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5.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C:\Users\ecrockford\Downloads\"/>
    </mc:Choice>
  </mc:AlternateContent>
  <xr:revisionPtr revIDLastSave="0" documentId="13_ncr:1_{CA0E2763-40B4-4FF7-A54D-1FDE59BCD33F}" xr6:coauthVersionLast="47" xr6:coauthVersionMax="47" xr10:uidLastSave="{00000000-0000-0000-0000-000000000000}"/>
  <bookViews>
    <workbookView xWindow="-120" yWindow="-120" windowWidth="29040" windowHeight="17640" tabRatio="648" xr2:uid="{00000000-000D-0000-FFFF-FFFF00000000}"/>
  </bookViews>
  <sheets>
    <sheet name="chl" sheetId="5" r:id="rId1"/>
    <sheet name="missing" sheetId="9" r:id="rId2"/>
    <sheet name="cruise_proj_type" sheetId="8" r:id="rId3"/>
    <sheet name="Cal_052925" sheetId="18" r:id="rId4"/>
    <sheet name="Cal_030724" sheetId="17" r:id="rId5"/>
    <sheet name="Cal_051922a" sheetId="12" r:id="rId6"/>
    <sheet name="Cal_111320b_12mm" sheetId="15" r:id="rId7"/>
    <sheet name="Cal_111320" sheetId="10" r:id="rId8"/>
    <sheet name="Cal_110119" sheetId="13" r:id="rId9"/>
    <sheet name="Cal_012618_12mm" sheetId="7" r:id="rId10"/>
  </sheets>
  <definedNames>
    <definedName name="_xlnm._FilterDatabase" localSheetId="0" hidden="1">chl!$A$1:$AJ$7334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061" i="5" l="1"/>
  <c r="T7054" i="5"/>
  <c r="T7056" i="5"/>
  <c r="O7056" i="5"/>
  <c r="T7260" i="5" l="1"/>
  <c r="O7260" i="5"/>
  <c r="T7171" i="5"/>
  <c r="O7171" i="5"/>
  <c r="T7169" i="5"/>
  <c r="O7169" i="5"/>
  <c r="T7161" i="5"/>
  <c r="O7161" i="5"/>
  <c r="T7157" i="5"/>
  <c r="O7157" i="5"/>
  <c r="T7151" i="5"/>
  <c r="O7151" i="5"/>
  <c r="T7141" i="5"/>
  <c r="O7141" i="5"/>
  <c r="T7110" i="5"/>
  <c r="O7110" i="5"/>
  <c r="T7109" i="5"/>
  <c r="O7109" i="5"/>
  <c r="T7108" i="5"/>
  <c r="O7108" i="5"/>
  <c r="T7107" i="5"/>
  <c r="O7107" i="5"/>
  <c r="T7099" i="5"/>
  <c r="O7099" i="5"/>
  <c r="T7092" i="5"/>
  <c r="O7092" i="5"/>
  <c r="T7083" i="5"/>
  <c r="O7083" i="5"/>
  <c r="T7078" i="5"/>
  <c r="O7078" i="5"/>
  <c r="T7070" i="5"/>
  <c r="O7070" i="5"/>
  <c r="T7055" i="5"/>
  <c r="O7055" i="5"/>
  <c r="T7046" i="5"/>
  <c r="O7046" i="5"/>
  <c r="T7043" i="5"/>
  <c r="O7043" i="5"/>
  <c r="T7037" i="5"/>
  <c r="O7037" i="5"/>
  <c r="T7036" i="5"/>
  <c r="O7036" i="5"/>
  <c r="T7027" i="5"/>
  <c r="O7027" i="5"/>
  <c r="T7028" i="5"/>
  <c r="O7028" i="5"/>
  <c r="T7025" i="5"/>
  <c r="O7025" i="5"/>
  <c r="T7024" i="5"/>
  <c r="O7024" i="5"/>
  <c r="T7023" i="5"/>
  <c r="O7023" i="5"/>
  <c r="T7016" i="5"/>
  <c r="O7016" i="5"/>
  <c r="O7003" i="5"/>
  <c r="T7003" i="5"/>
  <c r="T6935" i="5" l="1"/>
  <c r="O6935" i="5"/>
  <c r="T6923" i="5"/>
  <c r="O6923" i="5"/>
  <c r="T6913" i="5"/>
  <c r="O6913" i="5"/>
  <c r="T6903" i="5"/>
  <c r="O6903" i="5"/>
  <c r="T6895" i="5"/>
  <c r="O6895" i="5"/>
  <c r="T6894" i="5"/>
  <c r="O6894" i="5"/>
  <c r="T6893" i="5"/>
  <c r="O6893" i="5"/>
  <c r="T6887" i="5"/>
  <c r="O6887" i="5"/>
  <c r="T6886" i="5"/>
  <c r="O6886" i="5"/>
  <c r="T6885" i="5"/>
  <c r="O6885" i="5"/>
  <c r="T6883" i="5"/>
  <c r="O6883" i="5"/>
  <c r="T6876" i="5"/>
  <c r="O6876" i="5"/>
  <c r="T6875" i="5"/>
  <c r="O6875" i="5"/>
  <c r="T6874" i="5"/>
  <c r="O6874" i="5"/>
  <c r="T6873" i="5"/>
  <c r="O6873" i="5"/>
  <c r="T6865" i="5"/>
  <c r="O6865" i="5"/>
  <c r="T6864" i="5"/>
  <c r="O6864" i="5"/>
  <c r="T6863" i="5"/>
  <c r="O6863" i="5"/>
  <c r="T6862" i="5"/>
  <c r="O6862" i="5"/>
  <c r="T6861" i="5"/>
  <c r="O6861" i="5"/>
  <c r="T6860" i="5"/>
  <c r="O6860" i="5"/>
  <c r="T6859" i="5"/>
  <c r="O6859" i="5"/>
  <c r="T6854" i="5"/>
  <c r="O6854" i="5"/>
  <c r="T6853" i="5"/>
  <c r="O6853" i="5"/>
  <c r="T6852" i="5"/>
  <c r="O6852" i="5"/>
  <c r="T6851" i="5"/>
  <c r="O6851" i="5"/>
  <c r="T6846" i="5"/>
  <c r="O6846" i="5"/>
  <c r="T6845" i="5"/>
  <c r="O6845" i="5"/>
  <c r="T6844" i="5"/>
  <c r="O6844" i="5"/>
  <c r="T6842" i="5"/>
  <c r="T6841" i="5"/>
  <c r="U6841" i="5" s="1"/>
  <c r="O6842" i="5"/>
  <c r="O6841" i="5"/>
  <c r="U6842" i="5"/>
  <c r="V6842" i="5"/>
  <c r="T6836" i="5"/>
  <c r="O6836" i="5"/>
  <c r="T6835" i="5"/>
  <c r="O6835" i="5"/>
  <c r="T6834" i="5"/>
  <c r="O6834" i="5"/>
  <c r="T6832" i="5"/>
  <c r="O6832" i="5"/>
  <c r="T6830" i="5"/>
  <c r="O6830" i="5"/>
  <c r="T6829" i="5"/>
  <c r="O6829" i="5"/>
  <c r="T6824" i="5"/>
  <c r="O6824" i="5"/>
  <c r="T6822" i="5"/>
  <c r="O6822" i="5"/>
  <c r="T6821" i="5"/>
  <c r="O6821" i="5"/>
  <c r="T6816" i="5"/>
  <c r="O6816" i="5"/>
  <c r="T6813" i="5"/>
  <c r="O6813" i="5"/>
  <c r="T6808" i="5"/>
  <c r="O6808" i="5"/>
  <c r="T6807" i="5"/>
  <c r="O6807" i="5"/>
  <c r="T6806" i="5"/>
  <c r="O6806" i="5"/>
  <c r="T6805" i="5"/>
  <c r="O6805" i="5"/>
  <c r="T6804" i="5"/>
  <c r="O6804" i="5"/>
  <c r="T6803" i="5"/>
  <c r="O6803" i="5"/>
  <c r="T6798" i="5"/>
  <c r="O6798" i="5"/>
  <c r="T6797" i="5"/>
  <c r="O6797" i="5"/>
  <c r="T6796" i="5"/>
  <c r="O6796" i="5"/>
  <c r="T6795" i="5"/>
  <c r="O6795" i="5"/>
  <c r="T6790" i="5"/>
  <c r="O6790" i="5"/>
  <c r="T6789" i="5"/>
  <c r="O6789" i="5"/>
  <c r="T6788" i="5"/>
  <c r="O6788" i="5"/>
  <c r="T6787" i="5"/>
  <c r="O6787" i="5"/>
  <c r="T6778" i="5"/>
  <c r="O6778" i="5"/>
  <c r="T6777" i="5"/>
  <c r="O6777" i="5"/>
  <c r="T6776" i="5"/>
  <c r="O6776" i="5"/>
  <c r="T6775" i="5"/>
  <c r="O6775" i="5"/>
  <c r="T6774" i="5"/>
  <c r="O6774" i="5"/>
  <c r="T6773" i="5"/>
  <c r="O6773" i="5"/>
  <c r="T6768" i="5"/>
  <c r="O6768" i="5"/>
  <c r="T6767" i="5"/>
  <c r="O6767" i="5"/>
  <c r="T6766" i="5"/>
  <c r="O6766" i="5"/>
  <c r="T6765" i="5"/>
  <c r="O6765" i="5"/>
  <c r="T6764" i="5"/>
  <c r="O6764" i="5"/>
  <c r="T6763" i="5"/>
  <c r="O6763" i="5"/>
  <c r="T6754" i="5"/>
  <c r="O6754" i="5"/>
  <c r="T6753" i="5"/>
  <c r="O6753" i="5"/>
  <c r="T6752" i="5"/>
  <c r="O6752" i="5"/>
  <c r="T6751" i="5"/>
  <c r="O6751" i="5"/>
  <c r="T6746" i="5"/>
  <c r="O6746" i="5"/>
  <c r="T6745" i="5"/>
  <c r="O6745" i="5"/>
  <c r="T6744" i="5"/>
  <c r="O6744" i="5"/>
  <c r="T6743" i="5"/>
  <c r="O6743" i="5"/>
  <c r="T6742" i="5"/>
  <c r="O6742" i="5"/>
  <c r="T6741" i="5"/>
  <c r="O6741" i="5"/>
  <c r="T6736" i="5"/>
  <c r="O6736" i="5"/>
  <c r="T6735" i="5"/>
  <c r="O6735" i="5"/>
  <c r="T6734" i="5"/>
  <c r="O6734" i="5"/>
  <c r="T6733" i="5"/>
  <c r="O6733" i="5"/>
  <c r="T6732" i="5"/>
  <c r="O6732" i="5"/>
  <c r="T6731" i="5"/>
  <c r="O6731" i="5"/>
  <c r="T6730" i="5"/>
  <c r="O6730" i="5"/>
  <c r="T6729" i="5"/>
  <c r="O6729" i="5"/>
  <c r="T6724" i="5"/>
  <c r="O6724" i="5"/>
  <c r="T6723" i="5"/>
  <c r="O6723" i="5"/>
  <c r="T6722" i="5"/>
  <c r="O6722" i="5"/>
  <c r="T6721" i="5"/>
  <c r="O6721" i="5"/>
  <c r="T6714" i="5"/>
  <c r="O6714" i="5"/>
  <c r="T6713" i="5"/>
  <c r="O6713" i="5"/>
  <c r="T6712" i="5"/>
  <c r="O6712" i="5"/>
  <c r="T6711" i="5"/>
  <c r="O6711" i="5"/>
  <c r="T6704" i="5"/>
  <c r="O6704" i="5"/>
  <c r="T6703" i="5"/>
  <c r="O6703" i="5"/>
  <c r="T6702" i="5"/>
  <c r="O6702" i="5"/>
  <c r="T6701" i="5"/>
  <c r="O6701" i="5"/>
  <c r="T6696" i="5"/>
  <c r="O6696" i="5"/>
  <c r="T6695" i="5"/>
  <c r="O6695" i="5"/>
  <c r="T6694" i="5"/>
  <c r="O6694" i="5"/>
  <c r="T6693" i="5"/>
  <c r="O6693" i="5"/>
  <c r="T6688" i="5"/>
  <c r="O6688" i="5"/>
  <c r="T6687" i="5"/>
  <c r="O6687" i="5"/>
  <c r="T6686" i="5"/>
  <c r="O6686" i="5"/>
  <c r="T6685" i="5"/>
  <c r="O6685" i="5"/>
  <c r="T6680" i="5"/>
  <c r="T6679" i="5"/>
  <c r="T6678" i="5"/>
  <c r="O6680" i="5"/>
  <c r="O6679" i="5"/>
  <c r="O6678" i="5"/>
  <c r="O6677" i="5"/>
  <c r="T6677" i="5"/>
  <c r="V6841" i="5" l="1"/>
  <c r="T6995" i="5"/>
  <c r="O6995" i="5"/>
  <c r="T6989" i="5"/>
  <c r="O6989" i="5"/>
  <c r="T6981" i="5"/>
  <c r="O6981" i="5"/>
  <c r="T6980" i="5"/>
  <c r="O6980" i="5"/>
  <c r="T6978" i="5"/>
  <c r="T6977" i="5"/>
  <c r="O6978" i="5"/>
  <c r="O6977" i="5"/>
  <c r="T6964" i="5"/>
  <c r="O6964" i="5"/>
  <c r="U6960" i="5"/>
  <c r="V6960" i="5"/>
  <c r="T6962" i="5"/>
  <c r="U6962" i="5" s="1"/>
  <c r="O6962" i="5"/>
  <c r="T6961" i="5"/>
  <c r="U6961" i="5" s="1"/>
  <c r="O6961" i="5"/>
  <c r="T6959" i="5"/>
  <c r="U6959" i="5" s="1"/>
  <c r="O6959" i="5"/>
  <c r="T6952" i="5"/>
  <c r="O6952" i="5"/>
  <c r="T6951" i="5"/>
  <c r="O6951" i="5"/>
  <c r="T6950" i="5"/>
  <c r="O6950" i="5"/>
  <c r="T6949" i="5"/>
  <c r="O6949" i="5"/>
  <c r="T6948" i="5"/>
  <c r="O6948" i="5"/>
  <c r="T6947" i="5"/>
  <c r="O6947" i="5"/>
  <c r="T6942" i="5"/>
  <c r="O6942" i="5"/>
  <c r="T6936" i="5"/>
  <c r="O6936" i="5"/>
  <c r="T6934" i="5"/>
  <c r="O6934" i="5"/>
  <c r="T6933" i="5"/>
  <c r="O6933" i="5"/>
  <c r="T6932" i="5"/>
  <c r="O6932" i="5"/>
  <c r="T6931" i="5"/>
  <c r="O6931" i="5"/>
  <c r="T6926" i="5"/>
  <c r="T6925" i="5"/>
  <c r="T6924" i="5"/>
  <c r="O6926" i="5"/>
  <c r="O6925" i="5"/>
  <c r="O6924" i="5"/>
  <c r="T6922" i="5"/>
  <c r="T6921" i="5"/>
  <c r="T6916" i="5"/>
  <c r="T6915" i="5"/>
  <c r="T6914" i="5"/>
  <c r="O6922" i="5"/>
  <c r="O6921" i="5"/>
  <c r="O6916" i="5"/>
  <c r="O6915" i="5"/>
  <c r="O6914" i="5"/>
  <c r="T6908" i="5"/>
  <c r="O6908" i="5"/>
  <c r="T6907" i="5"/>
  <c r="O6907" i="5"/>
  <c r="T6906" i="5"/>
  <c r="O6906" i="5"/>
  <c r="T6905" i="5"/>
  <c r="O6905" i="5"/>
  <c r="T6904" i="5"/>
  <c r="O6904" i="5"/>
  <c r="T6898" i="5"/>
  <c r="O6898" i="5"/>
  <c r="T6897" i="5"/>
  <c r="O6897" i="5"/>
  <c r="T6896" i="5"/>
  <c r="O6896" i="5"/>
  <c r="T6888" i="5"/>
  <c r="O6888" i="5"/>
  <c r="T6884" i="5"/>
  <c r="O6884" i="5"/>
  <c r="T6878" i="5"/>
  <c r="O6878" i="5"/>
  <c r="T6877" i="5"/>
  <c r="O6877" i="5"/>
  <c r="T6872" i="5"/>
  <c r="O6872" i="5"/>
  <c r="T6871" i="5"/>
  <c r="O6871" i="5"/>
  <c r="T6866" i="5"/>
  <c r="O6866" i="5"/>
  <c r="T6843" i="5"/>
  <c r="O6843" i="5"/>
  <c r="T6833" i="5"/>
  <c r="O6833" i="5"/>
  <c r="T6831" i="5"/>
  <c r="O6831" i="5"/>
  <c r="T6823" i="5"/>
  <c r="O6823" i="5"/>
  <c r="T6815" i="5"/>
  <c r="O6815" i="5"/>
  <c r="T6814" i="5"/>
  <c r="O6814" i="5"/>
  <c r="W6960" i="5" l="1"/>
  <c r="V6959" i="5"/>
  <c r="V6962" i="5"/>
  <c r="V6961" i="5"/>
  <c r="X6960" i="5"/>
  <c r="T7330" i="5"/>
  <c r="O7330" i="5"/>
  <c r="T7271" i="5"/>
  <c r="O7271" i="5"/>
  <c r="T7226" i="5"/>
  <c r="O7226" i="5"/>
  <c r="T7225" i="5"/>
  <c r="O7225" i="5"/>
  <c r="T7192" i="5"/>
  <c r="O7192" i="5"/>
  <c r="T7172" i="5"/>
  <c r="O7172" i="5"/>
  <c r="T7159" i="5"/>
  <c r="O7159" i="5"/>
  <c r="T7140" i="5"/>
  <c r="O7140" i="5"/>
  <c r="T7130" i="5"/>
  <c r="T7129" i="5"/>
  <c r="T7128" i="5"/>
  <c r="T7127" i="5"/>
  <c r="O7130" i="5"/>
  <c r="O7129" i="5"/>
  <c r="O7128" i="5"/>
  <c r="O7127" i="5"/>
  <c r="T7113" i="5" l="1"/>
  <c r="O7113" i="5"/>
  <c r="T7112" i="5"/>
  <c r="O7112" i="5"/>
  <c r="T7111" i="5"/>
  <c r="O7111" i="5"/>
  <c r="T7101" i="5"/>
  <c r="O7101" i="5"/>
  <c r="T7100" i="5"/>
  <c r="O7100" i="5"/>
  <c r="T7098" i="5"/>
  <c r="O7098" i="5"/>
  <c r="T7097" i="5"/>
  <c r="O7097" i="5"/>
  <c r="T7091" i="5"/>
  <c r="O7091" i="5"/>
  <c r="T7086" i="5"/>
  <c r="O7086" i="5"/>
  <c r="T7085" i="5"/>
  <c r="O7085" i="5"/>
  <c r="T7084" i="5"/>
  <c r="O7084" i="5"/>
  <c r="T7077" i="5"/>
  <c r="O7077" i="5"/>
  <c r="T7062" i="5"/>
  <c r="O7062" i="5"/>
  <c r="O7061" i="5"/>
  <c r="O7054" i="5"/>
  <c r="T7052" i="5"/>
  <c r="O7052" i="5"/>
  <c r="T7045" i="5" l="1"/>
  <c r="O7045" i="5"/>
  <c r="T7044" i="5"/>
  <c r="O7044" i="5"/>
  <c r="T7038" i="5"/>
  <c r="O7038" i="5"/>
  <c r="T7035" i="5"/>
  <c r="O7035" i="5"/>
  <c r="T7017" i="5"/>
  <c r="O7017" i="5"/>
  <c r="T7015" i="5"/>
  <c r="O7015" i="5"/>
  <c r="T7010" i="5"/>
  <c r="O7010" i="5"/>
  <c r="T6996" i="5"/>
  <c r="O6996" i="5"/>
  <c r="T6994" i="5"/>
  <c r="O6994" i="5"/>
  <c r="T6993" i="5"/>
  <c r="O6993" i="5"/>
  <c r="T6992" i="5"/>
  <c r="O6992" i="5"/>
  <c r="T6991" i="5"/>
  <c r="O6991" i="5"/>
  <c r="T6990" i="5"/>
  <c r="O6990" i="5"/>
  <c r="T6984" i="5"/>
  <c r="O6984" i="5"/>
  <c r="T6983" i="5"/>
  <c r="O6983" i="5"/>
  <c r="T6982" i="5"/>
  <c r="O6982" i="5"/>
  <c r="T6979" i="5"/>
  <c r="O6979" i="5"/>
  <c r="T6969" i="5"/>
  <c r="O6969" i="5"/>
  <c r="T6963" i="5"/>
  <c r="O6963" i="5"/>
  <c r="T6958" i="5"/>
  <c r="T6957" i="5"/>
  <c r="O6958" i="5"/>
  <c r="O6957" i="5"/>
  <c r="O6941" i="5"/>
  <c r="T6941" i="5" l="1"/>
  <c r="I22" i="18" l="1"/>
  <c r="I23" i="18" s="1"/>
  <c r="I17" i="18"/>
  <c r="I18" i="18" s="1"/>
  <c r="N13" i="18"/>
  <c r="I4" i="18"/>
  <c r="I5" i="18" s="1"/>
  <c r="I6" i="18" s="1"/>
  <c r="I7" i="18" s="1"/>
  <c r="I8" i="18" s="1"/>
  <c r="I9" i="18" s="1"/>
  <c r="I10" i="18" s="1"/>
  <c r="I11" i="18" s="1"/>
  <c r="I12" i="18" s="1"/>
  <c r="J2" i="18"/>
  <c r="H2" i="18"/>
  <c r="N9" i="18" s="1"/>
  <c r="I24" i="18" l="1"/>
  <c r="J13" i="18"/>
  <c r="J8" i="18"/>
  <c r="J5" i="18"/>
  <c r="M4" i="18"/>
  <c r="N7" i="18"/>
  <c r="J9" i="18"/>
  <c r="M3" i="18"/>
  <c r="N6" i="18"/>
  <c r="M11" i="18"/>
  <c r="N3" i="18"/>
  <c r="N11" i="18"/>
  <c r="M13" i="18"/>
  <c r="M8" i="18"/>
  <c r="N5" i="18"/>
  <c r="M10" i="18"/>
  <c r="M5" i="18"/>
  <c r="J7" i="18"/>
  <c r="M12" i="18"/>
  <c r="N8" i="18"/>
  <c r="J10" i="18"/>
  <c r="P10" i="18" s="1"/>
  <c r="N10" i="18"/>
  <c r="J12" i="18"/>
  <c r="P12" i="18" s="1"/>
  <c r="J4" i="18"/>
  <c r="P4" i="18" s="1"/>
  <c r="M7" i="18"/>
  <c r="O7" i="18" s="1"/>
  <c r="N12" i="18"/>
  <c r="I19" i="18"/>
  <c r="N4" i="18"/>
  <c r="J6" i="18"/>
  <c r="M9" i="18"/>
  <c r="O9" i="18" s="1"/>
  <c r="J3" i="18"/>
  <c r="M6" i="18"/>
  <c r="J11" i="18"/>
  <c r="T7181" i="5"/>
  <c r="O7181" i="5"/>
  <c r="T7249" i="5"/>
  <c r="O7249" i="5"/>
  <c r="T7264" i="5"/>
  <c r="O7264" i="5"/>
  <c r="T7263" i="5"/>
  <c r="O7263" i="5"/>
  <c r="T7234" i="5"/>
  <c r="O7234" i="5"/>
  <c r="T7233" i="5"/>
  <c r="O7233" i="5"/>
  <c r="T7224" i="5"/>
  <c r="O7224" i="5"/>
  <c r="T7223" i="5"/>
  <c r="O7223" i="5"/>
  <c r="T7216" i="5"/>
  <c r="O7216" i="5"/>
  <c r="T7215" i="5"/>
  <c r="O7215" i="5"/>
  <c r="T7208" i="5"/>
  <c r="O7208" i="5"/>
  <c r="T7207" i="5"/>
  <c r="O7207" i="5"/>
  <c r="T7254" i="5"/>
  <c r="O7254" i="5"/>
  <c r="T7253" i="5"/>
  <c r="O7253" i="5"/>
  <c r="T7248" i="5"/>
  <c r="O7248" i="5"/>
  <c r="T7232" i="5"/>
  <c r="O7232" i="5"/>
  <c r="T7231" i="5"/>
  <c r="O7231" i="5"/>
  <c r="T7222" i="5"/>
  <c r="O7222" i="5"/>
  <c r="T7221" i="5"/>
  <c r="O7221" i="5"/>
  <c r="T7214" i="5"/>
  <c r="O7214" i="5"/>
  <c r="T7213" i="5"/>
  <c r="O7213" i="5"/>
  <c r="T7206" i="5"/>
  <c r="O7206" i="5"/>
  <c r="T7205" i="5"/>
  <c r="O7205" i="5"/>
  <c r="T7198" i="5"/>
  <c r="O7198" i="5"/>
  <c r="T7197" i="5"/>
  <c r="O7197" i="5"/>
  <c r="T7188" i="5"/>
  <c r="O7188" i="5"/>
  <c r="T7187" i="5"/>
  <c r="O7187" i="5"/>
  <c r="T7176" i="5"/>
  <c r="O7176" i="5"/>
  <c r="T7175" i="5"/>
  <c r="O7175" i="5"/>
  <c r="T7138" i="5"/>
  <c r="O7138" i="5"/>
  <c r="T7106" i="5"/>
  <c r="O7106" i="5"/>
  <c r="T7105" i="5"/>
  <c r="O7105" i="5"/>
  <c r="T7104" i="5"/>
  <c r="O7104" i="5"/>
  <c r="T7103" i="5"/>
  <c r="O7103" i="5"/>
  <c r="T7096" i="5"/>
  <c r="O7096" i="5"/>
  <c r="T7095" i="5"/>
  <c r="O7095" i="5"/>
  <c r="T7094" i="5"/>
  <c r="O7094" i="5"/>
  <c r="T7093" i="5"/>
  <c r="O7093" i="5"/>
  <c r="T7090" i="5"/>
  <c r="O7090" i="5"/>
  <c r="T7089" i="5"/>
  <c r="O7089" i="5"/>
  <c r="T7088" i="5"/>
  <c r="O7088" i="5"/>
  <c r="T7087" i="5"/>
  <c r="O7087" i="5"/>
  <c r="T7082" i="5"/>
  <c r="O7082" i="5"/>
  <c r="T7081" i="5"/>
  <c r="O7081" i="5"/>
  <c r="T7080" i="5"/>
  <c r="O7080" i="5"/>
  <c r="T7079" i="5"/>
  <c r="O7079" i="5"/>
  <c r="T7074" i="5"/>
  <c r="O7074" i="5"/>
  <c r="T7073" i="5"/>
  <c r="O7073" i="5"/>
  <c r="T7072" i="5"/>
  <c r="O7072" i="5"/>
  <c r="T7071" i="5"/>
  <c r="O7071" i="5"/>
  <c r="T7068" i="5"/>
  <c r="O7068" i="5"/>
  <c r="T7067" i="5"/>
  <c r="O7067" i="5"/>
  <c r="T7066" i="5"/>
  <c r="O7066" i="5"/>
  <c r="T7065" i="5"/>
  <c r="O7065" i="5"/>
  <c r="T7060" i="5"/>
  <c r="O7060" i="5"/>
  <c r="T7059" i="5"/>
  <c r="O7059" i="5"/>
  <c r="T7058" i="5"/>
  <c r="O7058" i="5"/>
  <c r="T7057" i="5"/>
  <c r="O7057" i="5"/>
  <c r="T7050" i="5"/>
  <c r="O7050" i="5"/>
  <c r="T7049" i="5"/>
  <c r="O7049" i="5"/>
  <c r="T7048" i="5"/>
  <c r="O7048" i="5"/>
  <c r="T7047" i="5"/>
  <c r="O7047" i="5"/>
  <c r="T7042" i="5"/>
  <c r="O7042" i="5"/>
  <c r="T7041" i="5"/>
  <c r="O7041" i="5"/>
  <c r="T7040" i="5"/>
  <c r="O7040" i="5"/>
  <c r="T7039" i="5"/>
  <c r="O7039" i="5"/>
  <c r="T7034" i="5"/>
  <c r="T7033" i="5"/>
  <c r="T7032" i="5"/>
  <c r="T7031" i="5"/>
  <c r="T7022" i="5"/>
  <c r="T7021" i="5"/>
  <c r="T7020" i="5"/>
  <c r="T7019" i="5"/>
  <c r="T7014" i="5"/>
  <c r="T7013" i="5"/>
  <c r="T7012" i="5"/>
  <c r="T7011" i="5"/>
  <c r="T7008" i="5"/>
  <c r="T7007" i="5"/>
  <c r="T7006" i="5"/>
  <c r="T7005" i="5"/>
  <c r="O7034" i="5"/>
  <c r="O7033" i="5"/>
  <c r="O7032" i="5"/>
  <c r="O7031" i="5"/>
  <c r="O7022" i="5"/>
  <c r="O7021" i="5"/>
  <c r="O7020" i="5"/>
  <c r="O7019" i="5"/>
  <c r="O7014" i="5"/>
  <c r="O7013" i="5"/>
  <c r="O7012" i="5"/>
  <c r="O7011" i="5"/>
  <c r="O7008" i="5"/>
  <c r="O7007" i="5"/>
  <c r="O7006" i="5"/>
  <c r="O7005" i="5"/>
  <c r="O8" i="18" l="1"/>
  <c r="O5" i="18"/>
  <c r="O4" i="18"/>
  <c r="Q3" i="18"/>
  <c r="O11" i="18"/>
  <c r="P11" i="18"/>
  <c r="O6" i="18"/>
  <c r="R3" i="18"/>
  <c r="O3" i="18"/>
  <c r="P3" i="18"/>
  <c r="O12" i="18"/>
  <c r="P9" i="18"/>
  <c r="P13" i="18"/>
  <c r="O13" i="18"/>
  <c r="P7" i="18"/>
  <c r="P6" i="18"/>
  <c r="O10" i="18"/>
  <c r="P5" i="18"/>
  <c r="P8" i="18"/>
  <c r="T6464" i="5"/>
  <c r="T6463" i="5"/>
  <c r="O6463" i="5"/>
  <c r="O6464" i="5"/>
  <c r="T6473" i="5"/>
  <c r="T6474" i="5"/>
  <c r="O6474" i="5"/>
  <c r="O6473" i="5"/>
  <c r="R6" i="18" l="1"/>
  <c r="Q7056" i="5"/>
  <c r="Q7036" i="5"/>
  <c r="Q7070" i="5"/>
  <c r="Q7260" i="5"/>
  <c r="Q7109" i="5"/>
  <c r="Q7055" i="5"/>
  <c r="Q7024" i="5"/>
  <c r="Q7016" i="5"/>
  <c r="Q7003" i="5"/>
  <c r="Q7157" i="5"/>
  <c r="Q7043" i="5"/>
  <c r="Q7151" i="5"/>
  <c r="Q7110" i="5"/>
  <c r="Q7171" i="5"/>
  <c r="Q7108" i="5"/>
  <c r="Q7046" i="5"/>
  <c r="Q7023" i="5"/>
  <c r="Q7037" i="5"/>
  <c r="Q7092" i="5"/>
  <c r="Q7083" i="5"/>
  <c r="Q7141" i="5"/>
  <c r="Q7027" i="5"/>
  <c r="Q7161" i="5"/>
  <c r="Q7169" i="5"/>
  <c r="Q7107" i="5"/>
  <c r="Q7078" i="5"/>
  <c r="Q7099" i="5"/>
  <c r="Q7028" i="5"/>
  <c r="Q7025" i="5"/>
  <c r="Q6830" i="5"/>
  <c r="Q6895" i="5"/>
  <c r="Q6729" i="5"/>
  <c r="Q6821" i="5"/>
  <c r="Q6935" i="5"/>
  <c r="Q6886" i="5"/>
  <c r="Q6864" i="5"/>
  <c r="Q6852" i="5"/>
  <c r="Q6741" i="5"/>
  <c r="Q6795" i="5"/>
  <c r="Q6875" i="5"/>
  <c r="Q6678" i="5"/>
  <c r="Q6724" i="5"/>
  <c r="Q6835" i="5"/>
  <c r="Q6816" i="5"/>
  <c r="Q6798" i="5"/>
  <c r="Q6778" i="5"/>
  <c r="Q6766" i="5"/>
  <c r="Q6746" i="5"/>
  <c r="Q6734" i="5"/>
  <c r="Q6722" i="5"/>
  <c r="Q6702" i="5"/>
  <c r="Q6686" i="5"/>
  <c r="Q6680" i="5"/>
  <c r="Q6731" i="5"/>
  <c r="Q6713" i="5"/>
  <c r="Q6730" i="5"/>
  <c r="Q6824" i="5"/>
  <c r="Q6752" i="5"/>
  <c r="Q6836" i="5"/>
  <c r="Q6723" i="5"/>
  <c r="Q6679" i="5"/>
  <c r="Q6844" i="5"/>
  <c r="Q6754" i="5"/>
  <c r="Q6735" i="5"/>
  <c r="Q6923" i="5"/>
  <c r="Q6885" i="5"/>
  <c r="Q6863" i="5"/>
  <c r="Q6851" i="5"/>
  <c r="Q6763" i="5"/>
  <c r="Q6806" i="5"/>
  <c r="Q6773" i="5"/>
  <c r="Q6804" i="5"/>
  <c r="Q6704" i="5"/>
  <c r="Q6834" i="5"/>
  <c r="Q6813" i="5"/>
  <c r="Q6797" i="5"/>
  <c r="Q6777" i="5"/>
  <c r="Q6765" i="5"/>
  <c r="Q6745" i="5"/>
  <c r="Q6733" i="5"/>
  <c r="Q6721" i="5"/>
  <c r="Q6701" i="5"/>
  <c r="Q6685" i="5"/>
  <c r="Q6743" i="5"/>
  <c r="Q6790" i="5"/>
  <c r="Q6736" i="5"/>
  <c r="Q6688" i="5"/>
  <c r="Q6751" i="5"/>
  <c r="Q6845" i="5"/>
  <c r="Q6807" i="5"/>
  <c r="Q6803" i="5"/>
  <c r="Q6913" i="5"/>
  <c r="Q6883" i="5"/>
  <c r="Q6862" i="5"/>
  <c r="Q6846" i="5"/>
  <c r="Q6764" i="5"/>
  <c r="Q6732" i="5"/>
  <c r="Q6775" i="5"/>
  <c r="Q6695" i="5"/>
  <c r="Q6774" i="5"/>
  <c r="Q6768" i="5"/>
  <c r="Q6796" i="5"/>
  <c r="Q6714" i="5"/>
  <c r="Q6829" i="5"/>
  <c r="Q6711" i="5"/>
  <c r="Q6788" i="5"/>
  <c r="Q6787" i="5"/>
  <c r="Q6832" i="5"/>
  <c r="Q6808" i="5"/>
  <c r="Q6776" i="5"/>
  <c r="Q6744" i="5"/>
  <c r="Q6696" i="5"/>
  <c r="Q6860" i="5"/>
  <c r="Q6742" i="5"/>
  <c r="Q6805" i="5"/>
  <c r="Q6822" i="5"/>
  <c r="Q6687" i="5"/>
  <c r="Q6712" i="5"/>
  <c r="Q6767" i="5"/>
  <c r="Q6903" i="5"/>
  <c r="Q6876" i="5"/>
  <c r="Q6861" i="5"/>
  <c r="Q6694" i="5"/>
  <c r="Q6703" i="5"/>
  <c r="Q6789" i="5"/>
  <c r="Q6693" i="5"/>
  <c r="Q6677" i="5"/>
  <c r="Q6753" i="5"/>
  <c r="Q6894" i="5"/>
  <c r="Q6874" i="5"/>
  <c r="Q6859" i="5"/>
  <c r="Q6842" i="5"/>
  <c r="Q6893" i="5"/>
  <c r="Q6873" i="5"/>
  <c r="Q6854" i="5"/>
  <c r="Q6841" i="5"/>
  <c r="Q6887" i="5"/>
  <c r="Q6865" i="5"/>
  <c r="Q6853" i="5"/>
  <c r="Q6898" i="5"/>
  <c r="Q6931" i="5"/>
  <c r="Q6896" i="5"/>
  <c r="Q6831" i="5"/>
  <c r="Q6823" i="5"/>
  <c r="Q6936" i="5"/>
  <c r="Q6905" i="5"/>
  <c r="Q6814" i="5"/>
  <c r="Q6866" i="5"/>
  <c r="Q6949" i="5"/>
  <c r="Q6914" i="5"/>
  <c r="Q6843" i="5"/>
  <c r="Q6942" i="5"/>
  <c r="Q6964" i="5"/>
  <c r="Q6908" i="5"/>
  <c r="Q6888" i="5"/>
  <c r="Q6947" i="5"/>
  <c r="Q6907" i="5"/>
  <c r="Q6961" i="5"/>
  <c r="Q6878" i="5"/>
  <c r="Q6934" i="5"/>
  <c r="Q6995" i="5"/>
  <c r="Q6833" i="5"/>
  <c r="Q6962" i="5"/>
  <c r="Q6959" i="5"/>
  <c r="Q6877" i="5"/>
  <c r="Q6872" i="5"/>
  <c r="Q6916" i="5"/>
  <c r="Q6948" i="5"/>
  <c r="Q6884" i="5"/>
  <c r="Q6815" i="5"/>
  <c r="Q6924" i="5"/>
  <c r="Q6922" i="5"/>
  <c r="Q6989" i="5"/>
  <c r="Q6926" i="5"/>
  <c r="Q6925" i="5"/>
  <c r="Q6906" i="5"/>
  <c r="Q6952" i="5"/>
  <c r="Q6904" i="5"/>
  <c r="Q6981" i="5"/>
  <c r="Q6871" i="5"/>
  <c r="Q6980" i="5"/>
  <c r="Q6921" i="5"/>
  <c r="Q6932" i="5"/>
  <c r="Q6933" i="5"/>
  <c r="Q6915" i="5"/>
  <c r="Q6951" i="5"/>
  <c r="Q6978" i="5"/>
  <c r="Q6977" i="5"/>
  <c r="Q6897" i="5"/>
  <c r="Q6950" i="5"/>
  <c r="Q7140" i="5"/>
  <c r="Q7129" i="5"/>
  <c r="Q7172" i="5"/>
  <c r="Q7130" i="5"/>
  <c r="Q7271" i="5"/>
  <c r="Q7128" i="5"/>
  <c r="Q7127" i="5"/>
  <c r="Q7226" i="5"/>
  <c r="Q7225" i="5"/>
  <c r="Q7159" i="5"/>
  <c r="Q7330" i="5"/>
  <c r="Q7192" i="5"/>
  <c r="Q7112" i="5"/>
  <c r="Q7085" i="5"/>
  <c r="Q7113" i="5"/>
  <c r="Q7086" i="5"/>
  <c r="Q7084" i="5"/>
  <c r="Q7052" i="5"/>
  <c r="Q7111" i="5"/>
  <c r="Q7101" i="5"/>
  <c r="Q7077" i="5"/>
  <c r="Q7062" i="5"/>
  <c r="Q7097" i="5"/>
  <c r="Q7100" i="5"/>
  <c r="Q7098" i="5"/>
  <c r="Q7091" i="5"/>
  <c r="Q7061" i="5"/>
  <c r="Q7054" i="5"/>
  <c r="Q6941" i="5"/>
  <c r="Q7045" i="5"/>
  <c r="Q6994" i="5"/>
  <c r="Q6979" i="5"/>
  <c r="Q7044" i="5"/>
  <c r="Q6969" i="5"/>
  <c r="Q6992" i="5"/>
  <c r="Q6993" i="5"/>
  <c r="Q6963" i="5"/>
  <c r="Q6982" i="5"/>
  <c r="Q6957" i="5"/>
  <c r="Q7010" i="5"/>
  <c r="Q7038" i="5"/>
  <c r="Q7035" i="5"/>
  <c r="Q6991" i="5"/>
  <c r="Q6958" i="5"/>
  <c r="Q7017" i="5"/>
  <c r="Q6984" i="5"/>
  <c r="Q6990" i="5"/>
  <c r="Q6983" i="5"/>
  <c r="Q7015" i="5"/>
  <c r="Q6996" i="5"/>
  <c r="P7056" i="5"/>
  <c r="P7024" i="5"/>
  <c r="P7092" i="5"/>
  <c r="P7078" i="5"/>
  <c r="P7025" i="5"/>
  <c r="P7260" i="5"/>
  <c r="P7109" i="5"/>
  <c r="P7055" i="5"/>
  <c r="P7083" i="5"/>
  <c r="P7027" i="5"/>
  <c r="P7108" i="5"/>
  <c r="P7046" i="5"/>
  <c r="P7023" i="5"/>
  <c r="P7171" i="5"/>
  <c r="P7003" i="5"/>
  <c r="P7037" i="5"/>
  <c r="P7157" i="5"/>
  <c r="P7036" i="5"/>
  <c r="P7028" i="5"/>
  <c r="P7169" i="5"/>
  <c r="P7107" i="5"/>
  <c r="P7043" i="5"/>
  <c r="P7016" i="5"/>
  <c r="P7161" i="5"/>
  <c r="P7141" i="5"/>
  <c r="P7099" i="5"/>
  <c r="P7151" i="5"/>
  <c r="P7110" i="5"/>
  <c r="P7070" i="5"/>
  <c r="P6836" i="5"/>
  <c r="P6821" i="5"/>
  <c r="P6803" i="5"/>
  <c r="P6787" i="5"/>
  <c r="P6767" i="5"/>
  <c r="P6751" i="5"/>
  <c r="P6735" i="5"/>
  <c r="P6723" i="5"/>
  <c r="P6703" i="5"/>
  <c r="P6687" i="5"/>
  <c r="P6763" i="5"/>
  <c r="P6713" i="5"/>
  <c r="P6679" i="5"/>
  <c r="P6677" i="5"/>
  <c r="P6753" i="5"/>
  <c r="P6865" i="5"/>
  <c r="P6935" i="5"/>
  <c r="P6886" i="5"/>
  <c r="P6864" i="5"/>
  <c r="P6852" i="5"/>
  <c r="P6764" i="5"/>
  <c r="P6743" i="5"/>
  <c r="P6730" i="5"/>
  <c r="P6805" i="5"/>
  <c r="P6853" i="5"/>
  <c r="P6746" i="5"/>
  <c r="P6722" i="5"/>
  <c r="P6686" i="5"/>
  <c r="P6776" i="5"/>
  <c r="P6754" i="5"/>
  <c r="P6835" i="5"/>
  <c r="P6816" i="5"/>
  <c r="P6798" i="5"/>
  <c r="P6778" i="5"/>
  <c r="P6766" i="5"/>
  <c r="P6734" i="5"/>
  <c r="P6702" i="5"/>
  <c r="P6808" i="5"/>
  <c r="P6845" i="5"/>
  <c r="P6775" i="5"/>
  <c r="P6741" i="5"/>
  <c r="P6923" i="5"/>
  <c r="P6885" i="5"/>
  <c r="P6863" i="5"/>
  <c r="P6851" i="5"/>
  <c r="P6714" i="5"/>
  <c r="P6795" i="5"/>
  <c r="P6824" i="5"/>
  <c r="P6813" i="5"/>
  <c r="P6777" i="5"/>
  <c r="P6765" i="5"/>
  <c r="P6733" i="5"/>
  <c r="P6721" i="5"/>
  <c r="P6701" i="5"/>
  <c r="P6685" i="5"/>
  <c r="P6832" i="5"/>
  <c r="P6807" i="5"/>
  <c r="P6695" i="5"/>
  <c r="P6842" i="5"/>
  <c r="P6834" i="5"/>
  <c r="P6797" i="5"/>
  <c r="P6745" i="5"/>
  <c r="P6742" i="5"/>
  <c r="P6744" i="5"/>
  <c r="P6696" i="5"/>
  <c r="P6830" i="5"/>
  <c r="P6731" i="5"/>
  <c r="P6887" i="5"/>
  <c r="P6913" i="5"/>
  <c r="P6883" i="5"/>
  <c r="P6862" i="5"/>
  <c r="P6846" i="5"/>
  <c r="P6796" i="5"/>
  <c r="P6680" i="5"/>
  <c r="P6773" i="5"/>
  <c r="P6729" i="5"/>
  <c r="P6732" i="5"/>
  <c r="P6694" i="5"/>
  <c r="P6903" i="5"/>
  <c r="P6876" i="5"/>
  <c r="P6861" i="5"/>
  <c r="P6774" i="5"/>
  <c r="P6711" i="5"/>
  <c r="P6678" i="5"/>
  <c r="P6693" i="5"/>
  <c r="P6895" i="5"/>
  <c r="P6875" i="5"/>
  <c r="P6860" i="5"/>
  <c r="P6844" i="5"/>
  <c r="P6789" i="5"/>
  <c r="P6829" i="5"/>
  <c r="P6806" i="5"/>
  <c r="P6790" i="5"/>
  <c r="P6712" i="5"/>
  <c r="P6894" i="5"/>
  <c r="P6874" i="5"/>
  <c r="P6859" i="5"/>
  <c r="P6893" i="5"/>
  <c r="P6873" i="5"/>
  <c r="P6854" i="5"/>
  <c r="P6841" i="5"/>
  <c r="P6822" i="5"/>
  <c r="P6804" i="5"/>
  <c r="P6788" i="5"/>
  <c r="P6768" i="5"/>
  <c r="P6752" i="5"/>
  <c r="P6736" i="5"/>
  <c r="P6724" i="5"/>
  <c r="P6704" i="5"/>
  <c r="P6688" i="5"/>
  <c r="P6915" i="5"/>
  <c r="P6936" i="5"/>
  <c r="P6952" i="5"/>
  <c r="P6962" i="5"/>
  <c r="P6961" i="5"/>
  <c r="P6815" i="5"/>
  <c r="P6872" i="5"/>
  <c r="P6866" i="5"/>
  <c r="P6948" i="5"/>
  <c r="P6831" i="5"/>
  <c r="P6925" i="5"/>
  <c r="P6904" i="5"/>
  <c r="P6949" i="5"/>
  <c r="P6931" i="5"/>
  <c r="P6914" i="5"/>
  <c r="P6896" i="5"/>
  <c r="P6843" i="5"/>
  <c r="P6926" i="5"/>
  <c r="P6947" i="5"/>
  <c r="P6884" i="5"/>
  <c r="P6878" i="5"/>
  <c r="P6980" i="5"/>
  <c r="P6916" i="5"/>
  <c r="P6995" i="5"/>
  <c r="P6908" i="5"/>
  <c r="P6833" i="5"/>
  <c r="P6981" i="5"/>
  <c r="P6906" i="5"/>
  <c r="P6922" i="5"/>
  <c r="P6907" i="5"/>
  <c r="P6905" i="5"/>
  <c r="P6888" i="5"/>
  <c r="P6877" i="5"/>
  <c r="P6921" i="5"/>
  <c r="P6932" i="5"/>
  <c r="P6989" i="5"/>
  <c r="P6924" i="5"/>
  <c r="P6823" i="5"/>
  <c r="P6933" i="5"/>
  <c r="P6950" i="5"/>
  <c r="P6934" i="5"/>
  <c r="P6977" i="5"/>
  <c r="P6814" i="5"/>
  <c r="P6964" i="5"/>
  <c r="P6942" i="5"/>
  <c r="P6959" i="5"/>
  <c r="P6897" i="5"/>
  <c r="P6978" i="5"/>
  <c r="P6871" i="5"/>
  <c r="P6951" i="5"/>
  <c r="P6898" i="5"/>
  <c r="P7172" i="5"/>
  <c r="P7225" i="5"/>
  <c r="P7159" i="5"/>
  <c r="P7271" i="5"/>
  <c r="P7128" i="5"/>
  <c r="P7130" i="5"/>
  <c r="P7129" i="5"/>
  <c r="P7226" i="5"/>
  <c r="P7140" i="5"/>
  <c r="P7330" i="5"/>
  <c r="P7127" i="5"/>
  <c r="P7192" i="5"/>
  <c r="P7113" i="5"/>
  <c r="P7112" i="5"/>
  <c r="P7061" i="5"/>
  <c r="P7097" i="5"/>
  <c r="P7086" i="5"/>
  <c r="P7085" i="5"/>
  <c r="P7111" i="5"/>
  <c r="P7062" i="5"/>
  <c r="P7091" i="5"/>
  <c r="P7100" i="5"/>
  <c r="P7084" i="5"/>
  <c r="P7101" i="5"/>
  <c r="P7077" i="5"/>
  <c r="P7052" i="5"/>
  <c r="P7098" i="5"/>
  <c r="P7054" i="5"/>
  <c r="P7045" i="5"/>
  <c r="P6991" i="5"/>
  <c r="P7017" i="5"/>
  <c r="P6941" i="5"/>
  <c r="P6984" i="5"/>
  <c r="P6983" i="5"/>
  <c r="P6994" i="5"/>
  <c r="P7038" i="5"/>
  <c r="P6958" i="5"/>
  <c r="P6990" i="5"/>
  <c r="P6979" i="5"/>
  <c r="P6963" i="5"/>
  <c r="P7035" i="5"/>
  <c r="P6996" i="5"/>
  <c r="P6982" i="5"/>
  <c r="P7044" i="5"/>
  <c r="P6993" i="5"/>
  <c r="P6969" i="5"/>
  <c r="P6992" i="5"/>
  <c r="P6957" i="5"/>
  <c r="P7015" i="5"/>
  <c r="P7010" i="5"/>
  <c r="Q6" i="18"/>
  <c r="U12" i="18"/>
  <c r="U9" i="18"/>
  <c r="U5" i="18"/>
  <c r="U3" i="18"/>
  <c r="U11" i="18"/>
  <c r="U8" i="18"/>
  <c r="U13" i="18"/>
  <c r="U6" i="18"/>
  <c r="U4" i="18"/>
  <c r="U7" i="18"/>
  <c r="U10" i="18"/>
  <c r="T6546" i="5"/>
  <c r="O6546" i="5"/>
  <c r="T6532" i="5"/>
  <c r="O6532" i="5"/>
  <c r="T6525" i="5"/>
  <c r="O6525" i="5"/>
  <c r="T6520" i="5"/>
  <c r="O6520" i="5"/>
  <c r="T6512" i="5"/>
  <c r="O6512" i="5"/>
  <c r="T6511" i="5"/>
  <c r="O6511" i="5"/>
  <c r="T6503" i="5"/>
  <c r="O6503" i="5"/>
  <c r="T6495" i="5"/>
  <c r="O6495" i="5"/>
  <c r="T6487" i="5"/>
  <c r="O6487" i="5"/>
  <c r="T6486" i="5"/>
  <c r="O6486" i="5"/>
  <c r="T6476" i="5"/>
  <c r="O6476" i="5"/>
  <c r="T6475" i="5"/>
  <c r="O6475" i="5"/>
  <c r="T6465" i="5"/>
  <c r="O6465" i="5"/>
  <c r="T6468" i="5"/>
  <c r="O6468" i="5"/>
  <c r="T6458" i="5"/>
  <c r="O6458" i="5"/>
  <c r="T6457" i="5"/>
  <c r="O6457" i="5"/>
  <c r="T6456" i="5"/>
  <c r="O6456" i="5"/>
  <c r="T6455" i="5"/>
  <c r="O6455" i="5"/>
  <c r="T6454" i="5"/>
  <c r="O6454" i="5"/>
  <c r="T6453" i="5"/>
  <c r="O6453" i="5"/>
  <c r="T6452" i="5"/>
  <c r="O6452" i="5"/>
  <c r="T6451" i="5"/>
  <c r="O6451" i="5"/>
  <c r="T6446" i="5"/>
  <c r="O6446" i="5"/>
  <c r="T6445" i="5"/>
  <c r="O6445" i="5"/>
  <c r="T6444" i="5"/>
  <c r="O6444" i="5"/>
  <c r="T6443" i="5"/>
  <c r="O6443" i="5"/>
  <c r="T6442" i="5"/>
  <c r="O6442" i="5"/>
  <c r="T6441" i="5"/>
  <c r="O6441" i="5"/>
  <c r="T6436" i="5"/>
  <c r="O6436" i="5"/>
  <c r="T6434" i="5"/>
  <c r="O6434" i="5"/>
  <c r="T6433" i="5"/>
  <c r="O6433" i="5"/>
  <c r="T6428" i="5"/>
  <c r="O6428" i="5"/>
  <c r="T6427" i="5"/>
  <c r="O6427" i="5"/>
  <c r="T6426" i="5"/>
  <c r="O6426" i="5"/>
  <c r="T6419" i="5"/>
  <c r="O6419" i="5"/>
  <c r="T6418" i="5"/>
  <c r="O6418" i="5"/>
  <c r="T6417" i="5"/>
  <c r="O6417" i="5"/>
  <c r="T6412" i="5"/>
  <c r="O6412" i="5"/>
  <c r="T6411" i="5"/>
  <c r="O6411" i="5"/>
  <c r="T6410" i="5"/>
  <c r="O6410" i="5"/>
  <c r="T6409" i="5"/>
  <c r="O6409" i="5"/>
  <c r="T6404" i="5"/>
  <c r="O6404" i="5"/>
  <c r="T6403" i="5"/>
  <c r="O6403" i="5"/>
  <c r="T6398" i="5"/>
  <c r="O6398" i="5"/>
  <c r="T6395" i="5"/>
  <c r="O6395" i="5"/>
  <c r="T6390" i="5"/>
  <c r="O6390" i="5"/>
  <c r="T6388" i="5"/>
  <c r="O6388" i="5"/>
  <c r="T6387" i="5"/>
  <c r="O6387" i="5"/>
  <c r="T6386" i="5"/>
  <c r="O6386" i="5"/>
  <c r="T6385" i="5"/>
  <c r="O6385" i="5"/>
  <c r="T6383" i="5"/>
  <c r="O6383" i="5"/>
  <c r="T6377" i="5"/>
  <c r="O6377" i="5"/>
  <c r="T6375" i="5"/>
  <c r="O6375" i="5"/>
  <c r="T6370" i="5"/>
  <c r="O6370" i="5"/>
  <c r="T6368" i="5"/>
  <c r="O6368" i="5"/>
  <c r="T6361" i="5"/>
  <c r="O6361" i="5"/>
  <c r="T6360" i="5"/>
  <c r="O6360" i="5"/>
  <c r="O6359" i="5"/>
  <c r="T6359" i="5"/>
  <c r="X6841" i="5" l="1"/>
  <c r="W6841" i="5"/>
  <c r="W6959" i="5"/>
  <c r="X6959" i="5"/>
  <c r="W6842" i="5"/>
  <c r="X6842" i="5"/>
  <c r="X6962" i="5"/>
  <c r="W6962" i="5"/>
  <c r="X6961" i="5"/>
  <c r="W6961" i="5"/>
  <c r="T6656" i="5"/>
  <c r="O6656" i="5"/>
  <c r="T6640" i="5"/>
  <c r="O6640" i="5"/>
  <c r="T6626" i="5"/>
  <c r="O6626" i="5"/>
  <c r="T6616" i="5"/>
  <c r="O6616" i="5"/>
  <c r="T6592" i="5"/>
  <c r="O6592" i="5"/>
  <c r="T6588" i="5"/>
  <c r="O6588" i="5"/>
  <c r="T6581" i="5"/>
  <c r="O6581" i="5"/>
  <c r="T6580" i="5"/>
  <c r="O6580" i="5"/>
  <c r="T6579" i="5"/>
  <c r="O6579" i="5"/>
  <c r="T6573" i="5"/>
  <c r="O6573" i="5"/>
  <c r="T6566" i="5"/>
  <c r="O6566" i="5"/>
  <c r="T6564" i="5"/>
  <c r="O6564" i="5"/>
  <c r="T6554" i="5"/>
  <c r="O6554" i="5"/>
  <c r="T6553" i="5"/>
  <c r="O6553" i="5"/>
  <c r="T6548" i="5"/>
  <c r="O6548" i="5"/>
  <c r="T6547" i="5"/>
  <c r="O6547" i="5"/>
  <c r="T6545" i="5"/>
  <c r="O6545" i="5"/>
  <c r="T6540" i="5"/>
  <c r="O6540" i="5"/>
  <c r="T6534" i="5"/>
  <c r="O6534" i="5"/>
  <c r="T6533" i="5"/>
  <c r="O6533" i="5"/>
  <c r="T6531" i="5"/>
  <c r="O6531" i="5"/>
  <c r="T6530" i="5"/>
  <c r="O6530" i="5"/>
  <c r="T6527" i="5"/>
  <c r="O6527" i="5"/>
  <c r="T6526" i="5"/>
  <c r="O6526" i="5"/>
  <c r="T6519" i="5"/>
  <c r="O6519" i="5"/>
  <c r="T6517" i="5"/>
  <c r="O6517" i="5"/>
  <c r="T6506" i="5"/>
  <c r="O6506" i="5"/>
  <c r="T6505" i="5"/>
  <c r="O6505" i="5"/>
  <c r="T6504" i="5"/>
  <c r="O6504" i="5"/>
  <c r="T6498" i="5"/>
  <c r="O6498" i="5"/>
  <c r="T6497" i="5"/>
  <c r="O6497" i="5"/>
  <c r="T6496" i="5"/>
  <c r="O6496" i="5"/>
  <c r="T6494" i="5"/>
  <c r="O6494" i="5"/>
  <c r="T6493" i="5"/>
  <c r="O6493" i="5"/>
  <c r="T6488" i="5"/>
  <c r="O6488" i="5"/>
  <c r="T6485" i="5"/>
  <c r="O6485" i="5"/>
  <c r="T6480" i="5" l="1"/>
  <c r="O6480" i="5"/>
  <c r="T6477" i="5"/>
  <c r="O6477" i="5"/>
  <c r="T6467" i="5"/>
  <c r="O6467" i="5"/>
  <c r="T6466" i="5"/>
  <c r="O6466" i="5"/>
  <c r="T6435" i="5"/>
  <c r="O6435" i="5"/>
  <c r="T6425" i="5"/>
  <c r="O6425" i="5"/>
  <c r="T6420" i="5"/>
  <c r="O6420" i="5"/>
  <c r="T6397" i="5"/>
  <c r="O6397" i="5"/>
  <c r="T6396" i="5"/>
  <c r="O6396" i="5"/>
  <c r="T6389" i="5"/>
  <c r="O6389" i="5"/>
  <c r="O6376" i="5"/>
  <c r="T6376" i="5"/>
  <c r="T6354" i="5" l="1"/>
  <c r="O6354" i="5"/>
  <c r="T6353" i="5"/>
  <c r="O6353" i="5"/>
  <c r="T6325" i="5"/>
  <c r="O6325" i="5"/>
  <c r="T6309" i="5"/>
  <c r="O6309" i="5"/>
  <c r="T6270" i="5"/>
  <c r="O6270" i="5"/>
  <c r="T6269" i="5"/>
  <c r="O6269" i="5"/>
  <c r="T6264" i="5"/>
  <c r="O6264" i="5"/>
  <c r="T6225" i="5"/>
  <c r="O6225" i="5"/>
  <c r="T6221" i="5"/>
  <c r="O6221" i="5"/>
  <c r="T6215" i="5"/>
  <c r="O6215" i="5"/>
  <c r="T6213" i="5"/>
  <c r="O6213" i="5"/>
  <c r="T6206" i="5"/>
  <c r="O6206" i="5"/>
  <c r="T6200" i="5"/>
  <c r="O6200" i="5"/>
  <c r="T6184" i="5"/>
  <c r="O6184" i="5"/>
  <c r="T6179" i="5"/>
  <c r="O6179" i="5"/>
  <c r="T6174" i="5"/>
  <c r="O6174" i="5"/>
  <c r="T6166" i="5"/>
  <c r="O6166" i="5"/>
  <c r="T6165" i="5"/>
  <c r="O6165" i="5"/>
  <c r="T6164" i="5"/>
  <c r="O6164" i="5"/>
  <c r="T6157" i="5"/>
  <c r="O6157" i="5"/>
  <c r="T6151" i="5"/>
  <c r="O6151" i="5"/>
  <c r="T6143" i="5"/>
  <c r="O6143" i="5"/>
  <c r="T6136" i="5"/>
  <c r="O6136" i="5"/>
  <c r="T6135" i="5"/>
  <c r="O6135" i="5"/>
  <c r="T6128" i="5"/>
  <c r="O6128" i="5"/>
  <c r="T6125" i="5"/>
  <c r="O6125" i="5"/>
  <c r="T6120" i="5"/>
  <c r="O6120" i="5"/>
  <c r="T6104" i="5"/>
  <c r="O6104" i="5"/>
  <c r="T6092" i="5"/>
  <c r="O6092" i="5"/>
  <c r="T6079" i="5"/>
  <c r="O6079" i="5"/>
  <c r="T6078" i="5"/>
  <c r="O6078" i="5"/>
  <c r="T6072" i="5"/>
  <c r="O6072" i="5"/>
  <c r="T6071" i="5"/>
  <c r="O6071" i="5"/>
  <c r="T6070" i="5"/>
  <c r="O6070" i="5"/>
  <c r="T6069" i="5"/>
  <c r="O6069" i="5"/>
  <c r="T6048" i="5"/>
  <c r="O6048" i="5"/>
  <c r="T6046" i="5"/>
  <c r="T6346" i="5" l="1"/>
  <c r="O6346" i="5"/>
  <c r="T6331" i="5"/>
  <c r="O6331" i="5"/>
  <c r="T6326" i="5"/>
  <c r="O6326" i="5"/>
  <c r="T6318" i="5"/>
  <c r="O6318" i="5"/>
  <c r="T6316" i="5"/>
  <c r="O6316" i="5"/>
  <c r="T6310" i="5"/>
  <c r="O6310" i="5"/>
  <c r="T6304" i="5"/>
  <c r="O6304" i="5"/>
  <c r="T6303" i="5"/>
  <c r="O6303" i="5"/>
  <c r="T6293" i="5"/>
  <c r="O6293" i="5"/>
  <c r="T6286" i="5"/>
  <c r="O6286" i="5"/>
  <c r="T6285" i="5"/>
  <c r="O6285" i="5"/>
  <c r="T6272" i="5"/>
  <c r="O6272" i="5"/>
  <c r="T6199" i="5"/>
  <c r="O6199" i="5"/>
  <c r="T6271" i="5"/>
  <c r="O6271" i="5"/>
  <c r="T6263" i="5"/>
  <c r="O6263" i="5"/>
  <c r="T6257" i="5"/>
  <c r="O6257" i="5"/>
  <c r="T6249" i="5"/>
  <c r="O6249" i="5"/>
  <c r="T6239" i="5"/>
  <c r="O6239" i="5"/>
  <c r="T6228" i="5"/>
  <c r="O6228" i="5"/>
  <c r="T6216" i="5"/>
  <c r="O6216" i="5"/>
  <c r="T6207" i="5"/>
  <c r="O6207" i="5"/>
  <c r="T6194" i="5"/>
  <c r="O6194" i="5"/>
  <c r="T6191" i="5"/>
  <c r="O6191" i="5"/>
  <c r="T6190" i="5"/>
  <c r="O6190" i="5"/>
  <c r="T6183" i="5"/>
  <c r="O6183" i="5"/>
  <c r="T6182" i="5"/>
  <c r="O6182" i="5"/>
  <c r="T6163" i="5"/>
  <c r="O6163" i="5"/>
  <c r="T6158" i="5" l="1"/>
  <c r="O6158" i="5"/>
  <c r="T6137" i="5"/>
  <c r="O6137" i="5"/>
  <c r="T6133" i="5"/>
  <c r="O6133" i="5"/>
  <c r="T6127" i="5"/>
  <c r="O6127" i="5"/>
  <c r="T6126" i="5"/>
  <c r="O6126" i="5"/>
  <c r="T6118" i="5" l="1"/>
  <c r="O6118" i="5"/>
  <c r="T6117" i="5"/>
  <c r="O6117" i="5"/>
  <c r="T6102" i="5"/>
  <c r="O6102" i="5"/>
  <c r="T6101" i="5"/>
  <c r="O6101" i="5"/>
  <c r="T6100" i="5"/>
  <c r="O6100" i="5"/>
  <c r="T6093" i="5"/>
  <c r="O6093" i="5"/>
  <c r="T6085" i="5"/>
  <c r="O6085" i="5"/>
  <c r="T6080" i="5"/>
  <c r="O6080" i="5"/>
  <c r="T6062" i="5"/>
  <c r="O6062" i="5"/>
  <c r="T6054" i="5"/>
  <c r="O6054" i="5"/>
  <c r="T6047" i="5"/>
  <c r="T6676" i="5" l="1"/>
  <c r="O6676" i="5"/>
  <c r="T6675" i="5"/>
  <c r="O6675" i="5"/>
  <c r="T6672" i="5"/>
  <c r="O6672" i="5"/>
  <c r="T6671" i="5"/>
  <c r="O6671" i="5"/>
  <c r="T6674" i="5"/>
  <c r="O6674" i="5"/>
  <c r="N6674" i="5"/>
  <c r="T6673" i="5"/>
  <c r="O6673" i="5"/>
  <c r="N6673" i="5"/>
  <c r="T6670" i="5"/>
  <c r="O6670" i="5"/>
  <c r="N6670" i="5"/>
  <c r="N6669" i="5"/>
  <c r="T6669" i="5"/>
  <c r="O6669" i="5"/>
  <c r="T6664" i="5"/>
  <c r="O6664" i="5"/>
  <c r="T6663" i="5"/>
  <c r="O6663" i="5"/>
  <c r="T6662" i="5"/>
  <c r="O6662" i="5"/>
  <c r="T6661" i="5"/>
  <c r="O6661" i="5"/>
  <c r="T6655" i="5"/>
  <c r="O6655" i="5"/>
  <c r="T6650" i="5"/>
  <c r="O6650" i="5"/>
  <c r="T6649" i="5"/>
  <c r="O6649" i="5"/>
  <c r="T6648" i="5"/>
  <c r="O6648" i="5"/>
  <c r="T6647" i="5"/>
  <c r="O6647" i="5"/>
  <c r="T6646" i="5"/>
  <c r="O6646" i="5"/>
  <c r="T6645" i="5"/>
  <c r="O6645" i="5"/>
  <c r="T6639" i="5"/>
  <c r="O6639" i="5"/>
  <c r="T6638" i="5"/>
  <c r="O6638" i="5"/>
  <c r="T6637" i="5"/>
  <c r="O6637" i="5"/>
  <c r="T6632" i="5"/>
  <c r="O6632" i="5"/>
  <c r="T6631" i="5"/>
  <c r="O6631" i="5"/>
  <c r="N6625" i="5"/>
  <c r="T6625" i="5"/>
  <c r="O6625" i="5"/>
  <c r="T6624" i="5"/>
  <c r="O6624" i="5"/>
  <c r="T6623" i="5"/>
  <c r="O6623" i="5"/>
  <c r="T6622" i="5"/>
  <c r="O6622" i="5"/>
  <c r="T6621" i="5"/>
  <c r="O6621" i="5"/>
  <c r="T6615" i="5"/>
  <c r="O6615" i="5"/>
  <c r="T6614" i="5"/>
  <c r="O6614" i="5"/>
  <c r="T6613" i="5"/>
  <c r="O6613" i="5"/>
  <c r="T6608" i="5"/>
  <c r="O6608" i="5"/>
  <c r="T6607" i="5"/>
  <c r="O6607" i="5"/>
  <c r="T6602" i="5"/>
  <c r="O6602" i="5"/>
  <c r="T6601" i="5"/>
  <c r="O6601" i="5"/>
  <c r="T6596" i="5"/>
  <c r="O6596" i="5"/>
  <c r="T6595" i="5"/>
  <c r="O6595" i="5"/>
  <c r="T6594" i="5"/>
  <c r="O6594" i="5"/>
  <c r="T6593" i="5"/>
  <c r="O6593" i="5"/>
  <c r="T6591" i="5"/>
  <c r="O6591" i="5"/>
  <c r="T6590" i="5"/>
  <c r="O6590" i="5"/>
  <c r="T6589" i="5"/>
  <c r="O6589" i="5"/>
  <c r="T6587" i="5"/>
  <c r="O6587" i="5"/>
  <c r="T6582" i="5"/>
  <c r="O6582" i="5"/>
  <c r="T6574" i="5"/>
  <c r="O6574" i="5"/>
  <c r="T6568" i="5"/>
  <c r="O6568" i="5"/>
  <c r="T6567" i="5"/>
  <c r="O6567" i="5"/>
  <c r="T6565" i="5"/>
  <c r="O6565" i="5"/>
  <c r="T6563" i="5"/>
  <c r="O6563" i="5"/>
  <c r="T6558" i="5"/>
  <c r="O6558" i="5"/>
  <c r="T6557" i="5"/>
  <c r="O6557" i="5"/>
  <c r="T6556" i="5"/>
  <c r="O6556" i="5"/>
  <c r="T6555" i="5"/>
  <c r="O6555" i="5"/>
  <c r="T6539" i="5"/>
  <c r="O6539" i="5"/>
  <c r="T6529" i="5"/>
  <c r="O6529" i="5"/>
  <c r="T6528" i="5"/>
  <c r="O6528" i="5"/>
  <c r="T6518" i="5"/>
  <c r="O6518" i="5"/>
  <c r="T6479" i="5"/>
  <c r="O6479" i="5"/>
  <c r="T6478" i="5"/>
  <c r="O6478" i="5"/>
  <c r="T6384" i="5"/>
  <c r="O6384" i="5"/>
  <c r="T6378" i="5"/>
  <c r="O6378" i="5"/>
  <c r="T6369" i="5"/>
  <c r="O6369" i="5"/>
  <c r="T6367" i="5"/>
  <c r="O6367" i="5"/>
  <c r="T6362" i="5"/>
  <c r="O6362" i="5"/>
  <c r="T6358" i="5" l="1"/>
  <c r="O6358" i="5"/>
  <c r="T6345" i="5"/>
  <c r="O6345" i="5"/>
  <c r="T6334" i="5"/>
  <c r="O6334" i="5"/>
  <c r="T6333" i="5"/>
  <c r="O6333" i="5"/>
  <c r="T6332" i="5"/>
  <c r="O6332" i="5"/>
  <c r="T6317" i="5"/>
  <c r="O6317" i="5"/>
  <c r="T6315" i="5"/>
  <c r="O6315" i="5"/>
  <c r="T6301" i="5"/>
  <c r="O6301" i="5"/>
  <c r="T6294" i="5"/>
  <c r="O6294" i="5"/>
  <c r="T6278" i="5"/>
  <c r="O6278" i="5"/>
  <c r="T6277" i="5"/>
  <c r="O6277" i="5"/>
  <c r="T6256" i="5"/>
  <c r="O6256" i="5"/>
  <c r="T6248" i="5"/>
  <c r="O6248" i="5"/>
  <c r="T6242" i="5"/>
  <c r="O6242" i="5"/>
  <c r="T6241" i="5"/>
  <c r="O6241" i="5"/>
  <c r="T6240" i="5"/>
  <c r="O6240" i="5"/>
  <c r="T6227" i="5"/>
  <c r="O6227" i="5"/>
  <c r="T6226" i="5"/>
  <c r="O6226" i="5"/>
  <c r="U6190" i="5"/>
  <c r="V6190" i="5"/>
  <c r="T6224" i="5"/>
  <c r="O6224" i="5"/>
  <c r="T6223" i="5"/>
  <c r="O6223" i="5"/>
  <c r="T6189" i="5"/>
  <c r="V6189" i="5" s="1"/>
  <c r="O6189" i="5"/>
  <c r="T6192" i="5"/>
  <c r="O6192" i="5"/>
  <c r="T6181" i="5"/>
  <c r="O6181" i="5"/>
  <c r="T6180" i="5"/>
  <c r="O6180" i="5"/>
  <c r="T6152" i="5"/>
  <c r="O6152" i="5"/>
  <c r="T6144" i="5"/>
  <c r="O6144" i="5"/>
  <c r="T6138" i="5"/>
  <c r="O6138" i="5"/>
  <c r="T6106" i="5"/>
  <c r="O6106" i="5"/>
  <c r="T6103" i="5"/>
  <c r="O6103" i="5"/>
  <c r="U6189" i="5" l="1"/>
  <c r="T6091" i="5"/>
  <c r="O6091" i="5"/>
  <c r="T6086" i="5"/>
  <c r="O6086" i="5"/>
  <c r="T6077" i="5"/>
  <c r="O6077" i="5"/>
  <c r="T6068" i="5"/>
  <c r="O6068" i="5"/>
  <c r="T6045" i="5"/>
  <c r="T7334" i="5" l="1"/>
  <c r="T7332" i="5"/>
  <c r="T7324" i="5"/>
  <c r="O7334" i="5"/>
  <c r="O7332" i="5"/>
  <c r="O7324" i="5"/>
  <c r="T7318" i="5"/>
  <c r="O7318" i="5"/>
  <c r="T7315" i="5"/>
  <c r="O7315" i="5"/>
  <c r="T7309" i="5"/>
  <c r="O7309" i="5"/>
  <c r="T7308" i="5"/>
  <c r="O7308" i="5"/>
  <c r="T7307" i="5"/>
  <c r="O7307" i="5"/>
  <c r="T7301" i="5"/>
  <c r="O7301" i="5"/>
  <c r="T7298" i="5"/>
  <c r="O7298" i="5"/>
  <c r="T7297" i="5"/>
  <c r="O7297" i="5"/>
  <c r="T7296" i="5"/>
  <c r="O7296" i="5"/>
  <c r="T7290" i="5"/>
  <c r="O7290" i="5"/>
  <c r="T7288" i="5"/>
  <c r="O7288" i="5"/>
  <c r="T7287" i="5"/>
  <c r="O7287" i="5"/>
  <c r="T7280" i="5"/>
  <c r="O7280" i="5"/>
  <c r="T7279" i="5"/>
  <c r="O7279" i="5"/>
  <c r="T7274" i="5"/>
  <c r="O7274" i="5"/>
  <c r="T7272" i="5"/>
  <c r="O7272" i="5"/>
  <c r="T7270" i="5"/>
  <c r="O7270" i="5"/>
  <c r="T7269" i="5"/>
  <c r="O7269" i="5"/>
  <c r="T7258" i="5"/>
  <c r="O7258" i="5"/>
  <c r="T7252" i="5"/>
  <c r="O7252" i="5"/>
  <c r="T7243" i="5"/>
  <c r="O7243" i="5"/>
  <c r="T7241" i="5"/>
  <c r="O7241" i="5"/>
  <c r="T7240" i="5"/>
  <c r="O7240" i="5"/>
  <c r="T7238" i="5"/>
  <c r="O7238" i="5"/>
  <c r="T7237" i="5"/>
  <c r="O7237" i="5"/>
  <c r="T7235" i="5"/>
  <c r="O7235" i="5"/>
  <c r="T7220" i="5"/>
  <c r="O7220" i="5"/>
  <c r="T7209" i="5"/>
  <c r="O7209" i="5"/>
  <c r="T7204" i="5"/>
  <c r="O7204" i="5"/>
  <c r="O7026" i="5"/>
  <c r="T7026" i="5"/>
  <c r="T6356" i="5"/>
  <c r="O6356" i="5"/>
  <c r="T6357" i="5"/>
  <c r="O6357" i="5"/>
  <c r="T6355" i="5"/>
  <c r="O6355" i="5"/>
  <c r="T6347" i="5"/>
  <c r="O6347" i="5"/>
  <c r="T6324" i="5"/>
  <c r="O6324" i="5"/>
  <c r="T6292" i="5"/>
  <c r="O6292" i="5"/>
  <c r="T6233" i="5"/>
  <c r="O6233" i="5"/>
  <c r="T6208" i="5"/>
  <c r="O6208" i="5"/>
  <c r="T6172" i="5"/>
  <c r="O6172" i="5"/>
  <c r="T6060" i="5"/>
  <c r="T7333" i="5" l="1"/>
  <c r="O7333" i="5"/>
  <c r="T7331" i="5"/>
  <c r="O7331" i="5"/>
  <c r="T7327" i="5"/>
  <c r="O7327" i="5"/>
  <c r="T7323" i="5"/>
  <c r="O7323" i="5"/>
  <c r="T7317" i="5"/>
  <c r="O7317" i="5"/>
  <c r="T7316" i="5"/>
  <c r="O7316" i="5"/>
  <c r="T7310" i="5"/>
  <c r="O7310" i="5"/>
  <c r="T7300" i="5"/>
  <c r="O7300" i="5"/>
  <c r="T7299" i="5"/>
  <c r="O7299" i="5"/>
  <c r="T7295" i="5"/>
  <c r="O7295" i="5"/>
  <c r="T7289" i="5"/>
  <c r="O7289" i="5"/>
  <c r="T7286" i="5"/>
  <c r="O7286" i="5"/>
  <c r="T7273" i="5"/>
  <c r="O7273" i="5"/>
  <c r="T7267" i="5"/>
  <c r="O7267" i="5"/>
  <c r="T7266" i="5"/>
  <c r="O7266" i="5"/>
  <c r="T7251" i="5"/>
  <c r="O7251" i="5"/>
  <c r="T7245" i="5"/>
  <c r="O7245" i="5"/>
  <c r="T7244" i="5"/>
  <c r="O7244" i="5"/>
  <c r="T7239" i="5"/>
  <c r="O7239" i="5"/>
  <c r="T7236" i="5"/>
  <c r="O7236" i="5"/>
  <c r="T7228" i="5"/>
  <c r="O7228" i="5"/>
  <c r="T7227" i="5"/>
  <c r="O7227" i="5"/>
  <c r="T7219" i="5"/>
  <c r="O7219" i="5"/>
  <c r="T7211" i="5"/>
  <c r="O7211" i="5"/>
  <c r="T7210" i="5"/>
  <c r="O7210" i="5"/>
  <c r="T7203" i="5"/>
  <c r="O7203" i="5"/>
  <c r="T7196" i="5"/>
  <c r="O7196" i="5"/>
  <c r="T7194" i="5"/>
  <c r="O7194" i="5"/>
  <c r="T7180" i="5"/>
  <c r="O7180" i="5"/>
  <c r="T7177" i="5"/>
  <c r="O7177" i="5"/>
  <c r="T7158" i="5"/>
  <c r="O7158" i="5"/>
  <c r="T7152" i="5"/>
  <c r="O7152" i="5"/>
  <c r="T7149" i="5"/>
  <c r="O7149" i="5"/>
  <c r="T7143" i="5" l="1"/>
  <c r="O7143" i="5"/>
  <c r="T7139" i="5"/>
  <c r="O7139" i="5"/>
  <c r="T7122" i="5"/>
  <c r="O7122" i="5"/>
  <c r="T7120" i="5"/>
  <c r="O7120" i="5"/>
  <c r="T7119" i="5"/>
  <c r="O7119" i="5"/>
  <c r="T7064" i="5"/>
  <c r="O7064" i="5"/>
  <c r="T7030" i="5"/>
  <c r="O7030" i="5"/>
  <c r="U7245" i="5" l="1"/>
  <c r="V7245" i="5"/>
  <c r="T7259" i="5"/>
  <c r="O7259" i="5"/>
  <c r="T7302" i="5"/>
  <c r="O7302" i="5"/>
  <c r="T7285" i="5"/>
  <c r="O7285" i="5"/>
  <c r="T7268" i="5"/>
  <c r="O7268" i="5"/>
  <c r="T7265" i="5"/>
  <c r="O7265" i="5"/>
  <c r="T7257" i="5"/>
  <c r="O7257" i="5"/>
  <c r="T7246" i="5"/>
  <c r="U7246" i="5" s="1"/>
  <c r="O7246" i="5"/>
  <c r="T7242" i="5"/>
  <c r="O7242" i="5"/>
  <c r="T7230" i="5"/>
  <c r="O7230" i="5"/>
  <c r="T7229" i="5"/>
  <c r="O7229" i="5"/>
  <c r="T7218" i="5"/>
  <c r="O7218" i="5"/>
  <c r="T7217" i="5"/>
  <c r="O7217" i="5"/>
  <c r="T7212" i="5"/>
  <c r="O7212" i="5"/>
  <c r="T7195" i="5"/>
  <c r="O7195" i="5"/>
  <c r="T7193" i="5"/>
  <c r="O7193" i="5"/>
  <c r="T7191" i="5"/>
  <c r="O7191" i="5"/>
  <c r="T7186" i="5"/>
  <c r="O7186" i="5"/>
  <c r="T7185" i="5"/>
  <c r="O7185" i="5"/>
  <c r="V7246" i="5" l="1"/>
  <c r="T7179" i="5"/>
  <c r="O7179" i="5"/>
  <c r="T7178" i="5"/>
  <c r="O7178" i="5"/>
  <c r="T7170" i="5"/>
  <c r="O7170" i="5"/>
  <c r="T7168" i="5"/>
  <c r="O7168" i="5"/>
  <c r="T7167" i="5"/>
  <c r="O7167" i="5"/>
  <c r="T7162" i="5"/>
  <c r="O7162" i="5"/>
  <c r="T7160" i="5"/>
  <c r="O7160" i="5"/>
  <c r="T7150" i="5"/>
  <c r="O7150" i="5"/>
  <c r="T7144" i="5"/>
  <c r="O7144" i="5"/>
  <c r="T7142" i="5"/>
  <c r="O7142" i="5"/>
  <c r="T7114" i="5"/>
  <c r="O7114" i="5"/>
  <c r="T7102" i="5"/>
  <c r="O7102" i="5"/>
  <c r="T7075" i="5"/>
  <c r="O7075" i="5"/>
  <c r="T7069" i="5"/>
  <c r="O7069" i="5"/>
  <c r="T7063" i="5"/>
  <c r="O7063" i="5"/>
  <c r="T7053" i="5"/>
  <c r="O7053" i="5"/>
  <c r="T7051" i="5"/>
  <c r="O7051" i="5"/>
  <c r="T7018" i="5"/>
  <c r="O7018" i="5"/>
  <c r="T7004" i="5"/>
  <c r="O7004" i="5"/>
  <c r="T7002" i="5"/>
  <c r="O7002" i="5"/>
  <c r="O7001" i="5"/>
  <c r="T7001" i="5"/>
  <c r="T7322" i="5" l="1"/>
  <c r="T7321" i="5"/>
  <c r="T7320" i="5"/>
  <c r="T7319" i="5"/>
  <c r="T7314" i="5"/>
  <c r="T7313" i="5"/>
  <c r="T7312" i="5"/>
  <c r="T7311" i="5"/>
  <c r="T7306" i="5"/>
  <c r="T7305" i="5"/>
  <c r="T7304" i="5"/>
  <c r="T7303" i="5"/>
  <c r="O7322" i="5"/>
  <c r="O7321" i="5"/>
  <c r="O7320" i="5"/>
  <c r="O7319" i="5"/>
  <c r="O7314" i="5"/>
  <c r="O7313" i="5"/>
  <c r="O7312" i="5"/>
  <c r="O7311" i="5"/>
  <c r="O7306" i="5"/>
  <c r="O7305" i="5"/>
  <c r="O7304" i="5"/>
  <c r="O7303" i="5"/>
  <c r="T7278" i="5"/>
  <c r="O7278" i="5"/>
  <c r="T7277" i="5"/>
  <c r="O7277" i="5"/>
  <c r="T7284" i="5"/>
  <c r="O7284" i="5"/>
  <c r="T7283" i="5"/>
  <c r="O7283" i="5"/>
  <c r="T7294" i="5"/>
  <c r="T7293" i="5"/>
  <c r="O7294" i="5"/>
  <c r="O7293" i="5"/>
  <c r="T7282" i="5"/>
  <c r="O7282" i="5"/>
  <c r="T7281" i="5"/>
  <c r="O7281" i="5"/>
  <c r="T7292" i="5"/>
  <c r="O7292" i="5"/>
  <c r="T7291" i="5"/>
  <c r="O7291" i="5"/>
  <c r="T7276" i="5"/>
  <c r="T7275" i="5"/>
  <c r="O7276" i="5"/>
  <c r="O7275" i="5"/>
  <c r="T7255" i="5"/>
  <c r="O7255" i="5"/>
  <c r="T7256" i="5"/>
  <c r="O7256" i="5"/>
  <c r="T7250" i="5"/>
  <c r="O7250" i="5"/>
  <c r="T7247" i="5" l="1"/>
  <c r="T7261" i="5"/>
  <c r="U7261" i="5" s="1"/>
  <c r="V7261" i="5"/>
  <c r="O7247" i="5"/>
  <c r="T7262" i="5"/>
  <c r="O7262" i="5"/>
  <c r="O7261" i="5"/>
  <c r="T7184" i="5"/>
  <c r="T7183" i="5"/>
  <c r="O7184" i="5"/>
  <c r="O7183" i="5"/>
  <c r="T7190" i="5"/>
  <c r="T7189" i="5"/>
  <c r="O7190" i="5"/>
  <c r="O7189" i="5"/>
  <c r="T7200" i="5"/>
  <c r="O7200" i="5"/>
  <c r="T7199" i="5"/>
  <c r="O7199" i="5"/>
  <c r="T7174" i="5"/>
  <c r="T7173" i="5"/>
  <c r="O7174" i="5"/>
  <c r="O7173" i="5"/>
  <c r="T7182" i="5"/>
  <c r="O7182" i="5"/>
  <c r="T7137" i="5" l="1"/>
  <c r="O7137" i="5"/>
  <c r="T7136" i="5"/>
  <c r="O7136" i="5"/>
  <c r="T7135" i="5"/>
  <c r="O7135" i="5"/>
  <c r="T7148" i="5"/>
  <c r="T7147" i="5"/>
  <c r="T7146" i="5"/>
  <c r="T7145" i="5"/>
  <c r="O7148" i="5"/>
  <c r="O7147" i="5"/>
  <c r="O7146" i="5"/>
  <c r="O7145" i="5"/>
  <c r="T7156" i="5"/>
  <c r="T7155" i="5"/>
  <c r="T7154" i="5"/>
  <c r="T7153" i="5"/>
  <c r="O7156" i="5"/>
  <c r="O7155" i="5"/>
  <c r="O7154" i="5"/>
  <c r="O7153" i="5"/>
  <c r="T7166" i="5"/>
  <c r="T7165" i="5"/>
  <c r="T7164" i="5"/>
  <c r="T7163" i="5"/>
  <c r="O7166" i="5"/>
  <c r="O7165" i="5"/>
  <c r="O7164" i="5"/>
  <c r="O7163" i="5"/>
  <c r="T7118" i="5"/>
  <c r="T7117" i="5"/>
  <c r="O7118" i="5"/>
  <c r="O7117" i="5"/>
  <c r="T7126" i="5"/>
  <c r="T7125" i="5"/>
  <c r="O7126" i="5"/>
  <c r="O7125" i="5"/>
  <c r="T7116" i="5"/>
  <c r="T7115" i="5"/>
  <c r="O7116" i="5"/>
  <c r="O7115" i="5"/>
  <c r="T7124" i="5"/>
  <c r="T7123" i="5"/>
  <c r="O7124" i="5"/>
  <c r="O7123" i="5"/>
  <c r="T7134" i="5"/>
  <c r="T7133" i="5"/>
  <c r="T7132" i="5"/>
  <c r="T7131" i="5"/>
  <c r="O7134" i="5"/>
  <c r="O7133" i="5"/>
  <c r="O7132" i="5"/>
  <c r="O7131" i="5"/>
  <c r="U7262" i="5" l="1"/>
  <c r="V7262" i="5"/>
  <c r="U7263" i="5"/>
  <c r="V7263" i="5"/>
  <c r="U7264" i="5"/>
  <c r="V7264" i="5"/>
  <c r="U7265" i="5"/>
  <c r="V7265" i="5"/>
  <c r="U7266" i="5"/>
  <c r="V7266" i="5"/>
  <c r="U7267" i="5"/>
  <c r="V7267" i="5"/>
  <c r="U7268" i="5"/>
  <c r="V7268" i="5"/>
  <c r="U7269" i="5"/>
  <c r="V7269" i="5"/>
  <c r="U7270" i="5"/>
  <c r="V7270" i="5"/>
  <c r="U7271" i="5"/>
  <c r="V7271" i="5"/>
  <c r="U7272" i="5"/>
  <c r="V7272" i="5"/>
  <c r="U7273" i="5"/>
  <c r="V7273" i="5"/>
  <c r="U7274" i="5"/>
  <c r="V7274" i="5"/>
  <c r="U7275" i="5"/>
  <c r="V7275" i="5"/>
  <c r="U7276" i="5"/>
  <c r="V7276" i="5"/>
  <c r="U7277" i="5"/>
  <c r="V7277" i="5"/>
  <c r="U7278" i="5"/>
  <c r="V7278" i="5"/>
  <c r="U7279" i="5"/>
  <c r="V7279" i="5"/>
  <c r="U7280" i="5"/>
  <c r="V7280" i="5"/>
  <c r="U7281" i="5"/>
  <c r="V7281" i="5"/>
  <c r="U7282" i="5"/>
  <c r="V7282" i="5"/>
  <c r="U7283" i="5"/>
  <c r="V7283" i="5"/>
  <c r="U7284" i="5"/>
  <c r="V7284" i="5"/>
  <c r="U7285" i="5"/>
  <c r="V7285" i="5"/>
  <c r="U7286" i="5"/>
  <c r="V7286" i="5"/>
  <c r="U7287" i="5"/>
  <c r="V7287" i="5"/>
  <c r="U7288" i="5"/>
  <c r="V7288" i="5"/>
  <c r="U7289" i="5"/>
  <c r="V7289" i="5"/>
  <c r="U7290" i="5"/>
  <c r="V7290" i="5"/>
  <c r="U7291" i="5"/>
  <c r="V7291" i="5"/>
  <c r="U7292" i="5"/>
  <c r="V7292" i="5"/>
  <c r="U7293" i="5"/>
  <c r="V7293" i="5"/>
  <c r="U7294" i="5"/>
  <c r="V7294" i="5"/>
  <c r="U7295" i="5"/>
  <c r="V7295" i="5"/>
  <c r="U7296" i="5"/>
  <c r="V7296" i="5"/>
  <c r="U7297" i="5"/>
  <c r="V7297" i="5"/>
  <c r="U7298" i="5"/>
  <c r="V7298" i="5"/>
  <c r="U7299" i="5"/>
  <c r="V7299" i="5"/>
  <c r="U7300" i="5"/>
  <c r="V7300" i="5"/>
  <c r="U7301" i="5"/>
  <c r="V7301" i="5"/>
  <c r="U7302" i="5"/>
  <c r="V7302" i="5"/>
  <c r="U7303" i="5"/>
  <c r="V7303" i="5"/>
  <c r="U7304" i="5"/>
  <c r="V7304" i="5"/>
  <c r="U7305" i="5"/>
  <c r="V7305" i="5"/>
  <c r="U7306" i="5"/>
  <c r="V7306" i="5"/>
  <c r="U7307" i="5"/>
  <c r="V7307" i="5"/>
  <c r="U7308" i="5"/>
  <c r="V7308" i="5"/>
  <c r="U7309" i="5"/>
  <c r="V7309" i="5"/>
  <c r="U7310" i="5"/>
  <c r="V7310" i="5"/>
  <c r="U7311" i="5"/>
  <c r="V7311" i="5"/>
  <c r="U7312" i="5"/>
  <c r="V7312" i="5"/>
  <c r="U7313" i="5"/>
  <c r="V7313" i="5"/>
  <c r="U7314" i="5"/>
  <c r="V7314" i="5"/>
  <c r="U7315" i="5"/>
  <c r="V7315" i="5"/>
  <c r="U7316" i="5"/>
  <c r="V7316" i="5"/>
  <c r="U7317" i="5"/>
  <c r="V7317" i="5"/>
  <c r="U7318" i="5"/>
  <c r="V7318" i="5"/>
  <c r="U7319" i="5"/>
  <c r="V7319" i="5"/>
  <c r="U7320" i="5"/>
  <c r="V7320" i="5"/>
  <c r="U7321" i="5"/>
  <c r="V7321" i="5"/>
  <c r="U7322" i="5"/>
  <c r="V7322" i="5"/>
  <c r="U7323" i="5"/>
  <c r="V7323" i="5"/>
  <c r="U7324" i="5"/>
  <c r="V7324" i="5"/>
  <c r="U7325" i="5"/>
  <c r="V7325" i="5"/>
  <c r="U7326" i="5"/>
  <c r="V7326" i="5"/>
  <c r="U7327" i="5"/>
  <c r="V7327" i="5"/>
  <c r="U7328" i="5"/>
  <c r="V7328" i="5"/>
  <c r="U7329" i="5"/>
  <c r="V7329" i="5"/>
  <c r="X7329" i="5" s="1"/>
  <c r="U7330" i="5"/>
  <c r="V7330" i="5"/>
  <c r="U7331" i="5"/>
  <c r="V7331" i="5"/>
  <c r="U7332" i="5"/>
  <c r="V7332" i="5"/>
  <c r="U7333" i="5"/>
  <c r="V7333" i="5"/>
  <c r="U7334" i="5"/>
  <c r="V7334" i="5"/>
  <c r="X7325" i="5" l="1"/>
  <c r="X7271" i="5"/>
  <c r="W7328" i="5"/>
  <c r="X7326" i="5"/>
  <c r="X7330" i="5"/>
  <c r="W7271" i="5"/>
  <c r="X7328" i="5"/>
  <c r="W7326" i="5"/>
  <c r="W7325" i="5"/>
  <c r="W7330" i="5"/>
  <c r="W7329" i="5"/>
  <c r="T6348" i="5" l="1"/>
  <c r="T6340" i="5"/>
  <c r="T6339" i="5"/>
  <c r="T6323" i="5"/>
  <c r="T6302" i="5"/>
  <c r="T6291" i="5"/>
  <c r="T6258" i="5"/>
  <c r="T6255" i="5"/>
  <c r="T6250" i="5"/>
  <c r="U6250" i="5" s="1"/>
  <c r="U6249" i="5"/>
  <c r="V6249" i="5"/>
  <c r="T6247" i="5"/>
  <c r="U6247" i="5" s="1"/>
  <c r="T6234" i="5"/>
  <c r="T6222" i="5"/>
  <c r="T6214" i="5"/>
  <c r="T6205" i="5"/>
  <c r="T6193" i="5"/>
  <c r="T6173" i="5"/>
  <c r="T6171" i="5"/>
  <c r="T6134" i="5"/>
  <c r="T6119" i="5"/>
  <c r="T6105" i="5"/>
  <c r="T6099" i="5"/>
  <c r="T6094" i="5"/>
  <c r="V6247" i="5" l="1"/>
  <c r="V6250" i="5"/>
  <c r="T6067" i="5"/>
  <c r="T6061" i="5"/>
  <c r="T6059" i="5"/>
  <c r="T6053" i="5"/>
  <c r="T6502" i="5"/>
  <c r="O6502" i="5"/>
  <c r="T6501" i="5"/>
  <c r="O6501" i="5"/>
  <c r="T6510" i="5"/>
  <c r="T6509" i="5"/>
  <c r="T6515" i="5"/>
  <c r="V6515" i="5" s="1"/>
  <c r="T6516" i="5"/>
  <c r="U6516" i="5" s="1"/>
  <c r="O6510" i="5"/>
  <c r="O6509" i="5"/>
  <c r="O6516" i="5"/>
  <c r="O6515" i="5"/>
  <c r="T6524" i="5"/>
  <c r="T6523" i="5"/>
  <c r="O6524" i="5"/>
  <c r="O6523" i="5"/>
  <c r="T6500" i="5"/>
  <c r="T6499" i="5"/>
  <c r="O6500" i="5"/>
  <c r="O6499" i="5"/>
  <c r="T6508" i="5"/>
  <c r="T6507" i="5"/>
  <c r="O6508" i="5"/>
  <c r="O6507" i="5"/>
  <c r="T6514" i="5"/>
  <c r="T6513" i="5"/>
  <c r="O6514" i="5"/>
  <c r="O6513" i="5"/>
  <c r="T6522" i="5"/>
  <c r="T6521" i="5"/>
  <c r="O6522" i="5"/>
  <c r="O6521" i="5"/>
  <c r="T6472" i="5"/>
  <c r="T6471" i="5"/>
  <c r="O6472" i="5"/>
  <c r="O6471" i="5"/>
  <c r="T6484" i="5"/>
  <c r="T6483" i="5"/>
  <c r="O6484" i="5"/>
  <c r="O6483" i="5"/>
  <c r="T6492" i="5"/>
  <c r="T6491" i="5"/>
  <c r="O6492" i="5"/>
  <c r="O6491" i="5"/>
  <c r="T6470" i="5"/>
  <c r="T6469" i="5"/>
  <c r="O6470" i="5"/>
  <c r="O6469" i="5"/>
  <c r="T6482" i="5"/>
  <c r="T6481" i="5"/>
  <c r="O6482" i="5"/>
  <c r="O6481" i="5"/>
  <c r="T6490" i="5"/>
  <c r="T6489" i="5"/>
  <c r="O6490" i="5"/>
  <c r="O6489" i="5"/>
  <c r="T6440" i="5"/>
  <c r="T6439" i="5"/>
  <c r="O6440" i="5"/>
  <c r="O6439" i="5"/>
  <c r="T6450" i="5"/>
  <c r="T6449" i="5"/>
  <c r="O6450" i="5"/>
  <c r="O6449" i="5"/>
  <c r="T6462" i="5"/>
  <c r="T6461" i="5"/>
  <c r="O6462" i="5"/>
  <c r="O6461" i="5"/>
  <c r="T6438" i="5"/>
  <c r="T6437" i="5"/>
  <c r="O6438" i="5"/>
  <c r="O6437" i="5"/>
  <c r="T6448" i="5"/>
  <c r="T6447" i="5"/>
  <c r="O6448" i="5"/>
  <c r="O6447" i="5"/>
  <c r="T6460" i="5"/>
  <c r="T6459" i="5"/>
  <c r="O6460" i="5"/>
  <c r="O6459" i="5"/>
  <c r="T6408" i="5"/>
  <c r="T6407" i="5"/>
  <c r="O6408" i="5"/>
  <c r="O6407" i="5"/>
  <c r="T6416" i="5"/>
  <c r="T6415" i="5"/>
  <c r="O6416" i="5"/>
  <c r="O6415" i="5"/>
  <c r="T6424" i="5"/>
  <c r="T6423" i="5"/>
  <c r="O6424" i="5"/>
  <c r="O6423" i="5"/>
  <c r="T6432" i="5"/>
  <c r="T6431" i="5"/>
  <c r="O6432" i="5"/>
  <c r="O6431" i="5"/>
  <c r="T6406" i="5"/>
  <c r="T6405" i="5"/>
  <c r="O6406" i="5"/>
  <c r="O6405" i="5"/>
  <c r="T6414" i="5"/>
  <c r="T6413" i="5"/>
  <c r="O6414" i="5"/>
  <c r="O6413" i="5"/>
  <c r="T6422" i="5"/>
  <c r="T6421" i="5"/>
  <c r="O6422" i="5"/>
  <c r="O6421" i="5"/>
  <c r="T6430" i="5"/>
  <c r="T6429" i="5"/>
  <c r="O6430" i="5"/>
  <c r="O6429" i="5"/>
  <c r="T6394" i="5"/>
  <c r="T6393" i="5"/>
  <c r="O6394" i="5"/>
  <c r="O6393" i="5"/>
  <c r="O6402" i="5"/>
  <c r="O6401" i="5"/>
  <c r="T6402" i="5"/>
  <c r="T6401" i="5"/>
  <c r="T6400" i="5"/>
  <c r="O6400" i="5"/>
  <c r="T6399" i="5"/>
  <c r="O6399" i="5"/>
  <c r="T6392" i="5"/>
  <c r="T6391" i="5"/>
  <c r="O6392" i="5"/>
  <c r="O6391" i="5"/>
  <c r="T6366" i="5"/>
  <c r="T6365" i="5"/>
  <c r="O6366" i="5"/>
  <c r="N6366" i="5"/>
  <c r="O6365" i="5"/>
  <c r="N6365" i="5"/>
  <c r="T6374" i="5"/>
  <c r="T6373" i="5"/>
  <c r="O6374" i="5"/>
  <c r="N6374" i="5"/>
  <c r="O6373" i="5"/>
  <c r="N6373" i="5"/>
  <c r="N6382" i="5"/>
  <c r="N6381" i="5"/>
  <c r="T6382" i="5"/>
  <c r="T6381" i="5"/>
  <c r="O6382" i="5"/>
  <c r="O6381" i="5"/>
  <c r="T6364" i="5"/>
  <c r="T6363" i="5"/>
  <c r="O6364" i="5"/>
  <c r="O6363" i="5"/>
  <c r="N6372" i="5"/>
  <c r="T6372" i="5"/>
  <c r="T6371" i="5"/>
  <c r="O6372" i="5"/>
  <c r="O6371" i="5"/>
  <c r="T6380" i="5"/>
  <c r="O6380" i="5"/>
  <c r="O6379" i="5"/>
  <c r="T6379" i="5"/>
  <c r="T7000" i="5"/>
  <c r="T6999" i="5"/>
  <c r="T6998" i="5"/>
  <c r="T6997" i="5"/>
  <c r="O7000" i="5"/>
  <c r="O6999" i="5"/>
  <c r="O6998" i="5"/>
  <c r="O6997" i="5"/>
  <c r="T6968" i="5"/>
  <c r="T6967" i="5"/>
  <c r="O6968" i="5"/>
  <c r="N6968" i="5"/>
  <c r="O6967" i="5"/>
  <c r="N6967" i="5"/>
  <c r="T6976" i="5"/>
  <c r="T6975" i="5"/>
  <c r="O6976" i="5"/>
  <c r="N6976" i="5"/>
  <c r="O6975" i="5"/>
  <c r="N6975" i="5"/>
  <c r="T6988" i="5"/>
  <c r="T6987" i="5"/>
  <c r="O6988" i="5"/>
  <c r="O6987" i="5"/>
  <c r="T6966" i="5"/>
  <c r="O6966" i="5"/>
  <c r="N6966" i="5"/>
  <c r="T6965" i="5"/>
  <c r="O6965" i="5"/>
  <c r="N6965" i="5"/>
  <c r="T6974" i="5"/>
  <c r="O6974" i="5"/>
  <c r="N6974" i="5"/>
  <c r="T6973" i="5"/>
  <c r="O6973" i="5"/>
  <c r="N6973" i="5"/>
  <c r="U6515" i="5" l="1"/>
  <c r="V6516" i="5"/>
  <c r="T6986" i="5"/>
  <c r="T6985" i="5"/>
  <c r="O6986" i="5"/>
  <c r="O6985" i="5"/>
  <c r="T6940" i="5"/>
  <c r="T6939" i="5"/>
  <c r="T6946" i="5"/>
  <c r="T6945" i="5"/>
  <c r="O6946" i="5"/>
  <c r="O6945" i="5"/>
  <c r="T6956" i="5"/>
  <c r="T6955" i="5"/>
  <c r="O6956" i="5"/>
  <c r="O6955" i="5"/>
  <c r="T6938" i="5"/>
  <c r="T6937" i="5"/>
  <c r="O6938" i="5"/>
  <c r="O6937" i="5"/>
  <c r="O6940" i="5"/>
  <c r="O6939" i="5"/>
  <c r="T6944" i="5"/>
  <c r="T6943" i="5"/>
  <c r="O6944" i="5"/>
  <c r="O6943" i="5"/>
  <c r="T6954" i="5"/>
  <c r="T6953" i="5"/>
  <c r="O6954" i="5"/>
  <c r="O6953" i="5"/>
  <c r="T6740" i="5"/>
  <c r="T6739" i="5"/>
  <c r="T6750" i="5"/>
  <c r="T6749" i="5"/>
  <c r="T6758" i="5"/>
  <c r="T6757" i="5"/>
  <c r="T6738" i="5"/>
  <c r="T6737" i="5"/>
  <c r="T6748" i="5"/>
  <c r="T6747" i="5"/>
  <c r="T6756" i="5"/>
  <c r="T6755" i="5"/>
  <c r="T6912" i="5"/>
  <c r="T6911" i="5"/>
  <c r="O6912" i="5"/>
  <c r="O6911" i="5"/>
  <c r="T6920" i="5"/>
  <c r="T6919" i="5"/>
  <c r="O6920" i="5"/>
  <c r="O6919" i="5"/>
  <c r="T6930" i="5"/>
  <c r="T6929" i="5"/>
  <c r="O6930" i="5"/>
  <c r="O6929" i="5"/>
  <c r="T6910" i="5"/>
  <c r="T6909" i="5"/>
  <c r="O6910" i="5"/>
  <c r="O6909" i="5"/>
  <c r="T6918" i="5"/>
  <c r="T6917" i="5"/>
  <c r="O6918" i="5"/>
  <c r="O6917" i="5"/>
  <c r="T6928" i="5"/>
  <c r="T6927" i="5"/>
  <c r="O6928" i="5"/>
  <c r="O6927" i="5"/>
  <c r="T6882" i="5"/>
  <c r="T6881" i="5"/>
  <c r="O6882" i="5"/>
  <c r="O6881" i="5"/>
  <c r="T6892" i="5"/>
  <c r="T6891" i="5"/>
  <c r="O6892" i="5"/>
  <c r="O6891" i="5"/>
  <c r="T6902" i="5"/>
  <c r="T6901" i="5"/>
  <c r="O6902" i="5"/>
  <c r="O6901" i="5"/>
  <c r="T6880" i="5"/>
  <c r="T6879" i="5"/>
  <c r="O6880" i="5"/>
  <c r="O6879" i="5"/>
  <c r="T6890" i="5" l="1"/>
  <c r="T6889" i="5"/>
  <c r="O6890" i="5"/>
  <c r="O6889" i="5"/>
  <c r="T6900" i="5"/>
  <c r="T6899" i="5"/>
  <c r="O6900" i="5"/>
  <c r="O6899" i="5"/>
  <c r="T6850" i="5"/>
  <c r="T6849" i="5"/>
  <c r="O6850" i="5"/>
  <c r="N6850" i="5"/>
  <c r="O6849" i="5"/>
  <c r="N6849" i="5"/>
  <c r="T6858" i="5"/>
  <c r="T6857" i="5"/>
  <c r="O6858" i="5"/>
  <c r="O6857" i="5"/>
  <c r="T6870" i="5"/>
  <c r="T6869" i="5"/>
  <c r="O6870" i="5"/>
  <c r="O6869" i="5"/>
  <c r="T6848" i="5"/>
  <c r="T6847" i="5"/>
  <c r="O6847" i="5"/>
  <c r="N6847" i="5"/>
  <c r="O6848" i="5"/>
  <c r="T6856" i="5"/>
  <c r="T6855" i="5"/>
  <c r="O6856" i="5"/>
  <c r="O6855" i="5"/>
  <c r="T6868" i="5"/>
  <c r="T6867" i="5"/>
  <c r="O6868" i="5"/>
  <c r="O6867" i="5"/>
  <c r="T6820" i="5"/>
  <c r="T6819" i="5"/>
  <c r="O6820" i="5"/>
  <c r="O6819" i="5"/>
  <c r="T6828" i="5"/>
  <c r="T6827" i="5"/>
  <c r="O6828" i="5"/>
  <c r="N6828" i="5"/>
  <c r="O6827" i="5"/>
  <c r="N6827" i="5"/>
  <c r="T6840" i="5"/>
  <c r="T6839" i="5"/>
  <c r="O6840" i="5"/>
  <c r="O6839" i="5"/>
  <c r="T6818" i="5"/>
  <c r="T6817" i="5"/>
  <c r="O6818" i="5"/>
  <c r="O6817" i="5"/>
  <c r="T6826" i="5"/>
  <c r="T6825" i="5"/>
  <c r="O6826" i="5"/>
  <c r="O6825" i="5"/>
  <c r="T6838" i="5"/>
  <c r="O6838" i="5"/>
  <c r="T6837" i="5"/>
  <c r="O6837" i="5"/>
  <c r="T6794" i="5"/>
  <c r="T6793" i="5"/>
  <c r="T6812" i="5"/>
  <c r="T6811" i="5"/>
  <c r="T6802" i="5"/>
  <c r="T6801" i="5"/>
  <c r="O6812" i="5"/>
  <c r="O6811" i="5"/>
  <c r="O6802" i="5"/>
  <c r="O6801" i="5"/>
  <c r="O6794" i="5"/>
  <c r="O6793" i="5"/>
  <c r="T6792" i="5"/>
  <c r="T6791" i="5"/>
  <c r="O6792" i="5"/>
  <c r="O6791" i="5"/>
  <c r="T6800" i="5"/>
  <c r="T6799" i="5"/>
  <c r="O6800" i="5"/>
  <c r="O6799" i="5"/>
  <c r="T6810" i="5"/>
  <c r="T6809" i="5"/>
  <c r="O6810" i="5"/>
  <c r="O6809" i="5"/>
  <c r="T6772" i="5"/>
  <c r="T6771" i="5"/>
  <c r="T6770" i="5"/>
  <c r="T6769" i="5"/>
  <c r="O6772" i="5"/>
  <c r="O6771" i="5"/>
  <c r="O6770" i="5"/>
  <c r="O6769" i="5"/>
  <c r="T6782" i="5"/>
  <c r="U6782" i="5" s="1"/>
  <c r="T6781" i="5"/>
  <c r="U6781" i="5" s="1"/>
  <c r="T6780" i="5"/>
  <c r="V6780" i="5" s="1"/>
  <c r="T6779" i="5"/>
  <c r="U6779" i="5" s="1"/>
  <c r="O6782" i="5"/>
  <c r="O6781" i="5"/>
  <c r="O6780" i="5"/>
  <c r="O6779" i="5"/>
  <c r="O6758" i="5"/>
  <c r="O6757" i="5"/>
  <c r="O6756" i="5"/>
  <c r="O6755" i="5"/>
  <c r="O6750" i="5"/>
  <c r="O6749" i="5"/>
  <c r="O6748" i="5"/>
  <c r="O6747" i="5"/>
  <c r="O6740" i="5"/>
  <c r="O6739" i="5"/>
  <c r="O6738" i="5"/>
  <c r="O6737" i="5"/>
  <c r="T6728" i="5"/>
  <c r="T6727" i="5"/>
  <c r="T6726" i="5"/>
  <c r="T6725" i="5"/>
  <c r="T6718" i="5"/>
  <c r="T6717" i="5"/>
  <c r="T6716" i="5"/>
  <c r="T6715" i="5"/>
  <c r="T6710" i="5"/>
  <c r="T6709" i="5"/>
  <c r="T6708" i="5"/>
  <c r="T6707" i="5"/>
  <c r="T6697" i="5"/>
  <c r="U6697" i="5" s="1"/>
  <c r="T6698" i="5"/>
  <c r="U6698" i="5" s="1"/>
  <c r="V6698" i="5"/>
  <c r="T6699" i="5"/>
  <c r="V6699" i="5" s="1"/>
  <c r="T6700" i="5"/>
  <c r="U6700" i="5" s="1"/>
  <c r="O6728" i="5"/>
  <c r="O6727" i="5"/>
  <c r="O6726" i="5"/>
  <c r="O6725" i="5"/>
  <c r="O6718" i="5"/>
  <c r="O6717" i="5"/>
  <c r="O6716" i="5"/>
  <c r="O6715" i="5"/>
  <c r="O6710" i="5"/>
  <c r="O6709" i="5"/>
  <c r="O6708" i="5"/>
  <c r="O6707" i="5"/>
  <c r="T6684" i="5"/>
  <c r="T6683" i="5"/>
  <c r="O6684" i="5"/>
  <c r="O6683" i="5"/>
  <c r="T6692" i="5"/>
  <c r="O6692" i="5"/>
  <c r="T6691" i="5"/>
  <c r="O6691" i="5"/>
  <c r="T6667" i="5"/>
  <c r="U6667" i="5" s="1"/>
  <c r="T6668" i="5"/>
  <c r="V6668" i="5" s="1"/>
  <c r="O6700" i="5"/>
  <c r="O6699" i="5"/>
  <c r="T6682" i="5"/>
  <c r="O6682" i="5"/>
  <c r="T6681" i="5"/>
  <c r="O6681" i="5"/>
  <c r="T6690" i="5"/>
  <c r="O6690" i="5"/>
  <c r="T6689" i="5"/>
  <c r="O6689" i="5"/>
  <c r="O6698" i="5"/>
  <c r="O6697" i="5"/>
  <c r="U6699" i="5" l="1"/>
  <c r="U6780" i="5"/>
  <c r="V6779" i="5"/>
  <c r="V6700" i="5"/>
  <c r="V6782" i="5"/>
  <c r="V6781" i="5"/>
  <c r="V6697" i="5"/>
  <c r="U6668" i="5"/>
  <c r="V6667" i="5"/>
  <c r="U6773" i="5"/>
  <c r="V6773" i="5"/>
  <c r="U6774" i="5"/>
  <c r="V6774" i="5"/>
  <c r="U6775" i="5"/>
  <c r="V6775" i="5"/>
  <c r="U6776" i="5"/>
  <c r="V6776" i="5"/>
  <c r="U6777" i="5"/>
  <c r="V6777" i="5"/>
  <c r="U6778" i="5"/>
  <c r="V6778" i="5"/>
  <c r="U6783" i="5"/>
  <c r="V6783" i="5"/>
  <c r="U6784" i="5"/>
  <c r="V6784" i="5"/>
  <c r="U6785" i="5"/>
  <c r="V6785" i="5"/>
  <c r="U6786" i="5"/>
  <c r="V6786" i="5"/>
  <c r="U6787" i="5"/>
  <c r="V6787" i="5"/>
  <c r="U6788" i="5"/>
  <c r="V6788" i="5"/>
  <c r="U6789" i="5"/>
  <c r="V6789" i="5"/>
  <c r="U6790" i="5"/>
  <c r="V6790" i="5"/>
  <c r="U6791" i="5"/>
  <c r="V6791" i="5"/>
  <c r="U6792" i="5"/>
  <c r="V6792" i="5"/>
  <c r="U6793" i="5"/>
  <c r="V6793" i="5"/>
  <c r="U6794" i="5"/>
  <c r="V6794" i="5"/>
  <c r="U6795" i="5"/>
  <c r="V6795" i="5"/>
  <c r="U6796" i="5"/>
  <c r="V6796" i="5"/>
  <c r="U6797" i="5"/>
  <c r="V6797" i="5"/>
  <c r="U6798" i="5"/>
  <c r="V6798" i="5"/>
  <c r="U6799" i="5"/>
  <c r="V6799" i="5"/>
  <c r="U6800" i="5"/>
  <c r="V6800" i="5"/>
  <c r="U6801" i="5"/>
  <c r="V6801" i="5"/>
  <c r="U6802" i="5"/>
  <c r="V6802" i="5"/>
  <c r="U6803" i="5"/>
  <c r="V6803" i="5"/>
  <c r="U6804" i="5"/>
  <c r="V6804" i="5"/>
  <c r="U6805" i="5"/>
  <c r="V6805" i="5"/>
  <c r="U6806" i="5"/>
  <c r="V6806" i="5"/>
  <c r="U6807" i="5"/>
  <c r="V6807" i="5"/>
  <c r="U6808" i="5"/>
  <c r="V6808" i="5"/>
  <c r="U6809" i="5"/>
  <c r="V6809" i="5"/>
  <c r="U6810" i="5"/>
  <c r="V6810" i="5"/>
  <c r="U6811" i="5"/>
  <c r="V6811" i="5"/>
  <c r="U6812" i="5"/>
  <c r="V6812" i="5"/>
  <c r="U6813" i="5"/>
  <c r="V6813" i="5"/>
  <c r="U6814" i="5"/>
  <c r="V6814" i="5"/>
  <c r="U6815" i="5"/>
  <c r="V6815" i="5"/>
  <c r="U6816" i="5"/>
  <c r="V6816" i="5"/>
  <c r="U6817" i="5"/>
  <c r="V6817" i="5"/>
  <c r="U6818" i="5"/>
  <c r="V6818" i="5"/>
  <c r="U6819" i="5"/>
  <c r="V6819" i="5"/>
  <c r="U6820" i="5"/>
  <c r="V6820" i="5"/>
  <c r="U6821" i="5"/>
  <c r="V6821" i="5"/>
  <c r="U6822" i="5"/>
  <c r="V6822" i="5"/>
  <c r="U6823" i="5"/>
  <c r="V6823" i="5"/>
  <c r="U6824" i="5"/>
  <c r="V6824" i="5"/>
  <c r="U6825" i="5"/>
  <c r="V6825" i="5"/>
  <c r="U6826" i="5"/>
  <c r="V6826" i="5"/>
  <c r="U6827" i="5"/>
  <c r="V6827" i="5"/>
  <c r="U6828" i="5"/>
  <c r="V6828" i="5"/>
  <c r="U6829" i="5"/>
  <c r="V6829" i="5"/>
  <c r="U6830" i="5"/>
  <c r="V6830" i="5"/>
  <c r="U6831" i="5"/>
  <c r="V6831" i="5"/>
  <c r="U6832" i="5"/>
  <c r="V6832" i="5"/>
  <c r="U6833" i="5"/>
  <c r="V6833" i="5"/>
  <c r="U6834" i="5"/>
  <c r="V6834" i="5"/>
  <c r="U6835" i="5"/>
  <c r="V6835" i="5"/>
  <c r="U6836" i="5"/>
  <c r="V6836" i="5"/>
  <c r="U6837" i="5"/>
  <c r="V6837" i="5"/>
  <c r="U6838" i="5"/>
  <c r="V6838" i="5"/>
  <c r="U6839" i="5"/>
  <c r="V6839" i="5"/>
  <c r="U6840" i="5"/>
  <c r="V6840" i="5"/>
  <c r="U6843" i="5"/>
  <c r="V6843" i="5"/>
  <c r="U6844" i="5"/>
  <c r="V6844" i="5"/>
  <c r="U6845" i="5"/>
  <c r="V6845" i="5"/>
  <c r="U6846" i="5"/>
  <c r="V6846" i="5"/>
  <c r="U6847" i="5"/>
  <c r="V6847" i="5"/>
  <c r="U6848" i="5"/>
  <c r="V6848" i="5"/>
  <c r="U6849" i="5"/>
  <c r="V6849" i="5"/>
  <c r="U6850" i="5"/>
  <c r="V6850" i="5"/>
  <c r="U6851" i="5"/>
  <c r="V6851" i="5"/>
  <c r="U6852" i="5"/>
  <c r="V6852" i="5"/>
  <c r="U6853" i="5"/>
  <c r="V6853" i="5"/>
  <c r="U6854" i="5"/>
  <c r="V6854" i="5"/>
  <c r="U6855" i="5"/>
  <c r="V6855" i="5"/>
  <c r="U6856" i="5"/>
  <c r="V6856" i="5"/>
  <c r="U6857" i="5"/>
  <c r="V6857" i="5"/>
  <c r="U6858" i="5"/>
  <c r="V6858" i="5"/>
  <c r="U6859" i="5"/>
  <c r="V6859" i="5"/>
  <c r="U6860" i="5"/>
  <c r="V6860" i="5"/>
  <c r="U6861" i="5"/>
  <c r="V6861" i="5"/>
  <c r="U6862" i="5"/>
  <c r="V6862" i="5"/>
  <c r="U6863" i="5"/>
  <c r="V6863" i="5"/>
  <c r="U6864" i="5"/>
  <c r="V6864" i="5"/>
  <c r="U6865" i="5"/>
  <c r="V6865" i="5"/>
  <c r="U6866" i="5"/>
  <c r="V6866" i="5"/>
  <c r="U6867" i="5"/>
  <c r="V6867" i="5"/>
  <c r="U6868" i="5"/>
  <c r="V6868" i="5"/>
  <c r="U6869" i="5"/>
  <c r="V6869" i="5"/>
  <c r="U6870" i="5"/>
  <c r="V6870" i="5"/>
  <c r="U6871" i="5"/>
  <c r="V6871" i="5"/>
  <c r="U6872" i="5"/>
  <c r="V6872" i="5"/>
  <c r="U6873" i="5"/>
  <c r="V6873" i="5"/>
  <c r="U6874" i="5"/>
  <c r="V6874" i="5"/>
  <c r="U6875" i="5"/>
  <c r="V6875" i="5"/>
  <c r="U6876" i="5"/>
  <c r="V6876" i="5"/>
  <c r="U6877" i="5"/>
  <c r="V6877" i="5"/>
  <c r="U6878" i="5"/>
  <c r="V6878" i="5"/>
  <c r="U6879" i="5"/>
  <c r="V6879" i="5"/>
  <c r="U6880" i="5"/>
  <c r="V6880" i="5"/>
  <c r="U6881" i="5"/>
  <c r="V6881" i="5"/>
  <c r="U6882" i="5"/>
  <c r="V6882" i="5"/>
  <c r="U6883" i="5"/>
  <c r="V6883" i="5"/>
  <c r="U6884" i="5"/>
  <c r="V6884" i="5"/>
  <c r="U6885" i="5"/>
  <c r="V6885" i="5"/>
  <c r="U6886" i="5"/>
  <c r="V6886" i="5"/>
  <c r="U6887" i="5"/>
  <c r="V6887" i="5"/>
  <c r="U6888" i="5"/>
  <c r="V6888" i="5"/>
  <c r="U6889" i="5"/>
  <c r="V6889" i="5"/>
  <c r="U6890" i="5"/>
  <c r="V6890" i="5"/>
  <c r="U6891" i="5"/>
  <c r="V6891" i="5"/>
  <c r="U6892" i="5"/>
  <c r="V6892" i="5"/>
  <c r="U6893" i="5"/>
  <c r="V6893" i="5"/>
  <c r="U6894" i="5"/>
  <c r="V6894" i="5"/>
  <c r="U6895" i="5"/>
  <c r="V6895" i="5"/>
  <c r="U6896" i="5"/>
  <c r="V6896" i="5"/>
  <c r="U6897" i="5"/>
  <c r="V6897" i="5"/>
  <c r="U6898" i="5"/>
  <c r="V6898" i="5"/>
  <c r="U6899" i="5"/>
  <c r="V6899" i="5"/>
  <c r="U6900" i="5"/>
  <c r="V6900" i="5"/>
  <c r="U6901" i="5"/>
  <c r="V6901" i="5"/>
  <c r="U6902" i="5"/>
  <c r="V6902" i="5"/>
  <c r="U6903" i="5"/>
  <c r="V6903" i="5"/>
  <c r="U6904" i="5"/>
  <c r="V6904" i="5"/>
  <c r="U6905" i="5"/>
  <c r="V6905" i="5"/>
  <c r="U6906" i="5"/>
  <c r="V6906" i="5"/>
  <c r="U6907" i="5"/>
  <c r="V6907" i="5"/>
  <c r="U6908" i="5"/>
  <c r="V6908" i="5"/>
  <c r="U6909" i="5"/>
  <c r="V6909" i="5"/>
  <c r="U6910" i="5"/>
  <c r="V6910" i="5"/>
  <c r="U6911" i="5"/>
  <c r="V6911" i="5"/>
  <c r="U6912" i="5"/>
  <c r="V6912" i="5"/>
  <c r="U6913" i="5"/>
  <c r="V6913" i="5"/>
  <c r="U6914" i="5"/>
  <c r="V6914" i="5"/>
  <c r="U6915" i="5"/>
  <c r="V6915" i="5"/>
  <c r="U6916" i="5"/>
  <c r="V6916" i="5"/>
  <c r="U6917" i="5"/>
  <c r="V6917" i="5"/>
  <c r="U6918" i="5"/>
  <c r="V6918" i="5"/>
  <c r="U6919" i="5"/>
  <c r="V6919" i="5"/>
  <c r="U6920" i="5"/>
  <c r="V6920" i="5"/>
  <c r="U6921" i="5"/>
  <c r="V6921" i="5"/>
  <c r="U6922" i="5"/>
  <c r="V6922" i="5"/>
  <c r="U6923" i="5"/>
  <c r="V6923" i="5"/>
  <c r="U6924" i="5"/>
  <c r="V6924" i="5"/>
  <c r="U6925" i="5"/>
  <c r="V6925" i="5"/>
  <c r="U6926" i="5"/>
  <c r="V6926" i="5"/>
  <c r="U6927" i="5"/>
  <c r="V6927" i="5"/>
  <c r="U6928" i="5"/>
  <c r="V6928" i="5"/>
  <c r="U6929" i="5"/>
  <c r="V6929" i="5"/>
  <c r="U6930" i="5"/>
  <c r="V6930" i="5"/>
  <c r="U6931" i="5"/>
  <c r="V6931" i="5"/>
  <c r="U6932" i="5"/>
  <c r="V6932" i="5"/>
  <c r="U6933" i="5"/>
  <c r="V6933" i="5"/>
  <c r="U6934" i="5"/>
  <c r="V6934" i="5"/>
  <c r="U6935" i="5"/>
  <c r="V6935" i="5"/>
  <c r="U6936" i="5"/>
  <c r="V6936" i="5"/>
  <c r="U6937" i="5"/>
  <c r="V6937" i="5"/>
  <c r="U6938" i="5"/>
  <c r="V6938" i="5"/>
  <c r="U6939" i="5"/>
  <c r="V6939" i="5"/>
  <c r="U6940" i="5"/>
  <c r="V6940" i="5"/>
  <c r="U6941" i="5"/>
  <c r="V6941" i="5"/>
  <c r="U6942" i="5"/>
  <c r="V6942" i="5"/>
  <c r="U6943" i="5"/>
  <c r="V6943" i="5"/>
  <c r="U6944" i="5"/>
  <c r="V6944" i="5"/>
  <c r="U6945" i="5"/>
  <c r="V6945" i="5"/>
  <c r="U6946" i="5"/>
  <c r="V6946" i="5"/>
  <c r="U6947" i="5"/>
  <c r="V6947" i="5"/>
  <c r="U6948" i="5"/>
  <c r="V6948" i="5"/>
  <c r="U6949" i="5"/>
  <c r="V6949" i="5"/>
  <c r="U6950" i="5"/>
  <c r="V6950" i="5"/>
  <c r="U6951" i="5"/>
  <c r="V6951" i="5"/>
  <c r="U6952" i="5"/>
  <c r="V6952" i="5"/>
  <c r="U6953" i="5"/>
  <c r="V6953" i="5"/>
  <c r="U6954" i="5"/>
  <c r="V6954" i="5"/>
  <c r="U6955" i="5"/>
  <c r="V6955" i="5"/>
  <c r="U6956" i="5"/>
  <c r="V6956" i="5"/>
  <c r="U6957" i="5"/>
  <c r="V6957" i="5"/>
  <c r="U6958" i="5"/>
  <c r="V6958" i="5"/>
  <c r="U6963" i="5"/>
  <c r="V6963" i="5"/>
  <c r="U6964" i="5"/>
  <c r="V6964" i="5"/>
  <c r="U6965" i="5"/>
  <c r="V6965" i="5"/>
  <c r="U6966" i="5"/>
  <c r="V6966" i="5"/>
  <c r="U6967" i="5"/>
  <c r="V6967" i="5"/>
  <c r="U6968" i="5"/>
  <c r="V6968" i="5"/>
  <c r="U6969" i="5"/>
  <c r="V6969" i="5"/>
  <c r="U6970" i="5"/>
  <c r="V6970" i="5"/>
  <c r="U6971" i="5"/>
  <c r="V6971" i="5"/>
  <c r="U6972" i="5"/>
  <c r="V6972" i="5"/>
  <c r="U6973" i="5"/>
  <c r="V6973" i="5"/>
  <c r="U6974" i="5"/>
  <c r="V6974" i="5"/>
  <c r="U6975" i="5"/>
  <c r="V6975" i="5"/>
  <c r="U6976" i="5"/>
  <c r="V6976" i="5"/>
  <c r="U6977" i="5"/>
  <c r="V6977" i="5"/>
  <c r="U6978" i="5"/>
  <c r="V6978" i="5"/>
  <c r="U6979" i="5"/>
  <c r="V6979" i="5"/>
  <c r="U6980" i="5"/>
  <c r="V6980" i="5"/>
  <c r="U6981" i="5"/>
  <c r="V6981" i="5"/>
  <c r="U6982" i="5"/>
  <c r="V6982" i="5"/>
  <c r="U6983" i="5"/>
  <c r="V6983" i="5"/>
  <c r="U6984" i="5"/>
  <c r="V6984" i="5"/>
  <c r="U6985" i="5"/>
  <c r="V6985" i="5"/>
  <c r="U6986" i="5"/>
  <c r="V6986" i="5"/>
  <c r="U6987" i="5"/>
  <c r="V6987" i="5"/>
  <c r="U6988" i="5"/>
  <c r="V6988" i="5"/>
  <c r="U6989" i="5"/>
  <c r="V6989" i="5"/>
  <c r="U6990" i="5"/>
  <c r="V6990" i="5"/>
  <c r="U6991" i="5"/>
  <c r="V6991" i="5"/>
  <c r="U6992" i="5"/>
  <c r="V6992" i="5"/>
  <c r="U6993" i="5"/>
  <c r="V6993" i="5"/>
  <c r="U6994" i="5"/>
  <c r="V6994" i="5"/>
  <c r="U6995" i="5"/>
  <c r="V6995" i="5"/>
  <c r="U6996" i="5"/>
  <c r="V6996" i="5"/>
  <c r="U6997" i="5"/>
  <c r="V6997" i="5"/>
  <c r="U6998" i="5"/>
  <c r="V6998" i="5"/>
  <c r="U6999" i="5"/>
  <c r="V6999" i="5"/>
  <c r="U7000" i="5"/>
  <c r="V7000" i="5"/>
  <c r="U7001" i="5"/>
  <c r="V7001" i="5"/>
  <c r="U7002" i="5"/>
  <c r="V7002" i="5"/>
  <c r="U7003" i="5"/>
  <c r="V7003" i="5"/>
  <c r="U7004" i="5"/>
  <c r="V7004" i="5"/>
  <c r="U7005" i="5"/>
  <c r="V7005" i="5"/>
  <c r="U7006" i="5"/>
  <c r="V7006" i="5"/>
  <c r="U7007" i="5"/>
  <c r="V7007" i="5"/>
  <c r="U7008" i="5"/>
  <c r="V7008" i="5"/>
  <c r="U7009" i="5"/>
  <c r="V7009" i="5"/>
  <c r="U7010" i="5"/>
  <c r="V7010" i="5"/>
  <c r="U7011" i="5"/>
  <c r="V7011" i="5"/>
  <c r="U7012" i="5"/>
  <c r="V7012" i="5"/>
  <c r="U7013" i="5"/>
  <c r="V7013" i="5"/>
  <c r="U7014" i="5"/>
  <c r="V7014" i="5"/>
  <c r="U7015" i="5"/>
  <c r="V7015" i="5"/>
  <c r="U7016" i="5"/>
  <c r="V7016" i="5"/>
  <c r="U7017" i="5"/>
  <c r="V7017" i="5"/>
  <c r="U7018" i="5"/>
  <c r="V7018" i="5"/>
  <c r="U7019" i="5"/>
  <c r="V7019" i="5"/>
  <c r="U7020" i="5"/>
  <c r="V7020" i="5"/>
  <c r="U7021" i="5"/>
  <c r="V7021" i="5"/>
  <c r="U7022" i="5"/>
  <c r="V7022" i="5"/>
  <c r="U7023" i="5"/>
  <c r="V7023" i="5"/>
  <c r="U7024" i="5"/>
  <c r="V7024" i="5"/>
  <c r="U7025" i="5"/>
  <c r="V7025" i="5"/>
  <c r="U7026" i="5"/>
  <c r="V7026" i="5"/>
  <c r="U7027" i="5"/>
  <c r="V7027" i="5"/>
  <c r="U7028" i="5"/>
  <c r="V7028" i="5"/>
  <c r="U7029" i="5"/>
  <c r="V7029" i="5"/>
  <c r="U7030" i="5"/>
  <c r="V7030" i="5"/>
  <c r="U7031" i="5"/>
  <c r="V7031" i="5"/>
  <c r="U7032" i="5"/>
  <c r="V7032" i="5"/>
  <c r="U7033" i="5"/>
  <c r="V7033" i="5"/>
  <c r="U7034" i="5"/>
  <c r="V7034" i="5"/>
  <c r="U7035" i="5"/>
  <c r="V7035" i="5"/>
  <c r="U7036" i="5"/>
  <c r="V7036" i="5"/>
  <c r="U7037" i="5"/>
  <c r="V7037" i="5"/>
  <c r="U7038" i="5"/>
  <c r="V7038" i="5"/>
  <c r="U7039" i="5"/>
  <c r="V7039" i="5"/>
  <c r="U7040" i="5"/>
  <c r="V7040" i="5"/>
  <c r="U7041" i="5"/>
  <c r="V7041" i="5"/>
  <c r="U7042" i="5"/>
  <c r="V7042" i="5"/>
  <c r="U7043" i="5"/>
  <c r="V7043" i="5"/>
  <c r="U7044" i="5"/>
  <c r="V7044" i="5"/>
  <c r="U7045" i="5"/>
  <c r="V7045" i="5"/>
  <c r="U7046" i="5"/>
  <c r="V7046" i="5"/>
  <c r="U7047" i="5"/>
  <c r="V7047" i="5"/>
  <c r="U7048" i="5"/>
  <c r="V7048" i="5"/>
  <c r="U7049" i="5"/>
  <c r="V7049" i="5"/>
  <c r="U7050" i="5"/>
  <c r="V7050" i="5"/>
  <c r="U7051" i="5"/>
  <c r="V7051" i="5"/>
  <c r="U7052" i="5"/>
  <c r="V7052" i="5"/>
  <c r="U7053" i="5"/>
  <c r="V7053" i="5"/>
  <c r="U7054" i="5"/>
  <c r="V7054" i="5"/>
  <c r="U7055" i="5"/>
  <c r="V7055" i="5"/>
  <c r="U7056" i="5"/>
  <c r="V7056" i="5"/>
  <c r="U7057" i="5"/>
  <c r="V7057" i="5"/>
  <c r="U7058" i="5"/>
  <c r="V7058" i="5"/>
  <c r="U7059" i="5"/>
  <c r="V7059" i="5"/>
  <c r="U7060" i="5"/>
  <c r="V7060" i="5"/>
  <c r="U7061" i="5"/>
  <c r="V7061" i="5"/>
  <c r="U7062" i="5"/>
  <c r="V7062" i="5"/>
  <c r="U7063" i="5"/>
  <c r="V7063" i="5"/>
  <c r="U7064" i="5"/>
  <c r="V7064" i="5"/>
  <c r="U7065" i="5"/>
  <c r="V7065" i="5"/>
  <c r="U7066" i="5"/>
  <c r="V7066" i="5"/>
  <c r="U7067" i="5"/>
  <c r="V7067" i="5"/>
  <c r="U7068" i="5"/>
  <c r="V7068" i="5"/>
  <c r="U7069" i="5"/>
  <c r="V7069" i="5"/>
  <c r="U7070" i="5"/>
  <c r="V7070" i="5"/>
  <c r="U7071" i="5"/>
  <c r="V7071" i="5"/>
  <c r="U7072" i="5"/>
  <c r="V7072" i="5"/>
  <c r="U7073" i="5"/>
  <c r="V7073" i="5"/>
  <c r="U7074" i="5"/>
  <c r="V7074" i="5"/>
  <c r="U7075" i="5"/>
  <c r="V7075" i="5"/>
  <c r="U7076" i="5"/>
  <c r="V7076" i="5"/>
  <c r="U7077" i="5"/>
  <c r="V7077" i="5"/>
  <c r="U7078" i="5"/>
  <c r="V7078" i="5"/>
  <c r="U7079" i="5"/>
  <c r="V7079" i="5"/>
  <c r="U7080" i="5"/>
  <c r="V7080" i="5"/>
  <c r="U7081" i="5"/>
  <c r="V7081" i="5"/>
  <c r="U7082" i="5"/>
  <c r="V7082" i="5"/>
  <c r="U7083" i="5"/>
  <c r="V7083" i="5"/>
  <c r="U7084" i="5"/>
  <c r="V7084" i="5"/>
  <c r="U7085" i="5"/>
  <c r="V7085" i="5"/>
  <c r="U7086" i="5"/>
  <c r="V7086" i="5"/>
  <c r="U7087" i="5"/>
  <c r="V7087" i="5"/>
  <c r="U7088" i="5"/>
  <c r="V7088" i="5"/>
  <c r="U7089" i="5"/>
  <c r="V7089" i="5"/>
  <c r="U7090" i="5"/>
  <c r="V7090" i="5"/>
  <c r="U7091" i="5"/>
  <c r="V7091" i="5"/>
  <c r="U7092" i="5"/>
  <c r="V7092" i="5"/>
  <c r="U7093" i="5"/>
  <c r="V7093" i="5"/>
  <c r="U7094" i="5"/>
  <c r="V7094" i="5"/>
  <c r="U7095" i="5"/>
  <c r="V7095" i="5"/>
  <c r="U7096" i="5"/>
  <c r="V7096" i="5"/>
  <c r="U7097" i="5"/>
  <c r="V7097" i="5"/>
  <c r="U7098" i="5"/>
  <c r="V7098" i="5"/>
  <c r="U7099" i="5"/>
  <c r="V7099" i="5"/>
  <c r="U7100" i="5"/>
  <c r="V7100" i="5"/>
  <c r="U7101" i="5"/>
  <c r="V7101" i="5"/>
  <c r="U7102" i="5"/>
  <c r="V7102" i="5"/>
  <c r="U7103" i="5"/>
  <c r="V7103" i="5"/>
  <c r="U7104" i="5"/>
  <c r="V7104" i="5"/>
  <c r="U7105" i="5"/>
  <c r="V7105" i="5"/>
  <c r="U7106" i="5"/>
  <c r="V7106" i="5"/>
  <c r="U7107" i="5"/>
  <c r="V7107" i="5"/>
  <c r="U7108" i="5"/>
  <c r="V7108" i="5"/>
  <c r="U7109" i="5"/>
  <c r="V7109" i="5"/>
  <c r="U7110" i="5"/>
  <c r="V7110" i="5"/>
  <c r="U7111" i="5"/>
  <c r="V7111" i="5"/>
  <c r="U7112" i="5"/>
  <c r="V7112" i="5"/>
  <c r="U7113" i="5"/>
  <c r="V7113" i="5"/>
  <c r="U7114" i="5"/>
  <c r="V7114" i="5"/>
  <c r="U7115" i="5"/>
  <c r="V7115" i="5"/>
  <c r="U7116" i="5"/>
  <c r="V7116" i="5"/>
  <c r="U7117" i="5"/>
  <c r="V7117" i="5"/>
  <c r="U7118" i="5"/>
  <c r="V7118" i="5"/>
  <c r="U7119" i="5"/>
  <c r="V7119" i="5"/>
  <c r="U7120" i="5"/>
  <c r="V7120" i="5"/>
  <c r="U7121" i="5"/>
  <c r="V7121" i="5"/>
  <c r="U7122" i="5"/>
  <c r="V7122" i="5"/>
  <c r="U7123" i="5"/>
  <c r="V7123" i="5"/>
  <c r="U7124" i="5"/>
  <c r="V7124" i="5"/>
  <c r="U7125" i="5"/>
  <c r="V7125" i="5"/>
  <c r="U7126" i="5"/>
  <c r="V7126" i="5"/>
  <c r="U7127" i="5"/>
  <c r="V7127" i="5"/>
  <c r="U7128" i="5"/>
  <c r="V7128" i="5"/>
  <c r="U7129" i="5"/>
  <c r="V7129" i="5"/>
  <c r="U7130" i="5"/>
  <c r="V7130" i="5"/>
  <c r="U7131" i="5"/>
  <c r="V7131" i="5"/>
  <c r="U7132" i="5"/>
  <c r="V7132" i="5"/>
  <c r="U7133" i="5"/>
  <c r="V7133" i="5"/>
  <c r="U7134" i="5"/>
  <c r="V7134" i="5"/>
  <c r="U7135" i="5"/>
  <c r="V7135" i="5"/>
  <c r="U7136" i="5"/>
  <c r="V7136" i="5"/>
  <c r="U7137" i="5"/>
  <c r="V7137" i="5"/>
  <c r="U7138" i="5"/>
  <c r="V7138" i="5"/>
  <c r="U7139" i="5"/>
  <c r="V7139" i="5"/>
  <c r="U7140" i="5"/>
  <c r="V7140" i="5"/>
  <c r="U7141" i="5"/>
  <c r="V7141" i="5"/>
  <c r="U7142" i="5"/>
  <c r="V7142" i="5"/>
  <c r="U7143" i="5"/>
  <c r="V7143" i="5"/>
  <c r="U7144" i="5"/>
  <c r="V7144" i="5"/>
  <c r="U7145" i="5"/>
  <c r="V7145" i="5"/>
  <c r="U7146" i="5"/>
  <c r="V7146" i="5"/>
  <c r="U7147" i="5"/>
  <c r="V7147" i="5"/>
  <c r="U7148" i="5"/>
  <c r="V7148" i="5"/>
  <c r="U7149" i="5"/>
  <c r="V7149" i="5"/>
  <c r="U7150" i="5"/>
  <c r="V7150" i="5"/>
  <c r="U7151" i="5"/>
  <c r="V7151" i="5"/>
  <c r="U7152" i="5"/>
  <c r="V7152" i="5"/>
  <c r="U7153" i="5"/>
  <c r="V7153" i="5"/>
  <c r="U7154" i="5"/>
  <c r="V7154" i="5"/>
  <c r="U7155" i="5"/>
  <c r="V7155" i="5"/>
  <c r="U7156" i="5"/>
  <c r="V7156" i="5"/>
  <c r="U7157" i="5"/>
  <c r="V7157" i="5"/>
  <c r="U7158" i="5"/>
  <c r="V7158" i="5"/>
  <c r="U7159" i="5"/>
  <c r="V7159" i="5"/>
  <c r="U7160" i="5"/>
  <c r="V7160" i="5"/>
  <c r="U7161" i="5"/>
  <c r="V7161" i="5"/>
  <c r="U7162" i="5"/>
  <c r="V7162" i="5"/>
  <c r="U7163" i="5"/>
  <c r="V7163" i="5"/>
  <c r="U7164" i="5"/>
  <c r="V7164" i="5"/>
  <c r="U7165" i="5"/>
  <c r="V7165" i="5"/>
  <c r="U7166" i="5"/>
  <c r="V7166" i="5"/>
  <c r="U7167" i="5"/>
  <c r="V7167" i="5"/>
  <c r="U7168" i="5"/>
  <c r="V7168" i="5"/>
  <c r="U7169" i="5"/>
  <c r="V7169" i="5"/>
  <c r="U7170" i="5"/>
  <c r="V7170" i="5"/>
  <c r="U7171" i="5"/>
  <c r="V7171" i="5"/>
  <c r="U7172" i="5"/>
  <c r="V7172" i="5"/>
  <c r="U7173" i="5"/>
  <c r="V7173" i="5"/>
  <c r="U7174" i="5"/>
  <c r="V7174" i="5"/>
  <c r="U7175" i="5"/>
  <c r="V7175" i="5"/>
  <c r="U7176" i="5"/>
  <c r="V7176" i="5"/>
  <c r="U7177" i="5"/>
  <c r="V7177" i="5"/>
  <c r="U7178" i="5"/>
  <c r="V7178" i="5"/>
  <c r="U7179" i="5"/>
  <c r="V7179" i="5"/>
  <c r="U7180" i="5"/>
  <c r="V7180" i="5"/>
  <c r="U7181" i="5"/>
  <c r="V7181" i="5"/>
  <c r="U7182" i="5"/>
  <c r="V7182" i="5"/>
  <c r="U7183" i="5"/>
  <c r="V7183" i="5"/>
  <c r="U7184" i="5"/>
  <c r="V7184" i="5"/>
  <c r="U7185" i="5"/>
  <c r="V7185" i="5"/>
  <c r="U7186" i="5"/>
  <c r="V7186" i="5"/>
  <c r="U7187" i="5"/>
  <c r="V7187" i="5"/>
  <c r="U7188" i="5"/>
  <c r="V7188" i="5"/>
  <c r="U7189" i="5"/>
  <c r="V7189" i="5"/>
  <c r="U7190" i="5"/>
  <c r="V7190" i="5"/>
  <c r="U7191" i="5"/>
  <c r="V7191" i="5"/>
  <c r="U7192" i="5"/>
  <c r="V7192" i="5"/>
  <c r="U7193" i="5"/>
  <c r="V7193" i="5"/>
  <c r="U7194" i="5"/>
  <c r="V7194" i="5"/>
  <c r="U7195" i="5"/>
  <c r="V7195" i="5"/>
  <c r="U7196" i="5"/>
  <c r="V7196" i="5"/>
  <c r="U7197" i="5"/>
  <c r="V7197" i="5"/>
  <c r="U7198" i="5"/>
  <c r="V7198" i="5"/>
  <c r="U7199" i="5"/>
  <c r="V7199" i="5"/>
  <c r="U7200" i="5"/>
  <c r="V7200" i="5"/>
  <c r="U7201" i="5"/>
  <c r="V7201" i="5"/>
  <c r="U7202" i="5"/>
  <c r="V7202" i="5"/>
  <c r="U7203" i="5"/>
  <c r="V7203" i="5"/>
  <c r="U7204" i="5"/>
  <c r="V7204" i="5"/>
  <c r="U7205" i="5"/>
  <c r="V7205" i="5"/>
  <c r="U7206" i="5"/>
  <c r="V7206" i="5"/>
  <c r="U7207" i="5"/>
  <c r="V7207" i="5"/>
  <c r="U7208" i="5"/>
  <c r="V7208" i="5"/>
  <c r="U7209" i="5"/>
  <c r="V7209" i="5"/>
  <c r="U7210" i="5"/>
  <c r="V7210" i="5"/>
  <c r="U7211" i="5"/>
  <c r="V7211" i="5"/>
  <c r="U7212" i="5"/>
  <c r="V7212" i="5"/>
  <c r="U7213" i="5"/>
  <c r="V7213" i="5"/>
  <c r="U7214" i="5"/>
  <c r="V7214" i="5"/>
  <c r="U7215" i="5"/>
  <c r="V7215" i="5"/>
  <c r="U7216" i="5"/>
  <c r="V7216" i="5"/>
  <c r="U7217" i="5"/>
  <c r="V7217" i="5"/>
  <c r="U7218" i="5"/>
  <c r="V7218" i="5"/>
  <c r="U7219" i="5"/>
  <c r="V7219" i="5"/>
  <c r="U7220" i="5"/>
  <c r="V7220" i="5"/>
  <c r="U7221" i="5"/>
  <c r="V7221" i="5"/>
  <c r="U7222" i="5"/>
  <c r="V7222" i="5"/>
  <c r="U7223" i="5"/>
  <c r="V7223" i="5"/>
  <c r="U7224" i="5"/>
  <c r="V7224" i="5"/>
  <c r="U7225" i="5"/>
  <c r="V7225" i="5"/>
  <c r="U7226" i="5"/>
  <c r="V7226" i="5"/>
  <c r="U7227" i="5"/>
  <c r="V7227" i="5"/>
  <c r="U7228" i="5"/>
  <c r="V7228" i="5"/>
  <c r="U7229" i="5"/>
  <c r="V7229" i="5"/>
  <c r="U7230" i="5"/>
  <c r="V7230" i="5"/>
  <c r="U7231" i="5"/>
  <c r="V7231" i="5"/>
  <c r="U7232" i="5"/>
  <c r="V7232" i="5"/>
  <c r="U7233" i="5"/>
  <c r="V7233" i="5"/>
  <c r="U7234" i="5"/>
  <c r="V7234" i="5"/>
  <c r="U7235" i="5"/>
  <c r="V7235" i="5"/>
  <c r="U7236" i="5"/>
  <c r="V7236" i="5"/>
  <c r="U7237" i="5"/>
  <c r="V7237" i="5"/>
  <c r="U7238" i="5"/>
  <c r="V7238" i="5"/>
  <c r="U7239" i="5"/>
  <c r="V7239" i="5"/>
  <c r="U7240" i="5"/>
  <c r="V7240" i="5"/>
  <c r="U7241" i="5"/>
  <c r="V7241" i="5"/>
  <c r="U7242" i="5"/>
  <c r="V7242" i="5"/>
  <c r="U7243" i="5"/>
  <c r="V7243" i="5"/>
  <c r="U7244" i="5"/>
  <c r="V7244" i="5"/>
  <c r="U7247" i="5"/>
  <c r="V7247" i="5"/>
  <c r="U7248" i="5"/>
  <c r="V7248" i="5"/>
  <c r="U7249" i="5"/>
  <c r="V7249" i="5"/>
  <c r="U7250" i="5"/>
  <c r="V7250" i="5"/>
  <c r="U7251" i="5"/>
  <c r="V7251" i="5"/>
  <c r="U7252" i="5"/>
  <c r="V7252" i="5"/>
  <c r="U7253" i="5"/>
  <c r="V7253" i="5"/>
  <c r="U7254" i="5"/>
  <c r="V7254" i="5"/>
  <c r="U7255" i="5"/>
  <c r="V7255" i="5"/>
  <c r="U7256" i="5"/>
  <c r="V7256" i="5"/>
  <c r="U7257" i="5"/>
  <c r="V7257" i="5"/>
  <c r="U7258" i="5"/>
  <c r="V7258" i="5"/>
  <c r="U7259" i="5"/>
  <c r="V7259" i="5"/>
  <c r="U7260" i="5"/>
  <c r="V7260" i="5"/>
  <c r="X7127" i="5" l="1"/>
  <c r="X7110" i="5"/>
  <c r="W6992" i="5"/>
  <c r="W7109" i="5"/>
  <c r="W7043" i="5"/>
  <c r="X6935" i="5"/>
  <c r="X6903" i="5"/>
  <c r="X6887" i="5"/>
  <c r="X6860" i="5"/>
  <c r="W6852" i="5"/>
  <c r="X6790" i="5"/>
  <c r="X6821" i="5"/>
  <c r="X6813" i="5"/>
  <c r="W6798" i="5"/>
  <c r="W6989" i="5"/>
  <c r="X6934" i="5"/>
  <c r="X6846" i="5"/>
  <c r="W6933" i="5"/>
  <c r="W6875" i="5"/>
  <c r="W6934" i="5"/>
  <c r="X6933" i="5"/>
  <c r="X6893" i="5"/>
  <c r="X6808" i="5"/>
  <c r="X6904" i="5"/>
  <c r="W7130" i="5"/>
  <c r="X7129" i="5"/>
  <c r="W7097" i="5"/>
  <c r="W7054" i="5"/>
  <c r="X6941" i="5"/>
  <c r="X7098" i="5"/>
  <c r="X7016" i="5"/>
  <c r="W7112" i="5"/>
  <c r="X6905" i="5"/>
  <c r="X6831" i="5"/>
  <c r="X7112" i="5"/>
  <c r="W7029" i="5"/>
  <c r="X6969" i="5"/>
  <c r="X6925" i="5"/>
  <c r="X6913" i="5"/>
  <c r="X6907" i="5"/>
  <c r="W6895" i="5"/>
  <c r="X6877" i="5"/>
  <c r="W7225" i="5"/>
  <c r="X7171" i="5"/>
  <c r="X7159" i="5"/>
  <c r="W7141" i="5"/>
  <c r="X7009" i="5"/>
  <c r="W6863" i="5"/>
  <c r="W7151" i="5"/>
  <c r="W7025" i="5"/>
  <c r="X6897" i="5"/>
  <c r="X7036" i="5"/>
  <c r="X6873" i="5"/>
  <c r="W7128" i="5"/>
  <c r="W6872" i="5"/>
  <c r="X6866" i="5"/>
  <c r="X7161" i="5"/>
  <c r="W6931" i="5"/>
  <c r="X7062" i="5"/>
  <c r="W7056" i="5"/>
  <c r="W7226" i="5"/>
  <c r="W6859" i="5"/>
  <c r="W7159" i="5"/>
  <c r="W7061" i="5"/>
  <c r="X7055" i="5"/>
  <c r="X6996" i="5"/>
  <c r="X6875" i="5"/>
  <c r="X6948" i="5"/>
  <c r="X7141" i="5"/>
  <c r="X7084" i="5"/>
  <c r="W6922" i="5"/>
  <c r="X6874" i="5"/>
  <c r="W7127" i="5"/>
  <c r="X7157" i="5"/>
  <c r="X7107" i="5"/>
  <c r="X7024" i="5"/>
  <c r="X7121" i="5"/>
  <c r="X7017" i="5"/>
  <c r="X6805" i="5"/>
  <c r="W7260" i="5"/>
  <c r="W7171" i="5"/>
  <c r="W7172" i="5"/>
  <c r="X7151" i="5"/>
  <c r="X7091" i="5"/>
  <c r="W6784" i="5"/>
  <c r="W6921" i="5"/>
  <c r="W6978" i="5"/>
  <c r="X6896" i="5"/>
  <c r="W6977" i="5"/>
  <c r="W6969" i="5"/>
  <c r="X6822" i="5"/>
  <c r="X6958" i="5"/>
  <c r="W6950" i="5"/>
  <c r="W6894" i="5"/>
  <c r="W6797" i="5"/>
  <c r="W6789" i="5"/>
  <c r="W6777" i="5"/>
  <c r="X6990" i="5"/>
  <c r="X6861" i="5"/>
  <c r="X6924" i="5"/>
  <c r="W6916" i="5"/>
  <c r="W6884" i="5"/>
  <c r="W6876" i="5"/>
  <c r="X6853" i="5"/>
  <c r="X6845" i="5"/>
  <c r="X6947" i="5"/>
  <c r="W6923" i="5"/>
  <c r="X6980" i="5"/>
  <c r="X6906" i="5"/>
  <c r="W6896" i="5"/>
  <c r="W6866" i="5"/>
  <c r="W6843" i="5"/>
  <c r="W6833" i="5"/>
  <c r="X6773" i="5"/>
  <c r="W7169" i="5"/>
  <c r="W7035" i="5"/>
  <c r="X7027" i="5"/>
  <c r="X6957" i="5"/>
  <c r="X6949" i="5"/>
  <c r="W6942" i="5"/>
  <c r="W6903" i="5"/>
  <c r="X6888" i="5"/>
  <c r="W6824" i="5"/>
  <c r="W6816" i="5"/>
  <c r="W7202" i="5"/>
  <c r="X6864" i="5"/>
  <c r="W7201" i="5"/>
  <c r="W7161" i="5"/>
  <c r="X7108" i="5"/>
  <c r="X7100" i="5"/>
  <c r="X7078" i="5"/>
  <c r="W6981" i="5"/>
  <c r="W6932" i="5"/>
  <c r="X6878" i="5"/>
  <c r="X6871" i="5"/>
  <c r="X6863" i="5"/>
  <c r="W6830" i="5"/>
  <c r="X6798" i="5"/>
  <c r="X7260" i="5"/>
  <c r="W7092" i="5"/>
  <c r="W7085" i="5"/>
  <c r="X6994" i="5"/>
  <c r="X6979" i="5"/>
  <c r="X6963" i="5"/>
  <c r="X6931" i="5"/>
  <c r="X6923" i="5"/>
  <c r="W6885" i="5"/>
  <c r="W6862" i="5"/>
  <c r="W6829" i="5"/>
  <c r="X7054" i="5"/>
  <c r="X7225" i="5"/>
  <c r="W7192" i="5"/>
  <c r="W7140" i="5"/>
  <c r="X7046" i="5"/>
  <c r="W7017" i="5"/>
  <c r="X6970" i="5"/>
  <c r="W6907" i="5"/>
  <c r="W6854" i="5"/>
  <c r="X6776" i="5"/>
  <c r="X7097" i="5"/>
  <c r="X7045" i="5"/>
  <c r="X6952" i="5"/>
  <c r="W6914" i="5"/>
  <c r="W6898" i="5"/>
  <c r="X7052" i="5"/>
  <c r="W7015" i="5"/>
  <c r="X6991" i="5"/>
  <c r="X6984" i="5"/>
  <c r="X6951" i="5"/>
  <c r="X6936" i="5"/>
  <c r="W6786" i="5"/>
  <c r="W6774" i="5"/>
  <c r="X6833" i="5"/>
  <c r="W6804" i="5"/>
  <c r="X6797" i="5"/>
  <c r="X6789" i="5"/>
  <c r="X6774" i="5"/>
  <c r="W6832" i="5"/>
  <c r="X6830" i="5"/>
  <c r="X6836" i="5"/>
  <c r="X6785" i="5"/>
  <c r="W6778" i="5"/>
  <c r="X6829" i="5"/>
  <c r="W6814" i="5"/>
  <c r="W6806" i="5"/>
  <c r="X6777" i="5"/>
  <c r="W7110" i="5"/>
  <c r="W6958" i="5"/>
  <c r="W6893" i="5"/>
  <c r="W6874" i="5"/>
  <c r="W6808" i="5"/>
  <c r="W6926" i="5"/>
  <c r="W7083" i="5"/>
  <c r="W7076" i="5"/>
  <c r="W6993" i="5"/>
  <c r="W6788" i="5"/>
  <c r="W7121" i="5"/>
  <c r="X7109" i="5"/>
  <c r="X7061" i="5"/>
  <c r="X6978" i="5"/>
  <c r="W6972" i="5"/>
  <c r="W6957" i="5"/>
  <c r="W6886" i="5"/>
  <c r="W6860" i="5"/>
  <c r="W7077" i="5"/>
  <c r="X7140" i="5"/>
  <c r="X6971" i="5"/>
  <c r="W6924" i="5"/>
  <c r="W6904" i="5"/>
  <c r="X6885" i="5"/>
  <c r="X6872" i="5"/>
  <c r="X6806" i="5"/>
  <c r="W6773" i="5"/>
  <c r="X6942" i="5"/>
  <c r="X7169" i="5"/>
  <c r="X7101" i="5"/>
  <c r="X7038" i="5"/>
  <c r="X6977" i="5"/>
  <c r="W6964" i="5"/>
  <c r="W6949" i="5"/>
  <c r="W6936" i="5"/>
  <c r="X6884" i="5"/>
  <c r="W6878" i="5"/>
  <c r="X6865" i="5"/>
  <c r="X6859" i="5"/>
  <c r="W6846" i="5"/>
  <c r="W6994" i="5"/>
  <c r="W7045" i="5"/>
  <c r="X7037" i="5"/>
  <c r="X7010" i="5"/>
  <c r="W6984" i="5"/>
  <c r="W6877" i="5"/>
  <c r="X6824" i="5"/>
  <c r="W7084" i="5"/>
  <c r="W7129" i="5"/>
  <c r="W7113" i="5"/>
  <c r="X7044" i="5"/>
  <c r="X7003" i="5"/>
  <c r="W6990" i="5"/>
  <c r="X6983" i="5"/>
  <c r="W6941" i="5"/>
  <c r="X6915" i="5"/>
  <c r="W6908" i="5"/>
  <c r="X6883" i="5"/>
  <c r="X6876" i="5"/>
  <c r="W6864" i="5"/>
  <c r="X6851" i="5"/>
  <c r="W6844" i="5"/>
  <c r="W6906" i="5"/>
  <c r="X7192" i="5"/>
  <c r="X7128" i="5"/>
  <c r="W7099" i="5"/>
  <c r="W7086" i="5"/>
  <c r="W7023" i="5"/>
  <c r="W7009" i="5"/>
  <c r="W6996" i="5"/>
  <c r="X6989" i="5"/>
  <c r="X6982" i="5"/>
  <c r="X6921" i="5"/>
  <c r="X6895" i="5"/>
  <c r="W6836" i="5"/>
  <c r="X6816" i="5"/>
  <c r="X7172" i="5"/>
  <c r="X6995" i="5"/>
  <c r="X6843" i="5"/>
  <c r="X6835" i="5"/>
  <c r="W6790" i="5"/>
  <c r="X6981" i="5"/>
  <c r="X6894" i="5"/>
  <c r="X7201" i="5"/>
  <c r="W7157" i="5"/>
  <c r="W7111" i="5"/>
  <c r="W7078" i="5"/>
  <c r="W7070" i="5"/>
  <c r="W7028" i="5"/>
  <c r="X6932" i="5"/>
  <c r="W6888" i="5"/>
  <c r="W6834" i="5"/>
  <c r="W6822" i="5"/>
  <c r="W6796" i="5"/>
  <c r="W6776" i="5"/>
  <c r="W6873" i="5"/>
  <c r="W7038" i="5"/>
  <c r="W7003" i="5"/>
  <c r="W6980" i="5"/>
  <c r="W6795" i="5"/>
  <c r="X6795" i="5"/>
  <c r="W7101" i="5"/>
  <c r="W7055" i="5"/>
  <c r="X7043" i="5"/>
  <c r="W7037" i="5"/>
  <c r="W6991" i="5"/>
  <c r="W6925" i="5"/>
  <c r="W6861" i="5"/>
  <c r="W6783" i="5"/>
  <c r="X6783" i="5"/>
  <c r="W6979" i="5"/>
  <c r="W6948" i="5"/>
  <c r="W6913" i="5"/>
  <c r="W6807" i="5"/>
  <c r="X6807" i="5"/>
  <c r="X7111" i="5"/>
  <c r="X7083" i="5"/>
  <c r="X7025" i="5"/>
  <c r="W6947" i="5"/>
  <c r="W6883" i="5"/>
  <c r="X6854" i="5"/>
  <c r="W6835" i="5"/>
  <c r="W6823" i="5"/>
  <c r="X6823" i="5"/>
  <c r="X6788" i="5"/>
  <c r="W7044" i="5"/>
  <c r="X7077" i="5"/>
  <c r="X6972" i="5"/>
  <c r="W6935" i="5"/>
  <c r="W6871" i="5"/>
  <c r="X6834" i="5"/>
  <c r="W6805" i="5"/>
  <c r="W7107" i="5"/>
  <c r="W7100" i="5"/>
  <c r="X7076" i="5"/>
  <c r="X7070" i="5"/>
  <c r="W7036" i="5"/>
  <c r="W6995" i="5"/>
  <c r="W6865" i="5"/>
  <c r="W6787" i="5"/>
  <c r="X6787" i="5"/>
  <c r="X7099" i="5"/>
  <c r="X7035" i="5"/>
  <c r="W7024" i="5"/>
  <c r="W6983" i="5"/>
  <c r="W6952" i="5"/>
  <c r="W6853" i="5"/>
  <c r="X6804" i="5"/>
  <c r="W6775" i="5"/>
  <c r="X6775" i="5"/>
  <c r="X7029" i="5"/>
  <c r="X7023" i="5"/>
  <c r="W6971" i="5"/>
  <c r="W6951" i="5"/>
  <c r="X6922" i="5"/>
  <c r="X6916" i="5"/>
  <c r="W6905" i="5"/>
  <c r="W6887" i="5"/>
  <c r="X6852" i="5"/>
  <c r="W6821" i="5"/>
  <c r="X6786" i="5"/>
  <c r="W6815" i="5"/>
  <c r="X6815" i="5"/>
  <c r="X7092" i="5"/>
  <c r="X7086" i="5"/>
  <c r="W7052" i="5"/>
  <c r="W7046" i="5"/>
  <c r="X7028" i="5"/>
  <c r="W6982" i="5"/>
  <c r="X6964" i="5"/>
  <c r="X6898" i="5"/>
  <c r="X6832" i="5"/>
  <c r="W6803" i="5"/>
  <c r="X6803" i="5"/>
  <c r="W7098" i="5"/>
  <c r="X6993" i="5"/>
  <c r="W6970" i="5"/>
  <c r="X6950" i="5"/>
  <c r="W6915" i="5"/>
  <c r="X6886" i="5"/>
  <c r="W6851" i="5"/>
  <c r="X6814" i="5"/>
  <c r="W6785" i="5"/>
  <c r="X7226" i="5"/>
  <c r="X7202" i="5"/>
  <c r="X7130" i="5"/>
  <c r="X7056" i="5"/>
  <c r="W7016" i="5"/>
  <c r="W7010" i="5"/>
  <c r="X6992" i="5"/>
  <c r="X6926" i="5"/>
  <c r="X6862" i="5"/>
  <c r="W6845" i="5"/>
  <c r="X6796" i="5"/>
  <c r="X7113" i="5"/>
  <c r="W7108" i="5"/>
  <c r="W7091" i="5"/>
  <c r="X7085" i="5"/>
  <c r="W7062" i="5"/>
  <c r="W7027" i="5"/>
  <c r="X7015" i="5"/>
  <c r="W6963" i="5"/>
  <c r="X6914" i="5"/>
  <c r="X6908" i="5"/>
  <c r="W6897" i="5"/>
  <c r="X6844" i="5"/>
  <c r="W6831" i="5"/>
  <c r="W6813" i="5"/>
  <c r="X6784" i="5"/>
  <c r="X6778" i="5"/>
  <c r="U6681" i="5"/>
  <c r="V6681" i="5"/>
  <c r="U6682" i="5"/>
  <c r="V6682" i="5"/>
  <c r="U6683" i="5"/>
  <c r="V6683" i="5"/>
  <c r="U6684" i="5"/>
  <c r="V6684" i="5"/>
  <c r="U6689" i="5"/>
  <c r="V6689" i="5"/>
  <c r="U6690" i="5"/>
  <c r="V6690" i="5"/>
  <c r="U6691" i="5"/>
  <c r="V6691" i="5"/>
  <c r="U6692" i="5"/>
  <c r="V6692" i="5"/>
  <c r="T6654" i="5" l="1"/>
  <c r="T6653" i="5"/>
  <c r="O6654" i="5"/>
  <c r="N6654" i="5"/>
  <c r="O6653" i="5"/>
  <c r="N6653" i="5"/>
  <c r="T6660" i="5"/>
  <c r="T6659" i="5"/>
  <c r="O6660" i="5"/>
  <c r="N6660" i="5"/>
  <c r="O6659" i="5"/>
  <c r="N6659" i="5"/>
  <c r="O6668" i="5"/>
  <c r="O6667" i="5"/>
  <c r="T6652" i="5"/>
  <c r="T6651" i="5"/>
  <c r="O6652" i="5"/>
  <c r="O6651" i="5"/>
  <c r="T6658" i="5"/>
  <c r="T6657" i="5"/>
  <c r="O6658" i="5"/>
  <c r="O6657" i="5"/>
  <c r="T6666" i="5" l="1"/>
  <c r="T6665" i="5"/>
  <c r="O6666" i="5"/>
  <c r="O6665" i="5"/>
  <c r="T6630" i="5"/>
  <c r="T6629" i="5"/>
  <c r="O6630" i="5"/>
  <c r="N6630" i="5"/>
  <c r="O6629" i="5"/>
  <c r="N6629" i="5"/>
  <c r="T6636" i="5"/>
  <c r="T6635" i="5"/>
  <c r="O6636" i="5"/>
  <c r="N6636" i="5"/>
  <c r="O6635" i="5"/>
  <c r="N6635" i="5"/>
  <c r="T6644" i="5"/>
  <c r="T6643" i="5"/>
  <c r="O6644" i="5"/>
  <c r="N6644" i="5"/>
  <c r="O6643" i="5"/>
  <c r="N6643" i="5"/>
  <c r="T6628" i="5"/>
  <c r="T6627" i="5"/>
  <c r="O6628" i="5"/>
  <c r="N6628" i="5"/>
  <c r="O6627" i="5" l="1"/>
  <c r="N6627" i="5"/>
  <c r="T6634" i="5"/>
  <c r="O6634" i="5"/>
  <c r="N6634" i="5"/>
  <c r="T6633" i="5"/>
  <c r="O6633" i="5"/>
  <c r="T6642" i="5"/>
  <c r="T6641" i="5"/>
  <c r="O6642" i="5"/>
  <c r="O6641" i="5"/>
  <c r="T6600" i="5" l="1"/>
  <c r="T6599" i="5"/>
  <c r="T6598" i="5"/>
  <c r="T6597" i="5"/>
  <c r="O6600" i="5"/>
  <c r="O6599" i="5"/>
  <c r="O6598" i="5"/>
  <c r="O6597" i="5"/>
  <c r="T6606" i="5"/>
  <c r="T6605" i="5"/>
  <c r="T6604" i="5"/>
  <c r="T6603" i="5"/>
  <c r="O6606" i="5"/>
  <c r="O6605" i="5"/>
  <c r="O6604" i="5"/>
  <c r="O6603" i="5"/>
  <c r="T6620" i="5"/>
  <c r="V6620" i="5" s="1"/>
  <c r="T6619" i="5"/>
  <c r="T6618" i="5"/>
  <c r="U6618" i="5" s="1"/>
  <c r="T6617" i="5"/>
  <c r="U6617" i="5" s="1"/>
  <c r="T6612" i="5"/>
  <c r="T6611" i="5"/>
  <c r="T6610" i="5"/>
  <c r="T6609" i="5"/>
  <c r="U6619" i="5"/>
  <c r="V6619" i="5"/>
  <c r="O6586" i="5"/>
  <c r="O6585" i="5"/>
  <c r="O6584" i="5"/>
  <c r="O6583" i="5"/>
  <c r="O6612" i="5"/>
  <c r="O6611" i="5"/>
  <c r="O6610" i="5"/>
  <c r="O6609" i="5"/>
  <c r="T6562" i="5"/>
  <c r="T6561" i="5"/>
  <c r="T6572" i="5"/>
  <c r="T6571" i="5"/>
  <c r="T6578" i="5"/>
  <c r="T6577" i="5"/>
  <c r="T6586" i="5"/>
  <c r="T6585" i="5"/>
  <c r="T6560" i="5"/>
  <c r="T6559" i="5"/>
  <c r="T6570" i="5"/>
  <c r="T6569" i="5"/>
  <c r="O6572" i="5"/>
  <c r="O6571" i="5"/>
  <c r="O6570" i="5"/>
  <c r="O6569" i="5"/>
  <c r="O6562" i="5"/>
  <c r="O6561" i="5"/>
  <c r="O6560" i="5"/>
  <c r="O6559" i="5"/>
  <c r="T6576" i="5"/>
  <c r="T6575" i="5"/>
  <c r="O6578" i="5"/>
  <c r="O6577" i="5"/>
  <c r="O6576" i="5"/>
  <c r="O6575" i="5"/>
  <c r="T6584" i="5"/>
  <c r="T6583" i="5"/>
  <c r="V6618" i="5" l="1"/>
  <c r="V6617" i="5"/>
  <c r="U6620" i="5"/>
  <c r="O6620" i="5"/>
  <c r="O6619" i="5"/>
  <c r="O6618" i="5"/>
  <c r="O6617" i="5"/>
  <c r="T6544" i="5"/>
  <c r="T6543" i="5"/>
  <c r="T6538" i="5"/>
  <c r="T6537" i="5"/>
  <c r="T6552" i="5"/>
  <c r="T6551" i="5"/>
  <c r="T6536" i="5"/>
  <c r="T6535" i="5"/>
  <c r="O6538" i="5"/>
  <c r="O6537" i="5"/>
  <c r="O6536" i="5"/>
  <c r="O6535" i="5"/>
  <c r="T6542" i="5"/>
  <c r="T6541" i="5"/>
  <c r="O6544" i="5"/>
  <c r="O6543" i="5"/>
  <c r="O6542" i="5"/>
  <c r="O6541" i="5"/>
  <c r="O6552" i="5" l="1"/>
  <c r="O6551" i="5"/>
  <c r="O6550" i="5"/>
  <c r="O6549" i="5"/>
  <c r="T6550" i="5"/>
  <c r="T6549" i="5"/>
  <c r="U6363" i="5" l="1"/>
  <c r="V6363" i="5"/>
  <c r="U6586" i="5" l="1"/>
  <c r="V6586" i="5"/>
  <c r="U6587" i="5"/>
  <c r="V6587" i="5"/>
  <c r="U6588" i="5"/>
  <c r="V6588" i="5"/>
  <c r="U6589" i="5"/>
  <c r="V6589" i="5"/>
  <c r="U6590" i="5"/>
  <c r="V6590" i="5"/>
  <c r="U6591" i="5"/>
  <c r="V6591" i="5"/>
  <c r="U6592" i="5"/>
  <c r="V6592" i="5"/>
  <c r="U6593" i="5"/>
  <c r="V6593" i="5"/>
  <c r="U6594" i="5"/>
  <c r="V6594" i="5"/>
  <c r="U6595" i="5"/>
  <c r="V6595" i="5"/>
  <c r="U6596" i="5"/>
  <c r="V6596" i="5"/>
  <c r="U6597" i="5"/>
  <c r="V6597" i="5"/>
  <c r="U6598" i="5"/>
  <c r="V6598" i="5"/>
  <c r="U6599" i="5"/>
  <c r="V6599" i="5"/>
  <c r="U6600" i="5"/>
  <c r="V6600" i="5"/>
  <c r="U6601" i="5"/>
  <c r="V6601" i="5"/>
  <c r="U6602" i="5"/>
  <c r="V6602" i="5"/>
  <c r="U6603" i="5"/>
  <c r="V6603" i="5"/>
  <c r="U6604" i="5"/>
  <c r="V6604" i="5"/>
  <c r="U6605" i="5"/>
  <c r="V6605" i="5"/>
  <c r="U6606" i="5"/>
  <c r="V6606" i="5"/>
  <c r="U6607" i="5"/>
  <c r="V6607" i="5"/>
  <c r="U6608" i="5"/>
  <c r="V6608" i="5"/>
  <c r="U6609" i="5"/>
  <c r="V6609" i="5"/>
  <c r="U6610" i="5"/>
  <c r="V6610" i="5"/>
  <c r="U6611" i="5"/>
  <c r="V6611" i="5"/>
  <c r="U6612" i="5"/>
  <c r="V6612" i="5"/>
  <c r="U6613" i="5"/>
  <c r="V6613" i="5"/>
  <c r="U6614" i="5"/>
  <c r="V6614" i="5"/>
  <c r="U6615" i="5"/>
  <c r="V6615" i="5"/>
  <c r="U6616" i="5"/>
  <c r="V6616" i="5"/>
  <c r="U6621" i="5"/>
  <c r="V6621" i="5"/>
  <c r="U6622" i="5"/>
  <c r="V6622" i="5"/>
  <c r="U6623" i="5"/>
  <c r="V6623" i="5"/>
  <c r="U6624" i="5"/>
  <c r="V6624" i="5"/>
  <c r="U6625" i="5"/>
  <c r="V6625" i="5"/>
  <c r="U6626" i="5"/>
  <c r="V6626" i="5"/>
  <c r="U6627" i="5"/>
  <c r="V6627" i="5"/>
  <c r="U6628" i="5"/>
  <c r="V6628" i="5"/>
  <c r="U6629" i="5"/>
  <c r="V6629" i="5"/>
  <c r="U6630" i="5"/>
  <c r="V6630" i="5"/>
  <c r="U6631" i="5"/>
  <c r="V6631" i="5"/>
  <c r="U6632" i="5"/>
  <c r="V6632" i="5"/>
  <c r="U6633" i="5"/>
  <c r="V6633" i="5"/>
  <c r="U6634" i="5"/>
  <c r="V6634" i="5"/>
  <c r="U6635" i="5"/>
  <c r="V6635" i="5"/>
  <c r="U6636" i="5"/>
  <c r="V6636" i="5"/>
  <c r="U6637" i="5"/>
  <c r="V6637" i="5"/>
  <c r="U6638" i="5"/>
  <c r="V6638" i="5"/>
  <c r="U6639" i="5"/>
  <c r="V6639" i="5"/>
  <c r="U6640" i="5"/>
  <c r="V6640" i="5"/>
  <c r="U6641" i="5"/>
  <c r="V6641" i="5"/>
  <c r="U6642" i="5"/>
  <c r="V6642" i="5"/>
  <c r="U6643" i="5"/>
  <c r="V6643" i="5"/>
  <c r="U6644" i="5"/>
  <c r="V6644" i="5"/>
  <c r="U6645" i="5"/>
  <c r="V6645" i="5"/>
  <c r="U6646" i="5"/>
  <c r="V6646" i="5"/>
  <c r="U6647" i="5"/>
  <c r="V6647" i="5"/>
  <c r="U6648" i="5"/>
  <c r="V6648" i="5"/>
  <c r="U6649" i="5"/>
  <c r="V6649" i="5"/>
  <c r="U6650" i="5"/>
  <c r="V6650" i="5"/>
  <c r="U6651" i="5"/>
  <c r="V6651" i="5"/>
  <c r="U6652" i="5"/>
  <c r="V6652" i="5"/>
  <c r="U6653" i="5"/>
  <c r="V6653" i="5"/>
  <c r="U6654" i="5"/>
  <c r="V6654" i="5"/>
  <c r="U6655" i="5"/>
  <c r="V6655" i="5"/>
  <c r="U6656" i="5"/>
  <c r="V6656" i="5"/>
  <c r="U6657" i="5"/>
  <c r="V6657" i="5"/>
  <c r="U6658" i="5"/>
  <c r="V6658" i="5"/>
  <c r="U6659" i="5"/>
  <c r="V6659" i="5"/>
  <c r="U6660" i="5"/>
  <c r="V6660" i="5"/>
  <c r="U6661" i="5"/>
  <c r="V6661" i="5"/>
  <c r="U6662" i="5"/>
  <c r="V6662" i="5"/>
  <c r="U6663" i="5"/>
  <c r="V6663" i="5"/>
  <c r="U6664" i="5"/>
  <c r="V6664" i="5"/>
  <c r="U6665" i="5"/>
  <c r="V6665" i="5"/>
  <c r="U6666" i="5"/>
  <c r="V6666" i="5"/>
  <c r="U6669" i="5"/>
  <c r="V6669" i="5"/>
  <c r="U6670" i="5"/>
  <c r="V6670" i="5"/>
  <c r="U6671" i="5"/>
  <c r="V6671" i="5"/>
  <c r="U6672" i="5"/>
  <c r="V6672" i="5"/>
  <c r="U6673" i="5"/>
  <c r="V6673" i="5"/>
  <c r="U6674" i="5"/>
  <c r="V6674" i="5"/>
  <c r="U6675" i="5"/>
  <c r="V6675" i="5"/>
  <c r="U6676" i="5"/>
  <c r="V6676" i="5"/>
  <c r="U6677" i="5"/>
  <c r="V6677" i="5"/>
  <c r="U6678" i="5"/>
  <c r="V6678" i="5"/>
  <c r="U6679" i="5"/>
  <c r="V6679" i="5"/>
  <c r="U6680" i="5"/>
  <c r="V6680" i="5"/>
  <c r="U6685" i="5"/>
  <c r="V6685" i="5"/>
  <c r="U6686" i="5"/>
  <c r="V6686" i="5"/>
  <c r="U6687" i="5"/>
  <c r="V6687" i="5"/>
  <c r="U6688" i="5"/>
  <c r="V6688" i="5"/>
  <c r="U6693" i="5"/>
  <c r="V6693" i="5"/>
  <c r="U6694" i="5"/>
  <c r="V6694" i="5"/>
  <c r="U6695" i="5"/>
  <c r="V6695" i="5"/>
  <c r="U6696" i="5"/>
  <c r="V6696" i="5"/>
  <c r="U6701" i="5"/>
  <c r="V6701" i="5"/>
  <c r="U6702" i="5"/>
  <c r="V6702" i="5"/>
  <c r="U6703" i="5"/>
  <c r="V6703" i="5"/>
  <c r="U6704" i="5"/>
  <c r="V6704" i="5"/>
  <c r="U6705" i="5"/>
  <c r="V6705" i="5"/>
  <c r="U6706" i="5"/>
  <c r="V6706" i="5"/>
  <c r="U6707" i="5"/>
  <c r="V6707" i="5"/>
  <c r="U6708" i="5"/>
  <c r="V6708" i="5"/>
  <c r="U6709" i="5"/>
  <c r="V6709" i="5"/>
  <c r="U6710" i="5"/>
  <c r="V6710" i="5"/>
  <c r="U6711" i="5"/>
  <c r="V6711" i="5"/>
  <c r="U6712" i="5"/>
  <c r="V6712" i="5"/>
  <c r="U6713" i="5"/>
  <c r="V6713" i="5"/>
  <c r="U6714" i="5"/>
  <c r="V6714" i="5"/>
  <c r="U6715" i="5"/>
  <c r="V6715" i="5"/>
  <c r="U6716" i="5"/>
  <c r="V6716" i="5"/>
  <c r="U6717" i="5"/>
  <c r="V6717" i="5"/>
  <c r="U6718" i="5"/>
  <c r="V6718" i="5"/>
  <c r="U6719" i="5"/>
  <c r="V6719" i="5"/>
  <c r="U6720" i="5"/>
  <c r="V6720" i="5"/>
  <c r="U6721" i="5"/>
  <c r="V6721" i="5"/>
  <c r="U6722" i="5"/>
  <c r="V6722" i="5"/>
  <c r="U6723" i="5"/>
  <c r="V6723" i="5"/>
  <c r="U6724" i="5"/>
  <c r="V6724" i="5"/>
  <c r="U6725" i="5"/>
  <c r="V6725" i="5"/>
  <c r="U6726" i="5"/>
  <c r="V6726" i="5"/>
  <c r="U6727" i="5"/>
  <c r="V6727" i="5"/>
  <c r="U6728" i="5"/>
  <c r="V6728" i="5"/>
  <c r="U6729" i="5"/>
  <c r="V6729" i="5"/>
  <c r="U6730" i="5"/>
  <c r="V6730" i="5"/>
  <c r="U6731" i="5"/>
  <c r="V6731" i="5"/>
  <c r="U6732" i="5"/>
  <c r="V6732" i="5"/>
  <c r="U6733" i="5"/>
  <c r="V6733" i="5"/>
  <c r="U6734" i="5"/>
  <c r="V6734" i="5"/>
  <c r="U6735" i="5"/>
  <c r="V6735" i="5"/>
  <c r="U6736" i="5"/>
  <c r="V6736" i="5"/>
  <c r="U6737" i="5"/>
  <c r="V6737" i="5"/>
  <c r="U6738" i="5"/>
  <c r="V6738" i="5"/>
  <c r="U6739" i="5"/>
  <c r="V6739" i="5"/>
  <c r="U6740" i="5"/>
  <c r="V6740" i="5"/>
  <c r="U6741" i="5"/>
  <c r="V6741" i="5"/>
  <c r="U6742" i="5"/>
  <c r="V6742" i="5"/>
  <c r="U6743" i="5"/>
  <c r="V6743" i="5"/>
  <c r="U6744" i="5"/>
  <c r="V6744" i="5"/>
  <c r="U6745" i="5"/>
  <c r="V6745" i="5"/>
  <c r="U6746" i="5"/>
  <c r="V6746" i="5"/>
  <c r="U6747" i="5"/>
  <c r="V6747" i="5"/>
  <c r="U6748" i="5"/>
  <c r="V6748" i="5"/>
  <c r="U6749" i="5"/>
  <c r="V6749" i="5"/>
  <c r="U6750" i="5"/>
  <c r="V6750" i="5"/>
  <c r="U6751" i="5"/>
  <c r="V6751" i="5"/>
  <c r="U6752" i="5"/>
  <c r="V6752" i="5"/>
  <c r="U6753" i="5"/>
  <c r="V6753" i="5"/>
  <c r="U6754" i="5"/>
  <c r="V6754" i="5"/>
  <c r="U6755" i="5"/>
  <c r="V6755" i="5"/>
  <c r="U6756" i="5"/>
  <c r="V6756" i="5"/>
  <c r="U6757" i="5"/>
  <c r="V6757" i="5"/>
  <c r="U6758" i="5"/>
  <c r="V6758" i="5"/>
  <c r="U6759" i="5"/>
  <c r="V6759" i="5"/>
  <c r="U6760" i="5"/>
  <c r="V6760" i="5"/>
  <c r="U6761" i="5"/>
  <c r="V6761" i="5"/>
  <c r="U6762" i="5"/>
  <c r="V6762" i="5"/>
  <c r="U6763" i="5"/>
  <c r="V6763" i="5"/>
  <c r="U6764" i="5"/>
  <c r="V6764" i="5"/>
  <c r="U6765" i="5"/>
  <c r="V6765" i="5"/>
  <c r="U6766" i="5"/>
  <c r="V6766" i="5"/>
  <c r="U6767" i="5"/>
  <c r="V6767" i="5"/>
  <c r="U6768" i="5"/>
  <c r="V6768" i="5"/>
  <c r="U6769" i="5"/>
  <c r="V6769" i="5"/>
  <c r="U6770" i="5"/>
  <c r="V6770" i="5"/>
  <c r="U6771" i="5"/>
  <c r="V6771" i="5"/>
  <c r="U6772" i="5"/>
  <c r="V6772" i="5"/>
  <c r="U6519" i="5"/>
  <c r="V6519" i="5"/>
  <c r="U6520" i="5"/>
  <c r="V6520" i="5"/>
  <c r="U6521" i="5"/>
  <c r="V6521" i="5"/>
  <c r="U6522" i="5"/>
  <c r="V6522" i="5"/>
  <c r="U6523" i="5"/>
  <c r="V6523" i="5"/>
  <c r="U6524" i="5"/>
  <c r="V6524" i="5"/>
  <c r="U6525" i="5"/>
  <c r="V6525" i="5"/>
  <c r="U6526" i="5"/>
  <c r="V6526" i="5"/>
  <c r="U6527" i="5"/>
  <c r="V6527" i="5"/>
  <c r="U6528" i="5"/>
  <c r="V6528" i="5"/>
  <c r="U6529" i="5"/>
  <c r="V6529" i="5"/>
  <c r="U6530" i="5"/>
  <c r="V6530" i="5"/>
  <c r="U6531" i="5"/>
  <c r="V6531" i="5"/>
  <c r="U6532" i="5"/>
  <c r="V6532" i="5"/>
  <c r="U6533" i="5"/>
  <c r="V6533" i="5"/>
  <c r="U6534" i="5"/>
  <c r="V6534" i="5"/>
  <c r="U6535" i="5"/>
  <c r="V6535" i="5"/>
  <c r="U6536" i="5"/>
  <c r="V6536" i="5"/>
  <c r="U6537" i="5"/>
  <c r="V6537" i="5"/>
  <c r="U6538" i="5"/>
  <c r="V6538" i="5"/>
  <c r="U6539" i="5"/>
  <c r="V6539" i="5"/>
  <c r="U6540" i="5"/>
  <c r="V6540" i="5"/>
  <c r="U6541" i="5"/>
  <c r="V6541" i="5"/>
  <c r="U6542" i="5"/>
  <c r="V6542" i="5"/>
  <c r="U6543" i="5"/>
  <c r="V6543" i="5"/>
  <c r="U6544" i="5"/>
  <c r="V6544" i="5"/>
  <c r="U6545" i="5"/>
  <c r="V6545" i="5"/>
  <c r="U6546" i="5"/>
  <c r="V6546" i="5"/>
  <c r="U6547" i="5"/>
  <c r="V6547" i="5"/>
  <c r="U6548" i="5"/>
  <c r="V6548" i="5"/>
  <c r="U6549" i="5"/>
  <c r="V6549" i="5"/>
  <c r="U6550" i="5"/>
  <c r="V6550" i="5"/>
  <c r="U6551" i="5"/>
  <c r="V6551" i="5"/>
  <c r="U6552" i="5"/>
  <c r="V6552" i="5"/>
  <c r="U6553" i="5"/>
  <c r="V6553" i="5"/>
  <c r="U6554" i="5"/>
  <c r="V6554" i="5"/>
  <c r="U6555" i="5"/>
  <c r="V6555" i="5"/>
  <c r="U6556" i="5"/>
  <c r="V6556" i="5"/>
  <c r="U6557" i="5"/>
  <c r="V6557" i="5"/>
  <c r="U6558" i="5"/>
  <c r="V6558" i="5"/>
  <c r="U6559" i="5"/>
  <c r="V6559" i="5"/>
  <c r="U6560" i="5"/>
  <c r="V6560" i="5"/>
  <c r="U6561" i="5"/>
  <c r="V6561" i="5"/>
  <c r="U6562" i="5"/>
  <c r="V6562" i="5"/>
  <c r="U6563" i="5"/>
  <c r="V6563" i="5"/>
  <c r="U6564" i="5"/>
  <c r="V6564" i="5"/>
  <c r="U6565" i="5"/>
  <c r="V6565" i="5"/>
  <c r="U6566" i="5"/>
  <c r="V6566" i="5"/>
  <c r="U6567" i="5"/>
  <c r="V6567" i="5"/>
  <c r="U6568" i="5"/>
  <c r="V6568" i="5"/>
  <c r="U6569" i="5"/>
  <c r="V6569" i="5"/>
  <c r="U6570" i="5"/>
  <c r="V6570" i="5"/>
  <c r="U6571" i="5"/>
  <c r="V6571" i="5"/>
  <c r="U6572" i="5"/>
  <c r="V6572" i="5"/>
  <c r="U6573" i="5"/>
  <c r="V6573" i="5"/>
  <c r="U6574" i="5"/>
  <c r="V6574" i="5"/>
  <c r="U6575" i="5"/>
  <c r="V6575" i="5"/>
  <c r="U6576" i="5"/>
  <c r="V6576" i="5"/>
  <c r="U6577" i="5"/>
  <c r="V6577" i="5"/>
  <c r="U6578" i="5"/>
  <c r="V6578" i="5"/>
  <c r="U6579" i="5"/>
  <c r="V6579" i="5"/>
  <c r="U6580" i="5"/>
  <c r="V6580" i="5"/>
  <c r="U6581" i="5"/>
  <c r="V6581" i="5"/>
  <c r="U6582" i="5"/>
  <c r="V6582" i="5"/>
  <c r="U6583" i="5"/>
  <c r="V6583" i="5"/>
  <c r="U6584" i="5"/>
  <c r="V6584" i="5"/>
  <c r="U6585" i="5"/>
  <c r="V6585" i="5"/>
  <c r="U6383" i="5"/>
  <c r="V6383" i="5"/>
  <c r="U6384" i="5"/>
  <c r="V6384" i="5"/>
  <c r="U6385" i="5"/>
  <c r="V6385" i="5"/>
  <c r="U6386" i="5"/>
  <c r="V6386" i="5"/>
  <c r="U6387" i="5"/>
  <c r="V6387" i="5"/>
  <c r="U6388" i="5"/>
  <c r="V6388" i="5"/>
  <c r="U6389" i="5"/>
  <c r="V6389" i="5"/>
  <c r="U6390" i="5"/>
  <c r="V6390" i="5"/>
  <c r="U6391" i="5"/>
  <c r="V6391" i="5"/>
  <c r="U6392" i="5"/>
  <c r="V6392" i="5"/>
  <c r="X6742" i="5" l="1"/>
  <c r="X6731" i="5"/>
  <c r="W6688" i="5"/>
  <c r="X6687" i="5"/>
  <c r="W6753" i="5"/>
  <c r="X6706" i="5"/>
  <c r="W6693" i="5"/>
  <c r="W6729" i="5"/>
  <c r="W6680" i="5"/>
  <c r="W6721" i="5"/>
  <c r="W6713" i="5"/>
  <c r="X6765" i="5"/>
  <c r="X6729" i="5"/>
  <c r="X6695" i="5"/>
  <c r="W6685" i="5"/>
  <c r="X6734" i="5"/>
  <c r="W6705" i="5"/>
  <c r="X6693" i="5"/>
  <c r="W6677" i="5"/>
  <c r="X6703" i="5"/>
  <c r="X6733" i="5"/>
  <c r="X6702" i="5"/>
  <c r="W6724" i="5"/>
  <c r="X6701" i="5"/>
  <c r="W6762" i="5"/>
  <c r="W6722" i="5"/>
  <c r="X6694" i="5"/>
  <c r="W6768" i="5"/>
  <c r="W6736" i="5"/>
  <c r="X6686" i="5"/>
  <c r="W6730" i="5"/>
  <c r="W6723" i="5"/>
  <c r="W6701" i="5"/>
  <c r="X6745" i="5"/>
  <c r="X6722" i="5"/>
  <c r="W6696" i="5"/>
  <c r="W6714" i="5"/>
  <c r="X6721" i="5"/>
  <c r="X6705" i="5"/>
  <c r="W6679" i="5"/>
  <c r="W6743" i="5"/>
  <c r="X6678" i="5"/>
  <c r="X6677" i="5"/>
  <c r="W6765" i="5"/>
  <c r="X6741" i="5"/>
  <c r="W6719" i="5"/>
  <c r="W6711" i="5"/>
  <c r="X6753" i="5"/>
  <c r="W6745" i="5"/>
  <c r="W6746" i="5"/>
  <c r="W6761" i="5"/>
  <c r="W6744" i="5"/>
  <c r="W6767" i="5"/>
  <c r="W6759" i="5"/>
  <c r="X6751" i="5"/>
  <c r="W6766" i="5"/>
  <c r="W6741" i="5"/>
  <c r="W6735" i="5"/>
  <c r="X6763" i="5"/>
  <c r="W6733" i="5"/>
  <c r="X6754" i="5"/>
  <c r="W6751" i="5"/>
  <c r="W6731" i="5"/>
  <c r="W6764" i="5"/>
  <c r="X6743" i="5"/>
  <c r="X6730" i="5"/>
  <c r="X6723" i="5"/>
  <c r="W6703" i="5"/>
  <c r="W6678" i="5"/>
  <c r="W6702" i="5"/>
  <c r="W6763" i="5"/>
  <c r="W6742" i="5"/>
  <c r="X6762" i="5"/>
  <c r="X6735" i="5"/>
  <c r="X6714" i="5"/>
  <c r="W6687" i="5"/>
  <c r="X6761" i="5"/>
  <c r="X6713" i="5"/>
  <c r="W6686" i="5"/>
  <c r="W6754" i="5"/>
  <c r="W6734" i="5"/>
  <c r="X6685" i="5"/>
  <c r="X6767" i="5"/>
  <c r="X6746" i="5"/>
  <c r="W6720" i="5"/>
  <c r="W6706" i="5"/>
  <c r="X6766" i="5"/>
  <c r="W6760" i="5"/>
  <c r="X6719" i="5"/>
  <c r="W6712" i="5"/>
  <c r="W6695" i="5"/>
  <c r="X6759" i="5"/>
  <c r="W6752" i="5"/>
  <c r="W6732" i="5"/>
  <c r="X6711" i="5"/>
  <c r="W6694" i="5"/>
  <c r="W6704" i="5"/>
  <c r="X6679" i="5"/>
  <c r="X6768" i="5"/>
  <c r="X6764" i="5"/>
  <c r="X6760" i="5"/>
  <c r="X6752" i="5"/>
  <c r="X6744" i="5"/>
  <c r="X6736" i="5"/>
  <c r="X6732" i="5"/>
  <c r="X6724" i="5"/>
  <c r="X6720" i="5"/>
  <c r="X6712" i="5"/>
  <c r="X6704" i="5"/>
  <c r="X6696" i="5"/>
  <c r="X6688" i="5"/>
  <c r="X6680" i="5"/>
  <c r="U6379" i="5"/>
  <c r="V6379" i="5"/>
  <c r="U6380" i="5"/>
  <c r="V6380" i="5"/>
  <c r="U6371" i="5"/>
  <c r="V6371" i="5"/>
  <c r="U6372" i="5"/>
  <c r="V6372" i="5"/>
  <c r="U6364" i="5"/>
  <c r="V6364" i="5"/>
  <c r="U6377" i="5"/>
  <c r="V6377" i="5"/>
  <c r="U6378" i="5"/>
  <c r="V6378" i="5"/>
  <c r="U6381" i="5"/>
  <c r="V6381" i="5"/>
  <c r="U6382" i="5"/>
  <c r="V6382" i="5"/>
  <c r="U6369" i="5"/>
  <c r="V6369" i="5"/>
  <c r="U6370" i="5"/>
  <c r="V6370" i="5"/>
  <c r="U6373" i="5"/>
  <c r="V6373" i="5"/>
  <c r="U6374" i="5"/>
  <c r="V6374" i="5"/>
  <c r="U6361" i="5"/>
  <c r="V6361" i="5"/>
  <c r="U6362" i="5"/>
  <c r="V6362" i="5"/>
  <c r="U6365" i="5"/>
  <c r="V6365" i="5"/>
  <c r="U6366" i="5"/>
  <c r="V6366" i="5"/>
  <c r="T5780" i="5" l="1"/>
  <c r="O5780" i="5"/>
  <c r="T5868" i="5"/>
  <c r="T5859" i="5"/>
  <c r="T5851" i="5"/>
  <c r="T5841" i="5"/>
  <c r="T5833" i="5"/>
  <c r="T5828" i="5"/>
  <c r="T5827" i="5"/>
  <c r="T5826" i="5"/>
  <c r="O5828" i="5"/>
  <c r="O5827" i="5"/>
  <c r="O5826" i="5"/>
  <c r="T5818" i="5" l="1"/>
  <c r="T5817" i="5"/>
  <c r="T5816" i="5"/>
  <c r="T5815" i="5"/>
  <c r="O5818" i="5"/>
  <c r="O5817" i="5"/>
  <c r="O5816" i="5"/>
  <c r="O5815" i="5"/>
  <c r="T5810" i="5"/>
  <c r="T5809" i="5"/>
  <c r="T5808" i="5"/>
  <c r="T5807" i="5"/>
  <c r="O5810" i="5"/>
  <c r="O5809" i="5"/>
  <c r="O5808" i="5"/>
  <c r="O5807" i="5"/>
  <c r="T5802" i="5"/>
  <c r="T5801" i="5"/>
  <c r="T5800" i="5"/>
  <c r="T5799" i="5"/>
  <c r="T5798" i="5"/>
  <c r="T5797" i="5"/>
  <c r="O5802" i="5"/>
  <c r="O5801" i="5"/>
  <c r="O5800" i="5"/>
  <c r="O5799" i="5"/>
  <c r="O5798" i="5"/>
  <c r="O5797" i="5"/>
  <c r="T5791" i="5"/>
  <c r="T5790" i="5"/>
  <c r="T5789" i="5"/>
  <c r="O5791" i="5"/>
  <c r="O5790" i="5"/>
  <c r="O5789" i="5"/>
  <c r="T5781" i="5"/>
  <c r="T5779" i="5"/>
  <c r="O5781" i="5"/>
  <c r="O5779" i="5"/>
  <c r="T5774" i="5"/>
  <c r="O5774" i="5"/>
  <c r="T5768" i="5"/>
  <c r="T5767" i="5"/>
  <c r="T5766" i="5"/>
  <c r="T5765" i="5"/>
  <c r="T5764" i="5"/>
  <c r="T5763" i="5"/>
  <c r="O5768" i="5"/>
  <c r="O5767" i="5"/>
  <c r="O5766" i="5"/>
  <c r="O5765" i="5"/>
  <c r="O5764" i="5"/>
  <c r="O5763" i="5"/>
  <c r="T5758" i="5"/>
  <c r="T5757" i="5"/>
  <c r="T5756" i="5"/>
  <c r="T5755" i="5"/>
  <c r="O5758" i="5"/>
  <c r="O5757" i="5"/>
  <c r="O5756" i="5"/>
  <c r="O5755" i="5"/>
  <c r="T5750" i="5"/>
  <c r="T5749" i="5"/>
  <c r="T5747" i="5"/>
  <c r="T5746" i="5"/>
  <c r="O5750" i="5"/>
  <c r="O5749" i="5"/>
  <c r="O5747" i="5"/>
  <c r="O5746" i="5"/>
  <c r="T5740" i="5"/>
  <c r="T5739" i="5"/>
  <c r="T5738" i="5"/>
  <c r="T5737" i="5"/>
  <c r="O5740" i="5"/>
  <c r="O5739" i="5"/>
  <c r="O5738" i="5"/>
  <c r="O5737" i="5"/>
  <c r="T5732" i="5"/>
  <c r="T5731" i="5"/>
  <c r="T5730" i="5"/>
  <c r="T5729" i="5"/>
  <c r="O5732" i="5"/>
  <c r="O5731" i="5"/>
  <c r="O5730" i="5"/>
  <c r="O5729" i="5"/>
  <c r="T5724" i="5"/>
  <c r="T5723" i="5"/>
  <c r="T5722" i="5"/>
  <c r="O5724" i="5"/>
  <c r="O5723" i="5"/>
  <c r="O5722" i="5"/>
  <c r="O5721" i="5"/>
  <c r="T5721" i="5"/>
  <c r="T5908" i="5" l="1"/>
  <c r="T5902" i="5"/>
  <c r="T5968" i="5"/>
  <c r="T5967" i="5"/>
  <c r="T5938" i="5"/>
  <c r="T5937" i="5"/>
  <c r="T5934" i="5"/>
  <c r="T5932" i="5"/>
  <c r="T5924" i="5"/>
  <c r="T5922" i="5"/>
  <c r="T5915" i="5"/>
  <c r="T5910" i="5"/>
  <c r="T5907" i="5"/>
  <c r="T5896" i="5" l="1"/>
  <c r="T5895" i="5"/>
  <c r="T5894" i="5"/>
  <c r="T5893" i="5"/>
  <c r="T5888" i="5"/>
  <c r="T5887" i="5"/>
  <c r="T5886" i="5"/>
  <c r="T5885" i="5"/>
  <c r="T5880" i="5"/>
  <c r="T5879" i="5"/>
  <c r="T5878" i="5"/>
  <c r="T5877" i="5"/>
  <c r="T5876" i="5"/>
  <c r="T5875" i="5"/>
  <c r="T5870" i="5"/>
  <c r="T5869" i="5"/>
  <c r="T5867" i="5"/>
  <c r="T5866" i="5"/>
  <c r="T5865" i="5"/>
  <c r="T5860" i="5"/>
  <c r="T5858" i="5"/>
  <c r="T5857" i="5"/>
  <c r="T5852" i="5"/>
  <c r="T5850" i="5"/>
  <c r="T5849" i="5"/>
  <c r="T5848" i="5"/>
  <c r="T5847" i="5"/>
  <c r="T5842" i="5"/>
  <c r="T5840" i="5"/>
  <c r="T5839" i="5"/>
  <c r="T5834" i="5"/>
  <c r="T5825" i="5"/>
  <c r="O5825" i="5"/>
  <c r="T5824" i="5"/>
  <c r="O5824" i="5"/>
  <c r="T5823" i="5"/>
  <c r="O5823" i="5"/>
  <c r="T5792" i="5"/>
  <c r="O5792" i="5"/>
  <c r="T5784" i="5"/>
  <c r="T5783" i="5"/>
  <c r="O5784" i="5"/>
  <c r="O5783" i="5"/>
  <c r="T5782" i="5"/>
  <c r="O5782" i="5"/>
  <c r="T5773" i="5"/>
  <c r="O5773" i="5"/>
  <c r="T5748" i="5"/>
  <c r="O5748" i="5"/>
  <c r="O5745" i="5"/>
  <c r="T5745" i="5"/>
  <c r="T6040" i="5" l="1"/>
  <c r="T6039" i="5"/>
  <c r="T6038" i="5"/>
  <c r="T6037" i="5"/>
  <c r="T6036" i="5"/>
  <c r="T6035" i="5"/>
  <c r="T6034" i="5"/>
  <c r="T6033" i="5"/>
  <c r="T6028" i="5"/>
  <c r="T6027" i="5"/>
  <c r="T6026" i="5"/>
  <c r="T6025" i="5"/>
  <c r="T6024" i="5"/>
  <c r="T6023" i="5"/>
  <c r="T6018" i="5"/>
  <c r="T6017" i="5"/>
  <c r="T6012" i="5"/>
  <c r="T6011" i="5"/>
  <c r="T6010" i="5"/>
  <c r="T6009" i="5"/>
  <c r="T6004" i="5"/>
  <c r="T6003" i="5"/>
  <c r="T6002" i="5"/>
  <c r="T6001" i="5"/>
  <c r="T5996" i="5"/>
  <c r="T5995" i="5"/>
  <c r="T5990" i="5"/>
  <c r="T5989" i="5"/>
  <c r="T5988" i="5"/>
  <c r="T5987" i="5"/>
  <c r="T5982" i="5"/>
  <c r="T5981" i="5"/>
  <c r="T5980" i="5"/>
  <c r="T5979" i="5"/>
  <c r="T5978" i="5"/>
  <c r="T5977" i="5"/>
  <c r="T5976" i="5"/>
  <c r="T5975" i="5"/>
  <c r="T5970" i="5"/>
  <c r="T5969" i="5"/>
  <c r="T5966" i="5"/>
  <c r="T5965" i="5"/>
  <c r="T5960" i="5"/>
  <c r="U5960" i="5" s="1"/>
  <c r="T5959" i="5"/>
  <c r="U5959" i="5" s="1"/>
  <c r="T5958" i="5"/>
  <c r="T5957" i="5"/>
  <c r="O5960" i="5"/>
  <c r="O5959" i="5"/>
  <c r="T5952" i="5"/>
  <c r="U5952" i="5" s="1"/>
  <c r="T5951" i="5"/>
  <c r="U5951" i="5" s="1"/>
  <c r="T5950" i="5"/>
  <c r="T5949" i="5"/>
  <c r="O5952" i="5"/>
  <c r="O5951" i="5"/>
  <c r="V5959" i="5" l="1"/>
  <c r="V5952" i="5"/>
  <c r="V5960" i="5"/>
  <c r="V5951" i="5"/>
  <c r="T5944" i="5"/>
  <c r="T5943" i="5"/>
  <c r="T5936" i="5"/>
  <c r="T5935" i="5"/>
  <c r="T5933" i="5"/>
  <c r="T5931" i="5"/>
  <c r="T5923" i="5"/>
  <c r="T5921" i="5"/>
  <c r="T5916" i="5"/>
  <c r="T5909" i="5"/>
  <c r="T5901" i="5"/>
  <c r="T6308" i="5"/>
  <c r="T6307" i="5"/>
  <c r="T6314" i="5"/>
  <c r="T6313" i="5"/>
  <c r="T6312" i="5"/>
  <c r="T6311" i="5"/>
  <c r="T6306" i="5"/>
  <c r="T6305" i="5"/>
  <c r="T6322" i="5"/>
  <c r="T6321" i="5"/>
  <c r="T6320" i="5"/>
  <c r="T6319" i="5"/>
  <c r="T6237" i="5"/>
  <c r="T6232" i="5"/>
  <c r="T6231" i="5"/>
  <c r="T6236" i="5"/>
  <c r="T6235" i="5"/>
  <c r="T6246" i="5"/>
  <c r="T6229" i="5" l="1"/>
  <c r="T6244" i="5"/>
  <c r="T6243" i="5"/>
  <c r="T6198" i="5"/>
  <c r="T6197" i="5"/>
  <c r="T6212" i="5"/>
  <c r="T6211" i="5"/>
  <c r="T6210" i="5"/>
  <c r="T6209" i="5"/>
  <c r="T6016" i="5"/>
  <c r="T6015" i="5"/>
  <c r="T6022" i="5"/>
  <c r="T6021" i="5"/>
  <c r="T6032" i="5"/>
  <c r="T6031" i="5"/>
  <c r="T5874" i="5"/>
  <c r="T5873" i="5"/>
  <c r="T5872" i="5"/>
  <c r="T5871" i="5"/>
  <c r="T5884" i="5"/>
  <c r="T5883" i="5"/>
  <c r="T5882" i="5"/>
  <c r="T5881" i="5"/>
  <c r="T5892" i="5"/>
  <c r="T5891" i="5"/>
  <c r="T5890" i="5"/>
  <c r="T5889" i="5"/>
  <c r="T5822" i="5"/>
  <c r="T5814" i="5"/>
  <c r="T5813" i="5"/>
  <c r="T5812" i="5"/>
  <c r="T5811" i="5"/>
  <c r="O5814" i="5"/>
  <c r="O5813" i="5"/>
  <c r="O5812" i="5"/>
  <c r="O5811" i="5"/>
  <c r="O5822" i="5"/>
  <c r="T5820" i="5"/>
  <c r="O5820" i="5"/>
  <c r="T5806" i="5"/>
  <c r="T5805" i="5"/>
  <c r="T5804" i="5"/>
  <c r="T5803" i="5"/>
  <c r="T5796" i="5"/>
  <c r="T5795" i="5"/>
  <c r="T5794" i="5"/>
  <c r="T5793" i="5"/>
  <c r="T5788" i="5"/>
  <c r="T5787" i="5"/>
  <c r="T5786" i="5"/>
  <c r="T5785" i="5"/>
  <c r="T5778" i="5"/>
  <c r="T5777" i="5"/>
  <c r="T5776" i="5"/>
  <c r="T5775" i="5"/>
  <c r="O5806" i="5"/>
  <c r="O5805" i="5"/>
  <c r="O5804" i="5"/>
  <c r="O5803" i="5"/>
  <c r="O5796" i="5"/>
  <c r="O5795" i="5"/>
  <c r="O5794" i="5"/>
  <c r="O5793" i="5"/>
  <c r="O5788" i="5"/>
  <c r="O5787" i="5"/>
  <c r="O5786" i="5"/>
  <c r="O5785" i="5"/>
  <c r="O5778" i="5"/>
  <c r="O5777" i="5"/>
  <c r="O5776" i="5"/>
  <c r="O5775" i="5"/>
  <c r="T5754" i="5"/>
  <c r="T5753" i="5"/>
  <c r="T5752" i="5"/>
  <c r="T5751" i="5"/>
  <c r="T5762" i="5"/>
  <c r="T5761" i="5"/>
  <c r="T5760" i="5"/>
  <c r="T5759" i="5"/>
  <c r="O5754" i="5"/>
  <c r="O5753" i="5"/>
  <c r="O5752" i="5"/>
  <c r="O5751" i="5"/>
  <c r="O5762" i="5"/>
  <c r="O5761" i="5"/>
  <c r="O5760" i="5"/>
  <c r="O5759" i="5"/>
  <c r="T5772" i="5"/>
  <c r="T5771" i="5"/>
  <c r="T5770" i="5"/>
  <c r="T5769" i="5"/>
  <c r="O5772" i="5"/>
  <c r="O5771" i="5"/>
  <c r="O5770" i="5"/>
  <c r="O5769" i="5"/>
  <c r="O5728" i="5"/>
  <c r="O5727" i="5"/>
  <c r="O5736" i="5"/>
  <c r="O5735" i="5"/>
  <c r="T5728" i="5"/>
  <c r="T5727" i="5"/>
  <c r="T5736" i="5"/>
  <c r="T5735" i="5"/>
  <c r="T5744" i="5"/>
  <c r="T5743" i="5"/>
  <c r="T5726" i="5"/>
  <c r="T5725" i="5"/>
  <c r="T5734" i="5"/>
  <c r="T5733" i="5"/>
  <c r="O5726" i="5"/>
  <c r="O5725" i="5"/>
  <c r="O5734" i="5"/>
  <c r="O5733" i="5"/>
  <c r="T5742" i="5"/>
  <c r="O5744" i="5"/>
  <c r="O5743" i="5"/>
  <c r="O5742" i="5"/>
  <c r="O5741" i="5"/>
  <c r="T5741" i="5"/>
  <c r="O6352" i="5" l="1"/>
  <c r="O6351" i="5"/>
  <c r="O6350" i="5"/>
  <c r="O6349" i="5"/>
  <c r="O6348" i="5"/>
  <c r="O6344" i="5"/>
  <c r="O6343" i="5"/>
  <c r="O6342" i="5"/>
  <c r="O6341" i="5"/>
  <c r="O6340" i="5"/>
  <c r="O6339" i="5"/>
  <c r="O6338" i="5"/>
  <c r="O6337" i="5"/>
  <c r="O6336" i="5"/>
  <c r="O6335" i="5"/>
  <c r="O6330" i="5"/>
  <c r="O6329" i="5"/>
  <c r="O6328" i="5"/>
  <c r="O6327" i="5"/>
  <c r="O6323" i="5"/>
  <c r="O6322" i="5"/>
  <c r="O6321" i="5"/>
  <c r="O6320" i="5"/>
  <c r="O6319" i="5"/>
  <c r="O6314" i="5"/>
  <c r="O6313" i="5"/>
  <c r="O6312" i="5"/>
  <c r="O6311" i="5"/>
  <c r="O6308" i="5"/>
  <c r="O6307" i="5"/>
  <c r="O6306" i="5"/>
  <c r="O6305" i="5"/>
  <c r="O6302" i="5"/>
  <c r="O6300" i="5"/>
  <c r="O6299" i="5"/>
  <c r="O6298" i="5"/>
  <c r="O6297" i="5"/>
  <c r="O6296" i="5"/>
  <c r="O6295" i="5"/>
  <c r="O6291" i="5"/>
  <c r="O6290" i="5"/>
  <c r="O6289" i="5"/>
  <c r="O6288" i="5"/>
  <c r="O6287" i="5"/>
  <c r="O6284" i="5"/>
  <c r="O6283" i="5"/>
  <c r="O6282" i="5"/>
  <c r="O6281" i="5"/>
  <c r="O6280" i="5"/>
  <c r="O6279" i="5"/>
  <c r="O6276" i="5"/>
  <c r="O6275" i="5"/>
  <c r="O6274" i="5"/>
  <c r="O6273" i="5"/>
  <c r="O6268" i="5"/>
  <c r="O6267" i="5"/>
  <c r="O6266" i="5"/>
  <c r="O6265" i="5"/>
  <c r="O6262" i="5"/>
  <c r="O6261" i="5"/>
  <c r="O6260" i="5"/>
  <c r="O6259" i="5"/>
  <c r="O6258" i="5"/>
  <c r="O6255" i="5"/>
  <c r="O6254" i="5"/>
  <c r="O6253" i="5"/>
  <c r="O6252" i="5"/>
  <c r="O6251" i="5"/>
  <c r="O6250" i="5"/>
  <c r="O6247" i="5"/>
  <c r="O6246" i="5"/>
  <c r="O6245" i="5"/>
  <c r="O6244" i="5"/>
  <c r="O6243" i="5"/>
  <c r="O6238" i="5"/>
  <c r="O6237" i="5"/>
  <c r="O6236" i="5"/>
  <c r="O6235" i="5"/>
  <c r="O6234" i="5"/>
  <c r="O6232" i="5"/>
  <c r="O6231" i="5"/>
  <c r="O6230" i="5"/>
  <c r="O6229" i="5"/>
  <c r="O6222" i="5"/>
  <c r="O6220" i="5"/>
  <c r="O6219" i="5"/>
  <c r="O6218" i="5"/>
  <c r="O6217" i="5"/>
  <c r="O6214" i="5"/>
  <c r="O6212" i="5"/>
  <c r="O6211" i="5"/>
  <c r="O6210" i="5"/>
  <c r="O6209" i="5"/>
  <c r="O6205" i="5"/>
  <c r="O6204" i="5"/>
  <c r="O6203" i="5"/>
  <c r="O6202" i="5"/>
  <c r="O6201" i="5"/>
  <c r="O6198" i="5"/>
  <c r="O6197" i="5"/>
  <c r="O6196" i="5"/>
  <c r="O6195" i="5"/>
  <c r="O6193" i="5"/>
  <c r="O6188" i="5"/>
  <c r="O6187" i="5"/>
  <c r="O6186" i="5"/>
  <c r="O6185" i="5"/>
  <c r="O6178" i="5"/>
  <c r="O6177" i="5"/>
  <c r="O6176" i="5"/>
  <c r="O6175" i="5"/>
  <c r="O6173" i="5"/>
  <c r="O6171" i="5"/>
  <c r="O6170" i="5"/>
  <c r="O6169" i="5"/>
  <c r="O6168" i="5"/>
  <c r="O6167" i="5"/>
  <c r="O6162" i="5"/>
  <c r="O6161" i="5"/>
  <c r="O6160" i="5"/>
  <c r="O6159" i="5"/>
  <c r="O6156" i="5"/>
  <c r="O6155" i="5"/>
  <c r="O6154" i="5"/>
  <c r="O6153" i="5"/>
  <c r="O6150" i="5"/>
  <c r="O6149" i="5"/>
  <c r="O6148" i="5"/>
  <c r="O6147" i="5"/>
  <c r="O6146" i="5"/>
  <c r="O6145" i="5"/>
  <c r="O6142" i="5"/>
  <c r="O6141" i="5"/>
  <c r="O6140" i="5"/>
  <c r="O6139" i="5"/>
  <c r="O6134" i="5"/>
  <c r="O6132" i="5"/>
  <c r="O6131" i="5"/>
  <c r="O6130" i="5"/>
  <c r="O6129" i="5"/>
  <c r="O6124" i="5"/>
  <c r="O6123" i="5"/>
  <c r="O6122" i="5"/>
  <c r="O6121" i="5"/>
  <c r="O6119" i="5"/>
  <c r="O6116" i="5"/>
  <c r="O6115" i="5"/>
  <c r="O6114" i="5"/>
  <c r="O6113" i="5"/>
  <c r="O6112" i="5"/>
  <c r="O6111" i="5"/>
  <c r="O6110" i="5"/>
  <c r="O6109" i="5"/>
  <c r="O6108" i="5"/>
  <c r="O6107" i="5"/>
  <c r="O6105" i="5"/>
  <c r="O6099" i="5"/>
  <c r="O6098" i="5"/>
  <c r="O6097" i="5"/>
  <c r="O6096" i="5"/>
  <c r="O6095" i="5"/>
  <c r="O6094" i="5"/>
  <c r="O6090" i="5"/>
  <c r="O6089" i="5"/>
  <c r="O6088" i="5"/>
  <c r="O6087" i="5"/>
  <c r="O6084" i="5"/>
  <c r="O6083" i="5"/>
  <c r="O6082" i="5"/>
  <c r="O6081" i="5"/>
  <c r="O6076" i="5"/>
  <c r="O6075" i="5"/>
  <c r="O6074" i="5"/>
  <c r="O6073" i="5"/>
  <c r="O6067" i="5"/>
  <c r="O6066" i="5"/>
  <c r="O6065" i="5"/>
  <c r="O6064" i="5"/>
  <c r="O6063" i="5"/>
  <c r="O6061" i="5"/>
  <c r="O6060" i="5"/>
  <c r="O6059" i="5"/>
  <c r="O6058" i="5"/>
  <c r="O6057" i="5"/>
  <c r="O6056" i="5"/>
  <c r="O6055" i="5"/>
  <c r="O6053" i="5"/>
  <c r="O6052" i="5"/>
  <c r="O6051" i="5"/>
  <c r="O6050" i="5"/>
  <c r="O6049" i="5"/>
  <c r="O6047" i="5"/>
  <c r="O6046" i="5"/>
  <c r="O6045" i="5"/>
  <c r="O6044" i="5"/>
  <c r="O6043" i="5"/>
  <c r="O6042" i="5"/>
  <c r="O6041" i="5"/>
  <c r="O6040" i="5"/>
  <c r="O6039" i="5"/>
  <c r="O6038" i="5"/>
  <c r="O6037" i="5"/>
  <c r="O6036" i="5"/>
  <c r="O6035" i="5"/>
  <c r="O6034" i="5"/>
  <c r="O6033" i="5"/>
  <c r="O6032" i="5"/>
  <c r="O6031" i="5"/>
  <c r="O6030" i="5"/>
  <c r="O6029" i="5"/>
  <c r="O6028" i="5"/>
  <c r="O6027" i="5"/>
  <c r="O6026" i="5"/>
  <c r="O6025" i="5"/>
  <c r="O6024" i="5"/>
  <c r="O6023" i="5"/>
  <c r="O6022" i="5"/>
  <c r="O6021" i="5"/>
  <c r="O6020" i="5"/>
  <c r="O6019" i="5"/>
  <c r="O6018" i="5"/>
  <c r="O6017" i="5"/>
  <c r="O6016" i="5"/>
  <c r="O6015" i="5"/>
  <c r="O6014" i="5"/>
  <c r="O6013" i="5"/>
  <c r="O6012" i="5"/>
  <c r="O6011" i="5"/>
  <c r="O6010" i="5"/>
  <c r="O6009" i="5"/>
  <c r="O6008" i="5"/>
  <c r="O6007" i="5"/>
  <c r="O6006" i="5"/>
  <c r="O6005" i="5"/>
  <c r="O6004" i="5"/>
  <c r="O6003" i="5"/>
  <c r="O6002" i="5"/>
  <c r="O6001" i="5"/>
  <c r="O6000" i="5"/>
  <c r="O5999" i="5"/>
  <c r="O5998" i="5"/>
  <c r="O5997" i="5"/>
  <c r="O5996" i="5"/>
  <c r="O5995" i="5"/>
  <c r="O5994" i="5"/>
  <c r="O5993" i="5"/>
  <c r="O5992" i="5"/>
  <c r="O5991" i="5"/>
  <c r="O5990" i="5"/>
  <c r="O5989" i="5"/>
  <c r="O5988" i="5"/>
  <c r="O5987" i="5"/>
  <c r="O5986" i="5"/>
  <c r="O5985" i="5"/>
  <c r="O5984" i="5"/>
  <c r="O5983" i="5"/>
  <c r="O5982" i="5"/>
  <c r="O5981" i="5"/>
  <c r="O5980" i="5"/>
  <c r="O5979" i="5"/>
  <c r="O5978" i="5"/>
  <c r="O5977" i="5"/>
  <c r="O5976" i="5"/>
  <c r="O5975" i="5"/>
  <c r="O5974" i="5"/>
  <c r="O5973" i="5"/>
  <c r="O5972" i="5"/>
  <c r="O5971" i="5"/>
  <c r="O5970" i="5"/>
  <c r="O5969" i="5"/>
  <c r="O5968" i="5"/>
  <c r="O5967" i="5"/>
  <c r="O5966" i="5"/>
  <c r="O5965" i="5"/>
  <c r="O5964" i="5"/>
  <c r="O5963" i="5"/>
  <c r="O5962" i="5"/>
  <c r="O5961" i="5"/>
  <c r="O5958" i="5"/>
  <c r="O5957" i="5"/>
  <c r="O5956" i="5"/>
  <c r="O5955" i="5"/>
  <c r="O5954" i="5"/>
  <c r="O5953" i="5"/>
  <c r="O5950" i="5"/>
  <c r="O5949" i="5"/>
  <c r="O5948" i="5"/>
  <c r="O5947" i="5"/>
  <c r="O5946" i="5"/>
  <c r="O5945" i="5"/>
  <c r="O5944" i="5"/>
  <c r="O5943" i="5"/>
  <c r="O5942" i="5"/>
  <c r="O5941" i="5"/>
  <c r="O5940" i="5"/>
  <c r="O5939" i="5"/>
  <c r="O5938" i="5"/>
  <c r="O5937" i="5"/>
  <c r="O5936" i="5"/>
  <c r="O5935" i="5"/>
  <c r="O5934" i="5"/>
  <c r="O5933" i="5"/>
  <c r="O5932" i="5"/>
  <c r="O5931" i="5"/>
  <c r="O5930" i="5"/>
  <c r="O5929" i="5"/>
  <c r="O5928" i="5"/>
  <c r="O5927" i="5"/>
  <c r="O5926" i="5"/>
  <c r="O5925" i="5"/>
  <c r="O5924" i="5"/>
  <c r="O5923" i="5"/>
  <c r="O5922" i="5"/>
  <c r="O5921" i="5"/>
  <c r="O5920" i="5"/>
  <c r="O5919" i="5"/>
  <c r="O5918" i="5"/>
  <c r="O5917" i="5"/>
  <c r="O5916" i="5"/>
  <c r="O5915" i="5"/>
  <c r="O5914" i="5"/>
  <c r="O5913" i="5"/>
  <c r="O5912" i="5"/>
  <c r="O5911" i="5"/>
  <c r="O5910" i="5"/>
  <c r="O5909" i="5"/>
  <c r="O5908" i="5"/>
  <c r="O5907" i="5"/>
  <c r="O5906" i="5"/>
  <c r="O5905" i="5"/>
  <c r="O5904" i="5"/>
  <c r="O5903" i="5"/>
  <c r="O5902" i="5"/>
  <c r="O5901" i="5"/>
  <c r="O5900" i="5"/>
  <c r="O5899" i="5"/>
  <c r="O5898" i="5"/>
  <c r="O5897" i="5"/>
  <c r="O5896" i="5"/>
  <c r="O5895" i="5"/>
  <c r="O5894" i="5"/>
  <c r="O5893" i="5"/>
  <c r="O5892" i="5"/>
  <c r="O5891" i="5"/>
  <c r="O5890" i="5"/>
  <c r="O5889" i="5"/>
  <c r="O5888" i="5"/>
  <c r="O5887" i="5"/>
  <c r="O5886" i="5"/>
  <c r="O5885" i="5"/>
  <c r="O5884" i="5"/>
  <c r="O5883" i="5"/>
  <c r="O5882" i="5"/>
  <c r="O5881" i="5"/>
  <c r="O5880" i="5"/>
  <c r="O5879" i="5"/>
  <c r="O5878" i="5"/>
  <c r="O5877" i="5"/>
  <c r="O5876" i="5"/>
  <c r="O5875" i="5"/>
  <c r="O5874" i="5"/>
  <c r="O5873" i="5"/>
  <c r="O5872" i="5"/>
  <c r="O5871" i="5"/>
  <c r="O5870" i="5"/>
  <c r="O5869" i="5"/>
  <c r="O5868" i="5"/>
  <c r="O5867" i="5"/>
  <c r="O5866" i="5"/>
  <c r="O5865" i="5"/>
  <c r="O5864" i="5"/>
  <c r="O5863" i="5"/>
  <c r="O5862" i="5"/>
  <c r="O5861" i="5"/>
  <c r="O5860" i="5"/>
  <c r="O5859" i="5"/>
  <c r="O5858" i="5"/>
  <c r="O5857" i="5"/>
  <c r="O5856" i="5"/>
  <c r="O5855" i="5"/>
  <c r="O5854" i="5"/>
  <c r="O5853" i="5"/>
  <c r="O5852" i="5"/>
  <c r="O5851" i="5"/>
  <c r="O5850" i="5"/>
  <c r="O5849" i="5"/>
  <c r="O5848" i="5"/>
  <c r="O5847" i="5"/>
  <c r="O5846" i="5"/>
  <c r="O5845" i="5"/>
  <c r="O5844" i="5"/>
  <c r="O5843" i="5"/>
  <c r="O5842" i="5"/>
  <c r="O5841" i="5"/>
  <c r="O5840" i="5"/>
  <c r="O5839" i="5"/>
  <c r="O5838" i="5"/>
  <c r="O5837" i="5"/>
  <c r="O5836" i="5"/>
  <c r="O5835" i="5"/>
  <c r="O5834" i="5"/>
  <c r="O5833" i="5"/>
  <c r="O5832" i="5"/>
  <c r="O5831" i="5"/>
  <c r="O5830" i="5"/>
  <c r="O5829" i="5"/>
  <c r="O5821" i="5"/>
  <c r="O5819" i="5"/>
  <c r="I22" i="17"/>
  <c r="I17" i="17"/>
  <c r="I4" i="17"/>
  <c r="I5" i="17" s="1"/>
  <c r="I6" i="17" s="1"/>
  <c r="I7" i="17" s="1"/>
  <c r="I8" i="17" s="1"/>
  <c r="I9" i="17" s="1"/>
  <c r="J2" i="17"/>
  <c r="H2" i="17"/>
  <c r="N4" i="17" s="1"/>
  <c r="T6344" i="5"/>
  <c r="T6343" i="5"/>
  <c r="T6342" i="5"/>
  <c r="T6341" i="5"/>
  <c r="T6330" i="5"/>
  <c r="T6329" i="5"/>
  <c r="T6338" i="5"/>
  <c r="T6337" i="5"/>
  <c r="T6352" i="5"/>
  <c r="T6351" i="5"/>
  <c r="T6328" i="5"/>
  <c r="T6327" i="5"/>
  <c r="T6336" i="5"/>
  <c r="T6335" i="5"/>
  <c r="T6350" i="5"/>
  <c r="T6349" i="5"/>
  <c r="T6284" i="5"/>
  <c r="T6283" i="5"/>
  <c r="T6290" i="5"/>
  <c r="T6289" i="5"/>
  <c r="T6298" i="5"/>
  <c r="T6297" i="5"/>
  <c r="T6282" i="5"/>
  <c r="T6281" i="5"/>
  <c r="T6288" i="5"/>
  <c r="T6287" i="5"/>
  <c r="T6296" i="5"/>
  <c r="T6295" i="5"/>
  <c r="T6268" i="5"/>
  <c r="T6267" i="5"/>
  <c r="T6266" i="5"/>
  <c r="T6265" i="5"/>
  <c r="T6254" i="5"/>
  <c r="T6253" i="5"/>
  <c r="T6262" i="5"/>
  <c r="T6261" i="5"/>
  <c r="T6276" i="5"/>
  <c r="T6275" i="5"/>
  <c r="T6252" i="5"/>
  <c r="T6251" i="5"/>
  <c r="T6260" i="5"/>
  <c r="T6259" i="5"/>
  <c r="T6274" i="5"/>
  <c r="T6273" i="5"/>
  <c r="T6238" i="5"/>
  <c r="T6245" i="5"/>
  <c r="T6230" i="5"/>
  <c r="T6204" i="5"/>
  <c r="T6203" i="5"/>
  <c r="T6202" i="5"/>
  <c r="T6201" i="5"/>
  <c r="T6220" i="5"/>
  <c r="T6219" i="5"/>
  <c r="T6196" i="5"/>
  <c r="T6195" i="5"/>
  <c r="T6218" i="5"/>
  <c r="T6217" i="5"/>
  <c r="I18" i="17" l="1"/>
  <c r="I23" i="17"/>
  <c r="M12" i="17"/>
  <c r="N13" i="17"/>
  <c r="I24" i="17"/>
  <c r="I10" i="17"/>
  <c r="I11" i="17" s="1"/>
  <c r="I12" i="17" s="1"/>
  <c r="J12" i="17" s="1"/>
  <c r="P12" i="17" s="1"/>
  <c r="J9" i="17"/>
  <c r="J10" i="17"/>
  <c r="M11" i="17"/>
  <c r="N12" i="17"/>
  <c r="O12" i="17" s="1"/>
  <c r="M10" i="17"/>
  <c r="N11" i="17"/>
  <c r="J6" i="17"/>
  <c r="J8" i="17"/>
  <c r="M9" i="17"/>
  <c r="N10" i="17"/>
  <c r="J3" i="17"/>
  <c r="J5" i="17"/>
  <c r="M6" i="17"/>
  <c r="J7" i="17"/>
  <c r="M8" i="17"/>
  <c r="N9" i="17"/>
  <c r="M3" i="17"/>
  <c r="J4" i="17"/>
  <c r="M5" i="17"/>
  <c r="O5" i="17" s="1"/>
  <c r="N6" i="17"/>
  <c r="M7" i="17"/>
  <c r="N8" i="17"/>
  <c r="J13" i="17"/>
  <c r="I19" i="17"/>
  <c r="N3" i="17"/>
  <c r="M4" i="17"/>
  <c r="O4" i="17" s="1"/>
  <c r="N5" i="17"/>
  <c r="N7" i="17"/>
  <c r="M13" i="17"/>
  <c r="O13" i="17" s="1"/>
  <c r="T6170" i="5"/>
  <c r="T6169" i="5"/>
  <c r="T6168" i="5"/>
  <c r="T6167" i="5"/>
  <c r="T6162" i="5"/>
  <c r="T6161" i="5"/>
  <c r="T6178" i="5"/>
  <c r="T6177" i="5"/>
  <c r="T6188" i="5"/>
  <c r="T6187" i="5"/>
  <c r="T6160" i="5"/>
  <c r="T6159" i="5"/>
  <c r="T6176" i="5"/>
  <c r="T6175" i="5"/>
  <c r="T6186" i="5"/>
  <c r="T6185" i="5"/>
  <c r="T6148" i="5"/>
  <c r="T6147" i="5"/>
  <c r="T6146" i="5"/>
  <c r="T6145" i="5"/>
  <c r="T6132" i="5"/>
  <c r="T6131" i="5"/>
  <c r="T6142" i="5"/>
  <c r="T6141" i="5"/>
  <c r="T6156" i="5"/>
  <c r="T6155" i="5"/>
  <c r="P5" i="17" l="1"/>
  <c r="P3" i="17"/>
  <c r="O9" i="17"/>
  <c r="P8" i="17"/>
  <c r="J11" i="17"/>
  <c r="P11" i="17" s="1"/>
  <c r="P7" i="17"/>
  <c r="O7" i="17"/>
  <c r="O6" i="17"/>
  <c r="O10" i="17"/>
  <c r="O11" i="17"/>
  <c r="P4" i="17"/>
  <c r="P10" i="17"/>
  <c r="Q3" i="17"/>
  <c r="O3" i="17"/>
  <c r="R3" i="17"/>
  <c r="P9" i="17"/>
  <c r="P13" i="17"/>
  <c r="O8" i="17"/>
  <c r="P6" i="17"/>
  <c r="T6130" i="5"/>
  <c r="T6129" i="5"/>
  <c r="T6140" i="5"/>
  <c r="T6139" i="5"/>
  <c r="T6154" i="5"/>
  <c r="T6153" i="5"/>
  <c r="T6110" i="5"/>
  <c r="T6109" i="5"/>
  <c r="T6116" i="5"/>
  <c r="T6115" i="5"/>
  <c r="T6124" i="5"/>
  <c r="T6123" i="5"/>
  <c r="T6108" i="5"/>
  <c r="T6107" i="5"/>
  <c r="T6114" i="5"/>
  <c r="T6113" i="5"/>
  <c r="T6122" i="5"/>
  <c r="T6121" i="5"/>
  <c r="T6090" i="5"/>
  <c r="T6089" i="5"/>
  <c r="T6088" i="5"/>
  <c r="T6087" i="5"/>
  <c r="T6076" i="5"/>
  <c r="T6075" i="5"/>
  <c r="T6084" i="5"/>
  <c r="T6083" i="5"/>
  <c r="T6098" i="5"/>
  <c r="T6097" i="5"/>
  <c r="T6074" i="5"/>
  <c r="T6073" i="5"/>
  <c r="T6082" i="5"/>
  <c r="T6081" i="5"/>
  <c r="T6096" i="5"/>
  <c r="T6095" i="5"/>
  <c r="T6052" i="5"/>
  <c r="T6051" i="5"/>
  <c r="T6058" i="5"/>
  <c r="T6057" i="5"/>
  <c r="T6050" i="5"/>
  <c r="T6049" i="5"/>
  <c r="T6056" i="5"/>
  <c r="T6055" i="5"/>
  <c r="T6066" i="5"/>
  <c r="T6065" i="5"/>
  <c r="T6064" i="5"/>
  <c r="T6063" i="5"/>
  <c r="Q7007" i="5" l="1"/>
  <c r="Q7214" i="5"/>
  <c r="Q7095" i="5"/>
  <c r="Q7014" i="5"/>
  <c r="Q7175" i="5"/>
  <c r="Q7138" i="5"/>
  <c r="Q7181" i="5"/>
  <c r="Q7216" i="5"/>
  <c r="Q7231" i="5"/>
  <c r="Q7197" i="5"/>
  <c r="Q7104" i="5"/>
  <c r="Q7088" i="5"/>
  <c r="Q7072" i="5"/>
  <c r="Q7058" i="5"/>
  <c r="Q7040" i="5"/>
  <c r="Q7031" i="5"/>
  <c r="Q7005" i="5"/>
  <c r="Q7093" i="5"/>
  <c r="Q7006" i="5"/>
  <c r="Q7021" i="5"/>
  <c r="Q7221" i="5"/>
  <c r="Q7176" i="5"/>
  <c r="Q7019" i="5"/>
  <c r="Q7254" i="5"/>
  <c r="Q7094" i="5"/>
  <c r="Q7066" i="5"/>
  <c r="Q7048" i="5"/>
  <c r="Q7253" i="5"/>
  <c r="Q7096" i="5"/>
  <c r="Q7081" i="5"/>
  <c r="Q7022" i="5"/>
  <c r="Q7215" i="5"/>
  <c r="Q7188" i="5"/>
  <c r="Q7103" i="5"/>
  <c r="Q7087" i="5"/>
  <c r="Q7071" i="5"/>
  <c r="Q7057" i="5"/>
  <c r="Q7263" i="5"/>
  <c r="Q7049" i="5"/>
  <c r="Q7233" i="5"/>
  <c r="Q7249" i="5"/>
  <c r="Q7222" i="5"/>
  <c r="Q7039" i="5"/>
  <c r="Q7213" i="5"/>
  <c r="Q7206" i="5"/>
  <c r="Q7050" i="5"/>
  <c r="Q7020" i="5"/>
  <c r="Q7207" i="5"/>
  <c r="Q7067" i="5"/>
  <c r="Q7234" i="5"/>
  <c r="Q7080" i="5"/>
  <c r="Q7047" i="5"/>
  <c r="Q7264" i="5"/>
  <c r="Q7208" i="5"/>
  <c r="Q7187" i="5"/>
  <c r="Q7082" i="5"/>
  <c r="Q7068" i="5"/>
  <c r="Q7065" i="5"/>
  <c r="Q7034" i="5"/>
  <c r="Q7012" i="5"/>
  <c r="Q7013" i="5"/>
  <c r="Q7079" i="5"/>
  <c r="Q7224" i="5"/>
  <c r="Q7248" i="5"/>
  <c r="Q7205" i="5"/>
  <c r="Q7106" i="5"/>
  <c r="Q7090" i="5"/>
  <c r="Q7074" i="5"/>
  <c r="Q7060" i="5"/>
  <c r="Q7042" i="5"/>
  <c r="Q7011" i="5"/>
  <c r="Q7033" i="5"/>
  <c r="Q7008" i="5"/>
  <c r="Q7223" i="5"/>
  <c r="Q7232" i="5"/>
  <c r="Q7198" i="5"/>
  <c r="Q7105" i="5"/>
  <c r="Q7089" i="5"/>
  <c r="Q7073" i="5"/>
  <c r="Q7059" i="5"/>
  <c r="Q7041" i="5"/>
  <c r="Q7032" i="5"/>
  <c r="Q6473" i="5"/>
  <c r="Q6463" i="5"/>
  <c r="Q6464" i="5"/>
  <c r="Q6474" i="5"/>
  <c r="Q6546" i="5"/>
  <c r="Q6377" i="5"/>
  <c r="Q6511" i="5"/>
  <c r="Q6468" i="5"/>
  <c r="Q6451" i="5"/>
  <c r="Q6434" i="5"/>
  <c r="Q6412" i="5"/>
  <c r="Q6390" i="5"/>
  <c r="Q6370" i="5"/>
  <c r="Q6388" i="5"/>
  <c r="Q6368" i="5"/>
  <c r="Q6387" i="5"/>
  <c r="Q6443" i="5"/>
  <c r="Q6404" i="5"/>
  <c r="Q6452" i="5"/>
  <c r="Q6395" i="5"/>
  <c r="Q6487" i="5"/>
  <c r="Q6458" i="5"/>
  <c r="Q6411" i="5"/>
  <c r="Q6385" i="5"/>
  <c r="Q6375" i="5"/>
  <c r="Q6503" i="5"/>
  <c r="Q6446" i="5"/>
  <c r="Q6433" i="5"/>
  <c r="Q6427" i="5"/>
  <c r="Q6361" i="5"/>
  <c r="Q6360" i="5"/>
  <c r="Q6486" i="5"/>
  <c r="Q6512" i="5"/>
  <c r="Q6444" i="5"/>
  <c r="Q6457" i="5"/>
  <c r="Q6445" i="5"/>
  <c r="Q6428" i="5"/>
  <c r="Q6410" i="5"/>
  <c r="Q6386" i="5"/>
  <c r="Q6426" i="5"/>
  <c r="Q6398" i="5"/>
  <c r="Q6417" i="5"/>
  <c r="Q6495" i="5"/>
  <c r="Q6456" i="5"/>
  <c r="Q6455" i="5"/>
  <c r="Q6409" i="5"/>
  <c r="Q6465" i="5"/>
  <c r="Q6441" i="5"/>
  <c r="Q6359" i="5"/>
  <c r="Q6532" i="5"/>
  <c r="Q6418" i="5"/>
  <c r="Q6525" i="5"/>
  <c r="Q6476" i="5"/>
  <c r="Q6454" i="5"/>
  <c r="Q6442" i="5"/>
  <c r="Q6419" i="5"/>
  <c r="Q6403" i="5"/>
  <c r="Q6383" i="5"/>
  <c r="Q6520" i="5"/>
  <c r="Q6475" i="5"/>
  <c r="Q6453" i="5"/>
  <c r="Q6436" i="5"/>
  <c r="Q6485" i="5"/>
  <c r="Q6579" i="5"/>
  <c r="Q6553" i="5"/>
  <c r="Q6530" i="5"/>
  <c r="Q6493" i="5"/>
  <c r="Q6566" i="5"/>
  <c r="Q6533" i="5"/>
  <c r="Q6592" i="5"/>
  <c r="Q6554" i="5"/>
  <c r="Q6531" i="5"/>
  <c r="Q6504" i="5"/>
  <c r="Q6581" i="5"/>
  <c r="Q6547" i="5"/>
  <c r="Q6545" i="5"/>
  <c r="Q6519" i="5"/>
  <c r="Q6573" i="5"/>
  <c r="Q6488" i="5"/>
  <c r="Q6564" i="5"/>
  <c r="Q6498" i="5"/>
  <c r="Q6527" i="5"/>
  <c r="Q6497" i="5"/>
  <c r="Q6526" i="5"/>
  <c r="Q6540" i="5"/>
  <c r="Q6506" i="5"/>
  <c r="Q6616" i="5"/>
  <c r="Q6588" i="5"/>
  <c r="Q6548" i="5"/>
  <c r="Q6496" i="5"/>
  <c r="Q6626" i="5"/>
  <c r="Q6640" i="5"/>
  <c r="Q6534" i="5"/>
  <c r="Q6505" i="5"/>
  <c r="Q6580" i="5"/>
  <c r="Q6656" i="5"/>
  <c r="Q6494" i="5"/>
  <c r="Q6517" i="5"/>
  <c r="Q6480" i="5"/>
  <c r="Q6396" i="5"/>
  <c r="Q6467" i="5"/>
  <c r="Q6435" i="5"/>
  <c r="Q6425" i="5"/>
  <c r="Q6477" i="5"/>
  <c r="Q6389" i="5"/>
  <c r="Q6466" i="5"/>
  <c r="Q6397" i="5"/>
  <c r="Q6376" i="5"/>
  <c r="Q6420" i="5"/>
  <c r="Q6270" i="5"/>
  <c r="Q6269" i="5"/>
  <c r="Q6354" i="5"/>
  <c r="Q6221" i="5"/>
  <c r="Q6166" i="5"/>
  <c r="Q6128" i="5"/>
  <c r="Q6071" i="5"/>
  <c r="Q6184" i="5"/>
  <c r="Q6078" i="5"/>
  <c r="Q6092" i="5"/>
  <c r="Q6143" i="5"/>
  <c r="Q6135" i="5"/>
  <c r="Q6353" i="5"/>
  <c r="Q6215" i="5"/>
  <c r="Q6165" i="5"/>
  <c r="Q6125" i="5"/>
  <c r="Q6070" i="5"/>
  <c r="Q6104" i="5"/>
  <c r="Q6179" i="5"/>
  <c r="Q6174" i="5"/>
  <c r="Q6309" i="5"/>
  <c r="Q6151" i="5"/>
  <c r="Q6264" i="5"/>
  <c r="Q6048" i="5"/>
  <c r="Q6325" i="5"/>
  <c r="Q6213" i="5"/>
  <c r="Q6164" i="5"/>
  <c r="Q6120" i="5"/>
  <c r="Q6069" i="5"/>
  <c r="Q6157" i="5"/>
  <c r="Q6072" i="5"/>
  <c r="Q6206" i="5"/>
  <c r="Q6200" i="5"/>
  <c r="Q6079" i="5"/>
  <c r="Q6136" i="5"/>
  <c r="Q6225" i="5"/>
  <c r="Q6257" i="5"/>
  <c r="Q6346" i="5"/>
  <c r="Q6293" i="5"/>
  <c r="Q6249" i="5"/>
  <c r="Q6183" i="5"/>
  <c r="Q6207" i="5"/>
  <c r="Q6318" i="5"/>
  <c r="Q6310" i="5"/>
  <c r="Q6304" i="5"/>
  <c r="Q6191" i="5"/>
  <c r="Q6216" i="5"/>
  <c r="Q6271" i="5"/>
  <c r="Q6331" i="5"/>
  <c r="Q6286" i="5"/>
  <c r="Q6239" i="5"/>
  <c r="Q6182" i="5"/>
  <c r="Q6303" i="5"/>
  <c r="Q6272" i="5"/>
  <c r="Q6316" i="5"/>
  <c r="Q6190" i="5"/>
  <c r="Q6194" i="5"/>
  <c r="Q6326" i="5"/>
  <c r="Q6285" i="5"/>
  <c r="Q6228" i="5"/>
  <c r="Q6163" i="5"/>
  <c r="Q6199" i="5"/>
  <c r="Q6263" i="5"/>
  <c r="Q6158" i="5"/>
  <c r="Q6137" i="5"/>
  <c r="Q6127" i="5"/>
  <c r="Q6126" i="5"/>
  <c r="Q6133" i="5"/>
  <c r="Q6118" i="5"/>
  <c r="Q6062" i="5"/>
  <c r="Q6101" i="5"/>
  <c r="Q6093" i="5"/>
  <c r="Q6080" i="5"/>
  <c r="Q6117" i="5"/>
  <c r="Q6054" i="5"/>
  <c r="Q6100" i="5"/>
  <c r="Q6085" i="5"/>
  <c r="Q6102" i="5"/>
  <c r="Q6645" i="5"/>
  <c r="Q6661" i="5"/>
  <c r="Q6655" i="5"/>
  <c r="Q6595" i="5"/>
  <c r="Q6676" i="5"/>
  <c r="Q6669" i="5"/>
  <c r="Q6648" i="5"/>
  <c r="Q6631" i="5"/>
  <c r="Q6638" i="5"/>
  <c r="Q6613" i="5"/>
  <c r="Q6593" i="5"/>
  <c r="Q6567" i="5"/>
  <c r="Q6529" i="5"/>
  <c r="Q6367" i="5"/>
  <c r="Q6639" i="5"/>
  <c r="Q6632" i="5"/>
  <c r="Q6623" i="5"/>
  <c r="Q6558" i="5"/>
  <c r="Q6556" i="5"/>
  <c r="Q6615" i="5"/>
  <c r="Q6378" i="5"/>
  <c r="Q6649" i="5"/>
  <c r="Q6662" i="5"/>
  <c r="Q6557" i="5"/>
  <c r="Q6555" i="5"/>
  <c r="Q6670" i="5"/>
  <c r="Q6675" i="5"/>
  <c r="Q6664" i="5"/>
  <c r="Q6647" i="5"/>
  <c r="Q6625" i="5"/>
  <c r="Q6591" i="5"/>
  <c r="Q6565" i="5"/>
  <c r="Q6528" i="5"/>
  <c r="Q6587" i="5"/>
  <c r="Q6582" i="5"/>
  <c r="Q6608" i="5"/>
  <c r="Q6362" i="5"/>
  <c r="Q6478" i="5"/>
  <c r="Q6574" i="5"/>
  <c r="Q6539" i="5"/>
  <c r="Q6601" i="5"/>
  <c r="Q6671" i="5"/>
  <c r="Q6673" i="5"/>
  <c r="Q6672" i="5"/>
  <c r="Q6663" i="5"/>
  <c r="Q6646" i="5"/>
  <c r="Q6602" i="5"/>
  <c r="Q6650" i="5"/>
  <c r="Q6624" i="5"/>
  <c r="Q6607" i="5"/>
  <c r="Q6590" i="5"/>
  <c r="Q6563" i="5"/>
  <c r="Q6518" i="5"/>
  <c r="Q6479" i="5"/>
  <c r="Q6621" i="5"/>
  <c r="Q6384" i="5"/>
  <c r="Q6622" i="5"/>
  <c r="Q6596" i="5"/>
  <c r="Q6594" i="5"/>
  <c r="Q6589" i="5"/>
  <c r="Q6637" i="5"/>
  <c r="Q6568" i="5"/>
  <c r="Q6674" i="5"/>
  <c r="Q6614" i="5"/>
  <c r="Q6369" i="5"/>
  <c r="Q6315" i="5"/>
  <c r="Q6358" i="5"/>
  <c r="Q6294" i="5"/>
  <c r="Q6227" i="5"/>
  <c r="Q6180" i="5"/>
  <c r="Q6256" i="5"/>
  <c r="Q6224" i="5"/>
  <c r="Q6332" i="5"/>
  <c r="Q6103" i="5"/>
  <c r="Q6181" i="5"/>
  <c r="Q6345" i="5"/>
  <c r="Q6278" i="5"/>
  <c r="Q6226" i="5"/>
  <c r="Q6152" i="5"/>
  <c r="Q6223" i="5"/>
  <c r="Q6301" i="5"/>
  <c r="Q6106" i="5"/>
  <c r="Q6317" i="5"/>
  <c r="Q6277" i="5"/>
  <c r="Q6144" i="5"/>
  <c r="Q6189" i="5"/>
  <c r="Q6240" i="5"/>
  <c r="Q6334" i="5"/>
  <c r="Q6248" i="5"/>
  <c r="Q6333" i="5"/>
  <c r="Q6138" i="5"/>
  <c r="Q6242" i="5"/>
  <c r="Q6192" i="5"/>
  <c r="Q6241" i="5"/>
  <c r="Q6091" i="5"/>
  <c r="Q6068" i="5"/>
  <c r="Q6086" i="5"/>
  <c r="Q6077" i="5"/>
  <c r="Q7026" i="5"/>
  <c r="Q7279" i="5"/>
  <c r="Q6208" i="5"/>
  <c r="Q7290" i="5"/>
  <c r="Q7220" i="5"/>
  <c r="Q7301" i="5"/>
  <c r="Q7241" i="5"/>
  <c r="Q7334" i="5"/>
  <c r="Q7204" i="5"/>
  <c r="Q7298" i="5"/>
  <c r="Q7274" i="5"/>
  <c r="Q7240" i="5"/>
  <c r="Q6356" i="5"/>
  <c r="Q6172" i="5"/>
  <c r="Q7332" i="5"/>
  <c r="Q7288" i="5"/>
  <c r="Q7308" i="5"/>
  <c r="Q7272" i="5"/>
  <c r="Q6357" i="5"/>
  <c r="Q7235" i="5"/>
  <c r="Q7258" i="5"/>
  <c r="Q7287" i="5"/>
  <c r="Q6292" i="5"/>
  <c r="Q7280" i="5"/>
  <c r="Q6233" i="5"/>
  <c r="Q7324" i="5"/>
  <c r="Q7297" i="5"/>
  <c r="Q7238" i="5"/>
  <c r="Q7269" i="5"/>
  <c r="Q7209" i="5"/>
  <c r="Q7315" i="5"/>
  <c r="Q6324" i="5"/>
  <c r="Q7243" i="5"/>
  <c r="Q6347" i="5"/>
  <c r="Q7252" i="5"/>
  <c r="Q7318" i="5"/>
  <c r="Q7296" i="5"/>
  <c r="Q7270" i="5"/>
  <c r="Q7237" i="5"/>
  <c r="Q6355" i="5"/>
  <c r="Q7309" i="5"/>
  <c r="Q7307" i="5"/>
  <c r="Q7333" i="5"/>
  <c r="Q7299" i="5"/>
  <c r="Q7245" i="5"/>
  <c r="Q7210" i="5"/>
  <c r="Q7149" i="5"/>
  <c r="Q7194" i="5"/>
  <c r="Q7158" i="5"/>
  <c r="Q7267" i="5"/>
  <c r="Q7251" i="5"/>
  <c r="Q7152" i="5"/>
  <c r="Q7180" i="5"/>
  <c r="Q7331" i="5"/>
  <c r="Q7295" i="5"/>
  <c r="Q7244" i="5"/>
  <c r="Q7203" i="5"/>
  <c r="Q7211" i="5"/>
  <c r="Q7327" i="5"/>
  <c r="Q7239" i="5"/>
  <c r="Q7196" i="5"/>
  <c r="Q7310" i="5"/>
  <c r="Q7300" i="5"/>
  <c r="Q7289" i="5"/>
  <c r="Q7317" i="5"/>
  <c r="Q7316" i="5"/>
  <c r="Q7266" i="5"/>
  <c r="Q7228" i="5"/>
  <c r="Q7177" i="5"/>
  <c r="Q7219" i="5"/>
  <c r="Q7273" i="5"/>
  <c r="Q7227" i="5"/>
  <c r="Q7323" i="5"/>
  <c r="Q7286" i="5"/>
  <c r="Q7236" i="5"/>
  <c r="Q7143" i="5"/>
  <c r="Q7139" i="5"/>
  <c r="Q7120" i="5"/>
  <c r="Q7122" i="5"/>
  <c r="Q7119" i="5"/>
  <c r="Q7064" i="5"/>
  <c r="Q7030" i="5"/>
  <c r="Q7217" i="5"/>
  <c r="Q7242" i="5"/>
  <c r="Q7191" i="5"/>
  <c r="Q7229" i="5"/>
  <c r="Q7185" i="5"/>
  <c r="Q7246" i="5"/>
  <c r="Q7259" i="5"/>
  <c r="Q7230" i="5"/>
  <c r="Q7186" i="5"/>
  <c r="Q7218" i="5"/>
  <c r="Q7195" i="5"/>
  <c r="Q7302" i="5"/>
  <c r="Q7212" i="5"/>
  <c r="Q7265" i="5"/>
  <c r="Q7193" i="5"/>
  <c r="Q7268" i="5"/>
  <c r="Q7285" i="5"/>
  <c r="Q7257" i="5"/>
  <c r="Q7053" i="5"/>
  <c r="Q7179" i="5"/>
  <c r="Q7144" i="5"/>
  <c r="Q7051" i="5"/>
  <c r="Q7142" i="5"/>
  <c r="Q7170" i="5"/>
  <c r="Q7069" i="5"/>
  <c r="Q7150" i="5"/>
  <c r="Q7178" i="5"/>
  <c r="Q7001" i="5"/>
  <c r="Q7018" i="5"/>
  <c r="Q7004" i="5"/>
  <c r="Q7002" i="5"/>
  <c r="Q7075" i="5"/>
  <c r="Q7114" i="5"/>
  <c r="Q7102" i="5"/>
  <c r="Q7167" i="5"/>
  <c r="Q7168" i="5"/>
  <c r="Q7162" i="5"/>
  <c r="Q7160" i="5"/>
  <c r="Q7063" i="5"/>
  <c r="Q7320" i="5"/>
  <c r="Q7276" i="5"/>
  <c r="Q7283" i="5"/>
  <c r="Q7311" i="5"/>
  <c r="Q7255" i="5"/>
  <c r="Q7294" i="5"/>
  <c r="Q7306" i="5"/>
  <c r="Q7293" i="5"/>
  <c r="Q7256" i="5"/>
  <c r="Q7292" i="5"/>
  <c r="Q7305" i="5"/>
  <c r="Q7278" i="5"/>
  <c r="Q7277" i="5"/>
  <c r="Q7284" i="5"/>
  <c r="Q7275" i="5"/>
  <c r="Q7250" i="5"/>
  <c r="Q7282" i="5"/>
  <c r="Q7291" i="5"/>
  <c r="Q7304" i="5"/>
  <c r="Q7313" i="5"/>
  <c r="Q7312" i="5"/>
  <c r="Q7322" i="5"/>
  <c r="Q7303" i="5"/>
  <c r="Q7281" i="5"/>
  <c r="Q7321" i="5"/>
  <c r="Q7319" i="5"/>
  <c r="Q7314" i="5"/>
  <c r="Q7199" i="5"/>
  <c r="Q7247" i="5"/>
  <c r="Q7262" i="5"/>
  <c r="Q7174" i="5"/>
  <c r="Q7261" i="5"/>
  <c r="Q7173" i="5"/>
  <c r="Q7182" i="5"/>
  <c r="Q7184" i="5"/>
  <c r="Q7183" i="5"/>
  <c r="Q7190" i="5"/>
  <c r="Q7189" i="5"/>
  <c r="Q7200" i="5"/>
  <c r="Q7118" i="5"/>
  <c r="Q7116" i="5"/>
  <c r="Q7148" i="5"/>
  <c r="Q7146" i="5"/>
  <c r="Q7134" i="5"/>
  <c r="Q7154" i="5"/>
  <c r="Q7132" i="5"/>
  <c r="Q7166" i="5"/>
  <c r="Q7156" i="5"/>
  <c r="Q7137" i="5"/>
  <c r="Q7117" i="5"/>
  <c r="Q7123" i="5"/>
  <c r="Q7115" i="5"/>
  <c r="Q7155" i="5"/>
  <c r="Q7133" i="5"/>
  <c r="Q7147" i="5"/>
  <c r="Q7126" i="5"/>
  <c r="Q7136" i="5"/>
  <c r="Q7124" i="5"/>
  <c r="Q7165" i="5"/>
  <c r="Q7145" i="5"/>
  <c r="Q7164" i="5"/>
  <c r="Q7135" i="5"/>
  <c r="Q7153" i="5"/>
  <c r="Q7125" i="5"/>
  <c r="Q7131" i="5"/>
  <c r="Q7163" i="5"/>
  <c r="Q6524" i="5"/>
  <c r="Q6522" i="5"/>
  <c r="Q6470" i="5"/>
  <c r="Q6450" i="5"/>
  <c r="Q6460" i="5"/>
  <c r="Q6432" i="5"/>
  <c r="Q6430" i="5"/>
  <c r="Q6392" i="5"/>
  <c r="Q6507" i="5"/>
  <c r="Q6421" i="5"/>
  <c r="Q6975" i="5"/>
  <c r="Q6381" i="5"/>
  <c r="Q7000" i="5"/>
  <c r="Q6988" i="5"/>
  <c r="Q6974" i="5"/>
  <c r="Q6439" i="5"/>
  <c r="Q6965" i="5"/>
  <c r="Q6416" i="5"/>
  <c r="Q6424" i="5"/>
  <c r="Q6523" i="5"/>
  <c r="Q6521" i="5"/>
  <c r="Q6469" i="5"/>
  <c r="Q6449" i="5"/>
  <c r="Q6459" i="5"/>
  <c r="Q6431" i="5"/>
  <c r="Q6429" i="5"/>
  <c r="Q6391" i="5"/>
  <c r="Q6489" i="5"/>
  <c r="Q6380" i="5"/>
  <c r="Q6999" i="5"/>
  <c r="Q6374" i="5"/>
  <c r="Q6440" i="5"/>
  <c r="Q6399" i="5"/>
  <c r="Q6447" i="5"/>
  <c r="Q6364" i="5"/>
  <c r="Q6987" i="5"/>
  <c r="Q6966" i="5"/>
  <c r="Q6490" i="5"/>
  <c r="Q6401" i="5"/>
  <c r="Q6502" i="5"/>
  <c r="Q6998" i="5"/>
  <c r="Q6372" i="5"/>
  <c r="Q6484" i="5"/>
  <c r="Q6422" i="5"/>
  <c r="Q6500" i="5"/>
  <c r="Q6472" i="5"/>
  <c r="Q6482" i="5"/>
  <c r="Q6462" i="5"/>
  <c r="Q6408" i="5"/>
  <c r="Q6406" i="5"/>
  <c r="Q6394" i="5"/>
  <c r="Q6366" i="5"/>
  <c r="Q6379" i="5"/>
  <c r="Q6363" i="5"/>
  <c r="Q6968" i="5"/>
  <c r="Q6508" i="5"/>
  <c r="Q6371" i="5"/>
  <c r="Q6415" i="5"/>
  <c r="Q6967" i="5"/>
  <c r="Q6491" i="5"/>
  <c r="Q6997" i="5"/>
  <c r="Q6373" i="5"/>
  <c r="Q6400" i="5"/>
  <c r="Q6492" i="5"/>
  <c r="Q6513" i="5"/>
  <c r="Q6501" i="5"/>
  <c r="Q6499" i="5"/>
  <c r="Q6471" i="5"/>
  <c r="Q6481" i="5"/>
  <c r="Q6461" i="5"/>
  <c r="Q6407" i="5"/>
  <c r="Q6405" i="5"/>
  <c r="Q6393" i="5"/>
  <c r="Q6483" i="5"/>
  <c r="Q6976" i="5"/>
  <c r="Q6365" i="5"/>
  <c r="Q6414" i="5"/>
  <c r="Q6423" i="5"/>
  <c r="Q6402" i="5"/>
  <c r="Q6438" i="5"/>
  <c r="Q6413" i="5"/>
  <c r="Q6448" i="5"/>
  <c r="Q6510" i="5"/>
  <c r="Q6437" i="5"/>
  <c r="Q6509" i="5"/>
  <c r="Q6516" i="5"/>
  <c r="Q6514" i="5"/>
  <c r="Q6973" i="5"/>
  <c r="Q6515" i="5"/>
  <c r="Q6382" i="5"/>
  <c r="Q6910" i="5"/>
  <c r="Q6892" i="5"/>
  <c r="Q6937" i="5"/>
  <c r="Q6909" i="5"/>
  <c r="Q6891" i="5"/>
  <c r="Q6917" i="5"/>
  <c r="Q6927" i="5"/>
  <c r="Q6955" i="5"/>
  <c r="Q6919" i="5"/>
  <c r="Q6929" i="5"/>
  <c r="Q6986" i="5"/>
  <c r="Q6940" i="5"/>
  <c r="Q6902" i="5"/>
  <c r="Q6880" i="5"/>
  <c r="Q6938" i="5"/>
  <c r="Q6879" i="5"/>
  <c r="Q6911" i="5"/>
  <c r="Q6928" i="5"/>
  <c r="Q6954" i="5"/>
  <c r="Q6953" i="5"/>
  <c r="Q6985" i="5"/>
  <c r="Q6939" i="5"/>
  <c r="Q6918" i="5"/>
  <c r="Q6945" i="5"/>
  <c r="Q6912" i="5"/>
  <c r="Q6930" i="5"/>
  <c r="Q6881" i="5"/>
  <c r="Q6901" i="5"/>
  <c r="Q6956" i="5"/>
  <c r="Q6944" i="5"/>
  <c r="Q6943" i="5"/>
  <c r="Q6920" i="5"/>
  <c r="Q6882" i="5"/>
  <c r="Q6946" i="5"/>
  <c r="Q6858" i="5"/>
  <c r="Q6781" i="5"/>
  <c r="Q6728" i="5"/>
  <c r="Q6868" i="5"/>
  <c r="Q6740" i="5"/>
  <c r="Q6707" i="5"/>
  <c r="Q6681" i="5"/>
  <c r="Q6811" i="5"/>
  <c r="Q6727" i="5"/>
  <c r="Q6690" i="5"/>
  <c r="Q6692" i="5"/>
  <c r="Q6699" i="5"/>
  <c r="Q6748" i="5"/>
  <c r="Q6812" i="5"/>
  <c r="Q6857" i="5"/>
  <c r="Q6818" i="5"/>
  <c r="Q6810" i="5"/>
  <c r="Q6780" i="5"/>
  <c r="Q6867" i="5"/>
  <c r="Q6739" i="5"/>
  <c r="Q6802" i="5"/>
  <c r="Q6772" i="5"/>
  <c r="Q6697" i="5"/>
  <c r="Q6770" i="5"/>
  <c r="Q6782" i="5"/>
  <c r="Q6717" i="5"/>
  <c r="Q6837" i="5"/>
  <c r="Q6749" i="5"/>
  <c r="Q6890" i="5"/>
  <c r="Q6817" i="5"/>
  <c r="Q6809" i="5"/>
  <c r="Q6779" i="5"/>
  <c r="Q6726" i="5"/>
  <c r="Q6684" i="5"/>
  <c r="Q6771" i="5"/>
  <c r="Q6716" i="5"/>
  <c r="Q6792" i="5"/>
  <c r="Q6750" i="5"/>
  <c r="Q6710" i="5"/>
  <c r="Q6800" i="5"/>
  <c r="Q6738" i="5"/>
  <c r="Q6801" i="5"/>
  <c r="Q6755" i="5"/>
  <c r="Q6827" i="5"/>
  <c r="Q6856" i="5"/>
  <c r="Q6855" i="5"/>
  <c r="Q6870" i="5"/>
  <c r="Q6850" i="5"/>
  <c r="Q6709" i="5"/>
  <c r="Q6889" i="5"/>
  <c r="Q6820" i="5"/>
  <c r="Q6758" i="5"/>
  <c r="Q6725" i="5"/>
  <c r="Q6683" i="5"/>
  <c r="Q6689" i="5"/>
  <c r="Q6737" i="5"/>
  <c r="Q6899" i="5"/>
  <c r="Q6791" i="5"/>
  <c r="Q6849" i="5"/>
  <c r="Q6848" i="5"/>
  <c r="Q6769" i="5"/>
  <c r="Q6869" i="5"/>
  <c r="Q6826" i="5"/>
  <c r="Q6794" i="5"/>
  <c r="Q6756" i="5"/>
  <c r="Q6828" i="5"/>
  <c r="Q6715" i="5"/>
  <c r="Q6700" i="5"/>
  <c r="Q6682" i="5"/>
  <c r="Q6819" i="5"/>
  <c r="Q6757" i="5"/>
  <c r="Q6718" i="5"/>
  <c r="Q6698" i="5"/>
  <c r="Q6847" i="5"/>
  <c r="Q6691" i="5"/>
  <c r="Q6838" i="5"/>
  <c r="Q6840" i="5"/>
  <c r="Q6900" i="5"/>
  <c r="Q6825" i="5"/>
  <c r="Q6793" i="5"/>
  <c r="Q6839" i="5"/>
  <c r="Q6799" i="5"/>
  <c r="Q6747" i="5"/>
  <c r="Q6708" i="5"/>
  <c r="Q6659" i="5"/>
  <c r="Q6652" i="5"/>
  <c r="Q6658" i="5"/>
  <c r="Q6653" i="5"/>
  <c r="Q6668" i="5"/>
  <c r="Q6667" i="5"/>
  <c r="Q6654" i="5"/>
  <c r="Q6657" i="5"/>
  <c r="Q6651" i="5"/>
  <c r="Q6660" i="5"/>
  <c r="Q6644" i="5"/>
  <c r="Q6628" i="5"/>
  <c r="Q6643" i="5"/>
  <c r="Q6666" i="5"/>
  <c r="Q6665" i="5"/>
  <c r="Q6636" i="5"/>
  <c r="Q6630" i="5"/>
  <c r="Q6635" i="5"/>
  <c r="Q6629" i="5"/>
  <c r="Q6627" i="5"/>
  <c r="Q6634" i="5"/>
  <c r="Q6633" i="5"/>
  <c r="Q6642" i="5"/>
  <c r="Q6641" i="5"/>
  <c r="Q6560" i="5"/>
  <c r="Q6598" i="5"/>
  <c r="Q6597" i="5"/>
  <c r="Q6584" i="5"/>
  <c r="Q6575" i="5"/>
  <c r="Q6611" i="5"/>
  <c r="Q6571" i="5"/>
  <c r="Q6559" i="5"/>
  <c r="Q6605" i="5"/>
  <c r="Q6600" i="5"/>
  <c r="Q6585" i="5"/>
  <c r="Q6604" i="5"/>
  <c r="Q6576" i="5"/>
  <c r="Q6570" i="5"/>
  <c r="Q6599" i="5"/>
  <c r="Q6578" i="5"/>
  <c r="Q6586" i="5"/>
  <c r="Q6577" i="5"/>
  <c r="Q6583" i="5"/>
  <c r="Q6606" i="5"/>
  <c r="Q6572" i="5"/>
  <c r="Q6612" i="5"/>
  <c r="Q6603" i="5"/>
  <c r="Q6569" i="5"/>
  <c r="Q6562" i="5"/>
  <c r="Q6561" i="5"/>
  <c r="Q6609" i="5"/>
  <c r="Q6610" i="5"/>
  <c r="Q6535" i="5"/>
  <c r="Q6541" i="5"/>
  <c r="Q6620" i="5"/>
  <c r="Q6543" i="5"/>
  <c r="Q6544" i="5"/>
  <c r="Q6619" i="5"/>
  <c r="Q6536" i="5"/>
  <c r="Q6618" i="5"/>
  <c r="Q6542" i="5"/>
  <c r="Q6617" i="5"/>
  <c r="Q6537" i="5"/>
  <c r="Q6538" i="5"/>
  <c r="Q6550" i="5"/>
  <c r="Q6552" i="5"/>
  <c r="Q6551" i="5"/>
  <c r="Q6549" i="5"/>
  <c r="P7032" i="5"/>
  <c r="P7007" i="5"/>
  <c r="P7221" i="5"/>
  <c r="P7050" i="5"/>
  <c r="P7207" i="5"/>
  <c r="P7264" i="5"/>
  <c r="P7214" i="5"/>
  <c r="P7175" i="5"/>
  <c r="P7080" i="5"/>
  <c r="P7181" i="5"/>
  <c r="P7216" i="5"/>
  <c r="P7231" i="5"/>
  <c r="P7197" i="5"/>
  <c r="P7104" i="5"/>
  <c r="P7088" i="5"/>
  <c r="P7072" i="5"/>
  <c r="P7058" i="5"/>
  <c r="P7040" i="5"/>
  <c r="P7031" i="5"/>
  <c r="P7006" i="5"/>
  <c r="P7082" i="5"/>
  <c r="P7081" i="5"/>
  <c r="P7049" i="5"/>
  <c r="P7019" i="5"/>
  <c r="P7234" i="5"/>
  <c r="P7213" i="5"/>
  <c r="P7066" i="5"/>
  <c r="P7067" i="5"/>
  <c r="P7022" i="5"/>
  <c r="P7095" i="5"/>
  <c r="P7013" i="5"/>
  <c r="P7096" i="5"/>
  <c r="P7094" i="5"/>
  <c r="P7012" i="5"/>
  <c r="P7033" i="5"/>
  <c r="P7249" i="5"/>
  <c r="P7215" i="5"/>
  <c r="P7222" i="5"/>
  <c r="P7188" i="5"/>
  <c r="P7103" i="5"/>
  <c r="P7087" i="5"/>
  <c r="P7071" i="5"/>
  <c r="P7057" i="5"/>
  <c r="P7039" i="5"/>
  <c r="P7005" i="5"/>
  <c r="P7208" i="5"/>
  <c r="P7176" i="5"/>
  <c r="P7014" i="5"/>
  <c r="P7254" i="5"/>
  <c r="P7048" i="5"/>
  <c r="P7021" i="5"/>
  <c r="P7187" i="5"/>
  <c r="P7068" i="5"/>
  <c r="P7020" i="5"/>
  <c r="P7263" i="5"/>
  <c r="P7233" i="5"/>
  <c r="P7253" i="5"/>
  <c r="P7206" i="5"/>
  <c r="P7138" i="5"/>
  <c r="P7093" i="5"/>
  <c r="P7079" i="5"/>
  <c r="P7065" i="5"/>
  <c r="P7047" i="5"/>
  <c r="P7034" i="5"/>
  <c r="P7224" i="5"/>
  <c r="P7248" i="5"/>
  <c r="P7205" i="5"/>
  <c r="P7106" i="5"/>
  <c r="P7090" i="5"/>
  <c r="P7074" i="5"/>
  <c r="P7060" i="5"/>
  <c r="P7042" i="5"/>
  <c r="P7011" i="5"/>
  <c r="P7008" i="5"/>
  <c r="P7223" i="5"/>
  <c r="P7232" i="5"/>
  <c r="P7198" i="5"/>
  <c r="P7105" i="5"/>
  <c r="P7089" i="5"/>
  <c r="P7073" i="5"/>
  <c r="P7059" i="5"/>
  <c r="P7041" i="5"/>
  <c r="P6473" i="5"/>
  <c r="P6463" i="5"/>
  <c r="P6464" i="5"/>
  <c r="P6474" i="5"/>
  <c r="P6427" i="5"/>
  <c r="P6386" i="5"/>
  <c r="P6426" i="5"/>
  <c r="P6546" i="5"/>
  <c r="P6417" i="5"/>
  <c r="P6511" i="5"/>
  <c r="P6468" i="5"/>
  <c r="P6451" i="5"/>
  <c r="P6434" i="5"/>
  <c r="P6412" i="5"/>
  <c r="P6390" i="5"/>
  <c r="P6370" i="5"/>
  <c r="P6385" i="5"/>
  <c r="P6465" i="5"/>
  <c r="P6487" i="5"/>
  <c r="P6404" i="5"/>
  <c r="P6436" i="5"/>
  <c r="P6503" i="5"/>
  <c r="P6458" i="5"/>
  <c r="P6446" i="5"/>
  <c r="P6433" i="5"/>
  <c r="P6411" i="5"/>
  <c r="P6388" i="5"/>
  <c r="P6368" i="5"/>
  <c r="P6375" i="5"/>
  <c r="P6444" i="5"/>
  <c r="P6360" i="5"/>
  <c r="P6395" i="5"/>
  <c r="P6456" i="5"/>
  <c r="P6359" i="5"/>
  <c r="P6452" i="5"/>
  <c r="P6495" i="5"/>
  <c r="P6457" i="5"/>
  <c r="P6445" i="5"/>
  <c r="P6428" i="5"/>
  <c r="P6410" i="5"/>
  <c r="P6387" i="5"/>
  <c r="P6361" i="5"/>
  <c r="P6443" i="5"/>
  <c r="P6512" i="5"/>
  <c r="P6409" i="5"/>
  <c r="P6532" i="5"/>
  <c r="P6486" i="5"/>
  <c r="P6455" i="5"/>
  <c r="P6476" i="5"/>
  <c r="P6442" i="5"/>
  <c r="P6403" i="5"/>
  <c r="P6377" i="5"/>
  <c r="P6525" i="5"/>
  <c r="P6454" i="5"/>
  <c r="P6419" i="5"/>
  <c r="P6383" i="5"/>
  <c r="P6520" i="5"/>
  <c r="P6475" i="5"/>
  <c r="P6453" i="5"/>
  <c r="P6441" i="5"/>
  <c r="P6418" i="5"/>
  <c r="P6398" i="5"/>
  <c r="P6616" i="5"/>
  <c r="P6564" i="5"/>
  <c r="P6533" i="5"/>
  <c r="P6505" i="5"/>
  <c r="P6485" i="5"/>
  <c r="P6540" i="5"/>
  <c r="P6553" i="5"/>
  <c r="P6592" i="5"/>
  <c r="P6554" i="5"/>
  <c r="P6531" i="5"/>
  <c r="P6504" i="5"/>
  <c r="P6527" i="5"/>
  <c r="P6566" i="5"/>
  <c r="P6581" i="5"/>
  <c r="P6548" i="5"/>
  <c r="P6526" i="5"/>
  <c r="P6656" i="5"/>
  <c r="P6494" i="5"/>
  <c r="P6626" i="5"/>
  <c r="P6530" i="5"/>
  <c r="P6534" i="5"/>
  <c r="P6498" i="5"/>
  <c r="P6580" i="5"/>
  <c r="P6579" i="5"/>
  <c r="P6493" i="5"/>
  <c r="P6588" i="5"/>
  <c r="P6573" i="5"/>
  <c r="P6506" i="5"/>
  <c r="P6545" i="5"/>
  <c r="P6488" i="5"/>
  <c r="P6517" i="5"/>
  <c r="P6497" i="5"/>
  <c r="P6547" i="5"/>
  <c r="P6496" i="5"/>
  <c r="P6519" i="5"/>
  <c r="P6640" i="5"/>
  <c r="P6420" i="5"/>
  <c r="P6396" i="5"/>
  <c r="P6480" i="5"/>
  <c r="P6466" i="5"/>
  <c r="P6477" i="5"/>
  <c r="P6389" i="5"/>
  <c r="P6467" i="5"/>
  <c r="P6425" i="5"/>
  <c r="P6376" i="5"/>
  <c r="P6435" i="5"/>
  <c r="P6397" i="5"/>
  <c r="P6206" i="5"/>
  <c r="P6157" i="5"/>
  <c r="P6135" i="5"/>
  <c r="P6354" i="5"/>
  <c r="P6221" i="5"/>
  <c r="P6166" i="5"/>
  <c r="P6128" i="5"/>
  <c r="P6071" i="5"/>
  <c r="P6269" i="5"/>
  <c r="P6309" i="5"/>
  <c r="P6270" i="5"/>
  <c r="P6079" i="5"/>
  <c r="P6136" i="5"/>
  <c r="P6174" i="5"/>
  <c r="P6048" i="5"/>
  <c r="P6092" i="5"/>
  <c r="P6165" i="5"/>
  <c r="P6070" i="5"/>
  <c r="P6104" i="5"/>
  <c r="P6072" i="5"/>
  <c r="P6353" i="5"/>
  <c r="P6215" i="5"/>
  <c r="P6125" i="5"/>
  <c r="P6200" i="5"/>
  <c r="P6143" i="5"/>
  <c r="P6213" i="5"/>
  <c r="P6120" i="5"/>
  <c r="P6069" i="5"/>
  <c r="P6151" i="5"/>
  <c r="P6264" i="5"/>
  <c r="P6225" i="5"/>
  <c r="P6325" i="5"/>
  <c r="P6164" i="5"/>
  <c r="P6179" i="5"/>
  <c r="P6184" i="5"/>
  <c r="P6078" i="5"/>
  <c r="P6272" i="5"/>
  <c r="P6346" i="5"/>
  <c r="P6293" i="5"/>
  <c r="P6249" i="5"/>
  <c r="P6183" i="5"/>
  <c r="P6199" i="5"/>
  <c r="P6191" i="5"/>
  <c r="P6286" i="5"/>
  <c r="P6239" i="5"/>
  <c r="P6331" i="5"/>
  <c r="P6182" i="5"/>
  <c r="P6271" i="5"/>
  <c r="P6163" i="5"/>
  <c r="P6304" i="5"/>
  <c r="P6263" i="5"/>
  <c r="P6257" i="5"/>
  <c r="P6318" i="5"/>
  <c r="P6207" i="5"/>
  <c r="P6194" i="5"/>
  <c r="P6326" i="5"/>
  <c r="P6228" i="5"/>
  <c r="P6316" i="5"/>
  <c r="P6285" i="5"/>
  <c r="P6310" i="5"/>
  <c r="P6303" i="5"/>
  <c r="P6216" i="5"/>
  <c r="P6190" i="5"/>
  <c r="P6158" i="5"/>
  <c r="P6137" i="5"/>
  <c r="P6133" i="5"/>
  <c r="P6126" i="5"/>
  <c r="P6127" i="5"/>
  <c r="P6118" i="5"/>
  <c r="P6062" i="5"/>
  <c r="P6054" i="5"/>
  <c r="P6102" i="5"/>
  <c r="P6085" i="5"/>
  <c r="P6117" i="5"/>
  <c r="P6101" i="5"/>
  <c r="P6080" i="5"/>
  <c r="P6093" i="5"/>
  <c r="P6100" i="5"/>
  <c r="P6558" i="5"/>
  <c r="P6587" i="5"/>
  <c r="P6673" i="5"/>
  <c r="P6594" i="5"/>
  <c r="P6671" i="5"/>
  <c r="P6622" i="5"/>
  <c r="P6676" i="5"/>
  <c r="P6669" i="5"/>
  <c r="P6648" i="5"/>
  <c r="P6631" i="5"/>
  <c r="P6662" i="5"/>
  <c r="P6555" i="5"/>
  <c r="P6613" i="5"/>
  <c r="P6593" i="5"/>
  <c r="P6567" i="5"/>
  <c r="P6529" i="5"/>
  <c r="P6367" i="5"/>
  <c r="P6639" i="5"/>
  <c r="P6596" i="5"/>
  <c r="P6615" i="5"/>
  <c r="P6614" i="5"/>
  <c r="P6479" i="5"/>
  <c r="P6556" i="5"/>
  <c r="P6632" i="5"/>
  <c r="P6607" i="5"/>
  <c r="P6563" i="5"/>
  <c r="P6645" i="5"/>
  <c r="P6623" i="5"/>
  <c r="P6601" i="5"/>
  <c r="P6384" i="5"/>
  <c r="P6637" i="5"/>
  <c r="P6574" i="5"/>
  <c r="P6568" i="5"/>
  <c r="P6675" i="5"/>
  <c r="P6664" i="5"/>
  <c r="P6647" i="5"/>
  <c r="P6518" i="5"/>
  <c r="P6557" i="5"/>
  <c r="P6582" i="5"/>
  <c r="P6378" i="5"/>
  <c r="P6625" i="5"/>
  <c r="P6608" i="5"/>
  <c r="P6591" i="5"/>
  <c r="P6565" i="5"/>
  <c r="P6528" i="5"/>
  <c r="P6362" i="5"/>
  <c r="P6655" i="5"/>
  <c r="P6650" i="5"/>
  <c r="P6478" i="5"/>
  <c r="P6624" i="5"/>
  <c r="P6589" i="5"/>
  <c r="P6638" i="5"/>
  <c r="P6672" i="5"/>
  <c r="P6663" i="5"/>
  <c r="P6646" i="5"/>
  <c r="P6590" i="5"/>
  <c r="P6602" i="5"/>
  <c r="P6661" i="5"/>
  <c r="P6621" i="5"/>
  <c r="P6369" i="5"/>
  <c r="P6649" i="5"/>
  <c r="P6674" i="5"/>
  <c r="P6670" i="5"/>
  <c r="P6595" i="5"/>
  <c r="P6539" i="5"/>
  <c r="P6180" i="5"/>
  <c r="P6224" i="5"/>
  <c r="P6106" i="5"/>
  <c r="P6189" i="5"/>
  <c r="P6358" i="5"/>
  <c r="P6294" i="5"/>
  <c r="P6227" i="5"/>
  <c r="P6181" i="5"/>
  <c r="P6223" i="5"/>
  <c r="P6242" i="5"/>
  <c r="P6241" i="5"/>
  <c r="P6345" i="5"/>
  <c r="P6278" i="5"/>
  <c r="P6226" i="5"/>
  <c r="P6152" i="5"/>
  <c r="P6144" i="5"/>
  <c r="P6332" i="5"/>
  <c r="P6315" i="5"/>
  <c r="P6256" i="5"/>
  <c r="P6138" i="5"/>
  <c r="P6248" i="5"/>
  <c r="P6317" i="5"/>
  <c r="P6103" i="5"/>
  <c r="P6192" i="5"/>
  <c r="P6240" i="5"/>
  <c r="P6334" i="5"/>
  <c r="P6277" i="5"/>
  <c r="P6333" i="5"/>
  <c r="P6301" i="5"/>
  <c r="P6091" i="5"/>
  <c r="P6086" i="5"/>
  <c r="P6068" i="5"/>
  <c r="P6077" i="5"/>
  <c r="P7026" i="5"/>
  <c r="P7241" i="5"/>
  <c r="P6324" i="5"/>
  <c r="P7308" i="5"/>
  <c r="P6233" i="5"/>
  <c r="P7288" i="5"/>
  <c r="P7301" i="5"/>
  <c r="P7279" i="5"/>
  <c r="P6208" i="5"/>
  <c r="P7315" i="5"/>
  <c r="P7309" i="5"/>
  <c r="P7270" i="5"/>
  <c r="P7307" i="5"/>
  <c r="P7334" i="5"/>
  <c r="P7298" i="5"/>
  <c r="P7240" i="5"/>
  <c r="P6172" i="5"/>
  <c r="P7290" i="5"/>
  <c r="P7280" i="5"/>
  <c r="P6356" i="5"/>
  <c r="P7237" i="5"/>
  <c r="P7235" i="5"/>
  <c r="P7243" i="5"/>
  <c r="P7274" i="5"/>
  <c r="P7269" i="5"/>
  <c r="P7332" i="5"/>
  <c r="P7252" i="5"/>
  <c r="P6347" i="5"/>
  <c r="P6292" i="5"/>
  <c r="P7324" i="5"/>
  <c r="P7297" i="5"/>
  <c r="P7272" i="5"/>
  <c r="P7238" i="5"/>
  <c r="P6357" i="5"/>
  <c r="P6355" i="5"/>
  <c r="P7220" i="5"/>
  <c r="P7204" i="5"/>
  <c r="P7258" i="5"/>
  <c r="P7287" i="5"/>
  <c r="P7318" i="5"/>
  <c r="P7296" i="5"/>
  <c r="P7209" i="5"/>
  <c r="P7227" i="5"/>
  <c r="P7210" i="5"/>
  <c r="P7149" i="5"/>
  <c r="P7239" i="5"/>
  <c r="P7323" i="5"/>
  <c r="P7317" i="5"/>
  <c r="P7219" i="5"/>
  <c r="P7300" i="5"/>
  <c r="P7333" i="5"/>
  <c r="P7299" i="5"/>
  <c r="P7245" i="5"/>
  <c r="P7236" i="5"/>
  <c r="P7180" i="5"/>
  <c r="P7310" i="5"/>
  <c r="P7331" i="5"/>
  <c r="P7295" i="5"/>
  <c r="P7244" i="5"/>
  <c r="P7203" i="5"/>
  <c r="P7286" i="5"/>
  <c r="P7266" i="5"/>
  <c r="P7251" i="5"/>
  <c r="P7327" i="5"/>
  <c r="P7196" i="5"/>
  <c r="P7273" i="5"/>
  <c r="P7177" i="5"/>
  <c r="P7228" i="5"/>
  <c r="P7316" i="5"/>
  <c r="P7289" i="5"/>
  <c r="P7158" i="5"/>
  <c r="P7152" i="5"/>
  <c r="P7194" i="5"/>
  <c r="P7267" i="5"/>
  <c r="P7211" i="5"/>
  <c r="P7139" i="5"/>
  <c r="P7120" i="5"/>
  <c r="P7119" i="5"/>
  <c r="P7030" i="5"/>
  <c r="P7143" i="5"/>
  <c r="P7122" i="5"/>
  <c r="P7064" i="5"/>
  <c r="P7193" i="5"/>
  <c r="P7191" i="5"/>
  <c r="P7217" i="5"/>
  <c r="P7257" i="5"/>
  <c r="P7242" i="5"/>
  <c r="P7212" i="5"/>
  <c r="P7218" i="5"/>
  <c r="P7259" i="5"/>
  <c r="P7230" i="5"/>
  <c r="P7186" i="5"/>
  <c r="P7195" i="5"/>
  <c r="P7268" i="5"/>
  <c r="P7302" i="5"/>
  <c r="P7229" i="5"/>
  <c r="P7185" i="5"/>
  <c r="P7285" i="5"/>
  <c r="P7246" i="5"/>
  <c r="P7265" i="5"/>
  <c r="P7150" i="5"/>
  <c r="P7053" i="5"/>
  <c r="P7144" i="5"/>
  <c r="P7051" i="5"/>
  <c r="P7004" i="5"/>
  <c r="P7001" i="5"/>
  <c r="P7075" i="5"/>
  <c r="P7069" i="5"/>
  <c r="P7168" i="5"/>
  <c r="P7114" i="5"/>
  <c r="P7160" i="5"/>
  <c r="P7179" i="5"/>
  <c r="P7170" i="5"/>
  <c r="P7002" i="5"/>
  <c r="P7063" i="5"/>
  <c r="P7178" i="5"/>
  <c r="P7142" i="5"/>
  <c r="P7018" i="5"/>
  <c r="P7102" i="5"/>
  <c r="P7167" i="5"/>
  <c r="P7162" i="5"/>
  <c r="P7311" i="5"/>
  <c r="P7255" i="5"/>
  <c r="P7294" i="5"/>
  <c r="P7256" i="5"/>
  <c r="P7250" i="5"/>
  <c r="P7303" i="5"/>
  <c r="P7319" i="5"/>
  <c r="P7284" i="5"/>
  <c r="P7283" i="5"/>
  <c r="P7306" i="5"/>
  <c r="P7291" i="5"/>
  <c r="P7293" i="5"/>
  <c r="P7275" i="5"/>
  <c r="P7305" i="5"/>
  <c r="P7282" i="5"/>
  <c r="P7278" i="5"/>
  <c r="P7312" i="5"/>
  <c r="P7321" i="5"/>
  <c r="P7314" i="5"/>
  <c r="P7277" i="5"/>
  <c r="P7276" i="5"/>
  <c r="P7304" i="5"/>
  <c r="P7281" i="5"/>
  <c r="P7320" i="5"/>
  <c r="P7322" i="5"/>
  <c r="P7292" i="5"/>
  <c r="P7313" i="5"/>
  <c r="P7199" i="5"/>
  <c r="P7184" i="5"/>
  <c r="P7247" i="5"/>
  <c r="P7189" i="5"/>
  <c r="P7262" i="5"/>
  <c r="P7174" i="5"/>
  <c r="P7182" i="5"/>
  <c r="P7190" i="5"/>
  <c r="P7261" i="5"/>
  <c r="P7173" i="5"/>
  <c r="P7200" i="5"/>
  <c r="P7183" i="5"/>
  <c r="P7118" i="5"/>
  <c r="P7165" i="5"/>
  <c r="P7156" i="5"/>
  <c r="P7134" i="5"/>
  <c r="P7117" i="5"/>
  <c r="P7137" i="5"/>
  <c r="P7164" i="5"/>
  <c r="P7133" i="5"/>
  <c r="P7145" i="5"/>
  <c r="P7155" i="5"/>
  <c r="P7116" i="5"/>
  <c r="P7148" i="5"/>
  <c r="P7146" i="5"/>
  <c r="P7123" i="5"/>
  <c r="P7125" i="5"/>
  <c r="P7136" i="5"/>
  <c r="P7124" i="5"/>
  <c r="P7154" i="5"/>
  <c r="P7126" i="5"/>
  <c r="P7132" i="5"/>
  <c r="P7115" i="5"/>
  <c r="P7135" i="5"/>
  <c r="P7153" i="5"/>
  <c r="P7131" i="5"/>
  <c r="P7147" i="5"/>
  <c r="P7166" i="5"/>
  <c r="P7163" i="5"/>
  <c r="P6379" i="5"/>
  <c r="P6524" i="5"/>
  <c r="P6522" i="5"/>
  <c r="P6470" i="5"/>
  <c r="P6450" i="5"/>
  <c r="P6460" i="5"/>
  <c r="P6432" i="5"/>
  <c r="P6430" i="5"/>
  <c r="P6392" i="5"/>
  <c r="P6381" i="5"/>
  <c r="P7000" i="5"/>
  <c r="P6999" i="5"/>
  <c r="P6414" i="5"/>
  <c r="P6374" i="5"/>
  <c r="P6448" i="5"/>
  <c r="P6976" i="5"/>
  <c r="P6401" i="5"/>
  <c r="P6483" i="5"/>
  <c r="P6373" i="5"/>
  <c r="P6447" i="5"/>
  <c r="P6399" i="5"/>
  <c r="P6523" i="5"/>
  <c r="P6521" i="5"/>
  <c r="P6469" i="5"/>
  <c r="P6449" i="5"/>
  <c r="P6459" i="5"/>
  <c r="P6431" i="5"/>
  <c r="P6429" i="5"/>
  <c r="P6391" i="5"/>
  <c r="P6988" i="5"/>
  <c r="P6365" i="5"/>
  <c r="P6416" i="5"/>
  <c r="P6489" i="5"/>
  <c r="P6438" i="5"/>
  <c r="P6415" i="5"/>
  <c r="P6363" i="5"/>
  <c r="P6968" i="5"/>
  <c r="P6507" i="5"/>
  <c r="P6440" i="5"/>
  <c r="P6364" i="5"/>
  <c r="P6987" i="5"/>
  <c r="P6998" i="5"/>
  <c r="P6372" i="5"/>
  <c r="P6382" i="5"/>
  <c r="P6502" i="5"/>
  <c r="P6508" i="5"/>
  <c r="P6371" i="5"/>
  <c r="P6967" i="5"/>
  <c r="P6380" i="5"/>
  <c r="P6500" i="5"/>
  <c r="P6472" i="5"/>
  <c r="P6482" i="5"/>
  <c r="P6462" i="5"/>
  <c r="P6408" i="5"/>
  <c r="P6406" i="5"/>
  <c r="P6394" i="5"/>
  <c r="P6366" i="5"/>
  <c r="P6424" i="5"/>
  <c r="P6973" i="5"/>
  <c r="P6997" i="5"/>
  <c r="P6966" i="5"/>
  <c r="P6490" i="5"/>
  <c r="P6501" i="5"/>
  <c r="P6499" i="5"/>
  <c r="P6471" i="5"/>
  <c r="P6481" i="5"/>
  <c r="P6461" i="5"/>
  <c r="P6407" i="5"/>
  <c r="P6405" i="5"/>
  <c r="P6393" i="5"/>
  <c r="P6484" i="5"/>
  <c r="P6413" i="5"/>
  <c r="P6974" i="5"/>
  <c r="P6422" i="5"/>
  <c r="P6421" i="5"/>
  <c r="P6402" i="5"/>
  <c r="P6965" i="5"/>
  <c r="P6437" i="5"/>
  <c r="P6510" i="5"/>
  <c r="P6509" i="5"/>
  <c r="P6400" i="5"/>
  <c r="P6516" i="5"/>
  <c r="P6514" i="5"/>
  <c r="P6492" i="5"/>
  <c r="P6515" i="5"/>
  <c r="P6513" i="5"/>
  <c r="P6491" i="5"/>
  <c r="P6439" i="5"/>
  <c r="P6423" i="5"/>
  <c r="P6975" i="5"/>
  <c r="P6880" i="5"/>
  <c r="P6910" i="5"/>
  <c r="P6892" i="5"/>
  <c r="P6927" i="5"/>
  <c r="P6937" i="5"/>
  <c r="P6929" i="5"/>
  <c r="P6954" i="5"/>
  <c r="P6882" i="5"/>
  <c r="P6909" i="5"/>
  <c r="P6891" i="5"/>
  <c r="P6955" i="5"/>
  <c r="P6881" i="5"/>
  <c r="P6986" i="5"/>
  <c r="P6940" i="5"/>
  <c r="P6956" i="5"/>
  <c r="P6945" i="5"/>
  <c r="P6985" i="5"/>
  <c r="P6939" i="5"/>
  <c r="P6920" i="5"/>
  <c r="P6912" i="5"/>
  <c r="P6918" i="5"/>
  <c r="P6902" i="5"/>
  <c r="P6944" i="5"/>
  <c r="P6946" i="5"/>
  <c r="P6879" i="5"/>
  <c r="P6938" i="5"/>
  <c r="P6943" i="5"/>
  <c r="P6919" i="5"/>
  <c r="P6911" i="5"/>
  <c r="P6917" i="5"/>
  <c r="P6901" i="5"/>
  <c r="P6930" i="5"/>
  <c r="P6928" i="5"/>
  <c r="P6953" i="5"/>
  <c r="P6812" i="5"/>
  <c r="P6793" i="5"/>
  <c r="P6771" i="5"/>
  <c r="P6850" i="5"/>
  <c r="P6710" i="5"/>
  <c r="P6858" i="5"/>
  <c r="P6781" i="5"/>
  <c r="P6728" i="5"/>
  <c r="P6707" i="5"/>
  <c r="P6681" i="5"/>
  <c r="P6847" i="5"/>
  <c r="P6848" i="5"/>
  <c r="P6700" i="5"/>
  <c r="P6868" i="5"/>
  <c r="P6740" i="5"/>
  <c r="P6692" i="5"/>
  <c r="P6811" i="5"/>
  <c r="P6748" i="5"/>
  <c r="P6708" i="5"/>
  <c r="P6857" i="5"/>
  <c r="P6818" i="5"/>
  <c r="P6810" i="5"/>
  <c r="P6780" i="5"/>
  <c r="P6727" i="5"/>
  <c r="P6867" i="5"/>
  <c r="P6739" i="5"/>
  <c r="P6717" i="5"/>
  <c r="P6792" i="5"/>
  <c r="P6769" i="5"/>
  <c r="P6749" i="5"/>
  <c r="P6709" i="5"/>
  <c r="P6747" i="5"/>
  <c r="P6697" i="5"/>
  <c r="P6856" i="5"/>
  <c r="P6840" i="5"/>
  <c r="P6802" i="5"/>
  <c r="P6690" i="5"/>
  <c r="P6738" i="5"/>
  <c r="P6737" i="5"/>
  <c r="P6757" i="5"/>
  <c r="P6825" i="5"/>
  <c r="P6716" i="5"/>
  <c r="P6827" i="5"/>
  <c r="P6890" i="5"/>
  <c r="P6817" i="5"/>
  <c r="P6809" i="5"/>
  <c r="P6779" i="5"/>
  <c r="P6726" i="5"/>
  <c r="P6684" i="5"/>
  <c r="P6838" i="5"/>
  <c r="P6770" i="5"/>
  <c r="P6800" i="5"/>
  <c r="P6870" i="5"/>
  <c r="P6801" i="5"/>
  <c r="P6820" i="5"/>
  <c r="P6758" i="5"/>
  <c r="P6683" i="5"/>
  <c r="P6689" i="5"/>
  <c r="P6900" i="5"/>
  <c r="P6799" i="5"/>
  <c r="P6889" i="5"/>
  <c r="P6725" i="5"/>
  <c r="P6718" i="5"/>
  <c r="P6837" i="5"/>
  <c r="P6869" i="5"/>
  <c r="P6826" i="5"/>
  <c r="P6794" i="5"/>
  <c r="P6819" i="5"/>
  <c r="P6756" i="5"/>
  <c r="P6691" i="5"/>
  <c r="P6755" i="5"/>
  <c r="P6750" i="5"/>
  <c r="P6698" i="5"/>
  <c r="P6899" i="5"/>
  <c r="P6772" i="5"/>
  <c r="P6828" i="5"/>
  <c r="P6715" i="5"/>
  <c r="P6791" i="5"/>
  <c r="P6699" i="5"/>
  <c r="P6849" i="5"/>
  <c r="P6855" i="5"/>
  <c r="P6782" i="5"/>
  <c r="P6682" i="5"/>
  <c r="P6839" i="5"/>
  <c r="P6659" i="5"/>
  <c r="P6654" i="5"/>
  <c r="P6660" i="5"/>
  <c r="P6668" i="5"/>
  <c r="P6667" i="5"/>
  <c r="P6652" i="5"/>
  <c r="P6651" i="5"/>
  <c r="P6658" i="5"/>
  <c r="P6653" i="5"/>
  <c r="P6657" i="5"/>
  <c r="P6644" i="5"/>
  <c r="P6665" i="5"/>
  <c r="P6630" i="5"/>
  <c r="P6629" i="5"/>
  <c r="P6666" i="5"/>
  <c r="P6643" i="5"/>
  <c r="P6628" i="5"/>
  <c r="P6635" i="5"/>
  <c r="P6636" i="5"/>
  <c r="P6642" i="5"/>
  <c r="P6627" i="5"/>
  <c r="P6634" i="5"/>
  <c r="P6633" i="5"/>
  <c r="P6641" i="5"/>
  <c r="P6609" i="5"/>
  <c r="P6597" i="5"/>
  <c r="P6560" i="5"/>
  <c r="P6598" i="5"/>
  <c r="P6571" i="5"/>
  <c r="P6606" i="5"/>
  <c r="P6559" i="5"/>
  <c r="P6562" i="5"/>
  <c r="P6610" i="5"/>
  <c r="P6578" i="5"/>
  <c r="P6605" i="5"/>
  <c r="P6600" i="5"/>
  <c r="P6576" i="5"/>
  <c r="P6612" i="5"/>
  <c r="P6604" i="5"/>
  <c r="P6561" i="5"/>
  <c r="P6575" i="5"/>
  <c r="P6583" i="5"/>
  <c r="P6599" i="5"/>
  <c r="P6569" i="5"/>
  <c r="P6611" i="5"/>
  <c r="P6603" i="5"/>
  <c r="P6577" i="5"/>
  <c r="P6584" i="5"/>
  <c r="P6570" i="5"/>
  <c r="P6586" i="5"/>
  <c r="P6585" i="5"/>
  <c r="P6572" i="5"/>
  <c r="P6535" i="5"/>
  <c r="P6617" i="5"/>
  <c r="P6537" i="5"/>
  <c r="P6536" i="5"/>
  <c r="P6620" i="5"/>
  <c r="P6544" i="5"/>
  <c r="P6619" i="5"/>
  <c r="P6543" i="5"/>
  <c r="P6541" i="5"/>
  <c r="P6538" i="5"/>
  <c r="P6618" i="5"/>
  <c r="P6542" i="5"/>
  <c r="P6549" i="5"/>
  <c r="P6552" i="5"/>
  <c r="P6551" i="5"/>
  <c r="P6550" i="5"/>
  <c r="Q5780" i="5"/>
  <c r="Q5826" i="5"/>
  <c r="Q5828" i="5"/>
  <c r="Q5827" i="5"/>
  <c r="Q5723" i="5"/>
  <c r="Q5809" i="5"/>
  <c r="Q5801" i="5"/>
  <c r="Q5789" i="5"/>
  <c r="Q5779" i="5"/>
  <c r="Q5767" i="5"/>
  <c r="Q5722" i="5"/>
  <c r="Q5766" i="5"/>
  <c r="Q5750" i="5"/>
  <c r="Q5732" i="5"/>
  <c r="Q5768" i="5"/>
  <c r="Q5799" i="5"/>
  <c r="Q5757" i="5"/>
  <c r="Q5739" i="5"/>
  <c r="Q5816" i="5"/>
  <c r="Q5808" i="5"/>
  <c r="Q5798" i="5"/>
  <c r="Q5764" i="5"/>
  <c r="Q5756" i="5"/>
  <c r="Q5747" i="5"/>
  <c r="Q5738" i="5"/>
  <c r="Q5730" i="5"/>
  <c r="Q5790" i="5"/>
  <c r="Q5817" i="5"/>
  <c r="Q5791" i="5"/>
  <c r="Q5724" i="5"/>
  <c r="Q5765" i="5"/>
  <c r="Q5818" i="5"/>
  <c r="Q5810" i="5"/>
  <c r="Q5800" i="5"/>
  <c r="Q5758" i="5"/>
  <c r="Q5740" i="5"/>
  <c r="Q5721" i="5"/>
  <c r="Q5802" i="5"/>
  <c r="Q5781" i="5"/>
  <c r="Q5749" i="5"/>
  <c r="Q5731" i="5"/>
  <c r="Q5815" i="5"/>
  <c r="Q5807" i="5"/>
  <c r="Q5797" i="5"/>
  <c r="Q5774" i="5"/>
  <c r="Q5763" i="5"/>
  <c r="Q5755" i="5"/>
  <c r="Q5746" i="5"/>
  <c r="Q5737" i="5"/>
  <c r="Q5729" i="5"/>
  <c r="Q5825" i="5"/>
  <c r="Q5823" i="5"/>
  <c r="Q5782" i="5"/>
  <c r="Q5748" i="5"/>
  <c r="Q5745" i="5"/>
  <c r="Q5773" i="5"/>
  <c r="Q5784" i="5"/>
  <c r="Q5783" i="5"/>
  <c r="Q5792" i="5"/>
  <c r="Q5824" i="5"/>
  <c r="Q5952" i="5"/>
  <c r="Q5951" i="5"/>
  <c r="Q5959" i="5"/>
  <c r="Q5960" i="5"/>
  <c r="Q5812" i="5"/>
  <c r="Q5805" i="5"/>
  <c r="Q5787" i="5"/>
  <c r="Q5753" i="5"/>
  <c r="Q5727" i="5"/>
  <c r="Q5744" i="5"/>
  <c r="Q5726" i="5"/>
  <c r="Q5803" i="5"/>
  <c r="Q5785" i="5"/>
  <c r="Q5751" i="5"/>
  <c r="Q5796" i="5"/>
  <c r="Q5778" i="5"/>
  <c r="Q5762" i="5"/>
  <c r="Q5772" i="5"/>
  <c r="Q5734" i="5"/>
  <c r="Q5741" i="5"/>
  <c r="Q5743" i="5"/>
  <c r="Q5754" i="5"/>
  <c r="Q5725" i="5"/>
  <c r="Q5814" i="5"/>
  <c r="Q5820" i="5"/>
  <c r="Q5793" i="5"/>
  <c r="Q5775" i="5"/>
  <c r="Q5759" i="5"/>
  <c r="Q5769" i="5"/>
  <c r="Q5735" i="5"/>
  <c r="Q5760" i="5"/>
  <c r="Q5811" i="5"/>
  <c r="Q5804" i="5"/>
  <c r="Q5786" i="5"/>
  <c r="Q5752" i="5"/>
  <c r="Q5736" i="5"/>
  <c r="Q5822" i="5"/>
  <c r="Q5776" i="5"/>
  <c r="Q5770" i="5"/>
  <c r="Q5795" i="5"/>
  <c r="Q5777" i="5"/>
  <c r="Q5761" i="5"/>
  <c r="Q5771" i="5"/>
  <c r="Q5733" i="5"/>
  <c r="Q5728" i="5"/>
  <c r="Q5813" i="5"/>
  <c r="Q5806" i="5"/>
  <c r="Q5788" i="5"/>
  <c r="Q5742" i="5"/>
  <c r="Q5794" i="5"/>
  <c r="Q6352" i="5"/>
  <c r="Q6344" i="5"/>
  <c r="Q6336" i="5"/>
  <c r="Q6328" i="5"/>
  <c r="Q6320" i="5"/>
  <c r="Q6312" i="5"/>
  <c r="Q6296" i="5"/>
  <c r="Q6288" i="5"/>
  <c r="Q6280" i="5"/>
  <c r="Q6232" i="5"/>
  <c r="Q6150" i="5"/>
  <c r="Q6142" i="5"/>
  <c r="Q6134" i="5"/>
  <c r="Q6110" i="5"/>
  <c r="Q6094" i="5"/>
  <c r="Q6349" i="5"/>
  <c r="Q6341" i="5"/>
  <c r="Q6261" i="5"/>
  <c r="Q6253" i="5"/>
  <c r="Q6245" i="5"/>
  <c r="Q6237" i="5"/>
  <c r="Q6229" i="5"/>
  <c r="Q6205" i="5"/>
  <c r="Q6197" i="5"/>
  <c r="Q6187" i="5"/>
  <c r="Q6171" i="5"/>
  <c r="Q6155" i="5"/>
  <c r="Q6147" i="5"/>
  <c r="Q6139" i="5"/>
  <c r="Q6131" i="5"/>
  <c r="Q6123" i="5"/>
  <c r="Q6115" i="5"/>
  <c r="Q6107" i="5"/>
  <c r="Q6099" i="5"/>
  <c r="Q6083" i="5"/>
  <c r="Q6075" i="5"/>
  <c r="Q6067" i="5"/>
  <c r="Q6059" i="5"/>
  <c r="Q6051" i="5"/>
  <c r="Q6043" i="5"/>
  <c r="Q6035" i="5"/>
  <c r="Q6027" i="5"/>
  <c r="Q6019" i="5"/>
  <c r="Q6338" i="5"/>
  <c r="Q6330" i="5"/>
  <c r="Q6322" i="5"/>
  <c r="Q6314" i="5"/>
  <c r="Q6306" i="5"/>
  <c r="Q6298" i="5"/>
  <c r="Q6290" i="5"/>
  <c r="Q6282" i="5"/>
  <c r="Q6274" i="5"/>
  <c r="Q6266" i="5"/>
  <c r="Q6258" i="5"/>
  <c r="Q6250" i="5"/>
  <c r="Q6234" i="5"/>
  <c r="Q6218" i="5"/>
  <c r="Q6210" i="5"/>
  <c r="Q6202" i="5"/>
  <c r="Q6176" i="5"/>
  <c r="Q6168" i="5"/>
  <c r="Q6160" i="5"/>
  <c r="Q6112" i="5"/>
  <c r="Q6096" i="5"/>
  <c r="Q6088" i="5"/>
  <c r="Q6064" i="5"/>
  <c r="Q6056" i="5"/>
  <c r="Q6351" i="5"/>
  <c r="Q6343" i="5"/>
  <c r="Q6335" i="5"/>
  <c r="Q6327" i="5"/>
  <c r="Q6319" i="5"/>
  <c r="Q6311" i="5"/>
  <c r="Q6295" i="5"/>
  <c r="Q6287" i="5"/>
  <c r="Q6279" i="5"/>
  <c r="Q6255" i="5"/>
  <c r="Q6247" i="5"/>
  <c r="Q6231" i="5"/>
  <c r="Q6173" i="5"/>
  <c r="Q6149" i="5"/>
  <c r="Q6141" i="5"/>
  <c r="Q6109" i="5"/>
  <c r="Q6061" i="5"/>
  <c r="Q6053" i="5"/>
  <c r="Q6348" i="5"/>
  <c r="Q6340" i="5"/>
  <c r="Q6308" i="5"/>
  <c r="Q6300" i="5"/>
  <c r="Q6284" i="5"/>
  <c r="Q6276" i="5"/>
  <c r="Q6268" i="5"/>
  <c r="Q6260" i="5"/>
  <c r="Q6252" i="5"/>
  <c r="Q6244" i="5"/>
  <c r="Q6236" i="5"/>
  <c r="Q6220" i="5"/>
  <c r="Q6212" i="5"/>
  <c r="Q6204" i="5"/>
  <c r="Q6196" i="5"/>
  <c r="Q6186" i="5"/>
  <c r="Q6178" i="5"/>
  <c r="Q6170" i="5"/>
  <c r="Q6162" i="5"/>
  <c r="Q6154" i="5"/>
  <c r="Q6146" i="5"/>
  <c r="Q6130" i="5"/>
  <c r="Q6122" i="5"/>
  <c r="Q6114" i="5"/>
  <c r="Q6098" i="5"/>
  <c r="Q6090" i="5"/>
  <c r="Q6082" i="5"/>
  <c r="Q6074" i="5"/>
  <c r="Q6066" i="5"/>
  <c r="Q6058" i="5"/>
  <c r="Q6050" i="5"/>
  <c r="Q6042" i="5"/>
  <c r="Q6337" i="5"/>
  <c r="Q6329" i="5"/>
  <c r="Q6321" i="5"/>
  <c r="Q6313" i="5"/>
  <c r="Q6305" i="5"/>
  <c r="Q6297" i="5"/>
  <c r="Q6289" i="5"/>
  <c r="Q6281" i="5"/>
  <c r="Q6273" i="5"/>
  <c r="Q6265" i="5"/>
  <c r="Q6217" i="5"/>
  <c r="Q6209" i="5"/>
  <c r="Q6201" i="5"/>
  <c r="Q6193" i="5"/>
  <c r="Q6175" i="5"/>
  <c r="Q6167" i="5"/>
  <c r="Q6159" i="5"/>
  <c r="Q6022" i="5"/>
  <c r="Q6016" i="5"/>
  <c r="Q6013" i="5"/>
  <c r="Q6005" i="5"/>
  <c r="Q5997" i="5"/>
  <c r="Q5989" i="5"/>
  <c r="Q5981" i="5"/>
  <c r="Q5973" i="5"/>
  <c r="Q5965" i="5"/>
  <c r="Q5955" i="5"/>
  <c r="Q5945" i="5"/>
  <c r="Q5937" i="5"/>
  <c r="Q5929" i="5"/>
  <c r="Q5921" i="5"/>
  <c r="Q5913" i="5"/>
  <c r="Q5905" i="5"/>
  <c r="Q5897" i="5"/>
  <c r="Q5889" i="5"/>
  <c r="Q5881" i="5"/>
  <c r="Q5873" i="5"/>
  <c r="Q5865" i="5"/>
  <c r="Q5857" i="5"/>
  <c r="Q5849" i="5"/>
  <c r="Q5841" i="5"/>
  <c r="Q5833" i="5"/>
  <c r="Q5867" i="5"/>
  <c r="Q5859" i="5"/>
  <c r="Q5851" i="5"/>
  <c r="Q5835" i="5"/>
  <c r="Q5819" i="5"/>
  <c r="Q6121" i="5"/>
  <c r="Q6116" i="5"/>
  <c r="Q6089" i="5"/>
  <c r="Q6081" i="5"/>
  <c r="Q6073" i="5"/>
  <c r="Q6065" i="5"/>
  <c r="Q6057" i="5"/>
  <c r="Q6049" i="5"/>
  <c r="Q6046" i="5"/>
  <c r="Q6039" i="5"/>
  <c r="Q6036" i="5"/>
  <c r="Q6033" i="5"/>
  <c r="Q6010" i="5"/>
  <c r="Q6002" i="5"/>
  <c r="Q5994" i="5"/>
  <c r="Q5986" i="5"/>
  <c r="Q5978" i="5"/>
  <c r="Q5970" i="5"/>
  <c r="Q5962" i="5"/>
  <c r="Q5950" i="5"/>
  <c r="Q5942" i="5"/>
  <c r="Q5934" i="5"/>
  <c r="Q5926" i="5"/>
  <c r="Q5918" i="5"/>
  <c r="Q5910" i="5"/>
  <c r="Q5902" i="5"/>
  <c r="Q5894" i="5"/>
  <c r="Q5886" i="5"/>
  <c r="Q5878" i="5"/>
  <c r="Q5870" i="5"/>
  <c r="Q5862" i="5"/>
  <c r="Q5854" i="5"/>
  <c r="Q5846" i="5"/>
  <c r="Q5838" i="5"/>
  <c r="Q5830" i="5"/>
  <c r="Q6350" i="5"/>
  <c r="Q6302" i="5"/>
  <c r="Q6254" i="5"/>
  <c r="Q6238" i="5"/>
  <c r="Q6222" i="5"/>
  <c r="Q6188" i="5"/>
  <c r="Q6156" i="5"/>
  <c r="Q6140" i="5"/>
  <c r="Q6111" i="5"/>
  <c r="Q6030" i="5"/>
  <c r="Q6024" i="5"/>
  <c r="Q6021" i="5"/>
  <c r="Q6018" i="5"/>
  <c r="Q6007" i="5"/>
  <c r="Q5999" i="5"/>
  <c r="Q5991" i="5"/>
  <c r="Q5983" i="5"/>
  <c r="Q5975" i="5"/>
  <c r="Q5967" i="5"/>
  <c r="Q5957" i="5"/>
  <c r="Q5947" i="5"/>
  <c r="Q5939" i="5"/>
  <c r="Q5931" i="5"/>
  <c r="Q5923" i="5"/>
  <c r="Q5915" i="5"/>
  <c r="Q5907" i="5"/>
  <c r="Q5899" i="5"/>
  <c r="Q5891" i="5"/>
  <c r="Q5883" i="5"/>
  <c r="Q5875" i="5"/>
  <c r="Q5843" i="5"/>
  <c r="Q6339" i="5"/>
  <c r="Q6323" i="5"/>
  <c r="Q6307" i="5"/>
  <c r="Q6291" i="5"/>
  <c r="Q6275" i="5"/>
  <c r="Q6259" i="5"/>
  <c r="Q6243" i="5"/>
  <c r="Q6211" i="5"/>
  <c r="Q6195" i="5"/>
  <c r="Q6177" i="5"/>
  <c r="Q6161" i="5"/>
  <c r="Q6145" i="5"/>
  <c r="Q6129" i="5"/>
  <c r="Q6124" i="5"/>
  <c r="Q6097" i="5"/>
  <c r="Q6084" i="5"/>
  <c r="Q6076" i="5"/>
  <c r="Q6060" i="5"/>
  <c r="Q6052" i="5"/>
  <c r="Q6045" i="5"/>
  <c r="Q6041" i="5"/>
  <c r="Q6015" i="5"/>
  <c r="Q6012" i="5"/>
  <c r="Q6004" i="5"/>
  <c r="Q5996" i="5"/>
  <c r="Q5988" i="5"/>
  <c r="Q5980" i="5"/>
  <c r="Q5972" i="5"/>
  <c r="Q5964" i="5"/>
  <c r="Q5954" i="5"/>
  <c r="Q5944" i="5"/>
  <c r="Q5936" i="5"/>
  <c r="Q5928" i="5"/>
  <c r="Q5920" i="5"/>
  <c r="Q5912" i="5"/>
  <c r="Q5904" i="5"/>
  <c r="Q5896" i="5"/>
  <c r="Q5888" i="5"/>
  <c r="Q5880" i="5"/>
  <c r="Q5872" i="5"/>
  <c r="Q5864" i="5"/>
  <c r="Q5856" i="5"/>
  <c r="Q5848" i="5"/>
  <c r="Q6119" i="5"/>
  <c r="Q6038" i="5"/>
  <c r="Q6032" i="5"/>
  <c r="Q6029" i="5"/>
  <c r="Q6026" i="5"/>
  <c r="Q6009" i="5"/>
  <c r="Q6001" i="5"/>
  <c r="Q5993" i="5"/>
  <c r="Q5985" i="5"/>
  <c r="Q5977" i="5"/>
  <c r="Q5969" i="5"/>
  <c r="Q5961" i="5"/>
  <c r="Q5949" i="5"/>
  <c r="Q5941" i="5"/>
  <c r="Q5933" i="5"/>
  <c r="Q5925" i="5"/>
  <c r="Q5917" i="5"/>
  <c r="Q5909" i="5"/>
  <c r="Q5901" i="5"/>
  <c r="Q5893" i="5"/>
  <c r="Q5885" i="5"/>
  <c r="Q5877" i="5"/>
  <c r="Q5869" i="5"/>
  <c r="Q5861" i="5"/>
  <c r="Q5853" i="5"/>
  <c r="Q5845" i="5"/>
  <c r="Q5837" i="5"/>
  <c r="Q6105" i="5"/>
  <c r="Q6087" i="5"/>
  <c r="Q6063" i="5"/>
  <c r="Q6055" i="5"/>
  <c r="Q6044" i="5"/>
  <c r="Q6023" i="5"/>
  <c r="Q6020" i="5"/>
  <c r="Q6017" i="5"/>
  <c r="Q6006" i="5"/>
  <c r="Q5998" i="5"/>
  <c r="Q5990" i="5"/>
  <c r="Q5982" i="5"/>
  <c r="Q5974" i="5"/>
  <c r="Q5966" i="5"/>
  <c r="Q5956" i="5"/>
  <c r="Q5946" i="5"/>
  <c r="Q5938" i="5"/>
  <c r="Q5930" i="5"/>
  <c r="Q6037" i="5"/>
  <c r="Q5916" i="5"/>
  <c r="Q5911" i="5"/>
  <c r="Q5884" i="5"/>
  <c r="Q5879" i="5"/>
  <c r="Q5852" i="5"/>
  <c r="Q5847" i="5"/>
  <c r="Q5839" i="5"/>
  <c r="Q5821" i="5"/>
  <c r="Q6299" i="5"/>
  <c r="Q6267" i="5"/>
  <c r="Q6235" i="5"/>
  <c r="Q6203" i="5"/>
  <c r="Q6169" i="5"/>
  <c r="Q6047" i="5"/>
  <c r="Q6014" i="5"/>
  <c r="Q6003" i="5"/>
  <c r="Q5987" i="5"/>
  <c r="Q5971" i="5"/>
  <c r="Q5953" i="5"/>
  <c r="Q5935" i="5"/>
  <c r="Q5906" i="5"/>
  <c r="Q5874" i="5"/>
  <c r="Q5831" i="5"/>
  <c r="Q6031" i="5"/>
  <c r="Q6025" i="5"/>
  <c r="Q6008" i="5"/>
  <c r="Q5992" i="5"/>
  <c r="Q5976" i="5"/>
  <c r="Q5958" i="5"/>
  <c r="Q5940" i="5"/>
  <c r="Q5924" i="5"/>
  <c r="Q5919" i="5"/>
  <c r="Q5892" i="5"/>
  <c r="Q5887" i="5"/>
  <c r="Q5860" i="5"/>
  <c r="Q5855" i="5"/>
  <c r="Q5842" i="5"/>
  <c r="Q5834" i="5"/>
  <c r="Q5858" i="5"/>
  <c r="Q5829" i="5"/>
  <c r="Q5984" i="5"/>
  <c r="Q5948" i="5"/>
  <c r="Q5903" i="5"/>
  <c r="Q5876" i="5"/>
  <c r="Q5844" i="5"/>
  <c r="Q6132" i="5"/>
  <c r="Q5898" i="5"/>
  <c r="Q5866" i="5"/>
  <c r="Q6342" i="5"/>
  <c r="Q6246" i="5"/>
  <c r="Q6214" i="5"/>
  <c r="Q6148" i="5"/>
  <c r="Q6040" i="5"/>
  <c r="Q5914" i="5"/>
  <c r="Q5882" i="5"/>
  <c r="Q5850" i="5"/>
  <c r="Q5908" i="5"/>
  <c r="Q5871" i="5"/>
  <c r="Q5836" i="5"/>
  <c r="Q6095" i="5"/>
  <c r="Q5900" i="5"/>
  <c r="Q5895" i="5"/>
  <c r="Q5868" i="5"/>
  <c r="Q5863" i="5"/>
  <c r="Q5927" i="5"/>
  <c r="Q6283" i="5"/>
  <c r="Q6251" i="5"/>
  <c r="Q6219" i="5"/>
  <c r="Q6185" i="5"/>
  <c r="Q6153" i="5"/>
  <c r="Q6108" i="5"/>
  <c r="Q6034" i="5"/>
  <c r="Q6011" i="5"/>
  <c r="Q5995" i="5"/>
  <c r="Q5979" i="5"/>
  <c r="Q5963" i="5"/>
  <c r="Q5943" i="5"/>
  <c r="Q5922" i="5"/>
  <c r="Q5890" i="5"/>
  <c r="Q6028" i="5"/>
  <c r="Q6000" i="5"/>
  <c r="Q5968" i="5"/>
  <c r="Q5832" i="5"/>
  <c r="Q5932" i="5"/>
  <c r="Q5840" i="5"/>
  <c r="Q6262" i="5"/>
  <c r="Q6230" i="5"/>
  <c r="Q6198" i="5"/>
  <c r="Q6113" i="5"/>
  <c r="Q6" i="17"/>
  <c r="P5780" i="5"/>
  <c r="P5827" i="5"/>
  <c r="P5826" i="5"/>
  <c r="P5828" i="5"/>
  <c r="P5817" i="5"/>
  <c r="P5809" i="5"/>
  <c r="P5799" i="5"/>
  <c r="P5765" i="5"/>
  <c r="P5757" i="5"/>
  <c r="P5749" i="5"/>
  <c r="P5739" i="5"/>
  <c r="P5731" i="5"/>
  <c r="P5722" i="5"/>
  <c r="P5724" i="5"/>
  <c r="P5755" i="5"/>
  <c r="P5721" i="5"/>
  <c r="P5815" i="5"/>
  <c r="P5737" i="5"/>
  <c r="P5801" i="5"/>
  <c r="P5789" i="5"/>
  <c r="P5779" i="5"/>
  <c r="P5767" i="5"/>
  <c r="P5746" i="5"/>
  <c r="P5729" i="5"/>
  <c r="P5790" i="5"/>
  <c r="P5816" i="5"/>
  <c r="P5808" i="5"/>
  <c r="P5798" i="5"/>
  <c r="P5764" i="5"/>
  <c r="P5756" i="5"/>
  <c r="P5747" i="5"/>
  <c r="P5738" i="5"/>
  <c r="P5730" i="5"/>
  <c r="P5791" i="5"/>
  <c r="P5797" i="5"/>
  <c r="P5763" i="5"/>
  <c r="P5802" i="5"/>
  <c r="P5768" i="5"/>
  <c r="P5818" i="5"/>
  <c r="P5810" i="5"/>
  <c r="P5800" i="5"/>
  <c r="P5766" i="5"/>
  <c r="P5758" i="5"/>
  <c r="P5750" i="5"/>
  <c r="P5740" i="5"/>
  <c r="P5732" i="5"/>
  <c r="P5807" i="5"/>
  <c r="P5774" i="5"/>
  <c r="P5781" i="5"/>
  <c r="P5723" i="5"/>
  <c r="P5784" i="5"/>
  <c r="P5783" i="5"/>
  <c r="P5825" i="5"/>
  <c r="P5823" i="5"/>
  <c r="P5782" i="5"/>
  <c r="P5748" i="5"/>
  <c r="P5745" i="5"/>
  <c r="P5773" i="5"/>
  <c r="P5792" i="5"/>
  <c r="P5824" i="5"/>
  <c r="P5951" i="5"/>
  <c r="P5952" i="5"/>
  <c r="P5959" i="5"/>
  <c r="P5960" i="5"/>
  <c r="P5794" i="5"/>
  <c r="P5776" i="5"/>
  <c r="P5760" i="5"/>
  <c r="P5770" i="5"/>
  <c r="P5734" i="5"/>
  <c r="P5741" i="5"/>
  <c r="P5733" i="5"/>
  <c r="P5735" i="5"/>
  <c r="P5812" i="5"/>
  <c r="P5805" i="5"/>
  <c r="P5787" i="5"/>
  <c r="P5753" i="5"/>
  <c r="P5727" i="5"/>
  <c r="P5744" i="5"/>
  <c r="P5726" i="5"/>
  <c r="P5728" i="5"/>
  <c r="P5785" i="5"/>
  <c r="P5796" i="5"/>
  <c r="P5778" i="5"/>
  <c r="P5762" i="5"/>
  <c r="P5772" i="5"/>
  <c r="P5743" i="5"/>
  <c r="P5777" i="5"/>
  <c r="P5771" i="5"/>
  <c r="P5803" i="5"/>
  <c r="P5814" i="5"/>
  <c r="P5820" i="5"/>
  <c r="P5793" i="5"/>
  <c r="P5775" i="5"/>
  <c r="P5759" i="5"/>
  <c r="P5769" i="5"/>
  <c r="P5754" i="5"/>
  <c r="P5822" i="5"/>
  <c r="P5751" i="5"/>
  <c r="P5725" i="5"/>
  <c r="P5742" i="5"/>
  <c r="P5811" i="5"/>
  <c r="P5804" i="5"/>
  <c r="P5786" i="5"/>
  <c r="P5752" i="5"/>
  <c r="P5736" i="5"/>
  <c r="P5813" i="5"/>
  <c r="P5795" i="5"/>
  <c r="P5761" i="5"/>
  <c r="P5806" i="5"/>
  <c r="P5788" i="5"/>
  <c r="P6339" i="5"/>
  <c r="P6323" i="5"/>
  <c r="P6307" i="5"/>
  <c r="P6299" i="5"/>
  <c r="P6291" i="5"/>
  <c r="P6283" i="5"/>
  <c r="P6275" i="5"/>
  <c r="P6267" i="5"/>
  <c r="P6259" i="5"/>
  <c r="P6251" i="5"/>
  <c r="P6243" i="5"/>
  <c r="P6235" i="5"/>
  <c r="P6219" i="5"/>
  <c r="P6211" i="5"/>
  <c r="P6203" i="5"/>
  <c r="P6195" i="5"/>
  <c r="P6185" i="5"/>
  <c r="P6177" i="5"/>
  <c r="P6169" i="5"/>
  <c r="P6161" i="5"/>
  <c r="P6153" i="5"/>
  <c r="P6145" i="5"/>
  <c r="P6129" i="5"/>
  <c r="P6121" i="5"/>
  <c r="P6113" i="5"/>
  <c r="P6105" i="5"/>
  <c r="P6097" i="5"/>
  <c r="P6352" i="5"/>
  <c r="P6344" i="5"/>
  <c r="P6336" i="5"/>
  <c r="P6328" i="5"/>
  <c r="P6320" i="5"/>
  <c r="P6312" i="5"/>
  <c r="P6296" i="5"/>
  <c r="P6288" i="5"/>
  <c r="P6280" i="5"/>
  <c r="P6232" i="5"/>
  <c r="P6150" i="5"/>
  <c r="P6142" i="5"/>
  <c r="P6134" i="5"/>
  <c r="P6110" i="5"/>
  <c r="P6094" i="5"/>
  <c r="P6046" i="5"/>
  <c r="P6038" i="5"/>
  <c r="P6030" i="5"/>
  <c r="P6022" i="5"/>
  <c r="P6014" i="5"/>
  <c r="P6349" i="5"/>
  <c r="P6341" i="5"/>
  <c r="P6261" i="5"/>
  <c r="P6253" i="5"/>
  <c r="P6245" i="5"/>
  <c r="P6237" i="5"/>
  <c r="P6229" i="5"/>
  <c r="P6205" i="5"/>
  <c r="P6197" i="5"/>
  <c r="P6187" i="5"/>
  <c r="P6171" i="5"/>
  <c r="P6155" i="5"/>
  <c r="P6147" i="5"/>
  <c r="P6139" i="5"/>
  <c r="P6131" i="5"/>
  <c r="P6123" i="5"/>
  <c r="P6115" i="5"/>
  <c r="P6107" i="5"/>
  <c r="P6099" i="5"/>
  <c r="P6083" i="5"/>
  <c r="P6075" i="5"/>
  <c r="P6067" i="5"/>
  <c r="P6059" i="5"/>
  <c r="P6051" i="5"/>
  <c r="P6043" i="5"/>
  <c r="P6338" i="5"/>
  <c r="P6330" i="5"/>
  <c r="P6322" i="5"/>
  <c r="P6314" i="5"/>
  <c r="P6306" i="5"/>
  <c r="P6298" i="5"/>
  <c r="P6290" i="5"/>
  <c r="P6282" i="5"/>
  <c r="P6274" i="5"/>
  <c r="P6266" i="5"/>
  <c r="P6258" i="5"/>
  <c r="P6250" i="5"/>
  <c r="P6234" i="5"/>
  <c r="P6218" i="5"/>
  <c r="P6210" i="5"/>
  <c r="P6202" i="5"/>
  <c r="P6176" i="5"/>
  <c r="P6168" i="5"/>
  <c r="P6160" i="5"/>
  <c r="P6112" i="5"/>
  <c r="P6096" i="5"/>
  <c r="P6088" i="5"/>
  <c r="P6064" i="5"/>
  <c r="P6056" i="5"/>
  <c r="P6351" i="5"/>
  <c r="P6343" i="5"/>
  <c r="P6335" i="5"/>
  <c r="P6327" i="5"/>
  <c r="P6319" i="5"/>
  <c r="P6311" i="5"/>
  <c r="P6295" i="5"/>
  <c r="P6287" i="5"/>
  <c r="P6279" i="5"/>
  <c r="P6255" i="5"/>
  <c r="P6247" i="5"/>
  <c r="P6231" i="5"/>
  <c r="P6173" i="5"/>
  <c r="P6149" i="5"/>
  <c r="P6141" i="5"/>
  <c r="P6109" i="5"/>
  <c r="P6061" i="5"/>
  <c r="P6053" i="5"/>
  <c r="P6045" i="5"/>
  <c r="P6348" i="5"/>
  <c r="P6340" i="5"/>
  <c r="P6308" i="5"/>
  <c r="P6300" i="5"/>
  <c r="P6284" i="5"/>
  <c r="P6276" i="5"/>
  <c r="P6268" i="5"/>
  <c r="P6260" i="5"/>
  <c r="P6252" i="5"/>
  <c r="P6244" i="5"/>
  <c r="P6236" i="5"/>
  <c r="P6220" i="5"/>
  <c r="P6212" i="5"/>
  <c r="P6204" i="5"/>
  <c r="P6196" i="5"/>
  <c r="P6186" i="5"/>
  <c r="P6178" i="5"/>
  <c r="P6170" i="5"/>
  <c r="P6162" i="5"/>
  <c r="P6154" i="5"/>
  <c r="P6146" i="5"/>
  <c r="P6130" i="5"/>
  <c r="P6108" i="5"/>
  <c r="P6031" i="5"/>
  <c r="P6028" i="5"/>
  <c r="P6025" i="5"/>
  <c r="P6019" i="5"/>
  <c r="P6008" i="5"/>
  <c r="P6000" i="5"/>
  <c r="P5992" i="5"/>
  <c r="P5984" i="5"/>
  <c r="P5976" i="5"/>
  <c r="P5968" i="5"/>
  <c r="P5958" i="5"/>
  <c r="P5948" i="5"/>
  <c r="P5940" i="5"/>
  <c r="P5932" i="5"/>
  <c r="P5924" i="5"/>
  <c r="P5916" i="5"/>
  <c r="P5908" i="5"/>
  <c r="P5900" i="5"/>
  <c r="P5892" i="5"/>
  <c r="P5884" i="5"/>
  <c r="P5876" i="5"/>
  <c r="P5868" i="5"/>
  <c r="P5860" i="5"/>
  <c r="P5852" i="5"/>
  <c r="P5844" i="5"/>
  <c r="P5836" i="5"/>
  <c r="P5821" i="5"/>
  <c r="P5878" i="5"/>
  <c r="P5854" i="5"/>
  <c r="P5846" i="5"/>
  <c r="P5830" i="5"/>
  <c r="P6098" i="5"/>
  <c r="P6042" i="5"/>
  <c r="P6016" i="5"/>
  <c r="P6013" i="5"/>
  <c r="P6005" i="5"/>
  <c r="P5997" i="5"/>
  <c r="P5989" i="5"/>
  <c r="P5981" i="5"/>
  <c r="P5973" i="5"/>
  <c r="P5965" i="5"/>
  <c r="P5955" i="5"/>
  <c r="P5945" i="5"/>
  <c r="P5937" i="5"/>
  <c r="P5929" i="5"/>
  <c r="P5921" i="5"/>
  <c r="P5913" i="5"/>
  <c r="P5905" i="5"/>
  <c r="P5897" i="5"/>
  <c r="P5889" i="5"/>
  <c r="P5881" i="5"/>
  <c r="P5873" i="5"/>
  <c r="P5865" i="5"/>
  <c r="P5857" i="5"/>
  <c r="P5849" i="5"/>
  <c r="P5841" i="5"/>
  <c r="P5833" i="5"/>
  <c r="P5886" i="5"/>
  <c r="P5862" i="5"/>
  <c r="P5838" i="5"/>
  <c r="P6329" i="5"/>
  <c r="P6313" i="5"/>
  <c r="P6297" i="5"/>
  <c r="P6281" i="5"/>
  <c r="P6265" i="5"/>
  <c r="P6217" i="5"/>
  <c r="P6201" i="5"/>
  <c r="P6167" i="5"/>
  <c r="P6116" i="5"/>
  <c r="P6089" i="5"/>
  <c r="P6081" i="5"/>
  <c r="P6073" i="5"/>
  <c r="P6065" i="5"/>
  <c r="P6057" i="5"/>
  <c r="P6049" i="5"/>
  <c r="P6039" i="5"/>
  <c r="P6036" i="5"/>
  <c r="P6033" i="5"/>
  <c r="P6027" i="5"/>
  <c r="P6010" i="5"/>
  <c r="P6002" i="5"/>
  <c r="P5994" i="5"/>
  <c r="P5986" i="5"/>
  <c r="P5978" i="5"/>
  <c r="P5970" i="5"/>
  <c r="P5962" i="5"/>
  <c r="P5950" i="5"/>
  <c r="P5942" i="5"/>
  <c r="P5934" i="5"/>
  <c r="P5926" i="5"/>
  <c r="P5918" i="5"/>
  <c r="P5910" i="5"/>
  <c r="P5902" i="5"/>
  <c r="P5894" i="5"/>
  <c r="P5870" i="5"/>
  <c r="P6350" i="5"/>
  <c r="P6302" i="5"/>
  <c r="P6254" i="5"/>
  <c r="P6238" i="5"/>
  <c r="P6222" i="5"/>
  <c r="P6188" i="5"/>
  <c r="P6156" i="5"/>
  <c r="P6140" i="5"/>
  <c r="P6111" i="5"/>
  <c r="P6024" i="5"/>
  <c r="P6021" i="5"/>
  <c r="P6018" i="5"/>
  <c r="P6007" i="5"/>
  <c r="P5999" i="5"/>
  <c r="P5991" i="5"/>
  <c r="P5983" i="5"/>
  <c r="P5975" i="5"/>
  <c r="P5967" i="5"/>
  <c r="P5957" i="5"/>
  <c r="P5947" i="5"/>
  <c r="P5939" i="5"/>
  <c r="P5931" i="5"/>
  <c r="P5923" i="5"/>
  <c r="P5915" i="5"/>
  <c r="P5907" i="5"/>
  <c r="P5899" i="5"/>
  <c r="P5891" i="5"/>
  <c r="P5883" i="5"/>
  <c r="P5875" i="5"/>
  <c r="P5867" i="5"/>
  <c r="P5859" i="5"/>
  <c r="P5851" i="5"/>
  <c r="P6124" i="5"/>
  <c r="P6084" i="5"/>
  <c r="P6076" i="5"/>
  <c r="P6060" i="5"/>
  <c r="P6052" i="5"/>
  <c r="P6041" i="5"/>
  <c r="P6035" i="5"/>
  <c r="P6015" i="5"/>
  <c r="P6012" i="5"/>
  <c r="P6004" i="5"/>
  <c r="P5996" i="5"/>
  <c r="P5988" i="5"/>
  <c r="P5980" i="5"/>
  <c r="P5972" i="5"/>
  <c r="P5964" i="5"/>
  <c r="P5954" i="5"/>
  <c r="P5944" i="5"/>
  <c r="P5936" i="5"/>
  <c r="P5928" i="5"/>
  <c r="P5920" i="5"/>
  <c r="P5912" i="5"/>
  <c r="P5904" i="5"/>
  <c r="P5896" i="5"/>
  <c r="P5888" i="5"/>
  <c r="P5880" i="5"/>
  <c r="P5872" i="5"/>
  <c r="P5864" i="5"/>
  <c r="P5856" i="5"/>
  <c r="P5848" i="5"/>
  <c r="P5840" i="5"/>
  <c r="P6119" i="5"/>
  <c r="P6114" i="5"/>
  <c r="P6032" i="5"/>
  <c r="P6029" i="5"/>
  <c r="P6026" i="5"/>
  <c r="P6009" i="5"/>
  <c r="P6001" i="5"/>
  <c r="P5993" i="5"/>
  <c r="P5985" i="5"/>
  <c r="P5977" i="5"/>
  <c r="P5969" i="5"/>
  <c r="P5961" i="5"/>
  <c r="P5949" i="5"/>
  <c r="P5941" i="5"/>
  <c r="P5933" i="5"/>
  <c r="P5925" i="5"/>
  <c r="P6262" i="5"/>
  <c r="P6230" i="5"/>
  <c r="P6198" i="5"/>
  <c r="P6132" i="5"/>
  <c r="P5898" i="5"/>
  <c r="P5893" i="5"/>
  <c r="P5866" i="5"/>
  <c r="P5861" i="5"/>
  <c r="P5843" i="5"/>
  <c r="P5835" i="5"/>
  <c r="P6066" i="5"/>
  <c r="P6037" i="5"/>
  <c r="P6020" i="5"/>
  <c r="P5998" i="5"/>
  <c r="P5982" i="5"/>
  <c r="P5966" i="5"/>
  <c r="P5946" i="5"/>
  <c r="P5930" i="5"/>
  <c r="P5911" i="5"/>
  <c r="P5879" i="5"/>
  <c r="P5847" i="5"/>
  <c r="P5839" i="5"/>
  <c r="P6337" i="5"/>
  <c r="P6305" i="5"/>
  <c r="P6273" i="5"/>
  <c r="P6209" i="5"/>
  <c r="P6175" i="5"/>
  <c r="P6047" i="5"/>
  <c r="P6003" i="5"/>
  <c r="P5987" i="5"/>
  <c r="P5971" i="5"/>
  <c r="P5953" i="5"/>
  <c r="P5935" i="5"/>
  <c r="P5906" i="5"/>
  <c r="P5901" i="5"/>
  <c r="P5874" i="5"/>
  <c r="P5869" i="5"/>
  <c r="P5831" i="5"/>
  <c r="P5819" i="5"/>
  <c r="P6034" i="5"/>
  <c r="P5963" i="5"/>
  <c r="P5917" i="5"/>
  <c r="P5853" i="5"/>
  <c r="P5829" i="5"/>
  <c r="P6087" i="5"/>
  <c r="P6074" i="5"/>
  <c r="P6055" i="5"/>
  <c r="P6090" i="5"/>
  <c r="P6058" i="5"/>
  <c r="P5919" i="5"/>
  <c r="P5887" i="5"/>
  <c r="P5855" i="5"/>
  <c r="P5842" i="5"/>
  <c r="P5834" i="5"/>
  <c r="P5895" i="5"/>
  <c r="P5995" i="5"/>
  <c r="P5943" i="5"/>
  <c r="P5927" i="5"/>
  <c r="P5890" i="5"/>
  <c r="P5858" i="5"/>
  <c r="P6342" i="5"/>
  <c r="P6246" i="5"/>
  <c r="P6214" i="5"/>
  <c r="P6148" i="5"/>
  <c r="P6040" i="5"/>
  <c r="P5914" i="5"/>
  <c r="P5909" i="5"/>
  <c r="P5882" i="5"/>
  <c r="P5877" i="5"/>
  <c r="P5850" i="5"/>
  <c r="P5845" i="5"/>
  <c r="P5837" i="5"/>
  <c r="P5863" i="5"/>
  <c r="P6122" i="5"/>
  <c r="P6095" i="5"/>
  <c r="P6082" i="5"/>
  <c r="P6063" i="5"/>
  <c r="P6050" i="5"/>
  <c r="P6023" i="5"/>
  <c r="P6017" i="5"/>
  <c r="P6006" i="5"/>
  <c r="P5990" i="5"/>
  <c r="P5974" i="5"/>
  <c r="P5956" i="5"/>
  <c r="P5938" i="5"/>
  <c r="P6289" i="5"/>
  <c r="P6193" i="5"/>
  <c r="P6159" i="5"/>
  <c r="P5979" i="5"/>
  <c r="P5922" i="5"/>
  <c r="P5903" i="5"/>
  <c r="P5871" i="5"/>
  <c r="P6321" i="5"/>
  <c r="P6044" i="5"/>
  <c r="P6011" i="5"/>
  <c r="P5885" i="5"/>
  <c r="P5832" i="5"/>
  <c r="R6" i="17"/>
  <c r="U8" i="17"/>
  <c r="U9" i="17"/>
  <c r="U10" i="17"/>
  <c r="U11" i="17"/>
  <c r="U12" i="17"/>
  <c r="U3" i="17"/>
  <c r="U13" i="17"/>
  <c r="U6" i="17"/>
  <c r="U4" i="17"/>
  <c r="U5" i="17"/>
  <c r="U7" i="17"/>
  <c r="T6044" i="5"/>
  <c r="T6043" i="5"/>
  <c r="T6042" i="5"/>
  <c r="T6041" i="5"/>
  <c r="T6014" i="5"/>
  <c r="T6013" i="5"/>
  <c r="T6020" i="5"/>
  <c r="T6019" i="5"/>
  <c r="T6030" i="5"/>
  <c r="T6029" i="5"/>
  <c r="T5986" i="5"/>
  <c r="T5985" i="5"/>
  <c r="T5984" i="5"/>
  <c r="T5983" i="5"/>
  <c r="T5994" i="5"/>
  <c r="T5993" i="5"/>
  <c r="T6000" i="5"/>
  <c r="T5999" i="5"/>
  <c r="T6008" i="5"/>
  <c r="T6007" i="5"/>
  <c r="T5992" i="5"/>
  <c r="T5991" i="5"/>
  <c r="T5998" i="5"/>
  <c r="T5997" i="5"/>
  <c r="T6006" i="5"/>
  <c r="T6005" i="5"/>
  <c r="T5948" i="5"/>
  <c r="T5947" i="5"/>
  <c r="T5946" i="5"/>
  <c r="T5945" i="5"/>
  <c r="T5956" i="5"/>
  <c r="T5955" i="5"/>
  <c r="T5964" i="5"/>
  <c r="T5963" i="5"/>
  <c r="T5974" i="5"/>
  <c r="T5973" i="5"/>
  <c r="T5954" i="5"/>
  <c r="T5953" i="5"/>
  <c r="T5962" i="5"/>
  <c r="T5961" i="5"/>
  <c r="T5972" i="5"/>
  <c r="T5971" i="5"/>
  <c r="T5920" i="5"/>
  <c r="T5919" i="5"/>
  <c r="T5930" i="5"/>
  <c r="T5929" i="5"/>
  <c r="T5942" i="5"/>
  <c r="T5941" i="5"/>
  <c r="W6667" i="5" l="1"/>
  <c r="X6667" i="5"/>
  <c r="W6717" i="5"/>
  <c r="X6717" i="5"/>
  <c r="X6901" i="5"/>
  <c r="W6901" i="5"/>
  <c r="X6516" i="5"/>
  <c r="W6516" i="5"/>
  <c r="X6363" i="5"/>
  <c r="W6363" i="5"/>
  <c r="W7126" i="5"/>
  <c r="X7126" i="5"/>
  <c r="W7281" i="5"/>
  <c r="X7281" i="5"/>
  <c r="W7002" i="5"/>
  <c r="X7002" i="5"/>
  <c r="W7064" i="5"/>
  <c r="X7064" i="5"/>
  <c r="X7158" i="5"/>
  <c r="W7158" i="5"/>
  <c r="X7308" i="5"/>
  <c r="W7308" i="5"/>
  <c r="X6590" i="5"/>
  <c r="W6590" i="5"/>
  <c r="W6556" i="5"/>
  <c r="X6556" i="5"/>
  <c r="W6573" i="5"/>
  <c r="X6573" i="5"/>
  <c r="X6388" i="5"/>
  <c r="W6388" i="5"/>
  <c r="X7248" i="5"/>
  <c r="W7248" i="5"/>
  <c r="X7215" i="5"/>
  <c r="W7215" i="5"/>
  <c r="X6576" i="5"/>
  <c r="W6576" i="5"/>
  <c r="X6668" i="5"/>
  <c r="W6668" i="5"/>
  <c r="W6899" i="5"/>
  <c r="X6899" i="5"/>
  <c r="X6782" i="5"/>
  <c r="W6782" i="5"/>
  <c r="X6881" i="5"/>
  <c r="W6881" i="5"/>
  <c r="X6379" i="5"/>
  <c r="W6379" i="5"/>
  <c r="X6521" i="5"/>
  <c r="W6521" i="5"/>
  <c r="X7147" i="5"/>
  <c r="W7147" i="5"/>
  <c r="W7303" i="5"/>
  <c r="X7303" i="5"/>
  <c r="W7004" i="5"/>
  <c r="X7004" i="5"/>
  <c r="W7119" i="5"/>
  <c r="X7119" i="5"/>
  <c r="W7194" i="5"/>
  <c r="X7194" i="5"/>
  <c r="X7288" i="5"/>
  <c r="W7288" i="5"/>
  <c r="X6607" i="5"/>
  <c r="W6607" i="5"/>
  <c r="X6558" i="5"/>
  <c r="W6558" i="5"/>
  <c r="W6519" i="5"/>
  <c r="X6519" i="5"/>
  <c r="X6370" i="5"/>
  <c r="W6370" i="5"/>
  <c r="W7224" i="5"/>
  <c r="X7224" i="5"/>
  <c r="W7022" i="5"/>
  <c r="X7022" i="5"/>
  <c r="X6549" i="5"/>
  <c r="W6549" i="5"/>
  <c r="X6604" i="5"/>
  <c r="W6604" i="5"/>
  <c r="W6653" i="5"/>
  <c r="X6653" i="5"/>
  <c r="W6737" i="5"/>
  <c r="X6737" i="5"/>
  <c r="X6770" i="5"/>
  <c r="W6770" i="5"/>
  <c r="W6930" i="5"/>
  <c r="X6930" i="5"/>
  <c r="X6366" i="5"/>
  <c r="W6366" i="5"/>
  <c r="X6523" i="5"/>
  <c r="W6523" i="5"/>
  <c r="W7133" i="5"/>
  <c r="X7133" i="5"/>
  <c r="X7322" i="5"/>
  <c r="W7322" i="5"/>
  <c r="W7018" i="5"/>
  <c r="X7018" i="5"/>
  <c r="X7122" i="5"/>
  <c r="W7122" i="5"/>
  <c r="W7149" i="5"/>
  <c r="X7149" i="5"/>
  <c r="W7332" i="5"/>
  <c r="X7332" i="5"/>
  <c r="W6624" i="5"/>
  <c r="X6624" i="5"/>
  <c r="W6623" i="5"/>
  <c r="X6623" i="5"/>
  <c r="W6545" i="5"/>
  <c r="X6545" i="5"/>
  <c r="W6390" i="5"/>
  <c r="X6390" i="5"/>
  <c r="W7079" i="5"/>
  <c r="X7079" i="5"/>
  <c r="W7081" i="5"/>
  <c r="X7081" i="5"/>
  <c r="W6551" i="5"/>
  <c r="X6551" i="5"/>
  <c r="X6658" i="5"/>
  <c r="W6658" i="5"/>
  <c r="W6689" i="5"/>
  <c r="X6689" i="5"/>
  <c r="X6697" i="5"/>
  <c r="W6697" i="5"/>
  <c r="W6912" i="5"/>
  <c r="X6912" i="5"/>
  <c r="W7155" i="5"/>
  <c r="X7155" i="5"/>
  <c r="X7312" i="5"/>
  <c r="W7312" i="5"/>
  <c r="W7001" i="5"/>
  <c r="X7001" i="5"/>
  <c r="X7120" i="5"/>
  <c r="W7120" i="5"/>
  <c r="X7210" i="5"/>
  <c r="W7210" i="5"/>
  <c r="W6650" i="5"/>
  <c r="X6650" i="5"/>
  <c r="W6632" i="5"/>
  <c r="X6632" i="5"/>
  <c r="X6547" i="5"/>
  <c r="W6547" i="5"/>
  <c r="X7013" i="5"/>
  <c r="W7013" i="5"/>
  <c r="W7096" i="5"/>
  <c r="X7096" i="5"/>
  <c r="X6552" i="5"/>
  <c r="W6552" i="5"/>
  <c r="W6600" i="5"/>
  <c r="X6600" i="5"/>
  <c r="W6652" i="5"/>
  <c r="X6652" i="5"/>
  <c r="W6683" i="5"/>
  <c r="X6683" i="5"/>
  <c r="W6772" i="5"/>
  <c r="X6772" i="5"/>
  <c r="X6945" i="5"/>
  <c r="W6945" i="5"/>
  <c r="X7115" i="5"/>
  <c r="W7115" i="5"/>
  <c r="X7313" i="5"/>
  <c r="W7313" i="5"/>
  <c r="X7178" i="5"/>
  <c r="W7178" i="5"/>
  <c r="W7139" i="5"/>
  <c r="X7139" i="5"/>
  <c r="W7245" i="5"/>
  <c r="X7245" i="5"/>
  <c r="W6602" i="5"/>
  <c r="X6602" i="5"/>
  <c r="X6639" i="5"/>
  <c r="W6639" i="5"/>
  <c r="W6581" i="5"/>
  <c r="X6581" i="5"/>
  <c r="X7012" i="5"/>
  <c r="W7012" i="5"/>
  <c r="W7253" i="5"/>
  <c r="X7253" i="5"/>
  <c r="W6550" i="5"/>
  <c r="X6550" i="5"/>
  <c r="W6605" i="5"/>
  <c r="X6605" i="5"/>
  <c r="W6659" i="5"/>
  <c r="X6659" i="5"/>
  <c r="X6725" i="5"/>
  <c r="W6725" i="5"/>
  <c r="W6802" i="5"/>
  <c r="X6802" i="5"/>
  <c r="W6918" i="5"/>
  <c r="X6918" i="5"/>
  <c r="X6965" i="5"/>
  <c r="W6965" i="5"/>
  <c r="X7123" i="5"/>
  <c r="W7123" i="5"/>
  <c r="X7304" i="5"/>
  <c r="W7304" i="5"/>
  <c r="X7150" i="5"/>
  <c r="W7150" i="5"/>
  <c r="X7143" i="5"/>
  <c r="W7143" i="5"/>
  <c r="W7299" i="5"/>
  <c r="X7299" i="5"/>
  <c r="X7240" i="5"/>
  <c r="W7240" i="5"/>
  <c r="W6646" i="5"/>
  <c r="X6646" i="5"/>
  <c r="W6389" i="5"/>
  <c r="X6389" i="5"/>
  <c r="W7034" i="5"/>
  <c r="X7034" i="5"/>
  <c r="W7048" i="5"/>
  <c r="X7048" i="5"/>
  <c r="W6538" i="5"/>
  <c r="X6538" i="5"/>
  <c r="X6559" i="5"/>
  <c r="W6559" i="5"/>
  <c r="W6708" i="5"/>
  <c r="X6708" i="5"/>
  <c r="W6758" i="5"/>
  <c r="X6758" i="5"/>
  <c r="X6739" i="5"/>
  <c r="W6739" i="5"/>
  <c r="X6939" i="5"/>
  <c r="W6939" i="5"/>
  <c r="W7117" i="5"/>
  <c r="X7117" i="5"/>
  <c r="W7291" i="5"/>
  <c r="X7291" i="5"/>
  <c r="W7069" i="5"/>
  <c r="X7069" i="5"/>
  <c r="X7236" i="5"/>
  <c r="W7236" i="5"/>
  <c r="X7333" i="5"/>
  <c r="W7333" i="5"/>
  <c r="X7274" i="5"/>
  <c r="W7274" i="5"/>
  <c r="W6663" i="5"/>
  <c r="X6663" i="5"/>
  <c r="X6529" i="5"/>
  <c r="W6529" i="5"/>
  <c r="X6531" i="5"/>
  <c r="W6531" i="5"/>
  <c r="X7065" i="5"/>
  <c r="W7065" i="5"/>
  <c r="W7066" i="5"/>
  <c r="X7066" i="5"/>
  <c r="W6537" i="5"/>
  <c r="X6537" i="5"/>
  <c r="W6571" i="5"/>
  <c r="X6571" i="5"/>
  <c r="W6747" i="5"/>
  <c r="X6747" i="5"/>
  <c r="X6820" i="5"/>
  <c r="W6820" i="5"/>
  <c r="W6867" i="5"/>
  <c r="X6867" i="5"/>
  <c r="W6985" i="5"/>
  <c r="X6985" i="5"/>
  <c r="W6974" i="5"/>
  <c r="X6974" i="5"/>
  <c r="W7137" i="5"/>
  <c r="X7137" i="5"/>
  <c r="W7282" i="5"/>
  <c r="X7282" i="5"/>
  <c r="X7170" i="5"/>
  <c r="W7170" i="5"/>
  <c r="X7286" i="5"/>
  <c r="W7286" i="5"/>
  <c r="W7307" i="5"/>
  <c r="X7307" i="5"/>
  <c r="X7298" i="5"/>
  <c r="W7298" i="5"/>
  <c r="X6672" i="5"/>
  <c r="W6672" i="5"/>
  <c r="X6567" i="5"/>
  <c r="W6567" i="5"/>
  <c r="W6554" i="5"/>
  <c r="X6554" i="5"/>
  <c r="X6386" i="5"/>
  <c r="W6386" i="5"/>
  <c r="W7068" i="5"/>
  <c r="X7068" i="5"/>
  <c r="W7094" i="5"/>
  <c r="X7094" i="5"/>
  <c r="X6617" i="5"/>
  <c r="W6617" i="5"/>
  <c r="W6583" i="5"/>
  <c r="X6583" i="5"/>
  <c r="W6611" i="5"/>
  <c r="X6611" i="5"/>
  <c r="X6799" i="5"/>
  <c r="W6799" i="5"/>
  <c r="W6889" i="5"/>
  <c r="X6889" i="5"/>
  <c r="W6780" i="5"/>
  <c r="X6780" i="5"/>
  <c r="X6953" i="5"/>
  <c r="W6953" i="5"/>
  <c r="X6988" i="5"/>
  <c r="W6988" i="5"/>
  <c r="X7156" i="5"/>
  <c r="W7156" i="5"/>
  <c r="W7250" i="5"/>
  <c r="X7250" i="5"/>
  <c r="X7142" i="5"/>
  <c r="W7142" i="5"/>
  <c r="X7323" i="5"/>
  <c r="W7323" i="5"/>
  <c r="X7309" i="5"/>
  <c r="W7309" i="5"/>
  <c r="W7204" i="5"/>
  <c r="X7204" i="5"/>
  <c r="X6673" i="5"/>
  <c r="W6673" i="5"/>
  <c r="X6593" i="5"/>
  <c r="W6593" i="5"/>
  <c r="W6592" i="5"/>
  <c r="X6592" i="5"/>
  <c r="X6377" i="5"/>
  <c r="W6377" i="5"/>
  <c r="X7082" i="5"/>
  <c r="W7082" i="5"/>
  <c r="X7254" i="5"/>
  <c r="W7254" i="5"/>
  <c r="X6542" i="5"/>
  <c r="W6542" i="5"/>
  <c r="W6575" i="5"/>
  <c r="X6575" i="5"/>
  <c r="X6839" i="5"/>
  <c r="W6839" i="5"/>
  <c r="W6709" i="5"/>
  <c r="X6709" i="5"/>
  <c r="W6810" i="5"/>
  <c r="X6810" i="5"/>
  <c r="X6954" i="5"/>
  <c r="W6954" i="5"/>
  <c r="W7000" i="5"/>
  <c r="X7000" i="5"/>
  <c r="W7166" i="5"/>
  <c r="X7166" i="5"/>
  <c r="W7275" i="5"/>
  <c r="X7275" i="5"/>
  <c r="X7051" i="5"/>
  <c r="W7051" i="5"/>
  <c r="W7227" i="5"/>
  <c r="X7227" i="5"/>
  <c r="X7334" i="5"/>
  <c r="W7334" i="5"/>
  <c r="W6671" i="5"/>
  <c r="X6671" i="5"/>
  <c r="X6613" i="5"/>
  <c r="W6613" i="5"/>
  <c r="W6190" i="5"/>
  <c r="X6190" i="5"/>
  <c r="X6533" i="5"/>
  <c r="W6533" i="5"/>
  <c r="X6546" i="5"/>
  <c r="W6546" i="5"/>
  <c r="X7187" i="5"/>
  <c r="W7187" i="5"/>
  <c r="W7019" i="5"/>
  <c r="X7019" i="5"/>
  <c r="X6618" i="5"/>
  <c r="W6618" i="5"/>
  <c r="W6584" i="5"/>
  <c r="X6584" i="5"/>
  <c r="W6793" i="5"/>
  <c r="X6793" i="5"/>
  <c r="X6850" i="5"/>
  <c r="W6850" i="5"/>
  <c r="W6818" i="5"/>
  <c r="X6818" i="5"/>
  <c r="X6928" i="5"/>
  <c r="W6928" i="5"/>
  <c r="X6365" i="5"/>
  <c r="W6365" i="5"/>
  <c r="X6381" i="5"/>
  <c r="W6381" i="5"/>
  <c r="W7132" i="5"/>
  <c r="X7132" i="5"/>
  <c r="W7284" i="5"/>
  <c r="X7284" i="5"/>
  <c r="X7144" i="5"/>
  <c r="W7144" i="5"/>
  <c r="X7273" i="5"/>
  <c r="W7273" i="5"/>
  <c r="X7237" i="5"/>
  <c r="W7237" i="5"/>
  <c r="X7241" i="5"/>
  <c r="W7241" i="5"/>
  <c r="X6601" i="5"/>
  <c r="W6601" i="5"/>
  <c r="W6638" i="5"/>
  <c r="X6638" i="5"/>
  <c r="W6566" i="5"/>
  <c r="X6566" i="5"/>
  <c r="W7208" i="5"/>
  <c r="X7208" i="5"/>
  <c r="W7176" i="5"/>
  <c r="X7176" i="5"/>
  <c r="X6536" i="5"/>
  <c r="W6536" i="5"/>
  <c r="X6597" i="5"/>
  <c r="W6597" i="5"/>
  <c r="W6825" i="5"/>
  <c r="X6825" i="5"/>
  <c r="X6870" i="5"/>
  <c r="W6870" i="5"/>
  <c r="W6857" i="5"/>
  <c r="X6857" i="5"/>
  <c r="W6911" i="5"/>
  <c r="X6911" i="5"/>
  <c r="W6976" i="5"/>
  <c r="X6976" i="5"/>
  <c r="W6975" i="5"/>
  <c r="X6975" i="5"/>
  <c r="W7154" i="5"/>
  <c r="X7154" i="5"/>
  <c r="W7277" i="5"/>
  <c r="X7277" i="5"/>
  <c r="X7179" i="5"/>
  <c r="W7179" i="5"/>
  <c r="W7219" i="5"/>
  <c r="X7219" i="5"/>
  <c r="X7270" i="5"/>
  <c r="W7270" i="5"/>
  <c r="X7301" i="5"/>
  <c r="W7301" i="5"/>
  <c r="W6539" i="5"/>
  <c r="X6539" i="5"/>
  <c r="X6631" i="5"/>
  <c r="W6631" i="5"/>
  <c r="W7264" i="5"/>
  <c r="X7264" i="5"/>
  <c r="W7221" i="5"/>
  <c r="X7221" i="5"/>
  <c r="W6619" i="5"/>
  <c r="X6619" i="5"/>
  <c r="X6585" i="5"/>
  <c r="W6585" i="5"/>
  <c r="W6598" i="5"/>
  <c r="X6598" i="5"/>
  <c r="W6900" i="5"/>
  <c r="X6900" i="5"/>
  <c r="X6855" i="5"/>
  <c r="W6855" i="5"/>
  <c r="X6812" i="5"/>
  <c r="W6812" i="5"/>
  <c r="W6879" i="5"/>
  <c r="X6879" i="5"/>
  <c r="X6372" i="5"/>
  <c r="W6372" i="5"/>
  <c r="W7134" i="5"/>
  <c r="X7134" i="5"/>
  <c r="W7278" i="5"/>
  <c r="X7278" i="5"/>
  <c r="W7053" i="5"/>
  <c r="X7053" i="5"/>
  <c r="W7177" i="5"/>
  <c r="X7177" i="5"/>
  <c r="X7296" i="5"/>
  <c r="W7296" i="5"/>
  <c r="X7220" i="5"/>
  <c r="W7220" i="5"/>
  <c r="X6574" i="5"/>
  <c r="W6574" i="5"/>
  <c r="X6648" i="5"/>
  <c r="W6648" i="5"/>
  <c r="W6530" i="5"/>
  <c r="X6530" i="5"/>
  <c r="X7047" i="5"/>
  <c r="W7047" i="5"/>
  <c r="W7021" i="5"/>
  <c r="X7021" i="5"/>
  <c r="W6544" i="5"/>
  <c r="X6544" i="5"/>
  <c r="W6560" i="5"/>
  <c r="X6560" i="5"/>
  <c r="X6840" i="5"/>
  <c r="W6840" i="5"/>
  <c r="W6856" i="5"/>
  <c r="X6856" i="5"/>
  <c r="W6748" i="5"/>
  <c r="X6748" i="5"/>
  <c r="X6938" i="5"/>
  <c r="W6938" i="5"/>
  <c r="W6998" i="5"/>
  <c r="X6998" i="5"/>
  <c r="X7146" i="5"/>
  <c r="W7146" i="5"/>
  <c r="X7305" i="5"/>
  <c r="W7305" i="5"/>
  <c r="X7257" i="5"/>
  <c r="W7257" i="5"/>
  <c r="X7228" i="5"/>
  <c r="W7228" i="5"/>
  <c r="W7318" i="5"/>
  <c r="X7318" i="5"/>
  <c r="X7290" i="5"/>
  <c r="W7290" i="5"/>
  <c r="X6669" i="5"/>
  <c r="W6669" i="5"/>
  <c r="X6553" i="5"/>
  <c r="W6553" i="5"/>
  <c r="W7080" i="5"/>
  <c r="X7080" i="5"/>
  <c r="X7006" i="5"/>
  <c r="W7006" i="5"/>
  <c r="X6543" i="5"/>
  <c r="W6543" i="5"/>
  <c r="W6641" i="5"/>
  <c r="X6641" i="5"/>
  <c r="X6838" i="5"/>
  <c r="W6838" i="5"/>
  <c r="W6827" i="5"/>
  <c r="X6827" i="5"/>
  <c r="W6699" i="5"/>
  <c r="X6699" i="5"/>
  <c r="X6880" i="5"/>
  <c r="W6880" i="5"/>
  <c r="W6392" i="5"/>
  <c r="X6392" i="5"/>
  <c r="W7148" i="5"/>
  <c r="X7148" i="5"/>
  <c r="W7292" i="5"/>
  <c r="X7292" i="5"/>
  <c r="X7285" i="5"/>
  <c r="W7285" i="5"/>
  <c r="X7266" i="5"/>
  <c r="W7266" i="5"/>
  <c r="W7252" i="5"/>
  <c r="X7252" i="5"/>
  <c r="X6362" i="5"/>
  <c r="W6362" i="5"/>
  <c r="X6676" i="5"/>
  <c r="W6676" i="5"/>
  <c r="X6656" i="5"/>
  <c r="W6656" i="5"/>
  <c r="X6579" i="5"/>
  <c r="W6579" i="5"/>
  <c r="W7032" i="5"/>
  <c r="X7032" i="5"/>
  <c r="X7234" i="5"/>
  <c r="W7234" i="5"/>
  <c r="X7093" i="5"/>
  <c r="W7093" i="5"/>
  <c r="W6620" i="5"/>
  <c r="X6620" i="5"/>
  <c r="X6586" i="5"/>
  <c r="W6586" i="5"/>
  <c r="X6642" i="5"/>
  <c r="W6642" i="5"/>
  <c r="X6691" i="5"/>
  <c r="W6691" i="5"/>
  <c r="X6755" i="5"/>
  <c r="W6755" i="5"/>
  <c r="W6692" i="5"/>
  <c r="X6692" i="5"/>
  <c r="X6902" i="5"/>
  <c r="W6902" i="5"/>
  <c r="X7116" i="5"/>
  <c r="W7116" i="5"/>
  <c r="W7256" i="5"/>
  <c r="X7256" i="5"/>
  <c r="W7268" i="5"/>
  <c r="X7268" i="5"/>
  <c r="X7316" i="5"/>
  <c r="W7316" i="5"/>
  <c r="X7279" i="5"/>
  <c r="W7279" i="5"/>
  <c r="W6608" i="5"/>
  <c r="X6608" i="5"/>
  <c r="W6595" i="5"/>
  <c r="X6595" i="5"/>
  <c r="W6580" i="5"/>
  <c r="X6580" i="5"/>
  <c r="X7041" i="5"/>
  <c r="W7041" i="5"/>
  <c r="W7067" i="5"/>
  <c r="X7067" i="5"/>
  <c r="X7005" i="5"/>
  <c r="W7005" i="5"/>
  <c r="X6541" i="5"/>
  <c r="W6541" i="5"/>
  <c r="W6633" i="5"/>
  <c r="X6633" i="5"/>
  <c r="W6847" i="5"/>
  <c r="X6847" i="5"/>
  <c r="W6801" i="5"/>
  <c r="X6801" i="5"/>
  <c r="W6690" i="5"/>
  <c r="X6690" i="5"/>
  <c r="W6940" i="5"/>
  <c r="X6940" i="5"/>
  <c r="X7118" i="5"/>
  <c r="W7118" i="5"/>
  <c r="W7293" i="5"/>
  <c r="X7293" i="5"/>
  <c r="W7193" i="5"/>
  <c r="X7193" i="5"/>
  <c r="X7317" i="5"/>
  <c r="W7317" i="5"/>
  <c r="W7243" i="5"/>
  <c r="X7243" i="5"/>
  <c r="W7026" i="5"/>
  <c r="X7026" i="5"/>
  <c r="W6582" i="5"/>
  <c r="X6582" i="5"/>
  <c r="W6655" i="5"/>
  <c r="X6655" i="5"/>
  <c r="W6361" i="5"/>
  <c r="X6361" i="5"/>
  <c r="X7059" i="5"/>
  <c r="W7059" i="5"/>
  <c r="X7207" i="5"/>
  <c r="W7207" i="5"/>
  <c r="X7031" i="5"/>
  <c r="W7031" i="5"/>
  <c r="W6698" i="5"/>
  <c r="X6698" i="5"/>
  <c r="X6738" i="5"/>
  <c r="W6738" i="5"/>
  <c r="W6727" i="5"/>
  <c r="X6727" i="5"/>
  <c r="W6986" i="5"/>
  <c r="X6986" i="5"/>
  <c r="W6966" i="5"/>
  <c r="X6966" i="5"/>
  <c r="X7200" i="5"/>
  <c r="W7200" i="5"/>
  <c r="X7306" i="5"/>
  <c r="W7306" i="5"/>
  <c r="W7265" i="5"/>
  <c r="X7265" i="5"/>
  <c r="W7289" i="5"/>
  <c r="X7289" i="5"/>
  <c r="X6587" i="5"/>
  <c r="W6587" i="5"/>
  <c r="W6661" i="5"/>
  <c r="X6661" i="5"/>
  <c r="W6534" i="5"/>
  <c r="X6534" i="5"/>
  <c r="W7073" i="5"/>
  <c r="X7073" i="5"/>
  <c r="W7020" i="5"/>
  <c r="X7020" i="5"/>
  <c r="W7040" i="5"/>
  <c r="X7040" i="5"/>
  <c r="W6791" i="5"/>
  <c r="X6791" i="5"/>
  <c r="X6610" i="5"/>
  <c r="W6610" i="5"/>
  <c r="W6627" i="5"/>
  <c r="X6627" i="5"/>
  <c r="X6718" i="5"/>
  <c r="W6718" i="5"/>
  <c r="W6800" i="5"/>
  <c r="X6800" i="5"/>
  <c r="X6811" i="5"/>
  <c r="W6811" i="5"/>
  <c r="W6929" i="5"/>
  <c r="X6929" i="5"/>
  <c r="W6987" i="5"/>
  <c r="X6987" i="5"/>
  <c r="W7189" i="5"/>
  <c r="X7189" i="5"/>
  <c r="W7294" i="5"/>
  <c r="X7294" i="5"/>
  <c r="W7212" i="5"/>
  <c r="X7212" i="5"/>
  <c r="W7300" i="5"/>
  <c r="X7300" i="5"/>
  <c r="X7315" i="5"/>
  <c r="W7315" i="5"/>
  <c r="W6369" i="5"/>
  <c r="X6369" i="5"/>
  <c r="X6528" i="5"/>
  <c r="W6528" i="5"/>
  <c r="X6645" i="5"/>
  <c r="W6645" i="5"/>
  <c r="W6640" i="5"/>
  <c r="X6640" i="5"/>
  <c r="X7089" i="5"/>
  <c r="W7089" i="5"/>
  <c r="W7050" i="5"/>
  <c r="X7050" i="5"/>
  <c r="X7058" i="5"/>
  <c r="W7058" i="5"/>
  <c r="X6570" i="5"/>
  <c r="W6570" i="5"/>
  <c r="W6634" i="5"/>
  <c r="X6634" i="5"/>
  <c r="X6609" i="5"/>
  <c r="W6609" i="5"/>
  <c r="X6629" i="5"/>
  <c r="W6629" i="5"/>
  <c r="W6757" i="5"/>
  <c r="X6757" i="5"/>
  <c r="X6710" i="5"/>
  <c r="W6710" i="5"/>
  <c r="X6681" i="5"/>
  <c r="W6681" i="5"/>
  <c r="W6919" i="5"/>
  <c r="X6919" i="5"/>
  <c r="X6364" i="5"/>
  <c r="W6364" i="5"/>
  <c r="W7190" i="5"/>
  <c r="X7190" i="5"/>
  <c r="W7255" i="5"/>
  <c r="X7255" i="5"/>
  <c r="W7302" i="5"/>
  <c r="X7302" i="5"/>
  <c r="X7310" i="5"/>
  <c r="W7310" i="5"/>
  <c r="W7209" i="5"/>
  <c r="X7209" i="5"/>
  <c r="X6614" i="5"/>
  <c r="W6614" i="5"/>
  <c r="X6565" i="5"/>
  <c r="W6565" i="5"/>
  <c r="W6626" i="5"/>
  <c r="X6626" i="5"/>
  <c r="W6520" i="5"/>
  <c r="X6520" i="5"/>
  <c r="W7105" i="5"/>
  <c r="X7105" i="5"/>
  <c r="X7206" i="5"/>
  <c r="W7206" i="5"/>
  <c r="W7072" i="5"/>
  <c r="X7072" i="5"/>
  <c r="X6561" i="5"/>
  <c r="W6561" i="5"/>
  <c r="W6635" i="5"/>
  <c r="X6635" i="5"/>
  <c r="X6819" i="5"/>
  <c r="W6819" i="5"/>
  <c r="W6750" i="5"/>
  <c r="X6750" i="5"/>
  <c r="W6707" i="5"/>
  <c r="X6707" i="5"/>
  <c r="X6955" i="5"/>
  <c r="W6955" i="5"/>
  <c r="X6522" i="5"/>
  <c r="W6522" i="5"/>
  <c r="X7183" i="5"/>
  <c r="W7183" i="5"/>
  <c r="X7311" i="5"/>
  <c r="W7311" i="5"/>
  <c r="W7195" i="5"/>
  <c r="X7195" i="5"/>
  <c r="W7196" i="5"/>
  <c r="X7196" i="5"/>
  <c r="X7269" i="5"/>
  <c r="W7269" i="5"/>
  <c r="W6674" i="5"/>
  <c r="X6674" i="5"/>
  <c r="X6591" i="5"/>
  <c r="W6591" i="5"/>
  <c r="W6383" i="5"/>
  <c r="X6383" i="5"/>
  <c r="W7198" i="5"/>
  <c r="X7198" i="5"/>
  <c r="W7213" i="5"/>
  <c r="X7213" i="5"/>
  <c r="W7088" i="5"/>
  <c r="X7088" i="5"/>
  <c r="W6562" i="5"/>
  <c r="X6562" i="5"/>
  <c r="W6630" i="5"/>
  <c r="X6630" i="5"/>
  <c r="W6682" i="5"/>
  <c r="X6682" i="5"/>
  <c r="X6792" i="5"/>
  <c r="W6792" i="5"/>
  <c r="W6740" i="5"/>
  <c r="X6740" i="5"/>
  <c r="X6927" i="5"/>
  <c r="W6927" i="5"/>
  <c r="X6524" i="5"/>
  <c r="W6524" i="5"/>
  <c r="W7184" i="5"/>
  <c r="X7184" i="5"/>
  <c r="X7283" i="5"/>
  <c r="W7283" i="5"/>
  <c r="W7218" i="5"/>
  <c r="X7218" i="5"/>
  <c r="W7239" i="5"/>
  <c r="X7239" i="5"/>
  <c r="W7238" i="5"/>
  <c r="X7238" i="5"/>
  <c r="W6568" i="5"/>
  <c r="X6568" i="5"/>
  <c r="X6625" i="5"/>
  <c r="W6625" i="5"/>
  <c r="X6548" i="5"/>
  <c r="W6548" i="5"/>
  <c r="W7232" i="5"/>
  <c r="X7232" i="5"/>
  <c r="X7039" i="5"/>
  <c r="W7039" i="5"/>
  <c r="X7104" i="5"/>
  <c r="W7104" i="5"/>
  <c r="W6569" i="5"/>
  <c r="X6569" i="5"/>
  <c r="W6636" i="5"/>
  <c r="X6636" i="5"/>
  <c r="W6700" i="5"/>
  <c r="X6700" i="5"/>
  <c r="W6716" i="5"/>
  <c r="X6716" i="5"/>
  <c r="X6868" i="5"/>
  <c r="W6868" i="5"/>
  <c r="W6917" i="5"/>
  <c r="X6917" i="5"/>
  <c r="X7163" i="5"/>
  <c r="W7163" i="5"/>
  <c r="X7182" i="5"/>
  <c r="W7182" i="5"/>
  <c r="X7276" i="5"/>
  <c r="W7276" i="5"/>
  <c r="X7186" i="5"/>
  <c r="W7186" i="5"/>
  <c r="W7327" i="5"/>
  <c r="X7327" i="5"/>
  <c r="W7297" i="5"/>
  <c r="X7297" i="5"/>
  <c r="X6637" i="5"/>
  <c r="W6637" i="5"/>
  <c r="W6647" i="5"/>
  <c r="X6647" i="5"/>
  <c r="W6588" i="5"/>
  <c r="X6588" i="5"/>
  <c r="X6385" i="5"/>
  <c r="W6385" i="5"/>
  <c r="X7223" i="5"/>
  <c r="W7223" i="5"/>
  <c r="W7222" i="5"/>
  <c r="X7222" i="5"/>
  <c r="W7197" i="5"/>
  <c r="X7197" i="5"/>
  <c r="X6603" i="5"/>
  <c r="W6603" i="5"/>
  <c r="W6665" i="5"/>
  <c r="X6665" i="5"/>
  <c r="X6715" i="5"/>
  <c r="W6715" i="5"/>
  <c r="X6771" i="5"/>
  <c r="W6771" i="5"/>
  <c r="X6728" i="5"/>
  <c r="W6728" i="5"/>
  <c r="X6891" i="5"/>
  <c r="W6891" i="5"/>
  <c r="W6374" i="5"/>
  <c r="X6374" i="5"/>
  <c r="W7131" i="5"/>
  <c r="X7131" i="5"/>
  <c r="X7173" i="5"/>
  <c r="W7173" i="5"/>
  <c r="W7320" i="5"/>
  <c r="X7320" i="5"/>
  <c r="X7230" i="5"/>
  <c r="W7230" i="5"/>
  <c r="X7211" i="5"/>
  <c r="W7211" i="5"/>
  <c r="W7324" i="5"/>
  <c r="X7324" i="5"/>
  <c r="W6589" i="5"/>
  <c r="X6589" i="5"/>
  <c r="X6664" i="5"/>
  <c r="W6664" i="5"/>
  <c r="X6616" i="5"/>
  <c r="W6616" i="5"/>
  <c r="X7008" i="5"/>
  <c r="W7008" i="5"/>
  <c r="W7249" i="5"/>
  <c r="X7249" i="5"/>
  <c r="X7231" i="5"/>
  <c r="W7231" i="5"/>
  <c r="X6612" i="5"/>
  <c r="W6612" i="5"/>
  <c r="X6666" i="5"/>
  <c r="W6666" i="5"/>
  <c r="W6828" i="5"/>
  <c r="X6828" i="5"/>
  <c r="W6684" i="5"/>
  <c r="X6684" i="5"/>
  <c r="X6781" i="5"/>
  <c r="W6781" i="5"/>
  <c r="W6909" i="5"/>
  <c r="X6909" i="5"/>
  <c r="W6373" i="5"/>
  <c r="X6373" i="5"/>
  <c r="W6999" i="5"/>
  <c r="X6999" i="5"/>
  <c r="X7125" i="5"/>
  <c r="W7125" i="5"/>
  <c r="X7261" i="5"/>
  <c r="W7261" i="5"/>
  <c r="W7063" i="5"/>
  <c r="X7063" i="5"/>
  <c r="X7259" i="5"/>
  <c r="W7259" i="5"/>
  <c r="X7203" i="5"/>
  <c r="W7203" i="5"/>
  <c r="W6594" i="5"/>
  <c r="X6594" i="5"/>
  <c r="W6675" i="5"/>
  <c r="X6675" i="5"/>
  <c r="W7033" i="5"/>
  <c r="X7033" i="5"/>
  <c r="W7233" i="5"/>
  <c r="X7233" i="5"/>
  <c r="X7216" i="5"/>
  <c r="W7216" i="5"/>
  <c r="W6535" i="5"/>
  <c r="X6535" i="5"/>
  <c r="W6572" i="5"/>
  <c r="X6572" i="5"/>
  <c r="W6643" i="5"/>
  <c r="X6643" i="5"/>
  <c r="W6756" i="5"/>
  <c r="X6756" i="5"/>
  <c r="W6726" i="5"/>
  <c r="X6726" i="5"/>
  <c r="X6858" i="5"/>
  <c r="W6858" i="5"/>
  <c r="X6937" i="5"/>
  <c r="W6937" i="5"/>
  <c r="W6997" i="5"/>
  <c r="X6997" i="5"/>
  <c r="X6380" i="5"/>
  <c r="W6380" i="5"/>
  <c r="W7153" i="5"/>
  <c r="X7153" i="5"/>
  <c r="W7174" i="5"/>
  <c r="X7174" i="5"/>
  <c r="X7160" i="5"/>
  <c r="W7160" i="5"/>
  <c r="X7246" i="5"/>
  <c r="W7246" i="5"/>
  <c r="X7244" i="5"/>
  <c r="W7244" i="5"/>
  <c r="X7280" i="5"/>
  <c r="W7280" i="5"/>
  <c r="X6596" i="5"/>
  <c r="W6596" i="5"/>
  <c r="W6670" i="5"/>
  <c r="X6670" i="5"/>
  <c r="W6540" i="5"/>
  <c r="X6540" i="5"/>
  <c r="W7011" i="5"/>
  <c r="X7011" i="5"/>
  <c r="W7049" i="5"/>
  <c r="X7049" i="5"/>
  <c r="W7181" i="5"/>
  <c r="X7181" i="5"/>
  <c r="W6606" i="5"/>
  <c r="X6606" i="5"/>
  <c r="W6628" i="5"/>
  <c r="X6628" i="5"/>
  <c r="W6794" i="5"/>
  <c r="X6794" i="5"/>
  <c r="W6779" i="5"/>
  <c r="X6779" i="5"/>
  <c r="W6946" i="5"/>
  <c r="X6946" i="5"/>
  <c r="W6892" i="5"/>
  <c r="X6892" i="5"/>
  <c r="W7135" i="5"/>
  <c r="X7135" i="5"/>
  <c r="W7262" i="5"/>
  <c r="X7262" i="5"/>
  <c r="W7162" i="5"/>
  <c r="X7162" i="5"/>
  <c r="W7185" i="5"/>
  <c r="X7185" i="5"/>
  <c r="X7295" i="5"/>
  <c r="W7295" i="5"/>
  <c r="X6622" i="5"/>
  <c r="W6622" i="5"/>
  <c r="X6555" i="5"/>
  <c r="W6555" i="5"/>
  <c r="W6526" i="5"/>
  <c r="X6526" i="5"/>
  <c r="W6525" i="5"/>
  <c r="X6525" i="5"/>
  <c r="W7042" i="5"/>
  <c r="X7042" i="5"/>
  <c r="X7263" i="5"/>
  <c r="W7263" i="5"/>
  <c r="W7138" i="5"/>
  <c r="X7138" i="5"/>
  <c r="W6644" i="5"/>
  <c r="X6644" i="5"/>
  <c r="X6826" i="5"/>
  <c r="W6826" i="5"/>
  <c r="X6809" i="5"/>
  <c r="W6809" i="5"/>
  <c r="X6882" i="5"/>
  <c r="W6882" i="5"/>
  <c r="W6910" i="5"/>
  <c r="X6910" i="5"/>
  <c r="X6967" i="5"/>
  <c r="W6967" i="5"/>
  <c r="W6391" i="5"/>
  <c r="X6391" i="5"/>
  <c r="X7164" i="5"/>
  <c r="W7164" i="5"/>
  <c r="W7247" i="5"/>
  <c r="X7247" i="5"/>
  <c r="W7168" i="5"/>
  <c r="X7168" i="5"/>
  <c r="X7229" i="5"/>
  <c r="W7229" i="5"/>
  <c r="X7331" i="5"/>
  <c r="W7331" i="5"/>
  <c r="W7287" i="5"/>
  <c r="X7287" i="5"/>
  <c r="W6384" i="5"/>
  <c r="X6384" i="5"/>
  <c r="X6557" i="5"/>
  <c r="W6557" i="5"/>
  <c r="W7060" i="5"/>
  <c r="X7060" i="5"/>
  <c r="X7057" i="5"/>
  <c r="W7057" i="5"/>
  <c r="X7175" i="5"/>
  <c r="W7175" i="5"/>
  <c r="W6577" i="5"/>
  <c r="X6577" i="5"/>
  <c r="X6660" i="5"/>
  <c r="W6660" i="5"/>
  <c r="W6869" i="5"/>
  <c r="X6869" i="5"/>
  <c r="W6817" i="5"/>
  <c r="X6817" i="5"/>
  <c r="W6920" i="5"/>
  <c r="X6920" i="5"/>
  <c r="X6382" i="5"/>
  <c r="W6382" i="5"/>
  <c r="W7145" i="5"/>
  <c r="X7145" i="5"/>
  <c r="X7199" i="5"/>
  <c r="W7199" i="5"/>
  <c r="X7167" i="5"/>
  <c r="W7167" i="5"/>
  <c r="X7191" i="5"/>
  <c r="W7191" i="5"/>
  <c r="W7180" i="5"/>
  <c r="X7180" i="5"/>
  <c r="X7258" i="5"/>
  <c r="W7258" i="5"/>
  <c r="W6621" i="5"/>
  <c r="X6621" i="5"/>
  <c r="X6662" i="5"/>
  <c r="W6662" i="5"/>
  <c r="X6527" i="5"/>
  <c r="W6527" i="5"/>
  <c r="W6532" i="5"/>
  <c r="X6532" i="5"/>
  <c r="W7074" i="5"/>
  <c r="X7074" i="5"/>
  <c r="W7071" i="5"/>
  <c r="X7071" i="5"/>
  <c r="W7014" i="5"/>
  <c r="X7014" i="5"/>
  <c r="X6651" i="5"/>
  <c r="W6651" i="5"/>
  <c r="X6769" i="5"/>
  <c r="W6769" i="5"/>
  <c r="X6890" i="5"/>
  <c r="W6890" i="5"/>
  <c r="W6943" i="5"/>
  <c r="X6943" i="5"/>
  <c r="W6515" i="5"/>
  <c r="X6515" i="5"/>
  <c r="X6371" i="5"/>
  <c r="W6371" i="5"/>
  <c r="X7165" i="5"/>
  <c r="W7165" i="5"/>
  <c r="W7314" i="5"/>
  <c r="X7314" i="5"/>
  <c r="X7102" i="5"/>
  <c r="W7102" i="5"/>
  <c r="X7242" i="5"/>
  <c r="W7242" i="5"/>
  <c r="X7152" i="5"/>
  <c r="W7152" i="5"/>
  <c r="X7235" i="5"/>
  <c r="W7235" i="5"/>
  <c r="W6189" i="5"/>
  <c r="X6189" i="5"/>
  <c r="W6649" i="5"/>
  <c r="X6649" i="5"/>
  <c r="X7090" i="5"/>
  <c r="W7090" i="5"/>
  <c r="W7087" i="5"/>
  <c r="X7087" i="5"/>
  <c r="W7095" i="5"/>
  <c r="X7095" i="5"/>
  <c r="X6578" i="5"/>
  <c r="W6578" i="5"/>
  <c r="W6657" i="5"/>
  <c r="X6657" i="5"/>
  <c r="X6848" i="5"/>
  <c r="W6848" i="5"/>
  <c r="W6749" i="5"/>
  <c r="X6749" i="5"/>
  <c r="W6944" i="5"/>
  <c r="X6944" i="5"/>
  <c r="W6973" i="5"/>
  <c r="X6973" i="5"/>
  <c r="W7124" i="5"/>
  <c r="X7124" i="5"/>
  <c r="W7319" i="5"/>
  <c r="X7319" i="5"/>
  <c r="X7114" i="5"/>
  <c r="W7114" i="5"/>
  <c r="W7217" i="5"/>
  <c r="X7217" i="5"/>
  <c r="W7251" i="5"/>
  <c r="X7251" i="5"/>
  <c r="W6378" i="5"/>
  <c r="X6378" i="5"/>
  <c r="W6564" i="5"/>
  <c r="X6564" i="5"/>
  <c r="W6387" i="5"/>
  <c r="X6387" i="5"/>
  <c r="X7106" i="5"/>
  <c r="W7106" i="5"/>
  <c r="X7103" i="5"/>
  <c r="W7103" i="5"/>
  <c r="X7214" i="5"/>
  <c r="W7214" i="5"/>
  <c r="X6599" i="5"/>
  <c r="W6599" i="5"/>
  <c r="X6654" i="5"/>
  <c r="W6654" i="5"/>
  <c r="W6849" i="5"/>
  <c r="X6849" i="5"/>
  <c r="W6837" i="5"/>
  <c r="X6837" i="5"/>
  <c r="X6956" i="5"/>
  <c r="W6956" i="5"/>
  <c r="W6968" i="5"/>
  <c r="X6968" i="5"/>
  <c r="X7136" i="5"/>
  <c r="W7136" i="5"/>
  <c r="X7321" i="5"/>
  <c r="W7321" i="5"/>
  <c r="X7075" i="5"/>
  <c r="W7075" i="5"/>
  <c r="X7030" i="5"/>
  <c r="W7030" i="5"/>
  <c r="W7267" i="5"/>
  <c r="X7267" i="5"/>
  <c r="X7272" i="5"/>
  <c r="W7272" i="5"/>
  <c r="W6563" i="5"/>
  <c r="X6563" i="5"/>
  <c r="W6615" i="5"/>
  <c r="X6615" i="5"/>
  <c r="W7205" i="5"/>
  <c r="X7205" i="5"/>
  <c r="W7188" i="5"/>
  <c r="X7188" i="5"/>
  <c r="X7007" i="5"/>
  <c r="W7007" i="5"/>
  <c r="W6249" i="5"/>
  <c r="X6249" i="5"/>
  <c r="W6247" i="5"/>
  <c r="X6247" i="5"/>
  <c r="X6250" i="5"/>
  <c r="W6250" i="5"/>
  <c r="X5959" i="5"/>
  <c r="W5959" i="5"/>
  <c r="X5951" i="5"/>
  <c r="W5951" i="5"/>
  <c r="W5952" i="5"/>
  <c r="X5952" i="5"/>
  <c r="X5960" i="5"/>
  <c r="W5960" i="5"/>
  <c r="T5918" i="5"/>
  <c r="T5917" i="5"/>
  <c r="T5928" i="5"/>
  <c r="T5927" i="5"/>
  <c r="T5940" i="5"/>
  <c r="T5939" i="5"/>
  <c r="T5900" i="5"/>
  <c r="T5899" i="5"/>
  <c r="T5906" i="5"/>
  <c r="T5905" i="5"/>
  <c r="T5914" i="5" l="1"/>
  <c r="T5913" i="5"/>
  <c r="U5913" i="5" s="1"/>
  <c r="T5898" i="5"/>
  <c r="U5898" i="5" s="1"/>
  <c r="T5897" i="5"/>
  <c r="U5897" i="5" s="1"/>
  <c r="T5904" i="5"/>
  <c r="U5904" i="5" s="1"/>
  <c r="T5903" i="5"/>
  <c r="U5903" i="5" s="1"/>
  <c r="T5912" i="5"/>
  <c r="U5912" i="5" s="1"/>
  <c r="T5911" i="5"/>
  <c r="U5911" i="5" s="1"/>
  <c r="T5838" i="5"/>
  <c r="T5837" i="5"/>
  <c r="T5836" i="5"/>
  <c r="T5835" i="5"/>
  <c r="T5846" i="5"/>
  <c r="T5845" i="5"/>
  <c r="T5856" i="5"/>
  <c r="U5856" i="5" s="1"/>
  <c r="T5855" i="5"/>
  <c r="V5855" i="5" s="1"/>
  <c r="T5864" i="5"/>
  <c r="T5863" i="5"/>
  <c r="T5844" i="5"/>
  <c r="T5843" i="5"/>
  <c r="T5854" i="5"/>
  <c r="V5854" i="5" s="1"/>
  <c r="T5853" i="5"/>
  <c r="V5853" i="5" s="1"/>
  <c r="T5862" i="5"/>
  <c r="T5861" i="5"/>
  <c r="T5821" i="5"/>
  <c r="T5832" i="5"/>
  <c r="T5831" i="5"/>
  <c r="T5819" i="5"/>
  <c r="T5830" i="5"/>
  <c r="T5829" i="5"/>
  <c r="U6005" i="5"/>
  <c r="V6005" i="5"/>
  <c r="U6006" i="5"/>
  <c r="V6006" i="5"/>
  <c r="U6007" i="5"/>
  <c r="V6007" i="5"/>
  <c r="U6008" i="5"/>
  <c r="V6008" i="5"/>
  <c r="U6009" i="5"/>
  <c r="V6009" i="5"/>
  <c r="U6010" i="5"/>
  <c r="V6010" i="5"/>
  <c r="U6011" i="5"/>
  <c r="V6011" i="5"/>
  <c r="U6012" i="5"/>
  <c r="V6012" i="5"/>
  <c r="U6013" i="5"/>
  <c r="V6013" i="5"/>
  <c r="U6014" i="5"/>
  <c r="V6014" i="5"/>
  <c r="U6015" i="5"/>
  <c r="V6015" i="5"/>
  <c r="U6016" i="5"/>
  <c r="V6016" i="5"/>
  <c r="U6017" i="5"/>
  <c r="V6017" i="5"/>
  <c r="U6018" i="5"/>
  <c r="V6018" i="5"/>
  <c r="U6019" i="5"/>
  <c r="V6019" i="5"/>
  <c r="U6020" i="5"/>
  <c r="V6020" i="5"/>
  <c r="U6021" i="5"/>
  <c r="V6021" i="5"/>
  <c r="U6022" i="5"/>
  <c r="V6022" i="5"/>
  <c r="U6023" i="5"/>
  <c r="V6023" i="5"/>
  <c r="U6024" i="5"/>
  <c r="V6024" i="5"/>
  <c r="U6025" i="5"/>
  <c r="V6025" i="5"/>
  <c r="U6026" i="5"/>
  <c r="V6026" i="5"/>
  <c r="U6027" i="5"/>
  <c r="V6027" i="5"/>
  <c r="U6028" i="5"/>
  <c r="V6028" i="5"/>
  <c r="U6029" i="5"/>
  <c r="V6029" i="5"/>
  <c r="U6030" i="5"/>
  <c r="V6030" i="5"/>
  <c r="U6031" i="5"/>
  <c r="V6031" i="5"/>
  <c r="U6032" i="5"/>
  <c r="V6032" i="5"/>
  <c r="U6033" i="5"/>
  <c r="V6033" i="5"/>
  <c r="U6034" i="5"/>
  <c r="V6034" i="5"/>
  <c r="U6035" i="5"/>
  <c r="V6035" i="5"/>
  <c r="U6036" i="5"/>
  <c r="V6036" i="5"/>
  <c r="U6037" i="5"/>
  <c r="V6037" i="5"/>
  <c r="U6038" i="5"/>
  <c r="V6038" i="5"/>
  <c r="U6039" i="5"/>
  <c r="V6039" i="5"/>
  <c r="U6040" i="5"/>
  <c r="V6040" i="5"/>
  <c r="U6041" i="5"/>
  <c r="V6041" i="5"/>
  <c r="U6042" i="5"/>
  <c r="V6042" i="5"/>
  <c r="U6043" i="5"/>
  <c r="V6043" i="5"/>
  <c r="U6044" i="5"/>
  <c r="V6044" i="5"/>
  <c r="U6045" i="5"/>
  <c r="V6045" i="5"/>
  <c r="U6046" i="5"/>
  <c r="V6046" i="5"/>
  <c r="U6047" i="5"/>
  <c r="V6047" i="5"/>
  <c r="U6048" i="5"/>
  <c r="V6048" i="5"/>
  <c r="U6049" i="5"/>
  <c r="V6049" i="5"/>
  <c r="U6050" i="5"/>
  <c r="V6050" i="5"/>
  <c r="U6051" i="5"/>
  <c r="V6051" i="5"/>
  <c r="U6052" i="5"/>
  <c r="V6052" i="5"/>
  <c r="U6053" i="5"/>
  <c r="V6053" i="5"/>
  <c r="U6054" i="5"/>
  <c r="V6054" i="5"/>
  <c r="U6055" i="5"/>
  <c r="V6055" i="5"/>
  <c r="U6056" i="5"/>
  <c r="V6056" i="5"/>
  <c r="U6057" i="5"/>
  <c r="V6057" i="5"/>
  <c r="U6058" i="5"/>
  <c r="V6058" i="5"/>
  <c r="U6059" i="5"/>
  <c r="V6059" i="5"/>
  <c r="U6060" i="5"/>
  <c r="V6060" i="5"/>
  <c r="U6061" i="5"/>
  <c r="V6061" i="5"/>
  <c r="U6062" i="5"/>
  <c r="V6062" i="5"/>
  <c r="U6063" i="5"/>
  <c r="V6063" i="5"/>
  <c r="U6064" i="5"/>
  <c r="V6064" i="5"/>
  <c r="U6065" i="5"/>
  <c r="V6065" i="5"/>
  <c r="U6066" i="5"/>
  <c r="V6066" i="5"/>
  <c r="U6067" i="5"/>
  <c r="V6067" i="5"/>
  <c r="U6068" i="5"/>
  <c r="V6068" i="5"/>
  <c r="U6069" i="5"/>
  <c r="V6069" i="5"/>
  <c r="U6070" i="5"/>
  <c r="V6070" i="5"/>
  <c r="U6071" i="5"/>
  <c r="V6071" i="5"/>
  <c r="U6072" i="5"/>
  <c r="V6072" i="5"/>
  <c r="U6073" i="5"/>
  <c r="V6073" i="5"/>
  <c r="U6074" i="5"/>
  <c r="V6074" i="5"/>
  <c r="U6075" i="5"/>
  <c r="V6075" i="5"/>
  <c r="U6076" i="5"/>
  <c r="V6076" i="5"/>
  <c r="U6077" i="5"/>
  <c r="V6077" i="5"/>
  <c r="U6078" i="5"/>
  <c r="V6078" i="5"/>
  <c r="U6079" i="5"/>
  <c r="V6079" i="5"/>
  <c r="U6080" i="5"/>
  <c r="V6080" i="5"/>
  <c r="U6081" i="5"/>
  <c r="V6081" i="5"/>
  <c r="U6082" i="5"/>
  <c r="V6082" i="5"/>
  <c r="U6083" i="5"/>
  <c r="V6083" i="5"/>
  <c r="U6084" i="5"/>
  <c r="V6084" i="5"/>
  <c r="U6085" i="5"/>
  <c r="V6085" i="5"/>
  <c r="U6086" i="5"/>
  <c r="V6086" i="5"/>
  <c r="U6087" i="5"/>
  <c r="V6087" i="5"/>
  <c r="U6088" i="5"/>
  <c r="V6088" i="5"/>
  <c r="U6089" i="5"/>
  <c r="V6089" i="5"/>
  <c r="U6090" i="5"/>
  <c r="V6090" i="5"/>
  <c r="U6091" i="5"/>
  <c r="V6091" i="5"/>
  <c r="U6092" i="5"/>
  <c r="V6092" i="5"/>
  <c r="U6093" i="5"/>
  <c r="V6093" i="5"/>
  <c r="U6094" i="5"/>
  <c r="V6094" i="5"/>
  <c r="U6095" i="5"/>
  <c r="V6095" i="5"/>
  <c r="U6096" i="5"/>
  <c r="V6096" i="5"/>
  <c r="U6097" i="5"/>
  <c r="V6097" i="5"/>
  <c r="U6098" i="5"/>
  <c r="V6098" i="5"/>
  <c r="U6099" i="5"/>
  <c r="V6099" i="5"/>
  <c r="U6100" i="5"/>
  <c r="V6100" i="5"/>
  <c r="U6101" i="5"/>
  <c r="V6101" i="5"/>
  <c r="U6102" i="5"/>
  <c r="V6102" i="5"/>
  <c r="U6103" i="5"/>
  <c r="V6103" i="5"/>
  <c r="U6104" i="5"/>
  <c r="V6104" i="5"/>
  <c r="U6105" i="5"/>
  <c r="V6105" i="5"/>
  <c r="U6106" i="5"/>
  <c r="V6106" i="5"/>
  <c r="U6107" i="5"/>
  <c r="V6107" i="5"/>
  <c r="U6108" i="5"/>
  <c r="V6108" i="5"/>
  <c r="U6109" i="5"/>
  <c r="V6109" i="5"/>
  <c r="U6110" i="5"/>
  <c r="V6110" i="5"/>
  <c r="U6111" i="5"/>
  <c r="V6111" i="5"/>
  <c r="U6112" i="5"/>
  <c r="V6112" i="5"/>
  <c r="U6113" i="5"/>
  <c r="V6113" i="5"/>
  <c r="U6114" i="5"/>
  <c r="V6114" i="5"/>
  <c r="U6115" i="5"/>
  <c r="V6115" i="5"/>
  <c r="U6116" i="5"/>
  <c r="V6116" i="5"/>
  <c r="U6117" i="5"/>
  <c r="V6117" i="5"/>
  <c r="U6118" i="5"/>
  <c r="V6118" i="5"/>
  <c r="U6119" i="5"/>
  <c r="V6119" i="5"/>
  <c r="U6120" i="5"/>
  <c r="V6120" i="5"/>
  <c r="U6121" i="5"/>
  <c r="V6121" i="5"/>
  <c r="U6122" i="5"/>
  <c r="V6122" i="5"/>
  <c r="U6123" i="5"/>
  <c r="V6123" i="5"/>
  <c r="U6124" i="5"/>
  <c r="V6124" i="5"/>
  <c r="U6125" i="5"/>
  <c r="V6125" i="5"/>
  <c r="U6126" i="5"/>
  <c r="V6126" i="5"/>
  <c r="U6127" i="5"/>
  <c r="V6127" i="5"/>
  <c r="U6128" i="5"/>
  <c r="V6128" i="5"/>
  <c r="U6129" i="5"/>
  <c r="V6129" i="5"/>
  <c r="U6130" i="5"/>
  <c r="V6130" i="5"/>
  <c r="U6131" i="5"/>
  <c r="V6131" i="5"/>
  <c r="U6132" i="5"/>
  <c r="V6132" i="5"/>
  <c r="U6133" i="5"/>
  <c r="V6133" i="5"/>
  <c r="U6134" i="5"/>
  <c r="V6134" i="5"/>
  <c r="U6135" i="5"/>
  <c r="V6135" i="5"/>
  <c r="U6136" i="5"/>
  <c r="V6136" i="5"/>
  <c r="U6137" i="5"/>
  <c r="V6137" i="5"/>
  <c r="U6138" i="5"/>
  <c r="V6138" i="5"/>
  <c r="U6139" i="5"/>
  <c r="V6139" i="5"/>
  <c r="U6140" i="5"/>
  <c r="V6140" i="5"/>
  <c r="U6141" i="5"/>
  <c r="V6141" i="5"/>
  <c r="U6142" i="5"/>
  <c r="V6142" i="5"/>
  <c r="U6143" i="5"/>
  <c r="V6143" i="5"/>
  <c r="U6144" i="5"/>
  <c r="V6144" i="5"/>
  <c r="U6145" i="5"/>
  <c r="V6145" i="5"/>
  <c r="U6146" i="5"/>
  <c r="V6146" i="5"/>
  <c r="U6147" i="5"/>
  <c r="V6147" i="5"/>
  <c r="U6148" i="5"/>
  <c r="V6148" i="5"/>
  <c r="U6149" i="5"/>
  <c r="V6149" i="5"/>
  <c r="U6150" i="5"/>
  <c r="V6150" i="5"/>
  <c r="U6151" i="5"/>
  <c r="V6151" i="5"/>
  <c r="U6152" i="5"/>
  <c r="V6152" i="5"/>
  <c r="U6153" i="5"/>
  <c r="V6153" i="5"/>
  <c r="U6154" i="5"/>
  <c r="V6154" i="5"/>
  <c r="U6155" i="5"/>
  <c r="V6155" i="5"/>
  <c r="U6156" i="5"/>
  <c r="V6156" i="5"/>
  <c r="U6157" i="5"/>
  <c r="V6157" i="5"/>
  <c r="U6158" i="5"/>
  <c r="V6158" i="5"/>
  <c r="U6159" i="5"/>
  <c r="V6159" i="5"/>
  <c r="U6160" i="5"/>
  <c r="V6160" i="5"/>
  <c r="U6161" i="5"/>
  <c r="V6161" i="5"/>
  <c r="U6162" i="5"/>
  <c r="V6162" i="5"/>
  <c r="U6163" i="5"/>
  <c r="V6163" i="5"/>
  <c r="U6164" i="5"/>
  <c r="V6164" i="5"/>
  <c r="U6165" i="5"/>
  <c r="V6165" i="5"/>
  <c r="U6166" i="5"/>
  <c r="V6166" i="5"/>
  <c r="U6167" i="5"/>
  <c r="V6167" i="5"/>
  <c r="U6168" i="5"/>
  <c r="V6168" i="5"/>
  <c r="U6169" i="5"/>
  <c r="V6169" i="5"/>
  <c r="U6170" i="5"/>
  <c r="V6170" i="5"/>
  <c r="U6171" i="5"/>
  <c r="V6171" i="5"/>
  <c r="U6172" i="5"/>
  <c r="V6172" i="5"/>
  <c r="U6173" i="5"/>
  <c r="V6173" i="5"/>
  <c r="U6174" i="5"/>
  <c r="V6174" i="5"/>
  <c r="U6175" i="5"/>
  <c r="V6175" i="5"/>
  <c r="U6176" i="5"/>
  <c r="V6176" i="5"/>
  <c r="U6177" i="5"/>
  <c r="V6177" i="5"/>
  <c r="U6178" i="5"/>
  <c r="V6178" i="5"/>
  <c r="U6179" i="5"/>
  <c r="V6179" i="5"/>
  <c r="U6180" i="5"/>
  <c r="V6180" i="5"/>
  <c r="U6181" i="5"/>
  <c r="V6181" i="5"/>
  <c r="U6182" i="5"/>
  <c r="V6182" i="5"/>
  <c r="U6183" i="5"/>
  <c r="V6183" i="5"/>
  <c r="U6184" i="5"/>
  <c r="V6184" i="5"/>
  <c r="U6185" i="5"/>
  <c r="V6185" i="5"/>
  <c r="U6186" i="5"/>
  <c r="V6186" i="5"/>
  <c r="U6187" i="5"/>
  <c r="V6187" i="5"/>
  <c r="U6188" i="5"/>
  <c r="V6188" i="5"/>
  <c r="U6191" i="5"/>
  <c r="V6191" i="5"/>
  <c r="U6192" i="5"/>
  <c r="V6192" i="5"/>
  <c r="U6193" i="5"/>
  <c r="V6193" i="5"/>
  <c r="U6194" i="5"/>
  <c r="V6194" i="5"/>
  <c r="U6195" i="5"/>
  <c r="V6195" i="5"/>
  <c r="U6196" i="5"/>
  <c r="V6196" i="5"/>
  <c r="U6197" i="5"/>
  <c r="V6197" i="5"/>
  <c r="U6198" i="5"/>
  <c r="V6198" i="5"/>
  <c r="U6199" i="5"/>
  <c r="V6199" i="5"/>
  <c r="U6200" i="5"/>
  <c r="V6200" i="5"/>
  <c r="U6201" i="5"/>
  <c r="V6201" i="5"/>
  <c r="U6202" i="5"/>
  <c r="V6202" i="5"/>
  <c r="U6203" i="5"/>
  <c r="V6203" i="5"/>
  <c r="U6204" i="5"/>
  <c r="V6204" i="5"/>
  <c r="U6205" i="5"/>
  <c r="V6205" i="5"/>
  <c r="U6206" i="5"/>
  <c r="V6206" i="5"/>
  <c r="U6207" i="5"/>
  <c r="V6207" i="5"/>
  <c r="U6208" i="5"/>
  <c r="V6208" i="5"/>
  <c r="U6209" i="5"/>
  <c r="V6209" i="5"/>
  <c r="U6210" i="5"/>
  <c r="V6210" i="5"/>
  <c r="U6211" i="5"/>
  <c r="V6211" i="5"/>
  <c r="U6212" i="5"/>
  <c r="V6212" i="5"/>
  <c r="U6213" i="5"/>
  <c r="V6213" i="5"/>
  <c r="U6214" i="5"/>
  <c r="V6214" i="5"/>
  <c r="U6215" i="5"/>
  <c r="V6215" i="5"/>
  <c r="U6216" i="5"/>
  <c r="V6216" i="5"/>
  <c r="U6217" i="5"/>
  <c r="V6217" i="5"/>
  <c r="U6218" i="5"/>
  <c r="V6218" i="5"/>
  <c r="U6219" i="5"/>
  <c r="V6219" i="5"/>
  <c r="U6220" i="5"/>
  <c r="V6220" i="5"/>
  <c r="U6221" i="5"/>
  <c r="V6221" i="5"/>
  <c r="U6222" i="5"/>
  <c r="V6222" i="5"/>
  <c r="U6223" i="5"/>
  <c r="V6223" i="5"/>
  <c r="U6224" i="5"/>
  <c r="V6224" i="5"/>
  <c r="U6225" i="5"/>
  <c r="V6225" i="5"/>
  <c r="U6226" i="5"/>
  <c r="V6226" i="5"/>
  <c r="U6227" i="5"/>
  <c r="V6227" i="5"/>
  <c r="U6228" i="5"/>
  <c r="V6228" i="5"/>
  <c r="U6229" i="5"/>
  <c r="V6229" i="5"/>
  <c r="U6230" i="5"/>
  <c r="V6230" i="5"/>
  <c r="U6231" i="5"/>
  <c r="V6231" i="5"/>
  <c r="U6232" i="5"/>
  <c r="V6232" i="5"/>
  <c r="U6233" i="5"/>
  <c r="V6233" i="5"/>
  <c r="U6234" i="5"/>
  <c r="V6234" i="5"/>
  <c r="U6235" i="5"/>
  <c r="V6235" i="5"/>
  <c r="U6236" i="5"/>
  <c r="V6236" i="5"/>
  <c r="U6237" i="5"/>
  <c r="V6237" i="5"/>
  <c r="U6238" i="5"/>
  <c r="V6238" i="5"/>
  <c r="U6239" i="5"/>
  <c r="V6239" i="5"/>
  <c r="U6240" i="5"/>
  <c r="V6240" i="5"/>
  <c r="U6241" i="5"/>
  <c r="V6241" i="5"/>
  <c r="U6242" i="5"/>
  <c r="V6242" i="5"/>
  <c r="U6243" i="5"/>
  <c r="V6243" i="5"/>
  <c r="U6244" i="5"/>
  <c r="V6244" i="5"/>
  <c r="U6245" i="5"/>
  <c r="V6245" i="5"/>
  <c r="U6246" i="5"/>
  <c r="V6246" i="5"/>
  <c r="U6248" i="5"/>
  <c r="V6248" i="5"/>
  <c r="U6251" i="5"/>
  <c r="V6251" i="5"/>
  <c r="U6252" i="5"/>
  <c r="V6252" i="5"/>
  <c r="U6253" i="5"/>
  <c r="V6253" i="5"/>
  <c r="U6254" i="5"/>
  <c r="V6254" i="5"/>
  <c r="U6255" i="5"/>
  <c r="V6255" i="5"/>
  <c r="U6256" i="5"/>
  <c r="V6256" i="5"/>
  <c r="U6257" i="5"/>
  <c r="V6257" i="5"/>
  <c r="U6258" i="5"/>
  <c r="V6258" i="5"/>
  <c r="U6259" i="5"/>
  <c r="V6259" i="5"/>
  <c r="U6260" i="5"/>
  <c r="V6260" i="5"/>
  <c r="U6261" i="5"/>
  <c r="V6261" i="5"/>
  <c r="U6262" i="5"/>
  <c r="V6262" i="5"/>
  <c r="U6263" i="5"/>
  <c r="V6263" i="5"/>
  <c r="U6264" i="5"/>
  <c r="V6264" i="5"/>
  <c r="U6265" i="5"/>
  <c r="V6265" i="5"/>
  <c r="U6266" i="5"/>
  <c r="V6266" i="5"/>
  <c r="U6267" i="5"/>
  <c r="V6267" i="5"/>
  <c r="U6268" i="5"/>
  <c r="V6268" i="5"/>
  <c r="U6269" i="5"/>
  <c r="V6269" i="5"/>
  <c r="U6270" i="5"/>
  <c r="V6270" i="5"/>
  <c r="U6271" i="5"/>
  <c r="V6271" i="5"/>
  <c r="U6272" i="5"/>
  <c r="V6272" i="5"/>
  <c r="U6273" i="5"/>
  <c r="V6273" i="5"/>
  <c r="U6274" i="5"/>
  <c r="V6274" i="5"/>
  <c r="U6275" i="5"/>
  <c r="V6275" i="5"/>
  <c r="U6276" i="5"/>
  <c r="V6276" i="5"/>
  <c r="U6277" i="5"/>
  <c r="V6277" i="5"/>
  <c r="U6278" i="5"/>
  <c r="V6278" i="5"/>
  <c r="U6279" i="5"/>
  <c r="V6279" i="5"/>
  <c r="U6280" i="5"/>
  <c r="V6280" i="5"/>
  <c r="U6281" i="5"/>
  <c r="V6281" i="5"/>
  <c r="U6282" i="5"/>
  <c r="V6282" i="5"/>
  <c r="U6283" i="5"/>
  <c r="V6283" i="5"/>
  <c r="U6284" i="5"/>
  <c r="V6284" i="5"/>
  <c r="U6285" i="5"/>
  <c r="V6285" i="5"/>
  <c r="U6286" i="5"/>
  <c r="V6286" i="5"/>
  <c r="U6287" i="5"/>
  <c r="V6287" i="5"/>
  <c r="U6288" i="5"/>
  <c r="V6288" i="5"/>
  <c r="U6289" i="5"/>
  <c r="V6289" i="5"/>
  <c r="U6290" i="5"/>
  <c r="V6290" i="5"/>
  <c r="U6291" i="5"/>
  <c r="V6291" i="5"/>
  <c r="U6292" i="5"/>
  <c r="V6292" i="5"/>
  <c r="U6293" i="5"/>
  <c r="V6293" i="5"/>
  <c r="U6294" i="5"/>
  <c r="V6294" i="5"/>
  <c r="U6295" i="5"/>
  <c r="V6295" i="5"/>
  <c r="U6296" i="5"/>
  <c r="V6296" i="5"/>
  <c r="U6297" i="5"/>
  <c r="V6297" i="5"/>
  <c r="U6298" i="5"/>
  <c r="V6298" i="5"/>
  <c r="U6299" i="5"/>
  <c r="V6299" i="5"/>
  <c r="U6300" i="5"/>
  <c r="V6300" i="5"/>
  <c r="U6301" i="5"/>
  <c r="V6301" i="5"/>
  <c r="U6302" i="5"/>
  <c r="V6302" i="5"/>
  <c r="U6303" i="5"/>
  <c r="V6303" i="5"/>
  <c r="U6304" i="5"/>
  <c r="V6304" i="5"/>
  <c r="U6305" i="5"/>
  <c r="V6305" i="5"/>
  <c r="U6306" i="5"/>
  <c r="V6306" i="5"/>
  <c r="U6307" i="5"/>
  <c r="V6307" i="5"/>
  <c r="U6308" i="5"/>
  <c r="V6308" i="5"/>
  <c r="U6309" i="5"/>
  <c r="V6309" i="5"/>
  <c r="U6310" i="5"/>
  <c r="V6310" i="5"/>
  <c r="U6311" i="5"/>
  <c r="V6311" i="5"/>
  <c r="U6312" i="5"/>
  <c r="V6312" i="5"/>
  <c r="U6313" i="5"/>
  <c r="V6313" i="5"/>
  <c r="U6314" i="5"/>
  <c r="V6314" i="5"/>
  <c r="U6315" i="5"/>
  <c r="V6315" i="5"/>
  <c r="U6316" i="5"/>
  <c r="V6316" i="5"/>
  <c r="U6317" i="5"/>
  <c r="V6317" i="5"/>
  <c r="U6318" i="5"/>
  <c r="V6318" i="5"/>
  <c r="U6319" i="5"/>
  <c r="V6319" i="5"/>
  <c r="U6320" i="5"/>
  <c r="V6320" i="5"/>
  <c r="U6321" i="5"/>
  <c r="V6321" i="5"/>
  <c r="U6322" i="5"/>
  <c r="V6322" i="5"/>
  <c r="U6323" i="5"/>
  <c r="V6323" i="5"/>
  <c r="U6324" i="5"/>
  <c r="V6324" i="5"/>
  <c r="U6325" i="5"/>
  <c r="V6325" i="5"/>
  <c r="U6326" i="5"/>
  <c r="V6326" i="5"/>
  <c r="U6327" i="5"/>
  <c r="V6327" i="5"/>
  <c r="U6328" i="5"/>
  <c r="V6328" i="5"/>
  <c r="U6329" i="5"/>
  <c r="V6329" i="5"/>
  <c r="U6330" i="5"/>
  <c r="V6330" i="5"/>
  <c r="U6331" i="5"/>
  <c r="V6331" i="5"/>
  <c r="U6332" i="5"/>
  <c r="V6332" i="5"/>
  <c r="U6333" i="5"/>
  <c r="V6333" i="5"/>
  <c r="U6334" i="5"/>
  <c r="V6334" i="5"/>
  <c r="U6335" i="5"/>
  <c r="V6335" i="5"/>
  <c r="U6336" i="5"/>
  <c r="V6336" i="5"/>
  <c r="U6337" i="5"/>
  <c r="V6337" i="5"/>
  <c r="U6338" i="5"/>
  <c r="V6338" i="5"/>
  <c r="U6339" i="5"/>
  <c r="V6339" i="5"/>
  <c r="U6340" i="5"/>
  <c r="V6340" i="5"/>
  <c r="U6341" i="5"/>
  <c r="V6341" i="5"/>
  <c r="U6342" i="5"/>
  <c r="V6342" i="5"/>
  <c r="U6343" i="5"/>
  <c r="V6343" i="5"/>
  <c r="U6344" i="5"/>
  <c r="V6344" i="5"/>
  <c r="U6345" i="5"/>
  <c r="V6345" i="5"/>
  <c r="U6346" i="5"/>
  <c r="V6346" i="5"/>
  <c r="U6347" i="5"/>
  <c r="V6347" i="5"/>
  <c r="U6348" i="5"/>
  <c r="V6348" i="5"/>
  <c r="U6349" i="5"/>
  <c r="V6349" i="5"/>
  <c r="U6350" i="5"/>
  <c r="V6350" i="5"/>
  <c r="U6351" i="5"/>
  <c r="V6351" i="5"/>
  <c r="U6352" i="5"/>
  <c r="V6352" i="5"/>
  <c r="U6353" i="5"/>
  <c r="V6353" i="5"/>
  <c r="U6354" i="5"/>
  <c r="V6354" i="5"/>
  <c r="U6355" i="5"/>
  <c r="V6355" i="5"/>
  <c r="U6356" i="5"/>
  <c r="V6356" i="5"/>
  <c r="U6357" i="5"/>
  <c r="V6357" i="5"/>
  <c r="U6358" i="5"/>
  <c r="V6358" i="5"/>
  <c r="U6359" i="5"/>
  <c r="V6359" i="5"/>
  <c r="U6360" i="5"/>
  <c r="V6360" i="5"/>
  <c r="U6367" i="5"/>
  <c r="V6367" i="5"/>
  <c r="U6368" i="5"/>
  <c r="V6368" i="5"/>
  <c r="U6375" i="5"/>
  <c r="V6375" i="5"/>
  <c r="U6376" i="5"/>
  <c r="V6376" i="5"/>
  <c r="U6393" i="5"/>
  <c r="V6393" i="5"/>
  <c r="U6394" i="5"/>
  <c r="V6394" i="5"/>
  <c r="U6395" i="5"/>
  <c r="V6395" i="5"/>
  <c r="U6396" i="5"/>
  <c r="V6396" i="5"/>
  <c r="U6397" i="5"/>
  <c r="V6397" i="5"/>
  <c r="U6398" i="5"/>
  <c r="V6398" i="5"/>
  <c r="U6399" i="5"/>
  <c r="V6399" i="5"/>
  <c r="U6400" i="5"/>
  <c r="V6400" i="5"/>
  <c r="U6401" i="5"/>
  <c r="V6401" i="5"/>
  <c r="U6402" i="5"/>
  <c r="V6402" i="5"/>
  <c r="U6403" i="5"/>
  <c r="V6403" i="5"/>
  <c r="U6404" i="5"/>
  <c r="V6404" i="5"/>
  <c r="U6405" i="5"/>
  <c r="V6405" i="5"/>
  <c r="U6406" i="5"/>
  <c r="V6406" i="5"/>
  <c r="U6407" i="5"/>
  <c r="V6407" i="5"/>
  <c r="U6408" i="5"/>
  <c r="V6408" i="5"/>
  <c r="U6409" i="5"/>
  <c r="V6409" i="5"/>
  <c r="U6410" i="5"/>
  <c r="V6410" i="5"/>
  <c r="U6411" i="5"/>
  <c r="V6411" i="5"/>
  <c r="U6412" i="5"/>
  <c r="V6412" i="5"/>
  <c r="U6413" i="5"/>
  <c r="V6413" i="5"/>
  <c r="U6414" i="5"/>
  <c r="V6414" i="5"/>
  <c r="U6415" i="5"/>
  <c r="V6415" i="5"/>
  <c r="U6416" i="5"/>
  <c r="V6416" i="5"/>
  <c r="U6417" i="5"/>
  <c r="V6417" i="5"/>
  <c r="U6418" i="5"/>
  <c r="V6418" i="5"/>
  <c r="U6419" i="5"/>
  <c r="V6419" i="5"/>
  <c r="U6420" i="5"/>
  <c r="V6420" i="5"/>
  <c r="U6421" i="5"/>
  <c r="V6421" i="5"/>
  <c r="U6422" i="5"/>
  <c r="V6422" i="5"/>
  <c r="U6423" i="5"/>
  <c r="V6423" i="5"/>
  <c r="U6424" i="5"/>
  <c r="V6424" i="5"/>
  <c r="U6425" i="5"/>
  <c r="V6425" i="5"/>
  <c r="U6426" i="5"/>
  <c r="V6426" i="5"/>
  <c r="U6427" i="5"/>
  <c r="V6427" i="5"/>
  <c r="U6428" i="5"/>
  <c r="V6428" i="5"/>
  <c r="U6429" i="5"/>
  <c r="V6429" i="5"/>
  <c r="U6430" i="5"/>
  <c r="V6430" i="5"/>
  <c r="U6431" i="5"/>
  <c r="V6431" i="5"/>
  <c r="U6432" i="5"/>
  <c r="V6432" i="5"/>
  <c r="U6433" i="5"/>
  <c r="V6433" i="5"/>
  <c r="U6434" i="5"/>
  <c r="V6434" i="5"/>
  <c r="U6435" i="5"/>
  <c r="V6435" i="5"/>
  <c r="U6436" i="5"/>
  <c r="V6436" i="5"/>
  <c r="U6437" i="5"/>
  <c r="V6437" i="5"/>
  <c r="U6438" i="5"/>
  <c r="V6438" i="5"/>
  <c r="U6439" i="5"/>
  <c r="V6439" i="5"/>
  <c r="U6440" i="5"/>
  <c r="V6440" i="5"/>
  <c r="U6441" i="5"/>
  <c r="V6441" i="5"/>
  <c r="U6442" i="5"/>
  <c r="V6442" i="5"/>
  <c r="U6443" i="5"/>
  <c r="V6443" i="5"/>
  <c r="U6444" i="5"/>
  <c r="V6444" i="5"/>
  <c r="U6445" i="5"/>
  <c r="V6445" i="5"/>
  <c r="U6446" i="5"/>
  <c r="V6446" i="5"/>
  <c r="U6447" i="5"/>
  <c r="V6447" i="5"/>
  <c r="U6448" i="5"/>
  <c r="V6448" i="5"/>
  <c r="U6449" i="5"/>
  <c r="V6449" i="5"/>
  <c r="U6450" i="5"/>
  <c r="V6450" i="5"/>
  <c r="U6451" i="5"/>
  <c r="V6451" i="5"/>
  <c r="U6452" i="5"/>
  <c r="V6452" i="5"/>
  <c r="U6453" i="5"/>
  <c r="V6453" i="5"/>
  <c r="U6454" i="5"/>
  <c r="V6454" i="5"/>
  <c r="U6455" i="5"/>
  <c r="V6455" i="5"/>
  <c r="U6456" i="5"/>
  <c r="V6456" i="5"/>
  <c r="U6457" i="5"/>
  <c r="V6457" i="5"/>
  <c r="U6458" i="5"/>
  <c r="V6458" i="5"/>
  <c r="U6459" i="5"/>
  <c r="V6459" i="5"/>
  <c r="U6460" i="5"/>
  <c r="V6460" i="5"/>
  <c r="U6461" i="5"/>
  <c r="V6461" i="5"/>
  <c r="U6462" i="5"/>
  <c r="V6462" i="5"/>
  <c r="U6463" i="5"/>
  <c r="V6463" i="5"/>
  <c r="U6464" i="5"/>
  <c r="V6464" i="5"/>
  <c r="U6465" i="5"/>
  <c r="V6465" i="5"/>
  <c r="U6466" i="5"/>
  <c r="V6466" i="5"/>
  <c r="U6467" i="5"/>
  <c r="V6467" i="5"/>
  <c r="U6468" i="5"/>
  <c r="V6468" i="5"/>
  <c r="U6469" i="5"/>
  <c r="V6469" i="5"/>
  <c r="U6470" i="5"/>
  <c r="V6470" i="5"/>
  <c r="U6471" i="5"/>
  <c r="V6471" i="5"/>
  <c r="U6472" i="5"/>
  <c r="V6472" i="5"/>
  <c r="U6473" i="5"/>
  <c r="V6473" i="5"/>
  <c r="U6474" i="5"/>
  <c r="V6474" i="5"/>
  <c r="U6475" i="5"/>
  <c r="V6475" i="5"/>
  <c r="U6476" i="5"/>
  <c r="V6476" i="5"/>
  <c r="U6477" i="5"/>
  <c r="V6477" i="5"/>
  <c r="U6478" i="5"/>
  <c r="V6478" i="5"/>
  <c r="U6479" i="5"/>
  <c r="V6479" i="5"/>
  <c r="U6480" i="5"/>
  <c r="V6480" i="5"/>
  <c r="U6481" i="5"/>
  <c r="V6481" i="5"/>
  <c r="U6482" i="5"/>
  <c r="V6482" i="5"/>
  <c r="U6483" i="5"/>
  <c r="V6483" i="5"/>
  <c r="U6484" i="5"/>
  <c r="V6484" i="5"/>
  <c r="U6485" i="5"/>
  <c r="V6485" i="5"/>
  <c r="U6486" i="5"/>
  <c r="V6486" i="5"/>
  <c r="U6487" i="5"/>
  <c r="V6487" i="5"/>
  <c r="U6488" i="5"/>
  <c r="V6488" i="5"/>
  <c r="U6489" i="5"/>
  <c r="V6489" i="5"/>
  <c r="U6490" i="5"/>
  <c r="V6490" i="5"/>
  <c r="U6491" i="5"/>
  <c r="V6491" i="5"/>
  <c r="U6492" i="5"/>
  <c r="V6492" i="5"/>
  <c r="U6493" i="5"/>
  <c r="V6493" i="5"/>
  <c r="U6494" i="5"/>
  <c r="V6494" i="5"/>
  <c r="U6495" i="5"/>
  <c r="V6495" i="5"/>
  <c r="U6496" i="5"/>
  <c r="V6496" i="5"/>
  <c r="U6497" i="5"/>
  <c r="V6497" i="5"/>
  <c r="U6498" i="5"/>
  <c r="V6498" i="5"/>
  <c r="U6499" i="5"/>
  <c r="V6499" i="5"/>
  <c r="U6500" i="5"/>
  <c r="V6500" i="5"/>
  <c r="U6501" i="5"/>
  <c r="V6501" i="5"/>
  <c r="U6502" i="5"/>
  <c r="V6502" i="5"/>
  <c r="U6503" i="5"/>
  <c r="V6503" i="5"/>
  <c r="U6504" i="5"/>
  <c r="V6504" i="5"/>
  <c r="U6505" i="5"/>
  <c r="V6505" i="5"/>
  <c r="U6506" i="5"/>
  <c r="V6506" i="5"/>
  <c r="U6507" i="5"/>
  <c r="V6507" i="5"/>
  <c r="U6508" i="5"/>
  <c r="V6508" i="5"/>
  <c r="U6509" i="5"/>
  <c r="V6509" i="5"/>
  <c r="U6510" i="5"/>
  <c r="V6510" i="5"/>
  <c r="U6511" i="5"/>
  <c r="V6511" i="5"/>
  <c r="U6512" i="5"/>
  <c r="V6512" i="5"/>
  <c r="U6513" i="5"/>
  <c r="V6513" i="5"/>
  <c r="U6514" i="5"/>
  <c r="V6514" i="5"/>
  <c r="U6517" i="5"/>
  <c r="V6517" i="5"/>
  <c r="U6518" i="5"/>
  <c r="V6518" i="5"/>
  <c r="U5890" i="5"/>
  <c r="V5890" i="5"/>
  <c r="U5891" i="5"/>
  <c r="V5891" i="5"/>
  <c r="U5892" i="5"/>
  <c r="V5892" i="5"/>
  <c r="U5893" i="5"/>
  <c r="V5893" i="5"/>
  <c r="U5894" i="5"/>
  <c r="V5894" i="5"/>
  <c r="U5895" i="5"/>
  <c r="V5895" i="5"/>
  <c r="U5896" i="5"/>
  <c r="V5896" i="5"/>
  <c r="U5899" i="5"/>
  <c r="V5899" i="5"/>
  <c r="U5900" i="5"/>
  <c r="V5900" i="5"/>
  <c r="U5901" i="5"/>
  <c r="V5901" i="5"/>
  <c r="U5902" i="5"/>
  <c r="V5902" i="5"/>
  <c r="U5905" i="5"/>
  <c r="V5905" i="5"/>
  <c r="U5906" i="5"/>
  <c r="V5906" i="5"/>
  <c r="U5907" i="5"/>
  <c r="V5907" i="5"/>
  <c r="U5908" i="5"/>
  <c r="V5908" i="5"/>
  <c r="U5909" i="5"/>
  <c r="V5909" i="5"/>
  <c r="U5910" i="5"/>
  <c r="V5910" i="5"/>
  <c r="U5914" i="5"/>
  <c r="V5914" i="5"/>
  <c r="U5915" i="5"/>
  <c r="V5915" i="5"/>
  <c r="U5916" i="5"/>
  <c r="V5916" i="5"/>
  <c r="U5917" i="5"/>
  <c r="V5917" i="5"/>
  <c r="U5918" i="5"/>
  <c r="V5918" i="5"/>
  <c r="U5919" i="5"/>
  <c r="V5919" i="5"/>
  <c r="U5920" i="5"/>
  <c r="V5920" i="5"/>
  <c r="U5921" i="5"/>
  <c r="V5921" i="5"/>
  <c r="U5922" i="5"/>
  <c r="V5922" i="5"/>
  <c r="U5923" i="5"/>
  <c r="V5923" i="5"/>
  <c r="U5924" i="5"/>
  <c r="V5924" i="5"/>
  <c r="U5925" i="5"/>
  <c r="V5925" i="5"/>
  <c r="U5926" i="5"/>
  <c r="V5926" i="5"/>
  <c r="U5927" i="5"/>
  <c r="V5927" i="5"/>
  <c r="U5928" i="5"/>
  <c r="V5928" i="5"/>
  <c r="U5929" i="5"/>
  <c r="V5929" i="5"/>
  <c r="U5930" i="5"/>
  <c r="V5930" i="5"/>
  <c r="U5931" i="5"/>
  <c r="V5931" i="5"/>
  <c r="U5932" i="5"/>
  <c r="V5932" i="5"/>
  <c r="U5933" i="5"/>
  <c r="V5933" i="5"/>
  <c r="U5934" i="5"/>
  <c r="V5934" i="5"/>
  <c r="U5935" i="5"/>
  <c r="V5935" i="5"/>
  <c r="U5936" i="5"/>
  <c r="V5936" i="5"/>
  <c r="U5937" i="5"/>
  <c r="V5937" i="5"/>
  <c r="U5938" i="5"/>
  <c r="V5938" i="5"/>
  <c r="U5939" i="5"/>
  <c r="V5939" i="5"/>
  <c r="U5940" i="5"/>
  <c r="V5940" i="5"/>
  <c r="U5941" i="5"/>
  <c r="V5941" i="5"/>
  <c r="U5942" i="5"/>
  <c r="V5942" i="5"/>
  <c r="U5943" i="5"/>
  <c r="V5943" i="5"/>
  <c r="U5944" i="5"/>
  <c r="V5944" i="5"/>
  <c r="U5945" i="5"/>
  <c r="V5945" i="5"/>
  <c r="U5946" i="5"/>
  <c r="V5946" i="5"/>
  <c r="U5947" i="5"/>
  <c r="V5947" i="5"/>
  <c r="U5948" i="5"/>
  <c r="V5948" i="5"/>
  <c r="U5949" i="5"/>
  <c r="V5949" i="5"/>
  <c r="U5950" i="5"/>
  <c r="V5950" i="5"/>
  <c r="U5953" i="5"/>
  <c r="V5953" i="5"/>
  <c r="U5954" i="5"/>
  <c r="V5954" i="5"/>
  <c r="U5955" i="5"/>
  <c r="V5955" i="5"/>
  <c r="U5956" i="5"/>
  <c r="V5956" i="5"/>
  <c r="U5957" i="5"/>
  <c r="V5957" i="5"/>
  <c r="U5958" i="5"/>
  <c r="V5958" i="5"/>
  <c r="U5961" i="5"/>
  <c r="V5961" i="5"/>
  <c r="U5962" i="5"/>
  <c r="V5962" i="5"/>
  <c r="U5963" i="5"/>
  <c r="V5963" i="5"/>
  <c r="U5964" i="5"/>
  <c r="V5964" i="5"/>
  <c r="U5965" i="5"/>
  <c r="V5965" i="5"/>
  <c r="U5966" i="5"/>
  <c r="V5966" i="5"/>
  <c r="U5967" i="5"/>
  <c r="V5967" i="5"/>
  <c r="U5968" i="5"/>
  <c r="V5968" i="5"/>
  <c r="U5969" i="5"/>
  <c r="V5969" i="5"/>
  <c r="U5970" i="5"/>
  <c r="V5970" i="5"/>
  <c r="U5971" i="5"/>
  <c r="V5971" i="5"/>
  <c r="U5972" i="5"/>
  <c r="V5972" i="5"/>
  <c r="U5973" i="5"/>
  <c r="V5973" i="5"/>
  <c r="U5974" i="5"/>
  <c r="V5974" i="5"/>
  <c r="U5975" i="5"/>
  <c r="V5975" i="5"/>
  <c r="U5976" i="5"/>
  <c r="V5976" i="5"/>
  <c r="U5977" i="5"/>
  <c r="V5977" i="5"/>
  <c r="U5978" i="5"/>
  <c r="V5978" i="5"/>
  <c r="U5979" i="5"/>
  <c r="V5979" i="5"/>
  <c r="U5980" i="5"/>
  <c r="V5980" i="5"/>
  <c r="U5981" i="5"/>
  <c r="V5981" i="5"/>
  <c r="U5982" i="5"/>
  <c r="V5982" i="5"/>
  <c r="U5983" i="5"/>
  <c r="V5983" i="5"/>
  <c r="U5984" i="5"/>
  <c r="V5984" i="5"/>
  <c r="U5985" i="5"/>
  <c r="V5985" i="5"/>
  <c r="U5986" i="5"/>
  <c r="V5986" i="5"/>
  <c r="U5987" i="5"/>
  <c r="V5987" i="5"/>
  <c r="U5988" i="5"/>
  <c r="V5988" i="5"/>
  <c r="U5989" i="5"/>
  <c r="V5989" i="5"/>
  <c r="U5990" i="5"/>
  <c r="V5990" i="5"/>
  <c r="U5991" i="5"/>
  <c r="V5991" i="5"/>
  <c r="U5992" i="5"/>
  <c r="V5992" i="5"/>
  <c r="U5993" i="5"/>
  <c r="V5993" i="5"/>
  <c r="U5994" i="5"/>
  <c r="V5994" i="5"/>
  <c r="U5995" i="5"/>
  <c r="V5995" i="5"/>
  <c r="U5996" i="5"/>
  <c r="V5996" i="5"/>
  <c r="U5997" i="5"/>
  <c r="V5997" i="5"/>
  <c r="U5998" i="5"/>
  <c r="V5998" i="5"/>
  <c r="U5999" i="5"/>
  <c r="V5999" i="5"/>
  <c r="U6000" i="5"/>
  <c r="V6000" i="5"/>
  <c r="U6001" i="5"/>
  <c r="V6001" i="5"/>
  <c r="U6002" i="5"/>
  <c r="V6002" i="5"/>
  <c r="U6003" i="5"/>
  <c r="V6003" i="5"/>
  <c r="U6004" i="5"/>
  <c r="V6004" i="5"/>
  <c r="V5856" i="5"/>
  <c r="X6059" i="5" l="1"/>
  <c r="X6111" i="5"/>
  <c r="V5912" i="5"/>
  <c r="W6012" i="5"/>
  <c r="X6032" i="5"/>
  <c r="X6279" i="5"/>
  <c r="X6239" i="5"/>
  <c r="X6235" i="5"/>
  <c r="X6231" i="5"/>
  <c r="X6223" i="5"/>
  <c r="W6215" i="5"/>
  <c r="X6211" i="5"/>
  <c r="X6173" i="5"/>
  <c r="X6125" i="5"/>
  <c r="W6025" i="5"/>
  <c r="W6021" i="5"/>
  <c r="W6069" i="5"/>
  <c r="X6017" i="5"/>
  <c r="X6009" i="5"/>
  <c r="V5898" i="5"/>
  <c r="U5854" i="5"/>
  <c r="V5911" i="5"/>
  <c r="V5904" i="5"/>
  <c r="V5897" i="5"/>
  <c r="U5855" i="5"/>
  <c r="U5853" i="5"/>
  <c r="V5903" i="5"/>
  <c r="X6038" i="5"/>
  <c r="X5893" i="5"/>
  <c r="X5979" i="5"/>
  <c r="W6093" i="5"/>
  <c r="X5909" i="5"/>
  <c r="X6194" i="5"/>
  <c r="X6368" i="5"/>
  <c r="W6226" i="5"/>
  <c r="X6222" i="5"/>
  <c r="W6277" i="5"/>
  <c r="W5902" i="5"/>
  <c r="W5975" i="5"/>
  <c r="X6486" i="5"/>
  <c r="W6035" i="5"/>
  <c r="W6144" i="5"/>
  <c r="W6128" i="5"/>
  <c r="W6112" i="5"/>
  <c r="W6061" i="5"/>
  <c r="W6045" i="5"/>
  <c r="W6037" i="5"/>
  <c r="W5894" i="5"/>
  <c r="X5937" i="5"/>
  <c r="W6047" i="5"/>
  <c r="W6039" i="5"/>
  <c r="X6255" i="5"/>
  <c r="W5977" i="5"/>
  <c r="W5949" i="5"/>
  <c r="W5933" i="5"/>
  <c r="W6481" i="5"/>
  <c r="W6210" i="5"/>
  <c r="X6172" i="5"/>
  <c r="X6120" i="5"/>
  <c r="X6077" i="5"/>
  <c r="X5923" i="5"/>
  <c r="X6475" i="5"/>
  <c r="X6467" i="5"/>
  <c r="X6463" i="5"/>
  <c r="X6459" i="5"/>
  <c r="X6451" i="5"/>
  <c r="X6435" i="5"/>
  <c r="X6431" i="5"/>
  <c r="X6427" i="5"/>
  <c r="X6419" i="5"/>
  <c r="X6411" i="5"/>
  <c r="W6407" i="5"/>
  <c r="W6317" i="5"/>
  <c r="X6214" i="5"/>
  <c r="W6125" i="5"/>
  <c r="X5966" i="5"/>
  <c r="X5934" i="5"/>
  <c r="X5926" i="5"/>
  <c r="X6518" i="5"/>
  <c r="X6510" i="5"/>
  <c r="X6502" i="5"/>
  <c r="W6498" i="5"/>
  <c r="X6490" i="5"/>
  <c r="X6478" i="5"/>
  <c r="W6474" i="5"/>
  <c r="X6454" i="5"/>
  <c r="W6450" i="5"/>
  <c r="X6438" i="5"/>
  <c r="X6406" i="5"/>
  <c r="W6402" i="5"/>
  <c r="X6394" i="5"/>
  <c r="W6339" i="5"/>
  <c r="W6228" i="5"/>
  <c r="W6171" i="5"/>
  <c r="W6032" i="5"/>
  <c r="W6206" i="5"/>
  <c r="X6001" i="5"/>
  <c r="W5989" i="5"/>
  <c r="W5981" i="5"/>
  <c r="X5921" i="5"/>
  <c r="X6517" i="5"/>
  <c r="X6509" i="5"/>
  <c r="X6501" i="5"/>
  <c r="X6493" i="5"/>
  <c r="X6489" i="5"/>
  <c r="W6354" i="5"/>
  <c r="W6318" i="5"/>
  <c r="W6294" i="5"/>
  <c r="W6270" i="5"/>
  <c r="W6192" i="5"/>
  <c r="W6174" i="5"/>
  <c r="W6106" i="5"/>
  <c r="W6094" i="5"/>
  <c r="W6479" i="5"/>
  <c r="X6226" i="5"/>
  <c r="X6215" i="5"/>
  <c r="W6194" i="5"/>
  <c r="W6135" i="5"/>
  <c r="W6105" i="5"/>
  <c r="X6060" i="5"/>
  <c r="X6033" i="5"/>
  <c r="W6460" i="5"/>
  <c r="W6078" i="5"/>
  <c r="X5925" i="5"/>
  <c r="W6482" i="5"/>
  <c r="X6339" i="5"/>
  <c r="W6331" i="5"/>
  <c r="W6323" i="5"/>
  <c r="W6303" i="5"/>
  <c r="X6299" i="5"/>
  <c r="X6291" i="5"/>
  <c r="W6272" i="5"/>
  <c r="X6193" i="5"/>
  <c r="W6172" i="5"/>
  <c r="X6165" i="5"/>
  <c r="X6100" i="5"/>
  <c r="X6021" i="5"/>
  <c r="W6143" i="5"/>
  <c r="X6181" i="5"/>
  <c r="X5895" i="5"/>
  <c r="X6446" i="5"/>
  <c r="X6354" i="5"/>
  <c r="W6346" i="5"/>
  <c r="X6334" i="5"/>
  <c r="W6326" i="5"/>
  <c r="X6322" i="5"/>
  <c r="X6318" i="5"/>
  <c r="X6314" i="5"/>
  <c r="X6310" i="5"/>
  <c r="W6306" i="5"/>
  <c r="W6286" i="5"/>
  <c r="W6271" i="5"/>
  <c r="X6263" i="5"/>
  <c r="W6149" i="5"/>
  <c r="W6080" i="5"/>
  <c r="X6028" i="5"/>
  <c r="W6468" i="5"/>
  <c r="W6209" i="5"/>
  <c r="X6003" i="5"/>
  <c r="X5987" i="5"/>
  <c r="X5916" i="5"/>
  <c r="X6244" i="5"/>
  <c r="X6144" i="5"/>
  <c r="W6099" i="5"/>
  <c r="W6227" i="5"/>
  <c r="X6480" i="5"/>
  <c r="X6367" i="5"/>
  <c r="X6353" i="5"/>
  <c r="X6285" i="5"/>
  <c r="X6191" i="5"/>
  <c r="X6136" i="5"/>
  <c r="X6102" i="5"/>
  <c r="W6068" i="5"/>
  <c r="W6016" i="5"/>
  <c r="W6439" i="5"/>
  <c r="W6316" i="5"/>
  <c r="W6312" i="5"/>
  <c r="W6304" i="5"/>
  <c r="W6293" i="5"/>
  <c r="X6104" i="5"/>
  <c r="W6010" i="5"/>
  <c r="W5978" i="5"/>
  <c r="W6510" i="5"/>
  <c r="W6256" i="5"/>
  <c r="W6046" i="5"/>
  <c r="X6004" i="5"/>
  <c r="X5988" i="5"/>
  <c r="X5977" i="5"/>
  <c r="X5969" i="5"/>
  <c r="W5965" i="5"/>
  <c r="W6470" i="5"/>
  <c r="W6462" i="5"/>
  <c r="W6442" i="5"/>
  <c r="X6315" i="5"/>
  <c r="X6311" i="5"/>
  <c r="X6307" i="5"/>
  <c r="X6303" i="5"/>
  <c r="X6271" i="5"/>
  <c r="W6207" i="5"/>
  <c r="X6164" i="5"/>
  <c r="X6157" i="5"/>
  <c r="X6135" i="5"/>
  <c r="X6117" i="5"/>
  <c r="W6072" i="5"/>
  <c r="X6068" i="5"/>
  <c r="W6024" i="5"/>
  <c r="W6198" i="5"/>
  <c r="X5949" i="5"/>
  <c r="X6508" i="5"/>
  <c r="X6504" i="5"/>
  <c r="X6496" i="5"/>
  <c r="X6488" i="5"/>
  <c r="X6477" i="5"/>
  <c r="X6469" i="5"/>
  <c r="X6461" i="5"/>
  <c r="X6457" i="5"/>
  <c r="X6453" i="5"/>
  <c r="W6434" i="5"/>
  <c r="X6426" i="5"/>
  <c r="X6414" i="5"/>
  <c r="W6410" i="5"/>
  <c r="W6359" i="5"/>
  <c r="X6340" i="5"/>
  <c r="X6258" i="5"/>
  <c r="X6243" i="5"/>
  <c r="X6225" i="5"/>
  <c r="X6184" i="5"/>
  <c r="W6173" i="5"/>
  <c r="X6171" i="5"/>
  <c r="X6149" i="5"/>
  <c r="X6099" i="5"/>
  <c r="X6092" i="5"/>
  <c r="X6085" i="5"/>
  <c r="X6071" i="5"/>
  <c r="X6048" i="5"/>
  <c r="W6027" i="5"/>
  <c r="X6023" i="5"/>
  <c r="X6012" i="5"/>
  <c r="W6009" i="5"/>
  <c r="X6270" i="5"/>
  <c r="X6105" i="5"/>
  <c r="X5936" i="5"/>
  <c r="X5932" i="5"/>
  <c r="X6507" i="5"/>
  <c r="X6499" i="5"/>
  <c r="X6495" i="5"/>
  <c r="X6491" i="5"/>
  <c r="W6441" i="5"/>
  <c r="X6437" i="5"/>
  <c r="X6433" i="5"/>
  <c r="X6429" i="5"/>
  <c r="X6425" i="5"/>
  <c r="X6421" i="5"/>
  <c r="X6413" i="5"/>
  <c r="W6358" i="5"/>
  <c r="X6347" i="5"/>
  <c r="W6332" i="5"/>
  <c r="X6324" i="5"/>
  <c r="X6246" i="5"/>
  <c r="W6242" i="5"/>
  <c r="X6227" i="5"/>
  <c r="X6213" i="5"/>
  <c r="X6206" i="5"/>
  <c r="X6199" i="5"/>
  <c r="W6152" i="5"/>
  <c r="W6137" i="5"/>
  <c r="W6134" i="5"/>
  <c r="X6091" i="5"/>
  <c r="X6061" i="5"/>
  <c r="X5982" i="5"/>
  <c r="X5957" i="5"/>
  <c r="X5924" i="5"/>
  <c r="X5908" i="5"/>
  <c r="X5896" i="5"/>
  <c r="W6514" i="5"/>
  <c r="X6405" i="5"/>
  <c r="X6401" i="5"/>
  <c r="X6397" i="5"/>
  <c r="X6393" i="5"/>
  <c r="X6234" i="5"/>
  <c r="X6166" i="5"/>
  <c r="W6133" i="5"/>
  <c r="X6080" i="5"/>
  <c r="X6067" i="5"/>
  <c r="X6053" i="5"/>
  <c r="X6025" i="5"/>
  <c r="X6018" i="5"/>
  <c r="X6011" i="5"/>
  <c r="W6492" i="5"/>
  <c r="W6216" i="5"/>
  <c r="W6059" i="5"/>
  <c r="W5970" i="5"/>
  <c r="W5925" i="5"/>
  <c r="W6062" i="5"/>
  <c r="X5995" i="5"/>
  <c r="W6422" i="5"/>
  <c r="X6422" i="5"/>
  <c r="W6321" i="5"/>
  <c r="W6233" i="5"/>
  <c r="W5969" i="5"/>
  <c r="W5938" i="5"/>
  <c r="X5935" i="5"/>
  <c r="W6406" i="5"/>
  <c r="W6398" i="5"/>
  <c r="W6278" i="5"/>
  <c r="X6278" i="5"/>
  <c r="W6248" i="5"/>
  <c r="W6240" i="5"/>
  <c r="W6179" i="5"/>
  <c r="W6166" i="5"/>
  <c r="W6151" i="5"/>
  <c r="W6119" i="5"/>
  <c r="W6101" i="5"/>
  <c r="X6101" i="5"/>
  <c r="X5967" i="5"/>
  <c r="W6224" i="5"/>
  <c r="W5901" i="5"/>
  <c r="W6311" i="5"/>
  <c r="W6241" i="5"/>
  <c r="W6003" i="5"/>
  <c r="W5950" i="5"/>
  <c r="W5893" i="5"/>
  <c r="W6503" i="5"/>
  <c r="W6325" i="5"/>
  <c r="W6229" i="5"/>
  <c r="W6092" i="5"/>
  <c r="W6002" i="5"/>
  <c r="W6502" i="5"/>
  <c r="W6494" i="5"/>
  <c r="W6471" i="5"/>
  <c r="W6452" i="5"/>
  <c r="W6433" i="5"/>
  <c r="W6417" i="5"/>
  <c r="W6409" i="5"/>
  <c r="W6368" i="5"/>
  <c r="W6255" i="5"/>
  <c r="W6182" i="5"/>
  <c r="W6136" i="5"/>
  <c r="W6077" i="5"/>
  <c r="X6036" i="5"/>
  <c r="W6033" i="5"/>
  <c r="W6023" i="5"/>
  <c r="X6016" i="5"/>
  <c r="W5996" i="5"/>
  <c r="W5957" i="5"/>
  <c r="W6473" i="5"/>
  <c r="W6334" i="5"/>
  <c r="W6234" i="5"/>
  <c r="W5909" i="5"/>
  <c r="W6120" i="5"/>
  <c r="W6340" i="5"/>
  <c r="W6126" i="5"/>
  <c r="W5987" i="5"/>
  <c r="W5976" i="5"/>
  <c r="W5937" i="5"/>
  <c r="W5934" i="5"/>
  <c r="X5907" i="5"/>
  <c r="W6513" i="5"/>
  <c r="W6486" i="5"/>
  <c r="X6470" i="5"/>
  <c r="W6455" i="5"/>
  <c r="W6401" i="5"/>
  <c r="W6302" i="5"/>
  <c r="X6302" i="5"/>
  <c r="X6286" i="5"/>
  <c r="W6214" i="5"/>
  <c r="W6211" i="5"/>
  <c r="W6191" i="5"/>
  <c r="W6158" i="5"/>
  <c r="X6040" i="5"/>
  <c r="W6040" i="5"/>
  <c r="W5922" i="5"/>
  <c r="W5890" i="5"/>
  <c r="W6500" i="5"/>
  <c r="W6454" i="5"/>
  <c r="W5943" i="5"/>
  <c r="W6511" i="5"/>
  <c r="W6315" i="5"/>
  <c r="W5980" i="5"/>
  <c r="W6414" i="5"/>
  <c r="W6085" i="5"/>
  <c r="W6071" i="5"/>
  <c r="W5990" i="5"/>
  <c r="W5979" i="5"/>
  <c r="W5968" i="5"/>
  <c r="W6001" i="5"/>
  <c r="X5989" i="5"/>
  <c r="W5982" i="5"/>
  <c r="W5967" i="5"/>
  <c r="W5958" i="5"/>
  <c r="X5944" i="5"/>
  <c r="W5926" i="5"/>
  <c r="X5915" i="5"/>
  <c r="W5910" i="5"/>
  <c r="X5902" i="5"/>
  <c r="X5891" i="5"/>
  <c r="X6512" i="5"/>
  <c r="W6505" i="5"/>
  <c r="W6497" i="5"/>
  <c r="X6485" i="5"/>
  <c r="W6478" i="5"/>
  <c r="W6466" i="5"/>
  <c r="X6458" i="5"/>
  <c r="W6447" i="5"/>
  <c r="X6443" i="5"/>
  <c r="X6439" i="5"/>
  <c r="W6436" i="5"/>
  <c r="W6428" i="5"/>
  <c r="W6319" i="5"/>
  <c r="X6319" i="5"/>
  <c r="X6308" i="5"/>
  <c r="X6293" i="5"/>
  <c r="W6280" i="5"/>
  <c r="W6225" i="5"/>
  <c r="W6221" i="5"/>
  <c r="W6197" i="5"/>
  <c r="X6103" i="5"/>
  <c r="W6100" i="5"/>
  <c r="W6053" i="5"/>
  <c r="W6300" i="5"/>
  <c r="W6264" i="5"/>
  <c r="W6200" i="5"/>
  <c r="W6181" i="5"/>
  <c r="W6150" i="5"/>
  <c r="X6112" i="5"/>
  <c r="W6070" i="5"/>
  <c r="W6022" i="5"/>
  <c r="W6015" i="5"/>
  <c r="W6423" i="5"/>
  <c r="W6357" i="5"/>
  <c r="W6320" i="5"/>
  <c r="W6314" i="5"/>
  <c r="W6310" i="5"/>
  <c r="W6279" i="5"/>
  <c r="W6236" i="5"/>
  <c r="W6232" i="5"/>
  <c r="W6223" i="5"/>
  <c r="W6164" i="5"/>
  <c r="W6157" i="5"/>
  <c r="X6128" i="5"/>
  <c r="W6118" i="5"/>
  <c r="X6093" i="5"/>
  <c r="W6067" i="5"/>
  <c r="W6018" i="5"/>
  <c r="W6484" i="5"/>
  <c r="W6465" i="5"/>
  <c r="W6446" i="5"/>
  <c r="W6415" i="5"/>
  <c r="W6404" i="5"/>
  <c r="W6396" i="5"/>
  <c r="W6299" i="5"/>
  <c r="W6291" i="5"/>
  <c r="W6257" i="5"/>
  <c r="W6239" i="5"/>
  <c r="W6212" i="5"/>
  <c r="W6199" i="5"/>
  <c r="W6180" i="5"/>
  <c r="W6138" i="5"/>
  <c r="W6079" i="5"/>
  <c r="W6048" i="5"/>
  <c r="X6045" i="5"/>
  <c r="W6028" i="5"/>
  <c r="W6011" i="5"/>
  <c r="X5931" i="5"/>
  <c r="W5921" i="5"/>
  <c r="X5892" i="5"/>
  <c r="W6518" i="5"/>
  <c r="W6506" i="5"/>
  <c r="W6487" i="5"/>
  <c r="X6483" i="5"/>
  <c r="W6449" i="5"/>
  <c r="X6445" i="5"/>
  <c r="W6438" i="5"/>
  <c r="W6430" i="5"/>
  <c r="W6426" i="5"/>
  <c r="W6418" i="5"/>
  <c r="W6403" i="5"/>
  <c r="W6399" i="5"/>
  <c r="W6395" i="5"/>
  <c r="W6360" i="5"/>
  <c r="W6345" i="5"/>
  <c r="W6309" i="5"/>
  <c r="W6305" i="5"/>
  <c r="X6294" i="5"/>
  <c r="W6263" i="5"/>
  <c r="W6246" i="5"/>
  <c r="W6235" i="5"/>
  <c r="W6231" i="5"/>
  <c r="W6222" i="5"/>
  <c r="W6208" i="5"/>
  <c r="W6205" i="5"/>
  <c r="X6198" i="5"/>
  <c r="W6183" i="5"/>
  <c r="W6163" i="5"/>
  <c r="X6152" i="5"/>
  <c r="W6127" i="5"/>
  <c r="W6104" i="5"/>
  <c r="W6086" i="5"/>
  <c r="X6072" i="5"/>
  <c r="X6069" i="5"/>
  <c r="X6037" i="5"/>
  <c r="W6034" i="5"/>
  <c r="X6031" i="5"/>
  <c r="X6024" i="5"/>
  <c r="W6017" i="5"/>
  <c r="X6010" i="5"/>
  <c r="V5913" i="5"/>
  <c r="X5950" i="5"/>
  <c r="W5935" i="5"/>
  <c r="W6490" i="5"/>
  <c r="W6458" i="5"/>
  <c r="W6420" i="5"/>
  <c r="W6394" i="5"/>
  <c r="W6347" i="5"/>
  <c r="W6322" i="5"/>
  <c r="W6307" i="5"/>
  <c r="X6292" i="5"/>
  <c r="W6258" i="5"/>
  <c r="W6243" i="5"/>
  <c r="X6205" i="5"/>
  <c r="X6200" i="5"/>
  <c r="W6184" i="5"/>
  <c r="W6165" i="5"/>
  <c r="X6151" i="5"/>
  <c r="X6127" i="5"/>
  <c r="W6117" i="5"/>
  <c r="W6103" i="5"/>
  <c r="X6079" i="5"/>
  <c r="W6060" i="5"/>
  <c r="W6036" i="5"/>
  <c r="W6031" i="5"/>
  <c r="W5988" i="5"/>
  <c r="X5978" i="5"/>
  <c r="X5968" i="5"/>
  <c r="W5924" i="5"/>
  <c r="W5908" i="5"/>
  <c r="W5892" i="5"/>
  <c r="W6509" i="5"/>
  <c r="W6496" i="5"/>
  <c r="W6483" i="5"/>
  <c r="W6477" i="5"/>
  <c r="W6464" i="5"/>
  <c r="W6451" i="5"/>
  <c r="W6445" i="5"/>
  <c r="W6432" i="5"/>
  <c r="W6419" i="5"/>
  <c r="W6413" i="5"/>
  <c r="W6400" i="5"/>
  <c r="W6353" i="5"/>
  <c r="X6317" i="5"/>
  <c r="X6277" i="5"/>
  <c r="X6233" i="5"/>
  <c r="X6209" i="5"/>
  <c r="X6179" i="5"/>
  <c r="W6026" i="5"/>
  <c r="X6514" i="5"/>
  <c r="X6482" i="5"/>
  <c r="X6450" i="5"/>
  <c r="X6418" i="5"/>
  <c r="X6358" i="5"/>
  <c r="X6346" i="5"/>
  <c r="X6331" i="5"/>
  <c r="X6326" i="5"/>
  <c r="X6306" i="5"/>
  <c r="X6242" i="5"/>
  <c r="X6002" i="5"/>
  <c r="W5944" i="5"/>
  <c r="W5923" i="5"/>
  <c r="W5907" i="5"/>
  <c r="W5891" i="5"/>
  <c r="W6508" i="5"/>
  <c r="W6495" i="5"/>
  <c r="W6489" i="5"/>
  <c r="W6476" i="5"/>
  <c r="W6463" i="5"/>
  <c r="W6457" i="5"/>
  <c r="W6444" i="5"/>
  <c r="W6431" i="5"/>
  <c r="W6425" i="5"/>
  <c r="W6412" i="5"/>
  <c r="W6393" i="5"/>
  <c r="X6321" i="5"/>
  <c r="X6257" i="5"/>
  <c r="X6232" i="5"/>
  <c r="W6213" i="5"/>
  <c r="X6183" i="5"/>
  <c r="W6111" i="5"/>
  <c r="W6102" i="5"/>
  <c r="W6054" i="5"/>
  <c r="X6035" i="5"/>
  <c r="X5943" i="5"/>
  <c r="X5933" i="5"/>
  <c r="X5901" i="5"/>
  <c r="X6494" i="5"/>
  <c r="X6462" i="5"/>
  <c r="X6430" i="5"/>
  <c r="X6398" i="5"/>
  <c r="W5896" i="5"/>
  <c r="W6507" i="5"/>
  <c r="W6501" i="5"/>
  <c r="W6488" i="5"/>
  <c r="W6475" i="5"/>
  <c r="W6469" i="5"/>
  <c r="W6456" i="5"/>
  <c r="W6443" i="5"/>
  <c r="W6437" i="5"/>
  <c r="W6424" i="5"/>
  <c r="W6411" i="5"/>
  <c r="W6405" i="5"/>
  <c r="W6376" i="5"/>
  <c r="W6301" i="5"/>
  <c r="W6237" i="5"/>
  <c r="X5996" i="5"/>
  <c r="X5981" i="5"/>
  <c r="X5938" i="5"/>
  <c r="X5922" i="5"/>
  <c r="X5890" i="5"/>
  <c r="X6513" i="5"/>
  <c r="X6506" i="5"/>
  <c r="X6500" i="5"/>
  <c r="X6487" i="5"/>
  <c r="X6481" i="5"/>
  <c r="X6474" i="5"/>
  <c r="X6455" i="5"/>
  <c r="X6449" i="5"/>
  <c r="X6442" i="5"/>
  <c r="X6423" i="5"/>
  <c r="X6417" i="5"/>
  <c r="X6410" i="5"/>
  <c r="W6375" i="5"/>
  <c r="X6357" i="5"/>
  <c r="X6325" i="5"/>
  <c r="X6212" i="5"/>
  <c r="X6207" i="5"/>
  <c r="X6039" i="5"/>
  <c r="X6015" i="5"/>
  <c r="X5976" i="5"/>
  <c r="W5966" i="5"/>
  <c r="W5895" i="5"/>
  <c r="X6305" i="5"/>
  <c r="W6285" i="5"/>
  <c r="X6241" i="5"/>
  <c r="W6193" i="5"/>
  <c r="X6163" i="5"/>
  <c r="X6134" i="5"/>
  <c r="W6091" i="5"/>
  <c r="W5995" i="5"/>
  <c r="X5975" i="5"/>
  <c r="W5932" i="5"/>
  <c r="W5916" i="5"/>
  <c r="W6512" i="5"/>
  <c r="W6499" i="5"/>
  <c r="W6493" i="5"/>
  <c r="W6480" i="5"/>
  <c r="W6467" i="5"/>
  <c r="W6461" i="5"/>
  <c r="W6448" i="5"/>
  <c r="W6435" i="5"/>
  <c r="W6429" i="5"/>
  <c r="W6416" i="5"/>
  <c r="W6397" i="5"/>
  <c r="W6356" i="5"/>
  <c r="X6143" i="5"/>
  <c r="X6133" i="5"/>
  <c r="W6038" i="5"/>
  <c r="X5990" i="5"/>
  <c r="X5980" i="5"/>
  <c r="X5965" i="5"/>
  <c r="X5910" i="5"/>
  <c r="X5894" i="5"/>
  <c r="X6511" i="5"/>
  <c r="X6505" i="5"/>
  <c r="X6498" i="5"/>
  <c r="X6492" i="5"/>
  <c r="X6479" i="5"/>
  <c r="X6473" i="5"/>
  <c r="X6466" i="5"/>
  <c r="X6447" i="5"/>
  <c r="X6441" i="5"/>
  <c r="X6434" i="5"/>
  <c r="X6415" i="5"/>
  <c r="X6409" i="5"/>
  <c r="X6402" i="5"/>
  <c r="W6355" i="5"/>
  <c r="X6323" i="5"/>
  <c r="X6309" i="5"/>
  <c r="X6264" i="5"/>
  <c r="X6221" i="5"/>
  <c r="X6197" i="5"/>
  <c r="X6119" i="5"/>
  <c r="X6047" i="5"/>
  <c r="X5970" i="5"/>
  <c r="X5958" i="5"/>
  <c r="W5931" i="5"/>
  <c r="W5915" i="5"/>
  <c r="W6269" i="5"/>
  <c r="X6210" i="5"/>
  <c r="X6180" i="5"/>
  <c r="X6137" i="5"/>
  <c r="W6004" i="5"/>
  <c r="W5936" i="5"/>
  <c r="W6517" i="5"/>
  <c r="W6504" i="5"/>
  <c r="W6491" i="5"/>
  <c r="W6485" i="5"/>
  <c r="W6472" i="5"/>
  <c r="W6459" i="5"/>
  <c r="W6453" i="5"/>
  <c r="W6440" i="5"/>
  <c r="W6427" i="5"/>
  <c r="W6421" i="5"/>
  <c r="W6408" i="5"/>
  <c r="W6367" i="5"/>
  <c r="W6348" i="5"/>
  <c r="W6308" i="5"/>
  <c r="W6244" i="5"/>
  <c r="X6070" i="5"/>
  <c r="X6503" i="5"/>
  <c r="X6497" i="5"/>
  <c r="X6484" i="5"/>
  <c r="X6471" i="5"/>
  <c r="X6465" i="5"/>
  <c r="W6333" i="5"/>
  <c r="W6313" i="5"/>
  <c r="X6229" i="5"/>
  <c r="X6027" i="5"/>
  <c r="X6476" i="5"/>
  <c r="X6472" i="5"/>
  <c r="X6468" i="5"/>
  <c r="X6464" i="5"/>
  <c r="X6460" i="5"/>
  <c r="X6456" i="5"/>
  <c r="X6452" i="5"/>
  <c r="X6448" i="5"/>
  <c r="X6444" i="5"/>
  <c r="X6440" i="5"/>
  <c r="X6436" i="5"/>
  <c r="X6432" i="5"/>
  <c r="X6428" i="5"/>
  <c r="X6424" i="5"/>
  <c r="X6420" i="5"/>
  <c r="X6416" i="5"/>
  <c r="X6412" i="5"/>
  <c r="X6408" i="5"/>
  <c r="X6404" i="5"/>
  <c r="X6400" i="5"/>
  <c r="X6396" i="5"/>
  <c r="X6376" i="5"/>
  <c r="X6360" i="5"/>
  <c r="X6356" i="5"/>
  <c r="X6348" i="5"/>
  <c r="X6312" i="5"/>
  <c r="X6280" i="5"/>
  <c r="X6248" i="5"/>
  <c r="X6216" i="5"/>
  <c r="X6182" i="5"/>
  <c r="X6150" i="5"/>
  <c r="X6118" i="5"/>
  <c r="X6086" i="5"/>
  <c r="X6054" i="5"/>
  <c r="X6022" i="5"/>
  <c r="X6316" i="5"/>
  <c r="X6026" i="5"/>
  <c r="X6407" i="5"/>
  <c r="X6403" i="5"/>
  <c r="X6399" i="5"/>
  <c r="X6395" i="5"/>
  <c r="X6375" i="5"/>
  <c r="X6359" i="5"/>
  <c r="X6355" i="5"/>
  <c r="X6320" i="5"/>
  <c r="X6256" i="5"/>
  <c r="X6224" i="5"/>
  <c r="X6192" i="5"/>
  <c r="X6158" i="5"/>
  <c r="X6126" i="5"/>
  <c r="X6094" i="5"/>
  <c r="X6062" i="5"/>
  <c r="W6324" i="5"/>
  <c r="W6292" i="5"/>
  <c r="X6228" i="5"/>
  <c r="X6034" i="5"/>
  <c r="X6333" i="5"/>
  <c r="X6301" i="5"/>
  <c r="X6269" i="5"/>
  <c r="X6237" i="5"/>
  <c r="X6332" i="5"/>
  <c r="X6300" i="5"/>
  <c r="X6236" i="5"/>
  <c r="X6138" i="5"/>
  <c r="X6106" i="5"/>
  <c r="X6304" i="5"/>
  <c r="X6272" i="5"/>
  <c r="X6240" i="5"/>
  <c r="X6208" i="5"/>
  <c r="X6174" i="5"/>
  <c r="X6078" i="5"/>
  <c r="X6046" i="5"/>
  <c r="X6345" i="5"/>
  <c r="X6313" i="5"/>
  <c r="U5787" i="5"/>
  <c r="V5787" i="5"/>
  <c r="U5788" i="5"/>
  <c r="V5788" i="5"/>
  <c r="U5789" i="5"/>
  <c r="V5789" i="5"/>
  <c r="U5790" i="5"/>
  <c r="V5790" i="5"/>
  <c r="U5791" i="5"/>
  <c r="V5791" i="5"/>
  <c r="U5792" i="5"/>
  <c r="V5792" i="5"/>
  <c r="U5793" i="5"/>
  <c r="V5793" i="5"/>
  <c r="U5794" i="5"/>
  <c r="V5794" i="5"/>
  <c r="U5795" i="5"/>
  <c r="V5795" i="5"/>
  <c r="U5796" i="5"/>
  <c r="V5796" i="5"/>
  <c r="U5797" i="5"/>
  <c r="V5797" i="5"/>
  <c r="U5798" i="5"/>
  <c r="V5798" i="5"/>
  <c r="U5799" i="5"/>
  <c r="V5799" i="5"/>
  <c r="U5800" i="5"/>
  <c r="V5800" i="5"/>
  <c r="U5801" i="5"/>
  <c r="V5801" i="5"/>
  <c r="U5802" i="5"/>
  <c r="V5802" i="5"/>
  <c r="U5803" i="5"/>
  <c r="V5803" i="5"/>
  <c r="U5804" i="5"/>
  <c r="V5804" i="5"/>
  <c r="U5805" i="5"/>
  <c r="V5805" i="5"/>
  <c r="U5806" i="5"/>
  <c r="V5806" i="5"/>
  <c r="U5807" i="5"/>
  <c r="V5807" i="5"/>
  <c r="U5808" i="5"/>
  <c r="V5808" i="5"/>
  <c r="U5809" i="5"/>
  <c r="V5809" i="5"/>
  <c r="U5810" i="5"/>
  <c r="V5810" i="5"/>
  <c r="U5811" i="5"/>
  <c r="V5811" i="5"/>
  <c r="U5812" i="5"/>
  <c r="V5812" i="5"/>
  <c r="U5813" i="5"/>
  <c r="V5813" i="5"/>
  <c r="U5814" i="5"/>
  <c r="V5814" i="5"/>
  <c r="U5815" i="5"/>
  <c r="V5815" i="5"/>
  <c r="U5816" i="5"/>
  <c r="V5816" i="5"/>
  <c r="U5819" i="5"/>
  <c r="V5819" i="5"/>
  <c r="U5820" i="5"/>
  <c r="V5820" i="5"/>
  <c r="U5821" i="5"/>
  <c r="V5821" i="5"/>
  <c r="U5822" i="5"/>
  <c r="V5822" i="5"/>
  <c r="U5817" i="5"/>
  <c r="V5817" i="5"/>
  <c r="U5818" i="5"/>
  <c r="V5818" i="5"/>
  <c r="U5823" i="5"/>
  <c r="V5823" i="5"/>
  <c r="U5824" i="5"/>
  <c r="V5824" i="5"/>
  <c r="U5825" i="5"/>
  <c r="V5825" i="5"/>
  <c r="U5826" i="5"/>
  <c r="V5826" i="5"/>
  <c r="U5827" i="5"/>
  <c r="V5827" i="5"/>
  <c r="U5828" i="5"/>
  <c r="V5828" i="5"/>
  <c r="U5829" i="5"/>
  <c r="V5829" i="5"/>
  <c r="U5830" i="5"/>
  <c r="V5830" i="5"/>
  <c r="U5831" i="5"/>
  <c r="V5831" i="5"/>
  <c r="U5832" i="5"/>
  <c r="V5832" i="5"/>
  <c r="U5833" i="5"/>
  <c r="V5833" i="5"/>
  <c r="U5834" i="5"/>
  <c r="V5834" i="5"/>
  <c r="U5835" i="5"/>
  <c r="V5835" i="5"/>
  <c r="U5836" i="5"/>
  <c r="V5836" i="5"/>
  <c r="U5837" i="5"/>
  <c r="V5837" i="5"/>
  <c r="U5838" i="5"/>
  <c r="V5838" i="5"/>
  <c r="U5839" i="5"/>
  <c r="V5839" i="5"/>
  <c r="U5840" i="5"/>
  <c r="V5840" i="5"/>
  <c r="U5841" i="5"/>
  <c r="V5841" i="5"/>
  <c r="U5842" i="5"/>
  <c r="V5842" i="5"/>
  <c r="U5843" i="5"/>
  <c r="V5843" i="5"/>
  <c r="U5844" i="5"/>
  <c r="V5844" i="5"/>
  <c r="U5845" i="5"/>
  <c r="V5845" i="5"/>
  <c r="U5846" i="5"/>
  <c r="V5846" i="5"/>
  <c r="U5847" i="5"/>
  <c r="V5847" i="5"/>
  <c r="U5848" i="5"/>
  <c r="V5848" i="5"/>
  <c r="U5849" i="5"/>
  <c r="V5849" i="5"/>
  <c r="U5850" i="5"/>
  <c r="V5850" i="5"/>
  <c r="U5851" i="5"/>
  <c r="V5851" i="5"/>
  <c r="U5852" i="5"/>
  <c r="V5852" i="5"/>
  <c r="U5857" i="5"/>
  <c r="V5857" i="5"/>
  <c r="U5858" i="5"/>
  <c r="V5858" i="5"/>
  <c r="U5859" i="5"/>
  <c r="V5859" i="5"/>
  <c r="U5860" i="5"/>
  <c r="V5860" i="5"/>
  <c r="U5861" i="5"/>
  <c r="V5861" i="5"/>
  <c r="U5862" i="5"/>
  <c r="V5862" i="5"/>
  <c r="U5863" i="5"/>
  <c r="V5863" i="5"/>
  <c r="U5864" i="5"/>
  <c r="V5864" i="5"/>
  <c r="U5865" i="5"/>
  <c r="V5865" i="5"/>
  <c r="U5866" i="5"/>
  <c r="V5866" i="5"/>
  <c r="U5867" i="5"/>
  <c r="V5867" i="5"/>
  <c r="U5868" i="5"/>
  <c r="V5868" i="5"/>
  <c r="U5869" i="5"/>
  <c r="V5869" i="5"/>
  <c r="U5870" i="5"/>
  <c r="V5870" i="5"/>
  <c r="U5871" i="5"/>
  <c r="V5871" i="5"/>
  <c r="U5872" i="5"/>
  <c r="V5872" i="5"/>
  <c r="U5873" i="5"/>
  <c r="V5873" i="5"/>
  <c r="U5874" i="5"/>
  <c r="V5874" i="5"/>
  <c r="U5875" i="5"/>
  <c r="V5875" i="5"/>
  <c r="U5876" i="5"/>
  <c r="V5876" i="5"/>
  <c r="U5877" i="5"/>
  <c r="V5877" i="5"/>
  <c r="U5878" i="5"/>
  <c r="V5878" i="5"/>
  <c r="U5879" i="5"/>
  <c r="V5879" i="5"/>
  <c r="U5880" i="5"/>
  <c r="V5880" i="5"/>
  <c r="U5881" i="5"/>
  <c r="V5881" i="5"/>
  <c r="U5882" i="5"/>
  <c r="V5882" i="5"/>
  <c r="U5883" i="5"/>
  <c r="V5883" i="5"/>
  <c r="U5884" i="5"/>
  <c r="V5884" i="5"/>
  <c r="U5885" i="5"/>
  <c r="V5885" i="5"/>
  <c r="U5886" i="5"/>
  <c r="V5886" i="5"/>
  <c r="U5887" i="5"/>
  <c r="V5887" i="5"/>
  <c r="U5888" i="5"/>
  <c r="V5888" i="5"/>
  <c r="U5889" i="5"/>
  <c r="V5889" i="5"/>
  <c r="U5746" i="5"/>
  <c r="V5746" i="5"/>
  <c r="U5747" i="5"/>
  <c r="V5747" i="5"/>
  <c r="W5828" i="5" l="1"/>
  <c r="X5828" i="5"/>
  <c r="X5827" i="5"/>
  <c r="W5827" i="5"/>
  <c r="X5867" i="5"/>
  <c r="W5886" i="5"/>
  <c r="W5796" i="5"/>
  <c r="W5852" i="5"/>
  <c r="W5885" i="5"/>
  <c r="X5747" i="5"/>
  <c r="X5887" i="5"/>
  <c r="X5850" i="5"/>
  <c r="X5842" i="5"/>
  <c r="W5791" i="5"/>
  <c r="W5874" i="5"/>
  <c r="W5787" i="5"/>
  <c r="W5866" i="5"/>
  <c r="W5882" i="5"/>
  <c r="W5858" i="5"/>
  <c r="X5876" i="5"/>
  <c r="X5880" i="5"/>
  <c r="X5811" i="5"/>
  <c r="X5889" i="5"/>
  <c r="X5787" i="5"/>
  <c r="W5841" i="5"/>
  <c r="W5809" i="5"/>
  <c r="W5793" i="5"/>
  <c r="W5747" i="5"/>
  <c r="X5868" i="5"/>
  <c r="X5800" i="5"/>
  <c r="W5746" i="5"/>
  <c r="X5858" i="5"/>
  <c r="W5814" i="5"/>
  <c r="X5873" i="5"/>
  <c r="X5817" i="5"/>
  <c r="X5805" i="5"/>
  <c r="X5822" i="5"/>
  <c r="X5812" i="5"/>
  <c r="W5820" i="5"/>
  <c r="W5810" i="5"/>
  <c r="W5794" i="5"/>
  <c r="X5825" i="5"/>
  <c r="X5792" i="5"/>
  <c r="W5840" i="5"/>
  <c r="W5824" i="5"/>
  <c r="W5807" i="5"/>
  <c r="W5818" i="5"/>
  <c r="W5790" i="5"/>
  <c r="W5789" i="5"/>
  <c r="X5788" i="5"/>
  <c r="W5833" i="5"/>
  <c r="X5746" i="5"/>
  <c r="X5875" i="5"/>
  <c r="W5860" i="5"/>
  <c r="X5824" i="5"/>
  <c r="X5801" i="5"/>
  <c r="X5793" i="5"/>
  <c r="W5859" i="5"/>
  <c r="W5839" i="5"/>
  <c r="W5808" i="5"/>
  <c r="W5792" i="5"/>
  <c r="W5816" i="5"/>
  <c r="X5888" i="5"/>
  <c r="X5881" i="5"/>
  <c r="W5815" i="5"/>
  <c r="X5799" i="5"/>
  <c r="W5865" i="5"/>
  <c r="W5857" i="5"/>
  <c r="X5813" i="5"/>
  <c r="W5806" i="5"/>
  <c r="W5798" i="5"/>
  <c r="X5790" i="5"/>
  <c r="W5873" i="5"/>
  <c r="W5797" i="5"/>
  <c r="W5851" i="5"/>
  <c r="X5789" i="5"/>
  <c r="X5884" i="5"/>
  <c r="X5869" i="5"/>
  <c r="W5803" i="5"/>
  <c r="W5795" i="5"/>
  <c r="W5788" i="5"/>
  <c r="W5884" i="5"/>
  <c r="W5877" i="5"/>
  <c r="W5870" i="5"/>
  <c r="X5851" i="5"/>
  <c r="X5818" i="5"/>
  <c r="X5808" i="5"/>
  <c r="W5801" i="5"/>
  <c r="W5889" i="5"/>
  <c r="W5883" i="5"/>
  <c r="W5876" i="5"/>
  <c r="W5869" i="5"/>
  <c r="W5850" i="5"/>
  <c r="W5817" i="5"/>
  <c r="X5807" i="5"/>
  <c r="W5800" i="5"/>
  <c r="W5875" i="5"/>
  <c r="W5868" i="5"/>
  <c r="X5860" i="5"/>
  <c r="W5842" i="5"/>
  <c r="W5799" i="5"/>
  <c r="W5888" i="5"/>
  <c r="W5881" i="5"/>
  <c r="W5867" i="5"/>
  <c r="W5849" i="5"/>
  <c r="W5834" i="5"/>
  <c r="W5822" i="5"/>
  <c r="W5813" i="5"/>
  <c r="W5805" i="5"/>
  <c r="X5798" i="5"/>
  <c r="W5887" i="5"/>
  <c r="X5866" i="5"/>
  <c r="W5848" i="5"/>
  <c r="X5840" i="5"/>
  <c r="X5833" i="5"/>
  <c r="W5826" i="5"/>
  <c r="W5812" i="5"/>
  <c r="X5886" i="5"/>
  <c r="W5880" i="5"/>
  <c r="W5847" i="5"/>
  <c r="X5839" i="5"/>
  <c r="W5825" i="5"/>
  <c r="X5820" i="5"/>
  <c r="W5811" i="5"/>
  <c r="W5804" i="5"/>
  <c r="X5810" i="5"/>
  <c r="W5879" i="5"/>
  <c r="W5872" i="5"/>
  <c r="X5857" i="5"/>
  <c r="X5795" i="5"/>
  <c r="W5878" i="5"/>
  <c r="W5871" i="5"/>
  <c r="X5852" i="5"/>
  <c r="W5823" i="5"/>
  <c r="W5802" i="5"/>
  <c r="X5882" i="5"/>
  <c r="X5879" i="5"/>
  <c r="X5885" i="5"/>
  <c r="X5878" i="5"/>
  <c r="X5883" i="5"/>
  <c r="X5877" i="5"/>
  <c r="X5872" i="5"/>
  <c r="X5859" i="5"/>
  <c r="X5849" i="5"/>
  <c r="X5823" i="5"/>
  <c r="X5804" i="5"/>
  <c r="X5791" i="5"/>
  <c r="X5871" i="5"/>
  <c r="X5865" i="5"/>
  <c r="X5848" i="5"/>
  <c r="X5816" i="5"/>
  <c r="X5803" i="5"/>
  <c r="X5797" i="5"/>
  <c r="X5847" i="5"/>
  <c r="X5841" i="5"/>
  <c r="X5815" i="5"/>
  <c r="X5809" i="5"/>
  <c r="X5796" i="5"/>
  <c r="X5870" i="5"/>
  <c r="X5834" i="5"/>
  <c r="X5802" i="5"/>
  <c r="X5814" i="5"/>
  <c r="X5826" i="5"/>
  <c r="X5794" i="5"/>
  <c r="X5874" i="5"/>
  <c r="X5806" i="5"/>
  <c r="T5720" i="5" l="1"/>
  <c r="T5719" i="5"/>
  <c r="T5718" i="5"/>
  <c r="T5717" i="5"/>
  <c r="O5720" i="5"/>
  <c r="O5719" i="5"/>
  <c r="O5718" i="5"/>
  <c r="O5717" i="5"/>
  <c r="T5716" i="5"/>
  <c r="T5715" i="5"/>
  <c r="O5716" i="5"/>
  <c r="O5715" i="5"/>
  <c r="T5714" i="5"/>
  <c r="T5713" i="5"/>
  <c r="T5712" i="5"/>
  <c r="T5711" i="5"/>
  <c r="T5710" i="5"/>
  <c r="T5709" i="5"/>
  <c r="O5714" i="5"/>
  <c r="O5713" i="5"/>
  <c r="O5712" i="5"/>
  <c r="O5711" i="5"/>
  <c r="O5710" i="5"/>
  <c r="O5709" i="5"/>
  <c r="T5708" i="5"/>
  <c r="T5707" i="5"/>
  <c r="T5706" i="5"/>
  <c r="T5705" i="5"/>
  <c r="O5708" i="5"/>
  <c r="O5707" i="5"/>
  <c r="O5706" i="5"/>
  <c r="O5705" i="5"/>
  <c r="T5704" i="5"/>
  <c r="T5703" i="5"/>
  <c r="O5704" i="5"/>
  <c r="O5703" i="5"/>
  <c r="T5702" i="5"/>
  <c r="T5701" i="5"/>
  <c r="O5702" i="5"/>
  <c r="O5701" i="5"/>
  <c r="T5700" i="5"/>
  <c r="T5699" i="5"/>
  <c r="O5700" i="5"/>
  <c r="O5699" i="5"/>
  <c r="U5699" i="5" l="1"/>
  <c r="V5699" i="5"/>
  <c r="U5700" i="5"/>
  <c r="V5700" i="5"/>
  <c r="U5701" i="5"/>
  <c r="V5701" i="5"/>
  <c r="U5702" i="5"/>
  <c r="V5702" i="5"/>
  <c r="U5703" i="5"/>
  <c r="V5703" i="5"/>
  <c r="U5704" i="5"/>
  <c r="V5704" i="5"/>
  <c r="U5705" i="5"/>
  <c r="V5705" i="5"/>
  <c r="U5706" i="5"/>
  <c r="V5706" i="5"/>
  <c r="U5707" i="5"/>
  <c r="V5707" i="5"/>
  <c r="U5708" i="5"/>
  <c r="V5708" i="5"/>
  <c r="U5709" i="5"/>
  <c r="V5709" i="5"/>
  <c r="U5710" i="5"/>
  <c r="V5710" i="5"/>
  <c r="U5711" i="5"/>
  <c r="V5711" i="5"/>
  <c r="U5712" i="5"/>
  <c r="V5712" i="5"/>
  <c r="U5713" i="5"/>
  <c r="V5713" i="5"/>
  <c r="U5714" i="5"/>
  <c r="V5714" i="5"/>
  <c r="U5715" i="5"/>
  <c r="V5715" i="5"/>
  <c r="U5716" i="5"/>
  <c r="V5716" i="5"/>
  <c r="U5717" i="5"/>
  <c r="V5717" i="5"/>
  <c r="U5718" i="5"/>
  <c r="V5718" i="5"/>
  <c r="U5719" i="5"/>
  <c r="V5719" i="5"/>
  <c r="U5720" i="5"/>
  <c r="V5720" i="5"/>
  <c r="U5721" i="5"/>
  <c r="V5721" i="5"/>
  <c r="U5722" i="5"/>
  <c r="V5722" i="5"/>
  <c r="U5723" i="5"/>
  <c r="V5723" i="5"/>
  <c r="U5724" i="5"/>
  <c r="V5724" i="5"/>
  <c r="U5725" i="5"/>
  <c r="V5725" i="5"/>
  <c r="U5726" i="5"/>
  <c r="V5726" i="5"/>
  <c r="U5727" i="5"/>
  <c r="V5727" i="5"/>
  <c r="U5728" i="5"/>
  <c r="V5728" i="5"/>
  <c r="U5729" i="5"/>
  <c r="V5729" i="5"/>
  <c r="U5730" i="5"/>
  <c r="V5730" i="5"/>
  <c r="U5731" i="5"/>
  <c r="V5731" i="5"/>
  <c r="U5732" i="5"/>
  <c r="V5732" i="5"/>
  <c r="U5733" i="5"/>
  <c r="V5733" i="5"/>
  <c r="U5734" i="5"/>
  <c r="V5734" i="5"/>
  <c r="U5735" i="5"/>
  <c r="V5735" i="5"/>
  <c r="U5736" i="5"/>
  <c r="V5736" i="5"/>
  <c r="U5737" i="5"/>
  <c r="V5737" i="5"/>
  <c r="U5738" i="5"/>
  <c r="V5738" i="5"/>
  <c r="U5739" i="5"/>
  <c r="V5739" i="5"/>
  <c r="U5740" i="5"/>
  <c r="V5740" i="5"/>
  <c r="U5741" i="5"/>
  <c r="V5741" i="5"/>
  <c r="U5742" i="5"/>
  <c r="V5742" i="5"/>
  <c r="U5743" i="5"/>
  <c r="V5743" i="5"/>
  <c r="U5744" i="5"/>
  <c r="V5744" i="5"/>
  <c r="U5745" i="5"/>
  <c r="V5745" i="5"/>
  <c r="U5748" i="5"/>
  <c r="V5748" i="5"/>
  <c r="U5749" i="5"/>
  <c r="V5749" i="5"/>
  <c r="U5750" i="5"/>
  <c r="V5750" i="5"/>
  <c r="U5751" i="5"/>
  <c r="V5751" i="5"/>
  <c r="U5752" i="5"/>
  <c r="V5752" i="5"/>
  <c r="U5753" i="5"/>
  <c r="V5753" i="5"/>
  <c r="U5754" i="5"/>
  <c r="V5754" i="5"/>
  <c r="U5755" i="5"/>
  <c r="V5755" i="5"/>
  <c r="U5756" i="5"/>
  <c r="V5756" i="5"/>
  <c r="U5757" i="5"/>
  <c r="V5757" i="5"/>
  <c r="U5758" i="5"/>
  <c r="V5758" i="5"/>
  <c r="U5759" i="5"/>
  <c r="V5759" i="5"/>
  <c r="U5760" i="5"/>
  <c r="V5760" i="5"/>
  <c r="U5761" i="5"/>
  <c r="V5761" i="5"/>
  <c r="U5762" i="5"/>
  <c r="V5762" i="5"/>
  <c r="U5763" i="5"/>
  <c r="V5763" i="5"/>
  <c r="U5764" i="5"/>
  <c r="V5764" i="5"/>
  <c r="U5765" i="5"/>
  <c r="V5765" i="5"/>
  <c r="U5766" i="5"/>
  <c r="V5766" i="5"/>
  <c r="U5767" i="5"/>
  <c r="V5767" i="5"/>
  <c r="U5768" i="5"/>
  <c r="V5768" i="5"/>
  <c r="U5769" i="5"/>
  <c r="V5769" i="5"/>
  <c r="U5770" i="5"/>
  <c r="V5770" i="5"/>
  <c r="U5771" i="5"/>
  <c r="V5771" i="5"/>
  <c r="U5772" i="5"/>
  <c r="V5772" i="5"/>
  <c r="U5773" i="5"/>
  <c r="V5773" i="5"/>
  <c r="U5774" i="5"/>
  <c r="V5774" i="5"/>
  <c r="U5775" i="5"/>
  <c r="V5775" i="5"/>
  <c r="U5776" i="5"/>
  <c r="V5776" i="5"/>
  <c r="U5777" i="5"/>
  <c r="V5777" i="5"/>
  <c r="U5778" i="5"/>
  <c r="V5778" i="5"/>
  <c r="U5779" i="5"/>
  <c r="V5779" i="5"/>
  <c r="U5780" i="5"/>
  <c r="V5780" i="5"/>
  <c r="U5781" i="5"/>
  <c r="V5781" i="5"/>
  <c r="U5782" i="5"/>
  <c r="V5782" i="5"/>
  <c r="U5783" i="5"/>
  <c r="V5783" i="5"/>
  <c r="U5784" i="5"/>
  <c r="V5784" i="5"/>
  <c r="U5785" i="5"/>
  <c r="V5785" i="5"/>
  <c r="U5786" i="5"/>
  <c r="V5786" i="5"/>
  <c r="X5753" i="5" l="1"/>
  <c r="W5779" i="5"/>
  <c r="X5767" i="5"/>
  <c r="X5763" i="5"/>
  <c r="X5755" i="5"/>
  <c r="X5757" i="5"/>
  <c r="X5737" i="5"/>
  <c r="W5732" i="5"/>
  <c r="X5730" i="5"/>
  <c r="W5729" i="5"/>
  <c r="X5722" i="5"/>
  <c r="X5783" i="5"/>
  <c r="W5745" i="5"/>
  <c r="W5775" i="5"/>
  <c r="X5772" i="5"/>
  <c r="W5771" i="5"/>
  <c r="W5728" i="5"/>
  <c r="X5735" i="5"/>
  <c r="W5741" i="5"/>
  <c r="X5780" i="5"/>
  <c r="X5723" i="5"/>
  <c r="X5726" i="5"/>
  <c r="X5733" i="5"/>
  <c r="W5724" i="5"/>
  <c r="X5764" i="5"/>
  <c r="X5748" i="5"/>
  <c r="X5786" i="5"/>
  <c r="X5770" i="5"/>
  <c r="X5766" i="5"/>
  <c r="X5754" i="5"/>
  <c r="W5733" i="5"/>
  <c r="X5752" i="5"/>
  <c r="X5765" i="5"/>
  <c r="X5742" i="5"/>
  <c r="X5727" i="5"/>
  <c r="W5725" i="5"/>
  <c r="W5782" i="5"/>
  <c r="W5767" i="5"/>
  <c r="X5779" i="5"/>
  <c r="W5763" i="5"/>
  <c r="W5738" i="5"/>
  <c r="W5723" i="5"/>
  <c r="W5755" i="5"/>
  <c r="X5784" i="5"/>
  <c r="X5771" i="5"/>
  <c r="X5751" i="5"/>
  <c r="W5740" i="5"/>
  <c r="X5756" i="5"/>
  <c r="X5725" i="5"/>
  <c r="X5738" i="5"/>
  <c r="W5739" i="5"/>
  <c r="W5776" i="5"/>
  <c r="W5768" i="5"/>
  <c r="X5761" i="5"/>
  <c r="X5734" i="5"/>
  <c r="W5783" i="5"/>
  <c r="X5760" i="5"/>
  <c r="X5743" i="5"/>
  <c r="X5773" i="5"/>
  <c r="X5749" i="5"/>
  <c r="W5769" i="5"/>
  <c r="X5762" i="5"/>
  <c r="W5731" i="5"/>
  <c r="W5737" i="5"/>
  <c r="W5772" i="5"/>
  <c r="W5759" i="5"/>
  <c r="W5752" i="5"/>
  <c r="X5778" i="5"/>
  <c r="W5758" i="5"/>
  <c r="W5735" i="5"/>
  <c r="W5781" i="5"/>
  <c r="W5774" i="5"/>
  <c r="X5777" i="5"/>
  <c r="X5750" i="5"/>
  <c r="X5741" i="5"/>
  <c r="W5721" i="5"/>
  <c r="W5750" i="5"/>
  <c r="W5742" i="5"/>
  <c r="W5736" i="5"/>
  <c r="W5785" i="5"/>
  <c r="W5761" i="5"/>
  <c r="W5730" i="5"/>
  <c r="W5749" i="5"/>
  <c r="X5729" i="5"/>
  <c r="W5756" i="5"/>
  <c r="W5773" i="5"/>
  <c r="X5759" i="5"/>
  <c r="W5754" i="5"/>
  <c r="W5748" i="5"/>
  <c r="W5784" i="5"/>
  <c r="W5778" i="5"/>
  <c r="W5760" i="5"/>
  <c r="W5777" i="5"/>
  <c r="X5776" i="5"/>
  <c r="W5765" i="5"/>
  <c r="X5745" i="5"/>
  <c r="W5734" i="5"/>
  <c r="W5766" i="5"/>
  <c r="X5782" i="5"/>
  <c r="W5753" i="5"/>
  <c r="X5739" i="5"/>
  <c r="W5722" i="5"/>
  <c r="X5721" i="5"/>
  <c r="X5781" i="5"/>
  <c r="X5775" i="5"/>
  <c r="W5770" i="5"/>
  <c r="W5764" i="5"/>
  <c r="X5758" i="5"/>
  <c r="W5727" i="5"/>
  <c r="X5769" i="5"/>
  <c r="W5744" i="5"/>
  <c r="X5768" i="5"/>
  <c r="W5757" i="5"/>
  <c r="W5751" i="5"/>
  <c r="W5726" i="5"/>
  <c r="W5762" i="5"/>
  <c r="W5786" i="5"/>
  <c r="W5780" i="5"/>
  <c r="X5774" i="5"/>
  <c r="W5743" i="5"/>
  <c r="X5731" i="5"/>
  <c r="X5785" i="5"/>
  <c r="X5744" i="5"/>
  <c r="X5740" i="5"/>
  <c r="X5736" i="5"/>
  <c r="X5732" i="5"/>
  <c r="X5728" i="5"/>
  <c r="X5724" i="5"/>
  <c r="T5626" i="5" l="1"/>
  <c r="O5626" i="5"/>
  <c r="T5560" i="5"/>
  <c r="O5560" i="5"/>
  <c r="T5542" i="5"/>
  <c r="O5542" i="5"/>
  <c r="T5539" i="5"/>
  <c r="O5539" i="5"/>
  <c r="T5523" i="5"/>
  <c r="T5522" i="5"/>
  <c r="O5523" i="5"/>
  <c r="O5522" i="5"/>
  <c r="T5516" i="5"/>
  <c r="O5516" i="5"/>
  <c r="T5511" i="5"/>
  <c r="O5511" i="5"/>
  <c r="T5502" i="5"/>
  <c r="T5501" i="5"/>
  <c r="O5502" i="5"/>
  <c r="O5501" i="5"/>
  <c r="T5488" i="5"/>
  <c r="O5488" i="5"/>
  <c r="T5486" i="5"/>
  <c r="O5486" i="5"/>
  <c r="T5484" i="5"/>
  <c r="O5484" i="5"/>
  <c r="T5478" i="5"/>
  <c r="O5478" i="5"/>
  <c r="T5469" i="5"/>
  <c r="O5469" i="5"/>
  <c r="T5464" i="5"/>
  <c r="O5464" i="5"/>
  <c r="T5460" i="5"/>
  <c r="T5459" i="5"/>
  <c r="O5460" i="5"/>
  <c r="O5459" i="5"/>
  <c r="T5444" i="5"/>
  <c r="T5443" i="5"/>
  <c r="O5444" i="5"/>
  <c r="O5443" i="5"/>
  <c r="T5441" i="5"/>
  <c r="O5441" i="5"/>
  <c r="T5434" i="5"/>
  <c r="O5434" i="5"/>
  <c r="T5430" i="5"/>
  <c r="T5429" i="5"/>
  <c r="O5430" i="5"/>
  <c r="O5429" i="5"/>
  <c r="T5422" i="5"/>
  <c r="O5422" i="5"/>
  <c r="T5414" i="5"/>
  <c r="T5413" i="5"/>
  <c r="O5414" i="5"/>
  <c r="O5413" i="5"/>
  <c r="O5412" i="5"/>
  <c r="T5412" i="5"/>
  <c r="T5093" i="5" l="1"/>
  <c r="O5093" i="5"/>
  <c r="T5086" i="5"/>
  <c r="O5086" i="5"/>
  <c r="T5084" i="5"/>
  <c r="O5084" i="5"/>
  <c r="T5082" i="5"/>
  <c r="O5082" i="5"/>
  <c r="T5080" i="5"/>
  <c r="O5080" i="5"/>
  <c r="T5077" i="5"/>
  <c r="O5077" i="5"/>
  <c r="T5076" i="5"/>
  <c r="O5076" i="5"/>
  <c r="T5074" i="5"/>
  <c r="O5074" i="5"/>
  <c r="T5071" i="5"/>
  <c r="T5070" i="5"/>
  <c r="O5071" i="5"/>
  <c r="O5070" i="5"/>
  <c r="T5065" i="5"/>
  <c r="T5064" i="5"/>
  <c r="T5063" i="5"/>
  <c r="T5062" i="5"/>
  <c r="O5065" i="5"/>
  <c r="O5064" i="5"/>
  <c r="O5063" i="5"/>
  <c r="O5062" i="5"/>
  <c r="T5058" i="5"/>
  <c r="O5058" i="5"/>
  <c r="T5057" i="5"/>
  <c r="O5057" i="5"/>
  <c r="T5055" i="5"/>
  <c r="O5055" i="5"/>
  <c r="T5053" i="5"/>
  <c r="O5053" i="5"/>
  <c r="T5049" i="5"/>
  <c r="O5049" i="5"/>
  <c r="T5044" i="5"/>
  <c r="O5044" i="5"/>
  <c r="T5037" i="5"/>
  <c r="O5037" i="5"/>
  <c r="T5028" i="5"/>
  <c r="O5028" i="5"/>
  <c r="O5027" i="5"/>
  <c r="T5027" i="5"/>
  <c r="T5575" i="5" l="1"/>
  <c r="O5575" i="5"/>
  <c r="T5565" i="5"/>
  <c r="O5565" i="5"/>
  <c r="T5559" i="5"/>
  <c r="O5559" i="5"/>
  <c r="T5551" i="5"/>
  <c r="O5551" i="5"/>
  <c r="T5532" i="5"/>
  <c r="T5531" i="5"/>
  <c r="O5532" i="5"/>
  <c r="O5531" i="5"/>
  <c r="T5529" i="5"/>
  <c r="O5529" i="5"/>
  <c r="T5524" i="5"/>
  <c r="T5521" i="5"/>
  <c r="O5524" i="5"/>
  <c r="O5521" i="5"/>
  <c r="T5515" i="5"/>
  <c r="T5514" i="5"/>
  <c r="T5513" i="5"/>
  <c r="O5515" i="5"/>
  <c r="O5514" i="5"/>
  <c r="O5513" i="5"/>
  <c r="T5512" i="5"/>
  <c r="O5512" i="5"/>
  <c r="T5510" i="5"/>
  <c r="T5509" i="5"/>
  <c r="O5510" i="5"/>
  <c r="O5509" i="5"/>
  <c r="T5504" i="5"/>
  <c r="T5503" i="5"/>
  <c r="O5504" i="5"/>
  <c r="O5503" i="5"/>
  <c r="T5496" i="5"/>
  <c r="T5494" i="5"/>
  <c r="T5493" i="5"/>
  <c r="O5496" i="5"/>
  <c r="O5494" i="5"/>
  <c r="O5493" i="5"/>
  <c r="T5487" i="5"/>
  <c r="O5487" i="5"/>
  <c r="T5483" i="5"/>
  <c r="O5483" i="5"/>
  <c r="T5477" i="5"/>
  <c r="O5477" i="5"/>
  <c r="T5476" i="5"/>
  <c r="O5476" i="5"/>
  <c r="T5463" i="5"/>
  <c r="O5463" i="5"/>
  <c r="T5462" i="5"/>
  <c r="O5462" i="5"/>
  <c r="T5461" i="5"/>
  <c r="O5461" i="5"/>
  <c r="T5457" i="5"/>
  <c r="O5457" i="5"/>
  <c r="T5452" i="5"/>
  <c r="T5451" i="5"/>
  <c r="O5452" i="5"/>
  <c r="O5451" i="5"/>
  <c r="T5442" i="5"/>
  <c r="O5442" i="5"/>
  <c r="T5439" i="5"/>
  <c r="O5439" i="5"/>
  <c r="T5433" i="5"/>
  <c r="O5433" i="5"/>
  <c r="T5431" i="5"/>
  <c r="O5431" i="5"/>
  <c r="T5428" i="5"/>
  <c r="O5428" i="5"/>
  <c r="T5421" i="5"/>
  <c r="T5420" i="5"/>
  <c r="T5419" i="5"/>
  <c r="O5421" i="5"/>
  <c r="O5420" i="5"/>
  <c r="O5419" i="5"/>
  <c r="T5405" i="5"/>
  <c r="O5405" i="5"/>
  <c r="O5404" i="5"/>
  <c r="T5404" i="5"/>
  <c r="T5648" i="5" l="1"/>
  <c r="O5648" i="5"/>
  <c r="T5632" i="5"/>
  <c r="T5634" i="5"/>
  <c r="O5634" i="5"/>
  <c r="T5631" i="5"/>
  <c r="O5631" i="5"/>
  <c r="T5615" i="5"/>
  <c r="O5615" i="5"/>
  <c r="T5613" i="5"/>
  <c r="O5613" i="5"/>
  <c r="T5606" i="5"/>
  <c r="O5606" i="5"/>
  <c r="T5604" i="5"/>
  <c r="O5604" i="5"/>
  <c r="T5598" i="5"/>
  <c r="O5598" i="5"/>
  <c r="T5591" i="5"/>
  <c r="O5591" i="5"/>
  <c r="T5589" i="5"/>
  <c r="O5589" i="5"/>
  <c r="T5584" i="5"/>
  <c r="O5584" i="5"/>
  <c r="T5583" i="5"/>
  <c r="O5583" i="5"/>
  <c r="T5581" i="5"/>
  <c r="O5581" i="5"/>
  <c r="T5576" i="5"/>
  <c r="O5576" i="5"/>
  <c r="T5573" i="5"/>
  <c r="O5573" i="5"/>
  <c r="T5568" i="5"/>
  <c r="O5568" i="5"/>
  <c r="T5567" i="5"/>
  <c r="O5567" i="5"/>
  <c r="T5566" i="5"/>
  <c r="O5566" i="5"/>
  <c r="T5558" i="5"/>
  <c r="O5558" i="5"/>
  <c r="T5557" i="5"/>
  <c r="O5557" i="5"/>
  <c r="T5552" i="5"/>
  <c r="O5552" i="5"/>
  <c r="T5550" i="5"/>
  <c r="O5550" i="5"/>
  <c r="T5549" i="5"/>
  <c r="O5549" i="5"/>
  <c r="T5548" i="5"/>
  <c r="O5548" i="5"/>
  <c r="T5547" i="5"/>
  <c r="O5547" i="5"/>
  <c r="T5541" i="5"/>
  <c r="O5541" i="5"/>
  <c r="T5540" i="5"/>
  <c r="O5540" i="5"/>
  <c r="T5538" i="5"/>
  <c r="O5538" i="5"/>
  <c r="T5537" i="5"/>
  <c r="O5537" i="5"/>
  <c r="T5530" i="5"/>
  <c r="O5530" i="5"/>
  <c r="T5495" i="5"/>
  <c r="O5495" i="5"/>
  <c r="T5485" i="5"/>
  <c r="O5485" i="5"/>
  <c r="T5475" i="5"/>
  <c r="O5475" i="5"/>
  <c r="T5470" i="5"/>
  <c r="O5470" i="5"/>
  <c r="T5458" i="5"/>
  <c r="O5458" i="5"/>
  <c r="T5450" i="5"/>
  <c r="O5450" i="5"/>
  <c r="T5449" i="5"/>
  <c r="O5449" i="5"/>
  <c r="T5440" i="5"/>
  <c r="O5440" i="5"/>
  <c r="T5432" i="5"/>
  <c r="O5432" i="5"/>
  <c r="T5427" i="5"/>
  <c r="O5427" i="5"/>
  <c r="T5411" i="5"/>
  <c r="O5411" i="5"/>
  <c r="O5406" i="5"/>
  <c r="T5406" i="5"/>
  <c r="T5697" i="5" l="1"/>
  <c r="O5697" i="5"/>
  <c r="T5696" i="5"/>
  <c r="T5695" i="5"/>
  <c r="O5696" i="5"/>
  <c r="N5696" i="5"/>
  <c r="O5695" i="5"/>
  <c r="N5695" i="5"/>
  <c r="T5694" i="5"/>
  <c r="O5694" i="5"/>
  <c r="N5694" i="5"/>
  <c r="N5693" i="5"/>
  <c r="T5693" i="5"/>
  <c r="O5693" i="5"/>
  <c r="T5688" i="5"/>
  <c r="T5687" i="5"/>
  <c r="O5688" i="5"/>
  <c r="O5687" i="5"/>
  <c r="T5682" i="5"/>
  <c r="T5681" i="5"/>
  <c r="O5682" i="5"/>
  <c r="O5681" i="5"/>
  <c r="T5676" i="5"/>
  <c r="T5675" i="5"/>
  <c r="T5674" i="5"/>
  <c r="T5673" i="5"/>
  <c r="O5676" i="5"/>
  <c r="O5675" i="5"/>
  <c r="O5674" i="5"/>
  <c r="O5673" i="5"/>
  <c r="T5668" i="5"/>
  <c r="T5667" i="5"/>
  <c r="O5668" i="5"/>
  <c r="O5667" i="5"/>
  <c r="T5662" i="5"/>
  <c r="T5661" i="5"/>
  <c r="O5662" i="5"/>
  <c r="O5661" i="5"/>
  <c r="T5656" i="5"/>
  <c r="T5655" i="5"/>
  <c r="T5654" i="5"/>
  <c r="T5653" i="5"/>
  <c r="O5656" i="5"/>
  <c r="O5655" i="5"/>
  <c r="O5654" i="5"/>
  <c r="O5653" i="5"/>
  <c r="T5647" i="5"/>
  <c r="O5647" i="5"/>
  <c r="T5642" i="5"/>
  <c r="T5641" i="5"/>
  <c r="O5642" i="5"/>
  <c r="O5641" i="5"/>
  <c r="T5640" i="5"/>
  <c r="T5639" i="5"/>
  <c r="O5640" i="5"/>
  <c r="O5639" i="5"/>
  <c r="T5633" i="5"/>
  <c r="O5633" i="5"/>
  <c r="O5632" i="5"/>
  <c r="T5625" i="5"/>
  <c r="T5624" i="5"/>
  <c r="T5623" i="5"/>
  <c r="O5625" i="5"/>
  <c r="O5624" i="5"/>
  <c r="O5623" i="5"/>
  <c r="T5618" i="5"/>
  <c r="T5617" i="5"/>
  <c r="O5618" i="5"/>
  <c r="O5617" i="5"/>
  <c r="T5614" i="5"/>
  <c r="O5614" i="5"/>
  <c r="T5616" i="5"/>
  <c r="O5616" i="5"/>
  <c r="T5612" i="5"/>
  <c r="O5612" i="5"/>
  <c r="T5611" i="5"/>
  <c r="O5611" i="5"/>
  <c r="T5605" i="5"/>
  <c r="O5605" i="5"/>
  <c r="T5603" i="5"/>
  <c r="O5603" i="5"/>
  <c r="T5597" i="5"/>
  <c r="O5597" i="5"/>
  <c r="T5592" i="5"/>
  <c r="O5592" i="5"/>
  <c r="T5590" i="5"/>
  <c r="O5590" i="5"/>
  <c r="O5582" i="5"/>
  <c r="T5582" i="5"/>
  <c r="O5574" i="5"/>
  <c r="T5574" i="5"/>
  <c r="Y5580" i="5" l="1"/>
  <c r="Y5579" i="5"/>
  <c r="Y5572" i="5"/>
  <c r="Y5571" i="5"/>
  <c r="Y5588" i="5"/>
  <c r="Y5587" i="5"/>
  <c r="Y5586" i="5"/>
  <c r="Y5585" i="5"/>
  <c r="Y5578" i="5"/>
  <c r="Y5577" i="5"/>
  <c r="Y5570" i="5"/>
  <c r="Y5569" i="5"/>
  <c r="T5580" i="5"/>
  <c r="T5579" i="5"/>
  <c r="T5572" i="5"/>
  <c r="T5571" i="5"/>
  <c r="T5586" i="5"/>
  <c r="T5585" i="5"/>
  <c r="T5578" i="5"/>
  <c r="T5577" i="5"/>
  <c r="T5570" i="5"/>
  <c r="T5569" i="5"/>
  <c r="T5588" i="5"/>
  <c r="T5587" i="5"/>
  <c r="O5572" i="5"/>
  <c r="O5571" i="5"/>
  <c r="O5580" i="5"/>
  <c r="O5579" i="5"/>
  <c r="O5588" i="5"/>
  <c r="O5587" i="5"/>
  <c r="O5586" i="5"/>
  <c r="O5585" i="5"/>
  <c r="O5578" i="5"/>
  <c r="O5577" i="5"/>
  <c r="O5570" i="5"/>
  <c r="O5569" i="5"/>
  <c r="O4987" i="5"/>
  <c r="T5546" i="5" l="1"/>
  <c r="T5545" i="5"/>
  <c r="T5556" i="5"/>
  <c r="T5555" i="5"/>
  <c r="O5546" i="5"/>
  <c r="O5545" i="5"/>
  <c r="O5556" i="5"/>
  <c r="O5555" i="5"/>
  <c r="T5564" i="5"/>
  <c r="T5563" i="5"/>
  <c r="O5564" i="5"/>
  <c r="O5563" i="5"/>
  <c r="Y5564" i="5"/>
  <c r="Y5563" i="5"/>
  <c r="Y5556" i="5"/>
  <c r="Y5555" i="5"/>
  <c r="Y5546" i="5"/>
  <c r="Y5545" i="5"/>
  <c r="Y5554" i="5"/>
  <c r="Y5553" i="5"/>
  <c r="Y5544" i="5"/>
  <c r="Y5543" i="5"/>
  <c r="Y5562" i="5"/>
  <c r="Y5561" i="5"/>
  <c r="T5562" i="5"/>
  <c r="T5561" i="5"/>
  <c r="T5554" i="5"/>
  <c r="T5553" i="5"/>
  <c r="T5544" i="5"/>
  <c r="T5543" i="5"/>
  <c r="O5544" i="5"/>
  <c r="O5543" i="5"/>
  <c r="O5554" i="5"/>
  <c r="O5553" i="5"/>
  <c r="O5562" i="5"/>
  <c r="O5561" i="5"/>
  <c r="Y5536" i="5"/>
  <c r="Y5535" i="5"/>
  <c r="T5536" i="5"/>
  <c r="T5535" i="5"/>
  <c r="O5536" i="5"/>
  <c r="N5536" i="5"/>
  <c r="O5535" i="5"/>
  <c r="N5535" i="5"/>
  <c r="Y5528" i="5"/>
  <c r="Y5527" i="5"/>
  <c r="Y5520" i="5"/>
  <c r="Y5519" i="5"/>
  <c r="T5528" i="5"/>
  <c r="T5527" i="5"/>
  <c r="T5520" i="5"/>
  <c r="T5519" i="5"/>
  <c r="O5520" i="5"/>
  <c r="O5519" i="5"/>
  <c r="O5528" i="5"/>
  <c r="O5527" i="5"/>
  <c r="T5534" i="5"/>
  <c r="T5533" i="5"/>
  <c r="T5526" i="5"/>
  <c r="T5525" i="5"/>
  <c r="T5518" i="5"/>
  <c r="T5517" i="5"/>
  <c r="Y5534" i="5"/>
  <c r="Y5533" i="5"/>
  <c r="Y5526" i="5"/>
  <c r="Y5525" i="5"/>
  <c r="Y5518" i="5"/>
  <c r="Y5517" i="5"/>
  <c r="O5534" i="5"/>
  <c r="O5533" i="5"/>
  <c r="O5526" i="5"/>
  <c r="O5525" i="5"/>
  <c r="O5518" i="5"/>
  <c r="O5517" i="5"/>
  <c r="Y5500" i="5"/>
  <c r="Y5499" i="5"/>
  <c r="Y5492" i="5"/>
  <c r="Y5491" i="5"/>
  <c r="T5500" i="5"/>
  <c r="T5499" i="5"/>
  <c r="T5492" i="5"/>
  <c r="T5491" i="5"/>
  <c r="O5492" i="5"/>
  <c r="O5491" i="5"/>
  <c r="O5500" i="5"/>
  <c r="O5499" i="5"/>
  <c r="Y5508" i="5"/>
  <c r="Y5507" i="5"/>
  <c r="T5508" i="5"/>
  <c r="T5507" i="5"/>
  <c r="O5508" i="5"/>
  <c r="O5507" i="5"/>
  <c r="Y5506" i="5"/>
  <c r="Y5505" i="5"/>
  <c r="Y5498" i="5"/>
  <c r="Y5497" i="5"/>
  <c r="Y5490" i="5"/>
  <c r="Y5489" i="5"/>
  <c r="T5506" i="5"/>
  <c r="T5505" i="5"/>
  <c r="T5498" i="5"/>
  <c r="T5497" i="5"/>
  <c r="T5490" i="5"/>
  <c r="T5489" i="5"/>
  <c r="O5506" i="5"/>
  <c r="O5505" i="5"/>
  <c r="O5498" i="5"/>
  <c r="O5497" i="5"/>
  <c r="O5490" i="5"/>
  <c r="O5489" i="5"/>
  <c r="T5474" i="5"/>
  <c r="T5473" i="5"/>
  <c r="T5468" i="5"/>
  <c r="T5467" i="5"/>
  <c r="O5474" i="5"/>
  <c r="O5473" i="5"/>
  <c r="O5468" i="5"/>
  <c r="O5467" i="5"/>
  <c r="Y5468" i="5"/>
  <c r="Y5467" i="5"/>
  <c r="Y5474" i="5"/>
  <c r="Y5473" i="5"/>
  <c r="Y5482" i="5"/>
  <c r="Y5481" i="5"/>
  <c r="T5482" i="5"/>
  <c r="T5481" i="5"/>
  <c r="O5482" i="5"/>
  <c r="O5481" i="5"/>
  <c r="Y5480" i="5"/>
  <c r="Y5479" i="5"/>
  <c r="Y5472" i="5"/>
  <c r="Y5471" i="5"/>
  <c r="Y5466" i="5"/>
  <c r="Y5465" i="5"/>
  <c r="T5480" i="5"/>
  <c r="T5479" i="5"/>
  <c r="T5472" i="5"/>
  <c r="T5471" i="5"/>
  <c r="T5466" i="5"/>
  <c r="T5465" i="5"/>
  <c r="O5466" i="5"/>
  <c r="O5465" i="5"/>
  <c r="O5472" i="5"/>
  <c r="O5471" i="5"/>
  <c r="O5480" i="5"/>
  <c r="O5479" i="5"/>
  <c r="Y5448" i="5"/>
  <c r="Y5447" i="5"/>
  <c r="Y5438" i="5"/>
  <c r="Y5437" i="5"/>
  <c r="T5448" i="5"/>
  <c r="T5447" i="5"/>
  <c r="T5438" i="5"/>
  <c r="T5437" i="5"/>
  <c r="O5448" i="5"/>
  <c r="O5447" i="5"/>
  <c r="O5438" i="5"/>
  <c r="O5437" i="5"/>
  <c r="Y5456" i="5"/>
  <c r="Y5455" i="5"/>
  <c r="T5456" i="5"/>
  <c r="T5455" i="5"/>
  <c r="O5456" i="5"/>
  <c r="O5455" i="5"/>
  <c r="Y5454" i="5"/>
  <c r="Y5453" i="5"/>
  <c r="Y5446" i="5"/>
  <c r="Y5445" i="5"/>
  <c r="Y5436" i="5"/>
  <c r="Y5435" i="5"/>
  <c r="T5454" i="5"/>
  <c r="T5453" i="5"/>
  <c r="T5446" i="5"/>
  <c r="T5445" i="5"/>
  <c r="T5436" i="5"/>
  <c r="T5435" i="5"/>
  <c r="O5436" i="5"/>
  <c r="O5435" i="5"/>
  <c r="O5446" i="5"/>
  <c r="O5445" i="5"/>
  <c r="O5454" i="5"/>
  <c r="O5453" i="5"/>
  <c r="Y5410" i="5"/>
  <c r="Y5409" i="5"/>
  <c r="T5410" i="5"/>
  <c r="T5409" i="5"/>
  <c r="O5410" i="5"/>
  <c r="O5409" i="5"/>
  <c r="Y5418" i="5"/>
  <c r="Y5417" i="5"/>
  <c r="T5418" i="5"/>
  <c r="T5417" i="5"/>
  <c r="O5418" i="5"/>
  <c r="O5417" i="5"/>
  <c r="Y5426" i="5"/>
  <c r="T5426" i="5"/>
  <c r="O5426" i="5"/>
  <c r="Y5408" i="5"/>
  <c r="Y5407" i="5"/>
  <c r="T5408" i="5"/>
  <c r="O5408" i="5"/>
  <c r="T5407" i="5"/>
  <c r="O5407" i="5"/>
  <c r="T5416" i="5"/>
  <c r="T5415" i="5"/>
  <c r="Y5416" i="5"/>
  <c r="Y5415" i="5"/>
  <c r="O5416" i="5"/>
  <c r="O5415" i="5"/>
  <c r="T5424" i="5"/>
  <c r="Y5424" i="5"/>
  <c r="O5424" i="5"/>
  <c r="T5425" i="5"/>
  <c r="Y5425" i="5"/>
  <c r="Y5423" i="5"/>
  <c r="O5425" i="5"/>
  <c r="O5423" i="5"/>
  <c r="T5423" i="5"/>
  <c r="T4983" i="5" l="1"/>
  <c r="O4984" i="5"/>
  <c r="O4983" i="5"/>
  <c r="T4984" i="5"/>
  <c r="T4991" i="5"/>
  <c r="O4991" i="5"/>
  <c r="T5692" i="5"/>
  <c r="V5692" i="5" s="1"/>
  <c r="T5691" i="5"/>
  <c r="V5691" i="5" s="1"/>
  <c r="O5692" i="5"/>
  <c r="N5692" i="5"/>
  <c r="O5691" i="5"/>
  <c r="N5691" i="5"/>
  <c r="Y5692" i="5"/>
  <c r="Y5691" i="5"/>
  <c r="Y5686" i="5"/>
  <c r="Y5685" i="5"/>
  <c r="T5686" i="5"/>
  <c r="V5686" i="5" s="1"/>
  <c r="O5686" i="5"/>
  <c r="N5686" i="5"/>
  <c r="T5685" i="5"/>
  <c r="U5685" i="5" s="1"/>
  <c r="N5685" i="5"/>
  <c r="O5685" i="5"/>
  <c r="Y5690" i="5"/>
  <c r="Y5689" i="5"/>
  <c r="Y5684" i="5"/>
  <c r="Y5683" i="5"/>
  <c r="T5690" i="5"/>
  <c r="U5690" i="5" s="1"/>
  <c r="T5689" i="5"/>
  <c r="V5689" i="5" s="1"/>
  <c r="T5684" i="5"/>
  <c r="V5684" i="5" s="1"/>
  <c r="T5683" i="5"/>
  <c r="U5683" i="5" s="1"/>
  <c r="O5684" i="5"/>
  <c r="O5683" i="5"/>
  <c r="O5690" i="5"/>
  <c r="O5689" i="5"/>
  <c r="Y5672" i="5"/>
  <c r="Y5671" i="5"/>
  <c r="Y5666" i="5"/>
  <c r="Y5665" i="5"/>
  <c r="T5672" i="5"/>
  <c r="V5672" i="5" s="1"/>
  <c r="T5671" i="5"/>
  <c r="U5671" i="5" s="1"/>
  <c r="T5666" i="5"/>
  <c r="T5665" i="5"/>
  <c r="U5665" i="5" s="1"/>
  <c r="O5672" i="5"/>
  <c r="O5671" i="5"/>
  <c r="O5666" i="5"/>
  <c r="O5665" i="5"/>
  <c r="Y5680" i="5"/>
  <c r="Y5679" i="5"/>
  <c r="T5680" i="5"/>
  <c r="U5680" i="5" s="1"/>
  <c r="T5679" i="5"/>
  <c r="U5679" i="5" s="1"/>
  <c r="O5680" i="5"/>
  <c r="O5679" i="5"/>
  <c r="Y5670" i="5"/>
  <c r="Y5669" i="5"/>
  <c r="Y5664" i="5"/>
  <c r="Y5663" i="5"/>
  <c r="T5670" i="5"/>
  <c r="T5669" i="5"/>
  <c r="V5669" i="5" s="1"/>
  <c r="T5664" i="5"/>
  <c r="U5664" i="5" s="1"/>
  <c r="T5663" i="5"/>
  <c r="U5663" i="5" s="1"/>
  <c r="O5670" i="5"/>
  <c r="O5669" i="5"/>
  <c r="O5664" i="5"/>
  <c r="O5663" i="5"/>
  <c r="Y5678" i="5"/>
  <c r="Y5677" i="5"/>
  <c r="T5678" i="5"/>
  <c r="U5678" i="5" s="1"/>
  <c r="T5677" i="5"/>
  <c r="U5677" i="5" s="1"/>
  <c r="O5678" i="5"/>
  <c r="O5677" i="5"/>
  <c r="Y5652" i="5"/>
  <c r="Y5651" i="5"/>
  <c r="Y5646" i="5"/>
  <c r="Y5645" i="5"/>
  <c r="T5652" i="5"/>
  <c r="U5652" i="5" s="1"/>
  <c r="T5651" i="5"/>
  <c r="U5651" i="5" s="1"/>
  <c r="T5646" i="5"/>
  <c r="U5646" i="5" s="1"/>
  <c r="T5645" i="5"/>
  <c r="V5645" i="5" s="1"/>
  <c r="O5652" i="5"/>
  <c r="O5651" i="5"/>
  <c r="O5646" i="5"/>
  <c r="O5645" i="5"/>
  <c r="Y5660" i="5"/>
  <c r="Y5659" i="5"/>
  <c r="T5660" i="5"/>
  <c r="V5660" i="5" s="1"/>
  <c r="T5659" i="5"/>
  <c r="U5659" i="5" s="1"/>
  <c r="O5660" i="5"/>
  <c r="O5659" i="5"/>
  <c r="Y5650" i="5"/>
  <c r="Y5649" i="5"/>
  <c r="T5650" i="5"/>
  <c r="U5650" i="5" s="1"/>
  <c r="T5649" i="5"/>
  <c r="U5649" i="5" s="1"/>
  <c r="O5650" i="5"/>
  <c r="O5649" i="5"/>
  <c r="Y5644" i="5"/>
  <c r="Y5643" i="5"/>
  <c r="T5644" i="5"/>
  <c r="V5644" i="5" s="1"/>
  <c r="T5643" i="5"/>
  <c r="U5643" i="5" s="1"/>
  <c r="O5644" i="5"/>
  <c r="O5643" i="5"/>
  <c r="Y5658" i="5"/>
  <c r="Y5657" i="5"/>
  <c r="T5658" i="5"/>
  <c r="U5658" i="5" s="1"/>
  <c r="T5657" i="5"/>
  <c r="U5657" i="5" s="1"/>
  <c r="O5658" i="5"/>
  <c r="O5657" i="5"/>
  <c r="Y5622" i="5"/>
  <c r="Y5621" i="5"/>
  <c r="T5622" i="5"/>
  <c r="U5622" i="5" s="1"/>
  <c r="T5621" i="5"/>
  <c r="V5621" i="5" s="1"/>
  <c r="O5622" i="5"/>
  <c r="O5621" i="5"/>
  <c r="Y5630" i="5"/>
  <c r="T5630" i="5"/>
  <c r="V5630" i="5" s="1"/>
  <c r="O5630" i="5"/>
  <c r="Y5629" i="5"/>
  <c r="T5629" i="5"/>
  <c r="U5629" i="5" s="1"/>
  <c r="O5629" i="5"/>
  <c r="Y5638" i="5"/>
  <c r="T5638" i="5"/>
  <c r="U5638" i="5" s="1"/>
  <c r="O5638" i="5"/>
  <c r="Y5620" i="5"/>
  <c r="T5620" i="5"/>
  <c r="U5620" i="5" s="1"/>
  <c r="O5620" i="5"/>
  <c r="Y5619" i="5"/>
  <c r="T5619" i="5"/>
  <c r="U5619" i="5" s="1"/>
  <c r="O5619" i="5"/>
  <c r="Y5628" i="5"/>
  <c r="T5628" i="5"/>
  <c r="U5628" i="5" s="1"/>
  <c r="O5628" i="5"/>
  <c r="Y5627" i="5"/>
  <c r="T5627" i="5"/>
  <c r="V5627" i="5" s="1"/>
  <c r="O5627" i="5"/>
  <c r="Y5636" i="5"/>
  <c r="T5636" i="5"/>
  <c r="U5636" i="5" s="1"/>
  <c r="O5636" i="5"/>
  <c r="Y5637" i="5"/>
  <c r="Y5635" i="5"/>
  <c r="T5637" i="5"/>
  <c r="V5637" i="5" s="1"/>
  <c r="O5637" i="5"/>
  <c r="T5635" i="5"/>
  <c r="U5635" i="5" s="1"/>
  <c r="O5635" i="5"/>
  <c r="Y5602" i="5"/>
  <c r="T5602" i="5"/>
  <c r="U5602" i="5" s="1"/>
  <c r="O5602" i="5"/>
  <c r="T5601" i="5"/>
  <c r="V5601" i="5" s="1"/>
  <c r="O5601" i="5"/>
  <c r="Y5596" i="5"/>
  <c r="Y5595" i="5"/>
  <c r="Y5601" i="5"/>
  <c r="T5596" i="5"/>
  <c r="U5596" i="5" s="1"/>
  <c r="T5595" i="5"/>
  <c r="U5595" i="5" s="1"/>
  <c r="O5596" i="5"/>
  <c r="O5595" i="5"/>
  <c r="Y5610" i="5"/>
  <c r="T5610" i="5"/>
  <c r="V5610" i="5" s="1"/>
  <c r="O5610" i="5"/>
  <c r="Y5600" i="5"/>
  <c r="T5600" i="5"/>
  <c r="U5600" i="5" s="1"/>
  <c r="O5600" i="5"/>
  <c r="Y5599" i="5"/>
  <c r="T5599" i="5"/>
  <c r="U5599" i="5" s="1"/>
  <c r="O5599" i="5"/>
  <c r="Y5594" i="5"/>
  <c r="T5594" i="5"/>
  <c r="U5594" i="5" s="1"/>
  <c r="O5594" i="5"/>
  <c r="Y5593" i="5"/>
  <c r="T5593" i="5"/>
  <c r="V5593" i="5" s="1"/>
  <c r="O5593" i="5"/>
  <c r="Y5608" i="5"/>
  <c r="T5608" i="5"/>
  <c r="U5608" i="5" s="1"/>
  <c r="O5608" i="5"/>
  <c r="T5609" i="5"/>
  <c r="U5609" i="5" s="1"/>
  <c r="U5451" i="5"/>
  <c r="V5451" i="5"/>
  <c r="U5452" i="5"/>
  <c r="V5452" i="5"/>
  <c r="U5453" i="5"/>
  <c r="V5453" i="5"/>
  <c r="U5454" i="5"/>
  <c r="V5454" i="5"/>
  <c r="U5455" i="5"/>
  <c r="V5455" i="5"/>
  <c r="U5456" i="5"/>
  <c r="V5456" i="5"/>
  <c r="U5457" i="5"/>
  <c r="V5457" i="5"/>
  <c r="U5458" i="5"/>
  <c r="V5458" i="5"/>
  <c r="U5459" i="5"/>
  <c r="V5459" i="5"/>
  <c r="U5460" i="5"/>
  <c r="V5460" i="5"/>
  <c r="U5461" i="5"/>
  <c r="V5461" i="5"/>
  <c r="U5462" i="5"/>
  <c r="V5462" i="5"/>
  <c r="U5463" i="5"/>
  <c r="V5463" i="5"/>
  <c r="U5464" i="5"/>
  <c r="V5464" i="5"/>
  <c r="U5465" i="5"/>
  <c r="V5465" i="5"/>
  <c r="U5466" i="5"/>
  <c r="V5466" i="5"/>
  <c r="U5467" i="5"/>
  <c r="V5467" i="5"/>
  <c r="U5468" i="5"/>
  <c r="V5468" i="5"/>
  <c r="U5469" i="5"/>
  <c r="V5469" i="5"/>
  <c r="U5470" i="5"/>
  <c r="V5470" i="5"/>
  <c r="U5471" i="5"/>
  <c r="V5471" i="5"/>
  <c r="U5472" i="5"/>
  <c r="V5472" i="5"/>
  <c r="U5473" i="5"/>
  <c r="V5473" i="5"/>
  <c r="U5474" i="5"/>
  <c r="V5474" i="5"/>
  <c r="U5475" i="5"/>
  <c r="V5475" i="5"/>
  <c r="U5476" i="5"/>
  <c r="V5476" i="5"/>
  <c r="U5477" i="5"/>
  <c r="V5477" i="5"/>
  <c r="U5478" i="5"/>
  <c r="V5478" i="5"/>
  <c r="U5479" i="5"/>
  <c r="V5479" i="5"/>
  <c r="U5480" i="5"/>
  <c r="V5480" i="5"/>
  <c r="U5481" i="5"/>
  <c r="V5481" i="5"/>
  <c r="U5482" i="5"/>
  <c r="V5482" i="5"/>
  <c r="U5483" i="5"/>
  <c r="V5483" i="5"/>
  <c r="U5484" i="5"/>
  <c r="V5484" i="5"/>
  <c r="U5485" i="5"/>
  <c r="V5485" i="5"/>
  <c r="U5486" i="5"/>
  <c r="V5486" i="5"/>
  <c r="U5487" i="5"/>
  <c r="V5487" i="5"/>
  <c r="U5488" i="5"/>
  <c r="V5488" i="5"/>
  <c r="U5489" i="5"/>
  <c r="V5489" i="5"/>
  <c r="U5490" i="5"/>
  <c r="V5490" i="5"/>
  <c r="U5491" i="5"/>
  <c r="V5491" i="5"/>
  <c r="U5492" i="5"/>
  <c r="V5492" i="5"/>
  <c r="U5493" i="5"/>
  <c r="V5493" i="5"/>
  <c r="U5494" i="5"/>
  <c r="V5494" i="5"/>
  <c r="U5495" i="5"/>
  <c r="V5495" i="5"/>
  <c r="U5496" i="5"/>
  <c r="V5496" i="5"/>
  <c r="U5497" i="5"/>
  <c r="V5497" i="5"/>
  <c r="U5498" i="5"/>
  <c r="V5498" i="5"/>
  <c r="U5499" i="5"/>
  <c r="V5499" i="5"/>
  <c r="U5500" i="5"/>
  <c r="V5500" i="5"/>
  <c r="U5501" i="5"/>
  <c r="V5501" i="5"/>
  <c r="U5502" i="5"/>
  <c r="V5502" i="5"/>
  <c r="U5503" i="5"/>
  <c r="V5503" i="5"/>
  <c r="U5504" i="5"/>
  <c r="V5504" i="5"/>
  <c r="U5505" i="5"/>
  <c r="V5505" i="5"/>
  <c r="U5506" i="5"/>
  <c r="V5506" i="5"/>
  <c r="U5507" i="5"/>
  <c r="V5507" i="5"/>
  <c r="U5508" i="5"/>
  <c r="V5508" i="5"/>
  <c r="U5509" i="5"/>
  <c r="V5509" i="5"/>
  <c r="U5510" i="5"/>
  <c r="V5510" i="5"/>
  <c r="U5511" i="5"/>
  <c r="V5511" i="5"/>
  <c r="U5512" i="5"/>
  <c r="V5512" i="5"/>
  <c r="U5513" i="5"/>
  <c r="V5513" i="5"/>
  <c r="U5514" i="5"/>
  <c r="V5514" i="5"/>
  <c r="U5515" i="5"/>
  <c r="V5515" i="5"/>
  <c r="U5516" i="5"/>
  <c r="V5516" i="5"/>
  <c r="U5517" i="5"/>
  <c r="V5517" i="5"/>
  <c r="U5518" i="5"/>
  <c r="V5518" i="5"/>
  <c r="U5519" i="5"/>
  <c r="V5519" i="5"/>
  <c r="U5520" i="5"/>
  <c r="V5520" i="5"/>
  <c r="U5521" i="5"/>
  <c r="V5521" i="5"/>
  <c r="U5522" i="5"/>
  <c r="V5522" i="5"/>
  <c r="U5523" i="5"/>
  <c r="V5523" i="5"/>
  <c r="U5524" i="5"/>
  <c r="V5524" i="5"/>
  <c r="U5525" i="5"/>
  <c r="V5525" i="5"/>
  <c r="U5526" i="5"/>
  <c r="V5526" i="5"/>
  <c r="U5527" i="5"/>
  <c r="V5527" i="5"/>
  <c r="U5528" i="5"/>
  <c r="V5528" i="5"/>
  <c r="U5529" i="5"/>
  <c r="V5529" i="5"/>
  <c r="U5530" i="5"/>
  <c r="V5530" i="5"/>
  <c r="U5531" i="5"/>
  <c r="V5531" i="5"/>
  <c r="U5532" i="5"/>
  <c r="V5532" i="5"/>
  <c r="U5533" i="5"/>
  <c r="V5533" i="5"/>
  <c r="U5534" i="5"/>
  <c r="V5534" i="5"/>
  <c r="U5535" i="5"/>
  <c r="V5535" i="5"/>
  <c r="U5536" i="5"/>
  <c r="V5536" i="5"/>
  <c r="U5537" i="5"/>
  <c r="V5537" i="5"/>
  <c r="U5538" i="5"/>
  <c r="V5538" i="5"/>
  <c r="U5539" i="5"/>
  <c r="V5539" i="5"/>
  <c r="U5540" i="5"/>
  <c r="V5540" i="5"/>
  <c r="U5541" i="5"/>
  <c r="V5541" i="5"/>
  <c r="U5542" i="5"/>
  <c r="V5542" i="5"/>
  <c r="U5543" i="5"/>
  <c r="V5543" i="5"/>
  <c r="U5544" i="5"/>
  <c r="V5544" i="5"/>
  <c r="U5545" i="5"/>
  <c r="V5545" i="5"/>
  <c r="U5546" i="5"/>
  <c r="V5546" i="5"/>
  <c r="U5547" i="5"/>
  <c r="V5547" i="5"/>
  <c r="U5548" i="5"/>
  <c r="V5548" i="5"/>
  <c r="U5549" i="5"/>
  <c r="V5549" i="5"/>
  <c r="U5550" i="5"/>
  <c r="V5550" i="5"/>
  <c r="U5551" i="5"/>
  <c r="V5551" i="5"/>
  <c r="U5552" i="5"/>
  <c r="V5552" i="5"/>
  <c r="U5553" i="5"/>
  <c r="V5553" i="5"/>
  <c r="U5554" i="5"/>
  <c r="V5554" i="5"/>
  <c r="U5555" i="5"/>
  <c r="V5555" i="5"/>
  <c r="U5556" i="5"/>
  <c r="V5556" i="5"/>
  <c r="U5557" i="5"/>
  <c r="V5557" i="5"/>
  <c r="U5558" i="5"/>
  <c r="V5558" i="5"/>
  <c r="U5559" i="5"/>
  <c r="V5559" i="5"/>
  <c r="U5560" i="5"/>
  <c r="V5560" i="5"/>
  <c r="U5561" i="5"/>
  <c r="V5561" i="5"/>
  <c r="U5562" i="5"/>
  <c r="V5562" i="5"/>
  <c r="U5563" i="5"/>
  <c r="V5563" i="5"/>
  <c r="U5564" i="5"/>
  <c r="V5564" i="5"/>
  <c r="U5565" i="5"/>
  <c r="V5565" i="5"/>
  <c r="U5566" i="5"/>
  <c r="V5566" i="5"/>
  <c r="U5567" i="5"/>
  <c r="V5567" i="5"/>
  <c r="U5568" i="5"/>
  <c r="V5568" i="5"/>
  <c r="U5569" i="5"/>
  <c r="V5569" i="5"/>
  <c r="U5570" i="5"/>
  <c r="V5570" i="5"/>
  <c r="U5571" i="5"/>
  <c r="V5571" i="5"/>
  <c r="U5572" i="5"/>
  <c r="V5572" i="5"/>
  <c r="U5573" i="5"/>
  <c r="V5573" i="5"/>
  <c r="U5574" i="5"/>
  <c r="V5574" i="5"/>
  <c r="U5575" i="5"/>
  <c r="V5575" i="5"/>
  <c r="U5576" i="5"/>
  <c r="V5576" i="5"/>
  <c r="U5577" i="5"/>
  <c r="V5577" i="5"/>
  <c r="U5578" i="5"/>
  <c r="V5578" i="5"/>
  <c r="U5579" i="5"/>
  <c r="V5579" i="5"/>
  <c r="U5580" i="5"/>
  <c r="V5580" i="5"/>
  <c r="U5581" i="5"/>
  <c r="V5581" i="5"/>
  <c r="U5582" i="5"/>
  <c r="V5582" i="5"/>
  <c r="U5583" i="5"/>
  <c r="V5583" i="5"/>
  <c r="U5584" i="5"/>
  <c r="V5584" i="5"/>
  <c r="U5585" i="5"/>
  <c r="V5585" i="5"/>
  <c r="U5586" i="5"/>
  <c r="V5586" i="5"/>
  <c r="U5587" i="5"/>
  <c r="V5587" i="5"/>
  <c r="U5588" i="5"/>
  <c r="V5588" i="5"/>
  <c r="U5589" i="5"/>
  <c r="V5589" i="5"/>
  <c r="U5590" i="5"/>
  <c r="V5590" i="5"/>
  <c r="U5591" i="5"/>
  <c r="V5591" i="5"/>
  <c r="U5592" i="5"/>
  <c r="V5592" i="5"/>
  <c r="U5597" i="5"/>
  <c r="V5597" i="5"/>
  <c r="U5598" i="5"/>
  <c r="V5598" i="5"/>
  <c r="U5603" i="5"/>
  <c r="V5603" i="5"/>
  <c r="U5604" i="5"/>
  <c r="V5604" i="5"/>
  <c r="U5605" i="5"/>
  <c r="V5605" i="5"/>
  <c r="U5606" i="5"/>
  <c r="V5606" i="5"/>
  <c r="U5611" i="5"/>
  <c r="V5611" i="5"/>
  <c r="U5612" i="5"/>
  <c r="V5612" i="5"/>
  <c r="U5613" i="5"/>
  <c r="V5613" i="5"/>
  <c r="U5614" i="5"/>
  <c r="V5614" i="5"/>
  <c r="U5615" i="5"/>
  <c r="V5615" i="5"/>
  <c r="U5616" i="5"/>
  <c r="V5616" i="5"/>
  <c r="U5617" i="5"/>
  <c r="V5617" i="5"/>
  <c r="U5618" i="5"/>
  <c r="V5618" i="5"/>
  <c r="U5623" i="5"/>
  <c r="V5623" i="5"/>
  <c r="U5624" i="5"/>
  <c r="V5624" i="5"/>
  <c r="U5625" i="5"/>
  <c r="V5625" i="5"/>
  <c r="U5626" i="5"/>
  <c r="V5626" i="5"/>
  <c r="U5631" i="5"/>
  <c r="V5631" i="5"/>
  <c r="U5632" i="5"/>
  <c r="V5632" i="5"/>
  <c r="U5633" i="5"/>
  <c r="V5633" i="5"/>
  <c r="U5634" i="5"/>
  <c r="V5634" i="5"/>
  <c r="U5637" i="5"/>
  <c r="U5639" i="5"/>
  <c r="V5639" i="5"/>
  <c r="U5640" i="5"/>
  <c r="V5640" i="5"/>
  <c r="U5641" i="5"/>
  <c r="V5641" i="5"/>
  <c r="U5642" i="5"/>
  <c r="V5642" i="5"/>
  <c r="U5647" i="5"/>
  <c r="V5647" i="5"/>
  <c r="U5648" i="5"/>
  <c r="V5648" i="5"/>
  <c r="U5653" i="5"/>
  <c r="V5653" i="5"/>
  <c r="U5654" i="5"/>
  <c r="V5654" i="5"/>
  <c r="U5655" i="5"/>
  <c r="V5655" i="5"/>
  <c r="U5656" i="5"/>
  <c r="V5656" i="5"/>
  <c r="U5661" i="5"/>
  <c r="V5661" i="5"/>
  <c r="U5662" i="5"/>
  <c r="V5662" i="5"/>
  <c r="U5666" i="5"/>
  <c r="V5666" i="5"/>
  <c r="U5667" i="5"/>
  <c r="V5667" i="5"/>
  <c r="U5668" i="5"/>
  <c r="V5668" i="5"/>
  <c r="U5669" i="5"/>
  <c r="U5670" i="5"/>
  <c r="V5670" i="5"/>
  <c r="U5673" i="5"/>
  <c r="V5673" i="5"/>
  <c r="U5674" i="5"/>
  <c r="V5674" i="5"/>
  <c r="U5675" i="5"/>
  <c r="V5675" i="5"/>
  <c r="U5676" i="5"/>
  <c r="V5676" i="5"/>
  <c r="U5681" i="5"/>
  <c r="V5681" i="5"/>
  <c r="U5682" i="5"/>
  <c r="V5682" i="5"/>
  <c r="U5687" i="5"/>
  <c r="V5687" i="5"/>
  <c r="U5688" i="5"/>
  <c r="V5688" i="5"/>
  <c r="U5693" i="5"/>
  <c r="V5693" i="5"/>
  <c r="U5694" i="5"/>
  <c r="V5694" i="5"/>
  <c r="U5695" i="5"/>
  <c r="V5695" i="5"/>
  <c r="U5696" i="5"/>
  <c r="V5696" i="5"/>
  <c r="U5697" i="5"/>
  <c r="V5697" i="5"/>
  <c r="U5698" i="5"/>
  <c r="V5698" i="5"/>
  <c r="U5405" i="5"/>
  <c r="V5405" i="5"/>
  <c r="U5406" i="5"/>
  <c r="V5406" i="5"/>
  <c r="U5407" i="5"/>
  <c r="V5407" i="5"/>
  <c r="U5408" i="5"/>
  <c r="V5408" i="5"/>
  <c r="U5409" i="5"/>
  <c r="V5409" i="5"/>
  <c r="U5410" i="5"/>
  <c r="V5410" i="5"/>
  <c r="U5411" i="5"/>
  <c r="V5411" i="5"/>
  <c r="U5412" i="5"/>
  <c r="V5412" i="5"/>
  <c r="U5413" i="5"/>
  <c r="V5413" i="5"/>
  <c r="U5414" i="5"/>
  <c r="V5414" i="5"/>
  <c r="U5415" i="5"/>
  <c r="V5415" i="5"/>
  <c r="U5416" i="5"/>
  <c r="V5416" i="5"/>
  <c r="U5417" i="5"/>
  <c r="V5417" i="5"/>
  <c r="U5418" i="5"/>
  <c r="V5418" i="5"/>
  <c r="U5419" i="5"/>
  <c r="V5419" i="5"/>
  <c r="U5420" i="5"/>
  <c r="V5420" i="5"/>
  <c r="U5421" i="5"/>
  <c r="V5421" i="5"/>
  <c r="U5422" i="5"/>
  <c r="V5422" i="5"/>
  <c r="U5423" i="5"/>
  <c r="V5423" i="5"/>
  <c r="U5424" i="5"/>
  <c r="V5424" i="5"/>
  <c r="U5425" i="5"/>
  <c r="V5425" i="5"/>
  <c r="U5426" i="5"/>
  <c r="V5426" i="5"/>
  <c r="U5427" i="5"/>
  <c r="V5427" i="5"/>
  <c r="U5428" i="5"/>
  <c r="V5428" i="5"/>
  <c r="U5429" i="5"/>
  <c r="V5429" i="5"/>
  <c r="U5430" i="5"/>
  <c r="V5430" i="5"/>
  <c r="U5431" i="5"/>
  <c r="V5431" i="5"/>
  <c r="U5432" i="5"/>
  <c r="V5432" i="5"/>
  <c r="U5433" i="5"/>
  <c r="V5433" i="5"/>
  <c r="U5434" i="5"/>
  <c r="V5434" i="5"/>
  <c r="U5435" i="5"/>
  <c r="V5435" i="5"/>
  <c r="U5436" i="5"/>
  <c r="V5436" i="5"/>
  <c r="U5437" i="5"/>
  <c r="V5437" i="5"/>
  <c r="U5438" i="5"/>
  <c r="V5438" i="5"/>
  <c r="U5439" i="5"/>
  <c r="V5439" i="5"/>
  <c r="U5440" i="5"/>
  <c r="V5440" i="5"/>
  <c r="U5441" i="5"/>
  <c r="V5441" i="5"/>
  <c r="U5442" i="5"/>
  <c r="V5442" i="5"/>
  <c r="U5443" i="5"/>
  <c r="V5443" i="5"/>
  <c r="U5444" i="5"/>
  <c r="V5444" i="5"/>
  <c r="U5445" i="5"/>
  <c r="V5445" i="5"/>
  <c r="U5446" i="5"/>
  <c r="V5446" i="5"/>
  <c r="U5447" i="5"/>
  <c r="V5447" i="5"/>
  <c r="U5448" i="5"/>
  <c r="V5448" i="5"/>
  <c r="U5449" i="5"/>
  <c r="V5449" i="5"/>
  <c r="U5450" i="5"/>
  <c r="V5450" i="5"/>
  <c r="U5404" i="5"/>
  <c r="V5404" i="5"/>
  <c r="T5607" i="5"/>
  <c r="U5607" i="5" s="1"/>
  <c r="Y5609" i="5"/>
  <c r="Y5607" i="5"/>
  <c r="O5609" i="5"/>
  <c r="O5607" i="5"/>
  <c r="V5664" i="5" l="1"/>
  <c r="V5690" i="5"/>
  <c r="U5686" i="5"/>
  <c r="V5680" i="5"/>
  <c r="U5660" i="5"/>
  <c r="U5684" i="5"/>
  <c r="U5601" i="5"/>
  <c r="U5692" i="5"/>
  <c r="U5672" i="5"/>
  <c r="V5600" i="5"/>
  <c r="V5657" i="5"/>
  <c r="V5649" i="5"/>
  <c r="V5677" i="5"/>
  <c r="U5627" i="5"/>
  <c r="V5678" i="5"/>
  <c r="V5651" i="5"/>
  <c r="V5638" i="5"/>
  <c r="U5689" i="5"/>
  <c r="V5628" i="5"/>
  <c r="V5683" i="5"/>
  <c r="V5646" i="5"/>
  <c r="V5671" i="5"/>
  <c r="U5645" i="5"/>
  <c r="U5630" i="5"/>
  <c r="U5610" i="5"/>
  <c r="V5608" i="5"/>
  <c r="U5621" i="5"/>
  <c r="V5659" i="5"/>
  <c r="V5620" i="5"/>
  <c r="V5599" i="5"/>
  <c r="V5596" i="5"/>
  <c r="V5635" i="5"/>
  <c r="V5652" i="5"/>
  <c r="V5665" i="5"/>
  <c r="U5644" i="5"/>
  <c r="V5679" i="5"/>
  <c r="V5607" i="5"/>
  <c r="X5698" i="5"/>
  <c r="W5698" i="5"/>
  <c r="U5691" i="5"/>
  <c r="V5685" i="5"/>
  <c r="V5663" i="5"/>
  <c r="V5650" i="5"/>
  <c r="V5643" i="5"/>
  <c r="V5658" i="5"/>
  <c r="V5622" i="5"/>
  <c r="V5629" i="5"/>
  <c r="V5619" i="5"/>
  <c r="V5636" i="5"/>
  <c r="V5602" i="5"/>
  <c r="V5595" i="5"/>
  <c r="V5594" i="5"/>
  <c r="U5593" i="5"/>
  <c r="V5609" i="5"/>
  <c r="T5087" i="5" l="1"/>
  <c r="O5087" i="5"/>
  <c r="T5081" i="5"/>
  <c r="O5081" i="5"/>
  <c r="T5072" i="5"/>
  <c r="O5072" i="5"/>
  <c r="T5060" i="5"/>
  <c r="O5060" i="5"/>
  <c r="T5048" i="5"/>
  <c r="O5048" i="5"/>
  <c r="T5047" i="5"/>
  <c r="O5047" i="5"/>
  <c r="T5043" i="5"/>
  <c r="O5043" i="5"/>
  <c r="T5033" i="5"/>
  <c r="O5033" i="5"/>
  <c r="T5030" i="5"/>
  <c r="O5030" i="5"/>
  <c r="T5021" i="5"/>
  <c r="O5021" i="5"/>
  <c r="T5017" i="5"/>
  <c r="T5016" i="5"/>
  <c r="O5017" i="5"/>
  <c r="O5016" i="5"/>
  <c r="T5014" i="5"/>
  <c r="O5014" i="5"/>
  <c r="T5010" i="5"/>
  <c r="O5010" i="5"/>
  <c r="T5009" i="5"/>
  <c r="O5009" i="5"/>
  <c r="T5004" i="5"/>
  <c r="O5004" i="5"/>
  <c r="T5002" i="5"/>
  <c r="O5002" i="5"/>
  <c r="T5000" i="5"/>
  <c r="T4999" i="5"/>
  <c r="O5000" i="5"/>
  <c r="O4999" i="5"/>
  <c r="T4996" i="5"/>
  <c r="O4996" i="5"/>
  <c r="T4995" i="5"/>
  <c r="O4995" i="5"/>
  <c r="T4992" i="5"/>
  <c r="O4992" i="5"/>
  <c r="T4988" i="5"/>
  <c r="O4988" i="5"/>
  <c r="T4986" i="5"/>
  <c r="O4986" i="5"/>
  <c r="T4981" i="5"/>
  <c r="T4980" i="5"/>
  <c r="O4981" i="5"/>
  <c r="O4980" i="5"/>
  <c r="T4974" i="5"/>
  <c r="O4974" i="5"/>
  <c r="T4973" i="5"/>
  <c r="O4973" i="5"/>
  <c r="T4971" i="5"/>
  <c r="O4971" i="5"/>
  <c r="T4970" i="5"/>
  <c r="O4970" i="5"/>
  <c r="T4969" i="5"/>
  <c r="T4968" i="5"/>
  <c r="O4969" i="5"/>
  <c r="O4968" i="5"/>
  <c r="T4967" i="5"/>
  <c r="O4967" i="5"/>
  <c r="T4965" i="5"/>
  <c r="O4965" i="5"/>
  <c r="T4964" i="5"/>
  <c r="O4964" i="5"/>
  <c r="T4963" i="5"/>
  <c r="O4963" i="5"/>
  <c r="T4960" i="5"/>
  <c r="O4960" i="5"/>
  <c r="T4958" i="5"/>
  <c r="T4957" i="5"/>
  <c r="T4956" i="5"/>
  <c r="O4958" i="5"/>
  <c r="O4957" i="5"/>
  <c r="O4956" i="5"/>
  <c r="T4955" i="5"/>
  <c r="O4955" i="5"/>
  <c r="T4954" i="5"/>
  <c r="O4954" i="5"/>
  <c r="T4953" i="5"/>
  <c r="O4953" i="5"/>
  <c r="O4950" i="5"/>
  <c r="T4950" i="5"/>
  <c r="T5089" i="5"/>
  <c r="O5089" i="5"/>
  <c r="T5088" i="5"/>
  <c r="O5088" i="5"/>
  <c r="T5085" i="5"/>
  <c r="O5085" i="5"/>
  <c r="T5083" i="5"/>
  <c r="O5083" i="5"/>
  <c r="T5079" i="5"/>
  <c r="O5079" i="5"/>
  <c r="T5073" i="5"/>
  <c r="O5073" i="5"/>
  <c r="T5061" i="5"/>
  <c r="O5061" i="5"/>
  <c r="T5067" i="5"/>
  <c r="O5067" i="5"/>
  <c r="T5059" i="5"/>
  <c r="O5059" i="5"/>
  <c r="T5056" i="5"/>
  <c r="O5056" i="5"/>
  <c r="T5042" i="5"/>
  <c r="O5042" i="5"/>
  <c r="T5038" i="5"/>
  <c r="O5038" i="5"/>
  <c r="T5036" i="5"/>
  <c r="O5036" i="5"/>
  <c r="T5032" i="5"/>
  <c r="O5032" i="5"/>
  <c r="T5029" i="5"/>
  <c r="O5029" i="5"/>
  <c r="T5026" i="5"/>
  <c r="O5026" i="5"/>
  <c r="T5025" i="5"/>
  <c r="O5025" i="5"/>
  <c r="T5024" i="5"/>
  <c r="O5024" i="5"/>
  <c r="T5020" i="5"/>
  <c r="O5020" i="5"/>
  <c r="T5019" i="5"/>
  <c r="O5019" i="5"/>
  <c r="T5013" i="5"/>
  <c r="O5013" i="5"/>
  <c r="T5008" i="5"/>
  <c r="O5008" i="5"/>
  <c r="T5007" i="5"/>
  <c r="T5006" i="5"/>
  <c r="O5006" i="5"/>
  <c r="O5007" i="5"/>
  <c r="T4997" i="5"/>
  <c r="O4997" i="5"/>
  <c r="T4994" i="5"/>
  <c r="O4994" i="5"/>
  <c r="N4989" i="5"/>
  <c r="T4989" i="5"/>
  <c r="O4989" i="5"/>
  <c r="T4987" i="5"/>
  <c r="T4985" i="5"/>
  <c r="O4985" i="5"/>
  <c r="T4982" i="5"/>
  <c r="O4982" i="5"/>
  <c r="T4979" i="5"/>
  <c r="O4979" i="5"/>
  <c r="T4977" i="5"/>
  <c r="O4977" i="5"/>
  <c r="T4976" i="5"/>
  <c r="O4976" i="5"/>
  <c r="T4975" i="5"/>
  <c r="O4975" i="5"/>
  <c r="T4962" i="5"/>
  <c r="O4962" i="5"/>
  <c r="T4959" i="5"/>
  <c r="O4959" i="5"/>
  <c r="O4951" i="5" l="1"/>
  <c r="T4951" i="5"/>
  <c r="T5092" i="5"/>
  <c r="O5092" i="5"/>
  <c r="T5090" i="5"/>
  <c r="O5090" i="5"/>
  <c r="T5075" i="5"/>
  <c r="O5075" i="5"/>
  <c r="T5068" i="5"/>
  <c r="O5068" i="5"/>
  <c r="T5066" i="5"/>
  <c r="O5066" i="5"/>
  <c r="T5054" i="5"/>
  <c r="O5054" i="5"/>
  <c r="T5052" i="5"/>
  <c r="O5052" i="5"/>
  <c r="T5051" i="5"/>
  <c r="O5051" i="5"/>
  <c r="T5050" i="5"/>
  <c r="O5050" i="5"/>
  <c r="T5045" i="5"/>
  <c r="O5045" i="5"/>
  <c r="T5041" i="5"/>
  <c r="O5041" i="5"/>
  <c r="T5040" i="5"/>
  <c r="O5040" i="5"/>
  <c r="T5039" i="5"/>
  <c r="O5039" i="5"/>
  <c r="T5035" i="5"/>
  <c r="O5035" i="5"/>
  <c r="T5034" i="5"/>
  <c r="O5034" i="5"/>
  <c r="T5031" i="5"/>
  <c r="O5031" i="5"/>
  <c r="T5023" i="5"/>
  <c r="O5023" i="5"/>
  <c r="T5022" i="5"/>
  <c r="O5022" i="5"/>
  <c r="T5018" i="5"/>
  <c r="O5018" i="5"/>
  <c r="T5015" i="5"/>
  <c r="O5015" i="5"/>
  <c r="T5012" i="5" l="1"/>
  <c r="O5012" i="5"/>
  <c r="T5011" i="5"/>
  <c r="O5011" i="5"/>
  <c r="T5005" i="5"/>
  <c r="O5005" i="5"/>
  <c r="T5003" i="5"/>
  <c r="O5003" i="5"/>
  <c r="T5001" i="5"/>
  <c r="O5001" i="5"/>
  <c r="T4998" i="5"/>
  <c r="O4998" i="5"/>
  <c r="T4993" i="5"/>
  <c r="O4993" i="5"/>
  <c r="T4990" i="5"/>
  <c r="O4990" i="5"/>
  <c r="T4978" i="5"/>
  <c r="O4978" i="5"/>
  <c r="T4972" i="5"/>
  <c r="O4972" i="5"/>
  <c r="T4966" i="5"/>
  <c r="O4966" i="5"/>
  <c r="T4961" i="5"/>
  <c r="O4961" i="5"/>
  <c r="O4952" i="5"/>
  <c r="T4952" i="5"/>
  <c r="T4949" i="5"/>
  <c r="O4949" i="5"/>
  <c r="T4948" i="5"/>
  <c r="O4948" i="5"/>
  <c r="T4947" i="5"/>
  <c r="O4947" i="5"/>
  <c r="T4946" i="5"/>
  <c r="O4946" i="5"/>
  <c r="N4946" i="5"/>
  <c r="T4945" i="5"/>
  <c r="O4945" i="5"/>
  <c r="N4945" i="5"/>
  <c r="T4944" i="5"/>
  <c r="O4944" i="5"/>
  <c r="T4943" i="5"/>
  <c r="O4943" i="5"/>
  <c r="T4942" i="5"/>
  <c r="O4942" i="5"/>
  <c r="T4941" i="5"/>
  <c r="O4941" i="5"/>
  <c r="T4940" i="5"/>
  <c r="O4940" i="5"/>
  <c r="T4939" i="5"/>
  <c r="O4939" i="5"/>
  <c r="T4938" i="5"/>
  <c r="O4938" i="5"/>
  <c r="T4937" i="5"/>
  <c r="O4937" i="5"/>
  <c r="T4936" i="5"/>
  <c r="O4936" i="5"/>
  <c r="T4935" i="5"/>
  <c r="O4935" i="5"/>
  <c r="T4934" i="5"/>
  <c r="O4934" i="5"/>
  <c r="T4933" i="5"/>
  <c r="U4933" i="5" s="1"/>
  <c r="O4933" i="5"/>
  <c r="N4933" i="5"/>
  <c r="T4932" i="5"/>
  <c r="U4932" i="5" s="1"/>
  <c r="N4932" i="5"/>
  <c r="O4932" i="5"/>
  <c r="T4931" i="5"/>
  <c r="T4930" i="5"/>
  <c r="O4931" i="5"/>
  <c r="O4930" i="5"/>
  <c r="T4929" i="5"/>
  <c r="O4929" i="5"/>
  <c r="T4928" i="5"/>
  <c r="O4928" i="5"/>
  <c r="T4927" i="5"/>
  <c r="U4927" i="5" s="1"/>
  <c r="O4927" i="5"/>
  <c r="T4926" i="5"/>
  <c r="U4926" i="5" s="1"/>
  <c r="O4926" i="5"/>
  <c r="O4925" i="5"/>
  <c r="T4925" i="5"/>
  <c r="V4925" i="5" s="1"/>
  <c r="V4933" i="5" l="1"/>
  <c r="V4932" i="5"/>
  <c r="V4927" i="5"/>
  <c r="V4926" i="5"/>
  <c r="U4925" i="5"/>
  <c r="T4924" i="5"/>
  <c r="O4924" i="5"/>
  <c r="T4923" i="5"/>
  <c r="O4923" i="5"/>
  <c r="N4923" i="5"/>
  <c r="T4922" i="5"/>
  <c r="O4922" i="5"/>
  <c r="T4921" i="5"/>
  <c r="O4921" i="5"/>
  <c r="N4921" i="5"/>
  <c r="T4920" i="5"/>
  <c r="U4920" i="5" s="1"/>
  <c r="T4919" i="5"/>
  <c r="U4919" i="5" s="1"/>
  <c r="O4920" i="5"/>
  <c r="O4919" i="5"/>
  <c r="T3710" i="5"/>
  <c r="O3710" i="5"/>
  <c r="T3709" i="5"/>
  <c r="O3709" i="5"/>
  <c r="T3708" i="5"/>
  <c r="O3708" i="5"/>
  <c r="T3707" i="5"/>
  <c r="O3707" i="5"/>
  <c r="T3706" i="5"/>
  <c r="O3706" i="5"/>
  <c r="T3705" i="5"/>
  <c r="O3705" i="5"/>
  <c r="T3704" i="5"/>
  <c r="O3704" i="5"/>
  <c r="T3703" i="5"/>
  <c r="O3703" i="5"/>
  <c r="T3702" i="5"/>
  <c r="O3702" i="5"/>
  <c r="V4920" i="5" l="1"/>
  <c r="V4919" i="5"/>
  <c r="O3701" i="5"/>
  <c r="T3701" i="5"/>
  <c r="O4363" i="5"/>
  <c r="T4363" i="5"/>
  <c r="T4380" i="5"/>
  <c r="O4380" i="5"/>
  <c r="T4379" i="5"/>
  <c r="O4379" i="5"/>
  <c r="N4379" i="5"/>
  <c r="T4378" i="5"/>
  <c r="T4377" i="5"/>
  <c r="O4378" i="5"/>
  <c r="O4377" i="5"/>
  <c r="T4376" i="5"/>
  <c r="O4376" i="5"/>
  <c r="N4376" i="5"/>
  <c r="T4375" i="5"/>
  <c r="O4375" i="5"/>
  <c r="N4375" i="5"/>
  <c r="T4374" i="5"/>
  <c r="O4374" i="5"/>
  <c r="T4373" i="5"/>
  <c r="O4373" i="5"/>
  <c r="T4372" i="5"/>
  <c r="O4372" i="5"/>
  <c r="T4371" i="5"/>
  <c r="O4371" i="5"/>
  <c r="T4370" i="5"/>
  <c r="O4370" i="5"/>
  <c r="T4369" i="5"/>
  <c r="O4369" i="5"/>
  <c r="T4368" i="5"/>
  <c r="O4368" i="5"/>
  <c r="T4367" i="5"/>
  <c r="O4367" i="5"/>
  <c r="N4367" i="5"/>
  <c r="T4366" i="5"/>
  <c r="O4366" i="5"/>
  <c r="N4366" i="5"/>
  <c r="T4365" i="5"/>
  <c r="O4365" i="5"/>
  <c r="N4365" i="5"/>
  <c r="T4364" i="5"/>
  <c r="O4364" i="5"/>
  <c r="N4364" i="5"/>
  <c r="T4362" i="5"/>
  <c r="O4362" i="5"/>
  <c r="T4361" i="5"/>
  <c r="O4361" i="5"/>
  <c r="T4360" i="5"/>
  <c r="O4360" i="5"/>
  <c r="T4359" i="5"/>
  <c r="O4359" i="5"/>
  <c r="T4358" i="5"/>
  <c r="O4358" i="5"/>
  <c r="T3700" i="5"/>
  <c r="O3700" i="5"/>
  <c r="T3699" i="5"/>
  <c r="O3699" i="5"/>
  <c r="T3698" i="5"/>
  <c r="O3698" i="5"/>
  <c r="T3697" i="5"/>
  <c r="O3697" i="5"/>
  <c r="T3696" i="5"/>
  <c r="O3696" i="5"/>
  <c r="T3695" i="5"/>
  <c r="O3695" i="5"/>
  <c r="T3694" i="5"/>
  <c r="O3694" i="5"/>
  <c r="T3693" i="5"/>
  <c r="O3693" i="5"/>
  <c r="T3692" i="5"/>
  <c r="O3692" i="5"/>
  <c r="T3691" i="5" l="1"/>
  <c r="O3691" i="5"/>
  <c r="T3094" i="5"/>
  <c r="O3094" i="5"/>
  <c r="T3093" i="5"/>
  <c r="O3093" i="5"/>
  <c r="N3093" i="5"/>
  <c r="T3092" i="5"/>
  <c r="O3092" i="5"/>
  <c r="N3092" i="5"/>
  <c r="T3091" i="5"/>
  <c r="O3091" i="5"/>
  <c r="T3090" i="5"/>
  <c r="O3090" i="5"/>
  <c r="T3089" i="5"/>
  <c r="O3089" i="5"/>
  <c r="T3088" i="5"/>
  <c r="O3088" i="5"/>
  <c r="T3087" i="5"/>
  <c r="O3087" i="5"/>
  <c r="N3087" i="5"/>
  <c r="T3086" i="5"/>
  <c r="O3086" i="5"/>
  <c r="N3086" i="5"/>
  <c r="T3085" i="5"/>
  <c r="O3085" i="5"/>
  <c r="T3084" i="5"/>
  <c r="O3084" i="5"/>
  <c r="N3084" i="5"/>
  <c r="T3083" i="5"/>
  <c r="O3083" i="5"/>
  <c r="N3083" i="5"/>
  <c r="T3082" i="5"/>
  <c r="O3082" i="5"/>
  <c r="T3081" i="5"/>
  <c r="O3081" i="5"/>
  <c r="T3080" i="5"/>
  <c r="O3080" i="5"/>
  <c r="T3079" i="5"/>
  <c r="O3079" i="5"/>
  <c r="T3078" i="5"/>
  <c r="O3078" i="5"/>
  <c r="N3078" i="5"/>
  <c r="T3077" i="5"/>
  <c r="O3077" i="5"/>
  <c r="N3077" i="5"/>
  <c r="T3076" i="5"/>
  <c r="O3076" i="5"/>
  <c r="T3075" i="5"/>
  <c r="O3075" i="5"/>
  <c r="T3074" i="5"/>
  <c r="O3074" i="5"/>
  <c r="T3073" i="5"/>
  <c r="O3073" i="5"/>
  <c r="T3072" i="5"/>
  <c r="O3072" i="5"/>
  <c r="N3072" i="5"/>
  <c r="T3071" i="5"/>
  <c r="O3071" i="5"/>
  <c r="N3071" i="5"/>
  <c r="T3070" i="5"/>
  <c r="O3070" i="5"/>
  <c r="T3069" i="5" l="1"/>
  <c r="O3069" i="5"/>
  <c r="T3068" i="5"/>
  <c r="O3068" i="5"/>
  <c r="T3067" i="5"/>
  <c r="O3067" i="5"/>
  <c r="T3066" i="5"/>
  <c r="O3066" i="5"/>
  <c r="N3066" i="5"/>
  <c r="T3065" i="5"/>
  <c r="O3065" i="5"/>
  <c r="N3065" i="5"/>
  <c r="T3064" i="5"/>
  <c r="O3064" i="5"/>
  <c r="T3063" i="5"/>
  <c r="O3063" i="5"/>
  <c r="T3062" i="5"/>
  <c r="O3062" i="5"/>
  <c r="T3061" i="5"/>
  <c r="O3061" i="5"/>
  <c r="T3060" i="5"/>
  <c r="O3060" i="5"/>
  <c r="T3059" i="5"/>
  <c r="O3059" i="5"/>
  <c r="N3058" i="5"/>
  <c r="O3058" i="5"/>
  <c r="T3058" i="5"/>
  <c r="T1885" i="5"/>
  <c r="Y1885" i="5"/>
  <c r="O1885" i="5"/>
  <c r="Y2003" i="5" l="1"/>
  <c r="O2003" i="5"/>
  <c r="T2003" i="5"/>
  <c r="T1922" i="5"/>
  <c r="O1922" i="5"/>
  <c r="H2" i="15" l="1"/>
  <c r="M6" i="15" s="1"/>
  <c r="J2" i="15"/>
  <c r="J3" i="15" s="1"/>
  <c r="I4" i="15"/>
  <c r="I5" i="15" s="1"/>
  <c r="I6" i="15" s="1"/>
  <c r="I17" i="15"/>
  <c r="I18" i="15" l="1"/>
  <c r="N11" i="15"/>
  <c r="N10" i="15"/>
  <c r="M10" i="15"/>
  <c r="O10" i="15" s="1"/>
  <c r="M9" i="15"/>
  <c r="J6" i="15"/>
  <c r="P6" i="15" s="1"/>
  <c r="I7" i="15"/>
  <c r="I8" i="15" s="1"/>
  <c r="N12" i="15"/>
  <c r="M11" i="15"/>
  <c r="M12" i="15"/>
  <c r="I23" i="15"/>
  <c r="N13" i="15"/>
  <c r="N4" i="15"/>
  <c r="I22" i="15"/>
  <c r="M13" i="15"/>
  <c r="O13" i="15" s="1"/>
  <c r="N7" i="15"/>
  <c r="N5" i="15"/>
  <c r="M4" i="15"/>
  <c r="N3" i="15"/>
  <c r="I19" i="15"/>
  <c r="J13" i="15"/>
  <c r="N8" i="15"/>
  <c r="M7" i="15"/>
  <c r="N6" i="15"/>
  <c r="O6" i="15" s="1"/>
  <c r="M5" i="15"/>
  <c r="J4" i="15"/>
  <c r="P4" i="15" s="1"/>
  <c r="M3" i="15"/>
  <c r="N9" i="15"/>
  <c r="M8" i="15"/>
  <c r="J5" i="15"/>
  <c r="P5" i="15" s="1"/>
  <c r="Q3" i="15" l="1"/>
  <c r="U7" i="15" s="1"/>
  <c r="O7" i="15"/>
  <c r="J7" i="15"/>
  <c r="O9" i="15"/>
  <c r="O5" i="15"/>
  <c r="O11" i="15"/>
  <c r="O8" i="15"/>
  <c r="P7" i="15"/>
  <c r="O3" i="15"/>
  <c r="O4" i="15"/>
  <c r="P3" i="15"/>
  <c r="P13" i="15"/>
  <c r="I9" i="15"/>
  <c r="J8" i="15"/>
  <c r="P8" i="15" s="1"/>
  <c r="O12" i="15"/>
  <c r="U3" i="15" l="1"/>
  <c r="P2003" i="5"/>
  <c r="U13" i="15"/>
  <c r="U4" i="15"/>
  <c r="U5" i="15"/>
  <c r="U8" i="15"/>
  <c r="U10" i="15"/>
  <c r="P1885" i="5"/>
  <c r="U11" i="15"/>
  <c r="U9" i="15"/>
  <c r="P1922" i="5"/>
  <c r="U6" i="15"/>
  <c r="U12" i="15"/>
  <c r="Q6" i="15"/>
  <c r="I10" i="15"/>
  <c r="J9" i="15"/>
  <c r="P9" i="15" l="1"/>
  <c r="I11" i="15"/>
  <c r="J10" i="15"/>
  <c r="P10" i="15" s="1"/>
  <c r="I12" i="15" l="1"/>
  <c r="J12" i="15" s="1"/>
  <c r="P12" i="15" s="1"/>
  <c r="J11" i="15"/>
  <c r="P11" i="15" l="1"/>
  <c r="R6" i="15" s="1"/>
  <c r="R3" i="15"/>
  <c r="Q1885" i="5" l="1"/>
  <c r="Q2003" i="5"/>
  <c r="Q1922" i="5"/>
  <c r="Y5276" i="5"/>
  <c r="O5276" i="5"/>
  <c r="T5276" i="5"/>
  <c r="U5276" i="5" s="1"/>
  <c r="Y5373" i="5"/>
  <c r="T5373" i="5"/>
  <c r="O5373" i="5"/>
  <c r="T4177" i="5"/>
  <c r="O4177" i="5"/>
  <c r="T3932" i="5"/>
  <c r="O3932" i="5"/>
  <c r="O2429" i="5"/>
  <c r="T2429" i="5"/>
  <c r="T3990" i="5"/>
  <c r="Y3990" i="5"/>
  <c r="Y3989" i="5"/>
  <c r="O3990" i="5"/>
  <c r="T3989" i="5"/>
  <c r="O3989" i="5"/>
  <c r="Y3987" i="5"/>
  <c r="T3987" i="5"/>
  <c r="O3987" i="5"/>
  <c r="Y3986" i="5"/>
  <c r="T3986" i="5"/>
  <c r="T3972" i="5"/>
  <c r="U3972" i="5" s="1"/>
  <c r="Y3972" i="5"/>
  <c r="O3986" i="5"/>
  <c r="Y3978" i="5"/>
  <c r="T3978" i="5"/>
  <c r="O3978" i="5"/>
  <c r="Y3976" i="5"/>
  <c r="T3976" i="5"/>
  <c r="O3976" i="5"/>
  <c r="N3976" i="5"/>
  <c r="Y3975" i="5"/>
  <c r="T3975" i="5"/>
  <c r="N3975" i="5"/>
  <c r="O3975" i="5"/>
  <c r="Y3973" i="5"/>
  <c r="T3973" i="5"/>
  <c r="O3973" i="5"/>
  <c r="O3972" i="5"/>
  <c r="Y3971" i="5"/>
  <c r="T3971" i="5"/>
  <c r="O3971" i="5"/>
  <c r="N3971" i="5"/>
  <c r="Y3967" i="5"/>
  <c r="T3967" i="5"/>
  <c r="O3967" i="5"/>
  <c r="Y3962" i="5"/>
  <c r="T3962" i="5"/>
  <c r="O3962" i="5"/>
  <c r="N3962" i="5"/>
  <c r="Y3961" i="5"/>
  <c r="T3961" i="5"/>
  <c r="O3961" i="5"/>
  <c r="Y3960" i="5"/>
  <c r="T3960" i="5"/>
  <c r="O3960" i="5"/>
  <c r="N3960" i="5"/>
  <c r="Y3959" i="5"/>
  <c r="T3959" i="5"/>
  <c r="O3959" i="5"/>
  <c r="N3959" i="5"/>
  <c r="Y3955" i="5"/>
  <c r="T3955" i="5"/>
  <c r="O3955" i="5"/>
  <c r="N3955" i="5"/>
  <c r="Y3954" i="5"/>
  <c r="T3954" i="5"/>
  <c r="O3954" i="5"/>
  <c r="Y3953" i="5"/>
  <c r="T3953" i="5"/>
  <c r="O3953" i="5"/>
  <c r="N3953" i="5"/>
  <c r="Y3952" i="5"/>
  <c r="T3952" i="5"/>
  <c r="U3952" i="5" s="1"/>
  <c r="O3952" i="5"/>
  <c r="N3952" i="5"/>
  <c r="Y3951" i="5"/>
  <c r="T3951" i="5"/>
  <c r="O3951" i="5"/>
  <c r="N3951" i="5"/>
  <c r="Y3948" i="5"/>
  <c r="T3948" i="5"/>
  <c r="O3948" i="5"/>
  <c r="N3948" i="5"/>
  <c r="T3947" i="5"/>
  <c r="U3947" i="5" s="1"/>
  <c r="Y3947" i="5"/>
  <c r="O3947" i="5"/>
  <c r="N3947" i="5"/>
  <c r="Y3942" i="5"/>
  <c r="T3942" i="5"/>
  <c r="O3942" i="5"/>
  <c r="N3942" i="5"/>
  <c r="Y3941" i="5"/>
  <c r="T3941" i="5"/>
  <c r="O3941" i="5"/>
  <c r="N3941" i="5"/>
  <c r="Y3940" i="5"/>
  <c r="T3940" i="5"/>
  <c r="O3940" i="5"/>
  <c r="N3940" i="5"/>
  <c r="V5276" i="5" l="1"/>
  <c r="V3967" i="5"/>
  <c r="U3967" i="5"/>
  <c r="V3972" i="5"/>
  <c r="V3952" i="5"/>
  <c r="V3947" i="5"/>
  <c r="Y3938" i="5"/>
  <c r="T3938" i="5"/>
  <c r="O3938" i="5"/>
  <c r="N3938" i="5"/>
  <c r="Y3937" i="5"/>
  <c r="O3937" i="5"/>
  <c r="T3937" i="5"/>
  <c r="Y3980" i="5"/>
  <c r="T3980" i="5"/>
  <c r="O3980" i="5"/>
  <c r="Y3988" i="5" l="1"/>
  <c r="T3988" i="5"/>
  <c r="O3988" i="5"/>
  <c r="Y3985" i="5"/>
  <c r="T3985" i="5"/>
  <c r="O3985" i="5"/>
  <c r="Y3979" i="5"/>
  <c r="T3979" i="5"/>
  <c r="O3979" i="5"/>
  <c r="Y3969" i="5"/>
  <c r="T3969" i="5"/>
  <c r="O3969" i="5"/>
  <c r="T3968" i="5"/>
  <c r="Y3968" i="5"/>
  <c r="O3968" i="5"/>
  <c r="Y3966" i="5"/>
  <c r="T3966" i="5"/>
  <c r="O3966" i="5"/>
  <c r="N3966" i="5"/>
  <c r="Y3965" i="5"/>
  <c r="T3965" i="5"/>
  <c r="O3965" i="5"/>
  <c r="N3965" i="5"/>
  <c r="Y3950" i="5"/>
  <c r="T3950" i="5"/>
  <c r="O3950" i="5"/>
  <c r="N3950" i="5"/>
  <c r="Y3946" i="5"/>
  <c r="T3946" i="5"/>
  <c r="O3946" i="5"/>
  <c r="Y3944" i="5"/>
  <c r="T3944" i="5"/>
  <c r="O3944" i="5"/>
  <c r="N3944" i="5"/>
  <c r="Y3943" i="5"/>
  <c r="O3943" i="5"/>
  <c r="N3943" i="5"/>
  <c r="T3943" i="5"/>
  <c r="Y3958" i="5"/>
  <c r="T3958" i="5"/>
  <c r="O3958" i="5"/>
  <c r="Y3963" i="5"/>
  <c r="T3963" i="5"/>
  <c r="O3963" i="5"/>
  <c r="N3963" i="5"/>
  <c r="Y3957" i="5"/>
  <c r="T3957" i="5"/>
  <c r="O3957" i="5"/>
  <c r="N3956" i="5"/>
  <c r="Y3956" i="5"/>
  <c r="T3956" i="5"/>
  <c r="O3956" i="5"/>
  <c r="Y3991" i="5"/>
  <c r="T3991" i="5"/>
  <c r="O3991" i="5"/>
  <c r="Y3984" i="5"/>
  <c r="T3984" i="5"/>
  <c r="O3984" i="5"/>
  <c r="Y3983" i="5"/>
  <c r="T3983" i="5"/>
  <c r="O3983" i="5"/>
  <c r="Y3982" i="5"/>
  <c r="T3982" i="5"/>
  <c r="O3982" i="5"/>
  <c r="N3982" i="5"/>
  <c r="Y3981" i="5"/>
  <c r="Y3949" i="5"/>
  <c r="T3981" i="5"/>
  <c r="O3981" i="5"/>
  <c r="N3981" i="5"/>
  <c r="T3949" i="5"/>
  <c r="O3949" i="5"/>
  <c r="N3949" i="5"/>
  <c r="Y3977" i="5"/>
  <c r="T3977" i="5"/>
  <c r="O3977" i="5"/>
  <c r="Y3945" i="5"/>
  <c r="T3945" i="5"/>
  <c r="O3945" i="5"/>
  <c r="N3945" i="5"/>
  <c r="Y3974" i="5"/>
  <c r="T3974" i="5"/>
  <c r="O3974" i="5"/>
  <c r="T3970" i="5"/>
  <c r="Y3970" i="5"/>
  <c r="O3970" i="5"/>
  <c r="N3970" i="5"/>
  <c r="Y3964" i="5"/>
  <c r="T3964" i="5"/>
  <c r="O3964" i="5"/>
  <c r="N3964" i="5"/>
  <c r="Y3939" i="5"/>
  <c r="T3939" i="5"/>
  <c r="O3939" i="5"/>
  <c r="N3939" i="5"/>
  <c r="N2315" i="5"/>
  <c r="T2425" i="5"/>
  <c r="O2425" i="5"/>
  <c r="T2424" i="5"/>
  <c r="O2424" i="5"/>
  <c r="T2412" i="5"/>
  <c r="O2412" i="5"/>
  <c r="T2410" i="5"/>
  <c r="O2410" i="5"/>
  <c r="T2404" i="5"/>
  <c r="O2404" i="5"/>
  <c r="T2385" i="5"/>
  <c r="O2385" i="5"/>
  <c r="T2384" i="5"/>
  <c r="O2384" i="5"/>
  <c r="T2380" i="5"/>
  <c r="O2380" i="5"/>
  <c r="T2367" i="5"/>
  <c r="O2367" i="5"/>
  <c r="T2366" i="5"/>
  <c r="O2366" i="5"/>
  <c r="T2354" i="5" l="1"/>
  <c r="O2354" i="5"/>
  <c r="T2353" i="5"/>
  <c r="O2353" i="5"/>
  <c r="T2349" i="5"/>
  <c r="O2349" i="5"/>
  <c r="T2347" i="5"/>
  <c r="O2347" i="5"/>
  <c r="T2345" i="5"/>
  <c r="O2345" i="5"/>
  <c r="T2339" i="5"/>
  <c r="O2339" i="5"/>
  <c r="T2304" i="5"/>
  <c r="O2304" i="5"/>
  <c r="T2324" i="5"/>
  <c r="O2324" i="5"/>
  <c r="T2320" i="5"/>
  <c r="O2320" i="5"/>
  <c r="T2318" i="5"/>
  <c r="O2318" i="5"/>
  <c r="T2294" i="5"/>
  <c r="O2294" i="5"/>
  <c r="O2293" i="5"/>
  <c r="T2293" i="5"/>
  <c r="T2282" i="5"/>
  <c r="O2282" i="5"/>
  <c r="N2426" i="5" l="1"/>
  <c r="T2427" i="5"/>
  <c r="O2427" i="5"/>
  <c r="Y2327" i="5" l="1"/>
  <c r="T2327" i="5"/>
  <c r="O2327" i="5"/>
  <c r="T2401" i="5"/>
  <c r="O2401" i="5"/>
  <c r="T2397" i="5"/>
  <c r="O2397" i="5"/>
  <c r="Y2395" i="5"/>
  <c r="T2395" i="5"/>
  <c r="O2395" i="5"/>
  <c r="Y2330" i="5"/>
  <c r="T2330" i="5"/>
  <c r="O2330" i="5"/>
  <c r="Y2329" i="5"/>
  <c r="T2329" i="5"/>
  <c r="O2329" i="5"/>
  <c r="Y2381" i="5"/>
  <c r="T2381" i="5"/>
  <c r="O2381" i="5"/>
  <c r="T2376" i="5"/>
  <c r="O2376" i="5"/>
  <c r="Y2374" i="5"/>
  <c r="T2374" i="5"/>
  <c r="O2374" i="5"/>
  <c r="Y2373" i="5"/>
  <c r="T2373" i="5"/>
  <c r="O2373" i="5"/>
  <c r="Y2372" i="5"/>
  <c r="T2372" i="5"/>
  <c r="O2372" i="5"/>
  <c r="Y2365" i="5"/>
  <c r="T2365" i="5"/>
  <c r="O2365" i="5"/>
  <c r="Y2344" i="5"/>
  <c r="T2344" i="5"/>
  <c r="O2344" i="5"/>
  <c r="Y2343" i="5"/>
  <c r="T2343" i="5"/>
  <c r="O2343" i="5"/>
  <c r="Y2342" i="5" l="1"/>
  <c r="T2342" i="5"/>
  <c r="O2342" i="5"/>
  <c r="Y2341" i="5"/>
  <c r="T2341" i="5"/>
  <c r="O2341" i="5"/>
  <c r="Y2338" i="5"/>
  <c r="T2338" i="5"/>
  <c r="O2338" i="5"/>
  <c r="Y2335" i="5"/>
  <c r="T2335" i="5"/>
  <c r="O2335" i="5"/>
  <c r="Y2334" i="5"/>
  <c r="T2334" i="5"/>
  <c r="O2334" i="5"/>
  <c r="Y2326" i="5"/>
  <c r="T2326" i="5"/>
  <c r="O2326" i="5"/>
  <c r="Y2321" i="5"/>
  <c r="T2321" i="5"/>
  <c r="O2321" i="5"/>
  <c r="Y2312" i="5"/>
  <c r="T2312" i="5"/>
  <c r="O2312" i="5"/>
  <c r="Y2300" i="5"/>
  <c r="T2300" i="5"/>
  <c r="O2300" i="5"/>
  <c r="Y2305" i="5"/>
  <c r="T2305" i="5"/>
  <c r="O2305" i="5"/>
  <c r="Y2302" i="5"/>
  <c r="T2302" i="5"/>
  <c r="O2302" i="5"/>
  <c r="Y2291" i="5"/>
  <c r="T2291" i="5"/>
  <c r="O2291" i="5"/>
  <c r="Y2289" i="5"/>
  <c r="T2289" i="5"/>
  <c r="O2289" i="5"/>
  <c r="Y2287" i="5"/>
  <c r="T2287" i="5"/>
  <c r="O2287" i="5"/>
  <c r="Y2284" i="5"/>
  <c r="O2284" i="5"/>
  <c r="T2284" i="5"/>
  <c r="Y2446" i="5" l="1"/>
  <c r="T2446" i="5"/>
  <c r="O2446" i="5"/>
  <c r="T2420" i="5"/>
  <c r="O2420" i="5"/>
  <c r="T2325" i="5"/>
  <c r="O2325" i="5"/>
  <c r="Y2316" i="5"/>
  <c r="T2316" i="5"/>
  <c r="O2316" i="5"/>
  <c r="Y2314" i="5"/>
  <c r="T2314" i="5"/>
  <c r="O2314" i="5"/>
  <c r="Y2451" i="5"/>
  <c r="Y2450" i="5"/>
  <c r="T2451" i="5"/>
  <c r="T2450" i="5"/>
  <c r="O2451" i="5"/>
  <c r="O2450" i="5"/>
  <c r="Y2448" i="5"/>
  <c r="T2448" i="5"/>
  <c r="O2448" i="5"/>
  <c r="T2437" i="5"/>
  <c r="O2437" i="5"/>
  <c r="T2433" i="5"/>
  <c r="O2433" i="5"/>
  <c r="T2417" i="5"/>
  <c r="O2417" i="5"/>
  <c r="Y2407" i="5"/>
  <c r="T2407" i="5"/>
  <c r="O2407" i="5"/>
  <c r="Y2405" i="5"/>
  <c r="T2405" i="5"/>
  <c r="O2405" i="5"/>
  <c r="Y2403" i="5"/>
  <c r="T2403" i="5"/>
  <c r="O2403" i="5"/>
  <c r="Y2399" i="5"/>
  <c r="T2399" i="5"/>
  <c r="V2399" i="5" s="1"/>
  <c r="O2399" i="5"/>
  <c r="T2396" i="5"/>
  <c r="O2396" i="5"/>
  <c r="T2394" i="5"/>
  <c r="O2394" i="5"/>
  <c r="T2379" i="5"/>
  <c r="O2379" i="5"/>
  <c r="Y2368" i="5"/>
  <c r="T2368" i="5"/>
  <c r="O2368" i="5"/>
  <c r="T2361" i="5"/>
  <c r="O2361" i="5"/>
  <c r="T2358" i="5"/>
  <c r="O2358" i="5"/>
  <c r="Y2337" i="5"/>
  <c r="T2337" i="5"/>
  <c r="O2337" i="5"/>
  <c r="Y2322" i="5"/>
  <c r="T2322" i="5"/>
  <c r="O2322" i="5"/>
  <c r="T2323" i="5"/>
  <c r="O2323" i="5"/>
  <c r="U2399" i="5" l="1"/>
  <c r="Y2308" i="5" l="1"/>
  <c r="T2308" i="5"/>
  <c r="O2308" i="5"/>
  <c r="Y2317" i="5"/>
  <c r="T2317" i="5"/>
  <c r="O2317" i="5"/>
  <c r="Y2309" i="5"/>
  <c r="T2309" i="5"/>
  <c r="O2309" i="5"/>
  <c r="T2303" i="5"/>
  <c r="O2303" i="5"/>
  <c r="Y2292" i="5"/>
  <c r="T2292" i="5"/>
  <c r="O2292" i="5"/>
  <c r="Y2283" i="5"/>
  <c r="T2283" i="5"/>
  <c r="O2283" i="5"/>
  <c r="O2279" i="5"/>
  <c r="T2279" i="5"/>
  <c r="T2447" i="5" l="1"/>
  <c r="O2447" i="5"/>
  <c r="T2444" i="5"/>
  <c r="O2444" i="5"/>
  <c r="T2432" i="5"/>
  <c r="O2432" i="5"/>
  <c r="T2422" i="5"/>
  <c r="O2422" i="5"/>
  <c r="T2414" i="5"/>
  <c r="O2414" i="5"/>
  <c r="T2406" i="5"/>
  <c r="T2400" i="5"/>
  <c r="O2406" i="5"/>
  <c r="O2400" i="5"/>
  <c r="T2393" i="5"/>
  <c r="O2393" i="5"/>
  <c r="T2328" i="5"/>
  <c r="O2328" i="5"/>
  <c r="T2383" i="5"/>
  <c r="O2383" i="5"/>
  <c r="T2382" i="5"/>
  <c r="O2382" i="5"/>
  <c r="T2377" i="5"/>
  <c r="O2377" i="5"/>
  <c r="T2370" i="5"/>
  <c r="O2370" i="5"/>
  <c r="T2364" i="5"/>
  <c r="O2364" i="5"/>
  <c r="T2362" i="5"/>
  <c r="O2362" i="5"/>
  <c r="T2359" i="5"/>
  <c r="O2359" i="5"/>
  <c r="T2350" i="5"/>
  <c r="O2350" i="5"/>
  <c r="T2346" i="5"/>
  <c r="O2346" i="5"/>
  <c r="T2340" i="5"/>
  <c r="O2340" i="5"/>
  <c r="T2332" i="5"/>
  <c r="O2332" i="5"/>
  <c r="T2315" i="5"/>
  <c r="O2315" i="5"/>
  <c r="T2313" i="5"/>
  <c r="O2313" i="5"/>
  <c r="T2311" i="5"/>
  <c r="O2311" i="5"/>
  <c r="T2310" i="5"/>
  <c r="O2310" i="5"/>
  <c r="T2307" i="5"/>
  <c r="O2307" i="5"/>
  <c r="T2306" i="5"/>
  <c r="O2306" i="5"/>
  <c r="T2295" i="5" l="1"/>
  <c r="O2295" i="5"/>
  <c r="T2290" i="5"/>
  <c r="U2291" i="5"/>
  <c r="V2291" i="5"/>
  <c r="O2290" i="5"/>
  <c r="T2281" i="5"/>
  <c r="O2281" i="5"/>
  <c r="O2280" i="5"/>
  <c r="T2280" i="5"/>
  <c r="Y2445" i="5" l="1"/>
  <c r="T2445" i="5"/>
  <c r="O2445" i="5"/>
  <c r="Y2441" i="5"/>
  <c r="T2441" i="5"/>
  <c r="O2441" i="5"/>
  <c r="Y2436" i="5"/>
  <c r="T2436" i="5"/>
  <c r="O2436" i="5"/>
  <c r="Y2435" i="5"/>
  <c r="T2435" i="5"/>
  <c r="O2435" i="5"/>
  <c r="Y2426" i="5"/>
  <c r="T2426" i="5"/>
  <c r="O2426" i="5"/>
  <c r="Y2423" i="5"/>
  <c r="T2423" i="5"/>
  <c r="T2418" i="5"/>
  <c r="U2418" i="5" s="1"/>
  <c r="Y2418" i="5"/>
  <c r="O2423" i="5"/>
  <c r="O2418" i="5"/>
  <c r="Y2413" i="5"/>
  <c r="T2413" i="5"/>
  <c r="O2413" i="5"/>
  <c r="T2416" i="5"/>
  <c r="T2421" i="5"/>
  <c r="N2421" i="5"/>
  <c r="Y2411" i="5"/>
  <c r="T2411" i="5"/>
  <c r="O2411" i="5"/>
  <c r="Y2408" i="5"/>
  <c r="T2408" i="5"/>
  <c r="O2408" i="5"/>
  <c r="Y2409" i="5"/>
  <c r="T2409" i="5"/>
  <c r="O2409" i="5"/>
  <c r="Y2392" i="5"/>
  <c r="T2392" i="5"/>
  <c r="O2392" i="5"/>
  <c r="Y2389" i="5"/>
  <c r="T2389" i="5"/>
  <c r="O2389" i="5"/>
  <c r="Y2387" i="5"/>
  <c r="T2387" i="5"/>
  <c r="O2387" i="5"/>
  <c r="Y2386" i="5"/>
  <c r="T2386" i="5"/>
  <c r="O2386" i="5"/>
  <c r="Y2378" i="5"/>
  <c r="T2378" i="5"/>
  <c r="O2378" i="5"/>
  <c r="Y2375" i="5"/>
  <c r="T2375" i="5"/>
  <c r="O2375" i="5"/>
  <c r="Y2371" i="5"/>
  <c r="T2371" i="5"/>
  <c r="O2371" i="5"/>
  <c r="Y2360" i="5"/>
  <c r="T2360" i="5"/>
  <c r="O2360" i="5"/>
  <c r="Y2356" i="5"/>
  <c r="T2356" i="5"/>
  <c r="O2356" i="5"/>
  <c r="Y2336" i="5"/>
  <c r="T2336" i="5"/>
  <c r="O2336" i="5"/>
  <c r="Y2331" i="5"/>
  <c r="T2331" i="5"/>
  <c r="O2331" i="5"/>
  <c r="Y2319" i="5"/>
  <c r="T2319" i="5"/>
  <c r="O2319" i="5"/>
  <c r="Y2301" i="5"/>
  <c r="T2301" i="5"/>
  <c r="O2301" i="5"/>
  <c r="Y2299" i="5"/>
  <c r="T2299" i="5"/>
  <c r="O2299" i="5"/>
  <c r="Y2297" i="5"/>
  <c r="T2297" i="5"/>
  <c r="O2297" i="5"/>
  <c r="Y2296" i="5"/>
  <c r="T2296" i="5"/>
  <c r="O2296" i="5"/>
  <c r="Y2288" i="5"/>
  <c r="T2288" i="5"/>
  <c r="O2288" i="5"/>
  <c r="Y2286" i="5"/>
  <c r="T2286" i="5"/>
  <c r="O2286" i="5"/>
  <c r="Y2285" i="5"/>
  <c r="T2285" i="5"/>
  <c r="O2285" i="5"/>
  <c r="V2418" i="5" l="1"/>
  <c r="Y5161" i="5"/>
  <c r="Y5160" i="5"/>
  <c r="Y5169" i="5"/>
  <c r="Y5168" i="5"/>
  <c r="Y5179" i="5"/>
  <c r="Y5178" i="5"/>
  <c r="Y5203" i="5"/>
  <c r="Y5202" i="5"/>
  <c r="Y5213" i="5"/>
  <c r="Y5212" i="5"/>
  <c r="Y5220" i="5"/>
  <c r="Y5229" i="5"/>
  <c r="Y5228" i="5"/>
  <c r="Y5243" i="5"/>
  <c r="Y5242" i="5"/>
  <c r="Y5251" i="5"/>
  <c r="Y5250" i="5"/>
  <c r="Y5261" i="5"/>
  <c r="Y5260" i="5"/>
  <c r="Y5284" i="5"/>
  <c r="Y5303" i="5"/>
  <c r="Y5302" i="5"/>
  <c r="Y5311" i="5"/>
  <c r="Y5310" i="5"/>
  <c r="Y5319" i="5"/>
  <c r="Y5318" i="5"/>
  <c r="Y5324" i="5"/>
  <c r="Y5337" i="5"/>
  <c r="Y5336" i="5"/>
  <c r="Y5351" i="5"/>
  <c r="Y5350" i="5"/>
  <c r="Y5372" i="5"/>
  <c r="Y5390" i="5"/>
  <c r="Y5403" i="5"/>
  <c r="T5403" i="5"/>
  <c r="T5390" i="5"/>
  <c r="T5372" i="5"/>
  <c r="T5351" i="5"/>
  <c r="T5350" i="5"/>
  <c r="T5324" i="5"/>
  <c r="T5337" i="5"/>
  <c r="T5336" i="5"/>
  <c r="T5319" i="5"/>
  <c r="T5318" i="5"/>
  <c r="T5311" i="5"/>
  <c r="T5310" i="5"/>
  <c r="T5303" i="5"/>
  <c r="T5302" i="5"/>
  <c r="T5284" i="5"/>
  <c r="T5261" i="5"/>
  <c r="T5260" i="5"/>
  <c r="T5251" i="5"/>
  <c r="T5250" i="5"/>
  <c r="T5243" i="5"/>
  <c r="T5242" i="5"/>
  <c r="T5229" i="5"/>
  <c r="T5228" i="5"/>
  <c r="T5220" i="5"/>
  <c r="T5213" i="5"/>
  <c r="T5212" i="5"/>
  <c r="T5203" i="5"/>
  <c r="T5202" i="5"/>
  <c r="T5179" i="5"/>
  <c r="T5178" i="5"/>
  <c r="T5169" i="5"/>
  <c r="T5168" i="5"/>
  <c r="T5161" i="5"/>
  <c r="T5160" i="5"/>
  <c r="O5117" i="5"/>
  <c r="O5116" i="5"/>
  <c r="O5109" i="5"/>
  <c r="O5108" i="5"/>
  <c r="O5101" i="5"/>
  <c r="O5100" i="5"/>
  <c r="Y5101" i="5"/>
  <c r="Y5100" i="5"/>
  <c r="Y5109" i="5"/>
  <c r="Y5108" i="5"/>
  <c r="Y5117" i="5"/>
  <c r="Y5116" i="5"/>
  <c r="Y5129" i="5"/>
  <c r="Y5128" i="5"/>
  <c r="Y5137" i="5"/>
  <c r="Y5136" i="5"/>
  <c r="Y5145" i="5"/>
  <c r="Y5144" i="5"/>
  <c r="T5145" i="5"/>
  <c r="T5144" i="5"/>
  <c r="T5137" i="5"/>
  <c r="T5136" i="5"/>
  <c r="T5129" i="5"/>
  <c r="T5128" i="5"/>
  <c r="T5117" i="5"/>
  <c r="V5117" i="5" s="1"/>
  <c r="T5116" i="5"/>
  <c r="U5116" i="5" s="1"/>
  <c r="T5109" i="5"/>
  <c r="V5109" i="5" s="1"/>
  <c r="T5108" i="5"/>
  <c r="U5108" i="5" s="1"/>
  <c r="T5101" i="5"/>
  <c r="V5101" i="5" s="1"/>
  <c r="T5100" i="5"/>
  <c r="U5100" i="5" s="1"/>
  <c r="Y4905" i="5"/>
  <c r="Y4776" i="5"/>
  <c r="Y4768" i="5"/>
  <c r="Y4767" i="5"/>
  <c r="Y4755" i="5"/>
  <c r="Y4726" i="5"/>
  <c r="Y4725" i="5"/>
  <c r="Y4688" i="5"/>
  <c r="Y4696" i="5"/>
  <c r="Y4695" i="5"/>
  <c r="Y4678" i="5"/>
  <c r="Y4677" i="5"/>
  <c r="Y4664" i="5"/>
  <c r="Y4663" i="5"/>
  <c r="Y4640" i="5"/>
  <c r="Y4639" i="5"/>
  <c r="Y4625" i="5"/>
  <c r="Y4619" i="5"/>
  <c r="T4905" i="5"/>
  <c r="T4801" i="5"/>
  <c r="T4776" i="5"/>
  <c r="T4768" i="5"/>
  <c r="T4767" i="5"/>
  <c r="T4755" i="5"/>
  <c r="T4726" i="5"/>
  <c r="T4725" i="5"/>
  <c r="T4696" i="5"/>
  <c r="T4695" i="5"/>
  <c r="T4688" i="5"/>
  <c r="T4678" i="5"/>
  <c r="T4677" i="5"/>
  <c r="T4664" i="5"/>
  <c r="T4663" i="5"/>
  <c r="T4640" i="5"/>
  <c r="T4639" i="5"/>
  <c r="T4625" i="5"/>
  <c r="T4619" i="5"/>
  <c r="T4593" i="5"/>
  <c r="T2443" i="5"/>
  <c r="T2430" i="5"/>
  <c r="O2443" i="5"/>
  <c r="O2430" i="5"/>
  <c r="O2421" i="5"/>
  <c r="O2416" i="5"/>
  <c r="Y4890" i="5"/>
  <c r="Y4889" i="5"/>
  <c r="T4890" i="5"/>
  <c r="U4890" i="5" s="1"/>
  <c r="T4889" i="5"/>
  <c r="U4889" i="5" s="1"/>
  <c r="O4890" i="5"/>
  <c r="O4889" i="5"/>
  <c r="T4866" i="5"/>
  <c r="V4866" i="5" s="1"/>
  <c r="T4865" i="5"/>
  <c r="V4865" i="5" s="1"/>
  <c r="Y4866" i="5"/>
  <c r="Y4865" i="5"/>
  <c r="O4866" i="5"/>
  <c r="O4865" i="5"/>
  <c r="Y4918" i="5"/>
  <c r="Y4917" i="5"/>
  <c r="Y4906" i="5"/>
  <c r="Y4898" i="5"/>
  <c r="Y4897" i="5"/>
  <c r="T4918" i="5"/>
  <c r="T4917" i="5"/>
  <c r="T4906" i="5"/>
  <c r="T4898" i="5"/>
  <c r="T4897" i="5"/>
  <c r="T4880" i="5"/>
  <c r="T4879" i="5"/>
  <c r="Y4612" i="5"/>
  <c r="Y4611" i="5"/>
  <c r="Y4620" i="5"/>
  <c r="Y4626" i="5"/>
  <c r="Y4687" i="5"/>
  <c r="Y4756" i="5"/>
  <c r="Y4775" i="5"/>
  <c r="Y4784" i="5"/>
  <c r="Y4783" i="5"/>
  <c r="Y4794" i="5"/>
  <c r="Y4793" i="5"/>
  <c r="Y4802" i="5"/>
  <c r="Y4816" i="5"/>
  <c r="Y4815" i="5"/>
  <c r="Y4841" i="5"/>
  <c r="T4842" i="5"/>
  <c r="T4841" i="5"/>
  <c r="T4816" i="5"/>
  <c r="T4815" i="5"/>
  <c r="T4802" i="5"/>
  <c r="T4794" i="5"/>
  <c r="T4793" i="5"/>
  <c r="T4784" i="5"/>
  <c r="T4783" i="5"/>
  <c r="T4775" i="5"/>
  <c r="T4756" i="5"/>
  <c r="T4687" i="5"/>
  <c r="T4626" i="5"/>
  <c r="T4620" i="5"/>
  <c r="T4612" i="5"/>
  <c r="T4611" i="5"/>
  <c r="Y4250" i="5"/>
  <c r="Y4243" i="5"/>
  <c r="T4250" i="5"/>
  <c r="T4243" i="5"/>
  <c r="T4212" i="5"/>
  <c r="T4213" i="5"/>
  <c r="T4209" i="5"/>
  <c r="T4208" i="5"/>
  <c r="U4917" i="5" l="1"/>
  <c r="V4917" i="5"/>
  <c r="V4918" i="5"/>
  <c r="U4918" i="5"/>
  <c r="V5100" i="5"/>
  <c r="U5101" i="5"/>
  <c r="V4890" i="5"/>
  <c r="U4865" i="5"/>
  <c r="U5117" i="5"/>
  <c r="U5109" i="5"/>
  <c r="V5116" i="5"/>
  <c r="V5108" i="5"/>
  <c r="V4889" i="5"/>
  <c r="U4866" i="5"/>
  <c r="Y4231" i="5"/>
  <c r="Y4230" i="5"/>
  <c r="Y4223" i="5"/>
  <c r="Y4209" i="5"/>
  <c r="Y4208" i="5"/>
  <c r="T4223" i="5"/>
  <c r="T4231" i="5"/>
  <c r="T4230" i="5"/>
  <c r="Y4192" i="5"/>
  <c r="T4192" i="5"/>
  <c r="Y4157" i="5"/>
  <c r="T4157" i="5"/>
  <c r="T2449" i="5" l="1"/>
  <c r="U2449" i="5" s="1"/>
  <c r="T2442" i="5"/>
  <c r="U2442" i="5" s="1"/>
  <c r="T2440" i="5"/>
  <c r="V2440" i="5" s="1"/>
  <c r="T2439" i="5"/>
  <c r="U2439" i="5" s="1"/>
  <c r="T2438" i="5"/>
  <c r="U2438" i="5" s="1"/>
  <c r="T2434" i="5"/>
  <c r="U2434" i="5" s="1"/>
  <c r="T2431" i="5"/>
  <c r="V2431" i="5" s="1"/>
  <c r="T2428" i="5"/>
  <c r="V2428" i="5" s="1"/>
  <c r="T2419" i="5"/>
  <c r="U2419" i="5" s="1"/>
  <c r="T2415" i="5"/>
  <c r="U2415" i="5" s="1"/>
  <c r="T2402" i="5"/>
  <c r="U2402" i="5" s="1"/>
  <c r="T2391" i="5"/>
  <c r="T2390" i="5"/>
  <c r="T2388" i="5"/>
  <c r="T2369" i="5"/>
  <c r="T2363" i="5"/>
  <c r="O2449" i="5"/>
  <c r="O2442" i="5"/>
  <c r="U2443" i="5"/>
  <c r="V2443" i="5"/>
  <c r="U2444" i="5"/>
  <c r="V2444" i="5"/>
  <c r="U2445" i="5"/>
  <c r="V2445" i="5"/>
  <c r="U2446" i="5"/>
  <c r="V2446" i="5"/>
  <c r="U2447" i="5"/>
  <c r="V2447" i="5"/>
  <c r="U2448" i="5"/>
  <c r="V2448" i="5"/>
  <c r="U2450" i="5"/>
  <c r="V2450" i="5"/>
  <c r="U2451" i="5"/>
  <c r="V2451" i="5"/>
  <c r="O2440" i="5"/>
  <c r="O2439" i="5"/>
  <c r="O2438" i="5"/>
  <c r="O2434" i="5"/>
  <c r="U2435" i="5"/>
  <c r="V2435" i="5"/>
  <c r="U2436" i="5"/>
  <c r="V2436" i="5"/>
  <c r="U2437" i="5"/>
  <c r="V2437" i="5"/>
  <c r="U2441" i="5"/>
  <c r="V2441" i="5"/>
  <c r="U2429" i="5"/>
  <c r="V2429" i="5"/>
  <c r="U2430" i="5"/>
  <c r="V2430" i="5"/>
  <c r="U2432" i="5"/>
  <c r="V2432" i="5"/>
  <c r="U2433" i="5"/>
  <c r="V2433" i="5"/>
  <c r="O2431" i="5"/>
  <c r="O2428" i="5"/>
  <c r="V2419" i="5"/>
  <c r="U2420" i="5"/>
  <c r="V2420" i="5"/>
  <c r="U2421" i="5"/>
  <c r="V2421" i="5"/>
  <c r="U2422" i="5"/>
  <c r="V2422" i="5"/>
  <c r="U2423" i="5"/>
  <c r="V2423" i="5"/>
  <c r="U2424" i="5"/>
  <c r="V2424" i="5"/>
  <c r="U2425" i="5"/>
  <c r="V2425" i="5"/>
  <c r="U2426" i="5"/>
  <c r="V2426" i="5"/>
  <c r="U2427" i="5"/>
  <c r="V2427" i="5"/>
  <c r="O2419" i="5"/>
  <c r="O2415" i="5"/>
  <c r="O2402" i="5"/>
  <c r="U2397" i="5"/>
  <c r="V2397" i="5"/>
  <c r="U2398" i="5"/>
  <c r="V2398" i="5"/>
  <c r="U2400" i="5"/>
  <c r="V2400" i="5"/>
  <c r="U2401" i="5"/>
  <c r="V2401" i="5"/>
  <c r="U2403" i="5"/>
  <c r="V2403" i="5"/>
  <c r="U2404" i="5"/>
  <c r="V2404" i="5"/>
  <c r="U2405" i="5"/>
  <c r="V2405" i="5"/>
  <c r="U2406" i="5"/>
  <c r="V2406" i="5"/>
  <c r="U2407" i="5"/>
  <c r="V2407" i="5"/>
  <c r="U2408" i="5"/>
  <c r="V2408" i="5"/>
  <c r="U2409" i="5"/>
  <c r="V2409" i="5"/>
  <c r="U2410" i="5"/>
  <c r="V2410" i="5"/>
  <c r="U2411" i="5"/>
  <c r="V2411" i="5"/>
  <c r="U2412" i="5"/>
  <c r="V2412" i="5"/>
  <c r="U2413" i="5"/>
  <c r="V2413" i="5"/>
  <c r="U2414" i="5"/>
  <c r="V2414" i="5"/>
  <c r="U2416" i="5"/>
  <c r="V2416" i="5"/>
  <c r="U2417" i="5"/>
  <c r="V2417" i="5"/>
  <c r="V2449" i="5" l="1"/>
  <c r="V2439" i="5"/>
  <c r="V2415" i="5"/>
  <c r="V2402" i="5"/>
  <c r="V2442" i="5"/>
  <c r="U2428" i="5"/>
  <c r="V2434" i="5"/>
  <c r="V2438" i="5"/>
  <c r="U2431" i="5"/>
  <c r="W2398" i="5"/>
  <c r="X2398" i="5"/>
  <c r="U2440" i="5"/>
  <c r="O2391" i="5"/>
  <c r="O2390" i="5"/>
  <c r="O2388" i="5"/>
  <c r="O2369" i="5"/>
  <c r="O2363" i="5"/>
  <c r="V2396" i="5"/>
  <c r="U2396" i="5"/>
  <c r="V2395" i="5"/>
  <c r="U2395" i="5"/>
  <c r="V2394" i="5"/>
  <c r="U2394" i="5"/>
  <c r="V2393" i="5"/>
  <c r="U2393" i="5"/>
  <c r="V2392" i="5"/>
  <c r="U2392" i="5"/>
  <c r="V2391" i="5"/>
  <c r="U2391" i="5"/>
  <c r="V2390" i="5"/>
  <c r="U2390" i="5"/>
  <c r="V2389" i="5"/>
  <c r="U2389" i="5"/>
  <c r="V2388" i="5"/>
  <c r="U2388" i="5"/>
  <c r="V2387" i="5"/>
  <c r="U2387" i="5"/>
  <c r="V2386" i="5"/>
  <c r="U2386" i="5"/>
  <c r="V2385" i="5"/>
  <c r="U2385" i="5"/>
  <c r="V2384" i="5"/>
  <c r="U2384" i="5"/>
  <c r="V2383" i="5"/>
  <c r="U2383" i="5"/>
  <c r="V2382" i="5"/>
  <c r="U2382" i="5"/>
  <c r="V2381" i="5"/>
  <c r="U2381" i="5"/>
  <c r="V2380" i="5"/>
  <c r="U2380" i="5"/>
  <c r="V2379" i="5"/>
  <c r="U2379" i="5"/>
  <c r="V2378" i="5"/>
  <c r="U2378" i="5"/>
  <c r="V2377" i="5"/>
  <c r="U2377" i="5"/>
  <c r="V2376" i="5"/>
  <c r="U2376" i="5"/>
  <c r="V2375" i="5"/>
  <c r="U2375" i="5"/>
  <c r="V2374" i="5"/>
  <c r="U2374" i="5"/>
  <c r="V2373" i="5"/>
  <c r="U2373" i="5"/>
  <c r="V2372" i="5"/>
  <c r="U2372" i="5"/>
  <c r="V2371" i="5"/>
  <c r="U2371" i="5"/>
  <c r="V2370" i="5"/>
  <c r="U2370" i="5"/>
  <c r="V2369" i="5"/>
  <c r="U2369" i="5"/>
  <c r="V2368" i="5"/>
  <c r="U2368" i="5"/>
  <c r="V2367" i="5"/>
  <c r="U2367" i="5"/>
  <c r="V2366" i="5"/>
  <c r="U2366" i="5"/>
  <c r="V2365" i="5"/>
  <c r="U2365" i="5"/>
  <c r="V2364" i="5"/>
  <c r="U2364" i="5"/>
  <c r="V2363" i="5"/>
  <c r="U2363" i="5"/>
  <c r="V2362" i="5"/>
  <c r="U2362" i="5"/>
  <c r="V2361" i="5"/>
  <c r="U2361" i="5"/>
  <c r="V2360" i="5"/>
  <c r="U2360" i="5"/>
  <c r="T2357" i="5"/>
  <c r="U2357" i="5" s="1"/>
  <c r="T2355" i="5"/>
  <c r="U2355" i="5" s="1"/>
  <c r="T2352" i="5"/>
  <c r="U2352" i="5" s="1"/>
  <c r="O2357" i="5"/>
  <c r="O2355" i="5"/>
  <c r="O2352" i="5"/>
  <c r="V2324" i="5"/>
  <c r="U2292" i="5"/>
  <c r="V2292" i="5"/>
  <c r="U2293" i="5"/>
  <c r="V2293" i="5"/>
  <c r="U2294" i="5"/>
  <c r="V2294" i="5"/>
  <c r="U2295" i="5"/>
  <c r="V2295" i="5"/>
  <c r="U2296" i="5"/>
  <c r="V2296" i="5"/>
  <c r="U2297" i="5"/>
  <c r="V2297" i="5"/>
  <c r="U2298" i="5"/>
  <c r="V2298" i="5"/>
  <c r="U2299" i="5"/>
  <c r="V2299" i="5"/>
  <c r="U2300" i="5"/>
  <c r="V2300" i="5"/>
  <c r="U2301" i="5"/>
  <c r="V2301" i="5"/>
  <c r="U2302" i="5"/>
  <c r="V2302" i="5"/>
  <c r="U2303" i="5"/>
  <c r="V2303" i="5"/>
  <c r="U2304" i="5"/>
  <c r="V2304" i="5"/>
  <c r="U2305" i="5"/>
  <c r="V2305" i="5"/>
  <c r="U2306" i="5"/>
  <c r="V2306" i="5"/>
  <c r="U2307" i="5"/>
  <c r="V2307" i="5"/>
  <c r="U2308" i="5"/>
  <c r="V2308" i="5"/>
  <c r="U2309" i="5"/>
  <c r="V2309" i="5"/>
  <c r="U2310" i="5"/>
  <c r="V2310" i="5"/>
  <c r="U2311" i="5"/>
  <c r="V2311" i="5"/>
  <c r="U2312" i="5"/>
  <c r="V2312" i="5"/>
  <c r="U2313" i="5"/>
  <c r="V2313" i="5"/>
  <c r="U2314" i="5"/>
  <c r="V2314" i="5"/>
  <c r="U2315" i="5"/>
  <c r="V2315" i="5"/>
  <c r="U2316" i="5"/>
  <c r="V2316" i="5"/>
  <c r="U2317" i="5"/>
  <c r="V2317" i="5"/>
  <c r="U2318" i="5"/>
  <c r="V2318" i="5"/>
  <c r="U2319" i="5"/>
  <c r="V2319" i="5"/>
  <c r="U2320" i="5"/>
  <c r="V2320" i="5"/>
  <c r="U2321" i="5"/>
  <c r="V2321" i="5"/>
  <c r="U2322" i="5"/>
  <c r="V2322" i="5"/>
  <c r="U2323" i="5"/>
  <c r="V2323" i="5"/>
  <c r="U2325" i="5"/>
  <c r="V2325" i="5"/>
  <c r="U2326" i="5"/>
  <c r="V2326" i="5"/>
  <c r="U2327" i="5"/>
  <c r="V2327" i="5"/>
  <c r="U2328" i="5"/>
  <c r="V2328" i="5"/>
  <c r="U2329" i="5"/>
  <c r="V2329" i="5"/>
  <c r="U2330" i="5"/>
  <c r="V2330" i="5"/>
  <c r="U2331" i="5"/>
  <c r="V2331" i="5"/>
  <c r="U2332" i="5"/>
  <c r="V2332" i="5"/>
  <c r="U2333" i="5"/>
  <c r="V2333" i="5"/>
  <c r="U2334" i="5"/>
  <c r="V2334" i="5"/>
  <c r="U2335" i="5"/>
  <c r="V2335" i="5"/>
  <c r="U2336" i="5"/>
  <c r="V2336" i="5"/>
  <c r="U2337" i="5"/>
  <c r="V2337" i="5"/>
  <c r="U2338" i="5"/>
  <c r="V2338" i="5"/>
  <c r="U2339" i="5"/>
  <c r="V2339" i="5"/>
  <c r="U2340" i="5"/>
  <c r="V2340" i="5"/>
  <c r="U2341" i="5"/>
  <c r="V2341" i="5"/>
  <c r="U2342" i="5"/>
  <c r="V2342" i="5"/>
  <c r="U2343" i="5"/>
  <c r="V2343" i="5"/>
  <c r="U2344" i="5"/>
  <c r="V2344" i="5"/>
  <c r="U2345" i="5"/>
  <c r="V2345" i="5"/>
  <c r="U2346" i="5"/>
  <c r="V2346" i="5"/>
  <c r="U2347" i="5"/>
  <c r="V2347" i="5"/>
  <c r="U2348" i="5"/>
  <c r="V2348" i="5"/>
  <c r="U2349" i="5"/>
  <c r="V2349" i="5"/>
  <c r="U2350" i="5"/>
  <c r="V2350" i="5"/>
  <c r="U2351" i="5"/>
  <c r="V2351" i="5"/>
  <c r="U2353" i="5"/>
  <c r="V2353" i="5"/>
  <c r="U2354" i="5"/>
  <c r="V2354" i="5"/>
  <c r="U2356" i="5"/>
  <c r="V2356" i="5"/>
  <c r="U2358" i="5"/>
  <c r="V2358" i="5"/>
  <c r="U2359" i="5"/>
  <c r="V2359" i="5"/>
  <c r="V2290" i="5"/>
  <c r="U2290" i="5"/>
  <c r="V2289" i="5"/>
  <c r="U2289" i="5"/>
  <c r="V2288" i="5"/>
  <c r="U2288" i="5"/>
  <c r="V2287" i="5"/>
  <c r="U2287" i="5"/>
  <c r="V2286" i="5"/>
  <c r="U2286" i="5"/>
  <c r="V2285" i="5"/>
  <c r="U2285" i="5"/>
  <c r="V2284" i="5"/>
  <c r="U2284" i="5"/>
  <c r="V2283" i="5"/>
  <c r="U2283" i="5"/>
  <c r="V2282" i="5"/>
  <c r="U2282" i="5"/>
  <c r="V2281" i="5"/>
  <c r="U2281" i="5"/>
  <c r="V2280" i="5"/>
  <c r="U2280" i="5"/>
  <c r="V2279" i="5"/>
  <c r="U2279" i="5"/>
  <c r="V2357" i="5" l="1"/>
  <c r="X2333" i="5"/>
  <c r="X2351" i="5"/>
  <c r="W2351" i="5"/>
  <c r="W2333" i="5"/>
  <c r="U2324" i="5"/>
  <c r="V2355" i="5"/>
  <c r="V2352" i="5"/>
  <c r="W2348" i="5"/>
  <c r="W2298" i="5"/>
  <c r="X2348" i="5"/>
  <c r="X2298" i="5"/>
  <c r="Y4592" i="5" l="1"/>
  <c r="Y4591" i="5"/>
  <c r="Y4578" i="5"/>
  <c r="Y4577" i="5"/>
  <c r="Y4576" i="5"/>
  <c r="Y4575" i="5"/>
  <c r="Y4570" i="5"/>
  <c r="Y4569" i="5"/>
  <c r="Y4544" i="5"/>
  <c r="Y4543" i="5"/>
  <c r="Y4518" i="5"/>
  <c r="Y4496" i="5"/>
  <c r="Y4495" i="5"/>
  <c r="Y4470" i="5"/>
  <c r="Y4469" i="5"/>
  <c r="Y4458" i="5"/>
  <c r="Y4457" i="5"/>
  <c r="Y4442" i="5"/>
  <c r="Y4441" i="5"/>
  <c r="Y4422" i="5"/>
  <c r="Y4421" i="5"/>
  <c r="Y4406" i="5"/>
  <c r="Y4404" i="5"/>
  <c r="Y4388" i="5"/>
  <c r="Y4387" i="5"/>
  <c r="T4592" i="5"/>
  <c r="T4591" i="5"/>
  <c r="T4578" i="5"/>
  <c r="T4577" i="5"/>
  <c r="T4576" i="5"/>
  <c r="T4575" i="5"/>
  <c r="T4570" i="5"/>
  <c r="T4569" i="5"/>
  <c r="T4544" i="5"/>
  <c r="T4543" i="5"/>
  <c r="T4518" i="5"/>
  <c r="T4496" i="5"/>
  <c r="T4495" i="5"/>
  <c r="T4470" i="5"/>
  <c r="T4469" i="5"/>
  <c r="T4458" i="5"/>
  <c r="T4457" i="5"/>
  <c r="T4442" i="5"/>
  <c r="T4441" i="5"/>
  <c r="T4422" i="5"/>
  <c r="T4421" i="5"/>
  <c r="T4406" i="5"/>
  <c r="T4404" i="5"/>
  <c r="V4404" i="5" s="1"/>
  <c r="T4388" i="5"/>
  <c r="T4387" i="5"/>
  <c r="T5391" i="5"/>
  <c r="T5221" i="5"/>
  <c r="T3931" i="5"/>
  <c r="Y2890" i="5"/>
  <c r="O2890" i="5"/>
  <c r="Y2825" i="5"/>
  <c r="O2825" i="5"/>
  <c r="T2825" i="5"/>
  <c r="T2890" i="5"/>
  <c r="Y4222" i="5"/>
  <c r="T4222" i="5"/>
  <c r="O4347" i="5"/>
  <c r="T4357" i="5"/>
  <c r="T4356" i="5"/>
  <c r="T4345" i="5"/>
  <c r="T4344" i="5"/>
  <c r="T4319" i="5"/>
  <c r="T4318" i="5"/>
  <c r="T4311" i="5"/>
  <c r="T4310" i="5"/>
  <c r="T4303" i="5"/>
  <c r="T4302" i="5"/>
  <c r="T4295" i="5"/>
  <c r="T4294" i="5"/>
  <c r="T4287" i="5"/>
  <c r="T4286" i="5"/>
  <c r="T4263" i="5"/>
  <c r="T4262" i="5"/>
  <c r="T4251" i="5"/>
  <c r="T4242" i="5"/>
  <c r="Y4357" i="5"/>
  <c r="Y4356" i="5"/>
  <c r="Y4345" i="5"/>
  <c r="Y4344" i="5"/>
  <c r="Y4319" i="5"/>
  <c r="Y4318" i="5"/>
  <c r="Y4311" i="5"/>
  <c r="Y4310" i="5"/>
  <c r="Y4303" i="5"/>
  <c r="Y4302" i="5"/>
  <c r="Y4295" i="5"/>
  <c r="Y4294" i="5"/>
  <c r="Y4287" i="5"/>
  <c r="Y4286" i="5"/>
  <c r="Y4263" i="5"/>
  <c r="Y4262" i="5"/>
  <c r="Y4251" i="5"/>
  <c r="Y4242" i="5"/>
  <c r="Y4196" i="5"/>
  <c r="Y4165" i="5"/>
  <c r="Y4164" i="5"/>
  <c r="Y4130" i="5"/>
  <c r="Y4101" i="5"/>
  <c r="T4196" i="5"/>
  <c r="T4165" i="5"/>
  <c r="T4164" i="5"/>
  <c r="T4130" i="5"/>
  <c r="T4101" i="5"/>
  <c r="Y4075" i="5"/>
  <c r="Y4058" i="5"/>
  <c r="O4058" i="5"/>
  <c r="T4075" i="5"/>
  <c r="T4058" i="5"/>
  <c r="T4040" i="5"/>
  <c r="Y4040" i="5"/>
  <c r="U4025" i="5"/>
  <c r="V4025" i="5"/>
  <c r="Y4032" i="5"/>
  <c r="T4032" i="5"/>
  <c r="Y3286" i="5"/>
  <c r="Y3285" i="5"/>
  <c r="T3286" i="5"/>
  <c r="U3286" i="5" s="1"/>
  <c r="T3285" i="5"/>
  <c r="U3285" i="5" s="1"/>
  <c r="O3286" i="5"/>
  <c r="O3285" i="5"/>
  <c r="T3354" i="5"/>
  <c r="T3353" i="5"/>
  <c r="T3344" i="5"/>
  <c r="T3343" i="5"/>
  <c r="T3336" i="5"/>
  <c r="T3335" i="5"/>
  <c r="T3322" i="5"/>
  <c r="T3321" i="5"/>
  <c r="T3296" i="5"/>
  <c r="T3295" i="5"/>
  <c r="T3278" i="5"/>
  <c r="T3277" i="5"/>
  <c r="T3262" i="5"/>
  <c r="T3261" i="5"/>
  <c r="T3252" i="5"/>
  <c r="T3251" i="5"/>
  <c r="T3230" i="5"/>
  <c r="T3229" i="5"/>
  <c r="T3202" i="5"/>
  <c r="T3201" i="5"/>
  <c r="T3194" i="5"/>
  <c r="T3193" i="5"/>
  <c r="T3186" i="5"/>
  <c r="T3185" i="5"/>
  <c r="T3166" i="5"/>
  <c r="T3165" i="5"/>
  <c r="T3163" i="5"/>
  <c r="T3140" i="5"/>
  <c r="T3139" i="5"/>
  <c r="T3129" i="5"/>
  <c r="T3116" i="5"/>
  <c r="T3115" i="5"/>
  <c r="T3106" i="5"/>
  <c r="T3105" i="5"/>
  <c r="T3098" i="5"/>
  <c r="T3097" i="5"/>
  <c r="T3690" i="5"/>
  <c r="T3689" i="5"/>
  <c r="T3688" i="5"/>
  <c r="T3678" i="5"/>
  <c r="T3677" i="5"/>
  <c r="T3670" i="5"/>
  <c r="U3670" i="5" s="1"/>
  <c r="T3669" i="5"/>
  <c r="U3669" i="5" s="1"/>
  <c r="Y3670" i="5"/>
  <c r="Y3669" i="5"/>
  <c r="O3668" i="5"/>
  <c r="O3669" i="5"/>
  <c r="O3670" i="5"/>
  <c r="T3648" i="5"/>
  <c r="T3647" i="5"/>
  <c r="T3640" i="5"/>
  <c r="T3639" i="5"/>
  <c r="T3632" i="5"/>
  <c r="T3631" i="5"/>
  <c r="T3622" i="5"/>
  <c r="T3621" i="5"/>
  <c r="T3610" i="5"/>
  <c r="T3609" i="5"/>
  <c r="T3602" i="5"/>
  <c r="T3601" i="5"/>
  <c r="T3594" i="5"/>
  <c r="T3593" i="5"/>
  <c r="T3576" i="5"/>
  <c r="T3575" i="5"/>
  <c r="T3540" i="5"/>
  <c r="T3548" i="5"/>
  <c r="T3547" i="5"/>
  <c r="T3539" i="5"/>
  <c r="T3532" i="5"/>
  <c r="T3531" i="5"/>
  <c r="T3516" i="5"/>
  <c r="T3515" i="5"/>
  <c r="T3502" i="5"/>
  <c r="T3501" i="5"/>
  <c r="T3498" i="5"/>
  <c r="T3497" i="5"/>
  <c r="T3482" i="5"/>
  <c r="T3481" i="5"/>
  <c r="T3458" i="5"/>
  <c r="T3457" i="5"/>
  <c r="T3450" i="5"/>
  <c r="T3449" i="5"/>
  <c r="T3442" i="5"/>
  <c r="T3441" i="5"/>
  <c r="T3426" i="5"/>
  <c r="T3425" i="5"/>
  <c r="T3418" i="5"/>
  <c r="T3417" i="5"/>
  <c r="T3410" i="5"/>
  <c r="T3409" i="5"/>
  <c r="T3400" i="5"/>
  <c r="T3399" i="5"/>
  <c r="T3378" i="5"/>
  <c r="T3377" i="5"/>
  <c r="T3370" i="5"/>
  <c r="T3369" i="5"/>
  <c r="T3362" i="5"/>
  <c r="T3361" i="5"/>
  <c r="Y3198" i="5"/>
  <c r="Y3197" i="5"/>
  <c r="Y3196" i="5"/>
  <c r="Y3195" i="5"/>
  <c r="T3198" i="5"/>
  <c r="U3198" i="5" s="1"/>
  <c r="T3197" i="5"/>
  <c r="V3197" i="5" s="1"/>
  <c r="T3196" i="5"/>
  <c r="U3196" i="5" s="1"/>
  <c r="T3195" i="5"/>
  <c r="U3195" i="5" s="1"/>
  <c r="O3198" i="5"/>
  <c r="O3197" i="5"/>
  <c r="O3196" i="5"/>
  <c r="O3195" i="5"/>
  <c r="T3190" i="5"/>
  <c r="U3190" i="5" s="1"/>
  <c r="T3189" i="5"/>
  <c r="U3189" i="5" s="1"/>
  <c r="O3190" i="5"/>
  <c r="O3189" i="5"/>
  <c r="N4878" i="5"/>
  <c r="N4875" i="5"/>
  <c r="N4691" i="5"/>
  <c r="V3285" i="5" l="1"/>
  <c r="V3286" i="5"/>
  <c r="V3195" i="5"/>
  <c r="V3670" i="5"/>
  <c r="V3669" i="5"/>
  <c r="V3196" i="5"/>
  <c r="U3197" i="5"/>
  <c r="V3198" i="5"/>
  <c r="V3190" i="5"/>
  <c r="V3189" i="5"/>
  <c r="N3727" i="5"/>
  <c r="N3128" i="5"/>
  <c r="N1172" i="5"/>
  <c r="O2735" i="5"/>
  <c r="T2735" i="5"/>
  <c r="U2735" i="5" s="1"/>
  <c r="T3146" i="5"/>
  <c r="Y2926" i="5"/>
  <c r="T2926" i="5"/>
  <c r="O2926" i="5"/>
  <c r="Y2889" i="5"/>
  <c r="T2889" i="5"/>
  <c r="O2889" i="5"/>
  <c r="Y2868" i="5"/>
  <c r="T2868" i="5"/>
  <c r="O2868" i="5"/>
  <c r="Y2861" i="5"/>
  <c r="Y2859" i="5"/>
  <c r="T2861" i="5"/>
  <c r="T2859" i="5"/>
  <c r="O2861" i="5"/>
  <c r="O2859" i="5"/>
  <c r="Y2841" i="5"/>
  <c r="T2841" i="5"/>
  <c r="O2841" i="5"/>
  <c r="Y2824" i="5"/>
  <c r="T2824" i="5"/>
  <c r="O2824" i="5"/>
  <c r="Y2811" i="5"/>
  <c r="T2811" i="5"/>
  <c r="O2811" i="5"/>
  <c r="Y2805" i="5"/>
  <c r="T2805" i="5"/>
  <c r="O2805" i="5"/>
  <c r="Y2797" i="5"/>
  <c r="T2797" i="5"/>
  <c r="O2797" i="5"/>
  <c r="Y2790" i="5"/>
  <c r="T2790" i="5"/>
  <c r="O2790" i="5"/>
  <c r="T2774" i="5"/>
  <c r="Y2774" i="5"/>
  <c r="O2774" i="5"/>
  <c r="Y2767" i="5"/>
  <c r="T2767" i="5"/>
  <c r="O2767" i="5"/>
  <c r="Y2759" i="5"/>
  <c r="T2759" i="5"/>
  <c r="O2759" i="5"/>
  <c r="Y2757" i="5"/>
  <c r="T2757" i="5"/>
  <c r="O2757" i="5"/>
  <c r="T2733" i="5"/>
  <c r="Y2733" i="5"/>
  <c r="O2733" i="5"/>
  <c r="T2734" i="5"/>
  <c r="Y2734" i="5"/>
  <c r="O2734" i="5"/>
  <c r="Y2724" i="5"/>
  <c r="T2724" i="5"/>
  <c r="Y2726" i="5"/>
  <c r="T2726" i="5"/>
  <c r="T2710" i="5"/>
  <c r="Y2710" i="5"/>
  <c r="O2710" i="5"/>
  <c r="Y2708" i="5"/>
  <c r="O2708" i="5"/>
  <c r="T2708" i="5"/>
  <c r="V2735" i="5" l="1"/>
  <c r="T4790" i="5"/>
  <c r="Y4790" i="5"/>
  <c r="T4766" i="5"/>
  <c r="T4765" i="5"/>
  <c r="Y4766" i="5"/>
  <c r="Y4765" i="5"/>
  <c r="T4763" i="5"/>
  <c r="Y4763" i="5"/>
  <c r="T4761" i="5"/>
  <c r="Y4761" i="5"/>
  <c r="T4685" i="5"/>
  <c r="Y4685" i="5"/>
  <c r="T4747" i="5"/>
  <c r="Y4747" i="5"/>
  <c r="T4740" i="5"/>
  <c r="Y4740" i="5"/>
  <c r="T4738" i="5"/>
  <c r="Y4738" i="5"/>
  <c r="T4734" i="5"/>
  <c r="Y4734" i="5"/>
  <c r="T4732" i="5"/>
  <c r="T4731" i="5"/>
  <c r="Y4732" i="5"/>
  <c r="Y4731" i="5"/>
  <c r="T4724" i="5"/>
  <c r="Y4724" i="5"/>
  <c r="T4703" i="5"/>
  <c r="Y4703" i="5"/>
  <c r="T4718" i="5"/>
  <c r="T4717" i="5"/>
  <c r="Y4718" i="5"/>
  <c r="Y4717" i="5"/>
  <c r="T4712" i="5"/>
  <c r="T4706" i="5"/>
  <c r="T4705" i="5"/>
  <c r="Y4712" i="5"/>
  <c r="Y4706" i="5"/>
  <c r="Y4705" i="5"/>
  <c r="T4702" i="5"/>
  <c r="Y4702" i="5"/>
  <c r="T4704" i="5"/>
  <c r="Y4704" i="5"/>
  <c r="T4686" i="5"/>
  <c r="Y4686" i="5"/>
  <c r="T4694" i="5"/>
  <c r="T4693" i="5"/>
  <c r="Y4694" i="5"/>
  <c r="Y4693" i="5"/>
  <c r="T4683" i="5"/>
  <c r="Y4683" i="5"/>
  <c r="T4676" i="5"/>
  <c r="T4675" i="5"/>
  <c r="T4674" i="5"/>
  <c r="T4673" i="5"/>
  <c r="T4672" i="5"/>
  <c r="T4671" i="5"/>
  <c r="T4670" i="5"/>
  <c r="T4669" i="5"/>
  <c r="Y4676" i="5"/>
  <c r="Y4675" i="5"/>
  <c r="Y4674" i="5"/>
  <c r="Y4673" i="5"/>
  <c r="Y4672" i="5"/>
  <c r="Y4671" i="5"/>
  <c r="Y4670" i="5"/>
  <c r="Y4669" i="5"/>
  <c r="T4661" i="5"/>
  <c r="T4656" i="5"/>
  <c r="T4655" i="5"/>
  <c r="Y4661" i="5"/>
  <c r="Y4656" i="5"/>
  <c r="Y4655" i="5"/>
  <c r="T4654" i="5"/>
  <c r="Y4654" i="5"/>
  <c r="T4632" i="5"/>
  <c r="Y4632" i="5"/>
  <c r="T4648" i="5"/>
  <c r="T4647" i="5"/>
  <c r="Y4648" i="5"/>
  <c r="Y4647" i="5"/>
  <c r="T4646" i="5"/>
  <c r="T4645" i="5"/>
  <c r="Y4646" i="5"/>
  <c r="Y4645" i="5"/>
  <c r="T4638" i="5"/>
  <c r="Y4638" i="5"/>
  <c r="T4631" i="5"/>
  <c r="Y4631" i="5"/>
  <c r="T4624" i="5"/>
  <c r="Y4624" i="5"/>
  <c r="Y4623" i="5"/>
  <c r="T4623" i="5"/>
  <c r="T4602" i="5"/>
  <c r="Y4602" i="5"/>
  <c r="T4622" i="5"/>
  <c r="T4621" i="5"/>
  <c r="Y4622" i="5"/>
  <c r="Y4621" i="5"/>
  <c r="T4618" i="5"/>
  <c r="T4617" i="5"/>
  <c r="Y4618" i="5"/>
  <c r="Y4617" i="5"/>
  <c r="Y4593" i="5"/>
  <c r="O2932" i="5"/>
  <c r="T2932" i="5"/>
  <c r="Y2932" i="5"/>
  <c r="O2916" i="5"/>
  <c r="T2916" i="5"/>
  <c r="Y2916" i="5"/>
  <c r="O2907" i="5"/>
  <c r="T2907" i="5"/>
  <c r="Y2907" i="5"/>
  <c r="O2901" i="5"/>
  <c r="T2901" i="5"/>
  <c r="Y2901" i="5"/>
  <c r="Y2867" i="5"/>
  <c r="T2867" i="5"/>
  <c r="O2867" i="5"/>
  <c r="O2866" i="5"/>
  <c r="T2866" i="5"/>
  <c r="Y2866" i="5"/>
  <c r="O2858" i="5"/>
  <c r="T2858" i="5"/>
  <c r="Y2858" i="5"/>
  <c r="O2848" i="5"/>
  <c r="T2848" i="5"/>
  <c r="Y2848" i="5"/>
  <c r="O2847" i="5"/>
  <c r="T2847" i="5"/>
  <c r="Y2847" i="5"/>
  <c r="O2839" i="5"/>
  <c r="T2839" i="5"/>
  <c r="Y2839" i="5"/>
  <c r="O2836" i="5"/>
  <c r="T2836" i="5"/>
  <c r="Y2836" i="5"/>
  <c r="O2832" i="5"/>
  <c r="T2832" i="5"/>
  <c r="Y2832" i="5"/>
  <c r="O2823" i="5"/>
  <c r="T2823" i="5"/>
  <c r="Y2823" i="5"/>
  <c r="O2817" i="5"/>
  <c r="T2817" i="5"/>
  <c r="Y2817" i="5"/>
  <c r="O2809" i="5"/>
  <c r="T2809" i="5"/>
  <c r="Y2809" i="5"/>
  <c r="O2807" i="5"/>
  <c r="O2806" i="5"/>
  <c r="T2807" i="5"/>
  <c r="T2806" i="5"/>
  <c r="Y2807" i="5"/>
  <c r="Y2806" i="5"/>
  <c r="O2799" i="5"/>
  <c r="O2798" i="5"/>
  <c r="T2799" i="5"/>
  <c r="T2798" i="5"/>
  <c r="Y2799" i="5"/>
  <c r="Y2798" i="5"/>
  <c r="O2785" i="5"/>
  <c r="T2785" i="5"/>
  <c r="Y2785" i="5"/>
  <c r="O2777" i="5"/>
  <c r="T2777" i="5"/>
  <c r="Y2777" i="5"/>
  <c r="T2768" i="5"/>
  <c r="O2768" i="5"/>
  <c r="Y2768" i="5"/>
  <c r="O2761" i="5"/>
  <c r="O2760" i="5"/>
  <c r="T2761" i="5"/>
  <c r="T2760" i="5"/>
  <c r="Y2761" i="5"/>
  <c r="Y2760" i="5"/>
  <c r="O2749" i="5"/>
  <c r="T2749" i="5"/>
  <c r="O2751" i="5"/>
  <c r="T2751" i="5"/>
  <c r="Y2751" i="5"/>
  <c r="O2743" i="5"/>
  <c r="O2742" i="5"/>
  <c r="T2743" i="5"/>
  <c r="T2742" i="5"/>
  <c r="Y2743" i="5"/>
  <c r="Y2742" i="5"/>
  <c r="Y2727" i="5"/>
  <c r="T2727" i="5"/>
  <c r="O2727" i="5"/>
  <c r="O2726" i="5"/>
  <c r="O2725" i="5"/>
  <c r="O2724" i="5"/>
  <c r="Y2725" i="5"/>
  <c r="T2725" i="5"/>
  <c r="Y2719" i="5"/>
  <c r="Y2718" i="5"/>
  <c r="Y2717" i="5"/>
  <c r="T2719" i="5"/>
  <c r="T2718" i="5"/>
  <c r="T2717" i="5"/>
  <c r="Y2716" i="5"/>
  <c r="O2719" i="5"/>
  <c r="O2718" i="5"/>
  <c r="O2717" i="5"/>
  <c r="O2716" i="5"/>
  <c r="T2716" i="5"/>
  <c r="N4860" i="5" l="1"/>
  <c r="T4860" i="5"/>
  <c r="Y4860" i="5"/>
  <c r="T4904" i="5"/>
  <c r="T4903" i="5"/>
  <c r="Y4904" i="5"/>
  <c r="Y4903" i="5"/>
  <c r="T4896" i="5"/>
  <c r="T4895" i="5"/>
  <c r="Y4896" i="5"/>
  <c r="Y4895" i="5"/>
  <c r="T4888" i="5"/>
  <c r="T4887" i="5"/>
  <c r="Y4888" i="5"/>
  <c r="Y4887" i="5"/>
  <c r="T4886" i="5"/>
  <c r="T4885" i="5"/>
  <c r="Y4886" i="5"/>
  <c r="Y4885" i="5"/>
  <c r="T4912" i="5"/>
  <c r="T4911" i="5"/>
  <c r="Y4912" i="5"/>
  <c r="Y4911" i="5"/>
  <c r="Y4916" i="5"/>
  <c r="T4916" i="5"/>
  <c r="T4915" i="5"/>
  <c r="Y4915" i="5"/>
  <c r="T4914" i="5"/>
  <c r="T4913" i="5"/>
  <c r="O4913" i="5"/>
  <c r="O4914" i="5"/>
  <c r="O4915" i="5"/>
  <c r="O4916" i="5"/>
  <c r="O4917" i="5"/>
  <c r="O4918" i="5"/>
  <c r="Y4914" i="5"/>
  <c r="Y4913" i="5"/>
  <c r="T4872" i="5"/>
  <c r="Y4872" i="5"/>
  <c r="T4878" i="5"/>
  <c r="T4877" i="5"/>
  <c r="Y4878" i="5"/>
  <c r="Y4877" i="5"/>
  <c r="T4864" i="5"/>
  <c r="T4863" i="5"/>
  <c r="Y4864" i="5"/>
  <c r="Y4863" i="5"/>
  <c r="T4871" i="5"/>
  <c r="Y4871" i="5"/>
  <c r="T4862" i="5"/>
  <c r="T4861" i="5"/>
  <c r="Y4862" i="5"/>
  <c r="Y4861" i="5"/>
  <c r="T4859" i="5"/>
  <c r="Y4859" i="5"/>
  <c r="T4854" i="5"/>
  <c r="T4853" i="5"/>
  <c r="T4848" i="5"/>
  <c r="T4847" i="5"/>
  <c r="Y4854" i="5"/>
  <c r="Y4853" i="5"/>
  <c r="Y4848" i="5"/>
  <c r="Y4847" i="5"/>
  <c r="T4840" i="5"/>
  <c r="T4839" i="5"/>
  <c r="Y4840" i="5"/>
  <c r="Y4839" i="5"/>
  <c r="T4834" i="5"/>
  <c r="T4833" i="5"/>
  <c r="T4832" i="5"/>
  <c r="T4831" i="5"/>
  <c r="Y4834" i="5"/>
  <c r="Y4833" i="5"/>
  <c r="Y4832" i="5"/>
  <c r="Y4831" i="5"/>
  <c r="T4826" i="5"/>
  <c r="T4825" i="5"/>
  <c r="T4824" i="5"/>
  <c r="T4823" i="5"/>
  <c r="T4822" i="5"/>
  <c r="T4821" i="5"/>
  <c r="Y4826" i="5"/>
  <c r="Y4825" i="5"/>
  <c r="Y4824" i="5"/>
  <c r="Y4823" i="5"/>
  <c r="Y4822" i="5"/>
  <c r="Y4821" i="5"/>
  <c r="T4814" i="5"/>
  <c r="T4813" i="5"/>
  <c r="Y4814" i="5"/>
  <c r="Y4813" i="5"/>
  <c r="T4808" i="5"/>
  <c r="T4807" i="5"/>
  <c r="T4800" i="5"/>
  <c r="T4799" i="5"/>
  <c r="Y4808" i="5"/>
  <c r="Y4807" i="5"/>
  <c r="Y4800" i="5"/>
  <c r="Y4799" i="5"/>
  <c r="T4792" i="5"/>
  <c r="T4791" i="5"/>
  <c r="T4789" i="5"/>
  <c r="Y4792" i="5"/>
  <c r="Y4791" i="5"/>
  <c r="Y4789" i="5"/>
  <c r="T4782" i="5"/>
  <c r="Y4782" i="5"/>
  <c r="T4781" i="5"/>
  <c r="Y4781" i="5"/>
  <c r="T4774" i="5"/>
  <c r="T4773" i="5"/>
  <c r="Y4774" i="5"/>
  <c r="Y4773" i="5"/>
  <c r="Y4764" i="5"/>
  <c r="T4764" i="5"/>
  <c r="T4762" i="5"/>
  <c r="Y4762" i="5"/>
  <c r="T4754" i="5"/>
  <c r="T4753" i="5"/>
  <c r="Y4754" i="5"/>
  <c r="Y4753" i="5"/>
  <c r="T4748" i="5"/>
  <c r="Y4748" i="5"/>
  <c r="T4742" i="5"/>
  <c r="T4741" i="5"/>
  <c r="Y4742" i="5"/>
  <c r="Y4741" i="5"/>
  <c r="T4739" i="5"/>
  <c r="T4737" i="5"/>
  <c r="T4736" i="5"/>
  <c r="T4735" i="5"/>
  <c r="T4733" i="5"/>
  <c r="Y4739" i="5"/>
  <c r="Y4737" i="5"/>
  <c r="Y4736" i="5"/>
  <c r="Y4735" i="5"/>
  <c r="Y4733" i="5"/>
  <c r="T4711" i="5"/>
  <c r="T4701" i="5"/>
  <c r="Y4711" i="5"/>
  <c r="Y4701" i="5"/>
  <c r="T4684" i="5"/>
  <c r="Y4684" i="5"/>
  <c r="T4662" i="5"/>
  <c r="Y4662" i="5"/>
  <c r="T4653" i="5"/>
  <c r="Y4653" i="5"/>
  <c r="T4637" i="5"/>
  <c r="Y4637" i="5"/>
  <c r="T4610" i="5"/>
  <c r="T4609" i="5"/>
  <c r="Y4610" i="5"/>
  <c r="Y4609" i="5"/>
  <c r="T4594" i="5"/>
  <c r="Y4594" i="5"/>
  <c r="Y4601" i="5"/>
  <c r="T4601" i="5"/>
  <c r="U4886" i="5" l="1"/>
  <c r="V4886" i="5"/>
  <c r="U4888" i="5"/>
  <c r="V4888" i="5"/>
  <c r="U4887" i="5"/>
  <c r="V4887" i="5"/>
  <c r="U4885" i="5"/>
  <c r="V4885" i="5"/>
  <c r="U4864" i="5"/>
  <c r="V4864" i="5"/>
  <c r="V4863" i="5"/>
  <c r="U4863" i="5"/>
  <c r="V4862" i="5"/>
  <c r="U4862" i="5"/>
  <c r="Y3662" i="5"/>
  <c r="T3662" i="5"/>
  <c r="T3407" i="5"/>
  <c r="Y3407" i="5"/>
  <c r="T3676" i="5"/>
  <c r="Y3676" i="5"/>
  <c r="T3687" i="5"/>
  <c r="Y3687" i="5"/>
  <c r="T3685" i="5"/>
  <c r="Y3685" i="5"/>
  <c r="T3684" i="5"/>
  <c r="T3683" i="5"/>
  <c r="Y3684" i="5"/>
  <c r="Y3683" i="5"/>
  <c r="T3668" i="5"/>
  <c r="T3667" i="5"/>
  <c r="Y3668" i="5"/>
  <c r="Y3667" i="5"/>
  <c r="T3661" i="5"/>
  <c r="Y3661" i="5"/>
  <c r="T3660" i="5"/>
  <c r="T3659" i="5"/>
  <c r="Y3660" i="5"/>
  <c r="Y3659" i="5"/>
  <c r="T3656" i="5"/>
  <c r="T3655" i="5"/>
  <c r="Y3656" i="5"/>
  <c r="Y3655" i="5"/>
  <c r="T3653" i="5"/>
  <c r="Y3653" i="5"/>
  <c r="Y3385" i="5"/>
  <c r="Y3455" i="5"/>
  <c r="Y3496" i="5"/>
  <c r="Y3500" i="5"/>
  <c r="Y3553" i="5"/>
  <c r="Y3559" i="5"/>
  <c r="Y3562" i="5"/>
  <c r="Y3584" i="5"/>
  <c r="Y3590" i="5"/>
  <c r="Y3599" i="5"/>
  <c r="Y3608" i="5"/>
  <c r="Y3617" i="5"/>
  <c r="Y3616" i="5"/>
  <c r="Y3615" i="5"/>
  <c r="Y3620" i="5"/>
  <c r="Y3627" i="5"/>
  <c r="Y3629" i="5"/>
  <c r="Y3630" i="5"/>
  <c r="Y3638" i="5"/>
  <c r="Y3637" i="5"/>
  <c r="Y3645" i="5"/>
  <c r="T3646" i="5"/>
  <c r="T3645" i="5"/>
  <c r="Y3646" i="5"/>
  <c r="T3638" i="5"/>
  <c r="T3637" i="5"/>
  <c r="T3630" i="5"/>
  <c r="T3629" i="5"/>
  <c r="T3627" i="5"/>
  <c r="T3620" i="5"/>
  <c r="T3619" i="5"/>
  <c r="Y3619" i="5"/>
  <c r="T3617" i="5"/>
  <c r="T3616" i="5"/>
  <c r="T3615" i="5"/>
  <c r="T3608" i="5"/>
  <c r="T3599" i="5"/>
  <c r="T3590" i="5"/>
  <c r="T3584" i="5"/>
  <c r="T3562" i="5"/>
  <c r="T3559" i="5"/>
  <c r="T3553" i="5"/>
  <c r="T3500" i="5"/>
  <c r="T3496" i="5"/>
  <c r="T3455" i="5"/>
  <c r="T3385" i="5"/>
  <c r="T4423" i="5"/>
  <c r="Y4423" i="5"/>
  <c r="V3668" i="5" l="1"/>
  <c r="U3668" i="5"/>
  <c r="Y4590" i="5"/>
  <c r="Y4589" i="5"/>
  <c r="T4590" i="5"/>
  <c r="T4589" i="5"/>
  <c r="Y4588" i="5"/>
  <c r="Y4587" i="5"/>
  <c r="T4588" i="5"/>
  <c r="T4587" i="5"/>
  <c r="Y4586" i="5"/>
  <c r="Y4585" i="5"/>
  <c r="T4586" i="5"/>
  <c r="T4585" i="5"/>
  <c r="Y4583" i="5"/>
  <c r="T4583" i="5"/>
  <c r="Y4580" i="5"/>
  <c r="T4580" i="5"/>
  <c r="Y4568" i="5"/>
  <c r="T4568" i="5"/>
  <c r="Y4559" i="5"/>
  <c r="T4559" i="5"/>
  <c r="U4559" i="5" s="1"/>
  <c r="Y4553" i="5"/>
  <c r="T4553" i="5"/>
  <c r="U4553" i="5" s="1"/>
  <c r="Y4552" i="5"/>
  <c r="Y4551" i="5"/>
  <c r="T4552" i="5"/>
  <c r="U4552" i="5" s="1"/>
  <c r="T4551" i="5"/>
  <c r="U4551" i="5" s="1"/>
  <c r="Y4549" i="5"/>
  <c r="T4549" i="5"/>
  <c r="U4549" i="5" s="1"/>
  <c r="Y4522" i="5"/>
  <c r="Y4521" i="5"/>
  <c r="T4522" i="5"/>
  <c r="T4521" i="5"/>
  <c r="Y4513" i="5"/>
  <c r="T4513" i="5"/>
  <c r="Y4508" i="5"/>
  <c r="T4508" i="5"/>
  <c r="Y4506" i="5"/>
  <c r="T4506" i="5"/>
  <c r="Y4504" i="5"/>
  <c r="Y4503" i="5"/>
  <c r="T4504" i="5"/>
  <c r="T4503" i="5"/>
  <c r="Y4501" i="5"/>
  <c r="T4501" i="5"/>
  <c r="T4481" i="5"/>
  <c r="Y4482" i="5"/>
  <c r="Y4481" i="5"/>
  <c r="Y4476" i="5"/>
  <c r="Y4475" i="5"/>
  <c r="T4482" i="5"/>
  <c r="T4476" i="5"/>
  <c r="T4475" i="5"/>
  <c r="Y4468" i="5"/>
  <c r="T4468" i="5"/>
  <c r="Y4466" i="5"/>
  <c r="T4466" i="5"/>
  <c r="Y4463" i="5"/>
  <c r="T4463" i="5"/>
  <c r="Y4450" i="5"/>
  <c r="T4450" i="5"/>
  <c r="Y4455" i="5"/>
  <c r="T4455" i="5"/>
  <c r="Y4454" i="5"/>
  <c r="Y4453" i="5"/>
  <c r="T4454" i="5"/>
  <c r="T4453" i="5"/>
  <c r="Y4440" i="5"/>
  <c r="T4440" i="5"/>
  <c r="Y4434" i="5"/>
  <c r="T4434" i="5"/>
  <c r="T4428" i="5"/>
  <c r="Y4428" i="5"/>
  <c r="T4419" i="5"/>
  <c r="Y4419" i="5"/>
  <c r="Y4418" i="5"/>
  <c r="T4418" i="5"/>
  <c r="Y4417" i="5"/>
  <c r="T4417" i="5"/>
  <c r="Y4403" i="5"/>
  <c r="T4403" i="5"/>
  <c r="Y4382" i="5"/>
  <c r="T4382" i="5"/>
  <c r="Y3686" i="5"/>
  <c r="T3686" i="5"/>
  <c r="Y3675" i="5"/>
  <c r="Y3658" i="5"/>
  <c r="Y3657" i="5"/>
  <c r="T3675" i="5"/>
  <c r="T3658" i="5"/>
  <c r="T3657" i="5"/>
  <c r="Y3654" i="5"/>
  <c r="T3654" i="5"/>
  <c r="Y3628" i="5"/>
  <c r="T3628" i="5"/>
  <c r="Y3592" i="5"/>
  <c r="Y3591" i="5"/>
  <c r="T3592" i="5"/>
  <c r="T3591" i="5"/>
  <c r="Y3574" i="5"/>
  <c r="T3574" i="5"/>
  <c r="Y3557" i="5"/>
  <c r="T3557" i="5"/>
  <c r="Y3514" i="5"/>
  <c r="T3514" i="5"/>
  <c r="Y3499" i="5"/>
  <c r="T3499" i="5"/>
  <c r="Y3488" i="5"/>
  <c r="T3488" i="5"/>
  <c r="Y3473" i="5"/>
  <c r="T3473" i="5"/>
  <c r="Y3468" i="5"/>
  <c r="Y3467" i="5"/>
  <c r="T3468" i="5"/>
  <c r="T3467" i="5"/>
  <c r="Y3439" i="5"/>
  <c r="T3439" i="5"/>
  <c r="Y3384" i="5"/>
  <c r="T3384" i="5"/>
  <c r="Y3431" i="5"/>
  <c r="T3431" i="5"/>
  <c r="Y3406" i="5"/>
  <c r="T3406" i="5"/>
  <c r="Y3383" i="5"/>
  <c r="T3383" i="5"/>
  <c r="Y3361" i="5"/>
  <c r="Y3362" i="5"/>
  <c r="Y3359" i="5"/>
  <c r="T3359" i="5"/>
  <c r="T4584" i="5" l="1"/>
  <c r="T4582" i="5"/>
  <c r="T4581" i="5"/>
  <c r="T4579" i="5"/>
  <c r="Y4584" i="5"/>
  <c r="Y4582" i="5"/>
  <c r="Y4581" i="5"/>
  <c r="Y4579" i="5"/>
  <c r="T4550" i="5"/>
  <c r="U4550" i="5" s="1"/>
  <c r="Y4550" i="5"/>
  <c r="T4567" i="5"/>
  <c r="T4562" i="5"/>
  <c r="U4562" i="5" s="1"/>
  <c r="T4561" i="5"/>
  <c r="U4561" i="5" s="1"/>
  <c r="T4560" i="5"/>
  <c r="U4560" i="5" s="1"/>
  <c r="T4554" i="5"/>
  <c r="U4554" i="5" s="1"/>
  <c r="Y4567" i="5"/>
  <c r="Y4562" i="5"/>
  <c r="Y4561" i="5"/>
  <c r="Y4560" i="5"/>
  <c r="Y4554" i="5"/>
  <c r="T4472" i="5"/>
  <c r="T4471" i="5"/>
  <c r="Y4472" i="5"/>
  <c r="Y4471" i="5"/>
  <c r="T4540" i="5"/>
  <c r="T4539" i="5"/>
  <c r="Y4540" i="5"/>
  <c r="Y4539" i="5"/>
  <c r="T4542" i="5"/>
  <c r="T4541" i="5"/>
  <c r="Y4542" i="5"/>
  <c r="Y4541" i="5"/>
  <c r="T4534" i="5"/>
  <c r="T4533" i="5"/>
  <c r="T4528" i="5"/>
  <c r="T4527" i="5"/>
  <c r="T4520" i="5"/>
  <c r="T4519" i="5"/>
  <c r="Y4528" i="5"/>
  <c r="Y4534" i="5"/>
  <c r="Y4533" i="5"/>
  <c r="Y4527" i="5"/>
  <c r="Y4520" i="5"/>
  <c r="Y4519" i="5"/>
  <c r="T4517" i="5"/>
  <c r="Y4517" i="5"/>
  <c r="T4516" i="5"/>
  <c r="T4515" i="5"/>
  <c r="T4514" i="5"/>
  <c r="T4512" i="5"/>
  <c r="T4511" i="5"/>
  <c r="T4510" i="5"/>
  <c r="T4509" i="5"/>
  <c r="T4507" i="5"/>
  <c r="Y4516" i="5"/>
  <c r="Y4514" i="5"/>
  <c r="Y4515" i="5"/>
  <c r="Y4512" i="5"/>
  <c r="Y4511" i="5"/>
  <c r="Y4510" i="5"/>
  <c r="Y4509" i="5"/>
  <c r="Y4507" i="5"/>
  <c r="T4467" i="5"/>
  <c r="Y4467" i="5"/>
  <c r="T4505" i="5"/>
  <c r="T4502" i="5"/>
  <c r="Y4505" i="5"/>
  <c r="Y4502" i="5"/>
  <c r="T4494" i="5"/>
  <c r="T4493" i="5"/>
  <c r="Y4494" i="5"/>
  <c r="Y4493" i="5"/>
  <c r="T4488" i="5"/>
  <c r="T4487" i="5"/>
  <c r="Y4488" i="5"/>
  <c r="Y4487" i="5"/>
  <c r="T4474" i="5"/>
  <c r="T4473" i="5"/>
  <c r="Y4474" i="5"/>
  <c r="Y4473" i="5"/>
  <c r="T4465" i="5"/>
  <c r="T4464" i="5"/>
  <c r="T4462" i="5"/>
  <c r="T4461" i="5"/>
  <c r="T4460" i="5"/>
  <c r="T4459" i="5"/>
  <c r="Y4465" i="5"/>
  <c r="Y4464" i="5"/>
  <c r="Y4462" i="5"/>
  <c r="Y4461" i="5"/>
  <c r="Y4460" i="5"/>
  <c r="Y4459" i="5"/>
  <c r="Y4452" i="5"/>
  <c r="T4452" i="5"/>
  <c r="T4456" i="5"/>
  <c r="T4451" i="5"/>
  <c r="T4449" i="5"/>
  <c r="T4448" i="5"/>
  <c r="T4447" i="5"/>
  <c r="Y4456" i="5"/>
  <c r="Y4451" i="5"/>
  <c r="Y4449" i="5"/>
  <c r="Y4448" i="5"/>
  <c r="Y4447" i="5"/>
  <c r="T4433" i="5"/>
  <c r="Y4433" i="5"/>
  <c r="T4427" i="5"/>
  <c r="Y4427" i="5"/>
  <c r="T4426" i="5"/>
  <c r="T4425" i="5"/>
  <c r="T4424" i="5"/>
  <c r="Y4426" i="5"/>
  <c r="Y4425" i="5"/>
  <c r="Y4424" i="5"/>
  <c r="T4420" i="5"/>
  <c r="Y4420" i="5"/>
  <c r="T4398" i="5"/>
  <c r="Y4398" i="5"/>
  <c r="T4416" i="5"/>
  <c r="T4415" i="5"/>
  <c r="Y4416" i="5"/>
  <c r="Y4415" i="5"/>
  <c r="T4414" i="5"/>
  <c r="T4413" i="5"/>
  <c r="T4412" i="5"/>
  <c r="T4411" i="5"/>
  <c r="Y4414" i="5"/>
  <c r="Y4413" i="5"/>
  <c r="Y4412" i="5"/>
  <c r="Y4411" i="5"/>
  <c r="T4405" i="5"/>
  <c r="Y4405" i="5"/>
  <c r="T4392" i="5"/>
  <c r="T4391" i="5"/>
  <c r="Y4392" i="5"/>
  <c r="Y4391" i="5"/>
  <c r="T4397" i="5"/>
  <c r="Y4397" i="5"/>
  <c r="Y4390" i="5"/>
  <c r="T4390" i="5"/>
  <c r="Y4389" i="5"/>
  <c r="T4389" i="5"/>
  <c r="T4386" i="5"/>
  <c r="T4385" i="5"/>
  <c r="T4384" i="5"/>
  <c r="T4383" i="5"/>
  <c r="Y4386" i="5"/>
  <c r="Y4385" i="5"/>
  <c r="Y4384" i="5"/>
  <c r="Y4383" i="5"/>
  <c r="Y4381" i="5"/>
  <c r="T4381" i="5"/>
  <c r="Y3902" i="5" l="1"/>
  <c r="T3902" i="5"/>
  <c r="Y3870" i="5"/>
  <c r="T3870" i="5"/>
  <c r="Y3846" i="5"/>
  <c r="Y3845" i="5"/>
  <c r="T3846" i="5"/>
  <c r="T3845" i="5"/>
  <c r="Y3838" i="5"/>
  <c r="Y3837" i="5"/>
  <c r="Y3812" i="5"/>
  <c r="T3838" i="5"/>
  <c r="T3837" i="5"/>
  <c r="Y3827" i="5"/>
  <c r="T3827" i="5"/>
  <c r="T3812" i="5"/>
  <c r="Y3811" i="5"/>
  <c r="T3811" i="5"/>
  <c r="Y3787" i="5"/>
  <c r="T3787" i="5"/>
  <c r="Y3780" i="5"/>
  <c r="Y3779" i="5"/>
  <c r="T3780" i="5"/>
  <c r="T3779" i="5"/>
  <c r="Y3772" i="5"/>
  <c r="T3772" i="5"/>
  <c r="Y3760" i="5"/>
  <c r="Y3759" i="5"/>
  <c r="T3760" i="5"/>
  <c r="T3759" i="5"/>
  <c r="Y3752" i="5"/>
  <c r="T3752" i="5"/>
  <c r="Y3744" i="5"/>
  <c r="Y3743" i="5"/>
  <c r="T3744" i="5"/>
  <c r="T3743" i="5"/>
  <c r="Y3731" i="5"/>
  <c r="T3731" i="5"/>
  <c r="Y3713" i="5"/>
  <c r="T3713" i="5"/>
  <c r="Y4197" i="5"/>
  <c r="T4197" i="5"/>
  <c r="Y4156" i="5"/>
  <c r="T4156" i="5"/>
  <c r="Y4147" i="5"/>
  <c r="Y4146" i="5"/>
  <c r="T4147" i="5"/>
  <c r="T4146" i="5"/>
  <c r="Y4133" i="5"/>
  <c r="Y4132" i="5"/>
  <c r="T4133" i="5"/>
  <c r="T4132" i="5"/>
  <c r="Y4123" i="5"/>
  <c r="Y4122" i="5"/>
  <c r="T4123" i="5"/>
  <c r="T4122" i="5"/>
  <c r="Y4111" i="5"/>
  <c r="Y4110" i="5"/>
  <c r="T4111" i="5"/>
  <c r="T4110" i="5"/>
  <c r="Y4100" i="5"/>
  <c r="T4100" i="5"/>
  <c r="Y4074" i="5"/>
  <c r="T4074" i="5"/>
  <c r="Y4067" i="5"/>
  <c r="Y4066" i="5"/>
  <c r="T4067" i="5"/>
  <c r="T4066" i="5"/>
  <c r="Y4059" i="5"/>
  <c r="T4059" i="5"/>
  <c r="Y4041" i="5"/>
  <c r="T4041" i="5"/>
  <c r="Y4033" i="5"/>
  <c r="T4033" i="5"/>
  <c r="Y4024" i="5"/>
  <c r="T4024" i="5"/>
  <c r="Y4013" i="5"/>
  <c r="Y4012" i="5"/>
  <c r="T4013" i="5"/>
  <c r="T4012" i="5"/>
  <c r="Y4005" i="5"/>
  <c r="Y4004" i="5"/>
  <c r="T4005" i="5"/>
  <c r="T4004" i="5"/>
  <c r="T3997" i="5"/>
  <c r="Y3997" i="5"/>
  <c r="Y3996" i="5"/>
  <c r="T3996" i="5"/>
  <c r="V4024" i="5" l="1"/>
  <c r="U4024" i="5"/>
  <c r="T3876" i="5"/>
  <c r="Y3876" i="5"/>
  <c r="T3730" i="5"/>
  <c r="T3729" i="5"/>
  <c r="Y3730" i="5"/>
  <c r="Y3729" i="5"/>
  <c r="Y3757" i="5"/>
  <c r="T3757" i="5"/>
  <c r="T3810" i="5"/>
  <c r="T3809" i="5"/>
  <c r="Y3810" i="5"/>
  <c r="Y3809" i="5"/>
  <c r="T3740" i="5"/>
  <c r="Y3740" i="5"/>
  <c r="T4049" i="5"/>
  <c r="Y4049" i="5"/>
  <c r="T4082" i="5"/>
  <c r="Y4082" i="5"/>
  <c r="T4170" i="5"/>
  <c r="Y4170" i="5"/>
  <c r="T3618" i="5"/>
  <c r="Y3618" i="5"/>
  <c r="T3607" i="5"/>
  <c r="Y3607" i="5"/>
  <c r="T3600" i="5"/>
  <c r="Y3600" i="5"/>
  <c r="T3513" i="5"/>
  <c r="Y3513" i="5"/>
  <c r="T3589" i="5"/>
  <c r="Y3589" i="5"/>
  <c r="T3583" i="5"/>
  <c r="T3582" i="5"/>
  <c r="T3581" i="5"/>
  <c r="Y3583" i="5"/>
  <c r="Y3582" i="5"/>
  <c r="Y3581" i="5"/>
  <c r="T3573" i="5"/>
  <c r="Y3573" i="5"/>
  <c r="T3568" i="5"/>
  <c r="T3567" i="5"/>
  <c r="Y3568" i="5"/>
  <c r="Y3567" i="5"/>
  <c r="T3561" i="5"/>
  <c r="T3560" i="5"/>
  <c r="Y3561" i="5"/>
  <c r="Y3560" i="5"/>
  <c r="T3558" i="5"/>
  <c r="T3556" i="5"/>
  <c r="T3555" i="5"/>
  <c r="T3554" i="5"/>
  <c r="Y3558" i="5"/>
  <c r="Y3556" i="5"/>
  <c r="Y3555" i="5"/>
  <c r="Y3554" i="5"/>
  <c r="T3546" i="5"/>
  <c r="Y3546" i="5"/>
  <c r="T3538" i="5"/>
  <c r="T3537" i="5"/>
  <c r="Y3538" i="5"/>
  <c r="Y3537" i="5"/>
  <c r="T3530" i="5"/>
  <c r="T3529" i="5"/>
  <c r="Y3530" i="5"/>
  <c r="Y3529" i="5"/>
  <c r="T3528" i="5"/>
  <c r="Y3528" i="5"/>
  <c r="T3522" i="5"/>
  <c r="T3521" i="5"/>
  <c r="Y3522" i="5"/>
  <c r="Y3521" i="5"/>
  <c r="T3508" i="5"/>
  <c r="T3507" i="5"/>
  <c r="Y3508" i="5"/>
  <c r="Y3507" i="5"/>
  <c r="T3495" i="5"/>
  <c r="Y3495" i="5"/>
  <c r="T3490" i="5"/>
  <c r="T3489" i="5"/>
  <c r="Y3490" i="5"/>
  <c r="Y3489" i="5"/>
  <c r="T3487" i="5"/>
  <c r="Y3487" i="5"/>
  <c r="T3480" i="5"/>
  <c r="Y3480" i="5"/>
  <c r="T3474" i="5"/>
  <c r="Y3474" i="5"/>
  <c r="T3466" i="5"/>
  <c r="T3465" i="5"/>
  <c r="Y3466" i="5"/>
  <c r="Y3465" i="5"/>
  <c r="T3464" i="5"/>
  <c r="T3463" i="5"/>
  <c r="Y3464" i="5"/>
  <c r="Y3463" i="5"/>
  <c r="T3456" i="5"/>
  <c r="Y3456" i="5"/>
  <c r="T3448" i="5"/>
  <c r="T3447" i="5"/>
  <c r="Y3448" i="5"/>
  <c r="Y3447" i="5"/>
  <c r="T3440" i="5"/>
  <c r="Y3440" i="5"/>
  <c r="T3434" i="5"/>
  <c r="T3433" i="5"/>
  <c r="Y3434" i="5"/>
  <c r="Y3433" i="5"/>
  <c r="T3432" i="5"/>
  <c r="Y3432" i="5"/>
  <c r="T3424" i="5"/>
  <c r="T3423" i="5"/>
  <c r="Y3424" i="5"/>
  <c r="Y3423" i="5"/>
  <c r="T3416" i="5"/>
  <c r="T3415" i="5"/>
  <c r="Y3416" i="5"/>
  <c r="Y3415" i="5"/>
  <c r="T3408" i="5"/>
  <c r="Y3408" i="5"/>
  <c r="T3405" i="5"/>
  <c r="Y3405" i="5"/>
  <c r="T3398" i="5"/>
  <c r="T3397" i="5"/>
  <c r="Y3398" i="5"/>
  <c r="Y3397" i="5"/>
  <c r="T3392" i="5"/>
  <c r="T3391" i="5"/>
  <c r="Y3392" i="5"/>
  <c r="Y3391" i="5"/>
  <c r="T3386" i="5"/>
  <c r="Y3386" i="5"/>
  <c r="Y3376" i="5"/>
  <c r="T3376" i="5"/>
  <c r="T3375" i="5"/>
  <c r="Y3375" i="5"/>
  <c r="T3368" i="5"/>
  <c r="T3367" i="5"/>
  <c r="Y3368" i="5"/>
  <c r="Y3367" i="5"/>
  <c r="T3360" i="5"/>
  <c r="T3348" i="5" l="1"/>
  <c r="T3347" i="5"/>
  <c r="T3346" i="5"/>
  <c r="T3345" i="5"/>
  <c r="Y3348" i="5"/>
  <c r="Y3347" i="5"/>
  <c r="Y3346" i="5"/>
  <c r="Y3345" i="5"/>
  <c r="Y3342" i="5"/>
  <c r="T3342" i="5"/>
  <c r="T3340" i="5"/>
  <c r="T3339" i="5"/>
  <c r="T3338" i="5"/>
  <c r="T3337" i="5"/>
  <c r="Y3340" i="5"/>
  <c r="Y3339" i="5"/>
  <c r="Y3338" i="5"/>
  <c r="Y3337" i="5"/>
  <c r="T3358" i="5"/>
  <c r="T3357" i="5"/>
  <c r="T3356" i="5"/>
  <c r="T3355" i="5"/>
  <c r="Y3358" i="5"/>
  <c r="Y3357" i="5"/>
  <c r="Y3356" i="5"/>
  <c r="Y3355" i="5"/>
  <c r="T3314" i="5"/>
  <c r="T3313" i="5"/>
  <c r="Y3314" i="5"/>
  <c r="Y3313" i="5"/>
  <c r="T3308" i="5"/>
  <c r="T3307" i="5"/>
  <c r="Y3308" i="5"/>
  <c r="Y3307" i="5"/>
  <c r="T3324" i="5"/>
  <c r="T3323" i="5"/>
  <c r="Y3324" i="5"/>
  <c r="Y3323" i="5"/>
  <c r="T3312" i="5"/>
  <c r="T3311" i="5"/>
  <c r="Y3312" i="5"/>
  <c r="Y3311" i="5"/>
  <c r="T3306" i="5"/>
  <c r="T3305" i="5"/>
  <c r="O3326" i="5"/>
  <c r="O3325" i="5"/>
  <c r="O3324" i="5"/>
  <c r="O3323" i="5"/>
  <c r="O3308" i="5"/>
  <c r="O3307" i="5"/>
  <c r="O3306" i="5"/>
  <c r="O3305" i="5"/>
  <c r="Y3306" i="5"/>
  <c r="Y3305" i="5"/>
  <c r="T3326" i="5"/>
  <c r="T3325" i="5"/>
  <c r="Y3326" i="5"/>
  <c r="Y3325" i="5"/>
  <c r="T3274" i="5"/>
  <c r="T3273" i="5"/>
  <c r="T3272" i="5"/>
  <c r="T3271" i="5"/>
  <c r="Y3274" i="5"/>
  <c r="Y3273" i="5"/>
  <c r="Y3272" i="5"/>
  <c r="Y3271" i="5"/>
  <c r="T3290" i="5"/>
  <c r="T3289" i="5"/>
  <c r="T3288" i="5"/>
  <c r="T3287" i="5"/>
  <c r="Y3290" i="5"/>
  <c r="Y3289" i="5"/>
  <c r="Y3288" i="5"/>
  <c r="Y3287" i="5"/>
  <c r="T3282" i="5"/>
  <c r="T3281" i="5"/>
  <c r="T3280" i="5"/>
  <c r="T3279" i="5"/>
  <c r="Y3282" i="5"/>
  <c r="Y3281" i="5"/>
  <c r="Y3280" i="5"/>
  <c r="Y3279" i="5"/>
  <c r="Y3300" i="5"/>
  <c r="Y3299" i="5"/>
  <c r="Y3298" i="5"/>
  <c r="Y3297" i="5"/>
  <c r="T3300" i="5"/>
  <c r="T3299" i="5"/>
  <c r="T3298" i="5"/>
  <c r="T3297" i="5"/>
  <c r="T3246" i="5"/>
  <c r="T3245" i="5"/>
  <c r="T3244" i="5"/>
  <c r="T3243" i="5"/>
  <c r="Y3246" i="5"/>
  <c r="Y3245" i="5"/>
  <c r="Y3244" i="5"/>
  <c r="Y3243" i="5"/>
  <c r="Y3256" i="5"/>
  <c r="Y3255" i="5"/>
  <c r="Y3254" i="5"/>
  <c r="Y3253" i="5"/>
  <c r="T3256" i="5"/>
  <c r="T3255" i="5"/>
  <c r="T3254" i="5"/>
  <c r="T3253" i="5"/>
  <c r="T3266" i="5"/>
  <c r="T3265" i="5"/>
  <c r="T3264" i="5"/>
  <c r="T3263" i="5"/>
  <c r="Y3266" i="5"/>
  <c r="Y3265" i="5"/>
  <c r="Y3264" i="5"/>
  <c r="Y3263" i="5"/>
  <c r="T3180" i="5"/>
  <c r="Y3180" i="5"/>
  <c r="Y3151" i="5"/>
  <c r="T3151" i="5"/>
  <c r="T3928" i="5" l="1"/>
  <c r="Y3928" i="5"/>
  <c r="T3911" i="5"/>
  <c r="T3910" i="5"/>
  <c r="T3909" i="5"/>
  <c r="Y3911" i="5"/>
  <c r="Y3910" i="5"/>
  <c r="Y3909" i="5"/>
  <c r="T3908" i="5"/>
  <c r="Y3908" i="5"/>
  <c r="T3802" i="5"/>
  <c r="Y3802" i="5"/>
  <c r="T3886" i="5"/>
  <c r="Y3886" i="5"/>
  <c r="Y4087" i="5"/>
  <c r="T4087" i="5"/>
  <c r="T3860" i="5"/>
  <c r="T3859" i="5"/>
  <c r="Y3860" i="5"/>
  <c r="Y3859" i="5"/>
  <c r="T3854" i="5"/>
  <c r="Y3854" i="5"/>
  <c r="T3844" i="5"/>
  <c r="T3843" i="5"/>
  <c r="Y3844" i="5"/>
  <c r="Y3843" i="5"/>
  <c r="T3836" i="5"/>
  <c r="T3835" i="5"/>
  <c r="Y3836" i="5"/>
  <c r="Y3835" i="5"/>
  <c r="T3833" i="5"/>
  <c r="Y3833" i="5"/>
  <c r="T3825" i="5"/>
  <c r="Y3825" i="5"/>
  <c r="T3823" i="5"/>
  <c r="Y3823" i="5"/>
  <c r="Y3821" i="5"/>
  <c r="T3821" i="5"/>
  <c r="T3820" i="5"/>
  <c r="T3819" i="5"/>
  <c r="Y3820" i="5"/>
  <c r="Y3819" i="5"/>
  <c r="T3808" i="5"/>
  <c r="Y3808" i="5"/>
  <c r="T3801" i="5"/>
  <c r="T3796" i="5"/>
  <c r="T3795" i="5"/>
  <c r="Y3801" i="5"/>
  <c r="Y3796" i="5"/>
  <c r="Y3795" i="5"/>
  <c r="T3794" i="5"/>
  <c r="T3793" i="5"/>
  <c r="Y3794" i="5"/>
  <c r="Y3793" i="5"/>
  <c r="T3786" i="5"/>
  <c r="T3785" i="5"/>
  <c r="Y3786" i="5"/>
  <c r="Y3785" i="5"/>
  <c r="T3778" i="5"/>
  <c r="Y3778" i="5"/>
  <c r="T3768" i="5"/>
  <c r="T3767" i="5"/>
  <c r="Y3768" i="5"/>
  <c r="Y3767" i="5"/>
  <c r="T3777" i="5"/>
  <c r="Y3777" i="5"/>
  <c r="T3766" i="5"/>
  <c r="Y3766" i="5"/>
  <c r="T3750" i="5"/>
  <c r="Y3750" i="5"/>
  <c r="T3742" i="5"/>
  <c r="T3741" i="5"/>
  <c r="T3739" i="5"/>
  <c r="Y3742" i="5"/>
  <c r="Y3741" i="5"/>
  <c r="Y3739" i="5"/>
  <c r="T3738" i="5"/>
  <c r="Y3738" i="5"/>
  <c r="T3721" i="5"/>
  <c r="Y3721" i="5"/>
  <c r="T3720" i="5"/>
  <c r="T3719" i="5"/>
  <c r="Y3720" i="5"/>
  <c r="Y3719" i="5"/>
  <c r="T3712" i="5"/>
  <c r="T3711" i="5"/>
  <c r="Y3712" i="5"/>
  <c r="Y3711" i="5"/>
  <c r="T3737" i="5"/>
  <c r="Y3737" i="5"/>
  <c r="T3993" i="5"/>
  <c r="Y3993" i="5"/>
  <c r="T4047" i="5"/>
  <c r="Y4047" i="5"/>
  <c r="T4022" i="5"/>
  <c r="Y4022" i="5"/>
  <c r="T4021" i="5"/>
  <c r="Y4021" i="5"/>
  <c r="T4018" i="5"/>
  <c r="Y4018" i="5"/>
  <c r="T4010" i="5"/>
  <c r="Y4010" i="5"/>
  <c r="T4229" i="5"/>
  <c r="Y4229" i="5"/>
  <c r="T4195" i="5"/>
  <c r="Y4195" i="5"/>
  <c r="T4174" i="5"/>
  <c r="Y4174" i="5"/>
  <c r="T4184" i="5"/>
  <c r="Y4184" i="5"/>
  <c r="T4183" i="5"/>
  <c r="Y4183" i="5"/>
  <c r="T4172" i="5"/>
  <c r="Y4172" i="5"/>
  <c r="T4162" i="5"/>
  <c r="Y4162" i="5"/>
  <c r="T4163" i="5"/>
  <c r="T4155" i="5"/>
  <c r="T4145" i="5"/>
  <c r="T4144" i="5"/>
  <c r="Y4163" i="5"/>
  <c r="Y4155" i="5"/>
  <c r="Y4145" i="5"/>
  <c r="Y4144" i="5"/>
  <c r="T4139" i="5"/>
  <c r="T4138" i="5"/>
  <c r="Y4139" i="5"/>
  <c r="Y4138" i="5"/>
  <c r="T4131" i="5"/>
  <c r="Y4131" i="5"/>
  <c r="T4129" i="5"/>
  <c r="T4128" i="5"/>
  <c r="Y4129" i="5"/>
  <c r="Y4128" i="5"/>
  <c r="T4121" i="5"/>
  <c r="Y4121" i="5"/>
  <c r="T4119" i="5"/>
  <c r="T4118" i="5"/>
  <c r="Y4119" i="5"/>
  <c r="Y4118" i="5"/>
  <c r="T4120" i="5"/>
  <c r="Y4120" i="5"/>
  <c r="T4117" i="5"/>
  <c r="T4116" i="5"/>
  <c r="T4109" i="5"/>
  <c r="T4107" i="5"/>
  <c r="T4106" i="5"/>
  <c r="Y4117" i="5"/>
  <c r="Y4116" i="5"/>
  <c r="Y4109" i="5"/>
  <c r="Y4107" i="5"/>
  <c r="Y4106" i="5"/>
  <c r="T4099" i="5"/>
  <c r="T4098" i="5"/>
  <c r="T4093" i="5"/>
  <c r="T4092" i="5"/>
  <c r="T4086" i="5"/>
  <c r="T4085" i="5"/>
  <c r="T4084" i="5"/>
  <c r="T4083" i="5"/>
  <c r="T4081" i="5"/>
  <c r="T4080" i="5"/>
  <c r="Y4099" i="5"/>
  <c r="Y4098" i="5"/>
  <c r="Y4093" i="5"/>
  <c r="Y4092" i="5"/>
  <c r="Y4086" i="5"/>
  <c r="Y4085" i="5"/>
  <c r="Y4084" i="5"/>
  <c r="Y4083" i="5"/>
  <c r="Y4081" i="5"/>
  <c r="Y4080" i="5"/>
  <c r="T4073" i="5"/>
  <c r="T4072" i="5"/>
  <c r="Y4073" i="5"/>
  <c r="Y4072" i="5"/>
  <c r="T4065" i="5"/>
  <c r="T4064" i="5"/>
  <c r="T4057" i="5"/>
  <c r="T4056" i="5"/>
  <c r="Y4065" i="5"/>
  <c r="Y4064" i="5"/>
  <c r="Y4057" i="5"/>
  <c r="Y4056" i="5"/>
  <c r="T4055" i="5"/>
  <c r="T4054" i="5"/>
  <c r="T4048" i="5"/>
  <c r="T4046" i="5"/>
  <c r="Y4055" i="5"/>
  <c r="Y4054" i="5"/>
  <c r="Y4048" i="5"/>
  <c r="Y4046" i="5"/>
  <c r="T4011" i="5"/>
  <c r="Y4011" i="5"/>
  <c r="T4031" i="5"/>
  <c r="T4030" i="5"/>
  <c r="Y4031" i="5"/>
  <c r="Y4030" i="5"/>
  <c r="T4023" i="5"/>
  <c r="Y4023" i="5"/>
  <c r="T4039" i="5"/>
  <c r="T4038" i="5"/>
  <c r="Y4039" i="5"/>
  <c r="Y4038" i="5"/>
  <c r="T4020" i="5"/>
  <c r="Y4020" i="5"/>
  <c r="T4019" i="5"/>
  <c r="Y4019" i="5"/>
  <c r="T4003" i="5"/>
  <c r="T4002" i="5"/>
  <c r="T3995" i="5"/>
  <c r="T3994" i="5"/>
  <c r="Y4003" i="5"/>
  <c r="Y4002" i="5"/>
  <c r="Y3995" i="5"/>
  <c r="Y3994" i="5"/>
  <c r="T3992" i="5"/>
  <c r="Y3992" i="5"/>
  <c r="T3913" i="5"/>
  <c r="Y3913" i="5"/>
  <c r="T3826" i="5"/>
  <c r="Y3826" i="5"/>
  <c r="T3822" i="5"/>
  <c r="Y3822" i="5"/>
  <c r="T3818" i="5"/>
  <c r="Y3818" i="5"/>
  <c r="T3807" i="5"/>
  <c r="Y3807" i="5"/>
  <c r="T3770" i="5"/>
  <c r="T3769" i="5"/>
  <c r="Y3770" i="5"/>
  <c r="Y3769" i="5"/>
  <c r="V4023" i="5" l="1"/>
  <c r="U4023" i="5"/>
  <c r="U4022" i="5"/>
  <c r="V4022" i="5"/>
  <c r="V4021" i="5"/>
  <c r="U4021" i="5"/>
  <c r="Y4211" i="5"/>
  <c r="Y4210" i="5"/>
  <c r="T4211" i="5"/>
  <c r="T4210" i="5"/>
  <c r="Y4213" i="5"/>
  <c r="Y4212" i="5"/>
  <c r="T5201" i="5"/>
  <c r="Y5201" i="5"/>
  <c r="T5256" i="5"/>
  <c r="Y5256" i="5"/>
  <c r="T5211" i="5"/>
  <c r="Y5211" i="5"/>
  <c r="T5226" i="5"/>
  <c r="Y5226" i="5"/>
  <c r="T5218" i="5"/>
  <c r="Y5218" i="5"/>
  <c r="T5200" i="5"/>
  <c r="Y5200" i="5"/>
  <c r="T5199" i="5"/>
  <c r="T5198" i="5"/>
  <c r="Y5199" i="5"/>
  <c r="Y5198" i="5"/>
  <c r="T5184" i="5"/>
  <c r="Y5184" i="5"/>
  <c r="T5175" i="5"/>
  <c r="T5174" i="5"/>
  <c r="T5167" i="5"/>
  <c r="T5166" i="5"/>
  <c r="T5159" i="5"/>
  <c r="T5158" i="5"/>
  <c r="Y5175" i="5"/>
  <c r="Y5174" i="5"/>
  <c r="Y5167" i="5"/>
  <c r="Y5166" i="5"/>
  <c r="Y5159" i="5"/>
  <c r="Y5158" i="5"/>
  <c r="T5153" i="5"/>
  <c r="Y5153" i="5"/>
  <c r="T5152" i="5"/>
  <c r="Y5152" i="5"/>
  <c r="T5150" i="5"/>
  <c r="Y5150" i="5"/>
  <c r="T5143" i="5"/>
  <c r="T5142" i="5"/>
  <c r="T5135" i="5"/>
  <c r="T5134" i="5"/>
  <c r="Y5143" i="5"/>
  <c r="Y5142" i="5"/>
  <c r="Y5135" i="5"/>
  <c r="Y5134" i="5"/>
  <c r="T5127" i="5"/>
  <c r="T5126" i="5"/>
  <c r="T5125" i="5"/>
  <c r="T5124" i="5"/>
  <c r="T5123" i="5"/>
  <c r="T5122" i="5"/>
  <c r="Y5127" i="5"/>
  <c r="Y5126" i="5"/>
  <c r="Y5125" i="5"/>
  <c r="Y5124" i="5"/>
  <c r="Y5123" i="5"/>
  <c r="Y5122" i="5"/>
  <c r="T5115" i="5"/>
  <c r="Y5115" i="5"/>
  <c r="T5114" i="5"/>
  <c r="Y5114" i="5"/>
  <c r="T5107" i="5"/>
  <c r="Y5107" i="5"/>
  <c r="T5099" i="5"/>
  <c r="T5098" i="5"/>
  <c r="Y5099" i="5"/>
  <c r="Y5098" i="5"/>
  <c r="T5097" i="5"/>
  <c r="T5096" i="5"/>
  <c r="Y5097" i="5"/>
  <c r="Y5096" i="5"/>
  <c r="T5106" i="5"/>
  <c r="Y5106" i="5"/>
  <c r="Y4248" i="5"/>
  <c r="T4248" i="5"/>
  <c r="T4260" i="5"/>
  <c r="Y4260" i="5"/>
  <c r="T4257" i="5"/>
  <c r="Y4257" i="5"/>
  <c r="T4239" i="5"/>
  <c r="T4238" i="5"/>
  <c r="Y4239" i="5"/>
  <c r="Y4238" i="5"/>
  <c r="T4220" i="5"/>
  <c r="Y4220" i="5"/>
  <c r="T4203" i="5"/>
  <c r="T4202" i="5"/>
  <c r="Y4203" i="5"/>
  <c r="Y4202" i="5"/>
  <c r="T4221" i="5"/>
  <c r="Y4221" i="5"/>
  <c r="T4194" i="5"/>
  <c r="T4193" i="5"/>
  <c r="T4185" i="5"/>
  <c r="Y4194" i="5"/>
  <c r="Y4193" i="5"/>
  <c r="Y4185" i="5"/>
  <c r="T4182" i="5"/>
  <c r="Y4182" i="5"/>
  <c r="T4173" i="5"/>
  <c r="Y4173" i="5"/>
  <c r="T4171" i="5"/>
  <c r="Y4171" i="5"/>
  <c r="Y4154" i="5"/>
  <c r="T4154" i="5"/>
  <c r="T4153" i="5"/>
  <c r="T4152" i="5"/>
  <c r="Y4153" i="5"/>
  <c r="Y4152" i="5"/>
  <c r="Y4108" i="5"/>
  <c r="T4108" i="5"/>
  <c r="V5097" i="5" l="1"/>
  <c r="U5097" i="5"/>
  <c r="V5115" i="5"/>
  <c r="U5115" i="5"/>
  <c r="V5114" i="5"/>
  <c r="U5114" i="5"/>
  <c r="V5098" i="5"/>
  <c r="U5098" i="5"/>
  <c r="V5106" i="5"/>
  <c r="U5106" i="5"/>
  <c r="U5099" i="5"/>
  <c r="V5099" i="5"/>
  <c r="V5107" i="5"/>
  <c r="U5107" i="5"/>
  <c r="T3182" i="5"/>
  <c r="T3184" i="5"/>
  <c r="Y3184" i="5"/>
  <c r="T5285" i="5"/>
  <c r="T5283" i="5"/>
  <c r="T5282" i="5"/>
  <c r="T5271" i="5"/>
  <c r="T5270" i="5"/>
  <c r="T5269" i="5"/>
  <c r="T5268" i="5"/>
  <c r="T5267" i="5"/>
  <c r="T5266" i="5"/>
  <c r="Y5285" i="5"/>
  <c r="Y5283" i="5"/>
  <c r="Y5282" i="5"/>
  <c r="Y5271" i="5"/>
  <c r="Y5270" i="5"/>
  <c r="Y5269" i="5"/>
  <c r="Y5268" i="5"/>
  <c r="Y5267" i="5"/>
  <c r="Y5266" i="5"/>
  <c r="T5259" i="5"/>
  <c r="T5258" i="5"/>
  <c r="Y5259" i="5"/>
  <c r="Y5258" i="5"/>
  <c r="T5257" i="5"/>
  <c r="Y5257" i="5"/>
  <c r="T5249" i="5"/>
  <c r="T5248" i="5"/>
  <c r="T5241" i="5"/>
  <c r="T5240" i="5"/>
  <c r="T5235" i="5"/>
  <c r="T5234" i="5"/>
  <c r="Y5249" i="5"/>
  <c r="Y5248" i="5"/>
  <c r="Y5241" i="5"/>
  <c r="Y5240" i="5"/>
  <c r="Y5235" i="5"/>
  <c r="Y5234" i="5"/>
  <c r="T5227" i="5"/>
  <c r="Y5227" i="5"/>
  <c r="T5219" i="5"/>
  <c r="Y5219" i="5"/>
  <c r="T5210" i="5"/>
  <c r="T5209" i="5"/>
  <c r="T5208" i="5"/>
  <c r="Y5210" i="5"/>
  <c r="Y5209" i="5"/>
  <c r="Y5208" i="5"/>
  <c r="T5197" i="5"/>
  <c r="T5196" i="5"/>
  <c r="Y5197" i="5"/>
  <c r="Y5196" i="5"/>
  <c r="T5185" i="5"/>
  <c r="Y5185" i="5"/>
  <c r="T5177" i="5"/>
  <c r="T5176" i="5"/>
  <c r="Y5177" i="5"/>
  <c r="Y5176" i="5"/>
  <c r="Y5151" i="5"/>
  <c r="T5151" i="5"/>
  <c r="U5151" i="5" s="1"/>
  <c r="T3236" i="5"/>
  <c r="Y3236" i="5"/>
  <c r="T3227" i="5"/>
  <c r="Y3227" i="5"/>
  <c r="T3220" i="5"/>
  <c r="Y3220" i="5"/>
  <c r="T3210" i="5"/>
  <c r="T3209" i="5"/>
  <c r="Y3210" i="5"/>
  <c r="Y3209" i="5"/>
  <c r="T3192" i="5"/>
  <c r="T3191" i="5"/>
  <c r="Y3192" i="5"/>
  <c r="Y3191" i="5"/>
  <c r="T3183" i="5"/>
  <c r="Y3183" i="5"/>
  <c r="T3176" i="5"/>
  <c r="T3173" i="5"/>
  <c r="Y3176" i="5"/>
  <c r="Y3173" i="5"/>
  <c r="T3171" i="5"/>
  <c r="Y3171" i="5"/>
  <c r="T3164" i="5"/>
  <c r="Y3164" i="5"/>
  <c r="T3156" i="5"/>
  <c r="T3155" i="5"/>
  <c r="Y3156" i="5"/>
  <c r="Y3155" i="5"/>
  <c r="T3150" i="5"/>
  <c r="T3148" i="5"/>
  <c r="T3147" i="5"/>
  <c r="Y3150" i="5"/>
  <c r="Y3148" i="5"/>
  <c r="Y3147" i="5"/>
  <c r="T3145" i="5"/>
  <c r="Y3145" i="5"/>
  <c r="T3138" i="5"/>
  <c r="Y3138" i="5"/>
  <c r="T3136" i="5"/>
  <c r="T3135" i="5"/>
  <c r="Y3136" i="5"/>
  <c r="Y3135" i="5"/>
  <c r="T3130" i="5"/>
  <c r="Y3130" i="5"/>
  <c r="T3124" i="5"/>
  <c r="T3123" i="5"/>
  <c r="Y3124" i="5"/>
  <c r="Y3123" i="5"/>
  <c r="T3122" i="5"/>
  <c r="T3121" i="5"/>
  <c r="Y3122" i="5"/>
  <c r="Y3121" i="5"/>
  <c r="T3137" i="5"/>
  <c r="Y3137" i="5"/>
  <c r="T3114" i="5"/>
  <c r="T3113" i="5"/>
  <c r="Y3114" i="5"/>
  <c r="Y3113" i="5"/>
  <c r="T3112" i="5"/>
  <c r="T3111" i="5"/>
  <c r="Y3112" i="5"/>
  <c r="Y3111" i="5"/>
  <c r="T3103" i="5"/>
  <c r="Y3103" i="5"/>
  <c r="T3096" i="5"/>
  <c r="T3095" i="5"/>
  <c r="Y3096" i="5"/>
  <c r="Y3095" i="5"/>
  <c r="V5151" i="5" l="1"/>
  <c r="T3341" i="5"/>
  <c r="Y3341" i="5"/>
  <c r="Y3319" i="5"/>
  <c r="T3319" i="5"/>
  <c r="T3317" i="5"/>
  <c r="Y3317" i="5"/>
  <c r="T3315" i="5"/>
  <c r="Y3315" i="5"/>
  <c r="T3303" i="5"/>
  <c r="Y3303" i="5"/>
  <c r="T3294" i="5"/>
  <c r="T3293" i="5"/>
  <c r="Y3294" i="5"/>
  <c r="Y3293" i="5"/>
  <c r="T3292" i="5"/>
  <c r="T3291" i="5"/>
  <c r="Y3292" i="5"/>
  <c r="Y3291" i="5"/>
  <c r="T3283" i="5"/>
  <c r="Y3283" i="5"/>
  <c r="T3276" i="5"/>
  <c r="T3275" i="5"/>
  <c r="Y3276" i="5"/>
  <c r="Y3275" i="5"/>
  <c r="T3270" i="5"/>
  <c r="Y3270" i="5"/>
  <c r="T3267" i="5"/>
  <c r="Y3267" i="5"/>
  <c r="T3258" i="5"/>
  <c r="T3257" i="5"/>
  <c r="T3250" i="5"/>
  <c r="T3249" i="5"/>
  <c r="T3248" i="5"/>
  <c r="T3247" i="5"/>
  <c r="Y3258" i="5"/>
  <c r="Y3257" i="5"/>
  <c r="Y3250" i="5"/>
  <c r="Y3249" i="5"/>
  <c r="Y3248" i="5"/>
  <c r="Y3247" i="5"/>
  <c r="T3260" i="5"/>
  <c r="T3259" i="5"/>
  <c r="Y3260" i="5"/>
  <c r="Y3259" i="5"/>
  <c r="T3242" i="5"/>
  <c r="T3241" i="5"/>
  <c r="T3240" i="5"/>
  <c r="T3239" i="5"/>
  <c r="T3238" i="5"/>
  <c r="T3237" i="5"/>
  <c r="Y3242" i="5"/>
  <c r="Y3241" i="5"/>
  <c r="Y3240" i="5"/>
  <c r="Y3239" i="5"/>
  <c r="Y3238" i="5"/>
  <c r="Y3237" i="5"/>
  <c r="T3235" i="5"/>
  <c r="Y3235" i="5"/>
  <c r="T3219" i="5"/>
  <c r="Y3219" i="5"/>
  <c r="T3228" i="5"/>
  <c r="Y3228" i="5"/>
  <c r="T3226" i="5"/>
  <c r="T3225" i="5"/>
  <c r="Y3226" i="5"/>
  <c r="Y3225" i="5"/>
  <c r="T3214" i="5"/>
  <c r="T3213" i="5"/>
  <c r="Y3214" i="5"/>
  <c r="Y3213" i="5"/>
  <c r="T3212" i="5"/>
  <c r="T3211" i="5"/>
  <c r="Y3212" i="5"/>
  <c r="Y3211" i="5"/>
  <c r="T3208" i="5"/>
  <c r="T3207" i="5"/>
  <c r="Y3208" i="5"/>
  <c r="Y3207" i="5"/>
  <c r="T3200" i="5"/>
  <c r="T3199" i="5"/>
  <c r="Y3200" i="5"/>
  <c r="Y3199" i="5"/>
  <c r="T3181" i="5"/>
  <c r="Y3182" i="5"/>
  <c r="Y3181" i="5"/>
  <c r="T3175" i="5"/>
  <c r="Y3175" i="5"/>
  <c r="T3172" i="5"/>
  <c r="Y3172" i="5"/>
  <c r="T3162" i="5"/>
  <c r="Y3162" i="5"/>
  <c r="T3149" i="5"/>
  <c r="Y3149" i="5"/>
  <c r="Y3104" i="5"/>
  <c r="O3098" i="5"/>
  <c r="O3097" i="5"/>
  <c r="O3096" i="5"/>
  <c r="O3095" i="5"/>
  <c r="O3106" i="5"/>
  <c r="O3105" i="5"/>
  <c r="O3104" i="5"/>
  <c r="O3103" i="5"/>
  <c r="O3116" i="5"/>
  <c r="O3115" i="5"/>
  <c r="O3114" i="5"/>
  <c r="O3113" i="5"/>
  <c r="O3112" i="5"/>
  <c r="O3111" i="5"/>
  <c r="O3124" i="5"/>
  <c r="O3123" i="5"/>
  <c r="O3122" i="5"/>
  <c r="O3121" i="5"/>
  <c r="O3130" i="5"/>
  <c r="O3129" i="5"/>
  <c r="O3140" i="5"/>
  <c r="O3139" i="5"/>
  <c r="O3138" i="5"/>
  <c r="O3137" i="5"/>
  <c r="O3136" i="5"/>
  <c r="O3135" i="5"/>
  <c r="O3150" i="5"/>
  <c r="O3149" i="5"/>
  <c r="O3148" i="5"/>
  <c r="O3147" i="5"/>
  <c r="O3146" i="5"/>
  <c r="O3145" i="5"/>
  <c r="O3156" i="5"/>
  <c r="O3155" i="5"/>
  <c r="O3166" i="5"/>
  <c r="O3165" i="5"/>
  <c r="O3164" i="5"/>
  <c r="O3163" i="5"/>
  <c r="O3162" i="5"/>
  <c r="O3161" i="5"/>
  <c r="O3176" i="5"/>
  <c r="O3175" i="5"/>
  <c r="O3174" i="5"/>
  <c r="O3173" i="5"/>
  <c r="O3172" i="5"/>
  <c r="O3171" i="5"/>
  <c r="O3186" i="5"/>
  <c r="O3185" i="5"/>
  <c r="O3184" i="5"/>
  <c r="O3183" i="5"/>
  <c r="O3182" i="5"/>
  <c r="O3181" i="5"/>
  <c r="O3202" i="5"/>
  <c r="O3201" i="5"/>
  <c r="O3200" i="5"/>
  <c r="O3199" i="5"/>
  <c r="O3194" i="5"/>
  <c r="O3193" i="5"/>
  <c r="O3192" i="5"/>
  <c r="O3191" i="5"/>
  <c r="O3214" i="5"/>
  <c r="O3213" i="5"/>
  <c r="O3212" i="5"/>
  <c r="O3211" i="5"/>
  <c r="O3210" i="5"/>
  <c r="O3209" i="5"/>
  <c r="O3208" i="5"/>
  <c r="O3207" i="5"/>
  <c r="O3230" i="5"/>
  <c r="O3229" i="5"/>
  <c r="O3228" i="5"/>
  <c r="O3227" i="5"/>
  <c r="O3226" i="5"/>
  <c r="O3225" i="5"/>
  <c r="O3242" i="5"/>
  <c r="O3241" i="5"/>
  <c r="O3240" i="5"/>
  <c r="O3239" i="5"/>
  <c r="O3238" i="5"/>
  <c r="O3237" i="5"/>
  <c r="O3236" i="5"/>
  <c r="O3235" i="5"/>
  <c r="O3252" i="5"/>
  <c r="O3251" i="5"/>
  <c r="O3250" i="5"/>
  <c r="O3249" i="5"/>
  <c r="O3248" i="5"/>
  <c r="O3247" i="5"/>
  <c r="O3262" i="5"/>
  <c r="O3261" i="5"/>
  <c r="O3260" i="5"/>
  <c r="O3259" i="5"/>
  <c r="O3258" i="5"/>
  <c r="O3257" i="5"/>
  <c r="O3270" i="5"/>
  <c r="O3269" i="5"/>
  <c r="O3268" i="5"/>
  <c r="O3267" i="5"/>
  <c r="O3278" i="5"/>
  <c r="O3277" i="5"/>
  <c r="O3276" i="5"/>
  <c r="O3275" i="5"/>
  <c r="O3284" i="5"/>
  <c r="O3283" i="5"/>
  <c r="O3296" i="5"/>
  <c r="O3295" i="5"/>
  <c r="O3294" i="5"/>
  <c r="O3293" i="5"/>
  <c r="O3292" i="5"/>
  <c r="O3291" i="5"/>
  <c r="O3310" i="5"/>
  <c r="O3309" i="5"/>
  <c r="O3304" i="5"/>
  <c r="O3303" i="5"/>
  <c r="O3302" i="5"/>
  <c r="O3301" i="5"/>
  <c r="O3319" i="5"/>
  <c r="O3318" i="5"/>
  <c r="O3317" i="5"/>
  <c r="O3316" i="5"/>
  <c r="O3315" i="5"/>
  <c r="T3104" i="5"/>
  <c r="U3283" i="5" l="1"/>
  <c r="V3283" i="5"/>
  <c r="T3352" i="5"/>
  <c r="T3351" i="5"/>
  <c r="T3350" i="5"/>
  <c r="T3349" i="5"/>
  <c r="T3334" i="5"/>
  <c r="T3333" i="5"/>
  <c r="T3332" i="5"/>
  <c r="T3331" i="5"/>
  <c r="T3330" i="5"/>
  <c r="T3329" i="5"/>
  <c r="T3328" i="5"/>
  <c r="T3327" i="5"/>
  <c r="Y3352" i="5"/>
  <c r="Y3351" i="5"/>
  <c r="Y3350" i="5"/>
  <c r="Y3349" i="5"/>
  <c r="Y3334" i="5"/>
  <c r="Y3333" i="5"/>
  <c r="Y3332" i="5"/>
  <c r="Y3331" i="5"/>
  <c r="Y3330" i="5"/>
  <c r="Y3329" i="5"/>
  <c r="Y3328" i="5"/>
  <c r="Y3327" i="5"/>
  <c r="T3320" i="5"/>
  <c r="T3318" i="5"/>
  <c r="Y3320" i="5"/>
  <c r="Y3318" i="5"/>
  <c r="T3316" i="5"/>
  <c r="Y3316" i="5"/>
  <c r="T3304" i="5"/>
  <c r="Y3304" i="5"/>
  <c r="T3310" i="5"/>
  <c r="Y3310" i="5"/>
  <c r="T3309" i="5"/>
  <c r="T3302" i="5"/>
  <c r="T3301" i="5"/>
  <c r="Y3309" i="5"/>
  <c r="Y3302" i="5"/>
  <c r="Y3301" i="5"/>
  <c r="T3284" i="5"/>
  <c r="Y3284" i="5"/>
  <c r="T3269" i="5"/>
  <c r="T3268" i="5"/>
  <c r="Y3269" i="5"/>
  <c r="Y3268" i="5"/>
  <c r="T3174" i="5"/>
  <c r="Y3174" i="5"/>
  <c r="Y3161" i="5"/>
  <c r="T3161" i="5"/>
  <c r="V3161" i="5" s="1"/>
  <c r="T4355" i="5"/>
  <c r="T4354" i="5"/>
  <c r="T4353" i="5"/>
  <c r="T4352" i="5"/>
  <c r="T4351" i="5"/>
  <c r="T4350" i="5"/>
  <c r="Y4355" i="5"/>
  <c r="Y4354" i="5"/>
  <c r="Y4353" i="5"/>
  <c r="Y4352" i="5"/>
  <c r="Y4351" i="5"/>
  <c r="Y4350" i="5"/>
  <c r="T4343" i="5"/>
  <c r="Y4343" i="5"/>
  <c r="T4342" i="5"/>
  <c r="Y4342" i="5"/>
  <c r="T4337" i="5"/>
  <c r="T4336" i="5"/>
  <c r="Y4337" i="5"/>
  <c r="Y4336" i="5"/>
  <c r="T4329" i="5"/>
  <c r="T4327" i="5"/>
  <c r="T4326" i="5"/>
  <c r="T4325" i="5"/>
  <c r="T4324" i="5"/>
  <c r="Y4329" i="5"/>
  <c r="Y4327" i="5"/>
  <c r="Y4326" i="5"/>
  <c r="Y4325" i="5"/>
  <c r="Y4324" i="5"/>
  <c r="N4309" i="5"/>
  <c r="N4308" i="5"/>
  <c r="T4317" i="5"/>
  <c r="T4316" i="5"/>
  <c r="T4309" i="5"/>
  <c r="T4308" i="5"/>
  <c r="Y4317" i="5"/>
  <c r="Y4316" i="5"/>
  <c r="Y4309" i="5"/>
  <c r="Y4308" i="5"/>
  <c r="T4328" i="5"/>
  <c r="Y4328" i="5"/>
  <c r="T4301" i="5"/>
  <c r="T4300" i="5"/>
  <c r="T4293" i="5"/>
  <c r="T4292" i="5"/>
  <c r="T4285" i="5"/>
  <c r="T4284" i="5"/>
  <c r="T4283" i="5"/>
  <c r="U4283" i="5" s="1"/>
  <c r="Y4301" i="5"/>
  <c r="Y4300" i="5"/>
  <c r="Y4293" i="5"/>
  <c r="Y4292" i="5"/>
  <c r="Y4285" i="5"/>
  <c r="Y4284" i="5"/>
  <c r="T4282" i="5"/>
  <c r="Y4283" i="5"/>
  <c r="Y4282" i="5"/>
  <c r="T4275" i="5"/>
  <c r="T4274" i="5"/>
  <c r="T4273" i="5"/>
  <c r="T4272" i="5"/>
  <c r="T4271" i="5"/>
  <c r="T4270" i="5"/>
  <c r="Y4275" i="5"/>
  <c r="Y4274" i="5"/>
  <c r="Y4273" i="5"/>
  <c r="Y4272" i="5"/>
  <c r="Y4271" i="5"/>
  <c r="Y4270" i="5"/>
  <c r="T4269" i="5"/>
  <c r="Y4269" i="5"/>
  <c r="T4268" i="5"/>
  <c r="V4268" i="5" s="1"/>
  <c r="Y4268" i="5"/>
  <c r="T3900" i="5"/>
  <c r="Y3900" i="5"/>
  <c r="T3897" i="5"/>
  <c r="Y3897" i="5"/>
  <c r="T3852" i="5"/>
  <c r="Y3852" i="5"/>
  <c r="T3749" i="5"/>
  <c r="Y3749" i="5"/>
  <c r="V3284" i="5" l="1"/>
  <c r="U3284" i="5"/>
  <c r="V4283" i="5"/>
  <c r="U3161" i="5"/>
  <c r="U4268" i="5"/>
  <c r="T5364" i="5"/>
  <c r="Y5364" i="5"/>
  <c r="Y5400" i="5"/>
  <c r="T5400" i="5"/>
  <c r="O5403" i="5"/>
  <c r="O5402" i="5"/>
  <c r="O5401" i="5"/>
  <c r="O5400" i="5"/>
  <c r="T5402" i="5"/>
  <c r="T5401" i="5"/>
  <c r="T5399" i="5"/>
  <c r="T5398" i="5"/>
  <c r="T5397" i="5"/>
  <c r="T5396" i="5"/>
  <c r="Y5402" i="5"/>
  <c r="Y5401" i="5"/>
  <c r="Y5399" i="5"/>
  <c r="Y5398" i="5"/>
  <c r="Y5397" i="5"/>
  <c r="Y5396" i="5"/>
  <c r="T5389" i="5"/>
  <c r="T5388" i="5"/>
  <c r="Y5389" i="5"/>
  <c r="Y5388" i="5"/>
  <c r="Y5387" i="5"/>
  <c r="Y5386" i="5"/>
  <c r="T5387" i="5"/>
  <c r="T5386" i="5"/>
  <c r="T5381" i="5"/>
  <c r="T5380" i="5"/>
  <c r="T5379" i="5"/>
  <c r="T5378" i="5"/>
  <c r="Y5381" i="5"/>
  <c r="Y5380" i="5"/>
  <c r="Y5379" i="5"/>
  <c r="Y5378" i="5"/>
  <c r="T5371" i="5"/>
  <c r="T5370" i="5"/>
  <c r="Y5371" i="5"/>
  <c r="Y5370" i="5"/>
  <c r="T5365" i="5"/>
  <c r="Y5365" i="5"/>
  <c r="T5359" i="5"/>
  <c r="T5358" i="5"/>
  <c r="Y5359" i="5"/>
  <c r="Y5358" i="5"/>
  <c r="T5357" i="5"/>
  <c r="T5356" i="5"/>
  <c r="Y5357" i="5"/>
  <c r="Y5356" i="5"/>
  <c r="T5349" i="5"/>
  <c r="T5348" i="5"/>
  <c r="T5343" i="5"/>
  <c r="T5342" i="5"/>
  <c r="Y5349" i="5"/>
  <c r="Y5348" i="5"/>
  <c r="Y5343" i="5"/>
  <c r="Y5342" i="5"/>
  <c r="T5335" i="5"/>
  <c r="T5334" i="5"/>
  <c r="Y5335" i="5"/>
  <c r="Y5334" i="5"/>
  <c r="T5329" i="5"/>
  <c r="T5328" i="5"/>
  <c r="T5327" i="5"/>
  <c r="T5326" i="5"/>
  <c r="Y5329" i="5"/>
  <c r="Y5328" i="5"/>
  <c r="Y5327" i="5"/>
  <c r="Y5326" i="5"/>
  <c r="T5325" i="5"/>
  <c r="Y5325" i="5"/>
  <c r="T5317" i="5"/>
  <c r="T5316" i="5"/>
  <c r="Y5317" i="5"/>
  <c r="Y5316" i="5"/>
  <c r="T5309" i="5"/>
  <c r="T5308" i="5"/>
  <c r="Y5309" i="5"/>
  <c r="Y5308" i="5"/>
  <c r="T5301" i="5"/>
  <c r="T5300" i="5"/>
  <c r="Y5301" i="5"/>
  <c r="Y5300" i="5"/>
  <c r="T5299" i="5"/>
  <c r="T5298" i="5"/>
  <c r="Y5299" i="5"/>
  <c r="Y5298" i="5"/>
  <c r="T5293" i="5"/>
  <c r="T5292" i="5"/>
  <c r="Y5293" i="5"/>
  <c r="Y5292" i="5"/>
  <c r="T5291" i="5"/>
  <c r="T5290" i="5"/>
  <c r="Y5291" i="5"/>
  <c r="Y5290" i="5"/>
  <c r="T4256" i="5"/>
  <c r="Y4256" i="5"/>
  <c r="T4261" i="5"/>
  <c r="T4259" i="5"/>
  <c r="U4259" i="5" s="1"/>
  <c r="Y4261" i="5"/>
  <c r="T4258" i="5"/>
  <c r="Y4259" i="5"/>
  <c r="Y4258" i="5"/>
  <c r="T4249" i="5"/>
  <c r="Y4249" i="5"/>
  <c r="T4241" i="5"/>
  <c r="T4240" i="5"/>
  <c r="Y4241" i="5"/>
  <c r="Y4240" i="5"/>
  <c r="T4228" i="5"/>
  <c r="Y4228" i="5"/>
  <c r="T4237" i="5"/>
  <c r="T4236" i="5"/>
  <c r="Y4237" i="5"/>
  <c r="Y4236" i="5"/>
  <c r="T4219" i="5"/>
  <c r="T4218" i="5"/>
  <c r="Y4219" i="5"/>
  <c r="Y4218" i="5"/>
  <c r="Y4175" i="5"/>
  <c r="T4175" i="5"/>
  <c r="V4259" i="5" l="1"/>
  <c r="Y3520" i="5"/>
  <c r="Y3519" i="5"/>
  <c r="Y3512" i="5"/>
  <c r="Y3511" i="5"/>
  <c r="Y3494" i="5"/>
  <c r="Y3493" i="5"/>
  <c r="Y3492" i="5"/>
  <c r="Y3491" i="5"/>
  <c r="Y3506" i="5"/>
  <c r="Y3505" i="5"/>
  <c r="Y3504" i="5"/>
  <c r="Y3503" i="5"/>
  <c r="Y3510" i="5"/>
  <c r="T3520" i="5"/>
  <c r="T3519" i="5"/>
  <c r="T3518" i="5"/>
  <c r="T3517" i="5"/>
  <c r="T3512" i="5"/>
  <c r="T3511" i="5"/>
  <c r="T3510" i="5"/>
  <c r="T3509" i="5"/>
  <c r="T3506" i="5"/>
  <c r="T3505" i="5"/>
  <c r="T3504" i="5"/>
  <c r="T3503" i="5"/>
  <c r="T3494" i="5"/>
  <c r="T3493" i="5"/>
  <c r="T3492" i="5"/>
  <c r="T3491" i="5"/>
  <c r="T3483" i="5"/>
  <c r="V3483" i="5" s="1"/>
  <c r="T3484" i="5"/>
  <c r="V3484" i="5" s="1"/>
  <c r="T3485" i="5"/>
  <c r="V3485" i="5" s="1"/>
  <c r="T3486" i="5"/>
  <c r="V3486" i="5" s="1"/>
  <c r="Y3509" i="5"/>
  <c r="Y3518" i="5"/>
  <c r="Y3517" i="5"/>
  <c r="T3478" i="5"/>
  <c r="T3477" i="5"/>
  <c r="T3476" i="5"/>
  <c r="T3475" i="5"/>
  <c r="T3472" i="5"/>
  <c r="T3471" i="5"/>
  <c r="T3470" i="5"/>
  <c r="T3469" i="5"/>
  <c r="Y3486" i="5"/>
  <c r="Y3485" i="5"/>
  <c r="Y3484" i="5"/>
  <c r="Y3483" i="5"/>
  <c r="T3462" i="5"/>
  <c r="T3461" i="5"/>
  <c r="T3460" i="5"/>
  <c r="T3459" i="5"/>
  <c r="T3454" i="5"/>
  <c r="T3453" i="5"/>
  <c r="T3452" i="5"/>
  <c r="T3451" i="5"/>
  <c r="T3446" i="5"/>
  <c r="T3445" i="5"/>
  <c r="T3444" i="5"/>
  <c r="T3443" i="5"/>
  <c r="T3438" i="5"/>
  <c r="T3437" i="5"/>
  <c r="T3436" i="5"/>
  <c r="T3435" i="5"/>
  <c r="T3430" i="5"/>
  <c r="T3429" i="5"/>
  <c r="T3422" i="5"/>
  <c r="T3421" i="5"/>
  <c r="T3414" i="5"/>
  <c r="T3413" i="5"/>
  <c r="T3412" i="5"/>
  <c r="T3411" i="5"/>
  <c r="Y3478" i="5"/>
  <c r="Y3477" i="5"/>
  <c r="Y3476" i="5"/>
  <c r="Y3475" i="5"/>
  <c r="Y3472" i="5"/>
  <c r="Y3471" i="5"/>
  <c r="Y3470" i="5"/>
  <c r="Y3469" i="5"/>
  <c r="Y3462" i="5"/>
  <c r="Y3461" i="5"/>
  <c r="Y3460" i="5"/>
  <c r="Y3459" i="5"/>
  <c r="Y3454" i="5"/>
  <c r="Y3453" i="5"/>
  <c r="Y3452" i="5"/>
  <c r="Y3451" i="5"/>
  <c r="Y3446" i="5"/>
  <c r="Y3445" i="5"/>
  <c r="Y3444" i="5"/>
  <c r="Y3443" i="5"/>
  <c r="Y3438" i="5"/>
  <c r="Y3437" i="5"/>
  <c r="Y3436" i="5"/>
  <c r="Y3435" i="5"/>
  <c r="Y3430" i="5"/>
  <c r="Y3429" i="5"/>
  <c r="Y3422" i="5"/>
  <c r="Y3421" i="5"/>
  <c r="Y3414" i="5"/>
  <c r="Y3413" i="5"/>
  <c r="Y3412" i="5"/>
  <c r="Y3411" i="5"/>
  <c r="T3428" i="5"/>
  <c r="T3427" i="5"/>
  <c r="T3420" i="5"/>
  <c r="T3419" i="5"/>
  <c r="Y3420" i="5"/>
  <c r="Y3419" i="5"/>
  <c r="Y3428" i="5"/>
  <c r="Y3427" i="5"/>
  <c r="T3404" i="5"/>
  <c r="T3403" i="5"/>
  <c r="T3402" i="5"/>
  <c r="T3401" i="5"/>
  <c r="T3396" i="5"/>
  <c r="T3395" i="5"/>
  <c r="T3394" i="5"/>
  <c r="T3393" i="5"/>
  <c r="T3390" i="5"/>
  <c r="T3389" i="5"/>
  <c r="T3388" i="5"/>
  <c r="T3387" i="5"/>
  <c r="Y3390" i="5"/>
  <c r="Y3389" i="5"/>
  <c r="Y3388" i="5"/>
  <c r="Y3387" i="5"/>
  <c r="Y3396" i="5"/>
  <c r="Y3395" i="5"/>
  <c r="Y3394" i="5"/>
  <c r="Y3393" i="5"/>
  <c r="Y3404" i="5"/>
  <c r="Y3403" i="5"/>
  <c r="Y3402" i="5"/>
  <c r="Y3401" i="5"/>
  <c r="T3366" i="5"/>
  <c r="T3365" i="5"/>
  <c r="T3364" i="5"/>
  <c r="T3363" i="5"/>
  <c r="Y3366" i="5"/>
  <c r="Y3365" i="5"/>
  <c r="Y3364" i="5"/>
  <c r="Y3363" i="5"/>
  <c r="T3374" i="5"/>
  <c r="T3373" i="5"/>
  <c r="T3372" i="5"/>
  <c r="T3371" i="5"/>
  <c r="Y3374" i="5"/>
  <c r="Y3373" i="5"/>
  <c r="Y3372" i="5"/>
  <c r="Y3371" i="5"/>
  <c r="T3382" i="5"/>
  <c r="T3381" i="5"/>
  <c r="T3380" i="5"/>
  <c r="T3379" i="5"/>
  <c r="U3485" i="5" l="1"/>
  <c r="U3484" i="5"/>
  <c r="U3486" i="5"/>
  <c r="U3483" i="5"/>
  <c r="Y3926" i="5"/>
  <c r="T3926" i="5"/>
  <c r="T3916" i="5"/>
  <c r="V3916" i="5" s="1"/>
  <c r="Y3916" i="5"/>
  <c r="Y3915" i="5"/>
  <c r="T3915" i="5"/>
  <c r="V3915" i="5" s="1"/>
  <c r="N3914" i="5"/>
  <c r="Y3914" i="5"/>
  <c r="T3914" i="5"/>
  <c r="U3914" i="5" s="1"/>
  <c r="N3912" i="5"/>
  <c r="Y3912" i="5"/>
  <c r="T3912" i="5"/>
  <c r="V3912" i="5" s="1"/>
  <c r="N3907" i="5"/>
  <c r="Y3907" i="5"/>
  <c r="T3907" i="5"/>
  <c r="V3907" i="5" s="1"/>
  <c r="U3908" i="5"/>
  <c r="V3908" i="5"/>
  <c r="U3909" i="5"/>
  <c r="V3909" i="5"/>
  <c r="U3910" i="5"/>
  <c r="V3910" i="5"/>
  <c r="U3911" i="5"/>
  <c r="V3911" i="5"/>
  <c r="U3913" i="5"/>
  <c r="V3913" i="5"/>
  <c r="O3916" i="5"/>
  <c r="O3915" i="5"/>
  <c r="O3914" i="5"/>
  <c r="O3913" i="5"/>
  <c r="O3912" i="5"/>
  <c r="O3911" i="5"/>
  <c r="O3910" i="5"/>
  <c r="O3909" i="5"/>
  <c r="O3908" i="5"/>
  <c r="O3907" i="5"/>
  <c r="Y3869" i="5"/>
  <c r="T3869" i="5"/>
  <c r="U3869" i="5" s="1"/>
  <c r="U3870" i="5"/>
  <c r="V3870" i="5"/>
  <c r="O3870" i="5"/>
  <c r="O3869" i="5"/>
  <c r="N3930" i="5"/>
  <c r="T3930" i="5"/>
  <c r="Y3930" i="5"/>
  <c r="N3929" i="5"/>
  <c r="Y3929" i="5"/>
  <c r="T3929" i="5"/>
  <c r="Y3927" i="5"/>
  <c r="T3927" i="5"/>
  <c r="Y3925" i="5"/>
  <c r="Y3901" i="5"/>
  <c r="T3925" i="5"/>
  <c r="N3925" i="5"/>
  <c r="T3901" i="5"/>
  <c r="Y3899" i="5"/>
  <c r="T3899" i="5"/>
  <c r="Y3898" i="5"/>
  <c r="T3898" i="5"/>
  <c r="Y3892" i="5"/>
  <c r="T3892" i="5"/>
  <c r="Y3891" i="5"/>
  <c r="T3891" i="5"/>
  <c r="Y3885" i="5"/>
  <c r="T3885" i="5"/>
  <c r="Y3884" i="5"/>
  <c r="T3884" i="5"/>
  <c r="Y3883" i="5"/>
  <c r="T3883" i="5"/>
  <c r="Y3878" i="5"/>
  <c r="Y3877" i="5"/>
  <c r="T3878" i="5"/>
  <c r="T3877" i="5"/>
  <c r="Y3875" i="5"/>
  <c r="T3875" i="5"/>
  <c r="Y3868" i="5"/>
  <c r="T3868" i="5"/>
  <c r="Y3867" i="5"/>
  <c r="T3867" i="5"/>
  <c r="Y3862" i="5"/>
  <c r="T3862" i="5"/>
  <c r="Y3861" i="5"/>
  <c r="T3861" i="5"/>
  <c r="Y3853" i="5"/>
  <c r="T3853" i="5"/>
  <c r="Y3851" i="5"/>
  <c r="T3851" i="5"/>
  <c r="Y3834" i="5"/>
  <c r="T3834" i="5"/>
  <c r="Y3828" i="5"/>
  <c r="T3828" i="5"/>
  <c r="T3824" i="5"/>
  <c r="Y3824" i="5"/>
  <c r="Y3817" i="5"/>
  <c r="T3817" i="5"/>
  <c r="Y3771" i="5"/>
  <c r="T3771" i="5"/>
  <c r="N3765" i="5"/>
  <c r="Y3765" i="5"/>
  <c r="T3765" i="5"/>
  <c r="Y3758" i="5"/>
  <c r="T3758" i="5"/>
  <c r="Y3732" i="5"/>
  <c r="T3732" i="5"/>
  <c r="T3751" i="5"/>
  <c r="U3751" i="5" s="1"/>
  <c r="Y3751" i="5"/>
  <c r="V3752" i="5"/>
  <c r="U3752" i="5"/>
  <c r="O3752" i="5"/>
  <c r="O3751" i="5"/>
  <c r="T3724" i="5"/>
  <c r="T3722" i="5"/>
  <c r="V3914" i="5" l="1"/>
  <c r="U3916" i="5"/>
  <c r="U3912" i="5"/>
  <c r="U3915" i="5"/>
  <c r="V3751" i="5"/>
  <c r="U3907" i="5"/>
  <c r="V3869" i="5"/>
  <c r="O2993" i="5"/>
  <c r="O2992" i="5"/>
  <c r="O2991" i="5"/>
  <c r="O2990" i="5"/>
  <c r="T2993" i="5"/>
  <c r="T2992" i="5"/>
  <c r="T2991" i="5"/>
  <c r="T2990" i="5"/>
  <c r="T2994" i="5"/>
  <c r="Y2993" i="5"/>
  <c r="Y2992" i="5"/>
  <c r="Y2991" i="5"/>
  <c r="Y2990" i="5"/>
  <c r="T3001" i="5"/>
  <c r="T3000" i="5"/>
  <c r="T2999" i="5"/>
  <c r="T2998" i="5"/>
  <c r="Y3001" i="5"/>
  <c r="Y3000" i="5"/>
  <c r="Y2999" i="5"/>
  <c r="Y2998" i="5"/>
  <c r="O3001" i="5"/>
  <c r="O3000" i="5"/>
  <c r="O2999" i="5"/>
  <c r="O2998" i="5"/>
  <c r="T2985" i="5"/>
  <c r="T2984" i="5"/>
  <c r="T2983" i="5"/>
  <c r="T2982" i="5"/>
  <c r="Y2985" i="5"/>
  <c r="Y2984" i="5"/>
  <c r="Y2983" i="5"/>
  <c r="Y2982" i="5"/>
  <c r="O2985" i="5"/>
  <c r="O2984" i="5"/>
  <c r="O2983" i="5"/>
  <c r="O2982" i="5"/>
  <c r="O2977" i="5"/>
  <c r="O2976" i="5"/>
  <c r="O2975" i="5"/>
  <c r="O2974" i="5"/>
  <c r="Y2977" i="5"/>
  <c r="Y2975" i="5"/>
  <c r="Y2976" i="5"/>
  <c r="Y2974" i="5"/>
  <c r="T2977" i="5"/>
  <c r="T2976" i="5"/>
  <c r="T2975" i="5"/>
  <c r="U2975" i="5" s="1"/>
  <c r="T2974" i="5"/>
  <c r="U2974" i="5" s="1"/>
  <c r="N4557" i="5"/>
  <c r="N4574" i="5"/>
  <c r="N4573" i="5"/>
  <c r="T4574" i="5"/>
  <c r="T4573" i="5"/>
  <c r="Y4574" i="5"/>
  <c r="N4558" i="5"/>
  <c r="N4556" i="5"/>
  <c r="N4555" i="5"/>
  <c r="T4558" i="5"/>
  <c r="U4558" i="5" s="1"/>
  <c r="T4557" i="5"/>
  <c r="U4557" i="5" s="1"/>
  <c r="T4556" i="5"/>
  <c r="U4556" i="5" s="1"/>
  <c r="T4555" i="5"/>
  <c r="U4555" i="5" s="1"/>
  <c r="Y4558" i="5"/>
  <c r="Y4557" i="5"/>
  <c r="Y4556" i="5"/>
  <c r="Y4555" i="5"/>
  <c r="N4566" i="5"/>
  <c r="N4565" i="5"/>
  <c r="N4564" i="5"/>
  <c r="N4563" i="5"/>
  <c r="T4566" i="5"/>
  <c r="U4566" i="5" s="1"/>
  <c r="T4565" i="5"/>
  <c r="U4565" i="5" s="1"/>
  <c r="T4564" i="5"/>
  <c r="U4564" i="5" s="1"/>
  <c r="T4563" i="5"/>
  <c r="U4563" i="5" s="1"/>
  <c r="Y4566" i="5"/>
  <c r="Y4565" i="5"/>
  <c r="Y4564" i="5"/>
  <c r="Y4563" i="5"/>
  <c r="N4572" i="5"/>
  <c r="T4572" i="5"/>
  <c r="Y4572" i="5"/>
  <c r="N4531" i="5"/>
  <c r="N4548" i="5"/>
  <c r="N4547" i="5"/>
  <c r="T4526" i="5"/>
  <c r="T4525" i="5"/>
  <c r="T4524" i="5"/>
  <c r="T4523" i="5"/>
  <c r="Y4526" i="5"/>
  <c r="Y4525" i="5"/>
  <c r="Y4524" i="5"/>
  <c r="Y4523" i="5"/>
  <c r="T4532" i="5"/>
  <c r="T4531" i="5"/>
  <c r="T4530" i="5"/>
  <c r="T4529" i="5"/>
  <c r="Y4532" i="5"/>
  <c r="Y4531" i="5"/>
  <c r="Y4530" i="5"/>
  <c r="Y4529" i="5"/>
  <c r="T4538" i="5"/>
  <c r="T4537" i="5"/>
  <c r="T4536" i="5"/>
  <c r="T4535" i="5"/>
  <c r="Y4538" i="5"/>
  <c r="Y4537" i="5"/>
  <c r="Y4536" i="5"/>
  <c r="Y4535" i="5"/>
  <c r="T4548" i="5"/>
  <c r="U4548" i="5" s="1"/>
  <c r="T4547" i="5"/>
  <c r="U4547" i="5" s="1"/>
  <c r="T4546" i="5"/>
  <c r="T4545" i="5"/>
  <c r="Y4548" i="5"/>
  <c r="Y4547" i="5"/>
  <c r="Y4546" i="5"/>
  <c r="Y4545" i="5"/>
  <c r="T4492" i="5"/>
  <c r="T4491" i="5"/>
  <c r="Y4492" i="5"/>
  <c r="Y4491" i="5"/>
  <c r="T4500" i="5"/>
  <c r="T4499" i="5"/>
  <c r="Y4500" i="5"/>
  <c r="Y4499" i="5"/>
  <c r="T4480" i="5"/>
  <c r="T4479" i="5"/>
  <c r="T4478" i="5"/>
  <c r="T4477" i="5"/>
  <c r="Y4480" i="5"/>
  <c r="Y4479" i="5"/>
  <c r="Y4478" i="5"/>
  <c r="Y4477" i="5"/>
  <c r="T4486" i="5"/>
  <c r="T4485" i="5"/>
  <c r="T4484" i="5"/>
  <c r="T4483" i="5"/>
  <c r="Y4486" i="5"/>
  <c r="Y4485" i="5"/>
  <c r="Y4484" i="5"/>
  <c r="Y4483" i="5"/>
  <c r="T4490" i="5"/>
  <c r="T4489" i="5"/>
  <c r="Y4490" i="5"/>
  <c r="Y4489" i="5"/>
  <c r="T4498" i="5"/>
  <c r="T4497" i="5"/>
  <c r="Y4498" i="5"/>
  <c r="Y4497" i="5"/>
  <c r="T4432" i="5"/>
  <c r="T4431" i="5"/>
  <c r="Y4432" i="5"/>
  <c r="Y4431" i="5"/>
  <c r="N4438" i="5"/>
  <c r="N4437" i="5"/>
  <c r="T4438" i="5"/>
  <c r="T4437" i="5"/>
  <c r="Y4438" i="5"/>
  <c r="Y4437" i="5"/>
  <c r="N4446" i="5"/>
  <c r="N4445" i="5"/>
  <c r="T4446" i="5"/>
  <c r="T4445" i="5"/>
  <c r="Y4446" i="5"/>
  <c r="Y4445" i="5"/>
  <c r="T4430" i="5"/>
  <c r="T4429" i="5"/>
  <c r="Y4430" i="5"/>
  <c r="Y4429" i="5"/>
  <c r="T4436" i="5"/>
  <c r="T4435" i="5"/>
  <c r="Y4436" i="5"/>
  <c r="Y4435" i="5"/>
  <c r="T4444" i="5"/>
  <c r="T4443" i="5"/>
  <c r="Y4444" i="5"/>
  <c r="Y4443" i="5"/>
  <c r="T4396" i="5"/>
  <c r="T4395" i="5"/>
  <c r="Y4396" i="5"/>
  <c r="Y4395" i="5"/>
  <c r="T4402" i="5"/>
  <c r="T4401" i="5"/>
  <c r="Y4402" i="5"/>
  <c r="Y4401" i="5"/>
  <c r="T4410" i="5"/>
  <c r="T4409" i="5"/>
  <c r="Y4410" i="5"/>
  <c r="Y4409" i="5"/>
  <c r="T4394" i="5"/>
  <c r="T4393" i="5"/>
  <c r="Y4394" i="5"/>
  <c r="Y4393" i="5"/>
  <c r="T4400" i="5"/>
  <c r="T4399" i="5"/>
  <c r="Y4400" i="5"/>
  <c r="Y4399" i="5"/>
  <c r="T4408" i="5"/>
  <c r="T4407" i="5"/>
  <c r="Y4408" i="5"/>
  <c r="Y4407" i="5"/>
  <c r="T4189" i="5"/>
  <c r="T4188" i="5"/>
  <c r="Y4189" i="5"/>
  <c r="Y4188" i="5"/>
  <c r="T4178" i="5"/>
  <c r="Y4178" i="5"/>
  <c r="T4143" i="5"/>
  <c r="T4142" i="5"/>
  <c r="Y4143" i="5"/>
  <c r="Y4142" i="5"/>
  <c r="T4151" i="5"/>
  <c r="Y4151" i="5"/>
  <c r="T4158" i="5"/>
  <c r="Y4158" i="5"/>
  <c r="T4167" i="5"/>
  <c r="T4166" i="5"/>
  <c r="Y4167" i="5"/>
  <c r="Y4166" i="5"/>
  <c r="T4124" i="5"/>
  <c r="Y4124" i="5"/>
  <c r="T4135" i="5"/>
  <c r="T4134" i="5"/>
  <c r="Y4135" i="5"/>
  <c r="Y4134" i="5"/>
  <c r="T4105" i="5"/>
  <c r="T4104" i="5"/>
  <c r="Y4105" i="5"/>
  <c r="Y4104" i="5"/>
  <c r="T4097" i="5"/>
  <c r="Y4097" i="5"/>
  <c r="T4103" i="5"/>
  <c r="T4102" i="5"/>
  <c r="Y4103" i="5"/>
  <c r="Y4102" i="5"/>
  <c r="T4095" i="5"/>
  <c r="Y4095" i="5"/>
  <c r="T4071" i="5"/>
  <c r="Y4071" i="5"/>
  <c r="T4079" i="5"/>
  <c r="T4078" i="5"/>
  <c r="Y4079" i="5"/>
  <c r="Y4078" i="5"/>
  <c r="T4051" i="5"/>
  <c r="T4050" i="5"/>
  <c r="Y4051" i="5"/>
  <c r="Y4050" i="5"/>
  <c r="T4061" i="5"/>
  <c r="T4060" i="5"/>
  <c r="Y4061" i="5"/>
  <c r="Y4060" i="5"/>
  <c r="T4077" i="5"/>
  <c r="T4076" i="5"/>
  <c r="Y4077" i="5"/>
  <c r="Y4076" i="5"/>
  <c r="T4029" i="5"/>
  <c r="T4028" i="5"/>
  <c r="Y4029" i="5"/>
  <c r="Y4028" i="5"/>
  <c r="T4037" i="5"/>
  <c r="Y4037" i="5"/>
  <c r="T4026" i="5"/>
  <c r="Y4026" i="5"/>
  <c r="Y3999" i="5"/>
  <c r="Y3998" i="5"/>
  <c r="Y4008" i="5"/>
  <c r="Y4017" i="5"/>
  <c r="Y4016" i="5"/>
  <c r="Y4015" i="5"/>
  <c r="Y4043" i="5"/>
  <c r="T4043" i="5"/>
  <c r="T4035" i="5"/>
  <c r="Y4035" i="5"/>
  <c r="T4008" i="5"/>
  <c r="T4017" i="5"/>
  <c r="T4016" i="5"/>
  <c r="T3999" i="5"/>
  <c r="T3998" i="5"/>
  <c r="T4015" i="5"/>
  <c r="T3666" i="5"/>
  <c r="T3665" i="5"/>
  <c r="Y3666" i="5"/>
  <c r="Y3665" i="5"/>
  <c r="T3674" i="5"/>
  <c r="T3673" i="5"/>
  <c r="Y3674" i="5"/>
  <c r="Y3673" i="5"/>
  <c r="T3682" i="5"/>
  <c r="T3681" i="5"/>
  <c r="Y3682" i="5"/>
  <c r="Y3681" i="5"/>
  <c r="T3664" i="5"/>
  <c r="T3663" i="5"/>
  <c r="Y3664" i="5"/>
  <c r="Y3663" i="5"/>
  <c r="T3672" i="5"/>
  <c r="T3671" i="5"/>
  <c r="Y3672" i="5"/>
  <c r="Y3671" i="5"/>
  <c r="T3680" i="5"/>
  <c r="T3679" i="5"/>
  <c r="Y3680" i="5"/>
  <c r="Y3679" i="5"/>
  <c r="T3626" i="5"/>
  <c r="T3625" i="5"/>
  <c r="Y3626" i="5"/>
  <c r="Y3625" i="5"/>
  <c r="T3636" i="5"/>
  <c r="T3635" i="5"/>
  <c r="Y3636" i="5"/>
  <c r="Y3635" i="5"/>
  <c r="T3644" i="5"/>
  <c r="T3643" i="5"/>
  <c r="Y3644" i="5"/>
  <c r="Y3643" i="5"/>
  <c r="T3652" i="5"/>
  <c r="T3651" i="5"/>
  <c r="Y3652" i="5"/>
  <c r="Y3651" i="5"/>
  <c r="T3624" i="5"/>
  <c r="T3623" i="5"/>
  <c r="Y3624" i="5"/>
  <c r="Y3623" i="5"/>
  <c r="T3634" i="5"/>
  <c r="T3633" i="5"/>
  <c r="Y3634" i="5"/>
  <c r="Y3633" i="5"/>
  <c r="T3642" i="5"/>
  <c r="T3641" i="5"/>
  <c r="Y3642" i="5"/>
  <c r="Y3641" i="5"/>
  <c r="T3650" i="5"/>
  <c r="Y3650" i="5"/>
  <c r="T3649" i="5"/>
  <c r="Y3649" i="5"/>
  <c r="T3588" i="5"/>
  <c r="T3587" i="5"/>
  <c r="Y3588" i="5"/>
  <c r="Y3587" i="5"/>
  <c r="T3598" i="5"/>
  <c r="T3597" i="5"/>
  <c r="Y3598" i="5"/>
  <c r="Y3597" i="5"/>
  <c r="T3606" i="5"/>
  <c r="T3605" i="5"/>
  <c r="Y3606" i="5"/>
  <c r="Y3605" i="5"/>
  <c r="T3614" i="5"/>
  <c r="T3613" i="5"/>
  <c r="Y3614" i="5"/>
  <c r="Y3613" i="5"/>
  <c r="T3586" i="5"/>
  <c r="T3585" i="5"/>
  <c r="Y3586" i="5"/>
  <c r="Y3585" i="5"/>
  <c r="T3596" i="5"/>
  <c r="T3595" i="5"/>
  <c r="Y3596" i="5"/>
  <c r="Y3595" i="5"/>
  <c r="T3604" i="5"/>
  <c r="T3603" i="5"/>
  <c r="Y3604" i="5"/>
  <c r="Y3603" i="5"/>
  <c r="T3612" i="5"/>
  <c r="T3611" i="5"/>
  <c r="Y3612" i="5"/>
  <c r="Y3611" i="5"/>
  <c r="T3566" i="5"/>
  <c r="T3565" i="5"/>
  <c r="Y3566" i="5"/>
  <c r="Y3565" i="5"/>
  <c r="T3572" i="5"/>
  <c r="T3571" i="5"/>
  <c r="Y3572" i="5"/>
  <c r="Y3571" i="5"/>
  <c r="T3580" i="5"/>
  <c r="T3579" i="5"/>
  <c r="Y3580" i="5"/>
  <c r="Y3579" i="5"/>
  <c r="T3564" i="5"/>
  <c r="T3563" i="5"/>
  <c r="Y3564" i="5"/>
  <c r="Y3563" i="5"/>
  <c r="T3570" i="5"/>
  <c r="T3569" i="5"/>
  <c r="Y3570" i="5"/>
  <c r="Y3569" i="5"/>
  <c r="T3578" i="5"/>
  <c r="T3577" i="5"/>
  <c r="Y3578" i="5"/>
  <c r="Y3577" i="5"/>
  <c r="T3526" i="5"/>
  <c r="T3525" i="5"/>
  <c r="Y3526" i="5"/>
  <c r="Y3525" i="5"/>
  <c r="T3536" i="5"/>
  <c r="T3535" i="5"/>
  <c r="Y3536" i="5"/>
  <c r="Y3535" i="5"/>
  <c r="T3544" i="5"/>
  <c r="T3543" i="5"/>
  <c r="Y3544" i="5"/>
  <c r="Y3543" i="5"/>
  <c r="T3552" i="5"/>
  <c r="T3551" i="5"/>
  <c r="Y3552" i="5"/>
  <c r="Y3551" i="5"/>
  <c r="T3524" i="5"/>
  <c r="T3523" i="5"/>
  <c r="Y3524" i="5"/>
  <c r="Y3523" i="5"/>
  <c r="T3534" i="5"/>
  <c r="T3533" i="5"/>
  <c r="Y3534" i="5"/>
  <c r="Y3533" i="5"/>
  <c r="T3542" i="5"/>
  <c r="T3541" i="5"/>
  <c r="Y3542" i="5"/>
  <c r="Y3541" i="5"/>
  <c r="T3550" i="5"/>
  <c r="T3549" i="5"/>
  <c r="Y3550" i="5"/>
  <c r="Y3549" i="5"/>
  <c r="N3924" i="5"/>
  <c r="N3923" i="5"/>
  <c r="N3918" i="5"/>
  <c r="N3917" i="5"/>
  <c r="T3924" i="5"/>
  <c r="T3923" i="5"/>
  <c r="Y3924" i="5"/>
  <c r="Y3923" i="5"/>
  <c r="T3918" i="5"/>
  <c r="T3917" i="5"/>
  <c r="Y3918" i="5"/>
  <c r="Y3917" i="5"/>
  <c r="Y3904" i="5"/>
  <c r="T3904" i="5"/>
  <c r="T3903" i="5"/>
  <c r="Y3903" i="5"/>
  <c r="N3922" i="5"/>
  <c r="N3921" i="5"/>
  <c r="T3921" i="5"/>
  <c r="Y3921" i="5"/>
  <c r="T3922" i="5"/>
  <c r="Y3922" i="5"/>
  <c r="Y3890" i="5"/>
  <c r="Y3889" i="5"/>
  <c r="T3890" i="5"/>
  <c r="T3889" i="5"/>
  <c r="T3896" i="5"/>
  <c r="Y3896" i="5"/>
  <c r="T3893" i="5"/>
  <c r="Y3893" i="5"/>
  <c r="Y3734" i="5"/>
  <c r="T3734" i="5"/>
  <c r="N4180" i="5"/>
  <c r="N4191" i="5"/>
  <c r="T4181" i="5"/>
  <c r="T4180" i="5"/>
  <c r="T4191" i="5"/>
  <c r="Y4181" i="5"/>
  <c r="Y4180" i="5"/>
  <c r="Y4191" i="5"/>
  <c r="T4199" i="5"/>
  <c r="T4198" i="5"/>
  <c r="Y4199" i="5"/>
  <c r="Y4198" i="5"/>
  <c r="T4150" i="5"/>
  <c r="Y4150" i="5"/>
  <c r="T4161" i="5"/>
  <c r="T4160" i="5"/>
  <c r="Y4161" i="5"/>
  <c r="Y4160" i="5"/>
  <c r="T4169" i="5"/>
  <c r="T4168" i="5"/>
  <c r="Y4169" i="5"/>
  <c r="Y4168" i="5"/>
  <c r="T4149" i="5"/>
  <c r="T4141" i="5"/>
  <c r="T4140" i="5"/>
  <c r="Y4141" i="5"/>
  <c r="Y4140" i="5"/>
  <c r="Y4149" i="5"/>
  <c r="T4159" i="5"/>
  <c r="T4148" i="5"/>
  <c r="Y4148" i="5"/>
  <c r="Y4159" i="5"/>
  <c r="T4115" i="5"/>
  <c r="T4114" i="5"/>
  <c r="Y4115" i="5"/>
  <c r="Y4114" i="5"/>
  <c r="T4127" i="5"/>
  <c r="T4126" i="5"/>
  <c r="Y4127" i="5"/>
  <c r="Y4126" i="5"/>
  <c r="T4137" i="5"/>
  <c r="T4136" i="5"/>
  <c r="Y4137" i="5"/>
  <c r="Y4136" i="5"/>
  <c r="T4125" i="5"/>
  <c r="T4113" i="5"/>
  <c r="T4112" i="5"/>
  <c r="Y4125" i="5"/>
  <c r="Y4113" i="5"/>
  <c r="Y4112" i="5"/>
  <c r="T4096" i="5"/>
  <c r="Y4096" i="5"/>
  <c r="N4091" i="5"/>
  <c r="T4091" i="5"/>
  <c r="Y4091" i="5"/>
  <c r="T4094" i="5"/>
  <c r="T4090" i="5"/>
  <c r="Y4090" i="5"/>
  <c r="Y4094" i="5"/>
  <c r="T4089" i="5"/>
  <c r="T4088" i="5"/>
  <c r="Y4089" i="5"/>
  <c r="Y4088" i="5"/>
  <c r="T4070" i="5"/>
  <c r="Y4070" i="5"/>
  <c r="T4053" i="5"/>
  <c r="T4052" i="5"/>
  <c r="Y4053" i="5"/>
  <c r="Y4052" i="5"/>
  <c r="T4063" i="5"/>
  <c r="T4062" i="5"/>
  <c r="Y4063" i="5"/>
  <c r="Y4062" i="5"/>
  <c r="T4069" i="5"/>
  <c r="T4068" i="5"/>
  <c r="Y4069" i="5"/>
  <c r="Y4068" i="5"/>
  <c r="T4036" i="5"/>
  <c r="Y4036" i="5"/>
  <c r="T4045" i="5"/>
  <c r="T4044" i="5"/>
  <c r="T4042" i="5"/>
  <c r="T4034" i="5"/>
  <c r="T4027" i="5"/>
  <c r="Y4045" i="5"/>
  <c r="Y4044" i="5"/>
  <c r="Y4027" i="5"/>
  <c r="Y4034" i="5"/>
  <c r="Y4042" i="5"/>
  <c r="T4009" i="5"/>
  <c r="Y4009" i="5"/>
  <c r="T4001" i="5"/>
  <c r="T4000" i="5"/>
  <c r="Y4001" i="5"/>
  <c r="Y4000" i="5"/>
  <c r="T4007" i="5"/>
  <c r="T4006" i="5"/>
  <c r="Y4007" i="5"/>
  <c r="Y4006" i="5"/>
  <c r="T4014" i="5"/>
  <c r="Y4014" i="5"/>
  <c r="T3874" i="5"/>
  <c r="T3873" i="5"/>
  <c r="Y3874" i="5"/>
  <c r="Y3873" i="5"/>
  <c r="T3882" i="5"/>
  <c r="T3881" i="5"/>
  <c r="Y3882" i="5"/>
  <c r="Y3881" i="5"/>
  <c r="T3856" i="5"/>
  <c r="T3855" i="5"/>
  <c r="Y3856" i="5"/>
  <c r="Y3855" i="5"/>
  <c r="T3864" i="5"/>
  <c r="T3863" i="5"/>
  <c r="Y3864" i="5"/>
  <c r="Y3863" i="5"/>
  <c r="T3872" i="5"/>
  <c r="Y3872" i="5"/>
  <c r="T3841" i="5"/>
  <c r="Y3841" i="5"/>
  <c r="T3850" i="5"/>
  <c r="T3849" i="5"/>
  <c r="Y3850" i="5"/>
  <c r="Y3849" i="5"/>
  <c r="T3848" i="5"/>
  <c r="T3847" i="5"/>
  <c r="Y3848" i="5"/>
  <c r="Y3847" i="5"/>
  <c r="Y3830" i="5"/>
  <c r="Y3829" i="5"/>
  <c r="T3830" i="5"/>
  <c r="T3829" i="5"/>
  <c r="V2975" i="5" l="1"/>
  <c r="V2974" i="5"/>
  <c r="T3842" i="5"/>
  <c r="T3832" i="5"/>
  <c r="T3831" i="5"/>
  <c r="Y3842" i="5"/>
  <c r="Y3832" i="5"/>
  <c r="Y3831" i="5"/>
  <c r="T3839" i="5"/>
  <c r="Y3839" i="5"/>
  <c r="T3803" i="5"/>
  <c r="Y3803" i="5"/>
  <c r="T3814" i="5"/>
  <c r="T3813" i="5"/>
  <c r="Y3814" i="5"/>
  <c r="Y3813" i="5"/>
  <c r="N3776" i="5"/>
  <c r="N3775" i="5"/>
  <c r="T3776" i="5"/>
  <c r="T3775" i="5"/>
  <c r="Y3776" i="5"/>
  <c r="Y3775" i="5"/>
  <c r="N3784" i="5"/>
  <c r="N3783" i="5"/>
  <c r="T3784" i="5"/>
  <c r="T3783" i="5"/>
  <c r="Y3784" i="5"/>
  <c r="Y3783" i="5"/>
  <c r="N3792" i="5"/>
  <c r="N3791" i="5"/>
  <c r="T3792" i="5"/>
  <c r="T3791" i="5"/>
  <c r="Y3792" i="5"/>
  <c r="Y3791" i="5"/>
  <c r="N3774" i="5"/>
  <c r="N3773" i="5"/>
  <c r="T3774" i="5"/>
  <c r="T3773" i="5"/>
  <c r="N3782" i="5"/>
  <c r="T3782" i="5"/>
  <c r="Y3782" i="5"/>
  <c r="Y3774" i="5"/>
  <c r="Y3773" i="5"/>
  <c r="T3755" i="5"/>
  <c r="Y3755" i="5"/>
  <c r="T3764" i="5"/>
  <c r="T3763" i="5"/>
  <c r="Y3764" i="5"/>
  <c r="Y3763" i="5"/>
  <c r="T3746" i="5"/>
  <c r="T3745" i="5"/>
  <c r="Y3746" i="5"/>
  <c r="Y3745" i="5"/>
  <c r="T3754" i="5"/>
  <c r="T3753" i="5"/>
  <c r="Y3754" i="5"/>
  <c r="Y3753" i="5"/>
  <c r="T3762" i="5"/>
  <c r="T3761" i="5"/>
  <c r="Y3762" i="5"/>
  <c r="Y3761" i="5"/>
  <c r="T3727" i="5"/>
  <c r="Y3727" i="5"/>
  <c r="N3736" i="5"/>
  <c r="N3735" i="5"/>
  <c r="T3736" i="5"/>
  <c r="T3735" i="5"/>
  <c r="Y3736" i="5"/>
  <c r="Y3735" i="5"/>
  <c r="N3716" i="5"/>
  <c r="N3715" i="5"/>
  <c r="T3716" i="5"/>
  <c r="T3715" i="5"/>
  <c r="Y3716" i="5"/>
  <c r="Y3715" i="5"/>
  <c r="N3726" i="5"/>
  <c r="T3726" i="5"/>
  <c r="Y3726" i="5"/>
  <c r="N3936" i="5"/>
  <c r="N3935" i="5"/>
  <c r="T3936" i="5"/>
  <c r="T3935" i="5"/>
  <c r="Y3936" i="5"/>
  <c r="Y3935" i="5"/>
  <c r="T3934" i="5"/>
  <c r="T3933" i="5"/>
  <c r="Y3934" i="5"/>
  <c r="Y3933" i="5"/>
  <c r="Y3920" i="5"/>
  <c r="N3920" i="5"/>
  <c r="T3920" i="5"/>
  <c r="N3919" i="5"/>
  <c r="T3919" i="5"/>
  <c r="Y3919" i="5"/>
  <c r="T3895" i="5"/>
  <c r="Y3895" i="5"/>
  <c r="T3906" i="5"/>
  <c r="T3905" i="5"/>
  <c r="T3888" i="5"/>
  <c r="Y3906" i="5"/>
  <c r="Y3905" i="5"/>
  <c r="Y3888" i="5"/>
  <c r="T3894" i="5"/>
  <c r="T3887" i="5"/>
  <c r="Y3887" i="5"/>
  <c r="Y3894" i="5"/>
  <c r="T3858" i="5"/>
  <c r="T3857" i="5"/>
  <c r="Y3858" i="5"/>
  <c r="Y3857" i="5"/>
  <c r="T3866" i="5"/>
  <c r="T3865" i="5"/>
  <c r="Y3866" i="5"/>
  <c r="Y3865" i="5"/>
  <c r="T3871" i="5"/>
  <c r="Y3871" i="5"/>
  <c r="T3880" i="5"/>
  <c r="T3879" i="5"/>
  <c r="Y3880" i="5"/>
  <c r="Y3879" i="5"/>
  <c r="T3840" i="5"/>
  <c r="Y3840" i="5"/>
  <c r="T3816" i="5"/>
  <c r="T3815" i="5"/>
  <c r="T3806" i="5"/>
  <c r="T3805" i="5"/>
  <c r="T3804" i="5"/>
  <c r="T3800" i="5"/>
  <c r="T3799" i="5"/>
  <c r="T3798" i="5"/>
  <c r="T3797" i="5"/>
  <c r="T3790" i="5"/>
  <c r="T3789" i="5"/>
  <c r="T3781" i="5"/>
  <c r="T3756" i="5"/>
  <c r="T3748" i="5"/>
  <c r="T3747" i="5"/>
  <c r="T3717" i="5"/>
  <c r="T3718" i="5"/>
  <c r="T3733" i="5"/>
  <c r="T3728" i="5"/>
  <c r="T3725" i="5"/>
  <c r="N4894" i="5"/>
  <c r="N4893" i="5"/>
  <c r="T4894" i="5"/>
  <c r="T4893" i="5"/>
  <c r="Y4894" i="5"/>
  <c r="Y4893" i="5"/>
  <c r="T4902" i="5"/>
  <c r="Y4902" i="5"/>
  <c r="N4910" i="5"/>
  <c r="N4909" i="5"/>
  <c r="T4910" i="5"/>
  <c r="T4909" i="5"/>
  <c r="Y4910" i="5"/>
  <c r="Y4909" i="5"/>
  <c r="T4891" i="5"/>
  <c r="Y4891" i="5"/>
  <c r="T4868" i="5"/>
  <c r="T4867" i="5"/>
  <c r="Y4868" i="5"/>
  <c r="Y4867" i="5"/>
  <c r="T4882" i="5"/>
  <c r="Y4882" i="5"/>
  <c r="T4849" i="5"/>
  <c r="Y4849" i="5"/>
  <c r="Y4830" i="5"/>
  <c r="T4830" i="5"/>
  <c r="T4829" i="5"/>
  <c r="Y4829" i="5"/>
  <c r="T4838" i="5"/>
  <c r="T4837" i="5"/>
  <c r="Y4838" i="5"/>
  <c r="Y4837" i="5"/>
  <c r="T4846" i="5"/>
  <c r="T4845" i="5"/>
  <c r="Y4846" i="5"/>
  <c r="Y4845" i="5"/>
  <c r="T4798" i="5"/>
  <c r="Y4798" i="5"/>
  <c r="T4812" i="5"/>
  <c r="T4811" i="5"/>
  <c r="Y4812" i="5"/>
  <c r="Y4811" i="5"/>
  <c r="T4820" i="5"/>
  <c r="T4819" i="5"/>
  <c r="Y4820" i="5"/>
  <c r="Y4819" i="5"/>
  <c r="Y4796" i="5"/>
  <c r="T4796" i="5"/>
  <c r="T4795" i="5"/>
  <c r="Y4809" i="5"/>
  <c r="T4809" i="5"/>
  <c r="Y4795" i="5"/>
  <c r="T4818" i="5"/>
  <c r="T4817" i="5"/>
  <c r="Y4818" i="5"/>
  <c r="Y4817" i="5"/>
  <c r="T4752" i="5"/>
  <c r="T4751" i="5"/>
  <c r="Y4752" i="5"/>
  <c r="Y4751" i="5"/>
  <c r="T4746" i="5"/>
  <c r="Y4746" i="5"/>
  <c r="T4719" i="5"/>
  <c r="Y4719" i="5"/>
  <c r="Y4728" i="5"/>
  <c r="T4728" i="5"/>
  <c r="T4727" i="5"/>
  <c r="Y4727" i="5"/>
  <c r="Y4689" i="5"/>
  <c r="T3224" i="5"/>
  <c r="T3223" i="5"/>
  <c r="Y3224" i="5"/>
  <c r="Y3223" i="5"/>
  <c r="T3218" i="5"/>
  <c r="T3217" i="5"/>
  <c r="Y3218" i="5"/>
  <c r="Y3217" i="5"/>
  <c r="T3234" i="5"/>
  <c r="T3233" i="5"/>
  <c r="Y3234" i="5"/>
  <c r="Y3233" i="5"/>
  <c r="T3222" i="5"/>
  <c r="T3221" i="5"/>
  <c r="Y3222" i="5"/>
  <c r="Y3221" i="5"/>
  <c r="T3216" i="5"/>
  <c r="T3215" i="5"/>
  <c r="Y3216" i="5"/>
  <c r="Y3215" i="5"/>
  <c r="T3232" i="5"/>
  <c r="T3231" i="5"/>
  <c r="Y3232" i="5"/>
  <c r="Y3231" i="5"/>
  <c r="T3179" i="5"/>
  <c r="Y3179" i="5"/>
  <c r="T3206" i="5"/>
  <c r="T3205" i="5"/>
  <c r="Y3206" i="5"/>
  <c r="Y3205" i="5"/>
  <c r="T3178" i="5"/>
  <c r="T3177" i="5"/>
  <c r="Y3178" i="5"/>
  <c r="Y3177" i="5"/>
  <c r="T3188" i="5"/>
  <c r="T3187" i="5"/>
  <c r="Y3188" i="5"/>
  <c r="Y3187" i="5"/>
  <c r="T3204" i="5"/>
  <c r="Y3204" i="5"/>
  <c r="T3160" i="5"/>
  <c r="T3159" i="5"/>
  <c r="Y3160" i="5"/>
  <c r="Y3159" i="5"/>
  <c r="T3154" i="5"/>
  <c r="T3153" i="5"/>
  <c r="Y3154" i="5"/>
  <c r="Y3153" i="5"/>
  <c r="T3170" i="5"/>
  <c r="T3169" i="5"/>
  <c r="Y3170" i="5"/>
  <c r="Y3169" i="5"/>
  <c r="T3158" i="5"/>
  <c r="T3157" i="5"/>
  <c r="Y3158" i="5"/>
  <c r="Y3157" i="5"/>
  <c r="T3152" i="5"/>
  <c r="Y3152" i="5"/>
  <c r="T3168" i="5"/>
  <c r="T3167" i="5"/>
  <c r="Y3168" i="5"/>
  <c r="Y3167" i="5"/>
  <c r="T3203" i="5"/>
  <c r="Y3203" i="5"/>
  <c r="N3127" i="5"/>
  <c r="N3134" i="5"/>
  <c r="N3133" i="5"/>
  <c r="N3125" i="5"/>
  <c r="T3128" i="5"/>
  <c r="T3127" i="5"/>
  <c r="Y3128" i="5"/>
  <c r="Y3127" i="5"/>
  <c r="T3134" i="5"/>
  <c r="Y3134" i="5"/>
  <c r="T3133" i="5"/>
  <c r="Y3133" i="5"/>
  <c r="T3144" i="5"/>
  <c r="T3143" i="5"/>
  <c r="Y3144" i="5"/>
  <c r="Y3143" i="5"/>
  <c r="N3126" i="5"/>
  <c r="T3126" i="5"/>
  <c r="T3125" i="5"/>
  <c r="Y3126" i="5"/>
  <c r="Y3125" i="5"/>
  <c r="N3132" i="5"/>
  <c r="N3131" i="5"/>
  <c r="T3132" i="5"/>
  <c r="T3131" i="5"/>
  <c r="Y3132" i="5"/>
  <c r="Y3131" i="5"/>
  <c r="T3142" i="5"/>
  <c r="T3141" i="5"/>
  <c r="Y3142" i="5"/>
  <c r="Y3141" i="5"/>
  <c r="N3102" i="5"/>
  <c r="N3101" i="5"/>
  <c r="T3102" i="5"/>
  <c r="T3101" i="5"/>
  <c r="Y3102" i="5"/>
  <c r="Y3101" i="5"/>
  <c r="T3110" i="5"/>
  <c r="T3109" i="5"/>
  <c r="Y3110" i="5"/>
  <c r="Y3109" i="5"/>
  <c r="T3120" i="5"/>
  <c r="T3119" i="5"/>
  <c r="Y3120" i="5"/>
  <c r="Y3119" i="5"/>
  <c r="Y3100" i="5"/>
  <c r="Y3099" i="5"/>
  <c r="T3108" i="5"/>
  <c r="T3107" i="5"/>
  <c r="O3311" i="5"/>
  <c r="O3312" i="5"/>
  <c r="O3313" i="5"/>
  <c r="O3314" i="5"/>
  <c r="O3231" i="5"/>
  <c r="O3232" i="5"/>
  <c r="O3233" i="5"/>
  <c r="O3234" i="5"/>
  <c r="O3243" i="5"/>
  <c r="O3244" i="5"/>
  <c r="O3245" i="5"/>
  <c r="O3246" i="5"/>
  <c r="O3253" i="5"/>
  <c r="O3254" i="5"/>
  <c r="O3255" i="5"/>
  <c r="O3256" i="5"/>
  <c r="O3263" i="5"/>
  <c r="O3264" i="5"/>
  <c r="O3265" i="5"/>
  <c r="O3266" i="5"/>
  <c r="O3271" i="5"/>
  <c r="O3272" i="5"/>
  <c r="O3273" i="5"/>
  <c r="O3274" i="5"/>
  <c r="O3279" i="5"/>
  <c r="O3280" i="5"/>
  <c r="O3281" i="5"/>
  <c r="O3282" i="5"/>
  <c r="O3287" i="5"/>
  <c r="O3288" i="5"/>
  <c r="O3289" i="5"/>
  <c r="O3290" i="5"/>
  <c r="O3297" i="5"/>
  <c r="O3298" i="5"/>
  <c r="O3299" i="5"/>
  <c r="O3300" i="5"/>
  <c r="O3119" i="5"/>
  <c r="O3120" i="5"/>
  <c r="O3125" i="5"/>
  <c r="O3126" i="5"/>
  <c r="O3127" i="5"/>
  <c r="O3128" i="5"/>
  <c r="O3131" i="5"/>
  <c r="O3132" i="5"/>
  <c r="O3133" i="5"/>
  <c r="O3134" i="5"/>
  <c r="O3141" i="5"/>
  <c r="O3142" i="5"/>
  <c r="O3143" i="5"/>
  <c r="O3144" i="5"/>
  <c r="O3151" i="5"/>
  <c r="O3152" i="5"/>
  <c r="O3153" i="5"/>
  <c r="O3154" i="5"/>
  <c r="O3157" i="5"/>
  <c r="O3158" i="5"/>
  <c r="O3159" i="5"/>
  <c r="O3160" i="5"/>
  <c r="O3167" i="5"/>
  <c r="O3168" i="5"/>
  <c r="O3169" i="5"/>
  <c r="O3170" i="5"/>
  <c r="O3177" i="5"/>
  <c r="O3178" i="5"/>
  <c r="O3179" i="5"/>
  <c r="O3180" i="5"/>
  <c r="O3187" i="5"/>
  <c r="O3188" i="5"/>
  <c r="O3203" i="5"/>
  <c r="O3204" i="5"/>
  <c r="O3205" i="5"/>
  <c r="O3206" i="5"/>
  <c r="O3215" i="5"/>
  <c r="O3216" i="5"/>
  <c r="O3217" i="5"/>
  <c r="O3218" i="5"/>
  <c r="O3219" i="5"/>
  <c r="O3220" i="5"/>
  <c r="O3221" i="5"/>
  <c r="O3222" i="5"/>
  <c r="O3223" i="5"/>
  <c r="O3224" i="5"/>
  <c r="O3099" i="5"/>
  <c r="O3100" i="5"/>
  <c r="O3101" i="5"/>
  <c r="O3102" i="5"/>
  <c r="O3107" i="5"/>
  <c r="O3108" i="5"/>
  <c r="O3109" i="5"/>
  <c r="O3110" i="5"/>
  <c r="O3117" i="5"/>
  <c r="Y3108" i="5"/>
  <c r="Y3107" i="5"/>
  <c r="O3118" i="5"/>
  <c r="Y3118" i="5"/>
  <c r="Y3117" i="5"/>
  <c r="T3118" i="5"/>
  <c r="T3117" i="5"/>
  <c r="T4698" i="5"/>
  <c r="T4697" i="5"/>
  <c r="Y4698" i="5"/>
  <c r="Y4697" i="5"/>
  <c r="T5148" i="5"/>
  <c r="Y5148" i="5"/>
  <c r="T4652" i="5"/>
  <c r="T4651" i="5"/>
  <c r="T4668" i="5"/>
  <c r="T4667" i="5"/>
  <c r="Y4668" i="5"/>
  <c r="Y4667" i="5"/>
  <c r="Y4651" i="5"/>
  <c r="T4658" i="5"/>
  <c r="T4657" i="5"/>
  <c r="Y4658" i="5"/>
  <c r="Y4657" i="5"/>
  <c r="T4650" i="5"/>
  <c r="Y4650" i="5"/>
  <c r="T4635" i="5"/>
  <c r="Y4635" i="5"/>
  <c r="T4644" i="5"/>
  <c r="T4643" i="5"/>
  <c r="Y4644" i="5"/>
  <c r="Y4643" i="5"/>
  <c r="N4600" i="5"/>
  <c r="T4600" i="5"/>
  <c r="T4599" i="5"/>
  <c r="Y4600" i="5"/>
  <c r="Y4599" i="5"/>
  <c r="T4608" i="5"/>
  <c r="Y4608" i="5"/>
  <c r="N4607" i="5"/>
  <c r="T4607" i="5"/>
  <c r="Y4607" i="5"/>
  <c r="N4616" i="5"/>
  <c r="T4616" i="5"/>
  <c r="Y4616" i="5"/>
  <c r="Y4615" i="5"/>
  <c r="T4615" i="5"/>
  <c r="Y5103" i="5"/>
  <c r="T5103" i="5"/>
  <c r="T5193" i="5"/>
  <c r="T5187" i="5"/>
  <c r="T5186" i="5"/>
  <c r="Y5193" i="5"/>
  <c r="Y5187" i="5"/>
  <c r="Y5186" i="5"/>
  <c r="T5164" i="5"/>
  <c r="Y5164" i="5"/>
  <c r="T5155" i="5"/>
  <c r="T5154" i="5"/>
  <c r="Y5155" i="5"/>
  <c r="Y5154" i="5"/>
  <c r="T5163" i="5"/>
  <c r="T5162" i="5"/>
  <c r="Y5163" i="5"/>
  <c r="Y5162" i="5"/>
  <c r="T5171" i="5"/>
  <c r="Y5171" i="5"/>
  <c r="T5133" i="5"/>
  <c r="T5132" i="5"/>
  <c r="Y5133" i="5"/>
  <c r="Y5132" i="5"/>
  <c r="N5141" i="5"/>
  <c r="N5140" i="5"/>
  <c r="T5141" i="5"/>
  <c r="T5140" i="5"/>
  <c r="V5140" i="5" s="1"/>
  <c r="T5149" i="5"/>
  <c r="U5149" i="5" s="1"/>
  <c r="Y5141" i="5"/>
  <c r="Y5140" i="5"/>
  <c r="Y5149" i="5"/>
  <c r="T5113" i="5"/>
  <c r="T5105" i="5"/>
  <c r="T5104" i="5"/>
  <c r="Y5113" i="5"/>
  <c r="Y5105" i="5"/>
  <c r="Y5104" i="5"/>
  <c r="T5102" i="5"/>
  <c r="Y5102" i="5"/>
  <c r="Y5111" i="5"/>
  <c r="Y5110" i="5"/>
  <c r="T5111" i="5"/>
  <c r="T5110" i="5"/>
  <c r="T5119" i="5"/>
  <c r="Y5119" i="5"/>
  <c r="Y5118" i="5"/>
  <c r="T5118" i="5"/>
  <c r="T4844" i="5"/>
  <c r="T4843" i="5"/>
  <c r="T4836" i="5"/>
  <c r="T4835" i="5"/>
  <c r="T4828" i="5"/>
  <c r="T4827" i="5"/>
  <c r="T4797" i="5"/>
  <c r="T4806" i="5"/>
  <c r="T4805" i="5"/>
  <c r="T4810" i="5"/>
  <c r="T4804" i="5"/>
  <c r="T4803" i="5"/>
  <c r="T4772" i="5"/>
  <c r="T4771" i="5"/>
  <c r="Y4772" i="5"/>
  <c r="Y4771" i="5"/>
  <c r="Y4780" i="5"/>
  <c r="T4780" i="5"/>
  <c r="Y4778" i="5"/>
  <c r="Y4777" i="5"/>
  <c r="Y4770" i="5"/>
  <c r="Y4769" i="5"/>
  <c r="T4786" i="5"/>
  <c r="T4785" i="5"/>
  <c r="T4778" i="5"/>
  <c r="T4777" i="5"/>
  <c r="T4770" i="5"/>
  <c r="T4769" i="5"/>
  <c r="T4760" i="5"/>
  <c r="T4759" i="5"/>
  <c r="Y4760" i="5"/>
  <c r="Y4759" i="5"/>
  <c r="T4745" i="5"/>
  <c r="Y4745" i="5"/>
  <c r="T4730" i="5"/>
  <c r="T4722" i="5"/>
  <c r="T4721" i="5"/>
  <c r="Y4730" i="5"/>
  <c r="Y4722" i="5"/>
  <c r="Y4721" i="5"/>
  <c r="T4682" i="5"/>
  <c r="T4681" i="5"/>
  <c r="Y4682" i="5"/>
  <c r="Y4681" i="5"/>
  <c r="T4692" i="5"/>
  <c r="T4691" i="5"/>
  <c r="Y4692" i="5"/>
  <c r="Y4691" i="5"/>
  <c r="T4700" i="5"/>
  <c r="T4699" i="5"/>
  <c r="Y4700" i="5"/>
  <c r="Y4699" i="5"/>
  <c r="T4680" i="5"/>
  <c r="Y4680" i="5"/>
  <c r="T4679" i="5"/>
  <c r="Y4679" i="5"/>
  <c r="T4690" i="5"/>
  <c r="Y4690" i="5"/>
  <c r="T4660" i="5"/>
  <c r="T4659" i="5"/>
  <c r="Y4660" i="5"/>
  <c r="Y4659" i="5"/>
  <c r="Y4652" i="5"/>
  <c r="T4666" i="5"/>
  <c r="T4665" i="5"/>
  <c r="T4649" i="5"/>
  <c r="T4642" i="5"/>
  <c r="T4641" i="5"/>
  <c r="T4636" i="5"/>
  <c r="T4634" i="5"/>
  <c r="T4633" i="5"/>
  <c r="T4630" i="5"/>
  <c r="T4629" i="5"/>
  <c r="T4628" i="5"/>
  <c r="T4627" i="5"/>
  <c r="Y4649" i="5"/>
  <c r="Y4666" i="5"/>
  <c r="Y4665" i="5"/>
  <c r="Y4630" i="5"/>
  <c r="Y4629" i="5"/>
  <c r="Y4636" i="5"/>
  <c r="Y4628" i="5"/>
  <c r="Y4627" i="5"/>
  <c r="Y4634" i="5"/>
  <c r="Y4633" i="5"/>
  <c r="Y4642" i="5"/>
  <c r="Y4641" i="5"/>
  <c r="T4598" i="5"/>
  <c r="T4597" i="5"/>
  <c r="Y4598" i="5"/>
  <c r="Y4597" i="5"/>
  <c r="T4606" i="5"/>
  <c r="T4605" i="5"/>
  <c r="Y4606" i="5"/>
  <c r="Y4605" i="5"/>
  <c r="Y4614" i="5"/>
  <c r="T4614" i="5"/>
  <c r="T4613" i="5"/>
  <c r="Y4613" i="5"/>
  <c r="T4349" i="5"/>
  <c r="T4348" i="5"/>
  <c r="T4347" i="5"/>
  <c r="T4346" i="5"/>
  <c r="T4341" i="5"/>
  <c r="T4340" i="5"/>
  <c r="T4339" i="5"/>
  <c r="T4338" i="5"/>
  <c r="T4335" i="5"/>
  <c r="T4334" i="5"/>
  <c r="T4333" i="5"/>
  <c r="T4332" i="5"/>
  <c r="T4323" i="5"/>
  <c r="T4322" i="5"/>
  <c r="Y4335" i="5"/>
  <c r="Y4334" i="5"/>
  <c r="Y4341" i="5"/>
  <c r="Y4340" i="5"/>
  <c r="Y4349" i="5"/>
  <c r="Y4348" i="5"/>
  <c r="Y4333" i="5"/>
  <c r="Y4332" i="5"/>
  <c r="Y4339" i="5"/>
  <c r="Y4338" i="5"/>
  <c r="Y4347" i="5"/>
  <c r="Y4346" i="5"/>
  <c r="Y4323" i="5"/>
  <c r="Y4322" i="5"/>
  <c r="T4321" i="5"/>
  <c r="T4320" i="5"/>
  <c r="Y4321" i="5"/>
  <c r="Y4320" i="5"/>
  <c r="N4315" i="5"/>
  <c r="N4314" i="5"/>
  <c r="N4313" i="5"/>
  <c r="N4312" i="5"/>
  <c r="T4315" i="5"/>
  <c r="T4314" i="5"/>
  <c r="T4313" i="5"/>
  <c r="T4312" i="5"/>
  <c r="Y4315" i="5"/>
  <c r="Y4314" i="5"/>
  <c r="Y4313" i="5"/>
  <c r="Y4312" i="5"/>
  <c r="U5113" i="5" l="1"/>
  <c r="V5113" i="5"/>
  <c r="V5118" i="5"/>
  <c r="U5118" i="5"/>
  <c r="U5102" i="5"/>
  <c r="V5102" i="5"/>
  <c r="V5119" i="5"/>
  <c r="U5119" i="5"/>
  <c r="V5105" i="5"/>
  <c r="U5105" i="5"/>
  <c r="U5110" i="5"/>
  <c r="V5110" i="5"/>
  <c r="U5103" i="5"/>
  <c r="V5103" i="5"/>
  <c r="V5111" i="5"/>
  <c r="U5111" i="5"/>
  <c r="U5104" i="5"/>
  <c r="V5104" i="5"/>
  <c r="U4891" i="5"/>
  <c r="V4891" i="5"/>
  <c r="U4867" i="5"/>
  <c r="V4867" i="5"/>
  <c r="U4868" i="5"/>
  <c r="V4868" i="5"/>
  <c r="V5141" i="5"/>
  <c r="U5141" i="5"/>
  <c r="U5140" i="5"/>
  <c r="V5149" i="5"/>
  <c r="T4281" i="5"/>
  <c r="T4280" i="5"/>
  <c r="Y4281" i="5"/>
  <c r="Y4280" i="5"/>
  <c r="T4291" i="5"/>
  <c r="T4290" i="5"/>
  <c r="Y4291" i="5"/>
  <c r="Y4290" i="5"/>
  <c r="T4299" i="5"/>
  <c r="T4298" i="5"/>
  <c r="Y4299" i="5"/>
  <c r="Y4298" i="5"/>
  <c r="T4307" i="5"/>
  <c r="T4306" i="5"/>
  <c r="Y4307" i="5"/>
  <c r="Y4306" i="5"/>
  <c r="T4279" i="5"/>
  <c r="T4278" i="5"/>
  <c r="Y4279" i="5"/>
  <c r="Y4278" i="5"/>
  <c r="T4289" i="5"/>
  <c r="T4288" i="5"/>
  <c r="Y4289" i="5"/>
  <c r="Y4288" i="5"/>
  <c r="T4297" i="5"/>
  <c r="T4296" i="5"/>
  <c r="Y4297" i="5"/>
  <c r="Y4296" i="5"/>
  <c r="T4305" i="5"/>
  <c r="T4304" i="5"/>
  <c r="Y4305" i="5"/>
  <c r="Y4304" i="5"/>
  <c r="T4247" i="5"/>
  <c r="T4246" i="5"/>
  <c r="Y4247" i="5"/>
  <c r="Y4246" i="5"/>
  <c r="T4255" i="5"/>
  <c r="T4254" i="5"/>
  <c r="Y4255" i="5"/>
  <c r="Y4254" i="5"/>
  <c r="T4267" i="5"/>
  <c r="T4266" i="5"/>
  <c r="Y4267" i="5"/>
  <c r="Y4266" i="5"/>
  <c r="T4245" i="5"/>
  <c r="T4244" i="5"/>
  <c r="Y4245" i="5"/>
  <c r="Y4244" i="5"/>
  <c r="T4253" i="5"/>
  <c r="T4252" i="5"/>
  <c r="Y4253" i="5"/>
  <c r="Y4252" i="5"/>
  <c r="T4265" i="5"/>
  <c r="T4264" i="5"/>
  <c r="Y4265" i="5"/>
  <c r="Y4264" i="5"/>
  <c r="T4227" i="5"/>
  <c r="T4226" i="5"/>
  <c r="Y4227" i="5"/>
  <c r="Y4226" i="5"/>
  <c r="T4207" i="5"/>
  <c r="T4206" i="5"/>
  <c r="Y4207" i="5"/>
  <c r="Y4206" i="5"/>
  <c r="T4217" i="5"/>
  <c r="T4216" i="5"/>
  <c r="Y4217" i="5"/>
  <c r="Y4216" i="5"/>
  <c r="T4235" i="5"/>
  <c r="T4234" i="5"/>
  <c r="Y4235" i="5"/>
  <c r="Y4234" i="5"/>
  <c r="T4225" i="5"/>
  <c r="T4224" i="5"/>
  <c r="Y4225" i="5"/>
  <c r="Y4224" i="5"/>
  <c r="T4205" i="5"/>
  <c r="T4204" i="5"/>
  <c r="Y4205" i="5"/>
  <c r="Y4204" i="5"/>
  <c r="T4215" i="5"/>
  <c r="T4214" i="5"/>
  <c r="Y4215" i="5"/>
  <c r="Y4214" i="5"/>
  <c r="T4233" i="5"/>
  <c r="T4232" i="5"/>
  <c r="Y4233" i="5"/>
  <c r="Y4232" i="5"/>
  <c r="T4190" i="5"/>
  <c r="Y4190" i="5"/>
  <c r="T4201" i="5"/>
  <c r="T4200" i="5"/>
  <c r="Y4201" i="5"/>
  <c r="Y4200" i="5"/>
  <c r="T4179" i="5"/>
  <c r="O3992" i="5"/>
  <c r="O3993" i="5"/>
  <c r="O3994" i="5"/>
  <c r="O3995" i="5"/>
  <c r="O3996" i="5"/>
  <c r="O3997" i="5"/>
  <c r="O3998" i="5"/>
  <c r="O3999" i="5"/>
  <c r="O4000" i="5"/>
  <c r="O4001" i="5"/>
  <c r="O4002" i="5"/>
  <c r="O4003" i="5"/>
  <c r="O4004" i="5"/>
  <c r="O4005" i="5"/>
  <c r="O4006" i="5"/>
  <c r="O4007" i="5"/>
  <c r="O4008" i="5"/>
  <c r="O4009" i="5"/>
  <c r="O4010" i="5"/>
  <c r="O4011" i="5"/>
  <c r="O4012" i="5"/>
  <c r="O4013" i="5"/>
  <c r="O4014" i="5"/>
  <c r="O4015" i="5"/>
  <c r="O4016" i="5"/>
  <c r="O4017" i="5"/>
  <c r="O4018" i="5"/>
  <c r="O4019" i="5"/>
  <c r="O4020" i="5"/>
  <c r="O4021" i="5"/>
  <c r="O4022" i="5"/>
  <c r="O4023" i="5"/>
  <c r="O4024" i="5"/>
  <c r="O4026" i="5"/>
  <c r="O4027" i="5"/>
  <c r="O4028" i="5"/>
  <c r="O4029" i="5"/>
  <c r="O4030" i="5"/>
  <c r="O4031" i="5"/>
  <c r="O4032" i="5"/>
  <c r="O4033" i="5"/>
  <c r="O4034" i="5"/>
  <c r="O4035" i="5"/>
  <c r="O4036" i="5"/>
  <c r="O4037" i="5"/>
  <c r="O4038" i="5"/>
  <c r="O4039" i="5"/>
  <c r="O4040" i="5"/>
  <c r="O4041" i="5"/>
  <c r="O4042" i="5"/>
  <c r="O4043" i="5"/>
  <c r="O4044" i="5"/>
  <c r="O4045" i="5"/>
  <c r="O4046" i="5"/>
  <c r="O4047" i="5"/>
  <c r="O4048" i="5"/>
  <c r="O4049" i="5"/>
  <c r="O4050" i="5"/>
  <c r="O4051" i="5"/>
  <c r="O4052" i="5"/>
  <c r="O4053" i="5"/>
  <c r="O4054" i="5"/>
  <c r="O4055" i="5"/>
  <c r="O4056" i="5"/>
  <c r="O4057" i="5"/>
  <c r="O4059" i="5"/>
  <c r="O4060" i="5"/>
  <c r="O4061" i="5"/>
  <c r="O4062" i="5"/>
  <c r="O4063" i="5"/>
  <c r="O4064" i="5"/>
  <c r="O4065" i="5"/>
  <c r="O4066" i="5"/>
  <c r="O4067" i="5"/>
  <c r="O4068" i="5"/>
  <c r="O4069" i="5"/>
  <c r="O4070" i="5"/>
  <c r="O4071" i="5"/>
  <c r="O4072" i="5"/>
  <c r="O4073" i="5"/>
  <c r="O4074" i="5"/>
  <c r="O4075" i="5"/>
  <c r="O4076" i="5"/>
  <c r="O4077" i="5"/>
  <c r="O4078" i="5"/>
  <c r="O4079" i="5"/>
  <c r="O4080" i="5"/>
  <c r="O4081" i="5"/>
  <c r="O4082" i="5"/>
  <c r="O4083" i="5"/>
  <c r="O4084" i="5"/>
  <c r="O4085" i="5"/>
  <c r="O4086" i="5"/>
  <c r="O4087" i="5"/>
  <c r="O4088" i="5"/>
  <c r="O4089" i="5"/>
  <c r="O4090" i="5"/>
  <c r="O4091" i="5"/>
  <c r="O4092" i="5"/>
  <c r="O4093" i="5"/>
  <c r="O4094" i="5"/>
  <c r="O4095" i="5"/>
  <c r="O4096" i="5"/>
  <c r="O4097" i="5"/>
  <c r="O4098" i="5"/>
  <c r="O4099" i="5"/>
  <c r="O4100" i="5"/>
  <c r="O4101" i="5"/>
  <c r="O4102" i="5"/>
  <c r="O4103" i="5"/>
  <c r="O4104" i="5"/>
  <c r="O4105" i="5"/>
  <c r="O4106" i="5"/>
  <c r="O4107" i="5"/>
  <c r="O4108" i="5"/>
  <c r="O4109" i="5"/>
  <c r="O4110" i="5"/>
  <c r="O4111" i="5"/>
  <c r="O4112" i="5"/>
  <c r="O4113" i="5"/>
  <c r="O4114" i="5"/>
  <c r="O4115" i="5"/>
  <c r="O4116" i="5"/>
  <c r="O4117" i="5"/>
  <c r="O4118" i="5"/>
  <c r="O4119" i="5"/>
  <c r="O4120" i="5"/>
  <c r="O4121" i="5"/>
  <c r="O4122" i="5"/>
  <c r="O4123" i="5"/>
  <c r="O4124" i="5"/>
  <c r="O4125" i="5"/>
  <c r="O4126" i="5"/>
  <c r="O4127" i="5"/>
  <c r="O4128" i="5"/>
  <c r="O4129" i="5"/>
  <c r="O4130" i="5"/>
  <c r="O4131" i="5"/>
  <c r="O4132" i="5"/>
  <c r="O4133" i="5"/>
  <c r="O4134" i="5"/>
  <c r="O4135" i="5"/>
  <c r="O4136" i="5"/>
  <c r="O4137" i="5"/>
  <c r="O4138" i="5"/>
  <c r="O4139" i="5"/>
  <c r="O4140" i="5"/>
  <c r="O4141" i="5"/>
  <c r="O4142" i="5"/>
  <c r="O4143" i="5"/>
  <c r="O4144" i="5"/>
  <c r="O4145" i="5"/>
  <c r="O4146" i="5"/>
  <c r="O4147" i="5"/>
  <c r="O4148" i="5"/>
  <c r="O4149" i="5"/>
  <c r="O4150" i="5"/>
  <c r="O4151" i="5"/>
  <c r="O4152" i="5"/>
  <c r="O4153" i="5"/>
  <c r="O4154" i="5"/>
  <c r="O4155" i="5"/>
  <c r="O4156" i="5"/>
  <c r="O4157" i="5"/>
  <c r="O4158" i="5"/>
  <c r="O4159" i="5"/>
  <c r="O4160" i="5"/>
  <c r="O4161" i="5"/>
  <c r="O4162" i="5"/>
  <c r="O4163" i="5"/>
  <c r="O4164" i="5"/>
  <c r="O4165" i="5"/>
  <c r="O4166" i="5"/>
  <c r="O4167" i="5"/>
  <c r="O4168" i="5"/>
  <c r="O4169" i="5"/>
  <c r="O4170" i="5"/>
  <c r="O4171" i="5"/>
  <c r="O4172" i="5"/>
  <c r="O4173" i="5"/>
  <c r="O4174" i="5"/>
  <c r="O4175" i="5"/>
  <c r="O4178" i="5"/>
  <c r="O4179" i="5"/>
  <c r="O4180" i="5"/>
  <c r="O4181" i="5"/>
  <c r="O4182" i="5"/>
  <c r="O4183" i="5"/>
  <c r="O4184" i="5"/>
  <c r="O4185" i="5"/>
  <c r="O4188" i="5"/>
  <c r="O4189" i="5"/>
  <c r="O4190" i="5"/>
  <c r="O4191" i="5"/>
  <c r="O4192" i="5"/>
  <c r="O4193" i="5"/>
  <c r="O4194" i="5"/>
  <c r="O4195" i="5"/>
  <c r="O4196" i="5"/>
  <c r="O4197" i="5"/>
  <c r="O4198" i="5"/>
  <c r="O4199" i="5"/>
  <c r="O4200" i="5"/>
  <c r="O4201" i="5"/>
  <c r="O4202" i="5"/>
  <c r="O4203" i="5"/>
  <c r="O4204" i="5"/>
  <c r="O4205" i="5"/>
  <c r="O4206" i="5"/>
  <c r="O4207" i="5"/>
  <c r="O4208" i="5"/>
  <c r="O4209" i="5"/>
  <c r="O4210" i="5"/>
  <c r="O4211" i="5"/>
  <c r="O4212" i="5"/>
  <c r="O4213" i="5"/>
  <c r="O4214" i="5"/>
  <c r="O4215" i="5"/>
  <c r="O4216" i="5"/>
  <c r="O4217" i="5"/>
  <c r="O4218" i="5"/>
  <c r="O4219" i="5"/>
  <c r="O4220" i="5"/>
  <c r="O4221" i="5"/>
  <c r="O4222" i="5"/>
  <c r="O4223" i="5"/>
  <c r="O4224" i="5"/>
  <c r="O4225" i="5"/>
  <c r="O4226" i="5"/>
  <c r="O4227" i="5"/>
  <c r="O4228" i="5"/>
  <c r="O4229" i="5"/>
  <c r="O4230" i="5"/>
  <c r="O4231" i="5"/>
  <c r="O4232" i="5"/>
  <c r="O4233" i="5"/>
  <c r="O4234" i="5"/>
  <c r="O4235" i="5"/>
  <c r="Y4179" i="5"/>
  <c r="T4750" i="5"/>
  <c r="T4749" i="5"/>
  <c r="Y4750" i="5"/>
  <c r="Y4749" i="5"/>
  <c r="T4744" i="5"/>
  <c r="T4743" i="5"/>
  <c r="Y4744" i="5"/>
  <c r="Y4743" i="5"/>
  <c r="T4758" i="5"/>
  <c r="T4757" i="5"/>
  <c r="Y4758" i="5"/>
  <c r="Y4757" i="5"/>
  <c r="Y4710" i="5"/>
  <c r="Y4709" i="5"/>
  <c r="T4716" i="5"/>
  <c r="T4715" i="5"/>
  <c r="Y4716" i="5"/>
  <c r="Y4715" i="5"/>
  <c r="T4729" i="5"/>
  <c r="Y4729" i="5"/>
  <c r="T4710" i="5"/>
  <c r="T4709" i="5"/>
  <c r="T4708" i="5"/>
  <c r="T4707" i="5"/>
  <c r="Y4708" i="5"/>
  <c r="Y4707" i="5"/>
  <c r="T4714" i="5"/>
  <c r="T4713" i="5"/>
  <c r="Y4714" i="5"/>
  <c r="Y4713" i="5"/>
  <c r="Y4720" i="5"/>
  <c r="O4236" i="5"/>
  <c r="O4237" i="5"/>
  <c r="O4238" i="5"/>
  <c r="O4239" i="5"/>
  <c r="O4240" i="5"/>
  <c r="O4241" i="5"/>
  <c r="O4242" i="5"/>
  <c r="O4243" i="5"/>
  <c r="O4244" i="5"/>
  <c r="O4245" i="5"/>
  <c r="O4246" i="5"/>
  <c r="O4247" i="5"/>
  <c r="O4248" i="5"/>
  <c r="O4249" i="5"/>
  <c r="O4250" i="5"/>
  <c r="O4251" i="5"/>
  <c r="O4252" i="5"/>
  <c r="O4253" i="5"/>
  <c r="O4254" i="5"/>
  <c r="O4255" i="5"/>
  <c r="O4256" i="5"/>
  <c r="O4257" i="5"/>
  <c r="O4258" i="5"/>
  <c r="O4259" i="5"/>
  <c r="O4260" i="5"/>
  <c r="O4261" i="5"/>
  <c r="O4262" i="5"/>
  <c r="O4263" i="5"/>
  <c r="O4264" i="5"/>
  <c r="O4265" i="5"/>
  <c r="O4266" i="5"/>
  <c r="O4267" i="5"/>
  <c r="O4268" i="5"/>
  <c r="O4269" i="5"/>
  <c r="O4270" i="5"/>
  <c r="O4271" i="5"/>
  <c r="O4272" i="5"/>
  <c r="O4273" i="5"/>
  <c r="O4274" i="5"/>
  <c r="O4275" i="5"/>
  <c r="O4278" i="5"/>
  <c r="O4279" i="5"/>
  <c r="O4280" i="5"/>
  <c r="O4281" i="5"/>
  <c r="O4282" i="5"/>
  <c r="O4283" i="5"/>
  <c r="O4284" i="5"/>
  <c r="O4285" i="5"/>
  <c r="O4286" i="5"/>
  <c r="O4287" i="5"/>
  <c r="O4288" i="5"/>
  <c r="O4289" i="5"/>
  <c r="O4290" i="5"/>
  <c r="O4291" i="5"/>
  <c r="O4292" i="5"/>
  <c r="O4293" i="5"/>
  <c r="O4294" i="5"/>
  <c r="O4295" i="5"/>
  <c r="O4296" i="5"/>
  <c r="O4297" i="5"/>
  <c r="O4298" i="5"/>
  <c r="O4299" i="5"/>
  <c r="O4300" i="5"/>
  <c r="O4301" i="5"/>
  <c r="O4302" i="5"/>
  <c r="O4303" i="5"/>
  <c r="O4304" i="5"/>
  <c r="O4305" i="5"/>
  <c r="O4306" i="5"/>
  <c r="O4307" i="5"/>
  <c r="O4308" i="5"/>
  <c r="O4309" i="5"/>
  <c r="O4310" i="5"/>
  <c r="O4311" i="5"/>
  <c r="O4312" i="5"/>
  <c r="O4313" i="5"/>
  <c r="O4314" i="5"/>
  <c r="O4315" i="5"/>
  <c r="O4316" i="5"/>
  <c r="O4317" i="5"/>
  <c r="O4318" i="5"/>
  <c r="O4319" i="5"/>
  <c r="O4320" i="5"/>
  <c r="O4321" i="5"/>
  <c r="O4322" i="5"/>
  <c r="O4323" i="5"/>
  <c r="O4324" i="5"/>
  <c r="O4325" i="5"/>
  <c r="O4326" i="5"/>
  <c r="O4327" i="5"/>
  <c r="O4328" i="5"/>
  <c r="O4329" i="5"/>
  <c r="O4330" i="5"/>
  <c r="O4331" i="5"/>
  <c r="O4332" i="5"/>
  <c r="O4333" i="5"/>
  <c r="O4334" i="5"/>
  <c r="O4335" i="5"/>
  <c r="O4336" i="5"/>
  <c r="O4337" i="5"/>
  <c r="O4338" i="5"/>
  <c r="O4339" i="5"/>
  <c r="O4340" i="5"/>
  <c r="O4341" i="5"/>
  <c r="O4342" i="5"/>
  <c r="O4343" i="5"/>
  <c r="O4344" i="5"/>
  <c r="O4345" i="5"/>
  <c r="O4346" i="5"/>
  <c r="O4348" i="5"/>
  <c r="O4349" i="5"/>
  <c r="O4350" i="5"/>
  <c r="O4351" i="5"/>
  <c r="O4352" i="5"/>
  <c r="O4353" i="5"/>
  <c r="O4354" i="5"/>
  <c r="O4355" i="5"/>
  <c r="O4356" i="5"/>
  <c r="O4357" i="5"/>
  <c r="O4381" i="5"/>
  <c r="O4382" i="5"/>
  <c r="O4383" i="5"/>
  <c r="O4384" i="5"/>
  <c r="O4385" i="5"/>
  <c r="O4386" i="5"/>
  <c r="O4387" i="5"/>
  <c r="O4388" i="5"/>
  <c r="O4389" i="5"/>
  <c r="O4390" i="5"/>
  <c r="O4391" i="5"/>
  <c r="O4392" i="5"/>
  <c r="O4393" i="5"/>
  <c r="O4394" i="5"/>
  <c r="O4395" i="5"/>
  <c r="O4396" i="5"/>
  <c r="O4397" i="5"/>
  <c r="O4398" i="5"/>
  <c r="O4399" i="5"/>
  <c r="O4400" i="5"/>
  <c r="O4401" i="5"/>
  <c r="O4402" i="5"/>
  <c r="O4403" i="5"/>
  <c r="O4404" i="5"/>
  <c r="O4405" i="5"/>
  <c r="O4406" i="5"/>
  <c r="O4407" i="5"/>
  <c r="O4408" i="5"/>
  <c r="O4409" i="5"/>
  <c r="O4410" i="5"/>
  <c r="O4411" i="5"/>
  <c r="O4412" i="5"/>
  <c r="O4413" i="5"/>
  <c r="O4414" i="5"/>
  <c r="O4415" i="5"/>
  <c r="O4416" i="5"/>
  <c r="O4417" i="5"/>
  <c r="O4418" i="5"/>
  <c r="O4419" i="5"/>
  <c r="O4420" i="5"/>
  <c r="O4421" i="5"/>
  <c r="O4422" i="5"/>
  <c r="O4423" i="5"/>
  <c r="O4424" i="5"/>
  <c r="O4425" i="5"/>
  <c r="O4426" i="5"/>
  <c r="O4427" i="5"/>
  <c r="O4428" i="5"/>
  <c r="O4429" i="5"/>
  <c r="O4430" i="5"/>
  <c r="O4431" i="5"/>
  <c r="O4432" i="5"/>
  <c r="O4433" i="5"/>
  <c r="O4434" i="5"/>
  <c r="O4435" i="5"/>
  <c r="O4436" i="5"/>
  <c r="O4437" i="5"/>
  <c r="O4438" i="5"/>
  <c r="O4440" i="5"/>
  <c r="O4441" i="5"/>
  <c r="O4442" i="5"/>
  <c r="O4443" i="5"/>
  <c r="O4444" i="5"/>
  <c r="O4445" i="5"/>
  <c r="O4446" i="5"/>
  <c r="O4447" i="5"/>
  <c r="O4448" i="5"/>
  <c r="O4449" i="5"/>
  <c r="O4450" i="5"/>
  <c r="O4451" i="5"/>
  <c r="O4452" i="5"/>
  <c r="O4453" i="5"/>
  <c r="O4454" i="5"/>
  <c r="O4455" i="5"/>
  <c r="O4456" i="5"/>
  <c r="O4457" i="5"/>
  <c r="O4458" i="5"/>
  <c r="O4459" i="5"/>
  <c r="O4460" i="5"/>
  <c r="O4461" i="5"/>
  <c r="O4462" i="5"/>
  <c r="O4463" i="5"/>
  <c r="O4464" i="5"/>
  <c r="O4465" i="5"/>
  <c r="O4466" i="5"/>
  <c r="O4467" i="5"/>
  <c r="O4468" i="5"/>
  <c r="O4469" i="5"/>
  <c r="O4470" i="5"/>
  <c r="O4471" i="5"/>
  <c r="O4472" i="5"/>
  <c r="O4473" i="5"/>
  <c r="O4474" i="5"/>
  <c r="O4475" i="5"/>
  <c r="O4476" i="5"/>
  <c r="O4477" i="5"/>
  <c r="O4478" i="5"/>
  <c r="O4479" i="5"/>
  <c r="O4480" i="5"/>
  <c r="O4481" i="5"/>
  <c r="O4482" i="5"/>
  <c r="O4483" i="5"/>
  <c r="O4484" i="5"/>
  <c r="O4485" i="5"/>
  <c r="O4486" i="5"/>
  <c r="O4487" i="5"/>
  <c r="O4488" i="5"/>
  <c r="O4489" i="5"/>
  <c r="O4490" i="5"/>
  <c r="O4491" i="5"/>
  <c r="O4492" i="5"/>
  <c r="O4493" i="5"/>
  <c r="O4494" i="5"/>
  <c r="O4495" i="5"/>
  <c r="O4496" i="5"/>
  <c r="O4497" i="5"/>
  <c r="O4498" i="5"/>
  <c r="O4499" i="5"/>
  <c r="O4500" i="5"/>
  <c r="O4501" i="5"/>
  <c r="O4502" i="5"/>
  <c r="O4503" i="5"/>
  <c r="O4504" i="5"/>
  <c r="O4505" i="5"/>
  <c r="O4506" i="5"/>
  <c r="O4507" i="5"/>
  <c r="O4508" i="5"/>
  <c r="O4509" i="5"/>
  <c r="O4510" i="5"/>
  <c r="O4511" i="5"/>
  <c r="O4512" i="5"/>
  <c r="O4513" i="5"/>
  <c r="O4514" i="5"/>
  <c r="O4515" i="5"/>
  <c r="O4516" i="5"/>
  <c r="O4517" i="5"/>
  <c r="O4518" i="5"/>
  <c r="O4519" i="5"/>
  <c r="O4520" i="5"/>
  <c r="O4521" i="5"/>
  <c r="O4522" i="5"/>
  <c r="O4523" i="5"/>
  <c r="O4524" i="5"/>
  <c r="O4525" i="5"/>
  <c r="O4526" i="5"/>
  <c r="O4527" i="5"/>
  <c r="O4528" i="5"/>
  <c r="O4529" i="5"/>
  <c r="O4530" i="5"/>
  <c r="O4531" i="5"/>
  <c r="O4532" i="5"/>
  <c r="O4533" i="5"/>
  <c r="O4534" i="5"/>
  <c r="O4535" i="5"/>
  <c r="O4536" i="5"/>
  <c r="O4537" i="5"/>
  <c r="O4538" i="5"/>
  <c r="O4539" i="5"/>
  <c r="O4540" i="5"/>
  <c r="O4541" i="5"/>
  <c r="O4542" i="5"/>
  <c r="O4543" i="5"/>
  <c r="O4544" i="5"/>
  <c r="O4545" i="5"/>
  <c r="O4546" i="5"/>
  <c r="O4547" i="5"/>
  <c r="O4548" i="5"/>
  <c r="O4549" i="5"/>
  <c r="O4550" i="5"/>
  <c r="O4551" i="5"/>
  <c r="O4552" i="5"/>
  <c r="O4553" i="5"/>
  <c r="O4554" i="5"/>
  <c r="O4555" i="5"/>
  <c r="O4556" i="5"/>
  <c r="O4557" i="5"/>
  <c r="O4558" i="5"/>
  <c r="O4559" i="5"/>
  <c r="O4560" i="5"/>
  <c r="O4561" i="5"/>
  <c r="O4562" i="5"/>
  <c r="O4563" i="5"/>
  <c r="O4564" i="5"/>
  <c r="O4565" i="5"/>
  <c r="O4566" i="5"/>
  <c r="O4567" i="5"/>
  <c r="O4568" i="5"/>
  <c r="O4569" i="5"/>
  <c r="O4570" i="5"/>
  <c r="O4572" i="5"/>
  <c r="O4573" i="5"/>
  <c r="O4574" i="5"/>
  <c r="O4575" i="5"/>
  <c r="O4576" i="5"/>
  <c r="O4577" i="5"/>
  <c r="O4578" i="5"/>
  <c r="O4579" i="5"/>
  <c r="O4580" i="5"/>
  <c r="O4581" i="5"/>
  <c r="O4582" i="5"/>
  <c r="O4583" i="5"/>
  <c r="O4584" i="5"/>
  <c r="O4585" i="5"/>
  <c r="O4586" i="5"/>
  <c r="O4587" i="5"/>
  <c r="O4588" i="5"/>
  <c r="O4589" i="5"/>
  <c r="O4590" i="5"/>
  <c r="O4591" i="5"/>
  <c r="O4592" i="5"/>
  <c r="O4593" i="5"/>
  <c r="O4594" i="5"/>
  <c r="O4597" i="5"/>
  <c r="O4598" i="5"/>
  <c r="O4599" i="5"/>
  <c r="O4600" i="5"/>
  <c r="O4601" i="5"/>
  <c r="O4602" i="5"/>
  <c r="O4605" i="5"/>
  <c r="O4606" i="5"/>
  <c r="O4607" i="5"/>
  <c r="O4608" i="5"/>
  <c r="O4609" i="5"/>
  <c r="O4610" i="5"/>
  <c r="O4611" i="5"/>
  <c r="O4612" i="5"/>
  <c r="O4613" i="5"/>
  <c r="O4614" i="5"/>
  <c r="O4615" i="5"/>
  <c r="O4616" i="5"/>
  <c r="O4617" i="5"/>
  <c r="O4618" i="5"/>
  <c r="O4619" i="5"/>
  <c r="O4620" i="5"/>
  <c r="O4621" i="5"/>
  <c r="O4622" i="5"/>
  <c r="O4623" i="5"/>
  <c r="O4624" i="5"/>
  <c r="O4625" i="5"/>
  <c r="O4626" i="5"/>
  <c r="O4627" i="5"/>
  <c r="O4628" i="5"/>
  <c r="O4629" i="5"/>
  <c r="O4630" i="5"/>
  <c r="O4631" i="5"/>
  <c r="O4632" i="5"/>
  <c r="O4633" i="5"/>
  <c r="O4634" i="5"/>
  <c r="O4635" i="5"/>
  <c r="O4636" i="5"/>
  <c r="O4637" i="5"/>
  <c r="O4638" i="5"/>
  <c r="O4639" i="5"/>
  <c r="O4640" i="5"/>
  <c r="O4641" i="5"/>
  <c r="O4642" i="5"/>
  <c r="O4643" i="5"/>
  <c r="O4644" i="5"/>
  <c r="O4645" i="5"/>
  <c r="O4646" i="5"/>
  <c r="O4647" i="5"/>
  <c r="O4648" i="5"/>
  <c r="O4649" i="5"/>
  <c r="O4650" i="5"/>
  <c r="O4651" i="5"/>
  <c r="O4652" i="5"/>
  <c r="O4653" i="5"/>
  <c r="O4654" i="5"/>
  <c r="O4655" i="5"/>
  <c r="O4656" i="5"/>
  <c r="O4657" i="5"/>
  <c r="O4658" i="5"/>
  <c r="O4659" i="5"/>
  <c r="O4660" i="5"/>
  <c r="O4661" i="5"/>
  <c r="O4662" i="5"/>
  <c r="O4663" i="5"/>
  <c r="O4664" i="5"/>
  <c r="O4665" i="5"/>
  <c r="O4666" i="5"/>
  <c r="O4667" i="5"/>
  <c r="O4668" i="5"/>
  <c r="O4669" i="5"/>
  <c r="O4670" i="5"/>
  <c r="O4671" i="5"/>
  <c r="O4672" i="5"/>
  <c r="O4673" i="5"/>
  <c r="O4674" i="5"/>
  <c r="O4675" i="5"/>
  <c r="O4676" i="5"/>
  <c r="O4677" i="5"/>
  <c r="O4678" i="5"/>
  <c r="O4679" i="5"/>
  <c r="O4680" i="5"/>
  <c r="O4681" i="5"/>
  <c r="O4682" i="5"/>
  <c r="O4683" i="5"/>
  <c r="O4684" i="5"/>
  <c r="O4685" i="5"/>
  <c r="O4686" i="5"/>
  <c r="O4687" i="5"/>
  <c r="O4688" i="5"/>
  <c r="O4689" i="5"/>
  <c r="O4690" i="5"/>
  <c r="O4691" i="5"/>
  <c r="O4692" i="5"/>
  <c r="O4693" i="5"/>
  <c r="O4694" i="5"/>
  <c r="O4695" i="5"/>
  <c r="O4696" i="5"/>
  <c r="O4697" i="5"/>
  <c r="O4698" i="5"/>
  <c r="O4699" i="5"/>
  <c r="O4700" i="5"/>
  <c r="O4701" i="5"/>
  <c r="O4702" i="5"/>
  <c r="O4703" i="5"/>
  <c r="O4704" i="5"/>
  <c r="O4705" i="5"/>
  <c r="O4706" i="5"/>
  <c r="O4707" i="5"/>
  <c r="O4708" i="5"/>
  <c r="O4709" i="5"/>
  <c r="O4710" i="5"/>
  <c r="O4711" i="5"/>
  <c r="O4712" i="5"/>
  <c r="O4713" i="5"/>
  <c r="O4714" i="5"/>
  <c r="O4715" i="5"/>
  <c r="O4716" i="5"/>
  <c r="O4717" i="5"/>
  <c r="O4718" i="5"/>
  <c r="O4719" i="5"/>
  <c r="O4720" i="5"/>
  <c r="O4721" i="5"/>
  <c r="O4722" i="5"/>
  <c r="O4724" i="5"/>
  <c r="O4725" i="5"/>
  <c r="O4726" i="5"/>
  <c r="O4727" i="5"/>
  <c r="O4728" i="5"/>
  <c r="O4729" i="5"/>
  <c r="O4730" i="5"/>
  <c r="O4731" i="5"/>
  <c r="O4732" i="5"/>
  <c r="O4733" i="5"/>
  <c r="O4734" i="5"/>
  <c r="O4735" i="5"/>
  <c r="O4736" i="5"/>
  <c r="O4737" i="5"/>
  <c r="O4738" i="5"/>
  <c r="O4739" i="5"/>
  <c r="O4740" i="5"/>
  <c r="O4741" i="5"/>
  <c r="O4742" i="5"/>
  <c r="O4743" i="5"/>
  <c r="O4744" i="5"/>
  <c r="O4745" i="5"/>
  <c r="O4746" i="5"/>
  <c r="O4747" i="5"/>
  <c r="O4748" i="5"/>
  <c r="O4749" i="5"/>
  <c r="O4750" i="5"/>
  <c r="O4751" i="5"/>
  <c r="O4752" i="5"/>
  <c r="O4753" i="5"/>
  <c r="O4754" i="5"/>
  <c r="O4755" i="5"/>
  <c r="O4756" i="5"/>
  <c r="O4757" i="5"/>
  <c r="O4758" i="5"/>
  <c r="T4720" i="5"/>
  <c r="T5385" i="5"/>
  <c r="T5384" i="5"/>
  <c r="Y5385" i="5"/>
  <c r="Y5384" i="5"/>
  <c r="T5395" i="5"/>
  <c r="T5394" i="5"/>
  <c r="Y5395" i="5"/>
  <c r="Y5394" i="5"/>
  <c r="T5383" i="5"/>
  <c r="T5382" i="5"/>
  <c r="Y5383" i="5"/>
  <c r="Y5382" i="5"/>
  <c r="T5393" i="5"/>
  <c r="T5392" i="5"/>
  <c r="O5382" i="5"/>
  <c r="O5383" i="5"/>
  <c r="O5384" i="5"/>
  <c r="O5385" i="5"/>
  <c r="O5386" i="5"/>
  <c r="O5387" i="5"/>
  <c r="O5388" i="5"/>
  <c r="O5389" i="5"/>
  <c r="O5390" i="5"/>
  <c r="O5391" i="5"/>
  <c r="O5392" i="5"/>
  <c r="O5393" i="5"/>
  <c r="O5394" i="5"/>
  <c r="O5395" i="5"/>
  <c r="O5396" i="5"/>
  <c r="O5397" i="5"/>
  <c r="O5398" i="5"/>
  <c r="O5399" i="5"/>
  <c r="Y5393" i="5"/>
  <c r="Y5392" i="5"/>
  <c r="T5369" i="5"/>
  <c r="T5368" i="5"/>
  <c r="Y5369" i="5"/>
  <c r="Y5368" i="5"/>
  <c r="T5363" i="5"/>
  <c r="Y5363" i="5"/>
  <c r="T5362" i="5"/>
  <c r="Y5362" i="5"/>
  <c r="T5377" i="5"/>
  <c r="T5376" i="5"/>
  <c r="Y5377" i="5"/>
  <c r="Y5376" i="5"/>
  <c r="T5367" i="5"/>
  <c r="T5366" i="5"/>
  <c r="Y5367" i="5"/>
  <c r="Y5366" i="5"/>
  <c r="T5361" i="5"/>
  <c r="T5360" i="5"/>
  <c r="Y5361" i="5"/>
  <c r="Y5360" i="5"/>
  <c r="T5375" i="5"/>
  <c r="T5374" i="5"/>
  <c r="O5362" i="5"/>
  <c r="O5363" i="5"/>
  <c r="O5364" i="5"/>
  <c r="O5365" i="5"/>
  <c r="O5366" i="5"/>
  <c r="O5367" i="5"/>
  <c r="O5368" i="5"/>
  <c r="O5369" i="5"/>
  <c r="O5370" i="5"/>
  <c r="O5371" i="5"/>
  <c r="O5372" i="5"/>
  <c r="O5374" i="5"/>
  <c r="O5375" i="5"/>
  <c r="O5376" i="5"/>
  <c r="O5377" i="5"/>
  <c r="O5378" i="5"/>
  <c r="O5379" i="5"/>
  <c r="O5380" i="5"/>
  <c r="O5381" i="5"/>
  <c r="Y5375" i="5"/>
  <c r="Y5374" i="5"/>
  <c r="T5333" i="5"/>
  <c r="T5332" i="5"/>
  <c r="Y5333" i="5"/>
  <c r="Y5332" i="5"/>
  <c r="T5347" i="5"/>
  <c r="T5346" i="5"/>
  <c r="Y5347" i="5"/>
  <c r="Y5346" i="5"/>
  <c r="T5341" i="5"/>
  <c r="T5340" i="5"/>
  <c r="Y5341" i="5"/>
  <c r="Y5340" i="5"/>
  <c r="T5355" i="5"/>
  <c r="T5354" i="5"/>
  <c r="Y5355" i="5"/>
  <c r="Y5354" i="5"/>
  <c r="T5345" i="5"/>
  <c r="T5344" i="5"/>
  <c r="Y5345" i="5"/>
  <c r="Y5344" i="5"/>
  <c r="T5331" i="5"/>
  <c r="T5330" i="5"/>
  <c r="Y5331" i="5"/>
  <c r="Y5330" i="5"/>
  <c r="O5327" i="5"/>
  <c r="O5328" i="5"/>
  <c r="O5329" i="5"/>
  <c r="O5330" i="5"/>
  <c r="O5331" i="5"/>
  <c r="O5332" i="5"/>
  <c r="O5333" i="5"/>
  <c r="O5334" i="5"/>
  <c r="O5335" i="5"/>
  <c r="O5336" i="5"/>
  <c r="O5337" i="5"/>
  <c r="O5338" i="5"/>
  <c r="O5339" i="5"/>
  <c r="O5340" i="5"/>
  <c r="O5341" i="5"/>
  <c r="O5342" i="5"/>
  <c r="O5343" i="5"/>
  <c r="O5344" i="5"/>
  <c r="O5345" i="5"/>
  <c r="O5346" i="5"/>
  <c r="O5347" i="5"/>
  <c r="O5348" i="5"/>
  <c r="O5349" i="5"/>
  <c r="O5350" i="5"/>
  <c r="O5351" i="5"/>
  <c r="O5352" i="5"/>
  <c r="O5353" i="5"/>
  <c r="O5354" i="5"/>
  <c r="O5355" i="5"/>
  <c r="O5356" i="5"/>
  <c r="O5357" i="5"/>
  <c r="O5358" i="5"/>
  <c r="O5359" i="5"/>
  <c r="O5360" i="5"/>
  <c r="O5361" i="5"/>
  <c r="T5353" i="5"/>
  <c r="T5352" i="5"/>
  <c r="T5339" i="5"/>
  <c r="T5338" i="5"/>
  <c r="Y5353" i="5"/>
  <c r="Y5352" i="5"/>
  <c r="Y5339" i="5"/>
  <c r="Y5338" i="5"/>
  <c r="T5315" i="5"/>
  <c r="T5314" i="5"/>
  <c r="T5313" i="5"/>
  <c r="T5312" i="5"/>
  <c r="Y5315" i="5"/>
  <c r="Y5314" i="5"/>
  <c r="Y5313" i="5"/>
  <c r="Y5312" i="5"/>
  <c r="T5255" i="5"/>
  <c r="T5254" i="5"/>
  <c r="Y5255" i="5"/>
  <c r="Y5254" i="5"/>
  <c r="T5253" i="5"/>
  <c r="Y5253" i="5"/>
  <c r="T5252" i="5"/>
  <c r="Y5252" i="5"/>
  <c r="N4901" i="5"/>
  <c r="T4901" i="5"/>
  <c r="Y4901" i="5"/>
  <c r="N4892" i="5"/>
  <c r="T4892" i="5"/>
  <c r="Y4892" i="5"/>
  <c r="N4900" i="5"/>
  <c r="N4899" i="5"/>
  <c r="T4900" i="5"/>
  <c r="T4899" i="5"/>
  <c r="Y4900" i="5"/>
  <c r="Y4899" i="5"/>
  <c r="N4908" i="5"/>
  <c r="N4907" i="5"/>
  <c r="T4908" i="5"/>
  <c r="T4907" i="5"/>
  <c r="O4892" i="5"/>
  <c r="O4893" i="5"/>
  <c r="O4894" i="5"/>
  <c r="O4895" i="5"/>
  <c r="O4896" i="5"/>
  <c r="O4897" i="5"/>
  <c r="O4898" i="5"/>
  <c r="O4899" i="5"/>
  <c r="O4900" i="5"/>
  <c r="O4901" i="5"/>
  <c r="O4902" i="5"/>
  <c r="O4903" i="5"/>
  <c r="O4904" i="5"/>
  <c r="O4905" i="5"/>
  <c r="O4906" i="5"/>
  <c r="O4907" i="5"/>
  <c r="O4908" i="5"/>
  <c r="O4909" i="5"/>
  <c r="O4910" i="5"/>
  <c r="O4911" i="5"/>
  <c r="O4912" i="5"/>
  <c r="Y4908" i="5"/>
  <c r="Y4907" i="5"/>
  <c r="N4870" i="5"/>
  <c r="N4869" i="5"/>
  <c r="T4870" i="5"/>
  <c r="T4869" i="5"/>
  <c r="Y4870" i="5"/>
  <c r="Y4869" i="5"/>
  <c r="N4876" i="5"/>
  <c r="Y4876" i="5"/>
  <c r="Y4875" i="5"/>
  <c r="T5297" i="5"/>
  <c r="T5296" i="5"/>
  <c r="Y5297" i="5"/>
  <c r="Y5296" i="5"/>
  <c r="T5307" i="5"/>
  <c r="T5306" i="5"/>
  <c r="Y5307" i="5"/>
  <c r="Y5306" i="5"/>
  <c r="T5323" i="5"/>
  <c r="T5322" i="5"/>
  <c r="Y5323" i="5"/>
  <c r="Y5322" i="5"/>
  <c r="T5295" i="5"/>
  <c r="T5294" i="5"/>
  <c r="Y5295" i="5"/>
  <c r="Y5294" i="5"/>
  <c r="T5305" i="5"/>
  <c r="T5304" i="5"/>
  <c r="Y5305" i="5"/>
  <c r="Y5304" i="5"/>
  <c r="T5321" i="5"/>
  <c r="T5320" i="5"/>
  <c r="O5298" i="5"/>
  <c r="O5299" i="5"/>
  <c r="O5300" i="5"/>
  <c r="O5301" i="5"/>
  <c r="O5302" i="5"/>
  <c r="O5303" i="5"/>
  <c r="O5304" i="5"/>
  <c r="O5305" i="5"/>
  <c r="O5306" i="5"/>
  <c r="O5307" i="5"/>
  <c r="O5308" i="5"/>
  <c r="O5309" i="5"/>
  <c r="O5310" i="5"/>
  <c r="O5311" i="5"/>
  <c r="O5312" i="5"/>
  <c r="O5313" i="5"/>
  <c r="O5314" i="5"/>
  <c r="O5315" i="5"/>
  <c r="O5316" i="5"/>
  <c r="O5317" i="5"/>
  <c r="O5318" i="5"/>
  <c r="O5319" i="5"/>
  <c r="O5320" i="5"/>
  <c r="O5321" i="5"/>
  <c r="O5322" i="5"/>
  <c r="O5323" i="5"/>
  <c r="O5324" i="5"/>
  <c r="O5325" i="5"/>
  <c r="O5326" i="5"/>
  <c r="Y5321" i="5"/>
  <c r="Y5320" i="5"/>
  <c r="T5275" i="5"/>
  <c r="T5274" i="5"/>
  <c r="Y5275" i="5"/>
  <c r="Y5274" i="5"/>
  <c r="T5281" i="5"/>
  <c r="T5280" i="5"/>
  <c r="Y5281" i="5"/>
  <c r="Y5280" i="5"/>
  <c r="T5289" i="5"/>
  <c r="T5288" i="5"/>
  <c r="Y5289" i="5"/>
  <c r="Y5288" i="5"/>
  <c r="T5273" i="5"/>
  <c r="T5272" i="5"/>
  <c r="Y5273" i="5"/>
  <c r="Y5272" i="5"/>
  <c r="T5156" i="5"/>
  <c r="T5157" i="5"/>
  <c r="T5204" i="5"/>
  <c r="Y5204" i="5"/>
  <c r="T5279" i="5"/>
  <c r="T5278" i="5"/>
  <c r="Y5279" i="5"/>
  <c r="Y5278" i="5"/>
  <c r="T5287" i="5"/>
  <c r="T5286" i="5"/>
  <c r="Y5287" i="5"/>
  <c r="Y5286" i="5"/>
  <c r="T5239" i="5"/>
  <c r="T5238" i="5"/>
  <c r="Y5239" i="5"/>
  <c r="Y5238" i="5"/>
  <c r="T5247" i="5"/>
  <c r="T5246" i="5"/>
  <c r="Y5247" i="5"/>
  <c r="Y5246" i="5"/>
  <c r="T5265" i="5"/>
  <c r="T5264" i="5"/>
  <c r="Y5265" i="5"/>
  <c r="Y5264" i="5"/>
  <c r="T5237" i="5"/>
  <c r="T5236" i="5"/>
  <c r="Y5237" i="5"/>
  <c r="Y5236" i="5"/>
  <c r="T5245" i="5"/>
  <c r="T5244" i="5"/>
  <c r="Y5245" i="5"/>
  <c r="Y5244" i="5"/>
  <c r="T5263" i="5"/>
  <c r="T5262" i="5"/>
  <c r="Y5263" i="5"/>
  <c r="Y5262" i="5"/>
  <c r="T5225" i="5"/>
  <c r="T5224" i="5"/>
  <c r="Y5225" i="5"/>
  <c r="Y5224" i="5"/>
  <c r="T5217" i="5"/>
  <c r="T5216" i="5"/>
  <c r="Y5217" i="5"/>
  <c r="Y5216" i="5"/>
  <c r="T5233" i="5"/>
  <c r="T5232" i="5"/>
  <c r="Y5233" i="5"/>
  <c r="Y5232" i="5"/>
  <c r="T5223" i="5"/>
  <c r="T5222" i="5"/>
  <c r="Y5223" i="5"/>
  <c r="Y5222" i="5"/>
  <c r="T5215" i="5"/>
  <c r="T5214" i="5"/>
  <c r="Y5215" i="5"/>
  <c r="Y5214" i="5"/>
  <c r="T5231" i="5"/>
  <c r="T5230" i="5"/>
  <c r="Y5231" i="5"/>
  <c r="Y5230" i="5"/>
  <c r="T5189" i="5"/>
  <c r="T5188" i="5"/>
  <c r="Y5189" i="5"/>
  <c r="Y5188" i="5"/>
  <c r="T5195" i="5"/>
  <c r="T5194" i="5"/>
  <c r="Y5195" i="5"/>
  <c r="Y5194" i="5"/>
  <c r="T5207" i="5"/>
  <c r="Y5207" i="5"/>
  <c r="T5206" i="5"/>
  <c r="Y5206" i="5"/>
  <c r="T5192" i="5"/>
  <c r="Y5192" i="5"/>
  <c r="T5205" i="5"/>
  <c r="Y5205" i="5"/>
  <c r="Y5157" i="5"/>
  <c r="Y5156" i="5"/>
  <c r="T5165" i="5"/>
  <c r="Y5165" i="5"/>
  <c r="T5173" i="5"/>
  <c r="T5172" i="5"/>
  <c r="Y5173" i="5"/>
  <c r="Y5172" i="5"/>
  <c r="T5183" i="5"/>
  <c r="T5182" i="5"/>
  <c r="Y5183" i="5"/>
  <c r="Y5182" i="5"/>
  <c r="T5170" i="5"/>
  <c r="Y5170" i="5"/>
  <c r="T5181" i="5"/>
  <c r="T5180" i="5"/>
  <c r="Y5181" i="5"/>
  <c r="Y5180" i="5"/>
  <c r="T5131" i="5"/>
  <c r="T5130" i="5"/>
  <c r="Y5131" i="5"/>
  <c r="Y5130" i="5"/>
  <c r="N5139" i="5"/>
  <c r="N5138" i="5"/>
  <c r="T5139" i="5"/>
  <c r="T5138" i="5"/>
  <c r="Y5139" i="5"/>
  <c r="Y5138" i="5"/>
  <c r="T5146" i="5"/>
  <c r="T5147" i="5"/>
  <c r="Y5147" i="5"/>
  <c r="Y5146" i="5"/>
  <c r="O5127" i="5"/>
  <c r="O5128" i="5"/>
  <c r="O5129" i="5"/>
  <c r="O5130" i="5"/>
  <c r="O5131" i="5"/>
  <c r="O5132" i="5"/>
  <c r="O5133" i="5"/>
  <c r="O5134" i="5"/>
  <c r="O5135" i="5"/>
  <c r="O5136" i="5"/>
  <c r="O5137" i="5"/>
  <c r="O5138" i="5"/>
  <c r="O5139" i="5"/>
  <c r="O5140" i="5"/>
  <c r="O5141" i="5"/>
  <c r="O5142" i="5"/>
  <c r="O5143" i="5"/>
  <c r="O5144" i="5"/>
  <c r="O5145" i="5"/>
  <c r="O5146" i="5"/>
  <c r="O5147" i="5"/>
  <c r="O5148" i="5"/>
  <c r="O5149" i="5"/>
  <c r="O5150" i="5"/>
  <c r="O5151" i="5"/>
  <c r="O5152" i="5"/>
  <c r="O5153" i="5"/>
  <c r="O5154" i="5"/>
  <c r="O5155" i="5"/>
  <c r="O5156" i="5"/>
  <c r="O5157" i="5"/>
  <c r="O5158" i="5"/>
  <c r="O5159" i="5"/>
  <c r="O5160" i="5"/>
  <c r="O5161" i="5"/>
  <c r="O5162" i="5"/>
  <c r="O5163" i="5"/>
  <c r="O5164" i="5"/>
  <c r="O5165" i="5"/>
  <c r="O5166" i="5"/>
  <c r="O5167" i="5"/>
  <c r="O5168" i="5"/>
  <c r="O5169" i="5"/>
  <c r="O5170" i="5"/>
  <c r="O5171" i="5"/>
  <c r="O5172" i="5"/>
  <c r="O5173" i="5"/>
  <c r="O5174" i="5"/>
  <c r="O5175" i="5"/>
  <c r="O5176" i="5"/>
  <c r="O5177" i="5"/>
  <c r="O5178" i="5"/>
  <c r="O5179" i="5"/>
  <c r="O5180" i="5"/>
  <c r="O5181" i="5"/>
  <c r="O5182" i="5"/>
  <c r="O5183" i="5"/>
  <c r="O5184" i="5"/>
  <c r="O5185" i="5"/>
  <c r="O5186" i="5"/>
  <c r="O5187" i="5"/>
  <c r="O5188" i="5"/>
  <c r="O5189" i="5"/>
  <c r="O5192" i="5"/>
  <c r="O5193" i="5"/>
  <c r="O5194" i="5"/>
  <c r="O5195" i="5"/>
  <c r="O5196" i="5"/>
  <c r="O5197" i="5"/>
  <c r="O5198" i="5"/>
  <c r="O5199" i="5"/>
  <c r="O5200" i="5"/>
  <c r="O5201" i="5"/>
  <c r="O5202" i="5"/>
  <c r="O5203" i="5"/>
  <c r="O5204" i="5"/>
  <c r="O5205" i="5"/>
  <c r="O5206" i="5"/>
  <c r="O5207" i="5"/>
  <c r="O5208" i="5"/>
  <c r="O5209" i="5"/>
  <c r="O5210" i="5"/>
  <c r="O5211" i="5"/>
  <c r="O5212" i="5"/>
  <c r="O5213" i="5"/>
  <c r="O5214" i="5"/>
  <c r="O5215" i="5"/>
  <c r="O5216" i="5"/>
  <c r="O5217" i="5"/>
  <c r="O5218" i="5"/>
  <c r="O5219" i="5"/>
  <c r="O5220" i="5"/>
  <c r="O5221" i="5"/>
  <c r="O5222" i="5"/>
  <c r="O5223" i="5"/>
  <c r="O5224" i="5"/>
  <c r="O5225" i="5"/>
  <c r="O5226" i="5"/>
  <c r="O5227" i="5"/>
  <c r="O5228" i="5"/>
  <c r="O5229" i="5"/>
  <c r="O5230" i="5"/>
  <c r="O5231" i="5"/>
  <c r="O5232" i="5"/>
  <c r="O5233" i="5"/>
  <c r="O5234" i="5"/>
  <c r="O5235" i="5"/>
  <c r="O5236" i="5"/>
  <c r="O5237" i="5"/>
  <c r="O5238" i="5"/>
  <c r="O5239" i="5"/>
  <c r="O5240" i="5"/>
  <c r="O5241" i="5"/>
  <c r="O5242" i="5"/>
  <c r="O5243" i="5"/>
  <c r="O5244" i="5"/>
  <c r="O5245" i="5"/>
  <c r="O5246" i="5"/>
  <c r="O5247" i="5"/>
  <c r="O5248" i="5"/>
  <c r="O5249" i="5"/>
  <c r="O5250" i="5"/>
  <c r="O5251" i="5"/>
  <c r="O5252" i="5"/>
  <c r="O5253" i="5"/>
  <c r="O5254" i="5"/>
  <c r="O5255" i="5"/>
  <c r="O5256" i="5"/>
  <c r="O5257" i="5"/>
  <c r="O5258" i="5"/>
  <c r="O5259" i="5"/>
  <c r="O5260" i="5"/>
  <c r="O5261" i="5"/>
  <c r="O5262" i="5"/>
  <c r="O5263" i="5"/>
  <c r="O5264" i="5"/>
  <c r="O5265" i="5"/>
  <c r="O5266" i="5"/>
  <c r="O5267" i="5"/>
  <c r="O5268" i="5"/>
  <c r="O5269" i="5"/>
  <c r="O5270" i="5"/>
  <c r="O5271" i="5"/>
  <c r="O5272" i="5"/>
  <c r="O5273" i="5"/>
  <c r="O5274" i="5"/>
  <c r="O5275" i="5"/>
  <c r="O5278" i="5"/>
  <c r="O5279" i="5"/>
  <c r="O5280" i="5"/>
  <c r="O5281" i="5"/>
  <c r="O5282" i="5"/>
  <c r="O5283" i="5"/>
  <c r="O5284" i="5"/>
  <c r="O5285" i="5"/>
  <c r="O5286" i="5"/>
  <c r="O5287" i="5"/>
  <c r="O5288" i="5"/>
  <c r="O5289" i="5"/>
  <c r="O5290" i="5"/>
  <c r="O5291" i="5"/>
  <c r="O5292" i="5"/>
  <c r="O5293" i="5"/>
  <c r="O5294" i="5"/>
  <c r="O5295" i="5"/>
  <c r="O5296" i="5"/>
  <c r="O5297" i="5"/>
  <c r="T5112" i="5"/>
  <c r="Y5112" i="5"/>
  <c r="T5121" i="5"/>
  <c r="T5120" i="5"/>
  <c r="O5097" i="5"/>
  <c r="O5098" i="5"/>
  <c r="O5099" i="5"/>
  <c r="O5102" i="5"/>
  <c r="O5103" i="5"/>
  <c r="O5104" i="5"/>
  <c r="O5105" i="5"/>
  <c r="O5106" i="5"/>
  <c r="O5107" i="5"/>
  <c r="O5110" i="5"/>
  <c r="O5111" i="5"/>
  <c r="O5112" i="5"/>
  <c r="O5113" i="5"/>
  <c r="O5114" i="5"/>
  <c r="O5115" i="5"/>
  <c r="O5118" i="5"/>
  <c r="O5119" i="5"/>
  <c r="O5120" i="5"/>
  <c r="O5121" i="5"/>
  <c r="O5122" i="5"/>
  <c r="O5123" i="5"/>
  <c r="O5124" i="5"/>
  <c r="O5125" i="5"/>
  <c r="O5126" i="5"/>
  <c r="O5096" i="5"/>
  <c r="Y5121" i="5"/>
  <c r="Y5120" i="5"/>
  <c r="T4884" i="5"/>
  <c r="T4883" i="5"/>
  <c r="N4884" i="5"/>
  <c r="T4873" i="5"/>
  <c r="Y4873" i="5"/>
  <c r="Y4874" i="5"/>
  <c r="Y4879" i="5"/>
  <c r="Y4880" i="5"/>
  <c r="Y4881" i="5"/>
  <c r="Y4883" i="5"/>
  <c r="Y4884" i="5"/>
  <c r="T4881" i="5"/>
  <c r="O4881" i="5"/>
  <c r="O4882" i="5"/>
  <c r="O4883" i="5"/>
  <c r="O4884" i="5"/>
  <c r="O4885" i="5"/>
  <c r="O4886" i="5"/>
  <c r="O4887" i="5"/>
  <c r="O4888" i="5"/>
  <c r="O4891" i="5"/>
  <c r="O4867" i="5"/>
  <c r="O4868" i="5"/>
  <c r="O4869" i="5"/>
  <c r="O4870" i="5"/>
  <c r="O4871" i="5"/>
  <c r="O4872" i="5"/>
  <c r="O4873" i="5"/>
  <c r="O4874" i="5"/>
  <c r="O4875" i="5"/>
  <c r="O4876" i="5"/>
  <c r="O4877" i="5"/>
  <c r="O4878" i="5"/>
  <c r="O4879" i="5"/>
  <c r="O4880" i="5"/>
  <c r="T4852" i="5"/>
  <c r="T4850" i="5"/>
  <c r="T4851" i="5"/>
  <c r="T4858" i="5"/>
  <c r="T4857" i="5"/>
  <c r="Y4842" i="5"/>
  <c r="Y4850" i="5"/>
  <c r="Y4851" i="5"/>
  <c r="Y4852" i="5"/>
  <c r="Y4855" i="5"/>
  <c r="Y4856" i="5"/>
  <c r="Y4857" i="5"/>
  <c r="Y4858" i="5"/>
  <c r="T4856" i="5"/>
  <c r="V4856" i="5" s="1"/>
  <c r="Y4788" i="5"/>
  <c r="Y4801" i="5"/>
  <c r="Y4779" i="5"/>
  <c r="O4789" i="5"/>
  <c r="O4790" i="5"/>
  <c r="O4791" i="5"/>
  <c r="O4792" i="5"/>
  <c r="O4793" i="5"/>
  <c r="O4794" i="5"/>
  <c r="O4795" i="5"/>
  <c r="O4796" i="5"/>
  <c r="O4797" i="5"/>
  <c r="O4798" i="5"/>
  <c r="O4799" i="5"/>
  <c r="O4800" i="5"/>
  <c r="O4801" i="5"/>
  <c r="O4802" i="5"/>
  <c r="O4803" i="5"/>
  <c r="O4804" i="5"/>
  <c r="O4805" i="5"/>
  <c r="O4806" i="5"/>
  <c r="O4807" i="5"/>
  <c r="O4808" i="5"/>
  <c r="O4809" i="5"/>
  <c r="O4810" i="5"/>
  <c r="O4811" i="5"/>
  <c r="O4812" i="5"/>
  <c r="O4813" i="5"/>
  <c r="O4814" i="5"/>
  <c r="O4815" i="5"/>
  <c r="O4816" i="5"/>
  <c r="O4817" i="5"/>
  <c r="O4818" i="5"/>
  <c r="O4819" i="5"/>
  <c r="O4820" i="5"/>
  <c r="O4821" i="5"/>
  <c r="O4822" i="5"/>
  <c r="O4823" i="5"/>
  <c r="O4824" i="5"/>
  <c r="O4825" i="5"/>
  <c r="O4826" i="5"/>
  <c r="O4827" i="5"/>
  <c r="O4828" i="5"/>
  <c r="O4829" i="5"/>
  <c r="O4830" i="5"/>
  <c r="O4831" i="5"/>
  <c r="O4832" i="5"/>
  <c r="O4833" i="5"/>
  <c r="O4834" i="5"/>
  <c r="O4835" i="5"/>
  <c r="O4836" i="5"/>
  <c r="O4837" i="5"/>
  <c r="O4838" i="5"/>
  <c r="O4839" i="5"/>
  <c r="O4840" i="5"/>
  <c r="O4841" i="5"/>
  <c r="O4842" i="5"/>
  <c r="O4843" i="5"/>
  <c r="O4844" i="5"/>
  <c r="O4845" i="5"/>
  <c r="O4846" i="5"/>
  <c r="O4847" i="5"/>
  <c r="O4848" i="5"/>
  <c r="O4849" i="5"/>
  <c r="O4850" i="5"/>
  <c r="O4851" i="5"/>
  <c r="O4852" i="5"/>
  <c r="O4853" i="5"/>
  <c r="O4854" i="5"/>
  <c r="O4856" i="5"/>
  <c r="O4857" i="5"/>
  <c r="O4858" i="5"/>
  <c r="O4859" i="5"/>
  <c r="O4860" i="5"/>
  <c r="O4861" i="5"/>
  <c r="O4862" i="5"/>
  <c r="O4863" i="5"/>
  <c r="O4864" i="5"/>
  <c r="T4779" i="5"/>
  <c r="O4759" i="5"/>
  <c r="O4760" i="5"/>
  <c r="O4761" i="5"/>
  <c r="O4762" i="5"/>
  <c r="O4763" i="5"/>
  <c r="O4764" i="5"/>
  <c r="O4765" i="5"/>
  <c r="O4766" i="5"/>
  <c r="O4767" i="5"/>
  <c r="O4768" i="5"/>
  <c r="O4769" i="5"/>
  <c r="O4770" i="5"/>
  <c r="O4771" i="5"/>
  <c r="O4772" i="5"/>
  <c r="O4773" i="5"/>
  <c r="O4774" i="5"/>
  <c r="O4775" i="5"/>
  <c r="O4776" i="5"/>
  <c r="O4777" i="5"/>
  <c r="O4778" i="5"/>
  <c r="O4779" i="5"/>
  <c r="O4780" i="5"/>
  <c r="O4781" i="5"/>
  <c r="O4782" i="5"/>
  <c r="O4783" i="5"/>
  <c r="O4784" i="5"/>
  <c r="T4788" i="5"/>
  <c r="T4787" i="5"/>
  <c r="Y4787" i="5"/>
  <c r="O4786" i="5"/>
  <c r="O4787" i="5"/>
  <c r="O4788" i="5"/>
  <c r="O4785" i="5"/>
  <c r="O3786" i="5"/>
  <c r="T3100" i="5"/>
  <c r="T3099" i="5"/>
  <c r="U5112" i="5" l="1"/>
  <c r="V5112" i="5"/>
  <c r="U4884" i="5"/>
  <c r="V4884" i="5"/>
  <c r="U4869" i="5"/>
  <c r="V4869" i="5"/>
  <c r="U4856" i="5"/>
  <c r="U3939" i="5"/>
  <c r="V3939" i="5"/>
  <c r="U3940" i="5"/>
  <c r="V3940" i="5"/>
  <c r="U3941" i="5"/>
  <c r="V3941" i="5"/>
  <c r="U3942" i="5"/>
  <c r="V3942" i="5"/>
  <c r="U3943" i="5"/>
  <c r="V3943" i="5"/>
  <c r="U3944" i="5"/>
  <c r="V3944" i="5"/>
  <c r="U3945" i="5"/>
  <c r="V3945" i="5"/>
  <c r="U3946" i="5"/>
  <c r="V3946" i="5"/>
  <c r="U3948" i="5"/>
  <c r="V3948" i="5"/>
  <c r="U3949" i="5"/>
  <c r="V3949" i="5"/>
  <c r="U3950" i="5"/>
  <c r="V3950" i="5"/>
  <c r="U3951" i="5"/>
  <c r="V3951" i="5"/>
  <c r="U3953" i="5"/>
  <c r="V3953" i="5"/>
  <c r="U3954" i="5"/>
  <c r="V3954" i="5"/>
  <c r="U3955" i="5"/>
  <c r="V3955" i="5"/>
  <c r="U3956" i="5"/>
  <c r="V3956" i="5"/>
  <c r="U3957" i="5"/>
  <c r="V3957" i="5"/>
  <c r="U3958" i="5"/>
  <c r="V3958" i="5"/>
  <c r="U3959" i="5"/>
  <c r="V3959" i="5"/>
  <c r="U3960" i="5"/>
  <c r="V3960" i="5"/>
  <c r="U3961" i="5"/>
  <c r="V3961" i="5"/>
  <c r="U3962" i="5"/>
  <c r="V3962" i="5"/>
  <c r="U3963" i="5"/>
  <c r="V3963" i="5"/>
  <c r="U3964" i="5"/>
  <c r="V3964" i="5"/>
  <c r="U3965" i="5"/>
  <c r="V3965" i="5"/>
  <c r="U3966" i="5"/>
  <c r="V3966" i="5"/>
  <c r="U3968" i="5"/>
  <c r="V3968" i="5"/>
  <c r="U3969" i="5"/>
  <c r="V3969" i="5"/>
  <c r="U3970" i="5"/>
  <c r="V3970" i="5"/>
  <c r="U3971" i="5"/>
  <c r="V3971" i="5"/>
  <c r="U3973" i="5"/>
  <c r="V3973" i="5"/>
  <c r="U3974" i="5"/>
  <c r="V3974" i="5"/>
  <c r="U3975" i="5"/>
  <c r="V3975" i="5"/>
  <c r="U3976" i="5"/>
  <c r="V3976" i="5"/>
  <c r="U3977" i="5"/>
  <c r="V3977" i="5"/>
  <c r="U3978" i="5"/>
  <c r="V3978" i="5"/>
  <c r="U3979" i="5"/>
  <c r="V3979" i="5"/>
  <c r="U3980" i="5"/>
  <c r="V3980" i="5"/>
  <c r="U3981" i="5"/>
  <c r="V3981" i="5"/>
  <c r="U3982" i="5"/>
  <c r="V3982" i="5"/>
  <c r="U3983" i="5"/>
  <c r="V3983" i="5"/>
  <c r="U3984" i="5"/>
  <c r="V3984" i="5"/>
  <c r="U3985" i="5"/>
  <c r="V3985" i="5"/>
  <c r="U3986" i="5"/>
  <c r="V3986" i="5"/>
  <c r="U3987" i="5"/>
  <c r="V3987" i="5"/>
  <c r="U3988" i="5"/>
  <c r="V3988" i="5"/>
  <c r="U3989" i="5"/>
  <c r="V3989" i="5"/>
  <c r="U3990" i="5"/>
  <c r="V3990" i="5"/>
  <c r="U3991" i="5"/>
  <c r="V3991" i="5"/>
  <c r="U3992" i="5"/>
  <c r="V3992" i="5"/>
  <c r="U3993" i="5"/>
  <c r="V3993" i="5"/>
  <c r="U3994" i="5"/>
  <c r="V3994" i="5"/>
  <c r="U3995" i="5"/>
  <c r="V3995" i="5"/>
  <c r="U3996" i="5"/>
  <c r="V3996" i="5"/>
  <c r="U3997" i="5"/>
  <c r="V3997" i="5"/>
  <c r="U3998" i="5"/>
  <c r="V3998" i="5"/>
  <c r="U3999" i="5"/>
  <c r="V3999" i="5"/>
  <c r="U4000" i="5"/>
  <c r="V4000" i="5"/>
  <c r="U4001" i="5"/>
  <c r="V4001" i="5"/>
  <c r="U4002" i="5"/>
  <c r="V4002" i="5"/>
  <c r="U4003" i="5"/>
  <c r="V4003" i="5"/>
  <c r="U4004" i="5"/>
  <c r="V4004" i="5"/>
  <c r="U4005" i="5"/>
  <c r="V4005" i="5"/>
  <c r="U4006" i="5"/>
  <c r="V4006" i="5"/>
  <c r="U4007" i="5"/>
  <c r="V4007" i="5"/>
  <c r="U4008" i="5"/>
  <c r="V4008" i="5"/>
  <c r="U4009" i="5"/>
  <c r="V4009" i="5"/>
  <c r="U4010" i="5"/>
  <c r="V4010" i="5"/>
  <c r="U4011" i="5"/>
  <c r="V4011" i="5"/>
  <c r="U4012" i="5"/>
  <c r="V4012" i="5"/>
  <c r="U4013" i="5"/>
  <c r="V4013" i="5"/>
  <c r="U4014" i="5"/>
  <c r="V4014" i="5"/>
  <c r="U4015" i="5"/>
  <c r="V4015" i="5"/>
  <c r="U4016" i="5"/>
  <c r="V4016" i="5"/>
  <c r="U4017" i="5"/>
  <c r="V4017" i="5"/>
  <c r="U4018" i="5"/>
  <c r="V4018" i="5"/>
  <c r="U4019" i="5"/>
  <c r="V4019" i="5"/>
  <c r="U4020" i="5"/>
  <c r="V4020" i="5"/>
  <c r="U4026" i="5"/>
  <c r="V4026" i="5"/>
  <c r="U4027" i="5"/>
  <c r="V4027" i="5"/>
  <c r="U4028" i="5"/>
  <c r="V4028" i="5"/>
  <c r="U4029" i="5"/>
  <c r="V4029" i="5"/>
  <c r="U4030" i="5"/>
  <c r="V4030" i="5"/>
  <c r="U4031" i="5"/>
  <c r="V4031" i="5"/>
  <c r="U4032" i="5"/>
  <c r="V4032" i="5"/>
  <c r="U4033" i="5"/>
  <c r="V4033" i="5"/>
  <c r="U4034" i="5"/>
  <c r="V4034" i="5"/>
  <c r="U4035" i="5"/>
  <c r="V4035" i="5"/>
  <c r="U4036" i="5"/>
  <c r="V4036" i="5"/>
  <c r="U4037" i="5"/>
  <c r="V4037" i="5"/>
  <c r="U4038" i="5"/>
  <c r="V4038" i="5"/>
  <c r="U4039" i="5"/>
  <c r="V4039" i="5"/>
  <c r="U4040" i="5"/>
  <c r="V4040" i="5"/>
  <c r="U4041" i="5"/>
  <c r="V4041" i="5"/>
  <c r="U4042" i="5"/>
  <c r="V4042" i="5"/>
  <c r="U4043" i="5"/>
  <c r="V4043" i="5"/>
  <c r="U4044" i="5"/>
  <c r="V4044" i="5"/>
  <c r="U4045" i="5"/>
  <c r="V4045" i="5"/>
  <c r="U4046" i="5"/>
  <c r="V4046" i="5"/>
  <c r="U4047" i="5"/>
  <c r="V4047" i="5"/>
  <c r="U4048" i="5"/>
  <c r="V4048" i="5"/>
  <c r="U4049" i="5"/>
  <c r="V4049" i="5"/>
  <c r="U4050" i="5"/>
  <c r="V4050" i="5"/>
  <c r="U4051" i="5"/>
  <c r="V4051" i="5"/>
  <c r="U4052" i="5"/>
  <c r="V4052" i="5"/>
  <c r="U4053" i="5"/>
  <c r="V4053" i="5"/>
  <c r="U4054" i="5"/>
  <c r="V4054" i="5"/>
  <c r="U4055" i="5"/>
  <c r="V4055" i="5"/>
  <c r="U4056" i="5"/>
  <c r="V4056" i="5"/>
  <c r="U4057" i="5"/>
  <c r="V4057" i="5"/>
  <c r="U4058" i="5"/>
  <c r="V4058" i="5"/>
  <c r="U4059" i="5"/>
  <c r="V4059" i="5"/>
  <c r="U4060" i="5"/>
  <c r="V4060" i="5"/>
  <c r="U4061" i="5"/>
  <c r="V4061" i="5"/>
  <c r="U4062" i="5"/>
  <c r="V4062" i="5"/>
  <c r="U4063" i="5"/>
  <c r="V4063" i="5"/>
  <c r="U4064" i="5"/>
  <c r="V4064" i="5"/>
  <c r="U4065" i="5"/>
  <c r="V4065" i="5"/>
  <c r="U4066" i="5"/>
  <c r="V4066" i="5"/>
  <c r="U4067" i="5"/>
  <c r="V4067" i="5"/>
  <c r="U4068" i="5"/>
  <c r="V4068" i="5"/>
  <c r="U4069" i="5"/>
  <c r="V4069" i="5"/>
  <c r="U4070" i="5"/>
  <c r="V4070" i="5"/>
  <c r="U4071" i="5"/>
  <c r="V4071" i="5"/>
  <c r="U4072" i="5"/>
  <c r="V4072" i="5"/>
  <c r="U4073" i="5"/>
  <c r="V4073" i="5"/>
  <c r="U4074" i="5"/>
  <c r="V4074" i="5"/>
  <c r="U4075" i="5"/>
  <c r="V4075" i="5"/>
  <c r="U4076" i="5"/>
  <c r="V4076" i="5"/>
  <c r="U4077" i="5"/>
  <c r="V4077" i="5"/>
  <c r="U4078" i="5"/>
  <c r="V4078" i="5"/>
  <c r="U4079" i="5"/>
  <c r="V4079" i="5"/>
  <c r="U4080" i="5"/>
  <c r="V4080" i="5"/>
  <c r="U4081" i="5"/>
  <c r="V4081" i="5"/>
  <c r="U4082" i="5"/>
  <c r="V4082" i="5"/>
  <c r="U4083" i="5"/>
  <c r="V4083" i="5"/>
  <c r="U4084" i="5"/>
  <c r="V4084" i="5"/>
  <c r="U4085" i="5"/>
  <c r="V4085" i="5"/>
  <c r="U4086" i="5"/>
  <c r="V4086" i="5"/>
  <c r="U4087" i="5"/>
  <c r="V4087" i="5"/>
  <c r="U4088" i="5"/>
  <c r="V4088" i="5"/>
  <c r="U4089" i="5"/>
  <c r="V4089" i="5"/>
  <c r="U4090" i="5"/>
  <c r="V4090" i="5"/>
  <c r="U4091" i="5"/>
  <c r="V4091" i="5"/>
  <c r="U4092" i="5"/>
  <c r="V4092" i="5"/>
  <c r="U4093" i="5"/>
  <c r="V4093" i="5"/>
  <c r="U4094" i="5"/>
  <c r="V4094" i="5"/>
  <c r="U4095" i="5"/>
  <c r="V4095" i="5"/>
  <c r="U4096" i="5"/>
  <c r="V4096" i="5"/>
  <c r="U4097" i="5"/>
  <c r="V4097" i="5"/>
  <c r="U4098" i="5"/>
  <c r="V4098" i="5"/>
  <c r="U4099" i="5"/>
  <c r="V4099" i="5"/>
  <c r="U4100" i="5"/>
  <c r="V4100" i="5"/>
  <c r="U4101" i="5"/>
  <c r="V4101" i="5"/>
  <c r="U4102" i="5"/>
  <c r="V4102" i="5"/>
  <c r="U4103" i="5"/>
  <c r="V4103" i="5"/>
  <c r="U4104" i="5"/>
  <c r="V4104" i="5"/>
  <c r="U4105" i="5"/>
  <c r="V4105" i="5"/>
  <c r="U4106" i="5"/>
  <c r="V4106" i="5"/>
  <c r="U4107" i="5"/>
  <c r="V4107" i="5"/>
  <c r="U4108" i="5"/>
  <c r="V4108" i="5"/>
  <c r="U4109" i="5"/>
  <c r="V4109" i="5"/>
  <c r="U4110" i="5"/>
  <c r="V4110" i="5"/>
  <c r="U4111" i="5"/>
  <c r="V4111" i="5"/>
  <c r="U4112" i="5"/>
  <c r="V4112" i="5"/>
  <c r="U4113" i="5"/>
  <c r="V4113" i="5"/>
  <c r="U4114" i="5"/>
  <c r="V4114" i="5"/>
  <c r="U4115" i="5"/>
  <c r="V4115" i="5"/>
  <c r="U4116" i="5"/>
  <c r="V4116" i="5"/>
  <c r="U4117" i="5"/>
  <c r="V4117" i="5"/>
  <c r="U4118" i="5"/>
  <c r="V4118" i="5"/>
  <c r="U4119" i="5"/>
  <c r="V4119" i="5"/>
  <c r="U4120" i="5"/>
  <c r="V4120" i="5"/>
  <c r="U4121" i="5"/>
  <c r="V4121" i="5"/>
  <c r="U4122" i="5"/>
  <c r="V4122" i="5"/>
  <c r="U4123" i="5"/>
  <c r="V4123" i="5"/>
  <c r="U4124" i="5"/>
  <c r="V4124" i="5"/>
  <c r="U4125" i="5"/>
  <c r="V4125" i="5"/>
  <c r="U4126" i="5"/>
  <c r="V4126" i="5"/>
  <c r="U4127" i="5"/>
  <c r="V4127" i="5"/>
  <c r="U4128" i="5"/>
  <c r="V4128" i="5"/>
  <c r="U4129" i="5"/>
  <c r="V4129" i="5"/>
  <c r="U4130" i="5"/>
  <c r="V4130" i="5"/>
  <c r="U4131" i="5"/>
  <c r="V4131" i="5"/>
  <c r="U4132" i="5"/>
  <c r="V4132" i="5"/>
  <c r="U4133" i="5"/>
  <c r="V4133" i="5"/>
  <c r="U4134" i="5"/>
  <c r="V4134" i="5"/>
  <c r="U4135" i="5"/>
  <c r="V4135" i="5"/>
  <c r="U4136" i="5"/>
  <c r="V4136" i="5"/>
  <c r="U4137" i="5"/>
  <c r="V4137" i="5"/>
  <c r="U4138" i="5"/>
  <c r="V4138" i="5"/>
  <c r="U4139" i="5"/>
  <c r="V4139" i="5"/>
  <c r="U4140" i="5"/>
  <c r="V4140" i="5"/>
  <c r="U4141" i="5"/>
  <c r="V4141" i="5"/>
  <c r="U4142" i="5"/>
  <c r="V4142" i="5"/>
  <c r="U4143" i="5"/>
  <c r="V4143" i="5"/>
  <c r="U4144" i="5"/>
  <c r="V4144" i="5"/>
  <c r="U4145" i="5"/>
  <c r="V4145" i="5"/>
  <c r="U4146" i="5"/>
  <c r="V4146" i="5"/>
  <c r="U4147" i="5"/>
  <c r="V4147" i="5"/>
  <c r="U4148" i="5"/>
  <c r="V4148" i="5"/>
  <c r="U4149" i="5"/>
  <c r="V4149" i="5"/>
  <c r="U4150" i="5"/>
  <c r="V4150" i="5"/>
  <c r="U4151" i="5"/>
  <c r="V4151" i="5"/>
  <c r="U4152" i="5"/>
  <c r="V4152" i="5"/>
  <c r="U4153" i="5"/>
  <c r="V4153" i="5"/>
  <c r="U4154" i="5"/>
  <c r="V4154" i="5"/>
  <c r="U4155" i="5"/>
  <c r="V4155" i="5"/>
  <c r="U4156" i="5"/>
  <c r="V4156" i="5"/>
  <c r="U4157" i="5"/>
  <c r="V4157" i="5"/>
  <c r="U4158" i="5"/>
  <c r="V4158" i="5"/>
  <c r="U4159" i="5"/>
  <c r="V4159" i="5"/>
  <c r="U4160" i="5"/>
  <c r="V4160" i="5"/>
  <c r="U4161" i="5"/>
  <c r="V4161" i="5"/>
  <c r="U4162" i="5"/>
  <c r="V4162" i="5"/>
  <c r="U4163" i="5"/>
  <c r="V4163" i="5"/>
  <c r="U4164" i="5"/>
  <c r="V4164" i="5"/>
  <c r="U4165" i="5"/>
  <c r="V4165" i="5"/>
  <c r="U4166" i="5"/>
  <c r="V4166" i="5"/>
  <c r="U4167" i="5"/>
  <c r="V4167" i="5"/>
  <c r="U4168" i="5"/>
  <c r="V4168" i="5"/>
  <c r="U4169" i="5"/>
  <c r="V4169" i="5"/>
  <c r="U4170" i="5"/>
  <c r="V4170" i="5"/>
  <c r="U4171" i="5"/>
  <c r="V4171" i="5"/>
  <c r="U4172" i="5"/>
  <c r="V4172" i="5"/>
  <c r="U4173" i="5"/>
  <c r="V4173" i="5"/>
  <c r="U4174" i="5"/>
  <c r="V4174" i="5"/>
  <c r="U4175" i="5"/>
  <c r="V4175" i="5"/>
  <c r="U4176" i="5"/>
  <c r="V4176" i="5"/>
  <c r="U4177" i="5"/>
  <c r="V4177" i="5"/>
  <c r="U4178" i="5"/>
  <c r="V4178" i="5"/>
  <c r="U4179" i="5"/>
  <c r="V4179" i="5"/>
  <c r="U4180" i="5"/>
  <c r="V4180" i="5"/>
  <c r="U4181" i="5"/>
  <c r="V4181" i="5"/>
  <c r="U4182" i="5"/>
  <c r="V4182" i="5"/>
  <c r="U4183" i="5"/>
  <c r="V4183" i="5"/>
  <c r="U4184" i="5"/>
  <c r="V4184" i="5"/>
  <c r="U4185" i="5"/>
  <c r="V4185" i="5"/>
  <c r="U4186" i="5"/>
  <c r="V4186" i="5"/>
  <c r="U4187" i="5"/>
  <c r="V4187" i="5"/>
  <c r="U4188" i="5"/>
  <c r="V4188" i="5"/>
  <c r="U4189" i="5"/>
  <c r="V4189" i="5"/>
  <c r="U4190" i="5"/>
  <c r="V4190" i="5"/>
  <c r="U4191" i="5"/>
  <c r="V4191" i="5"/>
  <c r="U4192" i="5"/>
  <c r="V4192" i="5"/>
  <c r="U4193" i="5"/>
  <c r="V4193" i="5"/>
  <c r="U4194" i="5"/>
  <c r="V4194" i="5"/>
  <c r="U4195" i="5"/>
  <c r="V4195" i="5"/>
  <c r="U4196" i="5"/>
  <c r="V4196" i="5"/>
  <c r="U4197" i="5"/>
  <c r="V4197" i="5"/>
  <c r="U4198" i="5"/>
  <c r="V4198" i="5"/>
  <c r="U4199" i="5"/>
  <c r="V4199" i="5"/>
  <c r="U4200" i="5"/>
  <c r="V4200" i="5"/>
  <c r="U4201" i="5"/>
  <c r="V4201" i="5"/>
  <c r="U4202" i="5"/>
  <c r="V4202" i="5"/>
  <c r="U4203" i="5"/>
  <c r="V4203" i="5"/>
  <c r="U4204" i="5"/>
  <c r="V4204" i="5"/>
  <c r="U4205" i="5"/>
  <c r="V4205" i="5"/>
  <c r="U4206" i="5"/>
  <c r="V4206" i="5"/>
  <c r="U4207" i="5"/>
  <c r="V4207" i="5"/>
  <c r="U4208" i="5"/>
  <c r="V4208" i="5"/>
  <c r="U4209" i="5"/>
  <c r="V4209" i="5"/>
  <c r="U4210" i="5"/>
  <c r="V4210" i="5"/>
  <c r="U4211" i="5"/>
  <c r="V4211" i="5"/>
  <c r="U4212" i="5"/>
  <c r="V4212" i="5"/>
  <c r="U4213" i="5"/>
  <c r="V4213" i="5"/>
  <c r="U4214" i="5"/>
  <c r="V4214" i="5"/>
  <c r="U4215" i="5"/>
  <c r="V4215" i="5"/>
  <c r="U4216" i="5"/>
  <c r="V4216" i="5"/>
  <c r="U4217" i="5"/>
  <c r="V4217" i="5"/>
  <c r="U4218" i="5"/>
  <c r="V4218" i="5"/>
  <c r="U4219" i="5"/>
  <c r="V4219" i="5"/>
  <c r="U4220" i="5"/>
  <c r="V4220" i="5"/>
  <c r="U4221" i="5"/>
  <c r="V4221" i="5"/>
  <c r="U4222" i="5"/>
  <c r="V4222" i="5"/>
  <c r="U4223" i="5"/>
  <c r="V4223" i="5"/>
  <c r="U4224" i="5"/>
  <c r="V4224" i="5"/>
  <c r="U4225" i="5"/>
  <c r="V4225" i="5"/>
  <c r="U4226" i="5"/>
  <c r="V4226" i="5"/>
  <c r="U4227" i="5"/>
  <c r="V4227" i="5"/>
  <c r="U4228" i="5"/>
  <c r="V4228" i="5"/>
  <c r="U4229" i="5"/>
  <c r="V4229" i="5"/>
  <c r="U4230" i="5"/>
  <c r="V4230" i="5"/>
  <c r="U4231" i="5"/>
  <c r="V4231" i="5"/>
  <c r="U4232" i="5"/>
  <c r="V4232" i="5"/>
  <c r="U4233" i="5"/>
  <c r="V4233" i="5"/>
  <c r="U4234" i="5"/>
  <c r="V4234" i="5"/>
  <c r="U4235" i="5"/>
  <c r="V4235" i="5"/>
  <c r="U4236" i="5"/>
  <c r="V4236" i="5"/>
  <c r="U4237" i="5"/>
  <c r="V4237" i="5"/>
  <c r="U4238" i="5"/>
  <c r="V4238" i="5"/>
  <c r="U4239" i="5"/>
  <c r="V4239" i="5"/>
  <c r="U4240" i="5"/>
  <c r="V4240" i="5"/>
  <c r="U4241" i="5"/>
  <c r="V4241" i="5"/>
  <c r="U4242" i="5"/>
  <c r="V4242" i="5"/>
  <c r="U4243" i="5"/>
  <c r="V4243" i="5"/>
  <c r="U4244" i="5"/>
  <c r="V4244" i="5"/>
  <c r="U4245" i="5"/>
  <c r="V4245" i="5"/>
  <c r="U4246" i="5"/>
  <c r="V4246" i="5"/>
  <c r="U4247" i="5"/>
  <c r="V4247" i="5"/>
  <c r="U4248" i="5"/>
  <c r="V4248" i="5"/>
  <c r="U4249" i="5"/>
  <c r="V4249" i="5"/>
  <c r="U4250" i="5"/>
  <c r="V4250" i="5"/>
  <c r="U4251" i="5"/>
  <c r="V4251" i="5"/>
  <c r="U4252" i="5"/>
  <c r="V4252" i="5"/>
  <c r="U4253" i="5"/>
  <c r="V4253" i="5"/>
  <c r="U4254" i="5"/>
  <c r="V4254" i="5"/>
  <c r="U4255" i="5"/>
  <c r="V4255" i="5"/>
  <c r="U4256" i="5"/>
  <c r="V4256" i="5"/>
  <c r="U4257" i="5"/>
  <c r="V4257" i="5"/>
  <c r="U4258" i="5"/>
  <c r="V4258" i="5"/>
  <c r="U4260" i="5"/>
  <c r="V4260" i="5"/>
  <c r="U4261" i="5"/>
  <c r="V4261" i="5"/>
  <c r="U4262" i="5"/>
  <c r="V4262" i="5"/>
  <c r="U4263" i="5"/>
  <c r="V4263" i="5"/>
  <c r="U4264" i="5"/>
  <c r="V4264" i="5"/>
  <c r="U4265" i="5"/>
  <c r="V4265" i="5"/>
  <c r="U4266" i="5"/>
  <c r="V4266" i="5"/>
  <c r="U4267" i="5"/>
  <c r="V4267" i="5"/>
  <c r="U4269" i="5"/>
  <c r="V4269" i="5"/>
  <c r="U4270" i="5"/>
  <c r="V4270" i="5"/>
  <c r="U4271" i="5"/>
  <c r="V4271" i="5"/>
  <c r="U4272" i="5"/>
  <c r="V4272" i="5"/>
  <c r="U4273" i="5"/>
  <c r="V4273" i="5"/>
  <c r="U4274" i="5"/>
  <c r="V4274" i="5"/>
  <c r="U4275" i="5"/>
  <c r="V4275" i="5"/>
  <c r="U4276" i="5"/>
  <c r="V4276" i="5"/>
  <c r="U4277" i="5"/>
  <c r="V4277" i="5"/>
  <c r="U4278" i="5"/>
  <c r="V4278" i="5"/>
  <c r="U4279" i="5"/>
  <c r="V4279" i="5"/>
  <c r="U4280" i="5"/>
  <c r="V4280" i="5"/>
  <c r="U4281" i="5"/>
  <c r="V4281" i="5"/>
  <c r="U4282" i="5"/>
  <c r="V4282" i="5"/>
  <c r="U4284" i="5"/>
  <c r="V4284" i="5"/>
  <c r="U4285" i="5"/>
  <c r="V4285" i="5"/>
  <c r="U4286" i="5"/>
  <c r="V4286" i="5"/>
  <c r="U4287" i="5"/>
  <c r="V4287" i="5"/>
  <c r="U4288" i="5"/>
  <c r="V4288" i="5"/>
  <c r="U4289" i="5"/>
  <c r="V4289" i="5"/>
  <c r="U4290" i="5"/>
  <c r="V4290" i="5"/>
  <c r="U4291" i="5"/>
  <c r="V4291" i="5"/>
  <c r="U4292" i="5"/>
  <c r="V4292" i="5"/>
  <c r="U4293" i="5"/>
  <c r="V4293" i="5"/>
  <c r="U4294" i="5"/>
  <c r="V4294" i="5"/>
  <c r="U4295" i="5"/>
  <c r="V4295" i="5"/>
  <c r="U4296" i="5"/>
  <c r="V4296" i="5"/>
  <c r="U4297" i="5"/>
  <c r="V4297" i="5"/>
  <c r="U4298" i="5"/>
  <c r="V4298" i="5"/>
  <c r="U4299" i="5"/>
  <c r="V4299" i="5"/>
  <c r="U4300" i="5"/>
  <c r="V4300" i="5"/>
  <c r="U4301" i="5"/>
  <c r="V4301" i="5"/>
  <c r="U4302" i="5"/>
  <c r="V4302" i="5"/>
  <c r="U4303" i="5"/>
  <c r="V4303" i="5"/>
  <c r="U4304" i="5"/>
  <c r="V4304" i="5"/>
  <c r="U4305" i="5"/>
  <c r="V4305" i="5"/>
  <c r="U4306" i="5"/>
  <c r="V4306" i="5"/>
  <c r="U4307" i="5"/>
  <c r="V4307" i="5"/>
  <c r="U4308" i="5"/>
  <c r="V4308" i="5"/>
  <c r="U4309" i="5"/>
  <c r="V4309" i="5"/>
  <c r="U4310" i="5"/>
  <c r="V4310" i="5"/>
  <c r="U4311" i="5"/>
  <c r="V4311" i="5"/>
  <c r="U4312" i="5"/>
  <c r="V4312" i="5"/>
  <c r="U4313" i="5"/>
  <c r="V4313" i="5"/>
  <c r="U4314" i="5"/>
  <c r="V4314" i="5"/>
  <c r="U4315" i="5"/>
  <c r="V4315" i="5"/>
  <c r="U4316" i="5"/>
  <c r="V4316" i="5"/>
  <c r="U4317" i="5"/>
  <c r="V4317" i="5"/>
  <c r="U4318" i="5"/>
  <c r="V4318" i="5"/>
  <c r="U4319" i="5"/>
  <c r="V4319" i="5"/>
  <c r="U4320" i="5"/>
  <c r="V4320" i="5"/>
  <c r="U4321" i="5"/>
  <c r="V4321" i="5"/>
  <c r="U4322" i="5"/>
  <c r="V4322" i="5"/>
  <c r="U4323" i="5"/>
  <c r="V4323" i="5"/>
  <c r="U4324" i="5"/>
  <c r="V4324" i="5"/>
  <c r="U4325" i="5"/>
  <c r="V4325" i="5"/>
  <c r="U4326" i="5"/>
  <c r="V4326" i="5"/>
  <c r="U4327" i="5"/>
  <c r="V4327" i="5"/>
  <c r="U4328" i="5"/>
  <c r="V4328" i="5"/>
  <c r="U4329" i="5"/>
  <c r="V4329" i="5"/>
  <c r="U4330" i="5"/>
  <c r="V4330" i="5"/>
  <c r="U4331" i="5"/>
  <c r="V4331" i="5"/>
  <c r="U4332" i="5"/>
  <c r="V4332" i="5"/>
  <c r="U4333" i="5"/>
  <c r="V4333" i="5"/>
  <c r="U4334" i="5"/>
  <c r="V4334" i="5"/>
  <c r="U4335" i="5"/>
  <c r="V4335" i="5"/>
  <c r="U4336" i="5"/>
  <c r="V4336" i="5"/>
  <c r="U4337" i="5"/>
  <c r="V4337" i="5"/>
  <c r="U4338" i="5"/>
  <c r="V4338" i="5"/>
  <c r="U4339" i="5"/>
  <c r="V4339" i="5"/>
  <c r="U4340" i="5"/>
  <c r="V4340" i="5"/>
  <c r="U4341" i="5"/>
  <c r="V4341" i="5"/>
  <c r="U4342" i="5"/>
  <c r="V4342" i="5"/>
  <c r="U4343" i="5"/>
  <c r="V4343" i="5"/>
  <c r="U4344" i="5"/>
  <c r="V4344" i="5"/>
  <c r="U4345" i="5"/>
  <c r="V4345" i="5"/>
  <c r="U4346" i="5"/>
  <c r="V4346" i="5"/>
  <c r="U4347" i="5"/>
  <c r="V4347" i="5"/>
  <c r="U4348" i="5"/>
  <c r="V4348" i="5"/>
  <c r="U4349" i="5"/>
  <c r="V4349" i="5"/>
  <c r="U4350" i="5"/>
  <c r="V4350" i="5"/>
  <c r="U4351" i="5"/>
  <c r="V4351" i="5"/>
  <c r="U4352" i="5"/>
  <c r="V4352" i="5"/>
  <c r="U4353" i="5"/>
  <c r="V4353" i="5"/>
  <c r="U4354" i="5"/>
  <c r="V4354" i="5"/>
  <c r="U4355" i="5"/>
  <c r="V4355" i="5"/>
  <c r="U4356" i="5"/>
  <c r="V4356" i="5"/>
  <c r="U4357" i="5"/>
  <c r="V4357" i="5"/>
  <c r="U4358" i="5"/>
  <c r="V4358" i="5"/>
  <c r="U4359" i="5"/>
  <c r="V4359" i="5"/>
  <c r="U4360" i="5"/>
  <c r="V4360" i="5"/>
  <c r="U4361" i="5"/>
  <c r="V4361" i="5"/>
  <c r="U4362" i="5"/>
  <c r="V4362" i="5"/>
  <c r="U4363" i="5"/>
  <c r="V4363" i="5"/>
  <c r="U4364" i="5"/>
  <c r="V4364" i="5"/>
  <c r="U4365" i="5"/>
  <c r="V4365" i="5"/>
  <c r="U4366" i="5"/>
  <c r="V4366" i="5"/>
  <c r="U4367" i="5"/>
  <c r="V4367" i="5"/>
  <c r="U4368" i="5"/>
  <c r="V4368" i="5"/>
  <c r="U4369" i="5"/>
  <c r="V4369" i="5"/>
  <c r="U4370" i="5"/>
  <c r="V4370" i="5"/>
  <c r="U4371" i="5"/>
  <c r="V4371" i="5"/>
  <c r="U4372" i="5"/>
  <c r="V4372" i="5"/>
  <c r="U4373" i="5"/>
  <c r="V4373" i="5"/>
  <c r="U4374" i="5"/>
  <c r="V4374" i="5"/>
  <c r="U4375" i="5"/>
  <c r="V4375" i="5"/>
  <c r="U4376" i="5"/>
  <c r="V4376" i="5"/>
  <c r="U4377" i="5"/>
  <c r="V4377" i="5"/>
  <c r="U4378" i="5"/>
  <c r="V4378" i="5"/>
  <c r="U4379" i="5"/>
  <c r="V4379" i="5"/>
  <c r="U4380" i="5"/>
  <c r="V4380" i="5"/>
  <c r="U4381" i="5"/>
  <c r="V4381" i="5"/>
  <c r="U4382" i="5"/>
  <c r="V4382" i="5"/>
  <c r="U4383" i="5"/>
  <c r="V4383" i="5"/>
  <c r="U4384" i="5"/>
  <c r="V4384" i="5"/>
  <c r="U4385" i="5"/>
  <c r="V4385" i="5"/>
  <c r="U4386" i="5"/>
  <c r="V4386" i="5"/>
  <c r="U4387" i="5"/>
  <c r="V4387" i="5"/>
  <c r="U4388" i="5"/>
  <c r="V4388" i="5"/>
  <c r="U4389" i="5"/>
  <c r="V4389" i="5"/>
  <c r="U4390" i="5"/>
  <c r="V4390" i="5"/>
  <c r="U4391" i="5"/>
  <c r="V4391" i="5"/>
  <c r="U4392" i="5"/>
  <c r="V4392" i="5"/>
  <c r="U4393" i="5"/>
  <c r="V4393" i="5"/>
  <c r="U4394" i="5"/>
  <c r="V4394" i="5"/>
  <c r="U4395" i="5"/>
  <c r="V4395" i="5"/>
  <c r="U4396" i="5"/>
  <c r="V4396" i="5"/>
  <c r="U4397" i="5"/>
  <c r="V4397" i="5"/>
  <c r="U4398" i="5"/>
  <c r="V4398" i="5"/>
  <c r="U4399" i="5"/>
  <c r="V4399" i="5"/>
  <c r="U4400" i="5"/>
  <c r="V4400" i="5"/>
  <c r="U4401" i="5"/>
  <c r="V4401" i="5"/>
  <c r="U4402" i="5"/>
  <c r="V4402" i="5"/>
  <c r="U4403" i="5"/>
  <c r="V4403" i="5"/>
  <c r="U4404" i="5"/>
  <c r="U4405" i="5"/>
  <c r="V4405" i="5"/>
  <c r="U4406" i="5"/>
  <c r="V4406" i="5"/>
  <c r="U4407" i="5"/>
  <c r="V4407" i="5"/>
  <c r="U4408" i="5"/>
  <c r="V4408" i="5"/>
  <c r="U4409" i="5"/>
  <c r="V4409" i="5"/>
  <c r="U4410" i="5"/>
  <c r="V4410" i="5"/>
  <c r="U4411" i="5"/>
  <c r="V4411" i="5"/>
  <c r="U4412" i="5"/>
  <c r="V4412" i="5"/>
  <c r="U4413" i="5"/>
  <c r="V4413" i="5"/>
  <c r="U4414" i="5"/>
  <c r="V4414" i="5"/>
  <c r="U4415" i="5"/>
  <c r="V4415" i="5"/>
  <c r="U4416" i="5"/>
  <c r="V4416" i="5"/>
  <c r="U4417" i="5"/>
  <c r="V4417" i="5"/>
  <c r="U4418" i="5"/>
  <c r="V4418" i="5"/>
  <c r="U4419" i="5"/>
  <c r="V4419" i="5"/>
  <c r="U4420" i="5"/>
  <c r="V4420" i="5"/>
  <c r="U4421" i="5"/>
  <c r="V4421" i="5"/>
  <c r="U4422" i="5"/>
  <c r="V4422" i="5"/>
  <c r="U4423" i="5"/>
  <c r="V4423" i="5"/>
  <c r="U4424" i="5"/>
  <c r="V4424" i="5"/>
  <c r="U4425" i="5"/>
  <c r="V4425" i="5"/>
  <c r="U4426" i="5"/>
  <c r="V4426" i="5"/>
  <c r="U4427" i="5"/>
  <c r="V4427" i="5"/>
  <c r="U4428" i="5"/>
  <c r="V4428" i="5"/>
  <c r="U4429" i="5"/>
  <c r="V4429" i="5"/>
  <c r="U4430" i="5"/>
  <c r="V4430" i="5"/>
  <c r="U4431" i="5"/>
  <c r="V4431" i="5"/>
  <c r="U4432" i="5"/>
  <c r="V4432" i="5"/>
  <c r="U4433" i="5"/>
  <c r="V4433" i="5"/>
  <c r="U4434" i="5"/>
  <c r="V4434" i="5"/>
  <c r="U4435" i="5"/>
  <c r="V4435" i="5"/>
  <c r="U4436" i="5"/>
  <c r="V4436" i="5"/>
  <c r="U4437" i="5"/>
  <c r="V4437" i="5"/>
  <c r="U4438" i="5"/>
  <c r="V4438" i="5"/>
  <c r="U4439" i="5"/>
  <c r="V4439" i="5"/>
  <c r="U4440" i="5"/>
  <c r="V4440" i="5"/>
  <c r="U4441" i="5"/>
  <c r="V4441" i="5"/>
  <c r="U4442" i="5"/>
  <c r="V4442" i="5"/>
  <c r="U4443" i="5"/>
  <c r="V4443" i="5"/>
  <c r="U4444" i="5"/>
  <c r="V4444" i="5"/>
  <c r="U4445" i="5"/>
  <c r="V4445" i="5"/>
  <c r="U4446" i="5"/>
  <c r="V4446" i="5"/>
  <c r="U4447" i="5"/>
  <c r="V4447" i="5"/>
  <c r="U4448" i="5"/>
  <c r="V4448" i="5"/>
  <c r="U4449" i="5"/>
  <c r="V4449" i="5"/>
  <c r="U4450" i="5"/>
  <c r="V4450" i="5"/>
  <c r="U4451" i="5"/>
  <c r="V4451" i="5"/>
  <c r="U4452" i="5"/>
  <c r="V4452" i="5"/>
  <c r="U4453" i="5"/>
  <c r="V4453" i="5"/>
  <c r="U4454" i="5"/>
  <c r="V4454" i="5"/>
  <c r="U4455" i="5"/>
  <c r="V4455" i="5"/>
  <c r="U4456" i="5"/>
  <c r="V4456" i="5"/>
  <c r="U4457" i="5"/>
  <c r="V4457" i="5"/>
  <c r="U4458" i="5"/>
  <c r="V4458" i="5"/>
  <c r="U4459" i="5"/>
  <c r="V4459" i="5"/>
  <c r="U4460" i="5"/>
  <c r="V4460" i="5"/>
  <c r="U4461" i="5"/>
  <c r="V4461" i="5"/>
  <c r="U4462" i="5"/>
  <c r="V4462" i="5"/>
  <c r="U4463" i="5"/>
  <c r="V4463" i="5"/>
  <c r="U4464" i="5"/>
  <c r="V4464" i="5"/>
  <c r="U4465" i="5"/>
  <c r="V4465" i="5"/>
  <c r="U4466" i="5"/>
  <c r="V4466" i="5"/>
  <c r="U4467" i="5"/>
  <c r="V4467" i="5"/>
  <c r="U4468" i="5"/>
  <c r="V4468" i="5"/>
  <c r="U4469" i="5"/>
  <c r="V4469" i="5"/>
  <c r="U4470" i="5"/>
  <c r="V4470" i="5"/>
  <c r="U4471" i="5"/>
  <c r="V4471" i="5"/>
  <c r="U4472" i="5"/>
  <c r="V4472" i="5"/>
  <c r="U4473" i="5"/>
  <c r="V4473" i="5"/>
  <c r="U4474" i="5"/>
  <c r="V4474" i="5"/>
  <c r="U4475" i="5"/>
  <c r="V4475" i="5"/>
  <c r="U4476" i="5"/>
  <c r="V4476" i="5"/>
  <c r="U4477" i="5"/>
  <c r="V4477" i="5"/>
  <c r="U4478" i="5"/>
  <c r="V4478" i="5"/>
  <c r="U4479" i="5"/>
  <c r="V4479" i="5"/>
  <c r="U4480" i="5"/>
  <c r="V4480" i="5"/>
  <c r="U4481" i="5"/>
  <c r="V4481" i="5"/>
  <c r="U4482" i="5"/>
  <c r="V4482" i="5"/>
  <c r="U4483" i="5"/>
  <c r="V4483" i="5"/>
  <c r="U4484" i="5"/>
  <c r="V4484" i="5"/>
  <c r="U4485" i="5"/>
  <c r="V4485" i="5"/>
  <c r="U4486" i="5"/>
  <c r="V4486" i="5"/>
  <c r="U4487" i="5"/>
  <c r="V4487" i="5"/>
  <c r="U4488" i="5"/>
  <c r="V4488" i="5"/>
  <c r="U4489" i="5"/>
  <c r="V4489" i="5"/>
  <c r="U4490" i="5"/>
  <c r="V4490" i="5"/>
  <c r="U4491" i="5"/>
  <c r="V4491" i="5"/>
  <c r="U4492" i="5"/>
  <c r="V4492" i="5"/>
  <c r="U4493" i="5"/>
  <c r="V4493" i="5"/>
  <c r="U4494" i="5"/>
  <c r="V4494" i="5"/>
  <c r="U4495" i="5"/>
  <c r="V4495" i="5"/>
  <c r="U4496" i="5"/>
  <c r="V4496" i="5"/>
  <c r="U4497" i="5"/>
  <c r="V4497" i="5"/>
  <c r="U4498" i="5"/>
  <c r="V4498" i="5"/>
  <c r="U4499" i="5"/>
  <c r="V4499" i="5"/>
  <c r="U4500" i="5"/>
  <c r="V4500" i="5"/>
  <c r="U4501" i="5"/>
  <c r="V4501" i="5"/>
  <c r="U4502" i="5"/>
  <c r="V4502" i="5"/>
  <c r="U4503" i="5"/>
  <c r="V4503" i="5"/>
  <c r="U4504" i="5"/>
  <c r="V4504" i="5"/>
  <c r="U4505" i="5"/>
  <c r="V4505" i="5"/>
  <c r="U4506" i="5"/>
  <c r="V4506" i="5"/>
  <c r="U4507" i="5"/>
  <c r="V4507" i="5"/>
  <c r="U4508" i="5"/>
  <c r="V4508" i="5"/>
  <c r="U4509" i="5"/>
  <c r="V4509" i="5"/>
  <c r="U4510" i="5"/>
  <c r="V4510" i="5"/>
  <c r="U4511" i="5"/>
  <c r="V4511" i="5"/>
  <c r="U4512" i="5"/>
  <c r="V4512" i="5"/>
  <c r="U4513" i="5"/>
  <c r="V4513" i="5"/>
  <c r="U4514" i="5"/>
  <c r="V4514" i="5"/>
  <c r="U4515" i="5"/>
  <c r="V4515" i="5"/>
  <c r="U4516" i="5"/>
  <c r="V4516" i="5"/>
  <c r="U4517" i="5"/>
  <c r="V4517" i="5"/>
  <c r="U4518" i="5"/>
  <c r="V4518" i="5"/>
  <c r="U4519" i="5"/>
  <c r="V4519" i="5"/>
  <c r="U4520" i="5"/>
  <c r="V4520" i="5"/>
  <c r="U4521" i="5"/>
  <c r="V4521" i="5"/>
  <c r="U4522" i="5"/>
  <c r="V4522" i="5"/>
  <c r="U4523" i="5"/>
  <c r="V4523" i="5"/>
  <c r="U4524" i="5"/>
  <c r="V4524" i="5"/>
  <c r="U4525" i="5"/>
  <c r="V4525" i="5"/>
  <c r="U4526" i="5"/>
  <c r="V4526" i="5"/>
  <c r="U4527" i="5"/>
  <c r="V4527" i="5"/>
  <c r="U4528" i="5"/>
  <c r="V4528" i="5"/>
  <c r="U4529" i="5"/>
  <c r="V4529" i="5"/>
  <c r="U4530" i="5"/>
  <c r="V4530" i="5"/>
  <c r="U4531" i="5"/>
  <c r="V4531" i="5"/>
  <c r="U4532" i="5"/>
  <c r="V4532" i="5"/>
  <c r="U4533" i="5"/>
  <c r="V4533" i="5"/>
  <c r="U4534" i="5"/>
  <c r="V4534" i="5"/>
  <c r="U4535" i="5"/>
  <c r="V4535" i="5"/>
  <c r="U4536" i="5"/>
  <c r="V4536" i="5"/>
  <c r="U4537" i="5"/>
  <c r="V4537" i="5"/>
  <c r="U4538" i="5"/>
  <c r="V4538" i="5"/>
  <c r="U4539" i="5"/>
  <c r="V4539" i="5"/>
  <c r="U4540" i="5"/>
  <c r="V4540" i="5"/>
  <c r="U4541" i="5"/>
  <c r="V4541" i="5"/>
  <c r="U4542" i="5"/>
  <c r="V4542" i="5"/>
  <c r="U4543" i="5"/>
  <c r="V4543" i="5"/>
  <c r="U4544" i="5"/>
  <c r="V4544" i="5"/>
  <c r="U4545" i="5"/>
  <c r="V4545" i="5"/>
  <c r="U4546" i="5"/>
  <c r="V4546" i="5"/>
  <c r="V4547" i="5"/>
  <c r="V4548" i="5"/>
  <c r="V4549" i="5"/>
  <c r="V4550" i="5"/>
  <c r="V4551" i="5"/>
  <c r="V4552" i="5"/>
  <c r="V4553" i="5"/>
  <c r="V4554" i="5"/>
  <c r="V4555" i="5"/>
  <c r="V4556" i="5"/>
  <c r="V4557" i="5"/>
  <c r="V4558" i="5"/>
  <c r="V4559" i="5"/>
  <c r="V4560" i="5"/>
  <c r="V4561" i="5"/>
  <c r="V4562" i="5"/>
  <c r="V4563" i="5"/>
  <c r="V4564" i="5"/>
  <c r="V4565" i="5"/>
  <c r="V4566" i="5"/>
  <c r="U4567" i="5"/>
  <c r="V4567" i="5"/>
  <c r="U4568" i="5"/>
  <c r="V4568" i="5"/>
  <c r="U4569" i="5"/>
  <c r="V4569" i="5"/>
  <c r="U4570" i="5"/>
  <c r="V4570" i="5"/>
  <c r="U4571" i="5"/>
  <c r="V4571" i="5"/>
  <c r="U4572" i="5"/>
  <c r="V4572" i="5"/>
  <c r="U4573" i="5"/>
  <c r="V4573" i="5"/>
  <c r="U4574" i="5"/>
  <c r="V4574" i="5"/>
  <c r="U4575" i="5"/>
  <c r="V4575" i="5"/>
  <c r="U4576" i="5"/>
  <c r="V4576" i="5"/>
  <c r="U4577" i="5"/>
  <c r="V4577" i="5"/>
  <c r="U4578" i="5"/>
  <c r="V4578" i="5"/>
  <c r="U4579" i="5"/>
  <c r="V4579" i="5"/>
  <c r="U4580" i="5"/>
  <c r="V4580" i="5"/>
  <c r="U4581" i="5"/>
  <c r="V4581" i="5"/>
  <c r="U4582" i="5"/>
  <c r="V4582" i="5"/>
  <c r="U4583" i="5"/>
  <c r="V4583" i="5"/>
  <c r="U4584" i="5"/>
  <c r="V4584" i="5"/>
  <c r="U4585" i="5"/>
  <c r="V4585" i="5"/>
  <c r="U4586" i="5"/>
  <c r="V4586" i="5"/>
  <c r="U4587" i="5"/>
  <c r="V4587" i="5"/>
  <c r="U4588" i="5"/>
  <c r="V4588" i="5"/>
  <c r="U4589" i="5"/>
  <c r="V4589" i="5"/>
  <c r="U4590" i="5"/>
  <c r="V4590" i="5"/>
  <c r="U4591" i="5"/>
  <c r="V4591" i="5"/>
  <c r="U4592" i="5"/>
  <c r="V4592" i="5"/>
  <c r="U4593" i="5"/>
  <c r="V4593" i="5"/>
  <c r="U4594" i="5"/>
  <c r="V4594" i="5"/>
  <c r="U4595" i="5"/>
  <c r="V4595" i="5"/>
  <c r="U4596" i="5"/>
  <c r="V4596" i="5"/>
  <c r="U4597" i="5"/>
  <c r="V4597" i="5"/>
  <c r="U4598" i="5"/>
  <c r="V4598" i="5"/>
  <c r="U4599" i="5"/>
  <c r="V4599" i="5"/>
  <c r="U4600" i="5"/>
  <c r="V4600" i="5"/>
  <c r="U4601" i="5"/>
  <c r="V4601" i="5"/>
  <c r="U4602" i="5"/>
  <c r="V4602" i="5"/>
  <c r="U4603" i="5"/>
  <c r="V4603" i="5"/>
  <c r="U4604" i="5"/>
  <c r="V4604" i="5"/>
  <c r="U4605" i="5"/>
  <c r="V4605" i="5"/>
  <c r="U4606" i="5"/>
  <c r="V4606" i="5"/>
  <c r="U4607" i="5"/>
  <c r="V4607" i="5"/>
  <c r="U4608" i="5"/>
  <c r="V4608" i="5"/>
  <c r="U4609" i="5"/>
  <c r="V4609" i="5"/>
  <c r="U4610" i="5"/>
  <c r="V4610" i="5"/>
  <c r="U4611" i="5"/>
  <c r="V4611" i="5"/>
  <c r="U4612" i="5"/>
  <c r="V4612" i="5"/>
  <c r="U4613" i="5"/>
  <c r="V4613" i="5"/>
  <c r="U4614" i="5"/>
  <c r="V4614" i="5"/>
  <c r="U4615" i="5"/>
  <c r="V4615" i="5"/>
  <c r="U4616" i="5"/>
  <c r="V4616" i="5"/>
  <c r="U4617" i="5"/>
  <c r="V4617" i="5"/>
  <c r="U4618" i="5"/>
  <c r="V4618" i="5"/>
  <c r="U4619" i="5"/>
  <c r="V4619" i="5"/>
  <c r="U4620" i="5"/>
  <c r="V4620" i="5"/>
  <c r="U4621" i="5"/>
  <c r="V4621" i="5"/>
  <c r="U4622" i="5"/>
  <c r="V4622" i="5"/>
  <c r="U4623" i="5"/>
  <c r="V4623" i="5"/>
  <c r="U4624" i="5"/>
  <c r="V4624" i="5"/>
  <c r="U4625" i="5"/>
  <c r="V4625" i="5"/>
  <c r="U4626" i="5"/>
  <c r="V4626" i="5"/>
  <c r="U4627" i="5"/>
  <c r="V4627" i="5"/>
  <c r="U4628" i="5"/>
  <c r="V4628" i="5"/>
  <c r="U4629" i="5"/>
  <c r="V4629" i="5"/>
  <c r="U4630" i="5"/>
  <c r="V4630" i="5"/>
  <c r="U4631" i="5"/>
  <c r="V4631" i="5"/>
  <c r="U4632" i="5"/>
  <c r="V4632" i="5"/>
  <c r="U4633" i="5"/>
  <c r="V4633" i="5"/>
  <c r="U4634" i="5"/>
  <c r="V4634" i="5"/>
  <c r="U4635" i="5"/>
  <c r="V4635" i="5"/>
  <c r="U4636" i="5"/>
  <c r="V4636" i="5"/>
  <c r="U4637" i="5"/>
  <c r="V4637" i="5"/>
  <c r="U4638" i="5"/>
  <c r="V4638" i="5"/>
  <c r="U4639" i="5"/>
  <c r="V4639" i="5"/>
  <c r="U4640" i="5"/>
  <c r="V4640" i="5"/>
  <c r="U4641" i="5"/>
  <c r="V4641" i="5"/>
  <c r="U4642" i="5"/>
  <c r="V4642" i="5"/>
  <c r="U4643" i="5"/>
  <c r="V4643" i="5"/>
  <c r="U4644" i="5"/>
  <c r="V4644" i="5"/>
  <c r="U4645" i="5"/>
  <c r="V4645" i="5"/>
  <c r="U4646" i="5"/>
  <c r="V4646" i="5"/>
  <c r="U4647" i="5"/>
  <c r="V4647" i="5"/>
  <c r="U4648" i="5"/>
  <c r="V4648" i="5"/>
  <c r="U4649" i="5"/>
  <c r="V4649" i="5"/>
  <c r="U4650" i="5"/>
  <c r="V4650" i="5"/>
  <c r="U4651" i="5"/>
  <c r="V4651" i="5"/>
  <c r="U4652" i="5"/>
  <c r="V4652" i="5"/>
  <c r="U4653" i="5"/>
  <c r="V4653" i="5"/>
  <c r="U4654" i="5"/>
  <c r="V4654" i="5"/>
  <c r="U4655" i="5"/>
  <c r="V4655" i="5"/>
  <c r="U4656" i="5"/>
  <c r="V4656" i="5"/>
  <c r="U4657" i="5"/>
  <c r="V4657" i="5"/>
  <c r="U4658" i="5"/>
  <c r="V4658" i="5"/>
  <c r="U4659" i="5"/>
  <c r="V4659" i="5"/>
  <c r="U4660" i="5"/>
  <c r="V4660" i="5"/>
  <c r="U4661" i="5"/>
  <c r="V4661" i="5"/>
  <c r="U4662" i="5"/>
  <c r="V4662" i="5"/>
  <c r="U4663" i="5"/>
  <c r="V4663" i="5"/>
  <c r="U4664" i="5"/>
  <c r="V4664" i="5"/>
  <c r="U4665" i="5"/>
  <c r="V4665" i="5"/>
  <c r="U4666" i="5"/>
  <c r="V4666" i="5"/>
  <c r="U4667" i="5"/>
  <c r="V4667" i="5"/>
  <c r="U4668" i="5"/>
  <c r="V4668" i="5"/>
  <c r="U4669" i="5"/>
  <c r="V4669" i="5"/>
  <c r="U4670" i="5"/>
  <c r="V4670" i="5"/>
  <c r="U4671" i="5"/>
  <c r="V4671" i="5"/>
  <c r="U4672" i="5"/>
  <c r="V4672" i="5"/>
  <c r="U4673" i="5"/>
  <c r="V4673" i="5"/>
  <c r="U4674" i="5"/>
  <c r="V4674" i="5"/>
  <c r="U4675" i="5"/>
  <c r="V4675" i="5"/>
  <c r="U4676" i="5"/>
  <c r="V4676" i="5"/>
  <c r="U4677" i="5"/>
  <c r="V4677" i="5"/>
  <c r="U4678" i="5"/>
  <c r="V4678" i="5"/>
  <c r="U4679" i="5"/>
  <c r="V4679" i="5"/>
  <c r="U4680" i="5"/>
  <c r="V4680" i="5"/>
  <c r="U4681" i="5"/>
  <c r="V4681" i="5"/>
  <c r="U4682" i="5"/>
  <c r="V4682" i="5"/>
  <c r="U4683" i="5"/>
  <c r="V4683" i="5"/>
  <c r="U4684" i="5"/>
  <c r="V4684" i="5"/>
  <c r="U4685" i="5"/>
  <c r="V4685" i="5"/>
  <c r="U4686" i="5"/>
  <c r="V4686" i="5"/>
  <c r="U4687" i="5"/>
  <c r="V4687" i="5"/>
  <c r="U4688" i="5"/>
  <c r="V4688" i="5"/>
  <c r="U4689" i="5"/>
  <c r="V4689" i="5"/>
  <c r="U4690" i="5"/>
  <c r="V4690" i="5"/>
  <c r="U4691" i="5"/>
  <c r="V4691" i="5"/>
  <c r="U4692" i="5"/>
  <c r="V4692" i="5"/>
  <c r="U4693" i="5"/>
  <c r="V4693" i="5"/>
  <c r="U4694" i="5"/>
  <c r="V4694" i="5"/>
  <c r="U4695" i="5"/>
  <c r="V4695" i="5"/>
  <c r="U4696" i="5"/>
  <c r="V4696" i="5"/>
  <c r="U4697" i="5"/>
  <c r="V4697" i="5"/>
  <c r="U4698" i="5"/>
  <c r="V4698" i="5"/>
  <c r="U4699" i="5"/>
  <c r="V4699" i="5"/>
  <c r="U4700" i="5"/>
  <c r="V4700" i="5"/>
  <c r="U4701" i="5"/>
  <c r="V4701" i="5"/>
  <c r="U4702" i="5"/>
  <c r="V4702" i="5"/>
  <c r="U4703" i="5"/>
  <c r="V4703" i="5"/>
  <c r="U4704" i="5"/>
  <c r="V4704" i="5"/>
  <c r="U4705" i="5"/>
  <c r="V4705" i="5"/>
  <c r="U4706" i="5"/>
  <c r="V4706" i="5"/>
  <c r="U4707" i="5"/>
  <c r="V4707" i="5"/>
  <c r="U4708" i="5"/>
  <c r="V4708" i="5"/>
  <c r="U4709" i="5"/>
  <c r="V4709" i="5"/>
  <c r="U4710" i="5"/>
  <c r="V4710" i="5"/>
  <c r="U4711" i="5"/>
  <c r="V4711" i="5"/>
  <c r="U4712" i="5"/>
  <c r="V4712" i="5"/>
  <c r="U4713" i="5"/>
  <c r="V4713" i="5"/>
  <c r="U4714" i="5"/>
  <c r="V4714" i="5"/>
  <c r="U4715" i="5"/>
  <c r="V4715" i="5"/>
  <c r="U4716" i="5"/>
  <c r="V4716" i="5"/>
  <c r="U4717" i="5"/>
  <c r="V4717" i="5"/>
  <c r="U4718" i="5"/>
  <c r="V4718" i="5"/>
  <c r="U4719" i="5"/>
  <c r="V4719" i="5"/>
  <c r="U4720" i="5"/>
  <c r="V4720" i="5"/>
  <c r="U4721" i="5"/>
  <c r="V4721" i="5"/>
  <c r="U4722" i="5"/>
  <c r="V4722" i="5"/>
  <c r="U4723" i="5"/>
  <c r="V4723" i="5"/>
  <c r="U4724" i="5"/>
  <c r="V4724" i="5"/>
  <c r="U4725" i="5"/>
  <c r="V4725" i="5"/>
  <c r="U4726" i="5"/>
  <c r="V4726" i="5"/>
  <c r="U4727" i="5"/>
  <c r="V4727" i="5"/>
  <c r="U4728" i="5"/>
  <c r="V4728" i="5"/>
  <c r="U4729" i="5"/>
  <c r="V4729" i="5"/>
  <c r="U4730" i="5"/>
  <c r="V4730" i="5"/>
  <c r="U4731" i="5"/>
  <c r="V4731" i="5"/>
  <c r="U4732" i="5"/>
  <c r="V4732" i="5"/>
  <c r="U4733" i="5"/>
  <c r="V4733" i="5"/>
  <c r="U4734" i="5"/>
  <c r="V4734" i="5"/>
  <c r="U4735" i="5"/>
  <c r="V4735" i="5"/>
  <c r="U4736" i="5"/>
  <c r="V4736" i="5"/>
  <c r="U4737" i="5"/>
  <c r="V4737" i="5"/>
  <c r="U4738" i="5"/>
  <c r="V4738" i="5"/>
  <c r="U4739" i="5"/>
  <c r="V4739" i="5"/>
  <c r="U4740" i="5"/>
  <c r="V4740" i="5"/>
  <c r="U4741" i="5"/>
  <c r="V4741" i="5"/>
  <c r="U4742" i="5"/>
  <c r="V4742" i="5"/>
  <c r="U4743" i="5"/>
  <c r="V4743" i="5"/>
  <c r="U4744" i="5"/>
  <c r="V4744" i="5"/>
  <c r="U4745" i="5"/>
  <c r="V4745" i="5"/>
  <c r="U4746" i="5"/>
  <c r="V4746" i="5"/>
  <c r="U4747" i="5"/>
  <c r="V4747" i="5"/>
  <c r="U4748" i="5"/>
  <c r="V4748" i="5"/>
  <c r="U4749" i="5"/>
  <c r="V4749" i="5"/>
  <c r="U4750" i="5"/>
  <c r="V4750" i="5"/>
  <c r="U4751" i="5"/>
  <c r="V4751" i="5"/>
  <c r="U4752" i="5"/>
  <c r="V4752" i="5"/>
  <c r="U4753" i="5"/>
  <c r="V4753" i="5"/>
  <c r="U4754" i="5"/>
  <c r="V4754" i="5"/>
  <c r="U4755" i="5"/>
  <c r="V4755" i="5"/>
  <c r="U4756" i="5"/>
  <c r="V4756" i="5"/>
  <c r="U4757" i="5"/>
  <c r="V4757" i="5"/>
  <c r="U4758" i="5"/>
  <c r="V4758" i="5"/>
  <c r="U4759" i="5"/>
  <c r="V4759" i="5"/>
  <c r="U4760" i="5"/>
  <c r="V4760" i="5"/>
  <c r="U4761" i="5"/>
  <c r="V4761" i="5"/>
  <c r="U4762" i="5"/>
  <c r="V4762" i="5"/>
  <c r="U4763" i="5"/>
  <c r="V4763" i="5"/>
  <c r="U4764" i="5"/>
  <c r="V4764" i="5"/>
  <c r="U4765" i="5"/>
  <c r="V4765" i="5"/>
  <c r="U4766" i="5"/>
  <c r="V4766" i="5"/>
  <c r="U4767" i="5"/>
  <c r="V4767" i="5"/>
  <c r="U4768" i="5"/>
  <c r="V4768" i="5"/>
  <c r="U4769" i="5"/>
  <c r="V4769" i="5"/>
  <c r="U4770" i="5"/>
  <c r="V4770" i="5"/>
  <c r="U4771" i="5"/>
  <c r="V4771" i="5"/>
  <c r="U4772" i="5"/>
  <c r="V4772" i="5"/>
  <c r="U4773" i="5"/>
  <c r="V4773" i="5"/>
  <c r="U4774" i="5"/>
  <c r="V4774" i="5"/>
  <c r="U4775" i="5"/>
  <c r="V4775" i="5"/>
  <c r="U4776" i="5"/>
  <c r="V4776" i="5"/>
  <c r="U4777" i="5"/>
  <c r="V4777" i="5"/>
  <c r="U4778" i="5"/>
  <c r="V4778" i="5"/>
  <c r="U4779" i="5"/>
  <c r="V4779" i="5"/>
  <c r="U4780" i="5"/>
  <c r="V4780" i="5"/>
  <c r="U4781" i="5"/>
  <c r="V4781" i="5"/>
  <c r="U4782" i="5"/>
  <c r="V4782" i="5"/>
  <c r="U4783" i="5"/>
  <c r="V4783" i="5"/>
  <c r="U4784" i="5"/>
  <c r="V4784" i="5"/>
  <c r="U4785" i="5"/>
  <c r="V4785" i="5"/>
  <c r="U4786" i="5"/>
  <c r="V4786" i="5"/>
  <c r="U4787" i="5"/>
  <c r="V4787" i="5"/>
  <c r="U4788" i="5"/>
  <c r="V4788" i="5"/>
  <c r="U4789" i="5"/>
  <c r="V4789" i="5"/>
  <c r="U4790" i="5"/>
  <c r="V4790" i="5"/>
  <c r="U4791" i="5"/>
  <c r="V4791" i="5"/>
  <c r="U4792" i="5"/>
  <c r="V4792" i="5"/>
  <c r="U4793" i="5"/>
  <c r="V4793" i="5"/>
  <c r="U4794" i="5"/>
  <c r="V4794" i="5"/>
  <c r="U4795" i="5"/>
  <c r="V4795" i="5"/>
  <c r="U4796" i="5"/>
  <c r="V4796" i="5"/>
  <c r="U4797" i="5"/>
  <c r="V4797" i="5"/>
  <c r="U4798" i="5"/>
  <c r="V4798" i="5"/>
  <c r="U4799" i="5"/>
  <c r="V4799" i="5"/>
  <c r="U4800" i="5"/>
  <c r="V4800" i="5"/>
  <c r="U4801" i="5"/>
  <c r="V4801" i="5"/>
  <c r="U4802" i="5"/>
  <c r="V4802" i="5"/>
  <c r="U4803" i="5"/>
  <c r="V4803" i="5"/>
  <c r="U4804" i="5"/>
  <c r="V4804" i="5"/>
  <c r="U4805" i="5"/>
  <c r="V4805" i="5"/>
  <c r="U4806" i="5"/>
  <c r="V4806" i="5"/>
  <c r="U4807" i="5"/>
  <c r="V4807" i="5"/>
  <c r="U4808" i="5"/>
  <c r="V4808" i="5"/>
  <c r="U4809" i="5"/>
  <c r="V4809" i="5"/>
  <c r="U4810" i="5"/>
  <c r="V4810" i="5"/>
  <c r="U4811" i="5"/>
  <c r="V4811" i="5"/>
  <c r="U4812" i="5"/>
  <c r="V4812" i="5"/>
  <c r="U4813" i="5"/>
  <c r="V4813" i="5"/>
  <c r="U4814" i="5"/>
  <c r="V4814" i="5"/>
  <c r="U4815" i="5"/>
  <c r="V4815" i="5"/>
  <c r="U4816" i="5"/>
  <c r="V4816" i="5"/>
  <c r="U4817" i="5"/>
  <c r="V4817" i="5"/>
  <c r="U4818" i="5"/>
  <c r="V4818" i="5"/>
  <c r="U4819" i="5"/>
  <c r="V4819" i="5"/>
  <c r="U4820" i="5"/>
  <c r="V4820" i="5"/>
  <c r="U4821" i="5"/>
  <c r="V4821" i="5"/>
  <c r="U4822" i="5"/>
  <c r="V4822" i="5"/>
  <c r="U4823" i="5"/>
  <c r="V4823" i="5"/>
  <c r="U4824" i="5"/>
  <c r="V4824" i="5"/>
  <c r="U4825" i="5"/>
  <c r="V4825" i="5"/>
  <c r="U4826" i="5"/>
  <c r="V4826" i="5"/>
  <c r="U4827" i="5"/>
  <c r="V4827" i="5"/>
  <c r="U4828" i="5"/>
  <c r="V4828" i="5"/>
  <c r="U4829" i="5"/>
  <c r="V4829" i="5"/>
  <c r="U4830" i="5"/>
  <c r="V4830" i="5"/>
  <c r="U4831" i="5"/>
  <c r="V4831" i="5"/>
  <c r="U4832" i="5"/>
  <c r="V4832" i="5"/>
  <c r="U4833" i="5"/>
  <c r="V4833" i="5"/>
  <c r="U4834" i="5"/>
  <c r="V4834" i="5"/>
  <c r="U4835" i="5"/>
  <c r="V4835" i="5"/>
  <c r="U4836" i="5"/>
  <c r="V4836" i="5"/>
  <c r="U4837" i="5"/>
  <c r="V4837" i="5"/>
  <c r="U4838" i="5"/>
  <c r="V4838" i="5"/>
  <c r="U4839" i="5"/>
  <c r="V4839" i="5"/>
  <c r="U4840" i="5"/>
  <c r="V4840" i="5"/>
  <c r="U4841" i="5"/>
  <c r="V4841" i="5"/>
  <c r="U4842" i="5"/>
  <c r="V4842" i="5"/>
  <c r="U4843" i="5"/>
  <c r="V4843" i="5"/>
  <c r="U4844" i="5"/>
  <c r="V4844" i="5"/>
  <c r="U4845" i="5"/>
  <c r="V4845" i="5"/>
  <c r="U4846" i="5"/>
  <c r="V4846" i="5"/>
  <c r="U4847" i="5"/>
  <c r="V4847" i="5"/>
  <c r="U4848" i="5"/>
  <c r="V4848" i="5"/>
  <c r="U4849" i="5"/>
  <c r="V4849" i="5"/>
  <c r="U4850" i="5"/>
  <c r="V4850" i="5"/>
  <c r="U4851" i="5"/>
  <c r="V4851" i="5"/>
  <c r="U4852" i="5"/>
  <c r="V4852" i="5"/>
  <c r="U4853" i="5"/>
  <c r="V4853" i="5"/>
  <c r="U4854" i="5"/>
  <c r="V4854" i="5"/>
  <c r="U4855" i="5"/>
  <c r="V4855" i="5"/>
  <c r="U4857" i="5"/>
  <c r="V4857" i="5"/>
  <c r="U4858" i="5"/>
  <c r="V4858" i="5"/>
  <c r="U4859" i="5"/>
  <c r="V4859" i="5"/>
  <c r="U4860" i="5"/>
  <c r="V4860" i="5"/>
  <c r="U4861" i="5"/>
  <c r="V4861" i="5"/>
  <c r="U4870" i="5"/>
  <c r="V4870" i="5"/>
  <c r="U4871" i="5"/>
  <c r="V4871" i="5"/>
  <c r="U4872" i="5"/>
  <c r="V4872" i="5"/>
  <c r="U4873" i="5"/>
  <c r="V4873" i="5"/>
  <c r="U4874" i="5"/>
  <c r="V4874" i="5"/>
  <c r="U4875" i="5"/>
  <c r="V4875" i="5"/>
  <c r="U4876" i="5"/>
  <c r="V4876" i="5"/>
  <c r="U4877" i="5"/>
  <c r="V4877" i="5"/>
  <c r="U4878" i="5"/>
  <c r="V4878" i="5"/>
  <c r="U4879" i="5"/>
  <c r="V4879" i="5"/>
  <c r="U4880" i="5"/>
  <c r="V4880" i="5"/>
  <c r="U4881" i="5"/>
  <c r="V4881" i="5"/>
  <c r="U4882" i="5"/>
  <c r="V4882" i="5"/>
  <c r="U4883" i="5"/>
  <c r="V4883" i="5"/>
  <c r="U4892" i="5"/>
  <c r="V4892" i="5"/>
  <c r="U4893" i="5"/>
  <c r="V4893" i="5"/>
  <c r="U4894" i="5"/>
  <c r="V4894" i="5"/>
  <c r="U4895" i="5"/>
  <c r="V4895" i="5"/>
  <c r="U4896" i="5"/>
  <c r="V4896" i="5"/>
  <c r="U4897" i="5"/>
  <c r="V4897" i="5"/>
  <c r="U4898" i="5"/>
  <c r="V4898" i="5"/>
  <c r="U4899" i="5"/>
  <c r="V4899" i="5"/>
  <c r="U4900" i="5"/>
  <c r="V4900" i="5"/>
  <c r="U4901" i="5"/>
  <c r="V4901" i="5"/>
  <c r="U4902" i="5"/>
  <c r="V4902" i="5"/>
  <c r="U4903" i="5"/>
  <c r="V4903" i="5"/>
  <c r="U4904" i="5"/>
  <c r="V4904" i="5"/>
  <c r="U4905" i="5"/>
  <c r="V4905" i="5"/>
  <c r="U4906" i="5"/>
  <c r="V4906" i="5"/>
  <c r="U4907" i="5"/>
  <c r="V4907" i="5"/>
  <c r="U4908" i="5"/>
  <c r="V4908" i="5"/>
  <c r="U4909" i="5"/>
  <c r="V4909" i="5"/>
  <c r="U4910" i="5"/>
  <c r="V4910" i="5"/>
  <c r="U4911" i="5"/>
  <c r="V4911" i="5"/>
  <c r="U4912" i="5"/>
  <c r="V4912" i="5"/>
  <c r="U4913" i="5"/>
  <c r="V4913" i="5"/>
  <c r="U4914" i="5"/>
  <c r="V4914" i="5"/>
  <c r="U4915" i="5"/>
  <c r="V4915" i="5"/>
  <c r="U4916" i="5"/>
  <c r="V4916" i="5"/>
  <c r="U4921" i="5"/>
  <c r="V4921" i="5"/>
  <c r="U4922" i="5"/>
  <c r="V4922" i="5"/>
  <c r="U4923" i="5"/>
  <c r="V4923" i="5"/>
  <c r="U4924" i="5"/>
  <c r="V4924" i="5"/>
  <c r="U4928" i="5"/>
  <c r="V4928" i="5"/>
  <c r="U4929" i="5"/>
  <c r="V4929" i="5"/>
  <c r="U4930" i="5"/>
  <c r="V4930" i="5"/>
  <c r="U4931" i="5"/>
  <c r="V4931" i="5"/>
  <c r="U4934" i="5"/>
  <c r="V4934" i="5"/>
  <c r="U4935" i="5"/>
  <c r="V4935" i="5"/>
  <c r="U4936" i="5"/>
  <c r="V4936" i="5"/>
  <c r="U4937" i="5"/>
  <c r="V4937" i="5"/>
  <c r="U4938" i="5"/>
  <c r="V4938" i="5"/>
  <c r="U4939" i="5"/>
  <c r="V4939" i="5"/>
  <c r="U4940" i="5"/>
  <c r="V4940" i="5"/>
  <c r="U4941" i="5"/>
  <c r="V4941" i="5"/>
  <c r="U4942" i="5"/>
  <c r="V4942" i="5"/>
  <c r="U4943" i="5"/>
  <c r="V4943" i="5"/>
  <c r="U4944" i="5"/>
  <c r="V4944" i="5"/>
  <c r="U4945" i="5"/>
  <c r="V4945" i="5"/>
  <c r="U4946" i="5"/>
  <c r="V4946" i="5"/>
  <c r="U4947" i="5"/>
  <c r="V4947" i="5"/>
  <c r="U4948" i="5"/>
  <c r="V4948" i="5"/>
  <c r="U4949" i="5"/>
  <c r="V4949" i="5"/>
  <c r="U4950" i="5"/>
  <c r="V4950" i="5"/>
  <c r="U4951" i="5"/>
  <c r="V4951" i="5"/>
  <c r="U4952" i="5"/>
  <c r="V4952" i="5"/>
  <c r="U4953" i="5"/>
  <c r="V4953" i="5"/>
  <c r="U4954" i="5"/>
  <c r="V4954" i="5"/>
  <c r="U4955" i="5"/>
  <c r="V4955" i="5"/>
  <c r="U4956" i="5"/>
  <c r="V4956" i="5"/>
  <c r="U4957" i="5"/>
  <c r="V4957" i="5"/>
  <c r="U4958" i="5"/>
  <c r="V4958" i="5"/>
  <c r="U4959" i="5"/>
  <c r="V4959" i="5"/>
  <c r="U4960" i="5"/>
  <c r="V4960" i="5"/>
  <c r="U4961" i="5"/>
  <c r="V4961" i="5"/>
  <c r="U4962" i="5"/>
  <c r="V4962" i="5"/>
  <c r="U4963" i="5"/>
  <c r="V4963" i="5"/>
  <c r="U4964" i="5"/>
  <c r="V4964" i="5"/>
  <c r="U4965" i="5"/>
  <c r="V4965" i="5"/>
  <c r="U4966" i="5"/>
  <c r="V4966" i="5"/>
  <c r="U4967" i="5"/>
  <c r="V4967" i="5"/>
  <c r="U4968" i="5"/>
  <c r="V4968" i="5"/>
  <c r="U4969" i="5"/>
  <c r="V4969" i="5"/>
  <c r="U4970" i="5"/>
  <c r="V4970" i="5"/>
  <c r="U4971" i="5"/>
  <c r="V4971" i="5"/>
  <c r="U4972" i="5"/>
  <c r="V4972" i="5"/>
  <c r="U4973" i="5"/>
  <c r="V4973" i="5"/>
  <c r="U4974" i="5"/>
  <c r="V4974" i="5"/>
  <c r="U4975" i="5"/>
  <c r="V4975" i="5"/>
  <c r="U4976" i="5"/>
  <c r="V4976" i="5"/>
  <c r="U4977" i="5"/>
  <c r="V4977" i="5"/>
  <c r="U4978" i="5"/>
  <c r="V4978" i="5"/>
  <c r="U4979" i="5"/>
  <c r="V4979" i="5"/>
  <c r="U4980" i="5"/>
  <c r="V4980" i="5"/>
  <c r="U4981" i="5"/>
  <c r="V4981" i="5"/>
  <c r="U4982" i="5"/>
  <c r="V4982" i="5"/>
  <c r="U4983" i="5"/>
  <c r="V4983" i="5"/>
  <c r="U4984" i="5"/>
  <c r="V4984" i="5"/>
  <c r="U4985" i="5"/>
  <c r="V4985" i="5"/>
  <c r="U4986" i="5"/>
  <c r="V4986" i="5"/>
  <c r="U4987" i="5"/>
  <c r="V4987" i="5"/>
  <c r="U4988" i="5"/>
  <c r="V4988" i="5"/>
  <c r="U4989" i="5"/>
  <c r="V4989" i="5"/>
  <c r="U4990" i="5"/>
  <c r="V4990" i="5"/>
  <c r="U4991" i="5"/>
  <c r="V4991" i="5"/>
  <c r="U4992" i="5"/>
  <c r="V4992" i="5"/>
  <c r="U4993" i="5"/>
  <c r="V4993" i="5"/>
  <c r="U4994" i="5"/>
  <c r="V4994" i="5"/>
  <c r="U4995" i="5"/>
  <c r="V4995" i="5"/>
  <c r="U4996" i="5"/>
  <c r="V4996" i="5"/>
  <c r="U4997" i="5"/>
  <c r="V4997" i="5"/>
  <c r="U4998" i="5"/>
  <c r="V4998" i="5"/>
  <c r="U4999" i="5"/>
  <c r="V4999" i="5"/>
  <c r="U5000" i="5"/>
  <c r="V5000" i="5"/>
  <c r="U5001" i="5"/>
  <c r="V5001" i="5"/>
  <c r="U5002" i="5"/>
  <c r="V5002" i="5"/>
  <c r="U5003" i="5"/>
  <c r="V5003" i="5"/>
  <c r="U5004" i="5"/>
  <c r="V5004" i="5"/>
  <c r="U5005" i="5"/>
  <c r="V5005" i="5"/>
  <c r="U5006" i="5"/>
  <c r="V5006" i="5"/>
  <c r="U5007" i="5"/>
  <c r="V5007" i="5"/>
  <c r="U5008" i="5"/>
  <c r="V5008" i="5"/>
  <c r="U5009" i="5"/>
  <c r="V5009" i="5"/>
  <c r="U5010" i="5"/>
  <c r="V5010" i="5"/>
  <c r="U5011" i="5"/>
  <c r="V5011" i="5"/>
  <c r="U5012" i="5"/>
  <c r="V5012" i="5"/>
  <c r="U5013" i="5"/>
  <c r="V5013" i="5"/>
  <c r="U5014" i="5"/>
  <c r="V5014" i="5"/>
  <c r="U5015" i="5"/>
  <c r="V5015" i="5"/>
  <c r="U5016" i="5"/>
  <c r="V5016" i="5"/>
  <c r="U5017" i="5"/>
  <c r="V5017" i="5"/>
  <c r="U5018" i="5"/>
  <c r="V5018" i="5"/>
  <c r="U5019" i="5"/>
  <c r="V5019" i="5"/>
  <c r="U5020" i="5"/>
  <c r="V5020" i="5"/>
  <c r="U5021" i="5"/>
  <c r="V5021" i="5"/>
  <c r="U5022" i="5"/>
  <c r="V5022" i="5"/>
  <c r="U5023" i="5"/>
  <c r="V5023" i="5"/>
  <c r="U5024" i="5"/>
  <c r="V5024" i="5"/>
  <c r="U5025" i="5"/>
  <c r="V5025" i="5"/>
  <c r="U5026" i="5"/>
  <c r="V5026" i="5"/>
  <c r="U5027" i="5"/>
  <c r="V5027" i="5"/>
  <c r="U5028" i="5"/>
  <c r="V5028" i="5"/>
  <c r="U5029" i="5"/>
  <c r="V5029" i="5"/>
  <c r="U5030" i="5"/>
  <c r="V5030" i="5"/>
  <c r="U5031" i="5"/>
  <c r="V5031" i="5"/>
  <c r="U5032" i="5"/>
  <c r="V5032" i="5"/>
  <c r="U5033" i="5"/>
  <c r="V5033" i="5"/>
  <c r="U5034" i="5"/>
  <c r="V5034" i="5"/>
  <c r="U5035" i="5"/>
  <c r="V5035" i="5"/>
  <c r="U5036" i="5"/>
  <c r="V5036" i="5"/>
  <c r="U5037" i="5"/>
  <c r="V5037" i="5"/>
  <c r="U5038" i="5"/>
  <c r="V5038" i="5"/>
  <c r="U5039" i="5"/>
  <c r="V5039" i="5"/>
  <c r="U5040" i="5"/>
  <c r="V5040" i="5"/>
  <c r="U5041" i="5"/>
  <c r="V5041" i="5"/>
  <c r="U5042" i="5"/>
  <c r="V5042" i="5"/>
  <c r="U5043" i="5"/>
  <c r="V5043" i="5"/>
  <c r="U5044" i="5"/>
  <c r="V5044" i="5"/>
  <c r="U5045" i="5"/>
  <c r="V5045" i="5"/>
  <c r="U5046" i="5"/>
  <c r="V5046" i="5"/>
  <c r="U5047" i="5"/>
  <c r="V5047" i="5"/>
  <c r="U5048" i="5"/>
  <c r="V5048" i="5"/>
  <c r="U5049" i="5"/>
  <c r="V5049" i="5"/>
  <c r="U5050" i="5"/>
  <c r="V5050" i="5"/>
  <c r="U5051" i="5"/>
  <c r="V5051" i="5"/>
  <c r="U5052" i="5"/>
  <c r="V5052" i="5"/>
  <c r="U5053" i="5"/>
  <c r="V5053" i="5"/>
  <c r="U5054" i="5"/>
  <c r="V5054" i="5"/>
  <c r="U5055" i="5"/>
  <c r="V5055" i="5"/>
  <c r="U5056" i="5"/>
  <c r="V5056" i="5"/>
  <c r="U5057" i="5"/>
  <c r="V5057" i="5"/>
  <c r="U5058" i="5"/>
  <c r="V5058" i="5"/>
  <c r="U5059" i="5"/>
  <c r="V5059" i="5"/>
  <c r="U5060" i="5"/>
  <c r="V5060" i="5"/>
  <c r="U5061" i="5"/>
  <c r="V5061" i="5"/>
  <c r="U5062" i="5"/>
  <c r="V5062" i="5"/>
  <c r="U5063" i="5"/>
  <c r="V5063" i="5"/>
  <c r="U5064" i="5"/>
  <c r="V5064" i="5"/>
  <c r="U5065" i="5"/>
  <c r="V5065" i="5"/>
  <c r="U5066" i="5"/>
  <c r="V5066" i="5"/>
  <c r="U5067" i="5"/>
  <c r="V5067" i="5"/>
  <c r="U5068" i="5"/>
  <c r="V5068" i="5"/>
  <c r="U5069" i="5"/>
  <c r="V5069" i="5"/>
  <c r="U5070" i="5"/>
  <c r="V5070" i="5"/>
  <c r="U5071" i="5"/>
  <c r="V5071" i="5"/>
  <c r="U5072" i="5"/>
  <c r="V5072" i="5"/>
  <c r="U5073" i="5"/>
  <c r="V5073" i="5"/>
  <c r="U5074" i="5"/>
  <c r="V5074" i="5"/>
  <c r="U5075" i="5"/>
  <c r="V5075" i="5"/>
  <c r="U5076" i="5"/>
  <c r="V5076" i="5"/>
  <c r="U5077" i="5"/>
  <c r="V5077" i="5"/>
  <c r="U5078" i="5"/>
  <c r="V5078" i="5"/>
  <c r="U5079" i="5"/>
  <c r="V5079" i="5"/>
  <c r="U5080" i="5"/>
  <c r="V5080" i="5"/>
  <c r="U5081" i="5"/>
  <c r="V5081" i="5"/>
  <c r="U5082" i="5"/>
  <c r="V5082" i="5"/>
  <c r="U5083" i="5"/>
  <c r="V5083" i="5"/>
  <c r="U5084" i="5"/>
  <c r="V5084" i="5"/>
  <c r="U5085" i="5"/>
  <c r="V5085" i="5"/>
  <c r="U5086" i="5"/>
  <c r="V5086" i="5"/>
  <c r="U5087" i="5"/>
  <c r="V5087" i="5"/>
  <c r="U5088" i="5"/>
  <c r="V5088" i="5"/>
  <c r="U5089" i="5"/>
  <c r="V5089" i="5"/>
  <c r="U5090" i="5"/>
  <c r="V5090" i="5"/>
  <c r="U5091" i="5"/>
  <c r="V5091" i="5"/>
  <c r="U5092" i="5"/>
  <c r="V5092" i="5"/>
  <c r="U5093" i="5"/>
  <c r="V5093" i="5"/>
  <c r="U5094" i="5"/>
  <c r="V5094" i="5"/>
  <c r="U5095" i="5"/>
  <c r="V5095" i="5"/>
  <c r="U5096" i="5"/>
  <c r="V5096" i="5"/>
  <c r="U5120" i="5"/>
  <c r="V5120" i="5"/>
  <c r="U5121" i="5"/>
  <c r="V5121" i="5"/>
  <c r="U5122" i="5"/>
  <c r="V5122" i="5"/>
  <c r="U5123" i="5"/>
  <c r="V5123" i="5"/>
  <c r="U5124" i="5"/>
  <c r="V5124" i="5"/>
  <c r="U5125" i="5"/>
  <c r="V5125" i="5"/>
  <c r="U5126" i="5"/>
  <c r="V5126" i="5"/>
  <c r="U5127" i="5"/>
  <c r="V5127" i="5"/>
  <c r="U5128" i="5"/>
  <c r="V5128" i="5"/>
  <c r="U5129" i="5"/>
  <c r="V5129" i="5"/>
  <c r="U5130" i="5"/>
  <c r="V5130" i="5"/>
  <c r="U5131" i="5"/>
  <c r="V5131" i="5"/>
  <c r="U5132" i="5"/>
  <c r="V5132" i="5"/>
  <c r="U5133" i="5"/>
  <c r="V5133" i="5"/>
  <c r="U5134" i="5"/>
  <c r="V5134" i="5"/>
  <c r="U5135" i="5"/>
  <c r="V5135" i="5"/>
  <c r="U5136" i="5"/>
  <c r="V5136" i="5"/>
  <c r="U5137" i="5"/>
  <c r="V5137" i="5"/>
  <c r="U5138" i="5"/>
  <c r="V5138" i="5"/>
  <c r="U5139" i="5"/>
  <c r="V5139" i="5"/>
  <c r="U5142" i="5"/>
  <c r="V5142" i="5"/>
  <c r="U5143" i="5"/>
  <c r="V5143" i="5"/>
  <c r="U5144" i="5"/>
  <c r="V5144" i="5"/>
  <c r="U5145" i="5"/>
  <c r="V5145" i="5"/>
  <c r="U5146" i="5"/>
  <c r="V5146" i="5"/>
  <c r="U5147" i="5"/>
  <c r="V5147" i="5"/>
  <c r="U5148" i="5"/>
  <c r="V5148" i="5"/>
  <c r="U5150" i="5"/>
  <c r="V5150" i="5"/>
  <c r="U5152" i="5"/>
  <c r="V5152" i="5"/>
  <c r="U5153" i="5"/>
  <c r="V5153" i="5"/>
  <c r="U5154" i="5"/>
  <c r="V5154" i="5"/>
  <c r="U5155" i="5"/>
  <c r="V5155" i="5"/>
  <c r="U5156" i="5"/>
  <c r="V5156" i="5"/>
  <c r="U5157" i="5"/>
  <c r="V5157" i="5"/>
  <c r="U5158" i="5"/>
  <c r="V5158" i="5"/>
  <c r="U5159" i="5"/>
  <c r="V5159" i="5"/>
  <c r="U5160" i="5"/>
  <c r="V5160" i="5"/>
  <c r="U5161" i="5"/>
  <c r="V5161" i="5"/>
  <c r="U5162" i="5"/>
  <c r="V5162" i="5"/>
  <c r="U5163" i="5"/>
  <c r="V5163" i="5"/>
  <c r="U5164" i="5"/>
  <c r="V5164" i="5"/>
  <c r="U5165" i="5"/>
  <c r="V5165" i="5"/>
  <c r="U5166" i="5"/>
  <c r="V5166" i="5"/>
  <c r="U5167" i="5"/>
  <c r="V5167" i="5"/>
  <c r="U5168" i="5"/>
  <c r="V5168" i="5"/>
  <c r="U5169" i="5"/>
  <c r="V5169" i="5"/>
  <c r="U5170" i="5"/>
  <c r="V5170" i="5"/>
  <c r="U5171" i="5"/>
  <c r="V5171" i="5"/>
  <c r="U5172" i="5"/>
  <c r="V5172" i="5"/>
  <c r="U5173" i="5"/>
  <c r="V5173" i="5"/>
  <c r="U5174" i="5"/>
  <c r="V5174" i="5"/>
  <c r="U5175" i="5"/>
  <c r="V5175" i="5"/>
  <c r="U5176" i="5"/>
  <c r="V5176" i="5"/>
  <c r="U5177" i="5"/>
  <c r="V5177" i="5"/>
  <c r="U5178" i="5"/>
  <c r="V5178" i="5"/>
  <c r="U5179" i="5"/>
  <c r="V5179" i="5"/>
  <c r="U5180" i="5"/>
  <c r="V5180" i="5"/>
  <c r="U5181" i="5"/>
  <c r="V5181" i="5"/>
  <c r="U5182" i="5"/>
  <c r="V5182" i="5"/>
  <c r="U5183" i="5"/>
  <c r="V5183" i="5"/>
  <c r="U5184" i="5"/>
  <c r="V5184" i="5"/>
  <c r="U5185" i="5"/>
  <c r="V5185" i="5"/>
  <c r="U5186" i="5"/>
  <c r="V5186" i="5"/>
  <c r="U5187" i="5"/>
  <c r="V5187" i="5"/>
  <c r="U5188" i="5"/>
  <c r="V5188" i="5"/>
  <c r="U5189" i="5"/>
  <c r="V5189" i="5"/>
  <c r="U5190" i="5"/>
  <c r="V5190" i="5"/>
  <c r="U5191" i="5"/>
  <c r="V5191" i="5"/>
  <c r="U5192" i="5"/>
  <c r="V5192" i="5"/>
  <c r="U5193" i="5"/>
  <c r="V5193" i="5"/>
  <c r="U5194" i="5"/>
  <c r="V5194" i="5"/>
  <c r="U5195" i="5"/>
  <c r="V5195" i="5"/>
  <c r="U5196" i="5"/>
  <c r="V5196" i="5"/>
  <c r="U5197" i="5"/>
  <c r="V5197" i="5"/>
  <c r="U5198" i="5"/>
  <c r="V5198" i="5"/>
  <c r="U5199" i="5"/>
  <c r="V5199" i="5"/>
  <c r="U5200" i="5"/>
  <c r="V5200" i="5"/>
  <c r="U5201" i="5"/>
  <c r="V5201" i="5"/>
  <c r="U5202" i="5"/>
  <c r="V5202" i="5"/>
  <c r="U5203" i="5"/>
  <c r="V5203" i="5"/>
  <c r="U5204" i="5"/>
  <c r="V5204" i="5"/>
  <c r="U5205" i="5"/>
  <c r="V5205" i="5"/>
  <c r="U5206" i="5"/>
  <c r="V5206" i="5"/>
  <c r="U5207" i="5"/>
  <c r="V5207" i="5"/>
  <c r="U5208" i="5"/>
  <c r="V5208" i="5"/>
  <c r="U5209" i="5"/>
  <c r="V5209" i="5"/>
  <c r="U5210" i="5"/>
  <c r="V5210" i="5"/>
  <c r="U5211" i="5"/>
  <c r="V5211" i="5"/>
  <c r="U5212" i="5"/>
  <c r="V5212" i="5"/>
  <c r="U5213" i="5"/>
  <c r="V5213" i="5"/>
  <c r="U5214" i="5"/>
  <c r="V5214" i="5"/>
  <c r="U5215" i="5"/>
  <c r="V5215" i="5"/>
  <c r="U5216" i="5"/>
  <c r="V5216" i="5"/>
  <c r="U5217" i="5"/>
  <c r="V5217" i="5"/>
  <c r="U5218" i="5"/>
  <c r="V5218" i="5"/>
  <c r="U5219" i="5"/>
  <c r="V5219" i="5"/>
  <c r="U5220" i="5"/>
  <c r="V5220" i="5"/>
  <c r="U5221" i="5"/>
  <c r="V5221" i="5"/>
  <c r="U5222" i="5"/>
  <c r="V5222" i="5"/>
  <c r="U5223" i="5"/>
  <c r="V5223" i="5"/>
  <c r="U5224" i="5"/>
  <c r="V5224" i="5"/>
  <c r="U5225" i="5"/>
  <c r="V5225" i="5"/>
  <c r="U5226" i="5"/>
  <c r="V5226" i="5"/>
  <c r="U5227" i="5"/>
  <c r="V5227" i="5"/>
  <c r="U5228" i="5"/>
  <c r="V5228" i="5"/>
  <c r="U5229" i="5"/>
  <c r="V5229" i="5"/>
  <c r="U5230" i="5"/>
  <c r="V5230" i="5"/>
  <c r="U5231" i="5"/>
  <c r="V5231" i="5"/>
  <c r="U5232" i="5"/>
  <c r="V5232" i="5"/>
  <c r="U5233" i="5"/>
  <c r="V5233" i="5"/>
  <c r="U5234" i="5"/>
  <c r="V5234" i="5"/>
  <c r="U5235" i="5"/>
  <c r="V5235" i="5"/>
  <c r="U5236" i="5"/>
  <c r="V5236" i="5"/>
  <c r="U5237" i="5"/>
  <c r="V5237" i="5"/>
  <c r="U5238" i="5"/>
  <c r="V5238" i="5"/>
  <c r="U5239" i="5"/>
  <c r="V5239" i="5"/>
  <c r="U5240" i="5"/>
  <c r="V5240" i="5"/>
  <c r="U5241" i="5"/>
  <c r="V5241" i="5"/>
  <c r="U5242" i="5"/>
  <c r="V5242" i="5"/>
  <c r="U5243" i="5"/>
  <c r="V5243" i="5"/>
  <c r="U5244" i="5"/>
  <c r="V5244" i="5"/>
  <c r="U5245" i="5"/>
  <c r="V5245" i="5"/>
  <c r="U5246" i="5"/>
  <c r="V5246" i="5"/>
  <c r="U5247" i="5"/>
  <c r="V5247" i="5"/>
  <c r="U5248" i="5"/>
  <c r="V5248" i="5"/>
  <c r="U5249" i="5"/>
  <c r="V5249" i="5"/>
  <c r="U5250" i="5"/>
  <c r="V5250" i="5"/>
  <c r="U5251" i="5"/>
  <c r="V5251" i="5"/>
  <c r="U5252" i="5"/>
  <c r="V5252" i="5"/>
  <c r="U5253" i="5"/>
  <c r="V5253" i="5"/>
  <c r="U5254" i="5"/>
  <c r="V5254" i="5"/>
  <c r="U5255" i="5"/>
  <c r="V5255" i="5"/>
  <c r="U5256" i="5"/>
  <c r="V5256" i="5"/>
  <c r="U5257" i="5"/>
  <c r="V5257" i="5"/>
  <c r="U5258" i="5"/>
  <c r="V5258" i="5"/>
  <c r="U5259" i="5"/>
  <c r="V5259" i="5"/>
  <c r="U5260" i="5"/>
  <c r="V5260" i="5"/>
  <c r="U5261" i="5"/>
  <c r="V5261" i="5"/>
  <c r="U5262" i="5"/>
  <c r="V5262" i="5"/>
  <c r="U5263" i="5"/>
  <c r="V5263" i="5"/>
  <c r="U5264" i="5"/>
  <c r="V5264" i="5"/>
  <c r="U5265" i="5"/>
  <c r="V5265" i="5"/>
  <c r="U5266" i="5"/>
  <c r="V5266" i="5"/>
  <c r="U5267" i="5"/>
  <c r="V5267" i="5"/>
  <c r="U5268" i="5"/>
  <c r="V5268" i="5"/>
  <c r="U5269" i="5"/>
  <c r="V5269" i="5"/>
  <c r="U5270" i="5"/>
  <c r="V5270" i="5"/>
  <c r="U5271" i="5"/>
  <c r="V5271" i="5"/>
  <c r="U5272" i="5"/>
  <c r="V5272" i="5"/>
  <c r="U5273" i="5"/>
  <c r="V5273" i="5"/>
  <c r="U5274" i="5"/>
  <c r="V5274" i="5"/>
  <c r="U5275" i="5"/>
  <c r="V5275" i="5"/>
  <c r="U5277" i="5"/>
  <c r="V5277" i="5"/>
  <c r="U5278" i="5"/>
  <c r="V5278" i="5"/>
  <c r="U5279" i="5"/>
  <c r="V5279" i="5"/>
  <c r="U5280" i="5"/>
  <c r="V5280" i="5"/>
  <c r="U5281" i="5"/>
  <c r="V5281" i="5"/>
  <c r="U5282" i="5"/>
  <c r="V5282" i="5"/>
  <c r="U5283" i="5"/>
  <c r="V5283" i="5"/>
  <c r="U5284" i="5"/>
  <c r="V5284" i="5"/>
  <c r="U5285" i="5"/>
  <c r="V5285" i="5"/>
  <c r="U5286" i="5"/>
  <c r="V5286" i="5"/>
  <c r="U5287" i="5"/>
  <c r="V5287" i="5"/>
  <c r="U5288" i="5"/>
  <c r="V5288" i="5"/>
  <c r="U5289" i="5"/>
  <c r="V5289" i="5"/>
  <c r="U5290" i="5"/>
  <c r="V5290" i="5"/>
  <c r="U5291" i="5"/>
  <c r="V5291" i="5"/>
  <c r="U5292" i="5"/>
  <c r="V5292" i="5"/>
  <c r="U5293" i="5"/>
  <c r="V5293" i="5"/>
  <c r="U5294" i="5"/>
  <c r="V5294" i="5"/>
  <c r="U5295" i="5"/>
  <c r="V5295" i="5"/>
  <c r="U5296" i="5"/>
  <c r="V5296" i="5"/>
  <c r="U5297" i="5"/>
  <c r="V5297" i="5"/>
  <c r="U5298" i="5"/>
  <c r="V5298" i="5"/>
  <c r="U5299" i="5"/>
  <c r="V5299" i="5"/>
  <c r="U5300" i="5"/>
  <c r="V5300" i="5"/>
  <c r="U5301" i="5"/>
  <c r="V5301" i="5"/>
  <c r="U5302" i="5"/>
  <c r="V5302" i="5"/>
  <c r="U5303" i="5"/>
  <c r="V5303" i="5"/>
  <c r="U5304" i="5"/>
  <c r="V5304" i="5"/>
  <c r="U5305" i="5"/>
  <c r="V5305" i="5"/>
  <c r="U5306" i="5"/>
  <c r="V5306" i="5"/>
  <c r="U5307" i="5"/>
  <c r="V5307" i="5"/>
  <c r="U5308" i="5"/>
  <c r="V5308" i="5"/>
  <c r="U5309" i="5"/>
  <c r="V5309" i="5"/>
  <c r="U5310" i="5"/>
  <c r="V5310" i="5"/>
  <c r="U5311" i="5"/>
  <c r="V5311" i="5"/>
  <c r="U5312" i="5"/>
  <c r="V5312" i="5"/>
  <c r="U5313" i="5"/>
  <c r="V5313" i="5"/>
  <c r="U5314" i="5"/>
  <c r="V5314" i="5"/>
  <c r="U5315" i="5"/>
  <c r="V5315" i="5"/>
  <c r="U5316" i="5"/>
  <c r="V5316" i="5"/>
  <c r="U5317" i="5"/>
  <c r="V5317" i="5"/>
  <c r="U5318" i="5"/>
  <c r="V5318" i="5"/>
  <c r="U5319" i="5"/>
  <c r="V5319" i="5"/>
  <c r="U5320" i="5"/>
  <c r="V5320" i="5"/>
  <c r="U5321" i="5"/>
  <c r="V5321" i="5"/>
  <c r="U5322" i="5"/>
  <c r="V5322" i="5"/>
  <c r="U5323" i="5"/>
  <c r="V5323" i="5"/>
  <c r="U5324" i="5"/>
  <c r="V5324" i="5"/>
  <c r="U5325" i="5"/>
  <c r="V5325" i="5"/>
  <c r="U5326" i="5"/>
  <c r="V5326" i="5"/>
  <c r="U5327" i="5"/>
  <c r="V5327" i="5"/>
  <c r="U5328" i="5"/>
  <c r="V5328" i="5"/>
  <c r="U5329" i="5"/>
  <c r="V5329" i="5"/>
  <c r="U5330" i="5"/>
  <c r="V5330" i="5"/>
  <c r="U5331" i="5"/>
  <c r="V5331" i="5"/>
  <c r="U5332" i="5"/>
  <c r="V5332" i="5"/>
  <c r="U5333" i="5"/>
  <c r="V5333" i="5"/>
  <c r="U5334" i="5"/>
  <c r="V5334" i="5"/>
  <c r="U5335" i="5"/>
  <c r="V5335" i="5"/>
  <c r="U5336" i="5"/>
  <c r="V5336" i="5"/>
  <c r="U5337" i="5"/>
  <c r="V5337" i="5"/>
  <c r="U5338" i="5"/>
  <c r="V5338" i="5"/>
  <c r="U5339" i="5"/>
  <c r="V5339" i="5"/>
  <c r="U5340" i="5"/>
  <c r="V5340" i="5"/>
  <c r="U5341" i="5"/>
  <c r="V5341" i="5"/>
  <c r="U5342" i="5"/>
  <c r="V5342" i="5"/>
  <c r="U5343" i="5"/>
  <c r="V5343" i="5"/>
  <c r="U5344" i="5"/>
  <c r="V5344" i="5"/>
  <c r="U5345" i="5"/>
  <c r="V5345" i="5"/>
  <c r="U5346" i="5"/>
  <c r="V5346" i="5"/>
  <c r="U5347" i="5"/>
  <c r="V5347" i="5"/>
  <c r="U5348" i="5"/>
  <c r="V5348" i="5"/>
  <c r="U5349" i="5"/>
  <c r="V5349" i="5"/>
  <c r="U5350" i="5"/>
  <c r="V5350" i="5"/>
  <c r="U5351" i="5"/>
  <c r="V5351" i="5"/>
  <c r="U5352" i="5"/>
  <c r="V5352" i="5"/>
  <c r="U5353" i="5"/>
  <c r="V5353" i="5"/>
  <c r="U5354" i="5"/>
  <c r="V5354" i="5"/>
  <c r="U5355" i="5"/>
  <c r="V5355" i="5"/>
  <c r="U5356" i="5"/>
  <c r="V5356" i="5"/>
  <c r="U5357" i="5"/>
  <c r="V5357" i="5"/>
  <c r="U5358" i="5"/>
  <c r="V5358" i="5"/>
  <c r="U5359" i="5"/>
  <c r="V5359" i="5"/>
  <c r="U5360" i="5"/>
  <c r="V5360" i="5"/>
  <c r="U5361" i="5"/>
  <c r="V5361" i="5"/>
  <c r="U5362" i="5"/>
  <c r="V5362" i="5"/>
  <c r="U5363" i="5"/>
  <c r="V5363" i="5"/>
  <c r="U5364" i="5"/>
  <c r="V5364" i="5"/>
  <c r="U5365" i="5"/>
  <c r="V5365" i="5"/>
  <c r="U5366" i="5"/>
  <c r="V5366" i="5"/>
  <c r="U5367" i="5"/>
  <c r="V5367" i="5"/>
  <c r="U5368" i="5"/>
  <c r="V5368" i="5"/>
  <c r="U5369" i="5"/>
  <c r="V5369" i="5"/>
  <c r="U5370" i="5"/>
  <c r="V5370" i="5"/>
  <c r="U5371" i="5"/>
  <c r="V5371" i="5"/>
  <c r="U5372" i="5"/>
  <c r="V5372" i="5"/>
  <c r="U5373" i="5"/>
  <c r="V5373" i="5"/>
  <c r="U5374" i="5"/>
  <c r="V5374" i="5"/>
  <c r="U5375" i="5"/>
  <c r="V5375" i="5"/>
  <c r="U5376" i="5"/>
  <c r="V5376" i="5"/>
  <c r="U5377" i="5"/>
  <c r="V5377" i="5"/>
  <c r="U5378" i="5"/>
  <c r="V5378" i="5"/>
  <c r="U5379" i="5"/>
  <c r="V5379" i="5"/>
  <c r="U5380" i="5"/>
  <c r="V5380" i="5"/>
  <c r="U5381" i="5"/>
  <c r="V5381" i="5"/>
  <c r="U5382" i="5"/>
  <c r="V5382" i="5"/>
  <c r="U5383" i="5"/>
  <c r="V5383" i="5"/>
  <c r="U5384" i="5"/>
  <c r="V5384" i="5"/>
  <c r="U5385" i="5"/>
  <c r="V5385" i="5"/>
  <c r="U5386" i="5"/>
  <c r="V5386" i="5"/>
  <c r="U5387" i="5"/>
  <c r="V5387" i="5"/>
  <c r="U5388" i="5"/>
  <c r="V5388" i="5"/>
  <c r="U5389" i="5"/>
  <c r="V5389" i="5"/>
  <c r="U5390" i="5"/>
  <c r="V5390" i="5"/>
  <c r="U5391" i="5"/>
  <c r="V5391" i="5"/>
  <c r="U5392" i="5"/>
  <c r="V5392" i="5"/>
  <c r="U5393" i="5"/>
  <c r="V5393" i="5"/>
  <c r="U5394" i="5"/>
  <c r="V5394" i="5"/>
  <c r="U5395" i="5"/>
  <c r="V5395" i="5"/>
  <c r="U5396" i="5"/>
  <c r="V5396" i="5"/>
  <c r="U5397" i="5"/>
  <c r="V5397" i="5"/>
  <c r="U5398" i="5"/>
  <c r="V5398" i="5"/>
  <c r="U5399" i="5"/>
  <c r="V5399" i="5"/>
  <c r="U5400" i="5"/>
  <c r="V5400" i="5"/>
  <c r="U5401" i="5"/>
  <c r="V5401" i="5"/>
  <c r="U5402" i="5"/>
  <c r="V5402" i="5"/>
  <c r="U5403" i="5"/>
  <c r="V5403" i="5"/>
  <c r="U3937" i="5"/>
  <c r="V3937" i="5"/>
  <c r="U3938" i="5"/>
  <c r="V3938" i="5"/>
  <c r="U3701" i="5"/>
  <c r="V3701" i="5"/>
  <c r="U3702" i="5"/>
  <c r="V3702" i="5"/>
  <c r="U3703" i="5"/>
  <c r="V3703" i="5"/>
  <c r="U3704" i="5"/>
  <c r="V3704" i="5"/>
  <c r="U3705" i="5"/>
  <c r="V3705" i="5"/>
  <c r="U3706" i="5"/>
  <c r="V3706" i="5"/>
  <c r="U3707" i="5"/>
  <c r="V3707" i="5"/>
  <c r="U3708" i="5"/>
  <c r="V3708" i="5"/>
  <c r="U3709" i="5"/>
  <c r="V3709" i="5"/>
  <c r="U3058" i="5"/>
  <c r="V3058" i="5"/>
  <c r="U3059" i="5"/>
  <c r="V3059" i="5"/>
  <c r="U3060" i="5"/>
  <c r="V3060" i="5"/>
  <c r="U3061" i="5"/>
  <c r="V3061" i="5"/>
  <c r="U3062" i="5"/>
  <c r="V3062" i="5"/>
  <c r="U3063" i="5"/>
  <c r="V3063" i="5"/>
  <c r="U3064" i="5"/>
  <c r="V3064" i="5"/>
  <c r="U3065" i="5"/>
  <c r="V3065" i="5"/>
  <c r="U3066" i="5"/>
  <c r="V3066" i="5"/>
  <c r="U3067" i="5"/>
  <c r="V3067" i="5"/>
  <c r="U3068" i="5"/>
  <c r="V3068" i="5"/>
  <c r="U3069" i="5"/>
  <c r="V3069" i="5"/>
  <c r="U3070" i="5"/>
  <c r="V3070" i="5"/>
  <c r="U3071" i="5"/>
  <c r="V3071" i="5"/>
  <c r="U3072" i="5"/>
  <c r="V3072" i="5"/>
  <c r="U3073" i="5"/>
  <c r="V3073" i="5"/>
  <c r="U3074" i="5"/>
  <c r="V3074" i="5"/>
  <c r="U3075" i="5"/>
  <c r="V3075" i="5"/>
  <c r="U3076" i="5"/>
  <c r="V3076" i="5"/>
  <c r="U3077" i="5"/>
  <c r="V3077" i="5"/>
  <c r="U3078" i="5"/>
  <c r="V3078" i="5"/>
  <c r="U3079" i="5"/>
  <c r="V3079" i="5"/>
  <c r="U3080" i="5"/>
  <c r="V3080" i="5"/>
  <c r="U3081" i="5"/>
  <c r="V3081" i="5"/>
  <c r="U3082" i="5"/>
  <c r="V3082" i="5"/>
  <c r="U3083" i="5"/>
  <c r="V3083" i="5"/>
  <c r="U3084" i="5"/>
  <c r="V3084" i="5"/>
  <c r="U3085" i="5"/>
  <c r="V3085" i="5"/>
  <c r="U3086" i="5"/>
  <c r="V3086" i="5"/>
  <c r="U3087" i="5"/>
  <c r="V3087" i="5"/>
  <c r="U3088" i="5"/>
  <c r="V3088" i="5"/>
  <c r="U3089" i="5"/>
  <c r="V3089" i="5"/>
  <c r="U3090" i="5"/>
  <c r="V3090" i="5"/>
  <c r="U3091" i="5"/>
  <c r="V3091" i="5"/>
  <c r="U3092" i="5"/>
  <c r="V3092" i="5"/>
  <c r="U3093" i="5"/>
  <c r="V3093" i="5"/>
  <c r="U3094" i="5"/>
  <c r="V3094" i="5"/>
  <c r="X5046" i="5" l="1"/>
  <c r="W5046" i="5"/>
  <c r="W5078" i="5"/>
  <c r="W5094" i="5"/>
  <c r="W5069" i="5"/>
  <c r="W5091" i="5"/>
  <c r="X5094" i="5"/>
  <c r="X5091" i="5"/>
  <c r="X5095" i="5"/>
  <c r="X5078" i="5"/>
  <c r="X5069" i="5"/>
  <c r="W5095" i="5"/>
  <c r="V965" i="5"/>
  <c r="U965" i="5"/>
  <c r="V3564" i="5"/>
  <c r="U3096" i="5"/>
  <c r="V3096" i="5"/>
  <c r="U3097" i="5"/>
  <c r="V3097" i="5"/>
  <c r="U3098" i="5"/>
  <c r="V3098" i="5"/>
  <c r="U3099" i="5"/>
  <c r="V3099" i="5"/>
  <c r="U3100" i="5"/>
  <c r="V3100" i="5"/>
  <c r="U3101" i="5"/>
  <c r="V3101" i="5"/>
  <c r="U3102" i="5"/>
  <c r="V3102" i="5"/>
  <c r="U3103" i="5"/>
  <c r="V3103" i="5"/>
  <c r="U3104" i="5"/>
  <c r="V3104" i="5"/>
  <c r="U3105" i="5"/>
  <c r="V3105" i="5"/>
  <c r="U3106" i="5"/>
  <c r="V3106" i="5"/>
  <c r="U3107" i="5"/>
  <c r="V3107" i="5"/>
  <c r="U3108" i="5"/>
  <c r="V3108" i="5"/>
  <c r="U3109" i="5"/>
  <c r="V3109" i="5"/>
  <c r="U3110" i="5"/>
  <c r="V3110" i="5"/>
  <c r="U3111" i="5"/>
  <c r="V3111" i="5"/>
  <c r="U3112" i="5"/>
  <c r="V3112" i="5"/>
  <c r="U3113" i="5"/>
  <c r="V3113" i="5"/>
  <c r="U3114" i="5"/>
  <c r="V3114" i="5"/>
  <c r="U3115" i="5"/>
  <c r="V3115" i="5"/>
  <c r="U3116" i="5"/>
  <c r="V3116" i="5"/>
  <c r="U3117" i="5"/>
  <c r="V3117" i="5"/>
  <c r="U3118" i="5"/>
  <c r="V3118" i="5"/>
  <c r="U3119" i="5"/>
  <c r="V3119" i="5"/>
  <c r="U3120" i="5"/>
  <c r="V3120" i="5"/>
  <c r="U3121" i="5"/>
  <c r="V3121" i="5"/>
  <c r="U3122" i="5"/>
  <c r="V3122" i="5"/>
  <c r="U3123" i="5"/>
  <c r="V3123" i="5"/>
  <c r="U3124" i="5"/>
  <c r="V3124" i="5"/>
  <c r="U3125" i="5"/>
  <c r="V3125" i="5"/>
  <c r="U3126" i="5"/>
  <c r="V3126" i="5"/>
  <c r="U3127" i="5"/>
  <c r="V3127" i="5"/>
  <c r="U3128" i="5"/>
  <c r="V3128" i="5"/>
  <c r="U3129" i="5"/>
  <c r="V3129" i="5"/>
  <c r="U3130" i="5"/>
  <c r="V3130" i="5"/>
  <c r="U3131" i="5"/>
  <c r="V3131" i="5"/>
  <c r="U3132" i="5"/>
  <c r="V3132" i="5"/>
  <c r="U3133" i="5"/>
  <c r="V3133" i="5"/>
  <c r="U3134" i="5"/>
  <c r="V3134" i="5"/>
  <c r="U3135" i="5"/>
  <c r="V3135" i="5"/>
  <c r="U3136" i="5"/>
  <c r="V3136" i="5"/>
  <c r="U3137" i="5"/>
  <c r="V3137" i="5"/>
  <c r="U3138" i="5"/>
  <c r="V3138" i="5"/>
  <c r="U3139" i="5"/>
  <c r="V3139" i="5"/>
  <c r="U3140" i="5"/>
  <c r="V3140" i="5"/>
  <c r="U3141" i="5"/>
  <c r="V3141" i="5"/>
  <c r="U3142" i="5"/>
  <c r="V3142" i="5"/>
  <c r="U3143" i="5"/>
  <c r="V3143" i="5"/>
  <c r="U3144" i="5"/>
  <c r="V3144" i="5"/>
  <c r="U3145" i="5"/>
  <c r="V3145" i="5"/>
  <c r="U3146" i="5"/>
  <c r="V3146" i="5"/>
  <c r="U3147" i="5"/>
  <c r="V3147" i="5"/>
  <c r="U3148" i="5"/>
  <c r="V3148" i="5"/>
  <c r="U3149" i="5"/>
  <c r="V3149" i="5"/>
  <c r="U3150" i="5"/>
  <c r="V3150" i="5"/>
  <c r="U3151" i="5"/>
  <c r="V3151" i="5"/>
  <c r="U3152" i="5"/>
  <c r="V3152" i="5"/>
  <c r="U3153" i="5"/>
  <c r="V3153" i="5"/>
  <c r="U3154" i="5"/>
  <c r="V3154" i="5"/>
  <c r="U3155" i="5"/>
  <c r="V3155" i="5"/>
  <c r="U3156" i="5"/>
  <c r="V3156" i="5"/>
  <c r="U3157" i="5"/>
  <c r="V3157" i="5"/>
  <c r="U3158" i="5"/>
  <c r="V3158" i="5"/>
  <c r="U3159" i="5"/>
  <c r="V3159" i="5"/>
  <c r="U3160" i="5"/>
  <c r="V3160" i="5"/>
  <c r="U3162" i="5"/>
  <c r="V3162" i="5"/>
  <c r="U3163" i="5"/>
  <c r="V3163" i="5"/>
  <c r="U3164" i="5"/>
  <c r="V3164" i="5"/>
  <c r="U3165" i="5"/>
  <c r="V3165" i="5"/>
  <c r="U3166" i="5"/>
  <c r="V3166" i="5"/>
  <c r="U3167" i="5"/>
  <c r="V3167" i="5"/>
  <c r="U3168" i="5"/>
  <c r="V3168" i="5"/>
  <c r="U3169" i="5"/>
  <c r="V3169" i="5"/>
  <c r="U3170" i="5"/>
  <c r="V3170" i="5"/>
  <c r="U3171" i="5"/>
  <c r="V3171" i="5"/>
  <c r="U3172" i="5"/>
  <c r="V3172" i="5"/>
  <c r="U3173" i="5"/>
  <c r="V3173" i="5"/>
  <c r="U3174" i="5"/>
  <c r="V3174" i="5"/>
  <c r="U3175" i="5"/>
  <c r="V3175" i="5"/>
  <c r="U3176" i="5"/>
  <c r="V3176" i="5"/>
  <c r="U3177" i="5"/>
  <c r="V3177" i="5"/>
  <c r="U3178" i="5"/>
  <c r="V3178" i="5"/>
  <c r="U3179" i="5"/>
  <c r="V3179" i="5"/>
  <c r="U3180" i="5"/>
  <c r="V3180" i="5"/>
  <c r="U3181" i="5"/>
  <c r="V3181" i="5"/>
  <c r="U3182" i="5"/>
  <c r="V3182" i="5"/>
  <c r="U3183" i="5"/>
  <c r="V3183" i="5"/>
  <c r="U3184" i="5"/>
  <c r="V3184" i="5"/>
  <c r="U3185" i="5"/>
  <c r="V3185" i="5"/>
  <c r="U3186" i="5"/>
  <c r="V3186" i="5"/>
  <c r="U3187" i="5"/>
  <c r="V3187" i="5"/>
  <c r="U3188" i="5"/>
  <c r="V3188" i="5"/>
  <c r="U3191" i="5"/>
  <c r="V3191" i="5"/>
  <c r="U3192" i="5"/>
  <c r="V3192" i="5"/>
  <c r="U3193" i="5"/>
  <c r="V3193" i="5"/>
  <c r="U3194" i="5"/>
  <c r="V3194" i="5"/>
  <c r="U3199" i="5"/>
  <c r="V3199" i="5"/>
  <c r="U3200" i="5"/>
  <c r="V3200" i="5"/>
  <c r="U3201" i="5"/>
  <c r="V3201" i="5"/>
  <c r="U3202" i="5"/>
  <c r="V3202" i="5"/>
  <c r="U3203" i="5"/>
  <c r="V3203" i="5"/>
  <c r="U3204" i="5"/>
  <c r="V3204" i="5"/>
  <c r="U3205" i="5"/>
  <c r="V3205" i="5"/>
  <c r="U3206" i="5"/>
  <c r="V3206" i="5"/>
  <c r="U3207" i="5"/>
  <c r="V3207" i="5"/>
  <c r="U3208" i="5"/>
  <c r="V3208" i="5"/>
  <c r="U3209" i="5"/>
  <c r="V3209" i="5"/>
  <c r="U3210" i="5"/>
  <c r="V3210" i="5"/>
  <c r="U3211" i="5"/>
  <c r="V3211" i="5"/>
  <c r="U3212" i="5"/>
  <c r="V3212" i="5"/>
  <c r="U3213" i="5"/>
  <c r="V3213" i="5"/>
  <c r="U3214" i="5"/>
  <c r="V3214" i="5"/>
  <c r="U3215" i="5"/>
  <c r="V3215" i="5"/>
  <c r="U3216" i="5"/>
  <c r="V3216" i="5"/>
  <c r="U3217" i="5"/>
  <c r="V3217" i="5"/>
  <c r="U3218" i="5"/>
  <c r="V3218" i="5"/>
  <c r="U3219" i="5"/>
  <c r="V3219" i="5"/>
  <c r="U3220" i="5"/>
  <c r="V3220" i="5"/>
  <c r="U3221" i="5"/>
  <c r="V3221" i="5"/>
  <c r="U3222" i="5"/>
  <c r="V3222" i="5"/>
  <c r="U3223" i="5"/>
  <c r="V3223" i="5"/>
  <c r="U3224" i="5"/>
  <c r="V3224" i="5"/>
  <c r="U3225" i="5"/>
  <c r="V3225" i="5"/>
  <c r="U3226" i="5"/>
  <c r="V3226" i="5"/>
  <c r="U3227" i="5"/>
  <c r="V3227" i="5"/>
  <c r="U3228" i="5"/>
  <c r="V3228" i="5"/>
  <c r="U3229" i="5"/>
  <c r="V3229" i="5"/>
  <c r="U3230" i="5"/>
  <c r="V3230" i="5"/>
  <c r="U3231" i="5"/>
  <c r="V3231" i="5"/>
  <c r="U3232" i="5"/>
  <c r="V3232" i="5"/>
  <c r="U3233" i="5"/>
  <c r="V3233" i="5"/>
  <c r="U3234" i="5"/>
  <c r="V3234" i="5"/>
  <c r="U3235" i="5"/>
  <c r="V3235" i="5"/>
  <c r="U3236" i="5"/>
  <c r="V3236" i="5"/>
  <c r="U3237" i="5"/>
  <c r="V3237" i="5"/>
  <c r="U3238" i="5"/>
  <c r="V3238" i="5"/>
  <c r="U3239" i="5"/>
  <c r="V3239" i="5"/>
  <c r="U3240" i="5"/>
  <c r="V3240" i="5"/>
  <c r="U3241" i="5"/>
  <c r="V3241" i="5"/>
  <c r="U3242" i="5"/>
  <c r="V3242" i="5"/>
  <c r="U3243" i="5"/>
  <c r="V3243" i="5"/>
  <c r="U3244" i="5"/>
  <c r="V3244" i="5"/>
  <c r="U3245" i="5"/>
  <c r="V3245" i="5"/>
  <c r="U3246" i="5"/>
  <c r="V3246" i="5"/>
  <c r="U3247" i="5"/>
  <c r="V3247" i="5"/>
  <c r="U3248" i="5"/>
  <c r="V3248" i="5"/>
  <c r="U3249" i="5"/>
  <c r="V3249" i="5"/>
  <c r="U3250" i="5"/>
  <c r="V3250" i="5"/>
  <c r="U3251" i="5"/>
  <c r="V3251" i="5"/>
  <c r="U3252" i="5"/>
  <c r="V3252" i="5"/>
  <c r="U3253" i="5"/>
  <c r="V3253" i="5"/>
  <c r="U3254" i="5"/>
  <c r="V3254" i="5"/>
  <c r="U3255" i="5"/>
  <c r="V3255" i="5"/>
  <c r="U3256" i="5"/>
  <c r="V3256" i="5"/>
  <c r="U3257" i="5"/>
  <c r="V3257" i="5"/>
  <c r="U3258" i="5"/>
  <c r="V3258" i="5"/>
  <c r="U3259" i="5"/>
  <c r="V3259" i="5"/>
  <c r="U3260" i="5"/>
  <c r="V3260" i="5"/>
  <c r="U3261" i="5"/>
  <c r="V3261" i="5"/>
  <c r="U3262" i="5"/>
  <c r="V3262" i="5"/>
  <c r="U3263" i="5"/>
  <c r="V3263" i="5"/>
  <c r="U3264" i="5"/>
  <c r="V3264" i="5"/>
  <c r="U3265" i="5"/>
  <c r="V3265" i="5"/>
  <c r="U3266" i="5"/>
  <c r="V3266" i="5"/>
  <c r="U3267" i="5"/>
  <c r="V3267" i="5"/>
  <c r="U3268" i="5"/>
  <c r="V3268" i="5"/>
  <c r="U3269" i="5"/>
  <c r="V3269" i="5"/>
  <c r="U3270" i="5"/>
  <c r="V3270" i="5"/>
  <c r="U3271" i="5"/>
  <c r="V3271" i="5"/>
  <c r="U3272" i="5"/>
  <c r="V3272" i="5"/>
  <c r="U3273" i="5"/>
  <c r="V3273" i="5"/>
  <c r="U3274" i="5"/>
  <c r="V3274" i="5"/>
  <c r="U3275" i="5"/>
  <c r="V3275" i="5"/>
  <c r="U3276" i="5"/>
  <c r="V3276" i="5"/>
  <c r="U3277" i="5"/>
  <c r="V3277" i="5"/>
  <c r="U3278" i="5"/>
  <c r="V3278" i="5"/>
  <c r="U3279" i="5"/>
  <c r="V3279" i="5"/>
  <c r="U3280" i="5"/>
  <c r="V3280" i="5"/>
  <c r="U3281" i="5"/>
  <c r="V3281" i="5"/>
  <c r="U3282" i="5"/>
  <c r="V3282" i="5"/>
  <c r="U3287" i="5"/>
  <c r="V3287" i="5"/>
  <c r="U3288" i="5"/>
  <c r="V3288" i="5"/>
  <c r="U3289" i="5"/>
  <c r="V3289" i="5"/>
  <c r="U3290" i="5"/>
  <c r="V3290" i="5"/>
  <c r="U3291" i="5"/>
  <c r="V3291" i="5"/>
  <c r="U3292" i="5"/>
  <c r="V3292" i="5"/>
  <c r="U3293" i="5"/>
  <c r="V3293" i="5"/>
  <c r="U3294" i="5"/>
  <c r="V3294" i="5"/>
  <c r="U3295" i="5"/>
  <c r="V3295" i="5"/>
  <c r="U3296" i="5"/>
  <c r="V3296" i="5"/>
  <c r="U3297" i="5"/>
  <c r="V3297" i="5"/>
  <c r="U3298" i="5"/>
  <c r="V3298" i="5"/>
  <c r="U3299" i="5"/>
  <c r="V3299" i="5"/>
  <c r="U3300" i="5"/>
  <c r="V3300" i="5"/>
  <c r="U3301" i="5"/>
  <c r="V3301" i="5"/>
  <c r="U3302" i="5"/>
  <c r="V3302" i="5"/>
  <c r="U3303" i="5"/>
  <c r="V3303" i="5"/>
  <c r="U3304" i="5"/>
  <c r="V3304" i="5"/>
  <c r="U3305" i="5"/>
  <c r="V3305" i="5"/>
  <c r="U3306" i="5"/>
  <c r="V3306" i="5"/>
  <c r="U3307" i="5"/>
  <c r="V3307" i="5"/>
  <c r="U3308" i="5"/>
  <c r="V3308" i="5"/>
  <c r="U3309" i="5"/>
  <c r="V3309" i="5"/>
  <c r="U3310" i="5"/>
  <c r="V3310" i="5"/>
  <c r="U3311" i="5"/>
  <c r="V3311" i="5"/>
  <c r="U3312" i="5"/>
  <c r="V3312" i="5"/>
  <c r="U3313" i="5"/>
  <c r="V3313" i="5"/>
  <c r="U3314" i="5"/>
  <c r="V3314" i="5"/>
  <c r="U3315" i="5"/>
  <c r="V3315" i="5"/>
  <c r="U3316" i="5"/>
  <c r="V3316" i="5"/>
  <c r="U3317" i="5"/>
  <c r="V3317" i="5"/>
  <c r="U3318" i="5"/>
  <c r="V3318" i="5"/>
  <c r="U3319" i="5"/>
  <c r="V3319" i="5"/>
  <c r="U3320" i="5"/>
  <c r="V3320" i="5"/>
  <c r="U3321" i="5"/>
  <c r="V3321" i="5"/>
  <c r="U3322" i="5"/>
  <c r="V3322" i="5"/>
  <c r="U3323" i="5"/>
  <c r="V3323" i="5"/>
  <c r="U3324" i="5"/>
  <c r="V3324" i="5"/>
  <c r="U3325" i="5"/>
  <c r="V3325" i="5"/>
  <c r="U3326" i="5"/>
  <c r="V3326" i="5"/>
  <c r="U3327" i="5"/>
  <c r="V3327" i="5"/>
  <c r="U3328" i="5"/>
  <c r="V3328" i="5"/>
  <c r="U3329" i="5"/>
  <c r="V3329" i="5"/>
  <c r="U3330" i="5"/>
  <c r="V3330" i="5"/>
  <c r="U3331" i="5"/>
  <c r="V3331" i="5"/>
  <c r="U3332" i="5"/>
  <c r="V3332" i="5"/>
  <c r="U3333" i="5"/>
  <c r="V3333" i="5"/>
  <c r="U3334" i="5"/>
  <c r="V3334" i="5"/>
  <c r="U3335" i="5"/>
  <c r="V3335" i="5"/>
  <c r="U3336" i="5"/>
  <c r="V3336" i="5"/>
  <c r="U3337" i="5"/>
  <c r="V3337" i="5"/>
  <c r="U3338" i="5"/>
  <c r="V3338" i="5"/>
  <c r="U3339" i="5"/>
  <c r="V3339" i="5"/>
  <c r="U3340" i="5"/>
  <c r="V3340" i="5"/>
  <c r="U3341" i="5"/>
  <c r="V3341" i="5"/>
  <c r="U3342" i="5"/>
  <c r="V3342" i="5"/>
  <c r="U3343" i="5"/>
  <c r="V3343" i="5"/>
  <c r="U3344" i="5"/>
  <c r="V3344" i="5"/>
  <c r="U3345" i="5"/>
  <c r="V3345" i="5"/>
  <c r="U3346" i="5"/>
  <c r="V3346" i="5"/>
  <c r="U3347" i="5"/>
  <c r="V3347" i="5"/>
  <c r="U3348" i="5"/>
  <c r="V3348" i="5"/>
  <c r="U3349" i="5"/>
  <c r="V3349" i="5"/>
  <c r="U3350" i="5"/>
  <c r="V3350" i="5"/>
  <c r="U3351" i="5"/>
  <c r="V3351" i="5"/>
  <c r="U3352" i="5"/>
  <c r="V3352" i="5"/>
  <c r="U3353" i="5"/>
  <c r="V3353" i="5"/>
  <c r="U3354" i="5"/>
  <c r="V3354" i="5"/>
  <c r="U3355" i="5"/>
  <c r="V3355" i="5"/>
  <c r="U3356" i="5"/>
  <c r="V3356" i="5"/>
  <c r="U3357" i="5"/>
  <c r="V3357" i="5"/>
  <c r="U3358" i="5"/>
  <c r="V3358" i="5"/>
  <c r="U3359" i="5"/>
  <c r="V3359" i="5"/>
  <c r="U3360" i="5"/>
  <c r="V3360" i="5"/>
  <c r="U3361" i="5"/>
  <c r="V3361" i="5"/>
  <c r="U3362" i="5"/>
  <c r="V3362" i="5"/>
  <c r="U3363" i="5"/>
  <c r="V3363" i="5"/>
  <c r="U3364" i="5"/>
  <c r="V3364" i="5"/>
  <c r="U3365" i="5"/>
  <c r="V3365" i="5"/>
  <c r="U3366" i="5"/>
  <c r="V3366" i="5"/>
  <c r="U3367" i="5"/>
  <c r="V3367" i="5"/>
  <c r="U3368" i="5"/>
  <c r="V3368" i="5"/>
  <c r="U3369" i="5"/>
  <c r="V3369" i="5"/>
  <c r="U3370" i="5"/>
  <c r="V3370" i="5"/>
  <c r="U3371" i="5"/>
  <c r="V3371" i="5"/>
  <c r="U3372" i="5"/>
  <c r="V3372" i="5"/>
  <c r="U3373" i="5"/>
  <c r="V3373" i="5"/>
  <c r="U3374" i="5"/>
  <c r="V3374" i="5"/>
  <c r="U3375" i="5"/>
  <c r="V3375" i="5"/>
  <c r="U3376" i="5"/>
  <c r="V3376" i="5"/>
  <c r="U3377" i="5"/>
  <c r="V3377" i="5"/>
  <c r="U3378" i="5"/>
  <c r="V3378" i="5"/>
  <c r="U3379" i="5"/>
  <c r="V3379" i="5"/>
  <c r="U3380" i="5"/>
  <c r="V3380" i="5"/>
  <c r="U3381" i="5"/>
  <c r="V3381" i="5"/>
  <c r="U3382" i="5"/>
  <c r="V3382" i="5"/>
  <c r="U3383" i="5"/>
  <c r="V3383" i="5"/>
  <c r="U3384" i="5"/>
  <c r="V3384" i="5"/>
  <c r="U3385" i="5"/>
  <c r="V3385" i="5"/>
  <c r="U3386" i="5"/>
  <c r="V3386" i="5"/>
  <c r="U3387" i="5"/>
  <c r="V3387" i="5"/>
  <c r="U3388" i="5"/>
  <c r="V3388" i="5"/>
  <c r="U3389" i="5"/>
  <c r="V3389" i="5"/>
  <c r="U3390" i="5"/>
  <c r="V3390" i="5"/>
  <c r="U3391" i="5"/>
  <c r="V3391" i="5"/>
  <c r="U3392" i="5"/>
  <c r="V3392" i="5"/>
  <c r="U3393" i="5"/>
  <c r="V3393" i="5"/>
  <c r="U3394" i="5"/>
  <c r="V3394" i="5"/>
  <c r="U3395" i="5"/>
  <c r="V3395" i="5"/>
  <c r="U3396" i="5"/>
  <c r="V3396" i="5"/>
  <c r="U3397" i="5"/>
  <c r="V3397" i="5"/>
  <c r="U3398" i="5"/>
  <c r="V3398" i="5"/>
  <c r="U3399" i="5"/>
  <c r="V3399" i="5"/>
  <c r="U3400" i="5"/>
  <c r="V3400" i="5"/>
  <c r="U3401" i="5"/>
  <c r="V3401" i="5"/>
  <c r="U3402" i="5"/>
  <c r="V3402" i="5"/>
  <c r="U3403" i="5"/>
  <c r="V3403" i="5"/>
  <c r="U3404" i="5"/>
  <c r="V3404" i="5"/>
  <c r="U3405" i="5"/>
  <c r="V3405" i="5"/>
  <c r="U3406" i="5"/>
  <c r="V3406" i="5"/>
  <c r="U3407" i="5"/>
  <c r="V3407" i="5"/>
  <c r="U3408" i="5"/>
  <c r="V3408" i="5"/>
  <c r="U3409" i="5"/>
  <c r="V3409" i="5"/>
  <c r="U3410" i="5"/>
  <c r="V3410" i="5"/>
  <c r="U3411" i="5"/>
  <c r="V3411" i="5"/>
  <c r="U3412" i="5"/>
  <c r="V3412" i="5"/>
  <c r="U3413" i="5"/>
  <c r="V3413" i="5"/>
  <c r="U3414" i="5"/>
  <c r="V3414" i="5"/>
  <c r="U3415" i="5"/>
  <c r="V3415" i="5"/>
  <c r="U3416" i="5"/>
  <c r="V3416" i="5"/>
  <c r="U3417" i="5"/>
  <c r="V3417" i="5"/>
  <c r="U3418" i="5"/>
  <c r="V3418" i="5"/>
  <c r="U3419" i="5"/>
  <c r="V3419" i="5"/>
  <c r="U3420" i="5"/>
  <c r="V3420" i="5"/>
  <c r="U3421" i="5"/>
  <c r="V3421" i="5"/>
  <c r="U3422" i="5"/>
  <c r="V3422" i="5"/>
  <c r="U3423" i="5"/>
  <c r="V3423" i="5"/>
  <c r="U3424" i="5"/>
  <c r="V3424" i="5"/>
  <c r="U3425" i="5"/>
  <c r="V3425" i="5"/>
  <c r="U3426" i="5"/>
  <c r="V3426" i="5"/>
  <c r="U3427" i="5"/>
  <c r="V3427" i="5"/>
  <c r="U3428" i="5"/>
  <c r="V3428" i="5"/>
  <c r="U3429" i="5"/>
  <c r="V3429" i="5"/>
  <c r="U3430" i="5"/>
  <c r="V3430" i="5"/>
  <c r="U3431" i="5"/>
  <c r="V3431" i="5"/>
  <c r="U3432" i="5"/>
  <c r="V3432" i="5"/>
  <c r="U3433" i="5"/>
  <c r="V3433" i="5"/>
  <c r="U3434" i="5"/>
  <c r="V3434" i="5"/>
  <c r="U3435" i="5"/>
  <c r="V3435" i="5"/>
  <c r="U3436" i="5"/>
  <c r="V3436" i="5"/>
  <c r="U3437" i="5"/>
  <c r="V3437" i="5"/>
  <c r="U3438" i="5"/>
  <c r="V3438" i="5"/>
  <c r="U3439" i="5"/>
  <c r="V3439" i="5"/>
  <c r="U3440" i="5"/>
  <c r="V3440" i="5"/>
  <c r="U3441" i="5"/>
  <c r="V3441" i="5"/>
  <c r="U3442" i="5"/>
  <c r="V3442" i="5"/>
  <c r="U3443" i="5"/>
  <c r="V3443" i="5"/>
  <c r="U3444" i="5"/>
  <c r="V3444" i="5"/>
  <c r="U3445" i="5"/>
  <c r="V3445" i="5"/>
  <c r="U3446" i="5"/>
  <c r="V3446" i="5"/>
  <c r="U3447" i="5"/>
  <c r="V3447" i="5"/>
  <c r="U3448" i="5"/>
  <c r="V3448" i="5"/>
  <c r="U3449" i="5"/>
  <c r="V3449" i="5"/>
  <c r="U3450" i="5"/>
  <c r="V3450" i="5"/>
  <c r="U3451" i="5"/>
  <c r="V3451" i="5"/>
  <c r="U3452" i="5"/>
  <c r="V3452" i="5"/>
  <c r="U3453" i="5"/>
  <c r="V3453" i="5"/>
  <c r="U3454" i="5"/>
  <c r="V3454" i="5"/>
  <c r="U3455" i="5"/>
  <c r="V3455" i="5"/>
  <c r="U3456" i="5"/>
  <c r="V3456" i="5"/>
  <c r="U3457" i="5"/>
  <c r="V3457" i="5"/>
  <c r="U3458" i="5"/>
  <c r="V3458" i="5"/>
  <c r="U3459" i="5"/>
  <c r="V3459" i="5"/>
  <c r="U3460" i="5"/>
  <c r="V3460" i="5"/>
  <c r="U3461" i="5"/>
  <c r="V3461" i="5"/>
  <c r="U3462" i="5"/>
  <c r="V3462" i="5"/>
  <c r="U3463" i="5"/>
  <c r="V3463" i="5"/>
  <c r="U3464" i="5"/>
  <c r="V3464" i="5"/>
  <c r="U3465" i="5"/>
  <c r="V3465" i="5"/>
  <c r="U3466" i="5"/>
  <c r="V3466" i="5"/>
  <c r="U3467" i="5"/>
  <c r="V3467" i="5"/>
  <c r="U3468" i="5"/>
  <c r="V3468" i="5"/>
  <c r="U3469" i="5"/>
  <c r="V3469" i="5"/>
  <c r="U3470" i="5"/>
  <c r="V3470" i="5"/>
  <c r="U3471" i="5"/>
  <c r="V3471" i="5"/>
  <c r="U3472" i="5"/>
  <c r="V3472" i="5"/>
  <c r="U3473" i="5"/>
  <c r="V3473" i="5"/>
  <c r="U3474" i="5"/>
  <c r="V3474" i="5"/>
  <c r="U3475" i="5"/>
  <c r="V3475" i="5"/>
  <c r="U3476" i="5"/>
  <c r="V3476" i="5"/>
  <c r="U3477" i="5"/>
  <c r="V3477" i="5"/>
  <c r="U3478" i="5"/>
  <c r="V3478" i="5"/>
  <c r="U3479" i="5"/>
  <c r="V3479" i="5"/>
  <c r="U3480" i="5"/>
  <c r="V3480" i="5"/>
  <c r="U3481" i="5"/>
  <c r="V3481" i="5"/>
  <c r="U3482" i="5"/>
  <c r="V3482" i="5"/>
  <c r="U3487" i="5"/>
  <c r="V3487" i="5"/>
  <c r="U3488" i="5"/>
  <c r="V3488" i="5"/>
  <c r="U3489" i="5"/>
  <c r="V3489" i="5"/>
  <c r="U3490" i="5"/>
  <c r="V3490" i="5"/>
  <c r="U3491" i="5"/>
  <c r="V3491" i="5"/>
  <c r="U3492" i="5"/>
  <c r="V3492" i="5"/>
  <c r="U3493" i="5"/>
  <c r="V3493" i="5"/>
  <c r="U3494" i="5"/>
  <c r="V3494" i="5"/>
  <c r="U3495" i="5"/>
  <c r="V3495" i="5"/>
  <c r="U3496" i="5"/>
  <c r="V3496" i="5"/>
  <c r="U3497" i="5"/>
  <c r="V3497" i="5"/>
  <c r="U3498" i="5"/>
  <c r="V3498" i="5"/>
  <c r="U3499" i="5"/>
  <c r="V3499" i="5"/>
  <c r="U3500" i="5"/>
  <c r="V3500" i="5"/>
  <c r="U3501" i="5"/>
  <c r="V3501" i="5"/>
  <c r="U3502" i="5"/>
  <c r="V3502" i="5"/>
  <c r="U3503" i="5"/>
  <c r="V3503" i="5"/>
  <c r="U3504" i="5"/>
  <c r="V3504" i="5"/>
  <c r="U3505" i="5"/>
  <c r="V3505" i="5"/>
  <c r="U3506" i="5"/>
  <c r="V3506" i="5"/>
  <c r="U3507" i="5"/>
  <c r="V3507" i="5"/>
  <c r="U3508" i="5"/>
  <c r="V3508" i="5"/>
  <c r="U3509" i="5"/>
  <c r="V3509" i="5"/>
  <c r="U3510" i="5"/>
  <c r="V3510" i="5"/>
  <c r="U3511" i="5"/>
  <c r="V3511" i="5"/>
  <c r="U3512" i="5"/>
  <c r="V3512" i="5"/>
  <c r="U3513" i="5"/>
  <c r="V3513" i="5"/>
  <c r="U3514" i="5"/>
  <c r="V3514" i="5"/>
  <c r="U3515" i="5"/>
  <c r="V3515" i="5"/>
  <c r="U3516" i="5"/>
  <c r="V3516" i="5"/>
  <c r="U3517" i="5"/>
  <c r="V3517" i="5"/>
  <c r="U3518" i="5"/>
  <c r="V3518" i="5"/>
  <c r="U3519" i="5"/>
  <c r="V3519" i="5"/>
  <c r="U3520" i="5"/>
  <c r="V3520" i="5"/>
  <c r="U3521" i="5"/>
  <c r="V3521" i="5"/>
  <c r="U3522" i="5"/>
  <c r="V3522" i="5"/>
  <c r="U3523" i="5"/>
  <c r="V3523" i="5"/>
  <c r="U3524" i="5"/>
  <c r="V3524" i="5"/>
  <c r="U3525" i="5"/>
  <c r="V3525" i="5"/>
  <c r="U3526" i="5"/>
  <c r="V3526" i="5"/>
  <c r="U3527" i="5"/>
  <c r="V3527" i="5"/>
  <c r="U3528" i="5"/>
  <c r="V3528" i="5"/>
  <c r="U3529" i="5"/>
  <c r="V3529" i="5"/>
  <c r="U3530" i="5"/>
  <c r="V3530" i="5"/>
  <c r="U3531" i="5"/>
  <c r="V3531" i="5"/>
  <c r="U3532" i="5"/>
  <c r="V3532" i="5"/>
  <c r="U3533" i="5"/>
  <c r="V3533" i="5"/>
  <c r="U3534" i="5"/>
  <c r="V3534" i="5"/>
  <c r="U3535" i="5"/>
  <c r="V3535" i="5"/>
  <c r="U3536" i="5"/>
  <c r="V3536" i="5"/>
  <c r="U3537" i="5"/>
  <c r="V3537" i="5"/>
  <c r="U3538" i="5"/>
  <c r="V3538" i="5"/>
  <c r="U3539" i="5"/>
  <c r="V3539" i="5"/>
  <c r="U3540" i="5"/>
  <c r="V3540" i="5"/>
  <c r="U3541" i="5"/>
  <c r="V3541" i="5"/>
  <c r="U3542" i="5"/>
  <c r="V3542" i="5"/>
  <c r="U3543" i="5"/>
  <c r="V3543" i="5"/>
  <c r="U3544" i="5"/>
  <c r="V3544" i="5"/>
  <c r="U3545" i="5"/>
  <c r="V3545" i="5"/>
  <c r="U3546" i="5"/>
  <c r="V3546" i="5"/>
  <c r="U3547" i="5"/>
  <c r="V3547" i="5"/>
  <c r="U3548" i="5"/>
  <c r="V3548" i="5"/>
  <c r="U3549" i="5"/>
  <c r="V3549" i="5"/>
  <c r="U3550" i="5"/>
  <c r="V3550" i="5"/>
  <c r="U3551" i="5"/>
  <c r="V3551" i="5"/>
  <c r="U3552" i="5"/>
  <c r="V3552" i="5"/>
  <c r="U3553" i="5"/>
  <c r="V3553" i="5"/>
  <c r="U3554" i="5"/>
  <c r="V3554" i="5"/>
  <c r="U3555" i="5"/>
  <c r="V3555" i="5"/>
  <c r="U3556" i="5"/>
  <c r="V3556" i="5"/>
  <c r="U3557" i="5"/>
  <c r="V3557" i="5"/>
  <c r="U3558" i="5"/>
  <c r="V3558" i="5"/>
  <c r="U3559" i="5"/>
  <c r="V3559" i="5"/>
  <c r="U3560" i="5"/>
  <c r="V3560" i="5"/>
  <c r="U3561" i="5"/>
  <c r="V3561" i="5"/>
  <c r="U3562" i="5"/>
  <c r="V3562" i="5"/>
  <c r="U3563" i="5"/>
  <c r="V3563" i="5"/>
  <c r="U3564" i="5"/>
  <c r="U3565" i="5"/>
  <c r="V3565" i="5"/>
  <c r="U3566" i="5"/>
  <c r="V3566" i="5"/>
  <c r="U3567" i="5"/>
  <c r="V3567" i="5"/>
  <c r="U3568" i="5"/>
  <c r="V3568" i="5"/>
  <c r="U3569" i="5"/>
  <c r="V3569" i="5"/>
  <c r="U3570" i="5"/>
  <c r="V3570" i="5"/>
  <c r="U3571" i="5"/>
  <c r="V3571" i="5"/>
  <c r="U3572" i="5"/>
  <c r="V3572" i="5"/>
  <c r="U3573" i="5"/>
  <c r="V3573" i="5"/>
  <c r="U3574" i="5"/>
  <c r="V3574" i="5"/>
  <c r="U3575" i="5"/>
  <c r="V3575" i="5"/>
  <c r="U3576" i="5"/>
  <c r="V3576" i="5"/>
  <c r="U3577" i="5"/>
  <c r="V3577" i="5"/>
  <c r="U3578" i="5"/>
  <c r="V3578" i="5"/>
  <c r="U3579" i="5"/>
  <c r="V3579" i="5"/>
  <c r="U3580" i="5"/>
  <c r="V3580" i="5"/>
  <c r="U3581" i="5"/>
  <c r="V3581" i="5"/>
  <c r="U3582" i="5"/>
  <c r="V3582" i="5"/>
  <c r="U3583" i="5"/>
  <c r="V3583" i="5"/>
  <c r="U3584" i="5"/>
  <c r="V3584" i="5"/>
  <c r="U3585" i="5"/>
  <c r="V3585" i="5"/>
  <c r="U3586" i="5"/>
  <c r="V3586" i="5"/>
  <c r="U3587" i="5"/>
  <c r="V3587" i="5"/>
  <c r="U3588" i="5"/>
  <c r="V3588" i="5"/>
  <c r="U3589" i="5"/>
  <c r="V3589" i="5"/>
  <c r="U3590" i="5"/>
  <c r="V3590" i="5"/>
  <c r="U3591" i="5"/>
  <c r="V3591" i="5"/>
  <c r="U3592" i="5"/>
  <c r="V3592" i="5"/>
  <c r="U3593" i="5"/>
  <c r="V3593" i="5"/>
  <c r="U3594" i="5"/>
  <c r="V3594" i="5"/>
  <c r="U3595" i="5"/>
  <c r="V3595" i="5"/>
  <c r="U3596" i="5"/>
  <c r="V3596" i="5"/>
  <c r="U3597" i="5"/>
  <c r="V3597" i="5"/>
  <c r="U3598" i="5"/>
  <c r="V3598" i="5"/>
  <c r="U3599" i="5"/>
  <c r="V3599" i="5"/>
  <c r="U3600" i="5"/>
  <c r="V3600" i="5"/>
  <c r="U3601" i="5"/>
  <c r="V3601" i="5"/>
  <c r="U3602" i="5"/>
  <c r="V3602" i="5"/>
  <c r="U3603" i="5"/>
  <c r="V3603" i="5"/>
  <c r="U3604" i="5"/>
  <c r="V3604" i="5"/>
  <c r="U3605" i="5"/>
  <c r="V3605" i="5"/>
  <c r="U3606" i="5"/>
  <c r="V3606" i="5"/>
  <c r="U3607" i="5"/>
  <c r="V3607" i="5"/>
  <c r="U3608" i="5"/>
  <c r="V3608" i="5"/>
  <c r="U3609" i="5"/>
  <c r="V3609" i="5"/>
  <c r="U3610" i="5"/>
  <c r="V3610" i="5"/>
  <c r="U3611" i="5"/>
  <c r="V3611" i="5"/>
  <c r="U3612" i="5"/>
  <c r="V3612" i="5"/>
  <c r="U3613" i="5"/>
  <c r="V3613" i="5"/>
  <c r="U3614" i="5"/>
  <c r="V3614" i="5"/>
  <c r="U3615" i="5"/>
  <c r="V3615" i="5"/>
  <c r="U3616" i="5"/>
  <c r="V3616" i="5"/>
  <c r="U3617" i="5"/>
  <c r="V3617" i="5"/>
  <c r="U3618" i="5"/>
  <c r="V3618" i="5"/>
  <c r="U3619" i="5"/>
  <c r="V3619" i="5"/>
  <c r="U3620" i="5"/>
  <c r="V3620" i="5"/>
  <c r="U3621" i="5"/>
  <c r="V3621" i="5"/>
  <c r="U3622" i="5"/>
  <c r="V3622" i="5"/>
  <c r="U3623" i="5"/>
  <c r="V3623" i="5"/>
  <c r="U3624" i="5"/>
  <c r="V3624" i="5"/>
  <c r="U3625" i="5"/>
  <c r="V3625" i="5"/>
  <c r="U3626" i="5"/>
  <c r="V3626" i="5"/>
  <c r="U3627" i="5"/>
  <c r="V3627" i="5"/>
  <c r="U3628" i="5"/>
  <c r="V3628" i="5"/>
  <c r="U3629" i="5"/>
  <c r="V3629" i="5"/>
  <c r="U3630" i="5"/>
  <c r="V3630" i="5"/>
  <c r="U3631" i="5"/>
  <c r="V3631" i="5"/>
  <c r="U3632" i="5"/>
  <c r="V3632" i="5"/>
  <c r="U3633" i="5"/>
  <c r="V3633" i="5"/>
  <c r="U3634" i="5"/>
  <c r="V3634" i="5"/>
  <c r="U3635" i="5"/>
  <c r="V3635" i="5"/>
  <c r="U3636" i="5"/>
  <c r="V3636" i="5"/>
  <c r="U3637" i="5"/>
  <c r="V3637" i="5"/>
  <c r="U3638" i="5"/>
  <c r="V3638" i="5"/>
  <c r="U3639" i="5"/>
  <c r="V3639" i="5"/>
  <c r="U3640" i="5"/>
  <c r="V3640" i="5"/>
  <c r="U3641" i="5"/>
  <c r="V3641" i="5"/>
  <c r="U3642" i="5"/>
  <c r="V3642" i="5"/>
  <c r="U3643" i="5"/>
  <c r="V3643" i="5"/>
  <c r="U3644" i="5"/>
  <c r="V3644" i="5"/>
  <c r="U3645" i="5"/>
  <c r="V3645" i="5"/>
  <c r="U3646" i="5"/>
  <c r="V3646" i="5"/>
  <c r="U3647" i="5"/>
  <c r="V3647" i="5"/>
  <c r="U3648" i="5"/>
  <c r="V3648" i="5"/>
  <c r="U3649" i="5"/>
  <c r="V3649" i="5"/>
  <c r="U3650" i="5"/>
  <c r="V3650" i="5"/>
  <c r="U3651" i="5"/>
  <c r="V3651" i="5"/>
  <c r="U3652" i="5"/>
  <c r="V3652" i="5"/>
  <c r="U3653" i="5"/>
  <c r="V3653" i="5"/>
  <c r="U3654" i="5"/>
  <c r="V3654" i="5"/>
  <c r="U3655" i="5"/>
  <c r="V3655" i="5"/>
  <c r="U3656" i="5"/>
  <c r="V3656" i="5"/>
  <c r="U3657" i="5"/>
  <c r="V3657" i="5"/>
  <c r="U3658" i="5"/>
  <c r="V3658" i="5"/>
  <c r="U3659" i="5"/>
  <c r="V3659" i="5"/>
  <c r="U3660" i="5"/>
  <c r="V3660" i="5"/>
  <c r="U3661" i="5"/>
  <c r="V3661" i="5"/>
  <c r="U3662" i="5"/>
  <c r="V3662" i="5"/>
  <c r="U3663" i="5"/>
  <c r="V3663" i="5"/>
  <c r="U3664" i="5"/>
  <c r="V3664" i="5"/>
  <c r="U3665" i="5"/>
  <c r="V3665" i="5"/>
  <c r="U3666" i="5"/>
  <c r="V3666" i="5"/>
  <c r="U3667" i="5"/>
  <c r="V3667" i="5"/>
  <c r="U3671" i="5"/>
  <c r="V3671" i="5"/>
  <c r="U3672" i="5"/>
  <c r="V3672" i="5"/>
  <c r="U3673" i="5"/>
  <c r="V3673" i="5"/>
  <c r="U3674" i="5"/>
  <c r="V3674" i="5"/>
  <c r="U3675" i="5"/>
  <c r="V3675" i="5"/>
  <c r="U3676" i="5"/>
  <c r="V3676" i="5"/>
  <c r="U3677" i="5"/>
  <c r="V3677" i="5"/>
  <c r="U3678" i="5"/>
  <c r="V3678" i="5"/>
  <c r="U3679" i="5"/>
  <c r="V3679" i="5"/>
  <c r="U3680" i="5"/>
  <c r="V3680" i="5"/>
  <c r="U3681" i="5"/>
  <c r="V3681" i="5"/>
  <c r="U3682" i="5"/>
  <c r="V3682" i="5"/>
  <c r="U3683" i="5"/>
  <c r="V3683" i="5"/>
  <c r="U3684" i="5"/>
  <c r="V3684" i="5"/>
  <c r="U3685" i="5"/>
  <c r="V3685" i="5"/>
  <c r="U3686" i="5"/>
  <c r="V3686" i="5"/>
  <c r="U3687" i="5"/>
  <c r="V3687" i="5"/>
  <c r="U3688" i="5"/>
  <c r="V3688" i="5"/>
  <c r="U3689" i="5"/>
  <c r="V3689" i="5"/>
  <c r="U3690" i="5"/>
  <c r="V3690" i="5"/>
  <c r="U3691" i="5"/>
  <c r="V3691" i="5"/>
  <c r="U3692" i="5"/>
  <c r="V3692" i="5"/>
  <c r="U3693" i="5"/>
  <c r="V3693" i="5"/>
  <c r="U3694" i="5"/>
  <c r="V3694" i="5"/>
  <c r="U3695" i="5"/>
  <c r="V3695" i="5"/>
  <c r="U3696" i="5"/>
  <c r="V3696" i="5"/>
  <c r="U3697" i="5"/>
  <c r="V3697" i="5"/>
  <c r="U3698" i="5"/>
  <c r="V3698" i="5"/>
  <c r="U3699" i="5"/>
  <c r="V3699" i="5"/>
  <c r="U3700" i="5"/>
  <c r="V3700" i="5"/>
  <c r="U3710" i="5"/>
  <c r="V3710" i="5"/>
  <c r="U3711" i="5"/>
  <c r="V3711" i="5"/>
  <c r="U3712" i="5"/>
  <c r="V3712" i="5"/>
  <c r="U3713" i="5"/>
  <c r="V3713" i="5"/>
  <c r="U3714" i="5"/>
  <c r="V3714" i="5"/>
  <c r="U3715" i="5"/>
  <c r="V3715" i="5"/>
  <c r="U3716" i="5"/>
  <c r="V3716" i="5"/>
  <c r="U3719" i="5"/>
  <c r="V3719" i="5"/>
  <c r="U3720" i="5"/>
  <c r="V3720" i="5"/>
  <c r="U3721" i="5"/>
  <c r="V3721" i="5"/>
  <c r="U3722" i="5"/>
  <c r="V3722" i="5"/>
  <c r="U3723" i="5"/>
  <c r="V3723" i="5"/>
  <c r="U3724" i="5"/>
  <c r="V3724" i="5"/>
  <c r="U3726" i="5"/>
  <c r="V3726" i="5"/>
  <c r="U3727" i="5"/>
  <c r="V3727" i="5"/>
  <c r="U3729" i="5"/>
  <c r="V3729" i="5"/>
  <c r="U3730" i="5"/>
  <c r="V3730" i="5"/>
  <c r="U3731" i="5"/>
  <c r="V3731" i="5"/>
  <c r="U3732" i="5"/>
  <c r="V3732" i="5"/>
  <c r="U3734" i="5"/>
  <c r="V3734" i="5"/>
  <c r="U3735" i="5"/>
  <c r="V3735" i="5"/>
  <c r="U3736" i="5"/>
  <c r="V3736" i="5"/>
  <c r="U3737" i="5"/>
  <c r="V3737" i="5"/>
  <c r="U3738" i="5"/>
  <c r="V3738" i="5"/>
  <c r="U3739" i="5"/>
  <c r="V3739" i="5"/>
  <c r="U3740" i="5"/>
  <c r="V3740" i="5"/>
  <c r="U3741" i="5"/>
  <c r="V3741" i="5"/>
  <c r="U3742" i="5"/>
  <c r="V3742" i="5"/>
  <c r="U3743" i="5"/>
  <c r="V3743" i="5"/>
  <c r="U3744" i="5"/>
  <c r="V3744" i="5"/>
  <c r="U3745" i="5"/>
  <c r="V3745" i="5"/>
  <c r="U3746" i="5"/>
  <c r="V3746" i="5"/>
  <c r="U3749" i="5"/>
  <c r="V3749" i="5"/>
  <c r="U3750" i="5"/>
  <c r="V3750" i="5"/>
  <c r="U3753" i="5"/>
  <c r="V3753" i="5"/>
  <c r="U3754" i="5"/>
  <c r="V3754" i="5"/>
  <c r="U3755" i="5"/>
  <c r="V3755" i="5"/>
  <c r="U3757" i="5"/>
  <c r="V3757" i="5"/>
  <c r="U3758" i="5"/>
  <c r="V3758" i="5"/>
  <c r="U3759" i="5"/>
  <c r="V3759" i="5"/>
  <c r="U3760" i="5"/>
  <c r="V3760" i="5"/>
  <c r="U3761" i="5"/>
  <c r="V3761" i="5"/>
  <c r="U3762" i="5"/>
  <c r="V3762" i="5"/>
  <c r="U3763" i="5"/>
  <c r="V3763" i="5"/>
  <c r="U3764" i="5"/>
  <c r="V3764" i="5"/>
  <c r="U3765" i="5"/>
  <c r="V3765" i="5"/>
  <c r="U3766" i="5"/>
  <c r="V3766" i="5"/>
  <c r="U3767" i="5"/>
  <c r="V3767" i="5"/>
  <c r="U3768" i="5"/>
  <c r="V3768" i="5"/>
  <c r="U3769" i="5"/>
  <c r="V3769" i="5"/>
  <c r="U3770" i="5"/>
  <c r="V3770" i="5"/>
  <c r="U3771" i="5"/>
  <c r="V3771" i="5"/>
  <c r="U3772" i="5"/>
  <c r="V3772" i="5"/>
  <c r="U3773" i="5"/>
  <c r="V3773" i="5"/>
  <c r="U3774" i="5"/>
  <c r="V3774" i="5"/>
  <c r="U3775" i="5"/>
  <c r="V3775" i="5"/>
  <c r="U3776" i="5"/>
  <c r="V3776" i="5"/>
  <c r="U3777" i="5"/>
  <c r="V3777" i="5"/>
  <c r="U3778" i="5"/>
  <c r="V3778" i="5"/>
  <c r="U3779" i="5"/>
  <c r="V3779" i="5"/>
  <c r="U3780" i="5"/>
  <c r="V3780" i="5"/>
  <c r="U3782" i="5"/>
  <c r="V3782" i="5"/>
  <c r="U3783" i="5"/>
  <c r="V3783" i="5"/>
  <c r="U3784" i="5"/>
  <c r="V3784" i="5"/>
  <c r="U3785" i="5"/>
  <c r="V3785" i="5"/>
  <c r="U3786" i="5"/>
  <c r="V3786" i="5"/>
  <c r="U3787" i="5"/>
  <c r="V3787" i="5"/>
  <c r="U3788" i="5"/>
  <c r="V3788" i="5"/>
  <c r="U3791" i="5"/>
  <c r="V3791" i="5"/>
  <c r="U3792" i="5"/>
  <c r="V3792" i="5"/>
  <c r="U3793" i="5"/>
  <c r="V3793" i="5"/>
  <c r="U3794" i="5"/>
  <c r="V3794" i="5"/>
  <c r="U3795" i="5"/>
  <c r="V3795" i="5"/>
  <c r="U3796" i="5"/>
  <c r="V3796" i="5"/>
  <c r="U3801" i="5"/>
  <c r="V3801" i="5"/>
  <c r="U3802" i="5"/>
  <c r="V3802" i="5"/>
  <c r="U3803" i="5"/>
  <c r="V3803" i="5"/>
  <c r="U3807" i="5"/>
  <c r="V3807" i="5"/>
  <c r="U3808" i="5"/>
  <c r="V3808" i="5"/>
  <c r="U3809" i="5"/>
  <c r="V3809" i="5"/>
  <c r="U3810" i="5"/>
  <c r="V3810" i="5"/>
  <c r="U3811" i="5"/>
  <c r="V3811" i="5"/>
  <c r="U3812" i="5"/>
  <c r="V3812" i="5"/>
  <c r="U3813" i="5"/>
  <c r="V3813" i="5"/>
  <c r="U3814" i="5"/>
  <c r="V3814" i="5"/>
  <c r="U3817" i="5"/>
  <c r="V3817" i="5"/>
  <c r="U3818" i="5"/>
  <c r="V3818" i="5"/>
  <c r="U3819" i="5"/>
  <c r="V3819" i="5"/>
  <c r="U3820" i="5"/>
  <c r="V3820" i="5"/>
  <c r="U3821" i="5"/>
  <c r="V3821" i="5"/>
  <c r="U3822" i="5"/>
  <c r="V3822" i="5"/>
  <c r="U3823" i="5"/>
  <c r="V3823" i="5"/>
  <c r="U3824" i="5"/>
  <c r="V3824" i="5"/>
  <c r="U3825" i="5"/>
  <c r="V3825" i="5"/>
  <c r="U3826" i="5"/>
  <c r="V3826" i="5"/>
  <c r="U3827" i="5"/>
  <c r="V3827" i="5"/>
  <c r="U3828" i="5"/>
  <c r="V3828" i="5"/>
  <c r="U3829" i="5"/>
  <c r="V3829" i="5"/>
  <c r="U3830" i="5"/>
  <c r="V3830" i="5"/>
  <c r="U3831" i="5"/>
  <c r="V3831" i="5"/>
  <c r="U3832" i="5"/>
  <c r="V3832" i="5"/>
  <c r="U3833" i="5"/>
  <c r="V3833" i="5"/>
  <c r="U3834" i="5"/>
  <c r="V3834" i="5"/>
  <c r="U3835" i="5"/>
  <c r="V3835" i="5"/>
  <c r="U3836" i="5"/>
  <c r="V3836" i="5"/>
  <c r="U3837" i="5"/>
  <c r="V3837" i="5"/>
  <c r="U3838" i="5"/>
  <c r="V3838" i="5"/>
  <c r="U3839" i="5"/>
  <c r="V3839" i="5"/>
  <c r="U3840" i="5"/>
  <c r="V3840" i="5"/>
  <c r="U3841" i="5"/>
  <c r="V3841" i="5"/>
  <c r="U3842" i="5"/>
  <c r="V3842" i="5"/>
  <c r="U3843" i="5"/>
  <c r="V3843" i="5"/>
  <c r="U3844" i="5"/>
  <c r="V3844" i="5"/>
  <c r="U3845" i="5"/>
  <c r="V3845" i="5"/>
  <c r="U3846" i="5"/>
  <c r="V3846" i="5"/>
  <c r="U3847" i="5"/>
  <c r="V3847" i="5"/>
  <c r="U3848" i="5"/>
  <c r="V3848" i="5"/>
  <c r="U3849" i="5"/>
  <c r="V3849" i="5"/>
  <c r="U3850" i="5"/>
  <c r="V3850" i="5"/>
  <c r="U3851" i="5"/>
  <c r="V3851" i="5"/>
  <c r="U3852" i="5"/>
  <c r="V3852" i="5"/>
  <c r="U3853" i="5"/>
  <c r="V3853" i="5"/>
  <c r="U3854" i="5"/>
  <c r="V3854" i="5"/>
  <c r="U3855" i="5"/>
  <c r="V3855" i="5"/>
  <c r="U3856" i="5"/>
  <c r="V3856" i="5"/>
  <c r="U3857" i="5"/>
  <c r="V3857" i="5"/>
  <c r="U3858" i="5"/>
  <c r="V3858" i="5"/>
  <c r="U3859" i="5"/>
  <c r="V3859" i="5"/>
  <c r="U3860" i="5"/>
  <c r="V3860" i="5"/>
  <c r="U3861" i="5"/>
  <c r="V3861" i="5"/>
  <c r="U3862" i="5"/>
  <c r="V3862" i="5"/>
  <c r="U3863" i="5"/>
  <c r="V3863" i="5"/>
  <c r="U3864" i="5"/>
  <c r="V3864" i="5"/>
  <c r="U3865" i="5"/>
  <c r="V3865" i="5"/>
  <c r="U3866" i="5"/>
  <c r="V3866" i="5"/>
  <c r="U3867" i="5"/>
  <c r="V3867" i="5"/>
  <c r="U3868" i="5"/>
  <c r="V3868" i="5"/>
  <c r="U3871" i="5"/>
  <c r="V3871" i="5"/>
  <c r="U3872" i="5"/>
  <c r="V3872" i="5"/>
  <c r="U3873" i="5"/>
  <c r="V3873" i="5"/>
  <c r="U3874" i="5"/>
  <c r="V3874" i="5"/>
  <c r="U3875" i="5"/>
  <c r="V3875" i="5"/>
  <c r="U3876" i="5"/>
  <c r="V3876" i="5"/>
  <c r="U3877" i="5"/>
  <c r="V3877" i="5"/>
  <c r="U3878" i="5"/>
  <c r="V3878" i="5"/>
  <c r="U3879" i="5"/>
  <c r="V3879" i="5"/>
  <c r="U3880" i="5"/>
  <c r="V3880" i="5"/>
  <c r="U3881" i="5"/>
  <c r="V3881" i="5"/>
  <c r="U3882" i="5"/>
  <c r="V3882" i="5"/>
  <c r="U3883" i="5"/>
  <c r="V3883" i="5"/>
  <c r="U3884" i="5"/>
  <c r="V3884" i="5"/>
  <c r="U3885" i="5"/>
  <c r="V3885" i="5"/>
  <c r="U3886" i="5"/>
  <c r="V3886" i="5"/>
  <c r="U3887" i="5"/>
  <c r="V3887" i="5"/>
  <c r="U3888" i="5"/>
  <c r="V3888" i="5"/>
  <c r="U3889" i="5"/>
  <c r="V3889" i="5"/>
  <c r="U3890" i="5"/>
  <c r="V3890" i="5"/>
  <c r="U3891" i="5"/>
  <c r="V3891" i="5"/>
  <c r="U3892" i="5"/>
  <c r="V3892" i="5"/>
  <c r="U3893" i="5"/>
  <c r="V3893" i="5"/>
  <c r="U3894" i="5"/>
  <c r="V3894" i="5"/>
  <c r="U3895" i="5"/>
  <c r="V3895" i="5"/>
  <c r="U3896" i="5"/>
  <c r="V3896" i="5"/>
  <c r="U3897" i="5"/>
  <c r="V3897" i="5"/>
  <c r="U3898" i="5"/>
  <c r="V3898" i="5"/>
  <c r="U3899" i="5"/>
  <c r="V3899" i="5"/>
  <c r="U3900" i="5"/>
  <c r="V3900" i="5"/>
  <c r="U3901" i="5"/>
  <c r="V3901" i="5"/>
  <c r="U3902" i="5"/>
  <c r="V3902" i="5"/>
  <c r="U3903" i="5"/>
  <c r="V3903" i="5"/>
  <c r="U3904" i="5"/>
  <c r="V3904" i="5"/>
  <c r="U3905" i="5"/>
  <c r="V3905" i="5"/>
  <c r="U3906" i="5"/>
  <c r="V3906" i="5"/>
  <c r="U3917" i="5"/>
  <c r="V3917" i="5"/>
  <c r="U3918" i="5"/>
  <c r="V3918" i="5"/>
  <c r="U3919" i="5"/>
  <c r="V3919" i="5"/>
  <c r="U3920" i="5"/>
  <c r="V3920" i="5"/>
  <c r="U3921" i="5"/>
  <c r="V3921" i="5"/>
  <c r="U3922" i="5"/>
  <c r="V3922" i="5"/>
  <c r="U3923" i="5"/>
  <c r="V3923" i="5"/>
  <c r="U3924" i="5"/>
  <c r="V3924" i="5"/>
  <c r="U3925" i="5"/>
  <c r="V3925" i="5"/>
  <c r="U3926" i="5"/>
  <c r="V3926" i="5"/>
  <c r="U3927" i="5"/>
  <c r="V3927" i="5"/>
  <c r="U3928" i="5"/>
  <c r="V3928" i="5"/>
  <c r="U3929" i="5"/>
  <c r="V3929" i="5"/>
  <c r="U3930" i="5"/>
  <c r="V3930" i="5"/>
  <c r="U3931" i="5"/>
  <c r="V3931" i="5"/>
  <c r="U3932" i="5"/>
  <c r="V3932" i="5"/>
  <c r="U3933" i="5"/>
  <c r="V3933" i="5"/>
  <c r="U3934" i="5"/>
  <c r="V3934" i="5"/>
  <c r="U3935" i="5"/>
  <c r="V3935" i="5"/>
  <c r="U3936" i="5"/>
  <c r="V3936" i="5"/>
  <c r="U3806" i="5"/>
  <c r="U3799" i="5"/>
  <c r="U2708" i="5"/>
  <c r="V2708" i="5"/>
  <c r="U2710" i="5"/>
  <c r="V2710" i="5"/>
  <c r="V3800" i="5"/>
  <c r="V3805" i="5"/>
  <c r="V3816" i="5"/>
  <c r="U3815" i="5"/>
  <c r="U3804" i="5"/>
  <c r="U3798" i="5"/>
  <c r="U3797" i="5"/>
  <c r="U3790" i="5"/>
  <c r="V3789" i="5"/>
  <c r="V3781" i="5"/>
  <c r="U3756" i="5"/>
  <c r="U3748" i="5"/>
  <c r="U3747" i="5"/>
  <c r="U3728" i="5"/>
  <c r="U3718" i="5"/>
  <c r="U3717" i="5"/>
  <c r="U3725" i="5"/>
  <c r="U3733" i="5"/>
  <c r="Y3097" i="5"/>
  <c r="Y3098" i="5"/>
  <c r="Y3105" i="5"/>
  <c r="Y3106" i="5"/>
  <c r="Y3115" i="5"/>
  <c r="Y3116" i="5"/>
  <c r="Y3129" i="5"/>
  <c r="Y3139" i="5"/>
  <c r="Y3140" i="5"/>
  <c r="Y3146" i="5"/>
  <c r="Y3163" i="5"/>
  <c r="Y3165" i="5"/>
  <c r="Y3166" i="5"/>
  <c r="Y3185" i="5"/>
  <c r="Y3186" i="5"/>
  <c r="Y3193" i="5"/>
  <c r="Y3194" i="5"/>
  <c r="Y3201" i="5"/>
  <c r="Y3202" i="5"/>
  <c r="Y3229" i="5"/>
  <c r="Y3230" i="5"/>
  <c r="Y3251" i="5"/>
  <c r="Y3252" i="5"/>
  <c r="Y3261" i="5"/>
  <c r="Y3262" i="5"/>
  <c r="Y3277" i="5"/>
  <c r="Y3278" i="5"/>
  <c r="Y3295" i="5"/>
  <c r="Y3296" i="5"/>
  <c r="O3320" i="5"/>
  <c r="O3321" i="5"/>
  <c r="Y3321" i="5"/>
  <c r="O3322" i="5"/>
  <c r="Y3322" i="5"/>
  <c r="O3327" i="5"/>
  <c r="O3328" i="5"/>
  <c r="O3329" i="5"/>
  <c r="O3330" i="5"/>
  <c r="O3331" i="5"/>
  <c r="O3332" i="5"/>
  <c r="O3333" i="5"/>
  <c r="O3334" i="5"/>
  <c r="O3335" i="5"/>
  <c r="Y3335" i="5"/>
  <c r="O3336" i="5"/>
  <c r="Y3336" i="5"/>
  <c r="O3337" i="5"/>
  <c r="O3338" i="5"/>
  <c r="O3339" i="5"/>
  <c r="O3340" i="5"/>
  <c r="O3341" i="5"/>
  <c r="O3342" i="5"/>
  <c r="O3343" i="5"/>
  <c r="Y3343" i="5"/>
  <c r="O3344" i="5"/>
  <c r="Y3344" i="5"/>
  <c r="O3345" i="5"/>
  <c r="O3346" i="5"/>
  <c r="O3347" i="5"/>
  <c r="O3348" i="5"/>
  <c r="O3349" i="5"/>
  <c r="O3350" i="5"/>
  <c r="O3351" i="5"/>
  <c r="O3352" i="5"/>
  <c r="O3353" i="5"/>
  <c r="Y3353" i="5"/>
  <c r="O3354" i="5"/>
  <c r="Y3354" i="5"/>
  <c r="O3355" i="5"/>
  <c r="O3356" i="5"/>
  <c r="O3357" i="5"/>
  <c r="O3358" i="5"/>
  <c r="O3359" i="5"/>
  <c r="O3360" i="5"/>
  <c r="Y3360" i="5"/>
  <c r="O3361" i="5"/>
  <c r="O3362" i="5"/>
  <c r="O3363" i="5"/>
  <c r="O3364" i="5"/>
  <c r="O3365" i="5"/>
  <c r="O3366" i="5"/>
  <c r="O3367" i="5"/>
  <c r="O3368" i="5"/>
  <c r="O3369" i="5"/>
  <c r="Y3369" i="5"/>
  <c r="O3370" i="5"/>
  <c r="Y3370" i="5"/>
  <c r="O3371" i="5"/>
  <c r="O3372" i="5"/>
  <c r="O3373" i="5"/>
  <c r="O3374" i="5"/>
  <c r="O3375" i="5"/>
  <c r="O3376" i="5"/>
  <c r="O3377" i="5"/>
  <c r="Y3377" i="5"/>
  <c r="O3378" i="5"/>
  <c r="Y3378" i="5"/>
  <c r="O3379" i="5"/>
  <c r="Y3379" i="5"/>
  <c r="O3380" i="5"/>
  <c r="Y3380" i="5"/>
  <c r="O3381" i="5"/>
  <c r="Y3381" i="5"/>
  <c r="O3382" i="5"/>
  <c r="Y3382" i="5"/>
  <c r="O3383" i="5"/>
  <c r="O3384" i="5"/>
  <c r="O3385" i="5"/>
  <c r="O3386" i="5"/>
  <c r="O3387" i="5"/>
  <c r="O3388" i="5"/>
  <c r="O3389" i="5"/>
  <c r="O3390" i="5"/>
  <c r="O3391" i="5"/>
  <c r="O3392" i="5"/>
  <c r="O3393" i="5"/>
  <c r="O3394" i="5"/>
  <c r="O3395" i="5"/>
  <c r="O3396" i="5"/>
  <c r="O3397" i="5"/>
  <c r="O3398" i="5"/>
  <c r="O3399" i="5"/>
  <c r="Y3399" i="5"/>
  <c r="O3400" i="5"/>
  <c r="Y3400" i="5"/>
  <c r="O3401" i="5"/>
  <c r="O3402" i="5"/>
  <c r="O3403" i="5"/>
  <c r="O3404" i="5"/>
  <c r="O3405" i="5"/>
  <c r="O3406" i="5"/>
  <c r="O3407" i="5"/>
  <c r="O3408" i="5"/>
  <c r="O3409" i="5"/>
  <c r="Y3409" i="5"/>
  <c r="O3410" i="5"/>
  <c r="Y3410" i="5"/>
  <c r="O3411" i="5"/>
  <c r="O3412" i="5"/>
  <c r="O3413" i="5"/>
  <c r="O3414" i="5"/>
  <c r="O3415" i="5"/>
  <c r="O3416" i="5"/>
  <c r="O3417" i="5"/>
  <c r="Y3417" i="5"/>
  <c r="O3418" i="5"/>
  <c r="Y3418" i="5"/>
  <c r="O3419" i="5"/>
  <c r="O3420" i="5"/>
  <c r="O3421" i="5"/>
  <c r="O3422" i="5"/>
  <c r="O3423" i="5"/>
  <c r="O3424" i="5"/>
  <c r="O3425" i="5"/>
  <c r="Y3425" i="5"/>
  <c r="O3426" i="5"/>
  <c r="Y3426" i="5"/>
  <c r="O3427" i="5"/>
  <c r="O3428" i="5"/>
  <c r="O3429" i="5"/>
  <c r="O3430" i="5"/>
  <c r="O3431" i="5"/>
  <c r="O3432" i="5"/>
  <c r="O3433" i="5"/>
  <c r="O3434" i="5"/>
  <c r="O3435" i="5"/>
  <c r="O3436" i="5"/>
  <c r="O3437" i="5"/>
  <c r="O3438" i="5"/>
  <c r="O3439" i="5"/>
  <c r="O3440" i="5"/>
  <c r="O3441" i="5"/>
  <c r="Y3441" i="5"/>
  <c r="O3442" i="5"/>
  <c r="Y3442" i="5"/>
  <c r="O3443" i="5"/>
  <c r="O3444" i="5"/>
  <c r="O3445" i="5"/>
  <c r="O3446" i="5"/>
  <c r="O3447" i="5"/>
  <c r="O3448" i="5"/>
  <c r="O3449" i="5"/>
  <c r="Y3449" i="5"/>
  <c r="O3450" i="5"/>
  <c r="Y3450" i="5"/>
  <c r="O3451" i="5"/>
  <c r="O3452" i="5"/>
  <c r="O3453" i="5"/>
  <c r="O3454" i="5"/>
  <c r="O3455" i="5"/>
  <c r="O3456" i="5"/>
  <c r="O3457" i="5"/>
  <c r="Y3457" i="5"/>
  <c r="O3458" i="5"/>
  <c r="Y3458" i="5"/>
  <c r="O3459" i="5"/>
  <c r="O3460" i="5"/>
  <c r="O3461" i="5"/>
  <c r="O3462" i="5"/>
  <c r="O3463" i="5"/>
  <c r="O3464" i="5"/>
  <c r="O3465" i="5"/>
  <c r="O3466" i="5"/>
  <c r="O3467" i="5"/>
  <c r="O3468" i="5"/>
  <c r="O3469" i="5"/>
  <c r="O3470" i="5"/>
  <c r="O3471" i="5"/>
  <c r="O3472" i="5"/>
  <c r="O3473" i="5"/>
  <c r="O3474" i="5"/>
  <c r="O3475" i="5"/>
  <c r="O3476" i="5"/>
  <c r="O3477" i="5"/>
  <c r="O3478" i="5"/>
  <c r="O3480" i="5"/>
  <c r="O3481" i="5"/>
  <c r="Y3481" i="5"/>
  <c r="O3482" i="5"/>
  <c r="Y3482" i="5"/>
  <c r="O3483" i="5"/>
  <c r="O3484" i="5"/>
  <c r="O3485" i="5"/>
  <c r="O3486" i="5"/>
  <c r="O3487" i="5"/>
  <c r="O3488" i="5"/>
  <c r="O3489" i="5"/>
  <c r="O3490" i="5"/>
  <c r="O3491" i="5"/>
  <c r="O3492" i="5"/>
  <c r="O3493" i="5"/>
  <c r="O3494" i="5"/>
  <c r="O3495" i="5"/>
  <c r="O3496" i="5"/>
  <c r="O3497" i="5"/>
  <c r="Y3497" i="5"/>
  <c r="O3498" i="5"/>
  <c r="Y3498" i="5"/>
  <c r="O3499" i="5"/>
  <c r="O3500" i="5"/>
  <c r="O3501" i="5"/>
  <c r="Y3501" i="5"/>
  <c r="O3502" i="5"/>
  <c r="Y3502" i="5"/>
  <c r="O3503" i="5"/>
  <c r="O3504" i="5"/>
  <c r="O3505" i="5"/>
  <c r="O3506" i="5"/>
  <c r="O3507" i="5"/>
  <c r="O3508" i="5"/>
  <c r="O3509" i="5"/>
  <c r="O3510" i="5"/>
  <c r="O3511" i="5"/>
  <c r="O3512" i="5"/>
  <c r="O3513" i="5"/>
  <c r="O3514" i="5"/>
  <c r="O3515" i="5"/>
  <c r="Y3515" i="5"/>
  <c r="O3516" i="5"/>
  <c r="Y3516" i="5"/>
  <c r="O3517" i="5"/>
  <c r="O3518" i="5"/>
  <c r="O3519" i="5"/>
  <c r="O3520" i="5"/>
  <c r="O3521" i="5"/>
  <c r="O3522" i="5"/>
  <c r="O3523" i="5"/>
  <c r="O3524" i="5"/>
  <c r="O3525" i="5"/>
  <c r="O3526" i="5"/>
  <c r="O3528" i="5"/>
  <c r="O3529" i="5"/>
  <c r="O3530" i="5"/>
  <c r="O3531" i="5"/>
  <c r="Y3531" i="5"/>
  <c r="O3532" i="5"/>
  <c r="Y3532" i="5"/>
  <c r="O3533" i="5"/>
  <c r="O3534" i="5"/>
  <c r="O3535" i="5"/>
  <c r="O3536" i="5"/>
  <c r="O3537" i="5"/>
  <c r="O3538" i="5"/>
  <c r="O3539" i="5"/>
  <c r="Y3539" i="5"/>
  <c r="O3540" i="5"/>
  <c r="Y3540" i="5"/>
  <c r="O3541" i="5"/>
  <c r="O3542" i="5"/>
  <c r="O3543" i="5"/>
  <c r="O3544" i="5"/>
  <c r="O3546" i="5"/>
  <c r="O3547" i="5"/>
  <c r="Y3547" i="5"/>
  <c r="O3548" i="5"/>
  <c r="Y3548" i="5"/>
  <c r="O3549" i="5"/>
  <c r="O3550" i="5"/>
  <c r="O3551" i="5"/>
  <c r="O3552" i="5"/>
  <c r="O3553" i="5"/>
  <c r="O3554" i="5"/>
  <c r="O3555" i="5"/>
  <c r="O3556" i="5"/>
  <c r="O3557" i="5"/>
  <c r="O3558" i="5"/>
  <c r="O3559" i="5"/>
  <c r="O3560" i="5"/>
  <c r="O3561" i="5"/>
  <c r="O3562" i="5"/>
  <c r="O3563" i="5"/>
  <c r="O3564" i="5"/>
  <c r="O3565" i="5"/>
  <c r="O3566" i="5"/>
  <c r="O3567" i="5"/>
  <c r="O3568" i="5"/>
  <c r="O3569" i="5"/>
  <c r="O3570" i="5"/>
  <c r="O3571" i="5"/>
  <c r="O3572" i="5"/>
  <c r="O3573" i="5"/>
  <c r="O3574" i="5"/>
  <c r="O3575" i="5"/>
  <c r="Y3575" i="5"/>
  <c r="O3576" i="5"/>
  <c r="Y3576" i="5"/>
  <c r="O3577" i="5"/>
  <c r="O3578" i="5"/>
  <c r="O3579" i="5"/>
  <c r="O3580" i="5"/>
  <c r="O3581" i="5"/>
  <c r="O3582" i="5"/>
  <c r="O3583" i="5"/>
  <c r="O3584" i="5"/>
  <c r="O3585" i="5"/>
  <c r="O3586" i="5"/>
  <c r="O3587" i="5"/>
  <c r="O3588" i="5"/>
  <c r="O3589" i="5"/>
  <c r="O3590" i="5"/>
  <c r="O3591" i="5"/>
  <c r="O3592" i="5"/>
  <c r="O3593" i="5"/>
  <c r="Y3593" i="5"/>
  <c r="O3594" i="5"/>
  <c r="Y3594" i="5"/>
  <c r="O3595" i="5"/>
  <c r="O3596" i="5"/>
  <c r="O3597" i="5"/>
  <c r="O3598" i="5"/>
  <c r="O3599" i="5"/>
  <c r="O3600" i="5"/>
  <c r="O3601" i="5"/>
  <c r="Y3601" i="5"/>
  <c r="O3602" i="5"/>
  <c r="Y3602" i="5"/>
  <c r="O3603" i="5"/>
  <c r="O3604" i="5"/>
  <c r="O3605" i="5"/>
  <c r="O3606" i="5"/>
  <c r="O3607" i="5"/>
  <c r="O3608" i="5"/>
  <c r="O3609" i="5"/>
  <c r="Y3609" i="5"/>
  <c r="O3610" i="5"/>
  <c r="Y3610" i="5"/>
  <c r="O3611" i="5"/>
  <c r="O3612" i="5"/>
  <c r="O3613" i="5"/>
  <c r="O3614" i="5"/>
  <c r="O3615" i="5"/>
  <c r="O3616" i="5"/>
  <c r="O3617" i="5"/>
  <c r="O3618" i="5"/>
  <c r="O3619" i="5"/>
  <c r="O3620" i="5"/>
  <c r="O3621" i="5"/>
  <c r="Y3621" i="5"/>
  <c r="O3622" i="5"/>
  <c r="Y3622" i="5"/>
  <c r="O3623" i="5"/>
  <c r="O3624" i="5"/>
  <c r="O3625" i="5"/>
  <c r="O3626" i="5"/>
  <c r="O3627" i="5"/>
  <c r="O3628" i="5"/>
  <c r="O3629" i="5"/>
  <c r="O3630" i="5"/>
  <c r="O3631" i="5"/>
  <c r="Y3631" i="5"/>
  <c r="O3632" i="5"/>
  <c r="Y3632" i="5"/>
  <c r="O3633" i="5"/>
  <c r="O3634" i="5"/>
  <c r="O3635" i="5"/>
  <c r="O3636" i="5"/>
  <c r="O3637" i="5"/>
  <c r="O3638" i="5"/>
  <c r="O3639" i="5"/>
  <c r="Y3639" i="5"/>
  <c r="O3640" i="5"/>
  <c r="Y3640" i="5"/>
  <c r="O3641" i="5"/>
  <c r="O3642" i="5"/>
  <c r="O3643" i="5"/>
  <c r="O3644" i="5"/>
  <c r="O3645" i="5"/>
  <c r="O3646" i="5"/>
  <c r="O3647" i="5"/>
  <c r="Y3647" i="5"/>
  <c r="O3648" i="5"/>
  <c r="Y3648" i="5"/>
  <c r="O3649" i="5"/>
  <c r="O3650" i="5"/>
  <c r="O3651" i="5"/>
  <c r="O3652" i="5"/>
  <c r="O3653" i="5"/>
  <c r="O3654" i="5"/>
  <c r="O3655" i="5"/>
  <c r="O3656" i="5"/>
  <c r="O3657" i="5"/>
  <c r="O3658" i="5"/>
  <c r="O3659" i="5"/>
  <c r="O3660" i="5"/>
  <c r="O3661" i="5"/>
  <c r="O3662" i="5"/>
  <c r="O3663" i="5"/>
  <c r="O3664" i="5"/>
  <c r="O3665" i="5"/>
  <c r="O3666" i="5"/>
  <c r="O3667" i="5"/>
  <c r="O3671" i="5"/>
  <c r="O3672" i="5"/>
  <c r="O3673" i="5"/>
  <c r="O3674" i="5"/>
  <c r="O3675" i="5"/>
  <c r="O3676" i="5"/>
  <c r="O3677" i="5"/>
  <c r="Y3677" i="5"/>
  <c r="O3678" i="5"/>
  <c r="Y3678" i="5"/>
  <c r="O3679" i="5"/>
  <c r="O3680" i="5"/>
  <c r="O3681" i="5"/>
  <c r="O3682" i="5"/>
  <c r="O3683" i="5"/>
  <c r="O3684" i="5"/>
  <c r="O3685" i="5"/>
  <c r="O3686" i="5"/>
  <c r="O3687" i="5"/>
  <c r="O3688" i="5"/>
  <c r="Y3688" i="5"/>
  <c r="O3689" i="5"/>
  <c r="Y3689" i="5"/>
  <c r="O3690" i="5"/>
  <c r="Y3690" i="5"/>
  <c r="O3711" i="5"/>
  <c r="O3712" i="5"/>
  <c r="O3713" i="5"/>
  <c r="O3715" i="5"/>
  <c r="O3716" i="5"/>
  <c r="O3717" i="5"/>
  <c r="Y3717" i="5"/>
  <c r="O3718" i="5"/>
  <c r="Y3718" i="5"/>
  <c r="O3719" i="5"/>
  <c r="O3720" i="5"/>
  <c r="O3721" i="5"/>
  <c r="O3722" i="5"/>
  <c r="Y3722" i="5"/>
  <c r="Y3723" i="5"/>
  <c r="O3724" i="5"/>
  <c r="Y3724" i="5"/>
  <c r="O3725" i="5"/>
  <c r="Y3725" i="5"/>
  <c r="O3726" i="5"/>
  <c r="O3727" i="5"/>
  <c r="O3728" i="5"/>
  <c r="Y3728" i="5"/>
  <c r="O3729" i="5"/>
  <c r="O3730" i="5"/>
  <c r="O3731" i="5"/>
  <c r="O3732" i="5"/>
  <c r="O3733" i="5"/>
  <c r="Y3733" i="5"/>
  <c r="O3734" i="5"/>
  <c r="O3735" i="5"/>
  <c r="O3736" i="5"/>
  <c r="O3737" i="5"/>
  <c r="O3738" i="5"/>
  <c r="O3739" i="5"/>
  <c r="O3740" i="5"/>
  <c r="O3741" i="5"/>
  <c r="O3742" i="5"/>
  <c r="O3743" i="5"/>
  <c r="O3744" i="5"/>
  <c r="O3745" i="5"/>
  <c r="O3746" i="5"/>
  <c r="O3747" i="5"/>
  <c r="Y3747" i="5"/>
  <c r="O3748" i="5"/>
  <c r="Y3748" i="5"/>
  <c r="O3749" i="5"/>
  <c r="O3750" i="5"/>
  <c r="O3753" i="5"/>
  <c r="O3754" i="5"/>
  <c r="O3755" i="5"/>
  <c r="O3756" i="5"/>
  <c r="Y3756" i="5"/>
  <c r="O3757" i="5"/>
  <c r="O3758" i="5"/>
  <c r="O3759" i="5"/>
  <c r="O3760" i="5"/>
  <c r="O3761" i="5"/>
  <c r="O3762" i="5"/>
  <c r="O3763" i="5"/>
  <c r="O3764" i="5"/>
  <c r="O3765" i="5"/>
  <c r="O3766" i="5"/>
  <c r="O3767" i="5"/>
  <c r="O3768" i="5"/>
  <c r="O3769" i="5"/>
  <c r="O3770" i="5"/>
  <c r="O3771" i="5"/>
  <c r="O3772" i="5"/>
  <c r="O3773" i="5"/>
  <c r="O3774" i="5"/>
  <c r="O3775" i="5"/>
  <c r="O3776" i="5"/>
  <c r="O3777" i="5"/>
  <c r="O3778" i="5"/>
  <c r="O3779" i="5"/>
  <c r="O3780" i="5"/>
  <c r="O3781" i="5"/>
  <c r="Y3781" i="5"/>
  <c r="O3782" i="5"/>
  <c r="O3783" i="5"/>
  <c r="O3784" i="5"/>
  <c r="O3785" i="5"/>
  <c r="O3787" i="5"/>
  <c r="Y3788" i="5"/>
  <c r="O3789" i="5"/>
  <c r="Y3789" i="5"/>
  <c r="O3790" i="5"/>
  <c r="Y3790" i="5"/>
  <c r="O3791" i="5"/>
  <c r="O3792" i="5"/>
  <c r="O3793" i="5"/>
  <c r="O3794" i="5"/>
  <c r="O3795" i="5"/>
  <c r="O3796" i="5"/>
  <c r="O3797" i="5"/>
  <c r="Y3797" i="5"/>
  <c r="O3798" i="5"/>
  <c r="Y3798" i="5"/>
  <c r="O3799" i="5"/>
  <c r="Y3799" i="5"/>
  <c r="O3800" i="5"/>
  <c r="Y3800" i="5"/>
  <c r="O3801" i="5"/>
  <c r="O3802" i="5"/>
  <c r="O3803" i="5"/>
  <c r="O3804" i="5"/>
  <c r="Y3804" i="5"/>
  <c r="O3805" i="5"/>
  <c r="Y3805" i="5"/>
  <c r="O3806" i="5"/>
  <c r="Y3806" i="5"/>
  <c r="O3807" i="5"/>
  <c r="O3808" i="5"/>
  <c r="O3809" i="5"/>
  <c r="O3810" i="5"/>
  <c r="O3811" i="5"/>
  <c r="O3812" i="5"/>
  <c r="O3813" i="5"/>
  <c r="O3814" i="5"/>
  <c r="O3815" i="5"/>
  <c r="Y3815" i="5"/>
  <c r="O3816" i="5"/>
  <c r="Y3816" i="5"/>
  <c r="O3817" i="5"/>
  <c r="O3818" i="5"/>
  <c r="O3819" i="5"/>
  <c r="O3820" i="5"/>
  <c r="O3821" i="5"/>
  <c r="O3822" i="5"/>
  <c r="O3823" i="5"/>
  <c r="O3824" i="5"/>
  <c r="O3825" i="5"/>
  <c r="O3826" i="5"/>
  <c r="O3827" i="5"/>
  <c r="O3828" i="5"/>
  <c r="O3829" i="5"/>
  <c r="O3830" i="5"/>
  <c r="O3831" i="5"/>
  <c r="O3832" i="5"/>
  <c r="O3833" i="5"/>
  <c r="O3834" i="5"/>
  <c r="O3835" i="5"/>
  <c r="O3836" i="5"/>
  <c r="O3837" i="5"/>
  <c r="O3838" i="5"/>
  <c r="O3839" i="5"/>
  <c r="O3840" i="5"/>
  <c r="O3841" i="5"/>
  <c r="O3842" i="5"/>
  <c r="O3843" i="5"/>
  <c r="O3844" i="5"/>
  <c r="O3845" i="5"/>
  <c r="O3846" i="5"/>
  <c r="O3847" i="5"/>
  <c r="O3848" i="5"/>
  <c r="O3849" i="5"/>
  <c r="O3850" i="5"/>
  <c r="O3851" i="5"/>
  <c r="O3852" i="5"/>
  <c r="O3853" i="5"/>
  <c r="O3854" i="5"/>
  <c r="O3855" i="5"/>
  <c r="O3856" i="5"/>
  <c r="O3857" i="5"/>
  <c r="O3858" i="5"/>
  <c r="O3859" i="5"/>
  <c r="O3860" i="5"/>
  <c r="O3861" i="5"/>
  <c r="O3862" i="5"/>
  <c r="O3863" i="5"/>
  <c r="O3864" i="5"/>
  <c r="O3865" i="5"/>
  <c r="O3866" i="5"/>
  <c r="O3867" i="5"/>
  <c r="O3868" i="5"/>
  <c r="O3871" i="5"/>
  <c r="O3872" i="5"/>
  <c r="O3873" i="5"/>
  <c r="O3874" i="5"/>
  <c r="O3875" i="5"/>
  <c r="O3876" i="5"/>
  <c r="O3877" i="5"/>
  <c r="O3878" i="5"/>
  <c r="O3879" i="5"/>
  <c r="O3880" i="5"/>
  <c r="O3881" i="5"/>
  <c r="O3882" i="5"/>
  <c r="O3883" i="5"/>
  <c r="O3884" i="5"/>
  <c r="O3885" i="5"/>
  <c r="O3886" i="5"/>
  <c r="O3887" i="5"/>
  <c r="O3888" i="5"/>
  <c r="O3889" i="5"/>
  <c r="O3890" i="5"/>
  <c r="O3891" i="5"/>
  <c r="O3892" i="5"/>
  <c r="O3893" i="5"/>
  <c r="O3894" i="5"/>
  <c r="O3895" i="5"/>
  <c r="O3896" i="5"/>
  <c r="O3897" i="5"/>
  <c r="O3898" i="5"/>
  <c r="O3899" i="5"/>
  <c r="O3900" i="5"/>
  <c r="O3901" i="5"/>
  <c r="O3902" i="5"/>
  <c r="O3903" i="5"/>
  <c r="O3904" i="5"/>
  <c r="O3905" i="5"/>
  <c r="O3906" i="5"/>
  <c r="O3917" i="5"/>
  <c r="O3918" i="5"/>
  <c r="O3919" i="5"/>
  <c r="O3920" i="5"/>
  <c r="O3921" i="5"/>
  <c r="O3922" i="5"/>
  <c r="O3923" i="5"/>
  <c r="O3924" i="5"/>
  <c r="O3925" i="5"/>
  <c r="O3926" i="5"/>
  <c r="O3927" i="5"/>
  <c r="O3928" i="5"/>
  <c r="O3929" i="5"/>
  <c r="O3930" i="5"/>
  <c r="O3931" i="5"/>
  <c r="Y3931" i="5"/>
  <c r="Y3932" i="5"/>
  <c r="O3933" i="5"/>
  <c r="O3934" i="5"/>
  <c r="O3935" i="5"/>
  <c r="O3936" i="5"/>
  <c r="U3789" i="5" l="1"/>
  <c r="U3816" i="5"/>
  <c r="V3733" i="5"/>
  <c r="U3805" i="5"/>
  <c r="U3800" i="5"/>
  <c r="V3725" i="5"/>
  <c r="U3781" i="5"/>
  <c r="U3095" i="5"/>
  <c r="V3095" i="5"/>
  <c r="V3804" i="5"/>
  <c r="V3797" i="5"/>
  <c r="V3756" i="5"/>
  <c r="V3747" i="5"/>
  <c r="V3815" i="5"/>
  <c r="V3806" i="5"/>
  <c r="V3799" i="5"/>
  <c r="V3790" i="5"/>
  <c r="V3718" i="5"/>
  <c r="V3798" i="5"/>
  <c r="V3748" i="5"/>
  <c r="V3728" i="5"/>
  <c r="V3717" i="5"/>
  <c r="Y3057" i="5" l="1"/>
  <c r="Y3056" i="5"/>
  <c r="Y3055" i="5"/>
  <c r="Y3054" i="5"/>
  <c r="Y3053" i="5"/>
  <c r="Y3052" i="5"/>
  <c r="Y3051" i="5"/>
  <c r="Y3050" i="5"/>
  <c r="Y3049" i="5"/>
  <c r="Y3048" i="5"/>
  <c r="Y3047" i="5"/>
  <c r="Y3046" i="5"/>
  <c r="Y3045" i="5"/>
  <c r="Y3044" i="5"/>
  <c r="Y3043" i="5"/>
  <c r="Y3042" i="5"/>
  <c r="Y3041" i="5"/>
  <c r="Y3040" i="5"/>
  <c r="Y3039" i="5"/>
  <c r="Y3038" i="5"/>
  <c r="Y3037" i="5"/>
  <c r="Y3036" i="5"/>
  <c r="Y3035" i="5"/>
  <c r="Y3034" i="5"/>
  <c r="Y3033" i="5"/>
  <c r="Y3032" i="5"/>
  <c r="Y3031" i="5"/>
  <c r="Y3030" i="5"/>
  <c r="Y3029" i="5"/>
  <c r="Y3028" i="5"/>
  <c r="Y3027" i="5"/>
  <c r="Y3026" i="5"/>
  <c r="Y3025" i="5"/>
  <c r="Y3024" i="5"/>
  <c r="Y3023" i="5"/>
  <c r="Y3022" i="5"/>
  <c r="Y3021" i="5"/>
  <c r="Y3020" i="5"/>
  <c r="Y3019" i="5"/>
  <c r="Y3018" i="5"/>
  <c r="Y3017" i="5"/>
  <c r="Y3016" i="5"/>
  <c r="Y3015" i="5"/>
  <c r="Y3014" i="5"/>
  <c r="Y3013" i="5"/>
  <c r="Y3012" i="5"/>
  <c r="Y3011" i="5"/>
  <c r="Y3010" i="5"/>
  <c r="Y3009" i="5"/>
  <c r="Y3008" i="5"/>
  <c r="Y3007" i="5"/>
  <c r="Y3006" i="5"/>
  <c r="Y3005" i="5"/>
  <c r="Y3004" i="5"/>
  <c r="Y3003" i="5"/>
  <c r="Y3002" i="5"/>
  <c r="Y2997" i="5"/>
  <c r="Y2996" i="5"/>
  <c r="Y2995" i="5"/>
  <c r="Y2994" i="5"/>
  <c r="Y2989" i="5"/>
  <c r="Y2988" i="5"/>
  <c r="Y2987" i="5"/>
  <c r="Y2986" i="5"/>
  <c r="Y2981" i="5"/>
  <c r="Y2980" i="5"/>
  <c r="Y2979" i="5"/>
  <c r="Y2978" i="5"/>
  <c r="Y2973" i="5"/>
  <c r="Y2972" i="5"/>
  <c r="Y2971" i="5"/>
  <c r="Y2970" i="5"/>
  <c r="Y2969" i="5"/>
  <c r="Y2968" i="5"/>
  <c r="Y2967" i="5"/>
  <c r="Y2966" i="5"/>
  <c r="Y2965" i="5"/>
  <c r="Y2964" i="5"/>
  <c r="Y2963" i="5"/>
  <c r="Y2962" i="5"/>
  <c r="Y2961" i="5"/>
  <c r="Y2960" i="5"/>
  <c r="Y2959" i="5"/>
  <c r="Y2958" i="5"/>
  <c r="Y2955" i="5"/>
  <c r="Y2954" i="5"/>
  <c r="Y2953" i="5"/>
  <c r="Y2952" i="5"/>
  <c r="Y2951" i="5"/>
  <c r="Y2950" i="5"/>
  <c r="Y2949" i="5"/>
  <c r="Y2948" i="5"/>
  <c r="Y2947" i="5"/>
  <c r="Y2946" i="5"/>
  <c r="Y2945" i="5"/>
  <c r="Y2944" i="5"/>
  <c r="Y2943" i="5"/>
  <c r="Y2942" i="5"/>
  <c r="Y2941" i="5"/>
  <c r="Y2940" i="5"/>
  <c r="Y2939" i="5"/>
  <c r="Y2938" i="5"/>
  <c r="Y2937" i="5"/>
  <c r="Y2936" i="5"/>
  <c r="Y2935" i="5"/>
  <c r="Y2934" i="5"/>
  <c r="Y2933" i="5"/>
  <c r="Y2931" i="5"/>
  <c r="Y2930" i="5"/>
  <c r="Y2929" i="5"/>
  <c r="Y2928" i="5"/>
  <c r="Y2927" i="5"/>
  <c r="Y2925" i="5"/>
  <c r="Y2924" i="5"/>
  <c r="Y2923" i="5"/>
  <c r="Y2922" i="5"/>
  <c r="Y2921" i="5"/>
  <c r="Y2920" i="5"/>
  <c r="Y2919" i="5"/>
  <c r="Y2918" i="5"/>
  <c r="Y2917" i="5"/>
  <c r="Y2915" i="5"/>
  <c r="Y2914" i="5"/>
  <c r="Y2913" i="5"/>
  <c r="Y2912" i="5"/>
  <c r="Y2911" i="5"/>
  <c r="Y2910" i="5"/>
  <c r="Y2909" i="5"/>
  <c r="Y2908" i="5"/>
  <c r="Y2906" i="5"/>
  <c r="Y2905" i="5"/>
  <c r="Y2904" i="5"/>
  <c r="Y2903" i="5"/>
  <c r="Y2902" i="5"/>
  <c r="Y2900" i="5"/>
  <c r="Y2899" i="5"/>
  <c r="Y2898" i="5"/>
  <c r="Y2897" i="5"/>
  <c r="Y2896" i="5"/>
  <c r="Y2895" i="5"/>
  <c r="Y2894" i="5"/>
  <c r="Y2893" i="5"/>
  <c r="Y2892" i="5"/>
  <c r="Y2891" i="5"/>
  <c r="Y2888" i="5"/>
  <c r="Y2887" i="5"/>
  <c r="Y2886" i="5"/>
  <c r="Y2885" i="5"/>
  <c r="Y2884" i="5"/>
  <c r="Y2883" i="5"/>
  <c r="Y2882" i="5"/>
  <c r="Y2881" i="5"/>
  <c r="Y2880" i="5"/>
  <c r="Y2879" i="5"/>
  <c r="Y2878" i="5"/>
  <c r="Y2877" i="5"/>
  <c r="Y2876" i="5"/>
  <c r="Y2875" i="5"/>
  <c r="Y2874" i="5"/>
  <c r="Y2873" i="5"/>
  <c r="Y2872" i="5"/>
  <c r="Y2871" i="5"/>
  <c r="Y2870" i="5"/>
  <c r="Y2869" i="5"/>
  <c r="Y2865" i="5"/>
  <c r="Y2864" i="5"/>
  <c r="Y2863" i="5"/>
  <c r="Y2862" i="5"/>
  <c r="Y2860" i="5"/>
  <c r="Y2857" i="5"/>
  <c r="Y2856" i="5"/>
  <c r="Y2855" i="5"/>
  <c r="Y2854" i="5"/>
  <c r="Y2853" i="5"/>
  <c r="Y2852" i="5"/>
  <c r="Y2851" i="5"/>
  <c r="Y2850" i="5"/>
  <c r="Y2849" i="5"/>
  <c r="Y2846" i="5"/>
  <c r="Y2845" i="5"/>
  <c r="Y2844" i="5"/>
  <c r="Y2843" i="5"/>
  <c r="Y2842" i="5"/>
  <c r="Y2840" i="5"/>
  <c r="Y2838" i="5"/>
  <c r="Y2837" i="5"/>
  <c r="Y2835" i="5"/>
  <c r="Y2834" i="5"/>
  <c r="Y2833" i="5"/>
  <c r="Y2831" i="5"/>
  <c r="Y2830" i="5"/>
  <c r="Y2829" i="5"/>
  <c r="Y2828" i="5"/>
  <c r="Y2827" i="5"/>
  <c r="Y2826" i="5"/>
  <c r="Y2822" i="5"/>
  <c r="Y2821" i="5"/>
  <c r="Y2820" i="5"/>
  <c r="Y2819" i="5"/>
  <c r="Y2818" i="5"/>
  <c r="Y2816" i="5"/>
  <c r="Y2815" i="5"/>
  <c r="Y2814" i="5"/>
  <c r="Y2813" i="5"/>
  <c r="Y2812" i="5"/>
  <c r="Y2810" i="5"/>
  <c r="Y2808" i="5"/>
  <c r="Y2804" i="5"/>
  <c r="Y2803" i="5"/>
  <c r="Y2802" i="5"/>
  <c r="Y2801" i="5"/>
  <c r="Y2800" i="5"/>
  <c r="Y2796" i="5"/>
  <c r="Y2795" i="5"/>
  <c r="Y2794" i="5"/>
  <c r="Y2793" i="5"/>
  <c r="Y2792" i="5"/>
  <c r="Y2791" i="5"/>
  <c r="Y2789" i="5"/>
  <c r="Y2788" i="5"/>
  <c r="Y2787" i="5"/>
  <c r="Y2786" i="5"/>
  <c r="Y2784" i="5"/>
  <c r="Y2783" i="5"/>
  <c r="Y2782" i="5"/>
  <c r="Y2781" i="5"/>
  <c r="Y2780" i="5"/>
  <c r="Y2779" i="5"/>
  <c r="Y2778" i="5"/>
  <c r="Y2776" i="5"/>
  <c r="Y2775" i="5"/>
  <c r="Y2773" i="5"/>
  <c r="Y2772" i="5"/>
  <c r="Y2771" i="5"/>
  <c r="Y2770" i="5"/>
  <c r="Y2769" i="5"/>
  <c r="Y2766" i="5"/>
  <c r="Y2765" i="5"/>
  <c r="Y2764" i="5"/>
  <c r="Y2763" i="5"/>
  <c r="Y2762" i="5"/>
  <c r="Y2758" i="5"/>
  <c r="Y2756" i="5"/>
  <c r="Y2755" i="5"/>
  <c r="Y2754" i="5"/>
  <c r="Y2753" i="5"/>
  <c r="Y2752" i="5"/>
  <c r="Y2750" i="5"/>
  <c r="Y2748" i="5"/>
  <c r="Y2747" i="5"/>
  <c r="Y2746" i="5"/>
  <c r="Y2745" i="5"/>
  <c r="Y2744" i="5"/>
  <c r="Y2739" i="5"/>
  <c r="Y2738" i="5"/>
  <c r="Y2737" i="5"/>
  <c r="Y2736" i="5"/>
  <c r="Y2731" i="5"/>
  <c r="Y2730" i="5"/>
  <c r="Y2729" i="5"/>
  <c r="Y2728" i="5"/>
  <c r="Y2723" i="5"/>
  <c r="Y2722" i="5"/>
  <c r="Y2721" i="5"/>
  <c r="Y2720" i="5"/>
  <c r="Y2715" i="5"/>
  <c r="Y2714" i="5"/>
  <c r="Y2713" i="5"/>
  <c r="Y2712" i="5"/>
  <c r="Y2711" i="5"/>
  <c r="Y2709" i="5"/>
  <c r="Y2707" i="5"/>
  <c r="Y2706" i="5"/>
  <c r="Y2705" i="5"/>
  <c r="Y2704" i="5"/>
  <c r="Y2703" i="5"/>
  <c r="Y2702" i="5"/>
  <c r="Y2701" i="5"/>
  <c r="Y2700" i="5"/>
  <c r="Y2699" i="5"/>
  <c r="Y2698" i="5"/>
  <c r="Y2697" i="5"/>
  <c r="Y2696" i="5"/>
  <c r="Y2695" i="5"/>
  <c r="Y2694" i="5"/>
  <c r="Y2693" i="5"/>
  <c r="Y2692" i="5"/>
  <c r="Y2691" i="5"/>
  <c r="Y2690" i="5"/>
  <c r="Y2689" i="5"/>
  <c r="Y2688" i="5"/>
  <c r="Y2687" i="5"/>
  <c r="Y2686" i="5"/>
  <c r="Y2685" i="5"/>
  <c r="Y2684" i="5"/>
  <c r="Y2683" i="5"/>
  <c r="Y2682" i="5"/>
  <c r="Y2681" i="5"/>
  <c r="Y2680" i="5"/>
  <c r="Y2679" i="5"/>
  <c r="Y2678" i="5"/>
  <c r="Y2677" i="5"/>
  <c r="Y2676" i="5"/>
  <c r="Y2675" i="5"/>
  <c r="Y2674" i="5"/>
  <c r="Y2673" i="5"/>
  <c r="Y2672" i="5"/>
  <c r="Y2671" i="5"/>
  <c r="Y2670" i="5"/>
  <c r="Y2669" i="5"/>
  <c r="Y2668" i="5"/>
  <c r="Y2667" i="5"/>
  <c r="Y2666" i="5"/>
  <c r="Y2665" i="5"/>
  <c r="Y2664" i="5"/>
  <c r="Y2663" i="5"/>
  <c r="Y2662" i="5"/>
  <c r="Y2661" i="5"/>
  <c r="Y2660" i="5"/>
  <c r="Y2659" i="5"/>
  <c r="Y2658" i="5"/>
  <c r="Y2657" i="5"/>
  <c r="Y2656" i="5"/>
  <c r="Y2655" i="5"/>
  <c r="Y2654" i="5"/>
  <c r="Y2653" i="5"/>
  <c r="Y2652" i="5"/>
  <c r="Y2651" i="5"/>
  <c r="Y2650" i="5"/>
  <c r="Y2649" i="5"/>
  <c r="Y2648" i="5"/>
  <c r="Y2647" i="5"/>
  <c r="Y2646" i="5"/>
  <c r="Y2645" i="5"/>
  <c r="Y2644" i="5"/>
  <c r="Y2643" i="5"/>
  <c r="Y2642" i="5"/>
  <c r="Y2641" i="5"/>
  <c r="Y2640" i="5"/>
  <c r="Y2639" i="5"/>
  <c r="Y2638" i="5"/>
  <c r="Y2637" i="5"/>
  <c r="Y2636" i="5"/>
  <c r="Y2635" i="5"/>
  <c r="Y2634" i="5"/>
  <c r="Y2633" i="5"/>
  <c r="Y2632" i="5"/>
  <c r="Y2631" i="5"/>
  <c r="Y2630" i="5"/>
  <c r="Y2629" i="5"/>
  <c r="Y2628" i="5"/>
  <c r="Y2627" i="5"/>
  <c r="Y2626" i="5"/>
  <c r="Y2625" i="5"/>
  <c r="Y2624" i="5"/>
  <c r="Y2623" i="5"/>
  <c r="Y2622" i="5"/>
  <c r="Y2621" i="5"/>
  <c r="Y2620" i="5"/>
  <c r="Y2619" i="5"/>
  <c r="Y2618" i="5"/>
  <c r="Y2617" i="5"/>
  <c r="Y2616" i="5"/>
  <c r="Y2615" i="5"/>
  <c r="Y2614" i="5"/>
  <c r="Y2613" i="5"/>
  <c r="Y2612" i="5"/>
  <c r="Y2611" i="5"/>
  <c r="Y2610" i="5"/>
  <c r="Y2609" i="5"/>
  <c r="Y2608" i="5"/>
  <c r="Y2607" i="5"/>
  <c r="Y2606" i="5"/>
  <c r="Y2605" i="5"/>
  <c r="Y2604" i="5"/>
  <c r="Y2603" i="5"/>
  <c r="Y2602" i="5"/>
  <c r="Y2601" i="5"/>
  <c r="Y2600" i="5"/>
  <c r="Y2599" i="5"/>
  <c r="Y2598" i="5"/>
  <c r="Y2597" i="5"/>
  <c r="Y2596" i="5"/>
  <c r="Y2595" i="5"/>
  <c r="Y2594" i="5"/>
  <c r="Y2593" i="5"/>
  <c r="Y2592" i="5"/>
  <c r="Y2591" i="5"/>
  <c r="Y2590" i="5"/>
  <c r="Y2589" i="5"/>
  <c r="Y2588" i="5"/>
  <c r="Y2587" i="5"/>
  <c r="Y2586" i="5"/>
  <c r="Y2585" i="5"/>
  <c r="Y2584" i="5"/>
  <c r="Y2583" i="5"/>
  <c r="Y2582" i="5"/>
  <c r="Y2581" i="5"/>
  <c r="Y2580" i="5"/>
  <c r="Y2579" i="5"/>
  <c r="Y2578" i="5"/>
  <c r="Y2577" i="5"/>
  <c r="Y2576" i="5"/>
  <c r="Y2575" i="5"/>
  <c r="Y2574" i="5"/>
  <c r="Y2573" i="5"/>
  <c r="Y2572" i="5"/>
  <c r="Y2571" i="5"/>
  <c r="Y2570" i="5"/>
  <c r="Y2569" i="5"/>
  <c r="Y2568" i="5"/>
  <c r="Y2567" i="5"/>
  <c r="Y2566" i="5"/>
  <c r="Y2565" i="5"/>
  <c r="Y2564" i="5"/>
  <c r="Y2563" i="5"/>
  <c r="Y2562" i="5"/>
  <c r="Y2561" i="5"/>
  <c r="Y2560" i="5"/>
  <c r="Y2559" i="5"/>
  <c r="Y2558" i="5"/>
  <c r="Y2557" i="5"/>
  <c r="Y2556" i="5"/>
  <c r="Y2555" i="5"/>
  <c r="Y2554" i="5"/>
  <c r="Y2553" i="5"/>
  <c r="Y2552" i="5"/>
  <c r="Y2551" i="5"/>
  <c r="Y2550" i="5"/>
  <c r="Y2549" i="5"/>
  <c r="Y2548" i="5"/>
  <c r="Y2547" i="5"/>
  <c r="Y2546" i="5"/>
  <c r="Y2545" i="5"/>
  <c r="Y2544" i="5"/>
  <c r="Y2543" i="5"/>
  <c r="Y2542" i="5"/>
  <c r="Y2541" i="5"/>
  <c r="Y2540" i="5"/>
  <c r="Y2539" i="5"/>
  <c r="Y2538" i="5"/>
  <c r="Y2537" i="5"/>
  <c r="Y2536" i="5"/>
  <c r="Y2535" i="5"/>
  <c r="Y2534" i="5"/>
  <c r="Y2533" i="5"/>
  <c r="Y2532" i="5"/>
  <c r="Y2531" i="5"/>
  <c r="Y2530" i="5"/>
  <c r="Y2529" i="5"/>
  <c r="Y2528" i="5"/>
  <c r="Y2527" i="5"/>
  <c r="Y2526" i="5"/>
  <c r="Y2525" i="5"/>
  <c r="Y2524" i="5"/>
  <c r="Y2523" i="5"/>
  <c r="Y2522" i="5"/>
  <c r="Y2521" i="5"/>
  <c r="Y2520" i="5"/>
  <c r="Y2519" i="5"/>
  <c r="Y2518" i="5"/>
  <c r="Y2517" i="5"/>
  <c r="Y2516" i="5"/>
  <c r="Y2515" i="5"/>
  <c r="Y2514" i="5"/>
  <c r="Y2513" i="5"/>
  <c r="Y2512" i="5"/>
  <c r="Y2511" i="5"/>
  <c r="Y2510" i="5"/>
  <c r="Y2509" i="5"/>
  <c r="Y2508" i="5"/>
  <c r="Y2507" i="5"/>
  <c r="Y2506" i="5"/>
  <c r="Y2505" i="5"/>
  <c r="Y2504" i="5"/>
  <c r="Y2503" i="5"/>
  <c r="Y2502" i="5"/>
  <c r="Y2501" i="5"/>
  <c r="Y2500" i="5"/>
  <c r="Y2499" i="5"/>
  <c r="Y2498" i="5"/>
  <c r="Y2497" i="5"/>
  <c r="Y2496" i="5"/>
  <c r="Y2495" i="5"/>
  <c r="Y2494" i="5"/>
  <c r="Y2493" i="5"/>
  <c r="Y2492" i="5"/>
  <c r="Y2491" i="5"/>
  <c r="Y2490" i="5"/>
  <c r="Y2489" i="5"/>
  <c r="Y2488" i="5"/>
  <c r="Y2487" i="5"/>
  <c r="Y2486" i="5"/>
  <c r="Y2485" i="5"/>
  <c r="Y2484" i="5"/>
  <c r="Y2483" i="5"/>
  <c r="Y2482" i="5"/>
  <c r="Y2481" i="5"/>
  <c r="Y2480" i="5"/>
  <c r="Y2479" i="5"/>
  <c r="Y2478" i="5"/>
  <c r="Y2477" i="5"/>
  <c r="Y2476" i="5"/>
  <c r="Y2475" i="5"/>
  <c r="Y2474" i="5"/>
  <c r="Y2473" i="5"/>
  <c r="Y2472" i="5"/>
  <c r="Y2471" i="5"/>
  <c r="Y2470" i="5"/>
  <c r="Y2469" i="5"/>
  <c r="Y2468" i="5"/>
  <c r="Y2467" i="5"/>
  <c r="Y2466" i="5"/>
  <c r="Y2465" i="5"/>
  <c r="Y2464" i="5"/>
  <c r="Y2463" i="5"/>
  <c r="Y2462" i="5"/>
  <c r="Y2461" i="5"/>
  <c r="Y2460" i="5"/>
  <c r="Y2459" i="5"/>
  <c r="Y2458" i="5"/>
  <c r="Y2457" i="5"/>
  <c r="Y2456" i="5"/>
  <c r="Y2455" i="5"/>
  <c r="Y2454" i="5"/>
  <c r="Y2453" i="5"/>
  <c r="Y2452" i="5"/>
  <c r="Y2278" i="5"/>
  <c r="Y2277" i="5"/>
  <c r="Y2276" i="5"/>
  <c r="Y2275" i="5"/>
  <c r="Y2274" i="5"/>
  <c r="Y2273" i="5"/>
  <c r="Y2272" i="5"/>
  <c r="Y2271" i="5"/>
  <c r="Y2270" i="5"/>
  <c r="Y2269" i="5"/>
  <c r="Y2268" i="5"/>
  <c r="Y2267" i="5"/>
  <c r="Y2254" i="5"/>
  <c r="Y2253" i="5"/>
  <c r="Y2252" i="5"/>
  <c r="Y2251" i="5"/>
  <c r="Y2250" i="5"/>
  <c r="Y2249" i="5"/>
  <c r="Y2248" i="5"/>
  <c r="Y2247" i="5"/>
  <c r="Y2246" i="5"/>
  <c r="Y2245" i="5"/>
  <c r="Y2244" i="5"/>
  <c r="Y2243" i="5"/>
  <c r="Y2242" i="5"/>
  <c r="Y2241" i="5"/>
  <c r="Y2240" i="5"/>
  <c r="Y2239" i="5"/>
  <c r="Y2238" i="5"/>
  <c r="Y2237" i="5"/>
  <c r="Y2220" i="5"/>
  <c r="Y2219" i="5"/>
  <c r="Y2218" i="5"/>
  <c r="Y2217" i="5"/>
  <c r="Y2216" i="5"/>
  <c r="Y2215" i="5"/>
  <c r="Y2214" i="5"/>
  <c r="Y2213" i="5"/>
  <c r="Y2212" i="5"/>
  <c r="Y2211" i="5"/>
  <c r="Y2210" i="5"/>
  <c r="Y2209" i="5"/>
  <c r="Y2208" i="5"/>
  <c r="Y2207" i="5"/>
  <c r="Y2194" i="5"/>
  <c r="Y2193" i="5"/>
  <c r="Y2192" i="5"/>
  <c r="Y2191" i="5"/>
  <c r="Y2190" i="5"/>
  <c r="Y2189" i="5"/>
  <c r="Y2188" i="5"/>
  <c r="Y2187" i="5"/>
  <c r="Y2186" i="5"/>
  <c r="Y2185" i="5"/>
  <c r="Y2184" i="5"/>
  <c r="Y2183" i="5"/>
  <c r="Y2182" i="5"/>
  <c r="Y2181" i="5"/>
  <c r="Y2180" i="5"/>
  <c r="Y2179" i="5"/>
  <c r="Y2178" i="5"/>
  <c r="Y2177" i="5"/>
  <c r="Y2160" i="5"/>
  <c r="Y2159" i="5"/>
  <c r="Y2158" i="5"/>
  <c r="Y2157" i="5"/>
  <c r="Y2156" i="5"/>
  <c r="Y2155" i="5"/>
  <c r="Y2154" i="5"/>
  <c r="Y2153" i="5"/>
  <c r="Y2152" i="5"/>
  <c r="Y2151" i="5"/>
  <c r="Y2150" i="5"/>
  <c r="Y2149" i="5"/>
  <c r="Y2148" i="5"/>
  <c r="Y2147" i="5"/>
  <c r="Y2146" i="5"/>
  <c r="Y2145" i="5"/>
  <c r="Y2144" i="5"/>
  <c r="Y2143" i="5"/>
  <c r="Y2142" i="5"/>
  <c r="Y2141" i="5"/>
  <c r="Y2124" i="5"/>
  <c r="Y2123" i="5"/>
  <c r="Y2122" i="5"/>
  <c r="Y2121" i="5"/>
  <c r="Y2120" i="5"/>
  <c r="Y2119" i="5"/>
  <c r="Y2118" i="5"/>
  <c r="Y2117" i="5"/>
  <c r="Y2116" i="5"/>
  <c r="Y2115" i="5"/>
  <c r="Y2114" i="5"/>
  <c r="Y2113" i="5"/>
  <c r="Y2112" i="5"/>
  <c r="Y2111" i="5"/>
  <c r="Y2110" i="5"/>
  <c r="Y2109" i="5"/>
  <c r="Y2108" i="5"/>
  <c r="Y2107" i="5"/>
  <c r="Y2106" i="5"/>
  <c r="Y2105" i="5"/>
  <c r="Y2092" i="5"/>
  <c r="Y2091" i="5"/>
  <c r="Y2090" i="5"/>
  <c r="Y2089" i="5"/>
  <c r="Y2088" i="5"/>
  <c r="Y2087" i="5"/>
  <c r="Y2086" i="5"/>
  <c r="Y2085" i="5"/>
  <c r="Y2084" i="5"/>
  <c r="Y2083" i="5"/>
  <c r="Y2082" i="5"/>
  <c r="Y2081" i="5"/>
  <c r="Y2080" i="5"/>
  <c r="Y2079" i="5"/>
  <c r="Y2078" i="5"/>
  <c r="Y2077" i="5"/>
  <c r="Y2076" i="5"/>
  <c r="Y2075" i="5"/>
  <c r="Y2074" i="5"/>
  <c r="Y2073" i="5"/>
  <c r="Y2072" i="5"/>
  <c r="Y2071" i="5"/>
  <c r="Y2054" i="5"/>
  <c r="Y2053" i="5"/>
  <c r="Y2052" i="5"/>
  <c r="Y2051" i="5"/>
  <c r="Y2050" i="5"/>
  <c r="Y2049" i="5"/>
  <c r="Y2048" i="5"/>
  <c r="Y2047" i="5"/>
  <c r="Y2046" i="5"/>
  <c r="Y2045" i="5"/>
  <c r="Y2044" i="5"/>
  <c r="Y2043" i="5"/>
  <c r="Y2042" i="5"/>
  <c r="Y2041" i="5"/>
  <c r="Y2040" i="5"/>
  <c r="Y2039" i="5"/>
  <c r="Y2038" i="5"/>
  <c r="Y2037" i="5"/>
  <c r="Y2024" i="5"/>
  <c r="Y2023" i="5"/>
  <c r="Y2022" i="5"/>
  <c r="Y2021" i="5"/>
  <c r="Y2020" i="5"/>
  <c r="Y2019" i="5"/>
  <c r="Y2018" i="5"/>
  <c r="Y2017" i="5"/>
  <c r="Y2016" i="5"/>
  <c r="Y2015" i="5"/>
  <c r="Y2014" i="5"/>
  <c r="Y2013" i="5"/>
  <c r="Y2012" i="5"/>
  <c r="Y2011" i="5"/>
  <c r="Y2010" i="5"/>
  <c r="Y2009" i="5"/>
  <c r="Y2008" i="5"/>
  <c r="Y2007" i="5"/>
  <c r="Y2006" i="5"/>
  <c r="Y2005" i="5"/>
  <c r="Y2004" i="5"/>
  <c r="Y1986" i="5"/>
  <c r="Y1985" i="5"/>
  <c r="Y1984" i="5"/>
  <c r="Y1983" i="5"/>
  <c r="Y1982" i="5"/>
  <c r="Y1981" i="5"/>
  <c r="Y1980" i="5"/>
  <c r="Y1979" i="5"/>
  <c r="Y1978" i="5"/>
  <c r="Y1977" i="5"/>
  <c r="Y1976" i="5"/>
  <c r="Y1975" i="5"/>
  <c r="Y1974" i="5"/>
  <c r="Y1973" i="5"/>
  <c r="Y1960" i="5"/>
  <c r="Y1959" i="5"/>
  <c r="Y1958" i="5"/>
  <c r="Y1957" i="5"/>
  <c r="Y1956" i="5"/>
  <c r="Y1955" i="5"/>
  <c r="Y1954" i="5"/>
  <c r="Y1953" i="5"/>
  <c r="Y1952" i="5"/>
  <c r="Y1951" i="5"/>
  <c r="Y1950" i="5"/>
  <c r="Y1949" i="5"/>
  <c r="Y1948" i="5"/>
  <c r="Y1947" i="5"/>
  <c r="Y1946" i="5"/>
  <c r="Y1945" i="5"/>
  <c r="Y1932" i="5"/>
  <c r="Y1931" i="5"/>
  <c r="Y1930" i="5"/>
  <c r="Y1929" i="5"/>
  <c r="Y1928" i="5"/>
  <c r="Y1927" i="5"/>
  <c r="Y1926" i="5"/>
  <c r="Y1925" i="5"/>
  <c r="Y1924" i="5"/>
  <c r="Y1923" i="5"/>
  <c r="Y1921" i="5"/>
  <c r="Y1920" i="5"/>
  <c r="Y1919" i="5"/>
  <c r="Q2266" i="5"/>
  <c r="P2266" i="5"/>
  <c r="O2266" i="5"/>
  <c r="Q2265" i="5"/>
  <c r="P2265" i="5"/>
  <c r="O2265" i="5"/>
  <c r="Q2264" i="5"/>
  <c r="P2264" i="5"/>
  <c r="O2264" i="5"/>
  <c r="Q2263" i="5"/>
  <c r="P2263" i="5"/>
  <c r="O2263" i="5"/>
  <c r="Q2262" i="5"/>
  <c r="P2262" i="5"/>
  <c r="O2262" i="5"/>
  <c r="Q2261" i="5"/>
  <c r="P2261" i="5"/>
  <c r="O2261" i="5"/>
  <c r="Q2260" i="5"/>
  <c r="P2260" i="5"/>
  <c r="O2260" i="5"/>
  <c r="Q2259" i="5"/>
  <c r="P2259" i="5"/>
  <c r="O2259" i="5"/>
  <c r="Q2258" i="5"/>
  <c r="P2258" i="5"/>
  <c r="O2258" i="5"/>
  <c r="Q2257" i="5"/>
  <c r="P2257" i="5"/>
  <c r="O2257" i="5"/>
  <c r="Q2256" i="5"/>
  <c r="P2256" i="5"/>
  <c r="O2256" i="5"/>
  <c r="Q2255" i="5"/>
  <c r="P2255" i="5"/>
  <c r="O2255" i="5"/>
  <c r="Q2236" i="5"/>
  <c r="P2236" i="5"/>
  <c r="O2236" i="5"/>
  <c r="Q2235" i="5"/>
  <c r="P2235" i="5"/>
  <c r="O2235" i="5"/>
  <c r="Q2234" i="5"/>
  <c r="P2234" i="5"/>
  <c r="O2234" i="5"/>
  <c r="Q2233" i="5"/>
  <c r="P2233" i="5"/>
  <c r="O2233" i="5"/>
  <c r="Q2232" i="5"/>
  <c r="P2232" i="5"/>
  <c r="O2232" i="5"/>
  <c r="Q2231" i="5"/>
  <c r="P2231" i="5"/>
  <c r="O2231" i="5"/>
  <c r="Q2230" i="5"/>
  <c r="P2230" i="5"/>
  <c r="O2230" i="5"/>
  <c r="Q2229" i="5"/>
  <c r="P2229" i="5"/>
  <c r="O2229" i="5"/>
  <c r="Q2228" i="5"/>
  <c r="P2228" i="5"/>
  <c r="O2228" i="5"/>
  <c r="Q2227" i="5"/>
  <c r="P2227" i="5"/>
  <c r="O2227" i="5"/>
  <c r="Q2226" i="5"/>
  <c r="P2226" i="5"/>
  <c r="O2226" i="5"/>
  <c r="Q2225" i="5"/>
  <c r="P2225" i="5"/>
  <c r="O2225" i="5"/>
  <c r="Q2224" i="5"/>
  <c r="P2224" i="5"/>
  <c r="O2224" i="5"/>
  <c r="Q2223" i="5"/>
  <c r="P2223" i="5"/>
  <c r="O2223" i="5"/>
  <c r="Q2222" i="5"/>
  <c r="P2222" i="5"/>
  <c r="O2222" i="5"/>
  <c r="Q2221" i="5"/>
  <c r="P2221" i="5"/>
  <c r="O2221" i="5"/>
  <c r="Q2206" i="5"/>
  <c r="P2206" i="5"/>
  <c r="O2206" i="5"/>
  <c r="Q2205" i="5"/>
  <c r="P2205" i="5"/>
  <c r="O2205" i="5"/>
  <c r="Q2204" i="5"/>
  <c r="P2204" i="5"/>
  <c r="O2204" i="5"/>
  <c r="Q2203" i="5"/>
  <c r="P2203" i="5"/>
  <c r="O2203" i="5"/>
  <c r="Q2202" i="5"/>
  <c r="P2202" i="5"/>
  <c r="O2202" i="5"/>
  <c r="Q2201" i="5"/>
  <c r="P2201" i="5"/>
  <c r="O2201" i="5"/>
  <c r="Q2200" i="5"/>
  <c r="P2200" i="5"/>
  <c r="O2200" i="5"/>
  <c r="Q2199" i="5"/>
  <c r="P2199" i="5"/>
  <c r="O2199" i="5"/>
  <c r="Q2198" i="5"/>
  <c r="P2198" i="5"/>
  <c r="O2198" i="5"/>
  <c r="Q2197" i="5"/>
  <c r="P2197" i="5"/>
  <c r="O2197" i="5"/>
  <c r="Q2196" i="5"/>
  <c r="P2196" i="5"/>
  <c r="O2196" i="5"/>
  <c r="Q2195" i="5"/>
  <c r="P2195" i="5"/>
  <c r="O2195" i="5"/>
  <c r="Y2266" i="5"/>
  <c r="Y2265" i="5"/>
  <c r="Y2264" i="5"/>
  <c r="Y2263" i="5"/>
  <c r="Y2262" i="5"/>
  <c r="Y2261" i="5"/>
  <c r="Y2260" i="5"/>
  <c r="Y2259" i="5"/>
  <c r="Y2258" i="5"/>
  <c r="Y2257" i="5"/>
  <c r="Y2256" i="5"/>
  <c r="Y2255" i="5"/>
  <c r="Y2236" i="5"/>
  <c r="Y2235" i="5"/>
  <c r="Y2234" i="5"/>
  <c r="Y2233" i="5"/>
  <c r="Y2232" i="5"/>
  <c r="Y2231" i="5"/>
  <c r="Y2230" i="5"/>
  <c r="Y2229" i="5"/>
  <c r="Y2228" i="5"/>
  <c r="Y2227" i="5"/>
  <c r="Y2226" i="5"/>
  <c r="Y2225" i="5"/>
  <c r="Y2224" i="5"/>
  <c r="Y2223" i="5"/>
  <c r="Y2222" i="5"/>
  <c r="Y2221" i="5"/>
  <c r="Y2206" i="5"/>
  <c r="Y2205" i="5"/>
  <c r="Y2204" i="5"/>
  <c r="Y2203" i="5"/>
  <c r="Y2202" i="5"/>
  <c r="Y2201" i="5"/>
  <c r="Y2200" i="5"/>
  <c r="Y2199" i="5"/>
  <c r="Y2198" i="5"/>
  <c r="Y2197" i="5"/>
  <c r="Y2196" i="5"/>
  <c r="Y2195" i="5"/>
  <c r="Y2176" i="5"/>
  <c r="Y2175" i="5"/>
  <c r="Y2174" i="5"/>
  <c r="Y2173" i="5"/>
  <c r="Y2172" i="5"/>
  <c r="Y2171" i="5"/>
  <c r="Y2170" i="5"/>
  <c r="Y2169" i="5"/>
  <c r="Y2168" i="5"/>
  <c r="Y2167" i="5"/>
  <c r="Y2166" i="5"/>
  <c r="Y2165" i="5"/>
  <c r="Y2164" i="5"/>
  <c r="Y2163" i="5"/>
  <c r="Y2162" i="5"/>
  <c r="Y2161" i="5"/>
  <c r="Y2140" i="5"/>
  <c r="Y2139" i="5"/>
  <c r="Y2138" i="5"/>
  <c r="Y2137" i="5"/>
  <c r="Y2136" i="5"/>
  <c r="Y2135" i="5"/>
  <c r="Y2134" i="5"/>
  <c r="Y2133" i="5"/>
  <c r="Y2132" i="5"/>
  <c r="Y2131" i="5"/>
  <c r="Y2130" i="5"/>
  <c r="Y2129" i="5"/>
  <c r="Y2128" i="5"/>
  <c r="Y2127" i="5"/>
  <c r="Y2126" i="5"/>
  <c r="Y2125" i="5"/>
  <c r="Q2176" i="5"/>
  <c r="P2176" i="5"/>
  <c r="O2176" i="5"/>
  <c r="Q2175" i="5"/>
  <c r="P2175" i="5"/>
  <c r="O2175" i="5"/>
  <c r="Q2174" i="5"/>
  <c r="P2174" i="5"/>
  <c r="O2174" i="5"/>
  <c r="Q2173" i="5"/>
  <c r="P2173" i="5"/>
  <c r="O2173" i="5"/>
  <c r="Q2172" i="5"/>
  <c r="P2172" i="5"/>
  <c r="O2172" i="5"/>
  <c r="Q2171" i="5"/>
  <c r="P2171" i="5"/>
  <c r="O2171" i="5"/>
  <c r="Q2170" i="5"/>
  <c r="P2170" i="5"/>
  <c r="O2170" i="5"/>
  <c r="Q2169" i="5"/>
  <c r="P2169" i="5"/>
  <c r="O2169" i="5"/>
  <c r="Q2168" i="5"/>
  <c r="P2168" i="5"/>
  <c r="O2168" i="5"/>
  <c r="Q2167" i="5"/>
  <c r="P2167" i="5"/>
  <c r="O2167" i="5"/>
  <c r="Q2166" i="5"/>
  <c r="P2166" i="5"/>
  <c r="O2166" i="5"/>
  <c r="Q2165" i="5"/>
  <c r="P2165" i="5"/>
  <c r="O2165" i="5"/>
  <c r="Q2164" i="5"/>
  <c r="P2164" i="5"/>
  <c r="O2164" i="5"/>
  <c r="Q2163" i="5"/>
  <c r="P2163" i="5"/>
  <c r="O2163" i="5"/>
  <c r="Q2162" i="5"/>
  <c r="P2162" i="5"/>
  <c r="O2162" i="5"/>
  <c r="Q2161" i="5"/>
  <c r="P2161" i="5"/>
  <c r="O2161" i="5"/>
  <c r="Q2140" i="5"/>
  <c r="P2140" i="5"/>
  <c r="O2140" i="5"/>
  <c r="Q2139" i="5"/>
  <c r="P2139" i="5"/>
  <c r="O2139" i="5"/>
  <c r="Q2138" i="5"/>
  <c r="P2138" i="5"/>
  <c r="O2138" i="5"/>
  <c r="Q2137" i="5"/>
  <c r="P2137" i="5"/>
  <c r="O2137" i="5"/>
  <c r="Q2136" i="5"/>
  <c r="P2136" i="5"/>
  <c r="O2136" i="5"/>
  <c r="Q2135" i="5"/>
  <c r="P2135" i="5"/>
  <c r="O2135" i="5"/>
  <c r="Q2134" i="5"/>
  <c r="P2134" i="5"/>
  <c r="O2134" i="5"/>
  <c r="Q2133" i="5"/>
  <c r="P2133" i="5"/>
  <c r="O2133" i="5"/>
  <c r="Q2132" i="5"/>
  <c r="P2132" i="5"/>
  <c r="O2132" i="5"/>
  <c r="Q2131" i="5"/>
  <c r="P2131" i="5"/>
  <c r="O2131" i="5"/>
  <c r="Q2130" i="5"/>
  <c r="P2130" i="5"/>
  <c r="O2130" i="5"/>
  <c r="Q2129" i="5"/>
  <c r="P2129" i="5"/>
  <c r="O2129" i="5"/>
  <c r="Q2128" i="5"/>
  <c r="P2128" i="5"/>
  <c r="O2128" i="5"/>
  <c r="Q2127" i="5"/>
  <c r="P2127" i="5"/>
  <c r="O2127" i="5"/>
  <c r="Q2126" i="5"/>
  <c r="P2126" i="5"/>
  <c r="O2126" i="5"/>
  <c r="Q2125" i="5"/>
  <c r="P2125" i="5"/>
  <c r="O2125" i="5"/>
  <c r="Q2104" i="5"/>
  <c r="P2104" i="5"/>
  <c r="O2104" i="5"/>
  <c r="Q2103" i="5"/>
  <c r="P2103" i="5"/>
  <c r="O2103" i="5"/>
  <c r="Q2102" i="5"/>
  <c r="P2102" i="5"/>
  <c r="O2102" i="5"/>
  <c r="Q2101" i="5"/>
  <c r="P2101" i="5"/>
  <c r="O2101" i="5"/>
  <c r="Q2100" i="5"/>
  <c r="P2100" i="5"/>
  <c r="O2100" i="5"/>
  <c r="Q2099" i="5"/>
  <c r="P2099" i="5"/>
  <c r="O2099" i="5"/>
  <c r="Q2098" i="5"/>
  <c r="P2098" i="5"/>
  <c r="O2098" i="5"/>
  <c r="Q2097" i="5"/>
  <c r="P2097" i="5"/>
  <c r="O2097" i="5"/>
  <c r="Q2096" i="5"/>
  <c r="P2096" i="5"/>
  <c r="O2096" i="5"/>
  <c r="Q2095" i="5"/>
  <c r="P2095" i="5"/>
  <c r="O2095" i="5"/>
  <c r="Q2094" i="5"/>
  <c r="P2094" i="5"/>
  <c r="O2094" i="5"/>
  <c r="Q2093" i="5"/>
  <c r="P2093" i="5"/>
  <c r="O2093" i="5"/>
  <c r="Q2070" i="5"/>
  <c r="P2070" i="5"/>
  <c r="O2070" i="5"/>
  <c r="Q2069" i="5"/>
  <c r="P2069" i="5"/>
  <c r="O2069" i="5"/>
  <c r="Q2068" i="5"/>
  <c r="P2068" i="5"/>
  <c r="O2068" i="5"/>
  <c r="Q2067" i="5"/>
  <c r="P2067" i="5"/>
  <c r="O2067" i="5"/>
  <c r="Q2066" i="5"/>
  <c r="P2066" i="5"/>
  <c r="O2066" i="5"/>
  <c r="Q2065" i="5"/>
  <c r="P2065" i="5"/>
  <c r="O2065" i="5"/>
  <c r="Q2064" i="5"/>
  <c r="P2064" i="5"/>
  <c r="O2064" i="5"/>
  <c r="Q2063" i="5"/>
  <c r="P2063" i="5"/>
  <c r="O2063" i="5"/>
  <c r="Q2062" i="5"/>
  <c r="P2062" i="5"/>
  <c r="O2062" i="5"/>
  <c r="Q2061" i="5"/>
  <c r="P2061" i="5"/>
  <c r="O2061" i="5"/>
  <c r="Q2060" i="5"/>
  <c r="P2060" i="5"/>
  <c r="O2060" i="5"/>
  <c r="Q2059" i="5"/>
  <c r="P2059" i="5"/>
  <c r="O2059" i="5"/>
  <c r="Q2058" i="5"/>
  <c r="P2058" i="5"/>
  <c r="O2058" i="5"/>
  <c r="Q2057" i="5"/>
  <c r="P2057" i="5"/>
  <c r="O2057" i="5"/>
  <c r="Q2056" i="5"/>
  <c r="P2056" i="5"/>
  <c r="O2056" i="5"/>
  <c r="Q2055" i="5"/>
  <c r="P2055" i="5"/>
  <c r="O2055" i="5"/>
  <c r="Y2104" i="5"/>
  <c r="Y2103" i="5"/>
  <c r="Y2102" i="5"/>
  <c r="Y2101" i="5"/>
  <c r="Y2100" i="5"/>
  <c r="Y2099" i="5"/>
  <c r="Y2098" i="5"/>
  <c r="Y2097" i="5"/>
  <c r="Y2096" i="5"/>
  <c r="Y2095" i="5"/>
  <c r="Y2094" i="5"/>
  <c r="Y2093" i="5"/>
  <c r="Y2070" i="5"/>
  <c r="Y2069" i="5"/>
  <c r="Y2068" i="5"/>
  <c r="Y2067" i="5"/>
  <c r="Y2066" i="5"/>
  <c r="Y2065" i="5"/>
  <c r="Y2064" i="5"/>
  <c r="Y2063" i="5"/>
  <c r="Y2062" i="5"/>
  <c r="Y2061" i="5"/>
  <c r="Y2060" i="5"/>
  <c r="Y2059" i="5"/>
  <c r="Y2058" i="5"/>
  <c r="Y2057" i="5"/>
  <c r="Y2056" i="5"/>
  <c r="Y2055" i="5"/>
  <c r="Y2036" i="5"/>
  <c r="Y2035" i="5"/>
  <c r="Y2034" i="5"/>
  <c r="Y2033" i="5"/>
  <c r="Y2032" i="5"/>
  <c r="Y2031" i="5"/>
  <c r="Y2030" i="5"/>
  <c r="Y2029" i="5"/>
  <c r="Y2028" i="5"/>
  <c r="Y2027" i="5"/>
  <c r="Y2026" i="5"/>
  <c r="Y2025" i="5"/>
  <c r="Q2036" i="5"/>
  <c r="P2036" i="5"/>
  <c r="O2036" i="5"/>
  <c r="Q2035" i="5"/>
  <c r="P2035" i="5"/>
  <c r="O2035" i="5"/>
  <c r="Q2034" i="5"/>
  <c r="P2034" i="5"/>
  <c r="O2034" i="5"/>
  <c r="Q2033" i="5"/>
  <c r="P2033" i="5"/>
  <c r="O2033" i="5"/>
  <c r="Q2032" i="5"/>
  <c r="P2032" i="5"/>
  <c r="O2032" i="5"/>
  <c r="Q2031" i="5"/>
  <c r="P2031" i="5"/>
  <c r="O2031" i="5"/>
  <c r="Q2030" i="5"/>
  <c r="P2030" i="5"/>
  <c r="O2030" i="5"/>
  <c r="Q2029" i="5"/>
  <c r="P2029" i="5"/>
  <c r="O2029" i="5"/>
  <c r="Q2028" i="5"/>
  <c r="P2028" i="5"/>
  <c r="O2028" i="5"/>
  <c r="Q2027" i="5"/>
  <c r="P2027" i="5"/>
  <c r="O2027" i="5"/>
  <c r="Q2026" i="5"/>
  <c r="P2026" i="5"/>
  <c r="O2026" i="5"/>
  <c r="Q2025" i="5"/>
  <c r="P2025" i="5"/>
  <c r="O2025" i="5"/>
  <c r="Q2002" i="5"/>
  <c r="P2002" i="5"/>
  <c r="O2002" i="5"/>
  <c r="Q2001" i="5"/>
  <c r="P2001" i="5"/>
  <c r="O2001" i="5"/>
  <c r="Q2000" i="5"/>
  <c r="P2000" i="5"/>
  <c r="O2000" i="5"/>
  <c r="Q1999" i="5"/>
  <c r="P1999" i="5"/>
  <c r="O1999" i="5"/>
  <c r="Q1998" i="5"/>
  <c r="P1998" i="5"/>
  <c r="O1998" i="5"/>
  <c r="Q1997" i="5"/>
  <c r="P1997" i="5"/>
  <c r="O1997" i="5"/>
  <c r="Q1996" i="5"/>
  <c r="P1996" i="5"/>
  <c r="O1996" i="5"/>
  <c r="Q1995" i="5"/>
  <c r="P1995" i="5"/>
  <c r="O1995" i="5"/>
  <c r="Q1994" i="5"/>
  <c r="P1994" i="5"/>
  <c r="O1994" i="5"/>
  <c r="Q1993" i="5"/>
  <c r="P1993" i="5"/>
  <c r="O1993" i="5"/>
  <c r="Q1992" i="5"/>
  <c r="P1992" i="5"/>
  <c r="O1992" i="5"/>
  <c r="Q1991" i="5"/>
  <c r="P1991" i="5"/>
  <c r="O1991" i="5"/>
  <c r="Q1990" i="5"/>
  <c r="P1990" i="5"/>
  <c r="O1990" i="5"/>
  <c r="Q1989" i="5"/>
  <c r="P1989" i="5"/>
  <c r="O1989" i="5"/>
  <c r="Q1988" i="5"/>
  <c r="P1988" i="5"/>
  <c r="O1988" i="5"/>
  <c r="Q1987" i="5"/>
  <c r="P1987" i="5"/>
  <c r="O1987" i="5"/>
  <c r="Y2002" i="5"/>
  <c r="Y2001" i="5"/>
  <c r="Y2000" i="5"/>
  <c r="Y1999" i="5"/>
  <c r="Y1998" i="5"/>
  <c r="Y1997" i="5"/>
  <c r="Y1996" i="5"/>
  <c r="Y1995" i="5"/>
  <c r="Y1994" i="5"/>
  <c r="Y1993" i="5"/>
  <c r="Y1992" i="5"/>
  <c r="Y1991" i="5"/>
  <c r="Y1990" i="5"/>
  <c r="Y1989" i="5"/>
  <c r="Y1988" i="5"/>
  <c r="Y1987" i="5"/>
  <c r="Y1972" i="5"/>
  <c r="Y1971" i="5"/>
  <c r="Y1970" i="5"/>
  <c r="Y1969" i="5"/>
  <c r="Y1968" i="5"/>
  <c r="Y1967" i="5"/>
  <c r="Y1966" i="5"/>
  <c r="Y1965" i="5"/>
  <c r="Y1964" i="5"/>
  <c r="Y1963" i="5"/>
  <c r="Y1962" i="5"/>
  <c r="Y1961" i="5"/>
  <c r="Y1944" i="5"/>
  <c r="Y1943" i="5"/>
  <c r="Y1942" i="5"/>
  <c r="Y1941" i="5"/>
  <c r="Y1940" i="5"/>
  <c r="Y1939" i="5"/>
  <c r="Y1938" i="5"/>
  <c r="Y1937" i="5"/>
  <c r="Y1936" i="5"/>
  <c r="Y1935" i="5"/>
  <c r="Y1934" i="5"/>
  <c r="Y1933" i="5"/>
  <c r="Q1972" i="5"/>
  <c r="P1972" i="5"/>
  <c r="O1972" i="5"/>
  <c r="Q1971" i="5"/>
  <c r="P1971" i="5"/>
  <c r="O1971" i="5"/>
  <c r="Q1970" i="5"/>
  <c r="P1970" i="5"/>
  <c r="O1970" i="5"/>
  <c r="Q1969" i="5"/>
  <c r="P1969" i="5"/>
  <c r="O1969" i="5"/>
  <c r="Q1968" i="5"/>
  <c r="P1968" i="5"/>
  <c r="O1968" i="5"/>
  <c r="Q1967" i="5"/>
  <c r="P1967" i="5"/>
  <c r="O1967" i="5"/>
  <c r="Q1966" i="5"/>
  <c r="P1966" i="5"/>
  <c r="O1966" i="5"/>
  <c r="Q1965" i="5"/>
  <c r="P1965" i="5"/>
  <c r="O1965" i="5"/>
  <c r="Q1964" i="5"/>
  <c r="P1964" i="5"/>
  <c r="O1964" i="5"/>
  <c r="Q1963" i="5"/>
  <c r="P1963" i="5"/>
  <c r="O1963" i="5"/>
  <c r="Q1962" i="5"/>
  <c r="P1962" i="5"/>
  <c r="O1962" i="5"/>
  <c r="Q1961" i="5"/>
  <c r="P1961" i="5"/>
  <c r="O1961" i="5"/>
  <c r="Q1944" i="5"/>
  <c r="P1944" i="5"/>
  <c r="O1944" i="5"/>
  <c r="Q1943" i="5"/>
  <c r="P1943" i="5"/>
  <c r="O1943" i="5"/>
  <c r="Q1942" i="5"/>
  <c r="P1942" i="5"/>
  <c r="O1942" i="5"/>
  <c r="Q1941" i="5"/>
  <c r="P1941" i="5"/>
  <c r="O1941" i="5"/>
  <c r="Q1940" i="5"/>
  <c r="P1940" i="5"/>
  <c r="O1940" i="5"/>
  <c r="Q1939" i="5"/>
  <c r="P1939" i="5"/>
  <c r="O1939" i="5"/>
  <c r="Q1938" i="5"/>
  <c r="P1938" i="5"/>
  <c r="O1938" i="5"/>
  <c r="Q1937" i="5"/>
  <c r="P1937" i="5"/>
  <c r="O1937" i="5"/>
  <c r="Q1936" i="5"/>
  <c r="P1936" i="5"/>
  <c r="O1936" i="5"/>
  <c r="Q1935" i="5"/>
  <c r="P1935" i="5"/>
  <c r="O1935" i="5"/>
  <c r="Q1934" i="5"/>
  <c r="P1934" i="5"/>
  <c r="O1934" i="5"/>
  <c r="Q1933" i="5"/>
  <c r="P1933" i="5"/>
  <c r="O1933" i="5"/>
  <c r="Y1918" i="5"/>
  <c r="Y1917" i="5"/>
  <c r="Y1916" i="5"/>
  <c r="Y1915" i="5"/>
  <c r="Y1914" i="5"/>
  <c r="Y1913" i="5"/>
  <c r="Y1912" i="5"/>
  <c r="Y1911" i="5"/>
  <c r="Y1910" i="5"/>
  <c r="Y1909" i="5"/>
  <c r="Y1908" i="5"/>
  <c r="Y1907" i="5"/>
  <c r="Y1906" i="5"/>
  <c r="Y1905" i="5"/>
  <c r="Y1904" i="5"/>
  <c r="Y1903" i="5"/>
  <c r="Y1902" i="5"/>
  <c r="Y1901" i="5"/>
  <c r="Y1900" i="5"/>
  <c r="Y1899" i="5"/>
  <c r="Y1898" i="5"/>
  <c r="Y1897" i="5"/>
  <c r="Y1896" i="5"/>
  <c r="Y1895" i="5"/>
  <c r="Y1894" i="5"/>
  <c r="Y1893" i="5"/>
  <c r="Y1892" i="5"/>
  <c r="Y1891" i="5"/>
  <c r="Y1890" i="5"/>
  <c r="Y1889" i="5"/>
  <c r="Y1888" i="5"/>
  <c r="Y1887" i="5"/>
  <c r="Y1886" i="5"/>
  <c r="Q1918" i="5"/>
  <c r="P1918" i="5"/>
  <c r="O1918" i="5"/>
  <c r="Q1917" i="5"/>
  <c r="P1917" i="5"/>
  <c r="O1917" i="5"/>
  <c r="Q1916" i="5"/>
  <c r="P1916" i="5"/>
  <c r="O1916" i="5"/>
  <c r="Q1915" i="5"/>
  <c r="P1915" i="5"/>
  <c r="O1915" i="5"/>
  <c r="Q1914" i="5"/>
  <c r="P1914" i="5"/>
  <c r="O1914" i="5"/>
  <c r="Q1913" i="5"/>
  <c r="P1913" i="5"/>
  <c r="O1913" i="5"/>
  <c r="Q1912" i="5"/>
  <c r="P1912" i="5"/>
  <c r="O1912" i="5"/>
  <c r="Q1911" i="5"/>
  <c r="P1911" i="5"/>
  <c r="O1911" i="5"/>
  <c r="Q1910" i="5"/>
  <c r="P1910" i="5"/>
  <c r="O1910" i="5"/>
  <c r="Q1909" i="5"/>
  <c r="P1909" i="5"/>
  <c r="O1909" i="5"/>
  <c r="Q1908" i="5"/>
  <c r="P1908" i="5"/>
  <c r="O1908" i="5"/>
  <c r="Q1907" i="5"/>
  <c r="P1907" i="5"/>
  <c r="O1907" i="5"/>
  <c r="Q1906" i="5"/>
  <c r="P1906" i="5"/>
  <c r="O1906" i="5"/>
  <c r="Q1905" i="5"/>
  <c r="P1905" i="5"/>
  <c r="O1905" i="5"/>
  <c r="Q1904" i="5"/>
  <c r="P1904" i="5"/>
  <c r="O1904" i="5"/>
  <c r="Q1903" i="5"/>
  <c r="P1903" i="5"/>
  <c r="O1903" i="5"/>
  <c r="Q1902" i="5"/>
  <c r="P1902" i="5"/>
  <c r="O1902" i="5"/>
  <c r="Q1901" i="5"/>
  <c r="P1901" i="5"/>
  <c r="O1901" i="5"/>
  <c r="Q1900" i="5"/>
  <c r="P1900" i="5"/>
  <c r="O1900" i="5"/>
  <c r="Q1899" i="5"/>
  <c r="P1899" i="5"/>
  <c r="O1899" i="5"/>
  <c r="Q1898" i="5"/>
  <c r="P1898" i="5"/>
  <c r="O1898" i="5"/>
  <c r="Q1897" i="5"/>
  <c r="P1897" i="5"/>
  <c r="O1897" i="5"/>
  <c r="Q1896" i="5"/>
  <c r="P1896" i="5"/>
  <c r="O1896" i="5"/>
  <c r="Q1895" i="5"/>
  <c r="P1895" i="5"/>
  <c r="O1895" i="5"/>
  <c r="Q1894" i="5"/>
  <c r="P1894" i="5"/>
  <c r="O1894" i="5"/>
  <c r="Q1893" i="5"/>
  <c r="P1893" i="5"/>
  <c r="O1893" i="5"/>
  <c r="Q1892" i="5"/>
  <c r="P1892" i="5"/>
  <c r="O1892" i="5"/>
  <c r="Q1891" i="5"/>
  <c r="P1891" i="5"/>
  <c r="O1891" i="5"/>
  <c r="Q1890" i="5"/>
  <c r="P1890" i="5"/>
  <c r="O1890" i="5"/>
  <c r="Q1889" i="5"/>
  <c r="P1889" i="5"/>
  <c r="O1889" i="5"/>
  <c r="Q1888" i="5"/>
  <c r="P1888" i="5"/>
  <c r="O1888" i="5"/>
  <c r="Q1887" i="5"/>
  <c r="P1887" i="5"/>
  <c r="O1887" i="5"/>
  <c r="Q1886" i="5"/>
  <c r="P1886" i="5"/>
  <c r="O1886" i="5"/>
  <c r="Y1884" i="5"/>
  <c r="Y1883" i="5"/>
  <c r="Y1882" i="5"/>
  <c r="Y1881" i="5"/>
  <c r="Y1880" i="5"/>
  <c r="Y1879" i="5"/>
  <c r="Y1878" i="5"/>
  <c r="Y1877" i="5"/>
  <c r="Y1876" i="5"/>
  <c r="Y1875" i="5"/>
  <c r="Y1874" i="5"/>
  <c r="Y1873" i="5"/>
  <c r="Y1872" i="5"/>
  <c r="Y1871" i="5"/>
  <c r="Y1870" i="5"/>
  <c r="Y1869" i="5"/>
  <c r="Y1868" i="5"/>
  <c r="Y1867" i="5"/>
  <c r="Y1866" i="5"/>
  <c r="Y1865" i="5"/>
  <c r="Y1864" i="5"/>
  <c r="Y1863" i="5"/>
  <c r="Y1862" i="5"/>
  <c r="Y1861" i="5"/>
  <c r="Y1860" i="5"/>
  <c r="Y1859" i="5"/>
  <c r="Y1858" i="5"/>
  <c r="Y1857" i="5"/>
  <c r="Y1856" i="5"/>
  <c r="Y1855" i="5"/>
  <c r="Y1854" i="5"/>
  <c r="Y1853" i="5"/>
  <c r="Y1852" i="5"/>
  <c r="Y1851" i="5"/>
  <c r="Y1850" i="5"/>
  <c r="Y1849" i="5"/>
  <c r="Y1848" i="5"/>
  <c r="Y1847" i="5"/>
  <c r="Y1846" i="5"/>
  <c r="Y1845" i="5"/>
  <c r="Y1844" i="5"/>
  <c r="Y1843" i="5"/>
  <c r="Y1842" i="5"/>
  <c r="Y1841" i="5"/>
  <c r="Y1840" i="5"/>
  <c r="Y1839" i="5"/>
  <c r="Y1838" i="5"/>
  <c r="Y1837" i="5"/>
  <c r="Y1836" i="5"/>
  <c r="Y1835" i="5"/>
  <c r="Y1834" i="5"/>
  <c r="Y1833" i="5"/>
  <c r="Y1832" i="5"/>
  <c r="Y1831" i="5"/>
  <c r="Y1830" i="5"/>
  <c r="Y1829" i="5"/>
  <c r="Y1828" i="5"/>
  <c r="Y1827" i="5"/>
  <c r="Y1826" i="5"/>
  <c r="Y1825" i="5"/>
  <c r="Y1824" i="5"/>
  <c r="Y1823" i="5"/>
  <c r="Y1822" i="5"/>
  <c r="Y1821" i="5"/>
  <c r="Y1820" i="5"/>
  <c r="Y1819" i="5"/>
  <c r="Y1818" i="5"/>
  <c r="Y1817" i="5"/>
  <c r="Y1816" i="5"/>
  <c r="Y1815" i="5"/>
  <c r="Y1814" i="5"/>
  <c r="Y1813" i="5"/>
  <c r="Y1812" i="5"/>
  <c r="Y1811" i="5"/>
  <c r="Y1810" i="5"/>
  <c r="Y1809" i="5"/>
  <c r="Y1808" i="5"/>
  <c r="Y1807" i="5"/>
  <c r="Y1806" i="5"/>
  <c r="Y1805" i="5"/>
  <c r="Y1804" i="5"/>
  <c r="Y1803" i="5"/>
  <c r="Y1802" i="5"/>
  <c r="Y1801" i="5"/>
  <c r="Y1800" i="5"/>
  <c r="Y1799" i="5"/>
  <c r="Y1798" i="5"/>
  <c r="Y1797" i="5"/>
  <c r="Y1796" i="5"/>
  <c r="Y1795" i="5"/>
  <c r="Y1794" i="5"/>
  <c r="Y1793" i="5"/>
  <c r="Y1792" i="5"/>
  <c r="Y1791" i="5"/>
  <c r="Y1790" i="5"/>
  <c r="Y1789" i="5"/>
  <c r="Y1788" i="5"/>
  <c r="Y1787" i="5"/>
  <c r="Y1786" i="5"/>
  <c r="Y1785" i="5"/>
  <c r="Y1784" i="5"/>
  <c r="Y1783" i="5"/>
  <c r="Y1782" i="5"/>
  <c r="Y1781" i="5"/>
  <c r="Y1780" i="5"/>
  <c r="Y1779" i="5"/>
  <c r="Y1778" i="5"/>
  <c r="Y1777" i="5"/>
  <c r="Y1776" i="5"/>
  <c r="Y1775" i="5"/>
  <c r="Y1774" i="5"/>
  <c r="Y1773" i="5"/>
  <c r="Y1772" i="5"/>
  <c r="Y1771" i="5"/>
  <c r="Y1770" i="5"/>
  <c r="Y1769" i="5"/>
  <c r="Y1768" i="5"/>
  <c r="Y1767" i="5"/>
  <c r="Y1766" i="5"/>
  <c r="Y1765" i="5"/>
  <c r="Y1764" i="5"/>
  <c r="Y1763" i="5"/>
  <c r="Y1762" i="5"/>
  <c r="Y1761" i="5"/>
  <c r="Y1760" i="5"/>
  <c r="Y1759" i="5"/>
  <c r="Y1758" i="5"/>
  <c r="Y1757" i="5"/>
  <c r="Y1756" i="5"/>
  <c r="Y1755" i="5"/>
  <c r="Y1754" i="5"/>
  <c r="Y1753" i="5"/>
  <c r="Y1752" i="5"/>
  <c r="Y1751" i="5"/>
  <c r="Y1750" i="5"/>
  <c r="Y1749" i="5"/>
  <c r="Y1748" i="5"/>
  <c r="Y1747" i="5"/>
  <c r="Y1746" i="5"/>
  <c r="Y1745" i="5"/>
  <c r="Y1744" i="5"/>
  <c r="Y1743" i="5"/>
  <c r="Y1742" i="5"/>
  <c r="Y1741" i="5"/>
  <c r="Y1740" i="5"/>
  <c r="Y1739" i="5"/>
  <c r="Y1738" i="5"/>
  <c r="Y1737" i="5"/>
  <c r="Y1736" i="5"/>
  <c r="Y1735" i="5"/>
  <c r="Y1734" i="5"/>
  <c r="Y1733" i="5"/>
  <c r="Y1732" i="5"/>
  <c r="Y1731" i="5"/>
  <c r="Y1730" i="5"/>
  <c r="Y1729" i="5"/>
  <c r="Y1728" i="5"/>
  <c r="Y1727" i="5"/>
  <c r="Y1726" i="5"/>
  <c r="Y1725" i="5"/>
  <c r="Y1724" i="5"/>
  <c r="Y1723" i="5"/>
  <c r="Y1722" i="5"/>
  <c r="Y1721" i="5"/>
  <c r="Y1720" i="5"/>
  <c r="Y1719" i="5"/>
  <c r="Y1718" i="5"/>
  <c r="Y1717" i="5"/>
  <c r="Y1716" i="5"/>
  <c r="Y1715" i="5"/>
  <c r="Y1714" i="5"/>
  <c r="Y1713" i="5"/>
  <c r="Y1712" i="5"/>
  <c r="Y1711" i="5"/>
  <c r="Y1710" i="5"/>
  <c r="Y1709" i="5"/>
  <c r="Y1708" i="5"/>
  <c r="Y1707" i="5"/>
  <c r="Y1706" i="5"/>
  <c r="Y1705" i="5"/>
  <c r="Y1704" i="5"/>
  <c r="Y1703" i="5"/>
  <c r="Y1702" i="5"/>
  <c r="Y1701" i="5"/>
  <c r="Y1700" i="5"/>
  <c r="Y1699" i="5"/>
  <c r="Y1698" i="5"/>
  <c r="Y1697" i="5"/>
  <c r="Y1696" i="5"/>
  <c r="Y1695" i="5"/>
  <c r="Y1694" i="5"/>
  <c r="Y1693" i="5"/>
  <c r="Y1692" i="5"/>
  <c r="Y1691" i="5"/>
  <c r="Y1690" i="5"/>
  <c r="Y1689" i="5"/>
  <c r="Y1688" i="5"/>
  <c r="Y1687" i="5"/>
  <c r="Y1686" i="5"/>
  <c r="Y1685" i="5"/>
  <c r="Y1684" i="5"/>
  <c r="Y1683" i="5"/>
  <c r="Y1682" i="5"/>
  <c r="Y1681" i="5"/>
  <c r="Y1680" i="5"/>
  <c r="Y1679" i="5"/>
  <c r="Y1678" i="5"/>
  <c r="Y1677" i="5"/>
  <c r="Y1676" i="5"/>
  <c r="Y1675" i="5"/>
  <c r="Y1674" i="5"/>
  <c r="Y1673" i="5"/>
  <c r="Y1672" i="5"/>
  <c r="Y1671" i="5"/>
  <c r="Y1670" i="5"/>
  <c r="Y1669" i="5"/>
  <c r="Y1668" i="5"/>
  <c r="Y1667" i="5"/>
  <c r="Y1666" i="5"/>
  <c r="Y1665" i="5"/>
  <c r="Y1664" i="5"/>
  <c r="Y1663" i="5"/>
  <c r="Y1662" i="5"/>
  <c r="Y1661" i="5"/>
  <c r="Y1660" i="5"/>
  <c r="Y1659" i="5"/>
  <c r="Y1658" i="5"/>
  <c r="Y1657" i="5"/>
  <c r="Y1656" i="5"/>
  <c r="Y1655" i="5"/>
  <c r="Y1654" i="5"/>
  <c r="Y1653" i="5"/>
  <c r="Y1652" i="5"/>
  <c r="Y1651" i="5"/>
  <c r="Y1650" i="5"/>
  <c r="Y1649" i="5"/>
  <c r="Y1648" i="5"/>
  <c r="Y1647" i="5"/>
  <c r="Y1646" i="5"/>
  <c r="Y1645" i="5"/>
  <c r="Y1644" i="5"/>
  <c r="Y1643" i="5"/>
  <c r="Y1642" i="5"/>
  <c r="Y1641" i="5"/>
  <c r="Y1640" i="5"/>
  <c r="Y1639" i="5"/>
  <c r="Y1638" i="5"/>
  <c r="Y1637" i="5"/>
  <c r="Y1636" i="5"/>
  <c r="Y1635" i="5"/>
  <c r="Y1634" i="5"/>
  <c r="Y1633" i="5"/>
  <c r="Y1632" i="5"/>
  <c r="Y1631" i="5"/>
  <c r="Y1630" i="5"/>
  <c r="Y1629" i="5"/>
  <c r="Y1628" i="5"/>
  <c r="Y1627" i="5"/>
  <c r="Y1626" i="5"/>
  <c r="Y1625" i="5"/>
  <c r="Y1624" i="5"/>
  <c r="Y1623" i="5"/>
  <c r="Y1622" i="5"/>
  <c r="Y1621" i="5"/>
  <c r="Y1620" i="5"/>
  <c r="Y1619" i="5"/>
  <c r="Y1618" i="5"/>
  <c r="Y1617" i="5"/>
  <c r="Y1616" i="5"/>
  <c r="Y1615" i="5"/>
  <c r="Y1614" i="5"/>
  <c r="Y1613" i="5"/>
  <c r="Y1612" i="5"/>
  <c r="Y1611" i="5"/>
  <c r="Y1610" i="5"/>
  <c r="Y1609" i="5"/>
  <c r="Y1608" i="5"/>
  <c r="Y1607" i="5"/>
  <c r="Y1606" i="5"/>
  <c r="Y1605" i="5"/>
  <c r="Y1604" i="5"/>
  <c r="Y1603" i="5"/>
  <c r="Y1602" i="5"/>
  <c r="Y1601" i="5"/>
  <c r="Y1600" i="5"/>
  <c r="Y1599" i="5"/>
  <c r="Y1598" i="5"/>
  <c r="Y1597" i="5"/>
  <c r="Y1596" i="5"/>
  <c r="Y1595" i="5"/>
  <c r="Y1594" i="5"/>
  <c r="Y1593" i="5"/>
  <c r="Y1592" i="5"/>
  <c r="Y1591" i="5"/>
  <c r="Y1590" i="5"/>
  <c r="Y1589" i="5"/>
  <c r="Y1588" i="5"/>
  <c r="Y1587" i="5"/>
  <c r="Y1586" i="5"/>
  <c r="Y1585" i="5"/>
  <c r="Y1584" i="5"/>
  <c r="Y1583" i="5"/>
  <c r="Y1582" i="5"/>
  <c r="Y1581" i="5"/>
  <c r="Y1580" i="5"/>
  <c r="Y1579" i="5"/>
  <c r="Y1578" i="5"/>
  <c r="Y1577" i="5"/>
  <c r="Y1576" i="5"/>
  <c r="Y1575" i="5"/>
  <c r="Y1574" i="5"/>
  <c r="Y1573" i="5"/>
  <c r="Y1572" i="5"/>
  <c r="Y1571" i="5"/>
  <c r="Y1570" i="5"/>
  <c r="Y1569" i="5"/>
  <c r="Y1568" i="5"/>
  <c r="Y1567" i="5"/>
  <c r="Y1566" i="5"/>
  <c r="Y1565" i="5"/>
  <c r="Y1564" i="5"/>
  <c r="Y1563" i="5"/>
  <c r="Y1562" i="5"/>
  <c r="Y1561" i="5"/>
  <c r="Y1560" i="5"/>
  <c r="Y1559" i="5"/>
  <c r="Y1558" i="5"/>
  <c r="Y1557" i="5"/>
  <c r="Y1556" i="5"/>
  <c r="Y1555" i="5"/>
  <c r="Y1554" i="5"/>
  <c r="Y1553" i="5"/>
  <c r="Y1552" i="5"/>
  <c r="Y1551" i="5"/>
  <c r="Y1550" i="5"/>
  <c r="Y1549" i="5"/>
  <c r="Y1548" i="5"/>
  <c r="Y1547" i="5"/>
  <c r="Y1546" i="5"/>
  <c r="Y1545" i="5"/>
  <c r="Y1544" i="5"/>
  <c r="Y1543" i="5"/>
  <c r="Y1542" i="5"/>
  <c r="Y1541" i="5"/>
  <c r="Y1540" i="5"/>
  <c r="Y1539" i="5"/>
  <c r="Y1538" i="5"/>
  <c r="Y1537" i="5"/>
  <c r="Y1536" i="5"/>
  <c r="Y1535" i="5"/>
  <c r="Y1534" i="5"/>
  <c r="Y1533" i="5"/>
  <c r="Y1532" i="5"/>
  <c r="Y1531" i="5"/>
  <c r="Y1530" i="5"/>
  <c r="Y1529" i="5"/>
  <c r="Y1528" i="5"/>
  <c r="Y1527" i="5"/>
  <c r="Y1526" i="5"/>
  <c r="Y1525" i="5"/>
  <c r="Y1524" i="5"/>
  <c r="Y1523" i="5"/>
  <c r="Y1522" i="5"/>
  <c r="Y1521" i="5"/>
  <c r="Y1520" i="5"/>
  <c r="Y1519" i="5"/>
  <c r="Y1518" i="5"/>
  <c r="Y1517" i="5"/>
  <c r="Y1516" i="5"/>
  <c r="Y1515" i="5"/>
  <c r="Y1514" i="5"/>
  <c r="Y1513" i="5"/>
  <c r="Y1512" i="5"/>
  <c r="Y1511" i="5"/>
  <c r="Y1510" i="5"/>
  <c r="Y1509" i="5"/>
  <c r="Y1508" i="5"/>
  <c r="Y1507" i="5"/>
  <c r="Y1506" i="5"/>
  <c r="Y1505" i="5"/>
  <c r="Y1504" i="5"/>
  <c r="Y1503" i="5"/>
  <c r="Y1502" i="5"/>
  <c r="Y1501" i="5"/>
  <c r="Y1500" i="5"/>
  <c r="Y1499" i="5"/>
  <c r="Y1498" i="5"/>
  <c r="Y1497" i="5"/>
  <c r="Y1496" i="5"/>
  <c r="Y1495" i="5"/>
  <c r="Y1494" i="5"/>
  <c r="Y1493" i="5"/>
  <c r="Y1492" i="5"/>
  <c r="Y1491" i="5"/>
  <c r="Y1490" i="5"/>
  <c r="Y1489" i="5"/>
  <c r="Y1488" i="5"/>
  <c r="Y1487" i="5"/>
  <c r="Y1486" i="5"/>
  <c r="Y1485" i="5"/>
  <c r="Y1484" i="5"/>
  <c r="Y1483" i="5"/>
  <c r="Y1482" i="5"/>
  <c r="Y1481" i="5"/>
  <c r="Y1480" i="5"/>
  <c r="Y1479" i="5"/>
  <c r="Y1478" i="5"/>
  <c r="Q1884" i="5"/>
  <c r="P1884" i="5"/>
  <c r="O1884" i="5"/>
  <c r="Q1883" i="5"/>
  <c r="P1883" i="5"/>
  <c r="O1883" i="5"/>
  <c r="Q1882" i="5"/>
  <c r="P1882" i="5"/>
  <c r="O1882" i="5"/>
  <c r="Q1881" i="5"/>
  <c r="P1881" i="5"/>
  <c r="O1881" i="5"/>
  <c r="Q1880" i="5"/>
  <c r="P1880" i="5"/>
  <c r="O1880" i="5"/>
  <c r="Q1879" i="5"/>
  <c r="P1879" i="5"/>
  <c r="O1879" i="5"/>
  <c r="Q1878" i="5"/>
  <c r="P1878" i="5"/>
  <c r="O1878" i="5"/>
  <c r="Q1877" i="5"/>
  <c r="P1877" i="5"/>
  <c r="O1877" i="5"/>
  <c r="Q1876" i="5"/>
  <c r="P1876" i="5"/>
  <c r="O1876" i="5"/>
  <c r="Q1875" i="5"/>
  <c r="P1875" i="5"/>
  <c r="O1875" i="5"/>
  <c r="Q1874" i="5"/>
  <c r="P1874" i="5"/>
  <c r="O1874" i="5"/>
  <c r="Q1873" i="5"/>
  <c r="P1873" i="5"/>
  <c r="O1873" i="5"/>
  <c r="Q1872" i="5"/>
  <c r="P1872" i="5"/>
  <c r="O1872" i="5"/>
  <c r="Q1871" i="5"/>
  <c r="P1871" i="5"/>
  <c r="O1871" i="5"/>
  <c r="Q1870" i="5"/>
  <c r="P1870" i="5"/>
  <c r="O1870" i="5"/>
  <c r="Q1869" i="5"/>
  <c r="P1869" i="5"/>
  <c r="O1869" i="5"/>
  <c r="Q1868" i="5"/>
  <c r="P1868" i="5"/>
  <c r="O1868" i="5"/>
  <c r="Q1867" i="5"/>
  <c r="P1867" i="5"/>
  <c r="O1867" i="5"/>
  <c r="Q1866" i="5"/>
  <c r="P1866" i="5"/>
  <c r="O1866" i="5"/>
  <c r="Q1865" i="5"/>
  <c r="P1865" i="5"/>
  <c r="O1865" i="5"/>
  <c r="Q1864" i="5"/>
  <c r="P1864" i="5"/>
  <c r="O1864" i="5"/>
  <c r="Q1863" i="5"/>
  <c r="P1863" i="5"/>
  <c r="O1863" i="5"/>
  <c r="Q1862" i="5"/>
  <c r="P1862" i="5"/>
  <c r="O1862" i="5"/>
  <c r="Q1861" i="5"/>
  <c r="P1861" i="5"/>
  <c r="O1861" i="5"/>
  <c r="Q1860" i="5"/>
  <c r="P1860" i="5"/>
  <c r="O1860" i="5"/>
  <c r="Q1859" i="5"/>
  <c r="P1859" i="5"/>
  <c r="O1859" i="5"/>
  <c r="Q1858" i="5"/>
  <c r="P1858" i="5"/>
  <c r="O1858" i="5"/>
  <c r="Q1857" i="5"/>
  <c r="P1857" i="5"/>
  <c r="O1857" i="5"/>
  <c r="Q1856" i="5"/>
  <c r="P1856" i="5"/>
  <c r="O1856" i="5"/>
  <c r="Q1855" i="5"/>
  <c r="P1855" i="5"/>
  <c r="O1855" i="5"/>
  <c r="Q1854" i="5"/>
  <c r="P1854" i="5"/>
  <c r="O1854" i="5"/>
  <c r="Q1853" i="5"/>
  <c r="P1853" i="5"/>
  <c r="O1853" i="5"/>
  <c r="Q1852" i="5"/>
  <c r="P1852" i="5"/>
  <c r="O1852" i="5"/>
  <c r="Q1851" i="5"/>
  <c r="P1851" i="5"/>
  <c r="O1851" i="5"/>
  <c r="Q1850" i="5"/>
  <c r="P1850" i="5"/>
  <c r="O1850" i="5"/>
  <c r="Q1849" i="5"/>
  <c r="P1849" i="5"/>
  <c r="O1849" i="5"/>
  <c r="Q1848" i="5"/>
  <c r="P1848" i="5"/>
  <c r="O1848" i="5"/>
  <c r="Q1847" i="5"/>
  <c r="P1847" i="5"/>
  <c r="O1847" i="5"/>
  <c r="Q1846" i="5"/>
  <c r="P1846" i="5"/>
  <c r="O1846" i="5"/>
  <c r="Q1845" i="5"/>
  <c r="P1845" i="5"/>
  <c r="O1845" i="5"/>
  <c r="Q1844" i="5"/>
  <c r="P1844" i="5"/>
  <c r="O1844" i="5"/>
  <c r="Q1843" i="5"/>
  <c r="P1843" i="5"/>
  <c r="O1843" i="5"/>
  <c r="Q1842" i="5"/>
  <c r="P1842" i="5"/>
  <c r="O1842" i="5"/>
  <c r="Q1841" i="5"/>
  <c r="P1841" i="5"/>
  <c r="O1841" i="5"/>
  <c r="Q1840" i="5"/>
  <c r="P1840" i="5"/>
  <c r="O1840" i="5"/>
  <c r="Q1839" i="5"/>
  <c r="P1839" i="5"/>
  <c r="O1839" i="5"/>
  <c r="Q1838" i="5"/>
  <c r="P1838" i="5"/>
  <c r="O1838" i="5"/>
  <c r="Q1837" i="5"/>
  <c r="P1837" i="5"/>
  <c r="O1837" i="5"/>
  <c r="Q1836" i="5"/>
  <c r="P1836" i="5"/>
  <c r="O1836" i="5"/>
  <c r="Q1835" i="5"/>
  <c r="P1835" i="5"/>
  <c r="O1835" i="5"/>
  <c r="Q1834" i="5"/>
  <c r="P1834" i="5"/>
  <c r="O1834" i="5"/>
  <c r="Q1833" i="5"/>
  <c r="P1833" i="5"/>
  <c r="O1833" i="5"/>
  <c r="Q1832" i="5"/>
  <c r="P1832" i="5"/>
  <c r="O1832" i="5"/>
  <c r="Q1831" i="5"/>
  <c r="P1831" i="5"/>
  <c r="O1831" i="5"/>
  <c r="Q1830" i="5"/>
  <c r="P1830" i="5"/>
  <c r="O1830" i="5"/>
  <c r="Q1829" i="5"/>
  <c r="P1829" i="5"/>
  <c r="O1829" i="5"/>
  <c r="Q1828" i="5"/>
  <c r="P1828" i="5"/>
  <c r="O1828" i="5"/>
  <c r="Q1827" i="5"/>
  <c r="P1827" i="5"/>
  <c r="O1827" i="5"/>
  <c r="Q1826" i="5"/>
  <c r="P1826" i="5"/>
  <c r="O1826" i="5"/>
  <c r="Q1825" i="5"/>
  <c r="P1825" i="5"/>
  <c r="O1825" i="5"/>
  <c r="Q1824" i="5"/>
  <c r="P1824" i="5"/>
  <c r="O1824" i="5"/>
  <c r="Q1823" i="5"/>
  <c r="P1823" i="5"/>
  <c r="O1823" i="5"/>
  <c r="Q1822" i="5"/>
  <c r="P1822" i="5"/>
  <c r="O1822" i="5"/>
  <c r="Q1821" i="5"/>
  <c r="P1821" i="5"/>
  <c r="O1821" i="5"/>
  <c r="Q1820" i="5"/>
  <c r="P1820" i="5"/>
  <c r="O1820" i="5"/>
  <c r="Q1819" i="5"/>
  <c r="P1819" i="5"/>
  <c r="O1819" i="5"/>
  <c r="Q1818" i="5"/>
  <c r="P1818" i="5"/>
  <c r="O1818" i="5"/>
  <c r="Q1817" i="5"/>
  <c r="P1817" i="5"/>
  <c r="O1817" i="5"/>
  <c r="Q1816" i="5"/>
  <c r="P1816" i="5"/>
  <c r="O1816" i="5"/>
  <c r="Q1815" i="5"/>
  <c r="P1815" i="5"/>
  <c r="O1815" i="5"/>
  <c r="Q1814" i="5"/>
  <c r="P1814" i="5"/>
  <c r="O1814" i="5"/>
  <c r="Q1813" i="5"/>
  <c r="P1813" i="5"/>
  <c r="O1813" i="5"/>
  <c r="Q1812" i="5"/>
  <c r="P1812" i="5"/>
  <c r="O1812" i="5"/>
  <c r="Q1811" i="5"/>
  <c r="P1811" i="5"/>
  <c r="O1811" i="5"/>
  <c r="Q1810" i="5"/>
  <c r="P1810" i="5"/>
  <c r="O1810" i="5"/>
  <c r="Q1809" i="5"/>
  <c r="P1809" i="5"/>
  <c r="O1809" i="5"/>
  <c r="Q1808" i="5"/>
  <c r="P1808" i="5"/>
  <c r="O1808" i="5"/>
  <c r="Q1807" i="5"/>
  <c r="P1807" i="5"/>
  <c r="O1807" i="5"/>
  <c r="Q1806" i="5"/>
  <c r="P1806" i="5"/>
  <c r="O1806" i="5"/>
  <c r="Q1805" i="5"/>
  <c r="P1805" i="5"/>
  <c r="O1805" i="5"/>
  <c r="Q1804" i="5"/>
  <c r="P1804" i="5"/>
  <c r="O1804" i="5"/>
  <c r="Q1803" i="5"/>
  <c r="P1803" i="5"/>
  <c r="O1803" i="5"/>
  <c r="Q1802" i="5"/>
  <c r="P1802" i="5"/>
  <c r="O1802" i="5"/>
  <c r="Q1801" i="5"/>
  <c r="P1801" i="5"/>
  <c r="O1801" i="5"/>
  <c r="Q1800" i="5"/>
  <c r="P1800" i="5"/>
  <c r="O1800" i="5"/>
  <c r="Q1799" i="5"/>
  <c r="P1799" i="5"/>
  <c r="O1799" i="5"/>
  <c r="Q1798" i="5"/>
  <c r="P1798" i="5"/>
  <c r="O1798" i="5"/>
  <c r="Q1797" i="5"/>
  <c r="P1797" i="5"/>
  <c r="O1797" i="5"/>
  <c r="Q1796" i="5"/>
  <c r="P1796" i="5"/>
  <c r="O1796" i="5"/>
  <c r="Q1795" i="5"/>
  <c r="P1795" i="5"/>
  <c r="O1795" i="5"/>
  <c r="Q1794" i="5"/>
  <c r="P1794" i="5"/>
  <c r="O1794" i="5"/>
  <c r="Q1793" i="5"/>
  <c r="P1793" i="5"/>
  <c r="O1793" i="5"/>
  <c r="Q1792" i="5"/>
  <c r="P1792" i="5"/>
  <c r="O1792" i="5"/>
  <c r="Q1791" i="5"/>
  <c r="P1791" i="5"/>
  <c r="O1791" i="5"/>
  <c r="Q1790" i="5"/>
  <c r="P1790" i="5"/>
  <c r="O1790" i="5"/>
  <c r="Q1789" i="5"/>
  <c r="P1789" i="5"/>
  <c r="O1789" i="5"/>
  <c r="Q1788" i="5"/>
  <c r="P1788" i="5"/>
  <c r="O1788" i="5"/>
  <c r="Q1787" i="5"/>
  <c r="P1787" i="5"/>
  <c r="O1787" i="5"/>
  <c r="Q1786" i="5"/>
  <c r="P1786" i="5"/>
  <c r="O1786" i="5"/>
  <c r="Q1785" i="5"/>
  <c r="P1785" i="5"/>
  <c r="O1785" i="5"/>
  <c r="Q1784" i="5"/>
  <c r="P1784" i="5"/>
  <c r="O1784" i="5"/>
  <c r="Q1783" i="5"/>
  <c r="P1783" i="5"/>
  <c r="O1783" i="5"/>
  <c r="Q1782" i="5"/>
  <c r="P1782" i="5"/>
  <c r="O1782" i="5"/>
  <c r="Q1781" i="5"/>
  <c r="P1781" i="5"/>
  <c r="O1781" i="5"/>
  <c r="Q1780" i="5"/>
  <c r="P1780" i="5"/>
  <c r="O1780" i="5"/>
  <c r="Q1779" i="5"/>
  <c r="P1779" i="5"/>
  <c r="O1779" i="5"/>
  <c r="Q1778" i="5"/>
  <c r="P1778" i="5"/>
  <c r="O1778" i="5"/>
  <c r="Q1777" i="5"/>
  <c r="P1777" i="5"/>
  <c r="O1777" i="5"/>
  <c r="Q1776" i="5"/>
  <c r="P1776" i="5"/>
  <c r="O1776" i="5"/>
  <c r="Q1775" i="5"/>
  <c r="P1775" i="5"/>
  <c r="O1775" i="5"/>
  <c r="Q1774" i="5"/>
  <c r="P1774" i="5"/>
  <c r="O1774" i="5"/>
  <c r="Q1773" i="5"/>
  <c r="P1773" i="5"/>
  <c r="O1773" i="5"/>
  <c r="Q1772" i="5"/>
  <c r="P1772" i="5"/>
  <c r="O1772" i="5"/>
  <c r="Q1771" i="5"/>
  <c r="P1771" i="5"/>
  <c r="O1771" i="5"/>
  <c r="Q1770" i="5"/>
  <c r="P1770" i="5"/>
  <c r="O1770" i="5"/>
  <c r="Q1769" i="5"/>
  <c r="P1769" i="5"/>
  <c r="O1769" i="5"/>
  <c r="Q1768" i="5"/>
  <c r="P1768" i="5"/>
  <c r="O1768" i="5"/>
  <c r="Q1767" i="5"/>
  <c r="P1767" i="5"/>
  <c r="O1767" i="5"/>
  <c r="Q1766" i="5"/>
  <c r="P1766" i="5"/>
  <c r="O1766" i="5"/>
  <c r="Q1765" i="5"/>
  <c r="P1765" i="5"/>
  <c r="O1765" i="5"/>
  <c r="Q1764" i="5"/>
  <c r="P1764" i="5"/>
  <c r="O1764" i="5"/>
  <c r="Q1763" i="5"/>
  <c r="P1763" i="5"/>
  <c r="O1763" i="5"/>
  <c r="Q1762" i="5"/>
  <c r="P1762" i="5"/>
  <c r="O1762" i="5"/>
  <c r="Q1761" i="5"/>
  <c r="P1761" i="5"/>
  <c r="O1761" i="5"/>
  <c r="Q1760" i="5"/>
  <c r="P1760" i="5"/>
  <c r="O1760" i="5"/>
  <c r="Q1759" i="5"/>
  <c r="P1759" i="5"/>
  <c r="O1759" i="5"/>
  <c r="Q1758" i="5"/>
  <c r="P1758" i="5"/>
  <c r="O1758" i="5"/>
  <c r="Q1757" i="5"/>
  <c r="P1757" i="5"/>
  <c r="O1757" i="5"/>
  <c r="Q1756" i="5"/>
  <c r="P1756" i="5"/>
  <c r="O1756" i="5"/>
  <c r="Q1755" i="5"/>
  <c r="P1755" i="5"/>
  <c r="O1755" i="5"/>
  <c r="Q1754" i="5"/>
  <c r="P1754" i="5"/>
  <c r="O1754" i="5"/>
  <c r="Q1753" i="5"/>
  <c r="P1753" i="5"/>
  <c r="O1753" i="5"/>
  <c r="Q1752" i="5"/>
  <c r="P1752" i="5"/>
  <c r="O1752" i="5"/>
  <c r="Q1751" i="5"/>
  <c r="P1751" i="5"/>
  <c r="O1751" i="5"/>
  <c r="Q1750" i="5"/>
  <c r="P1750" i="5"/>
  <c r="O1750" i="5"/>
  <c r="Q1749" i="5"/>
  <c r="P1749" i="5"/>
  <c r="O1749" i="5"/>
  <c r="Q1748" i="5"/>
  <c r="P1748" i="5"/>
  <c r="O1748" i="5"/>
  <c r="Q1747" i="5"/>
  <c r="P1747" i="5"/>
  <c r="O1747" i="5"/>
  <c r="Q1746" i="5"/>
  <c r="P1746" i="5"/>
  <c r="O1746" i="5"/>
  <c r="Q1745" i="5"/>
  <c r="P1745" i="5"/>
  <c r="O1745" i="5"/>
  <c r="Q1744" i="5"/>
  <c r="P1744" i="5"/>
  <c r="O1744" i="5"/>
  <c r="Q1743" i="5"/>
  <c r="P1743" i="5"/>
  <c r="O1743" i="5"/>
  <c r="Q1742" i="5"/>
  <c r="P1742" i="5"/>
  <c r="O1742" i="5"/>
  <c r="Q1741" i="5"/>
  <c r="P1741" i="5"/>
  <c r="O1741" i="5"/>
  <c r="Q1740" i="5"/>
  <c r="P1740" i="5"/>
  <c r="O1740" i="5"/>
  <c r="Q1739" i="5"/>
  <c r="P1739" i="5"/>
  <c r="O1739" i="5"/>
  <c r="Q1738" i="5"/>
  <c r="P1738" i="5"/>
  <c r="O1738" i="5"/>
  <c r="Q1737" i="5"/>
  <c r="P1737" i="5"/>
  <c r="O1737" i="5"/>
  <c r="Q1736" i="5"/>
  <c r="P1736" i="5"/>
  <c r="O1736" i="5"/>
  <c r="Q1735" i="5"/>
  <c r="P1735" i="5"/>
  <c r="O1735" i="5"/>
  <c r="Q1734" i="5"/>
  <c r="P1734" i="5"/>
  <c r="O1734" i="5"/>
  <c r="Q1733" i="5"/>
  <c r="P1733" i="5"/>
  <c r="O1733" i="5"/>
  <c r="Q1732" i="5"/>
  <c r="P1732" i="5"/>
  <c r="O1732" i="5"/>
  <c r="Q1731" i="5"/>
  <c r="P1731" i="5"/>
  <c r="O1731" i="5"/>
  <c r="Q1730" i="5"/>
  <c r="P1730" i="5"/>
  <c r="O1730" i="5"/>
  <c r="Q1729" i="5"/>
  <c r="P1729" i="5"/>
  <c r="O1729" i="5"/>
  <c r="Q1728" i="5"/>
  <c r="P1728" i="5"/>
  <c r="O1728" i="5"/>
  <c r="Q1727" i="5"/>
  <c r="P1727" i="5"/>
  <c r="O1727" i="5"/>
  <c r="Q1726" i="5"/>
  <c r="P1726" i="5"/>
  <c r="O1726" i="5"/>
  <c r="Q1725" i="5"/>
  <c r="P1725" i="5"/>
  <c r="O1725" i="5"/>
  <c r="Q1724" i="5"/>
  <c r="P1724" i="5"/>
  <c r="O1724" i="5"/>
  <c r="Q1723" i="5"/>
  <c r="P1723" i="5"/>
  <c r="O1723" i="5"/>
  <c r="Q1722" i="5"/>
  <c r="P1722" i="5"/>
  <c r="O1722" i="5"/>
  <c r="Q1721" i="5"/>
  <c r="P1721" i="5"/>
  <c r="O1721" i="5"/>
  <c r="Q1720" i="5"/>
  <c r="P1720" i="5"/>
  <c r="O1720" i="5"/>
  <c r="Q1719" i="5"/>
  <c r="P1719" i="5"/>
  <c r="O1719" i="5"/>
  <c r="Q1718" i="5"/>
  <c r="P1718" i="5"/>
  <c r="O1718" i="5"/>
  <c r="Q1717" i="5"/>
  <c r="P1717" i="5"/>
  <c r="O1717" i="5"/>
  <c r="Q1716" i="5"/>
  <c r="P1716" i="5"/>
  <c r="O1716" i="5"/>
  <c r="Q1715" i="5"/>
  <c r="P1715" i="5"/>
  <c r="O1715" i="5"/>
  <c r="Q1714" i="5"/>
  <c r="P1714" i="5"/>
  <c r="O1714" i="5"/>
  <c r="Q1713" i="5"/>
  <c r="P1713" i="5"/>
  <c r="O1713" i="5"/>
  <c r="Q1712" i="5"/>
  <c r="P1712" i="5"/>
  <c r="O1712" i="5"/>
  <c r="Q1711" i="5"/>
  <c r="P1711" i="5"/>
  <c r="O1711" i="5"/>
  <c r="Q1710" i="5"/>
  <c r="P1710" i="5"/>
  <c r="O1710" i="5"/>
  <c r="Q1709" i="5"/>
  <c r="P1709" i="5"/>
  <c r="O1709" i="5"/>
  <c r="Q1708" i="5"/>
  <c r="P1708" i="5"/>
  <c r="O1708" i="5"/>
  <c r="Q1707" i="5"/>
  <c r="P1707" i="5"/>
  <c r="O1707" i="5"/>
  <c r="Q1706" i="5"/>
  <c r="P1706" i="5"/>
  <c r="O1706" i="5"/>
  <c r="Q1705" i="5"/>
  <c r="P1705" i="5"/>
  <c r="O1705" i="5"/>
  <c r="Q1704" i="5"/>
  <c r="P1704" i="5"/>
  <c r="O1704" i="5"/>
  <c r="Q1703" i="5"/>
  <c r="P1703" i="5"/>
  <c r="O1703" i="5"/>
  <c r="Q1702" i="5"/>
  <c r="P1702" i="5"/>
  <c r="O1702" i="5"/>
  <c r="Q1701" i="5"/>
  <c r="P1701" i="5"/>
  <c r="O1701" i="5"/>
  <c r="Q1700" i="5"/>
  <c r="P1700" i="5"/>
  <c r="O1700" i="5"/>
  <c r="Q1699" i="5"/>
  <c r="P1699" i="5"/>
  <c r="O1699" i="5"/>
  <c r="Q1698" i="5"/>
  <c r="P1698" i="5"/>
  <c r="O1698" i="5"/>
  <c r="Q1697" i="5"/>
  <c r="P1697" i="5"/>
  <c r="O1697" i="5"/>
  <c r="Q1696" i="5"/>
  <c r="P1696" i="5"/>
  <c r="O1696" i="5"/>
  <c r="Q1695" i="5"/>
  <c r="P1695" i="5"/>
  <c r="O1695" i="5"/>
  <c r="Q1694" i="5"/>
  <c r="P1694" i="5"/>
  <c r="O1694" i="5"/>
  <c r="Q1693" i="5"/>
  <c r="P1693" i="5"/>
  <c r="O1693" i="5"/>
  <c r="Q1692" i="5"/>
  <c r="P1692" i="5"/>
  <c r="O1692" i="5"/>
  <c r="Q1691" i="5"/>
  <c r="P1691" i="5"/>
  <c r="O1691" i="5"/>
  <c r="Q1690" i="5"/>
  <c r="P1690" i="5"/>
  <c r="O1690" i="5"/>
  <c r="Q1689" i="5"/>
  <c r="P1689" i="5"/>
  <c r="O1689" i="5"/>
  <c r="Q1688" i="5"/>
  <c r="P1688" i="5"/>
  <c r="O1688" i="5"/>
  <c r="Q1687" i="5"/>
  <c r="P1687" i="5"/>
  <c r="O1687" i="5"/>
  <c r="Q1686" i="5"/>
  <c r="P1686" i="5"/>
  <c r="O1686" i="5"/>
  <c r="Q1685" i="5"/>
  <c r="P1685" i="5"/>
  <c r="O1685" i="5"/>
  <c r="Q1684" i="5"/>
  <c r="P1684" i="5"/>
  <c r="O1684" i="5"/>
  <c r="Q1683" i="5"/>
  <c r="P1683" i="5"/>
  <c r="O1683" i="5"/>
  <c r="Q1682" i="5"/>
  <c r="P1682" i="5"/>
  <c r="O1682" i="5"/>
  <c r="Q1681" i="5"/>
  <c r="P1681" i="5"/>
  <c r="O1681" i="5"/>
  <c r="Q1680" i="5"/>
  <c r="P1680" i="5"/>
  <c r="O1680" i="5"/>
  <c r="Q1679" i="5"/>
  <c r="P1679" i="5"/>
  <c r="O1679" i="5"/>
  <c r="Q1678" i="5"/>
  <c r="P1678" i="5"/>
  <c r="O1678" i="5"/>
  <c r="Q1677" i="5"/>
  <c r="P1677" i="5"/>
  <c r="O1677" i="5"/>
  <c r="Q1676" i="5"/>
  <c r="P1676" i="5"/>
  <c r="O1676" i="5"/>
  <c r="Q1675" i="5"/>
  <c r="P1675" i="5"/>
  <c r="O1675" i="5"/>
  <c r="Q1674" i="5"/>
  <c r="P1674" i="5"/>
  <c r="O1674" i="5"/>
  <c r="Q1673" i="5"/>
  <c r="P1673" i="5"/>
  <c r="O1673" i="5"/>
  <c r="Q1672" i="5"/>
  <c r="P1672" i="5"/>
  <c r="O1672" i="5"/>
  <c r="Q1671" i="5"/>
  <c r="P1671" i="5"/>
  <c r="O1671" i="5"/>
  <c r="Q1670" i="5"/>
  <c r="P1670" i="5"/>
  <c r="O1670" i="5"/>
  <c r="Q1669" i="5"/>
  <c r="P1669" i="5"/>
  <c r="O1669" i="5"/>
  <c r="Q1668" i="5"/>
  <c r="P1668" i="5"/>
  <c r="O1668" i="5"/>
  <c r="Q1667" i="5"/>
  <c r="P1667" i="5"/>
  <c r="O1667" i="5"/>
  <c r="Q1666" i="5"/>
  <c r="P1666" i="5"/>
  <c r="O1666" i="5"/>
  <c r="Q1665" i="5"/>
  <c r="P1665" i="5"/>
  <c r="O1665" i="5"/>
  <c r="Q1664" i="5"/>
  <c r="P1664" i="5"/>
  <c r="O1664" i="5"/>
  <c r="Q1663" i="5"/>
  <c r="P1663" i="5"/>
  <c r="O1663" i="5"/>
  <c r="Q1662" i="5"/>
  <c r="P1662" i="5"/>
  <c r="O1662" i="5"/>
  <c r="Q1661" i="5"/>
  <c r="P1661" i="5"/>
  <c r="O1661" i="5"/>
  <c r="Q1660" i="5"/>
  <c r="P1660" i="5"/>
  <c r="O1660" i="5"/>
  <c r="Q1659" i="5"/>
  <c r="P1659" i="5"/>
  <c r="O1659" i="5"/>
  <c r="Q1658" i="5"/>
  <c r="P1658" i="5"/>
  <c r="O1658" i="5"/>
  <c r="Q1657" i="5"/>
  <c r="P1657" i="5"/>
  <c r="O1657" i="5"/>
  <c r="Q1656" i="5"/>
  <c r="P1656" i="5"/>
  <c r="O1656" i="5"/>
  <c r="Q1655" i="5"/>
  <c r="P1655" i="5"/>
  <c r="O1655" i="5"/>
  <c r="Q1654" i="5"/>
  <c r="P1654" i="5"/>
  <c r="O1654" i="5"/>
  <c r="Q1653" i="5"/>
  <c r="P1653" i="5"/>
  <c r="O1653" i="5"/>
  <c r="Q1652" i="5"/>
  <c r="P1652" i="5"/>
  <c r="O1652" i="5"/>
  <c r="Q1651" i="5"/>
  <c r="P1651" i="5"/>
  <c r="O1651" i="5"/>
  <c r="Q1650" i="5"/>
  <c r="P1650" i="5"/>
  <c r="O1650" i="5"/>
  <c r="Q1649" i="5"/>
  <c r="P1649" i="5"/>
  <c r="O1649" i="5"/>
  <c r="Q1648" i="5"/>
  <c r="P1648" i="5"/>
  <c r="O1648" i="5"/>
  <c r="Q1647" i="5"/>
  <c r="P1647" i="5"/>
  <c r="O1647" i="5"/>
  <c r="Q1646" i="5"/>
  <c r="P1646" i="5"/>
  <c r="O1646" i="5"/>
  <c r="Q1645" i="5"/>
  <c r="P1645" i="5"/>
  <c r="O1645" i="5"/>
  <c r="Q1644" i="5"/>
  <c r="P1644" i="5"/>
  <c r="O1644" i="5"/>
  <c r="Q1643" i="5"/>
  <c r="P1643" i="5"/>
  <c r="O1643" i="5"/>
  <c r="Q1642" i="5"/>
  <c r="P1642" i="5"/>
  <c r="O1642" i="5"/>
  <c r="Q1641" i="5"/>
  <c r="P1641" i="5"/>
  <c r="O1641" i="5"/>
  <c r="Q1640" i="5"/>
  <c r="P1640" i="5"/>
  <c r="O1640" i="5"/>
  <c r="Q1639" i="5"/>
  <c r="P1639" i="5"/>
  <c r="O1639" i="5"/>
  <c r="Q1638" i="5"/>
  <c r="P1638" i="5"/>
  <c r="O1638" i="5"/>
  <c r="Q1637" i="5"/>
  <c r="P1637" i="5"/>
  <c r="O1637" i="5"/>
  <c r="Q1636" i="5"/>
  <c r="P1636" i="5"/>
  <c r="O1636" i="5"/>
  <c r="Q1635" i="5"/>
  <c r="P1635" i="5"/>
  <c r="O1635" i="5"/>
  <c r="Q1634" i="5"/>
  <c r="P1634" i="5"/>
  <c r="O1634" i="5"/>
  <c r="Q1633" i="5"/>
  <c r="P1633" i="5"/>
  <c r="O1633" i="5"/>
  <c r="Q1632" i="5"/>
  <c r="P1632" i="5"/>
  <c r="O1632" i="5"/>
  <c r="Q1631" i="5"/>
  <c r="P1631" i="5"/>
  <c r="O1631" i="5"/>
  <c r="Q1630" i="5"/>
  <c r="P1630" i="5"/>
  <c r="O1630" i="5"/>
  <c r="Q1629" i="5"/>
  <c r="P1629" i="5"/>
  <c r="O1629" i="5"/>
  <c r="Q1628" i="5"/>
  <c r="P1628" i="5"/>
  <c r="O1628" i="5"/>
  <c r="Q1627" i="5"/>
  <c r="P1627" i="5"/>
  <c r="O1627" i="5"/>
  <c r="Q1626" i="5"/>
  <c r="P1626" i="5"/>
  <c r="O1626" i="5"/>
  <c r="Q1625" i="5"/>
  <c r="P1625" i="5"/>
  <c r="O1625" i="5"/>
  <c r="Q1624" i="5"/>
  <c r="P1624" i="5"/>
  <c r="O1624" i="5"/>
  <c r="Q1623" i="5"/>
  <c r="P1623" i="5"/>
  <c r="O1623" i="5"/>
  <c r="Q1622" i="5"/>
  <c r="P1622" i="5"/>
  <c r="O1622" i="5"/>
  <c r="Q1621" i="5"/>
  <c r="P1621" i="5"/>
  <c r="O1621" i="5"/>
  <c r="Q1620" i="5"/>
  <c r="P1620" i="5"/>
  <c r="O1620" i="5"/>
  <c r="Q1619" i="5"/>
  <c r="P1619" i="5"/>
  <c r="O1619" i="5"/>
  <c r="Q1618" i="5"/>
  <c r="P1618" i="5"/>
  <c r="O1618" i="5"/>
  <c r="Q1617" i="5"/>
  <c r="P1617" i="5"/>
  <c r="O1617" i="5"/>
  <c r="Q1616" i="5"/>
  <c r="P1616" i="5"/>
  <c r="O1616" i="5"/>
  <c r="Q1615" i="5"/>
  <c r="P1615" i="5"/>
  <c r="O1615" i="5"/>
  <c r="Q1614" i="5"/>
  <c r="P1614" i="5"/>
  <c r="O1614" i="5"/>
  <c r="Q1613" i="5"/>
  <c r="P1613" i="5"/>
  <c r="O1613" i="5"/>
  <c r="Q1612" i="5"/>
  <c r="P1612" i="5"/>
  <c r="O1612" i="5"/>
  <c r="Q1611" i="5"/>
  <c r="P1611" i="5"/>
  <c r="O1611" i="5"/>
  <c r="Q1610" i="5"/>
  <c r="P1610" i="5"/>
  <c r="O1610" i="5"/>
  <c r="Q1609" i="5"/>
  <c r="P1609" i="5"/>
  <c r="O1609" i="5"/>
  <c r="Q1608" i="5"/>
  <c r="P1608" i="5"/>
  <c r="O1608" i="5"/>
  <c r="Q1607" i="5"/>
  <c r="P1607" i="5"/>
  <c r="O1607" i="5"/>
  <c r="Q1606" i="5"/>
  <c r="P1606" i="5"/>
  <c r="O1606" i="5"/>
  <c r="Q1605" i="5"/>
  <c r="P1605" i="5"/>
  <c r="O1605" i="5"/>
  <c r="Q1604" i="5"/>
  <c r="P1604" i="5"/>
  <c r="O1604" i="5"/>
  <c r="Q1603" i="5"/>
  <c r="P1603" i="5"/>
  <c r="O1603" i="5"/>
  <c r="Q1602" i="5"/>
  <c r="P1602" i="5"/>
  <c r="O1602" i="5"/>
  <c r="Q1601" i="5"/>
  <c r="P1601" i="5"/>
  <c r="O1601" i="5"/>
  <c r="Q1600" i="5"/>
  <c r="P1600" i="5"/>
  <c r="O1600" i="5"/>
  <c r="Q1599" i="5"/>
  <c r="P1599" i="5"/>
  <c r="O1599" i="5"/>
  <c r="Q1598" i="5"/>
  <c r="P1598" i="5"/>
  <c r="O1598" i="5"/>
  <c r="Q1597" i="5"/>
  <c r="P1597" i="5"/>
  <c r="O1597" i="5"/>
  <c r="Q1596" i="5"/>
  <c r="P1596" i="5"/>
  <c r="O1596" i="5"/>
  <c r="Q1595" i="5"/>
  <c r="P1595" i="5"/>
  <c r="O1595" i="5"/>
  <c r="Q1594" i="5"/>
  <c r="P1594" i="5"/>
  <c r="O1594" i="5"/>
  <c r="Q1593" i="5"/>
  <c r="P1593" i="5"/>
  <c r="O1593" i="5"/>
  <c r="Q1592" i="5"/>
  <c r="P1592" i="5"/>
  <c r="O1592" i="5"/>
  <c r="Q1591" i="5"/>
  <c r="P1591" i="5"/>
  <c r="O1591" i="5"/>
  <c r="Q1590" i="5"/>
  <c r="P1590" i="5"/>
  <c r="O1590" i="5"/>
  <c r="Q1589" i="5"/>
  <c r="P1589" i="5"/>
  <c r="O1589" i="5"/>
  <c r="Q1588" i="5"/>
  <c r="P1588" i="5"/>
  <c r="O1588" i="5"/>
  <c r="Q1587" i="5"/>
  <c r="P1587" i="5"/>
  <c r="O1587" i="5"/>
  <c r="Q1586" i="5"/>
  <c r="P1586" i="5"/>
  <c r="O1586" i="5"/>
  <c r="Q1585" i="5"/>
  <c r="P1585" i="5"/>
  <c r="O1585" i="5"/>
  <c r="Q1584" i="5"/>
  <c r="P1584" i="5"/>
  <c r="O1584" i="5"/>
  <c r="Q1583" i="5"/>
  <c r="P1583" i="5"/>
  <c r="O1583" i="5"/>
  <c r="Q1582" i="5"/>
  <c r="P1582" i="5"/>
  <c r="O1582" i="5"/>
  <c r="Q1581" i="5"/>
  <c r="P1581" i="5"/>
  <c r="O1581" i="5"/>
  <c r="Q1580" i="5"/>
  <c r="P1580" i="5"/>
  <c r="O1580" i="5"/>
  <c r="Q1579" i="5"/>
  <c r="P1579" i="5"/>
  <c r="O1579" i="5"/>
  <c r="Q1578" i="5"/>
  <c r="P1578" i="5"/>
  <c r="O1578" i="5"/>
  <c r="Q1577" i="5"/>
  <c r="P1577" i="5"/>
  <c r="O1577" i="5"/>
  <c r="Q1576" i="5"/>
  <c r="P1576" i="5"/>
  <c r="O1576" i="5"/>
  <c r="Q1575" i="5"/>
  <c r="P1575" i="5"/>
  <c r="O1575" i="5"/>
  <c r="Q1574" i="5"/>
  <c r="P1574" i="5"/>
  <c r="O1574" i="5"/>
  <c r="Q1573" i="5"/>
  <c r="P1573" i="5"/>
  <c r="O1573" i="5"/>
  <c r="Q1572" i="5"/>
  <c r="P1572" i="5"/>
  <c r="O1572" i="5"/>
  <c r="Q1571" i="5"/>
  <c r="P1571" i="5"/>
  <c r="O1571" i="5"/>
  <c r="Q1570" i="5"/>
  <c r="P1570" i="5"/>
  <c r="O1570" i="5"/>
  <c r="Q1569" i="5"/>
  <c r="P1569" i="5"/>
  <c r="O1569" i="5"/>
  <c r="Q1568" i="5"/>
  <c r="P1568" i="5"/>
  <c r="O1568" i="5"/>
  <c r="Q1567" i="5"/>
  <c r="P1567" i="5"/>
  <c r="O1567" i="5"/>
  <c r="Q1566" i="5"/>
  <c r="P1566" i="5"/>
  <c r="O1566" i="5"/>
  <c r="Q1565" i="5"/>
  <c r="P1565" i="5"/>
  <c r="O1565" i="5"/>
  <c r="Q1564" i="5"/>
  <c r="P1564" i="5"/>
  <c r="O1564" i="5"/>
  <c r="Q1563" i="5"/>
  <c r="P1563" i="5"/>
  <c r="O1563" i="5"/>
  <c r="Q1562" i="5"/>
  <c r="P1562" i="5"/>
  <c r="O1562" i="5"/>
  <c r="Q1561" i="5"/>
  <c r="P1561" i="5"/>
  <c r="O1561" i="5"/>
  <c r="Q1560" i="5"/>
  <c r="P1560" i="5"/>
  <c r="O1560" i="5"/>
  <c r="Q1559" i="5"/>
  <c r="P1559" i="5"/>
  <c r="O1559" i="5"/>
  <c r="Q1558" i="5"/>
  <c r="P1558" i="5"/>
  <c r="O1558" i="5"/>
  <c r="Q1557" i="5"/>
  <c r="P1557" i="5"/>
  <c r="O1557" i="5"/>
  <c r="Q1556" i="5"/>
  <c r="P1556" i="5"/>
  <c r="O1556" i="5"/>
  <c r="Q1555" i="5"/>
  <c r="P1555" i="5"/>
  <c r="O1555" i="5"/>
  <c r="Q1554" i="5"/>
  <c r="P1554" i="5"/>
  <c r="O1554" i="5"/>
  <c r="Q1553" i="5"/>
  <c r="P1553" i="5"/>
  <c r="O1553" i="5"/>
  <c r="Q1552" i="5"/>
  <c r="P1552" i="5"/>
  <c r="O1552" i="5"/>
  <c r="Q1551" i="5"/>
  <c r="P1551" i="5"/>
  <c r="O1551" i="5"/>
  <c r="Q1550" i="5"/>
  <c r="P1550" i="5"/>
  <c r="O1550" i="5"/>
  <c r="Q1549" i="5"/>
  <c r="P1549" i="5"/>
  <c r="O1549" i="5"/>
  <c r="Q1548" i="5"/>
  <c r="P1548" i="5"/>
  <c r="O1548" i="5"/>
  <c r="Q1547" i="5"/>
  <c r="P1547" i="5"/>
  <c r="O1547" i="5"/>
  <c r="Q1546" i="5"/>
  <c r="P1546" i="5"/>
  <c r="O1546" i="5"/>
  <c r="Q1545" i="5"/>
  <c r="P1545" i="5"/>
  <c r="O1545" i="5"/>
  <c r="Q1544" i="5"/>
  <c r="P1544" i="5"/>
  <c r="O1544" i="5"/>
  <c r="Q1543" i="5"/>
  <c r="P1543" i="5"/>
  <c r="O1543" i="5"/>
  <c r="Q1542" i="5"/>
  <c r="P1542" i="5"/>
  <c r="O1542" i="5"/>
  <c r="Q1541" i="5"/>
  <c r="P1541" i="5"/>
  <c r="O1541" i="5"/>
  <c r="Q1540" i="5"/>
  <c r="P1540" i="5"/>
  <c r="O1540" i="5"/>
  <c r="Q1539" i="5"/>
  <c r="P1539" i="5"/>
  <c r="O1539" i="5"/>
  <c r="Q1538" i="5"/>
  <c r="P1538" i="5"/>
  <c r="O1538" i="5"/>
  <c r="Q1537" i="5"/>
  <c r="P1537" i="5"/>
  <c r="O1537" i="5"/>
  <c r="Q1536" i="5"/>
  <c r="P1536" i="5"/>
  <c r="O1536" i="5"/>
  <c r="Q1535" i="5"/>
  <c r="P1535" i="5"/>
  <c r="O1535" i="5"/>
  <c r="Q1534" i="5"/>
  <c r="P1534" i="5"/>
  <c r="O1534" i="5"/>
  <c r="Q1533" i="5"/>
  <c r="P1533" i="5"/>
  <c r="O1533" i="5"/>
  <c r="Q1532" i="5"/>
  <c r="P1532" i="5"/>
  <c r="O1532" i="5"/>
  <c r="Q1531" i="5"/>
  <c r="P1531" i="5"/>
  <c r="O1531" i="5"/>
  <c r="Q1530" i="5"/>
  <c r="P1530" i="5"/>
  <c r="O1530" i="5"/>
  <c r="Q1529" i="5"/>
  <c r="P1529" i="5"/>
  <c r="O1529" i="5"/>
  <c r="Q1528" i="5"/>
  <c r="P1528" i="5"/>
  <c r="O1528" i="5"/>
  <c r="Q1527" i="5"/>
  <c r="P1527" i="5"/>
  <c r="O1527" i="5"/>
  <c r="Q1526" i="5"/>
  <c r="P1526" i="5"/>
  <c r="O1526" i="5"/>
  <c r="Q1525" i="5"/>
  <c r="P1525" i="5"/>
  <c r="O1525" i="5"/>
  <c r="Q1524" i="5"/>
  <c r="P1524" i="5"/>
  <c r="O1524" i="5"/>
  <c r="Q1523" i="5"/>
  <c r="P1523" i="5"/>
  <c r="O1523" i="5"/>
  <c r="Q1522" i="5"/>
  <c r="P1522" i="5"/>
  <c r="O1522" i="5"/>
  <c r="Q1521" i="5"/>
  <c r="P1521" i="5"/>
  <c r="O1521" i="5"/>
  <c r="Q1520" i="5"/>
  <c r="P1520" i="5"/>
  <c r="O1520" i="5"/>
  <c r="Q1519" i="5"/>
  <c r="P1519" i="5"/>
  <c r="O1519" i="5"/>
  <c r="Q1518" i="5"/>
  <c r="P1518" i="5"/>
  <c r="O1518" i="5"/>
  <c r="Q1517" i="5"/>
  <c r="P1517" i="5"/>
  <c r="O1517" i="5"/>
  <c r="Q1516" i="5"/>
  <c r="P1516" i="5"/>
  <c r="O1516" i="5"/>
  <c r="Q1515" i="5"/>
  <c r="P1515" i="5"/>
  <c r="O1515" i="5"/>
  <c r="Q1514" i="5"/>
  <c r="P1514" i="5"/>
  <c r="O1514" i="5"/>
  <c r="Q1513" i="5"/>
  <c r="P1513" i="5"/>
  <c r="O1513" i="5"/>
  <c r="Q1512" i="5"/>
  <c r="P1512" i="5"/>
  <c r="O1512" i="5"/>
  <c r="Q1511" i="5"/>
  <c r="P1511" i="5"/>
  <c r="O1511" i="5"/>
  <c r="Q1510" i="5"/>
  <c r="P1510" i="5"/>
  <c r="O1510" i="5"/>
  <c r="Q1509" i="5"/>
  <c r="P1509" i="5"/>
  <c r="O1509" i="5"/>
  <c r="Q1508" i="5"/>
  <c r="P1508" i="5"/>
  <c r="O1508" i="5"/>
  <c r="Q1507" i="5"/>
  <c r="P1507" i="5"/>
  <c r="O1507" i="5"/>
  <c r="Q1506" i="5"/>
  <c r="P1506" i="5"/>
  <c r="O1506" i="5"/>
  <c r="Q1505" i="5"/>
  <c r="P1505" i="5"/>
  <c r="O1505" i="5"/>
  <c r="Q1504" i="5"/>
  <c r="P1504" i="5"/>
  <c r="O1504" i="5"/>
  <c r="Q1503" i="5"/>
  <c r="P1503" i="5"/>
  <c r="O1503" i="5"/>
  <c r="Q1502" i="5"/>
  <c r="P1502" i="5"/>
  <c r="O1502" i="5"/>
  <c r="Q1501" i="5"/>
  <c r="P1501" i="5"/>
  <c r="O1501" i="5"/>
  <c r="Q1500" i="5"/>
  <c r="P1500" i="5"/>
  <c r="O1500" i="5"/>
  <c r="Q1499" i="5"/>
  <c r="P1499" i="5"/>
  <c r="O1499" i="5"/>
  <c r="Q1498" i="5"/>
  <c r="P1498" i="5"/>
  <c r="O1498" i="5"/>
  <c r="Q1497" i="5"/>
  <c r="P1497" i="5"/>
  <c r="O1497" i="5"/>
  <c r="Q1496" i="5"/>
  <c r="P1496" i="5"/>
  <c r="O1496" i="5"/>
  <c r="Y1476" i="5"/>
  <c r="Y1475" i="5"/>
  <c r="Y1474" i="5"/>
  <c r="Y1473" i="5"/>
  <c r="Y1472" i="5"/>
  <c r="Y1471" i="5"/>
  <c r="Y1470" i="5"/>
  <c r="Y1469" i="5"/>
  <c r="Y1468" i="5"/>
  <c r="Y1467" i="5"/>
  <c r="Y1466" i="5"/>
  <c r="Y1465" i="5"/>
  <c r="Y1464" i="5"/>
  <c r="Y1463" i="5"/>
  <c r="Y1462" i="5"/>
  <c r="Y1461" i="5"/>
  <c r="Y1460" i="5"/>
  <c r="Y1459" i="5"/>
  <c r="Y1458" i="5"/>
  <c r="Y1457" i="5"/>
  <c r="Y1456" i="5"/>
  <c r="Y1455" i="5"/>
  <c r="Y1454" i="5"/>
  <c r="Y1453" i="5"/>
  <c r="Y1452" i="5"/>
  <c r="Y1451" i="5"/>
  <c r="Y1450" i="5"/>
  <c r="Y1449" i="5"/>
  <c r="Y1448" i="5"/>
  <c r="Y1447" i="5"/>
  <c r="Y1446" i="5"/>
  <c r="Y1445" i="5"/>
  <c r="Y1444" i="5"/>
  <c r="Y1443" i="5"/>
  <c r="Y1442" i="5"/>
  <c r="Y1441" i="5"/>
  <c r="Y1440" i="5"/>
  <c r="Y1439" i="5"/>
  <c r="Y1438" i="5"/>
  <c r="Y1437" i="5"/>
  <c r="Y1436" i="5"/>
  <c r="Y1435" i="5"/>
  <c r="Y1434" i="5"/>
  <c r="Y1433" i="5"/>
  <c r="Y1432" i="5"/>
  <c r="Y1431" i="5"/>
  <c r="Y1430" i="5"/>
  <c r="Y1429" i="5"/>
  <c r="Y1428" i="5"/>
  <c r="Y1427" i="5"/>
  <c r="Y1426" i="5"/>
  <c r="Y1425" i="5"/>
  <c r="Y1424" i="5"/>
  <c r="Y1423" i="5"/>
  <c r="Y1422" i="5"/>
  <c r="Y1421" i="5"/>
  <c r="Y1420" i="5"/>
  <c r="Y1419" i="5"/>
  <c r="Y1418" i="5"/>
  <c r="Y1417" i="5"/>
  <c r="Y1416" i="5"/>
  <c r="Y1415" i="5"/>
  <c r="Y1414" i="5"/>
  <c r="Y1413" i="5"/>
  <c r="Y1412" i="5"/>
  <c r="Y1411" i="5"/>
  <c r="Y1410" i="5"/>
  <c r="Y1409" i="5"/>
  <c r="Y1408" i="5"/>
  <c r="Y1407" i="5"/>
  <c r="Y1406" i="5"/>
  <c r="Y1405" i="5"/>
  <c r="Y1404" i="5"/>
  <c r="Y1403" i="5"/>
  <c r="Y1402" i="5"/>
  <c r="Y1401" i="5"/>
  <c r="Y1400" i="5"/>
  <c r="Y1399" i="5"/>
  <c r="Y1398" i="5"/>
  <c r="Y1397" i="5"/>
  <c r="Y1396" i="5"/>
  <c r="Y1395" i="5"/>
  <c r="Y1394" i="5"/>
  <c r="Y1393" i="5"/>
  <c r="Y1392" i="5"/>
  <c r="Y1391" i="5"/>
  <c r="Y1390" i="5"/>
  <c r="Y1389" i="5"/>
  <c r="Y1388" i="5"/>
  <c r="Y1387" i="5"/>
  <c r="Y1386" i="5"/>
  <c r="Y1385" i="5"/>
  <c r="Y1384" i="5"/>
  <c r="Y1383" i="5"/>
  <c r="Y1382" i="5"/>
  <c r="Y1381" i="5"/>
  <c r="Y1380" i="5"/>
  <c r="Y1379" i="5"/>
  <c r="Y1378" i="5"/>
  <c r="Y1377" i="5"/>
  <c r="Y1376" i="5"/>
  <c r="Y1375" i="5"/>
  <c r="Y1374" i="5"/>
  <c r="Y1373" i="5"/>
  <c r="Y1372" i="5"/>
  <c r="Y1371" i="5"/>
  <c r="Y1370" i="5"/>
  <c r="Y1369" i="5"/>
  <c r="Y1368" i="5"/>
  <c r="Y1367" i="5"/>
  <c r="Y1366" i="5"/>
  <c r="Y1365" i="5"/>
  <c r="Y1364" i="5"/>
  <c r="Y1363" i="5"/>
  <c r="Y1362" i="5"/>
  <c r="Y1361" i="5"/>
  <c r="Y1360" i="5"/>
  <c r="Y1359" i="5"/>
  <c r="Y1358" i="5"/>
  <c r="Y1357" i="5"/>
  <c r="Y1356" i="5"/>
  <c r="Y1355" i="5"/>
  <c r="Y1354" i="5"/>
  <c r="Y1353" i="5"/>
  <c r="Y1352" i="5"/>
  <c r="Y1351" i="5"/>
  <c r="Y1350" i="5"/>
  <c r="Y1349" i="5"/>
  <c r="Y1348" i="5"/>
  <c r="Y1347" i="5"/>
  <c r="Y1346" i="5"/>
  <c r="Y1345" i="5"/>
  <c r="Y1344" i="5"/>
  <c r="Y1343" i="5"/>
  <c r="Y1342" i="5"/>
  <c r="Y1341" i="5"/>
  <c r="Y1340" i="5"/>
  <c r="Y1339" i="5"/>
  <c r="Y1338" i="5"/>
  <c r="Y1337" i="5"/>
  <c r="Y1336" i="5"/>
  <c r="Y1335" i="5"/>
  <c r="Y1334" i="5"/>
  <c r="Y1333" i="5"/>
  <c r="Y1332" i="5"/>
  <c r="Y1331" i="5"/>
  <c r="Y1330" i="5"/>
  <c r="Y1329" i="5"/>
  <c r="Y1328" i="5"/>
  <c r="Y1327" i="5"/>
  <c r="Y1326" i="5"/>
  <c r="Y1325" i="5"/>
  <c r="Y1324" i="5"/>
  <c r="Y1323" i="5"/>
  <c r="Y1322" i="5"/>
  <c r="Y1321" i="5"/>
  <c r="Y1320" i="5"/>
  <c r="Y1319" i="5"/>
  <c r="Y1318" i="5"/>
  <c r="Y1317" i="5"/>
  <c r="Y1316" i="5"/>
  <c r="Y1315" i="5"/>
  <c r="Y1314" i="5"/>
  <c r="Y1313" i="5"/>
  <c r="Y1312" i="5"/>
  <c r="Y1311" i="5"/>
  <c r="Y1310" i="5"/>
  <c r="Y1309" i="5"/>
  <c r="Y1308" i="5"/>
  <c r="Y1307" i="5"/>
  <c r="Y1306" i="5"/>
  <c r="Y1305" i="5"/>
  <c r="Y1304" i="5"/>
  <c r="Y1303" i="5"/>
  <c r="Y1302" i="5"/>
  <c r="Y1301" i="5"/>
  <c r="Y1300" i="5"/>
  <c r="Y1299" i="5"/>
  <c r="Y1298" i="5"/>
  <c r="Y1297" i="5"/>
  <c r="Y1296" i="5"/>
  <c r="Y1295" i="5"/>
  <c r="Y1294" i="5"/>
  <c r="Y1293" i="5"/>
  <c r="Y1292" i="5"/>
  <c r="Y1291" i="5"/>
  <c r="Y1290" i="5"/>
  <c r="Y1289" i="5"/>
  <c r="Y1288" i="5"/>
  <c r="Y1287" i="5"/>
  <c r="Y1286" i="5"/>
  <c r="Y1285" i="5"/>
  <c r="Y1284" i="5"/>
  <c r="Y1283" i="5"/>
  <c r="Y1282" i="5"/>
  <c r="Y1281" i="5"/>
  <c r="Y1280" i="5"/>
  <c r="Y1279" i="5"/>
  <c r="Y1278" i="5"/>
  <c r="Y1277" i="5"/>
  <c r="Y1276" i="5"/>
  <c r="Y1275" i="5"/>
  <c r="Y1274" i="5"/>
  <c r="Y1273" i="5"/>
  <c r="Y1272" i="5"/>
  <c r="Y1271" i="5"/>
  <c r="Y1270" i="5"/>
  <c r="Y1269" i="5"/>
  <c r="Q1495" i="5"/>
  <c r="P1495" i="5"/>
  <c r="O1495" i="5"/>
  <c r="Q1494" i="5"/>
  <c r="P1494" i="5"/>
  <c r="O1494" i="5"/>
  <c r="Q1493" i="5"/>
  <c r="P1493" i="5"/>
  <c r="O1493" i="5"/>
  <c r="Q1492" i="5"/>
  <c r="P1492" i="5"/>
  <c r="O1492" i="5"/>
  <c r="Q1491" i="5"/>
  <c r="P1491" i="5"/>
  <c r="O1491" i="5"/>
  <c r="Q1490" i="5"/>
  <c r="P1490" i="5"/>
  <c r="O1490" i="5"/>
  <c r="Q1489" i="5"/>
  <c r="P1489" i="5"/>
  <c r="O1489" i="5"/>
  <c r="Q1488" i="5"/>
  <c r="P1488" i="5"/>
  <c r="O1488" i="5"/>
  <c r="Q1487" i="5"/>
  <c r="P1487" i="5"/>
  <c r="O1487" i="5"/>
  <c r="Q1486" i="5"/>
  <c r="P1486" i="5"/>
  <c r="O1486" i="5"/>
  <c r="Q1485" i="5"/>
  <c r="P1485" i="5"/>
  <c r="O1485" i="5"/>
  <c r="Q1484" i="5"/>
  <c r="P1484" i="5"/>
  <c r="O1484" i="5"/>
  <c r="Q1483" i="5"/>
  <c r="P1483" i="5"/>
  <c r="O1483" i="5"/>
  <c r="Q1482" i="5"/>
  <c r="P1482" i="5"/>
  <c r="O1482" i="5"/>
  <c r="Q1481" i="5"/>
  <c r="P1481" i="5"/>
  <c r="O1481" i="5"/>
  <c r="Q1480" i="5"/>
  <c r="P1480" i="5"/>
  <c r="O1480" i="5"/>
  <c r="Q1479" i="5"/>
  <c r="P1479" i="5"/>
  <c r="O1479" i="5"/>
  <c r="Q1478" i="5"/>
  <c r="P1478" i="5"/>
  <c r="O1478" i="5"/>
  <c r="Q1476" i="5"/>
  <c r="P1476" i="5"/>
  <c r="O1476" i="5"/>
  <c r="Q1475" i="5"/>
  <c r="P1475" i="5"/>
  <c r="O1475" i="5"/>
  <c r="Q1474" i="5"/>
  <c r="P1474" i="5"/>
  <c r="O1474" i="5"/>
  <c r="Q1473" i="5"/>
  <c r="P1473" i="5"/>
  <c r="O1473" i="5"/>
  <c r="Q1472" i="5"/>
  <c r="P1472" i="5"/>
  <c r="O1472" i="5"/>
  <c r="Q1471" i="5"/>
  <c r="P1471" i="5"/>
  <c r="O1471" i="5"/>
  <c r="Q1470" i="5"/>
  <c r="P1470" i="5"/>
  <c r="O1470" i="5"/>
  <c r="Q1469" i="5"/>
  <c r="P1469" i="5"/>
  <c r="O1469" i="5"/>
  <c r="Q1468" i="5"/>
  <c r="P1468" i="5"/>
  <c r="O1468" i="5"/>
  <c r="Q1467" i="5"/>
  <c r="P1467" i="5"/>
  <c r="O1467" i="5"/>
  <c r="Q1466" i="5"/>
  <c r="P1466" i="5"/>
  <c r="O1466" i="5"/>
  <c r="Q1465" i="5"/>
  <c r="P1465" i="5"/>
  <c r="O1465" i="5"/>
  <c r="Q1464" i="5"/>
  <c r="P1464" i="5"/>
  <c r="O1464" i="5"/>
  <c r="Q1463" i="5"/>
  <c r="P1463" i="5"/>
  <c r="O1463" i="5"/>
  <c r="Q1462" i="5"/>
  <c r="P1462" i="5"/>
  <c r="O1462" i="5"/>
  <c r="Q1461" i="5"/>
  <c r="P1461" i="5"/>
  <c r="O1461" i="5"/>
  <c r="Q1460" i="5"/>
  <c r="P1460" i="5"/>
  <c r="O1460" i="5"/>
  <c r="Q1459" i="5"/>
  <c r="P1459" i="5"/>
  <c r="O1459" i="5"/>
  <c r="Q1458" i="5"/>
  <c r="P1458" i="5"/>
  <c r="O1458" i="5"/>
  <c r="Q1457" i="5"/>
  <c r="P1457" i="5"/>
  <c r="O1457" i="5"/>
  <c r="Q1456" i="5"/>
  <c r="P1456" i="5"/>
  <c r="O1456" i="5"/>
  <c r="Q1455" i="5"/>
  <c r="P1455" i="5"/>
  <c r="O1455" i="5"/>
  <c r="Q1454" i="5"/>
  <c r="P1454" i="5"/>
  <c r="O1454" i="5"/>
  <c r="Q1453" i="5"/>
  <c r="P1453" i="5"/>
  <c r="O1453" i="5"/>
  <c r="Q1452" i="5"/>
  <c r="P1452" i="5"/>
  <c r="O1452" i="5"/>
  <c r="Q1451" i="5"/>
  <c r="P1451" i="5"/>
  <c r="O1451" i="5"/>
  <c r="Q1450" i="5"/>
  <c r="P1450" i="5"/>
  <c r="O1450" i="5"/>
  <c r="Q1449" i="5"/>
  <c r="P1449" i="5"/>
  <c r="O1449" i="5"/>
  <c r="Q1448" i="5"/>
  <c r="P1448" i="5"/>
  <c r="O1448" i="5"/>
  <c r="Q1447" i="5"/>
  <c r="P1447" i="5"/>
  <c r="O1447" i="5"/>
  <c r="Q1446" i="5"/>
  <c r="P1446" i="5"/>
  <c r="O1446" i="5"/>
  <c r="Q1445" i="5"/>
  <c r="P1445" i="5"/>
  <c r="O1445" i="5"/>
  <c r="Q1444" i="5"/>
  <c r="P1444" i="5"/>
  <c r="O1444" i="5"/>
  <c r="Q1443" i="5"/>
  <c r="P1443" i="5"/>
  <c r="O1443" i="5"/>
  <c r="Q1442" i="5"/>
  <c r="P1442" i="5"/>
  <c r="O1442" i="5"/>
  <c r="Q1441" i="5"/>
  <c r="P1441" i="5"/>
  <c r="O1441" i="5"/>
  <c r="Q1440" i="5"/>
  <c r="P1440" i="5"/>
  <c r="O1440" i="5"/>
  <c r="Q1439" i="5"/>
  <c r="P1439" i="5"/>
  <c r="O1439" i="5"/>
  <c r="Q1438" i="5"/>
  <c r="P1438" i="5"/>
  <c r="O1438" i="5"/>
  <c r="Q1437" i="5"/>
  <c r="P1437" i="5"/>
  <c r="O1437" i="5"/>
  <c r="Q1436" i="5"/>
  <c r="P1436" i="5"/>
  <c r="O1436" i="5"/>
  <c r="Q1435" i="5"/>
  <c r="P1435" i="5"/>
  <c r="O1435" i="5"/>
  <c r="Q1434" i="5"/>
  <c r="P1434" i="5"/>
  <c r="O1434" i="5"/>
  <c r="Q1433" i="5"/>
  <c r="P1433" i="5"/>
  <c r="O1433" i="5"/>
  <c r="Q1432" i="5"/>
  <c r="P1432" i="5"/>
  <c r="O1432" i="5"/>
  <c r="Q1431" i="5"/>
  <c r="P1431" i="5"/>
  <c r="O1431" i="5"/>
  <c r="Q1430" i="5"/>
  <c r="P1430" i="5"/>
  <c r="O1430" i="5"/>
  <c r="Q1429" i="5"/>
  <c r="P1429" i="5"/>
  <c r="O1429" i="5"/>
  <c r="Q1428" i="5"/>
  <c r="P1428" i="5"/>
  <c r="O1428" i="5"/>
  <c r="Q1427" i="5"/>
  <c r="P1427" i="5"/>
  <c r="O1427" i="5"/>
  <c r="Q1426" i="5"/>
  <c r="P1426" i="5"/>
  <c r="O1426" i="5"/>
  <c r="Q1425" i="5"/>
  <c r="P1425" i="5"/>
  <c r="O1425" i="5"/>
  <c r="Q1424" i="5"/>
  <c r="P1424" i="5"/>
  <c r="O1424" i="5"/>
  <c r="Q1423" i="5"/>
  <c r="P1423" i="5"/>
  <c r="O1423" i="5"/>
  <c r="Q1422" i="5"/>
  <c r="P1422" i="5"/>
  <c r="O1422" i="5"/>
  <c r="Q1421" i="5"/>
  <c r="P1421" i="5"/>
  <c r="O1421" i="5"/>
  <c r="Q1420" i="5"/>
  <c r="P1420" i="5"/>
  <c r="O1420" i="5"/>
  <c r="Q1419" i="5"/>
  <c r="P1419" i="5"/>
  <c r="O1419" i="5"/>
  <c r="Q1418" i="5"/>
  <c r="P1418" i="5"/>
  <c r="O1418" i="5"/>
  <c r="Q1417" i="5"/>
  <c r="P1417" i="5"/>
  <c r="O1417" i="5"/>
  <c r="Q1416" i="5"/>
  <c r="P1416" i="5"/>
  <c r="O1416" i="5"/>
  <c r="Q1415" i="5"/>
  <c r="P1415" i="5"/>
  <c r="O1415" i="5"/>
  <c r="Q1414" i="5"/>
  <c r="P1414" i="5"/>
  <c r="O1414" i="5"/>
  <c r="Q1413" i="5"/>
  <c r="P1413" i="5"/>
  <c r="O1413" i="5"/>
  <c r="Q1412" i="5"/>
  <c r="P1412" i="5"/>
  <c r="O1412" i="5"/>
  <c r="Q1411" i="5"/>
  <c r="P1411" i="5"/>
  <c r="O1411" i="5"/>
  <c r="Q1410" i="5"/>
  <c r="P1410" i="5"/>
  <c r="O1410" i="5"/>
  <c r="Q1409" i="5"/>
  <c r="P1409" i="5"/>
  <c r="O1409" i="5"/>
  <c r="Q1408" i="5"/>
  <c r="P1408" i="5"/>
  <c r="O1408" i="5"/>
  <c r="Q1407" i="5"/>
  <c r="P1407" i="5"/>
  <c r="O1407" i="5"/>
  <c r="Q1406" i="5"/>
  <c r="P1406" i="5"/>
  <c r="O1406" i="5"/>
  <c r="Q1405" i="5"/>
  <c r="P1405" i="5"/>
  <c r="O1405" i="5"/>
  <c r="Q1404" i="5"/>
  <c r="P1404" i="5"/>
  <c r="O1404" i="5"/>
  <c r="Q1403" i="5"/>
  <c r="P1403" i="5"/>
  <c r="O1403" i="5"/>
  <c r="Q1402" i="5"/>
  <c r="P1402" i="5"/>
  <c r="O1402" i="5"/>
  <c r="Q1401" i="5"/>
  <c r="P1401" i="5"/>
  <c r="O1401" i="5"/>
  <c r="Q1400" i="5"/>
  <c r="P1400" i="5"/>
  <c r="O1400" i="5"/>
  <c r="Q1399" i="5"/>
  <c r="P1399" i="5"/>
  <c r="O1399" i="5"/>
  <c r="Q1398" i="5"/>
  <c r="P1398" i="5"/>
  <c r="O1398" i="5"/>
  <c r="Q1397" i="5"/>
  <c r="P1397" i="5"/>
  <c r="O1397" i="5"/>
  <c r="Q1396" i="5"/>
  <c r="P1396" i="5"/>
  <c r="O1396" i="5"/>
  <c r="Q1395" i="5"/>
  <c r="P1395" i="5"/>
  <c r="O1395" i="5"/>
  <c r="Q1394" i="5"/>
  <c r="P1394" i="5"/>
  <c r="O1394" i="5"/>
  <c r="Q1393" i="5"/>
  <c r="P1393" i="5"/>
  <c r="O1393" i="5"/>
  <c r="Q1392" i="5"/>
  <c r="P1392" i="5"/>
  <c r="O1392" i="5"/>
  <c r="Q1391" i="5"/>
  <c r="P1391" i="5"/>
  <c r="O1391" i="5"/>
  <c r="Q1390" i="5"/>
  <c r="P1390" i="5"/>
  <c r="O1390" i="5"/>
  <c r="Q1389" i="5"/>
  <c r="P1389" i="5"/>
  <c r="O1389" i="5"/>
  <c r="Q1388" i="5"/>
  <c r="P1388" i="5"/>
  <c r="O1388" i="5"/>
  <c r="Q1387" i="5"/>
  <c r="P1387" i="5"/>
  <c r="O1387" i="5"/>
  <c r="Q1386" i="5"/>
  <c r="P1386" i="5"/>
  <c r="O1386" i="5"/>
  <c r="Q1385" i="5"/>
  <c r="P1385" i="5"/>
  <c r="O1385" i="5"/>
  <c r="Q1384" i="5"/>
  <c r="P1384" i="5"/>
  <c r="O1384" i="5"/>
  <c r="Q1383" i="5"/>
  <c r="P1383" i="5"/>
  <c r="O1383" i="5"/>
  <c r="Q1382" i="5"/>
  <c r="P1382" i="5"/>
  <c r="O1382" i="5"/>
  <c r="Q1381" i="5"/>
  <c r="P1381" i="5"/>
  <c r="O1381" i="5"/>
  <c r="Q1380" i="5"/>
  <c r="P1380" i="5"/>
  <c r="O1380" i="5"/>
  <c r="Q1379" i="5"/>
  <c r="P1379" i="5"/>
  <c r="O1379" i="5"/>
  <c r="Q1378" i="5"/>
  <c r="P1378" i="5"/>
  <c r="O1378" i="5"/>
  <c r="Q1377" i="5"/>
  <c r="P1377" i="5"/>
  <c r="O1377" i="5"/>
  <c r="Q1376" i="5"/>
  <c r="P1376" i="5"/>
  <c r="O1376" i="5"/>
  <c r="Q1375" i="5"/>
  <c r="P1375" i="5"/>
  <c r="O1375" i="5"/>
  <c r="Q1374" i="5"/>
  <c r="P1374" i="5"/>
  <c r="O1374" i="5"/>
  <c r="Q1373" i="5"/>
  <c r="P1373" i="5"/>
  <c r="O1373" i="5"/>
  <c r="Q1372" i="5"/>
  <c r="P1372" i="5"/>
  <c r="O1372" i="5"/>
  <c r="Q1371" i="5"/>
  <c r="P1371" i="5"/>
  <c r="O1371" i="5"/>
  <c r="Q1370" i="5"/>
  <c r="P1370" i="5"/>
  <c r="O1370" i="5"/>
  <c r="Q1369" i="5"/>
  <c r="P1369" i="5"/>
  <c r="O1369" i="5"/>
  <c r="Q1368" i="5"/>
  <c r="P1368" i="5"/>
  <c r="O1368" i="5"/>
  <c r="Q1367" i="5"/>
  <c r="P1367" i="5"/>
  <c r="O1367" i="5"/>
  <c r="Q1366" i="5"/>
  <c r="P1366" i="5"/>
  <c r="O1366" i="5"/>
  <c r="Q1365" i="5"/>
  <c r="P1365" i="5"/>
  <c r="O1365" i="5"/>
  <c r="Q1364" i="5"/>
  <c r="P1364" i="5"/>
  <c r="O1364" i="5"/>
  <c r="Q1363" i="5"/>
  <c r="P1363" i="5"/>
  <c r="O1363" i="5"/>
  <c r="Q1362" i="5"/>
  <c r="P1362" i="5"/>
  <c r="O1362" i="5"/>
  <c r="Q1361" i="5"/>
  <c r="P1361" i="5"/>
  <c r="O1361" i="5"/>
  <c r="Q1360" i="5"/>
  <c r="P1360" i="5"/>
  <c r="O1360" i="5"/>
  <c r="Q1359" i="5"/>
  <c r="P1359" i="5"/>
  <c r="O1359" i="5"/>
  <c r="Q1358" i="5"/>
  <c r="P1358" i="5"/>
  <c r="O1358" i="5"/>
  <c r="Q1357" i="5"/>
  <c r="P1357" i="5"/>
  <c r="O1357" i="5"/>
  <c r="Q1356" i="5"/>
  <c r="P1356" i="5"/>
  <c r="O1356" i="5"/>
  <c r="Q1355" i="5"/>
  <c r="P1355" i="5"/>
  <c r="O1355" i="5"/>
  <c r="Q1354" i="5"/>
  <c r="P1354" i="5"/>
  <c r="O1354" i="5"/>
  <c r="Q1353" i="5"/>
  <c r="P1353" i="5"/>
  <c r="O1353" i="5"/>
  <c r="Q1352" i="5"/>
  <c r="P1352" i="5"/>
  <c r="O1352" i="5"/>
  <c r="Q1351" i="5"/>
  <c r="P1351" i="5"/>
  <c r="O1351" i="5"/>
  <c r="Q1350" i="5"/>
  <c r="P1350" i="5"/>
  <c r="O1350" i="5"/>
  <c r="Q1349" i="5"/>
  <c r="P1349" i="5"/>
  <c r="O1349" i="5"/>
  <c r="Q1348" i="5"/>
  <c r="P1348" i="5"/>
  <c r="O1348" i="5"/>
  <c r="Q1347" i="5"/>
  <c r="P1347" i="5"/>
  <c r="O1347" i="5"/>
  <c r="Q1346" i="5"/>
  <c r="P1346" i="5"/>
  <c r="O1346" i="5"/>
  <c r="Q1345" i="5"/>
  <c r="P1345" i="5"/>
  <c r="O1345" i="5"/>
  <c r="Q1344" i="5"/>
  <c r="P1344" i="5"/>
  <c r="O1344" i="5"/>
  <c r="Q1343" i="5"/>
  <c r="P1343" i="5"/>
  <c r="O1343" i="5"/>
  <c r="Q1342" i="5"/>
  <c r="P1342" i="5"/>
  <c r="O1342" i="5"/>
  <c r="Q1341" i="5"/>
  <c r="P1341" i="5"/>
  <c r="O1341" i="5"/>
  <c r="Q1340" i="5"/>
  <c r="P1340" i="5"/>
  <c r="O1340" i="5"/>
  <c r="Q1339" i="5"/>
  <c r="P1339" i="5"/>
  <c r="O1339" i="5"/>
  <c r="Q1338" i="5"/>
  <c r="P1338" i="5"/>
  <c r="O1338" i="5"/>
  <c r="Q1337" i="5"/>
  <c r="P1337" i="5"/>
  <c r="O1337" i="5"/>
  <c r="Q1336" i="5"/>
  <c r="P1336" i="5"/>
  <c r="O1336" i="5"/>
  <c r="Q1335" i="5"/>
  <c r="P1335" i="5"/>
  <c r="O1335" i="5"/>
  <c r="Q1334" i="5"/>
  <c r="P1334" i="5"/>
  <c r="O1334" i="5"/>
  <c r="Q1333" i="5"/>
  <c r="P1333" i="5"/>
  <c r="O1333" i="5"/>
  <c r="Q1332" i="5"/>
  <c r="P1332" i="5"/>
  <c r="O1332" i="5"/>
  <c r="Q1331" i="5"/>
  <c r="P1331" i="5"/>
  <c r="O1331" i="5"/>
  <c r="Q1330" i="5"/>
  <c r="P1330" i="5"/>
  <c r="O1330" i="5"/>
  <c r="Q1329" i="5"/>
  <c r="P1329" i="5"/>
  <c r="O1329" i="5"/>
  <c r="Q1328" i="5"/>
  <c r="P1328" i="5"/>
  <c r="O1328" i="5"/>
  <c r="Q1327" i="5"/>
  <c r="P1327" i="5"/>
  <c r="O1327" i="5"/>
  <c r="Q1326" i="5"/>
  <c r="P1326" i="5"/>
  <c r="O1326" i="5"/>
  <c r="Q1325" i="5"/>
  <c r="P1325" i="5"/>
  <c r="O1325" i="5"/>
  <c r="Q1324" i="5"/>
  <c r="P1324" i="5"/>
  <c r="O1324" i="5"/>
  <c r="Q1323" i="5"/>
  <c r="P1323" i="5"/>
  <c r="O1323" i="5"/>
  <c r="Q1322" i="5"/>
  <c r="P1322" i="5"/>
  <c r="O1322" i="5"/>
  <c r="Q1321" i="5"/>
  <c r="P1321" i="5"/>
  <c r="O1321" i="5"/>
  <c r="Q1320" i="5"/>
  <c r="P1320" i="5"/>
  <c r="O1320" i="5"/>
  <c r="Q1319" i="5"/>
  <c r="P1319" i="5"/>
  <c r="O1319" i="5"/>
  <c r="Q1318" i="5"/>
  <c r="P1318" i="5"/>
  <c r="O1318" i="5"/>
  <c r="Q1317" i="5"/>
  <c r="P1317" i="5"/>
  <c r="O1317" i="5"/>
  <c r="Q1316" i="5"/>
  <c r="P1316" i="5"/>
  <c r="O1316" i="5"/>
  <c r="Q1315" i="5"/>
  <c r="P1315" i="5"/>
  <c r="O1315" i="5"/>
  <c r="Q1314" i="5"/>
  <c r="P1314" i="5"/>
  <c r="O1314" i="5"/>
  <c r="Q1313" i="5"/>
  <c r="P1313" i="5"/>
  <c r="O1313" i="5"/>
  <c r="Q1312" i="5"/>
  <c r="P1312" i="5"/>
  <c r="O1312" i="5"/>
  <c r="Q1311" i="5"/>
  <c r="P1311" i="5"/>
  <c r="O1311" i="5"/>
  <c r="Q1310" i="5"/>
  <c r="P1310" i="5"/>
  <c r="O1310" i="5"/>
  <c r="Q1309" i="5"/>
  <c r="P1309" i="5"/>
  <c r="O1309" i="5"/>
  <c r="Q1308" i="5"/>
  <c r="P1308" i="5"/>
  <c r="O1308" i="5"/>
  <c r="Q1307" i="5"/>
  <c r="P1307" i="5"/>
  <c r="O1307" i="5"/>
  <c r="Q1306" i="5"/>
  <c r="P1306" i="5"/>
  <c r="O1306" i="5"/>
  <c r="Q1305" i="5"/>
  <c r="P1305" i="5"/>
  <c r="O1305" i="5"/>
  <c r="Q1304" i="5"/>
  <c r="P1304" i="5"/>
  <c r="O1304" i="5"/>
  <c r="Q1303" i="5"/>
  <c r="P1303" i="5"/>
  <c r="O1303" i="5"/>
  <c r="Q1302" i="5"/>
  <c r="P1302" i="5"/>
  <c r="O1302" i="5"/>
  <c r="Q1301" i="5"/>
  <c r="P1301" i="5"/>
  <c r="O1301" i="5"/>
  <c r="Q1300" i="5"/>
  <c r="P1300" i="5"/>
  <c r="O1300" i="5"/>
  <c r="Q1299" i="5"/>
  <c r="P1299" i="5"/>
  <c r="O1299" i="5"/>
  <c r="Q1298" i="5"/>
  <c r="P1298" i="5"/>
  <c r="O1298" i="5"/>
  <c r="Q1297" i="5"/>
  <c r="P1297" i="5"/>
  <c r="O1297" i="5"/>
  <c r="Q1296" i="5"/>
  <c r="P1296" i="5"/>
  <c r="O1296" i="5"/>
  <c r="Q1295" i="5"/>
  <c r="P1295" i="5"/>
  <c r="O1295" i="5"/>
  <c r="Q1294" i="5"/>
  <c r="P1294" i="5"/>
  <c r="O1294" i="5"/>
  <c r="Q1293" i="5"/>
  <c r="P1293" i="5"/>
  <c r="O1293" i="5"/>
  <c r="Q1292" i="5"/>
  <c r="P1292" i="5"/>
  <c r="O1292" i="5"/>
  <c r="Q1291" i="5"/>
  <c r="P1291" i="5"/>
  <c r="O1291" i="5"/>
  <c r="Q1290" i="5"/>
  <c r="P1290" i="5"/>
  <c r="O1290" i="5"/>
  <c r="Q1289" i="5"/>
  <c r="P1289" i="5"/>
  <c r="O1289" i="5"/>
  <c r="Q1288" i="5"/>
  <c r="P1288" i="5"/>
  <c r="O1288" i="5"/>
  <c r="Q1287" i="5"/>
  <c r="P1287" i="5"/>
  <c r="O1287" i="5"/>
  <c r="Q1286" i="5"/>
  <c r="P1286" i="5"/>
  <c r="O1286" i="5"/>
  <c r="Q1285" i="5"/>
  <c r="P1285" i="5"/>
  <c r="O1285" i="5"/>
  <c r="Q1284" i="5"/>
  <c r="P1284" i="5"/>
  <c r="O1284" i="5"/>
  <c r="Q1283" i="5"/>
  <c r="P1283" i="5"/>
  <c r="O1283" i="5"/>
  <c r="Q1282" i="5"/>
  <c r="P1282" i="5"/>
  <c r="O1282" i="5"/>
  <c r="Q1281" i="5"/>
  <c r="P1281" i="5"/>
  <c r="O1281" i="5"/>
  <c r="Q1280" i="5"/>
  <c r="P1280" i="5"/>
  <c r="O1280" i="5"/>
  <c r="Q1279" i="5"/>
  <c r="P1279" i="5"/>
  <c r="O1279" i="5"/>
  <c r="Q1278" i="5"/>
  <c r="P1278" i="5"/>
  <c r="O1278" i="5"/>
  <c r="Q1277" i="5"/>
  <c r="P1277" i="5"/>
  <c r="O1277" i="5"/>
  <c r="Q1276" i="5"/>
  <c r="P1276" i="5"/>
  <c r="O1276" i="5"/>
  <c r="Q1275" i="5"/>
  <c r="P1275" i="5"/>
  <c r="O1275" i="5"/>
  <c r="Q1274" i="5"/>
  <c r="P1274" i="5"/>
  <c r="O1274" i="5"/>
  <c r="Q1273" i="5"/>
  <c r="P1273" i="5"/>
  <c r="O1273" i="5"/>
  <c r="Q1272" i="5"/>
  <c r="P1272" i="5"/>
  <c r="O1272" i="5"/>
  <c r="Q1271" i="5"/>
  <c r="P1271" i="5"/>
  <c r="O1271" i="5"/>
  <c r="Q1270" i="5"/>
  <c r="P1270" i="5"/>
  <c r="O1270" i="5"/>
  <c r="Q1269" i="5"/>
  <c r="P1269" i="5"/>
  <c r="O1269" i="5"/>
  <c r="Y1267" i="5"/>
  <c r="Y1266" i="5"/>
  <c r="Y1265" i="5"/>
  <c r="Y1264" i="5"/>
  <c r="Y1263" i="5"/>
  <c r="Y1262" i="5"/>
  <c r="Y1261" i="5"/>
  <c r="Y1260" i="5"/>
  <c r="Y1259" i="5"/>
  <c r="Y1258" i="5"/>
  <c r="Y1257" i="5"/>
  <c r="Y1256" i="5"/>
  <c r="Y1255" i="5"/>
  <c r="Y1254" i="5"/>
  <c r="Y1253" i="5"/>
  <c r="Y1252" i="5"/>
  <c r="Y1251" i="5"/>
  <c r="Y1250" i="5"/>
  <c r="Y1249" i="5"/>
  <c r="Y1248" i="5"/>
  <c r="Y1247" i="5"/>
  <c r="Y1246" i="5"/>
  <c r="Y1245" i="5"/>
  <c r="Y1244" i="5"/>
  <c r="Y1243" i="5"/>
  <c r="Y1242" i="5"/>
  <c r="Y1241" i="5"/>
  <c r="Y1240" i="5"/>
  <c r="Y1239" i="5"/>
  <c r="Y1238" i="5"/>
  <c r="Y1237" i="5"/>
  <c r="Y1236" i="5"/>
  <c r="Y1235" i="5"/>
  <c r="Y1234" i="5"/>
  <c r="Y1233" i="5"/>
  <c r="Y1232" i="5"/>
  <c r="Y1231" i="5"/>
  <c r="Y1230" i="5"/>
  <c r="Y1229" i="5"/>
  <c r="Y1228" i="5"/>
  <c r="Y1227" i="5"/>
  <c r="Y1226" i="5"/>
  <c r="Y1225" i="5"/>
  <c r="Y1224" i="5"/>
  <c r="Y1223" i="5"/>
  <c r="Y1222" i="5"/>
  <c r="Y1221" i="5"/>
  <c r="Y1220" i="5"/>
  <c r="Y1219" i="5"/>
  <c r="Y1218" i="5"/>
  <c r="Y1217" i="5"/>
  <c r="Y1216" i="5"/>
  <c r="Y1215" i="5"/>
  <c r="Y1214" i="5"/>
  <c r="Y1213" i="5"/>
  <c r="Y1212" i="5"/>
  <c r="Y1211" i="5"/>
  <c r="Y1210" i="5"/>
  <c r="Y1209" i="5"/>
  <c r="Y1208" i="5"/>
  <c r="Y1207" i="5"/>
  <c r="Y1206" i="5"/>
  <c r="Y1205" i="5"/>
  <c r="Y1204" i="5"/>
  <c r="Y1203" i="5"/>
  <c r="Y1202" i="5"/>
  <c r="Y1201" i="5"/>
  <c r="Y1200" i="5"/>
  <c r="Y1199" i="5"/>
  <c r="Y1198" i="5"/>
  <c r="Y1197" i="5"/>
  <c r="Y1196" i="5"/>
  <c r="Y1195" i="5"/>
  <c r="Y1194" i="5"/>
  <c r="Y1193" i="5"/>
  <c r="Y1192" i="5"/>
  <c r="Y1191" i="5"/>
  <c r="Y1190" i="5"/>
  <c r="Y1189" i="5"/>
  <c r="Y1188" i="5"/>
  <c r="Y1187" i="5"/>
  <c r="Y1186" i="5"/>
  <c r="Y1185" i="5"/>
  <c r="Y1184" i="5"/>
  <c r="Y1183" i="5"/>
  <c r="Y1182" i="5"/>
  <c r="Y1181" i="5"/>
  <c r="Y1180" i="5"/>
  <c r="Y1179" i="5"/>
  <c r="Y1178" i="5"/>
  <c r="Y1177" i="5"/>
  <c r="Y1176" i="5"/>
  <c r="Y1175" i="5"/>
  <c r="Y1174" i="5"/>
  <c r="Y1173" i="5"/>
  <c r="Y1172" i="5"/>
  <c r="Y1171" i="5"/>
  <c r="Y1170" i="5"/>
  <c r="Y1169" i="5"/>
  <c r="Y1168" i="5"/>
  <c r="Y1167" i="5"/>
  <c r="Y1166" i="5"/>
  <c r="Y1165" i="5"/>
  <c r="Y1164" i="5"/>
  <c r="Y1163" i="5"/>
  <c r="Y1162" i="5"/>
  <c r="Y1161" i="5"/>
  <c r="Y1160" i="5"/>
  <c r="Y1159" i="5"/>
  <c r="Y1158" i="5"/>
  <c r="Y1157" i="5"/>
  <c r="Y1156" i="5"/>
  <c r="Y1155" i="5"/>
  <c r="Y1154" i="5"/>
  <c r="Y1153" i="5"/>
  <c r="Y1152" i="5"/>
  <c r="Y1151" i="5"/>
  <c r="Y1150" i="5"/>
  <c r="Y1149" i="5"/>
  <c r="Y1148" i="5"/>
  <c r="Y1147" i="5"/>
  <c r="Y1146" i="5"/>
  <c r="Y1145" i="5"/>
  <c r="Y1144" i="5"/>
  <c r="Y1143" i="5"/>
  <c r="Y1142" i="5"/>
  <c r="Y1141" i="5"/>
  <c r="Y1140" i="5"/>
  <c r="Y1139" i="5"/>
  <c r="Y1138" i="5"/>
  <c r="Y1137" i="5"/>
  <c r="Y1136" i="5"/>
  <c r="Y1135" i="5"/>
  <c r="Y1134" i="5"/>
  <c r="Y1133" i="5"/>
  <c r="Y1132" i="5"/>
  <c r="Y1131" i="5"/>
  <c r="Y1130" i="5"/>
  <c r="Y1129" i="5"/>
  <c r="Y1128" i="5"/>
  <c r="Y1127" i="5"/>
  <c r="Y1126" i="5"/>
  <c r="Y1125" i="5"/>
  <c r="Y1124" i="5"/>
  <c r="Y1123" i="5"/>
  <c r="Y1122" i="5"/>
  <c r="Y1121" i="5"/>
  <c r="Y1120" i="5"/>
  <c r="Y1119" i="5"/>
  <c r="Y1118" i="5"/>
  <c r="Y1117" i="5"/>
  <c r="Y1116" i="5"/>
  <c r="Y1115" i="5"/>
  <c r="Y1114" i="5"/>
  <c r="Y1113" i="5"/>
  <c r="Y1112" i="5"/>
  <c r="Y1111" i="5"/>
  <c r="Y1110" i="5"/>
  <c r="Y1109" i="5"/>
  <c r="Y1108" i="5"/>
  <c r="Y1107" i="5"/>
  <c r="Y1106" i="5"/>
  <c r="Y1105" i="5"/>
  <c r="Y1104" i="5"/>
  <c r="Y1103" i="5"/>
  <c r="Y1102" i="5"/>
  <c r="Y1101" i="5"/>
  <c r="Y1100" i="5"/>
  <c r="Y1099" i="5"/>
  <c r="Y1098" i="5"/>
  <c r="Y1097" i="5"/>
  <c r="Y1096" i="5"/>
  <c r="Y1095" i="5"/>
  <c r="Y1094" i="5"/>
  <c r="Y1093" i="5"/>
  <c r="Y1092" i="5"/>
  <c r="Y1091" i="5"/>
  <c r="Y1090" i="5"/>
  <c r="Y1089" i="5"/>
  <c r="Y1088" i="5"/>
  <c r="Y1087" i="5"/>
  <c r="Y1086" i="5"/>
  <c r="Y1085" i="5"/>
  <c r="Y1084" i="5"/>
  <c r="Y1083" i="5"/>
  <c r="Y1082" i="5"/>
  <c r="Y1081" i="5"/>
  <c r="Y1080" i="5"/>
  <c r="Y1079" i="5"/>
  <c r="Y1078" i="5"/>
  <c r="Y1077" i="5"/>
  <c r="Y1076" i="5"/>
  <c r="Y1075" i="5"/>
  <c r="Y1074" i="5"/>
  <c r="Y1073" i="5"/>
  <c r="Y1072" i="5"/>
  <c r="Y1071" i="5"/>
  <c r="Y1070" i="5"/>
  <c r="Y1069" i="5"/>
  <c r="Y1068" i="5"/>
  <c r="Y1067" i="5"/>
  <c r="Y1066" i="5"/>
  <c r="Y1065" i="5"/>
  <c r="Y1064" i="5"/>
  <c r="Y1063" i="5"/>
  <c r="Y1062" i="5"/>
  <c r="Y1061" i="5"/>
  <c r="Y1060" i="5"/>
  <c r="Y1059" i="5"/>
  <c r="Y1058" i="5"/>
  <c r="Y1057" i="5"/>
  <c r="Y1056" i="5"/>
  <c r="Y1055" i="5"/>
  <c r="Y1054" i="5"/>
  <c r="Y1053" i="5"/>
  <c r="Y1052" i="5"/>
  <c r="Y1051" i="5"/>
  <c r="Y1050" i="5"/>
  <c r="Y1049" i="5"/>
  <c r="Y1048" i="5"/>
  <c r="Y1047" i="5"/>
  <c r="Y1046" i="5"/>
  <c r="Y1045" i="5"/>
  <c r="Y1044" i="5"/>
  <c r="Y1043" i="5"/>
  <c r="Y1042" i="5"/>
  <c r="Y1041" i="5"/>
  <c r="Y1040" i="5"/>
  <c r="Y1039" i="5"/>
  <c r="Y1038" i="5"/>
  <c r="Y1037" i="5"/>
  <c r="Y1036" i="5"/>
  <c r="Y1035" i="5"/>
  <c r="Y1034" i="5"/>
  <c r="Y1033" i="5"/>
  <c r="Y1032" i="5"/>
  <c r="Y1031" i="5"/>
  <c r="Y1030" i="5"/>
  <c r="Y1029" i="5"/>
  <c r="Y1028" i="5"/>
  <c r="Y1027" i="5"/>
  <c r="Y1026" i="5"/>
  <c r="Y1025" i="5"/>
  <c r="Y1024" i="5"/>
  <c r="Y1023" i="5"/>
  <c r="Y1022" i="5"/>
  <c r="Y1021" i="5"/>
  <c r="Y1020" i="5"/>
  <c r="Y1019" i="5"/>
  <c r="Y1018" i="5"/>
  <c r="Y1017" i="5"/>
  <c r="Y1016" i="5"/>
  <c r="Y1015" i="5"/>
  <c r="Y1014" i="5"/>
  <c r="Y1013" i="5"/>
  <c r="Y1012" i="5"/>
  <c r="Y1011" i="5"/>
  <c r="Y1010" i="5"/>
  <c r="Y1009" i="5"/>
  <c r="Y1008" i="5"/>
  <c r="Y1007" i="5"/>
  <c r="Y1006" i="5"/>
  <c r="Y1005" i="5"/>
  <c r="Y1004" i="5"/>
  <c r="Y1003" i="5"/>
  <c r="Y1002" i="5"/>
  <c r="Y1001" i="5"/>
  <c r="Y1000" i="5"/>
  <c r="Y999" i="5"/>
  <c r="Y998" i="5"/>
  <c r="Y997" i="5"/>
  <c r="Y996" i="5"/>
  <c r="Y995" i="5"/>
  <c r="Y994" i="5"/>
  <c r="Y993" i="5"/>
  <c r="Y992" i="5"/>
  <c r="Y991" i="5"/>
  <c r="Y990" i="5"/>
  <c r="Y989" i="5"/>
  <c r="Y988" i="5"/>
  <c r="Y987" i="5"/>
  <c r="Y986" i="5"/>
  <c r="Y985" i="5"/>
  <c r="Y984" i="5"/>
  <c r="Y983" i="5"/>
  <c r="Y982" i="5"/>
  <c r="Y981" i="5"/>
  <c r="Y980" i="5"/>
  <c r="Y979" i="5"/>
  <c r="Y978" i="5"/>
  <c r="Y977" i="5"/>
  <c r="Y976" i="5"/>
  <c r="Y975" i="5"/>
  <c r="Y974" i="5"/>
  <c r="Y973" i="5"/>
  <c r="Y972" i="5"/>
  <c r="Y971" i="5"/>
  <c r="Y970" i="5"/>
  <c r="Y969" i="5"/>
  <c r="Y968" i="5"/>
  <c r="Y967" i="5"/>
  <c r="Y966" i="5"/>
  <c r="Y965" i="5"/>
  <c r="Y964" i="5"/>
  <c r="Y963" i="5"/>
  <c r="Y962" i="5"/>
  <c r="Y961" i="5"/>
  <c r="Y960" i="5"/>
  <c r="Y959" i="5"/>
  <c r="Y958" i="5"/>
  <c r="Y957" i="5"/>
  <c r="Y956" i="5"/>
  <c r="Y955" i="5"/>
  <c r="Y954" i="5"/>
  <c r="Y953" i="5"/>
  <c r="Y952" i="5"/>
  <c r="Y951" i="5"/>
  <c r="Y950" i="5"/>
  <c r="Y949" i="5"/>
  <c r="Y948" i="5"/>
  <c r="Y947" i="5"/>
  <c r="Y946" i="5"/>
  <c r="Y945" i="5"/>
  <c r="Y944" i="5"/>
  <c r="Y943" i="5"/>
  <c r="Y942" i="5"/>
  <c r="Y941" i="5"/>
  <c r="Y940" i="5"/>
  <c r="Y939" i="5"/>
  <c r="Y938" i="5"/>
  <c r="Y937" i="5"/>
  <c r="Y936" i="5"/>
  <c r="Y935" i="5"/>
  <c r="Y934" i="5"/>
  <c r="Y933" i="5"/>
  <c r="Y932" i="5"/>
  <c r="Y931" i="5"/>
  <c r="Y930" i="5"/>
  <c r="Y929" i="5"/>
  <c r="Y928" i="5"/>
  <c r="Y927" i="5"/>
  <c r="Y926" i="5"/>
  <c r="Y925" i="5"/>
  <c r="Y924" i="5"/>
  <c r="Y923" i="5"/>
  <c r="Y922" i="5"/>
  <c r="Y921" i="5"/>
  <c r="Y920" i="5"/>
  <c r="Y919" i="5"/>
  <c r="Y918" i="5"/>
  <c r="Y917" i="5"/>
  <c r="Y916" i="5"/>
  <c r="Y915" i="5"/>
  <c r="Y914" i="5"/>
  <c r="Y913" i="5"/>
  <c r="Y912" i="5"/>
  <c r="Y911" i="5"/>
  <c r="Y910" i="5"/>
  <c r="Y909" i="5"/>
  <c r="Y908" i="5"/>
  <c r="Y907" i="5"/>
  <c r="Y906" i="5"/>
  <c r="Y905" i="5"/>
  <c r="Y904" i="5"/>
  <c r="Y903" i="5"/>
  <c r="Y902" i="5"/>
  <c r="Y901" i="5"/>
  <c r="Y900" i="5"/>
  <c r="Y899" i="5"/>
  <c r="Y898" i="5"/>
  <c r="Y897" i="5"/>
  <c r="Y896" i="5"/>
  <c r="Y895" i="5"/>
  <c r="Y894" i="5"/>
  <c r="Y893" i="5"/>
  <c r="Y892" i="5"/>
  <c r="Y891" i="5"/>
  <c r="Y890" i="5"/>
  <c r="Y889" i="5"/>
  <c r="Y888" i="5"/>
  <c r="Y887" i="5"/>
  <c r="Y886" i="5"/>
  <c r="Y885" i="5"/>
  <c r="Y884" i="5"/>
  <c r="Y883" i="5"/>
  <c r="Y882" i="5"/>
  <c r="Y881" i="5"/>
  <c r="Y880" i="5"/>
  <c r="Y879" i="5"/>
  <c r="Y878" i="5"/>
  <c r="Y877" i="5"/>
  <c r="Y876" i="5"/>
  <c r="Y875" i="5"/>
  <c r="Y874" i="5"/>
  <c r="Y873" i="5"/>
  <c r="Y872" i="5"/>
  <c r="Y871" i="5"/>
  <c r="Y870" i="5"/>
  <c r="Y869" i="5"/>
  <c r="Y868" i="5"/>
  <c r="Y867" i="5"/>
  <c r="Y866" i="5"/>
  <c r="Y865" i="5"/>
  <c r="Y864" i="5"/>
  <c r="Y863" i="5"/>
  <c r="Y862" i="5"/>
  <c r="Y861" i="5"/>
  <c r="Y860" i="5"/>
  <c r="Y859" i="5"/>
  <c r="Y858" i="5"/>
  <c r="Y857" i="5"/>
  <c r="Y856" i="5"/>
  <c r="Y855" i="5"/>
  <c r="Y854" i="5"/>
  <c r="Y853" i="5"/>
  <c r="Y852" i="5"/>
  <c r="Y851" i="5"/>
  <c r="Y850" i="5"/>
  <c r="Y849" i="5"/>
  <c r="Y848" i="5"/>
  <c r="Y847" i="5"/>
  <c r="Y846" i="5"/>
  <c r="Y845" i="5"/>
  <c r="Y844" i="5"/>
  <c r="Y843" i="5"/>
  <c r="Y842" i="5"/>
  <c r="Y841" i="5"/>
  <c r="Y840" i="5"/>
  <c r="Y839" i="5"/>
  <c r="Y838" i="5"/>
  <c r="Y837" i="5"/>
  <c r="Y836" i="5"/>
  <c r="Y835" i="5"/>
  <c r="Y834" i="5"/>
  <c r="Y833" i="5"/>
  <c r="Y832" i="5"/>
  <c r="Y831" i="5"/>
  <c r="Y830" i="5"/>
  <c r="Y829" i="5"/>
  <c r="Y828" i="5"/>
  <c r="Y827" i="5"/>
  <c r="Y826" i="5"/>
  <c r="Y825" i="5"/>
  <c r="Y824" i="5"/>
  <c r="Y823" i="5"/>
  <c r="Y822" i="5"/>
  <c r="Y821" i="5"/>
  <c r="Y820" i="5"/>
  <c r="Y819" i="5"/>
  <c r="Y818" i="5"/>
  <c r="Y817" i="5"/>
  <c r="Y816" i="5"/>
  <c r="Y815" i="5"/>
  <c r="Y814" i="5"/>
  <c r="Y813" i="5"/>
  <c r="Y812" i="5"/>
  <c r="Y811" i="5"/>
  <c r="Y810" i="5"/>
  <c r="Y809" i="5"/>
  <c r="Y808" i="5"/>
  <c r="Y807" i="5"/>
  <c r="Y806" i="5"/>
  <c r="Y805" i="5"/>
  <c r="Y804" i="5"/>
  <c r="Y803" i="5"/>
  <c r="Y802" i="5"/>
  <c r="Y801" i="5"/>
  <c r="Y800" i="5"/>
  <c r="Y799" i="5"/>
  <c r="Y798" i="5"/>
  <c r="Y797" i="5"/>
  <c r="Y796" i="5"/>
  <c r="Y795" i="5"/>
  <c r="Y794" i="5"/>
  <c r="Y793" i="5"/>
  <c r="Y792" i="5"/>
  <c r="Y791" i="5"/>
  <c r="Y790" i="5"/>
  <c r="Y789" i="5"/>
  <c r="Y788" i="5"/>
  <c r="Y787" i="5"/>
  <c r="Y786" i="5"/>
  <c r="Y785" i="5"/>
  <c r="Y784" i="5"/>
  <c r="Y783" i="5"/>
  <c r="Y782" i="5"/>
  <c r="Y781" i="5"/>
  <c r="Y780" i="5"/>
  <c r="Y779" i="5"/>
  <c r="Y778" i="5"/>
  <c r="Y777" i="5"/>
  <c r="Y776" i="5"/>
  <c r="Y775" i="5"/>
  <c r="Y774" i="5"/>
  <c r="Y773" i="5"/>
  <c r="Y772" i="5"/>
  <c r="Y771" i="5"/>
  <c r="Y770" i="5"/>
  <c r="Y769" i="5"/>
  <c r="Y768" i="5"/>
  <c r="Y767" i="5"/>
  <c r="Y766" i="5"/>
  <c r="Y765" i="5"/>
  <c r="Y764" i="5"/>
  <c r="Y763" i="5"/>
  <c r="Y762" i="5"/>
  <c r="Y761" i="5"/>
  <c r="Y760" i="5"/>
  <c r="Y759" i="5"/>
  <c r="Y758" i="5"/>
  <c r="Y757" i="5"/>
  <c r="Y756" i="5"/>
  <c r="Y755" i="5"/>
  <c r="Y754" i="5"/>
  <c r="Y753" i="5"/>
  <c r="Y752" i="5"/>
  <c r="Y751" i="5"/>
  <c r="Y750" i="5"/>
  <c r="Y749" i="5"/>
  <c r="Y748" i="5"/>
  <c r="Y747" i="5"/>
  <c r="Y746" i="5"/>
  <c r="Y745" i="5"/>
  <c r="Y744" i="5"/>
  <c r="Y743" i="5"/>
  <c r="Y742" i="5"/>
  <c r="Y741" i="5"/>
  <c r="Y740" i="5"/>
  <c r="Y739" i="5"/>
  <c r="Y738" i="5"/>
  <c r="Y737" i="5"/>
  <c r="Y736" i="5"/>
  <c r="Y735" i="5"/>
  <c r="Y734" i="5"/>
  <c r="Y733" i="5"/>
  <c r="Y732" i="5"/>
  <c r="Y731" i="5"/>
  <c r="Y730" i="5"/>
  <c r="Y729" i="5"/>
  <c r="Y728" i="5"/>
  <c r="Y727" i="5"/>
  <c r="Y726" i="5"/>
  <c r="Y725" i="5"/>
  <c r="Y724" i="5"/>
  <c r="Y723" i="5"/>
  <c r="Y722" i="5"/>
  <c r="Y721" i="5"/>
  <c r="Y720" i="5"/>
  <c r="Y719" i="5"/>
  <c r="Y718" i="5"/>
  <c r="Y717" i="5"/>
  <c r="Y716" i="5"/>
  <c r="Y715" i="5"/>
  <c r="Y714" i="5"/>
  <c r="Y713" i="5"/>
  <c r="Y712" i="5"/>
  <c r="Y711" i="5"/>
  <c r="Y710" i="5"/>
  <c r="Y709" i="5"/>
  <c r="Y708" i="5"/>
  <c r="Y707" i="5"/>
  <c r="Y706" i="5"/>
  <c r="Y705" i="5"/>
  <c r="Y704" i="5"/>
  <c r="Y703" i="5"/>
  <c r="Y702" i="5"/>
  <c r="Y701" i="5"/>
  <c r="Y700" i="5"/>
  <c r="Y699" i="5"/>
  <c r="Y698" i="5"/>
  <c r="Y697" i="5"/>
  <c r="Y696" i="5"/>
  <c r="Y695" i="5"/>
  <c r="Y694" i="5"/>
  <c r="Y693" i="5"/>
  <c r="Y692" i="5"/>
  <c r="Y691" i="5"/>
  <c r="Y690" i="5"/>
  <c r="Y689" i="5"/>
  <c r="Y688" i="5"/>
  <c r="Y687" i="5"/>
  <c r="Y686" i="5"/>
  <c r="Y685" i="5"/>
  <c r="Y684" i="5"/>
  <c r="Y683" i="5"/>
  <c r="Y682" i="5"/>
  <c r="Y681" i="5"/>
  <c r="Y680" i="5"/>
  <c r="Y679" i="5"/>
  <c r="Y678" i="5"/>
  <c r="Y677" i="5"/>
  <c r="Y676" i="5"/>
  <c r="Y675" i="5"/>
  <c r="Y674" i="5"/>
  <c r="Y673" i="5"/>
  <c r="Y672" i="5"/>
  <c r="Y671" i="5"/>
  <c r="Y670" i="5"/>
  <c r="Y669" i="5"/>
  <c r="Y668" i="5"/>
  <c r="Y667" i="5"/>
  <c r="Y666" i="5"/>
  <c r="Y665" i="5"/>
  <c r="Y664" i="5"/>
  <c r="Y663" i="5"/>
  <c r="Y662" i="5"/>
  <c r="Y661" i="5"/>
  <c r="Y660" i="5"/>
  <c r="Y659" i="5"/>
  <c r="Y658" i="5"/>
  <c r="Y657" i="5"/>
  <c r="Y656" i="5"/>
  <c r="Y655" i="5"/>
  <c r="Y654" i="5"/>
  <c r="Y653" i="5"/>
  <c r="Y652" i="5"/>
  <c r="Y651" i="5"/>
  <c r="Y650" i="5"/>
  <c r="Y649" i="5"/>
  <c r="Y648" i="5"/>
  <c r="Y647" i="5"/>
  <c r="Y646" i="5"/>
  <c r="Y645" i="5"/>
  <c r="Y644" i="5"/>
  <c r="Y643" i="5"/>
  <c r="Y642" i="5"/>
  <c r="Y641" i="5"/>
  <c r="Y640" i="5"/>
  <c r="Y639" i="5"/>
  <c r="Y638" i="5"/>
  <c r="Y637" i="5"/>
  <c r="Y636" i="5"/>
  <c r="Y635" i="5"/>
  <c r="Y634" i="5"/>
  <c r="Y633" i="5"/>
  <c r="Y632" i="5"/>
  <c r="Y631" i="5"/>
  <c r="Y630" i="5"/>
  <c r="Y629" i="5"/>
  <c r="Y628" i="5"/>
  <c r="Y627" i="5"/>
  <c r="Y626" i="5"/>
  <c r="Y625" i="5"/>
  <c r="Y624" i="5"/>
  <c r="Y623" i="5"/>
  <c r="Y622" i="5"/>
  <c r="Y621" i="5"/>
  <c r="Y620" i="5"/>
  <c r="Y619" i="5"/>
  <c r="Y618" i="5"/>
  <c r="Y617" i="5"/>
  <c r="Y616" i="5"/>
  <c r="Y615" i="5"/>
  <c r="Y614" i="5"/>
  <c r="Y613" i="5"/>
  <c r="Y612" i="5"/>
  <c r="Y611" i="5"/>
  <c r="Y610" i="5"/>
  <c r="Y609" i="5"/>
  <c r="Y608" i="5"/>
  <c r="Y607" i="5"/>
  <c r="Y606" i="5"/>
  <c r="Y605" i="5"/>
  <c r="Y604" i="5"/>
  <c r="Y603" i="5"/>
  <c r="Y602" i="5"/>
  <c r="Y601" i="5"/>
  <c r="Y600" i="5"/>
  <c r="Y599" i="5"/>
  <c r="Y598" i="5"/>
  <c r="Y597" i="5"/>
  <c r="Y596" i="5"/>
  <c r="Y595" i="5"/>
  <c r="Y594" i="5"/>
  <c r="Y593" i="5"/>
  <c r="Y592" i="5"/>
  <c r="Y591" i="5"/>
  <c r="Y590" i="5"/>
  <c r="Y589" i="5"/>
  <c r="Y588" i="5"/>
  <c r="Y587" i="5"/>
  <c r="Y586" i="5"/>
  <c r="Y585" i="5"/>
  <c r="Y584" i="5"/>
  <c r="Y583" i="5"/>
  <c r="Y582" i="5"/>
  <c r="Y581" i="5"/>
  <c r="Y580" i="5"/>
  <c r="Y579" i="5"/>
  <c r="Y578" i="5"/>
  <c r="Y577" i="5"/>
  <c r="Y576" i="5"/>
  <c r="Y575" i="5"/>
  <c r="Y574" i="5"/>
  <c r="Y54" i="5"/>
  <c r="Y48" i="5"/>
  <c r="Y25" i="5"/>
  <c r="Y21" i="5"/>
  <c r="Y5" i="5"/>
  <c r="Q1267" i="5"/>
  <c r="P1267" i="5"/>
  <c r="O1267" i="5"/>
  <c r="Q1266" i="5"/>
  <c r="P1266" i="5"/>
  <c r="O1266" i="5"/>
  <c r="Q1265" i="5"/>
  <c r="P1265" i="5"/>
  <c r="O1265" i="5"/>
  <c r="Q1264" i="5"/>
  <c r="P1264" i="5"/>
  <c r="O1264" i="5"/>
  <c r="Q1263" i="5"/>
  <c r="P1263" i="5"/>
  <c r="O1263" i="5"/>
  <c r="Q1262" i="5"/>
  <c r="P1262" i="5"/>
  <c r="O1262" i="5"/>
  <c r="Q1261" i="5"/>
  <c r="P1261" i="5"/>
  <c r="O1261" i="5"/>
  <c r="Q1260" i="5"/>
  <c r="P1260" i="5"/>
  <c r="O1260" i="5"/>
  <c r="Q1259" i="5"/>
  <c r="P1259" i="5"/>
  <c r="O1259" i="5"/>
  <c r="Q1258" i="5"/>
  <c r="P1258" i="5"/>
  <c r="O1258" i="5"/>
  <c r="Q1257" i="5"/>
  <c r="P1257" i="5"/>
  <c r="O1257" i="5"/>
  <c r="Q1256" i="5"/>
  <c r="P1256" i="5"/>
  <c r="O1256" i="5"/>
  <c r="Q1255" i="5"/>
  <c r="P1255" i="5"/>
  <c r="O1255" i="5"/>
  <c r="Q1254" i="5"/>
  <c r="P1254" i="5"/>
  <c r="O1254" i="5"/>
  <c r="Q1253" i="5"/>
  <c r="P1253" i="5"/>
  <c r="O1253" i="5"/>
  <c r="Q1252" i="5"/>
  <c r="P1252" i="5"/>
  <c r="O1252" i="5"/>
  <c r="Q1251" i="5"/>
  <c r="P1251" i="5"/>
  <c r="O1251" i="5"/>
  <c r="Q1250" i="5"/>
  <c r="P1250" i="5"/>
  <c r="O1250" i="5"/>
  <c r="Q1249" i="5"/>
  <c r="P1249" i="5"/>
  <c r="O1249" i="5"/>
  <c r="Q1248" i="5"/>
  <c r="P1248" i="5"/>
  <c r="O1248" i="5"/>
  <c r="Q1247" i="5"/>
  <c r="P1247" i="5"/>
  <c r="O1247" i="5"/>
  <c r="Q1246" i="5"/>
  <c r="P1246" i="5"/>
  <c r="O1246" i="5"/>
  <c r="Q1245" i="5"/>
  <c r="P1245" i="5"/>
  <c r="O1245" i="5"/>
  <c r="Q1244" i="5"/>
  <c r="P1244" i="5"/>
  <c r="O1244" i="5"/>
  <c r="Q1243" i="5"/>
  <c r="P1243" i="5"/>
  <c r="O1243" i="5"/>
  <c r="Q1242" i="5"/>
  <c r="P1242" i="5"/>
  <c r="O1242" i="5"/>
  <c r="Q1241" i="5"/>
  <c r="P1241" i="5"/>
  <c r="O1241" i="5"/>
  <c r="Q1240" i="5"/>
  <c r="P1240" i="5"/>
  <c r="O1240" i="5"/>
  <c r="Q1239" i="5"/>
  <c r="P1239" i="5"/>
  <c r="O1239" i="5"/>
  <c r="Q1238" i="5"/>
  <c r="P1238" i="5"/>
  <c r="O1238" i="5"/>
  <c r="Q1237" i="5"/>
  <c r="P1237" i="5"/>
  <c r="O1237" i="5"/>
  <c r="Q1236" i="5"/>
  <c r="P1236" i="5"/>
  <c r="O1236" i="5"/>
  <c r="Q1235" i="5"/>
  <c r="P1235" i="5"/>
  <c r="O1235" i="5"/>
  <c r="Q1234" i="5"/>
  <c r="P1234" i="5"/>
  <c r="O1234" i="5"/>
  <c r="Q1233" i="5"/>
  <c r="P1233" i="5"/>
  <c r="O1233" i="5"/>
  <c r="Q1232" i="5"/>
  <c r="P1232" i="5"/>
  <c r="O1232" i="5"/>
  <c r="Q1231" i="5"/>
  <c r="P1231" i="5"/>
  <c r="O1231" i="5"/>
  <c r="Q1230" i="5"/>
  <c r="P1230" i="5"/>
  <c r="O1230" i="5"/>
  <c r="Q1229" i="5"/>
  <c r="P1229" i="5"/>
  <c r="O1229" i="5"/>
  <c r="Q1228" i="5"/>
  <c r="P1228" i="5"/>
  <c r="O1228" i="5"/>
  <c r="Q1227" i="5"/>
  <c r="P1227" i="5"/>
  <c r="O1227" i="5"/>
  <c r="Q1226" i="5"/>
  <c r="P1226" i="5"/>
  <c r="O1226" i="5"/>
  <c r="Q1225" i="5"/>
  <c r="P1225" i="5"/>
  <c r="O1225" i="5"/>
  <c r="Q1224" i="5"/>
  <c r="P1224" i="5"/>
  <c r="O1224" i="5"/>
  <c r="Q1223" i="5"/>
  <c r="P1223" i="5"/>
  <c r="O1223" i="5"/>
  <c r="Q1222" i="5"/>
  <c r="P1222" i="5"/>
  <c r="O1222" i="5"/>
  <c r="Q1221" i="5"/>
  <c r="P1221" i="5"/>
  <c r="O1221" i="5"/>
  <c r="Q1220" i="5"/>
  <c r="P1220" i="5"/>
  <c r="O1220" i="5"/>
  <c r="Q1219" i="5"/>
  <c r="P1219" i="5"/>
  <c r="O1219" i="5"/>
  <c r="Q1218" i="5"/>
  <c r="P1218" i="5"/>
  <c r="O1218" i="5"/>
  <c r="Q1217" i="5"/>
  <c r="P1217" i="5"/>
  <c r="O1217" i="5"/>
  <c r="Q1216" i="5"/>
  <c r="P1216" i="5"/>
  <c r="O1216" i="5"/>
  <c r="Q1215" i="5"/>
  <c r="P1215" i="5"/>
  <c r="O1215" i="5"/>
  <c r="Q1214" i="5"/>
  <c r="P1214" i="5"/>
  <c r="O1214" i="5"/>
  <c r="Q1213" i="5"/>
  <c r="P1213" i="5"/>
  <c r="O1213" i="5"/>
  <c r="Q1212" i="5"/>
  <c r="P1212" i="5"/>
  <c r="O1212" i="5"/>
  <c r="Q1211" i="5"/>
  <c r="P1211" i="5"/>
  <c r="O1211" i="5"/>
  <c r="Q1210" i="5"/>
  <c r="P1210" i="5"/>
  <c r="O1210" i="5"/>
  <c r="Q1209" i="5"/>
  <c r="P1209" i="5"/>
  <c r="O1209" i="5"/>
  <c r="Q1208" i="5"/>
  <c r="P1208" i="5"/>
  <c r="O1208" i="5"/>
  <c r="Q1207" i="5"/>
  <c r="P1207" i="5"/>
  <c r="O1207" i="5"/>
  <c r="Q1206" i="5"/>
  <c r="P1206" i="5"/>
  <c r="O1206" i="5"/>
  <c r="Q1205" i="5"/>
  <c r="P1205" i="5"/>
  <c r="O1205" i="5"/>
  <c r="Q1204" i="5"/>
  <c r="P1204" i="5"/>
  <c r="O1204" i="5"/>
  <c r="Q1203" i="5"/>
  <c r="P1203" i="5"/>
  <c r="O1203" i="5"/>
  <c r="Q1202" i="5"/>
  <c r="P1202" i="5"/>
  <c r="O1202" i="5"/>
  <c r="Q1201" i="5"/>
  <c r="P1201" i="5"/>
  <c r="O1201" i="5"/>
  <c r="Q1200" i="5"/>
  <c r="P1200" i="5"/>
  <c r="O1200" i="5"/>
  <c r="Q1199" i="5"/>
  <c r="P1199" i="5"/>
  <c r="O1199" i="5"/>
  <c r="Q1198" i="5"/>
  <c r="P1198" i="5"/>
  <c r="O1198" i="5"/>
  <c r="Q1197" i="5"/>
  <c r="P1197" i="5"/>
  <c r="O1197" i="5"/>
  <c r="Q1196" i="5"/>
  <c r="P1196" i="5"/>
  <c r="O1196" i="5"/>
  <c r="Q1195" i="5"/>
  <c r="P1195" i="5"/>
  <c r="O1195" i="5"/>
  <c r="Q1194" i="5"/>
  <c r="P1194" i="5"/>
  <c r="O1194" i="5"/>
  <c r="Q1193" i="5"/>
  <c r="P1193" i="5"/>
  <c r="O1193" i="5"/>
  <c r="Q1192" i="5"/>
  <c r="P1192" i="5"/>
  <c r="O1192" i="5"/>
  <c r="Q1191" i="5"/>
  <c r="P1191" i="5"/>
  <c r="O1191" i="5"/>
  <c r="Q1190" i="5"/>
  <c r="P1190" i="5"/>
  <c r="O1190" i="5"/>
  <c r="Q1189" i="5"/>
  <c r="P1189" i="5"/>
  <c r="O1189" i="5"/>
  <c r="Q1188" i="5"/>
  <c r="P1188" i="5"/>
  <c r="O1188" i="5"/>
  <c r="Q1187" i="5"/>
  <c r="P1187" i="5"/>
  <c r="O1187" i="5"/>
  <c r="Q1186" i="5"/>
  <c r="P1186" i="5"/>
  <c r="O1186" i="5"/>
  <c r="Q1185" i="5"/>
  <c r="P1185" i="5"/>
  <c r="O1185" i="5"/>
  <c r="Q1184" i="5"/>
  <c r="P1184" i="5"/>
  <c r="O1184" i="5"/>
  <c r="Q1183" i="5"/>
  <c r="P1183" i="5"/>
  <c r="O1183" i="5"/>
  <c r="Q1182" i="5"/>
  <c r="P1182" i="5"/>
  <c r="O1182" i="5"/>
  <c r="Q1181" i="5"/>
  <c r="P1181" i="5"/>
  <c r="O1181" i="5"/>
  <c r="Q1180" i="5"/>
  <c r="P1180" i="5"/>
  <c r="O1180" i="5"/>
  <c r="Q1179" i="5"/>
  <c r="P1179" i="5"/>
  <c r="O1179" i="5"/>
  <c r="Q1178" i="5"/>
  <c r="P1178" i="5"/>
  <c r="O1178" i="5"/>
  <c r="Q1177" i="5"/>
  <c r="P1177" i="5"/>
  <c r="O1177" i="5"/>
  <c r="Q1176" i="5"/>
  <c r="P1176" i="5"/>
  <c r="O1176" i="5"/>
  <c r="Q1175" i="5"/>
  <c r="P1175" i="5"/>
  <c r="O1175" i="5"/>
  <c r="Q1174" i="5"/>
  <c r="P1174" i="5"/>
  <c r="O1174" i="5"/>
  <c r="Q1173" i="5"/>
  <c r="P1173" i="5"/>
  <c r="O1173" i="5"/>
  <c r="Q1172" i="5"/>
  <c r="P1172" i="5"/>
  <c r="O1172" i="5"/>
  <c r="Q1171" i="5"/>
  <c r="P1171" i="5"/>
  <c r="O1171" i="5"/>
  <c r="Q1170" i="5"/>
  <c r="P1170" i="5"/>
  <c r="O1170" i="5"/>
  <c r="Q1169" i="5"/>
  <c r="P1169" i="5"/>
  <c r="O1169" i="5"/>
  <c r="Q1168" i="5"/>
  <c r="P1168" i="5"/>
  <c r="O1168" i="5"/>
  <c r="Q1167" i="5"/>
  <c r="P1167" i="5"/>
  <c r="O1167" i="5"/>
  <c r="Q1166" i="5"/>
  <c r="P1166" i="5"/>
  <c r="O1166" i="5"/>
  <c r="Q1165" i="5"/>
  <c r="P1165" i="5"/>
  <c r="O1165" i="5"/>
  <c r="Q1164" i="5"/>
  <c r="P1164" i="5"/>
  <c r="O1164" i="5"/>
  <c r="Q1163" i="5"/>
  <c r="P1163" i="5"/>
  <c r="O1163" i="5"/>
  <c r="Q1162" i="5"/>
  <c r="P1162" i="5"/>
  <c r="O1162" i="5"/>
  <c r="Q1161" i="5"/>
  <c r="P1161" i="5"/>
  <c r="O1161" i="5"/>
  <c r="Q1160" i="5"/>
  <c r="P1160" i="5"/>
  <c r="O1160" i="5"/>
  <c r="Q1159" i="5"/>
  <c r="P1159" i="5"/>
  <c r="O1159" i="5"/>
  <c r="Q1158" i="5"/>
  <c r="P1158" i="5"/>
  <c r="O1158" i="5"/>
  <c r="Q1157" i="5"/>
  <c r="P1157" i="5"/>
  <c r="O1157" i="5"/>
  <c r="Q1156" i="5"/>
  <c r="P1156" i="5"/>
  <c r="O1156" i="5"/>
  <c r="Q1155" i="5"/>
  <c r="P1155" i="5"/>
  <c r="O1155" i="5"/>
  <c r="Q1154" i="5"/>
  <c r="P1154" i="5"/>
  <c r="O1154" i="5"/>
  <c r="Q1153" i="5"/>
  <c r="P1153" i="5"/>
  <c r="O1153" i="5"/>
  <c r="Q1152" i="5"/>
  <c r="P1152" i="5"/>
  <c r="O1152" i="5"/>
  <c r="Q1151" i="5"/>
  <c r="P1151" i="5"/>
  <c r="O1151" i="5"/>
  <c r="Q1150" i="5"/>
  <c r="P1150" i="5"/>
  <c r="O1150" i="5"/>
  <c r="Q1149" i="5"/>
  <c r="P1149" i="5"/>
  <c r="O1149" i="5"/>
  <c r="Q1148" i="5"/>
  <c r="P1148" i="5"/>
  <c r="O1148" i="5"/>
  <c r="Q1147" i="5"/>
  <c r="P1147" i="5"/>
  <c r="O1147" i="5"/>
  <c r="Q1146" i="5"/>
  <c r="P1146" i="5"/>
  <c r="O1146" i="5"/>
  <c r="Q1145" i="5"/>
  <c r="P1145" i="5"/>
  <c r="O1145" i="5"/>
  <c r="Q1144" i="5"/>
  <c r="P1144" i="5"/>
  <c r="O1144" i="5"/>
  <c r="Q1143" i="5"/>
  <c r="P1143" i="5"/>
  <c r="O1143" i="5"/>
  <c r="Q1142" i="5"/>
  <c r="P1142" i="5"/>
  <c r="O1142" i="5"/>
  <c r="Q1141" i="5"/>
  <c r="P1141" i="5"/>
  <c r="O1141" i="5"/>
  <c r="Q1140" i="5"/>
  <c r="P1140" i="5"/>
  <c r="O1140" i="5"/>
  <c r="Q1139" i="5"/>
  <c r="P1139" i="5"/>
  <c r="O1139" i="5"/>
  <c r="Q1138" i="5"/>
  <c r="P1138" i="5"/>
  <c r="O1138" i="5"/>
  <c r="Q1137" i="5"/>
  <c r="P1137" i="5"/>
  <c r="O1137" i="5"/>
  <c r="Q1136" i="5"/>
  <c r="P1136" i="5"/>
  <c r="O1136" i="5"/>
  <c r="Q1135" i="5"/>
  <c r="P1135" i="5"/>
  <c r="O1135" i="5"/>
  <c r="Q1134" i="5"/>
  <c r="P1134" i="5"/>
  <c r="O1134" i="5"/>
  <c r="Q1133" i="5"/>
  <c r="P1133" i="5"/>
  <c r="O1133" i="5"/>
  <c r="Q1132" i="5"/>
  <c r="P1132" i="5"/>
  <c r="O1132" i="5"/>
  <c r="Q1131" i="5"/>
  <c r="P1131" i="5"/>
  <c r="O1131" i="5"/>
  <c r="Q1130" i="5"/>
  <c r="P1130" i="5"/>
  <c r="O1130" i="5"/>
  <c r="Q1129" i="5"/>
  <c r="P1129" i="5"/>
  <c r="O1129" i="5"/>
  <c r="Q1128" i="5"/>
  <c r="P1128" i="5"/>
  <c r="O1128" i="5"/>
  <c r="Q1127" i="5"/>
  <c r="P1127" i="5"/>
  <c r="O1127" i="5"/>
  <c r="Q1126" i="5"/>
  <c r="P1126" i="5"/>
  <c r="O1126" i="5"/>
  <c r="Q1125" i="5"/>
  <c r="P1125" i="5"/>
  <c r="O1125" i="5"/>
  <c r="Q1124" i="5"/>
  <c r="P1124" i="5"/>
  <c r="O1124" i="5"/>
  <c r="Q1123" i="5"/>
  <c r="P1123" i="5"/>
  <c r="O1123" i="5"/>
  <c r="Q1122" i="5"/>
  <c r="P1122" i="5"/>
  <c r="O1122" i="5"/>
  <c r="Q1121" i="5"/>
  <c r="P1121" i="5"/>
  <c r="O1121" i="5"/>
  <c r="Q1120" i="5"/>
  <c r="P1120" i="5"/>
  <c r="O1120" i="5"/>
  <c r="Q1119" i="5"/>
  <c r="P1119" i="5"/>
  <c r="O1119" i="5"/>
  <c r="Q1118" i="5"/>
  <c r="P1118" i="5"/>
  <c r="O1118" i="5"/>
  <c r="Q1117" i="5"/>
  <c r="P1117" i="5"/>
  <c r="O1117" i="5"/>
  <c r="Q1116" i="5"/>
  <c r="P1116" i="5"/>
  <c r="O1116" i="5"/>
  <c r="Q1115" i="5"/>
  <c r="P1115" i="5"/>
  <c r="O1115" i="5"/>
  <c r="Q1114" i="5"/>
  <c r="P1114" i="5"/>
  <c r="O1114" i="5"/>
  <c r="Q1113" i="5"/>
  <c r="P1113" i="5"/>
  <c r="O1113" i="5"/>
  <c r="Q1112" i="5"/>
  <c r="P1112" i="5"/>
  <c r="O1112" i="5"/>
  <c r="Q1111" i="5"/>
  <c r="P1111" i="5"/>
  <c r="O1111" i="5"/>
  <c r="Q1110" i="5"/>
  <c r="P1110" i="5"/>
  <c r="O1110" i="5"/>
  <c r="Q1109" i="5"/>
  <c r="P1109" i="5"/>
  <c r="O1109" i="5"/>
  <c r="Q1108" i="5"/>
  <c r="P1108" i="5"/>
  <c r="O1108" i="5"/>
  <c r="Q1107" i="5"/>
  <c r="P1107" i="5"/>
  <c r="O1107" i="5"/>
  <c r="Q1106" i="5"/>
  <c r="P1106" i="5"/>
  <c r="O1106" i="5"/>
  <c r="Q1105" i="5"/>
  <c r="P1105" i="5"/>
  <c r="O1105" i="5"/>
  <c r="Q1104" i="5"/>
  <c r="P1104" i="5"/>
  <c r="O1104" i="5"/>
  <c r="Q1103" i="5"/>
  <c r="P1103" i="5"/>
  <c r="O1103" i="5"/>
  <c r="Q1102" i="5"/>
  <c r="P1102" i="5"/>
  <c r="O1102" i="5"/>
  <c r="Q1101" i="5"/>
  <c r="P1101" i="5"/>
  <c r="O1101" i="5"/>
  <c r="Q1100" i="5"/>
  <c r="P1100" i="5"/>
  <c r="O1100" i="5"/>
  <c r="Q1099" i="5"/>
  <c r="P1099" i="5"/>
  <c r="O1099" i="5"/>
  <c r="Q1098" i="5"/>
  <c r="P1098" i="5"/>
  <c r="O1098" i="5"/>
  <c r="Q1097" i="5"/>
  <c r="P1097" i="5"/>
  <c r="O1097" i="5"/>
  <c r="Q1096" i="5"/>
  <c r="P1096" i="5"/>
  <c r="O1096" i="5"/>
  <c r="Q1095" i="5"/>
  <c r="P1095" i="5"/>
  <c r="O1095" i="5"/>
  <c r="Q1094" i="5"/>
  <c r="P1094" i="5"/>
  <c r="O1094" i="5"/>
  <c r="Q1093" i="5"/>
  <c r="P1093" i="5"/>
  <c r="O1093" i="5"/>
  <c r="Q1092" i="5"/>
  <c r="P1092" i="5"/>
  <c r="O1092" i="5"/>
  <c r="Q1091" i="5"/>
  <c r="P1091" i="5"/>
  <c r="O1091" i="5"/>
  <c r="Q1090" i="5"/>
  <c r="P1090" i="5"/>
  <c r="O1090" i="5"/>
  <c r="Q1089" i="5"/>
  <c r="P1089" i="5"/>
  <c r="O1089" i="5"/>
  <c r="Q1088" i="5"/>
  <c r="P1088" i="5"/>
  <c r="O1088" i="5"/>
  <c r="Q1087" i="5"/>
  <c r="P1087" i="5"/>
  <c r="O1087" i="5"/>
  <c r="Q1086" i="5"/>
  <c r="P1086" i="5"/>
  <c r="O1086" i="5"/>
  <c r="Q1085" i="5"/>
  <c r="P1085" i="5"/>
  <c r="O1085" i="5"/>
  <c r="Q1084" i="5"/>
  <c r="P1084" i="5"/>
  <c r="O1084" i="5"/>
  <c r="Q1083" i="5"/>
  <c r="P1083" i="5"/>
  <c r="O1083" i="5"/>
  <c r="Q1082" i="5"/>
  <c r="P1082" i="5"/>
  <c r="O1082" i="5"/>
  <c r="Q1081" i="5"/>
  <c r="P1081" i="5"/>
  <c r="O1081" i="5"/>
  <c r="Q1080" i="5"/>
  <c r="P1080" i="5"/>
  <c r="O1080" i="5"/>
  <c r="Q1079" i="5"/>
  <c r="P1079" i="5"/>
  <c r="O1079" i="5"/>
  <c r="Q1078" i="5"/>
  <c r="P1078" i="5"/>
  <c r="O1078" i="5"/>
  <c r="Q1077" i="5"/>
  <c r="P1077" i="5"/>
  <c r="O1077" i="5"/>
  <c r="Q1076" i="5"/>
  <c r="P1076" i="5"/>
  <c r="O1076" i="5"/>
  <c r="Q1075" i="5"/>
  <c r="P1075" i="5"/>
  <c r="O1075" i="5"/>
  <c r="Q1074" i="5"/>
  <c r="P1074" i="5"/>
  <c r="O1074" i="5"/>
  <c r="Q1073" i="5"/>
  <c r="P1073" i="5"/>
  <c r="O1073" i="5"/>
  <c r="Q1072" i="5"/>
  <c r="P1072" i="5"/>
  <c r="O1072" i="5"/>
  <c r="Q1071" i="5"/>
  <c r="P1071" i="5"/>
  <c r="O1071" i="5"/>
  <c r="Q1070" i="5"/>
  <c r="P1070" i="5"/>
  <c r="O1070" i="5"/>
  <c r="Q1069" i="5"/>
  <c r="P1069" i="5"/>
  <c r="O1069" i="5"/>
  <c r="Q1068" i="5"/>
  <c r="P1068" i="5"/>
  <c r="O1068" i="5"/>
  <c r="Q1067" i="5"/>
  <c r="P1067" i="5"/>
  <c r="O1067" i="5"/>
  <c r="Q1066" i="5"/>
  <c r="P1066" i="5"/>
  <c r="O1066" i="5"/>
  <c r="Q1065" i="5"/>
  <c r="P1065" i="5"/>
  <c r="O1065" i="5"/>
  <c r="Q1064" i="5"/>
  <c r="P1064" i="5"/>
  <c r="O1064" i="5"/>
  <c r="Q1063" i="5"/>
  <c r="P1063" i="5"/>
  <c r="O1063" i="5"/>
  <c r="Q1062" i="5"/>
  <c r="P1062" i="5"/>
  <c r="O1062" i="5"/>
  <c r="Q1061" i="5"/>
  <c r="P1061" i="5"/>
  <c r="O1061" i="5"/>
  <c r="Q1060" i="5"/>
  <c r="P1060" i="5"/>
  <c r="O1060" i="5"/>
  <c r="Q1059" i="5"/>
  <c r="P1059" i="5"/>
  <c r="O1059" i="5"/>
  <c r="Q1058" i="5"/>
  <c r="P1058" i="5"/>
  <c r="O1058" i="5"/>
  <c r="Q1057" i="5"/>
  <c r="P1057" i="5"/>
  <c r="O1057" i="5"/>
  <c r="Q1056" i="5"/>
  <c r="P1056" i="5"/>
  <c r="O1056" i="5"/>
  <c r="Q1055" i="5"/>
  <c r="P1055" i="5"/>
  <c r="O1055" i="5"/>
  <c r="Q1054" i="5"/>
  <c r="P1054" i="5"/>
  <c r="O1054" i="5"/>
  <c r="Q1053" i="5"/>
  <c r="P1053" i="5"/>
  <c r="O1053" i="5"/>
  <c r="Q1052" i="5"/>
  <c r="P1052" i="5"/>
  <c r="O1052" i="5"/>
  <c r="Q1051" i="5"/>
  <c r="P1051" i="5"/>
  <c r="O1051" i="5"/>
  <c r="Q1050" i="5"/>
  <c r="P1050" i="5"/>
  <c r="O1050" i="5"/>
  <c r="Q1049" i="5"/>
  <c r="P1049" i="5"/>
  <c r="O1049" i="5"/>
  <c r="Q1048" i="5"/>
  <c r="P1048" i="5"/>
  <c r="O1048" i="5"/>
  <c r="Q1047" i="5"/>
  <c r="P1047" i="5"/>
  <c r="O1047" i="5"/>
  <c r="Q1046" i="5"/>
  <c r="P1046" i="5"/>
  <c r="O1046" i="5"/>
  <c r="Q1045" i="5"/>
  <c r="P1045" i="5"/>
  <c r="O1045" i="5"/>
  <c r="Q1044" i="5"/>
  <c r="P1044" i="5"/>
  <c r="O1044" i="5"/>
  <c r="Q1043" i="5"/>
  <c r="P1043" i="5"/>
  <c r="O1043" i="5"/>
  <c r="Q1042" i="5"/>
  <c r="P1042" i="5"/>
  <c r="O1042" i="5"/>
  <c r="Q1041" i="5"/>
  <c r="P1041" i="5"/>
  <c r="O1041" i="5"/>
  <c r="Q1040" i="5"/>
  <c r="P1040" i="5"/>
  <c r="O1040" i="5"/>
  <c r="Q1039" i="5"/>
  <c r="P1039" i="5"/>
  <c r="O1039" i="5"/>
  <c r="Q1038" i="5"/>
  <c r="P1038" i="5"/>
  <c r="O1038" i="5"/>
  <c r="Q1037" i="5"/>
  <c r="P1037" i="5"/>
  <c r="O1037" i="5"/>
  <c r="Q1036" i="5"/>
  <c r="P1036" i="5"/>
  <c r="O1036" i="5"/>
  <c r="Q1035" i="5"/>
  <c r="P1035" i="5"/>
  <c r="O1035" i="5"/>
  <c r="Q1034" i="5"/>
  <c r="P1034" i="5"/>
  <c r="O1034" i="5"/>
  <c r="Q1033" i="5"/>
  <c r="P1033" i="5"/>
  <c r="O1033" i="5"/>
  <c r="Q1032" i="5"/>
  <c r="P1032" i="5"/>
  <c r="O1032" i="5"/>
  <c r="Q1031" i="5"/>
  <c r="P1031" i="5"/>
  <c r="O1031" i="5"/>
  <c r="Q1030" i="5"/>
  <c r="P1030" i="5"/>
  <c r="O1030" i="5"/>
  <c r="Q1029" i="5"/>
  <c r="P1029" i="5"/>
  <c r="O1029" i="5"/>
  <c r="Q1028" i="5"/>
  <c r="P1028" i="5"/>
  <c r="O1028" i="5"/>
  <c r="Q1027" i="5"/>
  <c r="P1027" i="5"/>
  <c r="O1027" i="5"/>
  <c r="Q1026" i="5"/>
  <c r="P1026" i="5"/>
  <c r="O1026" i="5"/>
  <c r="Q1025" i="5"/>
  <c r="P1025" i="5"/>
  <c r="O1025" i="5"/>
  <c r="Q1024" i="5"/>
  <c r="P1024" i="5"/>
  <c r="O1024" i="5"/>
  <c r="Q1023" i="5"/>
  <c r="P1023" i="5"/>
  <c r="O1023" i="5"/>
  <c r="Q1022" i="5"/>
  <c r="P1022" i="5"/>
  <c r="O1022" i="5"/>
  <c r="Q1021" i="5"/>
  <c r="P1021" i="5"/>
  <c r="O1021" i="5"/>
  <c r="Q1020" i="5"/>
  <c r="P1020" i="5"/>
  <c r="O1020" i="5"/>
  <c r="Q1019" i="5"/>
  <c r="P1019" i="5"/>
  <c r="O1019" i="5"/>
  <c r="Q1018" i="5"/>
  <c r="P1018" i="5"/>
  <c r="O1018" i="5"/>
  <c r="Q1017" i="5"/>
  <c r="P1017" i="5"/>
  <c r="O1017" i="5"/>
  <c r="Q1016" i="5"/>
  <c r="P1016" i="5"/>
  <c r="O1016" i="5"/>
  <c r="Q1015" i="5"/>
  <c r="P1015" i="5"/>
  <c r="O1015" i="5"/>
  <c r="Q1014" i="5"/>
  <c r="P1014" i="5"/>
  <c r="O1014" i="5"/>
  <c r="Q1013" i="5"/>
  <c r="P1013" i="5"/>
  <c r="O1013" i="5"/>
  <c r="Q1012" i="5"/>
  <c r="P1012" i="5"/>
  <c r="O1012" i="5"/>
  <c r="Q1011" i="5"/>
  <c r="P1011" i="5"/>
  <c r="O1011" i="5"/>
  <c r="Q1010" i="5"/>
  <c r="P1010" i="5"/>
  <c r="O1010" i="5"/>
  <c r="Q1009" i="5"/>
  <c r="P1009" i="5"/>
  <c r="O1009" i="5"/>
  <c r="Q1008" i="5"/>
  <c r="P1008" i="5"/>
  <c r="O1008" i="5"/>
  <c r="Q1007" i="5"/>
  <c r="P1007" i="5"/>
  <c r="O1007" i="5"/>
  <c r="Q1006" i="5"/>
  <c r="P1006" i="5"/>
  <c r="O1006" i="5"/>
  <c r="Q1005" i="5"/>
  <c r="P1005" i="5"/>
  <c r="O1005" i="5"/>
  <c r="Q1004" i="5"/>
  <c r="P1004" i="5"/>
  <c r="O1004" i="5"/>
  <c r="Q1003" i="5"/>
  <c r="P1003" i="5"/>
  <c r="O1003" i="5"/>
  <c r="Q1002" i="5"/>
  <c r="P1002" i="5"/>
  <c r="O1002" i="5"/>
  <c r="Q1001" i="5"/>
  <c r="P1001" i="5"/>
  <c r="O1001" i="5"/>
  <c r="Q1000" i="5"/>
  <c r="P1000" i="5"/>
  <c r="O1000" i="5"/>
  <c r="Q999" i="5"/>
  <c r="P999" i="5"/>
  <c r="O999" i="5"/>
  <c r="Q998" i="5"/>
  <c r="P998" i="5"/>
  <c r="O998" i="5"/>
  <c r="Q997" i="5"/>
  <c r="P997" i="5"/>
  <c r="O997" i="5"/>
  <c r="Q996" i="5"/>
  <c r="P996" i="5"/>
  <c r="O996" i="5"/>
  <c r="Q995" i="5"/>
  <c r="P995" i="5"/>
  <c r="O995" i="5"/>
  <c r="Q994" i="5"/>
  <c r="P994" i="5"/>
  <c r="O994" i="5"/>
  <c r="Q993" i="5"/>
  <c r="P993" i="5"/>
  <c r="O993" i="5"/>
  <c r="Q992" i="5"/>
  <c r="P992" i="5"/>
  <c r="O992" i="5"/>
  <c r="Q991" i="5"/>
  <c r="P991" i="5"/>
  <c r="O991" i="5"/>
  <c r="Q990" i="5"/>
  <c r="P990" i="5"/>
  <c r="O990" i="5"/>
  <c r="Q989" i="5"/>
  <c r="P989" i="5"/>
  <c r="O989" i="5"/>
  <c r="Q988" i="5"/>
  <c r="P988" i="5"/>
  <c r="O988" i="5"/>
  <c r="Q987" i="5"/>
  <c r="P987" i="5"/>
  <c r="O987" i="5"/>
  <c r="Q986" i="5"/>
  <c r="P986" i="5"/>
  <c r="O986" i="5"/>
  <c r="Q985" i="5"/>
  <c r="P985" i="5"/>
  <c r="O985" i="5"/>
  <c r="Q984" i="5"/>
  <c r="P984" i="5"/>
  <c r="O984" i="5"/>
  <c r="Q983" i="5"/>
  <c r="P983" i="5"/>
  <c r="O983" i="5"/>
  <c r="Q982" i="5"/>
  <c r="P982" i="5"/>
  <c r="O982" i="5"/>
  <c r="Q981" i="5"/>
  <c r="P981" i="5"/>
  <c r="O981" i="5"/>
  <c r="Q980" i="5"/>
  <c r="P980" i="5"/>
  <c r="O980" i="5"/>
  <c r="Q979" i="5"/>
  <c r="P979" i="5"/>
  <c r="O979" i="5"/>
  <c r="Q978" i="5"/>
  <c r="P978" i="5"/>
  <c r="O978" i="5"/>
  <c r="Q977" i="5"/>
  <c r="P977" i="5"/>
  <c r="O977" i="5"/>
  <c r="Q976" i="5"/>
  <c r="P976" i="5"/>
  <c r="O976" i="5"/>
  <c r="Q975" i="5"/>
  <c r="P975" i="5"/>
  <c r="O975" i="5"/>
  <c r="Q974" i="5"/>
  <c r="P974" i="5"/>
  <c r="O974" i="5"/>
  <c r="Q973" i="5"/>
  <c r="P973" i="5"/>
  <c r="O973" i="5"/>
  <c r="Q972" i="5"/>
  <c r="P972" i="5"/>
  <c r="O972" i="5"/>
  <c r="Q971" i="5"/>
  <c r="P971" i="5"/>
  <c r="O971" i="5"/>
  <c r="Q970" i="5"/>
  <c r="P970" i="5"/>
  <c r="O970" i="5"/>
  <c r="Q969" i="5"/>
  <c r="P969" i="5"/>
  <c r="O969" i="5"/>
  <c r="Q968" i="5"/>
  <c r="P968" i="5"/>
  <c r="O968" i="5"/>
  <c r="Q967" i="5"/>
  <c r="P967" i="5"/>
  <c r="O967" i="5"/>
  <c r="Q966" i="5"/>
  <c r="P966" i="5"/>
  <c r="O966" i="5"/>
  <c r="Q965" i="5"/>
  <c r="P965" i="5"/>
  <c r="O965" i="5"/>
  <c r="Q964" i="5"/>
  <c r="P964" i="5"/>
  <c r="O964" i="5"/>
  <c r="Q963" i="5"/>
  <c r="P963" i="5"/>
  <c r="O963" i="5"/>
  <c r="Q962" i="5"/>
  <c r="P962" i="5"/>
  <c r="O962" i="5"/>
  <c r="Q961" i="5"/>
  <c r="P961" i="5"/>
  <c r="O961" i="5"/>
  <c r="Q960" i="5"/>
  <c r="P960" i="5"/>
  <c r="O960" i="5"/>
  <c r="Q959" i="5"/>
  <c r="P959" i="5"/>
  <c r="O959" i="5"/>
  <c r="Q958" i="5"/>
  <c r="P958" i="5"/>
  <c r="O958" i="5"/>
  <c r="Q957" i="5"/>
  <c r="P957" i="5"/>
  <c r="O957" i="5"/>
  <c r="Q956" i="5"/>
  <c r="P956" i="5"/>
  <c r="O956" i="5"/>
  <c r="Q955" i="5"/>
  <c r="P955" i="5"/>
  <c r="O955" i="5"/>
  <c r="Q954" i="5"/>
  <c r="P954" i="5"/>
  <c r="O954" i="5"/>
  <c r="Q953" i="5"/>
  <c r="P953" i="5"/>
  <c r="O953" i="5"/>
  <c r="Q952" i="5"/>
  <c r="P952" i="5"/>
  <c r="O952" i="5"/>
  <c r="Q951" i="5"/>
  <c r="P951" i="5"/>
  <c r="O951" i="5"/>
  <c r="Q950" i="5"/>
  <c r="P950" i="5"/>
  <c r="O950" i="5"/>
  <c r="Q949" i="5"/>
  <c r="P949" i="5"/>
  <c r="O949" i="5"/>
  <c r="Q948" i="5"/>
  <c r="P948" i="5"/>
  <c r="O948" i="5"/>
  <c r="Q947" i="5"/>
  <c r="P947" i="5"/>
  <c r="O947" i="5"/>
  <c r="Q946" i="5"/>
  <c r="P946" i="5"/>
  <c r="O946" i="5"/>
  <c r="Q945" i="5"/>
  <c r="P945" i="5"/>
  <c r="O945" i="5"/>
  <c r="Q944" i="5"/>
  <c r="P944" i="5"/>
  <c r="O944" i="5"/>
  <c r="Q943" i="5"/>
  <c r="P943" i="5"/>
  <c r="O943" i="5"/>
  <c r="Q942" i="5"/>
  <c r="P942" i="5"/>
  <c r="O942" i="5"/>
  <c r="Q941" i="5"/>
  <c r="P941" i="5"/>
  <c r="O941" i="5"/>
  <c r="Q940" i="5"/>
  <c r="P940" i="5"/>
  <c r="O940" i="5"/>
  <c r="Q939" i="5"/>
  <c r="P939" i="5"/>
  <c r="O939" i="5"/>
  <c r="Q938" i="5"/>
  <c r="P938" i="5"/>
  <c r="O938" i="5"/>
  <c r="Q937" i="5"/>
  <c r="P937" i="5"/>
  <c r="O937" i="5"/>
  <c r="Q936" i="5"/>
  <c r="P936" i="5"/>
  <c r="O936" i="5"/>
  <c r="Q935" i="5"/>
  <c r="P935" i="5"/>
  <c r="O935" i="5"/>
  <c r="Q934" i="5"/>
  <c r="P934" i="5"/>
  <c r="O934" i="5"/>
  <c r="Q933" i="5"/>
  <c r="P933" i="5"/>
  <c r="O933" i="5"/>
  <c r="Q932" i="5"/>
  <c r="P932" i="5"/>
  <c r="O932" i="5"/>
  <c r="Q931" i="5"/>
  <c r="P931" i="5"/>
  <c r="O931" i="5"/>
  <c r="Q930" i="5"/>
  <c r="P930" i="5"/>
  <c r="O930" i="5"/>
  <c r="Q929" i="5"/>
  <c r="P929" i="5"/>
  <c r="O929" i="5"/>
  <c r="Q928" i="5"/>
  <c r="P928" i="5"/>
  <c r="O928" i="5"/>
  <c r="Q927" i="5"/>
  <c r="P927" i="5"/>
  <c r="O927" i="5"/>
  <c r="Q926" i="5"/>
  <c r="P926" i="5"/>
  <c r="O926" i="5"/>
  <c r="Q925" i="5"/>
  <c r="P925" i="5"/>
  <c r="O925" i="5"/>
  <c r="Q924" i="5"/>
  <c r="P924" i="5"/>
  <c r="O924" i="5"/>
  <c r="Q923" i="5"/>
  <c r="P923" i="5"/>
  <c r="O923" i="5"/>
  <c r="Q922" i="5"/>
  <c r="P922" i="5"/>
  <c r="O922" i="5"/>
  <c r="Q921" i="5"/>
  <c r="P921" i="5"/>
  <c r="O921" i="5"/>
  <c r="Q920" i="5"/>
  <c r="P920" i="5"/>
  <c r="O920" i="5"/>
  <c r="Q919" i="5"/>
  <c r="P919" i="5"/>
  <c r="O919" i="5"/>
  <c r="Q918" i="5"/>
  <c r="P918" i="5"/>
  <c r="O918" i="5"/>
  <c r="Q917" i="5"/>
  <c r="P917" i="5"/>
  <c r="O917" i="5"/>
  <c r="Q916" i="5"/>
  <c r="P916" i="5"/>
  <c r="O916" i="5"/>
  <c r="Q915" i="5"/>
  <c r="P915" i="5"/>
  <c r="O915" i="5"/>
  <c r="Q914" i="5"/>
  <c r="P914" i="5"/>
  <c r="O914" i="5"/>
  <c r="Q913" i="5"/>
  <c r="P913" i="5"/>
  <c r="O913" i="5"/>
  <c r="Q912" i="5"/>
  <c r="P912" i="5"/>
  <c r="O912" i="5"/>
  <c r="Q911" i="5"/>
  <c r="P911" i="5"/>
  <c r="O911" i="5"/>
  <c r="Q910" i="5"/>
  <c r="P910" i="5"/>
  <c r="O910" i="5"/>
  <c r="Q909" i="5"/>
  <c r="P909" i="5"/>
  <c r="O909" i="5"/>
  <c r="Q908" i="5"/>
  <c r="P908" i="5"/>
  <c r="O908" i="5"/>
  <c r="Q907" i="5"/>
  <c r="P907" i="5"/>
  <c r="O907" i="5"/>
  <c r="Q906" i="5"/>
  <c r="P906" i="5"/>
  <c r="O906" i="5"/>
  <c r="Q905" i="5"/>
  <c r="P905" i="5"/>
  <c r="O905" i="5"/>
  <c r="Q904" i="5"/>
  <c r="P904" i="5"/>
  <c r="O904" i="5"/>
  <c r="Q903" i="5"/>
  <c r="P903" i="5"/>
  <c r="O903" i="5"/>
  <c r="Q902" i="5"/>
  <c r="P902" i="5"/>
  <c r="O902" i="5"/>
  <c r="Q901" i="5"/>
  <c r="P901" i="5"/>
  <c r="O901" i="5"/>
  <c r="Q900" i="5"/>
  <c r="P900" i="5"/>
  <c r="O900" i="5"/>
  <c r="Q899" i="5"/>
  <c r="P899" i="5"/>
  <c r="O899" i="5"/>
  <c r="Q898" i="5"/>
  <c r="P898" i="5"/>
  <c r="O898" i="5"/>
  <c r="Q897" i="5"/>
  <c r="P897" i="5"/>
  <c r="O897" i="5"/>
  <c r="Q896" i="5"/>
  <c r="P896" i="5"/>
  <c r="O896" i="5"/>
  <c r="Q895" i="5"/>
  <c r="P895" i="5"/>
  <c r="O895" i="5"/>
  <c r="Q894" i="5"/>
  <c r="P894" i="5"/>
  <c r="O894" i="5"/>
  <c r="Q893" i="5"/>
  <c r="P893" i="5"/>
  <c r="O893" i="5"/>
  <c r="Q892" i="5"/>
  <c r="P892" i="5"/>
  <c r="O892" i="5"/>
  <c r="Q891" i="5"/>
  <c r="P891" i="5"/>
  <c r="O891" i="5"/>
  <c r="Q890" i="5"/>
  <c r="P890" i="5"/>
  <c r="O890" i="5"/>
  <c r="Q889" i="5"/>
  <c r="P889" i="5"/>
  <c r="O889" i="5"/>
  <c r="Q888" i="5"/>
  <c r="P888" i="5"/>
  <c r="O888" i="5"/>
  <c r="Q887" i="5"/>
  <c r="P887" i="5"/>
  <c r="O887" i="5"/>
  <c r="Q886" i="5"/>
  <c r="P886" i="5"/>
  <c r="O886" i="5"/>
  <c r="Q885" i="5"/>
  <c r="P885" i="5"/>
  <c r="O885" i="5"/>
  <c r="Q884" i="5"/>
  <c r="P884" i="5"/>
  <c r="O884" i="5"/>
  <c r="Q883" i="5"/>
  <c r="P883" i="5"/>
  <c r="O883" i="5"/>
  <c r="Q882" i="5"/>
  <c r="P882" i="5"/>
  <c r="O882" i="5"/>
  <c r="Q881" i="5"/>
  <c r="P881" i="5"/>
  <c r="O881" i="5"/>
  <c r="Q880" i="5"/>
  <c r="P880" i="5"/>
  <c r="O880" i="5"/>
  <c r="Q879" i="5"/>
  <c r="P879" i="5"/>
  <c r="O879" i="5"/>
  <c r="Q878" i="5"/>
  <c r="P878" i="5"/>
  <c r="O878" i="5"/>
  <c r="Q877" i="5"/>
  <c r="P877" i="5"/>
  <c r="O877" i="5"/>
  <c r="Q876" i="5"/>
  <c r="P876" i="5"/>
  <c r="O876" i="5"/>
  <c r="Q875" i="5"/>
  <c r="P875" i="5"/>
  <c r="O875" i="5"/>
  <c r="Q874" i="5"/>
  <c r="P874" i="5"/>
  <c r="O874" i="5"/>
  <c r="Q873" i="5"/>
  <c r="P873" i="5"/>
  <c r="O873" i="5"/>
  <c r="Q872" i="5"/>
  <c r="P872" i="5"/>
  <c r="O872" i="5"/>
  <c r="Q871" i="5"/>
  <c r="P871" i="5"/>
  <c r="O871" i="5"/>
  <c r="Q870" i="5"/>
  <c r="P870" i="5"/>
  <c r="O870" i="5"/>
  <c r="Q869" i="5"/>
  <c r="P869" i="5"/>
  <c r="O869" i="5"/>
  <c r="Q868" i="5"/>
  <c r="P868" i="5"/>
  <c r="O868" i="5"/>
  <c r="Q867" i="5"/>
  <c r="P867" i="5"/>
  <c r="O867" i="5"/>
  <c r="Q866" i="5"/>
  <c r="P866" i="5"/>
  <c r="O866" i="5"/>
  <c r="Q865" i="5"/>
  <c r="P865" i="5"/>
  <c r="O865" i="5"/>
  <c r="Q864" i="5"/>
  <c r="P864" i="5"/>
  <c r="O864" i="5"/>
  <c r="Q863" i="5"/>
  <c r="P863" i="5"/>
  <c r="O863" i="5"/>
  <c r="Q862" i="5"/>
  <c r="P862" i="5"/>
  <c r="O862" i="5"/>
  <c r="Q861" i="5"/>
  <c r="P861" i="5"/>
  <c r="O861" i="5"/>
  <c r="Q860" i="5"/>
  <c r="P860" i="5"/>
  <c r="O860" i="5"/>
  <c r="Q859" i="5"/>
  <c r="P859" i="5"/>
  <c r="O859" i="5"/>
  <c r="Q858" i="5"/>
  <c r="P858" i="5"/>
  <c r="O858" i="5"/>
  <c r="Q857" i="5"/>
  <c r="P857" i="5"/>
  <c r="O857" i="5"/>
  <c r="Q856" i="5"/>
  <c r="P856" i="5"/>
  <c r="O856" i="5"/>
  <c r="Q855" i="5"/>
  <c r="P855" i="5"/>
  <c r="O855" i="5"/>
  <c r="Q854" i="5"/>
  <c r="P854" i="5"/>
  <c r="O854" i="5"/>
  <c r="Q853" i="5"/>
  <c r="P853" i="5"/>
  <c r="O853" i="5"/>
  <c r="Q852" i="5"/>
  <c r="P852" i="5"/>
  <c r="O852" i="5"/>
  <c r="Q851" i="5"/>
  <c r="P851" i="5"/>
  <c r="O851" i="5"/>
  <c r="Q850" i="5"/>
  <c r="P850" i="5"/>
  <c r="O850" i="5"/>
  <c r="Q849" i="5"/>
  <c r="P849" i="5"/>
  <c r="O849" i="5"/>
  <c r="Q848" i="5"/>
  <c r="P848" i="5"/>
  <c r="O848" i="5"/>
  <c r="Q847" i="5"/>
  <c r="P847" i="5"/>
  <c r="O847" i="5"/>
  <c r="Q846" i="5"/>
  <c r="P846" i="5"/>
  <c r="O846" i="5"/>
  <c r="Q845" i="5"/>
  <c r="P845" i="5"/>
  <c r="O845" i="5"/>
  <c r="Q844" i="5"/>
  <c r="P844" i="5"/>
  <c r="O844" i="5"/>
  <c r="Q843" i="5"/>
  <c r="P843" i="5"/>
  <c r="O843" i="5"/>
  <c r="Q842" i="5"/>
  <c r="P842" i="5"/>
  <c r="O842" i="5"/>
  <c r="Q841" i="5"/>
  <c r="P841" i="5"/>
  <c r="O841" i="5"/>
  <c r="Q840" i="5"/>
  <c r="P840" i="5"/>
  <c r="O840" i="5"/>
  <c r="Q839" i="5"/>
  <c r="P839" i="5"/>
  <c r="O839" i="5"/>
  <c r="Q838" i="5"/>
  <c r="P838" i="5"/>
  <c r="O838" i="5"/>
  <c r="Q837" i="5"/>
  <c r="P837" i="5"/>
  <c r="O837" i="5"/>
  <c r="Q836" i="5"/>
  <c r="P836" i="5"/>
  <c r="O836" i="5"/>
  <c r="Q835" i="5"/>
  <c r="P835" i="5"/>
  <c r="O835" i="5"/>
  <c r="Q834" i="5"/>
  <c r="P834" i="5"/>
  <c r="O834" i="5"/>
  <c r="Q833" i="5"/>
  <c r="P833" i="5"/>
  <c r="O833" i="5"/>
  <c r="Q832" i="5"/>
  <c r="P832" i="5"/>
  <c r="O832" i="5"/>
  <c r="Q831" i="5"/>
  <c r="P831" i="5"/>
  <c r="O831" i="5"/>
  <c r="Q830" i="5"/>
  <c r="P830" i="5"/>
  <c r="O830" i="5"/>
  <c r="Q829" i="5"/>
  <c r="P829" i="5"/>
  <c r="O829" i="5"/>
  <c r="Q828" i="5"/>
  <c r="P828" i="5"/>
  <c r="O828" i="5"/>
  <c r="Q827" i="5"/>
  <c r="P827" i="5"/>
  <c r="O827" i="5"/>
  <c r="Q826" i="5"/>
  <c r="P826" i="5"/>
  <c r="O826" i="5"/>
  <c r="Q825" i="5"/>
  <c r="P825" i="5"/>
  <c r="O825" i="5"/>
  <c r="Q824" i="5"/>
  <c r="P824" i="5"/>
  <c r="O824" i="5"/>
  <c r="Q823" i="5"/>
  <c r="P823" i="5"/>
  <c r="O823" i="5"/>
  <c r="Q822" i="5"/>
  <c r="P822" i="5"/>
  <c r="O822" i="5"/>
  <c r="Q821" i="5"/>
  <c r="P821" i="5"/>
  <c r="O821" i="5"/>
  <c r="Q820" i="5"/>
  <c r="P820" i="5"/>
  <c r="O820" i="5"/>
  <c r="Q819" i="5"/>
  <c r="P819" i="5"/>
  <c r="O819" i="5"/>
  <c r="Q818" i="5"/>
  <c r="P818" i="5"/>
  <c r="O818" i="5"/>
  <c r="Q817" i="5"/>
  <c r="P817" i="5"/>
  <c r="O817" i="5"/>
  <c r="Q816" i="5"/>
  <c r="P816" i="5"/>
  <c r="O816" i="5"/>
  <c r="Q815" i="5"/>
  <c r="P815" i="5"/>
  <c r="O815" i="5"/>
  <c r="Q814" i="5"/>
  <c r="P814" i="5"/>
  <c r="O814" i="5"/>
  <c r="Q813" i="5"/>
  <c r="P813" i="5"/>
  <c r="O813" i="5"/>
  <c r="Q812" i="5"/>
  <c r="P812" i="5"/>
  <c r="O812" i="5"/>
  <c r="Q811" i="5"/>
  <c r="P811" i="5"/>
  <c r="O811" i="5"/>
  <c r="Q810" i="5"/>
  <c r="P810" i="5"/>
  <c r="O810" i="5"/>
  <c r="Q809" i="5"/>
  <c r="P809" i="5"/>
  <c r="O809" i="5"/>
  <c r="Q808" i="5"/>
  <c r="P808" i="5"/>
  <c r="O808" i="5"/>
  <c r="Q807" i="5"/>
  <c r="P807" i="5"/>
  <c r="O807" i="5"/>
  <c r="Q806" i="5"/>
  <c r="P806" i="5"/>
  <c r="O806" i="5"/>
  <c r="Q805" i="5"/>
  <c r="P805" i="5"/>
  <c r="O805" i="5"/>
  <c r="Q804" i="5"/>
  <c r="P804" i="5"/>
  <c r="O804" i="5"/>
  <c r="Q803" i="5"/>
  <c r="P803" i="5"/>
  <c r="O803" i="5"/>
  <c r="Q802" i="5"/>
  <c r="P802" i="5"/>
  <c r="O802" i="5"/>
  <c r="Q801" i="5"/>
  <c r="P801" i="5"/>
  <c r="O801" i="5"/>
  <c r="Q800" i="5"/>
  <c r="P800" i="5"/>
  <c r="O800" i="5"/>
  <c r="Q799" i="5"/>
  <c r="P799" i="5"/>
  <c r="O799" i="5"/>
  <c r="Q798" i="5"/>
  <c r="P798" i="5"/>
  <c r="O798" i="5"/>
  <c r="Q797" i="5"/>
  <c r="P797" i="5"/>
  <c r="O797" i="5"/>
  <c r="Q796" i="5"/>
  <c r="P796" i="5"/>
  <c r="O796" i="5"/>
  <c r="Q795" i="5"/>
  <c r="P795" i="5"/>
  <c r="O795" i="5"/>
  <c r="Q794" i="5"/>
  <c r="P794" i="5"/>
  <c r="O794" i="5"/>
  <c r="Q793" i="5"/>
  <c r="P793" i="5"/>
  <c r="O793" i="5"/>
  <c r="Q792" i="5"/>
  <c r="P792" i="5"/>
  <c r="O792" i="5"/>
  <c r="Q791" i="5"/>
  <c r="P791" i="5"/>
  <c r="O791" i="5"/>
  <c r="Q790" i="5"/>
  <c r="P790" i="5"/>
  <c r="O790" i="5"/>
  <c r="Q789" i="5"/>
  <c r="P789" i="5"/>
  <c r="O789" i="5"/>
  <c r="Q788" i="5"/>
  <c r="P788" i="5"/>
  <c r="O788" i="5"/>
  <c r="Q787" i="5"/>
  <c r="P787" i="5"/>
  <c r="O787" i="5"/>
  <c r="Q786" i="5"/>
  <c r="P786" i="5"/>
  <c r="O786" i="5"/>
  <c r="Q785" i="5"/>
  <c r="P785" i="5"/>
  <c r="O785" i="5"/>
  <c r="Q784" i="5"/>
  <c r="P784" i="5"/>
  <c r="O784" i="5"/>
  <c r="Q783" i="5"/>
  <c r="P783" i="5"/>
  <c r="O783" i="5"/>
  <c r="Q782" i="5"/>
  <c r="P782" i="5"/>
  <c r="O782" i="5"/>
  <c r="Q781" i="5"/>
  <c r="P781" i="5"/>
  <c r="O781" i="5"/>
  <c r="Q780" i="5"/>
  <c r="P780" i="5"/>
  <c r="O780" i="5"/>
  <c r="Q779" i="5"/>
  <c r="P779" i="5"/>
  <c r="O779" i="5"/>
  <c r="Q778" i="5"/>
  <c r="P778" i="5"/>
  <c r="O778" i="5"/>
  <c r="Q777" i="5"/>
  <c r="P777" i="5"/>
  <c r="O777" i="5"/>
  <c r="Q776" i="5"/>
  <c r="P776" i="5"/>
  <c r="O776" i="5"/>
  <c r="Q775" i="5"/>
  <c r="P775" i="5"/>
  <c r="O775" i="5"/>
  <c r="Q774" i="5"/>
  <c r="P774" i="5"/>
  <c r="O774" i="5"/>
  <c r="Q773" i="5"/>
  <c r="P773" i="5"/>
  <c r="O773" i="5"/>
  <c r="Q772" i="5"/>
  <c r="P772" i="5"/>
  <c r="O772" i="5"/>
  <c r="Q771" i="5"/>
  <c r="P771" i="5"/>
  <c r="O771" i="5"/>
  <c r="Q770" i="5"/>
  <c r="P770" i="5"/>
  <c r="O770" i="5"/>
  <c r="Q769" i="5"/>
  <c r="P769" i="5"/>
  <c r="O769" i="5"/>
  <c r="Q768" i="5"/>
  <c r="P768" i="5"/>
  <c r="O768" i="5"/>
  <c r="Q767" i="5"/>
  <c r="P767" i="5"/>
  <c r="O767" i="5"/>
  <c r="Q766" i="5"/>
  <c r="P766" i="5"/>
  <c r="O766" i="5"/>
  <c r="Q765" i="5"/>
  <c r="P765" i="5"/>
  <c r="O765" i="5"/>
  <c r="Q764" i="5"/>
  <c r="P764" i="5"/>
  <c r="O764" i="5"/>
  <c r="Q763" i="5"/>
  <c r="P763" i="5"/>
  <c r="O763" i="5"/>
  <c r="Q762" i="5"/>
  <c r="P762" i="5"/>
  <c r="O762" i="5"/>
  <c r="Q761" i="5"/>
  <c r="P761" i="5"/>
  <c r="O761" i="5"/>
  <c r="Q760" i="5"/>
  <c r="P760" i="5"/>
  <c r="O760" i="5"/>
  <c r="Q759" i="5"/>
  <c r="P759" i="5"/>
  <c r="O759" i="5"/>
  <c r="Q758" i="5"/>
  <c r="P758" i="5"/>
  <c r="O758" i="5"/>
  <c r="Q757" i="5"/>
  <c r="P757" i="5"/>
  <c r="O757" i="5"/>
  <c r="Q756" i="5"/>
  <c r="P756" i="5"/>
  <c r="O756" i="5"/>
  <c r="Q755" i="5"/>
  <c r="P755" i="5"/>
  <c r="O755" i="5"/>
  <c r="Q754" i="5"/>
  <c r="P754" i="5"/>
  <c r="O754" i="5"/>
  <c r="Q753" i="5"/>
  <c r="P753" i="5"/>
  <c r="O753" i="5"/>
  <c r="Q752" i="5"/>
  <c r="P752" i="5"/>
  <c r="O752" i="5"/>
  <c r="Q751" i="5"/>
  <c r="P751" i="5"/>
  <c r="O751" i="5"/>
  <c r="Q750" i="5"/>
  <c r="P750" i="5"/>
  <c r="O750" i="5"/>
  <c r="Q749" i="5"/>
  <c r="P749" i="5"/>
  <c r="O749" i="5"/>
  <c r="Q748" i="5"/>
  <c r="P748" i="5"/>
  <c r="O748" i="5"/>
  <c r="Q747" i="5"/>
  <c r="P747" i="5"/>
  <c r="O747" i="5"/>
  <c r="Q746" i="5"/>
  <c r="P746" i="5"/>
  <c r="O746" i="5"/>
  <c r="Q745" i="5"/>
  <c r="P745" i="5"/>
  <c r="O745" i="5"/>
  <c r="Q744" i="5"/>
  <c r="P744" i="5"/>
  <c r="O744" i="5"/>
  <c r="Q743" i="5"/>
  <c r="P743" i="5"/>
  <c r="O743" i="5"/>
  <c r="Q742" i="5"/>
  <c r="P742" i="5"/>
  <c r="O742" i="5"/>
  <c r="Q741" i="5"/>
  <c r="P741" i="5"/>
  <c r="O741" i="5"/>
  <c r="Q740" i="5"/>
  <c r="P740" i="5"/>
  <c r="O740" i="5"/>
  <c r="Q739" i="5"/>
  <c r="P739" i="5"/>
  <c r="O739" i="5"/>
  <c r="Q738" i="5"/>
  <c r="P738" i="5"/>
  <c r="O738" i="5"/>
  <c r="Q737" i="5"/>
  <c r="P737" i="5"/>
  <c r="O737" i="5"/>
  <c r="Q736" i="5"/>
  <c r="P736" i="5"/>
  <c r="O736" i="5"/>
  <c r="Q735" i="5"/>
  <c r="P735" i="5"/>
  <c r="O735" i="5"/>
  <c r="Q734" i="5"/>
  <c r="P734" i="5"/>
  <c r="O734" i="5"/>
  <c r="Q733" i="5"/>
  <c r="P733" i="5"/>
  <c r="O733" i="5"/>
  <c r="Q732" i="5"/>
  <c r="P732" i="5"/>
  <c r="O732" i="5"/>
  <c r="Q731" i="5"/>
  <c r="P731" i="5"/>
  <c r="O731" i="5"/>
  <c r="Q730" i="5"/>
  <c r="P730" i="5"/>
  <c r="O730" i="5"/>
  <c r="Q729" i="5"/>
  <c r="P729" i="5"/>
  <c r="O729" i="5"/>
  <c r="Q728" i="5"/>
  <c r="P728" i="5"/>
  <c r="O728" i="5"/>
  <c r="Q727" i="5"/>
  <c r="P727" i="5"/>
  <c r="O727" i="5"/>
  <c r="Q726" i="5"/>
  <c r="P726" i="5"/>
  <c r="O726" i="5"/>
  <c r="Q725" i="5"/>
  <c r="P725" i="5"/>
  <c r="O725" i="5"/>
  <c r="Q724" i="5"/>
  <c r="P724" i="5"/>
  <c r="O724" i="5"/>
  <c r="Q723" i="5"/>
  <c r="P723" i="5"/>
  <c r="O723" i="5"/>
  <c r="Q722" i="5"/>
  <c r="P722" i="5"/>
  <c r="O722" i="5"/>
  <c r="Q721" i="5"/>
  <c r="P721" i="5"/>
  <c r="O721" i="5"/>
  <c r="Q720" i="5"/>
  <c r="P720" i="5"/>
  <c r="O720" i="5"/>
  <c r="Q719" i="5"/>
  <c r="P719" i="5"/>
  <c r="O719" i="5"/>
  <c r="Q718" i="5"/>
  <c r="P718" i="5"/>
  <c r="O718" i="5"/>
  <c r="Q717" i="5"/>
  <c r="P717" i="5"/>
  <c r="O717" i="5"/>
  <c r="Q716" i="5"/>
  <c r="P716" i="5"/>
  <c r="O716" i="5"/>
  <c r="Q715" i="5"/>
  <c r="P715" i="5"/>
  <c r="O715" i="5"/>
  <c r="Q714" i="5"/>
  <c r="P714" i="5"/>
  <c r="O714" i="5"/>
  <c r="Q713" i="5"/>
  <c r="P713" i="5"/>
  <c r="O713" i="5"/>
  <c r="Q712" i="5"/>
  <c r="P712" i="5"/>
  <c r="O712" i="5"/>
  <c r="Q711" i="5"/>
  <c r="P711" i="5"/>
  <c r="O711" i="5"/>
  <c r="Q710" i="5"/>
  <c r="P710" i="5"/>
  <c r="O710" i="5"/>
  <c r="Q709" i="5"/>
  <c r="P709" i="5"/>
  <c r="O709" i="5"/>
  <c r="Q708" i="5"/>
  <c r="P708" i="5"/>
  <c r="O708" i="5"/>
  <c r="Q707" i="5"/>
  <c r="P707" i="5"/>
  <c r="O707" i="5"/>
  <c r="Q706" i="5"/>
  <c r="P706" i="5"/>
  <c r="O706" i="5"/>
  <c r="Q705" i="5"/>
  <c r="P705" i="5"/>
  <c r="O705" i="5"/>
  <c r="Q704" i="5"/>
  <c r="P704" i="5"/>
  <c r="O704" i="5"/>
  <c r="Q703" i="5"/>
  <c r="P703" i="5"/>
  <c r="O703" i="5"/>
  <c r="Q702" i="5"/>
  <c r="P702" i="5"/>
  <c r="O702" i="5"/>
  <c r="Q701" i="5"/>
  <c r="P701" i="5"/>
  <c r="O701" i="5"/>
  <c r="Q700" i="5"/>
  <c r="P700" i="5"/>
  <c r="O700" i="5"/>
  <c r="Q699" i="5"/>
  <c r="P699" i="5"/>
  <c r="O699" i="5"/>
  <c r="Q698" i="5"/>
  <c r="P698" i="5"/>
  <c r="O698" i="5"/>
  <c r="Q697" i="5"/>
  <c r="P697" i="5"/>
  <c r="O697" i="5"/>
  <c r="Q696" i="5"/>
  <c r="P696" i="5"/>
  <c r="O696" i="5"/>
  <c r="Q695" i="5"/>
  <c r="P695" i="5"/>
  <c r="O695" i="5"/>
  <c r="Q694" i="5"/>
  <c r="P694" i="5"/>
  <c r="O694" i="5"/>
  <c r="Q693" i="5"/>
  <c r="P693" i="5"/>
  <c r="O693" i="5"/>
  <c r="Q692" i="5"/>
  <c r="P692" i="5"/>
  <c r="O692" i="5"/>
  <c r="Q691" i="5"/>
  <c r="P691" i="5"/>
  <c r="O691" i="5"/>
  <c r="Q690" i="5"/>
  <c r="P690" i="5"/>
  <c r="O690" i="5"/>
  <c r="Q689" i="5"/>
  <c r="P689" i="5"/>
  <c r="O689" i="5"/>
  <c r="Q688" i="5"/>
  <c r="P688" i="5"/>
  <c r="O688" i="5"/>
  <c r="Q687" i="5"/>
  <c r="P687" i="5"/>
  <c r="O687" i="5"/>
  <c r="Q686" i="5"/>
  <c r="P686" i="5"/>
  <c r="O686" i="5"/>
  <c r="Q685" i="5"/>
  <c r="P685" i="5"/>
  <c r="O685" i="5"/>
  <c r="Q684" i="5"/>
  <c r="P684" i="5"/>
  <c r="O684" i="5"/>
  <c r="Q683" i="5"/>
  <c r="P683" i="5"/>
  <c r="O683" i="5"/>
  <c r="Q682" i="5"/>
  <c r="P682" i="5"/>
  <c r="O682" i="5"/>
  <c r="Q681" i="5"/>
  <c r="P681" i="5"/>
  <c r="O681" i="5"/>
  <c r="Q680" i="5"/>
  <c r="P680" i="5"/>
  <c r="O680" i="5"/>
  <c r="Q679" i="5"/>
  <c r="P679" i="5"/>
  <c r="O679" i="5"/>
  <c r="Q678" i="5"/>
  <c r="P678" i="5"/>
  <c r="O678" i="5"/>
  <c r="Q677" i="5"/>
  <c r="P677" i="5"/>
  <c r="O677" i="5"/>
  <c r="Q676" i="5"/>
  <c r="P676" i="5"/>
  <c r="O676" i="5"/>
  <c r="Q675" i="5"/>
  <c r="P675" i="5"/>
  <c r="O675" i="5"/>
  <c r="Q674" i="5"/>
  <c r="P674" i="5"/>
  <c r="O674" i="5"/>
  <c r="Q673" i="5"/>
  <c r="P673" i="5"/>
  <c r="O673" i="5"/>
  <c r="Q672" i="5"/>
  <c r="P672" i="5"/>
  <c r="O672" i="5"/>
  <c r="Q671" i="5"/>
  <c r="P671" i="5"/>
  <c r="O671" i="5"/>
  <c r="Q670" i="5"/>
  <c r="P670" i="5"/>
  <c r="O670" i="5"/>
  <c r="Q669" i="5"/>
  <c r="P669" i="5"/>
  <c r="O669" i="5"/>
  <c r="Q668" i="5"/>
  <c r="P668" i="5"/>
  <c r="O668" i="5"/>
  <c r="Q667" i="5"/>
  <c r="P667" i="5"/>
  <c r="O667" i="5"/>
  <c r="Q666" i="5"/>
  <c r="P666" i="5"/>
  <c r="O666" i="5"/>
  <c r="Q665" i="5"/>
  <c r="P665" i="5"/>
  <c r="O665" i="5"/>
  <c r="Q664" i="5"/>
  <c r="P664" i="5"/>
  <c r="O664" i="5"/>
  <c r="Q663" i="5"/>
  <c r="P663" i="5"/>
  <c r="O663" i="5"/>
  <c r="Q662" i="5"/>
  <c r="P662" i="5"/>
  <c r="O662" i="5"/>
  <c r="Q661" i="5"/>
  <c r="P661" i="5"/>
  <c r="O661" i="5"/>
  <c r="Q660" i="5"/>
  <c r="P660" i="5"/>
  <c r="O660" i="5"/>
  <c r="Q659" i="5"/>
  <c r="P659" i="5"/>
  <c r="O659" i="5"/>
  <c r="Q658" i="5"/>
  <c r="P658" i="5"/>
  <c r="O658" i="5"/>
  <c r="Q657" i="5"/>
  <c r="P657" i="5"/>
  <c r="O657" i="5"/>
  <c r="Q656" i="5"/>
  <c r="P656" i="5"/>
  <c r="O656" i="5"/>
  <c r="Q655" i="5"/>
  <c r="P655" i="5"/>
  <c r="O655" i="5"/>
  <c r="Q654" i="5"/>
  <c r="P654" i="5"/>
  <c r="O654" i="5"/>
  <c r="Q653" i="5"/>
  <c r="P653" i="5"/>
  <c r="O653" i="5"/>
  <c r="Q652" i="5"/>
  <c r="P652" i="5"/>
  <c r="O652" i="5"/>
  <c r="Q651" i="5"/>
  <c r="P651" i="5"/>
  <c r="O651" i="5"/>
  <c r="Q650" i="5"/>
  <c r="P650" i="5"/>
  <c r="O650" i="5"/>
  <c r="Q649" i="5"/>
  <c r="P649" i="5"/>
  <c r="O649" i="5"/>
  <c r="Q648" i="5"/>
  <c r="P648" i="5"/>
  <c r="O648" i="5"/>
  <c r="Q647" i="5"/>
  <c r="P647" i="5"/>
  <c r="O647" i="5"/>
  <c r="Q646" i="5"/>
  <c r="P646" i="5"/>
  <c r="O646" i="5"/>
  <c r="Q645" i="5"/>
  <c r="P645" i="5"/>
  <c r="O645" i="5"/>
  <c r="Q644" i="5"/>
  <c r="P644" i="5"/>
  <c r="O644" i="5"/>
  <c r="Q643" i="5"/>
  <c r="P643" i="5"/>
  <c r="O643" i="5"/>
  <c r="Q642" i="5"/>
  <c r="P642" i="5"/>
  <c r="O642" i="5"/>
  <c r="Q641" i="5"/>
  <c r="P641" i="5"/>
  <c r="O641" i="5"/>
  <c r="Q640" i="5"/>
  <c r="P640" i="5"/>
  <c r="O640" i="5"/>
  <c r="Q639" i="5"/>
  <c r="P639" i="5"/>
  <c r="O639" i="5"/>
  <c r="Q638" i="5"/>
  <c r="P638" i="5"/>
  <c r="O638" i="5"/>
  <c r="Q637" i="5"/>
  <c r="P637" i="5"/>
  <c r="O637" i="5"/>
  <c r="Q636" i="5"/>
  <c r="P636" i="5"/>
  <c r="O636" i="5"/>
  <c r="Q635" i="5"/>
  <c r="P635" i="5"/>
  <c r="O635" i="5"/>
  <c r="Q634" i="5"/>
  <c r="P634" i="5"/>
  <c r="O634" i="5"/>
  <c r="Q633" i="5"/>
  <c r="P633" i="5"/>
  <c r="O633" i="5"/>
  <c r="Q632" i="5"/>
  <c r="P632" i="5"/>
  <c r="O632" i="5"/>
  <c r="Q631" i="5"/>
  <c r="P631" i="5"/>
  <c r="O631" i="5"/>
  <c r="Q630" i="5"/>
  <c r="P630" i="5"/>
  <c r="O630" i="5"/>
  <c r="Q629" i="5"/>
  <c r="P629" i="5"/>
  <c r="O629" i="5"/>
  <c r="Q628" i="5"/>
  <c r="P628" i="5"/>
  <c r="O628" i="5"/>
  <c r="Q627" i="5"/>
  <c r="P627" i="5"/>
  <c r="O627" i="5"/>
  <c r="Q626" i="5"/>
  <c r="P626" i="5"/>
  <c r="O626" i="5"/>
  <c r="Q625" i="5"/>
  <c r="P625" i="5"/>
  <c r="O625" i="5"/>
  <c r="Q624" i="5"/>
  <c r="P624" i="5"/>
  <c r="O624" i="5"/>
  <c r="Q623" i="5"/>
  <c r="P623" i="5"/>
  <c r="O623" i="5"/>
  <c r="Q622" i="5"/>
  <c r="P622" i="5"/>
  <c r="O622" i="5"/>
  <c r="Q621" i="5"/>
  <c r="P621" i="5"/>
  <c r="O621" i="5"/>
  <c r="Q620" i="5"/>
  <c r="P620" i="5"/>
  <c r="O620" i="5"/>
  <c r="Q619" i="5"/>
  <c r="P619" i="5"/>
  <c r="O619" i="5"/>
  <c r="Q618" i="5"/>
  <c r="P618" i="5"/>
  <c r="O618" i="5"/>
  <c r="Q617" i="5"/>
  <c r="P617" i="5"/>
  <c r="O617" i="5"/>
  <c r="Q616" i="5"/>
  <c r="P616" i="5"/>
  <c r="O616" i="5"/>
  <c r="Q615" i="5"/>
  <c r="P615" i="5"/>
  <c r="O615" i="5"/>
  <c r="Q614" i="5"/>
  <c r="P614" i="5"/>
  <c r="O614" i="5"/>
  <c r="Q613" i="5"/>
  <c r="P613" i="5"/>
  <c r="O613" i="5"/>
  <c r="Q612" i="5"/>
  <c r="P612" i="5"/>
  <c r="O612" i="5"/>
  <c r="Q611" i="5"/>
  <c r="P611" i="5"/>
  <c r="O611" i="5"/>
  <c r="Q610" i="5"/>
  <c r="P610" i="5"/>
  <c r="O610" i="5"/>
  <c r="Q609" i="5"/>
  <c r="P609" i="5"/>
  <c r="O609" i="5"/>
  <c r="Q608" i="5"/>
  <c r="P608" i="5"/>
  <c r="O608" i="5"/>
  <c r="Q607" i="5"/>
  <c r="P607" i="5"/>
  <c r="O607" i="5"/>
  <c r="Q606" i="5"/>
  <c r="P606" i="5"/>
  <c r="O606" i="5"/>
  <c r="Q605" i="5"/>
  <c r="P605" i="5"/>
  <c r="O605" i="5"/>
  <c r="Q604" i="5"/>
  <c r="P604" i="5"/>
  <c r="O604" i="5"/>
  <c r="Q603" i="5"/>
  <c r="P603" i="5"/>
  <c r="O603" i="5"/>
  <c r="Q602" i="5"/>
  <c r="P602" i="5"/>
  <c r="O602" i="5"/>
  <c r="Q601" i="5"/>
  <c r="P601" i="5"/>
  <c r="O601" i="5"/>
  <c r="Q600" i="5"/>
  <c r="P600" i="5"/>
  <c r="O600" i="5"/>
  <c r="Q599" i="5"/>
  <c r="P599" i="5"/>
  <c r="O599" i="5"/>
  <c r="Q598" i="5"/>
  <c r="P598" i="5"/>
  <c r="O598" i="5"/>
  <c r="Q597" i="5"/>
  <c r="P597" i="5"/>
  <c r="O597" i="5"/>
  <c r="Q596" i="5"/>
  <c r="P596" i="5"/>
  <c r="O596" i="5"/>
  <c r="Q595" i="5"/>
  <c r="P595" i="5"/>
  <c r="O595" i="5"/>
  <c r="Q594" i="5"/>
  <c r="P594" i="5"/>
  <c r="O594" i="5"/>
  <c r="Q593" i="5"/>
  <c r="P593" i="5"/>
  <c r="O593" i="5"/>
  <c r="Q592" i="5"/>
  <c r="P592" i="5"/>
  <c r="O592" i="5"/>
  <c r="Q591" i="5"/>
  <c r="P591" i="5"/>
  <c r="O591" i="5"/>
  <c r="Q590" i="5"/>
  <c r="P590" i="5"/>
  <c r="O590" i="5"/>
  <c r="Q589" i="5"/>
  <c r="P589" i="5"/>
  <c r="O589" i="5"/>
  <c r="Q588" i="5"/>
  <c r="P588" i="5"/>
  <c r="O588" i="5"/>
  <c r="Q587" i="5"/>
  <c r="P587" i="5"/>
  <c r="O587" i="5"/>
  <c r="Q586" i="5"/>
  <c r="P586" i="5"/>
  <c r="O586" i="5"/>
  <c r="Q585" i="5"/>
  <c r="P585" i="5"/>
  <c r="O585" i="5"/>
  <c r="Q584" i="5"/>
  <c r="P584" i="5"/>
  <c r="O584" i="5"/>
  <c r="Q583" i="5"/>
  <c r="P583" i="5"/>
  <c r="O583" i="5"/>
  <c r="Q582" i="5"/>
  <c r="P582" i="5"/>
  <c r="O582" i="5"/>
  <c r="Q581" i="5"/>
  <c r="P581" i="5"/>
  <c r="O581" i="5"/>
  <c r="Q580" i="5"/>
  <c r="P580" i="5"/>
  <c r="O580" i="5"/>
  <c r="Q579" i="5"/>
  <c r="P579" i="5"/>
  <c r="O579" i="5"/>
  <c r="Q578" i="5"/>
  <c r="P578" i="5"/>
  <c r="O578" i="5"/>
  <c r="Q577" i="5"/>
  <c r="P577" i="5"/>
  <c r="O577" i="5"/>
  <c r="Q576" i="5"/>
  <c r="P576" i="5"/>
  <c r="O576" i="5"/>
  <c r="Q575" i="5"/>
  <c r="P575" i="5"/>
  <c r="O575" i="5"/>
  <c r="Q574" i="5"/>
  <c r="P574" i="5"/>
  <c r="O574" i="5"/>
  <c r="Q54" i="5"/>
  <c r="P54" i="5"/>
  <c r="O54" i="5"/>
  <c r="Q48" i="5"/>
  <c r="P48" i="5"/>
  <c r="O48" i="5"/>
  <c r="Q25" i="5"/>
  <c r="P25" i="5"/>
  <c r="O25" i="5"/>
  <c r="Q21" i="5"/>
  <c r="P21" i="5"/>
  <c r="O21" i="5"/>
  <c r="Q5" i="5"/>
  <c r="P5" i="5"/>
  <c r="O5" i="5"/>
  <c r="Y2" i="5"/>
  <c r="Q2" i="5"/>
  <c r="P2" i="5"/>
  <c r="O2" i="5"/>
  <c r="O3057" i="5" l="1"/>
  <c r="O3056" i="5"/>
  <c r="O3055" i="5"/>
  <c r="O3054" i="5"/>
  <c r="O3053" i="5"/>
  <c r="O3052" i="5"/>
  <c r="O3051" i="5"/>
  <c r="O3050" i="5"/>
  <c r="O3049" i="5"/>
  <c r="O3048" i="5"/>
  <c r="O3047" i="5"/>
  <c r="O3046" i="5"/>
  <c r="O3045" i="5"/>
  <c r="O3044" i="5"/>
  <c r="O3043" i="5"/>
  <c r="O3042" i="5"/>
  <c r="O3041" i="5"/>
  <c r="O3040" i="5"/>
  <c r="O3039" i="5"/>
  <c r="O3038" i="5"/>
  <c r="O3037" i="5"/>
  <c r="O3036" i="5"/>
  <c r="O3035" i="5"/>
  <c r="O3034" i="5"/>
  <c r="O3033" i="5"/>
  <c r="O3032" i="5"/>
  <c r="O3031" i="5"/>
  <c r="O3030" i="5"/>
  <c r="O3029" i="5"/>
  <c r="O3028" i="5"/>
  <c r="O3027" i="5"/>
  <c r="O3026" i="5"/>
  <c r="O3025" i="5"/>
  <c r="O3024" i="5"/>
  <c r="O3023" i="5"/>
  <c r="O3022" i="5"/>
  <c r="O3021" i="5"/>
  <c r="O3020" i="5"/>
  <c r="O3019" i="5"/>
  <c r="O3018" i="5"/>
  <c r="O3017" i="5"/>
  <c r="O3016" i="5"/>
  <c r="O3015" i="5"/>
  <c r="O3014" i="5"/>
  <c r="O3013" i="5"/>
  <c r="O3012" i="5"/>
  <c r="O3011" i="5"/>
  <c r="O3010" i="5"/>
  <c r="O3009" i="5"/>
  <c r="O3008" i="5"/>
  <c r="O3007" i="5"/>
  <c r="O3006" i="5"/>
  <c r="O3005" i="5"/>
  <c r="O3004" i="5"/>
  <c r="O3003" i="5"/>
  <c r="O3002" i="5"/>
  <c r="O2997" i="5"/>
  <c r="O2996" i="5"/>
  <c r="O2995" i="5"/>
  <c r="O2994" i="5"/>
  <c r="O2989" i="5"/>
  <c r="O2988" i="5"/>
  <c r="O2987" i="5"/>
  <c r="O2986" i="5"/>
  <c r="O2981" i="5"/>
  <c r="O2980" i="5"/>
  <c r="O2979" i="5"/>
  <c r="O2978" i="5"/>
  <c r="O2973" i="5"/>
  <c r="O2972" i="5"/>
  <c r="O2971" i="5"/>
  <c r="O2970" i="5"/>
  <c r="O2969" i="5"/>
  <c r="O2968" i="5"/>
  <c r="O2967" i="5"/>
  <c r="O2966" i="5"/>
  <c r="O2965" i="5"/>
  <c r="O2964" i="5"/>
  <c r="O2963" i="5"/>
  <c r="O2962" i="5"/>
  <c r="O2961" i="5"/>
  <c r="O2960" i="5"/>
  <c r="O2959" i="5"/>
  <c r="O2958" i="5"/>
  <c r="O2955" i="5"/>
  <c r="O2954" i="5"/>
  <c r="O2953" i="5"/>
  <c r="O2952" i="5"/>
  <c r="O2951" i="5"/>
  <c r="O2950" i="5"/>
  <c r="O2949" i="5"/>
  <c r="O2948" i="5"/>
  <c r="O2947" i="5"/>
  <c r="O2946" i="5"/>
  <c r="O2945" i="5"/>
  <c r="O2944" i="5"/>
  <c r="O2943" i="5"/>
  <c r="O2942" i="5"/>
  <c r="O2941" i="5"/>
  <c r="O2940" i="5"/>
  <c r="O2939" i="5"/>
  <c r="O2938" i="5"/>
  <c r="O2937" i="5"/>
  <c r="O2936" i="5"/>
  <c r="O2935" i="5"/>
  <c r="O2934" i="5"/>
  <c r="O2933" i="5"/>
  <c r="O2931" i="5"/>
  <c r="O2930" i="5"/>
  <c r="O2929" i="5"/>
  <c r="O2928" i="5"/>
  <c r="O2927" i="5"/>
  <c r="O2925" i="5"/>
  <c r="O2924" i="5"/>
  <c r="O2923" i="5"/>
  <c r="O2922" i="5"/>
  <c r="O2921" i="5"/>
  <c r="O2920" i="5"/>
  <c r="O2919" i="5"/>
  <c r="O2918" i="5"/>
  <c r="O2917" i="5"/>
  <c r="O2915" i="5"/>
  <c r="O2914" i="5"/>
  <c r="O2913" i="5"/>
  <c r="O2912" i="5"/>
  <c r="O2911" i="5"/>
  <c r="O2910" i="5"/>
  <c r="O2909" i="5"/>
  <c r="O2908" i="5"/>
  <c r="O2906" i="5"/>
  <c r="O2905" i="5"/>
  <c r="O2904" i="5"/>
  <c r="O2903" i="5"/>
  <c r="O2902" i="5"/>
  <c r="O2900" i="5"/>
  <c r="O2899" i="5"/>
  <c r="O2898" i="5"/>
  <c r="O2897" i="5"/>
  <c r="O2896" i="5"/>
  <c r="O2895" i="5"/>
  <c r="O2894" i="5"/>
  <c r="O2893" i="5"/>
  <c r="O2892" i="5"/>
  <c r="O2891" i="5"/>
  <c r="O2888" i="5"/>
  <c r="O2887" i="5"/>
  <c r="O2886" i="5"/>
  <c r="O2885" i="5"/>
  <c r="O2884" i="5"/>
  <c r="O2883" i="5"/>
  <c r="O2882" i="5"/>
  <c r="O2881" i="5"/>
  <c r="O2880" i="5"/>
  <c r="O2879" i="5"/>
  <c r="O2878" i="5"/>
  <c r="O2877" i="5"/>
  <c r="O2876" i="5"/>
  <c r="O2875" i="5"/>
  <c r="O2874" i="5"/>
  <c r="O2873" i="5"/>
  <c r="O2872" i="5"/>
  <c r="O2871" i="5"/>
  <c r="O2870" i="5"/>
  <c r="O2869" i="5"/>
  <c r="O2865" i="5"/>
  <c r="O2864" i="5"/>
  <c r="O2863" i="5"/>
  <c r="O2862" i="5"/>
  <c r="O2860" i="5"/>
  <c r="O2857" i="5"/>
  <c r="O2856" i="5"/>
  <c r="O2855" i="5"/>
  <c r="O2854" i="5"/>
  <c r="O2853" i="5"/>
  <c r="O2852" i="5"/>
  <c r="O2851" i="5"/>
  <c r="O2850" i="5"/>
  <c r="O2849" i="5"/>
  <c r="O2846" i="5"/>
  <c r="O2845" i="5"/>
  <c r="O2844" i="5"/>
  <c r="O2843" i="5"/>
  <c r="O2842" i="5"/>
  <c r="O2840" i="5"/>
  <c r="O2838" i="5"/>
  <c r="O2837" i="5"/>
  <c r="O2835" i="5"/>
  <c r="O2834" i="5"/>
  <c r="O2833" i="5"/>
  <c r="O2831" i="5"/>
  <c r="O2830" i="5"/>
  <c r="O2829" i="5"/>
  <c r="O2828" i="5"/>
  <c r="O2827" i="5"/>
  <c r="O2826" i="5"/>
  <c r="O2822" i="5"/>
  <c r="O2821" i="5"/>
  <c r="O2820" i="5"/>
  <c r="O2819" i="5"/>
  <c r="O2818" i="5"/>
  <c r="O2816" i="5"/>
  <c r="O2815" i="5"/>
  <c r="O2814" i="5"/>
  <c r="O2813" i="5"/>
  <c r="O2812" i="5"/>
  <c r="O2810" i="5"/>
  <c r="O2808" i="5"/>
  <c r="O2804" i="5"/>
  <c r="O2803" i="5"/>
  <c r="O2802" i="5"/>
  <c r="O2801" i="5"/>
  <c r="O2800" i="5"/>
  <c r="O2796" i="5"/>
  <c r="O2795" i="5"/>
  <c r="O2794" i="5"/>
  <c r="O2793" i="5"/>
  <c r="O2792" i="5"/>
  <c r="O2791" i="5"/>
  <c r="O2789" i="5"/>
  <c r="O2788" i="5"/>
  <c r="O2787" i="5"/>
  <c r="O2786" i="5"/>
  <c r="O2784" i="5"/>
  <c r="O2783" i="5"/>
  <c r="O2782" i="5"/>
  <c r="O2781" i="5"/>
  <c r="O2780" i="5"/>
  <c r="O2779" i="5"/>
  <c r="O2778" i="5"/>
  <c r="O2776" i="5"/>
  <c r="O2775" i="5"/>
  <c r="O2773" i="5"/>
  <c r="O2772" i="5"/>
  <c r="O2771" i="5"/>
  <c r="O2770" i="5"/>
  <c r="O2769" i="5"/>
  <c r="O2766" i="5"/>
  <c r="O2765" i="5"/>
  <c r="O2764" i="5"/>
  <c r="O2763" i="5"/>
  <c r="O2762" i="5"/>
  <c r="O2758" i="5"/>
  <c r="O2756" i="5"/>
  <c r="O2755" i="5"/>
  <c r="O2754" i="5"/>
  <c r="O2753" i="5"/>
  <c r="O2752" i="5"/>
  <c r="O2750" i="5"/>
  <c r="O2748" i="5"/>
  <c r="O2747" i="5"/>
  <c r="O2746" i="5"/>
  <c r="O2745" i="5"/>
  <c r="O2744" i="5"/>
  <c r="O2739" i="5"/>
  <c r="O2738" i="5"/>
  <c r="O2737" i="5"/>
  <c r="O2736" i="5"/>
  <c r="O2731" i="5"/>
  <c r="O2730" i="5"/>
  <c r="O2729" i="5"/>
  <c r="O2728" i="5"/>
  <c r="O2723" i="5"/>
  <c r="O2722" i="5"/>
  <c r="O2721" i="5"/>
  <c r="O2720" i="5"/>
  <c r="O2715" i="5"/>
  <c r="O2714" i="5"/>
  <c r="O2713" i="5"/>
  <c r="O2712" i="5"/>
  <c r="O2711" i="5"/>
  <c r="O2709" i="5"/>
  <c r="O2707" i="5"/>
  <c r="O2706" i="5"/>
  <c r="O2705" i="5"/>
  <c r="O2704" i="5"/>
  <c r="O2703" i="5"/>
  <c r="O2702" i="5"/>
  <c r="O2701" i="5"/>
  <c r="O2700" i="5"/>
  <c r="O2699" i="5"/>
  <c r="O2698" i="5"/>
  <c r="O2697" i="5"/>
  <c r="O2696" i="5"/>
  <c r="O2695" i="5"/>
  <c r="O2694" i="5"/>
  <c r="O2693" i="5"/>
  <c r="O2692" i="5"/>
  <c r="O2691" i="5"/>
  <c r="O2690" i="5"/>
  <c r="O2689" i="5"/>
  <c r="O2688" i="5"/>
  <c r="O2687" i="5"/>
  <c r="O2686" i="5"/>
  <c r="O2685" i="5"/>
  <c r="O2684" i="5"/>
  <c r="O2683" i="5"/>
  <c r="O2682" i="5"/>
  <c r="O2681" i="5"/>
  <c r="O2680" i="5"/>
  <c r="O2679" i="5"/>
  <c r="O2678" i="5"/>
  <c r="O2677" i="5"/>
  <c r="O2676" i="5"/>
  <c r="O2675" i="5"/>
  <c r="O2674" i="5"/>
  <c r="O2673" i="5"/>
  <c r="O2672" i="5"/>
  <c r="O2671" i="5"/>
  <c r="O2670" i="5"/>
  <c r="O2669" i="5"/>
  <c r="O2668" i="5"/>
  <c r="O2667" i="5"/>
  <c r="O2666" i="5"/>
  <c r="O2665" i="5"/>
  <c r="O2664" i="5"/>
  <c r="O2663" i="5"/>
  <c r="O2662" i="5"/>
  <c r="O2661" i="5"/>
  <c r="O2660" i="5"/>
  <c r="O2659" i="5"/>
  <c r="O2658" i="5"/>
  <c r="O2657" i="5"/>
  <c r="O2656" i="5"/>
  <c r="O2655" i="5"/>
  <c r="O2654" i="5"/>
  <c r="O2653" i="5"/>
  <c r="O2652" i="5"/>
  <c r="O2651" i="5"/>
  <c r="O2650" i="5"/>
  <c r="O2649" i="5"/>
  <c r="O2648" i="5"/>
  <c r="O2647" i="5"/>
  <c r="O2646" i="5"/>
  <c r="O2645" i="5"/>
  <c r="O2644" i="5"/>
  <c r="O2643" i="5"/>
  <c r="O2642" i="5"/>
  <c r="O2641" i="5"/>
  <c r="O2640" i="5"/>
  <c r="O2639" i="5"/>
  <c r="O2638" i="5"/>
  <c r="O2637" i="5"/>
  <c r="O2636" i="5"/>
  <c r="O2635" i="5"/>
  <c r="O2634" i="5"/>
  <c r="O2633" i="5"/>
  <c r="O2632" i="5"/>
  <c r="O2631" i="5"/>
  <c r="O2630" i="5"/>
  <c r="O2629" i="5"/>
  <c r="O2628" i="5"/>
  <c r="O2627" i="5"/>
  <c r="O2626" i="5"/>
  <c r="O2625" i="5"/>
  <c r="O2624" i="5"/>
  <c r="O2623" i="5"/>
  <c r="O2622" i="5"/>
  <c r="O2621" i="5"/>
  <c r="O2620" i="5"/>
  <c r="O2619" i="5"/>
  <c r="O2618" i="5"/>
  <c r="O2617" i="5"/>
  <c r="O2616" i="5"/>
  <c r="O2615" i="5"/>
  <c r="O2614" i="5"/>
  <c r="O2613" i="5"/>
  <c r="O2612" i="5"/>
  <c r="O2611" i="5"/>
  <c r="O2610" i="5"/>
  <c r="O2609" i="5"/>
  <c r="O2608" i="5"/>
  <c r="O2607" i="5"/>
  <c r="O2606" i="5"/>
  <c r="O2605" i="5"/>
  <c r="O2604" i="5"/>
  <c r="O2603" i="5"/>
  <c r="O2602" i="5"/>
  <c r="O2601" i="5"/>
  <c r="O2600" i="5"/>
  <c r="O2599" i="5"/>
  <c r="O2598" i="5"/>
  <c r="O2597" i="5"/>
  <c r="O2596" i="5"/>
  <c r="O2595" i="5"/>
  <c r="O2594" i="5"/>
  <c r="O2593" i="5"/>
  <c r="O2592" i="5"/>
  <c r="O2591" i="5"/>
  <c r="O2590" i="5"/>
  <c r="O2589" i="5"/>
  <c r="O2588" i="5"/>
  <c r="O2587" i="5"/>
  <c r="O2586" i="5"/>
  <c r="O2585" i="5"/>
  <c r="O2584" i="5"/>
  <c r="O2583" i="5"/>
  <c r="O2582" i="5"/>
  <c r="O2581" i="5"/>
  <c r="O2580" i="5"/>
  <c r="O2579" i="5"/>
  <c r="O2578" i="5"/>
  <c r="O2577" i="5"/>
  <c r="O2576" i="5"/>
  <c r="O2575" i="5"/>
  <c r="O2574" i="5"/>
  <c r="O2573" i="5"/>
  <c r="O2572" i="5"/>
  <c r="O2571" i="5"/>
  <c r="O2570" i="5"/>
  <c r="O2569" i="5"/>
  <c r="O2568" i="5"/>
  <c r="O2567" i="5"/>
  <c r="O2566" i="5"/>
  <c r="O2565" i="5"/>
  <c r="O2564" i="5"/>
  <c r="O2563" i="5"/>
  <c r="O2562" i="5"/>
  <c r="O2561" i="5"/>
  <c r="O2560" i="5"/>
  <c r="O2559" i="5"/>
  <c r="O2558" i="5"/>
  <c r="O2557" i="5"/>
  <c r="O2556" i="5"/>
  <c r="O2555" i="5"/>
  <c r="O2554" i="5"/>
  <c r="O2553" i="5"/>
  <c r="O2552" i="5"/>
  <c r="O2551" i="5"/>
  <c r="O2550" i="5"/>
  <c r="O2549" i="5"/>
  <c r="O2548" i="5"/>
  <c r="O2547" i="5"/>
  <c r="O2546" i="5"/>
  <c r="O2545" i="5"/>
  <c r="O2544" i="5"/>
  <c r="O2543" i="5"/>
  <c r="O2542" i="5"/>
  <c r="O2541" i="5"/>
  <c r="O2540" i="5"/>
  <c r="O2539" i="5"/>
  <c r="O2538" i="5"/>
  <c r="O2537" i="5"/>
  <c r="O2536" i="5"/>
  <c r="O2535" i="5"/>
  <c r="O2534" i="5"/>
  <c r="O2533" i="5"/>
  <c r="O2532" i="5"/>
  <c r="O2531" i="5"/>
  <c r="O2530" i="5"/>
  <c r="O2529" i="5"/>
  <c r="O2528" i="5"/>
  <c r="O2527" i="5"/>
  <c r="O2526" i="5"/>
  <c r="O2525" i="5"/>
  <c r="O2524" i="5"/>
  <c r="O2523" i="5"/>
  <c r="O2522" i="5"/>
  <c r="O2521" i="5"/>
  <c r="O2520" i="5"/>
  <c r="O2519" i="5"/>
  <c r="O2518" i="5"/>
  <c r="O2517" i="5"/>
  <c r="O2516" i="5"/>
  <c r="O2515" i="5"/>
  <c r="O2514" i="5"/>
  <c r="O2513" i="5"/>
  <c r="O2512" i="5"/>
  <c r="O2511" i="5"/>
  <c r="O2510" i="5"/>
  <c r="O2509" i="5"/>
  <c r="O2508" i="5"/>
  <c r="O2507" i="5"/>
  <c r="O2506" i="5"/>
  <c r="O2505" i="5"/>
  <c r="O2504" i="5"/>
  <c r="O2503" i="5"/>
  <c r="O2502" i="5"/>
  <c r="O2501" i="5"/>
  <c r="O2500" i="5"/>
  <c r="O2499" i="5"/>
  <c r="O2498" i="5"/>
  <c r="O2497" i="5"/>
  <c r="O2496" i="5"/>
  <c r="O2495" i="5"/>
  <c r="O2494" i="5"/>
  <c r="O2493" i="5"/>
  <c r="O2492" i="5"/>
  <c r="O2491" i="5"/>
  <c r="O2490" i="5"/>
  <c r="O2489" i="5"/>
  <c r="O2488" i="5"/>
  <c r="O2487" i="5"/>
  <c r="O2486" i="5"/>
  <c r="O2485" i="5"/>
  <c r="O2484" i="5"/>
  <c r="O2483" i="5"/>
  <c r="O2482" i="5"/>
  <c r="O2481" i="5"/>
  <c r="O2480" i="5"/>
  <c r="O2479" i="5"/>
  <c r="O2478" i="5"/>
  <c r="O2477" i="5"/>
  <c r="O2476" i="5"/>
  <c r="O2475" i="5"/>
  <c r="O2474" i="5"/>
  <c r="O2473" i="5"/>
  <c r="O2472" i="5"/>
  <c r="O2471" i="5"/>
  <c r="O2470" i="5"/>
  <c r="O2469" i="5"/>
  <c r="O2468" i="5"/>
  <c r="O2467" i="5"/>
  <c r="O2466" i="5"/>
  <c r="O2465" i="5"/>
  <c r="O2464" i="5"/>
  <c r="O2463" i="5"/>
  <c r="O2462" i="5"/>
  <c r="O2461" i="5"/>
  <c r="O2460" i="5"/>
  <c r="O2459" i="5"/>
  <c r="O2458" i="5"/>
  <c r="O2457" i="5"/>
  <c r="O2456" i="5"/>
  <c r="O2455" i="5"/>
  <c r="O2454" i="5"/>
  <c r="O2453" i="5"/>
  <c r="O2452" i="5"/>
  <c r="O2278" i="5"/>
  <c r="O2277" i="5"/>
  <c r="O2276" i="5"/>
  <c r="O2275" i="5"/>
  <c r="O2274" i="5"/>
  <c r="O2273" i="5"/>
  <c r="O2272" i="5"/>
  <c r="O2271" i="5"/>
  <c r="O2270" i="5"/>
  <c r="O2269" i="5"/>
  <c r="O2268" i="5"/>
  <c r="O2267" i="5"/>
  <c r="O2254" i="5"/>
  <c r="O2253" i="5"/>
  <c r="O2252" i="5"/>
  <c r="O2251" i="5"/>
  <c r="O2250" i="5"/>
  <c r="O2249" i="5"/>
  <c r="O2248" i="5"/>
  <c r="O2247" i="5"/>
  <c r="O2246" i="5"/>
  <c r="O2245" i="5"/>
  <c r="O2244" i="5"/>
  <c r="O2243" i="5"/>
  <c r="O2242" i="5"/>
  <c r="O2241" i="5"/>
  <c r="O2240" i="5"/>
  <c r="O2239" i="5"/>
  <c r="O2238" i="5"/>
  <c r="O2237" i="5"/>
  <c r="O2220" i="5"/>
  <c r="O2219" i="5"/>
  <c r="O2218" i="5"/>
  <c r="O2217" i="5"/>
  <c r="O2216" i="5"/>
  <c r="O2215" i="5"/>
  <c r="O2214" i="5"/>
  <c r="O2213" i="5"/>
  <c r="O2212" i="5"/>
  <c r="O2211" i="5"/>
  <c r="O2210" i="5"/>
  <c r="O2209" i="5"/>
  <c r="O2208" i="5"/>
  <c r="O2207" i="5"/>
  <c r="O2194" i="5"/>
  <c r="O2193" i="5"/>
  <c r="O2192" i="5"/>
  <c r="O2191" i="5"/>
  <c r="O2190" i="5"/>
  <c r="O2189" i="5"/>
  <c r="O2188" i="5"/>
  <c r="O2187" i="5"/>
  <c r="O2186" i="5"/>
  <c r="O2185" i="5"/>
  <c r="O2184" i="5"/>
  <c r="O2183" i="5"/>
  <c r="O2182" i="5"/>
  <c r="O2181" i="5"/>
  <c r="O2180" i="5"/>
  <c r="O2179" i="5"/>
  <c r="O2178" i="5"/>
  <c r="O2177" i="5"/>
  <c r="O2160" i="5"/>
  <c r="O2159" i="5"/>
  <c r="O2158" i="5"/>
  <c r="O2157" i="5"/>
  <c r="O2156" i="5"/>
  <c r="O2155" i="5"/>
  <c r="O2154" i="5"/>
  <c r="O2153" i="5"/>
  <c r="O2152" i="5"/>
  <c r="O2151" i="5"/>
  <c r="O2150" i="5"/>
  <c r="O2149" i="5"/>
  <c r="O2148" i="5"/>
  <c r="O2147" i="5"/>
  <c r="O2146" i="5"/>
  <c r="O2145" i="5"/>
  <c r="O2144" i="5"/>
  <c r="O2143" i="5"/>
  <c r="O2142" i="5"/>
  <c r="O2141" i="5"/>
  <c r="O2124" i="5"/>
  <c r="O2123" i="5"/>
  <c r="O2122" i="5"/>
  <c r="O2121" i="5"/>
  <c r="O2120" i="5"/>
  <c r="O2119" i="5"/>
  <c r="O2118" i="5"/>
  <c r="O2117" i="5"/>
  <c r="O2116" i="5"/>
  <c r="O2115" i="5"/>
  <c r="O2114" i="5"/>
  <c r="O2113" i="5"/>
  <c r="O2112" i="5"/>
  <c r="O2111" i="5"/>
  <c r="O2110" i="5"/>
  <c r="O2109" i="5"/>
  <c r="O2108" i="5"/>
  <c r="O2107" i="5"/>
  <c r="O2106" i="5"/>
  <c r="O2105" i="5"/>
  <c r="O2092" i="5"/>
  <c r="O2091" i="5"/>
  <c r="O2090" i="5"/>
  <c r="O2089" i="5"/>
  <c r="O2088" i="5"/>
  <c r="O2087" i="5"/>
  <c r="O2086" i="5"/>
  <c r="O2085" i="5"/>
  <c r="O2084" i="5"/>
  <c r="O2083" i="5"/>
  <c r="O2082" i="5"/>
  <c r="O2081" i="5"/>
  <c r="O2080" i="5"/>
  <c r="O2079" i="5"/>
  <c r="O2078" i="5"/>
  <c r="O2077" i="5"/>
  <c r="O2076" i="5"/>
  <c r="O2075" i="5"/>
  <c r="O2074" i="5"/>
  <c r="O2073" i="5"/>
  <c r="O2072" i="5"/>
  <c r="O2071" i="5"/>
  <c r="O2054" i="5"/>
  <c r="O2053" i="5"/>
  <c r="O2052" i="5"/>
  <c r="O2051" i="5"/>
  <c r="O2050" i="5"/>
  <c r="O2049" i="5"/>
  <c r="O2048" i="5"/>
  <c r="O2047" i="5"/>
  <c r="O2046" i="5"/>
  <c r="O2045" i="5"/>
  <c r="O2044" i="5"/>
  <c r="O2043" i="5"/>
  <c r="O2042" i="5"/>
  <c r="O2041" i="5"/>
  <c r="O2040" i="5"/>
  <c r="O2039" i="5"/>
  <c r="O2038" i="5"/>
  <c r="O2037" i="5"/>
  <c r="O2024" i="5"/>
  <c r="O2023" i="5"/>
  <c r="O2022" i="5"/>
  <c r="O2021" i="5"/>
  <c r="O2020" i="5"/>
  <c r="O2019" i="5"/>
  <c r="O2018" i="5"/>
  <c r="O2017" i="5"/>
  <c r="O2016" i="5"/>
  <c r="O2015" i="5"/>
  <c r="O2014" i="5"/>
  <c r="O2013" i="5"/>
  <c r="O2012" i="5"/>
  <c r="O2011" i="5"/>
  <c r="O2010" i="5"/>
  <c r="O2009" i="5"/>
  <c r="O2008" i="5"/>
  <c r="O2007" i="5"/>
  <c r="O2006" i="5"/>
  <c r="O2005" i="5"/>
  <c r="O2004" i="5"/>
  <c r="O1986" i="5"/>
  <c r="O1985" i="5"/>
  <c r="O1984" i="5"/>
  <c r="O1983" i="5"/>
  <c r="O1982" i="5"/>
  <c r="O1981" i="5"/>
  <c r="O1980" i="5"/>
  <c r="O1979" i="5"/>
  <c r="O1978" i="5"/>
  <c r="O1977" i="5"/>
  <c r="O1976" i="5"/>
  <c r="O1975" i="5"/>
  <c r="O1974" i="5"/>
  <c r="O1973" i="5"/>
  <c r="O1960" i="5"/>
  <c r="O1959" i="5"/>
  <c r="O1958" i="5"/>
  <c r="O1957" i="5"/>
  <c r="O1956" i="5"/>
  <c r="O1955" i="5"/>
  <c r="O1954" i="5"/>
  <c r="O1953" i="5"/>
  <c r="O1952" i="5"/>
  <c r="O1951" i="5"/>
  <c r="O1950" i="5"/>
  <c r="O1949" i="5"/>
  <c r="O1948" i="5"/>
  <c r="O1947" i="5"/>
  <c r="O1946" i="5"/>
  <c r="O1945" i="5"/>
  <c r="O1932" i="5"/>
  <c r="O1931" i="5"/>
  <c r="O1930" i="5"/>
  <c r="O1929" i="5"/>
  <c r="O1928" i="5"/>
  <c r="O1927" i="5"/>
  <c r="O1926" i="5"/>
  <c r="O1925" i="5"/>
  <c r="O1924" i="5"/>
  <c r="O1923" i="5"/>
  <c r="O1921" i="5"/>
  <c r="O1920" i="5"/>
  <c r="O1919" i="5"/>
  <c r="I17" i="12" l="1"/>
  <c r="I4" i="12"/>
  <c r="I5" i="12" s="1"/>
  <c r="I6" i="12" s="1"/>
  <c r="I7" i="12" s="1"/>
  <c r="I8" i="12" s="1"/>
  <c r="I9" i="12" s="1"/>
  <c r="J2" i="12"/>
  <c r="I19" i="12" s="1"/>
  <c r="H2" i="12"/>
  <c r="N12" i="12" s="1"/>
  <c r="I18" i="12" l="1"/>
  <c r="I10" i="12"/>
  <c r="I11" i="12" s="1"/>
  <c r="I12" i="12" s="1"/>
  <c r="J12" i="12" s="1"/>
  <c r="J9" i="12"/>
  <c r="N3" i="12"/>
  <c r="M4" i="12"/>
  <c r="N5" i="12"/>
  <c r="N7" i="12"/>
  <c r="M10" i="12"/>
  <c r="N11" i="12"/>
  <c r="M13" i="12"/>
  <c r="N4" i="12"/>
  <c r="J6" i="12"/>
  <c r="J8" i="12"/>
  <c r="M9" i="12"/>
  <c r="N10" i="12"/>
  <c r="N13" i="12"/>
  <c r="J3" i="12"/>
  <c r="J5" i="12"/>
  <c r="M6" i="12"/>
  <c r="J7" i="12"/>
  <c r="M8" i="12"/>
  <c r="N9" i="12"/>
  <c r="J11" i="12"/>
  <c r="M12" i="12"/>
  <c r="O12" i="12" s="1"/>
  <c r="M3" i="12"/>
  <c r="J4" i="12"/>
  <c r="M5" i="12"/>
  <c r="N6" i="12"/>
  <c r="M7" i="12"/>
  <c r="N8" i="12"/>
  <c r="J10" i="12"/>
  <c r="M11" i="12"/>
  <c r="J13" i="12"/>
  <c r="H2" i="10"/>
  <c r="I17" i="10"/>
  <c r="O10" i="12" l="1"/>
  <c r="P13" i="12"/>
  <c r="O11" i="12"/>
  <c r="O4" i="12"/>
  <c r="P10" i="12"/>
  <c r="P7" i="12"/>
  <c r="P8" i="12"/>
  <c r="Q3" i="12"/>
  <c r="P9" i="12"/>
  <c r="O5" i="12"/>
  <c r="P11" i="12"/>
  <c r="O6" i="12"/>
  <c r="P12" i="12"/>
  <c r="P6" i="12"/>
  <c r="P4" i="12"/>
  <c r="P5" i="12"/>
  <c r="O7" i="12"/>
  <c r="O3" i="12"/>
  <c r="R3" i="12"/>
  <c r="O8" i="12"/>
  <c r="P3" i="12"/>
  <c r="O9" i="12"/>
  <c r="O13" i="12"/>
  <c r="I4" i="10"/>
  <c r="I5" i="10" s="1"/>
  <c r="I6" i="10" s="1"/>
  <c r="I7" i="10" s="1"/>
  <c r="I8" i="10" s="1"/>
  <c r="I9" i="10" s="1"/>
  <c r="J2" i="10"/>
  <c r="I23" i="10" s="1"/>
  <c r="M12" i="10"/>
  <c r="P5719" i="5" l="1"/>
  <c r="P5711" i="5"/>
  <c r="P5707" i="5"/>
  <c r="P5713" i="5"/>
  <c r="P5718" i="5"/>
  <c r="P5716" i="5"/>
  <c r="P5700" i="5"/>
  <c r="P5720" i="5"/>
  <c r="P5708" i="5"/>
  <c r="P5717" i="5"/>
  <c r="P5715" i="5"/>
  <c r="P5709" i="5"/>
  <c r="P5701" i="5"/>
  <c r="P5710" i="5"/>
  <c r="P5706" i="5"/>
  <c r="P5704" i="5"/>
  <c r="P5702" i="5"/>
  <c r="P5712" i="5"/>
  <c r="P5705" i="5"/>
  <c r="P5703" i="5"/>
  <c r="P5699" i="5"/>
  <c r="P5714" i="5"/>
  <c r="Q5718" i="5"/>
  <c r="Q5710" i="5"/>
  <c r="Q5706" i="5"/>
  <c r="Q5704" i="5"/>
  <c r="Q5700" i="5"/>
  <c r="Q5712" i="5"/>
  <c r="Q5715" i="5"/>
  <c r="Q5703" i="5"/>
  <c r="Q5699" i="5"/>
  <c r="Q5714" i="5"/>
  <c r="Q5719" i="5"/>
  <c r="Q5711" i="5"/>
  <c r="Q5707" i="5"/>
  <c r="Q5713" i="5"/>
  <c r="Q5716" i="5"/>
  <c r="Q5702" i="5"/>
  <c r="Q5720" i="5"/>
  <c r="Q5708" i="5"/>
  <c r="Q5717" i="5"/>
  <c r="Q5709" i="5"/>
  <c r="Q5705" i="5"/>
  <c r="Q5701" i="5"/>
  <c r="P5488" i="5"/>
  <c r="P5441" i="5"/>
  <c r="P5413" i="5"/>
  <c r="P5626" i="5"/>
  <c r="P5523" i="5"/>
  <c r="P5412" i="5"/>
  <c r="P5478" i="5"/>
  <c r="P5459" i="5"/>
  <c r="P5434" i="5"/>
  <c r="P5429" i="5"/>
  <c r="P5484" i="5"/>
  <c r="P5469" i="5"/>
  <c r="P5542" i="5"/>
  <c r="P5422" i="5"/>
  <c r="P5560" i="5"/>
  <c r="P5539" i="5"/>
  <c r="P5522" i="5"/>
  <c r="P5511" i="5"/>
  <c r="P5501" i="5"/>
  <c r="P5486" i="5"/>
  <c r="P5464" i="5"/>
  <c r="P5443" i="5"/>
  <c r="P5516" i="5"/>
  <c r="P5502" i="5"/>
  <c r="P5444" i="5"/>
  <c r="P5414" i="5"/>
  <c r="P5460" i="5"/>
  <c r="P5430" i="5"/>
  <c r="Q5502" i="5"/>
  <c r="Q5626" i="5"/>
  <c r="Q5542" i="5"/>
  <c r="Q5516" i="5"/>
  <c r="Q5488" i="5"/>
  <c r="Q5484" i="5"/>
  <c r="Q5469" i="5"/>
  <c r="Q5441" i="5"/>
  <c r="Q5460" i="5"/>
  <c r="Q5412" i="5"/>
  <c r="Q5522" i="5"/>
  <c r="Q5501" i="5"/>
  <c r="Q5486" i="5"/>
  <c r="Q5478" i="5"/>
  <c r="Q5459" i="5"/>
  <c r="Q5443" i="5"/>
  <c r="Q5429" i="5"/>
  <c r="Q5414" i="5"/>
  <c r="Q5444" i="5"/>
  <c r="Q5560" i="5"/>
  <c r="Q5539" i="5"/>
  <c r="Q5511" i="5"/>
  <c r="Q5464" i="5"/>
  <c r="Q5434" i="5"/>
  <c r="Q5422" i="5"/>
  <c r="Q5413" i="5"/>
  <c r="Q5430" i="5"/>
  <c r="Q5523" i="5"/>
  <c r="P5064" i="5"/>
  <c r="P5093" i="5"/>
  <c r="P5084" i="5"/>
  <c r="P5080" i="5"/>
  <c r="P5076" i="5"/>
  <c r="P5058" i="5"/>
  <c r="P5055" i="5"/>
  <c r="P5049" i="5"/>
  <c r="P5037" i="5"/>
  <c r="P5077" i="5"/>
  <c r="P5028" i="5"/>
  <c r="P5071" i="5"/>
  <c r="P5063" i="5"/>
  <c r="P5065" i="5"/>
  <c r="P5086" i="5"/>
  <c r="P5070" i="5"/>
  <c r="P5057" i="5"/>
  <c r="P5044" i="5"/>
  <c r="P5027" i="5"/>
  <c r="P5082" i="5"/>
  <c r="P5074" i="5"/>
  <c r="P5062" i="5"/>
  <c r="P5053" i="5"/>
  <c r="Q5093" i="5"/>
  <c r="Q5084" i="5"/>
  <c r="Q5080" i="5"/>
  <c r="Q5076" i="5"/>
  <c r="Q5071" i="5"/>
  <c r="Q5063" i="5"/>
  <c r="Q5065" i="5"/>
  <c r="Q5082" i="5"/>
  <c r="Q5053" i="5"/>
  <c r="Q5086" i="5"/>
  <c r="Q5074" i="5"/>
  <c r="Q5070" i="5"/>
  <c r="Q5062" i="5"/>
  <c r="Q5044" i="5"/>
  <c r="Q5064" i="5"/>
  <c r="Q5058" i="5"/>
  <c r="Q5055" i="5"/>
  <c r="Q5037" i="5"/>
  <c r="Q5077" i="5"/>
  <c r="Q5057" i="5"/>
  <c r="Q5028" i="5"/>
  <c r="Q5027" i="5"/>
  <c r="Q5049" i="5"/>
  <c r="P5515" i="5"/>
  <c r="P5496" i="5"/>
  <c r="P5421" i="5"/>
  <c r="P5513" i="5"/>
  <c r="P5493" i="5"/>
  <c r="P5462" i="5"/>
  <c r="P5531" i="5"/>
  <c r="P5483" i="5"/>
  <c r="P5457" i="5"/>
  <c r="P5419" i="5"/>
  <c r="P5575" i="5"/>
  <c r="P5559" i="5"/>
  <c r="P5529" i="5"/>
  <c r="P5521" i="5"/>
  <c r="P5512" i="5"/>
  <c r="P5509" i="5"/>
  <c r="P5503" i="5"/>
  <c r="P5487" i="5"/>
  <c r="P5477" i="5"/>
  <c r="P5463" i="5"/>
  <c r="P5461" i="5"/>
  <c r="P5442" i="5"/>
  <c r="P5433" i="5"/>
  <c r="P5428" i="5"/>
  <c r="P5405" i="5"/>
  <c r="P5404" i="5"/>
  <c r="P5476" i="5"/>
  <c r="P5431" i="5"/>
  <c r="P5532" i="5"/>
  <c r="P5514" i="5"/>
  <c r="P5494" i="5"/>
  <c r="P5452" i="5"/>
  <c r="P5420" i="5"/>
  <c r="P5439" i="5"/>
  <c r="P5551" i="5"/>
  <c r="P5451" i="5"/>
  <c r="P5565" i="5"/>
  <c r="P5524" i="5"/>
  <c r="P5510" i="5"/>
  <c r="P5504" i="5"/>
  <c r="P5406" i="5"/>
  <c r="P5606" i="5"/>
  <c r="P5583" i="5"/>
  <c r="P5566" i="5"/>
  <c r="P5548" i="5"/>
  <c r="P5470" i="5"/>
  <c r="P5427" i="5"/>
  <c r="P5634" i="5"/>
  <c r="P5568" i="5"/>
  <c r="P5550" i="5"/>
  <c r="P5530" i="5"/>
  <c r="P5440" i="5"/>
  <c r="P5648" i="5"/>
  <c r="P5598" i="5"/>
  <c r="P5485" i="5"/>
  <c r="P5631" i="5"/>
  <c r="P5613" i="5"/>
  <c r="P5604" i="5"/>
  <c r="P5591" i="5"/>
  <c r="P5584" i="5"/>
  <c r="P5581" i="5"/>
  <c r="P5573" i="5"/>
  <c r="P5567" i="5"/>
  <c r="P5558" i="5"/>
  <c r="P5552" i="5"/>
  <c r="P5549" i="5"/>
  <c r="P5547" i="5"/>
  <c r="P5540" i="5"/>
  <c r="P5537" i="5"/>
  <c r="P5495" i="5"/>
  <c r="P5475" i="5"/>
  <c r="P5458" i="5"/>
  <c r="P5449" i="5"/>
  <c r="P5432" i="5"/>
  <c r="P5411" i="5"/>
  <c r="P5589" i="5"/>
  <c r="P5538" i="5"/>
  <c r="P5615" i="5"/>
  <c r="P5576" i="5"/>
  <c r="P5557" i="5"/>
  <c r="P5541" i="5"/>
  <c r="P5450" i="5"/>
  <c r="P5694" i="5"/>
  <c r="P5675" i="5"/>
  <c r="P5655" i="5"/>
  <c r="P5574" i="5"/>
  <c r="P5592" i="5"/>
  <c r="P5642" i="5"/>
  <c r="P5632" i="5"/>
  <c r="P5614" i="5"/>
  <c r="P5612" i="5"/>
  <c r="P5605" i="5"/>
  <c r="P5597" i="5"/>
  <c r="P5590" i="5"/>
  <c r="P5582" i="5"/>
  <c r="P5611" i="5"/>
  <c r="P5687" i="5"/>
  <c r="P5661" i="5"/>
  <c r="P5653" i="5"/>
  <c r="P5633" i="5"/>
  <c r="P5696" i="5"/>
  <c r="P5625" i="5"/>
  <c r="P5697" i="5"/>
  <c r="P5647" i="5"/>
  <c r="P5641" i="5"/>
  <c r="P5639" i="5"/>
  <c r="P5624" i="5"/>
  <c r="P5618" i="5"/>
  <c r="P5623" i="5"/>
  <c r="P5673" i="5"/>
  <c r="P5640" i="5"/>
  <c r="P5695" i="5"/>
  <c r="P5688" i="5"/>
  <c r="P5682" i="5"/>
  <c r="P5674" i="5"/>
  <c r="P5668" i="5"/>
  <c r="P5662" i="5"/>
  <c r="P5654" i="5"/>
  <c r="P5616" i="5"/>
  <c r="P5667" i="5"/>
  <c r="P5676" i="5"/>
  <c r="P5656" i="5"/>
  <c r="P5617" i="5"/>
  <c r="P5603" i="5"/>
  <c r="P5693" i="5"/>
  <c r="P5681" i="5"/>
  <c r="P5587" i="5"/>
  <c r="P5579" i="5"/>
  <c r="P5586" i="5"/>
  <c r="P5571" i="5"/>
  <c r="P5572" i="5"/>
  <c r="P5578" i="5"/>
  <c r="P5569" i="5"/>
  <c r="P5577" i="5"/>
  <c r="P5588" i="5"/>
  <c r="P5585" i="5"/>
  <c r="P5580" i="5"/>
  <c r="P5570" i="5"/>
  <c r="P5545" i="5"/>
  <c r="P5517" i="5"/>
  <c r="P5505" i="5"/>
  <c r="P5479" i="5"/>
  <c r="P5435" i="5"/>
  <c r="P5417" i="5"/>
  <c r="P5408" i="5"/>
  <c r="P5426" i="5"/>
  <c r="P5555" i="5"/>
  <c r="P5528" i="5"/>
  <c r="P5526" i="5"/>
  <c r="P5554" i="5"/>
  <c r="P5536" i="5"/>
  <c r="P5520" i="5"/>
  <c r="P5534" i="5"/>
  <c r="P5500" i="5"/>
  <c r="P5490" i="5"/>
  <c r="P5468" i="5"/>
  <c r="P5466" i="5"/>
  <c r="P5438" i="5"/>
  <c r="P5454" i="5"/>
  <c r="P5415" i="5"/>
  <c r="P5453" i="5"/>
  <c r="P5425" i="5"/>
  <c r="P5546" i="5"/>
  <c r="P5535" i="5"/>
  <c r="P5506" i="5"/>
  <c r="P5418" i="5"/>
  <c r="P5563" i="5"/>
  <c r="P5497" i="5"/>
  <c r="P5447" i="5"/>
  <c r="P5562" i="5"/>
  <c r="P5482" i="5"/>
  <c r="P5472" i="5"/>
  <c r="P5407" i="5"/>
  <c r="P5423" i="5"/>
  <c r="P5561" i="5"/>
  <c r="P5527" i="5"/>
  <c r="P5525" i="5"/>
  <c r="P5481" i="5"/>
  <c r="P5471" i="5"/>
  <c r="P5543" i="5"/>
  <c r="P5491" i="5"/>
  <c r="P5455" i="5"/>
  <c r="P5445" i="5"/>
  <c r="P5416" i="5"/>
  <c r="P5556" i="5"/>
  <c r="P5564" i="5"/>
  <c r="P5544" i="5"/>
  <c r="P5492" i="5"/>
  <c r="P5508" i="5"/>
  <c r="P5498" i="5"/>
  <c r="P5474" i="5"/>
  <c r="P5448" i="5"/>
  <c r="P5456" i="5"/>
  <c r="P5446" i="5"/>
  <c r="P5410" i="5"/>
  <c r="P5507" i="5"/>
  <c r="P5473" i="5"/>
  <c r="P5553" i="5"/>
  <c r="P5519" i="5"/>
  <c r="P5533" i="5"/>
  <c r="P5499" i="5"/>
  <c r="P5489" i="5"/>
  <c r="P5467" i="5"/>
  <c r="P5465" i="5"/>
  <c r="P5437" i="5"/>
  <c r="P5518" i="5"/>
  <c r="P5480" i="5"/>
  <c r="P5436" i="5"/>
  <c r="P5409" i="5"/>
  <c r="P5424" i="5"/>
  <c r="P5683" i="5"/>
  <c r="P5670" i="5"/>
  <c r="P5678" i="5"/>
  <c r="P5650" i="5"/>
  <c r="P5638" i="5"/>
  <c r="P5602" i="5"/>
  <c r="P5593" i="5"/>
  <c r="P5596" i="5"/>
  <c r="P5672" i="5"/>
  <c r="P5680" i="5"/>
  <c r="P5663" i="5"/>
  <c r="P5651" i="5"/>
  <c r="P5659" i="5"/>
  <c r="P5621" i="5"/>
  <c r="P5636" i="5"/>
  <c r="P5600" i="5"/>
  <c r="P5609" i="5"/>
  <c r="P5646" i="5"/>
  <c r="P5627" i="5"/>
  <c r="P4984" i="5"/>
  <c r="P4991" i="5"/>
  <c r="P5685" i="5"/>
  <c r="P5665" i="5"/>
  <c r="P5644" i="5"/>
  <c r="P5619" i="5"/>
  <c r="P5691" i="5"/>
  <c r="P5690" i="5"/>
  <c r="P5669" i="5"/>
  <c r="P5677" i="5"/>
  <c r="P5649" i="5"/>
  <c r="P5686" i="5"/>
  <c r="P5671" i="5"/>
  <c r="P5679" i="5"/>
  <c r="P4983" i="5"/>
  <c r="P5684" i="5"/>
  <c r="P5643" i="5"/>
  <c r="P5620" i="5"/>
  <c r="P5608" i="5"/>
  <c r="P5601" i="5"/>
  <c r="P5689" i="5"/>
  <c r="P5664" i="5"/>
  <c r="P5652" i="5"/>
  <c r="P5660" i="5"/>
  <c r="P5622" i="5"/>
  <c r="P5630" i="5"/>
  <c r="P5599" i="5"/>
  <c r="P5629" i="5"/>
  <c r="P5658" i="5"/>
  <c r="P5607" i="5"/>
  <c r="P5692" i="5"/>
  <c r="P5666" i="5"/>
  <c r="P5645" i="5"/>
  <c r="P5657" i="5"/>
  <c r="P5628" i="5"/>
  <c r="P5637" i="5"/>
  <c r="P5595" i="5"/>
  <c r="P5635" i="5"/>
  <c r="P5594" i="5"/>
  <c r="P5610" i="5"/>
  <c r="P5000" i="5"/>
  <c r="P4987" i="5"/>
  <c r="P5017" i="5"/>
  <c r="P4981" i="5"/>
  <c r="P4969" i="5"/>
  <c r="P4957" i="5"/>
  <c r="P4989" i="5"/>
  <c r="P5033" i="5"/>
  <c r="P5004" i="5"/>
  <c r="P4992" i="5"/>
  <c r="P4973" i="5"/>
  <c r="P4965" i="5"/>
  <c r="P4956" i="5"/>
  <c r="P5088" i="5"/>
  <c r="P5073" i="5"/>
  <c r="P5067" i="5"/>
  <c r="P5032" i="5"/>
  <c r="P5019" i="5"/>
  <c r="P4994" i="5"/>
  <c r="P4977" i="5"/>
  <c r="P4959" i="5"/>
  <c r="P4958" i="5"/>
  <c r="P4950" i="5"/>
  <c r="P5081" i="5"/>
  <c r="P5047" i="5"/>
  <c r="P5016" i="5"/>
  <c r="P4980" i="5"/>
  <c r="P4968" i="5"/>
  <c r="P5083" i="5"/>
  <c r="P5056" i="5"/>
  <c r="P5026" i="5"/>
  <c r="P5007" i="5"/>
  <c r="P4982" i="5"/>
  <c r="P4986" i="5"/>
  <c r="P4954" i="5"/>
  <c r="P5024" i="5"/>
  <c r="P5087" i="5"/>
  <c r="P5072" i="5"/>
  <c r="P5048" i="5"/>
  <c r="P5043" i="5"/>
  <c r="P5030" i="5"/>
  <c r="P5014" i="5"/>
  <c r="P5009" i="5"/>
  <c r="P5002" i="5"/>
  <c r="P4999" i="5"/>
  <c r="P4995" i="5"/>
  <c r="P4988" i="5"/>
  <c r="P4974" i="5"/>
  <c r="P4971" i="5"/>
  <c r="P4967" i="5"/>
  <c r="P4964" i="5"/>
  <c r="P4960" i="5"/>
  <c r="P4955" i="5"/>
  <c r="P4953" i="5"/>
  <c r="P5089" i="5"/>
  <c r="P5085" i="5"/>
  <c r="P5079" i="5"/>
  <c r="P5061" i="5"/>
  <c r="P5059" i="5"/>
  <c r="P5042" i="5"/>
  <c r="P5036" i="5"/>
  <c r="P5029" i="5"/>
  <c r="P5025" i="5"/>
  <c r="P5020" i="5"/>
  <c r="P5013" i="5"/>
  <c r="P4997" i="5"/>
  <c r="P4985" i="5"/>
  <c r="P4979" i="5"/>
  <c r="P4976" i="5"/>
  <c r="P4962" i="5"/>
  <c r="P5006" i="5"/>
  <c r="P5060" i="5"/>
  <c r="P5021" i="5"/>
  <c r="P5010" i="5"/>
  <c r="P4996" i="5"/>
  <c r="P4970" i="5"/>
  <c r="P4963" i="5"/>
  <c r="P5038" i="5"/>
  <c r="P5008" i="5"/>
  <c r="P4975" i="5"/>
  <c r="P5066" i="5"/>
  <c r="P5050" i="5"/>
  <c r="P5034" i="5"/>
  <c r="P4951" i="5"/>
  <c r="P5090" i="5"/>
  <c r="P5068" i="5"/>
  <c r="P5054" i="5"/>
  <c r="P5051" i="5"/>
  <c r="P5045" i="5"/>
  <c r="P5035" i="5"/>
  <c r="P5031" i="5"/>
  <c r="P5022" i="5"/>
  <c r="P5015" i="5"/>
  <c r="P5075" i="5"/>
  <c r="P5041" i="5"/>
  <c r="P5040" i="5"/>
  <c r="P5052" i="5"/>
  <c r="P5023" i="5"/>
  <c r="P5092" i="5"/>
  <c r="P5039" i="5"/>
  <c r="P5018" i="5"/>
  <c r="P4943" i="5"/>
  <c r="P4941" i="5"/>
  <c r="P4939" i="5"/>
  <c r="P4937" i="5"/>
  <c r="P4935" i="5"/>
  <c r="P4933" i="5"/>
  <c r="P4929" i="5"/>
  <c r="P4931" i="5"/>
  <c r="P4944" i="5"/>
  <c r="P4940" i="5"/>
  <c r="P4936" i="5"/>
  <c r="P4998" i="5"/>
  <c r="P4949" i="5"/>
  <c r="P4932" i="5"/>
  <c r="P4928" i="5"/>
  <c r="P4952" i="5"/>
  <c r="P4925" i="5"/>
  <c r="P4942" i="5"/>
  <c r="P4934" i="5"/>
  <c r="P5003" i="5"/>
  <c r="P4947" i="5"/>
  <c r="P4930" i="5"/>
  <c r="P4926" i="5"/>
  <c r="P4945" i="5"/>
  <c r="P5012" i="5"/>
  <c r="P5005" i="5"/>
  <c r="P5001" i="5"/>
  <c r="P4993" i="5"/>
  <c r="P4978" i="5"/>
  <c r="P4966" i="5"/>
  <c r="P4948" i="5"/>
  <c r="P4946" i="5"/>
  <c r="P4927" i="5"/>
  <c r="P4938" i="5"/>
  <c r="P5011" i="5"/>
  <c r="P4990" i="5"/>
  <c r="P4972" i="5"/>
  <c r="P4961" i="5"/>
  <c r="P4922" i="5"/>
  <c r="P3710" i="5"/>
  <c r="P3708" i="5"/>
  <c r="P3706" i="5"/>
  <c r="P3704" i="5"/>
  <c r="P3702" i="5"/>
  <c r="P3707" i="5"/>
  <c r="P4919" i="5"/>
  <c r="P3703" i="5"/>
  <c r="P4924" i="5"/>
  <c r="P4920" i="5"/>
  <c r="P3705" i="5"/>
  <c r="P4923" i="5"/>
  <c r="P4921" i="5"/>
  <c r="P3709" i="5"/>
  <c r="P4378" i="5"/>
  <c r="P4377" i="5"/>
  <c r="P4371" i="5"/>
  <c r="P4359" i="5"/>
  <c r="P3694" i="5"/>
  <c r="P4363" i="5"/>
  <c r="P4374" i="5"/>
  <c r="P4372" i="5"/>
  <c r="P4370" i="5"/>
  <c r="P4368" i="5"/>
  <c r="P4362" i="5"/>
  <c r="P4360" i="5"/>
  <c r="P4358" i="5"/>
  <c r="P3699" i="5"/>
  <c r="P3697" i="5"/>
  <c r="P3695" i="5"/>
  <c r="P3693" i="5"/>
  <c r="P4366" i="5"/>
  <c r="P4375" i="5"/>
  <c r="P3701" i="5"/>
  <c r="P4369" i="5"/>
  <c r="P3698" i="5"/>
  <c r="P4376" i="5"/>
  <c r="P4379" i="5"/>
  <c r="P3696" i="5"/>
  <c r="P4364" i="5"/>
  <c r="P4373" i="5"/>
  <c r="P4367" i="5"/>
  <c r="P4361" i="5"/>
  <c r="P3700" i="5"/>
  <c r="P3692" i="5"/>
  <c r="P4380" i="5"/>
  <c r="P4365" i="5"/>
  <c r="P3092" i="5"/>
  <c r="P3083" i="5"/>
  <c r="P3077" i="5"/>
  <c r="P3073" i="5"/>
  <c r="P3071" i="5"/>
  <c r="P3087" i="5"/>
  <c r="P3082" i="5"/>
  <c r="P3080" i="5"/>
  <c r="P3072" i="5"/>
  <c r="P3090" i="5"/>
  <c r="P3088" i="5"/>
  <c r="P3081" i="5"/>
  <c r="P3079" i="5"/>
  <c r="P3070" i="5"/>
  <c r="P3091" i="5"/>
  <c r="P3078" i="5"/>
  <c r="P3094" i="5"/>
  <c r="P3076" i="5"/>
  <c r="P3086" i="5"/>
  <c r="P3089" i="5"/>
  <c r="P3074" i="5"/>
  <c r="P3093" i="5"/>
  <c r="P3084" i="5"/>
  <c r="P3075" i="5"/>
  <c r="P3691" i="5"/>
  <c r="P3085" i="5"/>
  <c r="P3064" i="5"/>
  <c r="P3062" i="5"/>
  <c r="P3060" i="5"/>
  <c r="P3058" i="5"/>
  <c r="P3063" i="5"/>
  <c r="P3061" i="5"/>
  <c r="P3066" i="5"/>
  <c r="P3068" i="5"/>
  <c r="P3069" i="5"/>
  <c r="P3067" i="5"/>
  <c r="P3065" i="5"/>
  <c r="P3059" i="5"/>
  <c r="P3953" i="5"/>
  <c r="P3947" i="5"/>
  <c r="P3940" i="5"/>
  <c r="P3951" i="5"/>
  <c r="P3941" i="5"/>
  <c r="P5276" i="5"/>
  <c r="P2429" i="5"/>
  <c r="P3942" i="5"/>
  <c r="P3989" i="5"/>
  <c r="P3967" i="5"/>
  <c r="P3960" i="5"/>
  <c r="P3948" i="5"/>
  <c r="P3954" i="5"/>
  <c r="P3961" i="5"/>
  <c r="P3987" i="5"/>
  <c r="P3975" i="5"/>
  <c r="P3972" i="5"/>
  <c r="P3962" i="5"/>
  <c r="P3978" i="5"/>
  <c r="P3990" i="5"/>
  <c r="P3959" i="5"/>
  <c r="P5373" i="5"/>
  <c r="P3932" i="5"/>
  <c r="P3973" i="5"/>
  <c r="P3971" i="5"/>
  <c r="P3986" i="5"/>
  <c r="P3955" i="5"/>
  <c r="P3952" i="5"/>
  <c r="P4177" i="5"/>
  <c r="P3976" i="5"/>
  <c r="P3938" i="5"/>
  <c r="P3980" i="5"/>
  <c r="P3937" i="5"/>
  <c r="P3985" i="5"/>
  <c r="P3950" i="5"/>
  <c r="P3943" i="5"/>
  <c r="P3956" i="5"/>
  <c r="P3949" i="5"/>
  <c r="P3939" i="5"/>
  <c r="P3945" i="5"/>
  <c r="P3979" i="5"/>
  <c r="P3991" i="5"/>
  <c r="P3977" i="5"/>
  <c r="P3970" i="5"/>
  <c r="P3983" i="5"/>
  <c r="P3974" i="5"/>
  <c r="P3988" i="5"/>
  <c r="P3963" i="5"/>
  <c r="P3946" i="5"/>
  <c r="P3969" i="5"/>
  <c r="P3965" i="5"/>
  <c r="P3957" i="5"/>
  <c r="P3984" i="5"/>
  <c r="P3944" i="5"/>
  <c r="P3981" i="5"/>
  <c r="P3966" i="5"/>
  <c r="P3982" i="5"/>
  <c r="P3964" i="5"/>
  <c r="P3968" i="5"/>
  <c r="P3958" i="5"/>
  <c r="Q5551" i="5"/>
  <c r="Q5476" i="5"/>
  <c r="Q5451" i="5"/>
  <c r="Q5575" i="5"/>
  <c r="Q5559" i="5"/>
  <c r="Q5529" i="5"/>
  <c r="Q5521" i="5"/>
  <c r="Q5512" i="5"/>
  <c r="Q5509" i="5"/>
  <c r="Q5503" i="5"/>
  <c r="Q5487" i="5"/>
  <c r="Q5477" i="5"/>
  <c r="Q5463" i="5"/>
  <c r="Q5461" i="5"/>
  <c r="Q5442" i="5"/>
  <c r="Q5433" i="5"/>
  <c r="Q5428" i="5"/>
  <c r="Q5405" i="5"/>
  <c r="Q5531" i="5"/>
  <c r="Q5462" i="5"/>
  <c r="Q5439" i="5"/>
  <c r="Q5419" i="5"/>
  <c r="Q5510" i="5"/>
  <c r="Q5532" i="5"/>
  <c r="Q5514" i="5"/>
  <c r="Q5494" i="5"/>
  <c r="Q5452" i="5"/>
  <c r="Q5420" i="5"/>
  <c r="Q5493" i="5"/>
  <c r="Q5524" i="5"/>
  <c r="Q5504" i="5"/>
  <c r="Q5513" i="5"/>
  <c r="Q5404" i="5"/>
  <c r="Q5483" i="5"/>
  <c r="Q5457" i="5"/>
  <c r="Q5431" i="5"/>
  <c r="Q5565" i="5"/>
  <c r="Q5515" i="5"/>
  <c r="Q5496" i="5"/>
  <c r="Q5421" i="5"/>
  <c r="Q5634" i="5"/>
  <c r="Q5568" i="5"/>
  <c r="Q5548" i="5"/>
  <c r="Q5530" i="5"/>
  <c r="Q5648" i="5"/>
  <c r="Q5406" i="5"/>
  <c r="Q5606" i="5"/>
  <c r="Q5583" i="5"/>
  <c r="Q5576" i="5"/>
  <c r="Q5566" i="5"/>
  <c r="Q5550" i="5"/>
  <c r="Q5538" i="5"/>
  <c r="Q5440" i="5"/>
  <c r="Q5427" i="5"/>
  <c r="Q5631" i="5"/>
  <c r="Q5613" i="5"/>
  <c r="Q5604" i="5"/>
  <c r="Q5591" i="5"/>
  <c r="Q5584" i="5"/>
  <c r="Q5581" i="5"/>
  <c r="Q5573" i="5"/>
  <c r="Q5567" i="5"/>
  <c r="Q5558" i="5"/>
  <c r="Q5552" i="5"/>
  <c r="Q5549" i="5"/>
  <c r="Q5547" i="5"/>
  <c r="Q5540" i="5"/>
  <c r="Q5537" i="5"/>
  <c r="Q5495" i="5"/>
  <c r="Q5475" i="5"/>
  <c r="Q5458" i="5"/>
  <c r="Q5449" i="5"/>
  <c r="Q5432" i="5"/>
  <c r="Q5411" i="5"/>
  <c r="Q5589" i="5"/>
  <c r="Q5485" i="5"/>
  <c r="Q5598" i="5"/>
  <c r="Q5470" i="5"/>
  <c r="Q5615" i="5"/>
  <c r="Q5557" i="5"/>
  <c r="Q5541" i="5"/>
  <c r="Q5450" i="5"/>
  <c r="Q5632" i="5"/>
  <c r="Q5614" i="5"/>
  <c r="Q5612" i="5"/>
  <c r="Q5605" i="5"/>
  <c r="Q5597" i="5"/>
  <c r="Q5590" i="5"/>
  <c r="Q5582" i="5"/>
  <c r="Q5656" i="5"/>
  <c r="Q5611" i="5"/>
  <c r="Q5693" i="5"/>
  <c r="Q5661" i="5"/>
  <c r="Q5642" i="5"/>
  <c r="Q5697" i="5"/>
  <c r="Q5647" i="5"/>
  <c r="Q5641" i="5"/>
  <c r="Q5639" i="5"/>
  <c r="Q5624" i="5"/>
  <c r="Q5618" i="5"/>
  <c r="Q5687" i="5"/>
  <c r="Q5673" i="5"/>
  <c r="Q5653" i="5"/>
  <c r="Q5633" i="5"/>
  <c r="Q5696" i="5"/>
  <c r="Q5574" i="5"/>
  <c r="Q5695" i="5"/>
  <c r="Q5688" i="5"/>
  <c r="Q5682" i="5"/>
  <c r="Q5674" i="5"/>
  <c r="Q5668" i="5"/>
  <c r="Q5662" i="5"/>
  <c r="Q5654" i="5"/>
  <c r="Q5623" i="5"/>
  <c r="Q5592" i="5"/>
  <c r="Q5640" i="5"/>
  <c r="Q5616" i="5"/>
  <c r="Q5603" i="5"/>
  <c r="Q5625" i="5"/>
  <c r="Q5655" i="5"/>
  <c r="Q5676" i="5"/>
  <c r="Q5617" i="5"/>
  <c r="Q5681" i="5"/>
  <c r="Q5667" i="5"/>
  <c r="Q5694" i="5"/>
  <c r="Q5675" i="5"/>
  <c r="Q5572" i="5"/>
  <c r="Q5578" i="5"/>
  <c r="Q5586" i="5"/>
  <c r="Q5571" i="5"/>
  <c r="Q5570" i="5"/>
  <c r="Q5579" i="5"/>
  <c r="Q5569" i="5"/>
  <c r="Q5577" i="5"/>
  <c r="Q5588" i="5"/>
  <c r="Q5585" i="5"/>
  <c r="Q5580" i="5"/>
  <c r="Q5587" i="5"/>
  <c r="Q5554" i="5"/>
  <c r="Q5536" i="5"/>
  <c r="Q5520" i="5"/>
  <c r="Q5534" i="5"/>
  <c r="Q5500" i="5"/>
  <c r="Q5490" i="5"/>
  <c r="Q5468" i="5"/>
  <c r="Q5466" i="5"/>
  <c r="Q5438" i="5"/>
  <c r="Q5454" i="5"/>
  <c r="Q5415" i="5"/>
  <c r="Q5446" i="5"/>
  <c r="Q5408" i="5"/>
  <c r="Q5425" i="5"/>
  <c r="Q5418" i="5"/>
  <c r="Q5563" i="5"/>
  <c r="Q5497" i="5"/>
  <c r="Q5424" i="5"/>
  <c r="Q5407" i="5"/>
  <c r="Q5417" i="5"/>
  <c r="Q5561" i="5"/>
  <c r="Q5527" i="5"/>
  <c r="Q5525" i="5"/>
  <c r="Q5481" i="5"/>
  <c r="Q5471" i="5"/>
  <c r="Q5507" i="5"/>
  <c r="Q5473" i="5"/>
  <c r="Q5445" i="5"/>
  <c r="Q5416" i="5"/>
  <c r="Q5562" i="5"/>
  <c r="Q5528" i="5"/>
  <c r="Q5423" i="5"/>
  <c r="Q5517" i="5"/>
  <c r="Q5556" i="5"/>
  <c r="Q5564" i="5"/>
  <c r="Q5544" i="5"/>
  <c r="Q5492" i="5"/>
  <c r="Q5508" i="5"/>
  <c r="Q5498" i="5"/>
  <c r="Q5474" i="5"/>
  <c r="Q5448" i="5"/>
  <c r="Q5456" i="5"/>
  <c r="Q5410" i="5"/>
  <c r="Q5526" i="5"/>
  <c r="Q5545" i="5"/>
  <c r="Q5435" i="5"/>
  <c r="Q5553" i="5"/>
  <c r="Q5519" i="5"/>
  <c r="Q5533" i="5"/>
  <c r="Q5499" i="5"/>
  <c r="Q5489" i="5"/>
  <c r="Q5467" i="5"/>
  <c r="Q5465" i="5"/>
  <c r="Q5437" i="5"/>
  <c r="Q5453" i="5"/>
  <c r="Q5436" i="5"/>
  <c r="Q5447" i="5"/>
  <c r="Q5472" i="5"/>
  <c r="Q5546" i="5"/>
  <c r="Q5535" i="5"/>
  <c r="Q5518" i="5"/>
  <c r="Q5506" i="5"/>
  <c r="Q5480" i="5"/>
  <c r="Q5426" i="5"/>
  <c r="Q5555" i="5"/>
  <c r="Q5543" i="5"/>
  <c r="Q5491" i="5"/>
  <c r="Q5455" i="5"/>
  <c r="Q5409" i="5"/>
  <c r="Q5482" i="5"/>
  <c r="Q5505" i="5"/>
  <c r="Q5479" i="5"/>
  <c r="Q5672" i="5"/>
  <c r="Q5680" i="5"/>
  <c r="Q5663" i="5"/>
  <c r="Q5651" i="5"/>
  <c r="Q5659" i="5"/>
  <c r="Q5621" i="5"/>
  <c r="Q5636" i="5"/>
  <c r="Q5600" i="5"/>
  <c r="Q5594" i="5"/>
  <c r="Q5627" i="5"/>
  <c r="Q5601" i="5"/>
  <c r="Q5610" i="5"/>
  <c r="Q5607" i="5"/>
  <c r="Q4984" i="5"/>
  <c r="Q4991" i="5"/>
  <c r="Q5685" i="5"/>
  <c r="Q5665" i="5"/>
  <c r="Q5644" i="5"/>
  <c r="Q5619" i="5"/>
  <c r="Q5620" i="5"/>
  <c r="Q5608" i="5"/>
  <c r="Q5691" i="5"/>
  <c r="Q5690" i="5"/>
  <c r="Q5669" i="5"/>
  <c r="Q5677" i="5"/>
  <c r="Q5649" i="5"/>
  <c r="Q5629" i="5"/>
  <c r="Q5635" i="5"/>
  <c r="Q5686" i="5"/>
  <c r="Q5671" i="5"/>
  <c r="Q5679" i="5"/>
  <c r="Q5646" i="5"/>
  <c r="Q5658" i="5"/>
  <c r="Q4983" i="5"/>
  <c r="Q5684" i="5"/>
  <c r="Q5689" i="5"/>
  <c r="Q5664" i="5"/>
  <c r="Q5652" i="5"/>
  <c r="Q5660" i="5"/>
  <c r="Q5622" i="5"/>
  <c r="Q5630" i="5"/>
  <c r="Q5599" i="5"/>
  <c r="Q5609" i="5"/>
  <c r="Q5692" i="5"/>
  <c r="Q5666" i="5"/>
  <c r="Q5645" i="5"/>
  <c r="Q5657" i="5"/>
  <c r="Q5628" i="5"/>
  <c r="Q5637" i="5"/>
  <c r="Q5595" i="5"/>
  <c r="Q5643" i="5"/>
  <c r="Q5683" i="5"/>
  <c r="Q5670" i="5"/>
  <c r="Q5678" i="5"/>
  <c r="Q5650" i="5"/>
  <c r="Q5638" i="5"/>
  <c r="Q5602" i="5"/>
  <c r="Q5593" i="5"/>
  <c r="Q5596" i="5"/>
  <c r="Q4958" i="5"/>
  <c r="Q4976" i="5"/>
  <c r="Q5033" i="5"/>
  <c r="Q4968" i="5"/>
  <c r="Q4956" i="5"/>
  <c r="Q5083" i="5"/>
  <c r="Q5056" i="5"/>
  <c r="Q5024" i="5"/>
  <c r="Q4994" i="5"/>
  <c r="Q4975" i="5"/>
  <c r="Q4979" i="5"/>
  <c r="Q4962" i="5"/>
  <c r="Q4950" i="5"/>
  <c r="Q5081" i="5"/>
  <c r="Q5047" i="5"/>
  <c r="Q5004" i="5"/>
  <c r="Q4980" i="5"/>
  <c r="Q4963" i="5"/>
  <c r="Q5073" i="5"/>
  <c r="Q5032" i="5"/>
  <c r="Q5019" i="5"/>
  <c r="Q5007" i="5"/>
  <c r="Q4982" i="5"/>
  <c r="Q5000" i="5"/>
  <c r="Q5087" i="5"/>
  <c r="Q5072" i="5"/>
  <c r="Q5048" i="5"/>
  <c r="Q5043" i="5"/>
  <c r="Q5030" i="5"/>
  <c r="Q5014" i="5"/>
  <c r="Q5009" i="5"/>
  <c r="Q5002" i="5"/>
  <c r="Q4999" i="5"/>
  <c r="Q4995" i="5"/>
  <c r="Q4988" i="5"/>
  <c r="Q4974" i="5"/>
  <c r="Q4971" i="5"/>
  <c r="Q4967" i="5"/>
  <c r="Q4964" i="5"/>
  <c r="Q4960" i="5"/>
  <c r="Q4955" i="5"/>
  <c r="Q4953" i="5"/>
  <c r="Q5089" i="5"/>
  <c r="Q5085" i="5"/>
  <c r="Q5079" i="5"/>
  <c r="Q5061" i="5"/>
  <c r="Q5059" i="5"/>
  <c r="Q5042" i="5"/>
  <c r="Q5036" i="5"/>
  <c r="Q5029" i="5"/>
  <c r="Q5025" i="5"/>
  <c r="Q5020" i="5"/>
  <c r="Q5013" i="5"/>
  <c r="Q4997" i="5"/>
  <c r="Q4985" i="5"/>
  <c r="Q5021" i="5"/>
  <c r="Q5010" i="5"/>
  <c r="Q4992" i="5"/>
  <c r="Q4986" i="5"/>
  <c r="Q4970" i="5"/>
  <c r="Q5038" i="5"/>
  <c r="Q4977" i="5"/>
  <c r="Q5017" i="5"/>
  <c r="Q4981" i="5"/>
  <c r="Q4969" i="5"/>
  <c r="Q4957" i="5"/>
  <c r="Q5006" i="5"/>
  <c r="Q4989" i="5"/>
  <c r="Q5060" i="5"/>
  <c r="Q5016" i="5"/>
  <c r="Q4996" i="5"/>
  <c r="Q4973" i="5"/>
  <c r="Q4965" i="5"/>
  <c r="Q4954" i="5"/>
  <c r="Q5088" i="5"/>
  <c r="Q5067" i="5"/>
  <c r="Q5026" i="5"/>
  <c r="Q5008" i="5"/>
  <c r="Q4959" i="5"/>
  <c r="Q4987" i="5"/>
  <c r="Q4951" i="5"/>
  <c r="Q5092" i="5"/>
  <c r="Q5041" i="5"/>
  <c r="Q5023" i="5"/>
  <c r="Q5090" i="5"/>
  <c r="Q5068" i="5"/>
  <c r="Q5054" i="5"/>
  <c r="Q5051" i="5"/>
  <c r="Q5045" i="5"/>
  <c r="Q5040" i="5"/>
  <c r="Q5035" i="5"/>
  <c r="Q5031" i="5"/>
  <c r="Q5022" i="5"/>
  <c r="Q5015" i="5"/>
  <c r="Q5075" i="5"/>
  <c r="Q5052" i="5"/>
  <c r="Q5039" i="5"/>
  <c r="Q5018" i="5"/>
  <c r="Q5050" i="5"/>
  <c r="Q5066" i="5"/>
  <c r="Q5034" i="5"/>
  <c r="Q4952" i="5"/>
  <c r="Q4925" i="5"/>
  <c r="Q4927" i="5"/>
  <c r="Q4931" i="5"/>
  <c r="Q4938" i="5"/>
  <c r="Q5011" i="5"/>
  <c r="Q4990" i="5"/>
  <c r="Q4961" i="5"/>
  <c r="Q4926" i="5"/>
  <c r="Q4941" i="5"/>
  <c r="Q4933" i="5"/>
  <c r="Q5012" i="5"/>
  <c r="Q5005" i="5"/>
  <c r="Q5001" i="5"/>
  <c r="Q4993" i="5"/>
  <c r="Q4978" i="5"/>
  <c r="Q4966" i="5"/>
  <c r="Q4948" i="5"/>
  <c r="Q4946" i="5"/>
  <c r="Q4929" i="5"/>
  <c r="Q4944" i="5"/>
  <c r="Q4940" i="5"/>
  <c r="Q4934" i="5"/>
  <c r="Q5003" i="5"/>
  <c r="Q4972" i="5"/>
  <c r="Q4949" i="5"/>
  <c r="Q4932" i="5"/>
  <c r="Q4928" i="5"/>
  <c r="Q4939" i="5"/>
  <c r="Q4935" i="5"/>
  <c r="Q4942" i="5"/>
  <c r="Q4936" i="5"/>
  <c r="Q4998" i="5"/>
  <c r="Q4947" i="5"/>
  <c r="Q4930" i="5"/>
  <c r="Q4945" i="5"/>
  <c r="Q4943" i="5"/>
  <c r="Q4937" i="5"/>
  <c r="Q3710" i="5"/>
  <c r="Q3708" i="5"/>
  <c r="Q3706" i="5"/>
  <c r="Q3704" i="5"/>
  <c r="Q3702" i="5"/>
  <c r="Q4920" i="5"/>
  <c r="Q4923" i="5"/>
  <c r="Q3709" i="5"/>
  <c r="Q3705" i="5"/>
  <c r="Q4919" i="5"/>
  <c r="Q3703" i="5"/>
  <c r="Q4921" i="5"/>
  <c r="Q3707" i="5"/>
  <c r="Q4924" i="5"/>
  <c r="Q4922" i="5"/>
  <c r="Q4363" i="5"/>
  <c r="Q4374" i="5"/>
  <c r="Q4372" i="5"/>
  <c r="Q4370" i="5"/>
  <c r="Q4368" i="5"/>
  <c r="Q4362" i="5"/>
  <c r="Q4360" i="5"/>
  <c r="Q4358" i="5"/>
  <c r="Q3699" i="5"/>
  <c r="Q3697" i="5"/>
  <c r="Q3695" i="5"/>
  <c r="Q3693" i="5"/>
  <c r="Q4364" i="5"/>
  <c r="Q3701" i="5"/>
  <c r="Q3698" i="5"/>
  <c r="Q3692" i="5"/>
  <c r="Q4380" i="5"/>
  <c r="Q4379" i="5"/>
  <c r="Q4366" i="5"/>
  <c r="Q4375" i="5"/>
  <c r="Q4369" i="5"/>
  <c r="Q4361" i="5"/>
  <c r="Q3700" i="5"/>
  <c r="Q3694" i="5"/>
  <c r="Q4377" i="5"/>
  <c r="Q4365" i="5"/>
  <c r="Q4378" i="5"/>
  <c r="Q4373" i="5"/>
  <c r="Q4371" i="5"/>
  <c r="Q4367" i="5"/>
  <c r="Q4359" i="5"/>
  <c r="Q3696" i="5"/>
  <c r="Q4376" i="5"/>
  <c r="Q4067" i="5"/>
  <c r="Q3090" i="5"/>
  <c r="Q3088" i="5"/>
  <c r="Q3081" i="5"/>
  <c r="Q3079" i="5"/>
  <c r="Q3070" i="5"/>
  <c r="Q3073" i="5"/>
  <c r="Q3080" i="5"/>
  <c r="Q3691" i="5"/>
  <c r="Q3094" i="5"/>
  <c r="Q3076" i="5"/>
  <c r="Q3092" i="5"/>
  <c r="Q3083" i="5"/>
  <c r="Q3086" i="5"/>
  <c r="Q3077" i="5"/>
  <c r="Q3075" i="5"/>
  <c r="Q3087" i="5"/>
  <c r="Q3082" i="5"/>
  <c r="Q3078" i="5"/>
  <c r="Q3085" i="5"/>
  <c r="Q3074" i="5"/>
  <c r="Q3093" i="5"/>
  <c r="Q3084" i="5"/>
  <c r="Q3071" i="5"/>
  <c r="Q3091" i="5"/>
  <c r="Q3089" i="5"/>
  <c r="Q3072" i="5"/>
  <c r="Q3061" i="5"/>
  <c r="Q3058" i="5"/>
  <c r="Q3069" i="5"/>
  <c r="Q3067" i="5"/>
  <c r="Q3063" i="5"/>
  <c r="Q3066" i="5"/>
  <c r="Q3064" i="5"/>
  <c r="Q3062" i="5"/>
  <c r="Q3060" i="5"/>
  <c r="Q3065" i="5"/>
  <c r="Q3059" i="5"/>
  <c r="Q3068" i="5"/>
  <c r="Q3989" i="5"/>
  <c r="Q3967" i="5"/>
  <c r="Q3960" i="5"/>
  <c r="Q3990" i="5"/>
  <c r="Q3986" i="5"/>
  <c r="Q3955" i="5"/>
  <c r="Q3987" i="5"/>
  <c r="Q3975" i="5"/>
  <c r="Q3978" i="5"/>
  <c r="Q3948" i="5"/>
  <c r="Q3940" i="5"/>
  <c r="Q5276" i="5"/>
  <c r="Q2429" i="5"/>
  <c r="Q4177" i="5"/>
  <c r="Q5373" i="5"/>
  <c r="Q3932" i="5"/>
  <c r="Q3973" i="5"/>
  <c r="Q3971" i="5"/>
  <c r="Q3954" i="5"/>
  <c r="Q3961" i="5"/>
  <c r="Q3951" i="5"/>
  <c r="Q3941" i="5"/>
  <c r="Q3972" i="5"/>
  <c r="Q3962" i="5"/>
  <c r="Q3952" i="5"/>
  <c r="Q3942" i="5"/>
  <c r="Q3976" i="5"/>
  <c r="Q3959" i="5"/>
  <c r="Q3947" i="5"/>
  <c r="Q3953" i="5"/>
  <c r="Q3938" i="5"/>
  <c r="Q3980" i="5"/>
  <c r="Q3937" i="5"/>
  <c r="Q3983" i="5"/>
  <c r="Q3974" i="5"/>
  <c r="Q3963" i="5"/>
  <c r="Q3977" i="5"/>
  <c r="Q3970" i="5"/>
  <c r="Q3985" i="5"/>
  <c r="Q3943" i="5"/>
  <c r="Q3956" i="5"/>
  <c r="Q3949" i="5"/>
  <c r="Q3969" i="5"/>
  <c r="Q3965" i="5"/>
  <c r="Q3957" i="5"/>
  <c r="Q3984" i="5"/>
  <c r="Q3939" i="5"/>
  <c r="Q3966" i="5"/>
  <c r="Q3946" i="5"/>
  <c r="Q3964" i="5"/>
  <c r="Q3991" i="5"/>
  <c r="Q3958" i="5"/>
  <c r="Q3988" i="5"/>
  <c r="Q3944" i="5"/>
  <c r="Q3981" i="5"/>
  <c r="Q3945" i="5"/>
  <c r="Q3982" i="5"/>
  <c r="Q3979" i="5"/>
  <c r="Q3968" i="5"/>
  <c r="Q3950" i="5"/>
  <c r="P2412" i="5"/>
  <c r="P2404" i="5"/>
  <c r="P2367" i="5"/>
  <c r="P2384" i="5"/>
  <c r="P2425" i="5"/>
  <c r="P2380" i="5"/>
  <c r="P2410" i="5"/>
  <c r="P2366" i="5"/>
  <c r="P2385" i="5"/>
  <c r="P2424" i="5"/>
  <c r="P2349" i="5"/>
  <c r="P2293" i="5"/>
  <c r="P2347" i="5"/>
  <c r="P2324" i="5"/>
  <c r="P2354" i="5"/>
  <c r="P2345" i="5"/>
  <c r="P2304" i="5"/>
  <c r="P2320" i="5"/>
  <c r="P2294" i="5"/>
  <c r="P2282" i="5"/>
  <c r="P2353" i="5"/>
  <c r="P2339" i="5"/>
  <c r="P2318" i="5"/>
  <c r="Q2412" i="5"/>
  <c r="Q2404" i="5"/>
  <c r="Q2367" i="5"/>
  <c r="Q2425" i="5"/>
  <c r="Q2384" i="5"/>
  <c r="Q2366" i="5"/>
  <c r="Q2410" i="5"/>
  <c r="Q2385" i="5"/>
  <c r="Q2424" i="5"/>
  <c r="Q2380" i="5"/>
  <c r="Q2353" i="5"/>
  <c r="Q2339" i="5"/>
  <c r="Q2354" i="5"/>
  <c r="Q2349" i="5"/>
  <c r="Q2345" i="5"/>
  <c r="Q2304" i="5"/>
  <c r="Q2320" i="5"/>
  <c r="Q2294" i="5"/>
  <c r="Q2282" i="5"/>
  <c r="Q2293" i="5"/>
  <c r="Q2347" i="5"/>
  <c r="Q2324" i="5"/>
  <c r="Q2318" i="5"/>
  <c r="P2427" i="5"/>
  <c r="P2395" i="5"/>
  <c r="P2374" i="5"/>
  <c r="P2343" i="5"/>
  <c r="P2329" i="5"/>
  <c r="P2372" i="5"/>
  <c r="P2327" i="5"/>
  <c r="P2397" i="5"/>
  <c r="P2376" i="5"/>
  <c r="P2344" i="5"/>
  <c r="P2330" i="5"/>
  <c r="P2373" i="5"/>
  <c r="P2401" i="5"/>
  <c r="P2381" i="5"/>
  <c r="P2365" i="5"/>
  <c r="P2341" i="5"/>
  <c r="P2305" i="5"/>
  <c r="P2284" i="5"/>
  <c r="P2321" i="5"/>
  <c r="P2335" i="5"/>
  <c r="P2291" i="5"/>
  <c r="P2342" i="5"/>
  <c r="P2300" i="5"/>
  <c r="P2326" i="5"/>
  <c r="P2287" i="5"/>
  <c r="P2338" i="5"/>
  <c r="P2302" i="5"/>
  <c r="P2312" i="5"/>
  <c r="P2334" i="5"/>
  <c r="P2289" i="5"/>
  <c r="P2316" i="5"/>
  <c r="P2437" i="5"/>
  <c r="P2417" i="5"/>
  <c r="P2322" i="5"/>
  <c r="P2361" i="5"/>
  <c r="P2450" i="5"/>
  <c r="P2358" i="5"/>
  <c r="P2314" i="5"/>
  <c r="P2399" i="5"/>
  <c r="P2420" i="5"/>
  <c r="P2405" i="5"/>
  <c r="P2396" i="5"/>
  <c r="P2379" i="5"/>
  <c r="P2407" i="5"/>
  <c r="P2394" i="5"/>
  <c r="P2446" i="5"/>
  <c r="P2325" i="5"/>
  <c r="P2403" i="5"/>
  <c r="P2451" i="5"/>
  <c r="P2448" i="5"/>
  <c r="P2433" i="5"/>
  <c r="P2337" i="5"/>
  <c r="P2323" i="5"/>
  <c r="P2368" i="5"/>
  <c r="P2317" i="5"/>
  <c r="P2303" i="5"/>
  <c r="P2308" i="5"/>
  <c r="P2283" i="5"/>
  <c r="P2309" i="5"/>
  <c r="P2279" i="5"/>
  <c r="P2292" i="5"/>
  <c r="Q2427" i="5"/>
  <c r="Q2343" i="5"/>
  <c r="Q2329" i="5"/>
  <c r="Q2372" i="5"/>
  <c r="Q2327" i="5"/>
  <c r="Q2397" i="5"/>
  <c r="Q2376" i="5"/>
  <c r="Q2344" i="5"/>
  <c r="Q2330" i="5"/>
  <c r="Q2373" i="5"/>
  <c r="Q2401" i="5"/>
  <c r="Q2381" i="5"/>
  <c r="Q2365" i="5"/>
  <c r="Q2395" i="5"/>
  <c r="Q2374" i="5"/>
  <c r="Q2321" i="5"/>
  <c r="Q2335" i="5"/>
  <c r="Q2291" i="5"/>
  <c r="Q2342" i="5"/>
  <c r="Q2300" i="5"/>
  <c r="Q2326" i="5"/>
  <c r="Q2287" i="5"/>
  <c r="Q2338" i="5"/>
  <c r="Q2302" i="5"/>
  <c r="Q2312" i="5"/>
  <c r="Q2334" i="5"/>
  <c r="Q2289" i="5"/>
  <c r="Q2341" i="5"/>
  <c r="Q2305" i="5"/>
  <c r="Q2284" i="5"/>
  <c r="Q2322" i="5"/>
  <c r="Q2405" i="5"/>
  <c r="Q2396" i="5"/>
  <c r="Q2399" i="5"/>
  <c r="Q2379" i="5"/>
  <c r="Q2394" i="5"/>
  <c r="Q2450" i="5"/>
  <c r="Q2358" i="5"/>
  <c r="Q2446" i="5"/>
  <c r="Q2325" i="5"/>
  <c r="Q2361" i="5"/>
  <c r="Q2451" i="5"/>
  <c r="Q2433" i="5"/>
  <c r="Q2337" i="5"/>
  <c r="Q2420" i="5"/>
  <c r="Q2417" i="5"/>
  <c r="Q2448" i="5"/>
  <c r="Q2403" i="5"/>
  <c r="Q2368" i="5"/>
  <c r="Q2316" i="5"/>
  <c r="Q2314" i="5"/>
  <c r="Q2407" i="5"/>
  <c r="Q2323" i="5"/>
  <c r="Q2437" i="5"/>
  <c r="Q2303" i="5"/>
  <c r="Q2308" i="5"/>
  <c r="Q2309" i="5"/>
  <c r="Q2279" i="5"/>
  <c r="Q2283" i="5"/>
  <c r="Q2292" i="5"/>
  <c r="Q2317" i="5"/>
  <c r="P2406" i="5"/>
  <c r="P2447" i="5"/>
  <c r="P2422" i="5"/>
  <c r="P2400" i="5"/>
  <c r="P2383" i="5"/>
  <c r="P2370" i="5"/>
  <c r="P2359" i="5"/>
  <c r="P2340" i="5"/>
  <c r="P2313" i="5"/>
  <c r="P2307" i="5"/>
  <c r="P2444" i="5"/>
  <c r="P2414" i="5"/>
  <c r="P2393" i="5"/>
  <c r="P2382" i="5"/>
  <c r="P2364" i="5"/>
  <c r="P2350" i="5"/>
  <c r="P2332" i="5"/>
  <c r="P2311" i="5"/>
  <c r="P2306" i="5"/>
  <c r="P2328" i="5"/>
  <c r="P2315" i="5"/>
  <c r="P2432" i="5"/>
  <c r="P2377" i="5"/>
  <c r="P2362" i="5"/>
  <c r="P2346" i="5"/>
  <c r="P2310" i="5"/>
  <c r="P2280" i="5"/>
  <c r="P2290" i="5"/>
  <c r="P2281" i="5"/>
  <c r="P2295" i="5"/>
  <c r="Q2447" i="5"/>
  <c r="Q2422" i="5"/>
  <c r="Q2400" i="5"/>
  <c r="Q2383" i="5"/>
  <c r="Q2370" i="5"/>
  <c r="Q2359" i="5"/>
  <c r="Q2340" i="5"/>
  <c r="Q2313" i="5"/>
  <c r="Q2307" i="5"/>
  <c r="Q2444" i="5"/>
  <c r="Q2414" i="5"/>
  <c r="Q2393" i="5"/>
  <c r="Q2382" i="5"/>
  <c r="Q2364" i="5"/>
  <c r="Q2350" i="5"/>
  <c r="Q2332" i="5"/>
  <c r="Q2311" i="5"/>
  <c r="Q2306" i="5"/>
  <c r="Q2432" i="5"/>
  <c r="Q2328" i="5"/>
  <c r="Q2377" i="5"/>
  <c r="Q2362" i="5"/>
  <c r="Q2346" i="5"/>
  <c r="Q2315" i="5"/>
  <c r="Q2310" i="5"/>
  <c r="Q2406" i="5"/>
  <c r="Q2295" i="5"/>
  <c r="Q2280" i="5"/>
  <c r="Q2290" i="5"/>
  <c r="Q2281" i="5"/>
  <c r="Q2435" i="5"/>
  <c r="Q2418" i="5"/>
  <c r="Q2378" i="5"/>
  <c r="Q2301" i="5"/>
  <c r="Q2408" i="5"/>
  <c r="Q2371" i="5"/>
  <c r="Q2297" i="5"/>
  <c r="Q2288" i="5"/>
  <c r="Q2375" i="5"/>
  <c r="Q2445" i="5"/>
  <c r="Q2389" i="5"/>
  <c r="Q2336" i="5"/>
  <c r="Q2286" i="5"/>
  <c r="Q2436" i="5"/>
  <c r="Q2386" i="5"/>
  <c r="Q2319" i="5"/>
  <c r="Q2423" i="5"/>
  <c r="Q2356" i="5"/>
  <c r="Q2426" i="5"/>
  <c r="Q2413" i="5"/>
  <c r="Q2411" i="5"/>
  <c r="Q2299" i="5"/>
  <c r="Q2392" i="5"/>
  <c r="Q2441" i="5"/>
  <c r="Q2387" i="5"/>
  <c r="Q2331" i="5"/>
  <c r="Q2285" i="5"/>
  <c r="Q2409" i="5"/>
  <c r="Q2360" i="5"/>
  <c r="Q2296" i="5"/>
  <c r="Q5100" i="5"/>
  <c r="Q5117" i="5"/>
  <c r="Q5116" i="5"/>
  <c r="Q5109" i="5"/>
  <c r="Q5108" i="5"/>
  <c r="Q5101" i="5"/>
  <c r="P2441" i="5"/>
  <c r="P2409" i="5"/>
  <c r="P2360" i="5"/>
  <c r="P2296" i="5"/>
  <c r="P2389" i="5"/>
  <c r="P2336" i="5"/>
  <c r="P2286" i="5"/>
  <c r="P2319" i="5"/>
  <c r="P2435" i="5"/>
  <c r="P2418" i="5"/>
  <c r="P2378" i="5"/>
  <c r="P2301" i="5"/>
  <c r="P2445" i="5"/>
  <c r="P2408" i="5"/>
  <c r="P2371" i="5"/>
  <c r="P2297" i="5"/>
  <c r="P2436" i="5"/>
  <c r="P2386" i="5"/>
  <c r="P2392" i="5"/>
  <c r="P2356" i="5"/>
  <c r="P2288" i="5"/>
  <c r="P2426" i="5"/>
  <c r="P2413" i="5"/>
  <c r="P2411" i="5"/>
  <c r="P2375" i="5"/>
  <c r="P2299" i="5"/>
  <c r="P2387" i="5"/>
  <c r="P2331" i="5"/>
  <c r="P2285" i="5"/>
  <c r="P2423" i="5"/>
  <c r="P5109" i="5"/>
  <c r="P5116" i="5"/>
  <c r="P5101" i="5"/>
  <c r="P5100" i="5"/>
  <c r="P5117" i="5"/>
  <c r="P5108" i="5"/>
  <c r="P2430" i="5"/>
  <c r="P4889" i="5"/>
  <c r="P2421" i="5"/>
  <c r="P4866" i="5"/>
  <c r="P2443" i="5"/>
  <c r="P2416" i="5"/>
  <c r="P4890" i="5"/>
  <c r="P4865" i="5"/>
  <c r="Q2430" i="5"/>
  <c r="Q4889" i="5"/>
  <c r="Q4866" i="5"/>
  <c r="Q2421" i="5"/>
  <c r="Q2443" i="5"/>
  <c r="Q2416" i="5"/>
  <c r="Q4890" i="5"/>
  <c r="Q4865" i="5"/>
  <c r="P2439" i="5"/>
  <c r="P2415" i="5"/>
  <c r="P2449" i="5"/>
  <c r="P2438" i="5"/>
  <c r="P2402" i="5"/>
  <c r="P2442" i="5"/>
  <c r="P2428" i="5"/>
  <c r="P2440" i="5"/>
  <c r="P2419" i="5"/>
  <c r="P2434" i="5"/>
  <c r="P2431" i="5"/>
  <c r="P2388" i="5"/>
  <c r="P2355" i="5"/>
  <c r="P2357" i="5"/>
  <c r="P2391" i="5"/>
  <c r="P2369" i="5"/>
  <c r="P2352" i="5"/>
  <c r="P2390" i="5"/>
  <c r="P2363" i="5"/>
  <c r="P2890" i="5"/>
  <c r="P2825" i="5"/>
  <c r="Q2449" i="5"/>
  <c r="Q2431" i="5"/>
  <c r="Q2438" i="5"/>
  <c r="Q2402" i="5"/>
  <c r="Q2442" i="5"/>
  <c r="Q2428" i="5"/>
  <c r="Q2419" i="5"/>
  <c r="Q2440" i="5"/>
  <c r="Q2434" i="5"/>
  <c r="Q2439" i="5"/>
  <c r="Q2415" i="5"/>
  <c r="Q2355" i="5"/>
  <c r="Q2391" i="5"/>
  <c r="Q2357" i="5"/>
  <c r="Q2369" i="5"/>
  <c r="Q2352" i="5"/>
  <c r="Q2388" i="5"/>
  <c r="Q2390" i="5"/>
  <c r="Q2363" i="5"/>
  <c r="Q2890" i="5"/>
  <c r="Q2825" i="5"/>
  <c r="P3285" i="5"/>
  <c r="P3668" i="5"/>
  <c r="P3669" i="5"/>
  <c r="P3286" i="5"/>
  <c r="P3670" i="5"/>
  <c r="Q3285" i="5"/>
  <c r="Q3670" i="5"/>
  <c r="Q3286" i="5"/>
  <c r="Q3669" i="5"/>
  <c r="Q3668" i="5"/>
  <c r="Q2824" i="5"/>
  <c r="Q2757" i="5"/>
  <c r="Q2774" i="5"/>
  <c r="Q2805" i="5"/>
  <c r="Q2926" i="5"/>
  <c r="Q2861" i="5"/>
  <c r="Q2841" i="5"/>
  <c r="Q2759" i="5"/>
  <c r="Q2710" i="5"/>
  <c r="Q2797" i="5"/>
  <c r="Q2868" i="5"/>
  <c r="Q2790" i="5"/>
  <c r="Q2811" i="5"/>
  <c r="Q2733" i="5"/>
  <c r="Q2708" i="5"/>
  <c r="Q2734" i="5"/>
  <c r="Q2859" i="5"/>
  <c r="Q2767" i="5"/>
  <c r="Q2889" i="5"/>
  <c r="Q4916" i="5"/>
  <c r="Q4918" i="5"/>
  <c r="Q4913" i="5"/>
  <c r="Q4917" i="5"/>
  <c r="Q4915" i="5"/>
  <c r="Q4914" i="5"/>
  <c r="Q3096" i="5"/>
  <c r="Q3114" i="5"/>
  <c r="Q3130" i="5"/>
  <c r="Q3150" i="5"/>
  <c r="Q3166" i="5"/>
  <c r="Q3174" i="5"/>
  <c r="Q3182" i="5"/>
  <c r="Q3192" i="5"/>
  <c r="Q3208" i="5"/>
  <c r="Q3242" i="5"/>
  <c r="Q3252" i="5"/>
  <c r="Q3260" i="5"/>
  <c r="Q3278" i="5"/>
  <c r="Q3294" i="5"/>
  <c r="Q3304" i="5"/>
  <c r="Q3315" i="5"/>
  <c r="Q3259" i="5"/>
  <c r="Q3248" i="5"/>
  <c r="Q3284" i="5"/>
  <c r="Q3316" i="5"/>
  <c r="Q3105" i="5"/>
  <c r="Q3111" i="5"/>
  <c r="Q3139" i="5"/>
  <c r="Q3147" i="5"/>
  <c r="Q3163" i="5"/>
  <c r="Q3171" i="5"/>
  <c r="Q3201" i="5"/>
  <c r="Q3213" i="5"/>
  <c r="Q3229" i="5"/>
  <c r="Q3239" i="5"/>
  <c r="Q3249" i="5"/>
  <c r="Q3257" i="5"/>
  <c r="Q3275" i="5"/>
  <c r="Q3301" i="5"/>
  <c r="Q3241" i="5"/>
  <c r="Q3277" i="5"/>
  <c r="Q3318" i="5"/>
  <c r="Q3098" i="5"/>
  <c r="Q3116" i="5"/>
  <c r="Q3122" i="5"/>
  <c r="Q3136" i="5"/>
  <c r="Q3156" i="5"/>
  <c r="Q3176" i="5"/>
  <c r="Q3184" i="5"/>
  <c r="Q3194" i="5"/>
  <c r="Q3210" i="5"/>
  <c r="Q3226" i="5"/>
  <c r="Q3236" i="5"/>
  <c r="Q3262" i="5"/>
  <c r="Q3268" i="5"/>
  <c r="Q3296" i="5"/>
  <c r="Q3310" i="5"/>
  <c r="Q3317" i="5"/>
  <c r="Q3293" i="5"/>
  <c r="Q3303" i="5"/>
  <c r="Q3292" i="5"/>
  <c r="Q3095" i="5"/>
  <c r="Q3113" i="5"/>
  <c r="Q3129" i="5"/>
  <c r="Q3149" i="5"/>
  <c r="Q3165" i="5"/>
  <c r="Q3173" i="5"/>
  <c r="Q3181" i="5"/>
  <c r="Q3191" i="5"/>
  <c r="Q3207" i="5"/>
  <c r="Q3251" i="5"/>
  <c r="Q3302" i="5"/>
  <c r="Q3283" i="5"/>
  <c r="Q3104" i="5"/>
  <c r="Q3124" i="5"/>
  <c r="Q3138" i="5"/>
  <c r="Q3146" i="5"/>
  <c r="Q3162" i="5"/>
  <c r="Q3186" i="5"/>
  <c r="Q3200" i="5"/>
  <c r="Q3212" i="5"/>
  <c r="Q3228" i="5"/>
  <c r="Q3238" i="5"/>
  <c r="Q3270" i="5"/>
  <c r="Q3319" i="5"/>
  <c r="Q3097" i="5"/>
  <c r="Q3115" i="5"/>
  <c r="Q3121" i="5"/>
  <c r="Q3135" i="5"/>
  <c r="Q3155" i="5"/>
  <c r="Q3175" i="5"/>
  <c r="Q3183" i="5"/>
  <c r="Q3193" i="5"/>
  <c r="Q3209" i="5"/>
  <c r="Q3225" i="5"/>
  <c r="Q3235" i="5"/>
  <c r="Q3261" i="5"/>
  <c r="Q3267" i="5"/>
  <c r="Q3295" i="5"/>
  <c r="Q3309" i="5"/>
  <c r="Q3106" i="5"/>
  <c r="Q3112" i="5"/>
  <c r="Q3140" i="5"/>
  <c r="Q3148" i="5"/>
  <c r="Q3164" i="5"/>
  <c r="Q3172" i="5"/>
  <c r="Q3202" i="5"/>
  <c r="Q3214" i="5"/>
  <c r="Q3230" i="5"/>
  <c r="Q3240" i="5"/>
  <c r="Q3250" i="5"/>
  <c r="Q3258" i="5"/>
  <c r="Q3276" i="5"/>
  <c r="Q3103" i="5"/>
  <c r="Q3123" i="5"/>
  <c r="Q3137" i="5"/>
  <c r="Q3145" i="5"/>
  <c r="Q3161" i="5"/>
  <c r="Q3185" i="5"/>
  <c r="Q3199" i="5"/>
  <c r="Q3211" i="5"/>
  <c r="Q3227" i="5"/>
  <c r="Q3237" i="5"/>
  <c r="Q3247" i="5"/>
  <c r="Q3269" i="5"/>
  <c r="Q3291" i="5"/>
  <c r="Q5401" i="5"/>
  <c r="Q5403" i="5"/>
  <c r="Q5400" i="5"/>
  <c r="Q5402" i="5"/>
  <c r="P2889" i="5"/>
  <c r="P2824" i="5"/>
  <c r="P2757" i="5"/>
  <c r="P2774" i="5"/>
  <c r="P2926" i="5"/>
  <c r="P2805" i="5"/>
  <c r="P2734" i="5"/>
  <c r="P2861" i="5"/>
  <c r="P2841" i="5"/>
  <c r="P2759" i="5"/>
  <c r="P2710" i="5"/>
  <c r="P2868" i="5"/>
  <c r="P2790" i="5"/>
  <c r="P2859" i="5"/>
  <c r="P2767" i="5"/>
  <c r="P2708" i="5"/>
  <c r="P2811" i="5"/>
  <c r="P2797" i="5"/>
  <c r="P2733" i="5"/>
  <c r="P4913" i="5"/>
  <c r="P4914" i="5"/>
  <c r="P4915" i="5"/>
  <c r="P4918" i="5"/>
  <c r="P4916" i="5"/>
  <c r="P4917" i="5"/>
  <c r="P3103" i="5"/>
  <c r="P3123" i="5"/>
  <c r="P3137" i="5"/>
  <c r="P3145" i="5"/>
  <c r="P3161" i="5"/>
  <c r="P3185" i="5"/>
  <c r="P3199" i="5"/>
  <c r="P3211" i="5"/>
  <c r="P3227" i="5"/>
  <c r="P3237" i="5"/>
  <c r="P3247" i="5"/>
  <c r="P3269" i="5"/>
  <c r="P3283" i="5"/>
  <c r="P3291" i="5"/>
  <c r="P3318" i="5"/>
  <c r="P3210" i="5"/>
  <c r="P3226" i="5"/>
  <c r="P3236" i="5"/>
  <c r="P3262" i="5"/>
  <c r="P3310" i="5"/>
  <c r="P3303" i="5"/>
  <c r="P3309" i="5"/>
  <c r="P3096" i="5"/>
  <c r="P3114" i="5"/>
  <c r="P3130" i="5"/>
  <c r="P3150" i="5"/>
  <c r="P3166" i="5"/>
  <c r="P3174" i="5"/>
  <c r="P3182" i="5"/>
  <c r="P3192" i="5"/>
  <c r="P3208" i="5"/>
  <c r="P3242" i="5"/>
  <c r="P3252" i="5"/>
  <c r="P3260" i="5"/>
  <c r="P3278" i="5"/>
  <c r="P3294" i="5"/>
  <c r="P3304" i="5"/>
  <c r="P3315" i="5"/>
  <c r="P3194" i="5"/>
  <c r="P3259" i="5"/>
  <c r="P3293" i="5"/>
  <c r="P3319" i="5"/>
  <c r="P3105" i="5"/>
  <c r="P3111" i="5"/>
  <c r="P3139" i="5"/>
  <c r="P3147" i="5"/>
  <c r="P3163" i="5"/>
  <c r="P3171" i="5"/>
  <c r="P3201" i="5"/>
  <c r="P3213" i="5"/>
  <c r="P3229" i="5"/>
  <c r="P3239" i="5"/>
  <c r="P3249" i="5"/>
  <c r="P3257" i="5"/>
  <c r="P3275" i="5"/>
  <c r="P3301" i="5"/>
  <c r="P3268" i="5"/>
  <c r="P3296" i="5"/>
  <c r="P3317" i="5"/>
  <c r="P3251" i="5"/>
  <c r="P3277" i="5"/>
  <c r="P3258" i="5"/>
  <c r="P3302" i="5"/>
  <c r="P3098" i="5"/>
  <c r="P3116" i="5"/>
  <c r="P3122" i="5"/>
  <c r="P3136" i="5"/>
  <c r="P3156" i="5"/>
  <c r="P3176" i="5"/>
  <c r="P3184" i="5"/>
  <c r="P3292" i="5"/>
  <c r="P3095" i="5"/>
  <c r="P3113" i="5"/>
  <c r="P3129" i="5"/>
  <c r="P3149" i="5"/>
  <c r="P3165" i="5"/>
  <c r="P3173" i="5"/>
  <c r="P3181" i="5"/>
  <c r="P3191" i="5"/>
  <c r="P3207" i="5"/>
  <c r="P3241" i="5"/>
  <c r="P3276" i="5"/>
  <c r="P3104" i="5"/>
  <c r="P3124" i="5"/>
  <c r="P3138" i="5"/>
  <c r="P3146" i="5"/>
  <c r="P3162" i="5"/>
  <c r="P3186" i="5"/>
  <c r="P3200" i="5"/>
  <c r="P3212" i="5"/>
  <c r="P3228" i="5"/>
  <c r="P3238" i="5"/>
  <c r="P3248" i="5"/>
  <c r="P3270" i="5"/>
  <c r="P3284" i="5"/>
  <c r="P3316" i="5"/>
  <c r="P3097" i="5"/>
  <c r="P3115" i="5"/>
  <c r="P3121" i="5"/>
  <c r="P3135" i="5"/>
  <c r="P3155" i="5"/>
  <c r="P3175" i="5"/>
  <c r="P3183" i="5"/>
  <c r="P3193" i="5"/>
  <c r="P3209" i="5"/>
  <c r="P3225" i="5"/>
  <c r="P3235" i="5"/>
  <c r="P3261" i="5"/>
  <c r="P3267" i="5"/>
  <c r="P3295" i="5"/>
  <c r="P3106" i="5"/>
  <c r="P3112" i="5"/>
  <c r="P3140" i="5"/>
  <c r="P3148" i="5"/>
  <c r="P3164" i="5"/>
  <c r="P3172" i="5"/>
  <c r="P3202" i="5"/>
  <c r="P3214" i="5"/>
  <c r="P3230" i="5"/>
  <c r="P3240" i="5"/>
  <c r="P3250" i="5"/>
  <c r="P5401" i="5"/>
  <c r="P5403" i="5"/>
  <c r="P5400" i="5"/>
  <c r="P5402" i="5"/>
  <c r="P3798" i="5"/>
  <c r="P3912" i="5"/>
  <c r="P3909" i="5"/>
  <c r="P3914" i="5"/>
  <c r="P3869" i="5"/>
  <c r="P3911" i="5"/>
  <c r="P3913" i="5"/>
  <c r="P3752" i="5"/>
  <c r="P3916" i="5"/>
  <c r="P3910" i="5"/>
  <c r="P3915" i="5"/>
  <c r="P3907" i="5"/>
  <c r="P3870" i="5"/>
  <c r="P3751" i="5"/>
  <c r="P3908" i="5"/>
  <c r="P3996" i="5"/>
  <c r="P4004" i="5"/>
  <c r="P4012" i="5"/>
  <c r="P4020" i="5"/>
  <c r="P4028" i="5"/>
  <c r="P4036" i="5"/>
  <c r="P4044" i="5"/>
  <c r="P4052" i="5"/>
  <c r="P4060" i="5"/>
  <c r="P4068" i="5"/>
  <c r="P4076" i="5"/>
  <c r="P4084" i="5"/>
  <c r="P4092" i="5"/>
  <c r="P4100" i="5"/>
  <c r="P4108" i="5"/>
  <c r="P4116" i="5"/>
  <c r="P4124" i="5"/>
  <c r="P4132" i="5"/>
  <c r="P4140" i="5"/>
  <c r="P4148" i="5"/>
  <c r="P4156" i="5"/>
  <c r="P4164" i="5"/>
  <c r="P4172" i="5"/>
  <c r="P4180" i="5"/>
  <c r="P4188" i="5"/>
  <c r="P4196" i="5"/>
  <c r="P4204" i="5"/>
  <c r="P4212" i="5"/>
  <c r="P4220" i="5"/>
  <c r="P4228" i="5"/>
  <c r="P4236" i="5"/>
  <c r="P4244" i="5"/>
  <c r="P4252" i="5"/>
  <c r="P4260" i="5"/>
  <c r="P4268" i="5"/>
  <c r="P4284" i="5"/>
  <c r="P4292" i="5"/>
  <c r="P4300" i="5"/>
  <c r="P4308" i="5"/>
  <c r="P4316" i="5"/>
  <c r="P4324" i="5"/>
  <c r="P3999" i="5"/>
  <c r="P4007" i="5"/>
  <c r="P4015" i="5"/>
  <c r="P4023" i="5"/>
  <c r="P4031" i="5"/>
  <c r="P4039" i="5"/>
  <c r="P4047" i="5"/>
  <c r="P4055" i="5"/>
  <c r="P4063" i="5"/>
  <c r="P4071" i="5"/>
  <c r="P4079" i="5"/>
  <c r="P4087" i="5"/>
  <c r="P4095" i="5"/>
  <c r="P4103" i="5"/>
  <c r="P4111" i="5"/>
  <c r="P4119" i="5"/>
  <c r="P4127" i="5"/>
  <c r="P4135" i="5"/>
  <c r="P4143" i="5"/>
  <c r="P4151" i="5"/>
  <c r="P4159" i="5"/>
  <c r="P4167" i="5"/>
  <c r="P4175" i="5"/>
  <c r="P4183" i="5"/>
  <c r="P4191" i="5"/>
  <c r="P4199" i="5"/>
  <c r="P4207" i="5"/>
  <c r="P4215" i="5"/>
  <c r="P4223" i="5"/>
  <c r="P4231" i="5"/>
  <c r="P4239" i="5"/>
  <c r="P4247" i="5"/>
  <c r="P4255" i="5"/>
  <c r="P4263" i="5"/>
  <c r="P4271" i="5"/>
  <c r="P4279" i="5"/>
  <c r="P4287" i="5"/>
  <c r="P4295" i="5"/>
  <c r="P4303" i="5"/>
  <c r="P4311" i="5"/>
  <c r="P4319" i="5"/>
  <c r="P4327" i="5"/>
  <c r="P4335" i="5"/>
  <c r="P4343" i="5"/>
  <c r="P4354" i="5"/>
  <c r="P3994" i="5"/>
  <c r="P4002" i="5"/>
  <c r="P4010" i="5"/>
  <c r="P4018" i="5"/>
  <c r="P4026" i="5"/>
  <c r="P4034" i="5"/>
  <c r="P4042" i="5"/>
  <c r="P4050" i="5"/>
  <c r="P4058" i="5"/>
  <c r="P4066" i="5"/>
  <c r="P4074" i="5"/>
  <c r="P4082" i="5"/>
  <c r="P4090" i="5"/>
  <c r="P4098" i="5"/>
  <c r="P3997" i="5"/>
  <c r="P4005" i="5"/>
  <c r="P4013" i="5"/>
  <c r="P4021" i="5"/>
  <c r="P4029" i="5"/>
  <c r="P4037" i="5"/>
  <c r="P4045" i="5"/>
  <c r="P4053" i="5"/>
  <c r="P4061" i="5"/>
  <c r="P4069" i="5"/>
  <c r="P4077" i="5"/>
  <c r="P4085" i="5"/>
  <c r="P4093" i="5"/>
  <c r="P4101" i="5"/>
  <c r="P3995" i="5"/>
  <c r="P4003" i="5"/>
  <c r="P4011" i="5"/>
  <c r="P4008" i="5"/>
  <c r="P4017" i="5"/>
  <c r="P4033" i="5"/>
  <c r="P4041" i="5"/>
  <c r="P4049" i="5"/>
  <c r="P4057" i="5"/>
  <c r="P4065" i="5"/>
  <c r="P4073" i="5"/>
  <c r="P4081" i="5"/>
  <c r="P4089" i="5"/>
  <c r="P4097" i="5"/>
  <c r="P4385" i="5"/>
  <c r="P4393" i="5"/>
  <c r="P4401" i="5"/>
  <c r="P4409" i="5"/>
  <c r="P4417" i="5"/>
  <c r="P4425" i="5"/>
  <c r="P4433" i="5"/>
  <c r="P4441" i="5"/>
  <c r="P4449" i="5"/>
  <c r="P4457" i="5"/>
  <c r="P4465" i="5"/>
  <c r="P4473" i="5"/>
  <c r="P4481" i="5"/>
  <c r="P4489" i="5"/>
  <c r="P4497" i="5"/>
  <c r="P4505" i="5"/>
  <c r="P4513" i="5"/>
  <c r="P4521" i="5"/>
  <c r="P4529" i="5"/>
  <c r="P4537" i="5"/>
  <c r="P4545" i="5"/>
  <c r="P4022" i="5"/>
  <c r="P4030" i="5"/>
  <c r="P4038" i="5"/>
  <c r="P4046" i="5"/>
  <c r="P4054" i="5"/>
  <c r="P4062" i="5"/>
  <c r="P4070" i="5"/>
  <c r="P4078" i="5"/>
  <c r="P4086" i="5"/>
  <c r="P4094" i="5"/>
  <c r="P4102" i="5"/>
  <c r="P4105" i="5"/>
  <c r="P4118" i="5"/>
  <c r="P4121" i="5"/>
  <c r="P4134" i="5"/>
  <c r="P4137" i="5"/>
  <c r="P4150" i="5"/>
  <c r="P4153" i="5"/>
  <c r="P4166" i="5"/>
  <c r="P4169" i="5"/>
  <c r="P4182" i="5"/>
  <c r="P4185" i="5"/>
  <c r="P4198" i="5"/>
  <c r="P4201" i="5"/>
  <c r="P4214" i="5"/>
  <c r="P4217" i="5"/>
  <c r="P4230" i="5"/>
  <c r="P4233" i="5"/>
  <c r="P4246" i="5"/>
  <c r="P4249" i="5"/>
  <c r="P4262" i="5"/>
  <c r="P4265" i="5"/>
  <c r="P4278" i="5"/>
  <c r="P4281" i="5"/>
  <c r="P4294" i="5"/>
  <c r="P4297" i="5"/>
  <c r="P4310" i="5"/>
  <c r="P4313" i="5"/>
  <c r="P4326" i="5"/>
  <c r="P4329" i="5"/>
  <c r="P4332" i="5"/>
  <c r="P4338" i="5"/>
  <c r="P4341" i="5"/>
  <c r="P4344" i="5"/>
  <c r="P4347" i="5"/>
  <c r="P4388" i="5"/>
  <c r="P4396" i="5"/>
  <c r="P4404" i="5"/>
  <c r="P4412" i="5"/>
  <c r="P4420" i="5"/>
  <c r="P4428" i="5"/>
  <c r="P4436" i="5"/>
  <c r="P4444" i="5"/>
  <c r="P4452" i="5"/>
  <c r="P4460" i="5"/>
  <c r="P4468" i="5"/>
  <c r="P4476" i="5"/>
  <c r="P4484" i="5"/>
  <c r="P4492" i="5"/>
  <c r="P4500" i="5"/>
  <c r="P4508" i="5"/>
  <c r="P4516" i="5"/>
  <c r="P4524" i="5"/>
  <c r="P4532" i="5"/>
  <c r="P4540" i="5"/>
  <c r="P4548" i="5"/>
  <c r="P4556" i="5"/>
  <c r="P4564" i="5"/>
  <c r="P4572" i="5"/>
  <c r="P4580" i="5"/>
  <c r="P4588" i="5"/>
  <c r="P4612" i="5"/>
  <c r="P4620" i="5"/>
  <c r="P4628" i="5"/>
  <c r="P4636" i="5"/>
  <c r="P4644" i="5"/>
  <c r="P4652" i="5"/>
  <c r="P4660" i="5"/>
  <c r="P4668" i="5"/>
  <c r="P4676" i="5"/>
  <c r="P4684" i="5"/>
  <c r="P4692" i="5"/>
  <c r="P4700" i="5"/>
  <c r="P4708" i="5"/>
  <c r="P4716" i="5"/>
  <c r="P4724" i="5"/>
  <c r="P4732" i="5"/>
  <c r="P4740" i="5"/>
  <c r="P4000" i="5"/>
  <c r="P4009" i="5"/>
  <c r="P4014" i="5"/>
  <c r="P4109" i="5"/>
  <c r="P4112" i="5"/>
  <c r="P4115" i="5"/>
  <c r="P4125" i="5"/>
  <c r="P4128" i="5"/>
  <c r="P4131" i="5"/>
  <c r="P4141" i="5"/>
  <c r="P4144" i="5"/>
  <c r="P4147" i="5"/>
  <c r="P4157" i="5"/>
  <c r="P4160" i="5"/>
  <c r="P4163" i="5"/>
  <c r="P4173" i="5"/>
  <c r="P4179" i="5"/>
  <c r="P4189" i="5"/>
  <c r="P4192" i="5"/>
  <c r="P4195" i="5"/>
  <c r="P4205" i="5"/>
  <c r="P4208" i="5"/>
  <c r="P4211" i="5"/>
  <c r="P4221" i="5"/>
  <c r="P4224" i="5"/>
  <c r="P4227" i="5"/>
  <c r="P4237" i="5"/>
  <c r="P4240" i="5"/>
  <c r="P4243" i="5"/>
  <c r="P4253" i="5"/>
  <c r="P4256" i="5"/>
  <c r="P4259" i="5"/>
  <c r="P4269" i="5"/>
  <c r="P4272" i="5"/>
  <c r="P4275" i="5"/>
  <c r="P4285" i="5"/>
  <c r="P4288" i="5"/>
  <c r="P4291" i="5"/>
  <c r="P4301" i="5"/>
  <c r="P4304" i="5"/>
  <c r="P4307" i="5"/>
  <c r="P4317" i="5"/>
  <c r="P4320" i="5"/>
  <c r="P4323" i="5"/>
  <c r="P4350" i="5"/>
  <c r="P4353" i="5"/>
  <c r="P4356" i="5"/>
  <c r="P4383" i="5"/>
  <c r="P4019" i="5"/>
  <c r="P4027" i="5"/>
  <c r="P4035" i="5"/>
  <c r="P4043" i="5"/>
  <c r="P4051" i="5"/>
  <c r="P4059" i="5"/>
  <c r="P4067" i="5"/>
  <c r="P4075" i="5"/>
  <c r="P4083" i="5"/>
  <c r="P4091" i="5"/>
  <c r="P4099" i="5"/>
  <c r="P4106" i="5"/>
  <c r="P4122" i="5"/>
  <c r="P4138" i="5"/>
  <c r="P4154" i="5"/>
  <c r="P4170" i="5"/>
  <c r="P4202" i="5"/>
  <c r="P4218" i="5"/>
  <c r="P4234" i="5"/>
  <c r="P4250" i="5"/>
  <c r="P4266" i="5"/>
  <c r="P4282" i="5"/>
  <c r="P4298" i="5"/>
  <c r="P4314" i="5"/>
  <c r="P4330" i="5"/>
  <c r="P4333" i="5"/>
  <c r="P4336" i="5"/>
  <c r="P4386" i="5"/>
  <c r="P3992" i="5"/>
  <c r="P4001" i="5"/>
  <c r="P4006" i="5"/>
  <c r="P4024" i="5"/>
  <c r="P4032" i="5"/>
  <c r="P4040" i="5"/>
  <c r="P4048" i="5"/>
  <c r="P4056" i="5"/>
  <c r="P4064" i="5"/>
  <c r="P4072" i="5"/>
  <c r="P4080" i="5"/>
  <c r="P4088" i="5"/>
  <c r="P4096" i="5"/>
  <c r="P4110" i="5"/>
  <c r="P4113" i="5"/>
  <c r="P4126" i="5"/>
  <c r="P4129" i="5"/>
  <c r="P4142" i="5"/>
  <c r="P4145" i="5"/>
  <c r="P4158" i="5"/>
  <c r="P4161" i="5"/>
  <c r="P4174" i="5"/>
  <c r="P4190" i="5"/>
  <c r="P4193" i="5"/>
  <c r="P4206" i="5"/>
  <c r="P4209" i="5"/>
  <c r="P4016" i="5"/>
  <c r="P4222" i="5"/>
  <c r="P4232" i="5"/>
  <c r="P4340" i="5"/>
  <c r="P4382" i="5"/>
  <c r="P4390" i="5"/>
  <c r="P4394" i="5"/>
  <c r="P4397" i="5"/>
  <c r="P4400" i="5"/>
  <c r="P4410" i="5"/>
  <c r="P4413" i="5"/>
  <c r="P4416" i="5"/>
  <c r="P4426" i="5"/>
  <c r="P4429" i="5"/>
  <c r="P4432" i="5"/>
  <c r="P4442" i="5"/>
  <c r="P4445" i="5"/>
  <c r="P4448" i="5"/>
  <c r="P4458" i="5"/>
  <c r="P4461" i="5"/>
  <c r="P4464" i="5"/>
  <c r="P4474" i="5"/>
  <c r="P4477" i="5"/>
  <c r="P4480" i="5"/>
  <c r="P4490" i="5"/>
  <c r="P4493" i="5"/>
  <c r="P4496" i="5"/>
  <c r="P4506" i="5"/>
  <c r="P4509" i="5"/>
  <c r="P4512" i="5"/>
  <c r="P4522" i="5"/>
  <c r="P4525" i="5"/>
  <c r="P4528" i="5"/>
  <c r="P4538" i="5"/>
  <c r="P4541" i="5"/>
  <c r="P4544" i="5"/>
  <c r="P4568" i="5"/>
  <c r="P4574" i="5"/>
  <c r="P4600" i="5"/>
  <c r="P4606" i="5"/>
  <c r="P4632" i="5"/>
  <c r="P4635" i="5"/>
  <c r="P4638" i="5"/>
  <c r="P4664" i="5"/>
  <c r="P4667" i="5"/>
  <c r="P4670" i="5"/>
  <c r="P4696" i="5"/>
  <c r="P4699" i="5"/>
  <c r="P4702" i="5"/>
  <c r="P4728" i="5"/>
  <c r="P4731" i="5"/>
  <c r="P4734" i="5"/>
  <c r="P4748" i="5"/>
  <c r="P4756" i="5"/>
  <c r="P5382" i="5"/>
  <c r="P5390" i="5"/>
  <c r="P5398" i="5"/>
  <c r="P5368" i="5"/>
  <c r="P5376" i="5"/>
  <c r="P5331" i="5"/>
  <c r="P5339" i="5"/>
  <c r="P5347" i="5"/>
  <c r="P4117" i="5"/>
  <c r="P4133" i="5"/>
  <c r="P4149" i="5"/>
  <c r="P4165" i="5"/>
  <c r="P4181" i="5"/>
  <c r="P4197" i="5"/>
  <c r="P4213" i="5"/>
  <c r="P4242" i="5"/>
  <c r="P4251" i="5"/>
  <c r="P4261" i="5"/>
  <c r="P4274" i="5"/>
  <c r="P4283" i="5"/>
  <c r="P4293" i="5"/>
  <c r="P4306" i="5"/>
  <c r="P4315" i="5"/>
  <c r="P4325" i="5"/>
  <c r="P4337" i="5"/>
  <c r="P4345" i="5"/>
  <c r="P4349" i="5"/>
  <c r="P4387" i="5"/>
  <c r="P4407" i="5"/>
  <c r="P4423" i="5"/>
  <c r="P4455" i="5"/>
  <c r="P4471" i="5"/>
  <c r="P4487" i="5"/>
  <c r="P4503" i="5"/>
  <c r="P4519" i="5"/>
  <c r="P4535" i="5"/>
  <c r="P4551" i="5"/>
  <c r="P4554" i="5"/>
  <c r="P4557" i="5"/>
  <c r="P4577" i="5"/>
  <c r="P4583" i="5"/>
  <c r="P4586" i="5"/>
  <c r="P4589" i="5"/>
  <c r="P4609" i="5"/>
  <c r="P4615" i="5"/>
  <c r="P4618" i="5"/>
  <c r="P4621" i="5"/>
  <c r="P4238" i="5"/>
  <c r="P4270" i="5"/>
  <c r="P4302" i="5"/>
  <c r="P4391" i="5"/>
  <c r="P4560" i="5"/>
  <c r="P4563" i="5"/>
  <c r="P4566" i="5"/>
  <c r="P3998" i="5"/>
  <c r="P4107" i="5"/>
  <c r="P4123" i="5"/>
  <c r="P4139" i="5"/>
  <c r="P4155" i="5"/>
  <c r="P4171" i="5"/>
  <c r="P4203" i="5"/>
  <c r="P4219" i="5"/>
  <c r="P4229" i="5"/>
  <c r="P4248" i="5"/>
  <c r="P4257" i="5"/>
  <c r="P4280" i="5"/>
  <c r="P4289" i="5"/>
  <c r="P4312" i="5"/>
  <c r="P4321" i="5"/>
  <c r="P4334" i="5"/>
  <c r="P4342" i="5"/>
  <c r="P4355" i="5"/>
  <c r="P4384" i="5"/>
  <c r="P4395" i="5"/>
  <c r="P4398" i="5"/>
  <c r="P4411" i="5"/>
  <c r="P4414" i="5"/>
  <c r="P4427" i="5"/>
  <c r="P4430" i="5"/>
  <c r="P4443" i="5"/>
  <c r="P4446" i="5"/>
  <c r="P4459" i="5"/>
  <c r="P4462" i="5"/>
  <c r="P4475" i="5"/>
  <c r="P4478" i="5"/>
  <c r="P4491" i="5"/>
  <c r="P4494" i="5"/>
  <c r="P4507" i="5"/>
  <c r="P4510" i="5"/>
  <c r="P4523" i="5"/>
  <c r="P4526" i="5"/>
  <c r="P4539" i="5"/>
  <c r="P4542" i="5"/>
  <c r="P4569" i="5"/>
  <c r="P4575" i="5"/>
  <c r="P4578" i="5"/>
  <c r="P4346" i="5"/>
  <c r="P4351" i="5"/>
  <c r="P4392" i="5"/>
  <c r="P4402" i="5"/>
  <c r="P4405" i="5"/>
  <c r="P4408" i="5"/>
  <c r="P4418" i="5"/>
  <c r="P4421" i="5"/>
  <c r="P4424" i="5"/>
  <c r="P4434" i="5"/>
  <c r="P4437" i="5"/>
  <c r="P4440" i="5"/>
  <c r="P4450" i="5"/>
  <c r="P4453" i="5"/>
  <c r="P4456" i="5"/>
  <c r="P4466" i="5"/>
  <c r="P4469" i="5"/>
  <c r="P4472" i="5"/>
  <c r="P3993" i="5"/>
  <c r="P4114" i="5"/>
  <c r="P4130" i="5"/>
  <c r="P4146" i="5"/>
  <c r="P4162" i="5"/>
  <c r="P4178" i="5"/>
  <c r="P4194" i="5"/>
  <c r="P4210" i="5"/>
  <c r="P4225" i="5"/>
  <c r="P4235" i="5"/>
  <c r="P4245" i="5"/>
  <c r="P4258" i="5"/>
  <c r="P4267" i="5"/>
  <c r="P4290" i="5"/>
  <c r="P4299" i="5"/>
  <c r="P4309" i="5"/>
  <c r="P4322" i="5"/>
  <c r="P4331" i="5"/>
  <c r="P4339" i="5"/>
  <c r="P4381" i="5"/>
  <c r="P4389" i="5"/>
  <c r="P4399" i="5"/>
  <c r="P4415" i="5"/>
  <c r="P4431" i="5"/>
  <c r="P4447" i="5"/>
  <c r="P4463" i="5"/>
  <c r="P4479" i="5"/>
  <c r="P4495" i="5"/>
  <c r="P4511" i="5"/>
  <c r="P4527" i="5"/>
  <c r="P4543" i="5"/>
  <c r="P4561" i="5"/>
  <c r="P4567" i="5"/>
  <c r="P4570" i="5"/>
  <c r="P4573" i="5"/>
  <c r="P4593" i="5"/>
  <c r="P4599" i="5"/>
  <c r="P4602" i="5"/>
  <c r="P4605" i="5"/>
  <c r="P4104" i="5"/>
  <c r="P4120" i="5"/>
  <c r="P4136" i="5"/>
  <c r="P4152" i="5"/>
  <c r="P4168" i="5"/>
  <c r="P4184" i="5"/>
  <c r="P4200" i="5"/>
  <c r="P4216" i="5"/>
  <c r="P4254" i="5"/>
  <c r="P4286" i="5"/>
  <c r="P4318" i="5"/>
  <c r="P4348" i="5"/>
  <c r="P4352" i="5"/>
  <c r="P4357" i="5"/>
  <c r="P4553" i="5"/>
  <c r="P4558" i="5"/>
  <c r="P4579" i="5"/>
  <c r="P4587" i="5"/>
  <c r="P4591" i="5"/>
  <c r="P4611" i="5"/>
  <c r="P4622" i="5"/>
  <c r="P4625" i="5"/>
  <c r="P4663" i="5"/>
  <c r="P4691" i="5"/>
  <c r="P4701" i="5"/>
  <c r="P4704" i="5"/>
  <c r="P4707" i="5"/>
  <c r="P4710" i="5"/>
  <c r="P4722" i="5"/>
  <c r="P4744" i="5"/>
  <c r="P4747" i="5"/>
  <c r="P4750" i="5"/>
  <c r="P5385" i="5"/>
  <c r="P5388" i="5"/>
  <c r="P5391" i="5"/>
  <c r="P5379" i="5"/>
  <c r="P5335" i="5"/>
  <c r="P5338" i="5"/>
  <c r="P5341" i="5"/>
  <c r="P5355" i="5"/>
  <c r="P4893" i="5"/>
  <c r="P4901" i="5"/>
  <c r="P4909" i="5"/>
  <c r="P5304" i="5"/>
  <c r="P5312" i="5"/>
  <c r="P5320" i="5"/>
  <c r="P4273" i="5"/>
  <c r="P4403" i="5"/>
  <c r="P4438" i="5"/>
  <c r="P4467" i="5"/>
  <c r="P4485" i="5"/>
  <c r="P4501" i="5"/>
  <c r="P4517" i="5"/>
  <c r="P4533" i="5"/>
  <c r="P4549" i="5"/>
  <c r="P4608" i="5"/>
  <c r="P4629" i="5"/>
  <c r="P4639" i="5"/>
  <c r="P4642" i="5"/>
  <c r="P4645" i="5"/>
  <c r="P4673" i="5"/>
  <c r="P4679" i="5"/>
  <c r="P4682" i="5"/>
  <c r="P4685" i="5"/>
  <c r="P4688" i="5"/>
  <c r="P4698" i="5"/>
  <c r="P4713" i="5"/>
  <c r="P4719" i="5"/>
  <c r="P4726" i="5"/>
  <c r="P4729" i="5"/>
  <c r="P4753" i="5"/>
  <c r="P5394" i="5"/>
  <c r="P5397" i="5"/>
  <c r="P5362" i="5"/>
  <c r="P5344" i="5"/>
  <c r="P5350" i="5"/>
  <c r="P5358" i="5"/>
  <c r="P4896" i="5"/>
  <c r="P4904" i="5"/>
  <c r="P4912" i="5"/>
  <c r="P5299" i="5"/>
  <c r="P5307" i="5"/>
  <c r="P5315" i="5"/>
  <c r="P5323" i="5"/>
  <c r="P4559" i="5"/>
  <c r="P4565" i="5"/>
  <c r="P4576" i="5"/>
  <c r="P4592" i="5"/>
  <c r="P4619" i="5"/>
  <c r="P4626" i="5"/>
  <c r="P4648" i="5"/>
  <c r="P4651" i="5"/>
  <c r="P4654" i="5"/>
  <c r="P4657" i="5"/>
  <c r="P4695" i="5"/>
  <c r="P4733" i="5"/>
  <c r="P4736" i="5"/>
  <c r="P4739" i="5"/>
  <c r="P4742" i="5"/>
  <c r="P5383" i="5"/>
  <c r="P5365" i="5"/>
  <c r="P5371" i="5"/>
  <c r="P5374" i="5"/>
  <c r="P5377" i="5"/>
  <c r="P5327" i="5"/>
  <c r="P5330" i="5"/>
  <c r="P5333" i="5"/>
  <c r="P5353" i="5"/>
  <c r="P5361" i="5"/>
  <c r="P4899" i="5"/>
  <c r="P4907" i="5"/>
  <c r="P5302" i="5"/>
  <c r="P5310" i="5"/>
  <c r="P5318" i="5"/>
  <c r="P5326" i="5"/>
  <c r="P4296" i="5"/>
  <c r="P4419" i="5"/>
  <c r="P4454" i="5"/>
  <c r="P4486" i="5"/>
  <c r="P4502" i="5"/>
  <c r="P4518" i="5"/>
  <c r="P4534" i="5"/>
  <c r="P4550" i="5"/>
  <c r="P4555" i="5"/>
  <c r="P4584" i="5"/>
  <c r="P4623" i="5"/>
  <c r="P4630" i="5"/>
  <c r="P4633" i="5"/>
  <c r="P4661" i="5"/>
  <c r="P4671" i="5"/>
  <c r="P4674" i="5"/>
  <c r="P4677" i="5"/>
  <c r="P4705" i="5"/>
  <c r="P4711" i="5"/>
  <c r="P4714" i="5"/>
  <c r="P4717" i="5"/>
  <c r="P4720" i="5"/>
  <c r="P4730" i="5"/>
  <c r="P4745" i="5"/>
  <c r="P4751" i="5"/>
  <c r="P4754" i="5"/>
  <c r="P4757" i="5"/>
  <c r="P5386" i="5"/>
  <c r="P5389" i="5"/>
  <c r="P5392" i="5"/>
  <c r="P5380" i="5"/>
  <c r="P5336" i="5"/>
  <c r="P5342" i="5"/>
  <c r="P5345" i="5"/>
  <c r="P5348" i="5"/>
  <c r="P5356" i="5"/>
  <c r="P4894" i="5"/>
  <c r="P4902" i="5"/>
  <c r="P4910" i="5"/>
  <c r="P5305" i="5"/>
  <c r="P5313" i="5"/>
  <c r="P5321" i="5"/>
  <c r="P4482" i="5"/>
  <c r="P4498" i="5"/>
  <c r="P4514" i="5"/>
  <c r="P4530" i="5"/>
  <c r="P4546" i="5"/>
  <c r="P4581" i="5"/>
  <c r="P4597" i="5"/>
  <c r="P4601" i="5"/>
  <c r="P4613" i="5"/>
  <c r="P4616" i="5"/>
  <c r="P4627" i="5"/>
  <c r="P4637" i="5"/>
  <c r="P4640" i="5"/>
  <c r="P4643" i="5"/>
  <c r="P4646" i="5"/>
  <c r="P4658" i="5"/>
  <c r="P4680" i="5"/>
  <c r="P4683" i="5"/>
  <c r="P4686" i="5"/>
  <c r="P4689" i="5"/>
  <c r="P4727" i="5"/>
  <c r="P5395" i="5"/>
  <c r="P5363" i="5"/>
  <c r="P5366" i="5"/>
  <c r="P5369" i="5"/>
  <c r="P5351" i="5"/>
  <c r="P5359" i="5"/>
  <c r="P4897" i="5"/>
  <c r="P4905" i="5"/>
  <c r="P5300" i="5"/>
  <c r="P5308" i="5"/>
  <c r="P5316" i="5"/>
  <c r="P5324" i="5"/>
  <c r="P4226" i="5"/>
  <c r="P4241" i="5"/>
  <c r="P4305" i="5"/>
  <c r="P4406" i="5"/>
  <c r="P4435" i="5"/>
  <c r="P4470" i="5"/>
  <c r="P4585" i="5"/>
  <c r="P4610" i="5"/>
  <c r="P4624" i="5"/>
  <c r="P4634" i="5"/>
  <c r="P4649" i="5"/>
  <c r="P4655" i="5"/>
  <c r="P4662" i="5"/>
  <c r="P4665" i="5"/>
  <c r="P4693" i="5"/>
  <c r="P4703" i="5"/>
  <c r="P4706" i="5"/>
  <c r="P4709" i="5"/>
  <c r="P4737" i="5"/>
  <c r="P4743" i="5"/>
  <c r="P4746" i="5"/>
  <c r="P4749" i="5"/>
  <c r="P5384" i="5"/>
  <c r="P5372" i="5"/>
  <c r="P5375" i="5"/>
  <c r="P5378" i="5"/>
  <c r="P5328" i="5"/>
  <c r="P5334" i="5"/>
  <c r="P5337" i="5"/>
  <c r="P5340" i="5"/>
  <c r="P5354" i="5"/>
  <c r="P4892" i="5"/>
  <c r="P4900" i="5"/>
  <c r="P4908" i="5"/>
  <c r="P5303" i="5"/>
  <c r="P5311" i="5"/>
  <c r="P5319" i="5"/>
  <c r="P5133" i="5"/>
  <c r="P5141" i="5"/>
  <c r="P5149" i="5"/>
  <c r="P5157" i="5"/>
  <c r="P5165" i="5"/>
  <c r="P5173" i="5"/>
  <c r="P5181" i="5"/>
  <c r="P4451" i="5"/>
  <c r="P4582" i="5"/>
  <c r="P4672" i="5"/>
  <c r="P4694" i="5"/>
  <c r="P4712" i="5"/>
  <c r="P4752" i="5"/>
  <c r="P5381" i="5"/>
  <c r="P5352" i="5"/>
  <c r="P4898" i="5"/>
  <c r="P4328" i="5"/>
  <c r="P4483" i="5"/>
  <c r="P4504" i="5"/>
  <c r="P4547" i="5"/>
  <c r="P4590" i="5"/>
  <c r="P4614" i="5"/>
  <c r="P4650" i="5"/>
  <c r="P4656" i="5"/>
  <c r="P4735" i="5"/>
  <c r="P4741" i="5"/>
  <c r="P5364" i="5"/>
  <c r="P5370" i="5"/>
  <c r="P5343" i="5"/>
  <c r="P5298" i="5"/>
  <c r="P5314" i="5"/>
  <c r="P5129" i="5"/>
  <c r="P5132" i="5"/>
  <c r="P5135" i="5"/>
  <c r="P4422" i="5"/>
  <c r="P4562" i="5"/>
  <c r="P4678" i="5"/>
  <c r="P4718" i="5"/>
  <c r="P4758" i="5"/>
  <c r="P5387" i="5"/>
  <c r="P5393" i="5"/>
  <c r="P5332" i="5"/>
  <c r="P5309" i="5"/>
  <c r="P5325" i="5"/>
  <c r="P5138" i="5"/>
  <c r="P5144" i="5"/>
  <c r="P5147" i="5"/>
  <c r="P5150" i="5"/>
  <c r="P4499" i="5"/>
  <c r="P4520" i="5"/>
  <c r="P4598" i="5"/>
  <c r="P4669" i="5"/>
  <c r="P4690" i="5"/>
  <c r="P5349" i="5"/>
  <c r="P4895" i="5"/>
  <c r="P4911" i="5"/>
  <c r="P5127" i="5"/>
  <c r="P4697" i="5"/>
  <c r="P4725" i="5"/>
  <c r="P5399" i="5"/>
  <c r="P5360" i="5"/>
  <c r="P4906" i="5"/>
  <c r="P5130" i="5"/>
  <c r="P5136" i="5"/>
  <c r="P5139" i="5"/>
  <c r="P5142" i="5"/>
  <c r="P5162" i="5"/>
  <c r="P5168" i="5"/>
  <c r="P5171" i="5"/>
  <c r="P5174" i="5"/>
  <c r="P5199" i="5"/>
  <c r="P5207" i="5"/>
  <c r="P5215" i="5"/>
  <c r="P5223" i="5"/>
  <c r="P5231" i="5"/>
  <c r="P5239" i="5"/>
  <c r="P5247" i="5"/>
  <c r="P5255" i="5"/>
  <c r="P5263" i="5"/>
  <c r="P5271" i="5"/>
  <c r="P5279" i="5"/>
  <c r="P5287" i="5"/>
  <c r="P5295" i="5"/>
  <c r="P5098" i="5"/>
  <c r="P5106" i="5"/>
  <c r="P5114" i="5"/>
  <c r="P5122" i="5"/>
  <c r="P4884" i="5"/>
  <c r="P4869" i="5"/>
  <c r="P4877" i="5"/>
  <c r="P4792" i="5"/>
  <c r="P4800" i="5"/>
  <c r="P4808" i="5"/>
  <c r="P4816" i="5"/>
  <c r="P4515" i="5"/>
  <c r="P4536" i="5"/>
  <c r="P4617" i="5"/>
  <c r="P4641" i="5"/>
  <c r="P4647" i="5"/>
  <c r="P4653" i="5"/>
  <c r="P4659" i="5"/>
  <c r="P4675" i="5"/>
  <c r="P4715" i="5"/>
  <c r="P4738" i="5"/>
  <c r="P4755" i="5"/>
  <c r="P5367" i="5"/>
  <c r="P4607" i="5"/>
  <c r="P4681" i="5"/>
  <c r="P5306" i="5"/>
  <c r="P5140" i="5"/>
  <c r="P5148" i="5"/>
  <c r="P5158" i="5"/>
  <c r="P5161" i="5"/>
  <c r="P5204" i="5"/>
  <c r="P5210" i="5"/>
  <c r="P5213" i="5"/>
  <c r="P5216" i="5"/>
  <c r="P5236" i="5"/>
  <c r="P5242" i="5"/>
  <c r="P5245" i="5"/>
  <c r="P5248" i="5"/>
  <c r="P5268" i="5"/>
  <c r="P5274" i="5"/>
  <c r="P5280" i="5"/>
  <c r="P5118" i="5"/>
  <c r="P5121" i="5"/>
  <c r="P5124" i="5"/>
  <c r="P4791" i="5"/>
  <c r="P4794" i="5"/>
  <c r="P4820" i="5"/>
  <c r="P4828" i="5"/>
  <c r="P4836" i="5"/>
  <c r="P4844" i="5"/>
  <c r="P4852" i="5"/>
  <c r="P4860" i="5"/>
  <c r="P4759" i="5"/>
  <c r="P4767" i="5"/>
  <c r="P4775" i="5"/>
  <c r="P4783" i="5"/>
  <c r="P5096" i="5"/>
  <c r="P4881" i="5"/>
  <c r="P4887" i="5"/>
  <c r="P4867" i="5"/>
  <c r="P4870" i="5"/>
  <c r="P4797" i="5"/>
  <c r="P4803" i="5"/>
  <c r="P4806" i="5"/>
  <c r="P4809" i="5"/>
  <c r="P4823" i="5"/>
  <c r="P4831" i="5"/>
  <c r="P4839" i="5"/>
  <c r="P4847" i="5"/>
  <c r="P4863" i="5"/>
  <c r="P4762" i="5"/>
  <c r="P4770" i="5"/>
  <c r="P4778" i="5"/>
  <c r="P4786" i="5"/>
  <c r="P5260" i="5"/>
  <c r="P5113" i="5"/>
  <c r="P4873" i="5"/>
  <c r="P4876" i="5"/>
  <c r="P4879" i="5"/>
  <c r="P4812" i="5"/>
  <c r="P4815" i="5"/>
  <c r="P4818" i="5"/>
  <c r="P4834" i="5"/>
  <c r="P4842" i="5"/>
  <c r="P4850" i="5"/>
  <c r="P4858" i="5"/>
  <c r="P4765" i="5"/>
  <c r="P4773" i="5"/>
  <c r="P4781" i="5"/>
  <c r="P4776" i="5"/>
  <c r="P4531" i="5"/>
  <c r="P4903" i="5"/>
  <c r="P5155" i="5"/>
  <c r="P5175" i="5"/>
  <c r="P5187" i="5"/>
  <c r="P5193" i="5"/>
  <c r="P5219" i="5"/>
  <c r="P5222" i="5"/>
  <c r="P5225" i="5"/>
  <c r="P5251" i="5"/>
  <c r="P5254" i="5"/>
  <c r="P5257" i="5"/>
  <c r="P5283" i="5"/>
  <c r="P5286" i="5"/>
  <c r="P5289" i="5"/>
  <c r="P5104" i="5"/>
  <c r="P5107" i="5"/>
  <c r="P4594" i="5"/>
  <c r="P4631" i="5"/>
  <c r="P5396" i="5"/>
  <c r="P5346" i="5"/>
  <c r="P5301" i="5"/>
  <c r="P5128" i="5"/>
  <c r="P5137" i="5"/>
  <c r="P5145" i="5"/>
  <c r="P5152" i="5"/>
  <c r="P5172" i="5"/>
  <c r="P5178" i="5"/>
  <c r="P5184" i="5"/>
  <c r="P5196" i="5"/>
  <c r="P5202" i="5"/>
  <c r="P5205" i="5"/>
  <c r="P5208" i="5"/>
  <c r="P5228" i="5"/>
  <c r="P5234" i="5"/>
  <c r="P5237" i="5"/>
  <c r="P5240" i="5"/>
  <c r="P5266" i="5"/>
  <c r="P5269" i="5"/>
  <c r="P5272" i="5"/>
  <c r="P5292" i="5"/>
  <c r="P5110" i="5"/>
  <c r="P4826" i="5"/>
  <c r="P4784" i="5"/>
  <c r="P5259" i="5"/>
  <c r="P5103" i="5"/>
  <c r="P4878" i="5"/>
  <c r="P4817" i="5"/>
  <c r="P4833" i="5"/>
  <c r="P4849" i="5"/>
  <c r="P4857" i="5"/>
  <c r="P4780" i="5"/>
  <c r="P4721" i="5"/>
  <c r="P5159" i="5"/>
  <c r="P5166" i="5"/>
  <c r="P5169" i="5"/>
  <c r="P5211" i="5"/>
  <c r="P5214" i="5"/>
  <c r="P5217" i="5"/>
  <c r="P5243" i="5"/>
  <c r="P5246" i="5"/>
  <c r="P5249" i="5"/>
  <c r="P5275" i="5"/>
  <c r="P5278" i="5"/>
  <c r="P5281" i="5"/>
  <c r="P5099" i="5"/>
  <c r="P5119" i="5"/>
  <c r="P5125" i="5"/>
  <c r="P4882" i="5"/>
  <c r="P4885" i="5"/>
  <c r="P4789" i="5"/>
  <c r="P4795" i="5"/>
  <c r="P4798" i="5"/>
  <c r="P4801" i="5"/>
  <c r="P4821" i="5"/>
  <c r="P4829" i="5"/>
  <c r="P4837" i="5"/>
  <c r="P4845" i="5"/>
  <c r="P4853" i="5"/>
  <c r="P4861" i="5"/>
  <c r="P4760" i="5"/>
  <c r="P4768" i="5"/>
  <c r="P4785" i="5"/>
  <c r="P4787" i="5"/>
  <c r="P4774" i="5"/>
  <c r="P5177" i="5"/>
  <c r="P5227" i="5"/>
  <c r="P5262" i="5"/>
  <c r="P5294" i="5"/>
  <c r="P4891" i="5"/>
  <c r="P4841" i="5"/>
  <c r="P4764" i="5"/>
  <c r="P4772" i="5"/>
  <c r="P4264" i="5"/>
  <c r="P5322" i="5"/>
  <c r="P5134" i="5"/>
  <c r="P5156" i="5"/>
  <c r="P5163" i="5"/>
  <c r="P5176" i="5"/>
  <c r="P5179" i="5"/>
  <c r="P5182" i="5"/>
  <c r="P5188" i="5"/>
  <c r="P5194" i="5"/>
  <c r="P5197" i="5"/>
  <c r="P5200" i="5"/>
  <c r="P5220" i="5"/>
  <c r="P5226" i="5"/>
  <c r="P5229" i="5"/>
  <c r="P5232" i="5"/>
  <c r="P5252" i="5"/>
  <c r="P5258" i="5"/>
  <c r="P5261" i="5"/>
  <c r="P5264" i="5"/>
  <c r="P5284" i="5"/>
  <c r="P5290" i="5"/>
  <c r="P5293" i="5"/>
  <c r="P5296" i="5"/>
  <c r="P5102" i="5"/>
  <c r="P5105" i="5"/>
  <c r="P4888" i="5"/>
  <c r="P4868" i="5"/>
  <c r="P4871" i="5"/>
  <c r="P4804" i="5"/>
  <c r="P4807" i="5"/>
  <c r="P4810" i="5"/>
  <c r="P4824" i="5"/>
  <c r="P4832" i="5"/>
  <c r="P4840" i="5"/>
  <c r="P4848" i="5"/>
  <c r="P4856" i="5"/>
  <c r="P4864" i="5"/>
  <c r="P4763" i="5"/>
  <c r="P4771" i="5"/>
  <c r="P4779" i="5"/>
  <c r="P4782" i="5"/>
  <c r="P5115" i="5"/>
  <c r="P4872" i="5"/>
  <c r="P4814" i="5"/>
  <c r="P4488" i="5"/>
  <c r="P5146" i="5"/>
  <c r="P5153" i="5"/>
  <c r="P5160" i="5"/>
  <c r="P5185" i="5"/>
  <c r="P5203" i="5"/>
  <c r="P5206" i="5"/>
  <c r="P5209" i="5"/>
  <c r="P5235" i="5"/>
  <c r="P5238" i="5"/>
  <c r="P5241" i="5"/>
  <c r="P5267" i="5"/>
  <c r="P5270" i="5"/>
  <c r="P5273" i="5"/>
  <c r="P5111" i="5"/>
  <c r="P5120" i="5"/>
  <c r="P5123" i="5"/>
  <c r="P4874" i="5"/>
  <c r="P4880" i="5"/>
  <c r="P4790" i="5"/>
  <c r="P4793" i="5"/>
  <c r="P4813" i="5"/>
  <c r="P4819" i="5"/>
  <c r="P4827" i="5"/>
  <c r="P4835" i="5"/>
  <c r="P4843" i="5"/>
  <c r="P4851" i="5"/>
  <c r="P4859" i="5"/>
  <c r="P4766" i="5"/>
  <c r="P5164" i="5"/>
  <c r="P4811" i="5"/>
  <c r="P4825" i="5"/>
  <c r="P4788" i="5"/>
  <c r="P5317" i="5"/>
  <c r="P5143" i="5"/>
  <c r="P5167" i="5"/>
  <c r="P5170" i="5"/>
  <c r="P5189" i="5"/>
  <c r="P5192" i="5"/>
  <c r="P5212" i="5"/>
  <c r="P5218" i="5"/>
  <c r="P5221" i="5"/>
  <c r="P5224" i="5"/>
  <c r="P5244" i="5"/>
  <c r="P5250" i="5"/>
  <c r="P5253" i="5"/>
  <c r="P5256" i="5"/>
  <c r="P5282" i="5"/>
  <c r="P5285" i="5"/>
  <c r="P5288" i="5"/>
  <c r="P5097" i="5"/>
  <c r="P5126" i="5"/>
  <c r="P4883" i="5"/>
  <c r="P4886" i="5"/>
  <c r="P4796" i="5"/>
  <c r="P4799" i="5"/>
  <c r="P4802" i="5"/>
  <c r="P4822" i="5"/>
  <c r="P4830" i="5"/>
  <c r="P4838" i="5"/>
  <c r="P4846" i="5"/>
  <c r="P4854" i="5"/>
  <c r="P4862" i="5"/>
  <c r="P4761" i="5"/>
  <c r="P4769" i="5"/>
  <c r="P4777" i="5"/>
  <c r="P4552" i="5"/>
  <c r="P4666" i="5"/>
  <c r="P4687" i="5"/>
  <c r="P5329" i="5"/>
  <c r="P5357" i="5"/>
  <c r="P5131" i="5"/>
  <c r="P5151" i="5"/>
  <c r="P5154" i="5"/>
  <c r="P5180" i="5"/>
  <c r="P5183" i="5"/>
  <c r="P5186" i="5"/>
  <c r="P5195" i="5"/>
  <c r="P5198" i="5"/>
  <c r="P5201" i="5"/>
  <c r="P5230" i="5"/>
  <c r="P5233" i="5"/>
  <c r="P5265" i="5"/>
  <c r="P5291" i="5"/>
  <c r="P5297" i="5"/>
  <c r="P5112" i="5"/>
  <c r="P4875" i="5"/>
  <c r="P4805" i="5"/>
  <c r="Q3909" i="5"/>
  <c r="Q3914" i="5"/>
  <c r="Q3869" i="5"/>
  <c r="Q3913" i="5"/>
  <c r="Q3911" i="5"/>
  <c r="Q3752" i="5"/>
  <c r="Q3916" i="5"/>
  <c r="Q3908" i="5"/>
  <c r="Q3910" i="5"/>
  <c r="Q3915" i="5"/>
  <c r="Q3907" i="5"/>
  <c r="Q3870" i="5"/>
  <c r="Q3912" i="5"/>
  <c r="Q3751" i="5"/>
  <c r="Q3993" i="5"/>
  <c r="Q4001" i="5"/>
  <c r="Q4009" i="5"/>
  <c r="Q4017" i="5"/>
  <c r="Q4033" i="5"/>
  <c r="Q4041" i="5"/>
  <c r="Q4049" i="5"/>
  <c r="Q4057" i="5"/>
  <c r="Q4065" i="5"/>
  <c r="Q4073" i="5"/>
  <c r="Q4081" i="5"/>
  <c r="Q4089" i="5"/>
  <c r="Q4097" i="5"/>
  <c r="Q4105" i="5"/>
  <c r="Q4113" i="5"/>
  <c r="Q4121" i="5"/>
  <c r="Q4129" i="5"/>
  <c r="Q4137" i="5"/>
  <c r="Q4145" i="5"/>
  <c r="Q4153" i="5"/>
  <c r="Q4161" i="5"/>
  <c r="Q4169" i="5"/>
  <c r="Q4185" i="5"/>
  <c r="Q4193" i="5"/>
  <c r="Q4201" i="5"/>
  <c r="Q4209" i="5"/>
  <c r="Q4217" i="5"/>
  <c r="Q4225" i="5"/>
  <c r="Q4233" i="5"/>
  <c r="Q4241" i="5"/>
  <c r="Q4249" i="5"/>
  <c r="Q4257" i="5"/>
  <c r="Q4265" i="5"/>
  <c r="Q4273" i="5"/>
  <c r="Q4281" i="5"/>
  <c r="Q4289" i="5"/>
  <c r="Q4297" i="5"/>
  <c r="Q4305" i="5"/>
  <c r="Q4313" i="5"/>
  <c r="Q4321" i="5"/>
  <c r="Q4329" i="5"/>
  <c r="Q3996" i="5"/>
  <c r="Q4004" i="5"/>
  <c r="Q4012" i="5"/>
  <c r="Q4020" i="5"/>
  <c r="Q4028" i="5"/>
  <c r="Q4036" i="5"/>
  <c r="Q4044" i="5"/>
  <c r="Q4052" i="5"/>
  <c r="Q4060" i="5"/>
  <c r="Q4068" i="5"/>
  <c r="Q4076" i="5"/>
  <c r="Q4084" i="5"/>
  <c r="Q4092" i="5"/>
  <c r="Q4100" i="5"/>
  <c r="Q4108" i="5"/>
  <c r="Q4116" i="5"/>
  <c r="Q4124" i="5"/>
  <c r="Q4132" i="5"/>
  <c r="Q4140" i="5"/>
  <c r="Q4148" i="5"/>
  <c r="Q4156" i="5"/>
  <c r="Q4164" i="5"/>
  <c r="Q4172" i="5"/>
  <c r="Q4180" i="5"/>
  <c r="Q4188" i="5"/>
  <c r="Q4196" i="5"/>
  <c r="Q4204" i="5"/>
  <c r="Q4212" i="5"/>
  <c r="Q4220" i="5"/>
  <c r="Q4228" i="5"/>
  <c r="Q4236" i="5"/>
  <c r="Q4244" i="5"/>
  <c r="Q4252" i="5"/>
  <c r="Q4260" i="5"/>
  <c r="Q4268" i="5"/>
  <c r="Q4284" i="5"/>
  <c r="Q4292" i="5"/>
  <c r="Q4300" i="5"/>
  <c r="Q4308" i="5"/>
  <c r="Q4316" i="5"/>
  <c r="Q4324" i="5"/>
  <c r="Q4332" i="5"/>
  <c r="Q4340" i="5"/>
  <c r="Q4351" i="5"/>
  <c r="Q3999" i="5"/>
  <c r="Q4007" i="5"/>
  <c r="Q4015" i="5"/>
  <c r="Q4023" i="5"/>
  <c r="Q4031" i="5"/>
  <c r="Q4039" i="5"/>
  <c r="Q4047" i="5"/>
  <c r="Q4055" i="5"/>
  <c r="Q4063" i="5"/>
  <c r="Q4071" i="5"/>
  <c r="Q4079" i="5"/>
  <c r="Q4087" i="5"/>
  <c r="Q4095" i="5"/>
  <c r="Q3994" i="5"/>
  <c r="Q4002" i="5"/>
  <c r="Q4010" i="5"/>
  <c r="Q4018" i="5"/>
  <c r="Q4026" i="5"/>
  <c r="Q4034" i="5"/>
  <c r="Q4042" i="5"/>
  <c r="Q4050" i="5"/>
  <c r="Q4058" i="5"/>
  <c r="Q4066" i="5"/>
  <c r="Q4074" i="5"/>
  <c r="Q4082" i="5"/>
  <c r="Q4090" i="5"/>
  <c r="Q4098" i="5"/>
  <c r="Q3992" i="5"/>
  <c r="Q4000" i="5"/>
  <c r="Q4008" i="5"/>
  <c r="Q4016" i="5"/>
  <c r="Q4013" i="5"/>
  <c r="Q4111" i="5"/>
  <c r="Q4114" i="5"/>
  <c r="Q4127" i="5"/>
  <c r="Q4130" i="5"/>
  <c r="Q4143" i="5"/>
  <c r="Q4146" i="5"/>
  <c r="Q4159" i="5"/>
  <c r="Q4162" i="5"/>
  <c r="Q4175" i="5"/>
  <c r="Q4178" i="5"/>
  <c r="Q4191" i="5"/>
  <c r="Q4194" i="5"/>
  <c r="Q4207" i="5"/>
  <c r="Q4210" i="5"/>
  <c r="Q4223" i="5"/>
  <c r="Q4226" i="5"/>
  <c r="Q4239" i="5"/>
  <c r="Q4242" i="5"/>
  <c r="Q4255" i="5"/>
  <c r="Q4258" i="5"/>
  <c r="Q4271" i="5"/>
  <c r="Q4274" i="5"/>
  <c r="Q4287" i="5"/>
  <c r="Q4290" i="5"/>
  <c r="Q4303" i="5"/>
  <c r="Q4306" i="5"/>
  <c r="Q4319" i="5"/>
  <c r="Q4322" i="5"/>
  <c r="Q4346" i="5"/>
  <c r="Q4349" i="5"/>
  <c r="Q4352" i="5"/>
  <c r="Q4355" i="5"/>
  <c r="Q4382" i="5"/>
  <c r="Q4390" i="5"/>
  <c r="Q4398" i="5"/>
  <c r="Q4406" i="5"/>
  <c r="Q4414" i="5"/>
  <c r="Q4422" i="5"/>
  <c r="Q4430" i="5"/>
  <c r="Q4438" i="5"/>
  <c r="Q4446" i="5"/>
  <c r="Q4454" i="5"/>
  <c r="Q4462" i="5"/>
  <c r="Q4470" i="5"/>
  <c r="Q4478" i="5"/>
  <c r="Q4486" i="5"/>
  <c r="Q4494" i="5"/>
  <c r="Q4502" i="5"/>
  <c r="Q4510" i="5"/>
  <c r="Q4518" i="5"/>
  <c r="Q4526" i="5"/>
  <c r="Q4534" i="5"/>
  <c r="Q4542" i="5"/>
  <c r="Q4550" i="5"/>
  <c r="Q3995" i="5"/>
  <c r="Q4335" i="5"/>
  <c r="Q4385" i="5"/>
  <c r="Q4393" i="5"/>
  <c r="Q4401" i="5"/>
  <c r="Q4409" i="5"/>
  <c r="Q4417" i="5"/>
  <c r="Q4425" i="5"/>
  <c r="Q4433" i="5"/>
  <c r="Q4441" i="5"/>
  <c r="Q4449" i="5"/>
  <c r="Q4457" i="5"/>
  <c r="Q4465" i="5"/>
  <c r="Q4473" i="5"/>
  <c r="Q4481" i="5"/>
  <c r="Q4489" i="5"/>
  <c r="Q4497" i="5"/>
  <c r="Q4505" i="5"/>
  <c r="Q4513" i="5"/>
  <c r="Q4521" i="5"/>
  <c r="Q4529" i="5"/>
  <c r="Q4537" i="5"/>
  <c r="Q4545" i="5"/>
  <c r="Q4553" i="5"/>
  <c r="Q4561" i="5"/>
  <c r="Q4569" i="5"/>
  <c r="Q4577" i="5"/>
  <c r="Q4585" i="5"/>
  <c r="Q4593" i="5"/>
  <c r="Q4601" i="5"/>
  <c r="Q4609" i="5"/>
  <c r="Q4617" i="5"/>
  <c r="Q4625" i="5"/>
  <c r="Q4633" i="5"/>
  <c r="Q4641" i="5"/>
  <c r="Q4649" i="5"/>
  <c r="Q4657" i="5"/>
  <c r="Q4665" i="5"/>
  <c r="Q4673" i="5"/>
  <c r="Q4681" i="5"/>
  <c r="Q4689" i="5"/>
  <c r="Q4697" i="5"/>
  <c r="Q4705" i="5"/>
  <c r="Q4713" i="5"/>
  <c r="Q4721" i="5"/>
  <c r="Q4729" i="5"/>
  <c r="Q4737" i="5"/>
  <c r="Q4005" i="5"/>
  <c r="Q4022" i="5"/>
  <c r="Q4030" i="5"/>
  <c r="Q4038" i="5"/>
  <c r="Q4046" i="5"/>
  <c r="Q4054" i="5"/>
  <c r="Q4062" i="5"/>
  <c r="Q4070" i="5"/>
  <c r="Q4078" i="5"/>
  <c r="Q4086" i="5"/>
  <c r="Q4094" i="5"/>
  <c r="Q4102" i="5"/>
  <c r="Q4118" i="5"/>
  <c r="Q4134" i="5"/>
  <c r="Q4150" i="5"/>
  <c r="Q4166" i="5"/>
  <c r="Q4182" i="5"/>
  <c r="Q4198" i="5"/>
  <c r="Q4214" i="5"/>
  <c r="Q4230" i="5"/>
  <c r="Q4246" i="5"/>
  <c r="Q4262" i="5"/>
  <c r="Q4278" i="5"/>
  <c r="Q4294" i="5"/>
  <c r="Q4310" i="5"/>
  <c r="Q4326" i="5"/>
  <c r="Q4338" i="5"/>
  <c r="Q4341" i="5"/>
  <c r="Q4344" i="5"/>
  <c r="Q4347" i="5"/>
  <c r="Q4388" i="5"/>
  <c r="Q4014" i="5"/>
  <c r="Q4109" i="5"/>
  <c r="Q4112" i="5"/>
  <c r="Q4115" i="5"/>
  <c r="Q4125" i="5"/>
  <c r="Q4128" i="5"/>
  <c r="Q4131" i="5"/>
  <c r="Q4141" i="5"/>
  <c r="Q4144" i="5"/>
  <c r="Q4147" i="5"/>
  <c r="Q4157" i="5"/>
  <c r="Q4160" i="5"/>
  <c r="Q4163" i="5"/>
  <c r="Q4173" i="5"/>
  <c r="Q4179" i="5"/>
  <c r="Q4189" i="5"/>
  <c r="Q4192" i="5"/>
  <c r="Q4195" i="5"/>
  <c r="Q4205" i="5"/>
  <c r="Q4208" i="5"/>
  <c r="Q4211" i="5"/>
  <c r="Q4221" i="5"/>
  <c r="Q4224" i="5"/>
  <c r="Q4227" i="5"/>
  <c r="Q4237" i="5"/>
  <c r="Q4240" i="5"/>
  <c r="Q4243" i="5"/>
  <c r="Q4253" i="5"/>
  <c r="Q4256" i="5"/>
  <c r="Q4259" i="5"/>
  <c r="Q4269" i="5"/>
  <c r="Q4272" i="5"/>
  <c r="Q4275" i="5"/>
  <c r="Q4285" i="5"/>
  <c r="Q4288" i="5"/>
  <c r="Q4291" i="5"/>
  <c r="Q4301" i="5"/>
  <c r="Q4304" i="5"/>
  <c r="Q4307" i="5"/>
  <c r="Q4317" i="5"/>
  <c r="Q4320" i="5"/>
  <c r="Q4323" i="5"/>
  <c r="Q4350" i="5"/>
  <c r="Q4353" i="5"/>
  <c r="Q4356" i="5"/>
  <c r="Q4383" i="5"/>
  <c r="Q4391" i="5"/>
  <c r="Q3997" i="5"/>
  <c r="Q4019" i="5"/>
  <c r="Q4027" i="5"/>
  <c r="Q4035" i="5"/>
  <c r="Q4043" i="5"/>
  <c r="Q4051" i="5"/>
  <c r="Q4059" i="5"/>
  <c r="Q4075" i="5"/>
  <c r="Q4083" i="5"/>
  <c r="Q4091" i="5"/>
  <c r="Q4099" i="5"/>
  <c r="Q4103" i="5"/>
  <c r="Q4106" i="5"/>
  <c r="Q4119" i="5"/>
  <c r="Q4122" i="5"/>
  <c r="Q4135" i="5"/>
  <c r="Q4138" i="5"/>
  <c r="Q4151" i="5"/>
  <c r="Q4154" i="5"/>
  <c r="Q4167" i="5"/>
  <c r="Q4170" i="5"/>
  <c r="Q4183" i="5"/>
  <c r="Q4199" i="5"/>
  <c r="Q4202" i="5"/>
  <c r="Q4215" i="5"/>
  <c r="Q4218" i="5"/>
  <c r="Q4231" i="5"/>
  <c r="Q4234" i="5"/>
  <c r="Q4006" i="5"/>
  <c r="Q4011" i="5"/>
  <c r="Q4029" i="5"/>
  <c r="Q4048" i="5"/>
  <c r="Q4061" i="5"/>
  <c r="Q4080" i="5"/>
  <c r="Q4093" i="5"/>
  <c r="Q4110" i="5"/>
  <c r="Q4126" i="5"/>
  <c r="Q4142" i="5"/>
  <c r="Q4158" i="5"/>
  <c r="Q4174" i="5"/>
  <c r="Q4190" i="5"/>
  <c r="Q4206" i="5"/>
  <c r="Q4264" i="5"/>
  <c r="Q4296" i="5"/>
  <c r="Q4328" i="5"/>
  <c r="Q4403" i="5"/>
  <c r="Q4419" i="5"/>
  <c r="Q4435" i="5"/>
  <c r="Q4451" i="5"/>
  <c r="Q4467" i="5"/>
  <c r="Q4483" i="5"/>
  <c r="Q4499" i="5"/>
  <c r="Q4515" i="5"/>
  <c r="Q4531" i="5"/>
  <c r="Q4547" i="5"/>
  <c r="Q4559" i="5"/>
  <c r="Q4562" i="5"/>
  <c r="Q4565" i="5"/>
  <c r="Q4591" i="5"/>
  <c r="Q4594" i="5"/>
  <c r="Q4597" i="5"/>
  <c r="Q4623" i="5"/>
  <c r="Q4626" i="5"/>
  <c r="Q4629" i="5"/>
  <c r="Q4655" i="5"/>
  <c r="Q4658" i="5"/>
  <c r="Q4661" i="5"/>
  <c r="Q4687" i="5"/>
  <c r="Q4690" i="5"/>
  <c r="Q4693" i="5"/>
  <c r="Q4719" i="5"/>
  <c r="Q4722" i="5"/>
  <c r="Q4725" i="5"/>
  <c r="Q4745" i="5"/>
  <c r="Q4753" i="5"/>
  <c r="Q5387" i="5"/>
  <c r="Q5395" i="5"/>
  <c r="Q5365" i="5"/>
  <c r="Q5381" i="5"/>
  <c r="Q5328" i="5"/>
  <c r="Q5336" i="5"/>
  <c r="Q5344" i="5"/>
  <c r="Q4222" i="5"/>
  <c r="Q4232" i="5"/>
  <c r="Q4247" i="5"/>
  <c r="Q4279" i="5"/>
  <c r="Q4311" i="5"/>
  <c r="Q4333" i="5"/>
  <c r="Q4354" i="5"/>
  <c r="Q4394" i="5"/>
  <c r="Q4397" i="5"/>
  <c r="Q4400" i="5"/>
  <c r="Q4410" i="5"/>
  <c r="Q4413" i="5"/>
  <c r="Q4416" i="5"/>
  <c r="Q4426" i="5"/>
  <c r="Q4429" i="5"/>
  <c r="Q4432" i="5"/>
  <c r="Q4442" i="5"/>
  <c r="Q4445" i="5"/>
  <c r="Q4448" i="5"/>
  <c r="Q4458" i="5"/>
  <c r="Q4461" i="5"/>
  <c r="Q4464" i="5"/>
  <c r="Q4474" i="5"/>
  <c r="Q4477" i="5"/>
  <c r="Q4480" i="5"/>
  <c r="Q4490" i="5"/>
  <c r="Q4493" i="5"/>
  <c r="Q4496" i="5"/>
  <c r="Q4506" i="5"/>
  <c r="Q4509" i="5"/>
  <c r="Q4512" i="5"/>
  <c r="Q4522" i="5"/>
  <c r="Q4525" i="5"/>
  <c r="Q4528" i="5"/>
  <c r="Q4538" i="5"/>
  <c r="Q4541" i="5"/>
  <c r="Q4544" i="5"/>
  <c r="Q4568" i="5"/>
  <c r="Q4574" i="5"/>
  <c r="Q4580" i="5"/>
  <c r="Q4600" i="5"/>
  <c r="Q4606" i="5"/>
  <c r="Q4612" i="5"/>
  <c r="Q4003" i="5"/>
  <c r="Q4024" i="5"/>
  <c r="Q4037" i="5"/>
  <c r="Q4056" i="5"/>
  <c r="Q4069" i="5"/>
  <c r="Q4088" i="5"/>
  <c r="Q4101" i="5"/>
  <c r="Q4117" i="5"/>
  <c r="Q4133" i="5"/>
  <c r="Q4149" i="5"/>
  <c r="Q4165" i="5"/>
  <c r="Q4181" i="5"/>
  <c r="Q4197" i="5"/>
  <c r="Q4213" i="5"/>
  <c r="Q4251" i="5"/>
  <c r="Q4261" i="5"/>
  <c r="Q4283" i="5"/>
  <c r="Q4293" i="5"/>
  <c r="Q4315" i="5"/>
  <c r="Q4325" i="5"/>
  <c r="Q4337" i="5"/>
  <c r="Q4345" i="5"/>
  <c r="Q4387" i="5"/>
  <c r="Q4404" i="5"/>
  <c r="Q4407" i="5"/>
  <c r="Q4420" i="5"/>
  <c r="Q4423" i="5"/>
  <c r="Q4436" i="5"/>
  <c r="Q4452" i="5"/>
  <c r="Q4455" i="5"/>
  <c r="Q4468" i="5"/>
  <c r="Q4471" i="5"/>
  <c r="Q4484" i="5"/>
  <c r="Q4487" i="5"/>
  <c r="Q4500" i="5"/>
  <c r="Q4503" i="5"/>
  <c r="Q4516" i="5"/>
  <c r="Q4519" i="5"/>
  <c r="Q4532" i="5"/>
  <c r="Q4535" i="5"/>
  <c r="Q4548" i="5"/>
  <c r="Q4551" i="5"/>
  <c r="Q4554" i="5"/>
  <c r="Q4557" i="5"/>
  <c r="Q4583" i="5"/>
  <c r="Q4586" i="5"/>
  <c r="Q4238" i="5"/>
  <c r="Q4266" i="5"/>
  <c r="Q4270" i="5"/>
  <c r="Q4298" i="5"/>
  <c r="Q4302" i="5"/>
  <c r="Q4330" i="5"/>
  <c r="Q4560" i="5"/>
  <c r="Q4563" i="5"/>
  <c r="Q4566" i="5"/>
  <c r="Q4572" i="5"/>
  <c r="Q3998" i="5"/>
  <c r="Q4032" i="5"/>
  <c r="Q4045" i="5"/>
  <c r="Q4064" i="5"/>
  <c r="Q4077" i="5"/>
  <c r="Q4096" i="5"/>
  <c r="Q4107" i="5"/>
  <c r="Q4123" i="5"/>
  <c r="Q4139" i="5"/>
  <c r="Q4155" i="5"/>
  <c r="Q4171" i="5"/>
  <c r="Q4203" i="5"/>
  <c r="Q4219" i="5"/>
  <c r="Q4229" i="5"/>
  <c r="Q4248" i="5"/>
  <c r="Q4280" i="5"/>
  <c r="Q4312" i="5"/>
  <c r="Q4334" i="5"/>
  <c r="Q4342" i="5"/>
  <c r="Q4384" i="5"/>
  <c r="Q4395" i="5"/>
  <c r="Q4411" i="5"/>
  <c r="Q4427" i="5"/>
  <c r="Q4443" i="5"/>
  <c r="Q4459" i="5"/>
  <c r="Q4475" i="5"/>
  <c r="Q4263" i="5"/>
  <c r="Q4295" i="5"/>
  <c r="Q4327" i="5"/>
  <c r="Q4392" i="5"/>
  <c r="Q4402" i="5"/>
  <c r="Q4405" i="5"/>
  <c r="Q4408" i="5"/>
  <c r="Q4418" i="5"/>
  <c r="Q4421" i="5"/>
  <c r="Q4424" i="5"/>
  <c r="Q4434" i="5"/>
  <c r="Q4437" i="5"/>
  <c r="Q4440" i="5"/>
  <c r="Q4450" i="5"/>
  <c r="Q4453" i="5"/>
  <c r="Q4456" i="5"/>
  <c r="Q4466" i="5"/>
  <c r="Q4469" i="5"/>
  <c r="Q4472" i="5"/>
  <c r="Q4482" i="5"/>
  <c r="Q4485" i="5"/>
  <c r="Q4488" i="5"/>
  <c r="Q4498" i="5"/>
  <c r="Q4501" i="5"/>
  <c r="Q4504" i="5"/>
  <c r="Q4514" i="5"/>
  <c r="Q4517" i="5"/>
  <c r="Q4520" i="5"/>
  <c r="Q4530" i="5"/>
  <c r="Q4533" i="5"/>
  <c r="Q4536" i="5"/>
  <c r="Q4546" i="5"/>
  <c r="Q4549" i="5"/>
  <c r="Q4552" i="5"/>
  <c r="Q4555" i="5"/>
  <c r="Q4558" i="5"/>
  <c r="Q4564" i="5"/>
  <c r="Q4584" i="5"/>
  <c r="Q4587" i="5"/>
  <c r="Q4590" i="5"/>
  <c r="Q4616" i="5"/>
  <c r="Q4619" i="5"/>
  <c r="Q4021" i="5"/>
  <c r="Q4040" i="5"/>
  <c r="Q4053" i="5"/>
  <c r="Q4072" i="5"/>
  <c r="Q4085" i="5"/>
  <c r="Q4235" i="5"/>
  <c r="Q4245" i="5"/>
  <c r="Q4267" i="5"/>
  <c r="Q4299" i="5"/>
  <c r="Q4309" i="5"/>
  <c r="Q4331" i="5"/>
  <c r="Q4339" i="5"/>
  <c r="Q4343" i="5"/>
  <c r="Q4381" i="5"/>
  <c r="Q4389" i="5"/>
  <c r="Q4396" i="5"/>
  <c r="Q4399" i="5"/>
  <c r="Q4412" i="5"/>
  <c r="Q4415" i="5"/>
  <c r="Q4428" i="5"/>
  <c r="Q4431" i="5"/>
  <c r="Q4444" i="5"/>
  <c r="Q4447" i="5"/>
  <c r="Q4460" i="5"/>
  <c r="Q4463" i="5"/>
  <c r="Q4184" i="5"/>
  <c r="Q4286" i="5"/>
  <c r="Q4336" i="5"/>
  <c r="Q4479" i="5"/>
  <c r="Q4495" i="5"/>
  <c r="Q4511" i="5"/>
  <c r="Q4527" i="5"/>
  <c r="Q4543" i="5"/>
  <c r="Q4575" i="5"/>
  <c r="Q4582" i="5"/>
  <c r="Q4614" i="5"/>
  <c r="Q4618" i="5"/>
  <c r="Q4635" i="5"/>
  <c r="Q4647" i="5"/>
  <c r="Q4650" i="5"/>
  <c r="Q4653" i="5"/>
  <c r="Q4656" i="5"/>
  <c r="Q4666" i="5"/>
  <c r="Q4694" i="5"/>
  <c r="Q4732" i="5"/>
  <c r="Q4735" i="5"/>
  <c r="Q4738" i="5"/>
  <c r="Q4741" i="5"/>
  <c r="Q5382" i="5"/>
  <c r="Q5364" i="5"/>
  <c r="Q5367" i="5"/>
  <c r="Q5370" i="5"/>
  <c r="Q5376" i="5"/>
  <c r="Q5329" i="5"/>
  <c r="Q5332" i="5"/>
  <c r="Q5352" i="5"/>
  <c r="Q5360" i="5"/>
  <c r="Q4898" i="5"/>
  <c r="Q4906" i="5"/>
  <c r="Q5301" i="5"/>
  <c r="Q5309" i="5"/>
  <c r="Q5317" i="5"/>
  <c r="Q5325" i="5"/>
  <c r="Q4200" i="5"/>
  <c r="Q4570" i="5"/>
  <c r="Q4579" i="5"/>
  <c r="Q4599" i="5"/>
  <c r="Q4611" i="5"/>
  <c r="Q4622" i="5"/>
  <c r="Q4632" i="5"/>
  <c r="Q4660" i="5"/>
  <c r="Q4663" i="5"/>
  <c r="Q4670" i="5"/>
  <c r="Q4676" i="5"/>
  <c r="Q4691" i="5"/>
  <c r="Q4701" i="5"/>
  <c r="Q4704" i="5"/>
  <c r="Q4707" i="5"/>
  <c r="Q4710" i="5"/>
  <c r="Q4716" i="5"/>
  <c r="Q4744" i="5"/>
  <c r="Q4747" i="5"/>
  <c r="Q4750" i="5"/>
  <c r="Q4756" i="5"/>
  <c r="Q5385" i="5"/>
  <c r="Q5388" i="5"/>
  <c r="Q5391" i="5"/>
  <c r="Q5379" i="5"/>
  <c r="Q5335" i="5"/>
  <c r="Q5338" i="5"/>
  <c r="Q5341" i="5"/>
  <c r="Q5347" i="5"/>
  <c r="Q5355" i="5"/>
  <c r="Q4893" i="5"/>
  <c r="Q4901" i="5"/>
  <c r="Q4909" i="5"/>
  <c r="Q5304" i="5"/>
  <c r="Q5312" i="5"/>
  <c r="Q5320" i="5"/>
  <c r="Q4216" i="5"/>
  <c r="Q4491" i="5"/>
  <c r="Q4507" i="5"/>
  <c r="Q4523" i="5"/>
  <c r="Q4539" i="5"/>
  <c r="Q4588" i="5"/>
  <c r="Q4608" i="5"/>
  <c r="Q4615" i="5"/>
  <c r="Q4636" i="5"/>
  <c r="Q4639" i="5"/>
  <c r="Q4642" i="5"/>
  <c r="Q4645" i="5"/>
  <c r="Q4667" i="5"/>
  <c r="Q4679" i="5"/>
  <c r="Q4682" i="5"/>
  <c r="Q4685" i="5"/>
  <c r="Q4688" i="5"/>
  <c r="Q4698" i="5"/>
  <c r="Q4726" i="5"/>
  <c r="Q5394" i="5"/>
  <c r="Q5397" i="5"/>
  <c r="Q5362" i="5"/>
  <c r="Q5368" i="5"/>
  <c r="Q5350" i="5"/>
  <c r="Q5358" i="5"/>
  <c r="Q4896" i="5"/>
  <c r="Q4904" i="5"/>
  <c r="Q4912" i="5"/>
  <c r="Q5299" i="5"/>
  <c r="Q5307" i="5"/>
  <c r="Q5315" i="5"/>
  <c r="Q5323" i="5"/>
  <c r="Q4104" i="5"/>
  <c r="Q4282" i="5"/>
  <c r="Q4576" i="5"/>
  <c r="Q4592" i="5"/>
  <c r="Q4605" i="5"/>
  <c r="Q4648" i="5"/>
  <c r="Q4651" i="5"/>
  <c r="Q4654" i="5"/>
  <c r="Q4664" i="5"/>
  <c r="Q4692" i="5"/>
  <c r="Q4695" i="5"/>
  <c r="Q4702" i="5"/>
  <c r="Q4708" i="5"/>
  <c r="Q4733" i="5"/>
  <c r="Q4736" i="5"/>
  <c r="Q4739" i="5"/>
  <c r="Q4742" i="5"/>
  <c r="Q4748" i="5"/>
  <c r="Q5383" i="5"/>
  <c r="Q5371" i="5"/>
  <c r="Q5374" i="5"/>
  <c r="Q5377" i="5"/>
  <c r="Q5327" i="5"/>
  <c r="Q5330" i="5"/>
  <c r="Q5333" i="5"/>
  <c r="Q5339" i="5"/>
  <c r="Q5353" i="5"/>
  <c r="Q5361" i="5"/>
  <c r="Q4899" i="5"/>
  <c r="Q4907" i="5"/>
  <c r="Q5302" i="5"/>
  <c r="Q5310" i="5"/>
  <c r="Q5318" i="5"/>
  <c r="Q5326" i="5"/>
  <c r="Q4120" i="5"/>
  <c r="Q4254" i="5"/>
  <c r="Q4318" i="5"/>
  <c r="Q4348" i="5"/>
  <c r="Q4476" i="5"/>
  <c r="Q4492" i="5"/>
  <c r="Q4508" i="5"/>
  <c r="Q4524" i="5"/>
  <c r="Q4540" i="5"/>
  <c r="Q4589" i="5"/>
  <c r="Q4620" i="5"/>
  <c r="Q4630" i="5"/>
  <c r="Q4668" i="5"/>
  <c r="Q4671" i="5"/>
  <c r="Q4674" i="5"/>
  <c r="Q4677" i="5"/>
  <c r="Q4699" i="5"/>
  <c r="Q4711" i="5"/>
  <c r="Q4714" i="5"/>
  <c r="Q4717" i="5"/>
  <c r="Q4720" i="5"/>
  <c r="Q4730" i="5"/>
  <c r="Q4751" i="5"/>
  <c r="Q4754" i="5"/>
  <c r="Q4757" i="5"/>
  <c r="Q5386" i="5"/>
  <c r="Q5389" i="5"/>
  <c r="Q5392" i="5"/>
  <c r="Q5398" i="5"/>
  <c r="Q5380" i="5"/>
  <c r="Q5342" i="5"/>
  <c r="Q5345" i="5"/>
  <c r="Q5348" i="5"/>
  <c r="Q5356" i="5"/>
  <c r="Q4894" i="5"/>
  <c r="Q4902" i="5"/>
  <c r="Q4910" i="5"/>
  <c r="Q5305" i="5"/>
  <c r="Q5313" i="5"/>
  <c r="Q5321" i="5"/>
  <c r="Q4136" i="5"/>
  <c r="Q4556" i="5"/>
  <c r="Q4567" i="5"/>
  <c r="Q4573" i="5"/>
  <c r="Q4581" i="5"/>
  <c r="Q4613" i="5"/>
  <c r="Q4627" i="5"/>
  <c r="Q4637" i="5"/>
  <c r="Q4640" i="5"/>
  <c r="Q4643" i="5"/>
  <c r="Q4646" i="5"/>
  <c r="Q4652" i="5"/>
  <c r="Q4680" i="5"/>
  <c r="Q4683" i="5"/>
  <c r="Q4686" i="5"/>
  <c r="Q4696" i="5"/>
  <c r="Q4724" i="5"/>
  <c r="Q4727" i="5"/>
  <c r="Q4734" i="5"/>
  <c r="Q4740" i="5"/>
  <c r="Q5363" i="5"/>
  <c r="Q5366" i="5"/>
  <c r="Q5369" i="5"/>
  <c r="Q5331" i="5"/>
  <c r="Q5351" i="5"/>
  <c r="Q5359" i="5"/>
  <c r="Q4897" i="5"/>
  <c r="Q4905" i="5"/>
  <c r="Q5300" i="5"/>
  <c r="Q5308" i="5"/>
  <c r="Q5316" i="5"/>
  <c r="Q5324" i="5"/>
  <c r="Q5130" i="5"/>
  <c r="Q5138" i="5"/>
  <c r="Q5146" i="5"/>
  <c r="Q5154" i="5"/>
  <c r="Q5162" i="5"/>
  <c r="Q5170" i="5"/>
  <c r="Q5178" i="5"/>
  <c r="Q5186" i="5"/>
  <c r="Q4250" i="5"/>
  <c r="Q4607" i="5"/>
  <c r="Q4631" i="5"/>
  <c r="Q4700" i="5"/>
  <c r="Q4706" i="5"/>
  <c r="Q4728" i="5"/>
  <c r="Q4746" i="5"/>
  <c r="Q5396" i="5"/>
  <c r="Q5375" i="5"/>
  <c r="Q5357" i="5"/>
  <c r="Q4903" i="5"/>
  <c r="Q4602" i="5"/>
  <c r="Q4638" i="5"/>
  <c r="Q4644" i="5"/>
  <c r="Q4672" i="5"/>
  <c r="Q4712" i="5"/>
  <c r="Q4752" i="5"/>
  <c r="Q5337" i="5"/>
  <c r="Q5303" i="5"/>
  <c r="Q5319" i="5"/>
  <c r="Q4314" i="5"/>
  <c r="Q4621" i="5"/>
  <c r="Q4662" i="5"/>
  <c r="Q5343" i="5"/>
  <c r="Q5298" i="5"/>
  <c r="Q5314" i="5"/>
  <c r="Q5129" i="5"/>
  <c r="Q5132" i="5"/>
  <c r="Q5135" i="5"/>
  <c r="Q5141" i="5"/>
  <c r="Q4578" i="5"/>
  <c r="Q4628" i="5"/>
  <c r="Q4678" i="5"/>
  <c r="Q4684" i="5"/>
  <c r="Q4718" i="5"/>
  <c r="Q4758" i="5"/>
  <c r="Q5393" i="5"/>
  <c r="Q5354" i="5"/>
  <c r="Q4900" i="5"/>
  <c r="Q5144" i="5"/>
  <c r="Q5147" i="5"/>
  <c r="Q4152" i="5"/>
  <c r="Q4598" i="5"/>
  <c r="Q4610" i="5"/>
  <c r="Q4634" i="5"/>
  <c r="Q4669" i="5"/>
  <c r="Q4703" i="5"/>
  <c r="Q4709" i="5"/>
  <c r="Q4731" i="5"/>
  <c r="Q4743" i="5"/>
  <c r="Q4749" i="5"/>
  <c r="Q5372" i="5"/>
  <c r="Q5378" i="5"/>
  <c r="Q5349" i="5"/>
  <c r="Q4895" i="5"/>
  <c r="Q4911" i="5"/>
  <c r="Q5127" i="5"/>
  <c r="Q5133" i="5"/>
  <c r="Q5153" i="5"/>
  <c r="Q5156" i="5"/>
  <c r="Q5159" i="5"/>
  <c r="Q5165" i="5"/>
  <c r="Q5185" i="5"/>
  <c r="Q5188" i="5"/>
  <c r="Q5196" i="5"/>
  <c r="Q5204" i="5"/>
  <c r="Q5212" i="5"/>
  <c r="Q5220" i="5"/>
  <c r="Q5228" i="5"/>
  <c r="Q5236" i="5"/>
  <c r="Q5244" i="5"/>
  <c r="Q5252" i="5"/>
  <c r="Q5260" i="5"/>
  <c r="Q5268" i="5"/>
  <c r="Q5284" i="5"/>
  <c r="Q5292" i="5"/>
  <c r="Q5103" i="5"/>
  <c r="Q5111" i="5"/>
  <c r="Q5119" i="5"/>
  <c r="Q4881" i="5"/>
  <c r="Q4891" i="5"/>
  <c r="Q4874" i="5"/>
  <c r="Q4789" i="5"/>
  <c r="Q4797" i="5"/>
  <c r="Q4805" i="5"/>
  <c r="Q4813" i="5"/>
  <c r="Q4168" i="5"/>
  <c r="Q4386" i="5"/>
  <c r="Q5399" i="5"/>
  <c r="Q5334" i="5"/>
  <c r="Q5131" i="5"/>
  <c r="Q5136" i="5"/>
  <c r="Q5151" i="5"/>
  <c r="Q5164" i="5"/>
  <c r="Q5171" i="5"/>
  <c r="Q5177" i="5"/>
  <c r="Q5180" i="5"/>
  <c r="Q5183" i="5"/>
  <c r="Q5195" i="5"/>
  <c r="Q5198" i="5"/>
  <c r="Q5201" i="5"/>
  <c r="Q5207" i="5"/>
  <c r="Q5227" i="5"/>
  <c r="Q5230" i="5"/>
  <c r="Q5233" i="5"/>
  <c r="Q5239" i="5"/>
  <c r="Q5259" i="5"/>
  <c r="Q5262" i="5"/>
  <c r="Q5265" i="5"/>
  <c r="Q5271" i="5"/>
  <c r="Q5291" i="5"/>
  <c r="Q5294" i="5"/>
  <c r="Q5297" i="5"/>
  <c r="Q5112" i="5"/>
  <c r="Q5115" i="5"/>
  <c r="Q5096" i="5"/>
  <c r="Q4872" i="5"/>
  <c r="Q4875" i="5"/>
  <c r="Q4878" i="5"/>
  <c r="Q4811" i="5"/>
  <c r="Q4814" i="5"/>
  <c r="Q4817" i="5"/>
  <c r="Q4825" i="5"/>
  <c r="Q4833" i="5"/>
  <c r="Q4841" i="5"/>
  <c r="Q4849" i="5"/>
  <c r="Q4857" i="5"/>
  <c r="Q4764" i="5"/>
  <c r="Q4772" i="5"/>
  <c r="Q4780" i="5"/>
  <c r="Q4788" i="5"/>
  <c r="Q5118" i="5"/>
  <c r="Q5121" i="5"/>
  <c r="Q5124" i="5"/>
  <c r="Q4884" i="5"/>
  <c r="Q4791" i="5"/>
  <c r="Q4794" i="5"/>
  <c r="Q4800" i="5"/>
  <c r="Q4820" i="5"/>
  <c r="Q4828" i="5"/>
  <c r="Q4836" i="5"/>
  <c r="Q4844" i="5"/>
  <c r="Q4852" i="5"/>
  <c r="Q4860" i="5"/>
  <c r="Q4759" i="5"/>
  <c r="Q4767" i="5"/>
  <c r="Q4775" i="5"/>
  <c r="Q4783" i="5"/>
  <c r="Q5155" i="5"/>
  <c r="Q5225" i="5"/>
  <c r="Q5107" i="5"/>
  <c r="Q4867" i="5"/>
  <c r="Q4870" i="5"/>
  <c r="Q4803" i="5"/>
  <c r="Q4806" i="5"/>
  <c r="Q4809" i="5"/>
  <c r="Q4823" i="5"/>
  <c r="Q4831" i="5"/>
  <c r="Q4839" i="5"/>
  <c r="Q4762" i="5"/>
  <c r="Q4778" i="5"/>
  <c r="Q4786" i="5"/>
  <c r="Q4785" i="5"/>
  <c r="Q4858" i="5"/>
  <c r="Q5253" i="5"/>
  <c r="Q4838" i="5"/>
  <c r="Q4357" i="5"/>
  <c r="Q4675" i="5"/>
  <c r="Q5306" i="5"/>
  <c r="Q5140" i="5"/>
  <c r="Q5148" i="5"/>
  <c r="Q5158" i="5"/>
  <c r="Q5161" i="5"/>
  <c r="Q5168" i="5"/>
  <c r="Q5210" i="5"/>
  <c r="Q5213" i="5"/>
  <c r="Q5216" i="5"/>
  <c r="Q5242" i="5"/>
  <c r="Q5245" i="5"/>
  <c r="Q5248" i="5"/>
  <c r="Q5274" i="5"/>
  <c r="Q5280" i="5"/>
  <c r="Q5098" i="5"/>
  <c r="Q4624" i="5"/>
  <c r="Q5175" i="5"/>
  <c r="Q5181" i="5"/>
  <c r="Q5187" i="5"/>
  <c r="Q5193" i="5"/>
  <c r="Q5199" i="5"/>
  <c r="Q5219" i="5"/>
  <c r="Q5222" i="5"/>
  <c r="Q5231" i="5"/>
  <c r="Q5251" i="5"/>
  <c r="Q5254" i="5"/>
  <c r="Q5257" i="5"/>
  <c r="Q5263" i="5"/>
  <c r="Q5283" i="5"/>
  <c r="Q5286" i="5"/>
  <c r="Q5289" i="5"/>
  <c r="Q5295" i="5"/>
  <c r="Q5104" i="5"/>
  <c r="Q4887" i="5"/>
  <c r="Q4847" i="5"/>
  <c r="Q4863" i="5"/>
  <c r="Q4770" i="5"/>
  <c r="Q4765" i="5"/>
  <c r="Q4773" i="5"/>
  <c r="Q4781" i="5"/>
  <c r="Q4779" i="5"/>
  <c r="Q5174" i="5"/>
  <c r="Q5224" i="5"/>
  <c r="Q4886" i="5"/>
  <c r="Q4802" i="5"/>
  <c r="Q4761" i="5"/>
  <c r="Q4769" i="5"/>
  <c r="Q5390" i="5"/>
  <c r="Q5340" i="5"/>
  <c r="Q5346" i="5"/>
  <c r="Q5128" i="5"/>
  <c r="Q5137" i="5"/>
  <c r="Q5145" i="5"/>
  <c r="Q5149" i="5"/>
  <c r="Q5152" i="5"/>
  <c r="Q5172" i="5"/>
  <c r="Q5184" i="5"/>
  <c r="Q5202" i="5"/>
  <c r="Q5205" i="5"/>
  <c r="Q5208" i="5"/>
  <c r="Q5234" i="5"/>
  <c r="Q5237" i="5"/>
  <c r="Q5240" i="5"/>
  <c r="Q5266" i="5"/>
  <c r="Q5269" i="5"/>
  <c r="Q5272" i="5"/>
  <c r="Q5110" i="5"/>
  <c r="Q5113" i="5"/>
  <c r="Q5122" i="5"/>
  <c r="Q4873" i="5"/>
  <c r="Q4876" i="5"/>
  <c r="Q4879" i="5"/>
  <c r="Q4792" i="5"/>
  <c r="Q4812" i="5"/>
  <c r="Q4815" i="5"/>
  <c r="Q4818" i="5"/>
  <c r="Q4826" i="5"/>
  <c r="Q4834" i="5"/>
  <c r="Q4842" i="5"/>
  <c r="Q4850" i="5"/>
  <c r="Q4787" i="5"/>
  <c r="Q5285" i="5"/>
  <c r="Q5126" i="5"/>
  <c r="Q4796" i="5"/>
  <c r="Q4808" i="5"/>
  <c r="Q4822" i="5"/>
  <c r="Q4854" i="5"/>
  <c r="Q4862" i="5"/>
  <c r="Q4715" i="5"/>
  <c r="Q5384" i="5"/>
  <c r="Q5142" i="5"/>
  <c r="Q5166" i="5"/>
  <c r="Q5169" i="5"/>
  <c r="Q5211" i="5"/>
  <c r="Q5214" i="5"/>
  <c r="Q5217" i="5"/>
  <c r="Q5223" i="5"/>
  <c r="Q5243" i="5"/>
  <c r="Q5246" i="5"/>
  <c r="Q5249" i="5"/>
  <c r="Q5255" i="5"/>
  <c r="Q5275" i="5"/>
  <c r="Q5278" i="5"/>
  <c r="Q5281" i="5"/>
  <c r="Q5287" i="5"/>
  <c r="Q5099" i="5"/>
  <c r="Q5125" i="5"/>
  <c r="Q4882" i="5"/>
  <c r="Q4885" i="5"/>
  <c r="Q4795" i="5"/>
  <c r="Q4798" i="5"/>
  <c r="Q4801" i="5"/>
  <c r="Q4821" i="5"/>
  <c r="Q4829" i="5"/>
  <c r="Q4837" i="5"/>
  <c r="Q4845" i="5"/>
  <c r="Q4853" i="5"/>
  <c r="Q4861" i="5"/>
  <c r="Q4760" i="5"/>
  <c r="Q4768" i="5"/>
  <c r="Q4776" i="5"/>
  <c r="Q4784" i="5"/>
  <c r="Q5167" i="5"/>
  <c r="Q5221" i="5"/>
  <c r="Q5256" i="5"/>
  <c r="Q5097" i="5"/>
  <c r="Q4799" i="5"/>
  <c r="Q4846" i="5"/>
  <c r="Q4892" i="5"/>
  <c r="Q5322" i="5"/>
  <c r="Q5134" i="5"/>
  <c r="Q5150" i="5"/>
  <c r="Q5163" i="5"/>
  <c r="Q5173" i="5"/>
  <c r="Q5176" i="5"/>
  <c r="Q5179" i="5"/>
  <c r="Q5182" i="5"/>
  <c r="Q5194" i="5"/>
  <c r="Q5197" i="5"/>
  <c r="Q5200" i="5"/>
  <c r="Q5226" i="5"/>
  <c r="Q5229" i="5"/>
  <c r="Q5232" i="5"/>
  <c r="Q5258" i="5"/>
  <c r="Q5261" i="5"/>
  <c r="Q5264" i="5"/>
  <c r="Q5290" i="5"/>
  <c r="Q5293" i="5"/>
  <c r="Q5296" i="5"/>
  <c r="Q5102" i="5"/>
  <c r="Q5105" i="5"/>
  <c r="Q5114" i="5"/>
  <c r="Q4888" i="5"/>
  <c r="Q4868" i="5"/>
  <c r="Q4871" i="5"/>
  <c r="Q4877" i="5"/>
  <c r="Q4804" i="5"/>
  <c r="Q4807" i="5"/>
  <c r="Q4810" i="5"/>
  <c r="Q4816" i="5"/>
  <c r="Q4824" i="5"/>
  <c r="Q4832" i="5"/>
  <c r="Q4840" i="5"/>
  <c r="Q4848" i="5"/>
  <c r="Q4856" i="5"/>
  <c r="Q4864" i="5"/>
  <c r="Q4763" i="5"/>
  <c r="Q4771" i="5"/>
  <c r="Q5218" i="5"/>
  <c r="Q5288" i="5"/>
  <c r="Q4755" i="5"/>
  <c r="Q5139" i="5"/>
  <c r="Q5157" i="5"/>
  <c r="Q5160" i="5"/>
  <c r="Q5203" i="5"/>
  <c r="Q5206" i="5"/>
  <c r="Q5209" i="5"/>
  <c r="Q5215" i="5"/>
  <c r="Q5235" i="5"/>
  <c r="Q5238" i="5"/>
  <c r="Q5241" i="5"/>
  <c r="Q5247" i="5"/>
  <c r="Q5267" i="5"/>
  <c r="Q5270" i="5"/>
  <c r="Q5273" i="5"/>
  <c r="Q5279" i="5"/>
  <c r="Q5120" i="5"/>
  <c r="Q5123" i="5"/>
  <c r="Q4880" i="5"/>
  <c r="Q4790" i="5"/>
  <c r="Q4793" i="5"/>
  <c r="Q4819" i="5"/>
  <c r="Q4827" i="5"/>
  <c r="Q4835" i="5"/>
  <c r="Q4843" i="5"/>
  <c r="Q4851" i="5"/>
  <c r="Q4859" i="5"/>
  <c r="Q4766" i="5"/>
  <c r="Q4774" i="5"/>
  <c r="Q4782" i="5"/>
  <c r="Q4659" i="5"/>
  <c r="Q4908" i="5"/>
  <c r="Q5311" i="5"/>
  <c r="Q5143" i="5"/>
  <c r="Q5189" i="5"/>
  <c r="Q5192" i="5"/>
  <c r="Q5250" i="5"/>
  <c r="Q5282" i="5"/>
  <c r="Q5106" i="5"/>
  <c r="Q4883" i="5"/>
  <c r="Q4869" i="5"/>
  <c r="Q4830" i="5"/>
  <c r="Q4777" i="5"/>
  <c r="Q3321" i="5"/>
  <c r="Q3327" i="5"/>
  <c r="Q3329" i="5"/>
  <c r="Q3331" i="5"/>
  <c r="Q3333" i="5"/>
  <c r="Q3335" i="5"/>
  <c r="Q3337" i="5"/>
  <c r="Q3339" i="5"/>
  <c r="Q3341" i="5"/>
  <c r="Q3343" i="5"/>
  <c r="Q3345" i="5"/>
  <c r="Q3347" i="5"/>
  <c r="Q3349" i="5"/>
  <c r="Q3351" i="5"/>
  <c r="Q3353" i="5"/>
  <c r="Q3355" i="5"/>
  <c r="Q3357" i="5"/>
  <c r="Q3359" i="5"/>
  <c r="Q3361" i="5"/>
  <c r="Q3363" i="5"/>
  <c r="Q3365" i="5"/>
  <c r="Q3367" i="5"/>
  <c r="Q3369" i="5"/>
  <c r="Q3371" i="5"/>
  <c r="Q3373" i="5"/>
  <c r="Q3375" i="5"/>
  <c r="Q3377" i="5"/>
  <c r="Q3379" i="5"/>
  <c r="Q3381" i="5"/>
  <c r="Q3383" i="5"/>
  <c r="Q3385" i="5"/>
  <c r="Q3387" i="5"/>
  <c r="Q3389" i="5"/>
  <c r="Q3391" i="5"/>
  <c r="Q3393" i="5"/>
  <c r="Q3395" i="5"/>
  <c r="Q3397" i="5"/>
  <c r="Q3399" i="5"/>
  <c r="Q3401" i="5"/>
  <c r="Q3403" i="5"/>
  <c r="Q3405" i="5"/>
  <c r="Q3407" i="5"/>
  <c r="Q3409" i="5"/>
  <c r="Q3411" i="5"/>
  <c r="Q3413" i="5"/>
  <c r="Q3415" i="5"/>
  <c r="Q3417" i="5"/>
  <c r="Q3419" i="5"/>
  <c r="Q3421" i="5"/>
  <c r="Q3423" i="5"/>
  <c r="Q3425" i="5"/>
  <c r="Q3427" i="5"/>
  <c r="Q3429" i="5"/>
  <c r="Q3431" i="5"/>
  <c r="Q3433" i="5"/>
  <c r="Q3435" i="5"/>
  <c r="Q3437" i="5"/>
  <c r="Q3439" i="5"/>
  <c r="Q3441" i="5"/>
  <c r="Q3443" i="5"/>
  <c r="Q3445" i="5"/>
  <c r="Q3447" i="5"/>
  <c r="Q3449" i="5"/>
  <c r="Q3451" i="5"/>
  <c r="Q3453" i="5"/>
  <c r="Q3455" i="5"/>
  <c r="Q3457" i="5"/>
  <c r="Q3459" i="5"/>
  <c r="Q3461" i="5"/>
  <c r="Q3463" i="5"/>
  <c r="Q3465" i="5"/>
  <c r="Q3467" i="5"/>
  <c r="Q3469" i="5"/>
  <c r="Q3471" i="5"/>
  <c r="Q3473" i="5"/>
  <c r="Q3475" i="5"/>
  <c r="Q3477" i="5"/>
  <c r="Q3481" i="5"/>
  <c r="Q3483" i="5"/>
  <c r="Q3485" i="5"/>
  <c r="Q3487" i="5"/>
  <c r="Q3489" i="5"/>
  <c r="Q3491" i="5"/>
  <c r="Q3493" i="5"/>
  <c r="Q3495" i="5"/>
  <c r="Q3497" i="5"/>
  <c r="Q3499" i="5"/>
  <c r="Q3501" i="5"/>
  <c r="Q3503" i="5"/>
  <c r="Q3505" i="5"/>
  <c r="Q3507" i="5"/>
  <c r="Q3509" i="5"/>
  <c r="Q3511" i="5"/>
  <c r="Q3342" i="5"/>
  <c r="Q3358" i="5"/>
  <c r="Q3374" i="5"/>
  <c r="Q3390" i="5"/>
  <c r="Q3406" i="5"/>
  <c r="Q3422" i="5"/>
  <c r="Q3438" i="5"/>
  <c r="Q3454" i="5"/>
  <c r="Q3470" i="5"/>
  <c r="Q3486" i="5"/>
  <c r="Q3502" i="5"/>
  <c r="Q3350" i="5"/>
  <c r="Q3362" i="5"/>
  <c r="Q3386" i="5"/>
  <c r="Q3408" i="5"/>
  <c r="Q3420" i="5"/>
  <c r="Q3432" i="5"/>
  <c r="Q3444" i="5"/>
  <c r="Q3478" i="5"/>
  <c r="Q3490" i="5"/>
  <c r="Q3338" i="5"/>
  <c r="Q3360" i="5"/>
  <c r="Q3372" i="5"/>
  <c r="Q3384" i="5"/>
  <c r="Q3396" i="5"/>
  <c r="Q3430" i="5"/>
  <c r="Q3442" i="5"/>
  <c r="Q3500" i="5"/>
  <c r="Q3512" i="5"/>
  <c r="Q3514" i="5"/>
  <c r="Q3516" i="5"/>
  <c r="Q3518" i="5"/>
  <c r="Q3520" i="5"/>
  <c r="Q3522" i="5"/>
  <c r="Q3526" i="5"/>
  <c r="Q3528" i="5"/>
  <c r="Q3530" i="5"/>
  <c r="Q3532" i="5"/>
  <c r="Q3534" i="5"/>
  <c r="Q3538" i="5"/>
  <c r="Q3540" i="5"/>
  <c r="Q3542" i="5"/>
  <c r="Q3546" i="5"/>
  <c r="Q3548" i="5"/>
  <c r="Q3550" i="5"/>
  <c r="Q3552" i="5"/>
  <c r="Q3554" i="5"/>
  <c r="Q3556" i="5"/>
  <c r="Q3558" i="5"/>
  <c r="Q3560" i="5"/>
  <c r="Q3562" i="5"/>
  <c r="Q3564" i="5"/>
  <c r="Q3566" i="5"/>
  <c r="Q3570" i="5"/>
  <c r="Q3572" i="5"/>
  <c r="Q3574" i="5"/>
  <c r="Q3576" i="5"/>
  <c r="Q3578" i="5"/>
  <c r="Q3580" i="5"/>
  <c r="Q3582" i="5"/>
  <c r="Q3586" i="5"/>
  <c r="Q3588" i="5"/>
  <c r="Q3590" i="5"/>
  <c r="Q3592" i="5"/>
  <c r="Q3594" i="5"/>
  <c r="Q3598" i="5"/>
  <c r="Q3600" i="5"/>
  <c r="Q3602" i="5"/>
  <c r="Q3604" i="5"/>
  <c r="Q3608" i="5"/>
  <c r="Q3610" i="5"/>
  <c r="Q3612" i="5"/>
  <c r="Q3614" i="5"/>
  <c r="Q3618" i="5"/>
  <c r="Q3620" i="5"/>
  <c r="Q3622" i="5"/>
  <c r="Q3624" i="5"/>
  <c r="Q3626" i="5"/>
  <c r="Q3628" i="5"/>
  <c r="Q3630" i="5"/>
  <c r="Q3632" i="5"/>
  <c r="Q3634" i="5"/>
  <c r="Q3638" i="5"/>
  <c r="Q3640" i="5"/>
  <c r="Q3642" i="5"/>
  <c r="Q3644" i="5"/>
  <c r="Q3646" i="5"/>
  <c r="Q3648" i="5"/>
  <c r="Q3650" i="5"/>
  <c r="Q3652" i="5"/>
  <c r="Q3654" i="5"/>
  <c r="Q3656" i="5"/>
  <c r="Q3658" i="5"/>
  <c r="Q3660" i="5"/>
  <c r="Q3662" i="5"/>
  <c r="Q3666" i="5"/>
  <c r="Q3672" i="5"/>
  <c r="Q3674" i="5"/>
  <c r="Q3676" i="5"/>
  <c r="Q3678" i="5"/>
  <c r="Q3680" i="5"/>
  <c r="Q3682" i="5"/>
  <c r="Q3684" i="5"/>
  <c r="Q3686" i="5"/>
  <c r="Q3688" i="5"/>
  <c r="Q3690" i="5"/>
  <c r="Q3712" i="5"/>
  <c r="Q3716" i="5"/>
  <c r="Q3718" i="5"/>
  <c r="Q3720" i="5"/>
  <c r="Q3722" i="5"/>
  <c r="Q3724" i="5"/>
  <c r="Q3728" i="5"/>
  <c r="Q3730" i="5"/>
  <c r="Q3732" i="5"/>
  <c r="Q3734" i="5"/>
  <c r="Q3736" i="5"/>
  <c r="Q3738" i="5"/>
  <c r="Q3742" i="5"/>
  <c r="Q3744" i="5"/>
  <c r="Q3746" i="5"/>
  <c r="Q3748" i="5"/>
  <c r="Q3754" i="5"/>
  <c r="Q3756" i="5"/>
  <c r="Q3758" i="5"/>
  <c r="Q3762" i="5"/>
  <c r="Q3764" i="5"/>
  <c r="Q3766" i="5"/>
  <c r="Q3768" i="5"/>
  <c r="Q3772" i="5"/>
  <c r="Q3774" i="5"/>
  <c r="Q3776" i="5"/>
  <c r="Q3778" i="5"/>
  <c r="Q3780" i="5"/>
  <c r="Q3784" i="5"/>
  <c r="Q3786" i="5"/>
  <c r="Q3790" i="5"/>
  <c r="Q3794" i="5"/>
  <c r="Q3796" i="5"/>
  <c r="Q3798" i="5"/>
  <c r="Q3800" i="5"/>
  <c r="Q3802" i="5"/>
  <c r="Q3806" i="5"/>
  <c r="Q3808" i="5"/>
  <c r="Q3810" i="5"/>
  <c r="Q3812" i="5"/>
  <c r="Q3816" i="5"/>
  <c r="Q3818" i="5"/>
  <c r="Q3820" i="5"/>
  <c r="Q3824" i="5"/>
  <c r="Q3826" i="5"/>
  <c r="Q3828" i="5"/>
  <c r="Q3830" i="5"/>
  <c r="Q3832" i="5"/>
  <c r="Q3836" i="5"/>
  <c r="Q3838" i="5"/>
  <c r="Q3840" i="5"/>
  <c r="Q3844" i="5"/>
  <c r="Q3846" i="5"/>
  <c r="Q3848" i="5"/>
  <c r="Q3850" i="5"/>
  <c r="Q3854" i="5"/>
  <c r="Q3856" i="5"/>
  <c r="Q3858" i="5"/>
  <c r="Q3860" i="5"/>
  <c r="Q3862" i="5"/>
  <c r="Q3866" i="5"/>
  <c r="Q3868" i="5"/>
  <c r="Q3872" i="5"/>
  <c r="Q3874" i="5"/>
  <c r="Q3878" i="5"/>
  <c r="Q3880" i="5"/>
  <c r="Q3882" i="5"/>
  <c r="Q3886" i="5"/>
  <c r="Q3890" i="5"/>
  <c r="Q3894" i="5"/>
  <c r="Q3896" i="5"/>
  <c r="Q3900" i="5"/>
  <c r="Q3904" i="5"/>
  <c r="Q3918" i="5"/>
  <c r="Q3920" i="5"/>
  <c r="Q3924" i="5"/>
  <c r="Q3926" i="5"/>
  <c r="Q3930" i="5"/>
  <c r="Q3934" i="5"/>
  <c r="Q3936" i="5"/>
  <c r="Q3466" i="5"/>
  <c r="Q3488" i="5"/>
  <c r="Q3524" i="5"/>
  <c r="Q3536" i="5"/>
  <c r="Q3544" i="5"/>
  <c r="Q3568" i="5"/>
  <c r="Q3584" i="5"/>
  <c r="Q3596" i="5"/>
  <c r="Q3606" i="5"/>
  <c r="Q3616" i="5"/>
  <c r="Q3636" i="5"/>
  <c r="Q3664" i="5"/>
  <c r="Q3726" i="5"/>
  <c r="Q3740" i="5"/>
  <c r="Q3750" i="5"/>
  <c r="Q3760" i="5"/>
  <c r="Q3770" i="5"/>
  <c r="Q3782" i="5"/>
  <c r="Q3792" i="5"/>
  <c r="Q3804" i="5"/>
  <c r="Q3814" i="5"/>
  <c r="Q3822" i="5"/>
  <c r="Q3834" i="5"/>
  <c r="Q3842" i="5"/>
  <c r="Q3852" i="5"/>
  <c r="Q3864" i="5"/>
  <c r="Q3876" i="5"/>
  <c r="Q3884" i="5"/>
  <c r="Q3888" i="5"/>
  <c r="Q3892" i="5"/>
  <c r="Q3898" i="5"/>
  <c r="Q3902" i="5"/>
  <c r="Q3906" i="5"/>
  <c r="Q3922" i="5"/>
  <c r="Q3928" i="5"/>
  <c r="Q3336" i="5"/>
  <c r="Q3348" i="5"/>
  <c r="Q3382" i="5"/>
  <c r="Q3394" i="5"/>
  <c r="Q3418" i="5"/>
  <c r="Q3440" i="5"/>
  <c r="Q3452" i="5"/>
  <c r="Q3464" i="5"/>
  <c r="Q3476" i="5"/>
  <c r="Q3510" i="5"/>
  <c r="Q3334" i="5"/>
  <c r="Q3346" i="5"/>
  <c r="Q3370" i="5"/>
  <c r="Q3392" i="5"/>
  <c r="Q3404" i="5"/>
  <c r="Q3416" i="5"/>
  <c r="Q3428" i="5"/>
  <c r="Q3462" i="5"/>
  <c r="Q3474" i="5"/>
  <c r="Q3498" i="5"/>
  <c r="Q3322" i="5"/>
  <c r="Q3344" i="5"/>
  <c r="Q3356" i="5"/>
  <c r="Q3368" i="5"/>
  <c r="Q3380" i="5"/>
  <c r="Q3414" i="5"/>
  <c r="Q3426" i="5"/>
  <c r="Q3450" i="5"/>
  <c r="Q3472" i="5"/>
  <c r="Q3484" i="5"/>
  <c r="Q3496" i="5"/>
  <c r="Q3508" i="5"/>
  <c r="Q3320" i="5"/>
  <c r="Q3332" i="5"/>
  <c r="Q3366" i="5"/>
  <c r="Q3378" i="5"/>
  <c r="Q3402" i="5"/>
  <c r="Q3424" i="5"/>
  <c r="Q3436" i="5"/>
  <c r="Q3448" i="5"/>
  <c r="Q3460" i="5"/>
  <c r="Q3494" i="5"/>
  <c r="Q3506" i="5"/>
  <c r="Q3513" i="5"/>
  <c r="Q3515" i="5"/>
  <c r="Q3517" i="5"/>
  <c r="Q3519" i="5"/>
  <c r="Q3521" i="5"/>
  <c r="Q3523" i="5"/>
  <c r="Q3525" i="5"/>
  <c r="Q3529" i="5"/>
  <c r="Q3531" i="5"/>
  <c r="Q3533" i="5"/>
  <c r="Q3535" i="5"/>
  <c r="Q3537" i="5"/>
  <c r="Q3539" i="5"/>
  <c r="Q3541" i="5"/>
  <c r="Q3543" i="5"/>
  <c r="Q3547" i="5"/>
  <c r="Q3549" i="5"/>
  <c r="Q3551" i="5"/>
  <c r="Q3553" i="5"/>
  <c r="Q3555" i="5"/>
  <c r="Q3557" i="5"/>
  <c r="Q3559" i="5"/>
  <c r="Q3561" i="5"/>
  <c r="Q3563" i="5"/>
  <c r="Q3565" i="5"/>
  <c r="Q3567" i="5"/>
  <c r="Q3569" i="5"/>
  <c r="Q3330" i="5"/>
  <c r="Q3354" i="5"/>
  <c r="Q3376" i="5"/>
  <c r="Q3388" i="5"/>
  <c r="Q3400" i="5"/>
  <c r="Q3412" i="5"/>
  <c r="Q3446" i="5"/>
  <c r="Q3458" i="5"/>
  <c r="Q3482" i="5"/>
  <c r="Q3504" i="5"/>
  <c r="Q3352" i="5"/>
  <c r="Q3492" i="5"/>
  <c r="Q3573" i="5"/>
  <c r="Q3581" i="5"/>
  <c r="Q3589" i="5"/>
  <c r="Q3597" i="5"/>
  <c r="Q3605" i="5"/>
  <c r="Q3613" i="5"/>
  <c r="Q3621" i="5"/>
  <c r="Q3629" i="5"/>
  <c r="Q3637" i="5"/>
  <c r="Q3645" i="5"/>
  <c r="Q3653" i="5"/>
  <c r="Q3661" i="5"/>
  <c r="Q3671" i="5"/>
  <c r="Q3679" i="5"/>
  <c r="Q3687" i="5"/>
  <c r="Q3717" i="5"/>
  <c r="Q3725" i="5"/>
  <c r="Q3733" i="5"/>
  <c r="Q3741" i="5"/>
  <c r="Q3749" i="5"/>
  <c r="Q3759" i="5"/>
  <c r="Q3767" i="5"/>
  <c r="Q3775" i="5"/>
  <c r="Q3783" i="5"/>
  <c r="Q3791" i="5"/>
  <c r="Q3799" i="5"/>
  <c r="Q3807" i="5"/>
  <c r="Q3815" i="5"/>
  <c r="Q3823" i="5"/>
  <c r="Q3831" i="5"/>
  <c r="Q3839" i="5"/>
  <c r="Q3847" i="5"/>
  <c r="Q3855" i="5"/>
  <c r="Q3863" i="5"/>
  <c r="Q3873" i="5"/>
  <c r="Q3881" i="5"/>
  <c r="Q3889" i="5"/>
  <c r="Q3897" i="5"/>
  <c r="Q3905" i="5"/>
  <c r="Q3923" i="5"/>
  <c r="Q3931" i="5"/>
  <c r="Q3456" i="5"/>
  <c r="Q3895" i="5"/>
  <c r="Q3434" i="5"/>
  <c r="Q3468" i="5"/>
  <c r="Q3571" i="5"/>
  <c r="Q3579" i="5"/>
  <c r="Q3587" i="5"/>
  <c r="Q3595" i="5"/>
  <c r="Q3603" i="5"/>
  <c r="Q3611" i="5"/>
  <c r="Q3619" i="5"/>
  <c r="Q3627" i="5"/>
  <c r="Q3635" i="5"/>
  <c r="Q3643" i="5"/>
  <c r="Q3651" i="5"/>
  <c r="Q3659" i="5"/>
  <c r="Q3667" i="5"/>
  <c r="Q3677" i="5"/>
  <c r="Q3685" i="5"/>
  <c r="Q3715" i="5"/>
  <c r="Q3731" i="5"/>
  <c r="Q3739" i="5"/>
  <c r="Q3747" i="5"/>
  <c r="Q3757" i="5"/>
  <c r="Q3765" i="5"/>
  <c r="Q3773" i="5"/>
  <c r="Q3781" i="5"/>
  <c r="Q3789" i="5"/>
  <c r="Q3797" i="5"/>
  <c r="Q3805" i="5"/>
  <c r="Q3813" i="5"/>
  <c r="Q3821" i="5"/>
  <c r="Q3829" i="5"/>
  <c r="Q3837" i="5"/>
  <c r="Q3845" i="5"/>
  <c r="Q3853" i="5"/>
  <c r="Q3861" i="5"/>
  <c r="Q3871" i="5"/>
  <c r="Q3879" i="5"/>
  <c r="Q3887" i="5"/>
  <c r="Q3903" i="5"/>
  <c r="Q3921" i="5"/>
  <c r="Q3929" i="5"/>
  <c r="Q3364" i="5"/>
  <c r="Q3927" i="5"/>
  <c r="Q3328" i="5"/>
  <c r="Q3398" i="5"/>
  <c r="Q3577" i="5"/>
  <c r="Q3585" i="5"/>
  <c r="Q3593" i="5"/>
  <c r="Q3601" i="5"/>
  <c r="Q3609" i="5"/>
  <c r="Q3617" i="5"/>
  <c r="Q3625" i="5"/>
  <c r="Q3633" i="5"/>
  <c r="Q3641" i="5"/>
  <c r="Q3649" i="5"/>
  <c r="Q3657" i="5"/>
  <c r="Q3665" i="5"/>
  <c r="Q3675" i="5"/>
  <c r="Q3683" i="5"/>
  <c r="Q3713" i="5"/>
  <c r="Q3721" i="5"/>
  <c r="Q3729" i="5"/>
  <c r="Q3737" i="5"/>
  <c r="Q3745" i="5"/>
  <c r="Q3755" i="5"/>
  <c r="Q3763" i="5"/>
  <c r="Q3771" i="5"/>
  <c r="Q3779" i="5"/>
  <c r="Q3787" i="5"/>
  <c r="Q3795" i="5"/>
  <c r="Q3803" i="5"/>
  <c r="Q3811" i="5"/>
  <c r="Q3819" i="5"/>
  <c r="Q3827" i="5"/>
  <c r="Q3835" i="5"/>
  <c r="Q3843" i="5"/>
  <c r="Q3851" i="5"/>
  <c r="Q3859" i="5"/>
  <c r="Q3867" i="5"/>
  <c r="Q3877" i="5"/>
  <c r="Q3885" i="5"/>
  <c r="Q3893" i="5"/>
  <c r="Q3901" i="5"/>
  <c r="Q3919" i="5"/>
  <c r="Q3935" i="5"/>
  <c r="Q3340" i="5"/>
  <c r="Q3480" i="5"/>
  <c r="Q3833" i="5"/>
  <c r="Q3865" i="5"/>
  <c r="Q3883" i="5"/>
  <c r="Q3899" i="5"/>
  <c r="Q3933" i="5"/>
  <c r="Q3410" i="5"/>
  <c r="Q3575" i="5"/>
  <c r="Q3583" i="5"/>
  <c r="Q3591" i="5"/>
  <c r="Q3599" i="5"/>
  <c r="Q3607" i="5"/>
  <c r="Q3615" i="5"/>
  <c r="Q3623" i="5"/>
  <c r="Q3631" i="5"/>
  <c r="Q3639" i="5"/>
  <c r="Q3647" i="5"/>
  <c r="Q3655" i="5"/>
  <c r="Q3663" i="5"/>
  <c r="Q3673" i="5"/>
  <c r="Q3681" i="5"/>
  <c r="Q3689" i="5"/>
  <c r="Q3711" i="5"/>
  <c r="Q3719" i="5"/>
  <c r="Q3727" i="5"/>
  <c r="Q3735" i="5"/>
  <c r="Q3743" i="5"/>
  <c r="Q3753" i="5"/>
  <c r="Q3761" i="5"/>
  <c r="Q3769" i="5"/>
  <c r="Q3777" i="5"/>
  <c r="Q3785" i="5"/>
  <c r="Q3793" i="5"/>
  <c r="Q3801" i="5"/>
  <c r="Q3809" i="5"/>
  <c r="Q3817" i="5"/>
  <c r="Q3825" i="5"/>
  <c r="Q3841" i="5"/>
  <c r="Q3849" i="5"/>
  <c r="Q3857" i="5"/>
  <c r="Q3875" i="5"/>
  <c r="Q3891" i="5"/>
  <c r="Q3917" i="5"/>
  <c r="Q3925" i="5"/>
  <c r="P3333" i="5"/>
  <c r="P3340" i="5"/>
  <c r="P3349" i="5"/>
  <c r="P3356" i="5"/>
  <c r="P3365" i="5"/>
  <c r="P3372" i="5"/>
  <c r="P3381" i="5"/>
  <c r="P3388" i="5"/>
  <c r="P3397" i="5"/>
  <c r="P3404" i="5"/>
  <c r="P3413" i="5"/>
  <c r="P3420" i="5"/>
  <c r="P3429" i="5"/>
  <c r="P3436" i="5"/>
  <c r="P3445" i="5"/>
  <c r="P3452" i="5"/>
  <c r="P3461" i="5"/>
  <c r="P3468" i="5"/>
  <c r="P3477" i="5"/>
  <c r="P3484" i="5"/>
  <c r="P3493" i="5"/>
  <c r="P3500" i="5"/>
  <c r="P3509" i="5"/>
  <c r="P3321" i="5"/>
  <c r="P3338" i="5"/>
  <c r="P3343" i="5"/>
  <c r="P3360" i="5"/>
  <c r="P3367" i="5"/>
  <c r="P3379" i="5"/>
  <c r="P3384" i="5"/>
  <c r="P3396" i="5"/>
  <c r="P3403" i="5"/>
  <c r="P3425" i="5"/>
  <c r="P3430" i="5"/>
  <c r="P3437" i="5"/>
  <c r="P3442" i="5"/>
  <c r="P3449" i="5"/>
  <c r="P3454" i="5"/>
  <c r="P3466" i="5"/>
  <c r="P3471" i="5"/>
  <c r="P3488" i="5"/>
  <c r="P3495" i="5"/>
  <c r="P3507" i="5"/>
  <c r="P3512" i="5"/>
  <c r="P3514" i="5"/>
  <c r="P3516" i="5"/>
  <c r="P3518" i="5"/>
  <c r="P3520" i="5"/>
  <c r="P3522" i="5"/>
  <c r="P3524" i="5"/>
  <c r="P3526" i="5"/>
  <c r="P3528" i="5"/>
  <c r="P3530" i="5"/>
  <c r="P3532" i="5"/>
  <c r="P3534" i="5"/>
  <c r="P3536" i="5"/>
  <c r="P3538" i="5"/>
  <c r="P3540" i="5"/>
  <c r="P3542" i="5"/>
  <c r="P3544" i="5"/>
  <c r="P3546" i="5"/>
  <c r="P3548" i="5"/>
  <c r="P3550" i="5"/>
  <c r="P3552" i="5"/>
  <c r="P3554" i="5"/>
  <c r="P3556" i="5"/>
  <c r="P3558" i="5"/>
  <c r="P3560" i="5"/>
  <c r="P3562" i="5"/>
  <c r="P3564" i="5"/>
  <c r="P3566" i="5"/>
  <c r="P3568" i="5"/>
  <c r="P3570" i="5"/>
  <c r="P3572" i="5"/>
  <c r="P3574" i="5"/>
  <c r="P3576" i="5"/>
  <c r="P3578" i="5"/>
  <c r="P3580" i="5"/>
  <c r="P3582" i="5"/>
  <c r="P3584" i="5"/>
  <c r="P3586" i="5"/>
  <c r="P3588" i="5"/>
  <c r="P3590" i="5"/>
  <c r="P3592" i="5"/>
  <c r="P3594" i="5"/>
  <c r="P3596" i="5"/>
  <c r="P3598" i="5"/>
  <c r="P3600" i="5"/>
  <c r="P3602" i="5"/>
  <c r="P3604" i="5"/>
  <c r="P3606" i="5"/>
  <c r="P3608" i="5"/>
  <c r="P3610" i="5"/>
  <c r="P3612" i="5"/>
  <c r="P3614" i="5"/>
  <c r="P3616" i="5"/>
  <c r="P3618" i="5"/>
  <c r="P3620" i="5"/>
  <c r="P3622" i="5"/>
  <c r="P3624" i="5"/>
  <c r="P3626" i="5"/>
  <c r="P3628" i="5"/>
  <c r="P3630" i="5"/>
  <c r="P3632" i="5"/>
  <c r="P3634" i="5"/>
  <c r="P3636" i="5"/>
  <c r="P3638" i="5"/>
  <c r="P3640" i="5"/>
  <c r="P3642" i="5"/>
  <c r="P3644" i="5"/>
  <c r="P3646" i="5"/>
  <c r="P3648" i="5"/>
  <c r="P3650" i="5"/>
  <c r="P3652" i="5"/>
  <c r="P3654" i="5"/>
  <c r="P3656" i="5"/>
  <c r="P3658" i="5"/>
  <c r="P3660" i="5"/>
  <c r="P3662" i="5"/>
  <c r="P3664" i="5"/>
  <c r="P3666" i="5"/>
  <c r="P3672" i="5"/>
  <c r="P3674" i="5"/>
  <c r="P3676" i="5"/>
  <c r="P3678" i="5"/>
  <c r="P3680" i="5"/>
  <c r="P3682" i="5"/>
  <c r="P3684" i="5"/>
  <c r="P3686" i="5"/>
  <c r="P3688" i="5"/>
  <c r="P3690" i="5"/>
  <c r="P3712" i="5"/>
  <c r="P3716" i="5"/>
  <c r="P3718" i="5"/>
  <c r="P3720" i="5"/>
  <c r="P3722" i="5"/>
  <c r="P3724" i="5"/>
  <c r="P3726" i="5"/>
  <c r="P3728" i="5"/>
  <c r="P3730" i="5"/>
  <c r="P3732" i="5"/>
  <c r="P3734" i="5"/>
  <c r="P3736" i="5"/>
  <c r="P3738" i="5"/>
  <c r="P3740" i="5"/>
  <c r="P3742" i="5"/>
  <c r="P3744" i="5"/>
  <c r="P3746" i="5"/>
  <c r="P3748" i="5"/>
  <c r="P3750" i="5"/>
  <c r="P3754" i="5"/>
  <c r="P3756" i="5"/>
  <c r="P3758" i="5"/>
  <c r="P3760" i="5"/>
  <c r="P3762" i="5"/>
  <c r="P3764" i="5"/>
  <c r="P3766" i="5"/>
  <c r="P3768" i="5"/>
  <c r="P3770" i="5"/>
  <c r="P3772" i="5"/>
  <c r="P3774" i="5"/>
  <c r="P3776" i="5"/>
  <c r="P3778" i="5"/>
  <c r="P3780" i="5"/>
  <c r="P3782" i="5"/>
  <c r="P3784" i="5"/>
  <c r="P3786" i="5"/>
  <c r="P3790" i="5"/>
  <c r="P3792" i="5"/>
  <c r="P3794" i="5"/>
  <c r="P3796" i="5"/>
  <c r="P3800" i="5"/>
  <c r="P3802" i="5"/>
  <c r="P3804" i="5"/>
  <c r="P3806" i="5"/>
  <c r="P3808" i="5"/>
  <c r="P3810" i="5"/>
  <c r="P3812" i="5"/>
  <c r="P3814" i="5"/>
  <c r="P3816" i="5"/>
  <c r="P3818" i="5"/>
  <c r="P3820" i="5"/>
  <c r="P3822" i="5"/>
  <c r="P3824" i="5"/>
  <c r="P3826" i="5"/>
  <c r="P3828" i="5"/>
  <c r="P3830" i="5"/>
  <c r="P3832" i="5"/>
  <c r="P3834" i="5"/>
  <c r="P3836" i="5"/>
  <c r="P3838" i="5"/>
  <c r="P3840" i="5"/>
  <c r="P3842" i="5"/>
  <c r="P3844" i="5"/>
  <c r="P3846" i="5"/>
  <c r="P3848" i="5"/>
  <c r="P3850" i="5"/>
  <c r="P3852" i="5"/>
  <c r="P3854" i="5"/>
  <c r="P3856" i="5"/>
  <c r="P3858" i="5"/>
  <c r="P3860" i="5"/>
  <c r="P3862" i="5"/>
  <c r="P3864" i="5"/>
  <c r="P3866" i="5"/>
  <c r="P3868" i="5"/>
  <c r="P3872" i="5"/>
  <c r="P3874" i="5"/>
  <c r="P3876" i="5"/>
  <c r="P3878" i="5"/>
  <c r="P3880" i="5"/>
  <c r="P3882" i="5"/>
  <c r="P3884" i="5"/>
  <c r="P3886" i="5"/>
  <c r="P3888" i="5"/>
  <c r="P3890" i="5"/>
  <c r="P3892" i="5"/>
  <c r="P3894" i="5"/>
  <c r="P3896" i="5"/>
  <c r="P3898" i="5"/>
  <c r="P3900" i="5"/>
  <c r="P3902" i="5"/>
  <c r="P3904" i="5"/>
  <c r="P3906" i="5"/>
  <c r="P3918" i="5"/>
  <c r="P3920" i="5"/>
  <c r="P3922" i="5"/>
  <c r="P3924" i="5"/>
  <c r="P3926" i="5"/>
  <c r="P3928" i="5"/>
  <c r="P3930" i="5"/>
  <c r="P3934" i="5"/>
  <c r="P3936" i="5"/>
  <c r="P3331" i="5"/>
  <c r="P3336" i="5"/>
  <c r="P3348" i="5"/>
  <c r="P3377" i="5"/>
  <c r="P3389" i="5"/>
  <c r="P3394" i="5"/>
  <c r="P3406" i="5"/>
  <c r="P3418" i="5"/>
  <c r="P3423" i="5"/>
  <c r="P3447" i="5"/>
  <c r="P3459" i="5"/>
  <c r="P3464" i="5"/>
  <c r="P3476" i="5"/>
  <c r="P3483" i="5"/>
  <c r="P3505" i="5"/>
  <c r="P3355" i="5"/>
  <c r="P3382" i="5"/>
  <c r="P3401" i="5"/>
  <c r="P3440" i="5"/>
  <c r="P3510" i="5"/>
  <c r="P3329" i="5"/>
  <c r="P3334" i="5"/>
  <c r="P3341" i="5"/>
  <c r="P3346" i="5"/>
  <c r="P3353" i="5"/>
  <c r="P3358" i="5"/>
  <c r="P3370" i="5"/>
  <c r="P3375" i="5"/>
  <c r="P3392" i="5"/>
  <c r="P3399" i="5"/>
  <c r="P3411" i="5"/>
  <c r="P3416" i="5"/>
  <c r="P3428" i="5"/>
  <c r="P3435" i="5"/>
  <c r="P3457" i="5"/>
  <c r="P3462" i="5"/>
  <c r="P3469" i="5"/>
  <c r="P3474" i="5"/>
  <c r="P3481" i="5"/>
  <c r="P3486" i="5"/>
  <c r="P3498" i="5"/>
  <c r="P3503" i="5"/>
  <c r="P3322" i="5"/>
  <c r="P3327" i="5"/>
  <c r="P3344" i="5"/>
  <c r="P3351" i="5"/>
  <c r="P3363" i="5"/>
  <c r="P3368" i="5"/>
  <c r="P3380" i="5"/>
  <c r="P3387" i="5"/>
  <c r="P3409" i="5"/>
  <c r="P3414" i="5"/>
  <c r="P3421" i="5"/>
  <c r="P3426" i="5"/>
  <c r="P3433" i="5"/>
  <c r="P3438" i="5"/>
  <c r="P3450" i="5"/>
  <c r="P3455" i="5"/>
  <c r="P3472" i="5"/>
  <c r="P3491" i="5"/>
  <c r="P3496" i="5"/>
  <c r="P3508" i="5"/>
  <c r="P3320" i="5"/>
  <c r="P3332" i="5"/>
  <c r="P3339" i="5"/>
  <c r="P3361" i="5"/>
  <c r="P3366" i="5"/>
  <c r="P3373" i="5"/>
  <c r="P3378" i="5"/>
  <c r="P3385" i="5"/>
  <c r="P3390" i="5"/>
  <c r="P3402" i="5"/>
  <c r="P3407" i="5"/>
  <c r="P3424" i="5"/>
  <c r="P3431" i="5"/>
  <c r="P3443" i="5"/>
  <c r="P3448" i="5"/>
  <c r="P3460" i="5"/>
  <c r="P3467" i="5"/>
  <c r="P3489" i="5"/>
  <c r="P3494" i="5"/>
  <c r="P3501" i="5"/>
  <c r="P3506" i="5"/>
  <c r="P3513" i="5"/>
  <c r="P3515" i="5"/>
  <c r="P3517" i="5"/>
  <c r="P3519" i="5"/>
  <c r="P3521" i="5"/>
  <c r="P3523" i="5"/>
  <c r="P3525" i="5"/>
  <c r="P3529" i="5"/>
  <c r="P3531" i="5"/>
  <c r="P3533" i="5"/>
  <c r="P3535" i="5"/>
  <c r="P3537" i="5"/>
  <c r="P3539" i="5"/>
  <c r="P3541" i="5"/>
  <c r="P3543" i="5"/>
  <c r="P3547" i="5"/>
  <c r="P3549" i="5"/>
  <c r="P3551" i="5"/>
  <c r="P3553" i="5"/>
  <c r="P3555" i="5"/>
  <c r="P3557" i="5"/>
  <c r="P3559" i="5"/>
  <c r="P3561" i="5"/>
  <c r="P3563" i="5"/>
  <c r="P3565" i="5"/>
  <c r="P3567" i="5"/>
  <c r="P3569" i="5"/>
  <c r="P3330" i="5"/>
  <c r="P3337" i="5"/>
  <c r="P3342" i="5"/>
  <c r="P3354" i="5"/>
  <c r="P3359" i="5"/>
  <c r="P3376" i="5"/>
  <c r="P3383" i="5"/>
  <c r="P3395" i="5"/>
  <c r="P3400" i="5"/>
  <c r="P3412" i="5"/>
  <c r="P3419" i="5"/>
  <c r="P3441" i="5"/>
  <c r="P3446" i="5"/>
  <c r="P3453" i="5"/>
  <c r="P3458" i="5"/>
  <c r="P3465" i="5"/>
  <c r="P3470" i="5"/>
  <c r="P3482" i="5"/>
  <c r="P3487" i="5"/>
  <c r="P3504" i="5"/>
  <c r="P3511" i="5"/>
  <c r="P3328" i="5"/>
  <c r="P3335" i="5"/>
  <c r="P3347" i="5"/>
  <c r="P3352" i="5"/>
  <c r="P3364" i="5"/>
  <c r="P3371" i="5"/>
  <c r="P3393" i="5"/>
  <c r="P3398" i="5"/>
  <c r="P3405" i="5"/>
  <c r="P3410" i="5"/>
  <c r="P3417" i="5"/>
  <c r="P3422" i="5"/>
  <c r="P3434" i="5"/>
  <c r="P3439" i="5"/>
  <c r="P3456" i="5"/>
  <c r="P3463" i="5"/>
  <c r="P3475" i="5"/>
  <c r="P3480" i="5"/>
  <c r="P3492" i="5"/>
  <c r="P3499" i="5"/>
  <c r="P3345" i="5"/>
  <c r="P3478" i="5"/>
  <c r="P3485" i="5"/>
  <c r="P3823" i="5"/>
  <c r="P3374" i="5"/>
  <c r="P3408" i="5"/>
  <c r="P3415" i="5"/>
  <c r="P3571" i="5"/>
  <c r="P3579" i="5"/>
  <c r="P3587" i="5"/>
  <c r="P3595" i="5"/>
  <c r="P3603" i="5"/>
  <c r="P3611" i="5"/>
  <c r="P3619" i="5"/>
  <c r="P3627" i="5"/>
  <c r="P3635" i="5"/>
  <c r="P3643" i="5"/>
  <c r="P3651" i="5"/>
  <c r="P3659" i="5"/>
  <c r="P3667" i="5"/>
  <c r="P3677" i="5"/>
  <c r="P3685" i="5"/>
  <c r="P3715" i="5"/>
  <c r="P3731" i="5"/>
  <c r="P3739" i="5"/>
  <c r="P3747" i="5"/>
  <c r="P3757" i="5"/>
  <c r="P3765" i="5"/>
  <c r="P3773" i="5"/>
  <c r="P3781" i="5"/>
  <c r="P3789" i="5"/>
  <c r="P3797" i="5"/>
  <c r="P3805" i="5"/>
  <c r="P3813" i="5"/>
  <c r="P3821" i="5"/>
  <c r="P3829" i="5"/>
  <c r="P3837" i="5"/>
  <c r="P3845" i="5"/>
  <c r="P3853" i="5"/>
  <c r="P3861" i="5"/>
  <c r="P3871" i="5"/>
  <c r="P3879" i="5"/>
  <c r="P3887" i="5"/>
  <c r="P3895" i="5"/>
  <c r="P3903" i="5"/>
  <c r="P3921" i="5"/>
  <c r="P3929" i="5"/>
  <c r="P3386" i="5"/>
  <c r="P3427" i="5"/>
  <c r="P3350" i="5"/>
  <c r="P3357" i="5"/>
  <c r="P3490" i="5"/>
  <c r="P3497" i="5"/>
  <c r="P3577" i="5"/>
  <c r="P3585" i="5"/>
  <c r="P3593" i="5"/>
  <c r="P3601" i="5"/>
  <c r="P3609" i="5"/>
  <c r="P3617" i="5"/>
  <c r="P3625" i="5"/>
  <c r="P3633" i="5"/>
  <c r="P3641" i="5"/>
  <c r="P3649" i="5"/>
  <c r="P3657" i="5"/>
  <c r="P3665" i="5"/>
  <c r="P3675" i="5"/>
  <c r="P3683" i="5"/>
  <c r="P3713" i="5"/>
  <c r="P3721" i="5"/>
  <c r="P3729" i="5"/>
  <c r="P3737" i="5"/>
  <c r="P3745" i="5"/>
  <c r="P3755" i="5"/>
  <c r="P3763" i="5"/>
  <c r="P3771" i="5"/>
  <c r="P3779" i="5"/>
  <c r="P3787" i="5"/>
  <c r="P3795" i="5"/>
  <c r="P3803" i="5"/>
  <c r="P3811" i="5"/>
  <c r="P3819" i="5"/>
  <c r="P3827" i="5"/>
  <c r="P3835" i="5"/>
  <c r="P3843" i="5"/>
  <c r="P3851" i="5"/>
  <c r="P3859" i="5"/>
  <c r="P3867" i="5"/>
  <c r="P3877" i="5"/>
  <c r="P3885" i="5"/>
  <c r="P3893" i="5"/>
  <c r="P3901" i="5"/>
  <c r="P3919" i="5"/>
  <c r="P3927" i="5"/>
  <c r="P3935" i="5"/>
  <c r="P3391" i="5"/>
  <c r="P3432" i="5"/>
  <c r="P3473" i="5"/>
  <c r="P3575" i="5"/>
  <c r="P3583" i="5"/>
  <c r="P3591" i="5"/>
  <c r="P3599" i="5"/>
  <c r="P3607" i="5"/>
  <c r="P3615" i="5"/>
  <c r="P3623" i="5"/>
  <c r="P3631" i="5"/>
  <c r="P3639" i="5"/>
  <c r="P3647" i="5"/>
  <c r="P3655" i="5"/>
  <c r="P3663" i="5"/>
  <c r="P3673" i="5"/>
  <c r="P3681" i="5"/>
  <c r="P3689" i="5"/>
  <c r="P3711" i="5"/>
  <c r="P3719" i="5"/>
  <c r="P3727" i="5"/>
  <c r="P3735" i="5"/>
  <c r="P3743" i="5"/>
  <c r="P3753" i="5"/>
  <c r="P3761" i="5"/>
  <c r="P3769" i="5"/>
  <c r="P3777" i="5"/>
  <c r="P3785" i="5"/>
  <c r="P3793" i="5"/>
  <c r="P3801" i="5"/>
  <c r="P3809" i="5"/>
  <c r="P3817" i="5"/>
  <c r="P3825" i="5"/>
  <c r="P3833" i="5"/>
  <c r="P3841" i="5"/>
  <c r="P3849" i="5"/>
  <c r="P3857" i="5"/>
  <c r="P3865" i="5"/>
  <c r="P3875" i="5"/>
  <c r="P3883" i="5"/>
  <c r="P3891" i="5"/>
  <c r="P3899" i="5"/>
  <c r="P3917" i="5"/>
  <c r="P3925" i="5"/>
  <c r="P3933" i="5"/>
  <c r="P3581" i="5"/>
  <c r="P3597" i="5"/>
  <c r="P3605" i="5"/>
  <c r="P3613" i="5"/>
  <c r="P3629" i="5"/>
  <c r="P3637" i="5"/>
  <c r="P3653" i="5"/>
  <c r="P3661" i="5"/>
  <c r="P3671" i="5"/>
  <c r="P3687" i="5"/>
  <c r="P3717" i="5"/>
  <c r="P3725" i="5"/>
  <c r="P3733" i="5"/>
  <c r="P3749" i="5"/>
  <c r="P3767" i="5"/>
  <c r="P3775" i="5"/>
  <c r="P3815" i="5"/>
  <c r="P3831" i="5"/>
  <c r="P3847" i="5"/>
  <c r="P3855" i="5"/>
  <c r="P3873" i="5"/>
  <c r="P3923" i="5"/>
  <c r="P3931" i="5"/>
  <c r="P3362" i="5"/>
  <c r="P3369" i="5"/>
  <c r="P3451" i="5"/>
  <c r="P3502" i="5"/>
  <c r="P3444" i="5"/>
  <c r="P3573" i="5"/>
  <c r="P3589" i="5"/>
  <c r="P3621" i="5"/>
  <c r="P3645" i="5"/>
  <c r="P3679" i="5"/>
  <c r="P3741" i="5"/>
  <c r="P3759" i="5"/>
  <c r="P3783" i="5"/>
  <c r="P3791" i="5"/>
  <c r="P3799" i="5"/>
  <c r="P3807" i="5"/>
  <c r="P3839" i="5"/>
  <c r="P3863" i="5"/>
  <c r="P3881" i="5"/>
  <c r="P3889" i="5"/>
  <c r="P3897" i="5"/>
  <c r="P3905" i="5"/>
  <c r="U9" i="12"/>
  <c r="U8" i="12"/>
  <c r="U12" i="12"/>
  <c r="U6" i="12"/>
  <c r="U7" i="12"/>
  <c r="U4" i="12"/>
  <c r="I18" i="10"/>
  <c r="U10" i="12"/>
  <c r="U11" i="12"/>
  <c r="J4" i="10"/>
  <c r="U5" i="12"/>
  <c r="I22" i="10"/>
  <c r="U13" i="12"/>
  <c r="U3" i="12"/>
  <c r="R6" i="12"/>
  <c r="Q6" i="12"/>
  <c r="J13" i="10"/>
  <c r="I19" i="10"/>
  <c r="M11" i="10"/>
  <c r="N6" i="10"/>
  <c r="N12" i="10"/>
  <c r="O12" i="10" s="1"/>
  <c r="M7" i="10"/>
  <c r="M3" i="10"/>
  <c r="M5" i="10"/>
  <c r="N8" i="10"/>
  <c r="I10" i="10"/>
  <c r="J9" i="10"/>
  <c r="N3" i="10"/>
  <c r="M4" i="10"/>
  <c r="N5" i="10"/>
  <c r="N7" i="10"/>
  <c r="M10" i="10"/>
  <c r="N11" i="10"/>
  <c r="M13" i="10"/>
  <c r="N4" i="10"/>
  <c r="J6" i="10"/>
  <c r="J8" i="10"/>
  <c r="M9" i="10"/>
  <c r="N10" i="10"/>
  <c r="N13" i="10"/>
  <c r="J3" i="10"/>
  <c r="J5" i="10"/>
  <c r="M6" i="10"/>
  <c r="J7" i="10"/>
  <c r="M8" i="10"/>
  <c r="N9" i="10"/>
  <c r="W6202" i="5" l="1"/>
  <c r="X6202" i="5"/>
  <c r="W6338" i="5"/>
  <c r="X6338" i="5"/>
  <c r="W6273" i="5"/>
  <c r="X6273" i="5"/>
  <c r="W6195" i="5"/>
  <c r="X6195" i="5"/>
  <c r="X6230" i="5"/>
  <c r="W6230" i="5"/>
  <c r="X6268" i="5"/>
  <c r="W6268" i="5"/>
  <c r="W6265" i="5"/>
  <c r="X6265" i="5"/>
  <c r="W6098" i="5"/>
  <c r="X6098" i="5"/>
  <c r="W6057" i="5"/>
  <c r="X6057" i="5"/>
  <c r="X6115" i="5"/>
  <c r="W6115" i="5"/>
  <c r="X6065" i="5"/>
  <c r="W6065" i="5"/>
  <c r="X6052" i="5"/>
  <c r="W6052" i="5"/>
  <c r="W6088" i="5"/>
  <c r="X6088" i="5"/>
  <c r="X6131" i="5"/>
  <c r="W6131" i="5"/>
  <c r="X6178" i="5"/>
  <c r="W6178" i="5"/>
  <c r="W6132" i="5"/>
  <c r="X6132" i="5"/>
  <c r="X6283" i="5"/>
  <c r="W6283" i="5"/>
  <c r="W6204" i="5"/>
  <c r="X6204" i="5"/>
  <c r="W6261" i="5"/>
  <c r="X6261" i="5"/>
  <c r="X6124" i="5"/>
  <c r="W6124" i="5"/>
  <c r="X6050" i="5"/>
  <c r="W6050" i="5"/>
  <c r="W6049" i="5"/>
  <c r="X6049" i="5"/>
  <c r="X6051" i="5"/>
  <c r="W6051" i="5"/>
  <c r="X6109" i="5"/>
  <c r="W6109" i="5"/>
  <c r="W6108" i="5"/>
  <c r="X6108" i="5"/>
  <c r="X6147" i="5"/>
  <c r="W6147" i="5"/>
  <c r="W6159" i="5"/>
  <c r="X6159" i="5"/>
  <c r="X6148" i="5"/>
  <c r="W6148" i="5"/>
  <c r="X6238" i="5"/>
  <c r="W6238" i="5"/>
  <c r="W6259" i="5"/>
  <c r="X6259" i="5"/>
  <c r="X6349" i="5"/>
  <c r="W6349" i="5"/>
  <c r="X6352" i="5"/>
  <c r="W6352" i="5"/>
  <c r="W6343" i="5"/>
  <c r="X6343" i="5"/>
  <c r="W6295" i="5"/>
  <c r="X6295" i="5"/>
  <c r="X6276" i="5"/>
  <c r="W6276" i="5"/>
  <c r="W6251" i="5"/>
  <c r="X6251" i="5"/>
  <c r="W6130" i="5"/>
  <c r="X6130" i="5"/>
  <c r="X6066" i="5"/>
  <c r="W6066" i="5"/>
  <c r="W6342" i="5"/>
  <c r="X6342" i="5"/>
  <c r="X6140" i="5"/>
  <c r="W6140" i="5"/>
  <c r="X6082" i="5"/>
  <c r="W6082" i="5"/>
  <c r="W6081" i="5"/>
  <c r="X6081" i="5"/>
  <c r="W6097" i="5"/>
  <c r="X6097" i="5"/>
  <c r="X6064" i="5"/>
  <c r="W6064" i="5"/>
  <c r="X6154" i="5"/>
  <c r="W6154" i="5"/>
  <c r="W6175" i="5"/>
  <c r="X6175" i="5"/>
  <c r="X6167" i="5"/>
  <c r="W6167" i="5"/>
  <c r="X6176" i="5"/>
  <c r="W6176" i="5"/>
  <c r="W6274" i="5"/>
  <c r="X6274" i="5"/>
  <c r="W6287" i="5"/>
  <c r="X6287" i="5"/>
  <c r="X6337" i="5"/>
  <c r="W6337" i="5"/>
  <c r="X6351" i="5"/>
  <c r="W6351" i="5"/>
  <c r="W6252" i="5"/>
  <c r="X6252" i="5"/>
  <c r="X6289" i="5"/>
  <c r="W6289" i="5"/>
  <c r="X6298" i="5"/>
  <c r="W6298" i="5"/>
  <c r="W6083" i="5"/>
  <c r="X6083" i="5"/>
  <c r="X6116" i="5"/>
  <c r="W6116" i="5"/>
  <c r="W6110" i="5"/>
  <c r="X6110" i="5"/>
  <c r="W6073" i="5"/>
  <c r="X6073" i="5"/>
  <c r="W6095" i="5"/>
  <c r="X6095" i="5"/>
  <c r="W6058" i="5"/>
  <c r="X6058" i="5"/>
  <c r="X6156" i="5"/>
  <c r="W6156" i="5"/>
  <c r="W6142" i="5"/>
  <c r="X6142" i="5"/>
  <c r="W6177" i="5"/>
  <c r="X6177" i="5"/>
  <c r="W6253" i="5"/>
  <c r="X6253" i="5"/>
  <c r="W6335" i="5"/>
  <c r="X6335" i="5"/>
  <c r="X6281" i="5"/>
  <c r="W6281" i="5"/>
  <c r="X6089" i="5"/>
  <c r="W6089" i="5"/>
  <c r="W6076" i="5"/>
  <c r="X6076" i="5"/>
  <c r="W6075" i="5"/>
  <c r="X6075" i="5"/>
  <c r="W6123" i="5"/>
  <c r="X6123" i="5"/>
  <c r="X6122" i="5"/>
  <c r="W6122" i="5"/>
  <c r="W6155" i="5"/>
  <c r="X6155" i="5"/>
  <c r="X6161" i="5"/>
  <c r="W6161" i="5"/>
  <c r="W6146" i="5"/>
  <c r="X6146" i="5"/>
  <c r="X6162" i="5"/>
  <c r="W6162" i="5"/>
  <c r="X6262" i="5"/>
  <c r="W6262" i="5"/>
  <c r="W6219" i="5"/>
  <c r="X6219" i="5"/>
  <c r="W6201" i="5"/>
  <c r="X6201" i="5"/>
  <c r="W6220" i="5"/>
  <c r="X6220" i="5"/>
  <c r="X6266" i="5"/>
  <c r="W6266" i="5"/>
  <c r="X6327" i="5"/>
  <c r="W6327" i="5"/>
  <c r="X6336" i="5"/>
  <c r="W6336" i="5"/>
  <c r="W6297" i="5"/>
  <c r="X6297" i="5"/>
  <c r="W6267" i="5"/>
  <c r="X6267" i="5"/>
  <c r="W6284" i="5"/>
  <c r="X6284" i="5"/>
  <c r="X6056" i="5"/>
  <c r="W6056" i="5"/>
  <c r="X6090" i="5"/>
  <c r="W6090" i="5"/>
  <c r="W6113" i="5"/>
  <c r="X6113" i="5"/>
  <c r="W6139" i="5"/>
  <c r="X6139" i="5"/>
  <c r="W6107" i="5"/>
  <c r="X6107" i="5"/>
  <c r="W6187" i="5"/>
  <c r="X6187" i="5"/>
  <c r="W6169" i="5"/>
  <c r="X6169" i="5"/>
  <c r="X6168" i="5"/>
  <c r="W6168" i="5"/>
  <c r="X6170" i="5"/>
  <c r="W6170" i="5"/>
  <c r="X6296" i="5"/>
  <c r="W6296" i="5"/>
  <c r="X6218" i="5"/>
  <c r="W6218" i="5"/>
  <c r="W6260" i="5"/>
  <c r="X6260" i="5"/>
  <c r="W6245" i="5"/>
  <c r="X6245" i="5"/>
  <c r="W6350" i="5"/>
  <c r="X6350" i="5"/>
  <c r="X6341" i="5"/>
  <c r="W6341" i="5"/>
  <c r="W6330" i="5"/>
  <c r="X6330" i="5"/>
  <c r="W6328" i="5"/>
  <c r="X6328" i="5"/>
  <c r="W6129" i="5"/>
  <c r="X6129" i="5"/>
  <c r="W6121" i="5"/>
  <c r="X6121" i="5"/>
  <c r="X6087" i="5"/>
  <c r="W6087" i="5"/>
  <c r="X6074" i="5"/>
  <c r="W6074" i="5"/>
  <c r="X6188" i="5"/>
  <c r="W6188" i="5"/>
  <c r="W6186" i="5"/>
  <c r="X6186" i="5"/>
  <c r="W6145" i="5"/>
  <c r="X6145" i="5"/>
  <c r="W6288" i="5"/>
  <c r="X6288" i="5"/>
  <c r="W6329" i="5"/>
  <c r="X6329" i="5"/>
  <c r="W5276" i="5"/>
  <c r="W6063" i="5"/>
  <c r="X6063" i="5"/>
  <c r="W6084" i="5"/>
  <c r="X6084" i="5"/>
  <c r="X6114" i="5"/>
  <c r="W6114" i="5"/>
  <c r="W6096" i="5"/>
  <c r="X6096" i="5"/>
  <c r="W6055" i="5"/>
  <c r="X6055" i="5"/>
  <c r="W6153" i="5"/>
  <c r="X6153" i="5"/>
  <c r="X6141" i="5"/>
  <c r="W6141" i="5"/>
  <c r="X6160" i="5"/>
  <c r="W6160" i="5"/>
  <c r="X6185" i="5"/>
  <c r="W6185" i="5"/>
  <c r="X6203" i="5"/>
  <c r="W6203" i="5"/>
  <c r="W6290" i="5"/>
  <c r="X6290" i="5"/>
  <c r="X6196" i="5"/>
  <c r="W6196" i="5"/>
  <c r="X6254" i="5"/>
  <c r="W6254" i="5"/>
  <c r="X6275" i="5"/>
  <c r="W6275" i="5"/>
  <c r="W6217" i="5"/>
  <c r="X6217" i="5"/>
  <c r="X6282" i="5"/>
  <c r="W6282" i="5"/>
  <c r="W6344" i="5"/>
  <c r="X6344" i="5"/>
  <c r="W5720" i="5"/>
  <c r="X5720" i="5"/>
  <c r="X5718" i="5"/>
  <c r="W5718" i="5"/>
  <c r="W5844" i="5"/>
  <c r="X5844" i="5"/>
  <c r="X5914" i="5"/>
  <c r="W5914" i="5"/>
  <c r="X5912" i="5"/>
  <c r="W5912" i="5"/>
  <c r="X5917" i="5"/>
  <c r="W5917" i="5"/>
  <c r="W5940" i="5"/>
  <c r="X5940" i="5"/>
  <c r="W6019" i="5"/>
  <c r="X6019" i="5"/>
  <c r="X5948" i="5"/>
  <c r="W5948" i="5"/>
  <c r="X6029" i="5"/>
  <c r="W6029" i="5"/>
  <c r="W6006" i="5"/>
  <c r="X6006" i="5"/>
  <c r="X5998" i="5"/>
  <c r="W5998" i="5"/>
  <c r="W6044" i="5"/>
  <c r="X6044" i="5"/>
  <c r="X5702" i="5"/>
  <c r="W5702" i="5"/>
  <c r="W5703" i="5"/>
  <c r="X5703" i="5"/>
  <c r="X5843" i="5"/>
  <c r="W5843" i="5"/>
  <c r="W5836" i="5"/>
  <c r="X5836" i="5"/>
  <c r="W5829" i="5"/>
  <c r="X5829" i="5"/>
  <c r="X5897" i="5"/>
  <c r="W5897" i="5"/>
  <c r="X5928" i="5"/>
  <c r="W5928" i="5"/>
  <c r="X5971" i="5"/>
  <c r="W5971" i="5"/>
  <c r="W5972" i="5"/>
  <c r="X5972" i="5"/>
  <c r="X5994" i="5"/>
  <c r="W5994" i="5"/>
  <c r="W5920" i="5"/>
  <c r="X5920" i="5"/>
  <c r="X5929" i="5"/>
  <c r="W5929" i="5"/>
  <c r="X5986" i="5"/>
  <c r="W5986" i="5"/>
  <c r="X5714" i="5"/>
  <c r="W5714" i="5"/>
  <c r="W5830" i="5"/>
  <c r="X5830" i="5"/>
  <c r="X5856" i="5"/>
  <c r="W5856" i="5"/>
  <c r="X5985" i="5"/>
  <c r="W5985" i="5"/>
  <c r="X5963" i="5"/>
  <c r="W5963" i="5"/>
  <c r="X5956" i="5"/>
  <c r="W5956" i="5"/>
  <c r="X5716" i="5"/>
  <c r="W5716" i="5"/>
  <c r="X5715" i="5"/>
  <c r="W5715" i="5"/>
  <c r="X5863" i="5"/>
  <c r="W5863" i="5"/>
  <c r="W5898" i="5"/>
  <c r="X5898" i="5"/>
  <c r="W5853" i="5"/>
  <c r="X5853" i="5"/>
  <c r="W5862" i="5"/>
  <c r="X5862" i="5"/>
  <c r="X5899" i="5"/>
  <c r="W5899" i="5"/>
  <c r="X6005" i="5"/>
  <c r="W6005" i="5"/>
  <c r="X5964" i="5"/>
  <c r="W5964" i="5"/>
  <c r="W6020" i="5"/>
  <c r="X6020" i="5"/>
  <c r="W5974" i="5"/>
  <c r="X5974" i="5"/>
  <c r="W5945" i="5"/>
  <c r="X5945" i="5"/>
  <c r="W5930" i="5"/>
  <c r="X5930" i="5"/>
  <c r="X5708" i="5"/>
  <c r="W5708" i="5"/>
  <c r="W5710" i="5"/>
  <c r="X5710" i="5"/>
  <c r="W5864" i="5"/>
  <c r="X5864" i="5"/>
  <c r="X5905" i="5"/>
  <c r="W5905" i="5"/>
  <c r="X5927" i="5"/>
  <c r="W5927" i="5"/>
  <c r="W5962" i="5"/>
  <c r="X5962" i="5"/>
  <c r="W5993" i="5"/>
  <c r="X5993" i="5"/>
  <c r="W6014" i="5"/>
  <c r="X6014" i="5"/>
  <c r="X5701" i="5"/>
  <c r="W5701" i="5"/>
  <c r="X5713" i="5"/>
  <c r="W5713" i="5"/>
  <c r="W5712" i="5"/>
  <c r="X5712" i="5"/>
  <c r="X5819" i="5"/>
  <c r="W5819" i="5"/>
  <c r="X5861" i="5"/>
  <c r="W5861" i="5"/>
  <c r="W5845" i="5"/>
  <c r="X5845" i="5"/>
  <c r="W5854" i="5"/>
  <c r="X5854" i="5"/>
  <c r="X5906" i="5"/>
  <c r="W5906" i="5"/>
  <c r="W5999" i="5"/>
  <c r="X5999" i="5"/>
  <c r="W6000" i="5"/>
  <c r="X6000" i="5"/>
  <c r="X5919" i="5"/>
  <c r="W5919" i="5"/>
  <c r="W6042" i="5"/>
  <c r="X6042" i="5"/>
  <c r="X5991" i="5"/>
  <c r="W5991" i="5"/>
  <c r="W5954" i="5"/>
  <c r="X5954" i="5"/>
  <c r="W5705" i="5"/>
  <c r="X5705" i="5"/>
  <c r="W5707" i="5"/>
  <c r="X5707" i="5"/>
  <c r="W5700" i="5"/>
  <c r="X5700" i="5"/>
  <c r="W5835" i="5"/>
  <c r="X5835" i="5"/>
  <c r="W5855" i="5"/>
  <c r="X5855" i="5"/>
  <c r="X5837" i="5"/>
  <c r="W5837" i="5"/>
  <c r="W5846" i="5"/>
  <c r="X5846" i="5"/>
  <c r="X5918" i="5"/>
  <c r="W5918" i="5"/>
  <c r="W6008" i="5"/>
  <c r="X6008" i="5"/>
  <c r="W6030" i="5"/>
  <c r="X6030" i="5"/>
  <c r="W5973" i="5"/>
  <c r="X5973" i="5"/>
  <c r="X5941" i="5"/>
  <c r="W5941" i="5"/>
  <c r="X5983" i="5"/>
  <c r="W5983" i="5"/>
  <c r="X5946" i="5"/>
  <c r="W5946" i="5"/>
  <c r="W5699" i="5"/>
  <c r="X5699" i="5"/>
  <c r="W5709" i="5"/>
  <c r="X5709" i="5"/>
  <c r="W5711" i="5"/>
  <c r="X5711" i="5"/>
  <c r="X5704" i="5"/>
  <c r="W5704" i="5"/>
  <c r="X5913" i="5"/>
  <c r="W5913" i="5"/>
  <c r="X5911" i="5"/>
  <c r="W5911" i="5"/>
  <c r="W5903" i="5"/>
  <c r="X5903" i="5"/>
  <c r="W5838" i="5"/>
  <c r="X5838" i="5"/>
  <c r="W5939" i="5"/>
  <c r="X5939" i="5"/>
  <c r="W5961" i="5"/>
  <c r="X5961" i="5"/>
  <c r="X5953" i="5"/>
  <c r="W5953" i="5"/>
  <c r="W6007" i="5"/>
  <c r="X6007" i="5"/>
  <c r="X5947" i="5"/>
  <c r="W5947" i="5"/>
  <c r="X6043" i="5"/>
  <c r="W6043" i="5"/>
  <c r="X5992" i="5"/>
  <c r="W5992" i="5"/>
  <c r="X5717" i="5"/>
  <c r="W5717" i="5"/>
  <c r="X5719" i="5"/>
  <c r="W5719" i="5"/>
  <c r="W5706" i="5"/>
  <c r="X5706" i="5"/>
  <c r="X5832" i="5"/>
  <c r="W5832" i="5"/>
  <c r="W5831" i="5"/>
  <c r="X5831" i="5"/>
  <c r="W5821" i="5"/>
  <c r="X5821" i="5"/>
  <c r="W5904" i="5"/>
  <c r="X5904" i="5"/>
  <c r="W5900" i="5"/>
  <c r="X5900" i="5"/>
  <c r="W5955" i="5"/>
  <c r="X5955" i="5"/>
  <c r="W6013" i="5"/>
  <c r="X6013" i="5"/>
  <c r="W6041" i="5"/>
  <c r="X6041" i="5"/>
  <c r="X5997" i="5"/>
  <c r="W5997" i="5"/>
  <c r="X5942" i="5"/>
  <c r="W5942" i="5"/>
  <c r="W5984" i="5"/>
  <c r="X5984" i="5"/>
  <c r="X5444" i="5"/>
  <c r="W5444" i="5"/>
  <c r="W5413" i="5"/>
  <c r="X5413" i="5"/>
  <c r="X5422" i="5"/>
  <c r="W5422" i="5"/>
  <c r="W5429" i="5"/>
  <c r="X5429" i="5"/>
  <c r="W5460" i="5"/>
  <c r="X5460" i="5"/>
  <c r="W5502" i="5"/>
  <c r="X5502" i="5"/>
  <c r="W5523" i="5"/>
  <c r="X5523" i="5"/>
  <c r="W5560" i="5"/>
  <c r="X5560" i="5"/>
  <c r="X5430" i="5"/>
  <c r="W5430" i="5"/>
  <c r="W5414" i="5"/>
  <c r="X5414" i="5"/>
  <c r="W5434" i="5"/>
  <c r="X5434" i="5"/>
  <c r="X5443" i="5"/>
  <c r="W5443" i="5"/>
  <c r="X5441" i="5"/>
  <c r="W5441" i="5"/>
  <c r="W5542" i="5"/>
  <c r="X5542" i="5"/>
  <c r="X5464" i="5"/>
  <c r="W5464" i="5"/>
  <c r="W5459" i="5"/>
  <c r="X5459" i="5"/>
  <c r="X5469" i="5"/>
  <c r="W5469" i="5"/>
  <c r="W5501" i="5"/>
  <c r="X5501" i="5"/>
  <c r="W5522" i="5"/>
  <c r="X5522" i="5"/>
  <c r="W5626" i="5"/>
  <c r="X5626" i="5"/>
  <c r="W5511" i="5"/>
  <c r="X5511" i="5"/>
  <c r="W5478" i="5"/>
  <c r="X5478" i="5"/>
  <c r="X5484" i="5"/>
  <c r="W5484" i="5"/>
  <c r="X5516" i="5"/>
  <c r="W5516" i="5"/>
  <c r="X5412" i="5"/>
  <c r="W5412" i="5"/>
  <c r="X5539" i="5"/>
  <c r="W5539" i="5"/>
  <c r="X5486" i="5"/>
  <c r="W5486" i="5"/>
  <c r="W5488" i="5"/>
  <c r="X5488" i="5"/>
  <c r="W5055" i="5"/>
  <c r="X5055" i="5"/>
  <c r="X5053" i="5"/>
  <c r="W5053" i="5"/>
  <c r="X5093" i="5"/>
  <c r="W5093" i="5"/>
  <c r="W5058" i="5"/>
  <c r="X5058" i="5"/>
  <c r="W5082" i="5"/>
  <c r="X5082" i="5"/>
  <c r="X5049" i="5"/>
  <c r="W5049" i="5"/>
  <c r="W5064" i="5"/>
  <c r="X5064" i="5"/>
  <c r="W5065" i="5"/>
  <c r="X5065" i="5"/>
  <c r="X5027" i="5"/>
  <c r="W5027" i="5"/>
  <c r="X5044" i="5"/>
  <c r="W5044" i="5"/>
  <c r="W5063" i="5"/>
  <c r="X5063" i="5"/>
  <c r="X5028" i="5"/>
  <c r="W5028" i="5"/>
  <c r="W5062" i="5"/>
  <c r="X5062" i="5"/>
  <c r="W5071" i="5"/>
  <c r="X5071" i="5"/>
  <c r="W5057" i="5"/>
  <c r="X5057" i="5"/>
  <c r="W5070" i="5"/>
  <c r="X5070" i="5"/>
  <c r="W5076" i="5"/>
  <c r="X5076" i="5"/>
  <c r="X5077" i="5"/>
  <c r="W5077" i="5"/>
  <c r="X5074" i="5"/>
  <c r="W5074" i="5"/>
  <c r="X5080" i="5"/>
  <c r="W5080" i="5"/>
  <c r="X5037" i="5"/>
  <c r="W5037" i="5"/>
  <c r="W5086" i="5"/>
  <c r="X5086" i="5"/>
  <c r="W5084" i="5"/>
  <c r="X5084" i="5"/>
  <c r="X3939" i="5"/>
  <c r="W3939" i="5"/>
  <c r="X3093" i="5"/>
  <c r="W3093" i="5"/>
  <c r="W4920" i="5"/>
  <c r="X4920" i="5"/>
  <c r="W5012" i="5"/>
  <c r="X5012" i="5"/>
  <c r="X4951" i="5"/>
  <c r="W4951" i="5"/>
  <c r="X5036" i="5"/>
  <c r="W5036" i="5"/>
  <c r="W4980" i="5"/>
  <c r="X4980" i="5"/>
  <c r="X5692" i="5"/>
  <c r="W5692" i="5"/>
  <c r="X5620" i="5"/>
  <c r="W5620" i="5"/>
  <c r="W5535" i="5"/>
  <c r="X5535" i="5"/>
  <c r="X5417" i="5"/>
  <c r="W5417" i="5"/>
  <c r="X5603" i="5"/>
  <c r="W5603" i="5"/>
  <c r="W5605" i="5"/>
  <c r="X5605" i="5"/>
  <c r="X5406" i="5"/>
  <c r="W5406" i="5"/>
  <c r="W5529" i="5"/>
  <c r="X5529" i="5"/>
  <c r="W3944" i="5"/>
  <c r="X3944" i="5"/>
  <c r="W3984" i="5"/>
  <c r="X3984" i="5"/>
  <c r="W3970" i="5"/>
  <c r="X3970" i="5"/>
  <c r="X3953" i="5"/>
  <c r="W3953" i="5"/>
  <c r="X3941" i="5"/>
  <c r="W3941" i="5"/>
  <c r="W3955" i="5"/>
  <c r="X3955" i="5"/>
  <c r="X3065" i="5"/>
  <c r="W3065" i="5"/>
  <c r="X3058" i="5"/>
  <c r="W3058" i="5"/>
  <c r="X3074" i="5"/>
  <c r="W3074" i="5"/>
  <c r="X3083" i="5"/>
  <c r="W3083" i="5"/>
  <c r="W3079" i="5"/>
  <c r="X3079" i="5"/>
  <c r="W3701" i="5"/>
  <c r="X3701" i="5"/>
  <c r="W3707" i="5"/>
  <c r="X3707" i="5"/>
  <c r="X3702" i="5"/>
  <c r="W3702" i="5"/>
  <c r="X4930" i="5"/>
  <c r="W4930" i="5"/>
  <c r="W4932" i="5"/>
  <c r="X4932" i="5"/>
  <c r="W4946" i="5"/>
  <c r="X4946" i="5"/>
  <c r="X4933" i="5"/>
  <c r="W4933" i="5"/>
  <c r="W4927" i="5"/>
  <c r="X4927" i="5"/>
  <c r="X5052" i="5"/>
  <c r="W5052" i="5"/>
  <c r="W5051" i="5"/>
  <c r="X5051" i="5"/>
  <c r="W4987" i="5"/>
  <c r="X4987" i="5"/>
  <c r="X4973" i="5"/>
  <c r="W4973" i="5"/>
  <c r="X4981" i="5"/>
  <c r="W4981" i="5"/>
  <c r="X5021" i="5"/>
  <c r="W5021" i="5"/>
  <c r="W5042" i="5"/>
  <c r="X5042" i="5"/>
  <c r="X4960" i="5"/>
  <c r="W4960" i="5"/>
  <c r="W5002" i="5"/>
  <c r="X5002" i="5"/>
  <c r="W5000" i="5"/>
  <c r="X5000" i="5"/>
  <c r="X5004" i="5"/>
  <c r="W5004" i="5"/>
  <c r="X5024" i="5"/>
  <c r="W5024" i="5"/>
  <c r="X5596" i="5"/>
  <c r="W5596" i="5"/>
  <c r="X5643" i="5"/>
  <c r="W5643" i="5"/>
  <c r="W5609" i="5"/>
  <c r="X5609" i="5"/>
  <c r="X5684" i="5"/>
  <c r="W5684" i="5"/>
  <c r="X5629" i="5"/>
  <c r="W5629" i="5"/>
  <c r="W5619" i="5"/>
  <c r="X5619" i="5"/>
  <c r="W5601" i="5"/>
  <c r="X5601" i="5"/>
  <c r="X5663" i="5"/>
  <c r="W5663" i="5"/>
  <c r="X5491" i="5"/>
  <c r="W5491" i="5"/>
  <c r="W5546" i="5"/>
  <c r="X5546" i="5"/>
  <c r="X5489" i="5"/>
  <c r="W5489" i="5"/>
  <c r="W5410" i="5"/>
  <c r="X5410" i="5"/>
  <c r="W5564" i="5"/>
  <c r="X5564" i="5"/>
  <c r="X5473" i="5"/>
  <c r="W5473" i="5"/>
  <c r="X5407" i="5"/>
  <c r="W5407" i="5"/>
  <c r="X5415" i="5"/>
  <c r="W5415" i="5"/>
  <c r="W5520" i="5"/>
  <c r="X5520" i="5"/>
  <c r="W5569" i="5"/>
  <c r="X5569" i="5"/>
  <c r="W5694" i="5"/>
  <c r="X5694" i="5"/>
  <c r="W5616" i="5"/>
  <c r="X5616" i="5"/>
  <c r="W5682" i="5"/>
  <c r="X5682" i="5"/>
  <c r="X5687" i="5"/>
  <c r="W5687" i="5"/>
  <c r="W5661" i="5"/>
  <c r="X5661" i="5"/>
  <c r="X5612" i="5"/>
  <c r="W5612" i="5"/>
  <c r="X5598" i="5"/>
  <c r="W5598" i="5"/>
  <c r="X5495" i="5"/>
  <c r="W5495" i="5"/>
  <c r="W5573" i="5"/>
  <c r="X5573" i="5"/>
  <c r="W5440" i="5"/>
  <c r="X5440" i="5"/>
  <c r="W5648" i="5"/>
  <c r="X5648" i="5"/>
  <c r="W5565" i="5"/>
  <c r="X5565" i="5"/>
  <c r="X5493" i="5"/>
  <c r="W5493" i="5"/>
  <c r="X5439" i="5"/>
  <c r="W5439" i="5"/>
  <c r="X5463" i="5"/>
  <c r="W5463" i="5"/>
  <c r="W5559" i="5"/>
  <c r="X5559" i="5"/>
  <c r="W3988" i="5"/>
  <c r="X3988" i="5"/>
  <c r="X3957" i="5"/>
  <c r="W3957" i="5"/>
  <c r="W3977" i="5"/>
  <c r="X3977" i="5"/>
  <c r="W3947" i="5"/>
  <c r="X3947" i="5"/>
  <c r="W3951" i="5"/>
  <c r="X3951" i="5"/>
  <c r="W2429" i="5"/>
  <c r="X2429" i="5"/>
  <c r="X3986" i="5"/>
  <c r="W3986" i="5"/>
  <c r="W3060" i="5"/>
  <c r="X3060" i="5"/>
  <c r="X3061" i="5"/>
  <c r="W3061" i="5"/>
  <c r="W3085" i="5"/>
  <c r="X3085" i="5"/>
  <c r="W3092" i="5"/>
  <c r="X3092" i="5"/>
  <c r="X3081" i="5"/>
  <c r="W3081" i="5"/>
  <c r="X4921" i="5"/>
  <c r="W4921" i="5"/>
  <c r="X4947" i="5"/>
  <c r="W4947" i="5"/>
  <c r="W4949" i="5"/>
  <c r="X4949" i="5"/>
  <c r="X4948" i="5"/>
  <c r="W4948" i="5"/>
  <c r="W4941" i="5"/>
  <c r="X4941" i="5"/>
  <c r="W4925" i="5"/>
  <c r="X4925" i="5"/>
  <c r="X5075" i="5"/>
  <c r="W5075" i="5"/>
  <c r="W5054" i="5"/>
  <c r="X5054" i="5"/>
  <c r="X4959" i="5"/>
  <c r="W4959" i="5"/>
  <c r="X4996" i="5"/>
  <c r="W4996" i="5"/>
  <c r="W5017" i="5"/>
  <c r="X5017" i="5"/>
  <c r="W4985" i="5"/>
  <c r="X4985" i="5"/>
  <c r="X5059" i="5"/>
  <c r="W5059" i="5"/>
  <c r="W4964" i="5"/>
  <c r="X4964" i="5"/>
  <c r="X5009" i="5"/>
  <c r="W5009" i="5"/>
  <c r="X4982" i="5"/>
  <c r="W4982" i="5"/>
  <c r="X5047" i="5"/>
  <c r="W5047" i="5"/>
  <c r="W5056" i="5"/>
  <c r="X5056" i="5"/>
  <c r="X5593" i="5"/>
  <c r="W5593" i="5"/>
  <c r="X5595" i="5"/>
  <c r="W5595" i="5"/>
  <c r="W5599" i="5"/>
  <c r="X5599" i="5"/>
  <c r="X4983" i="5"/>
  <c r="W4983" i="5"/>
  <c r="X5649" i="5"/>
  <c r="W5649" i="5"/>
  <c r="X5644" i="5"/>
  <c r="W5644" i="5"/>
  <c r="W5627" i="5"/>
  <c r="X5627" i="5"/>
  <c r="W5680" i="5"/>
  <c r="X5680" i="5"/>
  <c r="W5543" i="5"/>
  <c r="X5543" i="5"/>
  <c r="X5472" i="5"/>
  <c r="W5472" i="5"/>
  <c r="X5499" i="5"/>
  <c r="W5499" i="5"/>
  <c r="X5456" i="5"/>
  <c r="W5456" i="5"/>
  <c r="W5556" i="5"/>
  <c r="X5556" i="5"/>
  <c r="W5507" i="5"/>
  <c r="X5507" i="5"/>
  <c r="W5424" i="5"/>
  <c r="X5424" i="5"/>
  <c r="W5454" i="5"/>
  <c r="X5454" i="5"/>
  <c r="W5536" i="5"/>
  <c r="X5536" i="5"/>
  <c r="W5579" i="5"/>
  <c r="X5579" i="5"/>
  <c r="X5667" i="5"/>
  <c r="W5667" i="5"/>
  <c r="X5640" i="5"/>
  <c r="W5640" i="5"/>
  <c r="X5688" i="5"/>
  <c r="W5688" i="5"/>
  <c r="X5618" i="5"/>
  <c r="W5618" i="5"/>
  <c r="W5693" i="5"/>
  <c r="X5693" i="5"/>
  <c r="X5614" i="5"/>
  <c r="W5614" i="5"/>
  <c r="X5485" i="5"/>
  <c r="W5485" i="5"/>
  <c r="W5537" i="5"/>
  <c r="X5537" i="5"/>
  <c r="X5581" i="5"/>
  <c r="W5581" i="5"/>
  <c r="W5538" i="5"/>
  <c r="X5538" i="5"/>
  <c r="W5530" i="5"/>
  <c r="X5530" i="5"/>
  <c r="X5431" i="5"/>
  <c r="W5431" i="5"/>
  <c r="W5420" i="5"/>
  <c r="X5420" i="5"/>
  <c r="X5462" i="5"/>
  <c r="W5462" i="5"/>
  <c r="X5477" i="5"/>
  <c r="W5477" i="5"/>
  <c r="X5575" i="5"/>
  <c r="W5575" i="5"/>
  <c r="W3950" i="5"/>
  <c r="X3950" i="5"/>
  <c r="X3958" i="5"/>
  <c r="W3958" i="5"/>
  <c r="X3965" i="5"/>
  <c r="W3965" i="5"/>
  <c r="W3963" i="5"/>
  <c r="X3963" i="5"/>
  <c r="W3959" i="5"/>
  <c r="X3959" i="5"/>
  <c r="W3961" i="5"/>
  <c r="X3961" i="5"/>
  <c r="X3990" i="5"/>
  <c r="W3990" i="5"/>
  <c r="W3062" i="5"/>
  <c r="X3062" i="5"/>
  <c r="X3072" i="5"/>
  <c r="W3072" i="5"/>
  <c r="W3078" i="5"/>
  <c r="X3078" i="5"/>
  <c r="W3076" i="5"/>
  <c r="X3076" i="5"/>
  <c r="W3088" i="5"/>
  <c r="X3088" i="5"/>
  <c r="X3703" i="5"/>
  <c r="W3703" i="5"/>
  <c r="W3706" i="5"/>
  <c r="X3706" i="5"/>
  <c r="W4998" i="5"/>
  <c r="X4998" i="5"/>
  <c r="W4972" i="5"/>
  <c r="X4972" i="5"/>
  <c r="W4966" i="5"/>
  <c r="X4966" i="5"/>
  <c r="X4926" i="5"/>
  <c r="W4926" i="5"/>
  <c r="W4952" i="5"/>
  <c r="X4952" i="5"/>
  <c r="W5015" i="5"/>
  <c r="X5015" i="5"/>
  <c r="W5068" i="5"/>
  <c r="X5068" i="5"/>
  <c r="X5008" i="5"/>
  <c r="W5008" i="5"/>
  <c r="W5016" i="5"/>
  <c r="X5016" i="5"/>
  <c r="X4977" i="5"/>
  <c r="W4977" i="5"/>
  <c r="W4997" i="5"/>
  <c r="X4997" i="5"/>
  <c r="W5061" i="5"/>
  <c r="X5061" i="5"/>
  <c r="X4967" i="5"/>
  <c r="W4967" i="5"/>
  <c r="W5014" i="5"/>
  <c r="X5014" i="5"/>
  <c r="X5007" i="5"/>
  <c r="W5007" i="5"/>
  <c r="X5081" i="5"/>
  <c r="W5081" i="5"/>
  <c r="X5083" i="5"/>
  <c r="W5083" i="5"/>
  <c r="X5602" i="5"/>
  <c r="W5602" i="5"/>
  <c r="W5637" i="5"/>
  <c r="X5637" i="5"/>
  <c r="W5630" i="5"/>
  <c r="X5630" i="5"/>
  <c r="X5658" i="5"/>
  <c r="W5658" i="5"/>
  <c r="W5677" i="5"/>
  <c r="X5677" i="5"/>
  <c r="X5665" i="5"/>
  <c r="W5665" i="5"/>
  <c r="X5594" i="5"/>
  <c r="W5594" i="5"/>
  <c r="W5672" i="5"/>
  <c r="X5672" i="5"/>
  <c r="W5555" i="5"/>
  <c r="X5555" i="5"/>
  <c r="X5447" i="5"/>
  <c r="W5447" i="5"/>
  <c r="W5533" i="5"/>
  <c r="X5533" i="5"/>
  <c r="X5448" i="5"/>
  <c r="W5448" i="5"/>
  <c r="W5517" i="5"/>
  <c r="X5517" i="5"/>
  <c r="X5471" i="5"/>
  <c r="W5471" i="5"/>
  <c r="X5497" i="5"/>
  <c r="W5497" i="5"/>
  <c r="W5438" i="5"/>
  <c r="X5438" i="5"/>
  <c r="W5554" i="5"/>
  <c r="X5554" i="5"/>
  <c r="W5570" i="5"/>
  <c r="X5570" i="5"/>
  <c r="W5681" i="5"/>
  <c r="X5681" i="5"/>
  <c r="X5592" i="5"/>
  <c r="W5592" i="5"/>
  <c r="W5695" i="5"/>
  <c r="X5695" i="5"/>
  <c r="X5624" i="5"/>
  <c r="W5624" i="5"/>
  <c r="X5611" i="5"/>
  <c r="W5611" i="5"/>
  <c r="W5632" i="5"/>
  <c r="X5632" i="5"/>
  <c r="W5589" i="5"/>
  <c r="X5589" i="5"/>
  <c r="X5540" i="5"/>
  <c r="W5540" i="5"/>
  <c r="X5584" i="5"/>
  <c r="W5584" i="5"/>
  <c r="W5550" i="5"/>
  <c r="X5550" i="5"/>
  <c r="W5548" i="5"/>
  <c r="X5548" i="5"/>
  <c r="X5457" i="5"/>
  <c r="W5457" i="5"/>
  <c r="W5452" i="5"/>
  <c r="X5452" i="5"/>
  <c r="W5531" i="5"/>
  <c r="X5531" i="5"/>
  <c r="X5487" i="5"/>
  <c r="W5487" i="5"/>
  <c r="X5451" i="5"/>
  <c r="W5451" i="5"/>
  <c r="W3968" i="5"/>
  <c r="X3968" i="5"/>
  <c r="X3991" i="5"/>
  <c r="W3991" i="5"/>
  <c r="X3969" i="5"/>
  <c r="W3969" i="5"/>
  <c r="W3974" i="5"/>
  <c r="X3974" i="5"/>
  <c r="W3976" i="5"/>
  <c r="X3976" i="5"/>
  <c r="X3954" i="5"/>
  <c r="W3954" i="5"/>
  <c r="W3940" i="5"/>
  <c r="X3940" i="5"/>
  <c r="W3960" i="5"/>
  <c r="X3960" i="5"/>
  <c r="X3064" i="5"/>
  <c r="W3064" i="5"/>
  <c r="W3089" i="5"/>
  <c r="X3089" i="5"/>
  <c r="W3082" i="5"/>
  <c r="X3082" i="5"/>
  <c r="W3094" i="5"/>
  <c r="X3094" i="5"/>
  <c r="X3090" i="5"/>
  <c r="W3090" i="5"/>
  <c r="X4919" i="5"/>
  <c r="W4919" i="5"/>
  <c r="W3708" i="5"/>
  <c r="X3708" i="5"/>
  <c r="W4936" i="5"/>
  <c r="X4936" i="5"/>
  <c r="W5003" i="5"/>
  <c r="X5003" i="5"/>
  <c r="X4978" i="5"/>
  <c r="W4978" i="5"/>
  <c r="W4961" i="5"/>
  <c r="X4961" i="5"/>
  <c r="W5034" i="5"/>
  <c r="X5034" i="5"/>
  <c r="W5022" i="5"/>
  <c r="X5022" i="5"/>
  <c r="X5090" i="5"/>
  <c r="W5090" i="5"/>
  <c r="W5026" i="5"/>
  <c r="X5026" i="5"/>
  <c r="X5060" i="5"/>
  <c r="W5060" i="5"/>
  <c r="W5038" i="5"/>
  <c r="X5038" i="5"/>
  <c r="W5013" i="5"/>
  <c r="X5013" i="5"/>
  <c r="W5079" i="5"/>
  <c r="X5079" i="5"/>
  <c r="X4971" i="5"/>
  <c r="W4971" i="5"/>
  <c r="X5030" i="5"/>
  <c r="W5030" i="5"/>
  <c r="X5019" i="5"/>
  <c r="W5019" i="5"/>
  <c r="W4950" i="5"/>
  <c r="X4950" i="5"/>
  <c r="X4956" i="5"/>
  <c r="W4956" i="5"/>
  <c r="W5638" i="5"/>
  <c r="X5638" i="5"/>
  <c r="W5628" i="5"/>
  <c r="X5628" i="5"/>
  <c r="X5622" i="5"/>
  <c r="W5622" i="5"/>
  <c r="X5646" i="5"/>
  <c r="W5646" i="5"/>
  <c r="W5669" i="5"/>
  <c r="X5669" i="5"/>
  <c r="X5685" i="5"/>
  <c r="W5685" i="5"/>
  <c r="X5600" i="5"/>
  <c r="W5600" i="5"/>
  <c r="X5479" i="5"/>
  <c r="W5479" i="5"/>
  <c r="W5426" i="5"/>
  <c r="X5426" i="5"/>
  <c r="W5436" i="5"/>
  <c r="X5436" i="5"/>
  <c r="X5519" i="5"/>
  <c r="W5519" i="5"/>
  <c r="W5474" i="5"/>
  <c r="X5474" i="5"/>
  <c r="X5423" i="5"/>
  <c r="W5423" i="5"/>
  <c r="X5481" i="5"/>
  <c r="W5481" i="5"/>
  <c r="W5563" i="5"/>
  <c r="X5563" i="5"/>
  <c r="W5466" i="5"/>
  <c r="X5466" i="5"/>
  <c r="X5587" i="5"/>
  <c r="W5587" i="5"/>
  <c r="W5571" i="5"/>
  <c r="X5571" i="5"/>
  <c r="W5617" i="5"/>
  <c r="X5617" i="5"/>
  <c r="X5623" i="5"/>
  <c r="W5623" i="5"/>
  <c r="W5574" i="5"/>
  <c r="X5574" i="5"/>
  <c r="W5639" i="5"/>
  <c r="X5639" i="5"/>
  <c r="X5656" i="5"/>
  <c r="W5656" i="5"/>
  <c r="X5450" i="5"/>
  <c r="W5450" i="5"/>
  <c r="X5411" i="5"/>
  <c r="W5411" i="5"/>
  <c r="W5547" i="5"/>
  <c r="X5547" i="5"/>
  <c r="X5591" i="5"/>
  <c r="W5591" i="5"/>
  <c r="W5566" i="5"/>
  <c r="X5566" i="5"/>
  <c r="W5568" i="5"/>
  <c r="X5568" i="5"/>
  <c r="X5483" i="5"/>
  <c r="W5483" i="5"/>
  <c r="X5494" i="5"/>
  <c r="W5494" i="5"/>
  <c r="X5405" i="5"/>
  <c r="W5405" i="5"/>
  <c r="X5503" i="5"/>
  <c r="W5503" i="5"/>
  <c r="X5476" i="5"/>
  <c r="W5476" i="5"/>
  <c r="W3981" i="5"/>
  <c r="X3981" i="5"/>
  <c r="W3972" i="5"/>
  <c r="X3972" i="5"/>
  <c r="W3069" i="5"/>
  <c r="X3069" i="5"/>
  <c r="X4924" i="5"/>
  <c r="W4924" i="5"/>
  <c r="W4928" i="5"/>
  <c r="X4928" i="5"/>
  <c r="X5039" i="5"/>
  <c r="W5039" i="5"/>
  <c r="W4965" i="5"/>
  <c r="X4965" i="5"/>
  <c r="X4955" i="5"/>
  <c r="W4955" i="5"/>
  <c r="W4994" i="5"/>
  <c r="X4994" i="5"/>
  <c r="X5689" i="5"/>
  <c r="W5689" i="5"/>
  <c r="W5651" i="5"/>
  <c r="X5651" i="5"/>
  <c r="W5526" i="5"/>
  <c r="X5526" i="5"/>
  <c r="W5446" i="5"/>
  <c r="X5446" i="5"/>
  <c r="X5674" i="5"/>
  <c r="W5674" i="5"/>
  <c r="X5470" i="5"/>
  <c r="W5470" i="5"/>
  <c r="X5427" i="5"/>
  <c r="W5427" i="5"/>
  <c r="X5419" i="5"/>
  <c r="W5419" i="5"/>
  <c r="W3979" i="5"/>
  <c r="X3979" i="5"/>
  <c r="W3964" i="5"/>
  <c r="X3964" i="5"/>
  <c r="X3949" i="5"/>
  <c r="W3949" i="5"/>
  <c r="X3983" i="5"/>
  <c r="W3983" i="5"/>
  <c r="W3942" i="5"/>
  <c r="X3942" i="5"/>
  <c r="W3971" i="5"/>
  <c r="X3971" i="5"/>
  <c r="X3948" i="5"/>
  <c r="W3948" i="5"/>
  <c r="X3967" i="5"/>
  <c r="W3967" i="5"/>
  <c r="X3066" i="5"/>
  <c r="W3066" i="5"/>
  <c r="X3091" i="5"/>
  <c r="W3091" i="5"/>
  <c r="X3087" i="5"/>
  <c r="W3087" i="5"/>
  <c r="W4942" i="5"/>
  <c r="X4942" i="5"/>
  <c r="W4934" i="5"/>
  <c r="X4934" i="5"/>
  <c r="W4993" i="5"/>
  <c r="X4993" i="5"/>
  <c r="W4990" i="5"/>
  <c r="X4990" i="5"/>
  <c r="X5066" i="5"/>
  <c r="W5066" i="5"/>
  <c r="X5031" i="5"/>
  <c r="W5031" i="5"/>
  <c r="X5023" i="5"/>
  <c r="W5023" i="5"/>
  <c r="W5067" i="5"/>
  <c r="X5067" i="5"/>
  <c r="W4989" i="5"/>
  <c r="X4989" i="5"/>
  <c r="X4970" i="5"/>
  <c r="W4970" i="5"/>
  <c r="W5020" i="5"/>
  <c r="X5020" i="5"/>
  <c r="W5085" i="5"/>
  <c r="X5085" i="5"/>
  <c r="X4974" i="5"/>
  <c r="W4974" i="5"/>
  <c r="X5043" i="5"/>
  <c r="W5043" i="5"/>
  <c r="X5032" i="5"/>
  <c r="W5032" i="5"/>
  <c r="W4962" i="5"/>
  <c r="X4962" i="5"/>
  <c r="W4968" i="5"/>
  <c r="X4968" i="5"/>
  <c r="X5650" i="5"/>
  <c r="W5650" i="5"/>
  <c r="W5657" i="5"/>
  <c r="X5657" i="5"/>
  <c r="X5660" i="5"/>
  <c r="W5660" i="5"/>
  <c r="W5679" i="5"/>
  <c r="X5679" i="5"/>
  <c r="W5690" i="5"/>
  <c r="X5690" i="5"/>
  <c r="X4991" i="5"/>
  <c r="W4991" i="5"/>
  <c r="X5636" i="5"/>
  <c r="W5636" i="5"/>
  <c r="X5505" i="5"/>
  <c r="W5505" i="5"/>
  <c r="X5480" i="5"/>
  <c r="W5480" i="5"/>
  <c r="X5453" i="5"/>
  <c r="W5453" i="5"/>
  <c r="W5553" i="5"/>
  <c r="X5553" i="5"/>
  <c r="X5498" i="5"/>
  <c r="W5498" i="5"/>
  <c r="W5528" i="5"/>
  <c r="X5528" i="5"/>
  <c r="W5525" i="5"/>
  <c r="X5525" i="5"/>
  <c r="W5418" i="5"/>
  <c r="X5418" i="5"/>
  <c r="X5468" i="5"/>
  <c r="W5468" i="5"/>
  <c r="W5580" i="5"/>
  <c r="X5580" i="5"/>
  <c r="X5586" i="5"/>
  <c r="W5586" i="5"/>
  <c r="W5676" i="5"/>
  <c r="X5676" i="5"/>
  <c r="W5654" i="5"/>
  <c r="X5654" i="5"/>
  <c r="X5696" i="5"/>
  <c r="W5696" i="5"/>
  <c r="X5641" i="5"/>
  <c r="W5641" i="5"/>
  <c r="X5582" i="5"/>
  <c r="W5582" i="5"/>
  <c r="W5541" i="5"/>
  <c r="X5541" i="5"/>
  <c r="W5432" i="5"/>
  <c r="X5432" i="5"/>
  <c r="W5549" i="5"/>
  <c r="X5549" i="5"/>
  <c r="X5604" i="5"/>
  <c r="W5604" i="5"/>
  <c r="X5576" i="5"/>
  <c r="W5576" i="5"/>
  <c r="X5634" i="5"/>
  <c r="W5634" i="5"/>
  <c r="X5404" i="5"/>
  <c r="W5404" i="5"/>
  <c r="W5514" i="5"/>
  <c r="X5514" i="5"/>
  <c r="W5428" i="5"/>
  <c r="X5428" i="5"/>
  <c r="W5509" i="5"/>
  <c r="X5509" i="5"/>
  <c r="W5551" i="5"/>
  <c r="X5551" i="5"/>
  <c r="W3985" i="5"/>
  <c r="X3985" i="5"/>
  <c r="X3987" i="5"/>
  <c r="W3987" i="5"/>
  <c r="W3086" i="5"/>
  <c r="X3086" i="5"/>
  <c r="W4945" i="5"/>
  <c r="X4945" i="5"/>
  <c r="X4931" i="5"/>
  <c r="W4931" i="5"/>
  <c r="X4969" i="5"/>
  <c r="W4969" i="5"/>
  <c r="W5087" i="5"/>
  <c r="X5087" i="5"/>
  <c r="W5683" i="5"/>
  <c r="X5683" i="5"/>
  <c r="X5610" i="5"/>
  <c r="W5610" i="5"/>
  <c r="X5467" i="5"/>
  <c r="W5467" i="5"/>
  <c r="X5445" i="5"/>
  <c r="W5445" i="5"/>
  <c r="X5577" i="5"/>
  <c r="W5577" i="5"/>
  <c r="W5673" i="5"/>
  <c r="X5673" i="5"/>
  <c r="X5475" i="5"/>
  <c r="W5475" i="5"/>
  <c r="W5524" i="5"/>
  <c r="X5524" i="5"/>
  <c r="W3982" i="5"/>
  <c r="X3982" i="5"/>
  <c r="W3946" i="5"/>
  <c r="X3946" i="5"/>
  <c r="X3956" i="5"/>
  <c r="W3956" i="5"/>
  <c r="X3937" i="5"/>
  <c r="W3937" i="5"/>
  <c r="X3952" i="5"/>
  <c r="W3952" i="5"/>
  <c r="X3973" i="5"/>
  <c r="W3973" i="5"/>
  <c r="W3978" i="5"/>
  <c r="X3978" i="5"/>
  <c r="W3989" i="5"/>
  <c r="X3989" i="5"/>
  <c r="X3063" i="5"/>
  <c r="W3063" i="5"/>
  <c r="W3071" i="5"/>
  <c r="X3071" i="5"/>
  <c r="W3075" i="5"/>
  <c r="X3075" i="5"/>
  <c r="X3080" i="5"/>
  <c r="W3080" i="5"/>
  <c r="X4937" i="5"/>
  <c r="W4937" i="5"/>
  <c r="W4935" i="5"/>
  <c r="X4935" i="5"/>
  <c r="W4940" i="5"/>
  <c r="X4940" i="5"/>
  <c r="W5001" i="5"/>
  <c r="X5001" i="5"/>
  <c r="W5011" i="5"/>
  <c r="X5011" i="5"/>
  <c r="W5050" i="5"/>
  <c r="X5050" i="5"/>
  <c r="W5035" i="5"/>
  <c r="X5035" i="5"/>
  <c r="W5041" i="5"/>
  <c r="X5041" i="5"/>
  <c r="W5088" i="5"/>
  <c r="X5088" i="5"/>
  <c r="W5006" i="5"/>
  <c r="X5006" i="5"/>
  <c r="W4986" i="5"/>
  <c r="X4986" i="5"/>
  <c r="X5025" i="5"/>
  <c r="W5025" i="5"/>
  <c r="W5089" i="5"/>
  <c r="X5089" i="5"/>
  <c r="W4988" i="5"/>
  <c r="X4988" i="5"/>
  <c r="W5048" i="5"/>
  <c r="X5048" i="5"/>
  <c r="W5073" i="5"/>
  <c r="X5073" i="5"/>
  <c r="X4979" i="5"/>
  <c r="W4979" i="5"/>
  <c r="X5033" i="5"/>
  <c r="W5033" i="5"/>
  <c r="W5678" i="5"/>
  <c r="X5678" i="5"/>
  <c r="W5645" i="5"/>
  <c r="X5645" i="5"/>
  <c r="X5652" i="5"/>
  <c r="W5652" i="5"/>
  <c r="X5671" i="5"/>
  <c r="W5671" i="5"/>
  <c r="X5691" i="5"/>
  <c r="W5691" i="5"/>
  <c r="X4984" i="5"/>
  <c r="W4984" i="5"/>
  <c r="X5621" i="5"/>
  <c r="W5621" i="5"/>
  <c r="X5482" i="5"/>
  <c r="W5482" i="5"/>
  <c r="W5506" i="5"/>
  <c r="X5506" i="5"/>
  <c r="X5437" i="5"/>
  <c r="W5437" i="5"/>
  <c r="X5435" i="5"/>
  <c r="W5435" i="5"/>
  <c r="W5508" i="5"/>
  <c r="X5508" i="5"/>
  <c r="W5562" i="5"/>
  <c r="X5562" i="5"/>
  <c r="W5527" i="5"/>
  <c r="X5527" i="5"/>
  <c r="X5425" i="5"/>
  <c r="W5425" i="5"/>
  <c r="W5490" i="5"/>
  <c r="X5490" i="5"/>
  <c r="W5585" i="5"/>
  <c r="X5585" i="5"/>
  <c r="X5578" i="5"/>
  <c r="W5578" i="5"/>
  <c r="W5655" i="5"/>
  <c r="X5655" i="5"/>
  <c r="X5662" i="5"/>
  <c r="W5662" i="5"/>
  <c r="X5633" i="5"/>
  <c r="W5633" i="5"/>
  <c r="X5647" i="5"/>
  <c r="W5647" i="5"/>
  <c r="X5590" i="5"/>
  <c r="W5590" i="5"/>
  <c r="W5557" i="5"/>
  <c r="X5557" i="5"/>
  <c r="X5449" i="5"/>
  <c r="W5449" i="5"/>
  <c r="W5552" i="5"/>
  <c r="X5552" i="5"/>
  <c r="W5613" i="5"/>
  <c r="X5613" i="5"/>
  <c r="X5583" i="5"/>
  <c r="W5583" i="5"/>
  <c r="X5421" i="5"/>
  <c r="W5421" i="5"/>
  <c r="W5513" i="5"/>
  <c r="X5513" i="5"/>
  <c r="X5532" i="5"/>
  <c r="W5532" i="5"/>
  <c r="X5433" i="5"/>
  <c r="W5433" i="5"/>
  <c r="W5512" i="5"/>
  <c r="X5512" i="5"/>
  <c r="X3938" i="5"/>
  <c r="W3938" i="5"/>
  <c r="X3059" i="5"/>
  <c r="W3059" i="5"/>
  <c r="W3070" i="5"/>
  <c r="X3070" i="5"/>
  <c r="X4929" i="5"/>
  <c r="W4929" i="5"/>
  <c r="W5045" i="5"/>
  <c r="X5045" i="5"/>
  <c r="W5010" i="5"/>
  <c r="X5010" i="5"/>
  <c r="X4999" i="5"/>
  <c r="W4999" i="5"/>
  <c r="W4958" i="5"/>
  <c r="X4958" i="5"/>
  <c r="W5635" i="5"/>
  <c r="X5635" i="5"/>
  <c r="X5455" i="5"/>
  <c r="W5455" i="5"/>
  <c r="W5544" i="5"/>
  <c r="X5544" i="5"/>
  <c r="W5534" i="5"/>
  <c r="X5534" i="5"/>
  <c r="X5675" i="5"/>
  <c r="W5675" i="5"/>
  <c r="W5642" i="5"/>
  <c r="X5642" i="5"/>
  <c r="W5567" i="5"/>
  <c r="X5567" i="5"/>
  <c r="W5515" i="5"/>
  <c r="X5515" i="5"/>
  <c r="X5461" i="5"/>
  <c r="W5461" i="5"/>
  <c r="W3945" i="5"/>
  <c r="X3945" i="5"/>
  <c r="X3966" i="5"/>
  <c r="W3966" i="5"/>
  <c r="X3943" i="5"/>
  <c r="W3943" i="5"/>
  <c r="W3980" i="5"/>
  <c r="X3980" i="5"/>
  <c r="W3962" i="5"/>
  <c r="X3962" i="5"/>
  <c r="W3975" i="5"/>
  <c r="X3975" i="5"/>
  <c r="X3068" i="5"/>
  <c r="W3068" i="5"/>
  <c r="W3067" i="5"/>
  <c r="X3067" i="5"/>
  <c r="X3084" i="5"/>
  <c r="W3084" i="5"/>
  <c r="W3077" i="5"/>
  <c r="X3077" i="5"/>
  <c r="X3073" i="5"/>
  <c r="W3073" i="5"/>
  <c r="W4922" i="5"/>
  <c r="X4922" i="5"/>
  <c r="W4923" i="5"/>
  <c r="X4923" i="5"/>
  <c r="W4943" i="5"/>
  <c r="X4943" i="5"/>
  <c r="W4939" i="5"/>
  <c r="X4939" i="5"/>
  <c r="W4944" i="5"/>
  <c r="X4944" i="5"/>
  <c r="X5005" i="5"/>
  <c r="W5005" i="5"/>
  <c r="W4938" i="5"/>
  <c r="X4938" i="5"/>
  <c r="W5018" i="5"/>
  <c r="X5018" i="5"/>
  <c r="X5040" i="5"/>
  <c r="W5040" i="5"/>
  <c r="X5092" i="5"/>
  <c r="W5092" i="5"/>
  <c r="W4954" i="5"/>
  <c r="X4954" i="5"/>
  <c r="X4957" i="5"/>
  <c r="W4957" i="5"/>
  <c r="W4992" i="5"/>
  <c r="X4992" i="5"/>
  <c r="X5029" i="5"/>
  <c r="W5029" i="5"/>
  <c r="W4953" i="5"/>
  <c r="X4953" i="5"/>
  <c r="W4995" i="5"/>
  <c r="X4995" i="5"/>
  <c r="W5072" i="5"/>
  <c r="X5072" i="5"/>
  <c r="W4963" i="5"/>
  <c r="X4963" i="5"/>
  <c r="W4975" i="5"/>
  <c r="X4975" i="5"/>
  <c r="W4976" i="5"/>
  <c r="X4976" i="5"/>
  <c r="X5670" i="5"/>
  <c r="W5670" i="5"/>
  <c r="W5666" i="5"/>
  <c r="X5666" i="5"/>
  <c r="W5664" i="5"/>
  <c r="X5664" i="5"/>
  <c r="X5686" i="5"/>
  <c r="W5686" i="5"/>
  <c r="X5608" i="5"/>
  <c r="W5608" i="5"/>
  <c r="W5607" i="5"/>
  <c r="X5607" i="5"/>
  <c r="W5659" i="5"/>
  <c r="X5659" i="5"/>
  <c r="X5409" i="5"/>
  <c r="W5409" i="5"/>
  <c r="W5518" i="5"/>
  <c r="X5518" i="5"/>
  <c r="X5465" i="5"/>
  <c r="W5465" i="5"/>
  <c r="W5545" i="5"/>
  <c r="X5545" i="5"/>
  <c r="W5492" i="5"/>
  <c r="X5492" i="5"/>
  <c r="W5416" i="5"/>
  <c r="X5416" i="5"/>
  <c r="W5561" i="5"/>
  <c r="X5561" i="5"/>
  <c r="X5408" i="5"/>
  <c r="W5408" i="5"/>
  <c r="X5500" i="5"/>
  <c r="W5500" i="5"/>
  <c r="X5588" i="5"/>
  <c r="W5588" i="5"/>
  <c r="W5572" i="5"/>
  <c r="X5572" i="5"/>
  <c r="W5625" i="5"/>
  <c r="X5625" i="5"/>
  <c r="X5668" i="5"/>
  <c r="W5668" i="5"/>
  <c r="X5653" i="5"/>
  <c r="W5653" i="5"/>
  <c r="X5697" i="5"/>
  <c r="W5697" i="5"/>
  <c r="W5597" i="5"/>
  <c r="X5597" i="5"/>
  <c r="X5615" i="5"/>
  <c r="W5615" i="5"/>
  <c r="X5458" i="5"/>
  <c r="W5458" i="5"/>
  <c r="W5558" i="5"/>
  <c r="X5558" i="5"/>
  <c r="W5631" i="5"/>
  <c r="X5631" i="5"/>
  <c r="W5606" i="5"/>
  <c r="X5606" i="5"/>
  <c r="X5496" i="5"/>
  <c r="W5496" i="5"/>
  <c r="X5504" i="5"/>
  <c r="W5504" i="5"/>
  <c r="W5510" i="5"/>
  <c r="X5510" i="5"/>
  <c r="X5442" i="5"/>
  <c r="W5442" i="5"/>
  <c r="W5521" i="5"/>
  <c r="X5521" i="5"/>
  <c r="X4917" i="5"/>
  <c r="W4917" i="5"/>
  <c r="X4918" i="5"/>
  <c r="W4918" i="5"/>
  <c r="X2320" i="5"/>
  <c r="W2320" i="5"/>
  <c r="W2410" i="5"/>
  <c r="X2410" i="5"/>
  <c r="W2349" i="5"/>
  <c r="X2349" i="5"/>
  <c r="W2366" i="5"/>
  <c r="X2366" i="5"/>
  <c r="W2424" i="5"/>
  <c r="X2424" i="5"/>
  <c r="X2304" i="5"/>
  <c r="W2304" i="5"/>
  <c r="W2345" i="5"/>
  <c r="X2345" i="5"/>
  <c r="X2347" i="5"/>
  <c r="W2347" i="5"/>
  <c r="W2354" i="5"/>
  <c r="X2354" i="5"/>
  <c r="W2384" i="5"/>
  <c r="X2384" i="5"/>
  <c r="X2318" i="5"/>
  <c r="W2318" i="5"/>
  <c r="W2293" i="5"/>
  <c r="X2293" i="5"/>
  <c r="X2339" i="5"/>
  <c r="W2339" i="5"/>
  <c r="X2425" i="5"/>
  <c r="W2425" i="5"/>
  <c r="W2412" i="5"/>
  <c r="X2412" i="5"/>
  <c r="W2282" i="5"/>
  <c r="X2282" i="5"/>
  <c r="X2353" i="5"/>
  <c r="W2353" i="5"/>
  <c r="X2367" i="5"/>
  <c r="W2367" i="5"/>
  <c r="W2385" i="5"/>
  <c r="X2385" i="5"/>
  <c r="W2294" i="5"/>
  <c r="X2294" i="5"/>
  <c r="X2380" i="5"/>
  <c r="W2380" i="5"/>
  <c r="W2404" i="5"/>
  <c r="X2404" i="5"/>
  <c r="X2283" i="5"/>
  <c r="W2283" i="5"/>
  <c r="W2379" i="5"/>
  <c r="X2379" i="5"/>
  <c r="W2401" i="5"/>
  <c r="X2401" i="5"/>
  <c r="X2279" i="5"/>
  <c r="W2279" i="5"/>
  <c r="W2316" i="5"/>
  <c r="X2316" i="5"/>
  <c r="W2451" i="5"/>
  <c r="X2451" i="5"/>
  <c r="W2399" i="5"/>
  <c r="X2399" i="5"/>
  <c r="W2334" i="5"/>
  <c r="X2334" i="5"/>
  <c r="X2291" i="5"/>
  <c r="W2291" i="5"/>
  <c r="X2373" i="5"/>
  <c r="W2373" i="5"/>
  <c r="X2343" i="5"/>
  <c r="W2343" i="5"/>
  <c r="W2309" i="5"/>
  <c r="X2309" i="5"/>
  <c r="X2368" i="5"/>
  <c r="W2368" i="5"/>
  <c r="W2361" i="5"/>
  <c r="X2361" i="5"/>
  <c r="W2396" i="5"/>
  <c r="X2396" i="5"/>
  <c r="W2312" i="5"/>
  <c r="X2312" i="5"/>
  <c r="X2335" i="5"/>
  <c r="W2335" i="5"/>
  <c r="W2330" i="5"/>
  <c r="X2330" i="5"/>
  <c r="W2427" i="5"/>
  <c r="X2427" i="5"/>
  <c r="W2314" i="5"/>
  <c r="X2314" i="5"/>
  <c r="X2289" i="5"/>
  <c r="W2289" i="5"/>
  <c r="W2329" i="5"/>
  <c r="X2329" i="5"/>
  <c r="W2308" i="5"/>
  <c r="X2308" i="5"/>
  <c r="X2403" i="5"/>
  <c r="W2403" i="5"/>
  <c r="X2325" i="5"/>
  <c r="W2325" i="5"/>
  <c r="X2405" i="5"/>
  <c r="W2405" i="5"/>
  <c r="X2302" i="5"/>
  <c r="W2302" i="5"/>
  <c r="W2321" i="5"/>
  <c r="X2321" i="5"/>
  <c r="X2344" i="5"/>
  <c r="W2344" i="5"/>
  <c r="W2303" i="5"/>
  <c r="X2303" i="5"/>
  <c r="W2448" i="5"/>
  <c r="X2448" i="5"/>
  <c r="X2446" i="5"/>
  <c r="W2446" i="5"/>
  <c r="W2322" i="5"/>
  <c r="X2322" i="5"/>
  <c r="W2338" i="5"/>
  <c r="X2338" i="5"/>
  <c r="W2374" i="5"/>
  <c r="X2374" i="5"/>
  <c r="X2376" i="5"/>
  <c r="W2376" i="5"/>
  <c r="W2433" i="5"/>
  <c r="X2433" i="5"/>
  <c r="X2342" i="5"/>
  <c r="W2342" i="5"/>
  <c r="W2437" i="5"/>
  <c r="X2437" i="5"/>
  <c r="W2417" i="5"/>
  <c r="X2417" i="5"/>
  <c r="X2358" i="5"/>
  <c r="W2358" i="5"/>
  <c r="W2284" i="5"/>
  <c r="X2284" i="5"/>
  <c r="W2287" i="5"/>
  <c r="X2287" i="5"/>
  <c r="W2395" i="5"/>
  <c r="X2395" i="5"/>
  <c r="X2397" i="5"/>
  <c r="W2397" i="5"/>
  <c r="W2317" i="5"/>
  <c r="X2317" i="5"/>
  <c r="X2323" i="5"/>
  <c r="W2323" i="5"/>
  <c r="W2420" i="5"/>
  <c r="X2420" i="5"/>
  <c r="W2450" i="5"/>
  <c r="X2450" i="5"/>
  <c r="W2305" i="5"/>
  <c r="X2305" i="5"/>
  <c r="X2326" i="5"/>
  <c r="W2326" i="5"/>
  <c r="W2365" i="5"/>
  <c r="X2365" i="5"/>
  <c r="W2327" i="5"/>
  <c r="X2327" i="5"/>
  <c r="W2292" i="5"/>
  <c r="X2292" i="5"/>
  <c r="W2407" i="5"/>
  <c r="X2407" i="5"/>
  <c r="X2337" i="5"/>
  <c r="W2337" i="5"/>
  <c r="W2394" i="5"/>
  <c r="X2394" i="5"/>
  <c r="X2341" i="5"/>
  <c r="W2341" i="5"/>
  <c r="W2300" i="5"/>
  <c r="X2300" i="5"/>
  <c r="X2381" i="5"/>
  <c r="W2381" i="5"/>
  <c r="W2372" i="5"/>
  <c r="X2372" i="5"/>
  <c r="W2281" i="5"/>
  <c r="X2281" i="5"/>
  <c r="W2306" i="5"/>
  <c r="X2306" i="5"/>
  <c r="W2359" i="5"/>
  <c r="X2359" i="5"/>
  <c r="X2290" i="5"/>
  <c r="W2290" i="5"/>
  <c r="W2311" i="5"/>
  <c r="X2311" i="5"/>
  <c r="W2370" i="5"/>
  <c r="X2370" i="5"/>
  <c r="W2280" i="5"/>
  <c r="X2280" i="5"/>
  <c r="X2332" i="5"/>
  <c r="W2332" i="5"/>
  <c r="W2383" i="5"/>
  <c r="X2383" i="5"/>
  <c r="W2295" i="5"/>
  <c r="X2295" i="5"/>
  <c r="W2350" i="5"/>
  <c r="X2350" i="5"/>
  <c r="W2400" i="5"/>
  <c r="X2400" i="5"/>
  <c r="W2406" i="5"/>
  <c r="X2406" i="5"/>
  <c r="X2364" i="5"/>
  <c r="W2364" i="5"/>
  <c r="W2422" i="5"/>
  <c r="X2422" i="5"/>
  <c r="W2310" i="5"/>
  <c r="X2310" i="5"/>
  <c r="X2382" i="5"/>
  <c r="W2382" i="5"/>
  <c r="W2447" i="5"/>
  <c r="X2447" i="5"/>
  <c r="W2315" i="5"/>
  <c r="X2315" i="5"/>
  <c r="W2393" i="5"/>
  <c r="X2393" i="5"/>
  <c r="X2346" i="5"/>
  <c r="W2346" i="5"/>
  <c r="W2414" i="5"/>
  <c r="X2414" i="5"/>
  <c r="W2362" i="5"/>
  <c r="X2362" i="5"/>
  <c r="W2444" i="5"/>
  <c r="X2444" i="5"/>
  <c r="W2377" i="5"/>
  <c r="X2377" i="5"/>
  <c r="W2307" i="5"/>
  <c r="X2307" i="5"/>
  <c r="W2328" i="5"/>
  <c r="X2328" i="5"/>
  <c r="X2313" i="5"/>
  <c r="W2313" i="5"/>
  <c r="W2432" i="5"/>
  <c r="X2432" i="5"/>
  <c r="X2340" i="5"/>
  <c r="W2340" i="5"/>
  <c r="X2288" i="5"/>
  <c r="W2288" i="5"/>
  <c r="W2297" i="5"/>
  <c r="X2297" i="5"/>
  <c r="W5114" i="5"/>
  <c r="X5114" i="5"/>
  <c r="W2441" i="5"/>
  <c r="X2441" i="5"/>
  <c r="W5098" i="5"/>
  <c r="X5098" i="5"/>
  <c r="W5102" i="5"/>
  <c r="X5102" i="5"/>
  <c r="X5097" i="5"/>
  <c r="W5097" i="5"/>
  <c r="X5111" i="5"/>
  <c r="W5111" i="5"/>
  <c r="X2296" i="5"/>
  <c r="W2296" i="5"/>
  <c r="X2299" i="5"/>
  <c r="W2299" i="5"/>
  <c r="W2436" i="5"/>
  <c r="X2436" i="5"/>
  <c r="W2371" i="5"/>
  <c r="X2371" i="5"/>
  <c r="W5117" i="5"/>
  <c r="X5117" i="5"/>
  <c r="W5119" i="5"/>
  <c r="X5119" i="5"/>
  <c r="W2386" i="5"/>
  <c r="X2386" i="5"/>
  <c r="W5103" i="5"/>
  <c r="X5103" i="5"/>
  <c r="W2360" i="5"/>
  <c r="X2360" i="5"/>
  <c r="X2411" i="5"/>
  <c r="W2411" i="5"/>
  <c r="X2286" i="5"/>
  <c r="W2286" i="5"/>
  <c r="X2408" i="5"/>
  <c r="W2408" i="5"/>
  <c r="X5113" i="5"/>
  <c r="W5113" i="5"/>
  <c r="W5118" i="5"/>
  <c r="X5118" i="5"/>
  <c r="X5101" i="5"/>
  <c r="W5101" i="5"/>
  <c r="W2409" i="5"/>
  <c r="X2409" i="5"/>
  <c r="W2413" i="5"/>
  <c r="X2413" i="5"/>
  <c r="X2336" i="5"/>
  <c r="W2336" i="5"/>
  <c r="W2301" i="5"/>
  <c r="X2301" i="5"/>
  <c r="W5100" i="5"/>
  <c r="X5100" i="5"/>
  <c r="W5110" i="5"/>
  <c r="X5110" i="5"/>
  <c r="X5115" i="5"/>
  <c r="W5115" i="5"/>
  <c r="X5108" i="5"/>
  <c r="W5108" i="5"/>
  <c r="X2285" i="5"/>
  <c r="W2285" i="5"/>
  <c r="X2426" i="5"/>
  <c r="W2426" i="5"/>
  <c r="X2389" i="5"/>
  <c r="W2389" i="5"/>
  <c r="W2378" i="5"/>
  <c r="X2378" i="5"/>
  <c r="W5105" i="5"/>
  <c r="X5105" i="5"/>
  <c r="W5107" i="5"/>
  <c r="X5107" i="5"/>
  <c r="W5099" i="5"/>
  <c r="X5099" i="5"/>
  <c r="W5112" i="5"/>
  <c r="X5112" i="5"/>
  <c r="W4556" i="5"/>
  <c r="W4232" i="5"/>
  <c r="X5109" i="5"/>
  <c r="W5109" i="5"/>
  <c r="X2331" i="5"/>
  <c r="W2331" i="5"/>
  <c r="X2356" i="5"/>
  <c r="W2356" i="5"/>
  <c r="W2445" i="5"/>
  <c r="X2445" i="5"/>
  <c r="W2418" i="5"/>
  <c r="X2418" i="5"/>
  <c r="W2319" i="5"/>
  <c r="X2319" i="5"/>
  <c r="W2392" i="5"/>
  <c r="X2392" i="5"/>
  <c r="X5106" i="5"/>
  <c r="W5106" i="5"/>
  <c r="X5104" i="5"/>
  <c r="W5104" i="5"/>
  <c r="W5116" i="5"/>
  <c r="X5116" i="5"/>
  <c r="W2387" i="5"/>
  <c r="X2387" i="5"/>
  <c r="X2423" i="5"/>
  <c r="W2423" i="5"/>
  <c r="W2375" i="5"/>
  <c r="X2375" i="5"/>
  <c r="W2435" i="5"/>
  <c r="X2435" i="5"/>
  <c r="X4891" i="5"/>
  <c r="W4891" i="5"/>
  <c r="W4886" i="5"/>
  <c r="X4886" i="5"/>
  <c r="W2443" i="5"/>
  <c r="X2443" i="5"/>
  <c r="W2416" i="5"/>
  <c r="X2416" i="5"/>
  <c r="W4887" i="5"/>
  <c r="X4887" i="5"/>
  <c r="W2421" i="5"/>
  <c r="X2421" i="5"/>
  <c r="W4866" i="5"/>
  <c r="X4866" i="5"/>
  <c r="X4890" i="5"/>
  <c r="W4890" i="5"/>
  <c r="W4889" i="5"/>
  <c r="X4889" i="5"/>
  <c r="X4865" i="5"/>
  <c r="W4865" i="5"/>
  <c r="X4888" i="5"/>
  <c r="W4888" i="5"/>
  <c r="W4884" i="5"/>
  <c r="X4884" i="5"/>
  <c r="X4885" i="5"/>
  <c r="W4885" i="5"/>
  <c r="W2430" i="5"/>
  <c r="X2430" i="5"/>
  <c r="W4863" i="5"/>
  <c r="X4863" i="5"/>
  <c r="X4864" i="5"/>
  <c r="W4864" i="5"/>
  <c r="W4862" i="5"/>
  <c r="X4862" i="5"/>
  <c r="X4868" i="5"/>
  <c r="W4868" i="5"/>
  <c r="W4867" i="5"/>
  <c r="X4867" i="5"/>
  <c r="W4869" i="5"/>
  <c r="X4869" i="5"/>
  <c r="W2449" i="5"/>
  <c r="X2449" i="5"/>
  <c r="W2352" i="5"/>
  <c r="X2352" i="5"/>
  <c r="W2369" i="5"/>
  <c r="X2369" i="5"/>
  <c r="W2440" i="5"/>
  <c r="X2440" i="5"/>
  <c r="X2388" i="5"/>
  <c r="W2388" i="5"/>
  <c r="W2434" i="5"/>
  <c r="X2434" i="5"/>
  <c r="X2357" i="5"/>
  <c r="W2357" i="5"/>
  <c r="X2419" i="5"/>
  <c r="W2419" i="5"/>
  <c r="W2391" i="5"/>
  <c r="X2391" i="5"/>
  <c r="W2428" i="5"/>
  <c r="X2428" i="5"/>
  <c r="W2439" i="5"/>
  <c r="X2439" i="5"/>
  <c r="X2324" i="5"/>
  <c r="W2324" i="5"/>
  <c r="X2442" i="5"/>
  <c r="W2442" i="5"/>
  <c r="W4557" i="5"/>
  <c r="W2363" i="5"/>
  <c r="X2363" i="5"/>
  <c r="X2355" i="5"/>
  <c r="W2355" i="5"/>
  <c r="X2402" i="5"/>
  <c r="W2402" i="5"/>
  <c r="X2431" i="5"/>
  <c r="W2431" i="5"/>
  <c r="W2390" i="5"/>
  <c r="X2390" i="5"/>
  <c r="X2415" i="5"/>
  <c r="W2415" i="5"/>
  <c r="X2438" i="5"/>
  <c r="W2438" i="5"/>
  <c r="W4404" i="5"/>
  <c r="X4404" i="5"/>
  <c r="W4550" i="5"/>
  <c r="X4025" i="5"/>
  <c r="W4025" i="5"/>
  <c r="W4023" i="5"/>
  <c r="X4023" i="5"/>
  <c r="W4024" i="5"/>
  <c r="X4024" i="5"/>
  <c r="W4568" i="5"/>
  <c r="X4022" i="5"/>
  <c r="W4022" i="5"/>
  <c r="W4561" i="5"/>
  <c r="W4021" i="5"/>
  <c r="X4021" i="5"/>
  <c r="W4558" i="5"/>
  <c r="W4564" i="5"/>
  <c r="W4314" i="5"/>
  <c r="X3286" i="5"/>
  <c r="W3286" i="5"/>
  <c r="W3670" i="5"/>
  <c r="X3670" i="5"/>
  <c r="W3285" i="5"/>
  <c r="X3285" i="5"/>
  <c r="W3668" i="5"/>
  <c r="X3668" i="5"/>
  <c r="X3669" i="5"/>
  <c r="W3669" i="5"/>
  <c r="X3283" i="5"/>
  <c r="W3283" i="5"/>
  <c r="W3284" i="5"/>
  <c r="X3284" i="5"/>
  <c r="W4553" i="5"/>
  <c r="W4555" i="5"/>
  <c r="W4559" i="5"/>
  <c r="W5151" i="5"/>
  <c r="W4551" i="5"/>
  <c r="W4563" i="5"/>
  <c r="W4549" i="5"/>
  <c r="W4565" i="5"/>
  <c r="W4566" i="5"/>
  <c r="W4554" i="5"/>
  <c r="W4552" i="5"/>
  <c r="W4562" i="5"/>
  <c r="W4547" i="5"/>
  <c r="W4567" i="5"/>
  <c r="W4548" i="5"/>
  <c r="W4560" i="5"/>
  <c r="W4915" i="5"/>
  <c r="X4915" i="5"/>
  <c r="W2708" i="5"/>
  <c r="X2708" i="5"/>
  <c r="W4913" i="5"/>
  <c r="X4913" i="5"/>
  <c r="W5402" i="5"/>
  <c r="X5402" i="5"/>
  <c r="X4916" i="5"/>
  <c r="W4916" i="5"/>
  <c r="W5400" i="5"/>
  <c r="X5400" i="5"/>
  <c r="X5403" i="5"/>
  <c r="W5403" i="5"/>
  <c r="X5401" i="5"/>
  <c r="W5401" i="5"/>
  <c r="X4914" i="5"/>
  <c r="W4914" i="5"/>
  <c r="X2710" i="5"/>
  <c r="W2710" i="5"/>
  <c r="W3908" i="5"/>
  <c r="W4268" i="5"/>
  <c r="X4268" i="5"/>
  <c r="X4880" i="5"/>
  <c r="W4880" i="5"/>
  <c r="W4810" i="5"/>
  <c r="X4810" i="5"/>
  <c r="X4846" i="5"/>
  <c r="W4846" i="5"/>
  <c r="X4715" i="5"/>
  <c r="W4715" i="5"/>
  <c r="W5253" i="5"/>
  <c r="X5253" i="5"/>
  <c r="W4849" i="5"/>
  <c r="X4849" i="5"/>
  <c r="W5147" i="5"/>
  <c r="X5147" i="5"/>
  <c r="X4250" i="5"/>
  <c r="W4250" i="5"/>
  <c r="W4370" i="5"/>
  <c r="X4370" i="5"/>
  <c r="W4318" i="5"/>
  <c r="X4318" i="5"/>
  <c r="X4648" i="5"/>
  <c r="W4648" i="5"/>
  <c r="W5335" i="5"/>
  <c r="X5335" i="5"/>
  <c r="X5367" i="5"/>
  <c r="W5367" i="5"/>
  <c r="X4415" i="5"/>
  <c r="W4415" i="5"/>
  <c r="X4549" i="5"/>
  <c r="X4376" i="5"/>
  <c r="W4376" i="5"/>
  <c r="W4468" i="5"/>
  <c r="X4468" i="5"/>
  <c r="W4574" i="5"/>
  <c r="X4574" i="5"/>
  <c r="W4394" i="5"/>
  <c r="X4394" i="5"/>
  <c r="W4483" i="5"/>
  <c r="X4483" i="5"/>
  <c r="X4167" i="5"/>
  <c r="W4167" i="5"/>
  <c r="X4304" i="5"/>
  <c r="W4304" i="5"/>
  <c r="W4176" i="5"/>
  <c r="X4176" i="5"/>
  <c r="W4182" i="5"/>
  <c r="X4182" i="5"/>
  <c r="X4681" i="5"/>
  <c r="W4681" i="5"/>
  <c r="X4553" i="5"/>
  <c r="W4361" i="5"/>
  <c r="X4361" i="5"/>
  <c r="X4454" i="5"/>
  <c r="W4454" i="5"/>
  <c r="W4258" i="5"/>
  <c r="X4258" i="5"/>
  <c r="W4194" i="5"/>
  <c r="X4194" i="5"/>
  <c r="W4130" i="5"/>
  <c r="X4130" i="5"/>
  <c r="W4042" i="5"/>
  <c r="X4042" i="5"/>
  <c r="W4087" i="5"/>
  <c r="X4087" i="5"/>
  <c r="W4324" i="5"/>
  <c r="X4324" i="5"/>
  <c r="W4260" i="5"/>
  <c r="X4260" i="5"/>
  <c r="X4196" i="5"/>
  <c r="W4196" i="5"/>
  <c r="W4132" i="5"/>
  <c r="X4132" i="5"/>
  <c r="X4004" i="5"/>
  <c r="W4004" i="5"/>
  <c r="X4281" i="5"/>
  <c r="W4281" i="5"/>
  <c r="W4217" i="5"/>
  <c r="X4217" i="5"/>
  <c r="X4153" i="5"/>
  <c r="W4153" i="5"/>
  <c r="X4089" i="5"/>
  <c r="W4089" i="5"/>
  <c r="X3869" i="5"/>
  <c r="W3869" i="5"/>
  <c r="W5189" i="5"/>
  <c r="X5189" i="5"/>
  <c r="X5160" i="5"/>
  <c r="W5160" i="5"/>
  <c r="W5179" i="5"/>
  <c r="X5179" i="5"/>
  <c r="W4801" i="5"/>
  <c r="X4801" i="5"/>
  <c r="W4787" i="5"/>
  <c r="X4787" i="5"/>
  <c r="X5202" i="5"/>
  <c r="W5202" i="5"/>
  <c r="W5257" i="5"/>
  <c r="X5257" i="5"/>
  <c r="W5161" i="5"/>
  <c r="X5161" i="5"/>
  <c r="X4844" i="5"/>
  <c r="W4844" i="5"/>
  <c r="W5291" i="5"/>
  <c r="X5291" i="5"/>
  <c r="W4168" i="5"/>
  <c r="X4168" i="5"/>
  <c r="W4911" i="5"/>
  <c r="X4911" i="5"/>
  <c r="X4678" i="5"/>
  <c r="W4678" i="5"/>
  <c r="W4752" i="5"/>
  <c r="X4752" i="5"/>
  <c r="W5351" i="5"/>
  <c r="X5351" i="5"/>
  <c r="X5356" i="5"/>
  <c r="W5356" i="5"/>
  <c r="W4589" i="5"/>
  <c r="X4589" i="5"/>
  <c r="X4723" i="5"/>
  <c r="W4723" i="5"/>
  <c r="W4679" i="5"/>
  <c r="X4679" i="5"/>
  <c r="X4744" i="5"/>
  <c r="W4744" i="5"/>
  <c r="X4906" i="5"/>
  <c r="W4906" i="5"/>
  <c r="W4286" i="5"/>
  <c r="X4286" i="5"/>
  <c r="X4596" i="5"/>
  <c r="W4596" i="5"/>
  <c r="W4421" i="5"/>
  <c r="X4421" i="5"/>
  <c r="W4107" i="5"/>
  <c r="X4107" i="5"/>
  <c r="W4532" i="5"/>
  <c r="X4532" i="5"/>
  <c r="X4165" i="5"/>
  <c r="W4165" i="5"/>
  <c r="X4432" i="5"/>
  <c r="W4432" i="5"/>
  <c r="X4661" i="5"/>
  <c r="W4661" i="5"/>
  <c r="X4231" i="5"/>
  <c r="W4231" i="5"/>
  <c r="W4380" i="5"/>
  <c r="X4380" i="5"/>
  <c r="X4068" i="5"/>
  <c r="W4068" i="5"/>
  <c r="X4830" i="5"/>
  <c r="W4830" i="5"/>
  <c r="X5143" i="5"/>
  <c r="W5143" i="5"/>
  <c r="W4851" i="5"/>
  <c r="X4851" i="5"/>
  <c r="X5123" i="5"/>
  <c r="W5123" i="5"/>
  <c r="W5241" i="5"/>
  <c r="X5241" i="5"/>
  <c r="W5157" i="5"/>
  <c r="X5157" i="5"/>
  <c r="W4807" i="5"/>
  <c r="X4807" i="5"/>
  <c r="W5232" i="5"/>
  <c r="X5232" i="5"/>
  <c r="X5176" i="5"/>
  <c r="W5176" i="5"/>
  <c r="W4799" i="5"/>
  <c r="X4799" i="5"/>
  <c r="W4760" i="5"/>
  <c r="X4760" i="5"/>
  <c r="W4798" i="5"/>
  <c r="X4798" i="5"/>
  <c r="X5278" i="5"/>
  <c r="W5278" i="5"/>
  <c r="W5214" i="5"/>
  <c r="X5214" i="5"/>
  <c r="W4850" i="5"/>
  <c r="X4850" i="5"/>
  <c r="W4879" i="5"/>
  <c r="X4879" i="5"/>
  <c r="W5269" i="5"/>
  <c r="X5269" i="5"/>
  <c r="W5184" i="5"/>
  <c r="X5184" i="5"/>
  <c r="X5340" i="5"/>
  <c r="W5340" i="5"/>
  <c r="W4779" i="5"/>
  <c r="X4779" i="5"/>
  <c r="X5254" i="5"/>
  <c r="W5254" i="5"/>
  <c r="X5187" i="5"/>
  <c r="W5187" i="5"/>
  <c r="W5248" i="5"/>
  <c r="X5248" i="5"/>
  <c r="W5158" i="5"/>
  <c r="X5158" i="5"/>
  <c r="W4858" i="5"/>
  <c r="X4858" i="5"/>
  <c r="X4823" i="5"/>
  <c r="W4823" i="5"/>
  <c r="X5155" i="5"/>
  <c r="W5155" i="5"/>
  <c r="W4836" i="5"/>
  <c r="X4836" i="5"/>
  <c r="W5121" i="5"/>
  <c r="X5121" i="5"/>
  <c r="W4841" i="5"/>
  <c r="X4841" i="5"/>
  <c r="W4872" i="5"/>
  <c r="X4872" i="5"/>
  <c r="X5271" i="5"/>
  <c r="W5271" i="5"/>
  <c r="X5207" i="5"/>
  <c r="W5207" i="5"/>
  <c r="W5164" i="5"/>
  <c r="X5164" i="5"/>
  <c r="W4813" i="5"/>
  <c r="X4813" i="5"/>
  <c r="X5244" i="5"/>
  <c r="W5244" i="5"/>
  <c r="X5185" i="5"/>
  <c r="W5185" i="5"/>
  <c r="W4895" i="5"/>
  <c r="X4895" i="5"/>
  <c r="X4703" i="5"/>
  <c r="W4703" i="5"/>
  <c r="W5144" i="5"/>
  <c r="X5144" i="5"/>
  <c r="X4628" i="5"/>
  <c r="W4628" i="5"/>
  <c r="X5343" i="5"/>
  <c r="W5343" i="5"/>
  <c r="X4712" i="5"/>
  <c r="W4712" i="5"/>
  <c r="X5396" i="5"/>
  <c r="W5396" i="5"/>
  <c r="X5186" i="5"/>
  <c r="W5186" i="5"/>
  <c r="W5324" i="5"/>
  <c r="X5324" i="5"/>
  <c r="W5331" i="5"/>
  <c r="X5331" i="5"/>
  <c r="W4696" i="5"/>
  <c r="X4696" i="5"/>
  <c r="X4637" i="5"/>
  <c r="W4637" i="5"/>
  <c r="W4136" i="5"/>
  <c r="X4136" i="5"/>
  <c r="W5348" i="5"/>
  <c r="X5348" i="5"/>
  <c r="X4757" i="5"/>
  <c r="W4757" i="5"/>
  <c r="W4699" i="5"/>
  <c r="X4699" i="5"/>
  <c r="W4540" i="5"/>
  <c r="X4540" i="5"/>
  <c r="W4254" i="5"/>
  <c r="X4254" i="5"/>
  <c r="X5361" i="5"/>
  <c r="W5361" i="5"/>
  <c r="X5371" i="5"/>
  <c r="W5371" i="5"/>
  <c r="W4708" i="5"/>
  <c r="X4708" i="5"/>
  <c r="X4605" i="5"/>
  <c r="W4605" i="5"/>
  <c r="W5299" i="5"/>
  <c r="X5299" i="5"/>
  <c r="W5397" i="5"/>
  <c r="X5397" i="5"/>
  <c r="X4667" i="5"/>
  <c r="W4667" i="5"/>
  <c r="X4539" i="5"/>
  <c r="W4539" i="5"/>
  <c r="W4909" i="5"/>
  <c r="X4909" i="5"/>
  <c r="X5379" i="5"/>
  <c r="W5379" i="5"/>
  <c r="W4716" i="5"/>
  <c r="X4716" i="5"/>
  <c r="X4663" i="5"/>
  <c r="W4663" i="5"/>
  <c r="X4579" i="5"/>
  <c r="W4579" i="5"/>
  <c r="W4898" i="5"/>
  <c r="X4898" i="5"/>
  <c r="X5364" i="5"/>
  <c r="W5364" i="5"/>
  <c r="X4656" i="5"/>
  <c r="W4656" i="5"/>
  <c r="X4575" i="5"/>
  <c r="W4575" i="5"/>
  <c r="X4184" i="5"/>
  <c r="W4184" i="5"/>
  <c r="W4412" i="5"/>
  <c r="X4412" i="5"/>
  <c r="W4339" i="5"/>
  <c r="X4339" i="5"/>
  <c r="X4085" i="5"/>
  <c r="W4085" i="5"/>
  <c r="X4590" i="5"/>
  <c r="W4590" i="5"/>
  <c r="W4546" i="5"/>
  <c r="X4546" i="5"/>
  <c r="W4501" i="5"/>
  <c r="X4501" i="5"/>
  <c r="X4456" i="5"/>
  <c r="W4456" i="5"/>
  <c r="W4418" i="5"/>
  <c r="X4418" i="5"/>
  <c r="X4475" i="5"/>
  <c r="W4475" i="5"/>
  <c r="W4368" i="5"/>
  <c r="X4368" i="5"/>
  <c r="W4219" i="5"/>
  <c r="X4219" i="5"/>
  <c r="X4096" i="5"/>
  <c r="W4096" i="5"/>
  <c r="X4563" i="5"/>
  <c r="X4586" i="5"/>
  <c r="W4586" i="5"/>
  <c r="X4519" i="5"/>
  <c r="W4519" i="5"/>
  <c r="X4455" i="5"/>
  <c r="W4455" i="5"/>
  <c r="X4387" i="5"/>
  <c r="W4387" i="5"/>
  <c r="X4293" i="5"/>
  <c r="W4293" i="5"/>
  <c r="X4149" i="5"/>
  <c r="W4149" i="5"/>
  <c r="W4571" i="5"/>
  <c r="X4571" i="5"/>
  <c r="W4512" i="5"/>
  <c r="X4512" i="5"/>
  <c r="X4474" i="5"/>
  <c r="W4474" i="5"/>
  <c r="X4429" i="5"/>
  <c r="W4429" i="5"/>
  <c r="W4354" i="5"/>
  <c r="X4354" i="5"/>
  <c r="X5336" i="5"/>
  <c r="W5336" i="5"/>
  <c r="W4745" i="5"/>
  <c r="X4745" i="5"/>
  <c r="X4658" i="5"/>
  <c r="W4658" i="5"/>
  <c r="X4565" i="5"/>
  <c r="X4467" i="5"/>
  <c r="W4467" i="5"/>
  <c r="W4206" i="5"/>
  <c r="X4206" i="5"/>
  <c r="W4080" i="5"/>
  <c r="X4080" i="5"/>
  <c r="X4218" i="5"/>
  <c r="W4218" i="5"/>
  <c r="W4154" i="5"/>
  <c r="X4154" i="5"/>
  <c r="W4099" i="5"/>
  <c r="X4099" i="5"/>
  <c r="W4035" i="5"/>
  <c r="X4035" i="5"/>
  <c r="W4356" i="5"/>
  <c r="X4356" i="5"/>
  <c r="X4301" i="5"/>
  <c r="W4301" i="5"/>
  <c r="X4256" i="5"/>
  <c r="W4256" i="5"/>
  <c r="W4211" i="5"/>
  <c r="X4211" i="5"/>
  <c r="X4173" i="5"/>
  <c r="W4173" i="5"/>
  <c r="W4128" i="5"/>
  <c r="X4128" i="5"/>
  <c r="X4372" i="5"/>
  <c r="W4372" i="5"/>
  <c r="W4294" i="5"/>
  <c r="X4294" i="5"/>
  <c r="W4166" i="5"/>
  <c r="X4166" i="5"/>
  <c r="W4070" i="5"/>
  <c r="X4070" i="5"/>
  <c r="W4737" i="5"/>
  <c r="X4737" i="5"/>
  <c r="W4673" i="5"/>
  <c r="X4673" i="5"/>
  <c r="W4609" i="5"/>
  <c r="X4609" i="5"/>
  <c r="W4545" i="5"/>
  <c r="X4545" i="5"/>
  <c r="W4481" i="5"/>
  <c r="X4481" i="5"/>
  <c r="W4417" i="5"/>
  <c r="X4417" i="5"/>
  <c r="W4358" i="5"/>
  <c r="X4358" i="5"/>
  <c r="X4510" i="5"/>
  <c r="W4510" i="5"/>
  <c r="W4446" i="5"/>
  <c r="X4446" i="5"/>
  <c r="W4382" i="5"/>
  <c r="X4382" i="5"/>
  <c r="X4319" i="5"/>
  <c r="W4319" i="5"/>
  <c r="W4255" i="5"/>
  <c r="X4255" i="5"/>
  <c r="W4191" i="5"/>
  <c r="X4191" i="5"/>
  <c r="X4127" i="5"/>
  <c r="W4127" i="5"/>
  <c r="X4098" i="5"/>
  <c r="W4098" i="5"/>
  <c r="X4034" i="5"/>
  <c r="W4034" i="5"/>
  <c r="W4079" i="5"/>
  <c r="X4079" i="5"/>
  <c r="W4015" i="5"/>
  <c r="X4015" i="5"/>
  <c r="W4316" i="5"/>
  <c r="X4316" i="5"/>
  <c r="W4252" i="5"/>
  <c r="X4252" i="5"/>
  <c r="W4188" i="5"/>
  <c r="X4188" i="5"/>
  <c r="W4124" i="5"/>
  <c r="X4124" i="5"/>
  <c r="W4060" i="5"/>
  <c r="X4060" i="5"/>
  <c r="X3996" i="5"/>
  <c r="W3996" i="5"/>
  <c r="W4273" i="5"/>
  <c r="X4273" i="5"/>
  <c r="X4209" i="5"/>
  <c r="W4209" i="5"/>
  <c r="W4145" i="5"/>
  <c r="X4145" i="5"/>
  <c r="X4081" i="5"/>
  <c r="W4081" i="5"/>
  <c r="W4017" i="5"/>
  <c r="X4017" i="5"/>
  <c r="X3915" i="5"/>
  <c r="W3915" i="5"/>
  <c r="W3914" i="5"/>
  <c r="X3914" i="5"/>
  <c r="W4766" i="5"/>
  <c r="X4766" i="5"/>
  <c r="X5267" i="5"/>
  <c r="W5267" i="5"/>
  <c r="X4771" i="5"/>
  <c r="W4771" i="5"/>
  <c r="X5261" i="5"/>
  <c r="W5261" i="5"/>
  <c r="X4821" i="5"/>
  <c r="W4821" i="5"/>
  <c r="X5223" i="5"/>
  <c r="W5223" i="5"/>
  <c r="W5285" i="5"/>
  <c r="X5285" i="5"/>
  <c r="W5128" i="5"/>
  <c r="X5128" i="5"/>
  <c r="W4847" i="5"/>
  <c r="X4847" i="5"/>
  <c r="W5193" i="5"/>
  <c r="X5193" i="5"/>
  <c r="X5168" i="5"/>
  <c r="W5168" i="5"/>
  <c r="X4839" i="5"/>
  <c r="W4839" i="5"/>
  <c r="X4852" i="5"/>
  <c r="W4852" i="5"/>
  <c r="W4857" i="5"/>
  <c r="X4857" i="5"/>
  <c r="X5230" i="5"/>
  <c r="W5230" i="5"/>
  <c r="W4386" i="5"/>
  <c r="X4386" i="5"/>
  <c r="X5260" i="5"/>
  <c r="W5260" i="5"/>
  <c r="X4731" i="5"/>
  <c r="W4731" i="5"/>
  <c r="X5337" i="5"/>
  <c r="W5337" i="5"/>
  <c r="X4607" i="5"/>
  <c r="W4607" i="5"/>
  <c r="X5359" i="5"/>
  <c r="W5359" i="5"/>
  <c r="W4643" i="5"/>
  <c r="X4643" i="5"/>
  <c r="W4894" i="5"/>
  <c r="X4894" i="5"/>
  <c r="W4714" i="5"/>
  <c r="X4714" i="5"/>
  <c r="W4348" i="5"/>
  <c r="X4348" i="5"/>
  <c r="W5377" i="5"/>
  <c r="X5377" i="5"/>
  <c r="X4651" i="5"/>
  <c r="W4651" i="5"/>
  <c r="X5368" i="5"/>
  <c r="W5368" i="5"/>
  <c r="W4608" i="5"/>
  <c r="X4608" i="5"/>
  <c r="X4747" i="5"/>
  <c r="W4747" i="5"/>
  <c r="W4599" i="5"/>
  <c r="X4599" i="5"/>
  <c r="X5370" i="5"/>
  <c r="W5370" i="5"/>
  <c r="X4614" i="5"/>
  <c r="W4614" i="5"/>
  <c r="W4428" i="5"/>
  <c r="X4428" i="5"/>
  <c r="W4245" i="5"/>
  <c r="X4245" i="5"/>
  <c r="X4552" i="5"/>
  <c r="X4469" i="5"/>
  <c r="W4469" i="5"/>
  <c r="W4295" i="5"/>
  <c r="X4295" i="5"/>
  <c r="W4248" i="5"/>
  <c r="X4248" i="5"/>
  <c r="X4572" i="5"/>
  <c r="W4572" i="5"/>
  <c r="X4535" i="5"/>
  <c r="W4535" i="5"/>
  <c r="X4407" i="5"/>
  <c r="W4407" i="5"/>
  <c r="X4181" i="5"/>
  <c r="W4181" i="5"/>
  <c r="W4580" i="5"/>
  <c r="X4580" i="5"/>
  <c r="W4442" i="5"/>
  <c r="X4442" i="5"/>
  <c r="X4687" i="5"/>
  <c r="W4687" i="5"/>
  <c r="W4499" i="5"/>
  <c r="X4499" i="5"/>
  <c r="W4110" i="5"/>
  <c r="X4110" i="5"/>
  <c r="X4170" i="5"/>
  <c r="W4170" i="5"/>
  <c r="W4051" i="5"/>
  <c r="X4051" i="5"/>
  <c r="X4307" i="5"/>
  <c r="W4307" i="5"/>
  <c r="X4224" i="5"/>
  <c r="W4224" i="5"/>
  <c r="W4141" i="5"/>
  <c r="X4141" i="5"/>
  <c r="X4326" i="5"/>
  <c r="W4326" i="5"/>
  <c r="X4086" i="5"/>
  <c r="W4086" i="5"/>
  <c r="W4689" i="5"/>
  <c r="X4689" i="5"/>
  <c r="X4561" i="5"/>
  <c r="W4433" i="5"/>
  <c r="X4433" i="5"/>
  <c r="W4526" i="5"/>
  <c r="X4526" i="5"/>
  <c r="W4398" i="5"/>
  <c r="X4398" i="5"/>
  <c r="X4271" i="5"/>
  <c r="W4271" i="5"/>
  <c r="X4143" i="5"/>
  <c r="W4143" i="5"/>
  <c r="X4050" i="5"/>
  <c r="W4050" i="5"/>
  <c r="W4031" i="5"/>
  <c r="X4031" i="5"/>
  <c r="W4140" i="5"/>
  <c r="X4140" i="5"/>
  <c r="X4012" i="5"/>
  <c r="W4012" i="5"/>
  <c r="X4225" i="5"/>
  <c r="W4225" i="5"/>
  <c r="X4097" i="5"/>
  <c r="W4097" i="5"/>
  <c r="X3870" i="5"/>
  <c r="W3870" i="5"/>
  <c r="W4777" i="5"/>
  <c r="X4777" i="5"/>
  <c r="W5247" i="5"/>
  <c r="X5247" i="5"/>
  <c r="W5281" i="5"/>
  <c r="X5281" i="5"/>
  <c r="X4792" i="5"/>
  <c r="W4792" i="5"/>
  <c r="X5346" i="5"/>
  <c r="W5346" i="5"/>
  <c r="X5274" i="5"/>
  <c r="W5274" i="5"/>
  <c r="X5225" i="5"/>
  <c r="W5225" i="5"/>
  <c r="W4875" i="5"/>
  <c r="X4875" i="5"/>
  <c r="W5171" i="5"/>
  <c r="X5171" i="5"/>
  <c r="W5188" i="5"/>
  <c r="X5188" i="5"/>
  <c r="X5298" i="5"/>
  <c r="W5298" i="5"/>
  <c r="X5130" i="5"/>
  <c r="W5130" i="5"/>
  <c r="X4640" i="5"/>
  <c r="W4640" i="5"/>
  <c r="X4711" i="5"/>
  <c r="W4711" i="5"/>
  <c r="W4899" i="5"/>
  <c r="X4899" i="5"/>
  <c r="W5307" i="5"/>
  <c r="X5307" i="5"/>
  <c r="W4588" i="5"/>
  <c r="X4588" i="5"/>
  <c r="X4670" i="5"/>
  <c r="W4670" i="5"/>
  <c r="X4666" i="5"/>
  <c r="W4666" i="5"/>
  <c r="X4343" i="5"/>
  <c r="W4343" i="5"/>
  <c r="X4466" i="5"/>
  <c r="W4466" i="5"/>
  <c r="W4229" i="5"/>
  <c r="X4229" i="5"/>
  <c r="X4238" i="5"/>
  <c r="W4238" i="5"/>
  <c r="W4037" i="5"/>
  <c r="X4037" i="5"/>
  <c r="W4522" i="5"/>
  <c r="X4522" i="5"/>
  <c r="X5344" i="5"/>
  <c r="W5344" i="5"/>
  <c r="X4591" i="5"/>
  <c r="W4591" i="5"/>
  <c r="X4093" i="5"/>
  <c r="W4093" i="5"/>
  <c r="X4103" i="5"/>
  <c r="W4103" i="5"/>
  <c r="X4367" i="5"/>
  <c r="W4367" i="5"/>
  <c r="X4221" i="5"/>
  <c r="W4221" i="5"/>
  <c r="W4310" i="5"/>
  <c r="X4310" i="5"/>
  <c r="W4005" i="5"/>
  <c r="X4005" i="5"/>
  <c r="W4489" i="5"/>
  <c r="X4489" i="5"/>
  <c r="W4322" i="5"/>
  <c r="X4322" i="5"/>
  <c r="W3907" i="5"/>
  <c r="X3907" i="5"/>
  <c r="W5311" i="5"/>
  <c r="X5311" i="5"/>
  <c r="W4843" i="5"/>
  <c r="X4843" i="5"/>
  <c r="X5120" i="5"/>
  <c r="W5120" i="5"/>
  <c r="W5238" i="5"/>
  <c r="X5238" i="5"/>
  <c r="W5139" i="5"/>
  <c r="X5139" i="5"/>
  <c r="W4856" i="5"/>
  <c r="X4856" i="5"/>
  <c r="W4804" i="5"/>
  <c r="X4804" i="5"/>
  <c r="X5229" i="5"/>
  <c r="W5229" i="5"/>
  <c r="W5173" i="5"/>
  <c r="X5173" i="5"/>
  <c r="W4861" i="5"/>
  <c r="X4861" i="5"/>
  <c r="W4795" i="5"/>
  <c r="X4795" i="5"/>
  <c r="W5275" i="5"/>
  <c r="X5275" i="5"/>
  <c r="W5211" i="5"/>
  <c r="X5211" i="5"/>
  <c r="W4854" i="5"/>
  <c r="X4854" i="5"/>
  <c r="X4842" i="5"/>
  <c r="W4842" i="5"/>
  <c r="W4876" i="5"/>
  <c r="X4876" i="5"/>
  <c r="W5266" i="5"/>
  <c r="X5266" i="5"/>
  <c r="W5172" i="5"/>
  <c r="X5172" i="5"/>
  <c r="X5390" i="5"/>
  <c r="W5390" i="5"/>
  <c r="W4781" i="5"/>
  <c r="X4781" i="5"/>
  <c r="W5251" i="5"/>
  <c r="X5251" i="5"/>
  <c r="X5181" i="5"/>
  <c r="W5181" i="5"/>
  <c r="X5245" i="5"/>
  <c r="W5245" i="5"/>
  <c r="W5148" i="5"/>
  <c r="X5148" i="5"/>
  <c r="W4785" i="5"/>
  <c r="X4785" i="5"/>
  <c r="W4809" i="5"/>
  <c r="X4809" i="5"/>
  <c r="W4783" i="5"/>
  <c r="X4783" i="5"/>
  <c r="W4828" i="5"/>
  <c r="X4828" i="5"/>
  <c r="W4833" i="5"/>
  <c r="X4833" i="5"/>
  <c r="X5096" i="5"/>
  <c r="W5096" i="5"/>
  <c r="W5265" i="5"/>
  <c r="X5265" i="5"/>
  <c r="X5201" i="5"/>
  <c r="W5201" i="5"/>
  <c r="X5151" i="5"/>
  <c r="X4805" i="5"/>
  <c r="W4805" i="5"/>
  <c r="W5236" i="5"/>
  <c r="X5236" i="5"/>
  <c r="X5165" i="5"/>
  <c r="W5165" i="5"/>
  <c r="X5349" i="5"/>
  <c r="W5349" i="5"/>
  <c r="W4669" i="5"/>
  <c r="X4669" i="5"/>
  <c r="W4900" i="5"/>
  <c r="X4900" i="5"/>
  <c r="X4578" i="5"/>
  <c r="W4578" i="5"/>
  <c r="X4662" i="5"/>
  <c r="W4662" i="5"/>
  <c r="W4672" i="5"/>
  <c r="X4672" i="5"/>
  <c r="W4746" i="5"/>
  <c r="X4746" i="5"/>
  <c r="X5178" i="5"/>
  <c r="W5178" i="5"/>
  <c r="X5316" i="5"/>
  <c r="W5316" i="5"/>
  <c r="X5369" i="5"/>
  <c r="W5369" i="5"/>
  <c r="X4686" i="5"/>
  <c r="W4686" i="5"/>
  <c r="X4627" i="5"/>
  <c r="W4627" i="5"/>
  <c r="W5321" i="5"/>
  <c r="X5321" i="5"/>
  <c r="X5345" i="5"/>
  <c r="W5345" i="5"/>
  <c r="W4754" i="5"/>
  <c r="X4754" i="5"/>
  <c r="W4677" i="5"/>
  <c r="X4677" i="5"/>
  <c r="X4524" i="5"/>
  <c r="W4524" i="5"/>
  <c r="X4120" i="5"/>
  <c r="W4120" i="5"/>
  <c r="W5353" i="5"/>
  <c r="X5353" i="5"/>
  <c r="X5383" i="5"/>
  <c r="W5383" i="5"/>
  <c r="X4702" i="5"/>
  <c r="W4702" i="5"/>
  <c r="X4592" i="5"/>
  <c r="W4592" i="5"/>
  <c r="W4912" i="5"/>
  <c r="X4912" i="5"/>
  <c r="X5394" i="5"/>
  <c r="W5394" i="5"/>
  <c r="W4645" i="5"/>
  <c r="X4645" i="5"/>
  <c r="X4523" i="5"/>
  <c r="W4523" i="5"/>
  <c r="W4901" i="5"/>
  <c r="X4901" i="5"/>
  <c r="X5391" i="5"/>
  <c r="W5391" i="5"/>
  <c r="W4710" i="5"/>
  <c r="X4710" i="5"/>
  <c r="W4660" i="5"/>
  <c r="X4660" i="5"/>
  <c r="X4570" i="5"/>
  <c r="W4570" i="5"/>
  <c r="W5360" i="5"/>
  <c r="X5360" i="5"/>
  <c r="X5382" i="5"/>
  <c r="W5382" i="5"/>
  <c r="X4653" i="5"/>
  <c r="W4653" i="5"/>
  <c r="W4543" i="5"/>
  <c r="X4543" i="5"/>
  <c r="W4463" i="5"/>
  <c r="X4463" i="5"/>
  <c r="X4399" i="5"/>
  <c r="W4399" i="5"/>
  <c r="W4331" i="5"/>
  <c r="X4331" i="5"/>
  <c r="X4072" i="5"/>
  <c r="W4072" i="5"/>
  <c r="X4587" i="5"/>
  <c r="W4587" i="5"/>
  <c r="W4536" i="5"/>
  <c r="X4536" i="5"/>
  <c r="X4498" i="5"/>
  <c r="W4498" i="5"/>
  <c r="X4453" i="5"/>
  <c r="W4453" i="5"/>
  <c r="W4408" i="5"/>
  <c r="X4408" i="5"/>
  <c r="X4459" i="5"/>
  <c r="W4459" i="5"/>
  <c r="W4360" i="5"/>
  <c r="X4360" i="5"/>
  <c r="W4203" i="5"/>
  <c r="X4203" i="5"/>
  <c r="X4077" i="5"/>
  <c r="W4077" i="5"/>
  <c r="X4560" i="5"/>
  <c r="W4583" i="5"/>
  <c r="X4583" i="5"/>
  <c r="W4516" i="5"/>
  <c r="X4516" i="5"/>
  <c r="X4452" i="5"/>
  <c r="W4452" i="5"/>
  <c r="W4379" i="5"/>
  <c r="X4379" i="5"/>
  <c r="W4283" i="5"/>
  <c r="X4283" i="5"/>
  <c r="X4133" i="5"/>
  <c r="W4133" i="5"/>
  <c r="W4003" i="5"/>
  <c r="X4003" i="5"/>
  <c r="X4568" i="5"/>
  <c r="W4509" i="5"/>
  <c r="X4509" i="5"/>
  <c r="X4464" i="5"/>
  <c r="W4464" i="5"/>
  <c r="X4426" i="5"/>
  <c r="W4426" i="5"/>
  <c r="W4333" i="5"/>
  <c r="X4333" i="5"/>
  <c r="X5328" i="5"/>
  <c r="W5328" i="5"/>
  <c r="X4725" i="5"/>
  <c r="W4725" i="5"/>
  <c r="W4655" i="5"/>
  <c r="X4655" i="5"/>
  <c r="X4562" i="5"/>
  <c r="W4451" i="5"/>
  <c r="X4451" i="5"/>
  <c r="W4190" i="5"/>
  <c r="X4190" i="5"/>
  <c r="W4061" i="5"/>
  <c r="X4061" i="5"/>
  <c r="X4215" i="5"/>
  <c r="W4215" i="5"/>
  <c r="W4151" i="5"/>
  <c r="X4151" i="5"/>
  <c r="W4091" i="5"/>
  <c r="X4091" i="5"/>
  <c r="X4027" i="5"/>
  <c r="W4027" i="5"/>
  <c r="X4353" i="5"/>
  <c r="W4353" i="5"/>
  <c r="X4291" i="5"/>
  <c r="W4291" i="5"/>
  <c r="X4253" i="5"/>
  <c r="W4253" i="5"/>
  <c r="X4208" i="5"/>
  <c r="W4208" i="5"/>
  <c r="W4163" i="5"/>
  <c r="X4163" i="5"/>
  <c r="W4125" i="5"/>
  <c r="X4125" i="5"/>
  <c r="W4364" i="5"/>
  <c r="X4364" i="5"/>
  <c r="X4278" i="5"/>
  <c r="W4278" i="5"/>
  <c r="W4150" i="5"/>
  <c r="X4150" i="5"/>
  <c r="W4062" i="5"/>
  <c r="X4062" i="5"/>
  <c r="W4729" i="5"/>
  <c r="X4729" i="5"/>
  <c r="X4665" i="5"/>
  <c r="W4665" i="5"/>
  <c r="X4601" i="5"/>
  <c r="W4601" i="5"/>
  <c r="W4537" i="5"/>
  <c r="X4537" i="5"/>
  <c r="W4473" i="5"/>
  <c r="X4473" i="5"/>
  <c r="X4409" i="5"/>
  <c r="W4409" i="5"/>
  <c r="X4335" i="5"/>
  <c r="W4335" i="5"/>
  <c r="X4502" i="5"/>
  <c r="W4502" i="5"/>
  <c r="X4438" i="5"/>
  <c r="W4438" i="5"/>
  <c r="W4374" i="5"/>
  <c r="X4374" i="5"/>
  <c r="W4306" i="5"/>
  <c r="X4306" i="5"/>
  <c r="W4242" i="5"/>
  <c r="X4242" i="5"/>
  <c r="W4178" i="5"/>
  <c r="X4178" i="5"/>
  <c r="W4114" i="5"/>
  <c r="X4114" i="5"/>
  <c r="X4090" i="5"/>
  <c r="W4090" i="5"/>
  <c r="X4026" i="5"/>
  <c r="W4026" i="5"/>
  <c r="X4071" i="5"/>
  <c r="W4071" i="5"/>
  <c r="W4007" i="5"/>
  <c r="X4007" i="5"/>
  <c r="W4308" i="5"/>
  <c r="X4308" i="5"/>
  <c r="W4244" i="5"/>
  <c r="X4244" i="5"/>
  <c r="X4180" i="5"/>
  <c r="W4180" i="5"/>
  <c r="W4116" i="5"/>
  <c r="X4116" i="5"/>
  <c r="W4052" i="5"/>
  <c r="X4052" i="5"/>
  <c r="X4329" i="5"/>
  <c r="W4329" i="5"/>
  <c r="W4265" i="5"/>
  <c r="X4265" i="5"/>
  <c r="W4201" i="5"/>
  <c r="X4201" i="5"/>
  <c r="W4137" i="5"/>
  <c r="X4137" i="5"/>
  <c r="W4073" i="5"/>
  <c r="X4073" i="5"/>
  <c r="X4009" i="5"/>
  <c r="W4009" i="5"/>
  <c r="W3910" i="5"/>
  <c r="X3910" i="5"/>
  <c r="X3909" i="5"/>
  <c r="W3909" i="5"/>
  <c r="W5192" i="5"/>
  <c r="X5192" i="5"/>
  <c r="X4790" i="5"/>
  <c r="W4790" i="5"/>
  <c r="W5203" i="5"/>
  <c r="X5203" i="5"/>
  <c r="W4816" i="5"/>
  <c r="X4816" i="5"/>
  <c r="W4892" i="5"/>
  <c r="X4892" i="5"/>
  <c r="X5287" i="5"/>
  <c r="W5287" i="5"/>
  <c r="X5384" i="5"/>
  <c r="W5384" i="5"/>
  <c r="W4812" i="5"/>
  <c r="X4812" i="5"/>
  <c r="W5205" i="5"/>
  <c r="X5205" i="5"/>
  <c r="X5224" i="5"/>
  <c r="W5224" i="5"/>
  <c r="W5263" i="5"/>
  <c r="X5263" i="5"/>
  <c r="X5277" i="5"/>
  <c r="W5277" i="5"/>
  <c r="W4838" i="5"/>
  <c r="X4838" i="5"/>
  <c r="W4878" i="5"/>
  <c r="X4878" i="5"/>
  <c r="W5294" i="5"/>
  <c r="X5294" i="5"/>
  <c r="X5177" i="5"/>
  <c r="W5177" i="5"/>
  <c r="W4881" i="5"/>
  <c r="X4881" i="5"/>
  <c r="W5196" i="5"/>
  <c r="X5196" i="5"/>
  <c r="W5314" i="5"/>
  <c r="X5314" i="5"/>
  <c r="W5357" i="5"/>
  <c r="X5357" i="5"/>
  <c r="W5138" i="5"/>
  <c r="X5138" i="5"/>
  <c r="X4727" i="5"/>
  <c r="W4727" i="5"/>
  <c r="X4556" i="5"/>
  <c r="X5389" i="5"/>
  <c r="W5389" i="5"/>
  <c r="X4620" i="5"/>
  <c r="W4620" i="5"/>
  <c r="X4907" i="5"/>
  <c r="W4907" i="5"/>
  <c r="X4733" i="5"/>
  <c r="W4733" i="5"/>
  <c r="X5315" i="5"/>
  <c r="W5315" i="5"/>
  <c r="W4682" i="5"/>
  <c r="X4682" i="5"/>
  <c r="W5312" i="5"/>
  <c r="X5312" i="5"/>
  <c r="X5338" i="5"/>
  <c r="W5338" i="5"/>
  <c r="X4676" i="5"/>
  <c r="W4676" i="5"/>
  <c r="X5301" i="5"/>
  <c r="W5301" i="5"/>
  <c r="W4694" i="5"/>
  <c r="X4694" i="5"/>
  <c r="X4336" i="5"/>
  <c r="W4336" i="5"/>
  <c r="W4365" i="5"/>
  <c r="X4365" i="5"/>
  <c r="X4616" i="5"/>
  <c r="W4616" i="5"/>
  <c r="W4514" i="5"/>
  <c r="X4514" i="5"/>
  <c r="W4424" i="5"/>
  <c r="X4424" i="5"/>
  <c r="X4384" i="5"/>
  <c r="W4384" i="5"/>
  <c r="X4123" i="5"/>
  <c r="W4123" i="5"/>
  <c r="X4266" i="5"/>
  <c r="W4266" i="5"/>
  <c r="W4471" i="5"/>
  <c r="X4471" i="5"/>
  <c r="X4325" i="5"/>
  <c r="W4325" i="5"/>
  <c r="X4056" i="5"/>
  <c r="W4056" i="5"/>
  <c r="W4525" i="5"/>
  <c r="X4525" i="5"/>
  <c r="X5387" i="5"/>
  <c r="W5387" i="5"/>
  <c r="X4594" i="5"/>
  <c r="W4594" i="5"/>
  <c r="X4296" i="5"/>
  <c r="W4296" i="5"/>
  <c r="X4234" i="5"/>
  <c r="W4234" i="5"/>
  <c r="X4106" i="5"/>
  <c r="W4106" i="5"/>
  <c r="W4375" i="5"/>
  <c r="X4375" i="5"/>
  <c r="W4269" i="5"/>
  <c r="X4269" i="5"/>
  <c r="W4179" i="5"/>
  <c r="X4179" i="5"/>
  <c r="W4388" i="5"/>
  <c r="X4388" i="5"/>
  <c r="X4198" i="5"/>
  <c r="W4198" i="5"/>
  <c r="W4625" i="5"/>
  <c r="X4625" i="5"/>
  <c r="X4497" i="5"/>
  <c r="W4497" i="5"/>
  <c r="W4369" i="5"/>
  <c r="X4369" i="5"/>
  <c r="W4462" i="5"/>
  <c r="X4462" i="5"/>
  <c r="W4346" i="5"/>
  <c r="X4346" i="5"/>
  <c r="W4207" i="5"/>
  <c r="X4207" i="5"/>
  <c r="W4000" i="5"/>
  <c r="X4000" i="5"/>
  <c r="W4095" i="5"/>
  <c r="X4095" i="5"/>
  <c r="W4332" i="5"/>
  <c r="X4332" i="5"/>
  <c r="W4204" i="5"/>
  <c r="X4204" i="5"/>
  <c r="W4076" i="5"/>
  <c r="X4076" i="5"/>
  <c r="X4289" i="5"/>
  <c r="W4289" i="5"/>
  <c r="W4161" i="5"/>
  <c r="X4161" i="5"/>
  <c r="W4033" i="5"/>
  <c r="X4033" i="5"/>
  <c r="X3913" i="5"/>
  <c r="W3913" i="5"/>
  <c r="W4859" i="5"/>
  <c r="X4859" i="5"/>
  <c r="W4763" i="5"/>
  <c r="X4763" i="5"/>
  <c r="X5258" i="5"/>
  <c r="W5258" i="5"/>
  <c r="W4768" i="5"/>
  <c r="X4768" i="5"/>
  <c r="W5217" i="5"/>
  <c r="X5217" i="5"/>
  <c r="W5272" i="5"/>
  <c r="X5272" i="5"/>
  <c r="X5174" i="5"/>
  <c r="W5174" i="5"/>
  <c r="W5190" i="5"/>
  <c r="X5190" i="5"/>
  <c r="W4831" i="5"/>
  <c r="X4831" i="5"/>
  <c r="X5124" i="5"/>
  <c r="W5124" i="5"/>
  <c r="W5227" i="5"/>
  <c r="X5227" i="5"/>
  <c r="W5252" i="5"/>
  <c r="X5252" i="5"/>
  <c r="W4709" i="5"/>
  <c r="X4709" i="5"/>
  <c r="X5375" i="5"/>
  <c r="W5375" i="5"/>
  <c r="W4724" i="5"/>
  <c r="X4724" i="5"/>
  <c r="W5386" i="5"/>
  <c r="X5386" i="5"/>
  <c r="X5374" i="5"/>
  <c r="W5374" i="5"/>
  <c r="X5362" i="5"/>
  <c r="W5362" i="5"/>
  <c r="X5304" i="5"/>
  <c r="W5304" i="5"/>
  <c r="X4595" i="5"/>
  <c r="W4595" i="5"/>
  <c r="W4582" i="5"/>
  <c r="X4582" i="5"/>
  <c r="W4235" i="5"/>
  <c r="X4235" i="5"/>
  <c r="X4504" i="5"/>
  <c r="W4504" i="5"/>
  <c r="X4263" i="5"/>
  <c r="W4263" i="5"/>
  <c r="X4566" i="5"/>
  <c r="W4315" i="5"/>
  <c r="X4315" i="5"/>
  <c r="X4477" i="5"/>
  <c r="W4477" i="5"/>
  <c r="X4753" i="5"/>
  <c r="W4753" i="5"/>
  <c r="X4264" i="5"/>
  <c r="W4264" i="5"/>
  <c r="X4043" i="5"/>
  <c r="W4043" i="5"/>
  <c r="W4259" i="5"/>
  <c r="X4259" i="5"/>
  <c r="W4131" i="5"/>
  <c r="X4131" i="5"/>
  <c r="X4078" i="5"/>
  <c r="W4078" i="5"/>
  <c r="X4617" i="5"/>
  <c r="W4617" i="5"/>
  <c r="W4425" i="5"/>
  <c r="X4425" i="5"/>
  <c r="W4518" i="5"/>
  <c r="X4518" i="5"/>
  <c r="X4390" i="5"/>
  <c r="W4390" i="5"/>
  <c r="W3992" i="5"/>
  <c r="X3992" i="5"/>
  <c r="W4883" i="5"/>
  <c r="X4883" i="5"/>
  <c r="W4908" i="5"/>
  <c r="X4908" i="5"/>
  <c r="W4835" i="5"/>
  <c r="X4835" i="5"/>
  <c r="W5235" i="5"/>
  <c r="X5235" i="5"/>
  <c r="X4755" i="5"/>
  <c r="W4755" i="5"/>
  <c r="X4848" i="5"/>
  <c r="W4848" i="5"/>
  <c r="W4877" i="5"/>
  <c r="X4877" i="5"/>
  <c r="W5296" i="5"/>
  <c r="X5296" i="5"/>
  <c r="X5226" i="5"/>
  <c r="W5226" i="5"/>
  <c r="W5163" i="5"/>
  <c r="X5163" i="5"/>
  <c r="W5256" i="5"/>
  <c r="X5256" i="5"/>
  <c r="X4853" i="5"/>
  <c r="W4853" i="5"/>
  <c r="W5255" i="5"/>
  <c r="X5255" i="5"/>
  <c r="X5191" i="5"/>
  <c r="W5191" i="5"/>
  <c r="X4822" i="5"/>
  <c r="W4822" i="5"/>
  <c r="W4834" i="5"/>
  <c r="X4834" i="5"/>
  <c r="W4873" i="5"/>
  <c r="X4873" i="5"/>
  <c r="W5240" i="5"/>
  <c r="X5240" i="5"/>
  <c r="X5152" i="5"/>
  <c r="W5152" i="5"/>
  <c r="X4769" i="5"/>
  <c r="W4769" i="5"/>
  <c r="W4773" i="5"/>
  <c r="X4773" i="5"/>
  <c r="W5295" i="5"/>
  <c r="X5295" i="5"/>
  <c r="W5231" i="5"/>
  <c r="X5231" i="5"/>
  <c r="X5175" i="5"/>
  <c r="W5175" i="5"/>
  <c r="X5242" i="5"/>
  <c r="W5242" i="5"/>
  <c r="W5140" i="5"/>
  <c r="X5140" i="5"/>
  <c r="W4786" i="5"/>
  <c r="X4786" i="5"/>
  <c r="X4806" i="5"/>
  <c r="W4806" i="5"/>
  <c r="W4775" i="5"/>
  <c r="X4775" i="5"/>
  <c r="X4820" i="5"/>
  <c r="W4820" i="5"/>
  <c r="X4788" i="5"/>
  <c r="W4788" i="5"/>
  <c r="W4825" i="5"/>
  <c r="X4825" i="5"/>
  <c r="X5262" i="5"/>
  <c r="W5262" i="5"/>
  <c r="X5198" i="5"/>
  <c r="W5198" i="5"/>
  <c r="W5136" i="5"/>
  <c r="X5136" i="5"/>
  <c r="W4797" i="5"/>
  <c r="X4797" i="5"/>
  <c r="W5292" i="5"/>
  <c r="X5292" i="5"/>
  <c r="X5228" i="5"/>
  <c r="W5228" i="5"/>
  <c r="X5159" i="5"/>
  <c r="W5159" i="5"/>
  <c r="W5378" i="5"/>
  <c r="X5378" i="5"/>
  <c r="X4634" i="5"/>
  <c r="W4634" i="5"/>
  <c r="W5354" i="5"/>
  <c r="X5354" i="5"/>
  <c r="W5141" i="5"/>
  <c r="X5141" i="5"/>
  <c r="X4621" i="5"/>
  <c r="W4621" i="5"/>
  <c r="W4644" i="5"/>
  <c r="X4644" i="5"/>
  <c r="X4728" i="5"/>
  <c r="W4728" i="5"/>
  <c r="W5170" i="5"/>
  <c r="X5170" i="5"/>
  <c r="X5308" i="5"/>
  <c r="W5308" i="5"/>
  <c r="X5366" i="5"/>
  <c r="W5366" i="5"/>
  <c r="W4683" i="5"/>
  <c r="X4683" i="5"/>
  <c r="X4613" i="5"/>
  <c r="W4613" i="5"/>
  <c r="W5313" i="5"/>
  <c r="X5313" i="5"/>
  <c r="X5342" i="5"/>
  <c r="W5342" i="5"/>
  <c r="W4751" i="5"/>
  <c r="X4751" i="5"/>
  <c r="W4674" i="5"/>
  <c r="X4674" i="5"/>
  <c r="X4508" i="5"/>
  <c r="W4508" i="5"/>
  <c r="X5326" i="5"/>
  <c r="W5326" i="5"/>
  <c r="W5339" i="5"/>
  <c r="X5339" i="5"/>
  <c r="W4748" i="5"/>
  <c r="X4748" i="5"/>
  <c r="X4695" i="5"/>
  <c r="W4695" i="5"/>
  <c r="W4576" i="5"/>
  <c r="X4576" i="5"/>
  <c r="W4904" i="5"/>
  <c r="X4904" i="5"/>
  <c r="X4726" i="5"/>
  <c r="W4726" i="5"/>
  <c r="X4642" i="5"/>
  <c r="W4642" i="5"/>
  <c r="W4507" i="5"/>
  <c r="X4507" i="5"/>
  <c r="W4893" i="5"/>
  <c r="X4893" i="5"/>
  <c r="X5388" i="5"/>
  <c r="W5388" i="5"/>
  <c r="X4707" i="5"/>
  <c r="W4707" i="5"/>
  <c r="X4632" i="5"/>
  <c r="W4632" i="5"/>
  <c r="W4200" i="5"/>
  <c r="X4200" i="5"/>
  <c r="X5352" i="5"/>
  <c r="W5352" i="5"/>
  <c r="X4741" i="5"/>
  <c r="W4741" i="5"/>
  <c r="W4650" i="5"/>
  <c r="X4650" i="5"/>
  <c r="X4527" i="5"/>
  <c r="W4527" i="5"/>
  <c r="W4460" i="5"/>
  <c r="X4460" i="5"/>
  <c r="W4396" i="5"/>
  <c r="X4396" i="5"/>
  <c r="X4309" i="5"/>
  <c r="W4309" i="5"/>
  <c r="X4053" i="5"/>
  <c r="W4053" i="5"/>
  <c r="W4584" i="5"/>
  <c r="X4584" i="5"/>
  <c r="W4533" i="5"/>
  <c r="X4533" i="5"/>
  <c r="X4488" i="5"/>
  <c r="W4488" i="5"/>
  <c r="W4450" i="5"/>
  <c r="X4450" i="5"/>
  <c r="X4405" i="5"/>
  <c r="W4405" i="5"/>
  <c r="W4443" i="5"/>
  <c r="X4443" i="5"/>
  <c r="X4342" i="5"/>
  <c r="W4342" i="5"/>
  <c r="X4187" i="5"/>
  <c r="W4187" i="5"/>
  <c r="W4064" i="5"/>
  <c r="X4064" i="5"/>
  <c r="W4330" i="5"/>
  <c r="X4330" i="5"/>
  <c r="X4557" i="5"/>
  <c r="W4503" i="5"/>
  <c r="X4503" i="5"/>
  <c r="X4439" i="5"/>
  <c r="W4439" i="5"/>
  <c r="W4371" i="5"/>
  <c r="X4371" i="5"/>
  <c r="W4261" i="5"/>
  <c r="X4261" i="5"/>
  <c r="X4117" i="5"/>
  <c r="W4117" i="5"/>
  <c r="W4612" i="5"/>
  <c r="X4612" i="5"/>
  <c r="W4544" i="5"/>
  <c r="X4544" i="5"/>
  <c r="X4506" i="5"/>
  <c r="W4506" i="5"/>
  <c r="X4461" i="5"/>
  <c r="W4461" i="5"/>
  <c r="X4416" i="5"/>
  <c r="W4416" i="5"/>
  <c r="X4311" i="5"/>
  <c r="W4311" i="5"/>
  <c r="W5381" i="5"/>
  <c r="X5381" i="5"/>
  <c r="W4722" i="5"/>
  <c r="X4722" i="5"/>
  <c r="W4629" i="5"/>
  <c r="X4629" i="5"/>
  <c r="X4559" i="5"/>
  <c r="W4435" i="5"/>
  <c r="X4435" i="5"/>
  <c r="W4174" i="5"/>
  <c r="X4174" i="5"/>
  <c r="X4048" i="5"/>
  <c r="W4048" i="5"/>
  <c r="W4202" i="5"/>
  <c r="X4202" i="5"/>
  <c r="X4138" i="5"/>
  <c r="W4138" i="5"/>
  <c r="W4083" i="5"/>
  <c r="X4083" i="5"/>
  <c r="W4019" i="5"/>
  <c r="X4019" i="5"/>
  <c r="W4350" i="5"/>
  <c r="X4350" i="5"/>
  <c r="W4288" i="5"/>
  <c r="X4288" i="5"/>
  <c r="W4243" i="5"/>
  <c r="X4243" i="5"/>
  <c r="X4205" i="5"/>
  <c r="W4205" i="5"/>
  <c r="W4160" i="5"/>
  <c r="X4160" i="5"/>
  <c r="W4115" i="5"/>
  <c r="X4115" i="5"/>
  <c r="X4347" i="5"/>
  <c r="W4347" i="5"/>
  <c r="X4262" i="5"/>
  <c r="W4262" i="5"/>
  <c r="W4134" i="5"/>
  <c r="X4134" i="5"/>
  <c r="W4054" i="5"/>
  <c r="X4054" i="5"/>
  <c r="X4721" i="5"/>
  <c r="W4721" i="5"/>
  <c r="W4657" i="5"/>
  <c r="X4657" i="5"/>
  <c r="W4593" i="5"/>
  <c r="X4593" i="5"/>
  <c r="X4529" i="5"/>
  <c r="W4529" i="5"/>
  <c r="W4465" i="5"/>
  <c r="X4465" i="5"/>
  <c r="X4401" i="5"/>
  <c r="W4401" i="5"/>
  <c r="X3995" i="5"/>
  <c r="W3995" i="5"/>
  <c r="W4494" i="5"/>
  <c r="X4494" i="5"/>
  <c r="W4430" i="5"/>
  <c r="X4430" i="5"/>
  <c r="W4366" i="5"/>
  <c r="X4366" i="5"/>
  <c r="X4303" i="5"/>
  <c r="W4303" i="5"/>
  <c r="X4239" i="5"/>
  <c r="W4239" i="5"/>
  <c r="W4175" i="5"/>
  <c r="X4175" i="5"/>
  <c r="W4111" i="5"/>
  <c r="X4111" i="5"/>
  <c r="X4082" i="5"/>
  <c r="W4082" i="5"/>
  <c r="X4018" i="5"/>
  <c r="W4018" i="5"/>
  <c r="W4063" i="5"/>
  <c r="X4063" i="5"/>
  <c r="X3999" i="5"/>
  <c r="W3999" i="5"/>
  <c r="X4300" i="5"/>
  <c r="W4300" i="5"/>
  <c r="W4236" i="5"/>
  <c r="X4236" i="5"/>
  <c r="W4172" i="5"/>
  <c r="X4172" i="5"/>
  <c r="W4108" i="5"/>
  <c r="X4108" i="5"/>
  <c r="W4044" i="5"/>
  <c r="X4044" i="5"/>
  <c r="W4321" i="5"/>
  <c r="X4321" i="5"/>
  <c r="X4257" i="5"/>
  <c r="W4257" i="5"/>
  <c r="X4193" i="5"/>
  <c r="W4193" i="5"/>
  <c r="W4129" i="5"/>
  <c r="X4129" i="5"/>
  <c r="W4065" i="5"/>
  <c r="X4065" i="5"/>
  <c r="X4001" i="5"/>
  <c r="W4001" i="5"/>
  <c r="X3908" i="5"/>
  <c r="X5182" i="5"/>
  <c r="W5182" i="5"/>
  <c r="X4152" i="5"/>
  <c r="W4152" i="5"/>
  <c r="W4222" i="5"/>
  <c r="X4222" i="5"/>
  <c r="W4659" i="5"/>
  <c r="X4659" i="5"/>
  <c r="W4827" i="5"/>
  <c r="X4827" i="5"/>
  <c r="X5279" i="5"/>
  <c r="W5279" i="5"/>
  <c r="X5215" i="5"/>
  <c r="W5215" i="5"/>
  <c r="W4840" i="5"/>
  <c r="X4840" i="5"/>
  <c r="X4871" i="5"/>
  <c r="W4871" i="5"/>
  <c r="W5293" i="5"/>
  <c r="X5293" i="5"/>
  <c r="W5200" i="5"/>
  <c r="X5200" i="5"/>
  <c r="X5150" i="5"/>
  <c r="W5150" i="5"/>
  <c r="W5221" i="5"/>
  <c r="X5221" i="5"/>
  <c r="W4845" i="5"/>
  <c r="X4845" i="5"/>
  <c r="X4882" i="5"/>
  <c r="W4882" i="5"/>
  <c r="W5249" i="5"/>
  <c r="X5249" i="5"/>
  <c r="W5169" i="5"/>
  <c r="X5169" i="5"/>
  <c r="W4808" i="5"/>
  <c r="X4808" i="5"/>
  <c r="W4826" i="5"/>
  <c r="X4826" i="5"/>
  <c r="W5122" i="5"/>
  <c r="X5122" i="5"/>
  <c r="X5237" i="5"/>
  <c r="W5237" i="5"/>
  <c r="W5149" i="5"/>
  <c r="X5149" i="5"/>
  <c r="W4761" i="5"/>
  <c r="X4761" i="5"/>
  <c r="W4765" i="5"/>
  <c r="X4765" i="5"/>
  <c r="W5289" i="5"/>
  <c r="X5289" i="5"/>
  <c r="X5222" i="5"/>
  <c r="W5222" i="5"/>
  <c r="X4624" i="5"/>
  <c r="W4624" i="5"/>
  <c r="W5216" i="5"/>
  <c r="X5216" i="5"/>
  <c r="W5306" i="5"/>
  <c r="X5306" i="5"/>
  <c r="W4778" i="5"/>
  <c r="X4778" i="5"/>
  <c r="X4803" i="5"/>
  <c r="W4803" i="5"/>
  <c r="X4767" i="5"/>
  <c r="W4767" i="5"/>
  <c r="W4800" i="5"/>
  <c r="X4800" i="5"/>
  <c r="X4780" i="5"/>
  <c r="W4780" i="5"/>
  <c r="W4817" i="5"/>
  <c r="X4817" i="5"/>
  <c r="W5259" i="5"/>
  <c r="X5259" i="5"/>
  <c r="W5195" i="5"/>
  <c r="X5195" i="5"/>
  <c r="X5131" i="5"/>
  <c r="W5131" i="5"/>
  <c r="X4789" i="5"/>
  <c r="W4789" i="5"/>
  <c r="X5284" i="5"/>
  <c r="W5284" i="5"/>
  <c r="X5220" i="5"/>
  <c r="W5220" i="5"/>
  <c r="W5156" i="5"/>
  <c r="X5156" i="5"/>
  <c r="X5372" i="5"/>
  <c r="W5372" i="5"/>
  <c r="X4610" i="5"/>
  <c r="W4610" i="5"/>
  <c r="W5393" i="5"/>
  <c r="X5393" i="5"/>
  <c r="W5135" i="5"/>
  <c r="X5135" i="5"/>
  <c r="X4314" i="5"/>
  <c r="X4638" i="5"/>
  <c r="W4638" i="5"/>
  <c r="W4706" i="5"/>
  <c r="X4706" i="5"/>
  <c r="X5162" i="5"/>
  <c r="W5162" i="5"/>
  <c r="X5300" i="5"/>
  <c r="W5300" i="5"/>
  <c r="X5363" i="5"/>
  <c r="W5363" i="5"/>
  <c r="X4680" i="5"/>
  <c r="W4680" i="5"/>
  <c r="X4581" i="5"/>
  <c r="W4581" i="5"/>
  <c r="X5305" i="5"/>
  <c r="W5305" i="5"/>
  <c r="X5380" i="5"/>
  <c r="W5380" i="5"/>
  <c r="W4730" i="5"/>
  <c r="X4730" i="5"/>
  <c r="X4671" i="5"/>
  <c r="W4671" i="5"/>
  <c r="X4492" i="5"/>
  <c r="W4492" i="5"/>
  <c r="X5318" i="5"/>
  <c r="W5318" i="5"/>
  <c r="X5333" i="5"/>
  <c r="W5333" i="5"/>
  <c r="X4742" i="5"/>
  <c r="W4742" i="5"/>
  <c r="W4692" i="5"/>
  <c r="X4692" i="5"/>
  <c r="W4282" i="5"/>
  <c r="X4282" i="5"/>
  <c r="X4896" i="5"/>
  <c r="W4896" i="5"/>
  <c r="W4698" i="5"/>
  <c r="X4698" i="5"/>
  <c r="X4639" i="5"/>
  <c r="W4639" i="5"/>
  <c r="W4491" i="5"/>
  <c r="X4491" i="5"/>
  <c r="W5355" i="5"/>
  <c r="X5355" i="5"/>
  <c r="X5385" i="5"/>
  <c r="W5385" i="5"/>
  <c r="X4704" i="5"/>
  <c r="W4704" i="5"/>
  <c r="X4622" i="5"/>
  <c r="W4622" i="5"/>
  <c r="W5325" i="5"/>
  <c r="X5325" i="5"/>
  <c r="W5332" i="5"/>
  <c r="X5332" i="5"/>
  <c r="W4738" i="5"/>
  <c r="X4738" i="5"/>
  <c r="W4647" i="5"/>
  <c r="X4647" i="5"/>
  <c r="X4511" i="5"/>
  <c r="W4511" i="5"/>
  <c r="W4447" i="5"/>
  <c r="X4447" i="5"/>
  <c r="W4389" i="5"/>
  <c r="X4389" i="5"/>
  <c r="W4299" i="5"/>
  <c r="X4299" i="5"/>
  <c r="X4040" i="5"/>
  <c r="W4040" i="5"/>
  <c r="X4564" i="5"/>
  <c r="W4530" i="5"/>
  <c r="X4530" i="5"/>
  <c r="W4485" i="5"/>
  <c r="X4485" i="5"/>
  <c r="X4440" i="5"/>
  <c r="W4440" i="5"/>
  <c r="W4402" i="5"/>
  <c r="X4402" i="5"/>
  <c r="W4427" i="5"/>
  <c r="X4427" i="5"/>
  <c r="W4334" i="5"/>
  <c r="X4334" i="5"/>
  <c r="X4171" i="5"/>
  <c r="W4171" i="5"/>
  <c r="W4045" i="5"/>
  <c r="X4045" i="5"/>
  <c r="W4302" i="5"/>
  <c r="X4302" i="5"/>
  <c r="X4554" i="5"/>
  <c r="W4500" i="5"/>
  <c r="X4500" i="5"/>
  <c r="W4436" i="5"/>
  <c r="X4436" i="5"/>
  <c r="W4363" i="5"/>
  <c r="X4363" i="5"/>
  <c r="W4251" i="5"/>
  <c r="X4251" i="5"/>
  <c r="W4101" i="5"/>
  <c r="X4101" i="5"/>
  <c r="X4606" i="5"/>
  <c r="W4606" i="5"/>
  <c r="W4541" i="5"/>
  <c r="X4541" i="5"/>
  <c r="X4496" i="5"/>
  <c r="W4496" i="5"/>
  <c r="W4458" i="5"/>
  <c r="X4458" i="5"/>
  <c r="W4413" i="5"/>
  <c r="X4413" i="5"/>
  <c r="W4279" i="5"/>
  <c r="X4279" i="5"/>
  <c r="W5373" i="5"/>
  <c r="X5373" i="5"/>
  <c r="W4719" i="5"/>
  <c r="X4719" i="5"/>
  <c r="X4626" i="5"/>
  <c r="W4626" i="5"/>
  <c r="X4547" i="5"/>
  <c r="W4419" i="5"/>
  <c r="X4419" i="5"/>
  <c r="W4158" i="5"/>
  <c r="X4158" i="5"/>
  <c r="W4029" i="5"/>
  <c r="X4029" i="5"/>
  <c r="X4199" i="5"/>
  <c r="W4199" i="5"/>
  <c r="X4135" i="5"/>
  <c r="W4135" i="5"/>
  <c r="X4075" i="5"/>
  <c r="W4075" i="5"/>
  <c r="X3997" i="5"/>
  <c r="W3997" i="5"/>
  <c r="X4323" i="5"/>
  <c r="W4323" i="5"/>
  <c r="X4285" i="5"/>
  <c r="W4285" i="5"/>
  <c r="X4240" i="5"/>
  <c r="W4240" i="5"/>
  <c r="W4195" i="5"/>
  <c r="X4195" i="5"/>
  <c r="X4157" i="5"/>
  <c r="W4157" i="5"/>
  <c r="W4112" i="5"/>
  <c r="X4112" i="5"/>
  <c r="X4344" i="5"/>
  <c r="W4344" i="5"/>
  <c r="X4246" i="5"/>
  <c r="W4246" i="5"/>
  <c r="W4118" i="5"/>
  <c r="X4118" i="5"/>
  <c r="X4046" i="5"/>
  <c r="W4046" i="5"/>
  <c r="W4713" i="5"/>
  <c r="X4713" i="5"/>
  <c r="X4649" i="5"/>
  <c r="W4649" i="5"/>
  <c r="W4585" i="5"/>
  <c r="X4585" i="5"/>
  <c r="X4521" i="5"/>
  <c r="W4521" i="5"/>
  <c r="X4457" i="5"/>
  <c r="W4457" i="5"/>
  <c r="X4393" i="5"/>
  <c r="W4393" i="5"/>
  <c r="X4550" i="5"/>
  <c r="X4486" i="5"/>
  <c r="W4486" i="5"/>
  <c r="W4422" i="5"/>
  <c r="X4422" i="5"/>
  <c r="X4355" i="5"/>
  <c r="W4355" i="5"/>
  <c r="W4290" i="5"/>
  <c r="X4290" i="5"/>
  <c r="W4226" i="5"/>
  <c r="X4226" i="5"/>
  <c r="W4162" i="5"/>
  <c r="X4162" i="5"/>
  <c r="X4013" i="5"/>
  <c r="W4013" i="5"/>
  <c r="X4074" i="5"/>
  <c r="W4074" i="5"/>
  <c r="W4010" i="5"/>
  <c r="X4010" i="5"/>
  <c r="X4055" i="5"/>
  <c r="W4055" i="5"/>
  <c r="X4359" i="5"/>
  <c r="W4359" i="5"/>
  <c r="W4292" i="5"/>
  <c r="X4292" i="5"/>
  <c r="W4228" i="5"/>
  <c r="X4228" i="5"/>
  <c r="W4164" i="5"/>
  <c r="X4164" i="5"/>
  <c r="W4100" i="5"/>
  <c r="X4100" i="5"/>
  <c r="W4036" i="5"/>
  <c r="X4036" i="5"/>
  <c r="X4313" i="5"/>
  <c r="W4313" i="5"/>
  <c r="X4249" i="5"/>
  <c r="W4249" i="5"/>
  <c r="W4185" i="5"/>
  <c r="X4185" i="5"/>
  <c r="X4121" i="5"/>
  <c r="W4121" i="5"/>
  <c r="W4057" i="5"/>
  <c r="X4057" i="5"/>
  <c r="W3993" i="5"/>
  <c r="X3993" i="5"/>
  <c r="X3916" i="5"/>
  <c r="W3916" i="5"/>
  <c r="W5127" i="5"/>
  <c r="X5127" i="5"/>
  <c r="X4480" i="5"/>
  <c r="W4480" i="5"/>
  <c r="W5282" i="5"/>
  <c r="X5282" i="5"/>
  <c r="X4782" i="5"/>
  <c r="W4782" i="5"/>
  <c r="W4819" i="5"/>
  <c r="X4819" i="5"/>
  <c r="W5273" i="5"/>
  <c r="X5273" i="5"/>
  <c r="X5209" i="5"/>
  <c r="W5209" i="5"/>
  <c r="W5288" i="5"/>
  <c r="X5288" i="5"/>
  <c r="W4832" i="5"/>
  <c r="X4832" i="5"/>
  <c r="W5290" i="5"/>
  <c r="X5290" i="5"/>
  <c r="W5197" i="5"/>
  <c r="X5197" i="5"/>
  <c r="W5134" i="5"/>
  <c r="X5134" i="5"/>
  <c r="W5167" i="5"/>
  <c r="X5167" i="5"/>
  <c r="W4837" i="5"/>
  <c r="X4837" i="5"/>
  <c r="W5125" i="5"/>
  <c r="X5125" i="5"/>
  <c r="X5246" i="5"/>
  <c r="W5246" i="5"/>
  <c r="W5166" i="5"/>
  <c r="X5166" i="5"/>
  <c r="X4796" i="5"/>
  <c r="W4796" i="5"/>
  <c r="X4818" i="5"/>
  <c r="W4818" i="5"/>
  <c r="W5234" i="5"/>
  <c r="X5234" i="5"/>
  <c r="W5145" i="5"/>
  <c r="X5145" i="5"/>
  <c r="X4802" i="5"/>
  <c r="W4802" i="5"/>
  <c r="W4770" i="5"/>
  <c r="X4770" i="5"/>
  <c r="W5286" i="5"/>
  <c r="X5286" i="5"/>
  <c r="W5219" i="5"/>
  <c r="X5219" i="5"/>
  <c r="X5213" i="5"/>
  <c r="W5213" i="5"/>
  <c r="X4675" i="5"/>
  <c r="W4675" i="5"/>
  <c r="W4762" i="5"/>
  <c r="X4762" i="5"/>
  <c r="W4870" i="5"/>
  <c r="X4870" i="5"/>
  <c r="X4759" i="5"/>
  <c r="W4759" i="5"/>
  <c r="W4794" i="5"/>
  <c r="X4794" i="5"/>
  <c r="X4772" i="5"/>
  <c r="W4772" i="5"/>
  <c r="W4814" i="5"/>
  <c r="X4814" i="5"/>
  <c r="X5239" i="5"/>
  <c r="W5239" i="5"/>
  <c r="W5183" i="5"/>
  <c r="X5183" i="5"/>
  <c r="X5334" i="5"/>
  <c r="W5334" i="5"/>
  <c r="W4874" i="5"/>
  <c r="X4874" i="5"/>
  <c r="X5276" i="5"/>
  <c r="W5212" i="5"/>
  <c r="X5212" i="5"/>
  <c r="W5153" i="5"/>
  <c r="X5153" i="5"/>
  <c r="X4749" i="5"/>
  <c r="W4749" i="5"/>
  <c r="X4598" i="5"/>
  <c r="W4598" i="5"/>
  <c r="X4758" i="5"/>
  <c r="W4758" i="5"/>
  <c r="W5132" i="5"/>
  <c r="X5132" i="5"/>
  <c r="X5319" i="5"/>
  <c r="W5319" i="5"/>
  <c r="W4602" i="5"/>
  <c r="X4602" i="5"/>
  <c r="X4700" i="5"/>
  <c r="W4700" i="5"/>
  <c r="W5154" i="5"/>
  <c r="X5154" i="5"/>
  <c r="W4905" i="5"/>
  <c r="X4905" i="5"/>
  <c r="W4740" i="5"/>
  <c r="X4740" i="5"/>
  <c r="X4652" i="5"/>
  <c r="W4652" i="5"/>
  <c r="X4573" i="5"/>
  <c r="W4573" i="5"/>
  <c r="W4910" i="5"/>
  <c r="X4910" i="5"/>
  <c r="X5398" i="5"/>
  <c r="W5398" i="5"/>
  <c r="X4720" i="5"/>
  <c r="W4720" i="5"/>
  <c r="X4668" i="5"/>
  <c r="W4668" i="5"/>
  <c r="X4476" i="5"/>
  <c r="W4476" i="5"/>
  <c r="X5310" i="5"/>
  <c r="W5310" i="5"/>
  <c r="X5330" i="5"/>
  <c r="W5330" i="5"/>
  <c r="W4739" i="5"/>
  <c r="X4739" i="5"/>
  <c r="X4664" i="5"/>
  <c r="W4664" i="5"/>
  <c r="W4104" i="5"/>
  <c r="X4104" i="5"/>
  <c r="X5358" i="5"/>
  <c r="W5358" i="5"/>
  <c r="X4688" i="5"/>
  <c r="W4688" i="5"/>
  <c r="X4636" i="5"/>
  <c r="W4636" i="5"/>
  <c r="X4216" i="5"/>
  <c r="W4216" i="5"/>
  <c r="X5347" i="5"/>
  <c r="W5347" i="5"/>
  <c r="W4756" i="5"/>
  <c r="X4756" i="5"/>
  <c r="X4701" i="5"/>
  <c r="W4701" i="5"/>
  <c r="X4611" i="5"/>
  <c r="W4611" i="5"/>
  <c r="W5317" i="5"/>
  <c r="X5317" i="5"/>
  <c r="W5329" i="5"/>
  <c r="X5329" i="5"/>
  <c r="X4735" i="5"/>
  <c r="W4735" i="5"/>
  <c r="X4635" i="5"/>
  <c r="W4635" i="5"/>
  <c r="X4495" i="5"/>
  <c r="W4495" i="5"/>
  <c r="X4444" i="5"/>
  <c r="W4444" i="5"/>
  <c r="X4381" i="5"/>
  <c r="W4381" i="5"/>
  <c r="W4277" i="5"/>
  <c r="X4277" i="5"/>
  <c r="X4558" i="5"/>
  <c r="W4520" i="5"/>
  <c r="X4520" i="5"/>
  <c r="W4482" i="5"/>
  <c r="X4482" i="5"/>
  <c r="X4437" i="5"/>
  <c r="W4437" i="5"/>
  <c r="X4392" i="5"/>
  <c r="W4392" i="5"/>
  <c r="X4411" i="5"/>
  <c r="W4411" i="5"/>
  <c r="X4312" i="5"/>
  <c r="W4312" i="5"/>
  <c r="W4155" i="5"/>
  <c r="X4155" i="5"/>
  <c r="W4032" i="5"/>
  <c r="X4032" i="5"/>
  <c r="W4298" i="5"/>
  <c r="X4298" i="5"/>
  <c r="X4551" i="5"/>
  <c r="W4487" i="5"/>
  <c r="X4487" i="5"/>
  <c r="W4423" i="5"/>
  <c r="X4423" i="5"/>
  <c r="W4345" i="5"/>
  <c r="X4345" i="5"/>
  <c r="W4213" i="5"/>
  <c r="X4213" i="5"/>
  <c r="X4088" i="5"/>
  <c r="W4088" i="5"/>
  <c r="X4603" i="5"/>
  <c r="W4603" i="5"/>
  <c r="W4538" i="5"/>
  <c r="X4538" i="5"/>
  <c r="X4493" i="5"/>
  <c r="W4493" i="5"/>
  <c r="X4448" i="5"/>
  <c r="W4448" i="5"/>
  <c r="W4410" i="5"/>
  <c r="X4410" i="5"/>
  <c r="W4247" i="5"/>
  <c r="X4247" i="5"/>
  <c r="W5365" i="5"/>
  <c r="X5365" i="5"/>
  <c r="X4693" i="5"/>
  <c r="W4693" i="5"/>
  <c r="X4623" i="5"/>
  <c r="W4623" i="5"/>
  <c r="X4531" i="5"/>
  <c r="W4531" i="5"/>
  <c r="W4403" i="5"/>
  <c r="X4403" i="5"/>
  <c r="W4142" i="5"/>
  <c r="X4142" i="5"/>
  <c r="W4011" i="5"/>
  <c r="X4011" i="5"/>
  <c r="W4186" i="5"/>
  <c r="X4186" i="5"/>
  <c r="W4122" i="5"/>
  <c r="X4122" i="5"/>
  <c r="W4067" i="5"/>
  <c r="X4067" i="5"/>
  <c r="X4391" i="5"/>
  <c r="W4391" i="5"/>
  <c r="X4320" i="5"/>
  <c r="W4320" i="5"/>
  <c r="X4275" i="5"/>
  <c r="W4275" i="5"/>
  <c r="X4237" i="5"/>
  <c r="W4237" i="5"/>
  <c r="X4192" i="5"/>
  <c r="W4192" i="5"/>
  <c r="W4147" i="5"/>
  <c r="X4147" i="5"/>
  <c r="X4109" i="5"/>
  <c r="W4109" i="5"/>
  <c r="W4341" i="5"/>
  <c r="X4341" i="5"/>
  <c r="W4230" i="5"/>
  <c r="X4230" i="5"/>
  <c r="X4102" i="5"/>
  <c r="W4102" i="5"/>
  <c r="X4038" i="5"/>
  <c r="W4038" i="5"/>
  <c r="W4705" i="5"/>
  <c r="X4705" i="5"/>
  <c r="X4641" i="5"/>
  <c r="W4641" i="5"/>
  <c r="W4577" i="5"/>
  <c r="X4577" i="5"/>
  <c r="W4513" i="5"/>
  <c r="X4513" i="5"/>
  <c r="X4449" i="5"/>
  <c r="W4449" i="5"/>
  <c r="X4385" i="5"/>
  <c r="W4385" i="5"/>
  <c r="W4542" i="5"/>
  <c r="X4542" i="5"/>
  <c r="W4478" i="5"/>
  <c r="X4478" i="5"/>
  <c r="W4414" i="5"/>
  <c r="X4414" i="5"/>
  <c r="X4352" i="5"/>
  <c r="W4352" i="5"/>
  <c r="W4287" i="5"/>
  <c r="X4287" i="5"/>
  <c r="W4223" i="5"/>
  <c r="X4223" i="5"/>
  <c r="W4159" i="5"/>
  <c r="X4159" i="5"/>
  <c r="X4016" i="5"/>
  <c r="W4016" i="5"/>
  <c r="X4066" i="5"/>
  <c r="W4066" i="5"/>
  <c r="W4002" i="5"/>
  <c r="X4002" i="5"/>
  <c r="X4047" i="5"/>
  <c r="W4047" i="5"/>
  <c r="W4351" i="5"/>
  <c r="X4351" i="5"/>
  <c r="W4284" i="5"/>
  <c r="X4284" i="5"/>
  <c r="W4220" i="5"/>
  <c r="X4220" i="5"/>
  <c r="W4156" i="5"/>
  <c r="X4156" i="5"/>
  <c r="W4092" i="5"/>
  <c r="X4092" i="5"/>
  <c r="X4028" i="5"/>
  <c r="W4028" i="5"/>
  <c r="X4305" i="5"/>
  <c r="W4305" i="5"/>
  <c r="X4241" i="5"/>
  <c r="W4241" i="5"/>
  <c r="W4177" i="5"/>
  <c r="X4177" i="5"/>
  <c r="X4113" i="5"/>
  <c r="W4113" i="5"/>
  <c r="W4049" i="5"/>
  <c r="X4049" i="5"/>
  <c r="W3751" i="5"/>
  <c r="X3751" i="5"/>
  <c r="X3752" i="5"/>
  <c r="W3752" i="5"/>
  <c r="W4776" i="5"/>
  <c r="X4776" i="5"/>
  <c r="X4684" i="5"/>
  <c r="W4684" i="5"/>
  <c r="W4397" i="5"/>
  <c r="X4397" i="5"/>
  <c r="W5250" i="5"/>
  <c r="X5250" i="5"/>
  <c r="W4774" i="5"/>
  <c r="X4774" i="5"/>
  <c r="W4793" i="5"/>
  <c r="X4793" i="5"/>
  <c r="W5270" i="5"/>
  <c r="X5270" i="5"/>
  <c r="W5206" i="5"/>
  <c r="X5206" i="5"/>
  <c r="W5218" i="5"/>
  <c r="X5218" i="5"/>
  <c r="W4824" i="5"/>
  <c r="X4824" i="5"/>
  <c r="X5264" i="5"/>
  <c r="W5264" i="5"/>
  <c r="W5194" i="5"/>
  <c r="X5194" i="5"/>
  <c r="X5322" i="5"/>
  <c r="W5322" i="5"/>
  <c r="W4784" i="5"/>
  <c r="X4784" i="5"/>
  <c r="W4829" i="5"/>
  <c r="X4829" i="5"/>
  <c r="W5243" i="5"/>
  <c r="X5243" i="5"/>
  <c r="W5142" i="5"/>
  <c r="X5142" i="5"/>
  <c r="W5126" i="5"/>
  <c r="X5126" i="5"/>
  <c r="W4815" i="5"/>
  <c r="X4815" i="5"/>
  <c r="W5208" i="5"/>
  <c r="X5208" i="5"/>
  <c r="W5137" i="5"/>
  <c r="X5137" i="5"/>
  <c r="W5283" i="5"/>
  <c r="X5283" i="5"/>
  <c r="W5199" i="5"/>
  <c r="X5199" i="5"/>
  <c r="X5280" i="5"/>
  <c r="W5280" i="5"/>
  <c r="W5210" i="5"/>
  <c r="X5210" i="5"/>
  <c r="X4357" i="5"/>
  <c r="W4357" i="5"/>
  <c r="W4855" i="5"/>
  <c r="X4855" i="5"/>
  <c r="X4860" i="5"/>
  <c r="W4860" i="5"/>
  <c r="W4791" i="5"/>
  <c r="X4791" i="5"/>
  <c r="W4764" i="5"/>
  <c r="X4764" i="5"/>
  <c r="W4811" i="5"/>
  <c r="X4811" i="5"/>
  <c r="X5297" i="5"/>
  <c r="W5297" i="5"/>
  <c r="W5233" i="5"/>
  <c r="X5233" i="5"/>
  <c r="W5180" i="5"/>
  <c r="X5180" i="5"/>
  <c r="W5399" i="5"/>
  <c r="X5399" i="5"/>
  <c r="X5268" i="5"/>
  <c r="W5268" i="5"/>
  <c r="W5204" i="5"/>
  <c r="X5204" i="5"/>
  <c r="X5133" i="5"/>
  <c r="W5133" i="5"/>
  <c r="X4743" i="5"/>
  <c r="W4743" i="5"/>
  <c r="W4378" i="5"/>
  <c r="X4378" i="5"/>
  <c r="X4718" i="5"/>
  <c r="W4718" i="5"/>
  <c r="W5129" i="5"/>
  <c r="X5129" i="5"/>
  <c r="X5303" i="5"/>
  <c r="W5303" i="5"/>
  <c r="X4903" i="5"/>
  <c r="W4903" i="5"/>
  <c r="W4631" i="5"/>
  <c r="X4631" i="5"/>
  <c r="W5146" i="5"/>
  <c r="X5146" i="5"/>
  <c r="W4897" i="5"/>
  <c r="X4897" i="5"/>
  <c r="W4734" i="5"/>
  <c r="X4734" i="5"/>
  <c r="X4646" i="5"/>
  <c r="W4646" i="5"/>
  <c r="X4567" i="5"/>
  <c r="W4902" i="5"/>
  <c r="X4902" i="5"/>
  <c r="X5392" i="5"/>
  <c r="W5392" i="5"/>
  <c r="X4717" i="5"/>
  <c r="W4717" i="5"/>
  <c r="X4630" i="5"/>
  <c r="W4630" i="5"/>
  <c r="W4362" i="5"/>
  <c r="X4362" i="5"/>
  <c r="W5302" i="5"/>
  <c r="X5302" i="5"/>
  <c r="X5327" i="5"/>
  <c r="W5327" i="5"/>
  <c r="X4736" i="5"/>
  <c r="W4736" i="5"/>
  <c r="X4654" i="5"/>
  <c r="W4654" i="5"/>
  <c r="X5323" i="5"/>
  <c r="W5323" i="5"/>
  <c r="X5350" i="5"/>
  <c r="W5350" i="5"/>
  <c r="W4685" i="5"/>
  <c r="X4685" i="5"/>
  <c r="W4615" i="5"/>
  <c r="X4615" i="5"/>
  <c r="W5320" i="5"/>
  <c r="X5320" i="5"/>
  <c r="X5341" i="5"/>
  <c r="W5341" i="5"/>
  <c r="W4750" i="5"/>
  <c r="X4750" i="5"/>
  <c r="X4691" i="5"/>
  <c r="W4691" i="5"/>
  <c r="X4604" i="5"/>
  <c r="W4604" i="5"/>
  <c r="W5309" i="5"/>
  <c r="X5309" i="5"/>
  <c r="W5376" i="5"/>
  <c r="X5376" i="5"/>
  <c r="W4732" i="5"/>
  <c r="X4732" i="5"/>
  <c r="W4618" i="5"/>
  <c r="X4618" i="5"/>
  <c r="W4479" i="5"/>
  <c r="X4479" i="5"/>
  <c r="W4431" i="5"/>
  <c r="X4431" i="5"/>
  <c r="X4373" i="5"/>
  <c r="W4373" i="5"/>
  <c r="W4267" i="5"/>
  <c r="X4267" i="5"/>
  <c r="X4619" i="5"/>
  <c r="W4619" i="5"/>
  <c r="X4555" i="5"/>
  <c r="W4517" i="5"/>
  <c r="X4517" i="5"/>
  <c r="W4472" i="5"/>
  <c r="X4472" i="5"/>
  <c r="W4434" i="5"/>
  <c r="X4434" i="5"/>
  <c r="W4327" i="5"/>
  <c r="X4327" i="5"/>
  <c r="W4395" i="5"/>
  <c r="X4395" i="5"/>
  <c r="W4280" i="5"/>
  <c r="X4280" i="5"/>
  <c r="W4139" i="5"/>
  <c r="X4139" i="5"/>
  <c r="X3998" i="5"/>
  <c r="W3998" i="5"/>
  <c r="W4270" i="5"/>
  <c r="X4270" i="5"/>
  <c r="X4548" i="5"/>
  <c r="W4484" i="5"/>
  <c r="X4484" i="5"/>
  <c r="W4420" i="5"/>
  <c r="X4420" i="5"/>
  <c r="X4337" i="5"/>
  <c r="W4337" i="5"/>
  <c r="W4197" i="5"/>
  <c r="X4197" i="5"/>
  <c r="W4069" i="5"/>
  <c r="X4069" i="5"/>
  <c r="X4600" i="5"/>
  <c r="W4600" i="5"/>
  <c r="X4528" i="5"/>
  <c r="W4528" i="5"/>
  <c r="X4490" i="5"/>
  <c r="W4490" i="5"/>
  <c r="X4445" i="5"/>
  <c r="W4445" i="5"/>
  <c r="X4400" i="5"/>
  <c r="W4400" i="5"/>
  <c r="X4232" i="5"/>
  <c r="W5395" i="5"/>
  <c r="X5395" i="5"/>
  <c r="W4690" i="5"/>
  <c r="X4690" i="5"/>
  <c r="W4597" i="5"/>
  <c r="X4597" i="5"/>
  <c r="W4515" i="5"/>
  <c r="X4515" i="5"/>
  <c r="W4328" i="5"/>
  <c r="X4328" i="5"/>
  <c r="W4126" i="5"/>
  <c r="X4126" i="5"/>
  <c r="X4006" i="5"/>
  <c r="W4006" i="5"/>
  <c r="W4183" i="5"/>
  <c r="X4183" i="5"/>
  <c r="W4119" i="5"/>
  <c r="X4119" i="5"/>
  <c r="X4059" i="5"/>
  <c r="W4059" i="5"/>
  <c r="X4383" i="5"/>
  <c r="W4383" i="5"/>
  <c r="W4317" i="5"/>
  <c r="X4317" i="5"/>
  <c r="X4272" i="5"/>
  <c r="W4272" i="5"/>
  <c r="W4227" i="5"/>
  <c r="X4227" i="5"/>
  <c r="W4189" i="5"/>
  <c r="X4189" i="5"/>
  <c r="W4144" i="5"/>
  <c r="X4144" i="5"/>
  <c r="W4014" i="5"/>
  <c r="X4014" i="5"/>
  <c r="W4338" i="5"/>
  <c r="X4338" i="5"/>
  <c r="X4214" i="5"/>
  <c r="W4214" i="5"/>
  <c r="X4094" i="5"/>
  <c r="W4094" i="5"/>
  <c r="W4030" i="5"/>
  <c r="X4030" i="5"/>
  <c r="X4697" i="5"/>
  <c r="W4697" i="5"/>
  <c r="X4633" i="5"/>
  <c r="W4633" i="5"/>
  <c r="W4569" i="5"/>
  <c r="X4569" i="5"/>
  <c r="X4505" i="5"/>
  <c r="W4505" i="5"/>
  <c r="X4441" i="5"/>
  <c r="W4441" i="5"/>
  <c r="X4377" i="5"/>
  <c r="W4377" i="5"/>
  <c r="W4534" i="5"/>
  <c r="X4534" i="5"/>
  <c r="X4470" i="5"/>
  <c r="W4470" i="5"/>
  <c r="W4406" i="5"/>
  <c r="X4406" i="5"/>
  <c r="W4349" i="5"/>
  <c r="X4349" i="5"/>
  <c r="W4274" i="5"/>
  <c r="X4274" i="5"/>
  <c r="X4210" i="5"/>
  <c r="W4210" i="5"/>
  <c r="W4146" i="5"/>
  <c r="X4146" i="5"/>
  <c r="W4008" i="5"/>
  <c r="X4008" i="5"/>
  <c r="W4058" i="5"/>
  <c r="X4058" i="5"/>
  <c r="W3994" i="5"/>
  <c r="X3994" i="5"/>
  <c r="X4039" i="5"/>
  <c r="W4039" i="5"/>
  <c r="W4340" i="5"/>
  <c r="X4340" i="5"/>
  <c r="W4276" i="5"/>
  <c r="X4276" i="5"/>
  <c r="X4212" i="5"/>
  <c r="W4212" i="5"/>
  <c r="W4148" i="5"/>
  <c r="X4148" i="5"/>
  <c r="W4084" i="5"/>
  <c r="X4084" i="5"/>
  <c r="W4020" i="5"/>
  <c r="X4020" i="5"/>
  <c r="W4297" i="5"/>
  <c r="X4297" i="5"/>
  <c r="W4233" i="5"/>
  <c r="X4233" i="5"/>
  <c r="X4169" i="5"/>
  <c r="W4169" i="5"/>
  <c r="X4105" i="5"/>
  <c r="W4105" i="5"/>
  <c r="X4041" i="5"/>
  <c r="W4041" i="5"/>
  <c r="W3912" i="5"/>
  <c r="X3912" i="5"/>
  <c r="W3911" i="5"/>
  <c r="X3911" i="5"/>
  <c r="X3824" i="5"/>
  <c r="W3824" i="5"/>
  <c r="X3790" i="5"/>
  <c r="X3717" i="5"/>
  <c r="W3705" i="5"/>
  <c r="X3705" i="5"/>
  <c r="X3704" i="5"/>
  <c r="W3704" i="5"/>
  <c r="X3709" i="5"/>
  <c r="W3709" i="5"/>
  <c r="W3733" i="5"/>
  <c r="W3564" i="5"/>
  <c r="W3755" i="5"/>
  <c r="X3755" i="5"/>
  <c r="X3603" i="5"/>
  <c r="W3603" i="5"/>
  <c r="X3354" i="5"/>
  <c r="W3354" i="5"/>
  <c r="W3472" i="5"/>
  <c r="X3472" i="5"/>
  <c r="W3748" i="5"/>
  <c r="X3748" i="5"/>
  <c r="W3520" i="5"/>
  <c r="X3520" i="5"/>
  <c r="X3493" i="5"/>
  <c r="W3493" i="5"/>
  <c r="X3413" i="5"/>
  <c r="W3413" i="5"/>
  <c r="W3365" i="5"/>
  <c r="X3365" i="5"/>
  <c r="W3785" i="5"/>
  <c r="X3785" i="5"/>
  <c r="X3583" i="5"/>
  <c r="W3583" i="5"/>
  <c r="W3811" i="5"/>
  <c r="X3811" i="5"/>
  <c r="X3609" i="5"/>
  <c r="W3609" i="5"/>
  <c r="W3797" i="5"/>
  <c r="X3797" i="5"/>
  <c r="X3595" i="5"/>
  <c r="W3595" i="5"/>
  <c r="W3799" i="5"/>
  <c r="X3799" i="5"/>
  <c r="X3597" i="5"/>
  <c r="W3597" i="5"/>
  <c r="X3563" i="5"/>
  <c r="W3563" i="5"/>
  <c r="X3515" i="5"/>
  <c r="W3515" i="5"/>
  <c r="W3814" i="5"/>
  <c r="X3814" i="5"/>
  <c r="X3868" i="5"/>
  <c r="W3868" i="5"/>
  <c r="W3808" i="5"/>
  <c r="X3808" i="5"/>
  <c r="W3768" i="5"/>
  <c r="X3768" i="5"/>
  <c r="W3666" i="5"/>
  <c r="X3666" i="5"/>
  <c r="W3612" i="5"/>
  <c r="X3612" i="5"/>
  <c r="W3556" i="5"/>
  <c r="X3556" i="5"/>
  <c r="W3518" i="5"/>
  <c r="X3518" i="5"/>
  <c r="W3438" i="5"/>
  <c r="X3438" i="5"/>
  <c r="X3507" i="5"/>
  <c r="W3507" i="5"/>
  <c r="X3491" i="5"/>
  <c r="W3491" i="5"/>
  <c r="X3475" i="5"/>
  <c r="W3475" i="5"/>
  <c r="X3459" i="5"/>
  <c r="W3459" i="5"/>
  <c r="X3443" i="5"/>
  <c r="W3443" i="5"/>
  <c r="X3427" i="5"/>
  <c r="W3427" i="5"/>
  <c r="X3411" i="5"/>
  <c r="W3411" i="5"/>
  <c r="X3395" i="5"/>
  <c r="W3395" i="5"/>
  <c r="X3379" i="5"/>
  <c r="W3379" i="5"/>
  <c r="W3363" i="5"/>
  <c r="X3363" i="5"/>
  <c r="W3347" i="5"/>
  <c r="X3347" i="5"/>
  <c r="W3331" i="5"/>
  <c r="X3331" i="5"/>
  <c r="W3849" i="5"/>
  <c r="X3849" i="5"/>
  <c r="W3777" i="5"/>
  <c r="X3777" i="5"/>
  <c r="W3711" i="5"/>
  <c r="X3711" i="5"/>
  <c r="W3639" i="5"/>
  <c r="X3639" i="5"/>
  <c r="X3575" i="5"/>
  <c r="W3575" i="5"/>
  <c r="W3480" i="5"/>
  <c r="X3480" i="5"/>
  <c r="W3867" i="5"/>
  <c r="X3867" i="5"/>
  <c r="W3803" i="5"/>
  <c r="X3803" i="5"/>
  <c r="W3737" i="5"/>
  <c r="X3737" i="5"/>
  <c r="W3665" i="5"/>
  <c r="X3665" i="5"/>
  <c r="X3601" i="5"/>
  <c r="W3601" i="5"/>
  <c r="W3853" i="5"/>
  <c r="X3853" i="5"/>
  <c r="W3789" i="5"/>
  <c r="X3789" i="5"/>
  <c r="W3723" i="5"/>
  <c r="X3723" i="5"/>
  <c r="W3651" i="5"/>
  <c r="X3651" i="5"/>
  <c r="X3587" i="5"/>
  <c r="W3587" i="5"/>
  <c r="W3931" i="5"/>
  <c r="X3931" i="5"/>
  <c r="W3855" i="5"/>
  <c r="X3855" i="5"/>
  <c r="W3791" i="5"/>
  <c r="X3791" i="5"/>
  <c r="W3725" i="5"/>
  <c r="X3725" i="5"/>
  <c r="W3653" i="5"/>
  <c r="X3653" i="5"/>
  <c r="X3589" i="5"/>
  <c r="W3589" i="5"/>
  <c r="W3458" i="5"/>
  <c r="X3458" i="5"/>
  <c r="X3561" i="5"/>
  <c r="W3561" i="5"/>
  <c r="X3545" i="5"/>
  <c r="W3545" i="5"/>
  <c r="X3529" i="5"/>
  <c r="W3529" i="5"/>
  <c r="X3513" i="5"/>
  <c r="W3513" i="5"/>
  <c r="W3378" i="5"/>
  <c r="X3378" i="5"/>
  <c r="W3426" i="5"/>
  <c r="X3426" i="5"/>
  <c r="W3392" i="5"/>
  <c r="X3392" i="5"/>
  <c r="W3510" i="5"/>
  <c r="X3510" i="5"/>
  <c r="X3348" i="5"/>
  <c r="W3348" i="5"/>
  <c r="W3884" i="5"/>
  <c r="X3884" i="5"/>
  <c r="X3804" i="5"/>
  <c r="W3804" i="5"/>
  <c r="W3714" i="5"/>
  <c r="X3714" i="5"/>
  <c r="W3568" i="5"/>
  <c r="X3568" i="5"/>
  <c r="W3926" i="5"/>
  <c r="X3926" i="5"/>
  <c r="W3890" i="5"/>
  <c r="X3890" i="5"/>
  <c r="W3866" i="5"/>
  <c r="X3866" i="5"/>
  <c r="W3846" i="5"/>
  <c r="X3846" i="5"/>
  <c r="W3826" i="5"/>
  <c r="X3826" i="5"/>
  <c r="W3806" i="5"/>
  <c r="X3806" i="5"/>
  <c r="W3786" i="5"/>
  <c r="X3786" i="5"/>
  <c r="W3766" i="5"/>
  <c r="X3766" i="5"/>
  <c r="W3744" i="5"/>
  <c r="X3744" i="5"/>
  <c r="W3724" i="5"/>
  <c r="X3724" i="5"/>
  <c r="W3700" i="5"/>
  <c r="X3700" i="5"/>
  <c r="W3682" i="5"/>
  <c r="X3682" i="5"/>
  <c r="W3662" i="5"/>
  <c r="X3662" i="5"/>
  <c r="W3646" i="5"/>
  <c r="X3646" i="5"/>
  <c r="W3628" i="5"/>
  <c r="X3628" i="5"/>
  <c r="X3610" i="5"/>
  <c r="W3610" i="5"/>
  <c r="W3590" i="5"/>
  <c r="X3590" i="5"/>
  <c r="W3572" i="5"/>
  <c r="X3572" i="5"/>
  <c r="W3554" i="5"/>
  <c r="X3554" i="5"/>
  <c r="W3534" i="5"/>
  <c r="X3534" i="5"/>
  <c r="W3516" i="5"/>
  <c r="X3516" i="5"/>
  <c r="W3372" i="5"/>
  <c r="X3372" i="5"/>
  <c r="W3420" i="5"/>
  <c r="X3420" i="5"/>
  <c r="W3422" i="5"/>
  <c r="X3422" i="5"/>
  <c r="X3505" i="5"/>
  <c r="W3505" i="5"/>
  <c r="X3489" i="5"/>
  <c r="W3489" i="5"/>
  <c r="X3473" i="5"/>
  <c r="W3473" i="5"/>
  <c r="X3457" i="5"/>
  <c r="W3457" i="5"/>
  <c r="X3441" i="5"/>
  <c r="W3441" i="5"/>
  <c r="X3425" i="5"/>
  <c r="W3425" i="5"/>
  <c r="X3409" i="5"/>
  <c r="W3409" i="5"/>
  <c r="X3393" i="5"/>
  <c r="W3393" i="5"/>
  <c r="X3377" i="5"/>
  <c r="W3377" i="5"/>
  <c r="W3361" i="5"/>
  <c r="X3361" i="5"/>
  <c r="W3345" i="5"/>
  <c r="X3345" i="5"/>
  <c r="W3329" i="5"/>
  <c r="X3329" i="5"/>
  <c r="W3875" i="5"/>
  <c r="X3875" i="5"/>
  <c r="X3591" i="5"/>
  <c r="W3591" i="5"/>
  <c r="W3617" i="5"/>
  <c r="X3617" i="5"/>
  <c r="W3895" i="5"/>
  <c r="X3895" i="5"/>
  <c r="X3549" i="5"/>
  <c r="W3549" i="5"/>
  <c r="W3394" i="5"/>
  <c r="X3394" i="5"/>
  <c r="W3896" i="5"/>
  <c r="X3896" i="5"/>
  <c r="W3686" i="5"/>
  <c r="X3686" i="5"/>
  <c r="W3558" i="5"/>
  <c r="X3558" i="5"/>
  <c r="X3477" i="5"/>
  <c r="W3477" i="5"/>
  <c r="W3841" i="5"/>
  <c r="X3841" i="5"/>
  <c r="W3769" i="5"/>
  <c r="X3769" i="5"/>
  <c r="W3697" i="5"/>
  <c r="X3697" i="5"/>
  <c r="W3631" i="5"/>
  <c r="X3631" i="5"/>
  <c r="W3410" i="5"/>
  <c r="X3410" i="5"/>
  <c r="X3340" i="5"/>
  <c r="W3340" i="5"/>
  <c r="W3859" i="5"/>
  <c r="X3859" i="5"/>
  <c r="W3795" i="5"/>
  <c r="X3795" i="5"/>
  <c r="W3729" i="5"/>
  <c r="X3729" i="5"/>
  <c r="W3657" i="5"/>
  <c r="X3657" i="5"/>
  <c r="X3593" i="5"/>
  <c r="W3593" i="5"/>
  <c r="W3929" i="5"/>
  <c r="X3929" i="5"/>
  <c r="W3845" i="5"/>
  <c r="X3845" i="5"/>
  <c r="W3781" i="5"/>
  <c r="X3781" i="5"/>
  <c r="W3715" i="5"/>
  <c r="X3715" i="5"/>
  <c r="W3643" i="5"/>
  <c r="X3643" i="5"/>
  <c r="X3579" i="5"/>
  <c r="W3579" i="5"/>
  <c r="W3923" i="5"/>
  <c r="X3923" i="5"/>
  <c r="W3847" i="5"/>
  <c r="X3847" i="5"/>
  <c r="W3783" i="5"/>
  <c r="X3783" i="5"/>
  <c r="W3717" i="5"/>
  <c r="W3645" i="5"/>
  <c r="X3645" i="5"/>
  <c r="X3581" i="5"/>
  <c r="W3581" i="5"/>
  <c r="W3446" i="5"/>
  <c r="X3446" i="5"/>
  <c r="X3559" i="5"/>
  <c r="W3559" i="5"/>
  <c r="X3543" i="5"/>
  <c r="W3543" i="5"/>
  <c r="X3527" i="5"/>
  <c r="W3527" i="5"/>
  <c r="W3506" i="5"/>
  <c r="X3506" i="5"/>
  <c r="X3366" i="5"/>
  <c r="W3366" i="5"/>
  <c r="W3414" i="5"/>
  <c r="X3414" i="5"/>
  <c r="W3370" i="5"/>
  <c r="X3370" i="5"/>
  <c r="W3476" i="5"/>
  <c r="X3476" i="5"/>
  <c r="X3336" i="5"/>
  <c r="W3336" i="5"/>
  <c r="X3928" i="5"/>
  <c r="W3928" i="5"/>
  <c r="W3876" i="5"/>
  <c r="X3876" i="5"/>
  <c r="W3792" i="5"/>
  <c r="X3792" i="5"/>
  <c r="W3692" i="5"/>
  <c r="X3692" i="5"/>
  <c r="W3544" i="5"/>
  <c r="X3544" i="5"/>
  <c r="W3924" i="5"/>
  <c r="X3924" i="5"/>
  <c r="X3886" i="5"/>
  <c r="W3886" i="5"/>
  <c r="W3862" i="5"/>
  <c r="X3862" i="5"/>
  <c r="W3844" i="5"/>
  <c r="X3844" i="5"/>
  <c r="W3802" i="5"/>
  <c r="X3802" i="5"/>
  <c r="W3784" i="5"/>
  <c r="X3784" i="5"/>
  <c r="W3764" i="5"/>
  <c r="X3764" i="5"/>
  <c r="W3742" i="5"/>
  <c r="X3742" i="5"/>
  <c r="W3722" i="5"/>
  <c r="X3722" i="5"/>
  <c r="W3698" i="5"/>
  <c r="X3698" i="5"/>
  <c r="W3680" i="5"/>
  <c r="X3680" i="5"/>
  <c r="W3660" i="5"/>
  <c r="X3660" i="5"/>
  <c r="W3644" i="5"/>
  <c r="X3644" i="5"/>
  <c r="W3626" i="5"/>
  <c r="X3626" i="5"/>
  <c r="W3608" i="5"/>
  <c r="X3608" i="5"/>
  <c r="W3588" i="5"/>
  <c r="X3588" i="5"/>
  <c r="W3570" i="5"/>
  <c r="X3570" i="5"/>
  <c r="W3552" i="5"/>
  <c r="X3552" i="5"/>
  <c r="W3532" i="5"/>
  <c r="X3532" i="5"/>
  <c r="X3514" i="5"/>
  <c r="W3514" i="5"/>
  <c r="X3360" i="5"/>
  <c r="W3360" i="5"/>
  <c r="W3408" i="5"/>
  <c r="X3408" i="5"/>
  <c r="W3406" i="5"/>
  <c r="X3406" i="5"/>
  <c r="X3503" i="5"/>
  <c r="W3503" i="5"/>
  <c r="X3487" i="5"/>
  <c r="W3487" i="5"/>
  <c r="X3471" i="5"/>
  <c r="W3471" i="5"/>
  <c r="X3455" i="5"/>
  <c r="W3455" i="5"/>
  <c r="X3439" i="5"/>
  <c r="W3439" i="5"/>
  <c r="X3423" i="5"/>
  <c r="W3423" i="5"/>
  <c r="X3407" i="5"/>
  <c r="W3407" i="5"/>
  <c r="X3391" i="5"/>
  <c r="W3391" i="5"/>
  <c r="X3375" i="5"/>
  <c r="W3375" i="5"/>
  <c r="W3359" i="5"/>
  <c r="X3359" i="5"/>
  <c r="W3343" i="5"/>
  <c r="X3343" i="5"/>
  <c r="W3327" i="5"/>
  <c r="X3327" i="5"/>
  <c r="W3655" i="5"/>
  <c r="X3655" i="5"/>
  <c r="W3683" i="5"/>
  <c r="X3683" i="5"/>
  <c r="W3805" i="5"/>
  <c r="X3805" i="5"/>
  <c r="W3807" i="5"/>
  <c r="X3807" i="5"/>
  <c r="X3605" i="5"/>
  <c r="W3605" i="5"/>
  <c r="X3517" i="5"/>
  <c r="W3517" i="5"/>
  <c r="W3416" i="5"/>
  <c r="X3416" i="5"/>
  <c r="X3596" i="5"/>
  <c r="W3596" i="5"/>
  <c r="W3810" i="5"/>
  <c r="X3810" i="5"/>
  <c r="W3710" i="5"/>
  <c r="X3710" i="5"/>
  <c r="W3576" i="5"/>
  <c r="X3576" i="5"/>
  <c r="X3397" i="5"/>
  <c r="W3397" i="5"/>
  <c r="W3825" i="5"/>
  <c r="X3825" i="5"/>
  <c r="W3761" i="5"/>
  <c r="X3761" i="5"/>
  <c r="W3689" i="5"/>
  <c r="X3689" i="5"/>
  <c r="W3623" i="5"/>
  <c r="X3623" i="5"/>
  <c r="W3935" i="5"/>
  <c r="X3935" i="5"/>
  <c r="W3851" i="5"/>
  <c r="X3851" i="5"/>
  <c r="W3787" i="5"/>
  <c r="X3787" i="5"/>
  <c r="W3721" i="5"/>
  <c r="X3721" i="5"/>
  <c r="W3649" i="5"/>
  <c r="X3649" i="5"/>
  <c r="X3585" i="5"/>
  <c r="W3585" i="5"/>
  <c r="W3921" i="5"/>
  <c r="X3921" i="5"/>
  <c r="W3837" i="5"/>
  <c r="X3837" i="5"/>
  <c r="W3773" i="5"/>
  <c r="X3773" i="5"/>
  <c r="W3635" i="5"/>
  <c r="X3635" i="5"/>
  <c r="X3571" i="5"/>
  <c r="W3571" i="5"/>
  <c r="W3905" i="5"/>
  <c r="X3905" i="5"/>
  <c r="W3839" i="5"/>
  <c r="X3839" i="5"/>
  <c r="W3775" i="5"/>
  <c r="X3775" i="5"/>
  <c r="W3637" i="5"/>
  <c r="X3637" i="5"/>
  <c r="X3573" i="5"/>
  <c r="W3573" i="5"/>
  <c r="W3412" i="5"/>
  <c r="X3412" i="5"/>
  <c r="X3557" i="5"/>
  <c r="W3557" i="5"/>
  <c r="X3541" i="5"/>
  <c r="W3541" i="5"/>
  <c r="X3525" i="5"/>
  <c r="W3525" i="5"/>
  <c r="W3494" i="5"/>
  <c r="X3494" i="5"/>
  <c r="X3332" i="5"/>
  <c r="W3332" i="5"/>
  <c r="W3380" i="5"/>
  <c r="X3380" i="5"/>
  <c r="X3498" i="5"/>
  <c r="W3498" i="5"/>
  <c r="X3346" i="5"/>
  <c r="W3346" i="5"/>
  <c r="W3464" i="5"/>
  <c r="X3464" i="5"/>
  <c r="W3922" i="5"/>
  <c r="X3922" i="5"/>
  <c r="W3864" i="5"/>
  <c r="X3864" i="5"/>
  <c r="W3782" i="5"/>
  <c r="X3782" i="5"/>
  <c r="W3664" i="5"/>
  <c r="X3664" i="5"/>
  <c r="W3536" i="5"/>
  <c r="X3536" i="5"/>
  <c r="W3920" i="5"/>
  <c r="X3920" i="5"/>
  <c r="W3882" i="5"/>
  <c r="X3882" i="5"/>
  <c r="W3860" i="5"/>
  <c r="X3860" i="5"/>
  <c r="W3840" i="5"/>
  <c r="X3840" i="5"/>
  <c r="X3820" i="5"/>
  <c r="W3820" i="5"/>
  <c r="W3800" i="5"/>
  <c r="X3800" i="5"/>
  <c r="W3780" i="5"/>
  <c r="X3780" i="5"/>
  <c r="W3762" i="5"/>
  <c r="X3762" i="5"/>
  <c r="W3738" i="5"/>
  <c r="X3738" i="5"/>
  <c r="W3720" i="5"/>
  <c r="X3720" i="5"/>
  <c r="W3696" i="5"/>
  <c r="X3696" i="5"/>
  <c r="W3678" i="5"/>
  <c r="X3678" i="5"/>
  <c r="W3658" i="5"/>
  <c r="X3658" i="5"/>
  <c r="W3642" i="5"/>
  <c r="X3642" i="5"/>
  <c r="W3624" i="5"/>
  <c r="X3624" i="5"/>
  <c r="W3604" i="5"/>
  <c r="X3604" i="5"/>
  <c r="W3586" i="5"/>
  <c r="X3586" i="5"/>
  <c r="W3566" i="5"/>
  <c r="X3566" i="5"/>
  <c r="W3550" i="5"/>
  <c r="X3550" i="5"/>
  <c r="X3530" i="5"/>
  <c r="W3530" i="5"/>
  <c r="W3512" i="5"/>
  <c r="X3512" i="5"/>
  <c r="X3338" i="5"/>
  <c r="W3338" i="5"/>
  <c r="W3386" i="5"/>
  <c r="X3386" i="5"/>
  <c r="W3390" i="5"/>
  <c r="X3390" i="5"/>
  <c r="X3501" i="5"/>
  <c r="W3501" i="5"/>
  <c r="X3485" i="5"/>
  <c r="W3485" i="5"/>
  <c r="X3469" i="5"/>
  <c r="W3469" i="5"/>
  <c r="X3453" i="5"/>
  <c r="W3453" i="5"/>
  <c r="X3437" i="5"/>
  <c r="W3437" i="5"/>
  <c r="X3421" i="5"/>
  <c r="W3421" i="5"/>
  <c r="X3405" i="5"/>
  <c r="W3405" i="5"/>
  <c r="X3389" i="5"/>
  <c r="W3389" i="5"/>
  <c r="X3373" i="5"/>
  <c r="W3373" i="5"/>
  <c r="W3357" i="5"/>
  <c r="X3357" i="5"/>
  <c r="W3341" i="5"/>
  <c r="X3341" i="5"/>
  <c r="W3727" i="5"/>
  <c r="X3727" i="5"/>
  <c r="W3865" i="5"/>
  <c r="X3865" i="5"/>
  <c r="W3871" i="5"/>
  <c r="X3871" i="5"/>
  <c r="W3741" i="5"/>
  <c r="X3741" i="5"/>
  <c r="X3533" i="5"/>
  <c r="W3533" i="5"/>
  <c r="W3740" i="5"/>
  <c r="X3740" i="5"/>
  <c r="W3850" i="5"/>
  <c r="X3850" i="5"/>
  <c r="W3650" i="5"/>
  <c r="X3650" i="5"/>
  <c r="W3396" i="5"/>
  <c r="X3396" i="5"/>
  <c r="X3445" i="5"/>
  <c r="W3445" i="5"/>
  <c r="W3925" i="5"/>
  <c r="X3925" i="5"/>
  <c r="W3817" i="5"/>
  <c r="X3817" i="5"/>
  <c r="W3753" i="5"/>
  <c r="X3753" i="5"/>
  <c r="W3681" i="5"/>
  <c r="X3681" i="5"/>
  <c r="W3615" i="5"/>
  <c r="X3615" i="5"/>
  <c r="W3933" i="5"/>
  <c r="X3933" i="5"/>
  <c r="W3919" i="5"/>
  <c r="X3919" i="5"/>
  <c r="W3843" i="5"/>
  <c r="X3843" i="5"/>
  <c r="W3779" i="5"/>
  <c r="X3779" i="5"/>
  <c r="W3713" i="5"/>
  <c r="X3713" i="5"/>
  <c r="W3641" i="5"/>
  <c r="X3641" i="5"/>
  <c r="X3577" i="5"/>
  <c r="W3577" i="5"/>
  <c r="W3903" i="5"/>
  <c r="X3903" i="5"/>
  <c r="W3829" i="5"/>
  <c r="X3829" i="5"/>
  <c r="W3765" i="5"/>
  <c r="X3765" i="5"/>
  <c r="W3693" i="5"/>
  <c r="X3693" i="5"/>
  <c r="W3627" i="5"/>
  <c r="X3627" i="5"/>
  <c r="W3468" i="5"/>
  <c r="X3468" i="5"/>
  <c r="W3897" i="5"/>
  <c r="X3897" i="5"/>
  <c r="W3831" i="5"/>
  <c r="X3831" i="5"/>
  <c r="W3767" i="5"/>
  <c r="X3767" i="5"/>
  <c r="W3695" i="5"/>
  <c r="X3695" i="5"/>
  <c r="W3629" i="5"/>
  <c r="X3629" i="5"/>
  <c r="W3492" i="5"/>
  <c r="X3492" i="5"/>
  <c r="W3400" i="5"/>
  <c r="X3400" i="5"/>
  <c r="X3555" i="5"/>
  <c r="W3555" i="5"/>
  <c r="X3539" i="5"/>
  <c r="W3539" i="5"/>
  <c r="X3523" i="5"/>
  <c r="W3523" i="5"/>
  <c r="W3460" i="5"/>
  <c r="X3460" i="5"/>
  <c r="X3320" i="5"/>
  <c r="W3320" i="5"/>
  <c r="W3508" i="5"/>
  <c r="X3508" i="5"/>
  <c r="X3368" i="5"/>
  <c r="W3368" i="5"/>
  <c r="W3474" i="5"/>
  <c r="X3474" i="5"/>
  <c r="X3334" i="5"/>
  <c r="W3334" i="5"/>
  <c r="W3452" i="5"/>
  <c r="X3452" i="5"/>
  <c r="W3906" i="5"/>
  <c r="X3906" i="5"/>
  <c r="X3852" i="5"/>
  <c r="W3852" i="5"/>
  <c r="W3770" i="5"/>
  <c r="X3770" i="5"/>
  <c r="W3636" i="5"/>
  <c r="X3636" i="5"/>
  <c r="W3524" i="5"/>
  <c r="X3524" i="5"/>
  <c r="W3918" i="5"/>
  <c r="X3918" i="5"/>
  <c r="W3880" i="5"/>
  <c r="X3880" i="5"/>
  <c r="W3858" i="5"/>
  <c r="X3858" i="5"/>
  <c r="W3838" i="5"/>
  <c r="X3838" i="5"/>
  <c r="W3818" i="5"/>
  <c r="X3818" i="5"/>
  <c r="W3798" i="5"/>
  <c r="X3798" i="5"/>
  <c r="W3778" i="5"/>
  <c r="X3778" i="5"/>
  <c r="W3758" i="5"/>
  <c r="X3758" i="5"/>
  <c r="W3736" i="5"/>
  <c r="X3736" i="5"/>
  <c r="W3718" i="5"/>
  <c r="X3718" i="5"/>
  <c r="W3694" i="5"/>
  <c r="X3694" i="5"/>
  <c r="W3676" i="5"/>
  <c r="X3676" i="5"/>
  <c r="W3656" i="5"/>
  <c r="X3656" i="5"/>
  <c r="W3640" i="5"/>
  <c r="X3640" i="5"/>
  <c r="W3622" i="5"/>
  <c r="X3622" i="5"/>
  <c r="W3602" i="5"/>
  <c r="X3602" i="5"/>
  <c r="W3582" i="5"/>
  <c r="X3582" i="5"/>
  <c r="X3564" i="5"/>
  <c r="W3548" i="5"/>
  <c r="X3548" i="5"/>
  <c r="W3528" i="5"/>
  <c r="X3528" i="5"/>
  <c r="W3500" i="5"/>
  <c r="X3500" i="5"/>
  <c r="X3362" i="5"/>
  <c r="W3362" i="5"/>
  <c r="W3502" i="5"/>
  <c r="X3502" i="5"/>
  <c r="W3374" i="5"/>
  <c r="X3374" i="5"/>
  <c r="X3499" i="5"/>
  <c r="W3499" i="5"/>
  <c r="X3483" i="5"/>
  <c r="W3483" i="5"/>
  <c r="X3467" i="5"/>
  <c r="W3467" i="5"/>
  <c r="X3451" i="5"/>
  <c r="W3451" i="5"/>
  <c r="X3435" i="5"/>
  <c r="W3435" i="5"/>
  <c r="X3419" i="5"/>
  <c r="W3419" i="5"/>
  <c r="X3403" i="5"/>
  <c r="W3403" i="5"/>
  <c r="X3387" i="5"/>
  <c r="W3387" i="5"/>
  <c r="X3371" i="5"/>
  <c r="W3371" i="5"/>
  <c r="W3355" i="5"/>
  <c r="X3355" i="5"/>
  <c r="W3339" i="5"/>
  <c r="X3339" i="5"/>
  <c r="W3793" i="5"/>
  <c r="X3793" i="5"/>
  <c r="W3819" i="5"/>
  <c r="X3819" i="5"/>
  <c r="W3927" i="5"/>
  <c r="X3927" i="5"/>
  <c r="W3739" i="5"/>
  <c r="X3739" i="5"/>
  <c r="W3873" i="5"/>
  <c r="X3873" i="5"/>
  <c r="W3671" i="5"/>
  <c r="X3671" i="5"/>
  <c r="X3565" i="5"/>
  <c r="W3565" i="5"/>
  <c r="W3424" i="5"/>
  <c r="X3424" i="5"/>
  <c r="X3322" i="5"/>
  <c r="W3322" i="5"/>
  <c r="W3822" i="5"/>
  <c r="X3822" i="5"/>
  <c r="W3932" i="5"/>
  <c r="X3932" i="5"/>
  <c r="W3872" i="5"/>
  <c r="X3872" i="5"/>
  <c r="W3790" i="5"/>
  <c r="X3772" i="5"/>
  <c r="W3772" i="5"/>
  <c r="W3632" i="5"/>
  <c r="X3632" i="5"/>
  <c r="W3614" i="5"/>
  <c r="X3614" i="5"/>
  <c r="W3540" i="5"/>
  <c r="X3540" i="5"/>
  <c r="W3454" i="5"/>
  <c r="X3454" i="5"/>
  <c r="X3509" i="5"/>
  <c r="W3509" i="5"/>
  <c r="X3461" i="5"/>
  <c r="W3461" i="5"/>
  <c r="X3381" i="5"/>
  <c r="W3381" i="5"/>
  <c r="W3349" i="5"/>
  <c r="X3349" i="5"/>
  <c r="W3857" i="5"/>
  <c r="X3857" i="5"/>
  <c r="W3647" i="5"/>
  <c r="X3647" i="5"/>
  <c r="W3877" i="5"/>
  <c r="X3877" i="5"/>
  <c r="W3675" i="5"/>
  <c r="X3675" i="5"/>
  <c r="W3861" i="5"/>
  <c r="X3861" i="5"/>
  <c r="W3659" i="5"/>
  <c r="X3659" i="5"/>
  <c r="W3863" i="5"/>
  <c r="X3863" i="5"/>
  <c r="W3661" i="5"/>
  <c r="X3661" i="5"/>
  <c r="X3482" i="5"/>
  <c r="W3482" i="5"/>
  <c r="X3547" i="5"/>
  <c r="W3547" i="5"/>
  <c r="W3402" i="5"/>
  <c r="X3402" i="5"/>
  <c r="W3382" i="5"/>
  <c r="X3382" i="5"/>
  <c r="W3888" i="5"/>
  <c r="X3888" i="5"/>
  <c r="W3584" i="5"/>
  <c r="X3584" i="5"/>
  <c r="W3894" i="5"/>
  <c r="X3894" i="5"/>
  <c r="W3828" i="5"/>
  <c r="X3828" i="5"/>
  <c r="W3746" i="5"/>
  <c r="X3746" i="5"/>
  <c r="W3684" i="5"/>
  <c r="X3684" i="5"/>
  <c r="W3630" i="5"/>
  <c r="X3630" i="5"/>
  <c r="W3574" i="5"/>
  <c r="X3574" i="5"/>
  <c r="W3384" i="5"/>
  <c r="X3384" i="5"/>
  <c r="W3917" i="5"/>
  <c r="X3917" i="5"/>
  <c r="W3809" i="5"/>
  <c r="X3809" i="5"/>
  <c r="W3743" i="5"/>
  <c r="X3743" i="5"/>
  <c r="W3673" i="5"/>
  <c r="X3673" i="5"/>
  <c r="X3607" i="5"/>
  <c r="W3607" i="5"/>
  <c r="W3899" i="5"/>
  <c r="X3899" i="5"/>
  <c r="W3901" i="5"/>
  <c r="X3901" i="5"/>
  <c r="W3835" i="5"/>
  <c r="X3835" i="5"/>
  <c r="W3771" i="5"/>
  <c r="X3771" i="5"/>
  <c r="W3699" i="5"/>
  <c r="X3699" i="5"/>
  <c r="W3633" i="5"/>
  <c r="X3633" i="5"/>
  <c r="W3398" i="5"/>
  <c r="X3398" i="5"/>
  <c r="W3887" i="5"/>
  <c r="X3887" i="5"/>
  <c r="W3821" i="5"/>
  <c r="X3821" i="5"/>
  <c r="W3757" i="5"/>
  <c r="X3757" i="5"/>
  <c r="W3685" i="5"/>
  <c r="X3685" i="5"/>
  <c r="W3619" i="5"/>
  <c r="X3619" i="5"/>
  <c r="W3434" i="5"/>
  <c r="X3434" i="5"/>
  <c r="W3889" i="5"/>
  <c r="X3889" i="5"/>
  <c r="W3823" i="5"/>
  <c r="X3823" i="5"/>
  <c r="W3759" i="5"/>
  <c r="X3759" i="5"/>
  <c r="W3687" i="5"/>
  <c r="X3687" i="5"/>
  <c r="W3621" i="5"/>
  <c r="X3621" i="5"/>
  <c r="X3352" i="5"/>
  <c r="W3352" i="5"/>
  <c r="W3388" i="5"/>
  <c r="X3388" i="5"/>
  <c r="X3569" i="5"/>
  <c r="W3569" i="5"/>
  <c r="X3553" i="5"/>
  <c r="W3553" i="5"/>
  <c r="X3537" i="5"/>
  <c r="W3537" i="5"/>
  <c r="X3521" i="5"/>
  <c r="W3521" i="5"/>
  <c r="W3448" i="5"/>
  <c r="X3448" i="5"/>
  <c r="W3496" i="5"/>
  <c r="X3496" i="5"/>
  <c r="X3356" i="5"/>
  <c r="W3356" i="5"/>
  <c r="W3462" i="5"/>
  <c r="X3462" i="5"/>
  <c r="W3440" i="5"/>
  <c r="X3440" i="5"/>
  <c r="X3902" i="5"/>
  <c r="W3902" i="5"/>
  <c r="W3842" i="5"/>
  <c r="X3842" i="5"/>
  <c r="W3760" i="5"/>
  <c r="X3760" i="5"/>
  <c r="W3616" i="5"/>
  <c r="X3616" i="5"/>
  <c r="W3488" i="5"/>
  <c r="X3488" i="5"/>
  <c r="W3936" i="5"/>
  <c r="X3936" i="5"/>
  <c r="W3904" i="5"/>
  <c r="X3904" i="5"/>
  <c r="W3878" i="5"/>
  <c r="X3878" i="5"/>
  <c r="W3856" i="5"/>
  <c r="X3856" i="5"/>
  <c r="X3836" i="5"/>
  <c r="W3836" i="5"/>
  <c r="W3816" i="5"/>
  <c r="X3816" i="5"/>
  <c r="W3796" i="5"/>
  <c r="X3796" i="5"/>
  <c r="W3776" i="5"/>
  <c r="X3776" i="5"/>
  <c r="X3756" i="5"/>
  <c r="W3756" i="5"/>
  <c r="W3734" i="5"/>
  <c r="X3734" i="5"/>
  <c r="W3716" i="5"/>
  <c r="X3716" i="5"/>
  <c r="W3690" i="5"/>
  <c r="X3690" i="5"/>
  <c r="W3674" i="5"/>
  <c r="X3674" i="5"/>
  <c r="W3654" i="5"/>
  <c r="X3654" i="5"/>
  <c r="W3638" i="5"/>
  <c r="X3638" i="5"/>
  <c r="W3620" i="5"/>
  <c r="X3620" i="5"/>
  <c r="W3600" i="5"/>
  <c r="X3600" i="5"/>
  <c r="W3580" i="5"/>
  <c r="X3580" i="5"/>
  <c r="X3562" i="5"/>
  <c r="W3562" i="5"/>
  <c r="X3546" i="5"/>
  <c r="W3546" i="5"/>
  <c r="W3526" i="5"/>
  <c r="X3526" i="5"/>
  <c r="W3442" i="5"/>
  <c r="X3442" i="5"/>
  <c r="W3490" i="5"/>
  <c r="X3490" i="5"/>
  <c r="X3350" i="5"/>
  <c r="W3350" i="5"/>
  <c r="W3486" i="5"/>
  <c r="X3486" i="5"/>
  <c r="X3358" i="5"/>
  <c r="W3358" i="5"/>
  <c r="X3497" i="5"/>
  <c r="W3497" i="5"/>
  <c r="X3481" i="5"/>
  <c r="W3481" i="5"/>
  <c r="X3465" i="5"/>
  <c r="W3465" i="5"/>
  <c r="X3449" i="5"/>
  <c r="W3449" i="5"/>
  <c r="X3433" i="5"/>
  <c r="W3433" i="5"/>
  <c r="X3417" i="5"/>
  <c r="W3417" i="5"/>
  <c r="X3401" i="5"/>
  <c r="W3401" i="5"/>
  <c r="X3385" i="5"/>
  <c r="W3385" i="5"/>
  <c r="X3369" i="5"/>
  <c r="W3369" i="5"/>
  <c r="X3353" i="5"/>
  <c r="W3353" i="5"/>
  <c r="X3337" i="5"/>
  <c r="W3337" i="5"/>
  <c r="X3321" i="5"/>
  <c r="W3321" i="5"/>
  <c r="W3885" i="5"/>
  <c r="X3885" i="5"/>
  <c r="W3667" i="5"/>
  <c r="X3667" i="5"/>
  <c r="W3504" i="5"/>
  <c r="X3504" i="5"/>
  <c r="W3892" i="5"/>
  <c r="X3892" i="5"/>
  <c r="W3830" i="5"/>
  <c r="X3830" i="5"/>
  <c r="W3730" i="5"/>
  <c r="X3730" i="5"/>
  <c r="X3594" i="5"/>
  <c r="W3594" i="5"/>
  <c r="W3444" i="5"/>
  <c r="X3444" i="5"/>
  <c r="X3429" i="5"/>
  <c r="W3429" i="5"/>
  <c r="W3333" i="5"/>
  <c r="X3333" i="5"/>
  <c r="W3719" i="5"/>
  <c r="X3719" i="5"/>
  <c r="W3833" i="5"/>
  <c r="X3833" i="5"/>
  <c r="W3745" i="5"/>
  <c r="X3745" i="5"/>
  <c r="X3364" i="5"/>
  <c r="W3364" i="5"/>
  <c r="W3731" i="5"/>
  <c r="X3731" i="5"/>
  <c r="W3456" i="5"/>
  <c r="X3456" i="5"/>
  <c r="X3733" i="5"/>
  <c r="X3330" i="5"/>
  <c r="W3330" i="5"/>
  <c r="X3531" i="5"/>
  <c r="W3531" i="5"/>
  <c r="X3450" i="5"/>
  <c r="W3450" i="5"/>
  <c r="W3404" i="5"/>
  <c r="X3404" i="5"/>
  <c r="W3726" i="5"/>
  <c r="X3726" i="5"/>
  <c r="W3930" i="5"/>
  <c r="X3930" i="5"/>
  <c r="W3848" i="5"/>
  <c r="X3848" i="5"/>
  <c r="X3788" i="5"/>
  <c r="W3788" i="5"/>
  <c r="W3728" i="5"/>
  <c r="X3728" i="5"/>
  <c r="W3648" i="5"/>
  <c r="X3648" i="5"/>
  <c r="W3592" i="5"/>
  <c r="X3592" i="5"/>
  <c r="W3538" i="5"/>
  <c r="X3538" i="5"/>
  <c r="W3432" i="5"/>
  <c r="X3432" i="5"/>
  <c r="W3891" i="5"/>
  <c r="X3891" i="5"/>
  <c r="W3801" i="5"/>
  <c r="X3801" i="5"/>
  <c r="W3735" i="5"/>
  <c r="X3735" i="5"/>
  <c r="W3663" i="5"/>
  <c r="X3663" i="5"/>
  <c r="X3599" i="5"/>
  <c r="W3599" i="5"/>
  <c r="W3883" i="5"/>
  <c r="X3883" i="5"/>
  <c r="W3893" i="5"/>
  <c r="X3893" i="5"/>
  <c r="W3827" i="5"/>
  <c r="X3827" i="5"/>
  <c r="W3763" i="5"/>
  <c r="X3763" i="5"/>
  <c r="W3691" i="5"/>
  <c r="X3691" i="5"/>
  <c r="W3625" i="5"/>
  <c r="X3625" i="5"/>
  <c r="X3328" i="5"/>
  <c r="W3328" i="5"/>
  <c r="W3879" i="5"/>
  <c r="X3879" i="5"/>
  <c r="W3813" i="5"/>
  <c r="X3813" i="5"/>
  <c r="W3747" i="5"/>
  <c r="X3747" i="5"/>
  <c r="W3677" i="5"/>
  <c r="X3677" i="5"/>
  <c r="X3611" i="5"/>
  <c r="W3611" i="5"/>
  <c r="W3881" i="5"/>
  <c r="X3881" i="5"/>
  <c r="W3815" i="5"/>
  <c r="X3815" i="5"/>
  <c r="W3749" i="5"/>
  <c r="X3749" i="5"/>
  <c r="W3679" i="5"/>
  <c r="X3679" i="5"/>
  <c r="X3613" i="5"/>
  <c r="W3613" i="5"/>
  <c r="W3376" i="5"/>
  <c r="X3376" i="5"/>
  <c r="X3567" i="5"/>
  <c r="W3567" i="5"/>
  <c r="X3551" i="5"/>
  <c r="W3551" i="5"/>
  <c r="X3535" i="5"/>
  <c r="W3535" i="5"/>
  <c r="X3519" i="5"/>
  <c r="W3519" i="5"/>
  <c r="W3436" i="5"/>
  <c r="X3436" i="5"/>
  <c r="W3484" i="5"/>
  <c r="X3484" i="5"/>
  <c r="X3344" i="5"/>
  <c r="W3344" i="5"/>
  <c r="W3428" i="5"/>
  <c r="X3428" i="5"/>
  <c r="W3418" i="5"/>
  <c r="X3418" i="5"/>
  <c r="W3898" i="5"/>
  <c r="X3898" i="5"/>
  <c r="W3834" i="5"/>
  <c r="X3834" i="5"/>
  <c r="W3750" i="5"/>
  <c r="X3750" i="5"/>
  <c r="W3606" i="5"/>
  <c r="X3606" i="5"/>
  <c r="X3466" i="5"/>
  <c r="W3466" i="5"/>
  <c r="W3934" i="5"/>
  <c r="X3934" i="5"/>
  <c r="W3900" i="5"/>
  <c r="X3900" i="5"/>
  <c r="W3874" i="5"/>
  <c r="X3874" i="5"/>
  <c r="W3854" i="5"/>
  <c r="X3854" i="5"/>
  <c r="W3832" i="5"/>
  <c r="X3832" i="5"/>
  <c r="W3812" i="5"/>
  <c r="X3812" i="5"/>
  <c r="W3794" i="5"/>
  <c r="X3794" i="5"/>
  <c r="W3774" i="5"/>
  <c r="X3774" i="5"/>
  <c r="W3754" i="5"/>
  <c r="X3754" i="5"/>
  <c r="W3732" i="5"/>
  <c r="X3732" i="5"/>
  <c r="W3712" i="5"/>
  <c r="X3712" i="5"/>
  <c r="W3688" i="5"/>
  <c r="X3688" i="5"/>
  <c r="W3672" i="5"/>
  <c r="X3672" i="5"/>
  <c r="W3652" i="5"/>
  <c r="X3652" i="5"/>
  <c r="W3634" i="5"/>
  <c r="X3634" i="5"/>
  <c r="W3618" i="5"/>
  <c r="X3618" i="5"/>
  <c r="W3598" i="5"/>
  <c r="X3598" i="5"/>
  <c r="X3578" i="5"/>
  <c r="W3578" i="5"/>
  <c r="W3560" i="5"/>
  <c r="X3560" i="5"/>
  <c r="W3542" i="5"/>
  <c r="X3542" i="5"/>
  <c r="W3522" i="5"/>
  <c r="X3522" i="5"/>
  <c r="W3430" i="5"/>
  <c r="X3430" i="5"/>
  <c r="W3478" i="5"/>
  <c r="X3478" i="5"/>
  <c r="W3470" i="5"/>
  <c r="X3470" i="5"/>
  <c r="X3342" i="5"/>
  <c r="W3342" i="5"/>
  <c r="X3511" i="5"/>
  <c r="W3511" i="5"/>
  <c r="X3495" i="5"/>
  <c r="W3495" i="5"/>
  <c r="X3479" i="5"/>
  <c r="W3479" i="5"/>
  <c r="X3463" i="5"/>
  <c r="W3463" i="5"/>
  <c r="X3447" i="5"/>
  <c r="W3447" i="5"/>
  <c r="X3431" i="5"/>
  <c r="W3431" i="5"/>
  <c r="X3415" i="5"/>
  <c r="W3415" i="5"/>
  <c r="X3399" i="5"/>
  <c r="W3399" i="5"/>
  <c r="X3383" i="5"/>
  <c r="W3383" i="5"/>
  <c r="W3367" i="5"/>
  <c r="X3367" i="5"/>
  <c r="W3351" i="5"/>
  <c r="X3351" i="5"/>
  <c r="W3335" i="5"/>
  <c r="X3335" i="5"/>
  <c r="O5" i="10"/>
  <c r="O11" i="10"/>
  <c r="P5" i="10"/>
  <c r="P3" i="10"/>
  <c r="O10" i="10"/>
  <c r="O8" i="10"/>
  <c r="O4" i="10"/>
  <c r="O3" i="10"/>
  <c r="O13" i="10"/>
  <c r="O9" i="10"/>
  <c r="P7" i="10"/>
  <c r="O6" i="10"/>
  <c r="O7" i="10"/>
  <c r="P4" i="10"/>
  <c r="P8" i="10"/>
  <c r="P6" i="10"/>
  <c r="P9" i="10"/>
  <c r="P13" i="10"/>
  <c r="Q3" i="10"/>
  <c r="I11" i="10"/>
  <c r="J10" i="10"/>
  <c r="P10" i="10" s="1"/>
  <c r="P3196" i="5" l="1"/>
  <c r="P3190" i="5"/>
  <c r="P3198" i="5"/>
  <c r="P3195" i="5"/>
  <c r="P3189" i="5"/>
  <c r="P3197" i="5"/>
  <c r="P2735" i="5"/>
  <c r="Q3196" i="5"/>
  <c r="Q3190" i="5"/>
  <c r="Q3198" i="5"/>
  <c r="Q3195" i="5"/>
  <c r="Q3189" i="5"/>
  <c r="Q3197" i="5"/>
  <c r="Q2735" i="5"/>
  <c r="P2901" i="5"/>
  <c r="P2832" i="5"/>
  <c r="P2785" i="5"/>
  <c r="P2866" i="5"/>
  <c r="P2743" i="5"/>
  <c r="P2719" i="5"/>
  <c r="P2725" i="5"/>
  <c r="P2823" i="5"/>
  <c r="P2742" i="5"/>
  <c r="P2799" i="5"/>
  <c r="P2718" i="5"/>
  <c r="P2809" i="5"/>
  <c r="P2932" i="5"/>
  <c r="P2847" i="5"/>
  <c r="P2798" i="5"/>
  <c r="P2749" i="5"/>
  <c r="P2726" i="5"/>
  <c r="P2717" i="5"/>
  <c r="P2817" i="5"/>
  <c r="P2760" i="5"/>
  <c r="P2907" i="5"/>
  <c r="P2836" i="5"/>
  <c r="P2768" i="5"/>
  <c r="P2848" i="5"/>
  <c r="P2807" i="5"/>
  <c r="P2716" i="5"/>
  <c r="P2839" i="5"/>
  <c r="P2727" i="5"/>
  <c r="P2858" i="5"/>
  <c r="P2806" i="5"/>
  <c r="P2761" i="5"/>
  <c r="P2724" i="5"/>
  <c r="P2777" i="5"/>
  <c r="P2751" i="5"/>
  <c r="P2916" i="5"/>
  <c r="P2867" i="5"/>
  <c r="P3325" i="5"/>
  <c r="P3308" i="5"/>
  <c r="P3305" i="5"/>
  <c r="P3306" i="5"/>
  <c r="P3323" i="5"/>
  <c r="P3324" i="5"/>
  <c r="P3307" i="5"/>
  <c r="P3326" i="5"/>
  <c r="Q2932" i="5"/>
  <c r="Q2847" i="5"/>
  <c r="Q2798" i="5"/>
  <c r="Q2749" i="5"/>
  <c r="Q2726" i="5"/>
  <c r="Q2717" i="5"/>
  <c r="Q2907" i="5"/>
  <c r="Q2836" i="5"/>
  <c r="Q2777" i="5"/>
  <c r="Q2839" i="5"/>
  <c r="Q2867" i="5"/>
  <c r="Q2809" i="5"/>
  <c r="Q2761" i="5"/>
  <c r="Q2901" i="5"/>
  <c r="Q2832" i="5"/>
  <c r="Q2866" i="5"/>
  <c r="Q2817" i="5"/>
  <c r="Q2760" i="5"/>
  <c r="Q2743" i="5"/>
  <c r="Q2768" i="5"/>
  <c r="Q2719" i="5"/>
  <c r="Q2848" i="5"/>
  <c r="Q2751" i="5"/>
  <c r="Q2742" i="5"/>
  <c r="Q2916" i="5"/>
  <c r="Q2799" i="5"/>
  <c r="Q2727" i="5"/>
  <c r="Q2718" i="5"/>
  <c r="Q2724" i="5"/>
  <c r="Q2785" i="5"/>
  <c r="Q2807" i="5"/>
  <c r="Q2725" i="5"/>
  <c r="Q2716" i="5"/>
  <c r="Q2823" i="5"/>
  <c r="Q2858" i="5"/>
  <c r="Q2806" i="5"/>
  <c r="Q3308" i="5"/>
  <c r="Q3305" i="5"/>
  <c r="Q3323" i="5"/>
  <c r="Q3324" i="5"/>
  <c r="Q3307" i="5"/>
  <c r="Q3326" i="5"/>
  <c r="Q3306" i="5"/>
  <c r="Q3325" i="5"/>
  <c r="Q2992" i="5"/>
  <c r="Q2999" i="5"/>
  <c r="Q2975" i="5"/>
  <c r="Q2985" i="5"/>
  <c r="Q2982" i="5"/>
  <c r="Q2984" i="5"/>
  <c r="Q3001" i="5"/>
  <c r="Q2977" i="5"/>
  <c r="Q2991" i="5"/>
  <c r="Q2998" i="5"/>
  <c r="Q2974" i="5"/>
  <c r="Q2983" i="5"/>
  <c r="Q2993" i="5"/>
  <c r="Q3000" i="5"/>
  <c r="Q2976" i="5"/>
  <c r="Q2990" i="5"/>
  <c r="Q3244" i="5"/>
  <c r="Q3300" i="5"/>
  <c r="Q3126" i="5"/>
  <c r="Q3134" i="5"/>
  <c r="Q3142" i="5"/>
  <c r="Q3158" i="5"/>
  <c r="Q3206" i="5"/>
  <c r="Q3222" i="5"/>
  <c r="Q3100" i="5"/>
  <c r="Q3108" i="5"/>
  <c r="Q3231" i="5"/>
  <c r="Q3255" i="5"/>
  <c r="Q3263" i="5"/>
  <c r="Q3271" i="5"/>
  <c r="Q3279" i="5"/>
  <c r="Q3289" i="5"/>
  <c r="Q3153" i="5"/>
  <c r="Q3169" i="5"/>
  <c r="Q3177" i="5"/>
  <c r="Q3217" i="5"/>
  <c r="Q3288" i="5"/>
  <c r="Q3120" i="5"/>
  <c r="Q3128" i="5"/>
  <c r="Q3144" i="5"/>
  <c r="Q3160" i="5"/>
  <c r="Q3168" i="5"/>
  <c r="Q3313" i="5"/>
  <c r="Q3234" i="5"/>
  <c r="Q3266" i="5"/>
  <c r="Q3274" i="5"/>
  <c r="Q3282" i="5"/>
  <c r="Q3298" i="5"/>
  <c r="Q3132" i="5"/>
  <c r="Q3180" i="5"/>
  <c r="Q3188" i="5"/>
  <c r="Q3204" i="5"/>
  <c r="Q3220" i="5"/>
  <c r="Q3245" i="5"/>
  <c r="Q3253" i="5"/>
  <c r="Q3287" i="5"/>
  <c r="Q3119" i="5"/>
  <c r="Q3127" i="5"/>
  <c r="Q3143" i="5"/>
  <c r="Q3151" i="5"/>
  <c r="Q3159" i="5"/>
  <c r="Q3167" i="5"/>
  <c r="Q3215" i="5"/>
  <c r="Q3223" i="5"/>
  <c r="Q3101" i="5"/>
  <c r="Q3109" i="5"/>
  <c r="Q3311" i="5"/>
  <c r="Q3232" i="5"/>
  <c r="Q3256" i="5"/>
  <c r="Q3264" i="5"/>
  <c r="Q3272" i="5"/>
  <c r="Q3280" i="5"/>
  <c r="Q3290" i="5"/>
  <c r="Q3154" i="5"/>
  <c r="Q3170" i="5"/>
  <c r="Q3178" i="5"/>
  <c r="Q3218" i="5"/>
  <c r="Q3118" i="5"/>
  <c r="Q3107" i="5"/>
  <c r="Q3314" i="5"/>
  <c r="Q3243" i="5"/>
  <c r="Q3299" i="5"/>
  <c r="Q3125" i="5"/>
  <c r="Q3133" i="5"/>
  <c r="Q3141" i="5"/>
  <c r="Q3157" i="5"/>
  <c r="Q3205" i="5"/>
  <c r="Q3221" i="5"/>
  <c r="Q3099" i="5"/>
  <c r="Q3117" i="5"/>
  <c r="Q3246" i="5"/>
  <c r="Q3254" i="5"/>
  <c r="Q3152" i="5"/>
  <c r="Q3110" i="5"/>
  <c r="Q3179" i="5"/>
  <c r="Q3219" i="5"/>
  <c r="Q3312" i="5"/>
  <c r="Q3281" i="5"/>
  <c r="Q3131" i="5"/>
  <c r="Q3216" i="5"/>
  <c r="Q3102" i="5"/>
  <c r="Q3233" i="5"/>
  <c r="Q3265" i="5"/>
  <c r="Q3297" i="5"/>
  <c r="Q3224" i="5"/>
  <c r="Q3203" i="5"/>
  <c r="Q3187" i="5"/>
  <c r="Q3273" i="5"/>
  <c r="P2982" i="5"/>
  <c r="P2992" i="5"/>
  <c r="P2999" i="5"/>
  <c r="P2975" i="5"/>
  <c r="P2976" i="5"/>
  <c r="P2984" i="5"/>
  <c r="P2990" i="5"/>
  <c r="P3001" i="5"/>
  <c r="P2977" i="5"/>
  <c r="P3000" i="5"/>
  <c r="P2991" i="5"/>
  <c r="P2998" i="5"/>
  <c r="P2974" i="5"/>
  <c r="P2983" i="5"/>
  <c r="P2993" i="5"/>
  <c r="P2985" i="5"/>
  <c r="P3231" i="5"/>
  <c r="P3255" i="5"/>
  <c r="P3263" i="5"/>
  <c r="P3271" i="5"/>
  <c r="P3279" i="5"/>
  <c r="P3289" i="5"/>
  <c r="P3153" i="5"/>
  <c r="P3169" i="5"/>
  <c r="P3177" i="5"/>
  <c r="P3217" i="5"/>
  <c r="P3313" i="5"/>
  <c r="P3234" i="5"/>
  <c r="P3266" i="5"/>
  <c r="P3274" i="5"/>
  <c r="P3282" i="5"/>
  <c r="P3298" i="5"/>
  <c r="P3132" i="5"/>
  <c r="P3180" i="5"/>
  <c r="P3188" i="5"/>
  <c r="P3204" i="5"/>
  <c r="P3220" i="5"/>
  <c r="P3312" i="5"/>
  <c r="P3265" i="5"/>
  <c r="P3273" i="5"/>
  <c r="P3281" i="5"/>
  <c r="P3297" i="5"/>
  <c r="P3131" i="5"/>
  <c r="P3179" i="5"/>
  <c r="P3187" i="5"/>
  <c r="P3245" i="5"/>
  <c r="P3253" i="5"/>
  <c r="P3287" i="5"/>
  <c r="P3119" i="5"/>
  <c r="P3127" i="5"/>
  <c r="P3143" i="5"/>
  <c r="P3151" i="5"/>
  <c r="P3159" i="5"/>
  <c r="P3167" i="5"/>
  <c r="P3215" i="5"/>
  <c r="P3223" i="5"/>
  <c r="P3101" i="5"/>
  <c r="P3109" i="5"/>
  <c r="P3110" i="5"/>
  <c r="P3311" i="5"/>
  <c r="P3232" i="5"/>
  <c r="P3256" i="5"/>
  <c r="P3264" i="5"/>
  <c r="P3272" i="5"/>
  <c r="P3280" i="5"/>
  <c r="P3290" i="5"/>
  <c r="P3154" i="5"/>
  <c r="P3170" i="5"/>
  <c r="P3178" i="5"/>
  <c r="P3218" i="5"/>
  <c r="P3102" i="5"/>
  <c r="P3314" i="5"/>
  <c r="P3243" i="5"/>
  <c r="P3299" i="5"/>
  <c r="P3125" i="5"/>
  <c r="P3133" i="5"/>
  <c r="P3141" i="5"/>
  <c r="P3157" i="5"/>
  <c r="P3205" i="5"/>
  <c r="P3221" i="5"/>
  <c r="P3099" i="5"/>
  <c r="P3107" i="5"/>
  <c r="P3246" i="5"/>
  <c r="P3254" i="5"/>
  <c r="P3288" i="5"/>
  <c r="P3120" i="5"/>
  <c r="P3128" i="5"/>
  <c r="P3144" i="5"/>
  <c r="P3152" i="5"/>
  <c r="P3160" i="5"/>
  <c r="P3168" i="5"/>
  <c r="P3216" i="5"/>
  <c r="P3224" i="5"/>
  <c r="P3233" i="5"/>
  <c r="P3244" i="5"/>
  <c r="P3126" i="5"/>
  <c r="P3203" i="5"/>
  <c r="P3219" i="5"/>
  <c r="P3206" i="5"/>
  <c r="P3222" i="5"/>
  <c r="P3117" i="5"/>
  <c r="P3134" i="5"/>
  <c r="P3100" i="5"/>
  <c r="P3300" i="5"/>
  <c r="P3158" i="5"/>
  <c r="P3142" i="5"/>
  <c r="P3108" i="5"/>
  <c r="P3118" i="5"/>
  <c r="Q3057" i="5"/>
  <c r="Q3049" i="5"/>
  <c r="Q3041" i="5"/>
  <c r="Q3033" i="5"/>
  <c r="Q3025" i="5"/>
  <c r="Q3017" i="5"/>
  <c r="Q3009" i="5"/>
  <c r="Q2997" i="5"/>
  <c r="Q2981" i="5"/>
  <c r="Q2969" i="5"/>
  <c r="Q2961" i="5"/>
  <c r="Q2951" i="5"/>
  <c r="Q2943" i="5"/>
  <c r="Q2935" i="5"/>
  <c r="Q2925" i="5"/>
  <c r="Q2917" i="5"/>
  <c r="Q2908" i="5"/>
  <c r="Q2898" i="5"/>
  <c r="Q2888" i="5"/>
  <c r="Q2880" i="5"/>
  <c r="Q2872" i="5"/>
  <c r="Q2860" i="5"/>
  <c r="Q2850" i="5"/>
  <c r="Q2838" i="5"/>
  <c r="Q2828" i="5"/>
  <c r="Q2816" i="5"/>
  <c r="Q2803" i="5"/>
  <c r="Q2792" i="5"/>
  <c r="Q2782" i="5"/>
  <c r="Q2772" i="5"/>
  <c r="Q2762" i="5"/>
  <c r="Q2748" i="5"/>
  <c r="Q2736" i="5"/>
  <c r="Q2720" i="5"/>
  <c r="Q2706" i="5"/>
  <c r="Q2698" i="5"/>
  <c r="Q2690" i="5"/>
  <c r="Q2682" i="5"/>
  <c r="Q2674" i="5"/>
  <c r="Q2666" i="5"/>
  <c r="Q2658" i="5"/>
  <c r="Q2650" i="5"/>
  <c r="Q2642" i="5"/>
  <c r="Q3054" i="5"/>
  <c r="Q3046" i="5"/>
  <c r="Q3038" i="5"/>
  <c r="Q3030" i="5"/>
  <c r="Q3022" i="5"/>
  <c r="Q3014" i="5"/>
  <c r="Q3006" i="5"/>
  <c r="Q2994" i="5"/>
  <c r="Q2978" i="5"/>
  <c r="Q2966" i="5"/>
  <c r="Q2958" i="5"/>
  <c r="Q2948" i="5"/>
  <c r="Q2940" i="5"/>
  <c r="Q2931" i="5"/>
  <c r="Q2922" i="5"/>
  <c r="Q2913" i="5"/>
  <c r="Q2904" i="5"/>
  <c r="Q2895" i="5"/>
  <c r="Q2885" i="5"/>
  <c r="Q2877" i="5"/>
  <c r="Q2869" i="5"/>
  <c r="Q2855" i="5"/>
  <c r="Q2845" i="5"/>
  <c r="Q2834" i="5"/>
  <c r="Q2822" i="5"/>
  <c r="Q2813" i="5"/>
  <c r="Q2800" i="5"/>
  <c r="Q2788" i="5"/>
  <c r="Q2779" i="5"/>
  <c r="Q2769" i="5"/>
  <c r="Q3051" i="5"/>
  <c r="Q3043" i="5"/>
  <c r="Q3035" i="5"/>
  <c r="Q3027" i="5"/>
  <c r="Q3019" i="5"/>
  <c r="Q3011" i="5"/>
  <c r="Q3003" i="5"/>
  <c r="Q2987" i="5"/>
  <c r="Q2971" i="5"/>
  <c r="Q2963" i="5"/>
  <c r="Q2953" i="5"/>
  <c r="Q2945" i="5"/>
  <c r="Q2937" i="5"/>
  <c r="Q2928" i="5"/>
  <c r="Q2919" i="5"/>
  <c r="Q2910" i="5"/>
  <c r="Q2900" i="5"/>
  <c r="Q2892" i="5"/>
  <c r="Q2882" i="5"/>
  <c r="Q2874" i="5"/>
  <c r="Q2863" i="5"/>
  <c r="Q2852" i="5"/>
  <c r="Q2842" i="5"/>
  <c r="Q2830" i="5"/>
  <c r="Q2819" i="5"/>
  <c r="Q3053" i="5"/>
  <c r="Q3039" i="5"/>
  <c r="Q3021" i="5"/>
  <c r="Q3007" i="5"/>
  <c r="Q2973" i="5"/>
  <c r="Q2959" i="5"/>
  <c r="Q2939" i="5"/>
  <c r="Q2923" i="5"/>
  <c r="Q2903" i="5"/>
  <c r="Q2886" i="5"/>
  <c r="Q2865" i="5"/>
  <c r="Q2846" i="5"/>
  <c r="Q2821" i="5"/>
  <c r="Q2754" i="5"/>
  <c r="Q2750" i="5"/>
  <c r="Q2746" i="5"/>
  <c r="Q2702" i="5"/>
  <c r="Q2699" i="5"/>
  <c r="Q2696" i="5"/>
  <c r="Q2670" i="5"/>
  <c r="Q2667" i="5"/>
  <c r="Q2664" i="5"/>
  <c r="Q2638" i="5"/>
  <c r="Q2630" i="5"/>
  <c r="Q2622" i="5"/>
  <c r="Q2614" i="5"/>
  <c r="Q2606" i="5"/>
  <c r="Q2598" i="5"/>
  <c r="Q2590" i="5"/>
  <c r="Q2582" i="5"/>
  <c r="Q2574" i="5"/>
  <c r="Q2566" i="5"/>
  <c r="Q3056" i="5"/>
  <c r="Q3042" i="5"/>
  <c r="Q3028" i="5"/>
  <c r="Q3024" i="5"/>
  <c r="Q3010" i="5"/>
  <c r="Q2988" i="5"/>
  <c r="Q2980" i="5"/>
  <c r="Q2962" i="5"/>
  <c r="Q2946" i="5"/>
  <c r="Q2942" i="5"/>
  <c r="Q2927" i="5"/>
  <c r="Q2911" i="5"/>
  <c r="Q2906" i="5"/>
  <c r="Q2891" i="5"/>
  <c r="Q2875" i="5"/>
  <c r="Q2871" i="5"/>
  <c r="Q2851" i="5"/>
  <c r="Q2831" i="5"/>
  <c r="Q2827" i="5"/>
  <c r="Q2801" i="5"/>
  <c r="Q2795" i="5"/>
  <c r="Q2780" i="5"/>
  <c r="Q2776" i="5"/>
  <c r="Q2739" i="5"/>
  <c r="Q2729" i="5"/>
  <c r="Q2722" i="5"/>
  <c r="Q2715" i="5"/>
  <c r="Q2693" i="5"/>
  <c r="Q2687" i="5"/>
  <c r="Q2684" i="5"/>
  <c r="Q2681" i="5"/>
  <c r="Q2661" i="5"/>
  <c r="Q2655" i="5"/>
  <c r="Q2652" i="5"/>
  <c r="Q2649" i="5"/>
  <c r="Q2635" i="5"/>
  <c r="Q2627" i="5"/>
  <c r="Q2619" i="5"/>
  <c r="Q2611" i="5"/>
  <c r="Q2603" i="5"/>
  <c r="Q2595" i="5"/>
  <c r="Q2587" i="5"/>
  <c r="Q2579" i="5"/>
  <c r="Q2571" i="5"/>
  <c r="Q3052" i="5"/>
  <c r="Q3040" i="5"/>
  <c r="Q3036" i="5"/>
  <c r="Q3015" i="5"/>
  <c r="Q2970" i="5"/>
  <c r="Q2930" i="5"/>
  <c r="Q2902" i="5"/>
  <c r="Q2887" i="5"/>
  <c r="Q2883" i="5"/>
  <c r="Q2856" i="5"/>
  <c r="Q2818" i="5"/>
  <c r="Q2794" i="5"/>
  <c r="Q2778" i="5"/>
  <c r="Q2756" i="5"/>
  <c r="Q2721" i="5"/>
  <c r="Q2705" i="5"/>
  <c r="Q2694" i="5"/>
  <c r="Q2656" i="5"/>
  <c r="Q2653" i="5"/>
  <c r="Q2646" i="5"/>
  <c r="Q2636" i="5"/>
  <c r="Q2633" i="5"/>
  <c r="Q2620" i="5"/>
  <c r="Q2617" i="5"/>
  <c r="Q2604" i="5"/>
  <c r="Q2601" i="5"/>
  <c r="Q2588" i="5"/>
  <c r="Q2585" i="5"/>
  <c r="Q2572" i="5"/>
  <c r="Q2569" i="5"/>
  <c r="Q2560" i="5"/>
  <c r="Q2552" i="5"/>
  <c r="Q2544" i="5"/>
  <c r="Q2536" i="5"/>
  <c r="Q2528" i="5"/>
  <c r="Q2520" i="5"/>
  <c r="Q2512" i="5"/>
  <c r="Q2504" i="5"/>
  <c r="Q2496" i="5"/>
  <c r="Q2488" i="5"/>
  <c r="Q2480" i="5"/>
  <c r="Q2472" i="5"/>
  <c r="Q2464" i="5"/>
  <c r="Q2456" i="5"/>
  <c r="Q2275" i="5"/>
  <c r="Q2267" i="5"/>
  <c r="Q2247" i="5"/>
  <c r="Q2239" i="5"/>
  <c r="Q2215" i="5"/>
  <c r="Q2207" i="5"/>
  <c r="Q2187" i="5"/>
  <c r="Q2179" i="5"/>
  <c r="Q2155" i="5"/>
  <c r="Q2147" i="5"/>
  <c r="Q2123" i="5"/>
  <c r="Q2115" i="5"/>
  <c r="Q2107" i="5"/>
  <c r="Q2087" i="5"/>
  <c r="Q2079" i="5"/>
  <c r="Q2071" i="5"/>
  <c r="Q2047" i="5"/>
  <c r="Q2039" i="5"/>
  <c r="Q2019" i="5"/>
  <c r="Q2011" i="5"/>
  <c r="Q1986" i="5"/>
  <c r="Q1978" i="5"/>
  <c r="Q1958" i="5"/>
  <c r="Q1950" i="5"/>
  <c r="Q1930" i="5"/>
  <c r="Q1921" i="5"/>
  <c r="Q2938" i="5"/>
  <c r="Q3044" i="5"/>
  <c r="Q3031" i="5"/>
  <c r="Q3023" i="5"/>
  <c r="Q3002" i="5"/>
  <c r="Q2986" i="5"/>
  <c r="Q2955" i="5"/>
  <c r="Q2947" i="5"/>
  <c r="Q2934" i="5"/>
  <c r="Q2915" i="5"/>
  <c r="Q2893" i="5"/>
  <c r="Q2878" i="5"/>
  <c r="Q2870" i="5"/>
  <c r="Q2840" i="5"/>
  <c r="Q2829" i="5"/>
  <c r="Q2804" i="5"/>
  <c r="Q2786" i="5"/>
  <c r="Q2781" i="5"/>
  <c r="Q2763" i="5"/>
  <c r="Q2752" i="5"/>
  <c r="Q2731" i="5"/>
  <c r="Q2728" i="5"/>
  <c r="Q2709" i="5"/>
  <c r="Q2701" i="5"/>
  <c r="Q2697" i="5"/>
  <c r="Q2680" i="5"/>
  <c r="Q2677" i="5"/>
  <c r="Q2659" i="5"/>
  <c r="Q2639" i="5"/>
  <c r="Q2629" i="5"/>
  <c r="Q2626" i="5"/>
  <c r="Q2623" i="5"/>
  <c r="Q2613" i="5"/>
  <c r="Q2610" i="5"/>
  <c r="Q2607" i="5"/>
  <c r="Q2597" i="5"/>
  <c r="Q2594" i="5"/>
  <c r="Q2591" i="5"/>
  <c r="Q2581" i="5"/>
  <c r="Q2578" i="5"/>
  <c r="Q2575" i="5"/>
  <c r="Q2565" i="5"/>
  <c r="Q2557" i="5"/>
  <c r="Q2549" i="5"/>
  <c r="Q2541" i="5"/>
  <c r="Q2533" i="5"/>
  <c r="Q2525" i="5"/>
  <c r="Q2517" i="5"/>
  <c r="Q2509" i="5"/>
  <c r="Q2501" i="5"/>
  <c r="Q2493" i="5"/>
  <c r="Q2485" i="5"/>
  <c r="Q2477" i="5"/>
  <c r="Q2469" i="5"/>
  <c r="Q2461" i="5"/>
  <c r="Q2453" i="5"/>
  <c r="Q2272" i="5"/>
  <c r="Q2252" i="5"/>
  <c r="Q2244" i="5"/>
  <c r="Q2220" i="5"/>
  <c r="Q2212" i="5"/>
  <c r="Q2192" i="5"/>
  <c r="Q2184" i="5"/>
  <c r="Q2160" i="5"/>
  <c r="Q2152" i="5"/>
  <c r="Q2144" i="5"/>
  <c r="Q2120" i="5"/>
  <c r="Q2112" i="5"/>
  <c r="Q2092" i="5"/>
  <c r="Q2084" i="5"/>
  <c r="Q2076" i="5"/>
  <c r="Q2052" i="5"/>
  <c r="Q2044" i="5"/>
  <c r="Q2024" i="5"/>
  <c r="Q2016" i="5"/>
  <c r="Q2008" i="5"/>
  <c r="Q1983" i="5"/>
  <c r="Q1975" i="5"/>
  <c r="Q1955" i="5"/>
  <c r="Q1947" i="5"/>
  <c r="Q1927" i="5"/>
  <c r="Q2896" i="5"/>
  <c r="Q2862" i="5"/>
  <c r="Q2812" i="5"/>
  <c r="Q2789" i="5"/>
  <c r="Q2766" i="5"/>
  <c r="Q2738" i="5"/>
  <c r="Q2713" i="5"/>
  <c r="Q2704" i="5"/>
  <c r="Q2683" i="5"/>
  <c r="Q2673" i="5"/>
  <c r="Q2662" i="5"/>
  <c r="Q3047" i="5"/>
  <c r="Q3018" i="5"/>
  <c r="Q2965" i="5"/>
  <c r="Q2924" i="5"/>
  <c r="Q2920" i="5"/>
  <c r="Q3055" i="5"/>
  <c r="Q3034" i="5"/>
  <c r="Q3026" i="5"/>
  <c r="Q3005" i="5"/>
  <c r="Q2989" i="5"/>
  <c r="Q2968" i="5"/>
  <c r="Q2950" i="5"/>
  <c r="Q3050" i="5"/>
  <c r="Q3016" i="5"/>
  <c r="Q3012" i="5"/>
  <c r="Q2964" i="5"/>
  <c r="Q2929" i="5"/>
  <c r="Q2912" i="5"/>
  <c r="Q2864" i="5"/>
  <c r="Q2844" i="5"/>
  <c r="Q2837" i="5"/>
  <c r="Q2802" i="5"/>
  <c r="Q2730" i="5"/>
  <c r="Q2707" i="5"/>
  <c r="Q2703" i="5"/>
  <c r="Q2689" i="5"/>
  <c r="Q2628" i="5"/>
  <c r="Q2583" i="5"/>
  <c r="Q2564" i="5"/>
  <c r="Q2561" i="5"/>
  <c r="Q2551" i="5"/>
  <c r="Q2548" i="5"/>
  <c r="Q2545" i="5"/>
  <c r="Q2535" i="5"/>
  <c r="Q2532" i="5"/>
  <c r="Q2529" i="5"/>
  <c r="Q2519" i="5"/>
  <c r="Q2516" i="5"/>
  <c r="Q2513" i="5"/>
  <c r="Q2503" i="5"/>
  <c r="Q2500" i="5"/>
  <c r="Q2497" i="5"/>
  <c r="Q2487" i="5"/>
  <c r="Q2484" i="5"/>
  <c r="Q2481" i="5"/>
  <c r="Q2471" i="5"/>
  <c r="Q2468" i="5"/>
  <c r="Q2465" i="5"/>
  <c r="Q2455" i="5"/>
  <c r="Q2452" i="5"/>
  <c r="Q2276" i="5"/>
  <c r="Q2254" i="5"/>
  <c r="Q2251" i="5"/>
  <c r="Q2248" i="5"/>
  <c r="Q2238" i="5"/>
  <c r="Q2219" i="5"/>
  <c r="Q2216" i="5"/>
  <c r="Q2194" i="5"/>
  <c r="Q2191" i="5"/>
  <c r="Q2188" i="5"/>
  <c r="Q2178" i="5"/>
  <c r="Q2159" i="5"/>
  <c r="Q2156" i="5"/>
  <c r="Q2146" i="5"/>
  <c r="Q2143" i="5"/>
  <c r="Q2124" i="5"/>
  <c r="Q2114" i="5"/>
  <c r="Q2111" i="5"/>
  <c r="Q2108" i="5"/>
  <c r="Q2086" i="5"/>
  <c r="Q2083" i="5"/>
  <c r="Q2080" i="5"/>
  <c r="Q2054" i="5"/>
  <c r="Q2051" i="5"/>
  <c r="Q2048" i="5"/>
  <c r="Q2038" i="5"/>
  <c r="Q2023" i="5"/>
  <c r="Q2020" i="5"/>
  <c r="Q2010" i="5"/>
  <c r="Q2007" i="5"/>
  <c r="Q2004" i="5"/>
  <c r="Q1977" i="5"/>
  <c r="Q1974" i="5"/>
  <c r="Q1959" i="5"/>
  <c r="Q1949" i="5"/>
  <c r="Q1946" i="5"/>
  <c r="Q1931" i="5"/>
  <c r="Q1920" i="5"/>
  <c r="Q2518" i="5"/>
  <c r="Q2502" i="5"/>
  <c r="Q2486" i="5"/>
  <c r="Q2470" i="5"/>
  <c r="Q2250" i="5"/>
  <c r="Q2218" i="5"/>
  <c r="Q2158" i="5"/>
  <c r="Q2085" i="5"/>
  <c r="Q2053" i="5"/>
  <c r="Q2022" i="5"/>
  <c r="Q2006" i="5"/>
  <c r="Q1945" i="5"/>
  <c r="Q2543" i="5"/>
  <c r="Q2505" i="5"/>
  <c r="Q2473" i="5"/>
  <c r="Q2268" i="5"/>
  <c r="Q2240" i="5"/>
  <c r="Q2211" i="5"/>
  <c r="Q2183" i="5"/>
  <c r="Q2151" i="5"/>
  <c r="Q2116" i="5"/>
  <c r="Q2091" i="5"/>
  <c r="Q2078" i="5"/>
  <c r="Q2072" i="5"/>
  <c r="Q2043" i="5"/>
  <c r="Q2015" i="5"/>
  <c r="Q2996" i="5"/>
  <c r="Q2899" i="5"/>
  <c r="Q2894" i="5"/>
  <c r="Q2815" i="5"/>
  <c r="Q2783" i="5"/>
  <c r="Q2753" i="5"/>
  <c r="Q2672" i="5"/>
  <c r="Q2668" i="5"/>
  <c r="Q2651" i="5"/>
  <c r="Q2643" i="5"/>
  <c r="Q2624" i="5"/>
  <c r="Q2616" i="5"/>
  <c r="Q2609" i="5"/>
  <c r="Q2605" i="5"/>
  <c r="Q2586" i="5"/>
  <c r="Q2554" i="5"/>
  <c r="Q2538" i="5"/>
  <c r="Q2522" i="5"/>
  <c r="Q2506" i="5"/>
  <c r="Q2490" i="5"/>
  <c r="Q2474" i="5"/>
  <c r="Q2458" i="5"/>
  <c r="Q2269" i="5"/>
  <c r="Q2241" i="5"/>
  <c r="Q2209" i="5"/>
  <c r="Q2181" i="5"/>
  <c r="Q2149" i="5"/>
  <c r="Q2117" i="5"/>
  <c r="Q2089" i="5"/>
  <c r="Q2073" i="5"/>
  <c r="Q2041" i="5"/>
  <c r="Q2013" i="5"/>
  <c r="Q1980" i="5"/>
  <c r="Q1952" i="5"/>
  <c r="Q1924" i="5"/>
  <c r="Q2835" i="5"/>
  <c r="Q2810" i="5"/>
  <c r="Q2793" i="5"/>
  <c r="Q2771" i="5"/>
  <c r="Q2758" i="5"/>
  <c r="Q2745" i="5"/>
  <c r="Q2712" i="5"/>
  <c r="Q2692" i="5"/>
  <c r="Q2685" i="5"/>
  <c r="Q2676" i="5"/>
  <c r="Q2663" i="5"/>
  <c r="Q2647" i="5"/>
  <c r="Q2631" i="5"/>
  <c r="Q2612" i="5"/>
  <c r="Q2567" i="5"/>
  <c r="Q2550" i="5"/>
  <c r="Q2531" i="5"/>
  <c r="Q2515" i="5"/>
  <c r="Q2499" i="5"/>
  <c r="Q2483" i="5"/>
  <c r="Q2467" i="5"/>
  <c r="Q2454" i="5"/>
  <c r="Q2253" i="5"/>
  <c r="Q2237" i="5"/>
  <c r="Q2193" i="5"/>
  <c r="Q2177" i="5"/>
  <c r="Q2145" i="5"/>
  <c r="Q2142" i="5"/>
  <c r="Q2113" i="5"/>
  <c r="Q2110" i="5"/>
  <c r="Q2082" i="5"/>
  <c r="Q2050" i="5"/>
  <c r="Q2009" i="5"/>
  <c r="Q1976" i="5"/>
  <c r="Q1973" i="5"/>
  <c r="Q2596" i="5"/>
  <c r="Q2559" i="5"/>
  <c r="Q2540" i="5"/>
  <c r="Q2537" i="5"/>
  <c r="Q2527" i="5"/>
  <c r="Q2524" i="5"/>
  <c r="Q2511" i="5"/>
  <c r="Q2508" i="5"/>
  <c r="Q2495" i="5"/>
  <c r="Q2479" i="5"/>
  <c r="Q2476" i="5"/>
  <c r="Q2463" i="5"/>
  <c r="Q2460" i="5"/>
  <c r="Q2457" i="5"/>
  <c r="Q2274" i="5"/>
  <c r="Q2271" i="5"/>
  <c r="Q2214" i="5"/>
  <c r="Q2208" i="5"/>
  <c r="Q2186" i="5"/>
  <c r="Q2180" i="5"/>
  <c r="Q2154" i="5"/>
  <c r="Q2148" i="5"/>
  <c r="Q2119" i="5"/>
  <c r="Q2106" i="5"/>
  <c r="Q2088" i="5"/>
  <c r="Q2075" i="5"/>
  <c r="Q2046" i="5"/>
  <c r="Q2040" i="5"/>
  <c r="Q2018" i="5"/>
  <c r="Q2012" i="5"/>
  <c r="Q3037" i="5"/>
  <c r="Q3032" i="5"/>
  <c r="Q2905" i="5"/>
  <c r="Q2881" i="5"/>
  <c r="Q2876" i="5"/>
  <c r="Q2854" i="5"/>
  <c r="Q2037" i="5"/>
  <c r="Q1948" i="5"/>
  <c r="Q1919" i="5"/>
  <c r="Q2556" i="5"/>
  <c r="Q2492" i="5"/>
  <c r="Q2246" i="5"/>
  <c r="Q3048" i="5"/>
  <c r="Q3020" i="5"/>
  <c r="Q2995" i="5"/>
  <c r="Q2972" i="5"/>
  <c r="Q2967" i="5"/>
  <c r="Q2949" i="5"/>
  <c r="Q2944" i="5"/>
  <c r="Q2933" i="5"/>
  <c r="Q2921" i="5"/>
  <c r="Q2849" i="5"/>
  <c r="Q2843" i="5"/>
  <c r="Q2820" i="5"/>
  <c r="Q2787" i="5"/>
  <c r="Q2765" i="5"/>
  <c r="Q2737" i="5"/>
  <c r="Q2688" i="5"/>
  <c r="Q2654" i="5"/>
  <c r="Q2634" i="5"/>
  <c r="Q2608" i="5"/>
  <c r="Q2600" i="5"/>
  <c r="Q2593" i="5"/>
  <c r="Q2589" i="5"/>
  <c r="Q2570" i="5"/>
  <c r="Q2563" i="5"/>
  <c r="Q2547" i="5"/>
  <c r="Q2534" i="5"/>
  <c r="Q2278" i="5"/>
  <c r="Q2190" i="5"/>
  <c r="Q2553" i="5"/>
  <c r="Q2489" i="5"/>
  <c r="Q2243" i="5"/>
  <c r="Q3004" i="5"/>
  <c r="Q2954" i="5"/>
  <c r="Q2914" i="5"/>
  <c r="Q2897" i="5"/>
  <c r="Q2814" i="5"/>
  <c r="Q2808" i="5"/>
  <c r="Q2775" i="5"/>
  <c r="Q2679" i="5"/>
  <c r="Q2675" i="5"/>
  <c r="Q2671" i="5"/>
  <c r="Q2615" i="5"/>
  <c r="Q2521" i="5"/>
  <c r="Q2122" i="5"/>
  <c r="Q3008" i="5"/>
  <c r="Q2857" i="5"/>
  <c r="Q2711" i="5"/>
  <c r="Q2691" i="5"/>
  <c r="Q2632" i="5"/>
  <c r="Q2555" i="5"/>
  <c r="Q2539" i="5"/>
  <c r="Q2523" i="5"/>
  <c r="Q2507" i="5"/>
  <c r="Q2491" i="5"/>
  <c r="Q2475" i="5"/>
  <c r="Q2459" i="5"/>
  <c r="Q2270" i="5"/>
  <c r="Q2242" i="5"/>
  <c r="Q2210" i="5"/>
  <c r="Q2182" i="5"/>
  <c r="Q2150" i="5"/>
  <c r="Q2118" i="5"/>
  <c r="Q1953" i="5"/>
  <c r="Q1926" i="5"/>
  <c r="Q2695" i="5"/>
  <c r="Q2665" i="5"/>
  <c r="Q2602" i="5"/>
  <c r="Q2580" i="5"/>
  <c r="Q1960" i="5"/>
  <c r="Q1956" i="5"/>
  <c r="Q2558" i="5"/>
  <c r="Q2542" i="5"/>
  <c r="Q2526" i="5"/>
  <c r="Q2478" i="5"/>
  <c r="Q2213" i="5"/>
  <c r="Q2185" i="5"/>
  <c r="Q2153" i="5"/>
  <c r="Q2121" i="5"/>
  <c r="Q1985" i="5"/>
  <c r="Q1951" i="5"/>
  <c r="Q1929" i="5"/>
  <c r="Q3045" i="5"/>
  <c r="Q2796" i="5"/>
  <c r="Q2584" i="5"/>
  <c r="Q2568" i="5"/>
  <c r="Q2546" i="5"/>
  <c r="Q2530" i="5"/>
  <c r="Q2514" i="5"/>
  <c r="Q2466" i="5"/>
  <c r="Q2277" i="5"/>
  <c r="Q2217" i="5"/>
  <c r="Q2105" i="5"/>
  <c r="Q2755" i="5"/>
  <c r="Q2669" i="5"/>
  <c r="Q2657" i="5"/>
  <c r="Q2640" i="5"/>
  <c r="Q2109" i="5"/>
  <c r="Q2021" i="5"/>
  <c r="Q1954" i="5"/>
  <c r="Q3029" i="5"/>
  <c r="Q2952" i="5"/>
  <c r="Q2879" i="5"/>
  <c r="Q2686" i="5"/>
  <c r="Q2599" i="5"/>
  <c r="Q1984" i="5"/>
  <c r="Q1928" i="5"/>
  <c r="Q2884" i="5"/>
  <c r="Q2621" i="5"/>
  <c r="Q3013" i="5"/>
  <c r="Q2936" i="5"/>
  <c r="Q2784" i="5"/>
  <c r="Q2770" i="5"/>
  <c r="Q2678" i="5"/>
  <c r="Q2660" i="5"/>
  <c r="Q2648" i="5"/>
  <c r="Q2637" i="5"/>
  <c r="Q2592" i="5"/>
  <c r="Q2576" i="5"/>
  <c r="Q2090" i="5"/>
  <c r="Q2074" i="5"/>
  <c r="Q2042" i="5"/>
  <c r="Q2014" i="5"/>
  <c r="Q1982" i="5"/>
  <c r="Q2941" i="5"/>
  <c r="Q2744" i="5"/>
  <c r="Q2625" i="5"/>
  <c r="Q2918" i="5"/>
  <c r="Q2791" i="5"/>
  <c r="Q2641" i="5"/>
  <c r="Q2618" i="5"/>
  <c r="Q2510" i="5"/>
  <c r="Q2494" i="5"/>
  <c r="Q2462" i="5"/>
  <c r="Q2273" i="5"/>
  <c r="Q2245" i="5"/>
  <c r="Q2714" i="5"/>
  <c r="Q2562" i="5"/>
  <c r="Q2498" i="5"/>
  <c r="Q2482" i="5"/>
  <c r="Q2249" i="5"/>
  <c r="Q2189" i="5"/>
  <c r="Q2979" i="5"/>
  <c r="Q2909" i="5"/>
  <c r="Q2873" i="5"/>
  <c r="Q2773" i="5"/>
  <c r="Q2723" i="5"/>
  <c r="Q2645" i="5"/>
  <c r="Q2573" i="5"/>
  <c r="Q2081" i="5"/>
  <c r="Q2049" i="5"/>
  <c r="Q2960" i="5"/>
  <c r="Q2853" i="5"/>
  <c r="Q2833" i="5"/>
  <c r="Q2747" i="5"/>
  <c r="Q2005" i="5"/>
  <c r="Q2826" i="5"/>
  <c r="Q2644" i="5"/>
  <c r="Q2157" i="5"/>
  <c r="Q1923" i="5"/>
  <c r="Q2700" i="5"/>
  <c r="Q2141" i="5"/>
  <c r="Q2077" i="5"/>
  <c r="Q2045" i="5"/>
  <c r="Q2017" i="5"/>
  <c r="Q1981" i="5"/>
  <c r="Q1925" i="5"/>
  <c r="Q1957" i="5"/>
  <c r="Q1932" i="5"/>
  <c r="Q2764" i="5"/>
  <c r="Q2577" i="5"/>
  <c r="Q1979" i="5"/>
  <c r="P3052" i="5"/>
  <c r="P3044" i="5"/>
  <c r="P3036" i="5"/>
  <c r="P3028" i="5"/>
  <c r="P3020" i="5"/>
  <c r="P3012" i="5"/>
  <c r="P3004" i="5"/>
  <c r="P2988" i="5"/>
  <c r="P2972" i="5"/>
  <c r="P2964" i="5"/>
  <c r="P2954" i="5"/>
  <c r="P2946" i="5"/>
  <c r="P2938" i="5"/>
  <c r="P2929" i="5"/>
  <c r="P2920" i="5"/>
  <c r="P2911" i="5"/>
  <c r="P2902" i="5"/>
  <c r="P2893" i="5"/>
  <c r="P2883" i="5"/>
  <c r="P2875" i="5"/>
  <c r="P2864" i="5"/>
  <c r="P2853" i="5"/>
  <c r="P2843" i="5"/>
  <c r="P2831" i="5"/>
  <c r="P2820" i="5"/>
  <c r="P2810" i="5"/>
  <c r="P2795" i="5"/>
  <c r="P2786" i="5"/>
  <c r="P2776" i="5"/>
  <c r="P2765" i="5"/>
  <c r="P2753" i="5"/>
  <c r="P2739" i="5"/>
  <c r="P2723" i="5"/>
  <c r="P2711" i="5"/>
  <c r="P2701" i="5"/>
  <c r="P2693" i="5"/>
  <c r="P2685" i="5"/>
  <c r="P2677" i="5"/>
  <c r="P2669" i="5"/>
  <c r="P2661" i="5"/>
  <c r="P2653" i="5"/>
  <c r="P2645" i="5"/>
  <c r="P3057" i="5"/>
  <c r="P3049" i="5"/>
  <c r="P3041" i="5"/>
  <c r="P3033" i="5"/>
  <c r="P3025" i="5"/>
  <c r="P3017" i="5"/>
  <c r="P3009" i="5"/>
  <c r="P2997" i="5"/>
  <c r="P2981" i="5"/>
  <c r="P2969" i="5"/>
  <c r="P2961" i="5"/>
  <c r="P2951" i="5"/>
  <c r="P2943" i="5"/>
  <c r="P2935" i="5"/>
  <c r="P2925" i="5"/>
  <c r="P2917" i="5"/>
  <c r="P2908" i="5"/>
  <c r="P2898" i="5"/>
  <c r="P2888" i="5"/>
  <c r="P2880" i="5"/>
  <c r="P2872" i="5"/>
  <c r="P2860" i="5"/>
  <c r="P2850" i="5"/>
  <c r="P2838" i="5"/>
  <c r="P2828" i="5"/>
  <c r="P2816" i="5"/>
  <c r="P2803" i="5"/>
  <c r="P2792" i="5"/>
  <c r="P2782" i="5"/>
  <c r="P2772" i="5"/>
  <c r="P3054" i="5"/>
  <c r="P3046" i="5"/>
  <c r="P3038" i="5"/>
  <c r="P3030" i="5"/>
  <c r="P3022" i="5"/>
  <c r="P3014" i="5"/>
  <c r="P3006" i="5"/>
  <c r="P2994" i="5"/>
  <c r="P2978" i="5"/>
  <c r="P2966" i="5"/>
  <c r="P2958" i="5"/>
  <c r="P2948" i="5"/>
  <c r="P2940" i="5"/>
  <c r="P2931" i="5"/>
  <c r="P2922" i="5"/>
  <c r="P2913" i="5"/>
  <c r="P2904" i="5"/>
  <c r="P2895" i="5"/>
  <c r="P2885" i="5"/>
  <c r="P2877" i="5"/>
  <c r="P2869" i="5"/>
  <c r="P2855" i="5"/>
  <c r="P2845" i="5"/>
  <c r="P2834" i="5"/>
  <c r="P2822" i="5"/>
  <c r="P2813" i="5"/>
  <c r="P3050" i="5"/>
  <c r="P3032" i="5"/>
  <c r="P3018" i="5"/>
  <c r="P2996" i="5"/>
  <c r="P2970" i="5"/>
  <c r="P2950" i="5"/>
  <c r="P2936" i="5"/>
  <c r="P2915" i="5"/>
  <c r="P2899" i="5"/>
  <c r="P2879" i="5"/>
  <c r="P2862" i="5"/>
  <c r="P2837" i="5"/>
  <c r="P2818" i="5"/>
  <c r="P2808" i="5"/>
  <c r="P2788" i="5"/>
  <c r="P2784" i="5"/>
  <c r="P2769" i="5"/>
  <c r="P2764" i="5"/>
  <c r="P2758" i="5"/>
  <c r="P2713" i="5"/>
  <c r="P2709" i="5"/>
  <c r="P2705" i="5"/>
  <c r="P2679" i="5"/>
  <c r="P2676" i="5"/>
  <c r="P2673" i="5"/>
  <c r="P2647" i="5"/>
  <c r="P2644" i="5"/>
  <c r="P2641" i="5"/>
  <c r="P2633" i="5"/>
  <c r="P2625" i="5"/>
  <c r="P2617" i="5"/>
  <c r="P2609" i="5"/>
  <c r="P2601" i="5"/>
  <c r="P2593" i="5"/>
  <c r="P2585" i="5"/>
  <c r="P2577" i="5"/>
  <c r="P2569" i="5"/>
  <c r="P3053" i="5"/>
  <c r="P3039" i="5"/>
  <c r="P3035" i="5"/>
  <c r="P3021" i="5"/>
  <c r="P3007" i="5"/>
  <c r="P3003" i="5"/>
  <c r="P2973" i="5"/>
  <c r="P2959" i="5"/>
  <c r="P2953" i="5"/>
  <c r="P2939" i="5"/>
  <c r="P2923" i="5"/>
  <c r="P2919" i="5"/>
  <c r="P2903" i="5"/>
  <c r="P2886" i="5"/>
  <c r="P2882" i="5"/>
  <c r="P2865" i="5"/>
  <c r="P2846" i="5"/>
  <c r="P2842" i="5"/>
  <c r="P2821" i="5"/>
  <c r="P2754" i="5"/>
  <c r="P2750" i="5"/>
  <c r="P2746" i="5"/>
  <c r="P2736" i="5"/>
  <c r="P2702" i="5"/>
  <c r="P2699" i="5"/>
  <c r="P2696" i="5"/>
  <c r="P2690" i="5"/>
  <c r="P2670" i="5"/>
  <c r="P2667" i="5"/>
  <c r="P2664" i="5"/>
  <c r="P2658" i="5"/>
  <c r="P2638" i="5"/>
  <c r="P2630" i="5"/>
  <c r="P2622" i="5"/>
  <c r="P2614" i="5"/>
  <c r="P2606" i="5"/>
  <c r="P2598" i="5"/>
  <c r="P2590" i="5"/>
  <c r="P2582" i="5"/>
  <c r="P2574" i="5"/>
  <c r="P2566" i="5"/>
  <c r="P3048" i="5"/>
  <c r="P3019" i="5"/>
  <c r="P2995" i="5"/>
  <c r="P2979" i="5"/>
  <c r="P2952" i="5"/>
  <c r="P2944" i="5"/>
  <c r="P2921" i="5"/>
  <c r="P2912" i="5"/>
  <c r="P2897" i="5"/>
  <c r="P2863" i="5"/>
  <c r="P2835" i="5"/>
  <c r="P2826" i="5"/>
  <c r="P2801" i="5"/>
  <c r="P2791" i="5"/>
  <c r="P2773" i="5"/>
  <c r="P2747" i="5"/>
  <c r="P2714" i="5"/>
  <c r="P2691" i="5"/>
  <c r="P2684" i="5"/>
  <c r="P2674" i="5"/>
  <c r="P2671" i="5"/>
  <c r="P2663" i="5"/>
  <c r="P2643" i="5"/>
  <c r="P2563" i="5"/>
  <c r="P2555" i="5"/>
  <c r="P2547" i="5"/>
  <c r="P2539" i="5"/>
  <c r="P2531" i="5"/>
  <c r="P2523" i="5"/>
  <c r="P2515" i="5"/>
  <c r="P2507" i="5"/>
  <c r="P2499" i="5"/>
  <c r="P2491" i="5"/>
  <c r="P2483" i="5"/>
  <c r="P2475" i="5"/>
  <c r="P2467" i="5"/>
  <c r="P2459" i="5"/>
  <c r="P2278" i="5"/>
  <c r="P2270" i="5"/>
  <c r="P2250" i="5"/>
  <c r="P2242" i="5"/>
  <c r="P2218" i="5"/>
  <c r="P2210" i="5"/>
  <c r="P2190" i="5"/>
  <c r="P2182" i="5"/>
  <c r="P2158" i="5"/>
  <c r="P2150" i="5"/>
  <c r="P2142" i="5"/>
  <c r="P2118" i="5"/>
  <c r="P2110" i="5"/>
  <c r="P2090" i="5"/>
  <c r="P2082" i="5"/>
  <c r="P2074" i="5"/>
  <c r="P2050" i="5"/>
  <c r="P2042" i="5"/>
  <c r="P2022" i="5"/>
  <c r="P2014" i="5"/>
  <c r="P2006" i="5"/>
  <c r="P1981" i="5"/>
  <c r="P1973" i="5"/>
  <c r="P1953" i="5"/>
  <c r="P1945" i="5"/>
  <c r="P1925" i="5"/>
  <c r="P3056" i="5"/>
  <c r="P3040" i="5"/>
  <c r="P3027" i="5"/>
  <c r="P3015" i="5"/>
  <c r="P3011" i="5"/>
  <c r="P2962" i="5"/>
  <c r="P2930" i="5"/>
  <c r="P2906" i="5"/>
  <c r="P2887" i="5"/>
  <c r="P2874" i="5"/>
  <c r="P2856" i="5"/>
  <c r="P2852" i="5"/>
  <c r="P2794" i="5"/>
  <c r="P2778" i="5"/>
  <c r="P2756" i="5"/>
  <c r="P2721" i="5"/>
  <c r="P2694" i="5"/>
  <c r="P2687" i="5"/>
  <c r="P2666" i="5"/>
  <c r="P2656" i="5"/>
  <c r="P2649" i="5"/>
  <c r="P2646" i="5"/>
  <c r="P2636" i="5"/>
  <c r="P2620" i="5"/>
  <c r="P2604" i="5"/>
  <c r="P2588" i="5"/>
  <c r="P2572" i="5"/>
  <c r="P2560" i="5"/>
  <c r="P2552" i="5"/>
  <c r="P2544" i="5"/>
  <c r="P2536" i="5"/>
  <c r="P2528" i="5"/>
  <c r="P2520" i="5"/>
  <c r="P2512" i="5"/>
  <c r="P2504" i="5"/>
  <c r="P2496" i="5"/>
  <c r="P2488" i="5"/>
  <c r="P2480" i="5"/>
  <c r="P2472" i="5"/>
  <c r="P2464" i="5"/>
  <c r="P2456" i="5"/>
  <c r="P2275" i="5"/>
  <c r="P2267" i="5"/>
  <c r="P2247" i="5"/>
  <c r="P2239" i="5"/>
  <c r="P2215" i="5"/>
  <c r="P2207" i="5"/>
  <c r="P2187" i="5"/>
  <c r="P2179" i="5"/>
  <c r="P2155" i="5"/>
  <c r="P2147" i="5"/>
  <c r="P2123" i="5"/>
  <c r="P2115" i="5"/>
  <c r="P2107" i="5"/>
  <c r="P2087" i="5"/>
  <c r="P2079" i="5"/>
  <c r="P2071" i="5"/>
  <c r="P2047" i="5"/>
  <c r="P2039" i="5"/>
  <c r="P2019" i="5"/>
  <c r="P2011" i="5"/>
  <c r="P1986" i="5"/>
  <c r="P1978" i="5"/>
  <c r="P1958" i="5"/>
  <c r="P1950" i="5"/>
  <c r="P1930" i="5"/>
  <c r="P1921" i="5"/>
  <c r="P2878" i="5"/>
  <c r="P2840" i="5"/>
  <c r="P2829" i="5"/>
  <c r="P2804" i="5"/>
  <c r="P2800" i="5"/>
  <c r="P2781" i="5"/>
  <c r="P2763" i="5"/>
  <c r="P2752" i="5"/>
  <c r="P2731" i="5"/>
  <c r="P2728" i="5"/>
  <c r="P2697" i="5"/>
  <c r="P2680" i="5"/>
  <c r="P3051" i="5"/>
  <c r="P3031" i="5"/>
  <c r="P3023" i="5"/>
  <c r="P3002" i="5"/>
  <c r="P2986" i="5"/>
  <c r="P2955" i="5"/>
  <c r="P2947" i="5"/>
  <c r="P2934" i="5"/>
  <c r="P2900" i="5"/>
  <c r="P2870" i="5"/>
  <c r="P3047" i="5"/>
  <c r="P3043" i="5"/>
  <c r="P3010" i="5"/>
  <c r="P2965" i="5"/>
  <c r="P2942" i="5"/>
  <c r="P3045" i="5"/>
  <c r="P2941" i="5"/>
  <c r="P2918" i="5"/>
  <c r="P2873" i="5"/>
  <c r="P2851" i="5"/>
  <c r="P2812" i="5"/>
  <c r="P2789" i="5"/>
  <c r="P2779" i="5"/>
  <c r="P2762" i="5"/>
  <c r="P2722" i="5"/>
  <c r="P2686" i="5"/>
  <c r="P2660" i="5"/>
  <c r="P2648" i="5"/>
  <c r="P2640" i="5"/>
  <c r="P2632" i="5"/>
  <c r="P2621" i="5"/>
  <c r="P2613" i="5"/>
  <c r="P2602" i="5"/>
  <c r="P2591" i="5"/>
  <c r="P2576" i="5"/>
  <c r="P2568" i="5"/>
  <c r="P2558" i="5"/>
  <c r="P2542" i="5"/>
  <c r="P2526" i="5"/>
  <c r="P2510" i="5"/>
  <c r="P2494" i="5"/>
  <c r="P2478" i="5"/>
  <c r="P2462" i="5"/>
  <c r="P2273" i="5"/>
  <c r="P2245" i="5"/>
  <c r="P2213" i="5"/>
  <c r="P2185" i="5"/>
  <c r="P2153" i="5"/>
  <c r="P2121" i="5"/>
  <c r="P2105" i="5"/>
  <c r="P2077" i="5"/>
  <c r="P2045" i="5"/>
  <c r="P2017" i="5"/>
  <c r="P1984" i="5"/>
  <c r="P1956" i="5"/>
  <c r="P1928" i="5"/>
  <c r="P2815" i="5"/>
  <c r="P2672" i="5"/>
  <c r="P2659" i="5"/>
  <c r="P2651" i="5"/>
  <c r="P2616" i="5"/>
  <c r="P2597" i="5"/>
  <c r="P2586" i="5"/>
  <c r="P2575" i="5"/>
  <c r="P2541" i="5"/>
  <c r="P2509" i="5"/>
  <c r="P2474" i="5"/>
  <c r="P2461" i="5"/>
  <c r="P2244" i="5"/>
  <c r="P2212" i="5"/>
  <c r="P2181" i="5"/>
  <c r="P2117" i="5"/>
  <c r="P2089" i="5"/>
  <c r="P2041" i="5"/>
  <c r="P1955" i="5"/>
  <c r="P1952" i="5"/>
  <c r="P1927" i="5"/>
  <c r="P2600" i="5"/>
  <c r="P2454" i="5"/>
  <c r="P2177" i="5"/>
  <c r="P2145" i="5"/>
  <c r="P2085" i="5"/>
  <c r="P2037" i="5"/>
  <c r="P3016" i="5"/>
  <c r="P2987" i="5"/>
  <c r="P2968" i="5"/>
  <c r="P2945" i="5"/>
  <c r="P2844" i="5"/>
  <c r="P2830" i="5"/>
  <c r="P2802" i="5"/>
  <c r="P2766" i="5"/>
  <c r="P2738" i="5"/>
  <c r="P2730" i="5"/>
  <c r="P2707" i="5"/>
  <c r="P2703" i="5"/>
  <c r="P2698" i="5"/>
  <c r="P2689" i="5"/>
  <c r="P2681" i="5"/>
  <c r="P2655" i="5"/>
  <c r="P2635" i="5"/>
  <c r="P2628" i="5"/>
  <c r="P2594" i="5"/>
  <c r="P2583" i="5"/>
  <c r="P2579" i="5"/>
  <c r="P2571" i="5"/>
  <c r="P2564" i="5"/>
  <c r="P2561" i="5"/>
  <c r="P2551" i="5"/>
  <c r="P2548" i="5"/>
  <c r="P2545" i="5"/>
  <c r="P2535" i="5"/>
  <c r="P2532" i="5"/>
  <c r="P2529" i="5"/>
  <c r="P2519" i="5"/>
  <c r="P2516" i="5"/>
  <c r="P2513" i="5"/>
  <c r="P2503" i="5"/>
  <c r="P2500" i="5"/>
  <c r="P2497" i="5"/>
  <c r="P2487" i="5"/>
  <c r="P2484" i="5"/>
  <c r="P2481" i="5"/>
  <c r="P2471" i="5"/>
  <c r="P2468" i="5"/>
  <c r="P2465" i="5"/>
  <c r="P2455" i="5"/>
  <c r="P2452" i="5"/>
  <c r="P2276" i="5"/>
  <c r="P2254" i="5"/>
  <c r="P2251" i="5"/>
  <c r="P2248" i="5"/>
  <c r="P2238" i="5"/>
  <c r="P2219" i="5"/>
  <c r="P2216" i="5"/>
  <c r="P2194" i="5"/>
  <c r="P2191" i="5"/>
  <c r="P2188" i="5"/>
  <c r="P2178" i="5"/>
  <c r="P2159" i="5"/>
  <c r="P2156" i="5"/>
  <c r="P2146" i="5"/>
  <c r="P2143" i="5"/>
  <c r="P2124" i="5"/>
  <c r="P2114" i="5"/>
  <c r="P2111" i="5"/>
  <c r="P2108" i="5"/>
  <c r="P2086" i="5"/>
  <c r="P2083" i="5"/>
  <c r="P2080" i="5"/>
  <c r="P2054" i="5"/>
  <c r="P2051" i="5"/>
  <c r="P2048" i="5"/>
  <c r="P2038" i="5"/>
  <c r="P2023" i="5"/>
  <c r="P2020" i="5"/>
  <c r="P2010" i="5"/>
  <c r="P2007" i="5"/>
  <c r="P2004" i="5"/>
  <c r="P1977" i="5"/>
  <c r="P1974" i="5"/>
  <c r="P1959" i="5"/>
  <c r="P1949" i="5"/>
  <c r="P1946" i="5"/>
  <c r="P1931" i="5"/>
  <c r="P1920" i="5"/>
  <c r="P2783" i="5"/>
  <c r="P2668" i="5"/>
  <c r="P2639" i="5"/>
  <c r="P2624" i="5"/>
  <c r="P2605" i="5"/>
  <c r="P2557" i="5"/>
  <c r="P2554" i="5"/>
  <c r="P2538" i="5"/>
  <c r="P2525" i="5"/>
  <c r="P2522" i="5"/>
  <c r="P2506" i="5"/>
  <c r="P2493" i="5"/>
  <c r="P2490" i="5"/>
  <c r="P2477" i="5"/>
  <c r="P2458" i="5"/>
  <c r="P2272" i="5"/>
  <c r="P2269" i="5"/>
  <c r="P2241" i="5"/>
  <c r="P2209" i="5"/>
  <c r="P2184" i="5"/>
  <c r="P2152" i="5"/>
  <c r="P2149" i="5"/>
  <c r="P2120" i="5"/>
  <c r="P2092" i="5"/>
  <c r="P2076" i="5"/>
  <c r="P2073" i="5"/>
  <c r="P2044" i="5"/>
  <c r="P2016" i="5"/>
  <c r="P2013" i="5"/>
  <c r="P1983" i="5"/>
  <c r="P1980" i="5"/>
  <c r="P1924" i="5"/>
  <c r="P2627" i="5"/>
  <c r="P2688" i="5"/>
  <c r="P2634" i="5"/>
  <c r="P2608" i="5"/>
  <c r="P2589" i="5"/>
  <c r="P2581" i="5"/>
  <c r="P2570" i="5"/>
  <c r="P2550" i="5"/>
  <c r="P2534" i="5"/>
  <c r="P2518" i="5"/>
  <c r="P2502" i="5"/>
  <c r="P2470" i="5"/>
  <c r="P2237" i="5"/>
  <c r="P2193" i="5"/>
  <c r="P2053" i="5"/>
  <c r="P3055" i="5"/>
  <c r="P3005" i="5"/>
  <c r="P2963" i="5"/>
  <c r="P2928" i="5"/>
  <c r="P2894" i="5"/>
  <c r="P3037" i="5"/>
  <c r="P3026" i="5"/>
  <c r="P2910" i="5"/>
  <c r="P2905" i="5"/>
  <c r="P2881" i="5"/>
  <c r="P2876" i="5"/>
  <c r="P2871" i="5"/>
  <c r="P2854" i="5"/>
  <c r="P2793" i="5"/>
  <c r="P2771" i="5"/>
  <c r="P2745" i="5"/>
  <c r="P2729" i="5"/>
  <c r="P2720" i="5"/>
  <c r="P2712" i="5"/>
  <c r="P2706" i="5"/>
  <c r="P2692" i="5"/>
  <c r="P2642" i="5"/>
  <c r="P2631" i="5"/>
  <c r="P2619" i="5"/>
  <c r="P2612" i="5"/>
  <c r="P2578" i="5"/>
  <c r="P2567" i="5"/>
  <c r="P3042" i="5"/>
  <c r="P2967" i="5"/>
  <c r="P2949" i="5"/>
  <c r="P2933" i="5"/>
  <c r="P2927" i="5"/>
  <c r="P2849" i="5"/>
  <c r="P2787" i="5"/>
  <c r="P2737" i="5"/>
  <c r="P2662" i="5"/>
  <c r="P2654" i="5"/>
  <c r="P2650" i="5"/>
  <c r="P2623" i="5"/>
  <c r="P2486" i="5"/>
  <c r="P2253" i="5"/>
  <c r="P3034" i="5"/>
  <c r="P2884" i="5"/>
  <c r="P2626" i="5"/>
  <c r="P2615" i="5"/>
  <c r="P2603" i="5"/>
  <c r="P2587" i="5"/>
  <c r="P2565" i="5"/>
  <c r="P2549" i="5"/>
  <c r="P2533" i="5"/>
  <c r="P2517" i="5"/>
  <c r="P2501" i="5"/>
  <c r="P2485" i="5"/>
  <c r="P2469" i="5"/>
  <c r="P2453" i="5"/>
  <c r="P2252" i="5"/>
  <c r="P2220" i="5"/>
  <c r="P2192" i="5"/>
  <c r="P2160" i="5"/>
  <c r="P2144" i="5"/>
  <c r="P2009" i="5"/>
  <c r="P1979" i="5"/>
  <c r="P1957" i="5"/>
  <c r="P1948" i="5"/>
  <c r="P1923" i="5"/>
  <c r="P2770" i="5"/>
  <c r="P2715" i="5"/>
  <c r="P2637" i="5"/>
  <c r="P2106" i="5"/>
  <c r="P2078" i="5"/>
  <c r="P1982" i="5"/>
  <c r="P1947" i="5"/>
  <c r="P2744" i="5"/>
  <c r="P2665" i="5"/>
  <c r="P2596" i="5"/>
  <c r="P1960" i="5"/>
  <c r="P2819" i="5"/>
  <c r="P2748" i="5"/>
  <c r="P2652" i="5"/>
  <c r="P1985" i="5"/>
  <c r="P3024" i="5"/>
  <c r="P2989" i="5"/>
  <c r="P2827" i="5"/>
  <c r="P2796" i="5"/>
  <c r="P2611" i="5"/>
  <c r="P2595" i="5"/>
  <c r="P2584" i="5"/>
  <c r="P2562" i="5"/>
  <c r="P2546" i="5"/>
  <c r="P2514" i="5"/>
  <c r="P2482" i="5"/>
  <c r="P2466" i="5"/>
  <c r="P2217" i="5"/>
  <c r="P2189" i="5"/>
  <c r="P2141" i="5"/>
  <c r="P2755" i="5"/>
  <c r="P2540" i="5"/>
  <c r="P2524" i="5"/>
  <c r="P2492" i="5"/>
  <c r="P2476" i="5"/>
  <c r="P2460" i="5"/>
  <c r="P2271" i="5"/>
  <c r="P2243" i="5"/>
  <c r="P2211" i="5"/>
  <c r="P2119" i="5"/>
  <c r="P2109" i="5"/>
  <c r="P2081" i="5"/>
  <c r="P1954" i="5"/>
  <c r="P2937" i="5"/>
  <c r="P2914" i="5"/>
  <c r="P2833" i="5"/>
  <c r="P2075" i="5"/>
  <c r="P2043" i="5"/>
  <c r="P2015" i="5"/>
  <c r="P2005" i="5"/>
  <c r="P3008" i="5"/>
  <c r="P2891" i="5"/>
  <c r="P2857" i="5"/>
  <c r="P2814" i="5"/>
  <c r="P2559" i="5"/>
  <c r="P2543" i="5"/>
  <c r="P2527" i="5"/>
  <c r="P2511" i="5"/>
  <c r="P2495" i="5"/>
  <c r="P2479" i="5"/>
  <c r="P2463" i="5"/>
  <c r="P2274" i="5"/>
  <c r="P2246" i="5"/>
  <c r="P2214" i="5"/>
  <c r="P2186" i="5"/>
  <c r="P2154" i="5"/>
  <c r="P2122" i="5"/>
  <c r="P2112" i="5"/>
  <c r="P2084" i="5"/>
  <c r="P2052" i="5"/>
  <c r="P2024" i="5"/>
  <c r="P2971" i="5"/>
  <c r="P2896" i="5"/>
  <c r="P2683" i="5"/>
  <c r="P2678" i="5"/>
  <c r="P2592" i="5"/>
  <c r="P2046" i="5"/>
  <c r="P2018" i="5"/>
  <c r="P2008" i="5"/>
  <c r="P1926" i="5"/>
  <c r="P2775" i="5"/>
  <c r="P2695" i="5"/>
  <c r="P2553" i="5"/>
  <c r="P2537" i="5"/>
  <c r="P2521" i="5"/>
  <c r="P2505" i="5"/>
  <c r="P2489" i="5"/>
  <c r="P2473" i="5"/>
  <c r="P2457" i="5"/>
  <c r="P2268" i="5"/>
  <c r="P2208" i="5"/>
  <c r="P2180" i="5"/>
  <c r="P2148" i="5"/>
  <c r="P2116" i="5"/>
  <c r="P2924" i="5"/>
  <c r="P2700" i="5"/>
  <c r="P2682" i="5"/>
  <c r="P2629" i="5"/>
  <c r="P2618" i="5"/>
  <c r="P2072" i="5"/>
  <c r="P2530" i="5"/>
  <c r="P2498" i="5"/>
  <c r="P2277" i="5"/>
  <c r="P2249" i="5"/>
  <c r="P2157" i="5"/>
  <c r="P2909" i="5"/>
  <c r="P2780" i="5"/>
  <c r="P2704" i="5"/>
  <c r="P2657" i="5"/>
  <c r="P2573" i="5"/>
  <c r="P2556" i="5"/>
  <c r="P2508" i="5"/>
  <c r="P2183" i="5"/>
  <c r="P2151" i="5"/>
  <c r="P2049" i="5"/>
  <c r="P2021" i="5"/>
  <c r="P2960" i="5"/>
  <c r="P2599" i="5"/>
  <c r="P2091" i="5"/>
  <c r="P3013" i="5"/>
  <c r="P2040" i="5"/>
  <c r="P1976" i="5"/>
  <c r="P1929" i="5"/>
  <c r="P2675" i="5"/>
  <c r="P1975" i="5"/>
  <c r="P2980" i="5"/>
  <c r="P2607" i="5"/>
  <c r="P2580" i="5"/>
  <c r="P2240" i="5"/>
  <c r="P2088" i="5"/>
  <c r="P2012" i="5"/>
  <c r="P1951" i="5"/>
  <c r="P1919" i="5"/>
  <c r="P1932" i="5"/>
  <c r="P3029" i="5"/>
  <c r="P2892" i="5"/>
  <c r="P2610" i="5"/>
  <c r="P2113" i="5"/>
  <c r="Q6" i="10"/>
  <c r="U12" i="10"/>
  <c r="U8" i="10"/>
  <c r="U9" i="10"/>
  <c r="U3" i="10"/>
  <c r="U13" i="10"/>
  <c r="U10" i="10"/>
  <c r="U6" i="10"/>
  <c r="U4" i="10"/>
  <c r="U11" i="10"/>
  <c r="U7" i="10"/>
  <c r="U5" i="10"/>
  <c r="I12" i="10"/>
  <c r="J12" i="10" s="1"/>
  <c r="P12" i="10" s="1"/>
  <c r="J11" i="10"/>
  <c r="P11" i="10" s="1"/>
  <c r="W3196" i="5" l="1"/>
  <c r="X3196" i="5"/>
  <c r="W2735" i="5"/>
  <c r="X2735" i="5"/>
  <c r="X3197" i="5"/>
  <c r="W3197" i="5"/>
  <c r="X3189" i="5"/>
  <c r="W3189" i="5"/>
  <c r="X3195" i="5"/>
  <c r="W3195" i="5"/>
  <c r="X3198" i="5"/>
  <c r="W3198" i="5"/>
  <c r="W3190" i="5"/>
  <c r="X3190" i="5"/>
  <c r="W3325" i="5"/>
  <c r="X3325" i="5"/>
  <c r="X3326" i="5"/>
  <c r="W3326" i="5"/>
  <c r="X3324" i="5"/>
  <c r="W3324" i="5"/>
  <c r="W3323" i="5"/>
  <c r="X3323" i="5"/>
  <c r="W3161" i="5"/>
  <c r="X3161" i="5"/>
  <c r="W3155" i="5"/>
  <c r="X3155" i="5"/>
  <c r="W3224" i="5"/>
  <c r="X3224" i="5"/>
  <c r="W3211" i="5"/>
  <c r="X3211" i="5"/>
  <c r="W3312" i="5"/>
  <c r="X3312" i="5"/>
  <c r="W3225" i="5"/>
  <c r="X3225" i="5"/>
  <c r="X3115" i="5"/>
  <c r="W3115" i="5"/>
  <c r="X3173" i="5"/>
  <c r="W3173" i="5"/>
  <c r="W3227" i="5"/>
  <c r="X3227" i="5"/>
  <c r="X3218" i="5"/>
  <c r="W3218" i="5"/>
  <c r="W3154" i="5"/>
  <c r="X3154" i="5"/>
  <c r="W3272" i="5"/>
  <c r="X3272" i="5"/>
  <c r="W3303" i="5"/>
  <c r="X3303" i="5"/>
  <c r="W3183" i="5"/>
  <c r="X3183" i="5"/>
  <c r="W3119" i="5"/>
  <c r="X3119" i="5"/>
  <c r="W3237" i="5"/>
  <c r="X3237" i="5"/>
  <c r="W3212" i="5"/>
  <c r="X3212" i="5"/>
  <c r="W3148" i="5"/>
  <c r="X3148" i="5"/>
  <c r="X3266" i="5"/>
  <c r="W3266" i="5"/>
  <c r="W3294" i="5"/>
  <c r="X3294" i="5"/>
  <c r="W3103" i="5"/>
  <c r="X3103" i="5"/>
  <c r="W3169" i="5"/>
  <c r="X3169" i="5"/>
  <c r="X3289" i="5"/>
  <c r="W3289" i="5"/>
  <c r="W3318" i="5"/>
  <c r="X3318" i="5"/>
  <c r="W3206" i="5"/>
  <c r="X3206" i="5"/>
  <c r="W3142" i="5"/>
  <c r="X3142" i="5"/>
  <c r="W3260" i="5"/>
  <c r="X3260" i="5"/>
  <c r="W3287" i="5"/>
  <c r="X3287" i="5"/>
  <c r="X3250" i="5"/>
  <c r="W3250" i="5"/>
  <c r="X3168" i="5"/>
  <c r="W3168" i="5"/>
  <c r="W3278" i="5"/>
  <c r="X3278" i="5"/>
  <c r="X3217" i="5"/>
  <c r="W3217" i="5"/>
  <c r="X3153" i="5"/>
  <c r="W3153" i="5"/>
  <c r="W3271" i="5"/>
  <c r="X3271" i="5"/>
  <c r="X3302" i="5"/>
  <c r="W3302" i="5"/>
  <c r="W3126" i="5"/>
  <c r="X3126" i="5"/>
  <c r="W3244" i="5"/>
  <c r="X3244" i="5"/>
  <c r="W3134" i="5"/>
  <c r="X3134" i="5"/>
  <c r="X3147" i="5"/>
  <c r="W3147" i="5"/>
  <c r="X3219" i="5"/>
  <c r="W3219" i="5"/>
  <c r="W3221" i="5"/>
  <c r="X3221" i="5"/>
  <c r="W3275" i="5"/>
  <c r="X3275" i="5"/>
  <c r="W3202" i="5"/>
  <c r="X3202" i="5"/>
  <c r="W3256" i="5"/>
  <c r="X3256" i="5"/>
  <c r="W3167" i="5"/>
  <c r="X3167" i="5"/>
  <c r="W3132" i="5"/>
  <c r="X3132" i="5"/>
  <c r="W3241" i="5"/>
  <c r="X3241" i="5"/>
  <c r="X3297" i="5"/>
  <c r="W3297" i="5"/>
  <c r="X3200" i="5"/>
  <c r="W3200" i="5"/>
  <c r="X3179" i="5"/>
  <c r="W3179" i="5"/>
  <c r="W3246" i="5"/>
  <c r="X3246" i="5"/>
  <c r="W3213" i="5"/>
  <c r="X3213" i="5"/>
  <c r="W3149" i="5"/>
  <c r="X3149" i="5"/>
  <c r="W3267" i="5"/>
  <c r="X3267" i="5"/>
  <c r="W3107" i="5"/>
  <c r="X3107" i="5"/>
  <c r="W3130" i="5"/>
  <c r="X3130" i="5"/>
  <c r="W3248" i="5"/>
  <c r="X3248" i="5"/>
  <c r="W3223" i="5"/>
  <c r="X3223" i="5"/>
  <c r="X3159" i="5"/>
  <c r="W3159" i="5"/>
  <c r="W3277" i="5"/>
  <c r="X3277" i="5"/>
  <c r="X3308" i="5"/>
  <c r="W3308" i="5"/>
  <c r="W3188" i="5"/>
  <c r="X3188" i="5"/>
  <c r="W3124" i="5"/>
  <c r="X3124" i="5"/>
  <c r="W3242" i="5"/>
  <c r="X3242" i="5"/>
  <c r="X3160" i="5"/>
  <c r="W3160" i="5"/>
  <c r="X3270" i="5"/>
  <c r="W3270" i="5"/>
  <c r="X3209" i="5"/>
  <c r="W3209" i="5"/>
  <c r="W3145" i="5"/>
  <c r="X3145" i="5"/>
  <c r="W3263" i="5"/>
  <c r="X3263" i="5"/>
  <c r="W3116" i="5"/>
  <c r="X3116" i="5"/>
  <c r="W3182" i="5"/>
  <c r="X3182" i="5"/>
  <c r="X3300" i="5"/>
  <c r="W3300" i="5"/>
  <c r="X3236" i="5"/>
  <c r="W3236" i="5"/>
  <c r="X3273" i="5"/>
  <c r="W3273" i="5"/>
  <c r="X3316" i="5"/>
  <c r="W3316" i="5"/>
  <c r="X3304" i="5"/>
  <c r="W3304" i="5"/>
  <c r="W3265" i="5"/>
  <c r="X3265" i="5"/>
  <c r="W3163" i="5"/>
  <c r="X3163" i="5"/>
  <c r="W3110" i="5"/>
  <c r="X3110" i="5"/>
  <c r="X3230" i="5"/>
  <c r="W3230" i="5"/>
  <c r="W3205" i="5"/>
  <c r="X3205" i="5"/>
  <c r="X3141" i="5"/>
  <c r="W3141" i="5"/>
  <c r="W3259" i="5"/>
  <c r="X3259" i="5"/>
  <c r="W3118" i="5"/>
  <c r="X3118" i="5"/>
  <c r="W3186" i="5"/>
  <c r="X3186" i="5"/>
  <c r="W3122" i="5"/>
  <c r="X3122" i="5"/>
  <c r="W3240" i="5"/>
  <c r="X3240" i="5"/>
  <c r="W3215" i="5"/>
  <c r="X3215" i="5"/>
  <c r="X3151" i="5"/>
  <c r="W3151" i="5"/>
  <c r="W3269" i="5"/>
  <c r="X3269" i="5"/>
  <c r="W3114" i="5"/>
  <c r="X3114" i="5"/>
  <c r="X3180" i="5"/>
  <c r="W3180" i="5"/>
  <c r="X3298" i="5"/>
  <c r="W3298" i="5"/>
  <c r="X3234" i="5"/>
  <c r="W3234" i="5"/>
  <c r="W3144" i="5"/>
  <c r="X3144" i="5"/>
  <c r="W3262" i="5"/>
  <c r="X3262" i="5"/>
  <c r="W3201" i="5"/>
  <c r="X3201" i="5"/>
  <c r="W3137" i="5"/>
  <c r="X3137" i="5"/>
  <c r="X3255" i="5"/>
  <c r="W3255" i="5"/>
  <c r="W3108" i="5"/>
  <c r="X3108" i="5"/>
  <c r="W3174" i="5"/>
  <c r="X3174" i="5"/>
  <c r="W3228" i="5"/>
  <c r="X3228" i="5"/>
  <c r="X2974" i="5"/>
  <c r="W2974" i="5"/>
  <c r="X2975" i="5"/>
  <c r="W2975" i="5"/>
  <c r="X3268" i="5"/>
  <c r="W3268" i="5"/>
  <c r="X3123" i="5"/>
  <c r="W3123" i="5"/>
  <c r="X3208" i="5"/>
  <c r="W3208" i="5"/>
  <c r="W3105" i="5"/>
  <c r="X3105" i="5"/>
  <c r="W3099" i="5"/>
  <c r="X3099" i="5"/>
  <c r="X3314" i="5"/>
  <c r="W3314" i="5"/>
  <c r="X3210" i="5"/>
  <c r="W3210" i="5"/>
  <c r="W3146" i="5"/>
  <c r="X3146" i="5"/>
  <c r="X3109" i="5"/>
  <c r="W3109" i="5"/>
  <c r="W3175" i="5"/>
  <c r="X3175" i="5"/>
  <c r="W3293" i="5"/>
  <c r="X3293" i="5"/>
  <c r="X3229" i="5"/>
  <c r="W3229" i="5"/>
  <c r="W3204" i="5"/>
  <c r="X3204" i="5"/>
  <c r="W3140" i="5"/>
  <c r="X3140" i="5"/>
  <c r="W3258" i="5"/>
  <c r="X3258" i="5"/>
  <c r="X3184" i="5"/>
  <c r="W3184" i="5"/>
  <c r="W3288" i="5"/>
  <c r="X3288" i="5"/>
  <c r="X3095" i="5"/>
  <c r="W3095" i="5"/>
  <c r="X3279" i="5"/>
  <c r="W3279" i="5"/>
  <c r="X3310" i="5"/>
  <c r="W3310" i="5"/>
  <c r="X3194" i="5"/>
  <c r="W3194" i="5"/>
  <c r="W3252" i="5"/>
  <c r="X3252" i="5"/>
  <c r="X3216" i="5"/>
  <c r="W3216" i="5"/>
  <c r="W3254" i="5"/>
  <c r="X3254" i="5"/>
  <c r="W3157" i="5"/>
  <c r="X3157" i="5"/>
  <c r="X3306" i="5"/>
  <c r="W3306" i="5"/>
  <c r="W3138" i="5"/>
  <c r="X3138" i="5"/>
  <c r="X3101" i="5"/>
  <c r="W3101" i="5"/>
  <c r="X3192" i="5"/>
  <c r="W3192" i="5"/>
  <c r="W3097" i="5"/>
  <c r="X3097" i="5"/>
  <c r="W3233" i="5"/>
  <c r="X3233" i="5"/>
  <c r="W3131" i="5"/>
  <c r="X3131" i="5"/>
  <c r="W3139" i="5"/>
  <c r="X3139" i="5"/>
  <c r="X3309" i="5"/>
  <c r="W3309" i="5"/>
  <c r="W3193" i="5"/>
  <c r="X3193" i="5"/>
  <c r="W3133" i="5"/>
  <c r="X3133" i="5"/>
  <c r="W3251" i="5"/>
  <c r="X3251" i="5"/>
  <c r="W3112" i="5"/>
  <c r="X3112" i="5"/>
  <c r="W3178" i="5"/>
  <c r="X3178" i="5"/>
  <c r="X3296" i="5"/>
  <c r="W3296" i="5"/>
  <c r="X3232" i="5"/>
  <c r="W3232" i="5"/>
  <c r="X3207" i="5"/>
  <c r="W3207" i="5"/>
  <c r="W3143" i="5"/>
  <c r="X3143" i="5"/>
  <c r="W3261" i="5"/>
  <c r="X3261" i="5"/>
  <c r="W3106" i="5"/>
  <c r="X3106" i="5"/>
  <c r="X3172" i="5"/>
  <c r="W3172" i="5"/>
  <c r="X3292" i="5"/>
  <c r="W3292" i="5"/>
  <c r="W3226" i="5"/>
  <c r="X3226" i="5"/>
  <c r="W3136" i="5"/>
  <c r="X3136" i="5"/>
  <c r="X3238" i="5"/>
  <c r="W3238" i="5"/>
  <c r="W3129" i="5"/>
  <c r="X3129" i="5"/>
  <c r="W3247" i="5"/>
  <c r="X3247" i="5"/>
  <c r="W3100" i="5"/>
  <c r="X3100" i="5"/>
  <c r="W3166" i="5"/>
  <c r="X3166" i="5"/>
  <c r="W3315" i="5"/>
  <c r="X3315" i="5"/>
  <c r="W3176" i="5"/>
  <c r="X3176" i="5"/>
  <c r="W3203" i="5"/>
  <c r="X3203" i="5"/>
  <c r="W3113" i="5"/>
  <c r="X3113" i="5"/>
  <c r="W3249" i="5"/>
  <c r="X3249" i="5"/>
  <c r="W3257" i="5"/>
  <c r="X3257" i="5"/>
  <c r="X3117" i="5"/>
  <c r="W3117" i="5"/>
  <c r="X3181" i="5"/>
  <c r="W3181" i="5"/>
  <c r="X3299" i="5"/>
  <c r="W3299" i="5"/>
  <c r="W3235" i="5"/>
  <c r="X3235" i="5"/>
  <c r="W3096" i="5"/>
  <c r="X3096" i="5"/>
  <c r="W3162" i="5"/>
  <c r="X3162" i="5"/>
  <c r="X3280" i="5"/>
  <c r="W3280" i="5"/>
  <c r="W3311" i="5"/>
  <c r="X3311" i="5"/>
  <c r="X3127" i="5"/>
  <c r="W3127" i="5"/>
  <c r="X3245" i="5"/>
  <c r="W3245" i="5"/>
  <c r="W3220" i="5"/>
  <c r="X3220" i="5"/>
  <c r="X3156" i="5"/>
  <c r="W3156" i="5"/>
  <c r="W3274" i="5"/>
  <c r="X3274" i="5"/>
  <c r="X3305" i="5"/>
  <c r="W3305" i="5"/>
  <c r="X3120" i="5"/>
  <c r="W3120" i="5"/>
  <c r="W3111" i="5"/>
  <c r="X3111" i="5"/>
  <c r="W3177" i="5"/>
  <c r="X3177" i="5"/>
  <c r="W3295" i="5"/>
  <c r="X3295" i="5"/>
  <c r="W3231" i="5"/>
  <c r="X3231" i="5"/>
  <c r="W3214" i="5"/>
  <c r="X3214" i="5"/>
  <c r="W3150" i="5"/>
  <c r="X3150" i="5"/>
  <c r="W3102" i="5"/>
  <c r="X3102" i="5"/>
  <c r="X3152" i="5"/>
  <c r="W3152" i="5"/>
  <c r="W3165" i="5"/>
  <c r="X3165" i="5"/>
  <c r="X3264" i="5"/>
  <c r="W3264" i="5"/>
  <c r="X3191" i="5"/>
  <c r="W3191" i="5"/>
  <c r="W3187" i="5"/>
  <c r="X3187" i="5"/>
  <c r="X3171" i="5"/>
  <c r="W3171" i="5"/>
  <c r="X3281" i="5"/>
  <c r="W3281" i="5"/>
  <c r="X3291" i="5"/>
  <c r="W3291" i="5"/>
  <c r="W3301" i="5"/>
  <c r="X3301" i="5"/>
  <c r="W3125" i="5"/>
  <c r="X3125" i="5"/>
  <c r="X3243" i="5"/>
  <c r="W3243" i="5"/>
  <c r="W3104" i="5"/>
  <c r="X3104" i="5"/>
  <c r="W3170" i="5"/>
  <c r="X3170" i="5"/>
  <c r="W3290" i="5"/>
  <c r="X3290" i="5"/>
  <c r="X3319" i="5"/>
  <c r="W3319" i="5"/>
  <c r="X3199" i="5"/>
  <c r="W3199" i="5"/>
  <c r="W3135" i="5"/>
  <c r="X3135" i="5"/>
  <c r="W3253" i="5"/>
  <c r="X3253" i="5"/>
  <c r="W3098" i="5"/>
  <c r="X3098" i="5"/>
  <c r="X3164" i="5"/>
  <c r="W3164" i="5"/>
  <c r="X3282" i="5"/>
  <c r="W3282" i="5"/>
  <c r="W3313" i="5"/>
  <c r="X3313" i="5"/>
  <c r="W3128" i="5"/>
  <c r="X3128" i="5"/>
  <c r="W3317" i="5"/>
  <c r="X3317" i="5"/>
  <c r="W3185" i="5"/>
  <c r="X3185" i="5"/>
  <c r="W3121" i="5"/>
  <c r="X3121" i="5"/>
  <c r="W3239" i="5"/>
  <c r="X3239" i="5"/>
  <c r="X3222" i="5"/>
  <c r="W3222" i="5"/>
  <c r="X3158" i="5"/>
  <c r="W3158" i="5"/>
  <c r="X3276" i="5"/>
  <c r="W3276" i="5"/>
  <c r="X3307" i="5"/>
  <c r="W3307" i="5"/>
  <c r="R3" i="10"/>
  <c r="R6" i="10"/>
  <c r="T2927" i="5"/>
  <c r="T2898" i="5"/>
  <c r="T2891" i="5"/>
  <c r="T2873" i="5"/>
  <c r="T2860" i="5"/>
  <c r="T2838" i="5"/>
  <c r="T2835" i="5"/>
  <c r="T2826" i="5"/>
  <c r="T2822" i="5"/>
  <c r="T2816" i="5"/>
  <c r="T2810" i="5"/>
  <c r="T2808" i="5"/>
  <c r="T2796" i="5"/>
  <c r="T2791" i="5"/>
  <c r="T2784" i="5"/>
  <c r="T2783" i="5"/>
  <c r="T2782" i="5"/>
  <c r="T2776" i="5"/>
  <c r="T2775" i="5"/>
  <c r="T2769" i="5"/>
  <c r="T2758" i="5"/>
  <c r="T2756" i="5"/>
  <c r="T2750" i="5"/>
  <c r="T2748" i="5"/>
  <c r="T2741" i="5"/>
  <c r="T2740" i="5"/>
  <c r="T2732" i="5"/>
  <c r="T2711" i="5"/>
  <c r="T2709" i="5"/>
  <c r="U2709" i="5" l="1"/>
  <c r="V2709" i="5"/>
  <c r="U2711" i="5"/>
  <c r="V2711" i="5"/>
  <c r="T2700" i="5"/>
  <c r="U2700" i="5" s="1"/>
  <c r="T2705" i="5"/>
  <c r="U2705" i="5" s="1"/>
  <c r="T2704" i="5"/>
  <c r="U2704" i="5" s="1"/>
  <c r="T2703" i="5"/>
  <c r="V2703" i="5" s="1"/>
  <c r="T2702" i="5"/>
  <c r="V2702" i="5" s="1"/>
  <c r="T2707" i="5"/>
  <c r="V2707" i="5" s="1"/>
  <c r="T2706" i="5"/>
  <c r="U2706" i="5" s="1"/>
  <c r="T2701" i="5"/>
  <c r="V2701" i="5" s="1"/>
  <c r="X2709" i="5" l="1"/>
  <c r="V2700" i="5"/>
  <c r="W2700" i="5" s="1"/>
  <c r="V2704" i="5"/>
  <c r="W2704" i="5" s="1"/>
  <c r="X2711" i="5"/>
  <c r="W2711" i="5"/>
  <c r="V2705" i="5"/>
  <c r="X2705" i="5" s="1"/>
  <c r="W2709" i="5"/>
  <c r="U2707" i="5"/>
  <c r="W2707" i="5" s="1"/>
  <c r="U2703" i="5"/>
  <c r="X2703" i="5" s="1"/>
  <c r="U2701" i="5"/>
  <c r="X2701" i="5" s="1"/>
  <c r="V2706" i="5"/>
  <c r="X2706" i="5" s="1"/>
  <c r="U2702" i="5"/>
  <c r="W2702" i="5" s="1"/>
  <c r="T3043" i="5"/>
  <c r="T3021" i="5"/>
  <c r="T2995" i="5"/>
  <c r="T2978" i="5"/>
  <c r="T2971" i="5"/>
  <c r="T2958" i="5"/>
  <c r="T2960" i="5"/>
  <c r="T2954" i="5"/>
  <c r="T2948" i="5"/>
  <c r="U2948" i="5" s="1"/>
  <c r="T2947" i="5"/>
  <c r="T2938" i="5"/>
  <c r="T2933" i="5"/>
  <c r="T2919" i="5"/>
  <c r="T2917" i="5"/>
  <c r="T2909" i="5"/>
  <c r="T2897" i="5"/>
  <c r="T2887" i="5"/>
  <c r="T2886" i="5"/>
  <c r="T2881" i="5"/>
  <c r="T2880" i="5"/>
  <c r="T2879" i="5"/>
  <c r="T2872" i="5"/>
  <c r="T2870" i="5"/>
  <c r="T2869" i="5"/>
  <c r="T2857" i="5"/>
  <c r="T2856" i="5"/>
  <c r="T2851" i="5"/>
  <c r="T2850" i="5"/>
  <c r="T2849" i="5"/>
  <c r="T2846" i="5"/>
  <c r="T2840" i="5"/>
  <c r="T2837" i="5"/>
  <c r="T2834" i="5"/>
  <c r="T2833" i="5"/>
  <c r="T2827" i="5"/>
  <c r="T2804" i="5"/>
  <c r="T2766" i="5"/>
  <c r="T3053" i="5"/>
  <c r="T3052" i="5"/>
  <c r="T3023" i="5"/>
  <c r="T3022" i="5"/>
  <c r="T3007" i="5"/>
  <c r="T3003" i="5"/>
  <c r="T3002" i="5"/>
  <c r="T2997" i="5"/>
  <c r="T2989" i="5"/>
  <c r="T2988" i="5"/>
  <c r="T2981" i="5"/>
  <c r="T2980" i="5"/>
  <c r="T2973" i="5"/>
  <c r="T2972" i="5"/>
  <c r="T2969" i="5"/>
  <c r="T2966" i="5"/>
  <c r="T2961" i="5"/>
  <c r="T2959" i="5"/>
  <c r="T2955" i="5"/>
  <c r="T2946" i="5"/>
  <c r="T2940" i="5"/>
  <c r="T2939" i="5"/>
  <c r="T2915" i="5"/>
  <c r="T2925" i="5"/>
  <c r="T2924" i="5"/>
  <c r="T2918" i="5"/>
  <c r="T2914" i="5"/>
  <c r="T2908" i="5"/>
  <c r="T2906" i="5"/>
  <c r="T2900" i="5"/>
  <c r="T2899" i="5"/>
  <c r="T2896" i="5"/>
  <c r="T2888" i="5"/>
  <c r="T2878" i="5"/>
  <c r="T2871" i="5"/>
  <c r="T3051" i="5"/>
  <c r="T3050" i="5"/>
  <c r="T3044" i="5"/>
  <c r="T3041" i="5"/>
  <c r="T3034" i="5"/>
  <c r="T3033" i="5"/>
  <c r="T3032" i="5"/>
  <c r="T3031" i="5"/>
  <c r="T3029" i="5"/>
  <c r="T3028" i="5"/>
  <c r="T3014" i="5"/>
  <c r="T3015" i="5"/>
  <c r="T3020" i="5"/>
  <c r="T3009" i="5"/>
  <c r="T3008" i="5"/>
  <c r="T3006" i="5"/>
  <c r="T3005" i="5"/>
  <c r="T3004" i="5"/>
  <c r="T2996" i="5"/>
  <c r="T2987" i="5"/>
  <c r="T2986" i="5"/>
  <c r="T2979" i="5"/>
  <c r="T2970" i="5"/>
  <c r="T2968" i="5"/>
  <c r="T2967" i="5"/>
  <c r="T2949" i="5"/>
  <c r="V2949" i="5" s="1"/>
  <c r="T2941" i="5"/>
  <c r="X2700" i="5" l="1"/>
  <c r="X2704" i="5"/>
  <c r="W2705" i="5"/>
  <c r="V3044" i="5"/>
  <c r="U3044" i="5"/>
  <c r="X2707" i="5"/>
  <c r="W2703" i="5"/>
  <c r="W2701" i="5"/>
  <c r="V2948" i="5"/>
  <c r="X2948" i="5" s="1"/>
  <c r="W2706" i="5"/>
  <c r="X2702" i="5"/>
  <c r="U2949" i="5"/>
  <c r="X2949" i="5" s="1"/>
  <c r="T1981" i="5"/>
  <c r="T1955" i="5"/>
  <c r="T3037" i="5"/>
  <c r="T3036" i="5"/>
  <c r="T3047" i="5"/>
  <c r="T3046" i="5"/>
  <c r="T3055" i="5"/>
  <c r="V3055" i="5" s="1"/>
  <c r="U3053" i="5"/>
  <c r="V3053" i="5"/>
  <c r="T3054" i="5"/>
  <c r="V3054" i="5" s="1"/>
  <c r="T2965" i="5"/>
  <c r="T2964" i="5"/>
  <c r="T2963" i="5"/>
  <c r="T2962" i="5"/>
  <c r="T2953" i="5"/>
  <c r="T2952" i="5"/>
  <c r="T2951" i="5"/>
  <c r="T2950" i="5"/>
  <c r="T2945" i="5"/>
  <c r="T2944" i="5"/>
  <c r="T2943" i="5"/>
  <c r="T2942" i="5"/>
  <c r="T2937" i="5"/>
  <c r="T2936" i="5"/>
  <c r="T2935" i="5"/>
  <c r="T2934" i="5"/>
  <c r="T2931" i="5"/>
  <c r="T2930" i="5"/>
  <c r="T2929" i="5"/>
  <c r="T2928" i="5"/>
  <c r="T2923" i="5"/>
  <c r="T2922" i="5"/>
  <c r="T2921" i="5"/>
  <c r="T2920" i="5"/>
  <c r="T2913" i="5"/>
  <c r="T2912" i="5"/>
  <c r="T2911" i="5"/>
  <c r="T2910" i="5"/>
  <c r="T2905" i="5"/>
  <c r="T2904" i="5"/>
  <c r="T2903" i="5"/>
  <c r="T2902" i="5"/>
  <c r="T2895" i="5"/>
  <c r="T2894" i="5"/>
  <c r="T2893" i="5"/>
  <c r="T2892" i="5"/>
  <c r="T2885" i="5"/>
  <c r="T2884" i="5"/>
  <c r="T2883" i="5"/>
  <c r="T2882" i="5"/>
  <c r="T2877" i="5"/>
  <c r="T2876" i="5"/>
  <c r="T2875" i="5"/>
  <c r="T2874" i="5"/>
  <c r="T2753" i="5"/>
  <c r="T2752" i="5"/>
  <c r="T2745" i="5"/>
  <c r="T2744" i="5"/>
  <c r="T2737" i="5"/>
  <c r="T2736" i="5"/>
  <c r="T2730" i="5"/>
  <c r="T3057" i="5"/>
  <c r="T3056" i="5"/>
  <c r="T3049" i="5"/>
  <c r="T3048" i="5"/>
  <c r="T3039" i="5"/>
  <c r="T3038" i="5"/>
  <c r="T3027" i="5"/>
  <c r="T3026" i="5"/>
  <c r="T3018" i="5"/>
  <c r="V3018" i="5" s="1"/>
  <c r="T2844" i="5"/>
  <c r="T2843" i="5"/>
  <c r="T2842" i="5"/>
  <c r="T2853" i="5"/>
  <c r="T2855" i="5"/>
  <c r="T2865" i="5"/>
  <c r="W3044" i="5" l="1"/>
  <c r="V2753" i="5"/>
  <c r="U2753" i="5"/>
  <c r="W2948" i="5"/>
  <c r="W3053" i="5"/>
  <c r="X3053" i="5"/>
  <c r="U3054" i="5"/>
  <c r="W3054" i="5" s="1"/>
  <c r="U3055" i="5"/>
  <c r="W3055" i="5" s="1"/>
  <c r="W2949" i="5"/>
  <c r="T2801" i="5"/>
  <c r="T2800" i="5"/>
  <c r="T2795" i="5"/>
  <c r="T2793" i="5"/>
  <c r="T2792" i="5"/>
  <c r="T2789" i="5"/>
  <c r="T2788" i="5"/>
  <c r="T2787" i="5"/>
  <c r="T2786" i="5"/>
  <c r="T2781" i="5"/>
  <c r="T2780" i="5"/>
  <c r="T2773" i="5"/>
  <c r="T2772" i="5"/>
  <c r="T2770" i="5"/>
  <c r="T2765" i="5"/>
  <c r="T2764" i="5"/>
  <c r="T2763" i="5"/>
  <c r="T2762" i="5"/>
  <c r="T2731" i="5"/>
  <c r="T2729" i="5"/>
  <c r="T2728" i="5"/>
  <c r="T2722" i="5"/>
  <c r="T2721" i="5"/>
  <c r="T2720" i="5"/>
  <c r="T2713" i="5"/>
  <c r="T2712" i="5"/>
  <c r="W2753" i="5" l="1"/>
  <c r="X3055" i="5"/>
  <c r="X3054" i="5"/>
  <c r="T2492" i="5"/>
  <c r="U2492" i="5" s="1"/>
  <c r="T2490" i="5"/>
  <c r="U2490" i="5" s="1"/>
  <c r="T2489" i="5"/>
  <c r="V2489" i="5" s="1"/>
  <c r="T2488" i="5"/>
  <c r="V2488" i="5" s="1"/>
  <c r="T2485" i="5"/>
  <c r="U2485" i="5" s="1"/>
  <c r="T2487" i="5"/>
  <c r="U2487" i="5" s="1"/>
  <c r="T2486" i="5"/>
  <c r="U2486" i="5" s="1"/>
  <c r="T2481" i="5"/>
  <c r="U2481" i="5" s="1"/>
  <c r="T2480" i="5"/>
  <c r="V2480" i="5" s="1"/>
  <c r="T2479" i="5"/>
  <c r="V2479" i="5" s="1"/>
  <c r="T2477" i="5"/>
  <c r="U2477" i="5" s="1"/>
  <c r="T2476" i="5"/>
  <c r="U2476" i="5" s="1"/>
  <c r="T2475" i="5"/>
  <c r="V2475" i="5" s="1"/>
  <c r="T2474" i="5"/>
  <c r="U2474" i="5" s="1"/>
  <c r="T2473" i="5"/>
  <c r="V2473" i="5" s="1"/>
  <c r="T2472" i="5"/>
  <c r="U2472" i="5" s="1"/>
  <c r="T2468" i="5"/>
  <c r="U2468" i="5" s="1"/>
  <c r="T2465" i="5"/>
  <c r="U2465" i="5" s="1"/>
  <c r="T2463" i="5"/>
  <c r="U2463" i="5" s="1"/>
  <c r="T2462" i="5"/>
  <c r="U2462" i="5" s="1"/>
  <c r="T2459" i="5"/>
  <c r="U2459" i="5" s="1"/>
  <c r="T2456" i="5"/>
  <c r="U2456" i="5" s="1"/>
  <c r="T2452" i="5"/>
  <c r="T2493" i="5"/>
  <c r="V2493" i="5" s="1"/>
  <c r="T2491" i="5"/>
  <c r="V2491" i="5" s="1"/>
  <c r="T2483" i="5"/>
  <c r="U2483" i="5" s="1"/>
  <c r="T2482" i="5"/>
  <c r="U2482" i="5" s="1"/>
  <c r="T2478" i="5"/>
  <c r="U2478" i="5" s="1"/>
  <c r="T2469" i="5"/>
  <c r="U2469" i="5" s="1"/>
  <c r="T2467" i="5"/>
  <c r="U2467" i="5" s="1"/>
  <c r="T2466" i="5"/>
  <c r="U2466" i="5" s="1"/>
  <c r="T2461" i="5"/>
  <c r="U2461" i="5" s="1"/>
  <c r="T2460" i="5"/>
  <c r="U2460" i="5" s="1"/>
  <c r="T2458" i="5"/>
  <c r="V2458" i="5" s="1"/>
  <c r="T2484" i="5"/>
  <c r="U2484" i="5" s="1"/>
  <c r="T2471" i="5"/>
  <c r="V2471" i="5" s="1"/>
  <c r="T2470" i="5"/>
  <c r="U2470" i="5" s="1"/>
  <c r="T2464" i="5"/>
  <c r="U2464" i="5" s="1"/>
  <c r="T2457" i="5"/>
  <c r="U2457" i="5" s="1"/>
  <c r="T2455" i="5"/>
  <c r="V2455" i="5" s="1"/>
  <c r="T2454" i="5"/>
  <c r="U2454" i="5" s="1"/>
  <c r="T2453" i="5"/>
  <c r="U2453" i="5" s="1"/>
  <c r="V2457" i="5"/>
  <c r="T3045" i="5"/>
  <c r="T3042" i="5"/>
  <c r="T3040" i="5"/>
  <c r="T3035" i="5"/>
  <c r="T3030" i="5"/>
  <c r="U2473" i="5" l="1"/>
  <c r="X2473" i="5" s="1"/>
  <c r="V2472" i="5"/>
  <c r="X2472" i="5" s="1"/>
  <c r="V2486" i="5"/>
  <c r="W2486" i="5" s="1"/>
  <c r="U2493" i="5"/>
  <c r="W2493" i="5" s="1"/>
  <c r="U2491" i="5"/>
  <c r="W2491" i="5" s="1"/>
  <c r="U2455" i="5"/>
  <c r="W2455" i="5" s="1"/>
  <c r="V2477" i="5"/>
  <c r="W2477" i="5" s="1"/>
  <c r="V2492" i="5"/>
  <c r="X2492" i="5" s="1"/>
  <c r="U2489" i="5"/>
  <c r="X2489" i="5" s="1"/>
  <c r="V2476" i="5"/>
  <c r="X2476" i="5" s="1"/>
  <c r="U2488" i="5"/>
  <c r="W2488" i="5" s="1"/>
  <c r="U2475" i="5"/>
  <c r="W2475" i="5" s="1"/>
  <c r="V2484" i="5"/>
  <c r="W2484" i="5" s="1"/>
  <c r="V2482" i="5"/>
  <c r="X2482" i="5" s="1"/>
  <c r="V2478" i="5"/>
  <c r="X2478" i="5" s="1"/>
  <c r="U2471" i="5"/>
  <c r="X2471" i="5" s="1"/>
  <c r="V2487" i="5"/>
  <c r="W2487" i="5" s="1"/>
  <c r="V2470" i="5"/>
  <c r="W2470" i="5" s="1"/>
  <c r="V2481" i="5"/>
  <c r="W2481" i="5" s="1"/>
  <c r="V2469" i="5"/>
  <c r="W2469" i="5" s="1"/>
  <c r="V2468" i="5"/>
  <c r="X2468" i="5" s="1"/>
  <c r="U2480" i="5"/>
  <c r="W2480" i="5" s="1"/>
  <c r="V2467" i="5"/>
  <c r="W2467" i="5" s="1"/>
  <c r="V2463" i="5"/>
  <c r="W2463" i="5" s="1"/>
  <c r="V2462" i="5"/>
  <c r="X2462" i="5" s="1"/>
  <c r="V2459" i="5"/>
  <c r="X2459" i="5" s="1"/>
  <c r="U2458" i="5"/>
  <c r="W2458" i="5" s="1"/>
  <c r="W2457" i="5"/>
  <c r="V2485" i="5"/>
  <c r="V2483" i="5"/>
  <c r="X2483" i="5" s="1"/>
  <c r="U2479" i="5"/>
  <c r="W2479" i="5" s="1"/>
  <c r="V2465" i="5"/>
  <c r="V2464" i="5"/>
  <c r="X2464" i="5" s="1"/>
  <c r="V2453" i="5"/>
  <c r="W2453" i="5" s="1"/>
  <c r="V2474" i="5"/>
  <c r="X2474" i="5" s="1"/>
  <c r="V2490" i="5"/>
  <c r="X2490" i="5" s="1"/>
  <c r="V2456" i="5"/>
  <c r="X2456" i="5" s="1"/>
  <c r="V2461" i="5"/>
  <c r="X2461" i="5" s="1"/>
  <c r="V2460" i="5"/>
  <c r="X2460" i="5" s="1"/>
  <c r="V2466" i="5"/>
  <c r="X2466" i="5" s="1"/>
  <c r="V2454" i="5"/>
  <c r="X2454" i="5" s="1"/>
  <c r="X2457" i="5"/>
  <c r="T2151" i="5"/>
  <c r="V2151" i="5" s="1"/>
  <c r="T2153" i="5"/>
  <c r="U2153" i="5" s="1"/>
  <c r="T3013" i="5"/>
  <c r="V3013" i="5" s="1"/>
  <c r="T3012" i="5"/>
  <c r="T3011" i="5"/>
  <c r="U3011" i="5" s="1"/>
  <c r="T3010" i="5"/>
  <c r="T3017" i="5"/>
  <c r="T3016" i="5"/>
  <c r="T3019" i="5"/>
  <c r="U3019" i="5" s="1"/>
  <c r="T3025" i="5"/>
  <c r="U3025" i="5" s="1"/>
  <c r="T3024" i="5"/>
  <c r="U2934" i="5"/>
  <c r="V2934" i="5"/>
  <c r="U2935" i="5"/>
  <c r="V2935" i="5"/>
  <c r="U2936" i="5"/>
  <c r="V2936" i="5"/>
  <c r="U2937" i="5"/>
  <c r="V2937" i="5"/>
  <c r="U2938" i="5"/>
  <c r="V2938" i="5"/>
  <c r="U2939" i="5"/>
  <c r="V2939" i="5"/>
  <c r="U2940" i="5"/>
  <c r="V2940" i="5"/>
  <c r="U2941" i="5"/>
  <c r="V2941" i="5"/>
  <c r="U2942" i="5"/>
  <c r="V2942" i="5"/>
  <c r="U2943" i="5"/>
  <c r="V2943" i="5"/>
  <c r="U2944" i="5"/>
  <c r="V2944" i="5"/>
  <c r="U2945" i="5"/>
  <c r="V2945" i="5"/>
  <c r="U2946" i="5"/>
  <c r="V2946" i="5"/>
  <c r="U2947" i="5"/>
  <c r="V2947" i="5"/>
  <c r="U2950" i="5"/>
  <c r="V2950" i="5"/>
  <c r="U2951" i="5"/>
  <c r="V2951" i="5"/>
  <c r="U2952" i="5"/>
  <c r="V2952" i="5"/>
  <c r="U2953" i="5"/>
  <c r="V2953" i="5"/>
  <c r="U2954" i="5"/>
  <c r="V2954" i="5"/>
  <c r="U2842" i="5"/>
  <c r="V2842" i="5"/>
  <c r="U2843" i="5"/>
  <c r="V2843" i="5"/>
  <c r="U2844" i="5"/>
  <c r="V2844" i="5"/>
  <c r="T2845" i="5"/>
  <c r="V2845" i="5" s="1"/>
  <c r="U2846" i="5"/>
  <c r="V2846" i="5"/>
  <c r="U2847" i="5"/>
  <c r="V2847" i="5"/>
  <c r="U2848" i="5"/>
  <c r="V2848" i="5"/>
  <c r="U2849" i="5"/>
  <c r="V2849" i="5"/>
  <c r="U2850" i="5"/>
  <c r="V2850" i="5"/>
  <c r="U2851" i="5"/>
  <c r="V2851" i="5"/>
  <c r="T2852" i="5"/>
  <c r="U2852" i="5" s="1"/>
  <c r="U2853" i="5"/>
  <c r="V2853" i="5"/>
  <c r="T2854" i="5"/>
  <c r="V2854" i="5" s="1"/>
  <c r="U2855" i="5"/>
  <c r="V2855" i="5"/>
  <c r="U2856" i="5"/>
  <c r="V2856" i="5"/>
  <c r="U2857" i="5"/>
  <c r="V2857" i="5"/>
  <c r="U2858" i="5"/>
  <c r="V2858" i="5"/>
  <c r="U2859" i="5"/>
  <c r="V2859" i="5"/>
  <c r="U2860" i="5"/>
  <c r="V2860" i="5"/>
  <c r="U2861" i="5"/>
  <c r="V2861" i="5"/>
  <c r="T2862" i="5"/>
  <c r="T2863" i="5"/>
  <c r="V2863" i="5" s="1"/>
  <c r="T2864" i="5"/>
  <c r="U2808" i="5"/>
  <c r="V2808" i="5"/>
  <c r="U2809" i="5"/>
  <c r="V2809" i="5"/>
  <c r="U2810" i="5"/>
  <c r="V2810" i="5"/>
  <c r="U2811" i="5"/>
  <c r="V2811" i="5"/>
  <c r="T2812" i="5"/>
  <c r="U2812" i="5" s="1"/>
  <c r="T2813" i="5"/>
  <c r="T2814" i="5"/>
  <c r="V2814" i="5" s="1"/>
  <c r="T2815" i="5"/>
  <c r="U2816" i="5"/>
  <c r="V2816" i="5"/>
  <c r="U2817" i="5"/>
  <c r="V2817" i="5"/>
  <c r="T2818" i="5"/>
  <c r="U2818" i="5" s="1"/>
  <c r="T2819" i="5"/>
  <c r="T2820" i="5"/>
  <c r="V2820" i="5" s="1"/>
  <c r="T2821" i="5"/>
  <c r="U2821" i="5" s="1"/>
  <c r="U2822" i="5"/>
  <c r="V2822" i="5"/>
  <c r="U2823" i="5"/>
  <c r="V2823" i="5"/>
  <c r="U2824" i="5"/>
  <c r="V2824" i="5"/>
  <c r="U2825" i="5"/>
  <c r="V2825" i="5"/>
  <c r="U2826" i="5"/>
  <c r="V2826" i="5"/>
  <c r="U2827" i="5"/>
  <c r="V2827" i="5"/>
  <c r="T2828" i="5"/>
  <c r="T2829" i="5"/>
  <c r="T2830" i="5"/>
  <c r="V2830" i="5" s="1"/>
  <c r="T2831" i="5"/>
  <c r="U2831" i="5" s="1"/>
  <c r="U2785" i="5"/>
  <c r="V2785" i="5"/>
  <c r="U2786" i="5"/>
  <c r="V2786" i="5"/>
  <c r="U2787" i="5"/>
  <c r="V2787" i="5"/>
  <c r="U2788" i="5"/>
  <c r="V2788" i="5"/>
  <c r="U2789" i="5"/>
  <c r="V2789" i="5"/>
  <c r="U2790" i="5"/>
  <c r="V2790" i="5"/>
  <c r="U2791" i="5"/>
  <c r="V2791" i="5"/>
  <c r="U2792" i="5"/>
  <c r="V2792" i="5"/>
  <c r="U2793" i="5"/>
  <c r="V2793" i="5"/>
  <c r="T2794" i="5"/>
  <c r="V2794" i="5" s="1"/>
  <c r="U2795" i="5"/>
  <c r="V2795" i="5"/>
  <c r="U2796" i="5"/>
  <c r="V2796" i="5"/>
  <c r="U2797" i="5"/>
  <c r="V2797" i="5"/>
  <c r="U2798" i="5"/>
  <c r="V2798" i="5"/>
  <c r="U2799" i="5"/>
  <c r="V2799" i="5"/>
  <c r="U2800" i="5"/>
  <c r="V2800" i="5"/>
  <c r="U2801" i="5"/>
  <c r="V2801" i="5"/>
  <c r="T2802" i="5"/>
  <c r="T2803" i="5"/>
  <c r="V2803" i="5" s="1"/>
  <c r="T2779" i="5"/>
  <c r="U2779" i="5" s="1"/>
  <c r="T2778" i="5"/>
  <c r="U2778" i="5" s="1"/>
  <c r="T2771" i="5"/>
  <c r="U2731" i="5"/>
  <c r="V2731" i="5"/>
  <c r="U2732" i="5"/>
  <c r="V2732" i="5"/>
  <c r="U2733" i="5"/>
  <c r="V2733" i="5"/>
  <c r="U2734" i="5"/>
  <c r="V2734" i="5"/>
  <c r="U2736" i="5"/>
  <c r="V2736" i="5"/>
  <c r="U2737" i="5"/>
  <c r="V2737" i="5"/>
  <c r="T2738" i="5"/>
  <c r="V2738" i="5" s="1"/>
  <c r="T2739" i="5"/>
  <c r="U2740" i="5"/>
  <c r="V2740" i="5"/>
  <c r="U2741" i="5"/>
  <c r="V2741" i="5"/>
  <c r="U2742" i="5"/>
  <c r="V2742" i="5"/>
  <c r="U2743" i="5"/>
  <c r="V2743" i="5"/>
  <c r="U2744" i="5"/>
  <c r="V2744" i="5"/>
  <c r="U2745" i="5"/>
  <c r="V2745" i="5"/>
  <c r="T2746" i="5"/>
  <c r="U2746" i="5" s="1"/>
  <c r="T2747" i="5"/>
  <c r="U2748" i="5"/>
  <c r="V2748" i="5"/>
  <c r="U2749" i="5"/>
  <c r="V2749" i="5"/>
  <c r="U2750" i="5"/>
  <c r="V2750" i="5"/>
  <c r="U2751" i="5"/>
  <c r="V2751" i="5"/>
  <c r="U2752" i="5"/>
  <c r="V2752" i="5"/>
  <c r="T2754" i="5"/>
  <c r="V2754" i="5" s="1"/>
  <c r="T2755" i="5"/>
  <c r="U2756" i="5"/>
  <c r="V2756" i="5"/>
  <c r="U2757" i="5"/>
  <c r="V2757" i="5"/>
  <c r="U2758" i="5"/>
  <c r="V2758" i="5"/>
  <c r="U2729" i="5"/>
  <c r="V2729" i="5"/>
  <c r="U2730" i="5"/>
  <c r="V2730" i="5"/>
  <c r="T2715" i="5"/>
  <c r="T2714" i="5"/>
  <c r="U2714" i="5" s="1"/>
  <c r="T2723" i="5"/>
  <c r="T2216" i="5"/>
  <c r="U2216" i="5" s="1"/>
  <c r="T2142" i="5"/>
  <c r="T2141" i="5"/>
  <c r="U2141" i="5" s="1"/>
  <c r="T2107" i="5"/>
  <c r="U2107" i="5" s="1"/>
  <c r="T2111" i="5"/>
  <c r="V2111" i="5" s="1"/>
  <c r="T2117" i="5"/>
  <c r="T2074" i="5"/>
  <c r="T2091" i="5"/>
  <c r="V2091" i="5" s="1"/>
  <c r="T2054" i="5"/>
  <c r="T2041" i="5"/>
  <c r="T2049" i="5"/>
  <c r="U2049" i="5" s="1"/>
  <c r="T2051" i="5"/>
  <c r="U2051" i="5" s="1"/>
  <c r="T2023" i="5"/>
  <c r="V2023" i="5" s="1"/>
  <c r="T2022" i="5"/>
  <c r="T2006" i="5"/>
  <c r="V2006" i="5" s="1"/>
  <c r="T2014" i="5"/>
  <c r="V2014" i="5" s="1"/>
  <c r="T2013" i="5"/>
  <c r="T2018" i="5"/>
  <c r="U2018" i="5" s="1"/>
  <c r="T1974" i="5"/>
  <c r="U1974" i="5" s="1"/>
  <c r="T1973" i="5"/>
  <c r="U1973" i="5" s="1"/>
  <c r="T1976" i="5"/>
  <c r="U1976" i="5" s="1"/>
  <c r="T1978" i="5"/>
  <c r="T1984" i="5"/>
  <c r="T1920" i="5"/>
  <c r="U1920" i="5" s="1"/>
  <c r="T1921" i="5"/>
  <c r="V1921" i="5" s="1"/>
  <c r="T1927" i="5"/>
  <c r="T1924" i="5"/>
  <c r="U1924" i="5" s="1"/>
  <c r="T1930" i="5"/>
  <c r="U1930" i="5" s="1"/>
  <c r="T1960" i="5"/>
  <c r="U1960" i="5" s="1"/>
  <c r="T1959" i="5"/>
  <c r="T1952" i="5"/>
  <c r="U1952" i="5" s="1"/>
  <c r="T1928" i="5"/>
  <c r="U1928" i="5" s="1"/>
  <c r="T2191" i="5"/>
  <c r="V2191" i="5" s="1"/>
  <c r="T2112" i="5"/>
  <c r="U2112" i="5" s="1"/>
  <c r="T2090" i="5"/>
  <c r="U2090" i="5" s="1"/>
  <c r="T2082" i="5"/>
  <c r="V2082" i="5" s="1"/>
  <c r="T2081" i="5"/>
  <c r="T2043" i="5"/>
  <c r="U2043" i="5" s="1"/>
  <c r="T2024" i="5"/>
  <c r="U2024" i="5" s="1"/>
  <c r="T2015" i="5"/>
  <c r="U2015" i="5" s="1"/>
  <c r="T2009" i="5"/>
  <c r="T2008" i="5"/>
  <c r="T2007" i="5"/>
  <c r="U2007" i="5" s="1"/>
  <c r="T1985" i="5"/>
  <c r="U1985" i="5" s="1"/>
  <c r="T1983" i="5"/>
  <c r="U1983" i="5" s="1"/>
  <c r="T1980" i="5"/>
  <c r="T1977" i="5"/>
  <c r="U1977" i="5" s="1"/>
  <c r="T1958" i="5"/>
  <c r="T1957" i="5"/>
  <c r="T1956" i="5"/>
  <c r="T1954" i="5"/>
  <c r="U1954" i="5" s="1"/>
  <c r="T1950" i="5"/>
  <c r="U1950" i="5" s="1"/>
  <c r="T1946" i="5"/>
  <c r="V1946" i="5" s="1"/>
  <c r="T1945" i="5"/>
  <c r="T1925" i="5"/>
  <c r="T1923" i="5"/>
  <c r="V1923" i="5" s="1"/>
  <c r="T1919" i="5"/>
  <c r="V1919" i="5" s="1"/>
  <c r="T2159" i="5"/>
  <c r="U2159" i="5" s="1"/>
  <c r="T2208" i="5"/>
  <c r="U2208" i="5" s="1"/>
  <c r="T2178" i="5"/>
  <c r="U2178" i="5" s="1"/>
  <c r="T2180" i="5"/>
  <c r="T2183" i="5"/>
  <c r="T2182" i="5"/>
  <c r="V2182" i="5" s="1"/>
  <c r="T2188" i="5"/>
  <c r="V2188" i="5" s="1"/>
  <c r="T2187" i="5"/>
  <c r="V2187" i="5" s="1"/>
  <c r="T2186" i="5"/>
  <c r="T2185" i="5"/>
  <c r="U2185" i="5" s="1"/>
  <c r="T2150" i="5"/>
  <c r="V2150" i="5" s="1"/>
  <c r="T2124" i="5"/>
  <c r="U2124" i="5" s="1"/>
  <c r="T2118" i="5"/>
  <c r="U2118" i="5" s="1"/>
  <c r="T2073" i="5"/>
  <c r="U2073" i="5" s="1"/>
  <c r="T2089" i="5"/>
  <c r="U2089" i="5" s="1"/>
  <c r="T2088" i="5"/>
  <c r="T2087" i="5"/>
  <c r="T2045" i="5"/>
  <c r="U2045" i="5" s="1"/>
  <c r="T2050" i="5"/>
  <c r="U2050" i="5" s="1"/>
  <c r="T2052" i="5"/>
  <c r="U2052" i="5" s="1"/>
  <c r="T2005" i="5"/>
  <c r="T2004" i="5"/>
  <c r="T2011" i="5"/>
  <c r="U2011" i="5" s="1"/>
  <c r="T2010" i="5"/>
  <c r="U2010" i="5" s="1"/>
  <c r="T2020" i="5"/>
  <c r="T2019" i="5"/>
  <c r="U2019" i="5" s="1"/>
  <c r="T1975" i="5"/>
  <c r="U1975" i="5" s="1"/>
  <c r="T1949" i="5"/>
  <c r="T1951" i="5"/>
  <c r="T2278" i="5"/>
  <c r="V2278" i="5" s="1"/>
  <c r="T2277" i="5"/>
  <c r="U2277" i="5" s="1"/>
  <c r="T2276" i="5"/>
  <c r="U2276" i="5" s="1"/>
  <c r="T2274" i="5"/>
  <c r="U2274" i="5" s="1"/>
  <c r="T2273" i="5"/>
  <c r="U2273" i="5" s="1"/>
  <c r="T2270" i="5"/>
  <c r="V2270" i="5" s="1"/>
  <c r="T2267" i="5"/>
  <c r="T2238" i="5"/>
  <c r="T2242" i="5"/>
  <c r="U2242" i="5" s="1"/>
  <c r="T2246" i="5"/>
  <c r="U2246" i="5" s="1"/>
  <c r="T2254" i="5"/>
  <c r="U2254" i="5" s="1"/>
  <c r="T2253" i="5"/>
  <c r="T2251" i="5"/>
  <c r="U2251" i="5" s="1"/>
  <c r="T2250" i="5"/>
  <c r="U2250" i="5" s="1"/>
  <c r="T2249" i="5"/>
  <c r="V2249" i="5" s="1"/>
  <c r="T2247" i="5"/>
  <c r="V2247" i="5" s="1"/>
  <c r="T2207" i="5"/>
  <c r="U2207" i="5" s="1"/>
  <c r="T2209" i="5"/>
  <c r="T2211" i="5"/>
  <c r="T2213" i="5"/>
  <c r="T2218" i="5"/>
  <c r="U2218" i="5" s="1"/>
  <c r="T2217" i="5"/>
  <c r="V2217" i="5" s="1"/>
  <c r="T2184" i="5"/>
  <c r="V2184" i="5" s="1"/>
  <c r="T2189" i="5"/>
  <c r="T2194" i="5"/>
  <c r="U2194" i="5" s="1"/>
  <c r="T2193" i="5"/>
  <c r="U2193" i="5" s="1"/>
  <c r="T2192" i="5"/>
  <c r="U2192" i="5" s="1"/>
  <c r="T2157" i="5"/>
  <c r="T2146" i="5"/>
  <c r="U2146" i="5" s="1"/>
  <c r="T2144" i="5"/>
  <c r="U2144" i="5" s="1"/>
  <c r="T2143" i="5"/>
  <c r="V2143" i="5" s="1"/>
  <c r="T2154" i="5"/>
  <c r="T2148" i="5"/>
  <c r="U2148" i="5" s="1"/>
  <c r="T2147" i="5"/>
  <c r="U2147" i="5" s="1"/>
  <c r="T2106" i="5"/>
  <c r="T2105" i="5"/>
  <c r="T2110" i="5"/>
  <c r="V2110" i="5" s="1"/>
  <c r="T2109" i="5"/>
  <c r="U2109" i="5" s="1"/>
  <c r="T2114" i="5"/>
  <c r="U2114" i="5" s="1"/>
  <c r="T2113" i="5"/>
  <c r="T2116" i="5"/>
  <c r="V2116" i="5" s="1"/>
  <c r="T2123" i="5"/>
  <c r="V2123" i="5" s="1"/>
  <c r="T2120" i="5"/>
  <c r="U2120" i="5" s="1"/>
  <c r="T2119" i="5"/>
  <c r="T2072" i="5"/>
  <c r="V2072" i="5" s="1"/>
  <c r="T2071" i="5"/>
  <c r="U2071" i="5" s="1"/>
  <c r="T2079" i="5"/>
  <c r="T2078" i="5"/>
  <c r="T2077" i="5"/>
  <c r="U2077" i="5" s="1"/>
  <c r="T2076" i="5"/>
  <c r="U2076" i="5" s="1"/>
  <c r="T2075" i="5"/>
  <c r="U2075" i="5" s="1"/>
  <c r="T2092" i="5"/>
  <c r="V2092" i="5" s="1"/>
  <c r="T2086" i="5"/>
  <c r="V2086" i="5" s="1"/>
  <c r="T2085" i="5"/>
  <c r="U2085" i="5" s="1"/>
  <c r="T2040" i="5"/>
  <c r="V2040" i="5" s="1"/>
  <c r="T2039" i="5"/>
  <c r="T2038" i="5"/>
  <c r="V2038" i="5" s="1"/>
  <c r="T2042" i="5"/>
  <c r="T2044" i="5"/>
  <c r="V2044" i="5" s="1"/>
  <c r="T2046" i="5"/>
  <c r="T2053" i="5"/>
  <c r="U2053" i="5" s="1"/>
  <c r="T2048" i="5"/>
  <c r="U2048" i="5" s="1"/>
  <c r="T2047" i="5"/>
  <c r="V2047" i="5" s="1"/>
  <c r="T2012" i="5"/>
  <c r="U2012" i="5" s="1"/>
  <c r="T2021" i="5"/>
  <c r="U2021" i="5" s="1"/>
  <c r="T2016" i="5"/>
  <c r="T2017" i="5"/>
  <c r="T1986" i="5"/>
  <c r="T1979" i="5"/>
  <c r="U1979" i="5" s="1"/>
  <c r="T1948" i="5"/>
  <c r="U1948" i="5" s="1"/>
  <c r="T1947" i="5"/>
  <c r="T1953" i="5"/>
  <c r="T1932" i="5"/>
  <c r="V1932" i="5" s="1"/>
  <c r="T1931" i="5"/>
  <c r="U1931" i="5" s="1"/>
  <c r="T1929" i="5"/>
  <c r="V1929" i="5" s="1"/>
  <c r="T1926" i="5"/>
  <c r="T2269" i="5"/>
  <c r="U2269" i="5" s="1"/>
  <c r="T2268" i="5"/>
  <c r="U2268" i="5" s="1"/>
  <c r="T2275" i="5"/>
  <c r="T2272" i="5"/>
  <c r="T2271" i="5"/>
  <c r="T2252" i="5"/>
  <c r="T2237" i="5"/>
  <c r="T2239" i="5"/>
  <c r="T2241" i="5"/>
  <c r="U2241" i="5" s="1"/>
  <c r="T2240" i="5"/>
  <c r="U2240" i="5" s="1"/>
  <c r="T2245" i="5"/>
  <c r="V2245" i="5" s="1"/>
  <c r="T2244" i="5"/>
  <c r="T2243" i="5"/>
  <c r="U2243" i="5" s="1"/>
  <c r="T2248" i="5"/>
  <c r="T2210" i="5"/>
  <c r="T2212" i="5"/>
  <c r="V2212" i="5" s="1"/>
  <c r="T2214" i="5"/>
  <c r="U2214" i="5" s="1"/>
  <c r="T2220" i="5"/>
  <c r="U2220" i="5" s="1"/>
  <c r="T2219" i="5"/>
  <c r="V2219" i="5" s="1"/>
  <c r="T2215" i="5"/>
  <c r="T2177" i="5"/>
  <c r="U2177" i="5" s="1"/>
  <c r="T2179" i="5"/>
  <c r="U2179" i="5" s="1"/>
  <c r="T2181" i="5"/>
  <c r="U2181" i="5" s="1"/>
  <c r="T2190" i="5"/>
  <c r="U2190" i="5" s="1"/>
  <c r="T2160" i="5"/>
  <c r="U2160" i="5" s="1"/>
  <c r="T2158" i="5"/>
  <c r="U2158" i="5" s="1"/>
  <c r="T2156" i="5"/>
  <c r="V2156" i="5" s="1"/>
  <c r="T2155" i="5"/>
  <c r="T2152" i="5"/>
  <c r="U2152" i="5" s="1"/>
  <c r="T2149" i="5"/>
  <c r="T2145" i="5"/>
  <c r="V2145" i="5" s="1"/>
  <c r="T2108" i="5"/>
  <c r="T2115" i="5"/>
  <c r="U2115" i="5" s="1"/>
  <c r="T2122" i="5"/>
  <c r="U2122" i="5" s="1"/>
  <c r="T2121" i="5"/>
  <c r="V2121" i="5" s="1"/>
  <c r="T2080" i="5"/>
  <c r="V2080" i="5" s="1"/>
  <c r="T2084" i="5"/>
  <c r="V2084" i="5" s="1"/>
  <c r="T2083" i="5"/>
  <c r="U2083" i="5" s="1"/>
  <c r="T2037" i="5"/>
  <c r="V2037" i="5" s="1"/>
  <c r="U2712" i="5"/>
  <c r="V2712" i="5"/>
  <c r="U2713" i="5"/>
  <c r="V2713" i="5"/>
  <c r="U2716" i="5"/>
  <c r="V2716" i="5"/>
  <c r="U2717" i="5"/>
  <c r="V2717" i="5"/>
  <c r="U2718" i="5"/>
  <c r="V2718" i="5"/>
  <c r="U2719" i="5"/>
  <c r="V2719" i="5"/>
  <c r="U2720" i="5"/>
  <c r="V2720" i="5"/>
  <c r="U2721" i="5"/>
  <c r="V2721" i="5"/>
  <c r="U2722" i="5"/>
  <c r="V2722" i="5"/>
  <c r="U2724" i="5"/>
  <c r="V2724" i="5"/>
  <c r="U2725" i="5"/>
  <c r="V2725" i="5"/>
  <c r="U2726" i="5"/>
  <c r="V2726" i="5"/>
  <c r="U2727" i="5"/>
  <c r="V2727" i="5"/>
  <c r="U2728" i="5"/>
  <c r="V2728" i="5"/>
  <c r="U2759" i="5"/>
  <c r="V2759" i="5"/>
  <c r="U2760" i="5"/>
  <c r="V2760" i="5"/>
  <c r="U2761" i="5"/>
  <c r="V2761" i="5"/>
  <c r="U2762" i="5"/>
  <c r="V2762" i="5"/>
  <c r="U2763" i="5"/>
  <c r="V2763" i="5"/>
  <c r="U2764" i="5"/>
  <c r="V2764" i="5"/>
  <c r="U2765" i="5"/>
  <c r="V2765" i="5"/>
  <c r="U2766" i="5"/>
  <c r="V2766" i="5"/>
  <c r="U2767" i="5"/>
  <c r="V2767" i="5"/>
  <c r="U2768" i="5"/>
  <c r="V2768" i="5"/>
  <c r="U2769" i="5"/>
  <c r="V2769" i="5"/>
  <c r="U2770" i="5"/>
  <c r="V2770" i="5"/>
  <c r="U2772" i="5"/>
  <c r="V2772" i="5"/>
  <c r="U2773" i="5"/>
  <c r="V2773" i="5"/>
  <c r="U2774" i="5"/>
  <c r="V2774" i="5"/>
  <c r="U2775" i="5"/>
  <c r="V2775" i="5"/>
  <c r="U2776" i="5"/>
  <c r="V2776" i="5"/>
  <c r="U2777" i="5"/>
  <c r="V2777" i="5"/>
  <c r="U2780" i="5"/>
  <c r="V2780" i="5"/>
  <c r="U2781" i="5"/>
  <c r="V2781" i="5"/>
  <c r="U2782" i="5"/>
  <c r="V2782" i="5"/>
  <c r="U2783" i="5"/>
  <c r="V2783" i="5"/>
  <c r="U2784" i="5"/>
  <c r="V2784" i="5"/>
  <c r="U2804" i="5"/>
  <c r="V2804" i="5"/>
  <c r="U2805" i="5"/>
  <c r="V2805" i="5"/>
  <c r="U2806" i="5"/>
  <c r="V2806" i="5"/>
  <c r="U2807" i="5"/>
  <c r="V2807" i="5"/>
  <c r="U2832" i="5"/>
  <c r="V2832" i="5"/>
  <c r="U2833" i="5"/>
  <c r="V2833" i="5"/>
  <c r="U2834" i="5"/>
  <c r="V2834" i="5"/>
  <c r="U2835" i="5"/>
  <c r="V2835" i="5"/>
  <c r="U2836" i="5"/>
  <c r="V2836" i="5"/>
  <c r="U2837" i="5"/>
  <c r="V2837" i="5"/>
  <c r="U2838" i="5"/>
  <c r="V2838" i="5"/>
  <c r="U2839" i="5"/>
  <c r="V2839" i="5"/>
  <c r="U2840" i="5"/>
  <c r="V2840" i="5"/>
  <c r="U2841" i="5"/>
  <c r="V2841" i="5"/>
  <c r="U2865" i="5"/>
  <c r="V2865" i="5"/>
  <c r="U2866" i="5"/>
  <c r="V2866" i="5"/>
  <c r="U2867" i="5"/>
  <c r="V2867" i="5"/>
  <c r="U2868" i="5"/>
  <c r="V2868" i="5"/>
  <c r="U2869" i="5"/>
  <c r="V2869" i="5"/>
  <c r="U2870" i="5"/>
  <c r="V2870" i="5"/>
  <c r="U2871" i="5"/>
  <c r="V2871" i="5"/>
  <c r="U2872" i="5"/>
  <c r="V2872" i="5"/>
  <c r="U2873" i="5"/>
  <c r="V2873" i="5"/>
  <c r="U2874" i="5"/>
  <c r="V2874" i="5"/>
  <c r="U2875" i="5"/>
  <c r="V2875" i="5"/>
  <c r="U2876" i="5"/>
  <c r="V2876" i="5"/>
  <c r="U2877" i="5"/>
  <c r="V2877" i="5"/>
  <c r="U2878" i="5"/>
  <c r="V2878" i="5"/>
  <c r="U2879" i="5"/>
  <c r="V2879" i="5"/>
  <c r="U2880" i="5"/>
  <c r="V2880" i="5"/>
  <c r="U2881" i="5"/>
  <c r="V2881" i="5"/>
  <c r="U2882" i="5"/>
  <c r="V2882" i="5"/>
  <c r="U2883" i="5"/>
  <c r="V2883" i="5"/>
  <c r="U2884" i="5"/>
  <c r="V2884" i="5"/>
  <c r="U2885" i="5"/>
  <c r="V2885" i="5"/>
  <c r="U2886" i="5"/>
  <c r="V2886" i="5"/>
  <c r="U2887" i="5"/>
  <c r="V2887" i="5"/>
  <c r="U2888" i="5"/>
  <c r="V2888" i="5"/>
  <c r="U2889" i="5"/>
  <c r="V2889" i="5"/>
  <c r="U2890" i="5"/>
  <c r="V2890" i="5"/>
  <c r="U2891" i="5"/>
  <c r="V2891" i="5"/>
  <c r="U2892" i="5"/>
  <c r="V2892" i="5"/>
  <c r="U2893" i="5"/>
  <c r="V2893" i="5"/>
  <c r="U2894" i="5"/>
  <c r="V2894" i="5"/>
  <c r="U2895" i="5"/>
  <c r="V2895" i="5"/>
  <c r="U2896" i="5"/>
  <c r="V2896" i="5"/>
  <c r="U2897" i="5"/>
  <c r="V2897" i="5"/>
  <c r="U2898" i="5"/>
  <c r="V2898" i="5"/>
  <c r="U2899" i="5"/>
  <c r="V2899" i="5"/>
  <c r="U2900" i="5"/>
  <c r="V2900" i="5"/>
  <c r="U2901" i="5"/>
  <c r="V2901" i="5"/>
  <c r="U2902" i="5"/>
  <c r="V2902" i="5"/>
  <c r="U2903" i="5"/>
  <c r="V2903" i="5"/>
  <c r="U2904" i="5"/>
  <c r="V2904" i="5"/>
  <c r="U2905" i="5"/>
  <c r="V2905" i="5"/>
  <c r="U2906" i="5"/>
  <c r="V2906" i="5"/>
  <c r="U2907" i="5"/>
  <c r="V2907" i="5"/>
  <c r="U2908" i="5"/>
  <c r="V2908" i="5"/>
  <c r="U2909" i="5"/>
  <c r="V2909" i="5"/>
  <c r="U2910" i="5"/>
  <c r="V2910" i="5"/>
  <c r="U2911" i="5"/>
  <c r="V2911" i="5"/>
  <c r="U2912" i="5"/>
  <c r="V2912" i="5"/>
  <c r="U2913" i="5"/>
  <c r="V2913" i="5"/>
  <c r="U2914" i="5"/>
  <c r="V2914" i="5"/>
  <c r="U2915" i="5"/>
  <c r="V2915" i="5"/>
  <c r="U2916" i="5"/>
  <c r="V2916" i="5"/>
  <c r="U2917" i="5"/>
  <c r="V2917" i="5"/>
  <c r="U2918" i="5"/>
  <c r="V2918" i="5"/>
  <c r="U2919" i="5"/>
  <c r="V2919" i="5"/>
  <c r="U2920" i="5"/>
  <c r="V2920" i="5"/>
  <c r="U2921" i="5"/>
  <c r="V2921" i="5"/>
  <c r="U2922" i="5"/>
  <c r="V2922" i="5"/>
  <c r="U2923" i="5"/>
  <c r="V2923" i="5"/>
  <c r="U2924" i="5"/>
  <c r="V2924" i="5"/>
  <c r="U2925" i="5"/>
  <c r="V2925" i="5"/>
  <c r="U2926" i="5"/>
  <c r="V2926" i="5"/>
  <c r="U2927" i="5"/>
  <c r="V2927" i="5"/>
  <c r="U2928" i="5"/>
  <c r="V2928" i="5"/>
  <c r="U2929" i="5"/>
  <c r="V2929" i="5"/>
  <c r="U2930" i="5"/>
  <c r="V2930" i="5"/>
  <c r="U2931" i="5"/>
  <c r="V2931" i="5"/>
  <c r="U2932" i="5"/>
  <c r="V2932" i="5"/>
  <c r="U2933" i="5"/>
  <c r="V2933" i="5"/>
  <c r="U2955" i="5"/>
  <c r="V2955" i="5"/>
  <c r="U2956" i="5"/>
  <c r="V2956" i="5"/>
  <c r="U2957" i="5"/>
  <c r="V2957" i="5"/>
  <c r="U2958" i="5"/>
  <c r="V2958" i="5"/>
  <c r="U2959" i="5"/>
  <c r="V2959" i="5"/>
  <c r="U2960" i="5"/>
  <c r="V2960" i="5"/>
  <c r="U2961" i="5"/>
  <c r="V2961" i="5"/>
  <c r="U2962" i="5"/>
  <c r="V2962" i="5"/>
  <c r="U2963" i="5"/>
  <c r="V2963" i="5"/>
  <c r="U2964" i="5"/>
  <c r="V2964" i="5"/>
  <c r="U2965" i="5"/>
  <c r="V2965" i="5"/>
  <c r="U2966" i="5"/>
  <c r="V2966" i="5"/>
  <c r="U2967" i="5"/>
  <c r="V2967" i="5"/>
  <c r="U2968" i="5"/>
  <c r="V2968" i="5"/>
  <c r="U2969" i="5"/>
  <c r="V2969" i="5"/>
  <c r="U2970" i="5"/>
  <c r="V2970" i="5"/>
  <c r="U2971" i="5"/>
  <c r="V2971" i="5"/>
  <c r="U2972" i="5"/>
  <c r="V2972" i="5"/>
  <c r="U2973" i="5"/>
  <c r="V2973" i="5"/>
  <c r="U2976" i="5"/>
  <c r="V2976" i="5"/>
  <c r="U2977" i="5"/>
  <c r="V2977" i="5"/>
  <c r="U2978" i="5"/>
  <c r="V2978" i="5"/>
  <c r="U2979" i="5"/>
  <c r="V2979" i="5"/>
  <c r="U2980" i="5"/>
  <c r="V2980" i="5"/>
  <c r="U2981" i="5"/>
  <c r="V2981" i="5"/>
  <c r="U2982" i="5"/>
  <c r="V2982" i="5"/>
  <c r="U2983" i="5"/>
  <c r="V2983" i="5"/>
  <c r="U2984" i="5"/>
  <c r="V2984" i="5"/>
  <c r="U2985" i="5"/>
  <c r="V2985" i="5"/>
  <c r="U2986" i="5"/>
  <c r="V2986" i="5"/>
  <c r="U2987" i="5"/>
  <c r="V2987" i="5"/>
  <c r="U2988" i="5"/>
  <c r="V2988" i="5"/>
  <c r="U2989" i="5"/>
  <c r="V2989" i="5"/>
  <c r="U2990" i="5"/>
  <c r="V2990" i="5"/>
  <c r="U2991" i="5"/>
  <c r="V2991" i="5"/>
  <c r="U2992" i="5"/>
  <c r="V2992" i="5"/>
  <c r="U2993" i="5"/>
  <c r="V2993" i="5"/>
  <c r="U2994" i="5"/>
  <c r="V2994" i="5"/>
  <c r="U2995" i="5"/>
  <c r="V2995" i="5"/>
  <c r="U2996" i="5"/>
  <c r="V2996" i="5"/>
  <c r="U2997" i="5"/>
  <c r="V2997" i="5"/>
  <c r="U2998" i="5"/>
  <c r="V2998" i="5"/>
  <c r="U2999" i="5"/>
  <c r="V2999" i="5"/>
  <c r="U3000" i="5"/>
  <c r="V3000" i="5"/>
  <c r="U3001" i="5"/>
  <c r="V3001" i="5"/>
  <c r="U3002" i="5"/>
  <c r="V3002" i="5"/>
  <c r="U3003" i="5"/>
  <c r="V3003" i="5"/>
  <c r="U3004" i="5"/>
  <c r="V3004" i="5"/>
  <c r="U3005" i="5"/>
  <c r="V3005" i="5"/>
  <c r="U3006" i="5"/>
  <c r="V3006" i="5"/>
  <c r="U3007" i="5"/>
  <c r="V3007" i="5"/>
  <c r="U3008" i="5"/>
  <c r="V3008" i="5"/>
  <c r="U3009" i="5"/>
  <c r="V3009" i="5"/>
  <c r="U3014" i="5"/>
  <c r="V3014" i="5"/>
  <c r="U3015" i="5"/>
  <c r="V3015" i="5"/>
  <c r="U3018" i="5"/>
  <c r="U3020" i="5"/>
  <c r="V3020" i="5"/>
  <c r="U3021" i="5"/>
  <c r="V3021" i="5"/>
  <c r="U3022" i="5"/>
  <c r="V3022" i="5"/>
  <c r="U3023" i="5"/>
  <c r="V3023" i="5"/>
  <c r="U3026" i="5"/>
  <c r="V3026" i="5"/>
  <c r="U3027" i="5"/>
  <c r="V3027" i="5"/>
  <c r="U3028" i="5"/>
  <c r="V3028" i="5"/>
  <c r="U3029" i="5"/>
  <c r="V3029" i="5"/>
  <c r="U3030" i="5"/>
  <c r="V3030" i="5"/>
  <c r="U3031" i="5"/>
  <c r="V3031" i="5"/>
  <c r="U3032" i="5"/>
  <c r="V3032" i="5"/>
  <c r="U3033" i="5"/>
  <c r="V3033" i="5"/>
  <c r="U3034" i="5"/>
  <c r="V3034" i="5"/>
  <c r="U3035" i="5"/>
  <c r="V3035" i="5"/>
  <c r="U3036" i="5"/>
  <c r="V3036" i="5"/>
  <c r="U3037" i="5"/>
  <c r="V3037" i="5"/>
  <c r="U3038" i="5"/>
  <c r="V3038" i="5"/>
  <c r="U3039" i="5"/>
  <c r="V3039" i="5"/>
  <c r="U3040" i="5"/>
  <c r="V3040" i="5"/>
  <c r="U3041" i="5"/>
  <c r="V3041" i="5"/>
  <c r="U3042" i="5"/>
  <c r="V3042" i="5"/>
  <c r="U3043" i="5"/>
  <c r="V3043" i="5"/>
  <c r="U3045" i="5"/>
  <c r="V3045" i="5"/>
  <c r="U3046" i="5"/>
  <c r="V3046" i="5"/>
  <c r="U3047" i="5"/>
  <c r="V3047" i="5"/>
  <c r="U3048" i="5"/>
  <c r="V3048" i="5"/>
  <c r="U3049" i="5"/>
  <c r="V3049" i="5"/>
  <c r="U3050" i="5"/>
  <c r="V3050" i="5"/>
  <c r="U3051" i="5"/>
  <c r="V3051" i="5"/>
  <c r="U3052" i="5"/>
  <c r="V3052" i="5"/>
  <c r="U3056" i="5"/>
  <c r="V3056" i="5"/>
  <c r="U3057" i="5"/>
  <c r="V3057" i="5"/>
  <c r="U2452" i="5"/>
  <c r="V2452" i="5"/>
  <c r="T2562" i="5"/>
  <c r="T2699" i="5"/>
  <c r="T2698" i="5"/>
  <c r="T2697" i="5"/>
  <c r="T2696" i="5"/>
  <c r="U2696" i="5" s="1"/>
  <c r="T2695" i="5"/>
  <c r="V2695" i="5" s="1"/>
  <c r="T2694" i="5"/>
  <c r="V2694" i="5" s="1"/>
  <c r="T2693" i="5"/>
  <c r="V2693" i="5" s="1"/>
  <c r="T2692" i="5"/>
  <c r="V2692" i="5" s="1"/>
  <c r="T2691" i="5"/>
  <c r="T2690" i="5"/>
  <c r="T2689" i="5"/>
  <c r="V2689" i="5" s="1"/>
  <c r="V2688" i="5"/>
  <c r="U2688" i="5"/>
  <c r="V2687" i="5"/>
  <c r="U2687" i="5"/>
  <c r="V2686" i="5"/>
  <c r="U2686" i="5"/>
  <c r="V2685" i="5"/>
  <c r="U2685" i="5"/>
  <c r="V2684" i="5"/>
  <c r="U2684" i="5"/>
  <c r="T2683" i="5"/>
  <c r="T2682" i="5"/>
  <c r="V2682" i="5" s="1"/>
  <c r="T2681" i="5"/>
  <c r="T2680" i="5"/>
  <c r="V2679" i="5"/>
  <c r="U2679" i="5"/>
  <c r="V2678" i="5"/>
  <c r="U2678" i="5"/>
  <c r="V2677" i="5"/>
  <c r="U2677" i="5"/>
  <c r="V2676" i="5"/>
  <c r="U2676" i="5"/>
  <c r="T2675" i="5"/>
  <c r="T2674" i="5"/>
  <c r="V2674" i="5" s="1"/>
  <c r="T2673" i="5"/>
  <c r="U2673" i="5" s="1"/>
  <c r="T2672" i="5"/>
  <c r="V2672" i="5" s="1"/>
  <c r="V2671" i="5"/>
  <c r="U2671" i="5"/>
  <c r="V2670" i="5"/>
  <c r="U2670" i="5"/>
  <c r="V2669" i="5"/>
  <c r="U2669" i="5"/>
  <c r="V2668" i="5"/>
  <c r="U2668" i="5"/>
  <c r="T2667" i="5"/>
  <c r="T2666" i="5"/>
  <c r="V2666" i="5" s="1"/>
  <c r="V2665" i="5"/>
  <c r="U2665" i="5"/>
  <c r="V2664" i="5"/>
  <c r="U2664" i="5"/>
  <c r="V2663" i="5"/>
  <c r="U2663" i="5"/>
  <c r="V2662" i="5"/>
  <c r="U2662" i="5"/>
  <c r="T2661" i="5"/>
  <c r="U2661" i="5" s="1"/>
  <c r="T2660" i="5"/>
  <c r="T2659" i="5"/>
  <c r="T2658" i="5"/>
  <c r="T2657" i="5"/>
  <c r="T2656" i="5"/>
  <c r="V2656" i="5" s="1"/>
  <c r="T2655" i="5"/>
  <c r="V2655" i="5" s="1"/>
  <c r="T2654" i="5"/>
  <c r="V2654" i="5" s="1"/>
  <c r="T2653" i="5"/>
  <c r="U2653" i="5" s="1"/>
  <c r="T2652" i="5"/>
  <c r="U2652" i="5" s="1"/>
  <c r="T2651" i="5"/>
  <c r="T2650" i="5"/>
  <c r="V2650" i="5" s="1"/>
  <c r="T2649" i="5"/>
  <c r="V2649" i="5" s="1"/>
  <c r="T2648" i="5"/>
  <c r="U2648" i="5" s="1"/>
  <c r="T2647" i="5"/>
  <c r="U2647" i="5" s="1"/>
  <c r="T2646" i="5"/>
  <c r="T2645" i="5"/>
  <c r="V2645" i="5" s="1"/>
  <c r="T2644" i="5"/>
  <c r="T2643" i="5"/>
  <c r="U2643" i="5" s="1"/>
  <c r="T2642" i="5"/>
  <c r="V2642" i="5" s="1"/>
  <c r="T2641" i="5"/>
  <c r="V2641" i="5" s="1"/>
  <c r="T2640" i="5"/>
  <c r="T2639" i="5"/>
  <c r="T2638" i="5"/>
  <c r="U2638" i="5" s="1"/>
  <c r="T2637" i="5"/>
  <c r="T2636" i="5"/>
  <c r="V2636" i="5" s="1"/>
  <c r="T2635" i="5"/>
  <c r="T2634" i="5"/>
  <c r="T2633" i="5"/>
  <c r="U2633" i="5" s="1"/>
  <c r="T2632" i="5"/>
  <c r="V2631" i="5"/>
  <c r="U2631" i="5"/>
  <c r="V2630" i="5"/>
  <c r="U2630" i="5"/>
  <c r="V2629" i="5"/>
  <c r="U2629" i="5"/>
  <c r="V2628" i="5"/>
  <c r="U2628" i="5"/>
  <c r="T2627" i="5"/>
  <c r="U2627" i="5" s="1"/>
  <c r="T2626" i="5"/>
  <c r="U2626" i="5" s="1"/>
  <c r="T2625" i="5"/>
  <c r="V2625" i="5" s="1"/>
  <c r="T2624" i="5"/>
  <c r="V2624" i="5" s="1"/>
  <c r="V2623" i="5"/>
  <c r="U2623" i="5"/>
  <c r="V2622" i="5"/>
  <c r="U2622" i="5"/>
  <c r="V2621" i="5"/>
  <c r="U2621" i="5"/>
  <c r="V2620" i="5"/>
  <c r="U2620" i="5"/>
  <c r="T2619" i="5"/>
  <c r="T2618" i="5"/>
  <c r="T2617" i="5"/>
  <c r="U2617" i="5" s="1"/>
  <c r="V2616" i="5"/>
  <c r="U2616" i="5"/>
  <c r="V2615" i="5"/>
  <c r="U2615" i="5"/>
  <c r="V2614" i="5"/>
  <c r="U2614" i="5"/>
  <c r="V2613" i="5"/>
  <c r="U2613" i="5"/>
  <c r="T2613" i="5"/>
  <c r="V2612" i="5" s="1"/>
  <c r="T2612" i="5"/>
  <c r="V2611" i="5"/>
  <c r="U2611" i="5"/>
  <c r="V2610" i="5"/>
  <c r="U2610" i="5"/>
  <c r="V2609" i="5"/>
  <c r="U2609" i="5"/>
  <c r="V2608" i="5"/>
  <c r="U2608" i="5"/>
  <c r="T2607" i="5"/>
  <c r="T2606" i="5"/>
  <c r="V2606" i="5" s="1"/>
  <c r="T2605" i="5"/>
  <c r="V2605" i="5" s="1"/>
  <c r="T2604" i="5"/>
  <c r="T2603" i="5"/>
  <c r="T2602" i="5"/>
  <c r="V2602" i="5" s="1"/>
  <c r="T2601" i="5"/>
  <c r="V2601" i="5" s="1"/>
  <c r="T2600" i="5"/>
  <c r="T2599" i="5"/>
  <c r="V2599" i="5" s="1"/>
  <c r="T2598" i="5"/>
  <c r="T2597" i="5"/>
  <c r="V2597" i="5" s="1"/>
  <c r="T2596" i="5"/>
  <c r="V2596" i="5" s="1"/>
  <c r="V2595" i="5"/>
  <c r="U2595" i="5"/>
  <c r="V2594" i="5"/>
  <c r="U2594" i="5"/>
  <c r="V2593" i="5"/>
  <c r="U2593" i="5"/>
  <c r="V2592" i="5"/>
  <c r="U2592" i="5"/>
  <c r="T2591" i="5"/>
  <c r="T2590" i="5"/>
  <c r="V2590" i="5" s="1"/>
  <c r="T2589" i="5"/>
  <c r="T2588" i="5"/>
  <c r="V2588" i="5" s="1"/>
  <c r="V2587" i="5"/>
  <c r="U2587" i="5"/>
  <c r="V2586" i="5"/>
  <c r="U2586" i="5"/>
  <c r="V2585" i="5"/>
  <c r="U2585" i="5"/>
  <c r="V2584" i="5"/>
  <c r="U2584" i="5"/>
  <c r="T2583" i="5"/>
  <c r="V2583" i="5" s="1"/>
  <c r="T2582" i="5"/>
  <c r="U2582" i="5" s="1"/>
  <c r="V2581" i="5"/>
  <c r="U2581" i="5"/>
  <c r="V2580" i="5"/>
  <c r="U2580" i="5"/>
  <c r="V2579" i="5"/>
  <c r="U2579" i="5"/>
  <c r="V2578" i="5"/>
  <c r="U2578" i="5"/>
  <c r="T2577" i="5"/>
  <c r="U2577" i="5" s="1"/>
  <c r="T2576" i="5"/>
  <c r="U2576" i="5" s="1"/>
  <c r="V2575" i="5"/>
  <c r="U2575" i="5"/>
  <c r="V2574" i="5"/>
  <c r="U2574" i="5"/>
  <c r="V2573" i="5"/>
  <c r="U2573" i="5"/>
  <c r="V2572" i="5"/>
  <c r="U2572" i="5"/>
  <c r="T2571" i="5"/>
  <c r="V2571" i="5" s="1"/>
  <c r="T2570" i="5"/>
  <c r="U2570" i="5" s="1"/>
  <c r="T2569" i="5"/>
  <c r="T2568" i="5"/>
  <c r="T2567" i="5"/>
  <c r="T2566" i="5"/>
  <c r="V2566" i="5" s="1"/>
  <c r="T2565" i="5"/>
  <c r="T2564" i="5"/>
  <c r="T2563" i="5"/>
  <c r="U2563" i="5" s="1"/>
  <c r="T2561" i="5"/>
  <c r="V2560" i="5" s="1"/>
  <c r="T2560" i="5"/>
  <c r="T2559" i="5"/>
  <c r="V2559" i="5" s="1"/>
  <c r="T2558" i="5"/>
  <c r="T2557" i="5"/>
  <c r="V2557" i="5" s="1"/>
  <c r="T2556" i="5"/>
  <c r="V2555" i="5"/>
  <c r="U2555" i="5"/>
  <c r="V2554" i="5"/>
  <c r="U2554" i="5"/>
  <c r="V2553" i="5"/>
  <c r="U2553" i="5"/>
  <c r="V2552" i="5"/>
  <c r="U2552" i="5"/>
  <c r="T2551" i="5"/>
  <c r="T2550" i="5"/>
  <c r="V2550" i="5" s="1"/>
  <c r="T2549" i="5"/>
  <c r="U2549" i="5" s="1"/>
  <c r="T2548" i="5"/>
  <c r="V2548" i="5" s="1"/>
  <c r="T2547" i="5"/>
  <c r="V2547" i="5" s="1"/>
  <c r="T2546" i="5"/>
  <c r="V2546" i="5" s="1"/>
  <c r="T2545" i="5"/>
  <c r="U2545" i="5" s="1"/>
  <c r="T2544" i="5"/>
  <c r="U2544" i="5" s="1"/>
  <c r="T2543" i="5"/>
  <c r="V2543" i="5" s="1"/>
  <c r="T2542" i="5"/>
  <c r="T2541" i="5"/>
  <c r="U2541" i="5" s="1"/>
  <c r="V2540" i="5"/>
  <c r="U2540" i="5"/>
  <c r="T2539" i="5"/>
  <c r="T2538" i="5"/>
  <c r="U2538" i="5" s="1"/>
  <c r="T2537" i="5"/>
  <c r="T2536" i="5"/>
  <c r="T2535" i="5"/>
  <c r="V2535" i="5" s="1"/>
  <c r="T2534" i="5"/>
  <c r="V2534" i="5" s="1"/>
  <c r="T2533" i="5"/>
  <c r="T2532" i="5"/>
  <c r="U2532" i="5" s="1"/>
  <c r="T2531" i="5"/>
  <c r="V2531" i="5" s="1"/>
  <c r="T2530" i="5"/>
  <c r="T2529" i="5"/>
  <c r="V2529" i="5" s="1"/>
  <c r="T2528" i="5"/>
  <c r="T2527" i="5"/>
  <c r="T2526" i="5"/>
  <c r="U2526" i="5" s="1"/>
  <c r="T2525" i="5"/>
  <c r="T2524" i="5"/>
  <c r="T2523" i="5"/>
  <c r="T2522" i="5"/>
  <c r="V2521" i="5"/>
  <c r="U2521" i="5"/>
  <c r="V2520" i="5"/>
  <c r="U2520" i="5"/>
  <c r="T2519" i="5"/>
  <c r="V2519" i="5" s="1"/>
  <c r="T2518" i="5"/>
  <c r="T2517" i="5"/>
  <c r="V2517" i="5" s="1"/>
  <c r="T2516" i="5"/>
  <c r="V2516" i="5" s="1"/>
  <c r="T2515" i="5"/>
  <c r="T2514" i="5"/>
  <c r="V2513" i="5"/>
  <c r="U2513" i="5"/>
  <c r="V2512" i="5"/>
  <c r="U2512" i="5"/>
  <c r="V2511" i="5"/>
  <c r="U2511" i="5"/>
  <c r="T2510" i="5"/>
  <c r="V2510" i="5" s="1"/>
  <c r="T2509" i="5"/>
  <c r="U2509" i="5" s="1"/>
  <c r="T2508" i="5"/>
  <c r="U2508" i="5" s="1"/>
  <c r="V2507" i="5"/>
  <c r="U2507" i="5"/>
  <c r="T2506" i="5"/>
  <c r="V2506" i="5" s="1"/>
  <c r="T2505" i="5"/>
  <c r="V2505" i="5" s="1"/>
  <c r="V2504" i="5"/>
  <c r="U2504" i="5"/>
  <c r="T2503" i="5"/>
  <c r="V2503" i="5" s="1"/>
  <c r="T2502" i="5"/>
  <c r="U2502" i="5" s="1"/>
  <c r="T2501" i="5"/>
  <c r="V2501" i="5" s="1"/>
  <c r="T2500" i="5"/>
  <c r="T2499" i="5"/>
  <c r="V2499" i="5" s="1"/>
  <c r="T2498" i="5"/>
  <c r="V2498" i="5" s="1"/>
  <c r="T2497" i="5"/>
  <c r="U2497" i="5" s="1"/>
  <c r="T2496" i="5"/>
  <c r="T2495" i="5"/>
  <c r="T2494" i="5"/>
  <c r="U357" i="5"/>
  <c r="V357" i="5"/>
  <c r="U358" i="5"/>
  <c r="V358" i="5"/>
  <c r="U359" i="5"/>
  <c r="V359" i="5"/>
  <c r="U360" i="5"/>
  <c r="V360" i="5"/>
  <c r="U361" i="5"/>
  <c r="V361" i="5"/>
  <c r="U354" i="5"/>
  <c r="V354" i="5"/>
  <c r="U355" i="5"/>
  <c r="V355" i="5"/>
  <c r="U356" i="5"/>
  <c r="V356" i="5"/>
  <c r="U362" i="5"/>
  <c r="V362" i="5"/>
  <c r="U363" i="5"/>
  <c r="V363" i="5"/>
  <c r="U364" i="5"/>
  <c r="V364" i="5"/>
  <c r="U365" i="5"/>
  <c r="V365" i="5"/>
  <c r="U366" i="5"/>
  <c r="V366" i="5"/>
  <c r="U367" i="5"/>
  <c r="V367" i="5"/>
  <c r="U326" i="5"/>
  <c r="V326" i="5"/>
  <c r="U327" i="5"/>
  <c r="V327" i="5"/>
  <c r="U328" i="5"/>
  <c r="V328" i="5"/>
  <c r="U329" i="5"/>
  <c r="V329" i="5"/>
  <c r="U330" i="5"/>
  <c r="V330" i="5"/>
  <c r="U331" i="5"/>
  <c r="V331" i="5"/>
  <c r="U332" i="5"/>
  <c r="V332" i="5"/>
  <c r="U333" i="5"/>
  <c r="V333" i="5"/>
  <c r="U268" i="5"/>
  <c r="V268" i="5"/>
  <c r="U272" i="5"/>
  <c r="V272" i="5"/>
  <c r="U279" i="5"/>
  <c r="V279" i="5"/>
  <c r="U281" i="5"/>
  <c r="V281" i="5"/>
  <c r="U282" i="5"/>
  <c r="V282" i="5"/>
  <c r="U283" i="5"/>
  <c r="V283" i="5"/>
  <c r="U284" i="5"/>
  <c r="V284" i="5"/>
  <c r="U285" i="5"/>
  <c r="V285" i="5"/>
  <c r="U286" i="5"/>
  <c r="V286" i="5"/>
  <c r="U287" i="5"/>
  <c r="V287" i="5"/>
  <c r="U290" i="5"/>
  <c r="V290" i="5"/>
  <c r="U291" i="5"/>
  <c r="V291" i="5"/>
  <c r="U294" i="5"/>
  <c r="V294" i="5"/>
  <c r="U297" i="5"/>
  <c r="V297" i="5"/>
  <c r="U299" i="5"/>
  <c r="V299" i="5"/>
  <c r="U300" i="5"/>
  <c r="V300" i="5"/>
  <c r="U301" i="5"/>
  <c r="V301" i="5"/>
  <c r="U302" i="5"/>
  <c r="V302" i="5"/>
  <c r="U303" i="5"/>
  <c r="V303" i="5"/>
  <c r="U304" i="5"/>
  <c r="V304" i="5"/>
  <c r="U305" i="5"/>
  <c r="V305" i="5"/>
  <c r="U306" i="5"/>
  <c r="V306" i="5"/>
  <c r="U307" i="5"/>
  <c r="V307" i="5"/>
  <c r="U308" i="5"/>
  <c r="V308" i="5"/>
  <c r="U309" i="5"/>
  <c r="V309" i="5"/>
  <c r="U310" i="5"/>
  <c r="V310" i="5"/>
  <c r="U311" i="5"/>
  <c r="V311" i="5"/>
  <c r="U312" i="5"/>
  <c r="V312" i="5"/>
  <c r="U313" i="5"/>
  <c r="V313" i="5"/>
  <c r="U315" i="5"/>
  <c r="V315" i="5"/>
  <c r="U318" i="5"/>
  <c r="V318" i="5"/>
  <c r="U319" i="5"/>
  <c r="V319" i="5"/>
  <c r="U320" i="5"/>
  <c r="V320" i="5"/>
  <c r="U322" i="5"/>
  <c r="V322" i="5"/>
  <c r="U323" i="5"/>
  <c r="V323" i="5"/>
  <c r="U324" i="5"/>
  <c r="V324" i="5"/>
  <c r="T321" i="5"/>
  <c r="U321" i="5" s="1"/>
  <c r="T295" i="5"/>
  <c r="U295" i="5" s="1"/>
  <c r="N291" i="5"/>
  <c r="N290" i="5"/>
  <c r="N286" i="5"/>
  <c r="U380" i="5"/>
  <c r="V380" i="5"/>
  <c r="U381" i="5"/>
  <c r="V381" i="5"/>
  <c r="U382" i="5"/>
  <c r="V382" i="5"/>
  <c r="U383" i="5"/>
  <c r="V383" i="5"/>
  <c r="U384" i="5"/>
  <c r="V384" i="5"/>
  <c r="U385" i="5"/>
  <c r="V385" i="5"/>
  <c r="U386" i="5"/>
  <c r="V386" i="5"/>
  <c r="U387" i="5"/>
  <c r="V387" i="5"/>
  <c r="U388" i="5"/>
  <c r="V388" i="5"/>
  <c r="U389" i="5"/>
  <c r="V389" i="5"/>
  <c r="U390" i="5"/>
  <c r="V390" i="5"/>
  <c r="U391" i="5"/>
  <c r="V391" i="5"/>
  <c r="U392" i="5"/>
  <c r="V392" i="5"/>
  <c r="U393" i="5"/>
  <c r="V393" i="5"/>
  <c r="U394" i="5"/>
  <c r="V394" i="5"/>
  <c r="U395" i="5"/>
  <c r="V395" i="5"/>
  <c r="U396" i="5"/>
  <c r="V396" i="5"/>
  <c r="U397" i="5"/>
  <c r="V397" i="5"/>
  <c r="U398" i="5"/>
  <c r="V398" i="5"/>
  <c r="U399" i="5"/>
  <c r="V399" i="5"/>
  <c r="U400" i="5"/>
  <c r="V400" i="5"/>
  <c r="U401" i="5"/>
  <c r="V401" i="5"/>
  <c r="U402" i="5"/>
  <c r="V402" i="5"/>
  <c r="U403" i="5"/>
  <c r="V403" i="5"/>
  <c r="U404" i="5"/>
  <c r="V404" i="5"/>
  <c r="U405" i="5"/>
  <c r="V405" i="5"/>
  <c r="U406" i="5"/>
  <c r="V406" i="5"/>
  <c r="U407" i="5"/>
  <c r="V407" i="5"/>
  <c r="U408" i="5"/>
  <c r="V408" i="5"/>
  <c r="U409" i="5"/>
  <c r="V409" i="5"/>
  <c r="U410" i="5"/>
  <c r="V410" i="5"/>
  <c r="U411" i="5"/>
  <c r="V411" i="5"/>
  <c r="U412" i="5"/>
  <c r="V412" i="5"/>
  <c r="T1860" i="5"/>
  <c r="U1860" i="5" s="1"/>
  <c r="T824" i="5"/>
  <c r="U264" i="5"/>
  <c r="V264" i="5"/>
  <c r="U265" i="5"/>
  <c r="V265" i="5"/>
  <c r="U266" i="5"/>
  <c r="V266" i="5"/>
  <c r="U267" i="5"/>
  <c r="V267" i="5"/>
  <c r="U20" i="5"/>
  <c r="V20" i="5"/>
  <c r="U21" i="5"/>
  <c r="V21" i="5"/>
  <c r="U22" i="5"/>
  <c r="V22" i="5"/>
  <c r="U23" i="5"/>
  <c r="V23" i="5"/>
  <c r="U24" i="5"/>
  <c r="V24" i="5"/>
  <c r="U25" i="5"/>
  <c r="V25" i="5"/>
  <c r="U26" i="5"/>
  <c r="V26" i="5"/>
  <c r="N1087" i="5"/>
  <c r="U1955" i="5"/>
  <c r="V1955" i="5"/>
  <c r="U1981" i="5"/>
  <c r="V1981" i="5"/>
  <c r="U1982" i="5"/>
  <c r="V1982" i="5"/>
  <c r="U2003" i="5"/>
  <c r="V2003" i="5"/>
  <c r="U1922" i="5"/>
  <c r="V1922" i="5"/>
  <c r="T2266" i="5"/>
  <c r="U2266" i="5" s="1"/>
  <c r="T2265" i="5"/>
  <c r="V2265" i="5" s="1"/>
  <c r="T2264" i="5"/>
  <c r="U2264" i="5" s="1"/>
  <c r="T2263" i="5"/>
  <c r="U2263" i="5" s="1"/>
  <c r="T2262" i="5"/>
  <c r="V2262" i="5" s="1"/>
  <c r="T2261" i="5"/>
  <c r="U2261" i="5" s="1"/>
  <c r="T2260" i="5"/>
  <c r="U2260" i="5" s="1"/>
  <c r="T2259" i="5"/>
  <c r="U2259" i="5" s="1"/>
  <c r="T2258" i="5"/>
  <c r="U2258" i="5" s="1"/>
  <c r="T2257" i="5"/>
  <c r="U2257" i="5" s="1"/>
  <c r="T2256" i="5"/>
  <c r="U2256" i="5" s="1"/>
  <c r="T2255" i="5"/>
  <c r="V2255" i="5" s="1"/>
  <c r="T2236" i="5"/>
  <c r="U2236" i="5" s="1"/>
  <c r="T2235" i="5"/>
  <c r="V2235" i="5" s="1"/>
  <c r="T2234" i="5"/>
  <c r="V2234" i="5" s="1"/>
  <c r="T2233" i="5"/>
  <c r="V2233" i="5" s="1"/>
  <c r="T2232" i="5"/>
  <c r="V2232" i="5" s="1"/>
  <c r="T2231" i="5"/>
  <c r="V2231" i="5" s="1"/>
  <c r="T2230" i="5"/>
  <c r="U2230" i="5" s="1"/>
  <c r="T2229" i="5"/>
  <c r="V2229" i="5" s="1"/>
  <c r="T2228" i="5"/>
  <c r="V2228" i="5" s="1"/>
  <c r="T2227" i="5"/>
  <c r="V2227" i="5" s="1"/>
  <c r="T2226" i="5"/>
  <c r="U2226" i="5" s="1"/>
  <c r="T2225" i="5"/>
  <c r="U2225" i="5" s="1"/>
  <c r="T2224" i="5"/>
  <c r="V2224" i="5" s="1"/>
  <c r="T2223" i="5"/>
  <c r="V2223" i="5" s="1"/>
  <c r="T2222" i="5"/>
  <c r="U2222" i="5" s="1"/>
  <c r="T2221" i="5"/>
  <c r="V2221" i="5" s="1"/>
  <c r="T2206" i="5"/>
  <c r="U2206" i="5" s="1"/>
  <c r="T2205" i="5"/>
  <c r="V2205" i="5" s="1"/>
  <c r="T2204" i="5"/>
  <c r="V2204" i="5" s="1"/>
  <c r="T2203" i="5"/>
  <c r="U2203" i="5" s="1"/>
  <c r="T2202" i="5"/>
  <c r="U2202" i="5" s="1"/>
  <c r="T2201" i="5"/>
  <c r="U2201" i="5" s="1"/>
  <c r="T2200" i="5"/>
  <c r="U2200" i="5" s="1"/>
  <c r="T2199" i="5"/>
  <c r="V2199" i="5" s="1"/>
  <c r="T2198" i="5"/>
  <c r="V2198" i="5" s="1"/>
  <c r="T2197" i="5"/>
  <c r="U2197" i="5" s="1"/>
  <c r="T2196" i="5"/>
  <c r="V2196" i="5" s="1"/>
  <c r="T2195" i="5"/>
  <c r="U2195" i="5" s="1"/>
  <c r="T2176" i="5"/>
  <c r="V2176" i="5" s="1"/>
  <c r="T2175" i="5"/>
  <c r="U2175" i="5" s="1"/>
  <c r="T2174" i="5"/>
  <c r="U2174" i="5" s="1"/>
  <c r="T2173" i="5"/>
  <c r="V2173" i="5" s="1"/>
  <c r="T2172" i="5"/>
  <c r="U2172" i="5" s="1"/>
  <c r="T2171" i="5"/>
  <c r="V2171" i="5" s="1"/>
  <c r="T2170" i="5"/>
  <c r="V2170" i="5" s="1"/>
  <c r="T2169" i="5"/>
  <c r="V2169" i="5" s="1"/>
  <c r="T2168" i="5"/>
  <c r="V2168" i="5" s="1"/>
  <c r="T2167" i="5"/>
  <c r="V2167" i="5" s="1"/>
  <c r="T2166" i="5"/>
  <c r="U2166" i="5" s="1"/>
  <c r="T2165" i="5"/>
  <c r="V2165" i="5" s="1"/>
  <c r="T2164" i="5"/>
  <c r="U2164" i="5" s="1"/>
  <c r="T2163" i="5"/>
  <c r="U2163" i="5" s="1"/>
  <c r="T2162" i="5"/>
  <c r="U2162" i="5" s="1"/>
  <c r="T2161" i="5"/>
  <c r="V2161" i="5" s="1"/>
  <c r="T2140" i="5"/>
  <c r="V2140" i="5" s="1"/>
  <c r="T2139" i="5"/>
  <c r="V2139" i="5" s="1"/>
  <c r="T2138" i="5"/>
  <c r="U2138" i="5" s="1"/>
  <c r="T2137" i="5"/>
  <c r="V2137" i="5" s="1"/>
  <c r="T2136" i="5"/>
  <c r="U2136" i="5" s="1"/>
  <c r="T2135" i="5"/>
  <c r="V2135" i="5" s="1"/>
  <c r="T2134" i="5"/>
  <c r="U2134" i="5" s="1"/>
  <c r="T2133" i="5"/>
  <c r="U2133" i="5" s="1"/>
  <c r="T2132" i="5"/>
  <c r="V2132" i="5" s="1"/>
  <c r="T2131" i="5"/>
  <c r="V2131" i="5" s="1"/>
  <c r="T2130" i="5"/>
  <c r="V2130" i="5" s="1"/>
  <c r="T2129" i="5"/>
  <c r="U2129" i="5" s="1"/>
  <c r="T2128" i="5"/>
  <c r="U2128" i="5" s="1"/>
  <c r="T2127" i="5"/>
  <c r="U2127" i="5" s="1"/>
  <c r="T2126" i="5"/>
  <c r="V2126" i="5" s="1"/>
  <c r="T2125" i="5"/>
  <c r="U2125" i="5" s="1"/>
  <c r="T2104" i="5"/>
  <c r="V2104" i="5" s="1"/>
  <c r="T2103" i="5"/>
  <c r="V2103" i="5" s="1"/>
  <c r="T2102" i="5"/>
  <c r="V2102" i="5" s="1"/>
  <c r="T2101" i="5"/>
  <c r="U2101" i="5" s="1"/>
  <c r="T2100" i="5"/>
  <c r="U2100" i="5" s="1"/>
  <c r="T2099" i="5"/>
  <c r="V2099" i="5" s="1"/>
  <c r="T2098" i="5"/>
  <c r="U2098" i="5" s="1"/>
  <c r="T2097" i="5"/>
  <c r="V2097" i="5" s="1"/>
  <c r="T2096" i="5"/>
  <c r="V2096" i="5" s="1"/>
  <c r="T2095" i="5"/>
  <c r="U2095" i="5" s="1"/>
  <c r="T2094" i="5"/>
  <c r="U2094" i="5" s="1"/>
  <c r="T2093" i="5"/>
  <c r="U2093" i="5" s="1"/>
  <c r="T2070" i="5"/>
  <c r="U2070" i="5" s="1"/>
  <c r="T2069" i="5"/>
  <c r="V2069" i="5" s="1"/>
  <c r="T2068" i="5"/>
  <c r="U2068" i="5" s="1"/>
  <c r="T2067" i="5"/>
  <c r="U2067" i="5" s="1"/>
  <c r="T2066" i="5"/>
  <c r="V2066" i="5" s="1"/>
  <c r="T2065" i="5"/>
  <c r="U2065" i="5" s="1"/>
  <c r="T2064" i="5"/>
  <c r="V2064" i="5" s="1"/>
  <c r="T2063" i="5"/>
  <c r="U2063" i="5" s="1"/>
  <c r="T2062" i="5"/>
  <c r="U2062" i="5" s="1"/>
  <c r="I2062" i="5"/>
  <c r="T2061" i="5"/>
  <c r="U2061" i="5" s="1"/>
  <c r="T2060" i="5"/>
  <c r="U2060" i="5" s="1"/>
  <c r="T2059" i="5"/>
  <c r="V2059" i="5" s="1"/>
  <c r="T2058" i="5"/>
  <c r="U2058" i="5" s="1"/>
  <c r="T2057" i="5"/>
  <c r="V2057" i="5" s="1"/>
  <c r="T2056" i="5"/>
  <c r="U2056" i="5" s="1"/>
  <c r="T2055" i="5"/>
  <c r="V2055" i="5" s="1"/>
  <c r="T2036" i="5"/>
  <c r="U2036" i="5" s="1"/>
  <c r="T2035" i="5"/>
  <c r="U2035" i="5" s="1"/>
  <c r="T2034" i="5"/>
  <c r="U2034" i="5" s="1"/>
  <c r="T2033" i="5"/>
  <c r="V2033" i="5" s="1"/>
  <c r="T2032" i="5"/>
  <c r="V2032" i="5" s="1"/>
  <c r="T2031" i="5"/>
  <c r="V2031" i="5" s="1"/>
  <c r="T2030" i="5"/>
  <c r="V2030" i="5" s="1"/>
  <c r="T2029" i="5"/>
  <c r="U2029" i="5" s="1"/>
  <c r="T2028" i="5"/>
  <c r="U2028" i="5" s="1"/>
  <c r="T2027" i="5"/>
  <c r="V2027" i="5" s="1"/>
  <c r="T2026" i="5"/>
  <c r="V2026" i="5" s="1"/>
  <c r="T2025" i="5"/>
  <c r="V2025" i="5" s="1"/>
  <c r="T2002" i="5"/>
  <c r="V2002" i="5" s="1"/>
  <c r="T2001" i="5"/>
  <c r="T2000" i="5"/>
  <c r="U2000" i="5" s="1"/>
  <c r="T1999" i="5"/>
  <c r="U1999" i="5" s="1"/>
  <c r="T1998" i="5"/>
  <c r="V1998" i="5" s="1"/>
  <c r="T1997" i="5"/>
  <c r="U1997" i="5" s="1"/>
  <c r="T1996" i="5"/>
  <c r="U1996" i="5" s="1"/>
  <c r="T1995" i="5"/>
  <c r="V1995" i="5" s="1"/>
  <c r="T1994" i="5"/>
  <c r="V1994" i="5" s="1"/>
  <c r="T1993" i="5"/>
  <c r="V1993" i="5" s="1"/>
  <c r="T1992" i="5"/>
  <c r="V1992" i="5" s="1"/>
  <c r="T1991" i="5"/>
  <c r="U1991" i="5" s="1"/>
  <c r="T1990" i="5"/>
  <c r="V1990" i="5" s="1"/>
  <c r="T1989" i="5"/>
  <c r="U1989" i="5" s="1"/>
  <c r="T1988" i="5"/>
  <c r="U1988" i="5" s="1"/>
  <c r="T1987" i="5"/>
  <c r="U1987" i="5" s="1"/>
  <c r="T1972" i="5"/>
  <c r="U1972" i="5" s="1"/>
  <c r="T1971" i="5"/>
  <c r="V1971" i="5" s="1"/>
  <c r="T1970" i="5"/>
  <c r="U1970" i="5" s="1"/>
  <c r="T1969" i="5"/>
  <c r="U1969" i="5" s="1"/>
  <c r="T1968" i="5"/>
  <c r="U1968" i="5" s="1"/>
  <c r="T1967" i="5"/>
  <c r="U1967" i="5" s="1"/>
  <c r="T1966" i="5"/>
  <c r="U1966" i="5" s="1"/>
  <c r="T1965" i="5"/>
  <c r="U1965" i="5" s="1"/>
  <c r="T1964" i="5"/>
  <c r="U1964" i="5" s="1"/>
  <c r="T1963" i="5"/>
  <c r="V1963" i="5" s="1"/>
  <c r="T1962" i="5"/>
  <c r="U1962" i="5" s="1"/>
  <c r="T1961" i="5"/>
  <c r="V1961" i="5" s="1"/>
  <c r="T1944" i="5"/>
  <c r="U1944" i="5" s="1"/>
  <c r="T1943" i="5"/>
  <c r="U1943" i="5" s="1"/>
  <c r="T1942" i="5"/>
  <c r="U1942" i="5" s="1"/>
  <c r="T1941" i="5"/>
  <c r="U1941" i="5" s="1"/>
  <c r="T1940" i="5"/>
  <c r="V1940" i="5" s="1"/>
  <c r="T1939" i="5"/>
  <c r="U1939" i="5" s="1"/>
  <c r="T1938" i="5"/>
  <c r="U1938" i="5" s="1"/>
  <c r="T1937" i="5"/>
  <c r="U1937" i="5" s="1"/>
  <c r="T1936" i="5"/>
  <c r="U1936" i="5" s="1"/>
  <c r="T1935" i="5"/>
  <c r="V1935" i="5" s="1"/>
  <c r="T1934" i="5"/>
  <c r="V1934" i="5" s="1"/>
  <c r="T1933" i="5"/>
  <c r="V1933" i="5" s="1"/>
  <c r="T1918" i="5"/>
  <c r="U1918" i="5" s="1"/>
  <c r="T1917" i="5"/>
  <c r="T1916" i="5"/>
  <c r="U1916" i="5" s="1"/>
  <c r="T1915" i="5"/>
  <c r="V1915" i="5" s="1"/>
  <c r="T1914" i="5"/>
  <c r="V1914" i="5" s="1"/>
  <c r="T1913" i="5"/>
  <c r="U1913" i="5" s="1"/>
  <c r="T1912" i="5"/>
  <c r="U1912" i="5" s="1"/>
  <c r="T1911" i="5"/>
  <c r="U1911" i="5" s="1"/>
  <c r="T1910" i="5"/>
  <c r="U1910" i="5" s="1"/>
  <c r="T1909" i="5"/>
  <c r="U1909" i="5" s="1"/>
  <c r="T1908" i="5"/>
  <c r="V1908" i="5" s="1"/>
  <c r="T1907" i="5"/>
  <c r="U1907" i="5" s="1"/>
  <c r="U1359" i="5"/>
  <c r="V1359" i="5"/>
  <c r="U1360" i="5"/>
  <c r="V1360" i="5"/>
  <c r="U1361" i="5"/>
  <c r="V1361" i="5"/>
  <c r="U1362" i="5"/>
  <c r="V1362" i="5"/>
  <c r="U1367" i="5"/>
  <c r="V1367" i="5"/>
  <c r="U1368" i="5"/>
  <c r="V1368" i="5"/>
  <c r="U1885" i="5"/>
  <c r="V1885" i="5"/>
  <c r="T1348" i="5"/>
  <c r="U1348" i="5" s="1"/>
  <c r="U1344" i="5"/>
  <c r="V1344" i="5"/>
  <c r="T1347" i="5"/>
  <c r="V1347" i="5" s="1"/>
  <c r="U1332" i="5"/>
  <c r="V1332" i="5"/>
  <c r="U1333" i="5"/>
  <c r="V1333" i="5"/>
  <c r="U1334" i="5"/>
  <c r="V1334" i="5"/>
  <c r="T1336" i="5"/>
  <c r="U1336" i="5" s="1"/>
  <c r="T1322" i="5"/>
  <c r="V1322" i="5" s="1"/>
  <c r="T1323" i="5"/>
  <c r="U1323" i="5" s="1"/>
  <c r="T1324" i="5"/>
  <c r="U1324" i="5" s="1"/>
  <c r="T1329" i="5"/>
  <c r="T1330" i="5"/>
  <c r="V1330" i="5" s="1"/>
  <c r="T1335" i="5"/>
  <c r="U1335" i="5" s="1"/>
  <c r="T1339" i="5"/>
  <c r="V1339" i="5" s="1"/>
  <c r="T1340" i="5"/>
  <c r="V1340" i="5" s="1"/>
  <c r="T1345" i="5"/>
  <c r="U1345" i="5" s="1"/>
  <c r="T1346" i="5"/>
  <c r="V1346" i="5" s="1"/>
  <c r="T1349" i="5"/>
  <c r="T1350" i="5"/>
  <c r="V1350" i="5" s="1"/>
  <c r="T1351" i="5"/>
  <c r="U1351" i="5" s="1"/>
  <c r="T1352" i="5"/>
  <c r="U1352" i="5" s="1"/>
  <c r="T1353" i="5"/>
  <c r="U1353" i="5" s="1"/>
  <c r="U1384" i="5"/>
  <c r="V1384" i="5"/>
  <c r="U1385" i="5"/>
  <c r="V1385" i="5"/>
  <c r="U1386" i="5"/>
  <c r="V1386" i="5"/>
  <c r="U1387" i="5"/>
  <c r="V1387" i="5"/>
  <c r="U1388" i="5"/>
  <c r="V1388" i="5"/>
  <c r="U1389" i="5"/>
  <c r="V1389" i="5"/>
  <c r="U1390" i="5"/>
  <c r="V1390" i="5"/>
  <c r="U1395" i="5"/>
  <c r="V1395" i="5"/>
  <c r="U1153" i="5"/>
  <c r="V1153" i="5"/>
  <c r="V751" i="5"/>
  <c r="U751" i="5"/>
  <c r="V750" i="5"/>
  <c r="U750" i="5"/>
  <c r="V749" i="5"/>
  <c r="U749" i="5"/>
  <c r="V748" i="5"/>
  <c r="U748" i="5"/>
  <c r="V743" i="5"/>
  <c r="U743" i="5"/>
  <c r="T1854" i="5"/>
  <c r="U1854" i="5" s="1"/>
  <c r="T1874" i="5"/>
  <c r="U1874" i="5" s="1"/>
  <c r="T1873" i="5"/>
  <c r="U1873" i="5" s="1"/>
  <c r="T1839" i="5"/>
  <c r="V1839" i="5" s="1"/>
  <c r="T1834" i="5"/>
  <c r="V1834" i="5" s="1"/>
  <c r="T1823" i="5"/>
  <c r="U1823" i="5" s="1"/>
  <c r="T1821" i="5"/>
  <c r="V1821" i="5" s="1"/>
  <c r="T1818" i="5"/>
  <c r="U1818" i="5" s="1"/>
  <c r="T1817" i="5"/>
  <c r="T1820" i="5"/>
  <c r="V1820" i="5" s="1"/>
  <c r="T1819" i="5"/>
  <c r="U1819" i="5" s="1"/>
  <c r="T1816" i="5"/>
  <c r="T1815" i="5"/>
  <c r="V1815" i="5" s="1"/>
  <c r="T1813" i="5"/>
  <c r="V1813" i="5" s="1"/>
  <c r="T1812" i="5"/>
  <c r="T1806" i="5"/>
  <c r="T1805" i="5"/>
  <c r="V1805" i="5" s="1"/>
  <c r="T1804" i="5"/>
  <c r="U1804" i="5" s="1"/>
  <c r="T1801" i="5"/>
  <c r="U1801" i="5" s="1"/>
  <c r="T1800" i="5"/>
  <c r="V1800" i="5" s="1"/>
  <c r="T1799" i="5"/>
  <c r="V1799" i="5" s="1"/>
  <c r="T1798" i="5"/>
  <c r="U1798" i="5" s="1"/>
  <c r="T1797" i="5"/>
  <c r="U1797" i="5" s="1"/>
  <c r="T1796" i="5"/>
  <c r="T1794" i="5"/>
  <c r="V1794" i="5" s="1"/>
  <c r="T1793" i="5"/>
  <c r="U1793" i="5" s="1"/>
  <c r="T1792" i="5"/>
  <c r="U1792" i="5" s="1"/>
  <c r="T1791" i="5"/>
  <c r="T1789" i="5"/>
  <c r="T1788" i="5"/>
  <c r="V1788" i="5" s="1"/>
  <c r="T1787" i="5"/>
  <c r="T1786" i="5"/>
  <c r="V1786" i="5" s="1"/>
  <c r="T1785" i="5"/>
  <c r="U1785" i="5" s="1"/>
  <c r="T1784" i="5"/>
  <c r="U1784" i="5" s="1"/>
  <c r="T1783" i="5"/>
  <c r="V1783" i="5" s="1"/>
  <c r="T1782" i="5"/>
  <c r="U1782" i="5" s="1"/>
  <c r="T1781" i="5"/>
  <c r="V1781" i="5" s="1"/>
  <c r="T1780" i="5"/>
  <c r="U1780" i="5" s="1"/>
  <c r="T1779" i="5"/>
  <c r="V1779" i="5" s="1"/>
  <c r="T1778" i="5"/>
  <c r="U1778" i="5" s="1"/>
  <c r="T1777" i="5"/>
  <c r="V1777" i="5" s="1"/>
  <c r="T1775" i="5"/>
  <c r="V1775" i="5" s="1"/>
  <c r="T1774" i="5"/>
  <c r="V1774" i="5" s="1"/>
  <c r="T1773" i="5"/>
  <c r="T1772" i="5"/>
  <c r="U1772" i="5" s="1"/>
  <c r="T1771" i="5"/>
  <c r="V1771" i="5" s="1"/>
  <c r="T1770" i="5"/>
  <c r="T1768" i="5"/>
  <c r="U1768" i="5" s="1"/>
  <c r="T1767" i="5"/>
  <c r="U1767" i="5" s="1"/>
  <c r="T1766" i="5"/>
  <c r="U1766" i="5" s="1"/>
  <c r="T1765" i="5"/>
  <c r="T1764" i="5"/>
  <c r="U1764" i="5" s="1"/>
  <c r="T1763" i="5"/>
  <c r="V1763" i="5" s="1"/>
  <c r="T1762" i="5"/>
  <c r="T1761" i="5"/>
  <c r="U1761" i="5" s="1"/>
  <c r="T1875" i="5"/>
  <c r="V1875" i="5" s="1"/>
  <c r="T1869" i="5"/>
  <c r="U1869" i="5" s="1"/>
  <c r="T1862" i="5"/>
  <c r="U1862" i="5" s="1"/>
  <c r="T1861" i="5"/>
  <c r="U1861" i="5" s="1"/>
  <c r="T1855" i="5"/>
  <c r="T1853" i="5"/>
  <c r="V1853" i="5" s="1"/>
  <c r="T1852" i="5"/>
  <c r="U1852" i="5" s="1"/>
  <c r="T1846" i="5"/>
  <c r="V1846" i="5" s="1"/>
  <c r="T1845" i="5"/>
  <c r="U1845" i="5" s="1"/>
  <c r="T1844" i="5"/>
  <c r="V1844" i="5" s="1"/>
  <c r="T1842" i="5"/>
  <c r="V1842" i="5" s="1"/>
  <c r="T1838" i="5"/>
  <c r="U1838" i="5" s="1"/>
  <c r="T1837" i="5"/>
  <c r="V1837" i="5" s="1"/>
  <c r="T1836" i="5"/>
  <c r="U1836" i="5" s="1"/>
  <c r="T1833" i="5"/>
  <c r="U1833" i="5" s="1"/>
  <c r="T1830" i="5"/>
  <c r="V1830" i="5" s="1"/>
  <c r="T1829" i="5"/>
  <c r="U1829" i="5" s="1"/>
  <c r="T1828" i="5"/>
  <c r="T1827" i="5"/>
  <c r="U1827" i="5" s="1"/>
  <c r="T1825" i="5"/>
  <c r="V1825" i="5" s="1"/>
  <c r="T1826" i="5"/>
  <c r="U1826" i="5" s="1"/>
  <c r="T1824" i="5"/>
  <c r="V1824" i="5" s="1"/>
  <c r="T1822" i="5"/>
  <c r="U1822" i="5" s="1"/>
  <c r="T1814" i="5"/>
  <c r="U1814" i="5" s="1"/>
  <c r="T1810" i="5"/>
  <c r="U1810" i="5" s="1"/>
  <c r="T1809" i="5"/>
  <c r="T1808" i="5"/>
  <c r="T1807" i="5"/>
  <c r="U1807" i="5" s="1"/>
  <c r="T1802" i="5"/>
  <c r="T1790" i="5"/>
  <c r="V1790" i="5" s="1"/>
  <c r="T1795" i="5"/>
  <c r="V1795" i="5" s="1"/>
  <c r="T1803" i="5"/>
  <c r="U1803" i="5" s="1"/>
  <c r="T1811" i="5"/>
  <c r="U1811" i="5" s="1"/>
  <c r="T1776" i="5"/>
  <c r="U1776" i="5" s="1"/>
  <c r="T1769" i="5"/>
  <c r="V1769" i="5" s="1"/>
  <c r="T1906" i="5"/>
  <c r="T1904" i="5"/>
  <c r="T1895" i="5"/>
  <c r="V1895" i="5" s="1"/>
  <c r="T1892" i="5"/>
  <c r="U1892" i="5" s="1"/>
  <c r="T1891" i="5"/>
  <c r="V1891" i="5" s="1"/>
  <c r="T1890" i="5"/>
  <c r="U1890" i="5" s="1"/>
  <c r="T1889" i="5"/>
  <c r="V1889" i="5" s="1"/>
  <c r="T1888" i="5"/>
  <c r="V1888" i="5" s="1"/>
  <c r="T1887" i="5"/>
  <c r="U1887" i="5" s="1"/>
  <c r="T1886" i="5"/>
  <c r="V1886" i="5" s="1"/>
  <c r="T1882" i="5"/>
  <c r="U1882" i="5" s="1"/>
  <c r="T1881" i="5"/>
  <c r="U1881" i="5" s="1"/>
  <c r="T1879" i="5"/>
  <c r="U1879" i="5" s="1"/>
  <c r="T1878" i="5"/>
  <c r="V1878" i="5" s="1"/>
  <c r="T1877" i="5"/>
  <c r="V1877" i="5" s="1"/>
  <c r="T1876" i="5"/>
  <c r="V1876" i="5" s="1"/>
  <c r="T1872" i="5"/>
  <c r="V1872" i="5" s="1"/>
  <c r="T1871" i="5"/>
  <c r="V1871" i="5" s="1"/>
  <c r="T1880" i="5"/>
  <c r="V1880" i="5" s="1"/>
  <c r="T1868" i="5"/>
  <c r="U1868" i="5" s="1"/>
  <c r="T1867" i="5"/>
  <c r="U1867" i="5" s="1"/>
  <c r="T1866" i="5"/>
  <c r="V1866" i="5" s="1"/>
  <c r="T1865" i="5"/>
  <c r="U1865" i="5" s="1"/>
  <c r="T1864" i="5"/>
  <c r="U1864" i="5" s="1"/>
  <c r="T1863" i="5"/>
  <c r="U1863" i="5" s="1"/>
  <c r="T1859" i="5"/>
  <c r="V1859" i="5" s="1"/>
  <c r="T1858" i="5"/>
  <c r="U1858" i="5" s="1"/>
  <c r="T1857" i="5"/>
  <c r="U1857" i="5" s="1"/>
  <c r="T1856" i="5"/>
  <c r="T1851" i="5"/>
  <c r="V1851" i="5" s="1"/>
  <c r="T1850" i="5"/>
  <c r="U1850" i="5" s="1"/>
  <c r="T1849" i="5"/>
  <c r="U1849" i="5" s="1"/>
  <c r="T1848" i="5"/>
  <c r="V1848" i="5" s="1"/>
  <c r="T1847" i="5"/>
  <c r="U1847" i="5" s="1"/>
  <c r="T1843" i="5"/>
  <c r="U1843" i="5" s="1"/>
  <c r="T1841" i="5"/>
  <c r="U1841" i="5" s="1"/>
  <c r="T1840" i="5"/>
  <c r="U1840" i="5" s="1"/>
  <c r="T1835" i="5"/>
  <c r="T1832" i="5"/>
  <c r="U1832" i="5" s="1"/>
  <c r="T1831" i="5"/>
  <c r="V1831" i="5" s="1"/>
  <c r="T1905" i="5"/>
  <c r="T1902" i="5"/>
  <c r="T1901" i="5"/>
  <c r="T1899" i="5"/>
  <c r="T1898" i="5"/>
  <c r="U1898" i="5" s="1"/>
  <c r="T1897" i="5"/>
  <c r="V1897" i="5" s="1"/>
  <c r="T1896" i="5"/>
  <c r="U1896" i="5" s="1"/>
  <c r="T1894" i="5"/>
  <c r="U1894" i="5" s="1"/>
  <c r="T1893" i="5"/>
  <c r="V1893" i="5" s="1"/>
  <c r="T1884" i="5"/>
  <c r="V1884" i="5" s="1"/>
  <c r="T1883" i="5"/>
  <c r="V1883" i="5" s="1"/>
  <c r="T1903" i="5"/>
  <c r="T1900" i="5"/>
  <c r="T1870" i="5"/>
  <c r="U1870" i="5" s="1"/>
  <c r="T1746" i="5"/>
  <c r="U1746" i="5" s="1"/>
  <c r="T1731" i="5"/>
  <c r="T1750" i="5"/>
  <c r="V1750" i="5" s="1"/>
  <c r="T1751" i="5"/>
  <c r="U1751" i="5" s="1"/>
  <c r="T1752" i="5"/>
  <c r="U1752" i="5" s="1"/>
  <c r="T1753" i="5"/>
  <c r="T1754" i="5"/>
  <c r="U1754" i="5" s="1"/>
  <c r="T1755" i="5"/>
  <c r="U1755" i="5" s="1"/>
  <c r="T1756" i="5"/>
  <c r="T1757" i="5"/>
  <c r="V1757" i="5" s="1"/>
  <c r="T1758" i="5"/>
  <c r="U1758" i="5" s="1"/>
  <c r="T1759" i="5"/>
  <c r="U1759" i="5" s="1"/>
  <c r="T1760" i="5"/>
  <c r="U1760" i="5" s="1"/>
  <c r="T1749" i="5"/>
  <c r="U1749" i="5" s="1"/>
  <c r="T1748" i="5"/>
  <c r="U1748" i="5" s="1"/>
  <c r="T1747" i="5"/>
  <c r="V1747" i="5" s="1"/>
  <c r="T1745" i="5"/>
  <c r="V1745" i="5" s="1"/>
  <c r="T1744" i="5"/>
  <c r="U1744" i="5" s="1"/>
  <c r="T1743" i="5"/>
  <c r="U1743" i="5" s="1"/>
  <c r="T1742" i="5"/>
  <c r="V1742" i="5" s="1"/>
  <c r="T1741" i="5"/>
  <c r="V1741" i="5" s="1"/>
  <c r="T1740" i="5"/>
  <c r="V1740" i="5" s="1"/>
  <c r="T1739" i="5"/>
  <c r="U1739" i="5" s="1"/>
  <c r="T1738" i="5"/>
  <c r="U1738" i="5" s="1"/>
  <c r="T1737" i="5"/>
  <c r="U1737" i="5" s="1"/>
  <c r="T1736" i="5"/>
  <c r="U1736" i="5" s="1"/>
  <c r="T1735" i="5"/>
  <c r="U1735" i="5" s="1"/>
  <c r="T1734" i="5"/>
  <c r="U1734" i="5" s="1"/>
  <c r="T1733" i="5"/>
  <c r="U1733" i="5" s="1"/>
  <c r="T1732" i="5"/>
  <c r="U1732" i="5" s="1"/>
  <c r="T1730" i="5"/>
  <c r="U1729" i="5"/>
  <c r="V1729" i="5"/>
  <c r="V727" i="5"/>
  <c r="U727" i="5"/>
  <c r="V1568" i="5"/>
  <c r="U1568" i="5"/>
  <c r="V1567" i="5"/>
  <c r="U1567" i="5"/>
  <c r="T1704" i="5"/>
  <c r="U1704" i="5" s="1"/>
  <c r="T1703" i="5"/>
  <c r="U1703" i="5" s="1"/>
  <c r="T1702" i="5"/>
  <c r="V1702" i="5" s="1"/>
  <c r="T1701" i="5"/>
  <c r="V1701" i="5" s="1"/>
  <c r="T1700" i="5"/>
  <c r="U1700" i="5" s="1"/>
  <c r="T1699" i="5"/>
  <c r="T1698" i="5"/>
  <c r="U1698" i="5" s="1"/>
  <c r="T1697" i="5"/>
  <c r="U1697" i="5" s="1"/>
  <c r="T1696" i="5"/>
  <c r="U1696" i="5" s="1"/>
  <c r="T1695" i="5"/>
  <c r="U1695" i="5" s="1"/>
  <c r="T1694" i="5"/>
  <c r="V1694" i="5" s="1"/>
  <c r="T1693" i="5"/>
  <c r="V1693" i="5" s="1"/>
  <c r="T1692" i="5"/>
  <c r="U1692" i="5" s="1"/>
  <c r="T1691" i="5"/>
  <c r="T1690" i="5"/>
  <c r="U1690" i="5" s="1"/>
  <c r="T1689" i="5"/>
  <c r="V1689" i="5" s="1"/>
  <c r="T1688" i="5"/>
  <c r="U1688" i="5" s="1"/>
  <c r="T1687" i="5"/>
  <c r="V1687" i="5" s="1"/>
  <c r="T1686" i="5"/>
  <c r="U1686" i="5" s="1"/>
  <c r="T1685" i="5"/>
  <c r="U1685" i="5" s="1"/>
  <c r="T1684" i="5"/>
  <c r="U1684" i="5" s="1"/>
  <c r="T1683" i="5"/>
  <c r="V1683" i="5" s="1"/>
  <c r="T1682" i="5"/>
  <c r="U1682" i="5" s="1"/>
  <c r="T1681" i="5"/>
  <c r="U1681" i="5" s="1"/>
  <c r="T1680" i="5"/>
  <c r="V1680" i="5" s="1"/>
  <c r="T1679" i="5"/>
  <c r="U1679" i="5" s="1"/>
  <c r="T1678" i="5"/>
  <c r="V1678" i="5" s="1"/>
  <c r="T1677" i="5"/>
  <c r="U1677" i="5" s="1"/>
  <c r="T1676" i="5"/>
  <c r="V1676" i="5" s="1"/>
  <c r="T1675" i="5"/>
  <c r="T1674" i="5"/>
  <c r="U1674" i="5" s="1"/>
  <c r="T1673" i="5"/>
  <c r="U1673" i="5" s="1"/>
  <c r="T1672" i="5"/>
  <c r="U1672" i="5" s="1"/>
  <c r="T1671" i="5"/>
  <c r="U1671" i="5" s="1"/>
  <c r="T1670" i="5"/>
  <c r="V1670" i="5" s="1"/>
  <c r="T1669" i="5"/>
  <c r="V1669" i="5" s="1"/>
  <c r="T1668" i="5"/>
  <c r="U1668" i="5" s="1"/>
  <c r="T1667" i="5"/>
  <c r="T1666" i="5"/>
  <c r="U1666" i="5" s="1"/>
  <c r="U1662" i="5"/>
  <c r="V1662" i="5"/>
  <c r="U1663" i="5"/>
  <c r="V1663" i="5"/>
  <c r="U1705" i="5"/>
  <c r="V1705" i="5"/>
  <c r="U1706" i="5"/>
  <c r="V1706" i="5"/>
  <c r="U1707" i="5"/>
  <c r="V1707" i="5"/>
  <c r="U1708" i="5"/>
  <c r="V1708" i="5"/>
  <c r="U1709" i="5"/>
  <c r="V1709" i="5"/>
  <c r="U1710" i="5"/>
  <c r="V1710" i="5"/>
  <c r="U1711" i="5"/>
  <c r="V1711" i="5"/>
  <c r="U1712" i="5"/>
  <c r="V1712" i="5"/>
  <c r="U1713" i="5"/>
  <c r="V1713" i="5"/>
  <c r="U1714" i="5"/>
  <c r="V1714" i="5"/>
  <c r="U1715" i="5"/>
  <c r="V1715" i="5"/>
  <c r="U1716" i="5"/>
  <c r="V1716" i="5"/>
  <c r="U1717" i="5"/>
  <c r="V1717" i="5"/>
  <c r="U1718" i="5"/>
  <c r="V1718" i="5"/>
  <c r="U1719" i="5"/>
  <c r="V1719" i="5"/>
  <c r="U1720" i="5"/>
  <c r="V1720" i="5"/>
  <c r="U1721" i="5"/>
  <c r="V1721" i="5"/>
  <c r="U1722" i="5"/>
  <c r="V1722" i="5"/>
  <c r="U1723" i="5"/>
  <c r="V1723" i="5"/>
  <c r="U1724" i="5"/>
  <c r="V1724" i="5"/>
  <c r="U1725" i="5"/>
  <c r="V1725" i="5"/>
  <c r="U1726" i="5"/>
  <c r="V1726" i="5"/>
  <c r="U1727" i="5"/>
  <c r="V1727" i="5"/>
  <c r="U1728" i="5"/>
  <c r="V1728" i="5"/>
  <c r="T1665" i="5"/>
  <c r="U1665" i="5" s="1"/>
  <c r="T1661" i="5"/>
  <c r="U1661" i="5" s="1"/>
  <c r="T1658" i="5"/>
  <c r="V1658" i="5" s="1"/>
  <c r="T1657" i="5"/>
  <c r="U1657" i="5" s="1"/>
  <c r="T1656" i="5"/>
  <c r="U1656" i="5" s="1"/>
  <c r="T1648" i="5"/>
  <c r="U1648" i="5" s="1"/>
  <c r="T1645" i="5"/>
  <c r="U1645" i="5" s="1"/>
  <c r="T1644" i="5"/>
  <c r="U1644" i="5" s="1"/>
  <c r="T1643" i="5"/>
  <c r="V1643" i="5" s="1"/>
  <c r="T1640" i="5"/>
  <c r="U1640" i="5" s="1"/>
  <c r="T1639" i="5"/>
  <c r="V1639" i="5" s="1"/>
  <c r="T1630" i="5"/>
  <c r="U1630" i="5" s="1"/>
  <c r="T1629" i="5"/>
  <c r="U1629" i="5" s="1"/>
  <c r="T1624" i="5"/>
  <c r="V1624" i="5" s="1"/>
  <c r="T1623" i="5"/>
  <c r="U1623" i="5" s="1"/>
  <c r="T1612" i="5"/>
  <c r="U1612" i="5" s="1"/>
  <c r="T1611" i="5"/>
  <c r="V1611" i="5" s="1"/>
  <c r="T1606" i="5"/>
  <c r="U1606" i="5" s="1"/>
  <c r="T1605" i="5"/>
  <c r="V1605" i="5" s="1"/>
  <c r="T1572" i="5"/>
  <c r="U1572" i="5" s="1"/>
  <c r="T1571" i="5"/>
  <c r="U1571" i="5" s="1"/>
  <c r="T1570" i="5"/>
  <c r="V1570" i="5" s="1"/>
  <c r="T1569" i="5"/>
  <c r="T1566" i="5"/>
  <c r="U1566" i="5" s="1"/>
  <c r="T1565" i="5"/>
  <c r="U1565" i="5" s="1"/>
  <c r="T1564" i="5"/>
  <c r="T1563" i="5"/>
  <c r="U1563" i="5" s="1"/>
  <c r="T1548" i="5"/>
  <c r="U1548" i="5" s="1"/>
  <c r="T1547" i="5"/>
  <c r="U1547" i="5" s="1"/>
  <c r="T1546" i="5"/>
  <c r="T1545" i="5"/>
  <c r="U1545" i="5" s="1"/>
  <c r="T1544" i="5"/>
  <c r="V1544" i="5" s="1"/>
  <c r="T1543" i="5"/>
  <c r="U1543" i="5" s="1"/>
  <c r="T1488" i="5"/>
  <c r="V1488" i="5" s="1"/>
  <c r="T1487" i="5"/>
  <c r="U1487" i="5" s="1"/>
  <c r="T1486" i="5"/>
  <c r="T1479" i="5"/>
  <c r="T1485" i="5"/>
  <c r="U1485" i="5" s="1"/>
  <c r="T1484" i="5"/>
  <c r="T1483" i="5"/>
  <c r="U1483" i="5" s="1"/>
  <c r="T1482" i="5"/>
  <c r="U1482" i="5" s="1"/>
  <c r="T1481" i="5"/>
  <c r="U1481" i="5" s="1"/>
  <c r="T1480" i="5"/>
  <c r="U1480" i="5" s="1"/>
  <c r="T1478" i="5"/>
  <c r="V1478" i="5" s="1"/>
  <c r="T1476" i="5"/>
  <c r="U1476" i="5" s="1"/>
  <c r="T1655" i="5"/>
  <c r="T1475" i="5"/>
  <c r="U1475" i="5" s="1"/>
  <c r="T1664" i="5"/>
  <c r="U1555" i="5"/>
  <c r="V1555" i="5"/>
  <c r="T1490" i="5"/>
  <c r="V1490" i="5" s="1"/>
  <c r="U1489" i="5"/>
  <c r="V1489" i="5"/>
  <c r="U1491" i="5"/>
  <c r="V1491" i="5"/>
  <c r="U1492" i="5"/>
  <c r="V1492" i="5"/>
  <c r="U1493" i="5"/>
  <c r="V1493" i="5"/>
  <c r="U1494" i="5"/>
  <c r="V1494" i="5"/>
  <c r="U1495" i="5"/>
  <c r="V1495" i="5"/>
  <c r="U1496" i="5"/>
  <c r="V1496" i="5"/>
  <c r="U1497" i="5"/>
  <c r="V1497" i="5"/>
  <c r="U1498" i="5"/>
  <c r="V1498" i="5"/>
  <c r="U1499" i="5"/>
  <c r="V1499" i="5"/>
  <c r="U1500" i="5"/>
  <c r="V1500" i="5"/>
  <c r="U1501" i="5"/>
  <c r="V1501" i="5"/>
  <c r="U1502" i="5"/>
  <c r="V1502" i="5"/>
  <c r="U1503" i="5"/>
  <c r="V1503" i="5"/>
  <c r="U1504" i="5"/>
  <c r="V1504" i="5"/>
  <c r="U1505" i="5"/>
  <c r="V1505" i="5"/>
  <c r="U1506" i="5"/>
  <c r="V1506" i="5"/>
  <c r="U1507" i="5"/>
  <c r="V1507" i="5"/>
  <c r="U1508" i="5"/>
  <c r="V1508" i="5"/>
  <c r="U1509" i="5"/>
  <c r="V1509" i="5"/>
  <c r="U1510" i="5"/>
  <c r="V1510" i="5"/>
  <c r="U1511" i="5"/>
  <c r="V1511" i="5"/>
  <c r="U1512" i="5"/>
  <c r="V1512" i="5"/>
  <c r="U1513" i="5"/>
  <c r="V1513" i="5"/>
  <c r="U1514" i="5"/>
  <c r="V1514" i="5"/>
  <c r="U1515" i="5"/>
  <c r="V1515" i="5"/>
  <c r="U1516" i="5"/>
  <c r="V1516" i="5"/>
  <c r="U1517" i="5"/>
  <c r="V1517" i="5"/>
  <c r="U1518" i="5"/>
  <c r="V1518" i="5"/>
  <c r="U1519" i="5"/>
  <c r="V1519" i="5"/>
  <c r="U1520" i="5"/>
  <c r="V1520" i="5"/>
  <c r="U1521" i="5"/>
  <c r="V1521" i="5"/>
  <c r="U1522" i="5"/>
  <c r="V1522" i="5"/>
  <c r="U1523" i="5"/>
  <c r="V1523" i="5"/>
  <c r="U1524" i="5"/>
  <c r="V1524" i="5"/>
  <c r="U1525" i="5"/>
  <c r="V1525" i="5"/>
  <c r="U1526" i="5"/>
  <c r="V1526" i="5"/>
  <c r="U1527" i="5"/>
  <c r="V1527" i="5"/>
  <c r="U1528" i="5"/>
  <c r="V1528" i="5"/>
  <c r="U1529" i="5"/>
  <c r="V1529" i="5"/>
  <c r="U1530" i="5"/>
  <c r="V1530" i="5"/>
  <c r="U1531" i="5"/>
  <c r="V1531" i="5"/>
  <c r="U1532" i="5"/>
  <c r="V1532" i="5"/>
  <c r="U1533" i="5"/>
  <c r="V1533" i="5"/>
  <c r="U1534" i="5"/>
  <c r="V1534" i="5"/>
  <c r="U1535" i="5"/>
  <c r="V1535" i="5"/>
  <c r="U1536" i="5"/>
  <c r="V1536" i="5"/>
  <c r="U1537" i="5"/>
  <c r="V1537" i="5"/>
  <c r="U1538" i="5"/>
  <c r="V1538" i="5"/>
  <c r="U1539" i="5"/>
  <c r="V1539" i="5"/>
  <c r="U1540" i="5"/>
  <c r="V1540" i="5"/>
  <c r="U1541" i="5"/>
  <c r="V1541" i="5"/>
  <c r="U1542" i="5"/>
  <c r="V1542" i="5"/>
  <c r="U1549" i="5"/>
  <c r="V1549" i="5"/>
  <c r="U1550" i="5"/>
  <c r="V1550" i="5"/>
  <c r="U1551" i="5"/>
  <c r="V1551" i="5"/>
  <c r="U1552" i="5"/>
  <c r="V1552" i="5"/>
  <c r="U1553" i="5"/>
  <c r="V1553" i="5"/>
  <c r="U1554" i="5"/>
  <c r="V1554" i="5"/>
  <c r="U1556" i="5"/>
  <c r="V1556" i="5"/>
  <c r="U1557" i="5"/>
  <c r="V1557" i="5"/>
  <c r="U1558" i="5"/>
  <c r="V1558" i="5"/>
  <c r="U1559" i="5"/>
  <c r="V1559" i="5"/>
  <c r="U1560" i="5"/>
  <c r="V1560" i="5"/>
  <c r="U1561" i="5"/>
  <c r="V1561" i="5"/>
  <c r="U1562" i="5"/>
  <c r="V1562" i="5"/>
  <c r="U1573" i="5"/>
  <c r="V1573" i="5"/>
  <c r="U1574" i="5"/>
  <c r="V1574" i="5"/>
  <c r="U1575" i="5"/>
  <c r="V1575" i="5"/>
  <c r="U1576" i="5"/>
  <c r="V1576" i="5"/>
  <c r="U1577" i="5"/>
  <c r="V1577" i="5"/>
  <c r="U1578" i="5"/>
  <c r="V1578" i="5"/>
  <c r="U1579" i="5"/>
  <c r="V1579" i="5"/>
  <c r="U1580" i="5"/>
  <c r="V1580" i="5"/>
  <c r="U1581" i="5"/>
  <c r="V1581" i="5"/>
  <c r="U1582" i="5"/>
  <c r="V1582" i="5"/>
  <c r="U1583" i="5"/>
  <c r="V1583" i="5"/>
  <c r="U1584" i="5"/>
  <c r="V1584" i="5"/>
  <c r="U1585" i="5"/>
  <c r="V1585" i="5"/>
  <c r="U1586" i="5"/>
  <c r="V1586" i="5"/>
  <c r="U1587" i="5"/>
  <c r="V1587" i="5"/>
  <c r="U1588" i="5"/>
  <c r="V1588" i="5"/>
  <c r="U1589" i="5"/>
  <c r="V1589" i="5"/>
  <c r="U1590" i="5"/>
  <c r="V1590" i="5"/>
  <c r="U1591" i="5"/>
  <c r="V1591" i="5"/>
  <c r="U1592" i="5"/>
  <c r="V1592" i="5"/>
  <c r="U1593" i="5"/>
  <c r="V1593" i="5"/>
  <c r="U1594" i="5"/>
  <c r="V1594" i="5"/>
  <c r="U1595" i="5"/>
  <c r="V1595" i="5"/>
  <c r="U1596" i="5"/>
  <c r="V1596" i="5"/>
  <c r="U1597" i="5"/>
  <c r="V1597" i="5"/>
  <c r="U1598" i="5"/>
  <c r="V1598" i="5"/>
  <c r="U1599" i="5"/>
  <c r="V1599" i="5"/>
  <c r="U1600" i="5"/>
  <c r="V1600" i="5"/>
  <c r="U1601" i="5"/>
  <c r="V1601" i="5"/>
  <c r="U1602" i="5"/>
  <c r="V1602" i="5"/>
  <c r="U1603" i="5"/>
  <c r="V1603" i="5"/>
  <c r="U1604" i="5"/>
  <c r="V1604" i="5"/>
  <c r="U1607" i="5"/>
  <c r="V1607" i="5"/>
  <c r="U1608" i="5"/>
  <c r="V1608" i="5"/>
  <c r="U1609" i="5"/>
  <c r="V1609" i="5"/>
  <c r="U1610" i="5"/>
  <c r="V1610" i="5"/>
  <c r="U1613" i="5"/>
  <c r="V1613" i="5"/>
  <c r="U1614" i="5"/>
  <c r="V1614" i="5"/>
  <c r="U1615" i="5"/>
  <c r="V1615" i="5"/>
  <c r="U1616" i="5"/>
  <c r="V1616" i="5"/>
  <c r="U1617" i="5"/>
  <c r="V1617" i="5"/>
  <c r="U1618" i="5"/>
  <c r="V1618" i="5"/>
  <c r="U1619" i="5"/>
  <c r="V1619" i="5"/>
  <c r="U1620" i="5"/>
  <c r="V1620" i="5"/>
  <c r="U1621" i="5"/>
  <c r="V1621" i="5"/>
  <c r="U1622" i="5"/>
  <c r="V1622" i="5"/>
  <c r="U1625" i="5"/>
  <c r="V1625" i="5"/>
  <c r="U1626" i="5"/>
  <c r="V1626" i="5"/>
  <c r="U1627" i="5"/>
  <c r="V1627" i="5"/>
  <c r="U1628" i="5"/>
  <c r="V1628" i="5"/>
  <c r="U1631" i="5"/>
  <c r="V1631" i="5"/>
  <c r="U1632" i="5"/>
  <c r="V1632" i="5"/>
  <c r="U1633" i="5"/>
  <c r="V1633" i="5"/>
  <c r="U1634" i="5"/>
  <c r="V1634" i="5"/>
  <c r="U1635" i="5"/>
  <c r="V1635" i="5"/>
  <c r="U1636" i="5"/>
  <c r="V1636" i="5"/>
  <c r="U1637" i="5"/>
  <c r="V1637" i="5"/>
  <c r="U1638" i="5"/>
  <c r="V1638" i="5"/>
  <c r="U1641" i="5"/>
  <c r="V1641" i="5"/>
  <c r="U1642" i="5"/>
  <c r="V1642" i="5"/>
  <c r="U1646" i="5"/>
  <c r="V1646" i="5"/>
  <c r="U1647" i="5"/>
  <c r="V1647" i="5"/>
  <c r="U1649" i="5"/>
  <c r="V1649" i="5"/>
  <c r="U1650" i="5"/>
  <c r="V1650" i="5"/>
  <c r="U1651" i="5"/>
  <c r="V1651" i="5"/>
  <c r="U1652" i="5"/>
  <c r="V1652" i="5"/>
  <c r="U1653" i="5"/>
  <c r="V1653" i="5"/>
  <c r="U1654" i="5"/>
  <c r="V1654" i="5"/>
  <c r="U1659" i="5"/>
  <c r="V1659" i="5"/>
  <c r="U1660" i="5"/>
  <c r="V1660" i="5"/>
  <c r="V1477" i="5"/>
  <c r="U1477" i="5"/>
  <c r="T597" i="5"/>
  <c r="U597" i="5" s="1"/>
  <c r="T596" i="5"/>
  <c r="U596" i="5" s="1"/>
  <c r="T590" i="5"/>
  <c r="U590" i="5" s="1"/>
  <c r="T594" i="5"/>
  <c r="T593" i="5"/>
  <c r="U593" i="5" s="1"/>
  <c r="T592" i="5"/>
  <c r="T591" i="5"/>
  <c r="T595" i="5"/>
  <c r="V595" i="5" s="1"/>
  <c r="T1461" i="5"/>
  <c r="U1461" i="5" s="1"/>
  <c r="T1460" i="5"/>
  <c r="U1460" i="5" s="1"/>
  <c r="T1454" i="5"/>
  <c r="V1454" i="5" s="1"/>
  <c r="T1453" i="5"/>
  <c r="U1453" i="5" s="1"/>
  <c r="T1452" i="5"/>
  <c r="U1452" i="5" s="1"/>
  <c r="T1451" i="5"/>
  <c r="U1451" i="5" s="1"/>
  <c r="T1364" i="5"/>
  <c r="T1102" i="5"/>
  <c r="T1151" i="5"/>
  <c r="V1151" i="5" s="1"/>
  <c r="T1379" i="5"/>
  <c r="V1379" i="5" s="1"/>
  <c r="T1250" i="5"/>
  <c r="T1208" i="5"/>
  <c r="V1208" i="5" s="1"/>
  <c r="T1193" i="5"/>
  <c r="U1193" i="5" s="1"/>
  <c r="T1192" i="5"/>
  <c r="T1191" i="5"/>
  <c r="U1191" i="5" s="1"/>
  <c r="T1186" i="5"/>
  <c r="U1186" i="5" s="1"/>
  <c r="T1185" i="5"/>
  <c r="T1184" i="5"/>
  <c r="V1184" i="5" s="1"/>
  <c r="T1183" i="5"/>
  <c r="U1183" i="5" s="1"/>
  <c r="T1178" i="5"/>
  <c r="T1177" i="5"/>
  <c r="U1177" i="5" s="1"/>
  <c r="T1176" i="5"/>
  <c r="T1175" i="5"/>
  <c r="U1175" i="5" s="1"/>
  <c r="T1174" i="5"/>
  <c r="U1174" i="5" s="1"/>
  <c r="T1173" i="5"/>
  <c r="T1167" i="5"/>
  <c r="V1167" i="5" s="1"/>
  <c r="T1168" i="5"/>
  <c r="T1161" i="5"/>
  <c r="V1161" i="5" s="1"/>
  <c r="T1159" i="5"/>
  <c r="U1159" i="5" s="1"/>
  <c r="T1157" i="5"/>
  <c r="V1157" i="5" s="1"/>
  <c r="T1152" i="5"/>
  <c r="V1152" i="5" s="1"/>
  <c r="T1150" i="5"/>
  <c r="U1150" i="5" s="1"/>
  <c r="T1149" i="5"/>
  <c r="U1149" i="5" s="1"/>
  <c r="T1144" i="5"/>
  <c r="U1144" i="5" s="1"/>
  <c r="T1142" i="5"/>
  <c r="U1142" i="5" s="1"/>
  <c r="T1141" i="5"/>
  <c r="T1136" i="5"/>
  <c r="U1136" i="5" s="1"/>
  <c r="T1135" i="5"/>
  <c r="V1135" i="5" s="1"/>
  <c r="T1134" i="5"/>
  <c r="V1134" i="5" s="1"/>
  <c r="T1133" i="5"/>
  <c r="U1133" i="5" s="1"/>
  <c r="T1127" i="5"/>
  <c r="V1127" i="5" s="1"/>
  <c r="T1126" i="5"/>
  <c r="V1126" i="5" s="1"/>
  <c r="T1125" i="5"/>
  <c r="V1125" i="5" s="1"/>
  <c r="T1124" i="5"/>
  <c r="U1124" i="5" s="1"/>
  <c r="T1123" i="5"/>
  <c r="V1123" i="5" s="1"/>
  <c r="T1118" i="5"/>
  <c r="T1117" i="5"/>
  <c r="U1117" i="5" s="1"/>
  <c r="T1116" i="5"/>
  <c r="V1116" i="5" s="1"/>
  <c r="T1115" i="5"/>
  <c r="V1115" i="5" s="1"/>
  <c r="T1109" i="5"/>
  <c r="U1109" i="5" s="1"/>
  <c r="T1107" i="5"/>
  <c r="V1107" i="5" s="1"/>
  <c r="T1101" i="5"/>
  <c r="T1337" i="5"/>
  <c r="U1337" i="5" s="1"/>
  <c r="T1365" i="5"/>
  <c r="V1365" i="5" s="1"/>
  <c r="T1284" i="5"/>
  <c r="V1284" i="5" s="1"/>
  <c r="T1276" i="5"/>
  <c r="U1276" i="5" s="1"/>
  <c r="T1261" i="5"/>
  <c r="V1261" i="5" s="1"/>
  <c r="T1257" i="5"/>
  <c r="V1257" i="5" s="1"/>
  <c r="T1240" i="5"/>
  <c r="V1240" i="5" s="1"/>
  <c r="T1233" i="5"/>
  <c r="U1233" i="5" s="1"/>
  <c r="T1232" i="5"/>
  <c r="V1232" i="5" s="1"/>
  <c r="T1230" i="5"/>
  <c r="U1230" i="5" s="1"/>
  <c r="T1229" i="5"/>
  <c r="V1229" i="5" s="1"/>
  <c r="T1228" i="5"/>
  <c r="V1228" i="5" s="1"/>
  <c r="T1225" i="5"/>
  <c r="V1225" i="5" s="1"/>
  <c r="T1214" i="5"/>
  <c r="U1214" i="5" s="1"/>
  <c r="T1204" i="5"/>
  <c r="V1204" i="5" s="1"/>
  <c r="T1202" i="5"/>
  <c r="T1201" i="5"/>
  <c r="T1195" i="5"/>
  <c r="U1195" i="5" s="1"/>
  <c r="T1162" i="5"/>
  <c r="U1162" i="5" s="1"/>
  <c r="T1160" i="5"/>
  <c r="V1160" i="5" s="1"/>
  <c r="T1158" i="5"/>
  <c r="U1158" i="5" s="1"/>
  <c r="T1143" i="5"/>
  <c r="V1143" i="5" s="1"/>
  <c r="T1128" i="5"/>
  <c r="U1128" i="5" s="1"/>
  <c r="T1110" i="5"/>
  <c r="U1110" i="5" s="1"/>
  <c r="T1108" i="5"/>
  <c r="V1108" i="5" s="1"/>
  <c r="T1440" i="5"/>
  <c r="V1440" i="5" s="1"/>
  <c r="T1415" i="5"/>
  <c r="T1382" i="5"/>
  <c r="V1382" i="5" s="1"/>
  <c r="T1381" i="5"/>
  <c r="U1381" i="5" s="1"/>
  <c r="T1374" i="5"/>
  <c r="U1374" i="5" s="1"/>
  <c r="T1373" i="5"/>
  <c r="V1373" i="5" s="1"/>
  <c r="T1338" i="5"/>
  <c r="U1338" i="5" s="1"/>
  <c r="T1318" i="5"/>
  <c r="U1318" i="5" s="1"/>
  <c r="T1316" i="5"/>
  <c r="U1316" i="5" s="1"/>
  <c r="T1315" i="5"/>
  <c r="U1315" i="5" s="1"/>
  <c r="T1314" i="5"/>
  <c r="U1314" i="5" s="1"/>
  <c r="T1313" i="5"/>
  <c r="U1313" i="5" s="1"/>
  <c r="T1308" i="5"/>
  <c r="U1308" i="5" s="1"/>
  <c r="T1307" i="5"/>
  <c r="V1307" i="5" s="1"/>
  <c r="T1300" i="5"/>
  <c r="U1300" i="5" s="1"/>
  <c r="T1299" i="5"/>
  <c r="U1299" i="5" s="1"/>
  <c r="T1298" i="5"/>
  <c r="V1298" i="5" s="1"/>
  <c r="T1297" i="5"/>
  <c r="U1297" i="5" s="1"/>
  <c r="T1287" i="5"/>
  <c r="T1286" i="5"/>
  <c r="V1286" i="5" s="1"/>
  <c r="T1283" i="5"/>
  <c r="V1283" i="5" s="1"/>
  <c r="T1282" i="5"/>
  <c r="U1282" i="5" s="1"/>
  <c r="T1275" i="5"/>
  <c r="V1275" i="5" s="1"/>
  <c r="T1270" i="5"/>
  <c r="U1270" i="5" s="1"/>
  <c r="T1269" i="5"/>
  <c r="U1269" i="5" s="1"/>
  <c r="T1264" i="5"/>
  <c r="U1264" i="5" s="1"/>
  <c r="T1263" i="5"/>
  <c r="V1263" i="5" s="1"/>
  <c r="T1262" i="5"/>
  <c r="U1262" i="5" s="1"/>
  <c r="T1259" i="5"/>
  <c r="V1259" i="5" s="1"/>
  <c r="T1258" i="5"/>
  <c r="V1258" i="5" s="1"/>
  <c r="T1256" i="5"/>
  <c r="T1255" i="5"/>
  <c r="U1255" i="5" s="1"/>
  <c r="T1249" i="5"/>
  <c r="T1213" i="5"/>
  <c r="U1213" i="5" s="1"/>
  <c r="T1219" i="5"/>
  <c r="U1219" i="5" s="1"/>
  <c r="T1227" i="5"/>
  <c r="U1227" i="5" s="1"/>
  <c r="T1231" i="5"/>
  <c r="V1231" i="5" s="1"/>
  <c r="T1234" i="5"/>
  <c r="U1234" i="5" s="1"/>
  <c r="T1239" i="5"/>
  <c r="V1239" i="5" s="1"/>
  <c r="T1241" i="5"/>
  <c r="V1241" i="5" s="1"/>
  <c r="T1242" i="5"/>
  <c r="V1242" i="5" s="1"/>
  <c r="T1247" i="5"/>
  <c r="T1248" i="5"/>
  <c r="V1248" i="5" s="1"/>
  <c r="T1380" i="5"/>
  <c r="V1380" i="5" s="1"/>
  <c r="T1371" i="5"/>
  <c r="U1371" i="5" s="1"/>
  <c r="T1358" i="5"/>
  <c r="T1355" i="5"/>
  <c r="U1355" i="5" s="1"/>
  <c r="T1321" i="5"/>
  <c r="T1320" i="5"/>
  <c r="U1320" i="5" s="1"/>
  <c r="T1319" i="5"/>
  <c r="V1319" i="5" s="1"/>
  <c r="T1317" i="5"/>
  <c r="U1317" i="5" s="1"/>
  <c r="T1306" i="5"/>
  <c r="U1306" i="5" s="1"/>
  <c r="T1296" i="5"/>
  <c r="U1296" i="5" s="1"/>
  <c r="T1295" i="5"/>
  <c r="U1295" i="5" s="1"/>
  <c r="T1290" i="5"/>
  <c r="V1290" i="5" s="1"/>
  <c r="T1289" i="5"/>
  <c r="T1288" i="5"/>
  <c r="U1288" i="5" s="1"/>
  <c r="T1285" i="5"/>
  <c r="U1285" i="5" s="1"/>
  <c r="T1281" i="5"/>
  <c r="V1281" i="5" s="1"/>
  <c r="T1260" i="5"/>
  <c r="V1260" i="5" s="1"/>
  <c r="T1425" i="5"/>
  <c r="U1425" i="5" s="1"/>
  <c r="T1218" i="5"/>
  <c r="T1211" i="5"/>
  <c r="T1212" i="5"/>
  <c r="V1212" i="5" s="1"/>
  <c r="T1217" i="5"/>
  <c r="U1217" i="5" s="1"/>
  <c r="N1137" i="5"/>
  <c r="U1103" i="5"/>
  <c r="V1103" i="5"/>
  <c r="U1104" i="5"/>
  <c r="V1104" i="5"/>
  <c r="U1105" i="5"/>
  <c r="V1105" i="5"/>
  <c r="U1106" i="5"/>
  <c r="V1106" i="5"/>
  <c r="U1111" i="5"/>
  <c r="V1111" i="5"/>
  <c r="U1112" i="5"/>
  <c r="V1112" i="5"/>
  <c r="U1113" i="5"/>
  <c r="V1113" i="5"/>
  <c r="U1114" i="5"/>
  <c r="V1114" i="5"/>
  <c r="U1119" i="5"/>
  <c r="V1119" i="5"/>
  <c r="U1120" i="5"/>
  <c r="V1120" i="5"/>
  <c r="U1121" i="5"/>
  <c r="V1121" i="5"/>
  <c r="U1122" i="5"/>
  <c r="V1122" i="5"/>
  <c r="U1129" i="5"/>
  <c r="V1129" i="5"/>
  <c r="U1130" i="5"/>
  <c r="V1130" i="5"/>
  <c r="U1131" i="5"/>
  <c r="V1131" i="5"/>
  <c r="U1132" i="5"/>
  <c r="V1132" i="5"/>
  <c r="U1137" i="5"/>
  <c r="V1137" i="5"/>
  <c r="U1138" i="5"/>
  <c r="V1138" i="5"/>
  <c r="U1139" i="5"/>
  <c r="V1139" i="5"/>
  <c r="U1140" i="5"/>
  <c r="V1140" i="5"/>
  <c r="U1145" i="5"/>
  <c r="V1145" i="5"/>
  <c r="U1146" i="5"/>
  <c r="V1146" i="5"/>
  <c r="U1147" i="5"/>
  <c r="V1147" i="5"/>
  <c r="U1148" i="5"/>
  <c r="V1148" i="5"/>
  <c r="U1154" i="5"/>
  <c r="V1154" i="5"/>
  <c r="U1155" i="5"/>
  <c r="V1155" i="5"/>
  <c r="U1156" i="5"/>
  <c r="V1156" i="5"/>
  <c r="U1163" i="5"/>
  <c r="V1163" i="5"/>
  <c r="U1164" i="5"/>
  <c r="V1164" i="5"/>
  <c r="U1165" i="5"/>
  <c r="V1165" i="5"/>
  <c r="U1166" i="5"/>
  <c r="V1166" i="5"/>
  <c r="U1169" i="5"/>
  <c r="V1169" i="5"/>
  <c r="U1170" i="5"/>
  <c r="V1170" i="5"/>
  <c r="U1171" i="5"/>
  <c r="V1171" i="5"/>
  <c r="U1172" i="5"/>
  <c r="V1172" i="5"/>
  <c r="U1179" i="5"/>
  <c r="V1179" i="5"/>
  <c r="U1180" i="5"/>
  <c r="V1180" i="5"/>
  <c r="U1181" i="5"/>
  <c r="V1181" i="5"/>
  <c r="U1182" i="5"/>
  <c r="V1182" i="5"/>
  <c r="U1187" i="5"/>
  <c r="V1187" i="5"/>
  <c r="U1188" i="5"/>
  <c r="V1188" i="5"/>
  <c r="U1189" i="5"/>
  <c r="V1189" i="5"/>
  <c r="U1190" i="5"/>
  <c r="V1190" i="5"/>
  <c r="U1194" i="5"/>
  <c r="V1194" i="5"/>
  <c r="U1196" i="5"/>
  <c r="V1196" i="5"/>
  <c r="U1197" i="5"/>
  <c r="V1197" i="5"/>
  <c r="U1198" i="5"/>
  <c r="V1198" i="5"/>
  <c r="U1199" i="5"/>
  <c r="V1199" i="5"/>
  <c r="U1200" i="5"/>
  <c r="V1200" i="5"/>
  <c r="U1203" i="5"/>
  <c r="V1203" i="5"/>
  <c r="U1205" i="5"/>
  <c r="V1205" i="5"/>
  <c r="U1206" i="5"/>
  <c r="V1206" i="5"/>
  <c r="U1207" i="5"/>
  <c r="V1207" i="5"/>
  <c r="U1220" i="5"/>
  <c r="V1220" i="5"/>
  <c r="U1221" i="5"/>
  <c r="V1221" i="5"/>
  <c r="U1222" i="5"/>
  <c r="V1222" i="5"/>
  <c r="U1223" i="5"/>
  <c r="V1223" i="5"/>
  <c r="U1224" i="5"/>
  <c r="V1224" i="5"/>
  <c r="U1226" i="5"/>
  <c r="V1226" i="5"/>
  <c r="U1235" i="5"/>
  <c r="V1235" i="5"/>
  <c r="U1236" i="5"/>
  <c r="V1236" i="5"/>
  <c r="U1237" i="5"/>
  <c r="V1237" i="5"/>
  <c r="U1238" i="5"/>
  <c r="V1238" i="5"/>
  <c r="U1243" i="5"/>
  <c r="V1243" i="5"/>
  <c r="U1244" i="5"/>
  <c r="V1244" i="5"/>
  <c r="U1245" i="5"/>
  <c r="V1245" i="5"/>
  <c r="U1246" i="5"/>
  <c r="V1246" i="5"/>
  <c r="U1251" i="5"/>
  <c r="V1251" i="5"/>
  <c r="U1252" i="5"/>
  <c r="V1252" i="5"/>
  <c r="U1253" i="5"/>
  <c r="V1253" i="5"/>
  <c r="U1254" i="5"/>
  <c r="V1254" i="5"/>
  <c r="U1265" i="5"/>
  <c r="V1265" i="5"/>
  <c r="U1266" i="5"/>
  <c r="V1266" i="5"/>
  <c r="U1267" i="5"/>
  <c r="V1267" i="5"/>
  <c r="U1268" i="5"/>
  <c r="V1268" i="5"/>
  <c r="U1271" i="5"/>
  <c r="V1271" i="5"/>
  <c r="U1272" i="5"/>
  <c r="V1272" i="5"/>
  <c r="U1273" i="5"/>
  <c r="V1273" i="5"/>
  <c r="U1274" i="5"/>
  <c r="V1274" i="5"/>
  <c r="U1277" i="5"/>
  <c r="V1277" i="5"/>
  <c r="U1278" i="5"/>
  <c r="V1278" i="5"/>
  <c r="U1279" i="5"/>
  <c r="V1279" i="5"/>
  <c r="U1280" i="5"/>
  <c r="V1280" i="5"/>
  <c r="U1291" i="5"/>
  <c r="V1291" i="5"/>
  <c r="U1292" i="5"/>
  <c r="V1292" i="5"/>
  <c r="U1293" i="5"/>
  <c r="V1293" i="5"/>
  <c r="U1294" i="5"/>
  <c r="V1294" i="5"/>
  <c r="U1301" i="5"/>
  <c r="V1301" i="5"/>
  <c r="U1302" i="5"/>
  <c r="V1302" i="5"/>
  <c r="U1303" i="5"/>
  <c r="V1303" i="5"/>
  <c r="U1304" i="5"/>
  <c r="V1304" i="5"/>
  <c r="U1305" i="5"/>
  <c r="V1305" i="5"/>
  <c r="U1309" i="5"/>
  <c r="V1309" i="5"/>
  <c r="U1310" i="5"/>
  <c r="V1310" i="5"/>
  <c r="U1311" i="5"/>
  <c r="V1311" i="5"/>
  <c r="U1312" i="5"/>
  <c r="V1312" i="5"/>
  <c r="U1325" i="5"/>
  <c r="V1325" i="5"/>
  <c r="U1326" i="5"/>
  <c r="V1326" i="5"/>
  <c r="U1327" i="5"/>
  <c r="V1327" i="5"/>
  <c r="U1328" i="5"/>
  <c r="V1328" i="5"/>
  <c r="U1331" i="5"/>
  <c r="V1331" i="5"/>
  <c r="U1341" i="5"/>
  <c r="V1341" i="5"/>
  <c r="U1342" i="5"/>
  <c r="V1342" i="5"/>
  <c r="U1343" i="5"/>
  <c r="V1343" i="5"/>
  <c r="U1369" i="5"/>
  <c r="V1369" i="5"/>
  <c r="U1370" i="5"/>
  <c r="V1370" i="5"/>
  <c r="U1375" i="5"/>
  <c r="V1375" i="5"/>
  <c r="U1376" i="5"/>
  <c r="V1376" i="5"/>
  <c r="U1377" i="5"/>
  <c r="V1377" i="5"/>
  <c r="U1378" i="5"/>
  <c r="V1378" i="5"/>
  <c r="U1391" i="5"/>
  <c r="V1391" i="5"/>
  <c r="U1392" i="5"/>
  <c r="V1392" i="5"/>
  <c r="U1393" i="5"/>
  <c r="V1393" i="5"/>
  <c r="U1394" i="5"/>
  <c r="V1394" i="5"/>
  <c r="U1396" i="5"/>
  <c r="V1396" i="5"/>
  <c r="U1397" i="5"/>
  <c r="V1397" i="5"/>
  <c r="U1398" i="5"/>
  <c r="V1398" i="5"/>
  <c r="U1399" i="5"/>
  <c r="V1399" i="5"/>
  <c r="U1400" i="5"/>
  <c r="V1400" i="5"/>
  <c r="U1401" i="5"/>
  <c r="V1401" i="5"/>
  <c r="U1402" i="5"/>
  <c r="V1402" i="5"/>
  <c r="U1403" i="5"/>
  <c r="V1403" i="5"/>
  <c r="U1405" i="5"/>
  <c r="V1405" i="5"/>
  <c r="U1406" i="5"/>
  <c r="V1406" i="5"/>
  <c r="U1409" i="5"/>
  <c r="V1409" i="5"/>
  <c r="U1410" i="5"/>
  <c r="V1410" i="5"/>
  <c r="U1411" i="5"/>
  <c r="V1411" i="5"/>
  <c r="U1412" i="5"/>
  <c r="V1412" i="5"/>
  <c r="U1414" i="5"/>
  <c r="V1414" i="5"/>
  <c r="U1416" i="5"/>
  <c r="V1416" i="5"/>
  <c r="U1417" i="5"/>
  <c r="V1417" i="5"/>
  <c r="U1418" i="5"/>
  <c r="V1418" i="5"/>
  <c r="U1419" i="5"/>
  <c r="V1419" i="5"/>
  <c r="U1421" i="5"/>
  <c r="V1421" i="5"/>
  <c r="U1422" i="5"/>
  <c r="V1422" i="5"/>
  <c r="U1423" i="5"/>
  <c r="V1423" i="5"/>
  <c r="U1424" i="5"/>
  <c r="V1424" i="5"/>
  <c r="U1429" i="5"/>
  <c r="V1429" i="5"/>
  <c r="U1430" i="5"/>
  <c r="V1430" i="5"/>
  <c r="U1431" i="5"/>
  <c r="V1431" i="5"/>
  <c r="U1432" i="5"/>
  <c r="V1432" i="5"/>
  <c r="U1437" i="5"/>
  <c r="V1437" i="5"/>
  <c r="U1438" i="5"/>
  <c r="V1438" i="5"/>
  <c r="U1439" i="5"/>
  <c r="V1439" i="5"/>
  <c r="U1441" i="5"/>
  <c r="V1441" i="5"/>
  <c r="U1442" i="5"/>
  <c r="V1442" i="5"/>
  <c r="U1443" i="5"/>
  <c r="V1443" i="5"/>
  <c r="U1444" i="5"/>
  <c r="V1444" i="5"/>
  <c r="U1445" i="5"/>
  <c r="V1445" i="5"/>
  <c r="U1446" i="5"/>
  <c r="V1446" i="5"/>
  <c r="U1447" i="5"/>
  <c r="V1447" i="5"/>
  <c r="U1448" i="5"/>
  <c r="V1448" i="5"/>
  <c r="U1449" i="5"/>
  <c r="V1449" i="5"/>
  <c r="U1450" i="5"/>
  <c r="V1450" i="5"/>
  <c r="U1455" i="5"/>
  <c r="V1455" i="5"/>
  <c r="U1456" i="5"/>
  <c r="V1456" i="5"/>
  <c r="U1457" i="5"/>
  <c r="V1457" i="5"/>
  <c r="U1458" i="5"/>
  <c r="V1458" i="5"/>
  <c r="U1459" i="5"/>
  <c r="V1459" i="5"/>
  <c r="U1462" i="5"/>
  <c r="V1462" i="5"/>
  <c r="U1463" i="5"/>
  <c r="V1463" i="5"/>
  <c r="U1464" i="5"/>
  <c r="V1464" i="5"/>
  <c r="U1465" i="5"/>
  <c r="V1465" i="5"/>
  <c r="U1466" i="5"/>
  <c r="V1466" i="5"/>
  <c r="U1467" i="5"/>
  <c r="V1467" i="5"/>
  <c r="U1468" i="5"/>
  <c r="V1468" i="5"/>
  <c r="U1469" i="5"/>
  <c r="V1469" i="5"/>
  <c r="U1470" i="5"/>
  <c r="V1470" i="5"/>
  <c r="U1471" i="5"/>
  <c r="V1471" i="5"/>
  <c r="U1472" i="5"/>
  <c r="V1472" i="5"/>
  <c r="U1473" i="5"/>
  <c r="V1473" i="5"/>
  <c r="U1474" i="5"/>
  <c r="V1474" i="5"/>
  <c r="T1209" i="5"/>
  <c r="U1209" i="5" s="1"/>
  <c r="T1210" i="5"/>
  <c r="V1210" i="5" s="1"/>
  <c r="T1215" i="5"/>
  <c r="U1215" i="5" s="1"/>
  <c r="T1216" i="5"/>
  <c r="U1216" i="5" s="1"/>
  <c r="T1354" i="5"/>
  <c r="U1354" i="5" s="1"/>
  <c r="T1356" i="5"/>
  <c r="T1357" i="5"/>
  <c r="U1357" i="5" s="1"/>
  <c r="T1363" i="5"/>
  <c r="U1363" i="5" s="1"/>
  <c r="T1366" i="5"/>
  <c r="V1366" i="5" s="1"/>
  <c r="T1372" i="5"/>
  <c r="U1372" i="5" s="1"/>
  <c r="T1383" i="5"/>
  <c r="V1383" i="5" s="1"/>
  <c r="T1404" i="5"/>
  <c r="T1407" i="5"/>
  <c r="V1407" i="5" s="1"/>
  <c r="T1408" i="5"/>
  <c r="U1408" i="5" s="1"/>
  <c r="T1413" i="5"/>
  <c r="V1413" i="5" s="1"/>
  <c r="T1420" i="5"/>
  <c r="V1420" i="5" s="1"/>
  <c r="T1426" i="5"/>
  <c r="U1426" i="5" s="1"/>
  <c r="T1427" i="5"/>
  <c r="U1427" i="5" s="1"/>
  <c r="T1428" i="5"/>
  <c r="V1428" i="5" s="1"/>
  <c r="T1433" i="5"/>
  <c r="U1433" i="5" s="1"/>
  <c r="T1434" i="5"/>
  <c r="U1434" i="5" s="1"/>
  <c r="T1435" i="5"/>
  <c r="U1435" i="5" s="1"/>
  <c r="T1436" i="5"/>
  <c r="V1436" i="5" s="1"/>
  <c r="U1098" i="5"/>
  <c r="U334" i="5"/>
  <c r="V334" i="5"/>
  <c r="U335" i="5"/>
  <c r="V335" i="5"/>
  <c r="U337" i="5"/>
  <c r="V337" i="5"/>
  <c r="U339" i="5"/>
  <c r="V339" i="5"/>
  <c r="U340" i="5"/>
  <c r="V340" i="5"/>
  <c r="U341" i="5"/>
  <c r="V341" i="5"/>
  <c r="U343" i="5"/>
  <c r="V343" i="5"/>
  <c r="U344" i="5"/>
  <c r="V344" i="5"/>
  <c r="U345" i="5"/>
  <c r="V345" i="5"/>
  <c r="U346" i="5"/>
  <c r="V346" i="5"/>
  <c r="U347" i="5"/>
  <c r="V347" i="5"/>
  <c r="U348" i="5"/>
  <c r="V348" i="5"/>
  <c r="U349" i="5"/>
  <c r="V349" i="5"/>
  <c r="U350" i="5"/>
  <c r="V350" i="5"/>
  <c r="U352" i="5"/>
  <c r="V352" i="5"/>
  <c r="U353" i="5"/>
  <c r="V353" i="5"/>
  <c r="U351" i="5"/>
  <c r="V351" i="5"/>
  <c r="U368" i="5"/>
  <c r="V368" i="5"/>
  <c r="U369" i="5"/>
  <c r="V369" i="5"/>
  <c r="U370" i="5"/>
  <c r="V370" i="5"/>
  <c r="U371" i="5"/>
  <c r="V371" i="5"/>
  <c r="U372" i="5"/>
  <c r="V372" i="5"/>
  <c r="U373" i="5"/>
  <c r="V373" i="5"/>
  <c r="U374" i="5"/>
  <c r="V374" i="5"/>
  <c r="U375" i="5"/>
  <c r="V375" i="5"/>
  <c r="U376" i="5"/>
  <c r="V376" i="5"/>
  <c r="U377" i="5"/>
  <c r="V377" i="5"/>
  <c r="U378" i="5"/>
  <c r="V378" i="5"/>
  <c r="U379" i="5"/>
  <c r="V379" i="5"/>
  <c r="U574" i="5"/>
  <c r="V574" i="5"/>
  <c r="U575" i="5"/>
  <c r="V575" i="5"/>
  <c r="U576" i="5"/>
  <c r="V576" i="5"/>
  <c r="U577" i="5"/>
  <c r="V577" i="5"/>
  <c r="U578" i="5"/>
  <c r="V578" i="5"/>
  <c r="U579" i="5"/>
  <c r="V579" i="5"/>
  <c r="U580" i="5"/>
  <c r="V580" i="5"/>
  <c r="U581" i="5"/>
  <c r="V581" i="5"/>
  <c r="U582" i="5"/>
  <c r="V582" i="5"/>
  <c r="U583" i="5"/>
  <c r="V583" i="5"/>
  <c r="U584" i="5"/>
  <c r="V584" i="5"/>
  <c r="U585" i="5"/>
  <c r="V585" i="5"/>
  <c r="U586" i="5"/>
  <c r="V586" i="5"/>
  <c r="U587" i="5"/>
  <c r="V587" i="5"/>
  <c r="U588" i="5"/>
  <c r="V588" i="5"/>
  <c r="U589" i="5"/>
  <c r="V589" i="5"/>
  <c r="U598" i="5"/>
  <c r="V598" i="5"/>
  <c r="U599" i="5"/>
  <c r="V599" i="5"/>
  <c r="U602" i="5"/>
  <c r="V602" i="5"/>
  <c r="U604" i="5"/>
  <c r="V604" i="5"/>
  <c r="U605" i="5"/>
  <c r="V605" i="5"/>
  <c r="U606" i="5"/>
  <c r="V606" i="5"/>
  <c r="U607" i="5"/>
  <c r="V607" i="5"/>
  <c r="U612" i="5"/>
  <c r="V612" i="5"/>
  <c r="U613" i="5"/>
  <c r="V613" i="5"/>
  <c r="U614" i="5"/>
  <c r="V614" i="5"/>
  <c r="U615" i="5"/>
  <c r="V615" i="5"/>
  <c r="U618" i="5"/>
  <c r="V618" i="5"/>
  <c r="U619" i="5"/>
  <c r="V619" i="5"/>
  <c r="U620" i="5"/>
  <c r="V620" i="5"/>
  <c r="U621" i="5"/>
  <c r="V621" i="5"/>
  <c r="U622" i="5"/>
  <c r="V622" i="5"/>
  <c r="U623" i="5"/>
  <c r="V623" i="5"/>
  <c r="U624" i="5"/>
  <c r="V624" i="5"/>
  <c r="U625" i="5"/>
  <c r="V625" i="5"/>
  <c r="U626" i="5"/>
  <c r="V626" i="5"/>
  <c r="U627" i="5"/>
  <c r="V627" i="5"/>
  <c r="U632" i="5"/>
  <c r="V632" i="5"/>
  <c r="U634" i="5"/>
  <c r="V634" i="5"/>
  <c r="U641" i="5"/>
  <c r="V641" i="5"/>
  <c r="U642" i="5"/>
  <c r="V642" i="5"/>
  <c r="U643" i="5"/>
  <c r="V643" i="5"/>
  <c r="U648" i="5"/>
  <c r="V648" i="5"/>
  <c r="U649" i="5"/>
  <c r="V649" i="5"/>
  <c r="U650" i="5"/>
  <c r="V650" i="5"/>
  <c r="U651" i="5"/>
  <c r="V651" i="5"/>
  <c r="U652" i="5"/>
  <c r="V652" i="5"/>
  <c r="U654" i="5"/>
  <c r="V654" i="5"/>
  <c r="U655" i="5"/>
  <c r="V655" i="5"/>
  <c r="U660" i="5"/>
  <c r="V660" i="5"/>
  <c r="U661" i="5"/>
  <c r="V661" i="5"/>
  <c r="U666" i="5"/>
  <c r="V666" i="5"/>
  <c r="U667" i="5"/>
  <c r="V667" i="5"/>
  <c r="U668" i="5"/>
  <c r="V668" i="5"/>
  <c r="U669" i="5"/>
  <c r="V669" i="5"/>
  <c r="U674" i="5"/>
  <c r="V674" i="5"/>
  <c r="U675" i="5"/>
  <c r="V675" i="5"/>
  <c r="U676" i="5"/>
  <c r="V676" i="5"/>
  <c r="U677" i="5"/>
  <c r="V677" i="5"/>
  <c r="U678" i="5"/>
  <c r="V678" i="5"/>
  <c r="U679" i="5"/>
  <c r="V679" i="5"/>
  <c r="U684" i="5"/>
  <c r="V684" i="5"/>
  <c r="U685" i="5"/>
  <c r="V685" i="5"/>
  <c r="U686" i="5"/>
  <c r="V686" i="5"/>
  <c r="U687" i="5"/>
  <c r="V687" i="5"/>
  <c r="U691" i="5"/>
  <c r="V691" i="5"/>
  <c r="U692" i="5"/>
  <c r="V692" i="5"/>
  <c r="U693" i="5"/>
  <c r="V693" i="5"/>
  <c r="U694" i="5"/>
  <c r="V694" i="5"/>
  <c r="U695" i="5"/>
  <c r="V695" i="5"/>
  <c r="U696" i="5"/>
  <c r="V696" i="5"/>
  <c r="U697" i="5"/>
  <c r="V697" i="5"/>
  <c r="U698" i="5"/>
  <c r="V698" i="5"/>
  <c r="U699" i="5"/>
  <c r="V699" i="5"/>
  <c r="U702" i="5"/>
  <c r="V702" i="5"/>
  <c r="U703" i="5"/>
  <c r="V703" i="5"/>
  <c r="U704" i="5"/>
  <c r="V704" i="5"/>
  <c r="U705" i="5"/>
  <c r="V705" i="5"/>
  <c r="U706" i="5"/>
  <c r="V706" i="5"/>
  <c r="U707" i="5"/>
  <c r="V707" i="5"/>
  <c r="U708" i="5"/>
  <c r="V708" i="5"/>
  <c r="U709" i="5"/>
  <c r="V709" i="5"/>
  <c r="U710" i="5"/>
  <c r="V710" i="5"/>
  <c r="U711" i="5"/>
  <c r="V711" i="5"/>
  <c r="U716" i="5"/>
  <c r="V716" i="5"/>
  <c r="U717" i="5"/>
  <c r="V717" i="5"/>
  <c r="U722" i="5"/>
  <c r="V722" i="5"/>
  <c r="U723" i="5"/>
  <c r="V723" i="5"/>
  <c r="U724" i="5"/>
  <c r="V724" i="5"/>
  <c r="U725" i="5"/>
  <c r="V725" i="5"/>
  <c r="U726" i="5"/>
  <c r="V726" i="5"/>
  <c r="U732" i="5"/>
  <c r="V732" i="5"/>
  <c r="U733" i="5"/>
  <c r="V733" i="5"/>
  <c r="U734" i="5"/>
  <c r="V734" i="5"/>
  <c r="U735" i="5"/>
  <c r="V735" i="5"/>
  <c r="U736" i="5"/>
  <c r="V736" i="5"/>
  <c r="U737" i="5"/>
  <c r="V737" i="5"/>
  <c r="U738" i="5"/>
  <c r="V738" i="5"/>
  <c r="U739" i="5"/>
  <c r="V739" i="5"/>
  <c r="U740" i="5"/>
  <c r="V740" i="5"/>
  <c r="U741" i="5"/>
  <c r="V741" i="5"/>
  <c r="U742" i="5"/>
  <c r="V742" i="5"/>
  <c r="U746" i="5"/>
  <c r="V746" i="5"/>
  <c r="U747" i="5"/>
  <c r="V747" i="5"/>
  <c r="U752" i="5"/>
  <c r="V752" i="5"/>
  <c r="U753" i="5"/>
  <c r="V753" i="5"/>
  <c r="U756" i="5"/>
  <c r="V756" i="5"/>
  <c r="U757" i="5"/>
  <c r="V757" i="5"/>
  <c r="U758" i="5"/>
  <c r="V758" i="5"/>
  <c r="U759" i="5"/>
  <c r="V759" i="5"/>
  <c r="U760" i="5"/>
  <c r="V760" i="5"/>
  <c r="U761" i="5"/>
  <c r="V761" i="5"/>
  <c r="U764" i="5"/>
  <c r="V764" i="5"/>
  <c r="U765" i="5"/>
  <c r="V765" i="5"/>
  <c r="U766" i="5"/>
  <c r="V766" i="5"/>
  <c r="U767" i="5"/>
  <c r="V767" i="5"/>
  <c r="U768" i="5"/>
  <c r="V768" i="5"/>
  <c r="U769" i="5"/>
  <c r="V769" i="5"/>
  <c r="U770" i="5"/>
  <c r="V770" i="5"/>
  <c r="U772" i="5"/>
  <c r="V772" i="5"/>
  <c r="U773" i="5"/>
  <c r="V773" i="5"/>
  <c r="U774" i="5"/>
  <c r="V774" i="5"/>
  <c r="U775" i="5"/>
  <c r="V775" i="5"/>
  <c r="U776" i="5"/>
  <c r="V776" i="5"/>
  <c r="U777" i="5"/>
  <c r="V777" i="5"/>
  <c r="U778" i="5"/>
  <c r="V778" i="5"/>
  <c r="U779" i="5"/>
  <c r="V779" i="5"/>
  <c r="U784" i="5"/>
  <c r="V784" i="5"/>
  <c r="U785" i="5"/>
  <c r="V785" i="5"/>
  <c r="U790" i="5"/>
  <c r="V790" i="5"/>
  <c r="U791" i="5"/>
  <c r="V791" i="5"/>
  <c r="U796" i="5"/>
  <c r="V796" i="5"/>
  <c r="U797" i="5"/>
  <c r="V797" i="5"/>
  <c r="U798" i="5"/>
  <c r="V798" i="5"/>
  <c r="U799" i="5"/>
  <c r="V799" i="5"/>
  <c r="U801" i="5"/>
  <c r="V801" i="5"/>
  <c r="U802" i="5"/>
  <c r="V802" i="5"/>
  <c r="U803" i="5"/>
  <c r="V803" i="5"/>
  <c r="U804" i="5"/>
  <c r="V804" i="5"/>
  <c r="U806" i="5"/>
  <c r="V806" i="5"/>
  <c r="U807" i="5"/>
  <c r="V807" i="5"/>
  <c r="U808" i="5"/>
  <c r="V808" i="5"/>
  <c r="U809" i="5"/>
  <c r="V809" i="5"/>
  <c r="U810" i="5"/>
  <c r="V810" i="5"/>
  <c r="U811" i="5"/>
  <c r="V811" i="5"/>
  <c r="U812" i="5"/>
  <c r="V812" i="5"/>
  <c r="U813" i="5"/>
  <c r="V813" i="5"/>
  <c r="U814" i="5"/>
  <c r="V814" i="5"/>
  <c r="U815" i="5"/>
  <c r="V815" i="5"/>
  <c r="U816" i="5"/>
  <c r="V816" i="5"/>
  <c r="U817" i="5"/>
  <c r="V817" i="5"/>
  <c r="U818" i="5"/>
  <c r="V818" i="5"/>
  <c r="U819" i="5"/>
  <c r="V819" i="5"/>
  <c r="U820" i="5"/>
  <c r="V820" i="5"/>
  <c r="U821" i="5"/>
  <c r="V821" i="5"/>
  <c r="U822" i="5"/>
  <c r="V822" i="5"/>
  <c r="U823" i="5"/>
  <c r="V823" i="5"/>
  <c r="U825" i="5"/>
  <c r="V825" i="5"/>
  <c r="U826" i="5"/>
  <c r="V826" i="5"/>
  <c r="U827" i="5"/>
  <c r="V827" i="5"/>
  <c r="U828" i="5"/>
  <c r="V828" i="5"/>
  <c r="U829" i="5"/>
  <c r="V829" i="5"/>
  <c r="U830" i="5"/>
  <c r="V830" i="5"/>
  <c r="U833" i="5"/>
  <c r="V833" i="5"/>
  <c r="U838" i="5"/>
  <c r="V838" i="5"/>
  <c r="U840" i="5"/>
  <c r="V840" i="5"/>
  <c r="U841" i="5"/>
  <c r="V841" i="5"/>
  <c r="U842" i="5"/>
  <c r="V842" i="5"/>
  <c r="U843" i="5"/>
  <c r="V843" i="5"/>
  <c r="U844" i="5"/>
  <c r="V844" i="5"/>
  <c r="U845" i="5"/>
  <c r="V845" i="5"/>
  <c r="U848" i="5"/>
  <c r="V848" i="5"/>
  <c r="U849" i="5"/>
  <c r="V849" i="5"/>
  <c r="U850" i="5"/>
  <c r="V850" i="5"/>
  <c r="U851" i="5"/>
  <c r="V851" i="5"/>
  <c r="U852" i="5"/>
  <c r="V852" i="5"/>
  <c r="U853" i="5"/>
  <c r="V853" i="5"/>
  <c r="U854" i="5"/>
  <c r="V854" i="5"/>
  <c r="U856" i="5"/>
  <c r="V856" i="5"/>
  <c r="U857" i="5"/>
  <c r="V857" i="5"/>
  <c r="U858" i="5"/>
  <c r="V858" i="5"/>
  <c r="U859" i="5"/>
  <c r="V859" i="5"/>
  <c r="U863" i="5"/>
  <c r="V863" i="5"/>
  <c r="U865" i="5"/>
  <c r="V865" i="5"/>
  <c r="U866" i="5"/>
  <c r="V866" i="5"/>
  <c r="U867" i="5"/>
  <c r="V867" i="5"/>
  <c r="U868" i="5"/>
  <c r="V868" i="5"/>
  <c r="U869" i="5"/>
  <c r="V869" i="5"/>
  <c r="U870" i="5"/>
  <c r="V870" i="5"/>
  <c r="U871" i="5"/>
  <c r="V871" i="5"/>
  <c r="U873" i="5"/>
  <c r="V873" i="5"/>
  <c r="U876" i="5"/>
  <c r="V876" i="5"/>
  <c r="U877" i="5"/>
  <c r="V877" i="5"/>
  <c r="U878" i="5"/>
  <c r="V878" i="5"/>
  <c r="U879" i="5"/>
  <c r="V879" i="5"/>
  <c r="U880" i="5"/>
  <c r="V880" i="5"/>
  <c r="U881" i="5"/>
  <c r="V881" i="5"/>
  <c r="U883" i="5"/>
  <c r="V883" i="5"/>
  <c r="U885" i="5"/>
  <c r="V885" i="5"/>
  <c r="U888" i="5"/>
  <c r="V888" i="5"/>
  <c r="U890" i="5"/>
  <c r="V890" i="5"/>
  <c r="U891" i="5"/>
  <c r="V891" i="5"/>
  <c r="U892" i="5"/>
  <c r="V892" i="5"/>
  <c r="U893" i="5"/>
  <c r="V893" i="5"/>
  <c r="U894" i="5"/>
  <c r="V894" i="5"/>
  <c r="U895" i="5"/>
  <c r="V895" i="5"/>
  <c r="U897" i="5"/>
  <c r="V897" i="5"/>
  <c r="U899" i="5"/>
  <c r="V899" i="5"/>
  <c r="U903" i="5"/>
  <c r="V903" i="5"/>
  <c r="U908" i="5"/>
  <c r="V908" i="5"/>
  <c r="U909" i="5"/>
  <c r="V909" i="5"/>
  <c r="U910" i="5"/>
  <c r="V910" i="5"/>
  <c r="U911" i="5"/>
  <c r="V911" i="5"/>
  <c r="U914" i="5"/>
  <c r="V914" i="5"/>
  <c r="U915" i="5"/>
  <c r="V915" i="5"/>
  <c r="U916" i="5"/>
  <c r="V916" i="5"/>
  <c r="U917" i="5"/>
  <c r="V917" i="5"/>
  <c r="U920" i="5"/>
  <c r="V920" i="5"/>
  <c r="U921" i="5"/>
  <c r="V921" i="5"/>
  <c r="U922" i="5"/>
  <c r="V922" i="5"/>
  <c r="U923" i="5"/>
  <c r="V923" i="5"/>
  <c r="U248" i="5"/>
  <c r="V248" i="5"/>
  <c r="U249" i="5"/>
  <c r="V249" i="5"/>
  <c r="U250" i="5"/>
  <c r="V250" i="5"/>
  <c r="U251" i="5"/>
  <c r="V251" i="5"/>
  <c r="U252" i="5"/>
  <c r="V252" i="5"/>
  <c r="U253" i="5"/>
  <c r="V253" i="5"/>
  <c r="U254" i="5"/>
  <c r="V254" i="5"/>
  <c r="U255" i="5"/>
  <c r="V255" i="5"/>
  <c r="U256" i="5"/>
  <c r="V256" i="5"/>
  <c r="U257" i="5"/>
  <c r="V257" i="5"/>
  <c r="U258" i="5"/>
  <c r="V258" i="5"/>
  <c r="U936" i="5"/>
  <c r="V936" i="5"/>
  <c r="U937" i="5"/>
  <c r="V937" i="5"/>
  <c r="U938" i="5"/>
  <c r="V938" i="5"/>
  <c r="U939" i="5"/>
  <c r="V939" i="5"/>
  <c r="U940" i="5"/>
  <c r="V940" i="5"/>
  <c r="U941" i="5"/>
  <c r="V941" i="5"/>
  <c r="U942" i="5"/>
  <c r="V942" i="5"/>
  <c r="U943" i="5"/>
  <c r="V943" i="5"/>
  <c r="U944" i="5"/>
  <c r="V944" i="5"/>
  <c r="U945" i="5"/>
  <c r="V945" i="5"/>
  <c r="U946" i="5"/>
  <c r="V946" i="5"/>
  <c r="U947" i="5"/>
  <c r="V947" i="5"/>
  <c r="U948" i="5"/>
  <c r="V948" i="5"/>
  <c r="U949" i="5"/>
  <c r="V949" i="5"/>
  <c r="U950" i="5"/>
  <c r="V950" i="5"/>
  <c r="U951" i="5"/>
  <c r="V951" i="5"/>
  <c r="U952" i="5"/>
  <c r="V952" i="5"/>
  <c r="U953" i="5"/>
  <c r="V953" i="5"/>
  <c r="U954" i="5"/>
  <c r="V954" i="5"/>
  <c r="U955" i="5"/>
  <c r="V955" i="5"/>
  <c r="U956" i="5"/>
  <c r="V956" i="5"/>
  <c r="U957" i="5"/>
  <c r="V957" i="5"/>
  <c r="U958" i="5"/>
  <c r="V958" i="5"/>
  <c r="U959" i="5"/>
  <c r="V959" i="5"/>
  <c r="U960" i="5"/>
  <c r="V960" i="5"/>
  <c r="U961" i="5"/>
  <c r="V961" i="5"/>
  <c r="U962" i="5"/>
  <c r="V962" i="5"/>
  <c r="U963" i="5"/>
  <c r="V963" i="5"/>
  <c r="U964" i="5"/>
  <c r="V964" i="5"/>
  <c r="U966" i="5"/>
  <c r="V966" i="5"/>
  <c r="U967" i="5"/>
  <c r="V967" i="5"/>
  <c r="U968" i="5"/>
  <c r="V968" i="5"/>
  <c r="U969" i="5"/>
  <c r="V969" i="5"/>
  <c r="U970" i="5"/>
  <c r="V970" i="5"/>
  <c r="U971" i="5"/>
  <c r="V971" i="5"/>
  <c r="U972" i="5"/>
  <c r="V972" i="5"/>
  <c r="U973" i="5"/>
  <c r="V973" i="5"/>
  <c r="U974" i="5"/>
  <c r="V974" i="5"/>
  <c r="U975" i="5"/>
  <c r="V975" i="5"/>
  <c r="U976" i="5"/>
  <c r="V976" i="5"/>
  <c r="U977" i="5"/>
  <c r="V977" i="5"/>
  <c r="U978" i="5"/>
  <c r="V978" i="5"/>
  <c r="U979" i="5"/>
  <c r="V979" i="5"/>
  <c r="U980" i="5"/>
  <c r="V980" i="5"/>
  <c r="U981" i="5"/>
  <c r="V981" i="5"/>
  <c r="U982" i="5"/>
  <c r="V982" i="5"/>
  <c r="U983" i="5"/>
  <c r="V983" i="5"/>
  <c r="U984" i="5"/>
  <c r="V984" i="5"/>
  <c r="U985" i="5"/>
  <c r="V985" i="5"/>
  <c r="U986" i="5"/>
  <c r="V986" i="5"/>
  <c r="U987" i="5"/>
  <c r="V987" i="5"/>
  <c r="U988" i="5"/>
  <c r="V988" i="5"/>
  <c r="U989" i="5"/>
  <c r="V989" i="5"/>
  <c r="U990" i="5"/>
  <c r="V990" i="5"/>
  <c r="U991" i="5"/>
  <c r="V991" i="5"/>
  <c r="U992" i="5"/>
  <c r="V992" i="5"/>
  <c r="U993" i="5"/>
  <c r="V993" i="5"/>
  <c r="U994" i="5"/>
  <c r="V994" i="5"/>
  <c r="U995" i="5"/>
  <c r="V995" i="5"/>
  <c r="U996" i="5"/>
  <c r="V996" i="5"/>
  <c r="U997" i="5"/>
  <c r="V997" i="5"/>
  <c r="U998" i="5"/>
  <c r="V998" i="5"/>
  <c r="U999" i="5"/>
  <c r="V999" i="5"/>
  <c r="U1000" i="5"/>
  <c r="V1000" i="5"/>
  <c r="U1001" i="5"/>
  <c r="V1001" i="5"/>
  <c r="U1002" i="5"/>
  <c r="V1002" i="5"/>
  <c r="U1003" i="5"/>
  <c r="V1003" i="5"/>
  <c r="U1004" i="5"/>
  <c r="V1004" i="5"/>
  <c r="U1005" i="5"/>
  <c r="V1005" i="5"/>
  <c r="U1006" i="5"/>
  <c r="V1006" i="5"/>
  <c r="U1007" i="5"/>
  <c r="V1007" i="5"/>
  <c r="U1008" i="5"/>
  <c r="V1008" i="5"/>
  <c r="U1009" i="5"/>
  <c r="V1009" i="5"/>
  <c r="U1010" i="5"/>
  <c r="V1010" i="5"/>
  <c r="U1011" i="5"/>
  <c r="V1011" i="5"/>
  <c r="U1012" i="5"/>
  <c r="V1012" i="5"/>
  <c r="U1013" i="5"/>
  <c r="V1013" i="5"/>
  <c r="U1014" i="5"/>
  <c r="V1014" i="5"/>
  <c r="U1015" i="5"/>
  <c r="V1015" i="5"/>
  <c r="U1016" i="5"/>
  <c r="V1016" i="5"/>
  <c r="U1017" i="5"/>
  <c r="V1017" i="5"/>
  <c r="U1018" i="5"/>
  <c r="V1018" i="5"/>
  <c r="U1019" i="5"/>
  <c r="V1019" i="5"/>
  <c r="U1020" i="5"/>
  <c r="V1020" i="5"/>
  <c r="U1021" i="5"/>
  <c r="V1021" i="5"/>
  <c r="U1022" i="5"/>
  <c r="V1022" i="5"/>
  <c r="U1023" i="5"/>
  <c r="V1023" i="5"/>
  <c r="U1024" i="5"/>
  <c r="V1024" i="5"/>
  <c r="U1025" i="5"/>
  <c r="V1025" i="5"/>
  <c r="U1026" i="5"/>
  <c r="V1026" i="5"/>
  <c r="U1027" i="5"/>
  <c r="V1027" i="5"/>
  <c r="U1028" i="5"/>
  <c r="V1028" i="5"/>
  <c r="U1029" i="5"/>
  <c r="V1029" i="5"/>
  <c r="U1030" i="5"/>
  <c r="V1030" i="5"/>
  <c r="U1031" i="5"/>
  <c r="V1031" i="5"/>
  <c r="U1032" i="5"/>
  <c r="V1032" i="5"/>
  <c r="U1033" i="5"/>
  <c r="V1033" i="5"/>
  <c r="U1034" i="5"/>
  <c r="V1034" i="5"/>
  <c r="U1035" i="5"/>
  <c r="V1035" i="5"/>
  <c r="U1036" i="5"/>
  <c r="V1036" i="5"/>
  <c r="U1037" i="5"/>
  <c r="V1037" i="5"/>
  <c r="U1038" i="5"/>
  <c r="V1038" i="5"/>
  <c r="U1039" i="5"/>
  <c r="V1039" i="5"/>
  <c r="U1040" i="5"/>
  <c r="V1040" i="5"/>
  <c r="U1041" i="5"/>
  <c r="V1041" i="5"/>
  <c r="U1042" i="5"/>
  <c r="V1042" i="5"/>
  <c r="U1043" i="5"/>
  <c r="V1043" i="5"/>
  <c r="U1044" i="5"/>
  <c r="V1044" i="5"/>
  <c r="U1045" i="5"/>
  <c r="V1045" i="5"/>
  <c r="U1046" i="5"/>
  <c r="V1046" i="5"/>
  <c r="U1047" i="5"/>
  <c r="V1047" i="5"/>
  <c r="U1048" i="5"/>
  <c r="V1048" i="5"/>
  <c r="U1049" i="5"/>
  <c r="V1049" i="5"/>
  <c r="U1050" i="5"/>
  <c r="V1050" i="5"/>
  <c r="U1051" i="5"/>
  <c r="V1051" i="5"/>
  <c r="U1052" i="5"/>
  <c r="V1052" i="5"/>
  <c r="U1053" i="5"/>
  <c r="V1053" i="5"/>
  <c r="U1054" i="5"/>
  <c r="V1054" i="5"/>
  <c r="U1055" i="5"/>
  <c r="V1055" i="5"/>
  <c r="U1056" i="5"/>
  <c r="V1056" i="5"/>
  <c r="U1057" i="5"/>
  <c r="V1057" i="5"/>
  <c r="U1058" i="5"/>
  <c r="V1058" i="5"/>
  <c r="U1059" i="5"/>
  <c r="V1059" i="5"/>
  <c r="U1060" i="5"/>
  <c r="V1060" i="5"/>
  <c r="U1061" i="5"/>
  <c r="V1061" i="5"/>
  <c r="U1062" i="5"/>
  <c r="V1062" i="5"/>
  <c r="U1063" i="5"/>
  <c r="V1063" i="5"/>
  <c r="U1064" i="5"/>
  <c r="V1064" i="5"/>
  <c r="U1065" i="5"/>
  <c r="V1065" i="5"/>
  <c r="U1066" i="5"/>
  <c r="V1066" i="5"/>
  <c r="U1067" i="5"/>
  <c r="V1067" i="5"/>
  <c r="U1068" i="5"/>
  <c r="V1068" i="5"/>
  <c r="U1069" i="5"/>
  <c r="V1069" i="5"/>
  <c r="U1070" i="5"/>
  <c r="V1070" i="5"/>
  <c r="U1071" i="5"/>
  <c r="V1071" i="5"/>
  <c r="U1072" i="5"/>
  <c r="V1072" i="5"/>
  <c r="U1073" i="5"/>
  <c r="V1073" i="5"/>
  <c r="U1074" i="5"/>
  <c r="V1074" i="5"/>
  <c r="U1075" i="5"/>
  <c r="V1075" i="5"/>
  <c r="U1076" i="5"/>
  <c r="V1076" i="5"/>
  <c r="U1077" i="5"/>
  <c r="V1077" i="5"/>
  <c r="U1078" i="5"/>
  <c r="V1078" i="5"/>
  <c r="U1079" i="5"/>
  <c r="V1079" i="5"/>
  <c r="U1080" i="5"/>
  <c r="V1080" i="5"/>
  <c r="U1081" i="5"/>
  <c r="V1081" i="5"/>
  <c r="U1082" i="5"/>
  <c r="V1082" i="5"/>
  <c r="U1083" i="5"/>
  <c r="V1083" i="5"/>
  <c r="U1084" i="5"/>
  <c r="V1084" i="5"/>
  <c r="U1085" i="5"/>
  <c r="V1085" i="5"/>
  <c r="U1086" i="5"/>
  <c r="V1086" i="5"/>
  <c r="U1087" i="5"/>
  <c r="V1087" i="5"/>
  <c r="U1088" i="5"/>
  <c r="V1088" i="5"/>
  <c r="U1089" i="5"/>
  <c r="V1089" i="5"/>
  <c r="U1090" i="5"/>
  <c r="V1090" i="5"/>
  <c r="U1091" i="5"/>
  <c r="V1091" i="5"/>
  <c r="U1092" i="5"/>
  <c r="V1092" i="5"/>
  <c r="U1093" i="5"/>
  <c r="V1093" i="5"/>
  <c r="U1094" i="5"/>
  <c r="V1094" i="5"/>
  <c r="U1095" i="5"/>
  <c r="V1095" i="5"/>
  <c r="U1096" i="5"/>
  <c r="V1096" i="5"/>
  <c r="U1097" i="5"/>
  <c r="V1097" i="5"/>
  <c r="V1098" i="5"/>
  <c r="U1099" i="5"/>
  <c r="V1099" i="5"/>
  <c r="U1100" i="5"/>
  <c r="V1100" i="5"/>
  <c r="U215" i="5"/>
  <c r="V215" i="5"/>
  <c r="U216" i="5"/>
  <c r="V216" i="5"/>
  <c r="U217" i="5"/>
  <c r="V217" i="5"/>
  <c r="U218" i="5"/>
  <c r="V218" i="5"/>
  <c r="U219" i="5"/>
  <c r="V219" i="5"/>
  <c r="U220" i="5"/>
  <c r="V220" i="5"/>
  <c r="U221" i="5"/>
  <c r="V221" i="5"/>
  <c r="U222" i="5"/>
  <c r="V222" i="5"/>
  <c r="U223" i="5"/>
  <c r="V223" i="5"/>
  <c r="U224" i="5"/>
  <c r="V224" i="5"/>
  <c r="U225" i="5"/>
  <c r="V225" i="5"/>
  <c r="U226" i="5"/>
  <c r="V226" i="5"/>
  <c r="U227" i="5"/>
  <c r="V227" i="5"/>
  <c r="U228" i="5"/>
  <c r="V228" i="5"/>
  <c r="U229" i="5"/>
  <c r="V229" i="5"/>
  <c r="U230" i="5"/>
  <c r="V230" i="5"/>
  <c r="U231" i="5"/>
  <c r="V231" i="5"/>
  <c r="U232" i="5"/>
  <c r="V232" i="5"/>
  <c r="U233" i="5"/>
  <c r="V233" i="5"/>
  <c r="U234" i="5"/>
  <c r="V234" i="5"/>
  <c r="U235" i="5"/>
  <c r="V235" i="5"/>
  <c r="U236" i="5"/>
  <c r="V236" i="5"/>
  <c r="U237" i="5"/>
  <c r="V237" i="5"/>
  <c r="U238" i="5"/>
  <c r="V238" i="5"/>
  <c r="U239" i="5"/>
  <c r="V239" i="5"/>
  <c r="U240" i="5"/>
  <c r="V240" i="5"/>
  <c r="U241" i="5"/>
  <c r="V241" i="5"/>
  <c r="U242" i="5"/>
  <c r="V242" i="5"/>
  <c r="U243" i="5"/>
  <c r="V243" i="5"/>
  <c r="U244" i="5"/>
  <c r="V244" i="5"/>
  <c r="U245" i="5"/>
  <c r="V245" i="5"/>
  <c r="U246" i="5"/>
  <c r="V246" i="5"/>
  <c r="U247" i="5"/>
  <c r="V247" i="5"/>
  <c r="U259" i="5"/>
  <c r="V259" i="5"/>
  <c r="U260" i="5"/>
  <c r="V260" i="5"/>
  <c r="U261" i="5"/>
  <c r="V261" i="5"/>
  <c r="U262" i="5"/>
  <c r="V262" i="5"/>
  <c r="U263" i="5"/>
  <c r="V263" i="5"/>
  <c r="U207" i="5"/>
  <c r="V207" i="5"/>
  <c r="U208" i="5"/>
  <c r="V208" i="5"/>
  <c r="U209" i="5"/>
  <c r="V209" i="5"/>
  <c r="U210" i="5"/>
  <c r="V210" i="5"/>
  <c r="U211" i="5"/>
  <c r="V211" i="5"/>
  <c r="U212" i="5"/>
  <c r="V212" i="5"/>
  <c r="U213" i="5"/>
  <c r="V213" i="5"/>
  <c r="U214" i="5"/>
  <c r="V214" i="5"/>
  <c r="U6" i="5"/>
  <c r="V6" i="5"/>
  <c r="U7" i="5"/>
  <c r="V7" i="5"/>
  <c r="U8" i="5"/>
  <c r="V8" i="5"/>
  <c r="U9" i="5"/>
  <c r="V9" i="5"/>
  <c r="U11" i="5"/>
  <c r="V11" i="5"/>
  <c r="U12" i="5"/>
  <c r="V12" i="5"/>
  <c r="U13" i="5"/>
  <c r="V13" i="5"/>
  <c r="U14" i="5"/>
  <c r="V14" i="5"/>
  <c r="U15" i="5"/>
  <c r="V15" i="5"/>
  <c r="U16" i="5"/>
  <c r="V16" i="5"/>
  <c r="U17" i="5"/>
  <c r="V17" i="5"/>
  <c r="U18" i="5"/>
  <c r="V18" i="5"/>
  <c r="U19" i="5"/>
  <c r="V19" i="5"/>
  <c r="U27" i="5"/>
  <c r="V27" i="5"/>
  <c r="U29" i="5"/>
  <c r="V29" i="5"/>
  <c r="U28" i="5"/>
  <c r="V28" i="5"/>
  <c r="U30" i="5"/>
  <c r="V30" i="5"/>
  <c r="U31" i="5"/>
  <c r="V31" i="5"/>
  <c r="U32" i="5"/>
  <c r="V32" i="5"/>
  <c r="U33" i="5"/>
  <c r="V33" i="5"/>
  <c r="U34" i="5"/>
  <c r="V34" i="5"/>
  <c r="U35" i="5"/>
  <c r="V35" i="5"/>
  <c r="U36" i="5"/>
  <c r="V36" i="5"/>
  <c r="U37" i="5"/>
  <c r="V37" i="5"/>
  <c r="U38" i="5"/>
  <c r="V38" i="5"/>
  <c r="U39" i="5"/>
  <c r="V39" i="5"/>
  <c r="U40" i="5"/>
  <c r="V40" i="5"/>
  <c r="U41" i="5"/>
  <c r="V41" i="5"/>
  <c r="U42" i="5"/>
  <c r="V42" i="5"/>
  <c r="U43" i="5"/>
  <c r="V43" i="5"/>
  <c r="U44" i="5"/>
  <c r="V44" i="5"/>
  <c r="U45" i="5"/>
  <c r="V45" i="5"/>
  <c r="U46" i="5"/>
  <c r="V46" i="5"/>
  <c r="U47" i="5"/>
  <c r="V47" i="5"/>
  <c r="U48" i="5"/>
  <c r="V48" i="5"/>
  <c r="U49" i="5"/>
  <c r="V49" i="5"/>
  <c r="U50" i="5"/>
  <c r="V50" i="5"/>
  <c r="U51" i="5"/>
  <c r="V51" i="5"/>
  <c r="U52" i="5"/>
  <c r="V52" i="5"/>
  <c r="U53" i="5"/>
  <c r="V53" i="5"/>
  <c r="U54" i="5"/>
  <c r="V54" i="5"/>
  <c r="U55" i="5"/>
  <c r="V55" i="5"/>
  <c r="U56" i="5"/>
  <c r="V56" i="5"/>
  <c r="U57" i="5"/>
  <c r="V57" i="5"/>
  <c r="U58" i="5"/>
  <c r="V58" i="5"/>
  <c r="U59" i="5"/>
  <c r="V59" i="5"/>
  <c r="U60" i="5"/>
  <c r="V60" i="5"/>
  <c r="U61" i="5"/>
  <c r="V61" i="5"/>
  <c r="U62" i="5"/>
  <c r="V62" i="5"/>
  <c r="U63" i="5"/>
  <c r="V63" i="5"/>
  <c r="U64" i="5"/>
  <c r="V64" i="5"/>
  <c r="U65" i="5"/>
  <c r="V65" i="5"/>
  <c r="U66" i="5"/>
  <c r="V66" i="5"/>
  <c r="U67" i="5"/>
  <c r="V67" i="5"/>
  <c r="U68" i="5"/>
  <c r="V68" i="5"/>
  <c r="U69" i="5"/>
  <c r="V69" i="5"/>
  <c r="U70" i="5"/>
  <c r="V70" i="5"/>
  <c r="U71" i="5"/>
  <c r="V71" i="5"/>
  <c r="U72" i="5"/>
  <c r="V72" i="5"/>
  <c r="U73" i="5"/>
  <c r="V73" i="5"/>
  <c r="U74" i="5"/>
  <c r="V74" i="5"/>
  <c r="U75" i="5"/>
  <c r="V75" i="5"/>
  <c r="U76" i="5"/>
  <c r="V76" i="5"/>
  <c r="U77" i="5"/>
  <c r="V77" i="5"/>
  <c r="U78" i="5"/>
  <c r="V78" i="5"/>
  <c r="U79" i="5"/>
  <c r="V79" i="5"/>
  <c r="U80" i="5"/>
  <c r="V80" i="5"/>
  <c r="U81" i="5"/>
  <c r="V81" i="5"/>
  <c r="U82" i="5"/>
  <c r="V82" i="5"/>
  <c r="U83" i="5"/>
  <c r="V83" i="5"/>
  <c r="U84" i="5"/>
  <c r="V84" i="5"/>
  <c r="U85" i="5"/>
  <c r="V85" i="5"/>
  <c r="U86" i="5"/>
  <c r="V86" i="5"/>
  <c r="U87" i="5"/>
  <c r="V87" i="5"/>
  <c r="U88" i="5"/>
  <c r="V88" i="5"/>
  <c r="U89" i="5"/>
  <c r="V89" i="5"/>
  <c r="U90" i="5"/>
  <c r="V90" i="5"/>
  <c r="U91" i="5"/>
  <c r="V91" i="5"/>
  <c r="U92" i="5"/>
  <c r="V92" i="5"/>
  <c r="U93" i="5"/>
  <c r="V93" i="5"/>
  <c r="U94" i="5"/>
  <c r="V94" i="5"/>
  <c r="U95" i="5"/>
  <c r="V95" i="5"/>
  <c r="U96" i="5"/>
  <c r="V96" i="5"/>
  <c r="U97" i="5"/>
  <c r="V97" i="5"/>
  <c r="U98" i="5"/>
  <c r="V98" i="5"/>
  <c r="U99" i="5"/>
  <c r="V99" i="5"/>
  <c r="U100" i="5"/>
  <c r="V100" i="5"/>
  <c r="U101" i="5"/>
  <c r="V101" i="5"/>
  <c r="U102" i="5"/>
  <c r="V102" i="5"/>
  <c r="U103" i="5"/>
  <c r="V103" i="5"/>
  <c r="U104" i="5"/>
  <c r="V104" i="5"/>
  <c r="U105" i="5"/>
  <c r="V105" i="5"/>
  <c r="U106" i="5"/>
  <c r="V106" i="5"/>
  <c r="U107" i="5"/>
  <c r="V107" i="5"/>
  <c r="U108" i="5"/>
  <c r="V108" i="5"/>
  <c r="U109" i="5"/>
  <c r="V109" i="5"/>
  <c r="U110" i="5"/>
  <c r="V110" i="5"/>
  <c r="U111" i="5"/>
  <c r="V111" i="5"/>
  <c r="U112" i="5"/>
  <c r="V112" i="5"/>
  <c r="U113" i="5"/>
  <c r="V113" i="5"/>
  <c r="U114" i="5"/>
  <c r="V114" i="5"/>
  <c r="U115" i="5"/>
  <c r="V115" i="5"/>
  <c r="U116" i="5"/>
  <c r="V116" i="5"/>
  <c r="U117" i="5"/>
  <c r="V117" i="5"/>
  <c r="U118" i="5"/>
  <c r="V118" i="5"/>
  <c r="U119" i="5"/>
  <c r="V119" i="5"/>
  <c r="U120" i="5"/>
  <c r="V120" i="5"/>
  <c r="U121" i="5"/>
  <c r="V121" i="5"/>
  <c r="U122" i="5"/>
  <c r="V122" i="5"/>
  <c r="U123" i="5"/>
  <c r="V123" i="5"/>
  <c r="U124" i="5"/>
  <c r="V124" i="5"/>
  <c r="U125" i="5"/>
  <c r="V125" i="5"/>
  <c r="U126" i="5"/>
  <c r="V126" i="5"/>
  <c r="U127" i="5"/>
  <c r="V127" i="5"/>
  <c r="U128" i="5"/>
  <c r="V128" i="5"/>
  <c r="U129" i="5"/>
  <c r="V129" i="5"/>
  <c r="U130" i="5"/>
  <c r="V130" i="5"/>
  <c r="U131" i="5"/>
  <c r="V131" i="5"/>
  <c r="U132" i="5"/>
  <c r="V132" i="5"/>
  <c r="U133" i="5"/>
  <c r="V133" i="5"/>
  <c r="U134" i="5"/>
  <c r="V134" i="5"/>
  <c r="U135" i="5"/>
  <c r="V135" i="5"/>
  <c r="U136" i="5"/>
  <c r="V136" i="5"/>
  <c r="U137" i="5"/>
  <c r="V137" i="5"/>
  <c r="U138" i="5"/>
  <c r="V138" i="5"/>
  <c r="U139" i="5"/>
  <c r="V139" i="5"/>
  <c r="U140" i="5"/>
  <c r="V140" i="5"/>
  <c r="U141" i="5"/>
  <c r="V141" i="5"/>
  <c r="U142" i="5"/>
  <c r="V142" i="5"/>
  <c r="U143" i="5"/>
  <c r="V143" i="5"/>
  <c r="U144" i="5"/>
  <c r="V144" i="5"/>
  <c r="U145" i="5"/>
  <c r="V145" i="5"/>
  <c r="U146" i="5"/>
  <c r="V146" i="5"/>
  <c r="U147" i="5"/>
  <c r="V147" i="5"/>
  <c r="U148" i="5"/>
  <c r="V148" i="5"/>
  <c r="U149" i="5"/>
  <c r="V149" i="5"/>
  <c r="U150" i="5"/>
  <c r="V150" i="5"/>
  <c r="U151" i="5"/>
  <c r="V151" i="5"/>
  <c r="U152" i="5"/>
  <c r="V152" i="5"/>
  <c r="U153" i="5"/>
  <c r="V153" i="5"/>
  <c r="U154" i="5"/>
  <c r="V154" i="5"/>
  <c r="U155" i="5"/>
  <c r="V155" i="5"/>
  <c r="U156" i="5"/>
  <c r="V156" i="5"/>
  <c r="U157" i="5"/>
  <c r="V157" i="5"/>
  <c r="U158" i="5"/>
  <c r="V158" i="5"/>
  <c r="U159" i="5"/>
  <c r="V159" i="5"/>
  <c r="U160" i="5"/>
  <c r="V160" i="5"/>
  <c r="U161" i="5"/>
  <c r="V161" i="5"/>
  <c r="U162" i="5"/>
  <c r="V162" i="5"/>
  <c r="U163" i="5"/>
  <c r="V163" i="5"/>
  <c r="U164" i="5"/>
  <c r="V164" i="5"/>
  <c r="U165" i="5"/>
  <c r="V165" i="5"/>
  <c r="U166" i="5"/>
  <c r="V166" i="5"/>
  <c r="U168" i="5"/>
  <c r="V168" i="5"/>
  <c r="U169" i="5"/>
  <c r="V169" i="5"/>
  <c r="U170" i="5"/>
  <c r="V170" i="5"/>
  <c r="U171" i="5"/>
  <c r="V171" i="5"/>
  <c r="U172" i="5"/>
  <c r="V172" i="5"/>
  <c r="U173" i="5"/>
  <c r="V173" i="5"/>
  <c r="U174" i="5"/>
  <c r="V174" i="5"/>
  <c r="U175" i="5"/>
  <c r="V175" i="5"/>
  <c r="U176" i="5"/>
  <c r="V176" i="5"/>
  <c r="U177" i="5"/>
  <c r="V177" i="5"/>
  <c r="U178" i="5"/>
  <c r="V178" i="5"/>
  <c r="U179" i="5"/>
  <c r="V179" i="5"/>
  <c r="U180" i="5"/>
  <c r="V180" i="5"/>
  <c r="U181" i="5"/>
  <c r="V181" i="5"/>
  <c r="U182" i="5"/>
  <c r="V182" i="5"/>
  <c r="U183" i="5"/>
  <c r="V183" i="5"/>
  <c r="U184" i="5"/>
  <c r="V184" i="5"/>
  <c r="U185" i="5"/>
  <c r="V185" i="5"/>
  <c r="U186" i="5"/>
  <c r="V186" i="5"/>
  <c r="U187" i="5"/>
  <c r="V187" i="5"/>
  <c r="U188" i="5"/>
  <c r="V188" i="5"/>
  <c r="U189" i="5"/>
  <c r="V189" i="5"/>
  <c r="U190" i="5"/>
  <c r="V190" i="5"/>
  <c r="U191" i="5"/>
  <c r="V191" i="5"/>
  <c r="U192" i="5"/>
  <c r="V192" i="5"/>
  <c r="U193" i="5"/>
  <c r="V193" i="5"/>
  <c r="U194" i="5"/>
  <c r="V194" i="5"/>
  <c r="U195" i="5"/>
  <c r="V195" i="5"/>
  <c r="U196" i="5"/>
  <c r="V196" i="5"/>
  <c r="U197" i="5"/>
  <c r="V197" i="5"/>
  <c r="U198" i="5"/>
  <c r="V198" i="5"/>
  <c r="U199" i="5"/>
  <c r="V199" i="5"/>
  <c r="U200" i="5"/>
  <c r="V200" i="5"/>
  <c r="U201" i="5"/>
  <c r="V201" i="5"/>
  <c r="U202" i="5"/>
  <c r="V202" i="5"/>
  <c r="U203" i="5"/>
  <c r="V203" i="5"/>
  <c r="U204" i="5"/>
  <c r="V204" i="5"/>
  <c r="U205" i="5"/>
  <c r="V205" i="5"/>
  <c r="U206" i="5"/>
  <c r="V206" i="5"/>
  <c r="U5" i="5"/>
  <c r="V5" i="5"/>
  <c r="U4" i="5"/>
  <c r="V4" i="5"/>
  <c r="N981" i="5"/>
  <c r="N948" i="5"/>
  <c r="N945" i="5"/>
  <c r="N1098" i="5"/>
  <c r="N1097" i="5"/>
  <c r="N1096" i="5"/>
  <c r="N1095" i="5"/>
  <c r="N1091" i="5"/>
  <c r="N1082" i="5"/>
  <c r="N1081" i="5"/>
  <c r="N1071" i="5"/>
  <c r="N1067" i="5"/>
  <c r="N1066" i="5"/>
  <c r="N1077" i="5"/>
  <c r="N966" i="5"/>
  <c r="N946" i="5"/>
  <c r="N944" i="5"/>
  <c r="N943" i="5"/>
  <c r="N939" i="5"/>
  <c r="N1100" i="5"/>
  <c r="N1094" i="5"/>
  <c r="N1092" i="5"/>
  <c r="N1090" i="5"/>
  <c r="N1089" i="5"/>
  <c r="N1088" i="5"/>
  <c r="N1085" i="5"/>
  <c r="N1080" i="5"/>
  <c r="N1079" i="5"/>
  <c r="N1078" i="5"/>
  <c r="N1072" i="5"/>
  <c r="N1070" i="5"/>
  <c r="N1068" i="5"/>
  <c r="N983" i="5"/>
  <c r="N982" i="5"/>
  <c r="N984" i="5"/>
  <c r="N979" i="5"/>
  <c r="N968" i="5"/>
  <c r="N967" i="5"/>
  <c r="N965" i="5"/>
  <c r="W965" i="5" s="1"/>
  <c r="N947" i="5"/>
  <c r="N936" i="5"/>
  <c r="N1036" i="5"/>
  <c r="N1035" i="5"/>
  <c r="N1034" i="5"/>
  <c r="N1033" i="5"/>
  <c r="N1032" i="5"/>
  <c r="N1031" i="5"/>
  <c r="T831" i="5"/>
  <c r="V831" i="5" s="1"/>
  <c r="T933" i="5"/>
  <c r="V933" i="5" s="1"/>
  <c r="T836" i="5"/>
  <c r="U836" i="5" s="1"/>
  <c r="T875" i="5"/>
  <c r="V875" i="5" s="1"/>
  <c r="T861" i="5"/>
  <c r="V861" i="5" s="1"/>
  <c r="T847" i="5"/>
  <c r="U847" i="5" s="1"/>
  <c r="T837" i="5"/>
  <c r="U837" i="5" s="1"/>
  <c r="T860" i="5"/>
  <c r="U860" i="5" s="1"/>
  <c r="T832" i="5"/>
  <c r="V832" i="5" s="1"/>
  <c r="T635" i="5"/>
  <c r="V635" i="5" s="1"/>
  <c r="T633" i="5"/>
  <c r="U633" i="5" s="1"/>
  <c r="T640" i="5"/>
  <c r="V640" i="5" s="1"/>
  <c r="T795" i="5"/>
  <c r="V795" i="5" s="1"/>
  <c r="T794" i="5"/>
  <c r="U794" i="5" s="1"/>
  <c r="T793" i="5"/>
  <c r="U793" i="5" s="1"/>
  <c r="T792" i="5"/>
  <c r="U792" i="5" s="1"/>
  <c r="T789" i="5"/>
  <c r="U789" i="5" s="1"/>
  <c r="T788" i="5"/>
  <c r="U788" i="5" s="1"/>
  <c r="T787" i="5"/>
  <c r="V787" i="5" s="1"/>
  <c r="T786" i="5"/>
  <c r="V786" i="5" s="1"/>
  <c r="T782" i="5"/>
  <c r="U782" i="5" s="1"/>
  <c r="T783" i="5"/>
  <c r="T781" i="5"/>
  <c r="U781" i="5" s="1"/>
  <c r="T780" i="5"/>
  <c r="V780" i="5" s="1"/>
  <c r="T763" i="5"/>
  <c r="U763" i="5" s="1"/>
  <c r="T762" i="5"/>
  <c r="U762" i="5" s="1"/>
  <c r="T755" i="5"/>
  <c r="U755" i="5" s="1"/>
  <c r="T754" i="5"/>
  <c r="V754" i="5" s="1"/>
  <c r="T745" i="5"/>
  <c r="T744" i="5"/>
  <c r="U744" i="5" s="1"/>
  <c r="T731" i="5"/>
  <c r="V731" i="5" s="1"/>
  <c r="T730" i="5"/>
  <c r="U730" i="5" s="1"/>
  <c r="T729" i="5"/>
  <c r="T728" i="5"/>
  <c r="T721" i="5"/>
  <c r="T720" i="5"/>
  <c r="U720" i="5" s="1"/>
  <c r="T719" i="5"/>
  <c r="U719" i="5" s="1"/>
  <c r="T718" i="5"/>
  <c r="U718" i="5" s="1"/>
  <c r="T714" i="5"/>
  <c r="V714" i="5" s="1"/>
  <c r="T715" i="5"/>
  <c r="U715" i="5" s="1"/>
  <c r="T713" i="5"/>
  <c r="V713" i="5" s="1"/>
  <c r="T712" i="5"/>
  <c r="U712" i="5" s="1"/>
  <c r="T690" i="5"/>
  <c r="U690" i="5" s="1"/>
  <c r="T701" i="5"/>
  <c r="U701" i="5" s="1"/>
  <c r="T700" i="5"/>
  <c r="U700" i="5" s="1"/>
  <c r="T689" i="5"/>
  <c r="T688" i="5"/>
  <c r="V688" i="5" s="1"/>
  <c r="T683" i="5"/>
  <c r="V683" i="5" s="1"/>
  <c r="T682" i="5"/>
  <c r="T681" i="5"/>
  <c r="T680" i="5"/>
  <c r="U680" i="5" s="1"/>
  <c r="T673" i="5"/>
  <c r="V673" i="5" s="1"/>
  <c r="T672" i="5"/>
  <c r="U672" i="5" s="1"/>
  <c r="T671" i="5"/>
  <c r="U671" i="5" s="1"/>
  <c r="T670" i="5"/>
  <c r="V670" i="5" s="1"/>
  <c r="T665" i="5"/>
  <c r="V665" i="5" s="1"/>
  <c r="T664" i="5"/>
  <c r="T663" i="5"/>
  <c r="T662" i="5"/>
  <c r="T659" i="5"/>
  <c r="U659" i="5" s="1"/>
  <c r="T658" i="5"/>
  <c r="T657" i="5"/>
  <c r="V657" i="5" s="1"/>
  <c r="T656" i="5"/>
  <c r="U656" i="5" s="1"/>
  <c r="T631" i="5"/>
  <c r="U631" i="5" s="1"/>
  <c r="T630" i="5"/>
  <c r="T639" i="5"/>
  <c r="U639" i="5" s="1"/>
  <c r="T638" i="5"/>
  <c r="U638" i="5" s="1"/>
  <c r="T647" i="5"/>
  <c r="V647" i="5" s="1"/>
  <c r="T646" i="5"/>
  <c r="U646" i="5" s="1"/>
  <c r="T629" i="5"/>
  <c r="V629" i="5" s="1"/>
  <c r="T628" i="5"/>
  <c r="V628" i="5" s="1"/>
  <c r="T637" i="5"/>
  <c r="V637" i="5" s="1"/>
  <c r="T636" i="5"/>
  <c r="U636" i="5" s="1"/>
  <c r="T645" i="5"/>
  <c r="T644" i="5"/>
  <c r="U644" i="5" s="1"/>
  <c r="T611" i="5"/>
  <c r="U611" i="5" s="1"/>
  <c r="T610" i="5"/>
  <c r="U610" i="5" s="1"/>
  <c r="T603" i="5"/>
  <c r="U603" i="5" s="1"/>
  <c r="T609" i="5"/>
  <c r="U609" i="5" s="1"/>
  <c r="T608" i="5"/>
  <c r="U608" i="5" s="1"/>
  <c r="T601" i="5"/>
  <c r="U601" i="5" s="1"/>
  <c r="T600" i="5"/>
  <c r="U600" i="5" s="1"/>
  <c r="T617" i="5"/>
  <c r="T616" i="5"/>
  <c r="V616" i="5" s="1"/>
  <c r="T925" i="5"/>
  <c r="T913" i="5"/>
  <c r="U913" i="5" s="1"/>
  <c r="T912" i="5"/>
  <c r="V912" i="5" s="1"/>
  <c r="T919" i="5"/>
  <c r="V919" i="5" s="1"/>
  <c r="T918" i="5"/>
  <c r="V918" i="5" s="1"/>
  <c r="T926" i="5"/>
  <c r="T924" i="5"/>
  <c r="V924" i="5" s="1"/>
  <c r="T927" i="5"/>
  <c r="V927" i="5" s="1"/>
  <c r="T898" i="5"/>
  <c r="V898" i="5" s="1"/>
  <c r="T900" i="5"/>
  <c r="T901" i="5"/>
  <c r="T902" i="5"/>
  <c r="U902" i="5" s="1"/>
  <c r="T904" i="5"/>
  <c r="T905" i="5"/>
  <c r="V905" i="5" s="1"/>
  <c r="T907" i="5"/>
  <c r="V907" i="5" s="1"/>
  <c r="T906" i="5"/>
  <c r="V906" i="5" s="1"/>
  <c r="T929" i="5"/>
  <c r="V929" i="5" s="1"/>
  <c r="T928" i="5"/>
  <c r="U928" i="5" s="1"/>
  <c r="T930" i="5"/>
  <c r="U930" i="5" s="1"/>
  <c r="T931" i="5"/>
  <c r="U931" i="5" s="1"/>
  <c r="T932" i="5"/>
  <c r="U932" i="5" s="1"/>
  <c r="T935" i="5"/>
  <c r="V935" i="5" s="1"/>
  <c r="T934" i="5"/>
  <c r="T882" i="5"/>
  <c r="T884" i="5"/>
  <c r="U884" i="5" s="1"/>
  <c r="T896" i="5"/>
  <c r="V896" i="5" s="1"/>
  <c r="T889" i="5"/>
  <c r="V889" i="5" s="1"/>
  <c r="T887" i="5"/>
  <c r="U887" i="5" s="1"/>
  <c r="T886" i="5"/>
  <c r="U886" i="5" s="1"/>
  <c r="T872" i="5"/>
  <c r="U872" i="5" s="1"/>
  <c r="T874" i="5"/>
  <c r="T864" i="5"/>
  <c r="T862" i="5"/>
  <c r="V862" i="5" s="1"/>
  <c r="T855" i="5"/>
  <c r="V855" i="5" s="1"/>
  <c r="T846" i="5"/>
  <c r="V846" i="5" s="1"/>
  <c r="T839" i="5"/>
  <c r="U839" i="5" s="1"/>
  <c r="T653" i="5"/>
  <c r="V653" i="5" s="1"/>
  <c r="T771" i="5"/>
  <c r="V771" i="5" s="1"/>
  <c r="T805" i="5"/>
  <c r="U805" i="5" s="1"/>
  <c r="T800" i="5"/>
  <c r="V800" i="5" s="1"/>
  <c r="T835" i="5"/>
  <c r="U835" i="5" s="1"/>
  <c r="T834" i="5"/>
  <c r="U834" i="5" s="1"/>
  <c r="T10" i="5"/>
  <c r="U10" i="5" s="1"/>
  <c r="T167" i="5"/>
  <c r="V167" i="5" s="1"/>
  <c r="T3" i="5"/>
  <c r="U3" i="5" s="1"/>
  <c r="T342" i="5"/>
  <c r="V342" i="5" s="1"/>
  <c r="T338" i="5"/>
  <c r="U338" i="5" s="1"/>
  <c r="T336" i="5"/>
  <c r="U336" i="5" s="1"/>
  <c r="T325" i="5"/>
  <c r="V325" i="5" s="1"/>
  <c r="T317" i="5"/>
  <c r="T316" i="5"/>
  <c r="V316" i="5" s="1"/>
  <c r="T314" i="5"/>
  <c r="T298" i="5"/>
  <c r="V298" i="5" s="1"/>
  <c r="T296" i="5"/>
  <c r="T293" i="5"/>
  <c r="U293" i="5" s="1"/>
  <c r="T292" i="5"/>
  <c r="V292" i="5" s="1"/>
  <c r="T289" i="5"/>
  <c r="V289" i="5" s="1"/>
  <c r="T288" i="5"/>
  <c r="U288" i="5" s="1"/>
  <c r="T280" i="5"/>
  <c r="U280" i="5" s="1"/>
  <c r="T278" i="5"/>
  <c r="V278" i="5" s="1"/>
  <c r="T277" i="5"/>
  <c r="V277" i="5" s="1"/>
  <c r="T276" i="5"/>
  <c r="U276" i="5" s="1"/>
  <c r="T275" i="5"/>
  <c r="U275" i="5" s="1"/>
  <c r="T274" i="5"/>
  <c r="V274" i="5" s="1"/>
  <c r="T273" i="5"/>
  <c r="U273" i="5" s="1"/>
  <c r="T271" i="5"/>
  <c r="T269" i="5"/>
  <c r="V269" i="5" s="1"/>
  <c r="T270" i="5"/>
  <c r="V270" i="5" s="1"/>
  <c r="T551" i="5"/>
  <c r="U551" i="5" s="1"/>
  <c r="T550" i="5"/>
  <c r="U550" i="5" s="1"/>
  <c r="T549" i="5"/>
  <c r="V549" i="5" s="1"/>
  <c r="T548" i="5"/>
  <c r="V548" i="5" s="1"/>
  <c r="T547" i="5"/>
  <c r="V547" i="5" s="1"/>
  <c r="T546" i="5"/>
  <c r="V546" i="5" s="1"/>
  <c r="T545" i="5"/>
  <c r="V545" i="5" s="1"/>
  <c r="T544" i="5"/>
  <c r="V544" i="5" s="1"/>
  <c r="T543" i="5"/>
  <c r="U543" i="5" s="1"/>
  <c r="T542" i="5"/>
  <c r="U542" i="5" s="1"/>
  <c r="T541" i="5"/>
  <c r="V541" i="5" s="1"/>
  <c r="T540" i="5"/>
  <c r="V540" i="5" s="1"/>
  <c r="T539" i="5"/>
  <c r="U539" i="5" s="1"/>
  <c r="T538" i="5"/>
  <c r="U538" i="5" s="1"/>
  <c r="T537" i="5"/>
  <c r="U537" i="5" s="1"/>
  <c r="T536" i="5"/>
  <c r="T535" i="5"/>
  <c r="U535" i="5" s="1"/>
  <c r="T534" i="5"/>
  <c r="T533" i="5"/>
  <c r="V533" i="5" s="1"/>
  <c r="T532" i="5"/>
  <c r="V532" i="5" s="1"/>
  <c r="U2" i="5"/>
  <c r="V2" i="5"/>
  <c r="T573" i="5"/>
  <c r="V573" i="5" s="1"/>
  <c r="T572" i="5"/>
  <c r="T571" i="5"/>
  <c r="V571" i="5" s="1"/>
  <c r="T570" i="5"/>
  <c r="U570" i="5" s="1"/>
  <c r="T569" i="5"/>
  <c r="V569" i="5" s="1"/>
  <c r="T568" i="5"/>
  <c r="V568" i="5" s="1"/>
  <c r="T567" i="5"/>
  <c r="U567" i="5" s="1"/>
  <c r="T566" i="5"/>
  <c r="V566" i="5" s="1"/>
  <c r="T565" i="5"/>
  <c r="V565" i="5" s="1"/>
  <c r="T564" i="5"/>
  <c r="U564" i="5" s="1"/>
  <c r="T563" i="5"/>
  <c r="T562" i="5"/>
  <c r="V562" i="5" s="1"/>
  <c r="T561" i="5"/>
  <c r="V561" i="5" s="1"/>
  <c r="T560" i="5"/>
  <c r="V560" i="5" s="1"/>
  <c r="T559" i="5"/>
  <c r="T558" i="5"/>
  <c r="U558" i="5" s="1"/>
  <c r="T557" i="5"/>
  <c r="V557" i="5" s="1"/>
  <c r="T556" i="5"/>
  <c r="T555" i="5"/>
  <c r="U555" i="5" s="1"/>
  <c r="T554" i="5"/>
  <c r="U554" i="5" s="1"/>
  <c r="T553" i="5"/>
  <c r="V553" i="5" s="1"/>
  <c r="T552" i="5"/>
  <c r="V552" i="5" s="1"/>
  <c r="T531" i="5"/>
  <c r="V531" i="5" s="1"/>
  <c r="T530" i="5"/>
  <c r="V530" i="5" s="1"/>
  <c r="T529" i="5"/>
  <c r="T528" i="5"/>
  <c r="U528" i="5" s="1"/>
  <c r="T527" i="5"/>
  <c r="U527" i="5" s="1"/>
  <c r="T526" i="5"/>
  <c r="V526" i="5" s="1"/>
  <c r="T525" i="5"/>
  <c r="T524" i="5"/>
  <c r="V524" i="5" s="1"/>
  <c r="T523" i="5"/>
  <c r="U523" i="5" s="1"/>
  <c r="T522" i="5"/>
  <c r="U522" i="5" s="1"/>
  <c r="T521" i="5"/>
  <c r="T520" i="5"/>
  <c r="T519" i="5"/>
  <c r="U519" i="5" s="1"/>
  <c r="T518" i="5"/>
  <c r="T517" i="5"/>
  <c r="V517" i="5" s="1"/>
  <c r="T516" i="5"/>
  <c r="U516" i="5" s="1"/>
  <c r="T515" i="5"/>
  <c r="V515" i="5" s="1"/>
  <c r="T514" i="5"/>
  <c r="U514" i="5" s="1"/>
  <c r="T513" i="5"/>
  <c r="U513" i="5" s="1"/>
  <c r="T512" i="5"/>
  <c r="T511" i="5"/>
  <c r="T510" i="5"/>
  <c r="T509" i="5"/>
  <c r="T508" i="5"/>
  <c r="U508" i="5" s="1"/>
  <c r="T507" i="5"/>
  <c r="V507" i="5" s="1"/>
  <c r="T506" i="5"/>
  <c r="V506" i="5" s="1"/>
  <c r="T505" i="5"/>
  <c r="V505" i="5" s="1"/>
  <c r="T504" i="5"/>
  <c r="T503" i="5"/>
  <c r="U503" i="5" s="1"/>
  <c r="T502" i="5"/>
  <c r="T501" i="5"/>
  <c r="V501" i="5" s="1"/>
  <c r="T500" i="5"/>
  <c r="T499" i="5"/>
  <c r="V499" i="5" s="1"/>
  <c r="T498" i="5"/>
  <c r="T497" i="5"/>
  <c r="V497" i="5" s="1"/>
  <c r="T492" i="5"/>
  <c r="T494" i="5"/>
  <c r="V494" i="5" s="1"/>
  <c r="T493" i="5"/>
  <c r="T496" i="5"/>
  <c r="V496" i="5" s="1"/>
  <c r="T495" i="5"/>
  <c r="V495" i="5" s="1"/>
  <c r="T491" i="5"/>
  <c r="V491" i="5" s="1"/>
  <c r="T490" i="5"/>
  <c r="V490" i="5" s="1"/>
  <c r="T486" i="5"/>
  <c r="U486" i="5" s="1"/>
  <c r="T485" i="5"/>
  <c r="U485" i="5" s="1"/>
  <c r="T489" i="5"/>
  <c r="T488" i="5"/>
  <c r="T487" i="5"/>
  <c r="U487" i="5" s="1"/>
  <c r="T484" i="5"/>
  <c r="U484" i="5" s="1"/>
  <c r="T483" i="5"/>
  <c r="U483" i="5" s="1"/>
  <c r="T482" i="5"/>
  <c r="U482" i="5" s="1"/>
  <c r="T481" i="5"/>
  <c r="V481" i="5" s="1"/>
  <c r="T480" i="5"/>
  <c r="V480" i="5" s="1"/>
  <c r="T479" i="5"/>
  <c r="T478" i="5"/>
  <c r="T477" i="5"/>
  <c r="U477" i="5" s="1"/>
  <c r="T476" i="5"/>
  <c r="T475" i="5"/>
  <c r="U475" i="5" s="1"/>
  <c r="T474" i="5"/>
  <c r="T473" i="5"/>
  <c r="T472" i="5"/>
  <c r="U472" i="5" s="1"/>
  <c r="T471" i="5"/>
  <c r="U471" i="5" s="1"/>
  <c r="T470" i="5"/>
  <c r="U470" i="5" s="1"/>
  <c r="T469" i="5"/>
  <c r="V469" i="5" s="1"/>
  <c r="T468" i="5"/>
  <c r="U468" i="5" s="1"/>
  <c r="T467" i="5"/>
  <c r="V467" i="5" s="1"/>
  <c r="T466" i="5"/>
  <c r="U466" i="5" s="1"/>
  <c r="T465" i="5"/>
  <c r="T464" i="5"/>
  <c r="U464" i="5" s="1"/>
  <c r="T463" i="5"/>
  <c r="V463" i="5" s="1"/>
  <c r="T462" i="5"/>
  <c r="U462" i="5" s="1"/>
  <c r="T461" i="5"/>
  <c r="T460" i="5"/>
  <c r="V460" i="5" s="1"/>
  <c r="T459" i="5"/>
  <c r="T458" i="5"/>
  <c r="V458" i="5" s="1"/>
  <c r="T457" i="5"/>
  <c r="U457" i="5" s="1"/>
  <c r="T456" i="5"/>
  <c r="V456" i="5" s="1"/>
  <c r="T455" i="5"/>
  <c r="V455" i="5" s="1"/>
  <c r="T454" i="5"/>
  <c r="V454" i="5" s="1"/>
  <c r="T453" i="5"/>
  <c r="V453" i="5" s="1"/>
  <c r="T452" i="5"/>
  <c r="U452" i="5" s="1"/>
  <c r="T451" i="5"/>
  <c r="V451" i="5" s="1"/>
  <c r="T450" i="5"/>
  <c r="U450" i="5" s="1"/>
  <c r="T449" i="5"/>
  <c r="T448" i="5"/>
  <c r="T447" i="5"/>
  <c r="T446" i="5"/>
  <c r="U446" i="5" s="1"/>
  <c r="T445" i="5"/>
  <c r="V445" i="5" s="1"/>
  <c r="T444" i="5"/>
  <c r="T443" i="5"/>
  <c r="V443" i="5" s="1"/>
  <c r="T442" i="5"/>
  <c r="T441" i="5"/>
  <c r="U441" i="5" s="1"/>
  <c r="T426" i="5"/>
  <c r="U426" i="5" s="1"/>
  <c r="T425" i="5"/>
  <c r="T432" i="5"/>
  <c r="U432" i="5" s="1"/>
  <c r="T431" i="5"/>
  <c r="V431" i="5" s="1"/>
  <c r="T430" i="5"/>
  <c r="V430" i="5" s="1"/>
  <c r="T429" i="5"/>
  <c r="U429" i="5" s="1"/>
  <c r="T428" i="5"/>
  <c r="U428" i="5" s="1"/>
  <c r="T427" i="5"/>
  <c r="V427" i="5" s="1"/>
  <c r="T440" i="5"/>
  <c r="U440" i="5" s="1"/>
  <c r="T439" i="5"/>
  <c r="U439" i="5" s="1"/>
  <c r="T436" i="5"/>
  <c r="V436" i="5" s="1"/>
  <c r="T435" i="5"/>
  <c r="V435" i="5" s="1"/>
  <c r="T438" i="5"/>
  <c r="V438" i="5" s="1"/>
  <c r="T437" i="5"/>
  <c r="U437" i="5" s="1"/>
  <c r="T434" i="5"/>
  <c r="U434" i="5" s="1"/>
  <c r="T433" i="5"/>
  <c r="T424" i="5"/>
  <c r="V424" i="5" s="1"/>
  <c r="T423" i="5"/>
  <c r="V423" i="5" s="1"/>
  <c r="T422" i="5"/>
  <c r="V422" i="5" s="1"/>
  <c r="T421" i="5"/>
  <c r="U421" i="5" s="1"/>
  <c r="T420" i="5"/>
  <c r="U420" i="5" s="1"/>
  <c r="T419" i="5"/>
  <c r="U419" i="5" s="1"/>
  <c r="T418" i="5"/>
  <c r="U418" i="5" s="1"/>
  <c r="T417" i="5"/>
  <c r="U417" i="5" s="1"/>
  <c r="T416" i="5"/>
  <c r="U416" i="5" s="1"/>
  <c r="T415" i="5"/>
  <c r="U415" i="5" s="1"/>
  <c r="T414" i="5"/>
  <c r="V414" i="5" s="1"/>
  <c r="T413" i="5"/>
  <c r="U413" i="5" s="1"/>
  <c r="I21" i="7"/>
  <c r="I17" i="7"/>
  <c r="I4" i="7"/>
  <c r="I5" i="7" s="1"/>
  <c r="I6" i="7" s="1"/>
  <c r="I7" i="7" s="1"/>
  <c r="I8" i="7" s="1"/>
  <c r="J2" i="7"/>
  <c r="J13" i="7" s="1"/>
  <c r="H2" i="7"/>
  <c r="M7" i="7" s="1"/>
  <c r="W2473" i="5" l="1"/>
  <c r="X2486" i="5"/>
  <c r="W2472" i="5"/>
  <c r="U2014" i="5"/>
  <c r="V2673" i="5"/>
  <c r="X2673" i="5" s="1"/>
  <c r="U2672" i="5"/>
  <c r="X2672" i="5" s="1"/>
  <c r="U1901" i="5"/>
  <c r="V1901" i="5"/>
  <c r="V1902" i="5"/>
  <c r="U1902" i="5"/>
  <c r="V1904" i="5"/>
  <c r="U1904" i="5"/>
  <c r="U1905" i="5"/>
  <c r="V1905" i="5"/>
  <c r="U1906" i="5"/>
  <c r="V1906" i="5"/>
  <c r="V1903" i="5"/>
  <c r="U1903" i="5"/>
  <c r="V1899" i="5"/>
  <c r="U1899" i="5"/>
  <c r="V1900" i="5"/>
  <c r="U1900" i="5"/>
  <c r="X2493" i="5"/>
  <c r="X2491" i="5"/>
  <c r="V1832" i="5"/>
  <c r="V1849" i="5"/>
  <c r="U2038" i="5"/>
  <c r="W2038" i="5" s="1"/>
  <c r="V1977" i="5"/>
  <c r="X1977" i="5" s="1"/>
  <c r="U2182" i="5"/>
  <c r="W2182" i="5" s="1"/>
  <c r="V1952" i="5"/>
  <c r="X1952" i="5" s="1"/>
  <c r="U2123" i="5"/>
  <c r="X2123" i="5" s="1"/>
  <c r="V2019" i="5"/>
  <c r="W2019" i="5" s="1"/>
  <c r="V2028" i="5"/>
  <c r="W2028" i="5" s="1"/>
  <c r="V1836" i="5"/>
  <c r="U1834" i="5"/>
  <c r="U1880" i="5"/>
  <c r="U2227" i="5"/>
  <c r="X2227" i="5" s="1"/>
  <c r="V1968" i="5"/>
  <c r="X1968" i="5" s="1"/>
  <c r="U1914" i="5"/>
  <c r="X1914" i="5" s="1"/>
  <c r="U1895" i="5"/>
  <c r="U2171" i="5"/>
  <c r="X2171" i="5" s="1"/>
  <c r="X2455" i="5"/>
  <c r="V2127" i="5"/>
  <c r="W2127" i="5" s="1"/>
  <c r="V1737" i="5"/>
  <c r="V1371" i="5"/>
  <c r="V1144" i="5"/>
  <c r="V1973" i="5"/>
  <c r="W1973" i="5" s="1"/>
  <c r="V1910" i="5"/>
  <c r="W1910" i="5" s="1"/>
  <c r="U2150" i="5"/>
  <c r="X2150" i="5" s="1"/>
  <c r="U1259" i="5"/>
  <c r="U2082" i="5"/>
  <c r="W2082" i="5" s="1"/>
  <c r="V1948" i="5"/>
  <c r="W1948" i="5" s="1"/>
  <c r="W2492" i="5"/>
  <c r="V1264" i="5"/>
  <c r="V1426" i="5"/>
  <c r="V1476" i="5"/>
  <c r="U2126" i="5"/>
  <c r="X2126" i="5" s="1"/>
  <c r="V2061" i="5"/>
  <c r="X2061" i="5" s="1"/>
  <c r="U1151" i="5"/>
  <c r="U2104" i="5"/>
  <c r="X2104" i="5" s="1"/>
  <c r="V1219" i="5"/>
  <c r="U1115" i="5"/>
  <c r="V1133" i="5"/>
  <c r="U2027" i="5"/>
  <c r="X2027" i="5" s="1"/>
  <c r="U1795" i="5"/>
  <c r="U1281" i="5"/>
  <c r="V1780" i="5"/>
  <c r="V2214" i="5"/>
  <c r="W2214" i="5" s="1"/>
  <c r="V1697" i="5"/>
  <c r="V1913" i="5"/>
  <c r="X1913" i="5" s="1"/>
  <c r="V1754" i="5"/>
  <c r="V1175" i="5"/>
  <c r="V1967" i="5"/>
  <c r="X1967" i="5" s="1"/>
  <c r="V2260" i="5"/>
  <c r="W2260" i="5" s="1"/>
  <c r="U1689" i="5"/>
  <c r="U1116" i="5"/>
  <c r="V1852" i="5"/>
  <c r="U2204" i="5"/>
  <c r="X2204" i="5" s="1"/>
  <c r="V1673" i="5"/>
  <c r="V1150" i="5"/>
  <c r="V1571" i="5"/>
  <c r="V1314" i="5"/>
  <c r="U1322" i="5"/>
  <c r="V1315" i="5"/>
  <c r="U2169" i="5"/>
  <c r="W2169" i="5" s="1"/>
  <c r="U2170" i="5"/>
  <c r="X2170" i="5" s="1"/>
  <c r="V1629" i="5"/>
  <c r="V1698" i="5"/>
  <c r="V2089" i="5"/>
  <c r="X2089" i="5" s="1"/>
  <c r="V1485" i="5"/>
  <c r="U1889" i="5"/>
  <c r="V1704" i="5"/>
  <c r="V2254" i="5"/>
  <c r="X2254" i="5" s="1"/>
  <c r="V1306" i="5"/>
  <c r="V2216" i="5"/>
  <c r="W2216" i="5" s="1"/>
  <c r="U2037" i="5"/>
  <c r="X2037" i="5" s="1"/>
  <c r="V468" i="5"/>
  <c r="V2138" i="5"/>
  <c r="W2138" i="5" s="1"/>
  <c r="V2256" i="5"/>
  <c r="W2256" i="5" s="1"/>
  <c r="V1744" i="5"/>
  <c r="U1454" i="5"/>
  <c r="U1963" i="5"/>
  <c r="W1963" i="5" s="1"/>
  <c r="V1644" i="5"/>
  <c r="U800" i="5"/>
  <c r="V701" i="5"/>
  <c r="U906" i="5"/>
  <c r="U292" i="5"/>
  <c r="U540" i="5"/>
  <c r="U647" i="5"/>
  <c r="U532" i="5"/>
  <c r="U568" i="5"/>
  <c r="U1790" i="5"/>
  <c r="V1882" i="5"/>
  <c r="V1336" i="5"/>
  <c r="V2197" i="5"/>
  <c r="W2197" i="5" s="1"/>
  <c r="U1687" i="5"/>
  <c r="U1379" i="5"/>
  <c r="V1320" i="5"/>
  <c r="U2235" i="5"/>
  <c r="W2235" i="5" s="1"/>
  <c r="U2135" i="5"/>
  <c r="W2135" i="5" s="1"/>
  <c r="U2069" i="5"/>
  <c r="W2069" i="5" s="1"/>
  <c r="U1998" i="5"/>
  <c r="X1998" i="5" s="1"/>
  <c r="V1944" i="5"/>
  <c r="W1944" i="5" s="1"/>
  <c r="V1858" i="5"/>
  <c r="U2131" i="5"/>
  <c r="W2131" i="5" s="1"/>
  <c r="U1799" i="5"/>
  <c r="U1741" i="5"/>
  <c r="V700" i="5"/>
  <c r="U3013" i="5"/>
  <c r="W3013" i="5" s="1"/>
  <c r="U2231" i="5"/>
  <c r="W2231" i="5" s="1"/>
  <c r="V1671" i="5"/>
  <c r="U1853" i="5"/>
  <c r="U1777" i="5"/>
  <c r="U325" i="5"/>
  <c r="V835" i="5"/>
  <c r="U1990" i="5"/>
  <c r="W1990" i="5" s="1"/>
  <c r="U2002" i="5"/>
  <c r="W2002" i="5" s="1"/>
  <c r="U1763" i="5"/>
  <c r="V1623" i="5"/>
  <c r="V1269" i="5"/>
  <c r="X2477" i="5"/>
  <c r="U2224" i="5"/>
  <c r="X2224" i="5" s="1"/>
  <c r="V1928" i="5"/>
  <c r="X1928" i="5" s="1"/>
  <c r="U2270" i="5"/>
  <c r="X2270" i="5" s="1"/>
  <c r="V2246" i="5"/>
  <c r="W2246" i="5" s="1"/>
  <c r="V2147" i="5"/>
  <c r="X2147" i="5" s="1"/>
  <c r="V2107" i="5"/>
  <c r="X2107" i="5" s="1"/>
  <c r="V2083" i="5"/>
  <c r="W2083" i="5" s="1"/>
  <c r="V2011" i="5"/>
  <c r="W2011" i="5" s="1"/>
  <c r="V1985" i="5"/>
  <c r="W1985" i="5" s="1"/>
  <c r="U2025" i="5"/>
  <c r="W2025" i="5" s="1"/>
  <c r="V1755" i="5"/>
  <c r="V1461" i="5"/>
  <c r="U1871" i="5"/>
  <c r="V1149" i="5"/>
  <c r="U862" i="5"/>
  <c r="V2172" i="5"/>
  <c r="W2172" i="5" s="1"/>
  <c r="V2202" i="5"/>
  <c r="W2202" i="5" s="1"/>
  <c r="U1995" i="5"/>
  <c r="W1995" i="5" s="1"/>
  <c r="V1672" i="5"/>
  <c r="V782" i="5"/>
  <c r="U786" i="5"/>
  <c r="U1923" i="5"/>
  <c r="W1923" i="5" s="1"/>
  <c r="V2268" i="5"/>
  <c r="X2268" i="5" s="1"/>
  <c r="U2217" i="5"/>
  <c r="W2217" i="5" s="1"/>
  <c r="V2178" i="5"/>
  <c r="W2178" i="5" s="1"/>
  <c r="V1950" i="5"/>
  <c r="X1950" i="5" s="1"/>
  <c r="V1688" i="5"/>
  <c r="V1911" i="5"/>
  <c r="W1911" i="5" s="1"/>
  <c r="V1381" i="5"/>
  <c r="U2091" i="5"/>
  <c r="W2091" i="5" s="1"/>
  <c r="U2666" i="5"/>
  <c r="W2666" i="5" s="1"/>
  <c r="V1874" i="5"/>
  <c r="V1117" i="5"/>
  <c r="V1857" i="5"/>
  <c r="V1943" i="5"/>
  <c r="X1943" i="5" s="1"/>
  <c r="U1842" i="5"/>
  <c r="U2064" i="5"/>
  <c r="X2064" i="5" s="1"/>
  <c r="V1892" i="5"/>
  <c r="U1347" i="5"/>
  <c r="U2234" i="5"/>
  <c r="X2234" i="5" s="1"/>
  <c r="V2098" i="5"/>
  <c r="X2098" i="5" s="1"/>
  <c r="V1997" i="5"/>
  <c r="W1997" i="5" s="1"/>
  <c r="V2174" i="5"/>
  <c r="X2174" i="5" s="1"/>
  <c r="V1939" i="5"/>
  <c r="W1939" i="5" s="1"/>
  <c r="U1769" i="5"/>
  <c r="V1345" i="5"/>
  <c r="V671" i="5"/>
  <c r="V1162" i="5"/>
  <c r="U1284" i="5"/>
  <c r="U2196" i="5"/>
  <c r="X2196" i="5" s="1"/>
  <c r="V2134" i="5"/>
  <c r="W2134" i="5" s="1"/>
  <c r="V2035" i="5"/>
  <c r="W2035" i="5" s="1"/>
  <c r="V1989" i="5"/>
  <c r="W1989" i="5" s="1"/>
  <c r="V1881" i="5"/>
  <c r="V1357" i="5"/>
  <c r="U2057" i="5"/>
  <c r="X2057" i="5" s="1"/>
  <c r="V1909" i="5"/>
  <c r="X1909" i="5" s="1"/>
  <c r="U1788" i="5"/>
  <c r="U1373" i="5"/>
  <c r="U2656" i="5"/>
  <c r="X2656" i="5" s="1"/>
  <c r="V2162" i="5"/>
  <c r="X2162" i="5" s="1"/>
  <c r="V1213" i="5"/>
  <c r="V1285" i="5"/>
  <c r="V1612" i="5"/>
  <c r="V719" i="5"/>
  <c r="V1372" i="5"/>
  <c r="V1766" i="5"/>
  <c r="V2226" i="5"/>
  <c r="X2226" i="5" s="1"/>
  <c r="V2068" i="5"/>
  <c r="X2068" i="5" s="1"/>
  <c r="U1935" i="5"/>
  <c r="X1935" i="5" s="1"/>
  <c r="V2264" i="5"/>
  <c r="W2264" i="5" s="1"/>
  <c r="V2166" i="5"/>
  <c r="W2166" i="5" s="1"/>
  <c r="U2031" i="5"/>
  <c r="W2031" i="5" s="1"/>
  <c r="V1804" i="5"/>
  <c r="V1823" i="5"/>
  <c r="U1888" i="5"/>
  <c r="V1351" i="5"/>
  <c r="V2112" i="5"/>
  <c r="X2112" i="5" s="1"/>
  <c r="V2018" i="5"/>
  <c r="X2018" i="5" s="1"/>
  <c r="V2648" i="5"/>
  <c r="W2648" i="5" s="1"/>
  <c r="W2553" i="5"/>
  <c r="W959" i="5"/>
  <c r="X2488" i="5"/>
  <c r="W2476" i="5"/>
  <c r="W3032" i="5"/>
  <c r="V2062" i="5"/>
  <c r="X2062" i="5" s="1"/>
  <c r="N13" i="7"/>
  <c r="V1606" i="5"/>
  <c r="V1847" i="5"/>
  <c r="U1961" i="5"/>
  <c r="W1961" i="5" s="1"/>
  <c r="U1339" i="5"/>
  <c r="V1826" i="5"/>
  <c r="V2236" i="5"/>
  <c r="X2236" i="5" s="1"/>
  <c r="V2029" i="5"/>
  <c r="W2029" i="5" s="1"/>
  <c r="V1751" i="5"/>
  <c r="V1999" i="5"/>
  <c r="X1999" i="5" s="1"/>
  <c r="U1886" i="5"/>
  <c r="V1300" i="5"/>
  <c r="V2128" i="5"/>
  <c r="X2128" i="5" s="1"/>
  <c r="U1839" i="5"/>
  <c r="V1353" i="5"/>
  <c r="V1907" i="5"/>
  <c r="W1907" i="5" s="1"/>
  <c r="V2136" i="5"/>
  <c r="W2136" i="5" s="1"/>
  <c r="U1884" i="5"/>
  <c r="U2228" i="5"/>
  <c r="W2228" i="5" s="1"/>
  <c r="V2129" i="5"/>
  <c r="X2129" i="5" s="1"/>
  <c r="U2198" i="5"/>
  <c r="W2198" i="5" s="1"/>
  <c r="V2070" i="5"/>
  <c r="X2070" i="5" s="1"/>
  <c r="V1969" i="5"/>
  <c r="W1969" i="5" s="1"/>
  <c r="V1335" i="5"/>
  <c r="U1915" i="5"/>
  <c r="X1915" i="5" s="1"/>
  <c r="V1677" i="5"/>
  <c r="U1908" i="5"/>
  <c r="W1908" i="5" s="1"/>
  <c r="V1764" i="5"/>
  <c r="U1859" i="5"/>
  <c r="U1643" i="5"/>
  <c r="V1348" i="5"/>
  <c r="U2255" i="5"/>
  <c r="W2255" i="5" s="1"/>
  <c r="V1665" i="5"/>
  <c r="V2000" i="5"/>
  <c r="X2000" i="5" s="1"/>
  <c r="V1543" i="5"/>
  <c r="U2199" i="5"/>
  <c r="X2199" i="5" s="1"/>
  <c r="V1970" i="5"/>
  <c r="X1970" i="5" s="1"/>
  <c r="V1873" i="5"/>
  <c r="V1352" i="5"/>
  <c r="V2093" i="5"/>
  <c r="W2093" i="5" s="1"/>
  <c r="U1825" i="5"/>
  <c r="U2229" i="5"/>
  <c r="W2229" i="5" s="1"/>
  <c r="U2137" i="5"/>
  <c r="X2137" i="5" s="1"/>
  <c r="V1916" i="5"/>
  <c r="X1916" i="5" s="1"/>
  <c r="U1848" i="5"/>
  <c r="U2030" i="5"/>
  <c r="X2030" i="5" s="1"/>
  <c r="V1565" i="5"/>
  <c r="V2541" i="5"/>
  <c r="X2541" i="5" s="1"/>
  <c r="V3025" i="5"/>
  <c r="W3025" i="5" s="1"/>
  <c r="V887" i="5"/>
  <c r="V744" i="5"/>
  <c r="V2153" i="5"/>
  <c r="W2153" i="5" s="1"/>
  <c r="U2605" i="5"/>
  <c r="W2605" i="5" s="1"/>
  <c r="U2247" i="5"/>
  <c r="W2247" i="5" s="1"/>
  <c r="V2052" i="5"/>
  <c r="W2052" i="5" s="1"/>
  <c r="U1125" i="5"/>
  <c r="V1976" i="5"/>
  <c r="X1976" i="5" s="1"/>
  <c r="V672" i="5"/>
  <c r="U1678" i="5"/>
  <c r="V646" i="5"/>
  <c r="V718" i="5"/>
  <c r="V567" i="5"/>
  <c r="U1283" i="5"/>
  <c r="V1214" i="5"/>
  <c r="U1126" i="5"/>
  <c r="U274" i="5"/>
  <c r="U2023" i="5"/>
  <c r="W2023" i="5" s="1"/>
  <c r="V1566" i="5"/>
  <c r="V794" i="5"/>
  <c r="U438" i="5"/>
  <c r="M9" i="7"/>
  <c r="U2559" i="5"/>
  <c r="W2559" i="5" s="1"/>
  <c r="U2655" i="5"/>
  <c r="W2655" i="5" s="1"/>
  <c r="U2694" i="5"/>
  <c r="W2694" i="5" s="1"/>
  <c r="V2779" i="5"/>
  <c r="X2779" i="5" s="1"/>
  <c r="V1801" i="5"/>
  <c r="U316" i="5"/>
  <c r="U1893" i="5"/>
  <c r="U1757" i="5"/>
  <c r="V1758" i="5"/>
  <c r="U2173" i="5"/>
  <c r="W2173" i="5" s="1"/>
  <c r="V2063" i="5"/>
  <c r="X2063" i="5" s="1"/>
  <c r="V1962" i="5"/>
  <c r="W1962" i="5" s="1"/>
  <c r="U1210" i="5"/>
  <c r="V2230" i="5"/>
  <c r="W2230" i="5" s="1"/>
  <c r="U2130" i="5"/>
  <c r="X2130" i="5" s="1"/>
  <c r="U1993" i="5"/>
  <c r="X1993" i="5" s="1"/>
  <c r="U1204" i="5"/>
  <c r="V1695" i="5"/>
  <c r="V1645" i="5"/>
  <c r="V1308" i="5"/>
  <c r="V1894" i="5"/>
  <c r="U1228" i="5"/>
  <c r="U1184" i="5"/>
  <c r="V1460" i="5"/>
  <c r="V2144" i="5"/>
  <c r="X2144" i="5" s="1"/>
  <c r="U2092" i="5"/>
  <c r="W2092" i="5" s="1"/>
  <c r="V2051" i="5"/>
  <c r="X2051" i="5" s="1"/>
  <c r="V2627" i="5"/>
  <c r="X2627" i="5" s="1"/>
  <c r="V1827" i="5"/>
  <c r="U1275" i="5"/>
  <c r="V1124" i="5"/>
  <c r="U1774" i="5"/>
  <c r="V1276" i="5"/>
  <c r="V1792" i="5"/>
  <c r="V538" i="5"/>
  <c r="U1775" i="5"/>
  <c r="V1545" i="5"/>
  <c r="V603" i="5"/>
  <c r="V1743" i="5"/>
  <c r="V2222" i="5"/>
  <c r="W2222" i="5" s="1"/>
  <c r="U2102" i="5"/>
  <c r="W2102" i="5" s="1"/>
  <c r="U1971" i="5"/>
  <c r="X1971" i="5" s="1"/>
  <c r="V1142" i="5"/>
  <c r="U1231" i="5"/>
  <c r="U1261" i="5"/>
  <c r="V1296" i="5"/>
  <c r="V1475" i="5"/>
  <c r="U1872" i="5"/>
  <c r="V513" i="5"/>
  <c r="V2220" i="5"/>
  <c r="X2220" i="5" s="1"/>
  <c r="V2158" i="5"/>
  <c r="W2158" i="5" s="1"/>
  <c r="U2693" i="5"/>
  <c r="X2693" i="5" s="1"/>
  <c r="U2649" i="5"/>
  <c r="W2649" i="5" s="1"/>
  <c r="U1876" i="5"/>
  <c r="U1702" i="5"/>
  <c r="V1427" i="5"/>
  <c r="V847" i="5"/>
  <c r="V1209" i="5"/>
  <c r="V1374" i="5"/>
  <c r="V2200" i="5"/>
  <c r="W2200" i="5" s="1"/>
  <c r="V2094" i="5"/>
  <c r="W2094" i="5" s="1"/>
  <c r="V1183" i="5"/>
  <c r="V1313" i="5"/>
  <c r="V1282" i="5"/>
  <c r="V1679" i="5"/>
  <c r="U1225" i="5"/>
  <c r="V1685" i="5"/>
  <c r="V1227" i="5"/>
  <c r="V1174" i="5"/>
  <c r="U2143" i="5"/>
  <c r="W2143" i="5" s="1"/>
  <c r="V2010" i="5"/>
  <c r="W2010" i="5" s="1"/>
  <c r="W2489" i="5"/>
  <c r="W1955" i="5"/>
  <c r="V2208" i="5"/>
  <c r="W2208" i="5" s="1"/>
  <c r="U2151" i="5"/>
  <c r="W2151" i="5" s="1"/>
  <c r="V2141" i="5"/>
  <c r="X2141" i="5" s="1"/>
  <c r="V2090" i="5"/>
  <c r="W2090" i="5" s="1"/>
  <c r="V712" i="5"/>
  <c r="V1974" i="5"/>
  <c r="W1974" i="5" s="1"/>
  <c r="V1299" i="5"/>
  <c r="U2161" i="5"/>
  <c r="W2161" i="5" s="1"/>
  <c r="V2034" i="5"/>
  <c r="X2034" i="5" s="1"/>
  <c r="U1639" i="5"/>
  <c r="V2049" i="5"/>
  <c r="X2049" i="5" s="1"/>
  <c r="U832" i="5"/>
  <c r="V1337" i="5"/>
  <c r="V1159" i="5"/>
  <c r="V639" i="5"/>
  <c r="V2273" i="5"/>
  <c r="W2273" i="5" s="1"/>
  <c r="V2218" i="5"/>
  <c r="X2218" i="5" s="1"/>
  <c r="V3019" i="5"/>
  <c r="W3019" i="5" s="1"/>
  <c r="V1732" i="5"/>
  <c r="V763" i="5"/>
  <c r="U1846" i="5"/>
  <c r="V1996" i="5"/>
  <c r="X1996" i="5" s="1"/>
  <c r="V1761" i="5"/>
  <c r="U1346" i="5"/>
  <c r="V558" i="5"/>
  <c r="V475" i="5"/>
  <c r="U1934" i="5"/>
  <c r="W1934" i="5" s="1"/>
  <c r="U1740" i="5"/>
  <c r="V419" i="5"/>
  <c r="V428" i="5"/>
  <c r="V836" i="5"/>
  <c r="V416" i="5"/>
  <c r="V2007" i="5"/>
  <c r="W2007" i="5" s="1"/>
  <c r="V2647" i="5"/>
  <c r="X2647" i="5" s="1"/>
  <c r="U2506" i="5"/>
  <c r="X2506" i="5" s="1"/>
  <c r="V2812" i="5"/>
  <c r="W2812" i="5" s="1"/>
  <c r="V1749" i="5"/>
  <c r="U653" i="5"/>
  <c r="V3" i="5"/>
  <c r="U635" i="5"/>
  <c r="U463" i="5"/>
  <c r="V2259" i="5"/>
  <c r="X2259" i="5" s="1"/>
  <c r="U427" i="5"/>
  <c r="N10" i="7"/>
  <c r="V1840" i="5"/>
  <c r="U2794" i="5"/>
  <c r="X2794" i="5" s="1"/>
  <c r="X2484" i="5"/>
  <c r="X2475" i="5"/>
  <c r="X2481" i="5"/>
  <c r="W2482" i="5"/>
  <c r="W2478" i="5"/>
  <c r="V617" i="5"/>
  <c r="U617" i="5"/>
  <c r="U1356" i="5"/>
  <c r="V1356" i="5"/>
  <c r="U592" i="5"/>
  <c r="V592" i="5"/>
  <c r="U2223" i="5"/>
  <c r="X2223" i="5" s="1"/>
  <c r="V1451" i="5"/>
  <c r="U721" i="5"/>
  <c r="V721" i="5"/>
  <c r="U1753" i="5"/>
  <c r="V1753" i="5"/>
  <c r="V2494" i="5"/>
  <c r="U2494" i="5"/>
  <c r="V2697" i="5"/>
  <c r="U2697" i="5"/>
  <c r="V550" i="5"/>
  <c r="V2266" i="5"/>
  <c r="X2266" i="5" s="1"/>
  <c r="V1572" i="5"/>
  <c r="V2659" i="5"/>
  <c r="U2659" i="5"/>
  <c r="U1675" i="5"/>
  <c r="V1675" i="5"/>
  <c r="U2103" i="5"/>
  <c r="X2103" i="5" s="1"/>
  <c r="V1434" i="5"/>
  <c r="V1699" i="5"/>
  <c r="U1699" i="5"/>
  <c r="V2125" i="5"/>
  <c r="X2125" i="5" s="1"/>
  <c r="V275" i="5"/>
  <c r="U1218" i="5"/>
  <c r="V1218" i="5"/>
  <c r="V2565" i="5"/>
  <c r="U2565" i="5"/>
  <c r="U2210" i="5"/>
  <c r="V2210" i="5"/>
  <c r="V2237" i="5"/>
  <c r="U2237" i="5"/>
  <c r="U2106" i="5"/>
  <c r="V2106" i="5"/>
  <c r="V2088" i="5"/>
  <c r="U2088" i="5"/>
  <c r="X2480" i="5"/>
  <c r="U525" i="5"/>
  <c r="V525" i="5"/>
  <c r="U1321" i="5"/>
  <c r="V1321" i="5"/>
  <c r="U594" i="5"/>
  <c r="V594" i="5"/>
  <c r="U1676" i="5"/>
  <c r="V1666" i="5"/>
  <c r="U2168" i="5"/>
  <c r="W2168" i="5" s="1"/>
  <c r="V1972" i="5"/>
  <c r="W1972" i="5" s="1"/>
  <c r="V1563" i="5"/>
  <c r="V1814" i="5"/>
  <c r="U533" i="5"/>
  <c r="U506" i="5"/>
  <c r="V418" i="5"/>
  <c r="V2225" i="5"/>
  <c r="X2225" i="5" s="1"/>
  <c r="V1988" i="5"/>
  <c r="W1988" i="5" s="1"/>
  <c r="V2258" i="5"/>
  <c r="X2258" i="5" s="1"/>
  <c r="U2140" i="5"/>
  <c r="W2140" i="5" s="1"/>
  <c r="U2059" i="5"/>
  <c r="W2059" i="5" s="1"/>
  <c r="V1941" i="5"/>
  <c r="W1941" i="5" s="1"/>
  <c r="V2201" i="5"/>
  <c r="X2201" i="5" s="1"/>
  <c r="V2095" i="5"/>
  <c r="W2095" i="5" s="1"/>
  <c r="V1355" i="5"/>
  <c r="V1288" i="5"/>
  <c r="U1365" i="5"/>
  <c r="V1323" i="5"/>
  <c r="U1440" i="5"/>
  <c r="V901" i="5"/>
  <c r="U901" i="5"/>
  <c r="U2145" i="5"/>
  <c r="X2145" i="5" s="1"/>
  <c r="V2652" i="5"/>
  <c r="W2652" i="5" s="1"/>
  <c r="V2598" i="5"/>
  <c r="U2598" i="5"/>
  <c r="U2149" i="5"/>
  <c r="V2149" i="5"/>
  <c r="U2248" i="5"/>
  <c r="V2248" i="5"/>
  <c r="U2252" i="5"/>
  <c r="V2252" i="5"/>
  <c r="U2016" i="5"/>
  <c r="V2016" i="5"/>
  <c r="U2042" i="5"/>
  <c r="V2042" i="5"/>
  <c r="U2209" i="5"/>
  <c r="V2209" i="5"/>
  <c r="U1958" i="5"/>
  <c r="V1958" i="5"/>
  <c r="U2723" i="5"/>
  <c r="V2723" i="5"/>
  <c r="U3010" i="5"/>
  <c r="V3010" i="5"/>
  <c r="V1201" i="5"/>
  <c r="U1201" i="5"/>
  <c r="V1667" i="5"/>
  <c r="U1667" i="5"/>
  <c r="U1856" i="5"/>
  <c r="V1856" i="5"/>
  <c r="U2096" i="5"/>
  <c r="W2096" i="5" s="1"/>
  <c r="U1994" i="5"/>
  <c r="X1994" i="5" s="1"/>
  <c r="V729" i="5"/>
  <c r="U729" i="5"/>
  <c r="V1404" i="5"/>
  <c r="U1404" i="5"/>
  <c r="U1812" i="5"/>
  <c r="V1812" i="5"/>
  <c r="U1108" i="5"/>
  <c r="V1270" i="5"/>
  <c r="U1883" i="5"/>
  <c r="U1123" i="5"/>
  <c r="V503" i="5"/>
  <c r="V1193" i="5"/>
  <c r="U1875" i="5"/>
  <c r="V556" i="5"/>
  <c r="U556" i="5"/>
  <c r="U314" i="5"/>
  <c r="V314" i="5"/>
  <c r="V1630" i="5"/>
  <c r="U2571" i="5"/>
  <c r="X2571" i="5" s="1"/>
  <c r="U2271" i="5"/>
  <c r="V2271" i="5"/>
  <c r="V2004" i="5"/>
  <c r="U2004" i="5"/>
  <c r="U1925" i="5"/>
  <c r="V1925" i="5"/>
  <c r="U1984" i="5"/>
  <c r="V1984" i="5"/>
  <c r="U2074" i="5"/>
  <c r="V2074" i="5"/>
  <c r="V1192" i="5"/>
  <c r="U1192" i="5"/>
  <c r="U1486" i="5"/>
  <c r="V1486" i="5"/>
  <c r="V1828" i="5"/>
  <c r="U1828" i="5"/>
  <c r="V1817" i="5"/>
  <c r="U1817" i="5"/>
  <c r="V1329" i="5"/>
  <c r="U1329" i="5"/>
  <c r="U1866" i="5"/>
  <c r="U1289" i="5"/>
  <c r="V1289" i="5"/>
  <c r="U1691" i="5"/>
  <c r="V1691" i="5"/>
  <c r="V1806" i="5"/>
  <c r="U1806" i="5"/>
  <c r="V1987" i="5"/>
  <c r="X1987" i="5" s="1"/>
  <c r="U1232" i="5"/>
  <c r="V1202" i="5"/>
  <c r="U1202" i="5"/>
  <c r="U1605" i="5"/>
  <c r="U1779" i="5"/>
  <c r="U1350" i="5"/>
  <c r="V1217" i="5"/>
  <c r="U1891" i="5"/>
  <c r="U918" i="5"/>
  <c r="U2167" i="5"/>
  <c r="X2167" i="5" s="1"/>
  <c r="U1940" i="5"/>
  <c r="W1940" i="5" s="1"/>
  <c r="V872" i="5"/>
  <c r="V1177" i="5"/>
  <c r="U1407" i="5"/>
  <c r="V474" i="5"/>
  <c r="U474" i="5"/>
  <c r="V1481" i="5"/>
  <c r="V1785" i="5"/>
  <c r="V1433" i="5"/>
  <c r="V1867" i="5"/>
  <c r="U1241" i="5"/>
  <c r="V450" i="5"/>
  <c r="V932" i="5"/>
  <c r="V1110" i="5"/>
  <c r="V2203" i="5"/>
  <c r="W2203" i="5" s="1"/>
  <c r="U2097" i="5"/>
  <c r="X2097" i="5" s="1"/>
  <c r="V1942" i="5"/>
  <c r="X1942" i="5" s="1"/>
  <c r="V1690" i="5"/>
  <c r="U2232" i="5"/>
  <c r="X2232" i="5" s="1"/>
  <c r="U2132" i="5"/>
  <c r="X2132" i="5" s="1"/>
  <c r="U2033" i="5"/>
  <c r="W2033" i="5" s="1"/>
  <c r="U1933" i="5"/>
  <c r="W1933" i="5" s="1"/>
  <c r="U2265" i="5"/>
  <c r="X2265" i="5" s="1"/>
  <c r="U2032" i="5"/>
  <c r="W2032" i="5" s="1"/>
  <c r="V1918" i="5"/>
  <c r="W1918" i="5" s="1"/>
  <c r="U494" i="5"/>
  <c r="V1767" i="5"/>
  <c r="V1818" i="5"/>
  <c r="V535" i="5"/>
  <c r="V426" i="5"/>
  <c r="V440" i="5"/>
  <c r="V1233" i="5"/>
  <c r="U1658" i="5"/>
  <c r="V1920" i="5"/>
  <c r="X1920" i="5" s="1"/>
  <c r="V1118" i="5"/>
  <c r="U1118" i="5"/>
  <c r="V1176" i="5"/>
  <c r="U1176" i="5"/>
  <c r="V2634" i="5"/>
  <c r="U2634" i="5"/>
  <c r="U1683" i="5"/>
  <c r="V1890" i="5"/>
  <c r="V601" i="5"/>
  <c r="V2058" i="5"/>
  <c r="X2058" i="5" s="1"/>
  <c r="U1208" i="5"/>
  <c r="U787" i="5"/>
  <c r="U924" i="5"/>
  <c r="U541" i="5"/>
  <c r="V1682" i="5"/>
  <c r="U498" i="5"/>
  <c r="V498" i="5"/>
  <c r="U919" i="5"/>
  <c r="V886" i="5"/>
  <c r="V1324" i="5"/>
  <c r="U1383" i="5"/>
  <c r="V2060" i="5"/>
  <c r="W2060" i="5" s="1"/>
  <c r="V2257" i="5"/>
  <c r="W2257" i="5" s="1"/>
  <c r="U2139" i="5"/>
  <c r="X2139" i="5" s="1"/>
  <c r="U1844" i="5"/>
  <c r="V1776" i="5"/>
  <c r="U526" i="5"/>
  <c r="V1480" i="5"/>
  <c r="U935" i="5"/>
  <c r="V486" i="5"/>
  <c r="V1898" i="5"/>
  <c r="V1829" i="5"/>
  <c r="U298" i="5"/>
  <c r="U1415" i="5"/>
  <c r="V1415" i="5"/>
  <c r="U1364" i="5"/>
  <c r="V1364" i="5"/>
  <c r="U591" i="5"/>
  <c r="V591" i="5"/>
  <c r="U1877" i="5"/>
  <c r="V1808" i="5"/>
  <c r="U1808" i="5"/>
  <c r="U1917" i="5"/>
  <c r="V1917" i="5"/>
  <c r="U2001" i="5"/>
  <c r="V2001" i="5"/>
  <c r="V2243" i="5"/>
  <c r="W2243" i="5" s="1"/>
  <c r="U2188" i="5"/>
  <c r="X2188" i="5" s="1"/>
  <c r="V2021" i="5"/>
  <c r="W2021" i="5" s="1"/>
  <c r="U2503" i="5"/>
  <c r="W2503" i="5" s="1"/>
  <c r="V2085" i="5"/>
  <c r="X2085" i="5" s="1"/>
  <c r="V2071" i="5"/>
  <c r="X2071" i="5" s="1"/>
  <c r="V1983" i="5"/>
  <c r="W1983" i="5" s="1"/>
  <c r="V1975" i="5"/>
  <c r="X1975" i="5" s="1"/>
  <c r="V2778" i="5"/>
  <c r="W2778" i="5" s="1"/>
  <c r="U2219" i="5"/>
  <c r="W2219" i="5" s="1"/>
  <c r="U2156" i="5"/>
  <c r="W2156" i="5" s="1"/>
  <c r="V2124" i="5"/>
  <c r="W2124" i="5" s="1"/>
  <c r="U2040" i="5"/>
  <c r="W2040" i="5" s="1"/>
  <c r="U545" i="5"/>
  <c r="U507" i="5"/>
  <c r="U544" i="5"/>
  <c r="U2566" i="5"/>
  <c r="X2566" i="5" s="1"/>
  <c r="V484" i="5"/>
  <c r="U683" i="5"/>
  <c r="U530" i="5"/>
  <c r="V608" i="5"/>
  <c r="V477" i="5"/>
  <c r="U665" i="5"/>
  <c r="U270" i="5"/>
  <c r="U2546" i="5"/>
  <c r="W2546" i="5" s="1"/>
  <c r="V781" i="5"/>
  <c r="U445" i="5"/>
  <c r="U491" i="5"/>
  <c r="U167" i="5"/>
  <c r="U2606" i="5"/>
  <c r="W2606" i="5" s="1"/>
  <c r="V2714" i="5"/>
  <c r="X2714" i="5" s="1"/>
  <c r="U2803" i="5"/>
  <c r="X2803" i="5" s="1"/>
  <c r="V2818" i="5"/>
  <c r="W2818" i="5" s="1"/>
  <c r="U637" i="5"/>
  <c r="U436" i="5"/>
  <c r="V439" i="5"/>
  <c r="U573" i="5"/>
  <c r="V452" i="5"/>
  <c r="V930" i="5"/>
  <c r="U731" i="5"/>
  <c r="V931" i="5"/>
  <c r="U855" i="5"/>
  <c r="V928" i="5"/>
  <c r="V508" i="5"/>
  <c r="V415" i="5"/>
  <c r="V522" i="5"/>
  <c r="V485" i="5"/>
  <c r="U456" i="5"/>
  <c r="N8" i="7"/>
  <c r="V2638" i="5"/>
  <c r="W2638" i="5" s="1"/>
  <c r="W2471" i="5"/>
  <c r="U670" i="5"/>
  <c r="U628" i="5"/>
  <c r="U501" i="5"/>
  <c r="U547" i="5"/>
  <c r="U443" i="5"/>
  <c r="V519" i="5"/>
  <c r="U269" i="5"/>
  <c r="N6" i="7"/>
  <c r="U2612" i="5"/>
  <c r="W2612" i="5" s="1"/>
  <c r="U889" i="5"/>
  <c r="U499" i="5"/>
  <c r="U430" i="5"/>
  <c r="U566" i="5"/>
  <c r="V537" i="5"/>
  <c r="V2538" i="5"/>
  <c r="X2538" i="5" s="1"/>
  <c r="U2854" i="5"/>
  <c r="W2854" i="5" s="1"/>
  <c r="X2750" i="5"/>
  <c r="X2487" i="5"/>
  <c r="W2468" i="5"/>
  <c r="V1833" i="5"/>
  <c r="V2852" i="5"/>
  <c r="W2852" i="5" s="1"/>
  <c r="M6" i="7"/>
  <c r="M5" i="7"/>
  <c r="N9" i="7"/>
  <c r="U2596" i="5"/>
  <c r="X2596" i="5" s="1"/>
  <c r="V420" i="5"/>
  <c r="M8" i="7"/>
  <c r="N7" i="7"/>
  <c r="O7" i="7" s="1"/>
  <c r="U1307" i="5"/>
  <c r="V2563" i="5"/>
  <c r="X2563" i="5" s="1"/>
  <c r="U2557" i="5"/>
  <c r="X2557" i="5" s="1"/>
  <c r="U496" i="5"/>
  <c r="V1810" i="5"/>
  <c r="N11" i="7"/>
  <c r="V2544" i="5"/>
  <c r="X2544" i="5" s="1"/>
  <c r="X2470" i="5"/>
  <c r="N3" i="7"/>
  <c r="M10" i="7"/>
  <c r="I18" i="7"/>
  <c r="V638" i="5"/>
  <c r="X2921" i="5"/>
  <c r="X2917" i="5"/>
  <c r="X2909" i="5"/>
  <c r="X2905" i="5"/>
  <c r="X2897" i="5"/>
  <c r="X2893" i="5"/>
  <c r="X2885" i="5"/>
  <c r="W2678" i="5"/>
  <c r="X2737" i="5"/>
  <c r="W2511" i="5"/>
  <c r="X2469" i="5"/>
  <c r="X2555" i="5"/>
  <c r="W2578" i="5"/>
  <c r="W2688" i="5"/>
  <c r="X2458" i="5"/>
  <c r="V1768" i="5"/>
  <c r="V1854" i="5"/>
  <c r="V3011" i="5"/>
  <c r="W3011" i="5" s="1"/>
  <c r="V789" i="5"/>
  <c r="U912" i="5"/>
  <c r="V1937" i="5"/>
  <c r="W1937" i="5" s="1"/>
  <c r="U1340" i="5"/>
  <c r="V1819" i="5"/>
  <c r="V1408" i="5"/>
  <c r="U2262" i="5"/>
  <c r="W2262" i="5" s="1"/>
  <c r="V2164" i="5"/>
  <c r="X2164" i="5" s="1"/>
  <c r="U2055" i="5"/>
  <c r="W2055" i="5" s="1"/>
  <c r="V1547" i="5"/>
  <c r="V1735" i="5"/>
  <c r="U1248" i="5"/>
  <c r="U515" i="5"/>
  <c r="V471" i="5"/>
  <c r="V1354" i="5"/>
  <c r="U1611" i="5"/>
  <c r="U861" i="5"/>
  <c r="U1750" i="5"/>
  <c r="V2181" i="5"/>
  <c r="W2181" i="5" s="1"/>
  <c r="V2050" i="5"/>
  <c r="X2050" i="5" s="1"/>
  <c r="U1897" i="5"/>
  <c r="M13" i="7"/>
  <c r="U2245" i="5"/>
  <c r="W2245" i="5" s="1"/>
  <c r="V2179" i="5"/>
  <c r="X2179" i="5" s="1"/>
  <c r="U1946" i="5"/>
  <c r="W1946" i="5" s="1"/>
  <c r="U2205" i="5"/>
  <c r="W2205" i="5" s="1"/>
  <c r="U875" i="5"/>
  <c r="V1186" i="5"/>
  <c r="V1483" i="5"/>
  <c r="V2036" i="5"/>
  <c r="W2036" i="5" s="1"/>
  <c r="V1936" i="5"/>
  <c r="X1936" i="5" s="1"/>
  <c r="V2175" i="5"/>
  <c r="W2175" i="5" s="1"/>
  <c r="V2065" i="5"/>
  <c r="W2065" i="5" s="1"/>
  <c r="V1964" i="5"/>
  <c r="X1964" i="5" s="1"/>
  <c r="V1862" i="5"/>
  <c r="V570" i="5"/>
  <c r="U1783" i="5"/>
  <c r="V1734" i="5"/>
  <c r="V528" i="5"/>
  <c r="V1295" i="5"/>
  <c r="V2122" i="5"/>
  <c r="W2122" i="5" s="1"/>
  <c r="V2076" i="5"/>
  <c r="W2076" i="5" s="1"/>
  <c r="V1960" i="5"/>
  <c r="X1960" i="5" s="1"/>
  <c r="U2517" i="5"/>
  <c r="W2517" i="5" s="1"/>
  <c r="V2508" i="5"/>
  <c r="W2508" i="5" s="1"/>
  <c r="U2176" i="5"/>
  <c r="X2176" i="5" s="1"/>
  <c r="U2066" i="5"/>
  <c r="W2066" i="5" s="1"/>
  <c r="V1965" i="5"/>
  <c r="X1965" i="5" s="1"/>
  <c r="U431" i="5"/>
  <c r="U481" i="5"/>
  <c r="V1782" i="5"/>
  <c r="U569" i="5"/>
  <c r="U754" i="5"/>
  <c r="U907" i="5"/>
  <c r="U1693" i="5"/>
  <c r="V590" i="5"/>
  <c r="U1680" i="5"/>
  <c r="N5" i="7"/>
  <c r="V2240" i="5"/>
  <c r="X2240" i="5" s="1"/>
  <c r="U2624" i="5"/>
  <c r="X2624" i="5" s="1"/>
  <c r="U2187" i="5"/>
  <c r="X2187" i="5" s="1"/>
  <c r="V1748" i="5"/>
  <c r="V1191" i="5"/>
  <c r="V1255" i="5"/>
  <c r="V1841" i="5"/>
  <c r="U896" i="5"/>
  <c r="U549" i="5"/>
  <c r="V338" i="5"/>
  <c r="V2261" i="5"/>
  <c r="X2261" i="5" s="1"/>
  <c r="V2163" i="5"/>
  <c r="X2163" i="5" s="1"/>
  <c r="V680" i="5"/>
  <c r="V1865" i="5"/>
  <c r="V1703" i="5"/>
  <c r="V1548" i="5"/>
  <c r="V597" i="5"/>
  <c r="V1733" i="5"/>
  <c r="U771" i="5"/>
  <c r="V1931" i="5"/>
  <c r="X1931" i="5" s="1"/>
  <c r="U2121" i="5"/>
  <c r="X2121" i="5" s="1"/>
  <c r="V2075" i="5"/>
  <c r="W2075" i="5" s="1"/>
  <c r="V2048" i="5"/>
  <c r="X2048" i="5" s="1"/>
  <c r="U2006" i="5"/>
  <c r="W2006" i="5" s="1"/>
  <c r="U2599" i="5"/>
  <c r="W2599" i="5" s="1"/>
  <c r="U1380" i="5"/>
  <c r="V884" i="5"/>
  <c r="V1896" i="5"/>
  <c r="U1670" i="5"/>
  <c r="U673" i="5"/>
  <c r="V336" i="5"/>
  <c r="U342" i="5"/>
  <c r="V2206" i="5"/>
  <c r="W2206" i="5" s="1"/>
  <c r="V2100" i="5"/>
  <c r="X2100" i="5" s="1"/>
  <c r="V1991" i="5"/>
  <c r="X1991" i="5" s="1"/>
  <c r="V1681" i="5"/>
  <c r="U460" i="5"/>
  <c r="V1158" i="5"/>
  <c r="U505" i="5"/>
  <c r="V1657" i="5"/>
  <c r="U1771" i="5"/>
  <c r="V2250" i="5"/>
  <c r="W2250" i="5" s="1"/>
  <c r="U2548" i="5"/>
  <c r="W2548" i="5" s="1"/>
  <c r="V2502" i="5"/>
  <c r="W2502" i="5" s="1"/>
  <c r="V1863" i="5"/>
  <c r="U2099" i="5"/>
  <c r="X2099" i="5" s="1"/>
  <c r="U1286" i="5"/>
  <c r="U1794" i="5"/>
  <c r="U1669" i="5"/>
  <c r="U1134" i="5"/>
  <c r="V656" i="5"/>
  <c r="U495" i="5"/>
  <c r="V1656" i="5"/>
  <c r="V1136" i="5"/>
  <c r="U1167" i="5"/>
  <c r="U561" i="5"/>
  <c r="V1648" i="5"/>
  <c r="V690" i="5"/>
  <c r="V1930" i="5"/>
  <c r="X1930" i="5" s="1"/>
  <c r="V2277" i="5"/>
  <c r="W2277" i="5" s="1"/>
  <c r="V2193" i="5"/>
  <c r="W2193" i="5" s="1"/>
  <c r="U2111" i="5"/>
  <c r="W2111" i="5" s="1"/>
  <c r="U2047" i="5"/>
  <c r="W2047" i="5" s="1"/>
  <c r="V2015" i="5"/>
  <c r="X2015" i="5" s="1"/>
  <c r="X2003" i="5"/>
  <c r="V2746" i="5"/>
  <c r="W2746" i="5" s="1"/>
  <c r="V1843" i="5"/>
  <c r="V1668" i="5"/>
  <c r="V1297" i="5"/>
  <c r="V516" i="5"/>
  <c r="U1135" i="5"/>
  <c r="U1420" i="5"/>
  <c r="U1747" i="5"/>
  <c r="U1878" i="5"/>
  <c r="U1781" i="5"/>
  <c r="V596" i="5"/>
  <c r="U1161" i="5"/>
  <c r="V1797" i="5"/>
  <c r="U278" i="5"/>
  <c r="V805" i="5"/>
  <c r="U2249" i="5"/>
  <c r="W2249" i="5" s="1"/>
  <c r="V2109" i="5"/>
  <c r="X2109" i="5" s="1"/>
  <c r="V1316" i="5"/>
  <c r="W2631" i="5"/>
  <c r="U1490" i="5"/>
  <c r="V631" i="5"/>
  <c r="V1861" i="5"/>
  <c r="U1830" i="5"/>
  <c r="V1109" i="5"/>
  <c r="U560" i="5"/>
  <c r="V482" i="5"/>
  <c r="V1752" i="5"/>
  <c r="V1128" i="5"/>
  <c r="V2577" i="5"/>
  <c r="X2577" i="5" s="1"/>
  <c r="V2643" i="5"/>
  <c r="X2643" i="5" s="1"/>
  <c r="V2653" i="5"/>
  <c r="X2653" i="5" s="1"/>
  <c r="X2913" i="5"/>
  <c r="X2901" i="5"/>
  <c r="X2889" i="5"/>
  <c r="X2467" i="5"/>
  <c r="W2687" i="5"/>
  <c r="X2870" i="5"/>
  <c r="X2866" i="5"/>
  <c r="X2807" i="5"/>
  <c r="X2717" i="5"/>
  <c r="X2712" i="5"/>
  <c r="X2753" i="5"/>
  <c r="W2459" i="5"/>
  <c r="X2463" i="5"/>
  <c r="W2474" i="5"/>
  <c r="X2734" i="5"/>
  <c r="X2453" i="5"/>
  <c r="W2993" i="5"/>
  <c r="W2957" i="5"/>
  <c r="W2580" i="5"/>
  <c r="X2479" i="5"/>
  <c r="W2621" i="5"/>
  <c r="W2777" i="5"/>
  <c r="X2939" i="5"/>
  <c r="J8" i="7"/>
  <c r="I9" i="7"/>
  <c r="I10" i="7" s="1"/>
  <c r="I11" i="7" s="1"/>
  <c r="I12" i="7" s="1"/>
  <c r="J12" i="7" s="1"/>
  <c r="U1820" i="5"/>
  <c r="V539" i="5"/>
  <c r="V2263" i="5"/>
  <c r="W2263" i="5" s="1"/>
  <c r="U2165" i="5"/>
  <c r="W2165" i="5" s="1"/>
  <c r="V2056" i="5"/>
  <c r="W2056" i="5" s="1"/>
  <c r="V1938" i="5"/>
  <c r="W1938" i="5" s="1"/>
  <c r="V2195" i="5"/>
  <c r="X2195" i="5" s="1"/>
  <c r="V2067" i="5"/>
  <c r="W2067" i="5" s="1"/>
  <c r="V1966" i="5"/>
  <c r="W1966" i="5" s="1"/>
  <c r="V1869" i="5"/>
  <c r="U1570" i="5"/>
  <c r="M3" i="7"/>
  <c r="V2241" i="5"/>
  <c r="X2241" i="5" s="1"/>
  <c r="V2053" i="5"/>
  <c r="W2053" i="5" s="1"/>
  <c r="V321" i="5"/>
  <c r="U2674" i="5"/>
  <c r="X2674" i="5" s="1"/>
  <c r="X2575" i="5"/>
  <c r="X2622" i="5"/>
  <c r="V2661" i="5"/>
  <c r="X2661" i="5" s="1"/>
  <c r="W2985" i="5"/>
  <c r="X2772" i="5"/>
  <c r="V1674" i="5"/>
  <c r="U1330" i="5"/>
  <c r="U616" i="5"/>
  <c r="U414" i="5"/>
  <c r="U1127" i="5"/>
  <c r="V2509" i="5"/>
  <c r="X2509" i="5" s="1"/>
  <c r="V1850" i="5"/>
  <c r="U531" i="5"/>
  <c r="V1317" i="5"/>
  <c r="V1838" i="5"/>
  <c r="U1107" i="5"/>
  <c r="V1338" i="5"/>
  <c r="M12" i="7"/>
  <c r="V417" i="5"/>
  <c r="V527" i="5"/>
  <c r="U2278" i="5"/>
  <c r="W2278" i="5" s="1"/>
  <c r="V1954" i="5"/>
  <c r="W1954" i="5" s="1"/>
  <c r="W2610" i="5"/>
  <c r="V2821" i="5"/>
  <c r="X2821" i="5" s="1"/>
  <c r="U2863" i="5"/>
  <c r="W2863" i="5" s="1"/>
  <c r="U2845" i="5"/>
  <c r="W2845" i="5" s="1"/>
  <c r="U524" i="5"/>
  <c r="U846" i="5"/>
  <c r="V554" i="5"/>
  <c r="V483" i="5"/>
  <c r="V2549" i="5"/>
  <c r="X2549" i="5" s="1"/>
  <c r="U629" i="5"/>
  <c r="V446" i="5"/>
  <c r="V1772" i="5"/>
  <c r="V636" i="5"/>
  <c r="V2194" i="5"/>
  <c r="W2194" i="5" s="1"/>
  <c r="V2024" i="5"/>
  <c r="W2024" i="5" s="1"/>
  <c r="U2689" i="5"/>
  <c r="W2689" i="5" s="1"/>
  <c r="U2625" i="5"/>
  <c r="W2625" i="5" s="1"/>
  <c r="U2654" i="5"/>
  <c r="W2654" i="5" s="1"/>
  <c r="W2663" i="5"/>
  <c r="W2977" i="5"/>
  <c r="U2754" i="5"/>
  <c r="W2754" i="5" s="1"/>
  <c r="U657" i="5"/>
  <c r="U469" i="5"/>
  <c r="U1239" i="5"/>
  <c r="V1230" i="5"/>
  <c r="V2177" i="5"/>
  <c r="X2177" i="5" s="1"/>
  <c r="U2560" i="5"/>
  <c r="W2560" i="5" s="1"/>
  <c r="U640" i="5"/>
  <c r="V429" i="5"/>
  <c r="U2221" i="5"/>
  <c r="W2221" i="5" s="1"/>
  <c r="V2101" i="5"/>
  <c r="X2101" i="5" s="1"/>
  <c r="U1992" i="5"/>
  <c r="X1992" i="5" s="1"/>
  <c r="U2233" i="5"/>
  <c r="W2233" i="5" s="1"/>
  <c r="V2133" i="5"/>
  <c r="W2133" i="5" s="1"/>
  <c r="U2026" i="5"/>
  <c r="X2026" i="5" s="1"/>
  <c r="V1912" i="5"/>
  <c r="X1912" i="5" s="1"/>
  <c r="V551" i="5"/>
  <c r="N12" i="7"/>
  <c r="V1924" i="5"/>
  <c r="X1924" i="5" s="1"/>
  <c r="U2597" i="5"/>
  <c r="X2597" i="5" s="1"/>
  <c r="W2671" i="5"/>
  <c r="W2460" i="5"/>
  <c r="V1784" i="5"/>
  <c r="V1686" i="5"/>
  <c r="W2573" i="5"/>
  <c r="U1258" i="5"/>
  <c r="V2698" i="5"/>
  <c r="U2698" i="5"/>
  <c r="X2725" i="5"/>
  <c r="V2831" i="5"/>
  <c r="X2831" i="5" s="1"/>
  <c r="W2462" i="5"/>
  <c r="V720" i="5"/>
  <c r="U831" i="5"/>
  <c r="V902" i="5"/>
  <c r="U688" i="5"/>
  <c r="U1152" i="5"/>
  <c r="U780" i="5"/>
  <c r="U1488" i="5"/>
  <c r="U424" i="5"/>
  <c r="V1798" i="5"/>
  <c r="U1932" i="5"/>
  <c r="W1932" i="5" s="1"/>
  <c r="U2110" i="5"/>
  <c r="W2110" i="5" s="1"/>
  <c r="U2682" i="5"/>
  <c r="W2682" i="5" s="1"/>
  <c r="U2699" i="5"/>
  <c r="V2699" i="5"/>
  <c r="V1870" i="5"/>
  <c r="V1640" i="5"/>
  <c r="V1759" i="5"/>
  <c r="U1143" i="5"/>
  <c r="U1436" i="5"/>
  <c r="V1868" i="5"/>
  <c r="V1860" i="5"/>
  <c r="V600" i="5"/>
  <c r="X1922" i="5"/>
  <c r="W2614" i="5"/>
  <c r="U2650" i="5"/>
  <c r="X2650" i="5" s="1"/>
  <c r="U2830" i="5"/>
  <c r="X2830" i="5" s="1"/>
  <c r="X2954" i="5"/>
  <c r="X2676" i="5"/>
  <c r="X2580" i="5"/>
  <c r="X2610" i="5"/>
  <c r="X2614" i="5"/>
  <c r="W1982" i="5"/>
  <c r="X2573" i="5"/>
  <c r="W2799" i="5"/>
  <c r="W2868" i="5"/>
  <c r="X2615" i="5"/>
  <c r="W2867" i="5"/>
  <c r="W2836" i="5"/>
  <c r="W2797" i="5"/>
  <c r="X2936" i="5"/>
  <c r="X2678" i="5"/>
  <c r="X2688" i="5"/>
  <c r="X2687" i="5"/>
  <c r="W2983" i="5"/>
  <c r="W2991" i="5"/>
  <c r="W2483" i="5"/>
  <c r="W2513" i="5"/>
  <c r="W2623" i="5"/>
  <c r="W2676" i="5"/>
  <c r="X2927" i="5"/>
  <c r="X2923" i="5"/>
  <c r="X2919" i="5"/>
  <c r="X2907" i="5"/>
  <c r="X2903" i="5"/>
  <c r="X2895" i="5"/>
  <c r="X2891" i="5"/>
  <c r="X2883" i="5"/>
  <c r="W2716" i="5"/>
  <c r="X2748" i="5"/>
  <c r="X2842" i="5"/>
  <c r="W2464" i="5"/>
  <c r="X2835" i="5"/>
  <c r="W2782" i="5"/>
  <c r="X2784" i="5"/>
  <c r="X2671" i="5"/>
  <c r="U1809" i="5"/>
  <c r="V1809" i="5"/>
  <c r="U2244" i="5"/>
  <c r="V2244" i="5"/>
  <c r="U1926" i="5"/>
  <c r="V1926" i="5"/>
  <c r="V1986" i="5"/>
  <c r="U1986" i="5"/>
  <c r="U2046" i="5"/>
  <c r="V2046" i="5"/>
  <c r="V2113" i="5"/>
  <c r="U2113" i="5"/>
  <c r="U2238" i="5"/>
  <c r="V2238" i="5"/>
  <c r="U2020" i="5"/>
  <c r="V2020" i="5"/>
  <c r="U2087" i="5"/>
  <c r="V2087" i="5"/>
  <c r="U2186" i="5"/>
  <c r="V2186" i="5"/>
  <c r="U1945" i="5"/>
  <c r="V1945" i="5"/>
  <c r="U2008" i="5"/>
  <c r="V2008" i="5"/>
  <c r="U1978" i="5"/>
  <c r="V1978" i="5"/>
  <c r="V1256" i="5"/>
  <c r="U1256" i="5"/>
  <c r="U1564" i="5"/>
  <c r="V1564" i="5"/>
  <c r="U1730" i="5"/>
  <c r="V1730" i="5"/>
  <c r="U1802" i="5"/>
  <c r="V1802" i="5"/>
  <c r="V2274" i="5"/>
  <c r="X2274" i="5" s="1"/>
  <c r="U2212" i="5"/>
  <c r="W2212" i="5" s="1"/>
  <c r="V2159" i="5"/>
  <c r="W2159" i="5" s="1"/>
  <c r="V2043" i="5"/>
  <c r="X2043" i="5" s="1"/>
  <c r="U433" i="5"/>
  <c r="V433" i="5"/>
  <c r="V473" i="5"/>
  <c r="U473" i="5"/>
  <c r="V479" i="5"/>
  <c r="U479" i="5"/>
  <c r="U500" i="5"/>
  <c r="V500" i="5"/>
  <c r="U745" i="5"/>
  <c r="V745" i="5"/>
  <c r="U1664" i="5"/>
  <c r="U1655" i="5"/>
  <c r="V1655" i="5"/>
  <c r="V1756" i="5"/>
  <c r="U1756" i="5"/>
  <c r="V2272" i="5"/>
  <c r="U2272" i="5"/>
  <c r="U1953" i="5"/>
  <c r="V1953" i="5"/>
  <c r="V2119" i="5"/>
  <c r="U2119" i="5"/>
  <c r="U2157" i="5"/>
  <c r="V2157" i="5"/>
  <c r="U2183" i="5"/>
  <c r="V2183" i="5"/>
  <c r="V1956" i="5"/>
  <c r="U1956" i="5"/>
  <c r="U2041" i="5"/>
  <c r="V2041" i="5"/>
  <c r="U2142" i="5"/>
  <c r="V2142" i="5"/>
  <c r="U3017" i="5"/>
  <c r="V3017" i="5"/>
  <c r="W2490" i="5"/>
  <c r="V1482" i="5"/>
  <c r="U1240" i="5"/>
  <c r="V271" i="5"/>
  <c r="U271" i="5"/>
  <c r="V864" i="5"/>
  <c r="U864" i="5"/>
  <c r="U882" i="5"/>
  <c r="V882" i="5"/>
  <c r="V1822" i="5"/>
  <c r="V523" i="5"/>
  <c r="U490" i="5"/>
  <c r="U553" i="5"/>
  <c r="U1745" i="5"/>
  <c r="U546" i="5"/>
  <c r="V444" i="5"/>
  <c r="U444" i="5"/>
  <c r="U521" i="5"/>
  <c r="V521" i="5"/>
  <c r="V536" i="5"/>
  <c r="U536" i="5"/>
  <c r="V1247" i="5"/>
  <c r="U1247" i="5"/>
  <c r="U1250" i="5"/>
  <c r="V1250" i="5"/>
  <c r="V2190" i="5"/>
  <c r="X2190" i="5" s="1"/>
  <c r="U2080" i="5"/>
  <c r="W2080" i="5" s="1"/>
  <c r="V442" i="5"/>
  <c r="U442" i="5"/>
  <c r="V465" i="5"/>
  <c r="U465" i="5"/>
  <c r="V476" i="5"/>
  <c r="U476" i="5"/>
  <c r="V900" i="5"/>
  <c r="U900" i="5"/>
  <c r="U1569" i="5"/>
  <c r="V1569" i="5"/>
  <c r="U2108" i="5"/>
  <c r="V2108" i="5"/>
  <c r="U2155" i="5"/>
  <c r="V2155" i="5"/>
  <c r="V2215" i="5"/>
  <c r="U2215" i="5"/>
  <c r="U2239" i="5"/>
  <c r="V2239" i="5"/>
  <c r="U2039" i="5"/>
  <c r="V2039" i="5"/>
  <c r="U2078" i="5"/>
  <c r="V2078" i="5"/>
  <c r="U2105" i="5"/>
  <c r="V2105" i="5"/>
  <c r="V2154" i="5"/>
  <c r="U2154" i="5"/>
  <c r="V2189" i="5"/>
  <c r="U2189" i="5"/>
  <c r="U2213" i="5"/>
  <c r="V2213" i="5"/>
  <c r="U2253" i="5"/>
  <c r="V2253" i="5"/>
  <c r="U1951" i="5"/>
  <c r="V1951" i="5"/>
  <c r="U2005" i="5"/>
  <c r="V2005" i="5"/>
  <c r="V1980" i="5"/>
  <c r="U1980" i="5"/>
  <c r="V1959" i="5"/>
  <c r="U1959" i="5"/>
  <c r="V1927" i="5"/>
  <c r="U1927" i="5"/>
  <c r="U2022" i="5"/>
  <c r="V2022" i="5"/>
  <c r="V2117" i="5"/>
  <c r="U2117" i="5"/>
  <c r="X2465" i="5"/>
  <c r="W2465" i="5"/>
  <c r="U1837" i="5"/>
  <c r="V1845" i="5"/>
  <c r="V520" i="5"/>
  <c r="U520" i="5"/>
  <c r="V432" i="5"/>
  <c r="U1428" i="5"/>
  <c r="V792" i="5"/>
  <c r="V860" i="5"/>
  <c r="U458" i="5"/>
  <c r="V466" i="5"/>
  <c r="V609" i="5"/>
  <c r="U1742" i="5"/>
  <c r="U1212" i="5"/>
  <c r="U497" i="5"/>
  <c r="V276" i="5"/>
  <c r="V448" i="5"/>
  <c r="U448" i="5"/>
  <c r="V459" i="5"/>
  <c r="U459" i="5"/>
  <c r="V509" i="5"/>
  <c r="U509" i="5"/>
  <c r="V559" i="5"/>
  <c r="U559" i="5"/>
  <c r="V934" i="5"/>
  <c r="U934" i="5"/>
  <c r="U663" i="5"/>
  <c r="V663" i="5"/>
  <c r="V681" i="5"/>
  <c r="U681" i="5"/>
  <c r="V1664" i="5"/>
  <c r="V1760" i="5"/>
  <c r="V1738" i="5"/>
  <c r="V1195" i="5"/>
  <c r="U898" i="5"/>
  <c r="U1229" i="5"/>
  <c r="V1216" i="5"/>
  <c r="V715" i="5"/>
  <c r="V633" i="5"/>
  <c r="U422" i="5"/>
  <c r="U713" i="5"/>
  <c r="V755" i="5"/>
  <c r="U1701" i="5"/>
  <c r="V644" i="5"/>
  <c r="U454" i="5"/>
  <c r="U1382" i="5"/>
  <c r="V434" i="5"/>
  <c r="V1453" i="5"/>
  <c r="V1811" i="5"/>
  <c r="U595" i="5"/>
  <c r="V288" i="5"/>
  <c r="U529" i="5"/>
  <c r="V529" i="5"/>
  <c r="V563" i="5"/>
  <c r="U563" i="5"/>
  <c r="V630" i="5"/>
  <c r="U630" i="5"/>
  <c r="V664" i="5"/>
  <c r="U664" i="5"/>
  <c r="V1731" i="5"/>
  <c r="U1731" i="5"/>
  <c r="U1765" i="5"/>
  <c r="V1765" i="5"/>
  <c r="U1791" i="5"/>
  <c r="V1791" i="5"/>
  <c r="V1796" i="5"/>
  <c r="U1796" i="5"/>
  <c r="U1816" i="5"/>
  <c r="V1816" i="5"/>
  <c r="V2118" i="5"/>
  <c r="X2118" i="5" s="1"/>
  <c r="V2012" i="5"/>
  <c r="X2012" i="5" s="1"/>
  <c r="V2518" i="5"/>
  <c r="U2518" i="5"/>
  <c r="U2524" i="5"/>
  <c r="V2524" i="5"/>
  <c r="V2528" i="5"/>
  <c r="U2528" i="5"/>
  <c r="V2536" i="5"/>
  <c r="U2536" i="5"/>
  <c r="V2539" i="5"/>
  <c r="U2539" i="5"/>
  <c r="V2542" i="5"/>
  <c r="U2542" i="5"/>
  <c r="W2769" i="5"/>
  <c r="W2767" i="5"/>
  <c r="X2759" i="5"/>
  <c r="U2275" i="5"/>
  <c r="V2275" i="5"/>
  <c r="U1947" i="5"/>
  <c r="V1947" i="5"/>
  <c r="U2017" i="5"/>
  <c r="V2017" i="5"/>
  <c r="U2079" i="5"/>
  <c r="V2079" i="5"/>
  <c r="U2211" i="5"/>
  <c r="V2211" i="5"/>
  <c r="U2267" i="5"/>
  <c r="V2267" i="5"/>
  <c r="U1949" i="5"/>
  <c r="V1949" i="5"/>
  <c r="U2180" i="5"/>
  <c r="V2180" i="5"/>
  <c r="U2009" i="5"/>
  <c r="V2009" i="5"/>
  <c r="U2081" i="5"/>
  <c r="V2081" i="5"/>
  <c r="U2013" i="5"/>
  <c r="V2013" i="5"/>
  <c r="U2054" i="5"/>
  <c r="V2054" i="5"/>
  <c r="V2828" i="5"/>
  <c r="U2828" i="5"/>
  <c r="V1215" i="5"/>
  <c r="V464" i="5"/>
  <c r="V437" i="5"/>
  <c r="U1929" i="5"/>
  <c r="W1929" i="5" s="1"/>
  <c r="U1919" i="5"/>
  <c r="W1919" i="5" s="1"/>
  <c r="V2276" i="5"/>
  <c r="X2276" i="5" s="1"/>
  <c r="V2192" i="5"/>
  <c r="W2192" i="5" s="1"/>
  <c r="U2184" i="5"/>
  <c r="X2184" i="5" s="1"/>
  <c r="V2120" i="5"/>
  <c r="W2120" i="5" s="1"/>
  <c r="V2114" i="5"/>
  <c r="X2114" i="5" s="1"/>
  <c r="V2496" i="5"/>
  <c r="U2496" i="5"/>
  <c r="V2500" i="5"/>
  <c r="U2500" i="5"/>
  <c r="V2515" i="5"/>
  <c r="U2515" i="5"/>
  <c r="X2521" i="5"/>
  <c r="U2525" i="5"/>
  <c r="V2525" i="5"/>
  <c r="U2537" i="5"/>
  <c r="V2537" i="5"/>
  <c r="V2632" i="5"/>
  <c r="U2632" i="5"/>
  <c r="U2640" i="5"/>
  <c r="V2640" i="5"/>
  <c r="V2644" i="5"/>
  <c r="U2644" i="5"/>
  <c r="V2651" i="5"/>
  <c r="U2651" i="5"/>
  <c r="V2657" i="5"/>
  <c r="U2657" i="5"/>
  <c r="X2665" i="5"/>
  <c r="W2665" i="5"/>
  <c r="W2670" i="5"/>
  <c r="X2670" i="5"/>
  <c r="V2683" i="5"/>
  <c r="U2683" i="5"/>
  <c r="V1435" i="5"/>
  <c r="W2003" i="5"/>
  <c r="U1921" i="5"/>
  <c r="X1921" i="5" s="1"/>
  <c r="U2191" i="5"/>
  <c r="U2044" i="5"/>
  <c r="X2044" i="5" s="1"/>
  <c r="X2014" i="5"/>
  <c r="W2014" i="5"/>
  <c r="W1922" i="5"/>
  <c r="W1981" i="5"/>
  <c r="W2507" i="5"/>
  <c r="V2530" i="5"/>
  <c r="U2530" i="5"/>
  <c r="V2551" i="5"/>
  <c r="U2551" i="5"/>
  <c r="V2564" i="5"/>
  <c r="U2564" i="5"/>
  <c r="U2568" i="5"/>
  <c r="V2568" i="5"/>
  <c r="X2592" i="5"/>
  <c r="W2592" i="5"/>
  <c r="V2603" i="5"/>
  <c r="U2603" i="5"/>
  <c r="V2607" i="5"/>
  <c r="U2607" i="5"/>
  <c r="W2611" i="5"/>
  <c r="X2611" i="5"/>
  <c r="U2637" i="5"/>
  <c r="V2637" i="5"/>
  <c r="X2663" i="5"/>
  <c r="W2668" i="5"/>
  <c r="V2680" i="5"/>
  <c r="U2680" i="5"/>
  <c r="X2686" i="5"/>
  <c r="W2686" i="5"/>
  <c r="V2691" i="5"/>
  <c r="U2691" i="5"/>
  <c r="W2880" i="5"/>
  <c r="U2739" i="5"/>
  <c r="V2739" i="5"/>
  <c r="W2861" i="5"/>
  <c r="W2859" i="5"/>
  <c r="V2576" i="5"/>
  <c r="X2576" i="5" s="1"/>
  <c r="X2511" i="5"/>
  <c r="X2513" i="5"/>
  <c r="U2527" i="5"/>
  <c r="V2527" i="5"/>
  <c r="W2572" i="5"/>
  <c r="X2574" i="5"/>
  <c r="U2589" i="5"/>
  <c r="V2589" i="5"/>
  <c r="V2600" i="5"/>
  <c r="U2600" i="5"/>
  <c r="V2604" i="5"/>
  <c r="U2604" i="5"/>
  <c r="W2608" i="5"/>
  <c r="X2608" i="5"/>
  <c r="W2616" i="5"/>
  <c r="X2616" i="5"/>
  <c r="V2619" i="5"/>
  <c r="U2619" i="5"/>
  <c r="W2749" i="5"/>
  <c r="X2749" i="5"/>
  <c r="V3012" i="5"/>
  <c r="U3012" i="5"/>
  <c r="X2554" i="5"/>
  <c r="W2984" i="5"/>
  <c r="W2956" i="5"/>
  <c r="X2875" i="5"/>
  <c r="W2841" i="5"/>
  <c r="W2805" i="5"/>
  <c r="X2780" i="5"/>
  <c r="X2777" i="5"/>
  <c r="X2760" i="5"/>
  <c r="X2726" i="5"/>
  <c r="X2718" i="5"/>
  <c r="W2734" i="5"/>
  <c r="W2798" i="5"/>
  <c r="W2796" i="5"/>
  <c r="V2526" i="5"/>
  <c r="W2526" i="5" s="1"/>
  <c r="W2520" i="5"/>
  <c r="W2555" i="5"/>
  <c r="W2575" i="5"/>
  <c r="X2578" i="5"/>
  <c r="X2593" i="5"/>
  <c r="X2620" i="5"/>
  <c r="W2622" i="5"/>
  <c r="X2669" i="5"/>
  <c r="W2685" i="5"/>
  <c r="W3001" i="5"/>
  <c r="W2995" i="5"/>
  <c r="X2926" i="5"/>
  <c r="X2922" i="5"/>
  <c r="X2920" i="5"/>
  <c r="X2916" i="5"/>
  <c r="X2912" i="5"/>
  <c r="X2910" i="5"/>
  <c r="X2908" i="5"/>
  <c r="X2900" i="5"/>
  <c r="X2898" i="5"/>
  <c r="X2894" i="5"/>
  <c r="X2890" i="5"/>
  <c r="X2886" i="5"/>
  <c r="X2867" i="5"/>
  <c r="X2733" i="5"/>
  <c r="W2860" i="5"/>
  <c r="W2858" i="5"/>
  <c r="W2850" i="5"/>
  <c r="X2844" i="5"/>
  <c r="W2485" i="5"/>
  <c r="X2485" i="5"/>
  <c r="X2947" i="5"/>
  <c r="W2960" i="5"/>
  <c r="X2887" i="5"/>
  <c r="W2833" i="5"/>
  <c r="W2849" i="5"/>
  <c r="W2857" i="5"/>
  <c r="W2846" i="5"/>
  <c r="W2856" i="5"/>
  <c r="W2834" i="5"/>
  <c r="W2804" i="5"/>
  <c r="X2804" i="5"/>
  <c r="W2766" i="5"/>
  <c r="W2989" i="5"/>
  <c r="W2981" i="5"/>
  <c r="W2980" i="5"/>
  <c r="W2959" i="5"/>
  <c r="X2940" i="5"/>
  <c r="W2961" i="5"/>
  <c r="X2925" i="5"/>
  <c r="X2924" i="5"/>
  <c r="X2918" i="5"/>
  <c r="X2906" i="5"/>
  <c r="X2915" i="5"/>
  <c r="X2914" i="5"/>
  <c r="X2899" i="5"/>
  <c r="X2896" i="5"/>
  <c r="X2888" i="5"/>
  <c r="X2878" i="5"/>
  <c r="W3028" i="5"/>
  <c r="W3020" i="5"/>
  <c r="W2987" i="5"/>
  <c r="W3009" i="5"/>
  <c r="W3005" i="5"/>
  <c r="X3033" i="5"/>
  <c r="W3007" i="5"/>
  <c r="X3020" i="5"/>
  <c r="W3008" i="5"/>
  <c r="W3004" i="5"/>
  <c r="X2941" i="5"/>
  <c r="X1982" i="5"/>
  <c r="X1981" i="5"/>
  <c r="W3052" i="5"/>
  <c r="W3050" i="5"/>
  <c r="W3046" i="5"/>
  <c r="W2979" i="5"/>
  <c r="W2976" i="5"/>
  <c r="W2972" i="5"/>
  <c r="W2968" i="5"/>
  <c r="W3033" i="5"/>
  <c r="X3021" i="5"/>
  <c r="W3000" i="5"/>
  <c r="W2996" i="5"/>
  <c r="X2992" i="5"/>
  <c r="X2988" i="5"/>
  <c r="W2973" i="5"/>
  <c r="W2971" i="5"/>
  <c r="W2969" i="5"/>
  <c r="W2967" i="5"/>
  <c r="X2932" i="5"/>
  <c r="X2930" i="5"/>
  <c r="X2928" i="5"/>
  <c r="W2965" i="5"/>
  <c r="X2937" i="5"/>
  <c r="X2945" i="5"/>
  <c r="X2944" i="5"/>
  <c r="X2951" i="5"/>
  <c r="X2950" i="5"/>
  <c r="W2964" i="5"/>
  <c r="W2963" i="5"/>
  <c r="X2953" i="5"/>
  <c r="X2943" i="5"/>
  <c r="W2934" i="5"/>
  <c r="X2935" i="5"/>
  <c r="X2931" i="5"/>
  <c r="X2904" i="5"/>
  <c r="X2902" i="5"/>
  <c r="X2911" i="5"/>
  <c r="X2929" i="5"/>
  <c r="W2877" i="5"/>
  <c r="W2876" i="5"/>
  <c r="W2875" i="5"/>
  <c r="X2892" i="5"/>
  <c r="X2884" i="5"/>
  <c r="X2882" i="5"/>
  <c r="X2752" i="5"/>
  <c r="W3048" i="5"/>
  <c r="W3056" i="5"/>
  <c r="X3027" i="5"/>
  <c r="X3018" i="5"/>
  <c r="W2855" i="5"/>
  <c r="W2800" i="5"/>
  <c r="W2795" i="5"/>
  <c r="W2801" i="5"/>
  <c r="W2765" i="5"/>
  <c r="X2765" i="5"/>
  <c r="X2720" i="5"/>
  <c r="X2713" i="5"/>
  <c r="X2731" i="5"/>
  <c r="W2728" i="5"/>
  <c r="X2722" i="5"/>
  <c r="X2721" i="5"/>
  <c r="W2712" i="5"/>
  <c r="W2456" i="5"/>
  <c r="W2452" i="5"/>
  <c r="W2466" i="5"/>
  <c r="W2461" i="5"/>
  <c r="W2454" i="5"/>
  <c r="U1211" i="5"/>
  <c r="V1211" i="5"/>
  <c r="U1173" i="5"/>
  <c r="V1173" i="5"/>
  <c r="U1478" i="5"/>
  <c r="U1484" i="5"/>
  <c r="V1484" i="5"/>
  <c r="V1696" i="5"/>
  <c r="U1786" i="5"/>
  <c r="V1746" i="5"/>
  <c r="U1835" i="5"/>
  <c r="V1835" i="5"/>
  <c r="V1770" i="5"/>
  <c r="U1770" i="5"/>
  <c r="V1789" i="5"/>
  <c r="U1789" i="5"/>
  <c r="V2639" i="5"/>
  <c r="U2639" i="5"/>
  <c r="V2660" i="5"/>
  <c r="U2660" i="5"/>
  <c r="V2667" i="5"/>
  <c r="U2667" i="5"/>
  <c r="W2677" i="5"/>
  <c r="X2677" i="5"/>
  <c r="W2679" i="5"/>
  <c r="X2679" i="5"/>
  <c r="V511" i="5"/>
  <c r="U511" i="5"/>
  <c r="V1358" i="5"/>
  <c r="U1358" i="5"/>
  <c r="V1855" i="5"/>
  <c r="U1855" i="5"/>
  <c r="V1762" i="5"/>
  <c r="U1762" i="5"/>
  <c r="V1773" i="5"/>
  <c r="U1773" i="5"/>
  <c r="U1349" i="5"/>
  <c r="V1349" i="5"/>
  <c r="V2681" i="5"/>
  <c r="U2681" i="5"/>
  <c r="U2561" i="5"/>
  <c r="U2562" i="5"/>
  <c r="U2815" i="5"/>
  <c r="V2815" i="5"/>
  <c r="X2847" i="5"/>
  <c r="W2847" i="5"/>
  <c r="W2952" i="5"/>
  <c r="X2952" i="5"/>
  <c r="W2942" i="5"/>
  <c r="X2942" i="5"/>
  <c r="V3016" i="5"/>
  <c r="U3016" i="5"/>
  <c r="U1319" i="5"/>
  <c r="V1700" i="5"/>
  <c r="V839" i="5"/>
  <c r="U929" i="5"/>
  <c r="U1298" i="5"/>
  <c r="V1736" i="5"/>
  <c r="U467" i="5"/>
  <c r="U517" i="5"/>
  <c r="V470" i="5"/>
  <c r="U1851" i="5"/>
  <c r="U1413" i="5"/>
  <c r="V421" i="5"/>
  <c r="V1807" i="5"/>
  <c r="V1793" i="5"/>
  <c r="V542" i="5"/>
  <c r="V457" i="5"/>
  <c r="U277" i="5"/>
  <c r="U289" i="5"/>
  <c r="U492" i="5"/>
  <c r="V492" i="5"/>
  <c r="V1425" i="5"/>
  <c r="U1824" i="5"/>
  <c r="V793" i="5"/>
  <c r="U1260" i="5"/>
  <c r="V1879" i="5"/>
  <c r="V1363" i="5"/>
  <c r="U1815" i="5"/>
  <c r="U1544" i="5"/>
  <c r="V659" i="5"/>
  <c r="U905" i="5"/>
  <c r="U557" i="5"/>
  <c r="U1694" i="5"/>
  <c r="V1452" i="5"/>
  <c r="U562" i="5"/>
  <c r="V543" i="5"/>
  <c r="V788" i="5"/>
  <c r="V913" i="5"/>
  <c r="V730" i="5"/>
  <c r="V1487" i="5"/>
  <c r="U1290" i="5"/>
  <c r="U1813" i="5"/>
  <c r="V610" i="5"/>
  <c r="V514" i="5"/>
  <c r="U1831" i="5"/>
  <c r="U1157" i="5"/>
  <c r="U1160" i="5"/>
  <c r="U1242" i="5"/>
  <c r="V1887" i="5"/>
  <c r="U480" i="5"/>
  <c r="V1262" i="5"/>
  <c r="U565" i="5"/>
  <c r="U1366" i="5"/>
  <c r="V1739" i="5"/>
  <c r="V593" i="5"/>
  <c r="V273" i="5"/>
  <c r="U423" i="5"/>
  <c r="U449" i="5"/>
  <c r="V449" i="5"/>
  <c r="V462" i="5"/>
  <c r="V472" i="5"/>
  <c r="U489" i="5"/>
  <c r="V489" i="5"/>
  <c r="U926" i="5"/>
  <c r="V926" i="5"/>
  <c r="U645" i="5"/>
  <c r="V645" i="5"/>
  <c r="V1234" i="5"/>
  <c r="U1287" i="5"/>
  <c r="V1287" i="5"/>
  <c r="V1102" i="5"/>
  <c r="U1102" i="5"/>
  <c r="V1546" i="5"/>
  <c r="U1546" i="5"/>
  <c r="V1778" i="5"/>
  <c r="X1955" i="5"/>
  <c r="U824" i="5"/>
  <c r="V824" i="5"/>
  <c r="W2574" i="5"/>
  <c r="X2579" i="5"/>
  <c r="W2579" i="5"/>
  <c r="X2581" i="5"/>
  <c r="W2581" i="5"/>
  <c r="W2594" i="5"/>
  <c r="X2594" i="5"/>
  <c r="X2609" i="5"/>
  <c r="W2609" i="5"/>
  <c r="W2613" i="5"/>
  <c r="X2613" i="5"/>
  <c r="U2618" i="5"/>
  <c r="V2618" i="5"/>
  <c r="X2628" i="5"/>
  <c r="W2628" i="5"/>
  <c r="X2630" i="5"/>
  <c r="W2630" i="5"/>
  <c r="U662" i="5"/>
  <c r="V662" i="5"/>
  <c r="V1249" i="5"/>
  <c r="U1249" i="5"/>
  <c r="V1101" i="5"/>
  <c r="U1101" i="5"/>
  <c r="V1178" i="5"/>
  <c r="U1178" i="5"/>
  <c r="U1479" i="5"/>
  <c r="V1479" i="5"/>
  <c r="V1684" i="5"/>
  <c r="V1661" i="5"/>
  <c r="V837" i="5"/>
  <c r="U714" i="5"/>
  <c r="U451" i="5"/>
  <c r="U1805" i="5"/>
  <c r="U927" i="5"/>
  <c r="V441" i="5"/>
  <c r="U1263" i="5"/>
  <c r="U1257" i="5"/>
  <c r="V413" i="5"/>
  <c r="U435" i="5"/>
  <c r="V487" i="5"/>
  <c r="V504" i="5"/>
  <c r="U504" i="5"/>
  <c r="U552" i="5"/>
  <c r="U571" i="5"/>
  <c r="V534" i="5"/>
  <c r="U534" i="5"/>
  <c r="U548" i="5"/>
  <c r="V296" i="5"/>
  <c r="U296" i="5"/>
  <c r="V317" i="5"/>
  <c r="U317" i="5"/>
  <c r="V10" i="5"/>
  <c r="V762" i="5"/>
  <c r="V1318" i="5"/>
  <c r="U1141" i="5"/>
  <c r="V1141" i="5"/>
  <c r="V1168" i="5"/>
  <c r="U1168" i="5"/>
  <c r="U1185" i="5"/>
  <c r="V1185" i="5"/>
  <c r="U1624" i="5"/>
  <c r="V1692" i="5"/>
  <c r="V1864" i="5"/>
  <c r="V1787" i="5"/>
  <c r="U1787" i="5"/>
  <c r="U1800" i="5"/>
  <c r="U1821" i="5"/>
  <c r="W2504" i="5"/>
  <c r="X2504" i="5"/>
  <c r="U2556" i="5"/>
  <c r="V2556" i="5"/>
  <c r="U2569" i="5"/>
  <c r="V2569" i="5"/>
  <c r="V2522" i="5"/>
  <c r="U2522" i="5"/>
  <c r="X2540" i="5"/>
  <c r="W2540" i="5"/>
  <c r="U2864" i="5"/>
  <c r="V2864" i="5"/>
  <c r="U453" i="5"/>
  <c r="V564" i="5"/>
  <c r="V2251" i="5"/>
  <c r="V2242" i="5"/>
  <c r="X2242" i="5" s="1"/>
  <c r="V2185" i="5"/>
  <c r="V2160" i="5"/>
  <c r="X2160" i="5" s="1"/>
  <c r="V2152" i="5"/>
  <c r="V2148" i="5"/>
  <c r="X2148" i="5" s="1"/>
  <c r="V2146" i="5"/>
  <c r="X2146" i="5" s="1"/>
  <c r="U2116" i="5"/>
  <c r="W2116" i="5" s="1"/>
  <c r="U2084" i="5"/>
  <c r="V2073" i="5"/>
  <c r="X2073" i="5" s="1"/>
  <c r="V1979" i="5"/>
  <c r="X1979" i="5" s="1"/>
  <c r="U2547" i="5"/>
  <c r="W2547" i="5" s="1"/>
  <c r="U2510" i="5"/>
  <c r="W2510" i="5" s="1"/>
  <c r="V2495" i="5"/>
  <c r="U2495" i="5"/>
  <c r="V2514" i="5"/>
  <c r="U2514" i="5"/>
  <c r="V2523" i="5"/>
  <c r="U2523" i="5"/>
  <c r="V2533" i="5"/>
  <c r="U2533" i="5"/>
  <c r="V2269" i="5"/>
  <c r="V2207" i="5"/>
  <c r="X2207" i="5" s="1"/>
  <c r="V2115" i="5"/>
  <c r="U2086" i="5"/>
  <c r="W2086" i="5" s="1"/>
  <c r="V2077" i="5"/>
  <c r="X2077" i="5" s="1"/>
  <c r="U2072" i="5"/>
  <c r="V2045" i="5"/>
  <c r="X2045" i="5" s="1"/>
  <c r="X2585" i="5"/>
  <c r="W2585" i="5"/>
  <c r="X2587" i="5"/>
  <c r="W2587" i="5"/>
  <c r="V2591" i="5"/>
  <c r="U2591" i="5"/>
  <c r="X2595" i="5"/>
  <c r="W2595" i="5"/>
  <c r="V2635" i="5"/>
  <c r="U2635" i="5"/>
  <c r="V2646" i="5"/>
  <c r="U2646" i="5"/>
  <c r="W2684" i="5"/>
  <c r="X2684" i="5"/>
  <c r="X3029" i="5"/>
  <c r="W3029" i="5"/>
  <c r="X3023" i="5"/>
  <c r="W3023" i="5"/>
  <c r="V295" i="5"/>
  <c r="V2497" i="5"/>
  <c r="X2497" i="5" s="1"/>
  <c r="U2601" i="5"/>
  <c r="U2535" i="5"/>
  <c r="U2543" i="5"/>
  <c r="W2543" i="5" s="1"/>
  <c r="U2519" i="5"/>
  <c r="U2516" i="5"/>
  <c r="X2516" i="5" s="1"/>
  <c r="V2545" i="5"/>
  <c r="X2553" i="5"/>
  <c r="V2675" i="5"/>
  <c r="U2675" i="5"/>
  <c r="X3032" i="5"/>
  <c r="X3030" i="5"/>
  <c r="W3003" i="5"/>
  <c r="W2872" i="5"/>
  <c r="W2770" i="5"/>
  <c r="W2719" i="5"/>
  <c r="X2719" i="5"/>
  <c r="U2755" i="5"/>
  <c r="V2755" i="5"/>
  <c r="W2736" i="5"/>
  <c r="X2736" i="5"/>
  <c r="V2771" i="5"/>
  <c r="U2771" i="5"/>
  <c r="W2512" i="5"/>
  <c r="U2558" i="5"/>
  <c r="V2558" i="5"/>
  <c r="V2567" i="5"/>
  <c r="U2567" i="5"/>
  <c r="W2620" i="5"/>
  <c r="V2658" i="5"/>
  <c r="U2658" i="5"/>
  <c r="W2673" i="5"/>
  <c r="X2685" i="5"/>
  <c r="V2690" i="5"/>
  <c r="U2690" i="5"/>
  <c r="X2976" i="5"/>
  <c r="X2972" i="5"/>
  <c r="U2590" i="5"/>
  <c r="X2590" i="5" s="1"/>
  <c r="W2584" i="5"/>
  <c r="X2586" i="5"/>
  <c r="W3057" i="5"/>
  <c r="W3051" i="5"/>
  <c r="W3049" i="5"/>
  <c r="W3047" i="5"/>
  <c r="W3045" i="5"/>
  <c r="W3043" i="5"/>
  <c r="W3041" i="5"/>
  <c r="W3039" i="5"/>
  <c r="W3037" i="5"/>
  <c r="W3035" i="5"/>
  <c r="X3008" i="5"/>
  <c r="X3004" i="5"/>
  <c r="W2999" i="5"/>
  <c r="W2997" i="5"/>
  <c r="W2992" i="5"/>
  <c r="W2988" i="5"/>
  <c r="W2955" i="5"/>
  <c r="W2837" i="5"/>
  <c r="U1957" i="5"/>
  <c r="V1957" i="5"/>
  <c r="U2715" i="5"/>
  <c r="V2715" i="5"/>
  <c r="W2751" i="5"/>
  <c r="X2751" i="5"/>
  <c r="W2732" i="5"/>
  <c r="X2732" i="5"/>
  <c r="X2851" i="5"/>
  <c r="W2851" i="5"/>
  <c r="W2843" i="5"/>
  <c r="X2843" i="5"/>
  <c r="W2946" i="5"/>
  <c r="X2946" i="5"/>
  <c r="W2938" i="5"/>
  <c r="X2938" i="5"/>
  <c r="W2552" i="5"/>
  <c r="W2554" i="5"/>
  <c r="W2615" i="5"/>
  <c r="X2629" i="5"/>
  <c r="X2631" i="5"/>
  <c r="X2662" i="5"/>
  <c r="X2664" i="5"/>
  <c r="X3015" i="5"/>
  <c r="W3015" i="5"/>
  <c r="X2960" i="5"/>
  <c r="X2956" i="5"/>
  <c r="W2774" i="5"/>
  <c r="X2934" i="5"/>
  <c r="W2865" i="5"/>
  <c r="W2806" i="5"/>
  <c r="W2752" i="5"/>
  <c r="W2748" i="5"/>
  <c r="U2738" i="5"/>
  <c r="W2738" i="5" s="1"/>
  <c r="W2737" i="5"/>
  <c r="W2733" i="5"/>
  <c r="U2820" i="5"/>
  <c r="W2820" i="5" s="1"/>
  <c r="U2814" i="5"/>
  <c r="X2814" i="5" s="1"/>
  <c r="X2861" i="5"/>
  <c r="X2859" i="5"/>
  <c r="X2857" i="5"/>
  <c r="X2855" i="5"/>
  <c r="X2848" i="5"/>
  <c r="W2844" i="5"/>
  <c r="W2953" i="5"/>
  <c r="W2947" i="5"/>
  <c r="W2943" i="5"/>
  <c r="W2939" i="5"/>
  <c r="W2935" i="5"/>
  <c r="W2873" i="5"/>
  <c r="W2838" i="5"/>
  <c r="W2775" i="5"/>
  <c r="W2768" i="5"/>
  <c r="W2763" i="5"/>
  <c r="X2849" i="5"/>
  <c r="W2954" i="5"/>
  <c r="W2950" i="5"/>
  <c r="W2944" i="5"/>
  <c r="W2940" i="5"/>
  <c r="W2936" i="5"/>
  <c r="W3042" i="5"/>
  <c r="W3040" i="5"/>
  <c r="W3038" i="5"/>
  <c r="W3036" i="5"/>
  <c r="X3034" i="5"/>
  <c r="X3031" i="5"/>
  <c r="X3028" i="5"/>
  <c r="X3026" i="5"/>
  <c r="X3022" i="5"/>
  <c r="X3014" i="5"/>
  <c r="X3000" i="5"/>
  <c r="X2996" i="5"/>
  <c r="X2984" i="5"/>
  <c r="X2980" i="5"/>
  <c r="X2968" i="5"/>
  <c r="X2964" i="5"/>
  <c r="W2881" i="5"/>
  <c r="X2874" i="5"/>
  <c r="W2869" i="5"/>
  <c r="X2839" i="5"/>
  <c r="X2836" i="5"/>
  <c r="W2783" i="5"/>
  <c r="X2776" i="5"/>
  <c r="X2769" i="5"/>
  <c r="X2764" i="5"/>
  <c r="X2762" i="5"/>
  <c r="W2724" i="5"/>
  <c r="X2716" i="5"/>
  <c r="W2713" i="5"/>
  <c r="W2750" i="5"/>
  <c r="W2731" i="5"/>
  <c r="X2801" i="5"/>
  <c r="X2799" i="5"/>
  <c r="X2797" i="5"/>
  <c r="X2795" i="5"/>
  <c r="X2850" i="5"/>
  <c r="W2848" i="5"/>
  <c r="X2846" i="5"/>
  <c r="W2842" i="5"/>
  <c r="W2951" i="5"/>
  <c r="W2945" i="5"/>
  <c r="W2941" i="5"/>
  <c r="W2937" i="5"/>
  <c r="V611" i="5"/>
  <c r="U933" i="5"/>
  <c r="V834" i="5"/>
  <c r="U425" i="5"/>
  <c r="V425" i="5"/>
  <c r="V447" i="5"/>
  <c r="U447" i="5"/>
  <c r="U478" i="5"/>
  <c r="V478" i="5"/>
  <c r="U488" i="5"/>
  <c r="V488" i="5"/>
  <c r="V493" i="5"/>
  <c r="U493" i="5"/>
  <c r="U502" i="5"/>
  <c r="V502" i="5"/>
  <c r="U510" i="5"/>
  <c r="V510" i="5"/>
  <c r="V518" i="5"/>
  <c r="U518" i="5"/>
  <c r="V572" i="5"/>
  <c r="U572" i="5"/>
  <c r="U874" i="5"/>
  <c r="V874" i="5"/>
  <c r="V904" i="5"/>
  <c r="U904" i="5"/>
  <c r="V925" i="5"/>
  <c r="U925" i="5"/>
  <c r="U658" i="5"/>
  <c r="V658" i="5"/>
  <c r="V682" i="5"/>
  <c r="U682" i="5"/>
  <c r="U728" i="5"/>
  <c r="V728" i="5"/>
  <c r="V783" i="5"/>
  <c r="U783" i="5"/>
  <c r="U795" i="5"/>
  <c r="U455" i="5"/>
  <c r="I23" i="7"/>
  <c r="J5" i="7"/>
  <c r="P5" i="7" s="1"/>
  <c r="J6" i="7"/>
  <c r="I22" i="7"/>
  <c r="J4" i="7"/>
  <c r="J3" i="7"/>
  <c r="I19" i="7"/>
  <c r="V512" i="5"/>
  <c r="U512" i="5"/>
  <c r="V689" i="5"/>
  <c r="U689" i="5"/>
  <c r="J7" i="7"/>
  <c r="P7" i="7" s="1"/>
  <c r="V461" i="5"/>
  <c r="U461" i="5"/>
  <c r="V1803" i="5"/>
  <c r="V280" i="5"/>
  <c r="V293" i="5"/>
  <c r="V555" i="5"/>
  <c r="M4" i="7"/>
  <c r="M11" i="7"/>
  <c r="N4" i="7"/>
  <c r="X3006" i="5"/>
  <c r="W3006" i="5"/>
  <c r="X2998" i="5"/>
  <c r="W2998" i="5"/>
  <c r="X2990" i="5"/>
  <c r="W2990" i="5"/>
  <c r="X2982" i="5"/>
  <c r="W2982" i="5"/>
  <c r="X2966" i="5"/>
  <c r="W2966" i="5"/>
  <c r="X2958" i="5"/>
  <c r="W2958" i="5"/>
  <c r="X2832" i="5"/>
  <c r="W2832" i="5"/>
  <c r="X2668" i="5"/>
  <c r="W2593" i="5"/>
  <c r="V2532" i="5"/>
  <c r="X2520" i="5"/>
  <c r="U2636" i="5"/>
  <c r="W2636" i="5" s="1"/>
  <c r="X2621" i="5"/>
  <c r="W2662" i="5"/>
  <c r="X2623" i="5"/>
  <c r="X2552" i="5"/>
  <c r="X2572" i="5"/>
  <c r="X2584" i="5"/>
  <c r="W2664" i="5"/>
  <c r="X2512" i="5"/>
  <c r="W2629" i="5"/>
  <c r="V2570" i="5"/>
  <c r="U2695" i="5"/>
  <c r="W2695" i="5" s="1"/>
  <c r="U2531" i="5"/>
  <c r="U2499" i="5"/>
  <c r="W2499" i="5" s="1"/>
  <c r="W2521" i="5"/>
  <c r="V2562" i="5"/>
  <c r="U2583" i="5"/>
  <c r="U2642" i="5"/>
  <c r="W2669" i="5"/>
  <c r="V2696" i="5"/>
  <c r="X2452" i="5"/>
  <c r="X3057" i="5"/>
  <c r="X3056" i="5"/>
  <c r="X3052" i="5"/>
  <c r="X3051" i="5"/>
  <c r="X3050" i="5"/>
  <c r="X3049" i="5"/>
  <c r="X3048" i="5"/>
  <c r="X3047" i="5"/>
  <c r="X3046" i="5"/>
  <c r="X3045" i="5"/>
  <c r="X3044" i="5"/>
  <c r="X3043" i="5"/>
  <c r="X3042" i="5"/>
  <c r="X3041" i="5"/>
  <c r="X3040" i="5"/>
  <c r="X3039" i="5"/>
  <c r="X3038" i="5"/>
  <c r="X3037" i="5"/>
  <c r="X3036" i="5"/>
  <c r="X3035" i="5"/>
  <c r="W3034" i="5"/>
  <c r="W3030" i="5"/>
  <c r="W3026" i="5"/>
  <c r="W3021" i="5"/>
  <c r="X2840" i="5"/>
  <c r="W2840" i="5"/>
  <c r="W2586" i="5"/>
  <c r="U2498" i="5"/>
  <c r="W2498" i="5" s="1"/>
  <c r="V2617" i="5"/>
  <c r="X2617" i="5" s="1"/>
  <c r="U2692" i="5"/>
  <c r="W2692" i="5" s="1"/>
  <c r="X2507" i="5"/>
  <c r="U2550" i="5"/>
  <c r="W2550" i="5" s="1"/>
  <c r="U2641" i="5"/>
  <c r="W2641" i="5" s="1"/>
  <c r="V2633" i="5"/>
  <c r="X2633" i="5" s="1"/>
  <c r="U2501" i="5"/>
  <c r="W2501" i="5" s="1"/>
  <c r="U2529" i="5"/>
  <c r="U2534" i="5"/>
  <c r="W2534" i="5" s="1"/>
  <c r="V2626" i="5"/>
  <c r="X2626" i="5" s="1"/>
  <c r="U2645" i="5"/>
  <c r="W2645" i="5" s="1"/>
  <c r="W3031" i="5"/>
  <c r="W3027" i="5"/>
  <c r="W3022" i="5"/>
  <c r="W3018" i="5"/>
  <c r="W3014" i="5"/>
  <c r="X3002" i="5"/>
  <c r="W3002" i="5"/>
  <c r="X2994" i="5"/>
  <c r="W2994" i="5"/>
  <c r="X2986" i="5"/>
  <c r="W2986" i="5"/>
  <c r="X2978" i="5"/>
  <c r="W2978" i="5"/>
  <c r="X2970" i="5"/>
  <c r="W2970" i="5"/>
  <c r="X2962" i="5"/>
  <c r="W2962" i="5"/>
  <c r="X2933" i="5"/>
  <c r="W2933" i="5"/>
  <c r="X2871" i="5"/>
  <c r="W2871" i="5"/>
  <c r="X2773" i="5"/>
  <c r="W2773" i="5"/>
  <c r="U2588" i="5"/>
  <c r="W2588" i="5" s="1"/>
  <c r="V2582" i="5"/>
  <c r="U2505" i="5"/>
  <c r="U2602" i="5"/>
  <c r="W2602" i="5" s="1"/>
  <c r="V2561" i="5"/>
  <c r="X2879" i="5"/>
  <c r="W2879" i="5"/>
  <c r="X2781" i="5"/>
  <c r="W2781" i="5"/>
  <c r="W2761" i="5"/>
  <c r="X2761" i="5"/>
  <c r="X2810" i="5"/>
  <c r="W2810" i="5"/>
  <c r="X2808" i="5"/>
  <c r="W2808" i="5"/>
  <c r="X3009" i="5"/>
  <c r="X3005" i="5"/>
  <c r="X3001" i="5"/>
  <c r="X2997" i="5"/>
  <c r="X2993" i="5"/>
  <c r="X2989" i="5"/>
  <c r="X2985" i="5"/>
  <c r="X2981" i="5"/>
  <c r="X2977" i="5"/>
  <c r="X2973" i="5"/>
  <c r="X2969" i="5"/>
  <c r="X2965" i="5"/>
  <c r="X2961" i="5"/>
  <c r="X2957" i="5"/>
  <c r="W2932" i="5"/>
  <c r="W2930" i="5"/>
  <c r="W2928" i="5"/>
  <c r="W2926" i="5"/>
  <c r="W2924" i="5"/>
  <c r="W2922" i="5"/>
  <c r="W2920" i="5"/>
  <c r="W2918" i="5"/>
  <c r="W2916" i="5"/>
  <c r="W2914" i="5"/>
  <c r="W2912" i="5"/>
  <c r="W2910" i="5"/>
  <c r="W2908" i="5"/>
  <c r="W2906" i="5"/>
  <c r="W2904" i="5"/>
  <c r="W2902" i="5"/>
  <c r="W2900" i="5"/>
  <c r="W2898" i="5"/>
  <c r="W2896" i="5"/>
  <c r="W2894" i="5"/>
  <c r="W2892" i="5"/>
  <c r="W2890" i="5"/>
  <c r="W2888" i="5"/>
  <c r="W2886" i="5"/>
  <c r="W2884" i="5"/>
  <c r="W2882" i="5"/>
  <c r="W2874" i="5"/>
  <c r="W2866" i="5"/>
  <c r="W2835" i="5"/>
  <c r="W2784" i="5"/>
  <c r="W2776" i="5"/>
  <c r="V2819" i="5"/>
  <c r="U2819" i="5"/>
  <c r="X2817" i="5"/>
  <c r="W2817" i="5"/>
  <c r="W2764" i="5"/>
  <c r="X2744" i="5"/>
  <c r="W2744" i="5"/>
  <c r="X2742" i="5"/>
  <c r="W2742" i="5"/>
  <c r="X2740" i="5"/>
  <c r="W2740" i="5"/>
  <c r="X3007" i="5"/>
  <c r="X3003" i="5"/>
  <c r="X2999" i="5"/>
  <c r="X2995" i="5"/>
  <c r="X2991" i="5"/>
  <c r="X2987" i="5"/>
  <c r="X2983" i="5"/>
  <c r="X2979" i="5"/>
  <c r="X2971" i="5"/>
  <c r="X2967" i="5"/>
  <c r="X2963" i="5"/>
  <c r="X2959" i="5"/>
  <c r="X2955" i="5"/>
  <c r="W2931" i="5"/>
  <c r="W2929" i="5"/>
  <c r="W2927" i="5"/>
  <c r="W2925" i="5"/>
  <c r="W2923" i="5"/>
  <c r="W2921" i="5"/>
  <c r="W2919" i="5"/>
  <c r="W2917" i="5"/>
  <c r="W2915" i="5"/>
  <c r="W2913" i="5"/>
  <c r="W2911" i="5"/>
  <c r="W2909" i="5"/>
  <c r="W2907" i="5"/>
  <c r="W2905" i="5"/>
  <c r="W2903" i="5"/>
  <c r="W2901" i="5"/>
  <c r="W2899" i="5"/>
  <c r="W2897" i="5"/>
  <c r="W2895" i="5"/>
  <c r="W2893" i="5"/>
  <c r="W2891" i="5"/>
  <c r="W2889" i="5"/>
  <c r="W2887" i="5"/>
  <c r="W2885" i="5"/>
  <c r="W2883" i="5"/>
  <c r="W2878" i="5"/>
  <c r="W2870" i="5"/>
  <c r="W2839" i="5"/>
  <c r="W2807" i="5"/>
  <c r="W2780" i="5"/>
  <c r="W2772" i="5"/>
  <c r="X2768" i="5"/>
  <c r="X2728" i="5"/>
  <c r="W2720" i="5"/>
  <c r="X2880" i="5"/>
  <c r="X2876" i="5"/>
  <c r="X2872" i="5"/>
  <c r="X2868" i="5"/>
  <c r="X2841" i="5"/>
  <c r="X2837" i="5"/>
  <c r="X2833" i="5"/>
  <c r="X2805" i="5"/>
  <c r="X2782" i="5"/>
  <c r="X2774" i="5"/>
  <c r="X2770" i="5"/>
  <c r="X2766" i="5"/>
  <c r="W2762" i="5"/>
  <c r="X2724" i="5"/>
  <c r="X2730" i="5"/>
  <c r="W2730" i="5"/>
  <c r="X2758" i="5"/>
  <c r="W2758" i="5"/>
  <c r="X2756" i="5"/>
  <c r="W2756" i="5"/>
  <c r="X2826" i="5"/>
  <c r="W2826" i="5"/>
  <c r="X2824" i="5"/>
  <c r="W2824" i="5"/>
  <c r="X2822" i="5"/>
  <c r="W2822" i="5"/>
  <c r="X2881" i="5"/>
  <c r="X2877" i="5"/>
  <c r="X2873" i="5"/>
  <c r="X2869" i="5"/>
  <c r="X2865" i="5"/>
  <c r="X2838" i="5"/>
  <c r="X2834" i="5"/>
  <c r="X2806" i="5"/>
  <c r="X2783" i="5"/>
  <c r="X2775" i="5"/>
  <c r="X2767" i="5"/>
  <c r="X2763" i="5"/>
  <c r="W2727" i="5"/>
  <c r="X2727" i="5"/>
  <c r="V2802" i="5"/>
  <c r="U2802" i="5"/>
  <c r="X2792" i="5"/>
  <c r="W2792" i="5"/>
  <c r="X2790" i="5"/>
  <c r="W2790" i="5"/>
  <c r="X2788" i="5"/>
  <c r="W2788" i="5"/>
  <c r="X2786" i="5"/>
  <c r="W2786" i="5"/>
  <c r="V2862" i="5"/>
  <c r="U2862" i="5"/>
  <c r="W2759" i="5"/>
  <c r="W2725" i="5"/>
  <c r="W2721" i="5"/>
  <c r="W2717" i="5"/>
  <c r="X2793" i="5"/>
  <c r="W2793" i="5"/>
  <c r="X2791" i="5"/>
  <c r="W2791" i="5"/>
  <c r="X2789" i="5"/>
  <c r="W2789" i="5"/>
  <c r="X2787" i="5"/>
  <c r="W2787" i="5"/>
  <c r="X2785" i="5"/>
  <c r="W2785" i="5"/>
  <c r="V2829" i="5"/>
  <c r="U2829" i="5"/>
  <c r="X2827" i="5"/>
  <c r="W2827" i="5"/>
  <c r="X2825" i="5"/>
  <c r="W2825" i="5"/>
  <c r="X2823" i="5"/>
  <c r="W2823" i="5"/>
  <c r="X2816" i="5"/>
  <c r="W2816" i="5"/>
  <c r="V2813" i="5"/>
  <c r="U2813" i="5"/>
  <c r="X2811" i="5"/>
  <c r="W2811" i="5"/>
  <c r="X2809" i="5"/>
  <c r="W2809" i="5"/>
  <c r="X2853" i="5"/>
  <c r="W2853" i="5"/>
  <c r="U3024" i="5"/>
  <c r="V3024" i="5"/>
  <c r="W2760" i="5"/>
  <c r="W2726" i="5"/>
  <c r="W2722" i="5"/>
  <c r="W2718" i="5"/>
  <c r="X2729" i="5"/>
  <c r="W2729" i="5"/>
  <c r="X2757" i="5"/>
  <c r="W2757" i="5"/>
  <c r="V2747" i="5"/>
  <c r="U2747" i="5"/>
  <c r="X2745" i="5"/>
  <c r="W2745" i="5"/>
  <c r="X2743" i="5"/>
  <c r="W2743" i="5"/>
  <c r="X2741" i="5"/>
  <c r="W2741" i="5"/>
  <c r="X2800" i="5"/>
  <c r="X2798" i="5"/>
  <c r="X2796" i="5"/>
  <c r="X2860" i="5"/>
  <c r="X2858" i="5"/>
  <c r="X2856" i="5"/>
  <c r="W2672" i="5" l="1"/>
  <c r="X2082" i="5"/>
  <c r="P3" i="7"/>
  <c r="O5" i="7"/>
  <c r="O13" i="7"/>
  <c r="X1905" i="5"/>
  <c r="W1903" i="5"/>
  <c r="W1902" i="5"/>
  <c r="X1906" i="5"/>
  <c r="X1901" i="5"/>
  <c r="W1900" i="5"/>
  <c r="P6" i="7"/>
  <c r="W1899" i="5"/>
  <c r="W1904" i="5"/>
  <c r="X1900" i="5"/>
  <c r="W1905" i="5"/>
  <c r="X1899" i="5"/>
  <c r="X1904" i="5"/>
  <c r="X1903" i="5"/>
  <c r="X1902" i="5"/>
  <c r="W1906" i="5"/>
  <c r="W1901" i="5"/>
  <c r="W1977" i="5"/>
  <c r="X2038" i="5"/>
  <c r="X2182" i="5"/>
  <c r="W1952" i="5"/>
  <c r="W2123" i="5"/>
  <c r="X1910" i="5"/>
  <c r="X2019" i="5"/>
  <c r="W2126" i="5"/>
  <c r="W2171" i="5"/>
  <c r="W2061" i="5"/>
  <c r="X2002" i="5"/>
  <c r="W1943" i="5"/>
  <c r="W2150" i="5"/>
  <c r="X2028" i="5"/>
  <c r="O3" i="7"/>
  <c r="X1948" i="5"/>
  <c r="X2127" i="5"/>
  <c r="X1973" i="5"/>
  <c r="W1914" i="5"/>
  <c r="W1968" i="5"/>
  <c r="W2227" i="5"/>
  <c r="W2647" i="5"/>
  <c r="X2256" i="5"/>
  <c r="W2104" i="5"/>
  <c r="W2089" i="5"/>
  <c r="W1967" i="5"/>
  <c r="W2270" i="5"/>
  <c r="X2069" i="5"/>
  <c r="X3013" i="5"/>
  <c r="W2027" i="5"/>
  <c r="X2138" i="5"/>
  <c r="X1939" i="5"/>
  <c r="W1998" i="5"/>
  <c r="X2260" i="5"/>
  <c r="X2231" i="5"/>
  <c r="W2112" i="5"/>
  <c r="X2091" i="5"/>
  <c r="X2029" i="5"/>
  <c r="W2107" i="5"/>
  <c r="X1907" i="5"/>
  <c r="W2541" i="5"/>
  <c r="X1923" i="5"/>
  <c r="X2264" i="5"/>
  <c r="W2147" i="5"/>
  <c r="W2062" i="5"/>
  <c r="X2255" i="5"/>
  <c r="X2131" i="5"/>
  <c r="W1935" i="5"/>
  <c r="X2093" i="5"/>
  <c r="X2169" i="5"/>
  <c r="W2057" i="5"/>
  <c r="W2204" i="5"/>
  <c r="W2254" i="5"/>
  <c r="X2214" i="5"/>
  <c r="W2234" i="5"/>
  <c r="W1913" i="5"/>
  <c r="W2170" i="5"/>
  <c r="X2011" i="5"/>
  <c r="W2018" i="5"/>
  <c r="W2268" i="5"/>
  <c r="W2144" i="5"/>
  <c r="X1963" i="5"/>
  <c r="X2666" i="5"/>
  <c r="X2083" i="5"/>
  <c r="X2216" i="5"/>
  <c r="W2037" i="5"/>
  <c r="W2196" i="5"/>
  <c r="X1990" i="5"/>
  <c r="W1928" i="5"/>
  <c r="J11" i="7"/>
  <c r="P11" i="7" s="1"/>
  <c r="X1995" i="5"/>
  <c r="X2025" i="5"/>
  <c r="W2224" i="5"/>
  <c r="X1997" i="5"/>
  <c r="J9" i="7"/>
  <c r="P9" i="7" s="1"/>
  <c r="W1950" i="5"/>
  <c r="J10" i="7"/>
  <c r="P10" i="7" s="1"/>
  <c r="X2135" i="5"/>
  <c r="X2235" i="5"/>
  <c r="X2197" i="5"/>
  <c r="W2162" i="5"/>
  <c r="X1944" i="5"/>
  <c r="W2068" i="5"/>
  <c r="X1962" i="5"/>
  <c r="W2064" i="5"/>
  <c r="X2031" i="5"/>
  <c r="X2202" i="5"/>
  <c r="X2178" i="5"/>
  <c r="X1985" i="5"/>
  <c r="X1989" i="5"/>
  <c r="W1909" i="5"/>
  <c r="W2098" i="5"/>
  <c r="W2656" i="5"/>
  <c r="W2085" i="5"/>
  <c r="W1971" i="5"/>
  <c r="X2217" i="5"/>
  <c r="X2172" i="5"/>
  <c r="X2246" i="5"/>
  <c r="X2648" i="5"/>
  <c r="X1911" i="5"/>
  <c r="X2166" i="5"/>
  <c r="X2035" i="5"/>
  <c r="W2226" i="5"/>
  <c r="X2694" i="5"/>
  <c r="X2134" i="5"/>
  <c r="W2174" i="5"/>
  <c r="X2136" i="5"/>
  <c r="X2173" i="5"/>
  <c r="W2121" i="5"/>
  <c r="W2218" i="5"/>
  <c r="X2502" i="5"/>
  <c r="X2092" i="5"/>
  <c r="W2179" i="5"/>
  <c r="W2000" i="5"/>
  <c r="W1936" i="5"/>
  <c r="W3010" i="5"/>
  <c r="W2042" i="5"/>
  <c r="X2140" i="5"/>
  <c r="X2040" i="5"/>
  <c r="W2063" i="5"/>
  <c r="X2033" i="5"/>
  <c r="W1915" i="5"/>
  <c r="X2007" i="5"/>
  <c r="W1999" i="5"/>
  <c r="W2034" i="5"/>
  <c r="X3025" i="5"/>
  <c r="X2229" i="5"/>
  <c r="X2208" i="5"/>
  <c r="W2220" i="5"/>
  <c r="X2102" i="5"/>
  <c r="W1976" i="5"/>
  <c r="X2096" i="5"/>
  <c r="X2503" i="5"/>
  <c r="X2655" i="5"/>
  <c r="W2563" i="5"/>
  <c r="X2158" i="5"/>
  <c r="X1908" i="5"/>
  <c r="X2059" i="5"/>
  <c r="X2151" i="5"/>
  <c r="X2023" i="5"/>
  <c r="X1961" i="5"/>
  <c r="X2247" i="5"/>
  <c r="W2779" i="5"/>
  <c r="W2259" i="5"/>
  <c r="W2070" i="5"/>
  <c r="X2230" i="5"/>
  <c r="X2143" i="5"/>
  <c r="W2030" i="5"/>
  <c r="X2153" i="5"/>
  <c r="W2199" i="5"/>
  <c r="X1974" i="5"/>
  <c r="W2130" i="5"/>
  <c r="X1969" i="5"/>
  <c r="W2236" i="5"/>
  <c r="X2010" i="5"/>
  <c r="O6" i="7"/>
  <c r="X3019" i="5"/>
  <c r="W2627" i="5"/>
  <c r="X2198" i="5"/>
  <c r="W2129" i="5"/>
  <c r="X2228" i="5"/>
  <c r="W2693" i="5"/>
  <c r="W2137" i="5"/>
  <c r="X2200" i="5"/>
  <c r="W2051" i="5"/>
  <c r="W1916" i="5"/>
  <c r="W2128" i="5"/>
  <c r="X2863" i="5"/>
  <c r="X2625" i="5"/>
  <c r="X2106" i="5"/>
  <c r="X1933" i="5"/>
  <c r="W1987" i="5"/>
  <c r="W1970" i="5"/>
  <c r="X2090" i="5"/>
  <c r="X2605" i="5"/>
  <c r="X2094" i="5"/>
  <c r="X2649" i="5"/>
  <c r="X2812" i="5"/>
  <c r="X2559" i="5"/>
  <c r="X2222" i="5"/>
  <c r="W1993" i="5"/>
  <c r="W1996" i="5"/>
  <c r="O9" i="7"/>
  <c r="X2052" i="5"/>
  <c r="O8" i="7"/>
  <c r="O10" i="7"/>
  <c r="W2074" i="5"/>
  <c r="X2271" i="5"/>
  <c r="X2210" i="5"/>
  <c r="X2004" i="5"/>
  <c r="W2237" i="5"/>
  <c r="X2659" i="5"/>
  <c r="W2049" i="5"/>
  <c r="W2141" i="5"/>
  <c r="W2506" i="5"/>
  <c r="X1934" i="5"/>
  <c r="W2794" i="5"/>
  <c r="X2124" i="5"/>
  <c r="X2723" i="5"/>
  <c r="X2237" i="5"/>
  <c r="X2252" i="5"/>
  <c r="X2273" i="5"/>
  <c r="X2016" i="5"/>
  <c r="O11" i="7"/>
  <c r="P8" i="7"/>
  <c r="X2161" i="5"/>
  <c r="W2058" i="5"/>
  <c r="W2132" i="5"/>
  <c r="W2125" i="5"/>
  <c r="X1972" i="5"/>
  <c r="X2598" i="5"/>
  <c r="W2659" i="5"/>
  <c r="X2612" i="5"/>
  <c r="W2258" i="5"/>
  <c r="W2544" i="5"/>
  <c r="W2831" i="5"/>
  <c r="W2830" i="5"/>
  <c r="W1942" i="5"/>
  <c r="W1917" i="5"/>
  <c r="X3010" i="5"/>
  <c r="X2042" i="5"/>
  <c r="W2149" i="5"/>
  <c r="W2494" i="5"/>
  <c r="W1925" i="5"/>
  <c r="W2223" i="5"/>
  <c r="W2099" i="5"/>
  <c r="W2048" i="5"/>
  <c r="X2111" i="5"/>
  <c r="W2566" i="5"/>
  <c r="W2050" i="5"/>
  <c r="X2219" i="5"/>
  <c r="W2145" i="5"/>
  <c r="W1920" i="5"/>
  <c r="W2571" i="5"/>
  <c r="W2653" i="5"/>
  <c r="W2188" i="5"/>
  <c r="W1958" i="5"/>
  <c r="W2252" i="5"/>
  <c r="W2016" i="5"/>
  <c r="X1958" i="5"/>
  <c r="W2210" i="5"/>
  <c r="W2723" i="5"/>
  <c r="X2243" i="5"/>
  <c r="X2257" i="5"/>
  <c r="W2109" i="5"/>
  <c r="X2854" i="5"/>
  <c r="X2652" i="5"/>
  <c r="X2168" i="5"/>
  <c r="X1984" i="5"/>
  <c r="X2088" i="5"/>
  <c r="W2565" i="5"/>
  <c r="W2598" i="5"/>
  <c r="X2095" i="5"/>
  <c r="W2225" i="5"/>
  <c r="W2232" i="5"/>
  <c r="W2577" i="5"/>
  <c r="X1988" i="5"/>
  <c r="X1937" i="5"/>
  <c r="W2001" i="5"/>
  <c r="W2209" i="5"/>
  <c r="W2248" i="5"/>
  <c r="X2697" i="5"/>
  <c r="W2271" i="5"/>
  <c r="X2074" i="5"/>
  <c r="X2818" i="5"/>
  <c r="X2778" i="5"/>
  <c r="X2546" i="5"/>
  <c r="W2538" i="5"/>
  <c r="X2156" i="5"/>
  <c r="W2596" i="5"/>
  <c r="X1918" i="5"/>
  <c r="X2638" i="5"/>
  <c r="W2106" i="5"/>
  <c r="X2021" i="5"/>
  <c r="W2240" i="5"/>
  <c r="W2139" i="5"/>
  <c r="W2266" i="5"/>
  <c r="W2004" i="5"/>
  <c r="W2015" i="5"/>
  <c r="X2032" i="5"/>
  <c r="X2494" i="5"/>
  <c r="X2149" i="5"/>
  <c r="W1991" i="5"/>
  <c r="W2176" i="5"/>
  <c r="X1917" i="5"/>
  <c r="X1941" i="5"/>
  <c r="X2209" i="5"/>
  <c r="X2203" i="5"/>
  <c r="W1931" i="5"/>
  <c r="X2548" i="5"/>
  <c r="X2606" i="5"/>
  <c r="X2245" i="5"/>
  <c r="W2265" i="5"/>
  <c r="W2071" i="5"/>
  <c r="W1930" i="5"/>
  <c r="W1994" i="5"/>
  <c r="W2026" i="5"/>
  <c r="X2001" i="5"/>
  <c r="W2634" i="5"/>
  <c r="X2248" i="5"/>
  <c r="W2697" i="5"/>
  <c r="X2067" i="5"/>
  <c r="X2634" i="5"/>
  <c r="W2714" i="5"/>
  <c r="W2201" i="5"/>
  <c r="X2262" i="5"/>
  <c r="X2565" i="5"/>
  <c r="W1975" i="5"/>
  <c r="W1984" i="5"/>
  <c r="X1983" i="5"/>
  <c r="X2060" i="5"/>
  <c r="W2097" i="5"/>
  <c r="X2508" i="5"/>
  <c r="X1940" i="5"/>
  <c r="W2088" i="5"/>
  <c r="X1925" i="5"/>
  <c r="W2803" i="5"/>
  <c r="W2187" i="5"/>
  <c r="W2167" i="5"/>
  <c r="W2103" i="5"/>
  <c r="W2661" i="5"/>
  <c r="X2047" i="5"/>
  <c r="W2509" i="5"/>
  <c r="O12" i="7"/>
  <c r="X2006" i="5"/>
  <c r="X2852" i="5"/>
  <c r="W1964" i="5"/>
  <c r="X2056" i="5"/>
  <c r="W2624" i="5"/>
  <c r="W2557" i="5"/>
  <c r="W2650" i="5"/>
  <c r="W2105" i="5"/>
  <c r="X2075" i="5"/>
  <c r="W1965" i="5"/>
  <c r="X2221" i="5"/>
  <c r="X2175" i="5"/>
  <c r="W2163" i="5"/>
  <c r="W2618" i="5"/>
  <c r="W2274" i="5"/>
  <c r="P13" i="7"/>
  <c r="W2589" i="5"/>
  <c r="X2105" i="5"/>
  <c r="X2205" i="5"/>
  <c r="X2754" i="5"/>
  <c r="W1992" i="5"/>
  <c r="X2159" i="5"/>
  <c r="X2635" i="5"/>
  <c r="W2542" i="5"/>
  <c r="W2261" i="5"/>
  <c r="W2100" i="5"/>
  <c r="X2119" i="5"/>
  <c r="X3011" i="5"/>
  <c r="W2643" i="5"/>
  <c r="X2599" i="5"/>
  <c r="X2689" i="5"/>
  <c r="X1932" i="5"/>
  <c r="X2517" i="5"/>
  <c r="X2133" i="5"/>
  <c r="X2193" i="5"/>
  <c r="W2101" i="5"/>
  <c r="X2206" i="5"/>
  <c r="W2549" i="5"/>
  <c r="X2065" i="5"/>
  <c r="W2821" i="5"/>
  <c r="X2165" i="5"/>
  <c r="X2249" i="5"/>
  <c r="X2277" i="5"/>
  <c r="X1946" i="5"/>
  <c r="W2739" i="5"/>
  <c r="W2022" i="5"/>
  <c r="X2589" i="5"/>
  <c r="X1927" i="5"/>
  <c r="X2510" i="5"/>
  <c r="W2184" i="5"/>
  <c r="X1966" i="5"/>
  <c r="X2066" i="5"/>
  <c r="X1938" i="5"/>
  <c r="W2674" i="5"/>
  <c r="X2110" i="5"/>
  <c r="W1924" i="5"/>
  <c r="W1960" i="5"/>
  <c r="X2278" i="5"/>
  <c r="W1912" i="5"/>
  <c r="X1929" i="5"/>
  <c r="W2637" i="5"/>
  <c r="W2564" i="5"/>
  <c r="X2180" i="5"/>
  <c r="X2542" i="5"/>
  <c r="X2142" i="5"/>
  <c r="W2119" i="5"/>
  <c r="X1926" i="5"/>
  <c r="W2590" i="5"/>
  <c r="W2635" i="5"/>
  <c r="W2680" i="5"/>
  <c r="X2515" i="5"/>
  <c r="X2054" i="5"/>
  <c r="X2591" i="5"/>
  <c r="W2522" i="5"/>
  <c r="W2044" i="5"/>
  <c r="X2667" i="5"/>
  <c r="W3012" i="5"/>
  <c r="X1951" i="5"/>
  <c r="W2238" i="5"/>
  <c r="X2055" i="5"/>
  <c r="W2591" i="5"/>
  <c r="X2739" i="5"/>
  <c r="X2632" i="5"/>
  <c r="W2164" i="5"/>
  <c r="X2746" i="5"/>
  <c r="X2250" i="5"/>
  <c r="X1919" i="5"/>
  <c r="X2181" i="5"/>
  <c r="X2122" i="5"/>
  <c r="W2567" i="5"/>
  <c r="X2076" i="5"/>
  <c r="Q3" i="7"/>
  <c r="X2036" i="5"/>
  <c r="X2680" i="5"/>
  <c r="P12" i="7"/>
  <c r="X2238" i="5"/>
  <c r="W2698" i="5"/>
  <c r="X2053" i="5"/>
  <c r="W2497" i="5"/>
  <c r="W2195" i="5"/>
  <c r="X2024" i="5"/>
  <c r="X2212" i="5"/>
  <c r="W2576" i="5"/>
  <c r="W2658" i="5"/>
  <c r="X2194" i="5"/>
  <c r="X3012" i="5"/>
  <c r="W2640" i="5"/>
  <c r="X2500" i="5"/>
  <c r="X2828" i="5"/>
  <c r="W2180" i="5"/>
  <c r="W2211" i="5"/>
  <c r="X2524" i="5"/>
  <c r="X3017" i="5"/>
  <c r="X2183" i="5"/>
  <c r="X1953" i="5"/>
  <c r="X2008" i="5"/>
  <c r="W2815" i="5"/>
  <c r="W2527" i="5"/>
  <c r="X2607" i="5"/>
  <c r="X2657" i="5"/>
  <c r="X2644" i="5"/>
  <c r="W2525" i="5"/>
  <c r="X2813" i="5"/>
  <c r="W2819" i="5"/>
  <c r="W2864" i="5"/>
  <c r="W2516" i="5"/>
  <c r="W2515" i="5"/>
  <c r="X2267" i="5"/>
  <c r="W2528" i="5"/>
  <c r="W1927" i="5"/>
  <c r="W1951" i="5"/>
  <c r="W2154" i="5"/>
  <c r="X2239" i="5"/>
  <c r="X2155" i="5"/>
  <c r="X2654" i="5"/>
  <c r="X2522" i="5"/>
  <c r="X2528" i="5"/>
  <c r="X2771" i="5"/>
  <c r="W2008" i="5"/>
  <c r="X1954" i="5"/>
  <c r="W2539" i="5"/>
  <c r="W2117" i="5"/>
  <c r="X2233" i="5"/>
  <c r="X2263" i="5"/>
  <c r="X2845" i="5"/>
  <c r="X2682" i="5"/>
  <c r="W1953" i="5"/>
  <c r="W2177" i="5"/>
  <c r="W2681" i="5"/>
  <c r="W2183" i="5"/>
  <c r="W2241" i="5"/>
  <c r="X2108" i="5"/>
  <c r="W2597" i="5"/>
  <c r="W3017" i="5"/>
  <c r="W1986" i="5"/>
  <c r="W2699" i="5"/>
  <c r="W2157" i="5"/>
  <c r="W2186" i="5"/>
  <c r="X2120" i="5"/>
  <c r="X2560" i="5"/>
  <c r="X2651" i="5"/>
  <c r="X2518" i="5"/>
  <c r="X2699" i="5"/>
  <c r="W2524" i="5"/>
  <c r="P4" i="7"/>
  <c r="W2639" i="5"/>
  <c r="X2568" i="5"/>
  <c r="X2640" i="5"/>
  <c r="X2078" i="5"/>
  <c r="W2244" i="5"/>
  <c r="W2667" i="5"/>
  <c r="W2755" i="5"/>
  <c r="X2533" i="5"/>
  <c r="X2618" i="5"/>
  <c r="X2600" i="5"/>
  <c r="X2113" i="5"/>
  <c r="X2690" i="5"/>
  <c r="X2523" i="5"/>
  <c r="W2569" i="5"/>
  <c r="X2551" i="5"/>
  <c r="W2537" i="5"/>
  <c r="W2514" i="5"/>
  <c r="W1921" i="5"/>
  <c r="W2215" i="5"/>
  <c r="X2698" i="5"/>
  <c r="W2604" i="5"/>
  <c r="X2527" i="5"/>
  <c r="W2691" i="5"/>
  <c r="X2637" i="5"/>
  <c r="W2530" i="5"/>
  <c r="W2644" i="5"/>
  <c r="X2496" i="5"/>
  <c r="W2828" i="5"/>
  <c r="X2017" i="5"/>
  <c r="W2536" i="5"/>
  <c r="X1978" i="5"/>
  <c r="W2087" i="5"/>
  <c r="X2046" i="5"/>
  <c r="X2526" i="5"/>
  <c r="W2651" i="5"/>
  <c r="X2543" i="5"/>
  <c r="X2192" i="5"/>
  <c r="W2607" i="5"/>
  <c r="W2657" i="5"/>
  <c r="X2275" i="5"/>
  <c r="W2239" i="5"/>
  <c r="W2272" i="5"/>
  <c r="W2814" i="5"/>
  <c r="X3024" i="5"/>
  <c r="W2813" i="5"/>
  <c r="W2043" i="5"/>
  <c r="W2253" i="5"/>
  <c r="X2215" i="5"/>
  <c r="W2155" i="5"/>
  <c r="X2536" i="5"/>
  <c r="X2619" i="5"/>
  <c r="W2009" i="5"/>
  <c r="X2022" i="5"/>
  <c r="W2046" i="5"/>
  <c r="X2604" i="5"/>
  <c r="X2547" i="5"/>
  <c r="X2691" i="5"/>
  <c r="X2087" i="5"/>
  <c r="W2568" i="5"/>
  <c r="W1947" i="5"/>
  <c r="W2005" i="5"/>
  <c r="W2039" i="5"/>
  <c r="W2108" i="5"/>
  <c r="W2495" i="5"/>
  <c r="W2632" i="5"/>
  <c r="W2020" i="5"/>
  <c r="W2496" i="5"/>
  <c r="X2820" i="5"/>
  <c r="W2518" i="5"/>
  <c r="W1949" i="5"/>
  <c r="W2523" i="5"/>
  <c r="X2539" i="5"/>
  <c r="W2646" i="5"/>
  <c r="X2117" i="5"/>
  <c r="X2244" i="5"/>
  <c r="X2815" i="5"/>
  <c r="W2551" i="5"/>
  <c r="W2683" i="5"/>
  <c r="X2537" i="5"/>
  <c r="W2013" i="5"/>
  <c r="W2275" i="5"/>
  <c r="W2142" i="5"/>
  <c r="X2272" i="5"/>
  <c r="X2755" i="5"/>
  <c r="X2561" i="5"/>
  <c r="X2186" i="5"/>
  <c r="X2041" i="5"/>
  <c r="X2157" i="5"/>
  <c r="X2683" i="5"/>
  <c r="W2690" i="5"/>
  <c r="X1957" i="5"/>
  <c r="X2569" i="5"/>
  <c r="W2081" i="5"/>
  <c r="X2081" i="5"/>
  <c r="X1980" i="5"/>
  <c r="W1980" i="5"/>
  <c r="W2213" i="5"/>
  <c r="X2213" i="5"/>
  <c r="W2012" i="5"/>
  <c r="W1956" i="5"/>
  <c r="X1956" i="5"/>
  <c r="W2276" i="5"/>
  <c r="W2190" i="5"/>
  <c r="X2525" i="5"/>
  <c r="W2054" i="5"/>
  <c r="W2267" i="5"/>
  <c r="W2114" i="5"/>
  <c r="W2017" i="5"/>
  <c r="X2154" i="5"/>
  <c r="W2078" i="5"/>
  <c r="W2041" i="5"/>
  <c r="W1978" i="5"/>
  <c r="X1945" i="5"/>
  <c r="W1945" i="5"/>
  <c r="W1926" i="5"/>
  <c r="X2715" i="5"/>
  <c r="X2658" i="5"/>
  <c r="X2567" i="5"/>
  <c r="X2495" i="5"/>
  <c r="X2864" i="5"/>
  <c r="X2639" i="5"/>
  <c r="W2619" i="5"/>
  <c r="W2600" i="5"/>
  <c r="X2564" i="5"/>
  <c r="X2530" i="5"/>
  <c r="W2500" i="5"/>
  <c r="X2013" i="5"/>
  <c r="X2009" i="5"/>
  <c r="X1949" i="5"/>
  <c r="X2211" i="5"/>
  <c r="W2079" i="5"/>
  <c r="X2079" i="5"/>
  <c r="X1947" i="5"/>
  <c r="W1959" i="5"/>
  <c r="X1959" i="5"/>
  <c r="X2005" i="5"/>
  <c r="X2253" i="5"/>
  <c r="X2039" i="5"/>
  <c r="X2020" i="5"/>
  <c r="W2113" i="5"/>
  <c r="X1986" i="5"/>
  <c r="X2829" i="5"/>
  <c r="W2660" i="5"/>
  <c r="X2603" i="5"/>
  <c r="W2603" i="5"/>
  <c r="W2191" i="5"/>
  <c r="X2191" i="5"/>
  <c r="W2189" i="5"/>
  <c r="X2189" i="5"/>
  <c r="W2118" i="5"/>
  <c r="X2080" i="5"/>
  <c r="W3024" i="5"/>
  <c r="X2558" i="5"/>
  <c r="W2558" i="5"/>
  <c r="W2771" i="5"/>
  <c r="X2545" i="5"/>
  <c r="W2545" i="5"/>
  <c r="W2601" i="5"/>
  <c r="X2601" i="5"/>
  <c r="X2646" i="5"/>
  <c r="W2072" i="5"/>
  <c r="X2072" i="5"/>
  <c r="W2533" i="5"/>
  <c r="X2514" i="5"/>
  <c r="W2251" i="5"/>
  <c r="X2251" i="5"/>
  <c r="W2073" i="5"/>
  <c r="W2077" i="5"/>
  <c r="W2207" i="5"/>
  <c r="W2160" i="5"/>
  <c r="X2747" i="5"/>
  <c r="X2862" i="5"/>
  <c r="W2715" i="5"/>
  <c r="X2086" i="5"/>
  <c r="W2146" i="5"/>
  <c r="X2185" i="5"/>
  <c r="W2185" i="5"/>
  <c r="W1979" i="5"/>
  <c r="X2556" i="5"/>
  <c r="W2556" i="5"/>
  <c r="W2148" i="5"/>
  <c r="X3016" i="5"/>
  <c r="W3016" i="5"/>
  <c r="W2829" i="5"/>
  <c r="W2802" i="5"/>
  <c r="X2738" i="5"/>
  <c r="W1957" i="5"/>
  <c r="W2675" i="5"/>
  <c r="X2675" i="5"/>
  <c r="X2519" i="5"/>
  <c r="W2519" i="5"/>
  <c r="W2535" i="5"/>
  <c r="X2535" i="5"/>
  <c r="X2115" i="5"/>
  <c r="W2115" i="5"/>
  <c r="X2269" i="5"/>
  <c r="W2269" i="5"/>
  <c r="W2084" i="5"/>
  <c r="X2084" i="5"/>
  <c r="X2152" i="5"/>
  <c r="W2152" i="5"/>
  <c r="X2116" i="5"/>
  <c r="W2045" i="5"/>
  <c r="W2242" i="5"/>
  <c r="X2681" i="5"/>
  <c r="X2660" i="5"/>
  <c r="W2747" i="5"/>
  <c r="W2862" i="5"/>
  <c r="X2802" i="5"/>
  <c r="W2642" i="5"/>
  <c r="X2642" i="5"/>
  <c r="W2561" i="5"/>
  <c r="X2645" i="5"/>
  <c r="X2692" i="5"/>
  <c r="W2626" i="5"/>
  <c r="X2695" i="5"/>
  <c r="X2550" i="5"/>
  <c r="X2602" i="5"/>
  <c r="W2583" i="5"/>
  <c r="X2583" i="5"/>
  <c r="X2531" i="5"/>
  <c r="W2531" i="5"/>
  <c r="X2532" i="5"/>
  <c r="W2532" i="5"/>
  <c r="X2501" i="5"/>
  <c r="W2617" i="5"/>
  <c r="W2633" i="5"/>
  <c r="X2534" i="5"/>
  <c r="X2819" i="5"/>
  <c r="W2505" i="5"/>
  <c r="X2505" i="5"/>
  <c r="X2529" i="5"/>
  <c r="W2529" i="5"/>
  <c r="X2696" i="5"/>
  <c r="W2696" i="5"/>
  <c r="W2562" i="5"/>
  <c r="X2562" i="5"/>
  <c r="X2498" i="5"/>
  <c r="O4" i="7"/>
  <c r="X2636" i="5"/>
  <c r="X2499" i="5"/>
  <c r="X2582" i="5"/>
  <c r="W2582" i="5"/>
  <c r="X2570" i="5"/>
  <c r="W2570" i="5"/>
  <c r="X2588" i="5"/>
  <c r="X2641" i="5"/>
  <c r="P263" i="5" l="1"/>
  <c r="P264" i="5"/>
  <c r="R3" i="7"/>
  <c r="Q107" i="5" s="1"/>
  <c r="P357" i="5"/>
  <c r="P295" i="5"/>
  <c r="P291" i="5"/>
  <c r="P287" i="5"/>
  <c r="P283" i="5"/>
  <c r="P279" i="5"/>
  <c r="P310" i="5"/>
  <c r="P306" i="5"/>
  <c r="P302" i="5"/>
  <c r="P321" i="5"/>
  <c r="P331" i="5"/>
  <c r="P327" i="5"/>
  <c r="P408" i="5"/>
  <c r="P404" i="5"/>
  <c r="P400" i="5"/>
  <c r="P396" i="5"/>
  <c r="P392" i="5"/>
  <c r="P388" i="5"/>
  <c r="P384" i="5"/>
  <c r="P380" i="5"/>
  <c r="P320" i="5"/>
  <c r="P399" i="5"/>
  <c r="P391" i="5"/>
  <c r="P383" i="5"/>
  <c r="P293" i="5"/>
  <c r="P289" i="5"/>
  <c r="P281" i="5"/>
  <c r="P312" i="5"/>
  <c r="P300" i="5"/>
  <c r="P329" i="5"/>
  <c r="P398" i="5"/>
  <c r="P382" i="5"/>
  <c r="P405" i="5"/>
  <c r="P294" i="5"/>
  <c r="P290" i="5"/>
  <c r="P286" i="5"/>
  <c r="P282" i="5"/>
  <c r="P313" i="5"/>
  <c r="P309" i="5"/>
  <c r="P305" i="5"/>
  <c r="P301" i="5"/>
  <c r="P330" i="5"/>
  <c r="P411" i="5"/>
  <c r="P407" i="5"/>
  <c r="P395" i="5"/>
  <c r="P387" i="5"/>
  <c r="P412" i="5"/>
  <c r="P308" i="5"/>
  <c r="P410" i="5"/>
  <c r="P390" i="5"/>
  <c r="P303" i="5"/>
  <c r="P328" i="5"/>
  <c r="P401" i="5"/>
  <c r="P393" i="5"/>
  <c r="P385" i="5"/>
  <c r="P403" i="5"/>
  <c r="P285" i="5"/>
  <c r="P304" i="5"/>
  <c r="P319" i="5"/>
  <c r="P406" i="5"/>
  <c r="P402" i="5"/>
  <c r="P394" i="5"/>
  <c r="P386" i="5"/>
  <c r="P292" i="5"/>
  <c r="P288" i="5"/>
  <c r="P284" i="5"/>
  <c r="P280" i="5"/>
  <c r="P311" i="5"/>
  <c r="P307" i="5"/>
  <c r="P322" i="5"/>
  <c r="P332" i="5"/>
  <c r="P409" i="5"/>
  <c r="P397" i="5"/>
  <c r="P389" i="5"/>
  <c r="P381" i="5"/>
  <c r="P157" i="5"/>
  <c r="P416" i="5"/>
  <c r="P160" i="5"/>
  <c r="P56" i="5"/>
  <c r="P511" i="5"/>
  <c r="P119" i="5"/>
  <c r="P497" i="5"/>
  <c r="P107" i="5"/>
  <c r="P466" i="5"/>
  <c r="P444" i="5"/>
  <c r="P103" i="5"/>
  <c r="U11" i="7"/>
  <c r="Q6" i="7"/>
  <c r="P184" i="5"/>
  <c r="P504" i="5"/>
  <c r="P173" i="5"/>
  <c r="P536" i="5"/>
  <c r="P469" i="5"/>
  <c r="P237" i="5"/>
  <c r="P205" i="5"/>
  <c r="P349" i="5"/>
  <c r="P335" i="5"/>
  <c r="P26" i="5"/>
  <c r="P65" i="5"/>
  <c r="P137" i="5"/>
  <c r="P468" i="5"/>
  <c r="P563" i="5"/>
  <c r="P316" i="5"/>
  <c r="P543" i="5"/>
  <c r="P20" i="5"/>
  <c r="P424" i="5"/>
  <c r="P314" i="5"/>
  <c r="P477" i="5"/>
  <c r="P58" i="5"/>
  <c r="P164" i="5"/>
  <c r="P168" i="5"/>
  <c r="P573" i="5"/>
  <c r="P188" i="5"/>
  <c r="P523" i="5"/>
  <c r="P200" i="5"/>
  <c r="P227" i="5"/>
  <c r="P130" i="5"/>
  <c r="P318" i="5"/>
  <c r="P211" i="5"/>
  <c r="P510" i="5"/>
  <c r="P136" i="5"/>
  <c r="P558" i="5"/>
  <c r="P268" i="5"/>
  <c r="P296" i="5"/>
  <c r="P502" i="5"/>
  <c r="P32" i="5"/>
  <c r="P242" i="5"/>
  <c r="P532" i="5"/>
  <c r="P352" i="5"/>
  <c r="P152" i="5"/>
  <c r="P207" i="5"/>
  <c r="P226" i="5"/>
  <c r="P449" i="5"/>
  <c r="P436" i="5"/>
  <c r="P61" i="5"/>
  <c r="P441" i="5"/>
  <c r="P4" i="5"/>
  <c r="P445" i="5"/>
  <c r="P9" i="5"/>
  <c r="P520" i="5"/>
  <c r="P88" i="5"/>
  <c r="P182" i="5"/>
  <c r="P540" i="5"/>
  <c r="P222" i="5"/>
  <c r="P324" i="5"/>
  <c r="P97" i="5"/>
  <c r="P556" i="5"/>
  <c r="P134" i="5"/>
  <c r="P81" i="5"/>
  <c r="P337" i="5"/>
  <c r="P232" i="5"/>
  <c r="P257" i="5"/>
  <c r="P456" i="5"/>
  <c r="P458" i="5"/>
  <c r="P238" i="5"/>
  <c r="P554" i="5"/>
  <c r="P135" i="5"/>
  <c r="P489" i="5"/>
  <c r="P216" i="5"/>
  <c r="P45" i="5"/>
  <c r="P163" i="5"/>
  <c r="P495" i="5"/>
  <c r="P31" i="5"/>
  <c r="U10" i="7"/>
  <c r="P96" i="5"/>
  <c r="P44" i="5"/>
  <c r="P101" i="5"/>
  <c r="P341" i="5"/>
  <c r="P12" i="5"/>
  <c r="P530" i="5"/>
  <c r="P67" i="5"/>
  <c r="P369" i="5"/>
  <c r="P102" i="5"/>
  <c r="P181" i="5"/>
  <c r="P544" i="5"/>
  <c r="P23" i="5"/>
  <c r="P213" i="5"/>
  <c r="P100" i="5"/>
  <c r="P235" i="5"/>
  <c r="P243" i="5"/>
  <c r="P475" i="5"/>
  <c r="P417" i="5"/>
  <c r="P372" i="5"/>
  <c r="P435" i="5"/>
  <c r="P348" i="5"/>
  <c r="P315" i="5"/>
  <c r="P224" i="5"/>
  <c r="P204" i="5"/>
  <c r="P550" i="5"/>
  <c r="P342" i="5"/>
  <c r="P82" i="5"/>
  <c r="P123" i="5"/>
  <c r="P498" i="5"/>
  <c r="P156" i="5"/>
  <c r="P197" i="5"/>
  <c r="P361" i="5"/>
  <c r="P347" i="5"/>
  <c r="P507" i="5"/>
  <c r="P422" i="5"/>
  <c r="P479" i="5"/>
  <c r="P470" i="5"/>
  <c r="P29" i="5"/>
  <c r="P278" i="5"/>
  <c r="P496" i="5"/>
  <c r="P271" i="5"/>
  <c r="P202" i="5"/>
  <c r="P17" i="5"/>
  <c r="P95" i="5"/>
  <c r="P35" i="5"/>
  <c r="P557" i="5"/>
  <c r="P568" i="5"/>
  <c r="P149" i="5"/>
  <c r="P438" i="5"/>
  <c r="P454" i="5"/>
  <c r="P451" i="5"/>
  <c r="P114" i="5"/>
  <c r="P187" i="5"/>
  <c r="P350" i="5"/>
  <c r="P356" i="5"/>
  <c r="R6" i="7"/>
  <c r="P214" i="5"/>
  <c r="P570" i="5"/>
  <c r="P203" i="5"/>
  <c r="P33" i="5"/>
  <c r="P175" i="5"/>
  <c r="P252" i="5"/>
  <c r="P225" i="5"/>
  <c r="P122" i="5"/>
  <c r="P374" i="5"/>
  <c r="P161" i="5"/>
  <c r="P209" i="5"/>
  <c r="P562" i="5"/>
  <c r="P246" i="5"/>
  <c r="P53" i="5"/>
  <c r="P145" i="5"/>
  <c r="P434" i="5"/>
  <c r="P503" i="5"/>
  <c r="U7" i="7"/>
  <c r="P70" i="5"/>
  <c r="P116" i="5"/>
  <c r="P84" i="5"/>
  <c r="P338" i="5"/>
  <c r="P365" i="5"/>
  <c r="P230" i="5"/>
  <c r="P142" i="5"/>
  <c r="P233" i="5"/>
  <c r="P343" i="5"/>
  <c r="P572" i="5"/>
  <c r="P358" i="5"/>
  <c r="P111" i="5"/>
  <c r="P512" i="5"/>
  <c r="U13" i="7"/>
  <c r="P47" i="5"/>
  <c r="P258" i="5"/>
  <c r="P426" i="5"/>
  <c r="P92" i="5"/>
  <c r="P471" i="5"/>
  <c r="P467" i="5"/>
  <c r="P351" i="5"/>
  <c r="P150" i="5"/>
  <c r="P548" i="5"/>
  <c r="U8" i="7"/>
  <c r="P108" i="5"/>
  <c r="P551" i="5"/>
  <c r="P37" i="5"/>
  <c r="P524" i="5"/>
  <c r="P336" i="5"/>
  <c r="P153" i="5"/>
  <c r="P367" i="5"/>
  <c r="P420" i="5"/>
  <c r="P165" i="5"/>
  <c r="P440" i="5"/>
  <c r="P125" i="5"/>
  <c r="P36" i="5"/>
  <c r="P375" i="5"/>
  <c r="P38" i="5"/>
  <c r="P19" i="5"/>
  <c r="P453" i="5"/>
  <c r="P63" i="5"/>
  <c r="P155" i="5"/>
  <c r="P334" i="5"/>
  <c r="U9" i="7"/>
  <c r="P482" i="5"/>
  <c r="P72" i="5"/>
  <c r="P355" i="5"/>
  <c r="P158" i="5"/>
  <c r="P299" i="5"/>
  <c r="P340" i="5"/>
  <c r="P16" i="5"/>
  <c r="P261" i="5"/>
  <c r="P552" i="5"/>
  <c r="P446" i="5"/>
  <c r="P18" i="5"/>
  <c r="P154" i="5"/>
  <c r="P59" i="5"/>
  <c r="P75" i="5"/>
  <c r="P262" i="5"/>
  <c r="P325" i="5"/>
  <c r="P46" i="5"/>
  <c r="P346" i="5"/>
  <c r="P539" i="5"/>
  <c r="P418" i="5"/>
  <c r="P333" i="5"/>
  <c r="P545" i="5"/>
  <c r="P80" i="5"/>
  <c r="P561" i="5"/>
  <c r="U4" i="7"/>
  <c r="P146" i="5"/>
  <c r="P94" i="5"/>
  <c r="P492" i="5"/>
  <c r="P457" i="5"/>
  <c r="P493" i="5"/>
  <c r="P564" i="5"/>
  <c r="P186" i="5"/>
  <c r="P494" i="5"/>
  <c r="P185" i="5"/>
  <c r="P13" i="5"/>
  <c r="P317" i="5"/>
  <c r="P60" i="5"/>
  <c r="P128" i="5"/>
  <c r="P509" i="5"/>
  <c r="P354" i="5"/>
  <c r="P490" i="5"/>
  <c r="P323" i="5"/>
  <c r="P113" i="5"/>
  <c r="P455" i="5"/>
  <c r="P192" i="5"/>
  <c r="P533" i="5"/>
  <c r="P221" i="5"/>
  <c r="P478" i="5"/>
  <c r="P180" i="5"/>
  <c r="P272" i="5"/>
  <c r="P483" i="5"/>
  <c r="P260" i="5"/>
  <c r="P66" i="5"/>
  <c r="P519" i="5"/>
  <c r="P531" i="5"/>
  <c r="P83" i="5"/>
  <c r="P379" i="5"/>
  <c r="P344" i="5"/>
  <c r="P11" i="5"/>
  <c r="P193" i="5"/>
  <c r="P515" i="5"/>
  <c r="P541" i="5"/>
  <c r="P51" i="5"/>
  <c r="P460" i="5"/>
  <c r="P183" i="5"/>
  <c r="P241" i="5"/>
  <c r="P229" i="5"/>
  <c r="P522" i="5"/>
  <c r="P549" i="5"/>
  <c r="P518" i="5"/>
  <c r="P485" i="5"/>
  <c r="P373" i="5"/>
  <c r="P244" i="5"/>
  <c r="P491" i="5"/>
  <c r="P138" i="5"/>
  <c r="P547" i="5"/>
  <c r="P10" i="5"/>
  <c r="P42" i="5"/>
  <c r="P443" i="5"/>
  <c r="P251" i="5"/>
  <c r="P472" i="5"/>
  <c r="P178" i="5"/>
  <c r="P24" i="5"/>
  <c r="P52" i="5"/>
  <c r="P566" i="5"/>
  <c r="U5" i="7"/>
  <c r="P376" i="5"/>
  <c r="P476" i="5"/>
  <c r="P378" i="5"/>
  <c r="P516" i="5"/>
  <c r="P159" i="5"/>
  <c r="P132" i="5"/>
  <c r="P110" i="5"/>
  <c r="P198" i="5"/>
  <c r="P118" i="5"/>
  <c r="P521" i="5"/>
  <c r="P433" i="5"/>
  <c r="P117" i="5"/>
  <c r="P249" i="5"/>
  <c r="P535" i="5"/>
  <c r="P115" i="5"/>
  <c r="P255" i="5"/>
  <c r="P34" i="5"/>
  <c r="P366" i="5"/>
  <c r="P144" i="5"/>
  <c r="P565" i="5"/>
  <c r="P363" i="5"/>
  <c r="P528" i="5"/>
  <c r="P432" i="5"/>
  <c r="P68" i="5"/>
  <c r="P41" i="5"/>
  <c r="P425" i="5"/>
  <c r="P250" i="5"/>
  <c r="P194" i="5"/>
  <c r="P3" i="5"/>
  <c r="P208" i="5"/>
  <c r="P86" i="5"/>
  <c r="P484" i="5"/>
  <c r="P345" i="5"/>
  <c r="P139" i="5"/>
  <c r="P62" i="5"/>
  <c r="P71" i="5"/>
  <c r="U6" i="7"/>
  <c r="P50" i="5"/>
  <c r="P499" i="5"/>
  <c r="P254" i="5"/>
  <c r="P555" i="5"/>
  <c r="P276" i="5"/>
  <c r="P30" i="5"/>
  <c r="P210" i="5"/>
  <c r="P171" i="5"/>
  <c r="U12" i="7"/>
  <c r="P326" i="5"/>
  <c r="P79" i="5"/>
  <c r="P527" i="5"/>
  <c r="P359" i="5"/>
  <c r="P415" i="5"/>
  <c r="P169" i="5"/>
  <c r="P473" i="5"/>
  <c r="P106" i="5"/>
  <c r="P27" i="5"/>
  <c r="P297" i="5"/>
  <c r="P463" i="5"/>
  <c r="P431" i="5"/>
  <c r="P480" i="5"/>
  <c r="P259" i="5"/>
  <c r="P487" i="5"/>
  <c r="P64" i="5"/>
  <c r="P534" i="5"/>
  <c r="P179" i="5"/>
  <c r="P448" i="5"/>
  <c r="P236" i="5"/>
  <c r="P442" i="5"/>
  <c r="P461" i="5"/>
  <c r="P120" i="5"/>
  <c r="P7" i="5"/>
  <c r="P506" i="5"/>
  <c r="P486" i="5"/>
  <c r="P133" i="5"/>
  <c r="P69" i="5"/>
  <c r="P231" i="5"/>
  <c r="P277" i="5"/>
  <c r="P508" i="5"/>
  <c r="P274" i="5"/>
  <c r="P459" i="5"/>
  <c r="P228" i="5"/>
  <c r="P172" i="5"/>
  <c r="P77" i="5"/>
  <c r="P526" i="5"/>
  <c r="P439" i="5"/>
  <c r="P413" i="5"/>
  <c r="P55" i="5"/>
  <c r="P567" i="5"/>
  <c r="P377" i="5"/>
  <c r="P104" i="5"/>
  <c r="P40" i="5"/>
  <c r="P131" i="5"/>
  <c r="P513" i="5"/>
  <c r="P370" i="5"/>
  <c r="P256" i="5"/>
  <c r="P462" i="5"/>
  <c r="P500" i="5"/>
  <c r="P89" i="5"/>
  <c r="P140" i="5"/>
  <c r="P141" i="5"/>
  <c r="P525" i="5"/>
  <c r="P537" i="5"/>
  <c r="P529" i="5"/>
  <c r="P427" i="5"/>
  <c r="P501" i="5"/>
  <c r="P15" i="5"/>
  <c r="P195" i="5"/>
  <c r="P267" i="5"/>
  <c r="P14" i="5"/>
  <c r="P8" i="5"/>
  <c r="P85" i="5"/>
  <c r="P78" i="5"/>
  <c r="P170" i="5"/>
  <c r="P177" i="5"/>
  <c r="P199" i="5"/>
  <c r="P464" i="5"/>
  <c r="P166" i="5"/>
  <c r="P368" i="5"/>
  <c r="P93" i="5"/>
  <c r="P206" i="5"/>
  <c r="P196" i="5"/>
  <c r="P546" i="5"/>
  <c r="P571" i="5"/>
  <c r="P298" i="5"/>
  <c r="P360" i="5"/>
  <c r="P127" i="5"/>
  <c r="P99" i="5"/>
  <c r="P129" i="5"/>
  <c r="P275" i="5"/>
  <c r="P105" i="5"/>
  <c r="P49" i="5"/>
  <c r="P437" i="5"/>
  <c r="P74" i="5"/>
  <c r="P22" i="5"/>
  <c r="P28" i="5"/>
  <c r="P371" i="5"/>
  <c r="P112" i="5"/>
  <c r="P452" i="5"/>
  <c r="P147" i="5"/>
  <c r="P481" i="5"/>
  <c r="P148" i="5"/>
  <c r="P270" i="5"/>
  <c r="P414" i="5"/>
  <c r="P91" i="5"/>
  <c r="P465" i="5"/>
  <c r="P553" i="5"/>
  <c r="P247" i="5"/>
  <c r="P517" i="5"/>
  <c r="P488" i="5"/>
  <c r="P421" i="5"/>
  <c r="P560" i="5"/>
  <c r="P87" i="5"/>
  <c r="P212" i="5"/>
  <c r="P514" i="5"/>
  <c r="P273" i="5"/>
  <c r="P430" i="5"/>
  <c r="P450" i="5"/>
  <c r="P162" i="5"/>
  <c r="P353" i="5"/>
  <c r="P339" i="5"/>
  <c r="P364" i="5"/>
  <c r="P234" i="5"/>
  <c r="P73" i="5"/>
  <c r="P124" i="5"/>
  <c r="P447" i="5"/>
  <c r="P248" i="5"/>
  <c r="P215" i="5"/>
  <c r="P538" i="5"/>
  <c r="P121" i="5"/>
  <c r="P505" i="5"/>
  <c r="P151" i="5"/>
  <c r="P190" i="5"/>
  <c r="P542" i="5"/>
  <c r="P90" i="5"/>
  <c r="P189" i="5"/>
  <c r="P167" i="5"/>
  <c r="P269" i="5"/>
  <c r="P43" i="5"/>
  <c r="P474" i="5"/>
  <c r="P423" i="5"/>
  <c r="P240" i="5"/>
  <c r="P143" i="5"/>
  <c r="P6" i="5"/>
  <c r="P98" i="5"/>
  <c r="P429" i="5"/>
  <c r="P191" i="5"/>
  <c r="P239" i="5"/>
  <c r="P76" i="5"/>
  <c r="P419" i="5"/>
  <c r="P109" i="5"/>
  <c r="P57" i="5"/>
  <c r="P559" i="5"/>
  <c r="U3" i="7"/>
  <c r="P428" i="5"/>
  <c r="P245" i="5"/>
  <c r="P39" i="5"/>
  <c r="P362" i="5"/>
  <c r="P126" i="5"/>
  <c r="P253" i="5"/>
  <c r="P201" i="5"/>
  <c r="P569" i="5"/>
  <c r="Q245" i="5"/>
  <c r="Q222" i="5"/>
  <c r="Q262" i="5"/>
  <c r="Q188" i="5"/>
  <c r="Q175" i="5"/>
  <c r="Q195" i="5"/>
  <c r="Q315" i="5"/>
  <c r="Q213" i="5"/>
  <c r="Q261" i="5"/>
  <c r="Q29" i="5"/>
  <c r="Q83" i="5"/>
  <c r="Q369" i="5"/>
  <c r="Q68" i="5"/>
  <c r="Q69" i="5"/>
  <c r="Q297" i="5"/>
  <c r="Q115" i="5"/>
  <c r="Q539" i="5"/>
  <c r="Q415" i="5"/>
  <c r="Q135" i="5"/>
  <c r="Q340" i="5"/>
  <c r="Q93" i="5"/>
  <c r="Q190" i="5"/>
  <c r="Q353" i="5"/>
  <c r="Q235" i="5"/>
  <c r="Q373" i="5"/>
  <c r="Q49" i="5"/>
  <c r="Q236" i="5"/>
  <c r="Q239" i="5"/>
  <c r="Q208" i="5"/>
  <c r="Q254" i="5"/>
  <c r="Q357" i="5"/>
  <c r="Q45" i="5"/>
  <c r="Q121" i="5"/>
  <c r="Q61" i="5"/>
  <c r="Q358" i="5"/>
  <c r="Q108" i="5"/>
  <c r="Q169" i="5"/>
  <c r="Q249" i="5"/>
  <c r="Q77" i="5"/>
  <c r="Q181" i="5"/>
  <c r="Q160" i="5"/>
  <c r="Q131" i="5"/>
  <c r="Q228" i="5"/>
  <c r="Q87" i="5"/>
  <c r="Q356" i="5"/>
  <c r="Q132" i="5"/>
  <c r="Q350" i="5"/>
  <c r="Q500" i="5"/>
  <c r="Q343" i="5"/>
  <c r="Q549" i="5"/>
  <c r="Q63" i="5"/>
  <c r="Q510" i="5"/>
  <c r="Q502" i="5"/>
  <c r="Q153" i="5"/>
  <c r="Q182" i="5"/>
  <c r="Q518" i="5"/>
  <c r="Q13" i="5"/>
  <c r="Q248" i="5"/>
  <c r="Q269" i="5"/>
  <c r="Q359" i="5"/>
  <c r="Q187" i="5"/>
  <c r="Q326" i="5"/>
  <c r="Q314" i="5"/>
  <c r="Q241" i="5"/>
  <c r="Q242" i="5"/>
  <c r="Q367" i="5"/>
  <c r="Q250" i="5"/>
  <c r="Q258" i="5"/>
  <c r="Q274" i="5"/>
  <c r="Q162" i="5"/>
  <c r="Q210" i="5"/>
  <c r="Q123" i="5"/>
  <c r="Q194" i="5"/>
  <c r="Q535" i="5"/>
  <c r="Q92" i="5"/>
  <c r="Q513" i="5"/>
  <c r="Q379" i="5"/>
  <c r="Q47" i="5"/>
  <c r="Q418" i="5"/>
  <c r="Q562" i="5"/>
  <c r="Q86" i="5"/>
  <c r="Q89" i="5"/>
  <c r="Q424" i="5"/>
  <c r="Q79" i="5"/>
  <c r="Q533" i="5"/>
  <c r="Q105" i="5"/>
  <c r="Q28" i="5"/>
  <c r="Q119" i="5"/>
  <c r="Q566" i="5"/>
  <c r="Q232" i="5"/>
  <c r="Q33" i="5"/>
  <c r="Q167" i="5"/>
  <c r="Q23" i="5"/>
  <c r="Q43" i="5"/>
  <c r="Q372" i="5"/>
  <c r="Q40" i="5"/>
  <c r="Q59" i="5"/>
  <c r="Q238" i="5"/>
  <c r="Q184" i="5"/>
  <c r="Q99" i="5"/>
  <c r="Q323" i="5"/>
  <c r="Q136" i="5"/>
  <c r="Q299" i="5"/>
  <c r="Q82" i="5"/>
  <c r="Q20" i="5"/>
  <c r="Q145" i="5"/>
  <c r="Q567" i="5"/>
  <c r="Q479" i="5"/>
  <c r="Q473" i="5"/>
  <c r="Q501" i="5"/>
  <c r="Q558" i="5"/>
  <c r="Q559" i="5"/>
  <c r="Q488" i="5"/>
  <c r="Q573" i="5"/>
  <c r="Q531" i="5"/>
  <c r="Q244" i="5"/>
  <c r="Q483" i="5"/>
  <c r="Q529" i="5"/>
  <c r="Q465" i="5"/>
  <c r="Q560" i="5"/>
  <c r="Q469" i="5"/>
  <c r="Q564" i="5"/>
  <c r="Q461" i="5"/>
  <c r="Q468" i="5"/>
  <c r="Q342" i="5"/>
  <c r="Q129" i="5"/>
  <c r="Q413" i="5"/>
  <c r="Q450" i="5"/>
  <c r="Q200" i="5"/>
  <c r="Q15" i="5"/>
  <c r="Q364" i="5"/>
  <c r="Q345" i="5"/>
  <c r="Q347" i="5"/>
  <c r="Q346" i="5"/>
  <c r="Q144" i="5"/>
  <c r="Q180" i="5"/>
  <c r="Q361" i="5"/>
  <c r="Q112" i="5"/>
  <c r="Q354" i="5"/>
  <c r="Q106" i="5"/>
  <c r="Q120" i="5"/>
  <c r="Q234" i="5"/>
  <c r="Q256" i="5"/>
  <c r="Q116" i="5"/>
  <c r="Q143" i="5"/>
  <c r="Q50" i="5"/>
  <c r="Q443" i="5"/>
  <c r="Q70" i="5"/>
  <c r="Q39" i="5"/>
  <c r="Q355" i="5"/>
  <c r="Q481" i="5"/>
  <c r="Q81" i="5"/>
  <c r="Q360" i="5"/>
  <c r="Q255" i="5"/>
  <c r="Q260" i="5"/>
  <c r="Q522" i="5"/>
  <c r="Q498" i="5"/>
  <c r="Q463" i="5"/>
  <c r="Q189" i="5"/>
  <c r="Q110" i="5"/>
  <c r="Q221" i="5"/>
  <c r="Q272" i="5"/>
  <c r="Q458" i="5"/>
  <c r="Q259" i="5"/>
  <c r="Q126" i="5"/>
  <c r="Q76" i="5"/>
  <c r="Q202" i="5"/>
  <c r="Q147" i="5"/>
  <c r="Q51" i="5"/>
  <c r="Q237" i="5"/>
  <c r="Q209" i="5"/>
  <c r="Q91" i="5"/>
  <c r="Q334" i="5"/>
  <c r="Q96" i="5"/>
  <c r="Q42" i="5"/>
  <c r="Q324" i="5"/>
  <c r="Q124" i="5"/>
  <c r="Q177" i="5"/>
  <c r="Q146" i="5"/>
  <c r="Q438" i="5"/>
  <c r="Q524" i="5"/>
  <c r="Q511" i="5"/>
  <c r="Q478" i="5"/>
  <c r="Q491" i="5"/>
  <c r="Q542" i="5"/>
  <c r="Q555" i="5"/>
  <c r="Q557" i="5"/>
  <c r="Q534" i="5"/>
  <c r="Q504" i="5"/>
  <c r="Q553" i="5"/>
  <c r="Q35" i="5"/>
  <c r="Q561" i="5"/>
  <c r="Q476" i="5"/>
  <c r="Q273" i="5"/>
  <c r="Q477" i="5"/>
  <c r="Q459" i="5"/>
  <c r="Q240" i="5"/>
  <c r="Q440" i="5"/>
  <c r="Q337" i="5"/>
  <c r="Q432" i="5"/>
  <c r="Q138" i="5"/>
  <c r="Q550" i="5"/>
  <c r="Q572" i="5"/>
  <c r="Q435" i="5"/>
  <c r="Q426" i="5"/>
  <c r="Q172" i="5"/>
  <c r="Q362" i="5"/>
  <c r="Q225" i="5"/>
  <c r="Q377" i="5"/>
  <c r="Q11" i="5"/>
  <c r="Q179" i="5"/>
  <c r="Q371" i="5"/>
  <c r="Q12" i="5"/>
  <c r="Q211" i="5"/>
  <c r="Q166" i="5"/>
  <c r="Q198" i="5"/>
  <c r="Q370" i="5"/>
  <c r="Q127" i="5"/>
  <c r="Q191" i="5"/>
  <c r="Q55" i="5"/>
  <c r="Q352" i="5"/>
  <c r="Q134" i="5"/>
  <c r="Q428" i="5"/>
  <c r="Q471" i="5"/>
  <c r="Q526" i="5"/>
  <c r="Q425" i="5"/>
  <c r="Q277" i="5"/>
  <c r="Q216" i="5"/>
  <c r="Q341" i="5"/>
  <c r="Q493" i="5"/>
  <c r="Q161" i="5"/>
  <c r="Q150" i="5"/>
  <c r="Q247" i="5"/>
  <c r="Q317" i="5"/>
  <c r="Q133" i="5"/>
  <c r="Q212" i="5"/>
  <c r="Q363" i="5"/>
  <c r="Q8" i="5"/>
  <c r="Q278" i="5"/>
  <c r="Q203" i="5"/>
  <c r="Q318" i="5"/>
  <c r="Q462" i="5"/>
  <c r="Q525" i="5"/>
  <c r="Q442" i="5"/>
  <c r="Q528" i="5"/>
  <c r="Q444" i="5"/>
  <c r="Q427" i="5"/>
  <c r="Q46" i="5"/>
  <c r="Q171" i="5"/>
  <c r="Q378" i="5"/>
  <c r="Q154" i="5"/>
  <c r="Q19" i="5"/>
  <c r="Q125" i="5"/>
  <c r="Q72" i="5"/>
  <c r="Q375" i="5"/>
  <c r="Q486" i="5"/>
  <c r="Q215" i="5"/>
  <c r="Q204" i="5"/>
  <c r="Q530" i="5"/>
  <c r="Q466" i="5"/>
  <c r="Q201" i="5"/>
  <c r="Q475" i="5"/>
  <c r="Q142" i="5"/>
  <c r="Q122" i="5"/>
  <c r="Q467" i="5"/>
  <c r="Q421" i="5"/>
  <c r="Q257" i="5"/>
  <c r="Q44" i="5"/>
  <c r="Q487" i="5"/>
  <c r="Q37" i="5"/>
  <c r="Q419" i="5"/>
  <c r="Q84" i="5"/>
  <c r="Q226" i="5"/>
  <c r="Q22" i="5"/>
  <c r="Q339" i="5"/>
  <c r="Q206" i="5"/>
  <c r="Q111" i="5"/>
  <c r="Q168" i="5"/>
  <c r="Q128" i="5"/>
  <c r="Q366" i="5"/>
  <c r="Q130" i="5"/>
  <c r="Q229" i="5"/>
  <c r="Q344" i="5"/>
  <c r="Q374" i="5"/>
  <c r="Q509" i="5"/>
  <c r="Q482" i="5"/>
  <c r="Q544" i="5"/>
  <c r="Q548" i="5"/>
  <c r="Q499" i="5"/>
  <c r="Q451" i="5"/>
  <c r="Q507" i="5"/>
  <c r="Q485" i="5"/>
  <c r="Q453" i="5"/>
  <c r="Q571" i="5"/>
  <c r="Q536" i="5"/>
  <c r="Q41" i="5"/>
  <c r="Q570" i="5"/>
  <c r="Q163" i="5"/>
  <c r="Q351" i="5"/>
  <c r="Q53" i="5"/>
  <c r="Q480" i="5"/>
  <c r="Q563" i="5"/>
  <c r="Q520" i="5"/>
  <c r="Q569" i="5"/>
  <c r="Q503" i="5"/>
  <c r="Q489" i="5"/>
  <c r="Q517" i="5"/>
  <c r="Q335" i="5"/>
  <c r="Q30" i="5"/>
  <c r="Q464" i="5"/>
  <c r="Q452" i="5"/>
  <c r="Q445" i="5"/>
  <c r="Q233" i="5"/>
  <c r="Q275" i="5"/>
  <c r="Q52" i="5"/>
  <c r="Q34" i="5"/>
  <c r="Q36" i="5"/>
  <c r="Q155" i="5"/>
  <c r="Q246" i="5"/>
  <c r="Q532" i="5"/>
  <c r="Q508" i="5"/>
  <c r="Q333" i="5"/>
  <c r="Q103" i="5"/>
  <c r="Q268" i="5"/>
  <c r="Q547" i="5"/>
  <c r="Q556" i="5"/>
  <c r="Q545" i="5"/>
  <c r="Q253" i="5"/>
  <c r="Q336" i="5"/>
  <c r="Q32" i="5"/>
  <c r="Q365" i="5"/>
  <c r="Q149" i="5"/>
  <c r="Q197" i="5"/>
  <c r="Q205" i="5"/>
  <c r="Q316" i="5"/>
  <c r="Q521" i="5"/>
  <c r="Q470" i="5"/>
  <c r="Q298" i="5"/>
  <c r="Q100" i="5"/>
  <c r="Q472" i="5"/>
  <c r="Q441" i="5"/>
  <c r="Q448" i="5"/>
  <c r="Q158" i="5"/>
  <c r="Q474" i="5"/>
  <c r="Q117" i="5"/>
  <c r="Q58" i="5"/>
  <c r="Q270" i="5"/>
  <c r="Q137" i="5"/>
  <c r="Q4" i="5"/>
  <c r="Q494" i="5"/>
  <c r="Q449" i="5"/>
  <c r="Q523" i="5"/>
  <c r="Q90" i="5"/>
  <c r="Q252" i="5"/>
  <c r="Q151" i="5"/>
  <c r="Q551" i="5"/>
  <c r="Q164" i="5"/>
  <c r="Q543" i="5"/>
  <c r="Q431" i="5"/>
  <c r="Q325" i="5" l="1"/>
  <c r="Q141" i="5"/>
  <c r="Q565" i="5"/>
  <c r="Q338" i="5"/>
  <c r="Q514" i="5"/>
  <c r="Q546" i="5"/>
  <c r="Q31" i="5"/>
  <c r="Q456" i="5"/>
  <c r="Q118" i="5"/>
  <c r="Q505" i="5"/>
  <c r="Q497" i="5"/>
  <c r="Q231" i="5"/>
  <c r="Q9" i="5"/>
  <c r="Q193" i="5"/>
  <c r="Q10" i="5"/>
  <c r="Q230" i="5"/>
  <c r="Q159" i="5"/>
  <c r="Q16" i="5"/>
  <c r="Q102" i="5"/>
  <c r="Q538" i="5"/>
  <c r="Q24" i="5"/>
  <c r="Q568" i="5"/>
  <c r="Q74" i="5"/>
  <c r="Q423" i="5"/>
  <c r="Q496" i="5"/>
  <c r="Q109" i="5"/>
  <c r="Q541" i="5"/>
  <c r="Q484" i="5"/>
  <c r="Q114" i="5"/>
  <c r="Q348" i="5"/>
  <c r="X348" i="5" s="1"/>
  <c r="Q455" i="5"/>
  <c r="X455" i="5" s="1"/>
  <c r="Q446" i="5"/>
  <c r="X446" i="5" s="1"/>
  <c r="Q537" i="5"/>
  <c r="Q78" i="5"/>
  <c r="Q3" i="5"/>
  <c r="Q97" i="5"/>
  <c r="Q251" i="5"/>
  <c r="Q65" i="5"/>
  <c r="Q101" i="5"/>
  <c r="Q224" i="5"/>
  <c r="Q267" i="5"/>
  <c r="Q422" i="5"/>
  <c r="Q490" i="5"/>
  <c r="Q186" i="5"/>
  <c r="Q156" i="5"/>
  <c r="Q185" i="5"/>
  <c r="Q447" i="5"/>
  <c r="Q18" i="5"/>
  <c r="Q540" i="5"/>
  <c r="Q192" i="5"/>
  <c r="Q492" i="5"/>
  <c r="Q519" i="5"/>
  <c r="Q66" i="5"/>
  <c r="Q376" i="5"/>
  <c r="Q94" i="5"/>
  <c r="Q152" i="5"/>
  <c r="Q271" i="5"/>
  <c r="Q140" i="5"/>
  <c r="Q429" i="5"/>
  <c r="Q495" i="5"/>
  <c r="Q139" i="5"/>
  <c r="Q104" i="5"/>
  <c r="Q460" i="5"/>
  <c r="Q506" i="5"/>
  <c r="X506" i="5" s="1"/>
  <c r="Q437" i="5"/>
  <c r="Q434" i="5"/>
  <c r="Q527" i="5"/>
  <c r="Q420" i="5"/>
  <c r="Q71" i="5"/>
  <c r="Q433" i="5"/>
  <c r="Q113" i="5"/>
  <c r="Q62" i="5"/>
  <c r="Q26" i="5"/>
  <c r="Q165" i="5"/>
  <c r="Q95" i="5"/>
  <c r="Q416" i="5"/>
  <c r="Q6" i="5"/>
  <c r="Q515" i="5"/>
  <c r="Q414" i="5"/>
  <c r="Q457" i="5"/>
  <c r="Q173" i="5"/>
  <c r="Q178" i="5"/>
  <c r="Q349" i="5"/>
  <c r="Q243" i="5"/>
  <c r="Q80" i="5"/>
  <c r="Q439" i="5"/>
  <c r="Q38" i="5"/>
  <c r="Q88" i="5"/>
  <c r="Q157" i="5"/>
  <c r="Q73" i="5"/>
  <c r="Q17" i="5"/>
  <c r="Q227" i="5"/>
  <c r="Q98" i="5"/>
  <c r="Q436" i="5"/>
  <c r="W436" i="5" s="1"/>
  <c r="Q27" i="5"/>
  <c r="Q296" i="5"/>
  <c r="X296" i="5" s="1"/>
  <c r="Q554" i="5"/>
  <c r="Q85" i="5"/>
  <c r="Q148" i="5"/>
  <c r="Q67" i="5"/>
  <c r="Q417" i="5"/>
  <c r="Q516" i="5"/>
  <c r="Q75" i="5"/>
  <c r="Q14" i="5"/>
  <c r="Q60" i="5"/>
  <c r="Q368" i="5"/>
  <c r="Q214" i="5"/>
  <c r="Q512" i="5"/>
  <c r="Q207" i="5"/>
  <c r="Q454" i="5"/>
  <c r="Q199" i="5"/>
  <c r="Q430" i="5"/>
  <c r="Q170" i="5"/>
  <c r="Q276" i="5"/>
  <c r="Q56" i="5"/>
  <c r="Q552" i="5"/>
  <c r="Q196" i="5"/>
  <c r="Q64" i="5"/>
  <c r="Q183" i="5"/>
  <c r="Q57" i="5"/>
  <c r="Q7" i="5"/>
  <c r="Q285" i="5"/>
  <c r="Q264" i="5"/>
  <c r="Q263" i="5"/>
  <c r="X263" i="5" s="1"/>
  <c r="Q331" i="5"/>
  <c r="Q281" i="5"/>
  <c r="X281" i="5" s="1"/>
  <c r="Q322" i="5"/>
  <c r="Q292" i="5"/>
  <c r="X292" i="5" s="1"/>
  <c r="Q403" i="5"/>
  <c r="Q407" i="5"/>
  <c r="Q411" i="5"/>
  <c r="Q381" i="5"/>
  <c r="Q382" i="5"/>
  <c r="Q286" i="5"/>
  <c r="Q332" i="5"/>
  <c r="Q394" i="5"/>
  <c r="Q404" i="5"/>
  <c r="Q386" i="5"/>
  <c r="Q402" i="5"/>
  <c r="Q408" i="5"/>
  <c r="Q398" i="5"/>
  <c r="Q412" i="5"/>
  <c r="Q327" i="5"/>
  <c r="Q329" i="5"/>
  <c r="Q399" i="5"/>
  <c r="Q302" i="5"/>
  <c r="Q389" i="5"/>
  <c r="Q393" i="5"/>
  <c r="Q312" i="5"/>
  <c r="Q309" i="5"/>
  <c r="Q287" i="5"/>
  <c r="W287" i="5" s="1"/>
  <c r="Q397" i="5"/>
  <c r="Q405" i="5"/>
  <c r="Q289" i="5"/>
  <c r="W289" i="5" s="1"/>
  <c r="Q313" i="5"/>
  <c r="Q291" i="5"/>
  <c r="Q409" i="5"/>
  <c r="Q328" i="5"/>
  <c r="Q293" i="5"/>
  <c r="W293" i="5" s="1"/>
  <c r="Q282" i="5"/>
  <c r="Q295" i="5"/>
  <c r="Q401" i="5"/>
  <c r="Q380" i="5"/>
  <c r="Q307" i="5"/>
  <c r="Q410" i="5"/>
  <c r="Q383" i="5"/>
  <c r="Q330" i="5"/>
  <c r="Q290" i="5"/>
  <c r="W290" i="5" s="1"/>
  <c r="Q306" i="5"/>
  <c r="Q390" i="5"/>
  <c r="Q396" i="5"/>
  <c r="Q311" i="5"/>
  <c r="Q319" i="5"/>
  <c r="Q387" i="5"/>
  <c r="Q320" i="5"/>
  <c r="Q294" i="5"/>
  <c r="Q310" i="5"/>
  <c r="Q406" i="5"/>
  <c r="Q384" i="5"/>
  <c r="Q303" i="5"/>
  <c r="Q321" i="5"/>
  <c r="Q280" i="5"/>
  <c r="X280" i="5" s="1"/>
  <c r="Q304" i="5"/>
  <c r="Q391" i="5"/>
  <c r="Q301" i="5"/>
  <c r="Q388" i="5"/>
  <c r="Q279" i="5"/>
  <c r="Q300" i="5"/>
  <c r="Q400" i="5"/>
  <c r="Q288" i="5"/>
  <c r="Q385" i="5"/>
  <c r="Q284" i="5"/>
  <c r="Q308" i="5"/>
  <c r="Q395" i="5"/>
  <c r="Q305" i="5"/>
  <c r="Q392" i="5"/>
  <c r="Q283" i="5"/>
  <c r="W551" i="5"/>
  <c r="X551" i="5"/>
  <c r="X219" i="5"/>
  <c r="W219" i="5"/>
  <c r="X1363" i="5"/>
  <c r="W1363" i="5"/>
  <c r="X1782" i="5"/>
  <c r="W1782" i="5"/>
  <c r="X1544" i="5"/>
  <c r="W1544" i="5"/>
  <c r="W1355" i="5"/>
  <c r="X1355" i="5"/>
  <c r="W1348" i="5"/>
  <c r="X1348" i="5"/>
  <c r="X1323" i="5"/>
  <c r="W1323" i="5"/>
  <c r="W472" i="5"/>
  <c r="X472" i="5"/>
  <c r="W1889" i="5"/>
  <c r="X1889" i="5"/>
  <c r="X316" i="5"/>
  <c r="W316" i="5"/>
  <c r="X1601" i="5"/>
  <c r="W1601" i="5"/>
  <c r="X1259" i="5"/>
  <c r="W1259" i="5"/>
  <c r="W1283" i="5"/>
  <c r="X1283" i="5"/>
  <c r="W545" i="5"/>
  <c r="X545" i="5"/>
  <c r="X764" i="5"/>
  <c r="W764" i="5"/>
  <c r="X556" i="5"/>
  <c r="W556" i="5"/>
  <c r="W508" i="5"/>
  <c r="X508" i="5"/>
  <c r="W1238" i="5"/>
  <c r="X1238" i="5"/>
  <c r="W1845" i="5"/>
  <c r="X1845" i="5"/>
  <c r="W1536" i="5"/>
  <c r="X1536" i="5"/>
  <c r="W1517" i="5"/>
  <c r="X1517" i="5"/>
  <c r="W1561" i="5"/>
  <c r="X1561" i="5"/>
  <c r="X1308" i="5"/>
  <c r="W1308" i="5"/>
  <c r="X1102" i="5"/>
  <c r="W1102" i="5"/>
  <c r="W563" i="5"/>
  <c r="X563" i="5"/>
  <c r="W1059" i="5"/>
  <c r="X1059" i="5"/>
  <c r="W351" i="5"/>
  <c r="X351" i="5"/>
  <c r="X1179" i="5"/>
  <c r="W1179" i="5"/>
  <c r="W338" i="5"/>
  <c r="X338" i="5"/>
  <c r="W1852" i="5"/>
  <c r="X1852" i="5"/>
  <c r="W1394" i="5"/>
  <c r="X1394" i="5"/>
  <c r="X1749" i="5"/>
  <c r="W1749" i="5"/>
  <c r="X1153" i="5"/>
  <c r="W1153" i="5"/>
  <c r="X1564" i="5"/>
  <c r="W1564" i="5"/>
  <c r="X344" i="5"/>
  <c r="W344" i="5"/>
  <c r="W1149" i="5"/>
  <c r="X1149" i="5"/>
  <c r="W128" i="5"/>
  <c r="X128" i="5"/>
  <c r="W1497" i="5"/>
  <c r="X1497" i="5"/>
  <c r="W1066" i="5"/>
  <c r="X1066" i="5"/>
  <c r="X1429" i="5"/>
  <c r="W1429" i="5"/>
  <c r="X84" i="5"/>
  <c r="W84" i="5"/>
  <c r="W1332" i="5"/>
  <c r="X1332" i="5"/>
  <c r="X786" i="5"/>
  <c r="W786" i="5"/>
  <c r="W1811" i="5"/>
  <c r="X1811" i="5"/>
  <c r="X1353" i="5"/>
  <c r="W1353" i="5"/>
  <c r="W1107" i="5"/>
  <c r="X1107" i="5"/>
  <c r="X795" i="5"/>
  <c r="W795" i="5"/>
  <c r="X1567" i="5"/>
  <c r="W1567" i="5"/>
  <c r="W699" i="5"/>
  <c r="X699" i="5"/>
  <c r="X215" i="5"/>
  <c r="W215" i="5"/>
  <c r="W807" i="5"/>
  <c r="X807" i="5"/>
  <c r="W1719" i="5"/>
  <c r="X1719" i="5"/>
  <c r="W782" i="5"/>
  <c r="X782" i="5"/>
  <c r="W171" i="5"/>
  <c r="X171" i="5"/>
  <c r="X429" i="5"/>
  <c r="W429" i="5"/>
  <c r="X1126" i="5"/>
  <c r="W1126" i="5"/>
  <c r="X525" i="5"/>
  <c r="W525" i="5"/>
  <c r="X634" i="5"/>
  <c r="W634" i="5"/>
  <c r="W1759" i="5"/>
  <c r="X1759" i="5"/>
  <c r="W21" i="5"/>
  <c r="X21" i="5"/>
  <c r="X1446" i="5"/>
  <c r="W1446" i="5"/>
  <c r="W1336" i="5"/>
  <c r="X1336" i="5"/>
  <c r="W1221" i="5"/>
  <c r="X1221" i="5"/>
  <c r="W425" i="5"/>
  <c r="X425" i="5"/>
  <c r="W1204" i="5"/>
  <c r="X1204" i="5"/>
  <c r="W431" i="5"/>
  <c r="X431" i="5"/>
  <c r="W151" i="5"/>
  <c r="X151" i="5"/>
  <c r="W665" i="5"/>
  <c r="X665" i="5"/>
  <c r="X270" i="5"/>
  <c r="W270" i="5"/>
  <c r="W898" i="5"/>
  <c r="X898" i="5"/>
  <c r="W813" i="5"/>
  <c r="X813" i="5"/>
  <c r="W139" i="5"/>
  <c r="X139" i="5"/>
  <c r="W1425" i="5"/>
  <c r="X1425" i="5"/>
  <c r="X515" i="5"/>
  <c r="W515" i="5"/>
  <c r="X736" i="5"/>
  <c r="W736" i="5"/>
  <c r="X1747" i="5"/>
  <c r="W1747" i="5"/>
  <c r="X849" i="5"/>
  <c r="W849" i="5"/>
  <c r="W365" i="5"/>
  <c r="X365" i="5"/>
  <c r="W336" i="5"/>
  <c r="X336" i="5"/>
  <c r="W1812" i="5"/>
  <c r="X1812" i="5"/>
  <c r="W596" i="5"/>
  <c r="X596" i="5"/>
  <c r="W532" i="5"/>
  <c r="X532" i="5"/>
  <c r="W1456" i="5"/>
  <c r="X1456" i="5"/>
  <c r="X958" i="5"/>
  <c r="W958" i="5"/>
  <c r="X920" i="5"/>
  <c r="W920" i="5"/>
  <c r="X1835" i="5"/>
  <c r="W1835" i="5"/>
  <c r="W275" i="5"/>
  <c r="X275" i="5"/>
  <c r="W464" i="5"/>
  <c r="X464" i="5"/>
  <c r="W517" i="5"/>
  <c r="X517" i="5"/>
  <c r="W480" i="5"/>
  <c r="X480" i="5"/>
  <c r="X966" i="5"/>
  <c r="W966" i="5"/>
  <c r="X643" i="5"/>
  <c r="W643" i="5"/>
  <c r="W811" i="5"/>
  <c r="X811" i="5"/>
  <c r="W1133" i="5"/>
  <c r="X1133" i="5"/>
  <c r="X1511" i="5"/>
  <c r="W1511" i="5"/>
  <c r="X156" i="5"/>
  <c r="W156" i="5"/>
  <c r="X976" i="5"/>
  <c r="W976" i="5"/>
  <c r="W580" i="5"/>
  <c r="X580" i="5"/>
  <c r="W544" i="5"/>
  <c r="X544" i="5"/>
  <c r="W982" i="5"/>
  <c r="X982" i="5"/>
  <c r="W1617" i="5"/>
  <c r="X1617" i="5"/>
  <c r="W366" i="5"/>
  <c r="X366" i="5"/>
  <c r="X1275" i="5"/>
  <c r="W1275" i="5"/>
  <c r="W111" i="5"/>
  <c r="X111" i="5"/>
  <c r="X1121" i="5"/>
  <c r="W1121" i="5"/>
  <c r="W226" i="5"/>
  <c r="X226" i="5"/>
  <c r="W1836" i="5"/>
  <c r="X1836" i="5"/>
  <c r="W1050" i="5"/>
  <c r="X1050" i="5"/>
  <c r="X1867" i="5"/>
  <c r="W1867" i="5"/>
  <c r="X868" i="5"/>
  <c r="W868" i="5"/>
  <c r="X1608" i="5"/>
  <c r="W1608" i="5"/>
  <c r="W1185" i="5"/>
  <c r="X1185" i="5"/>
  <c r="X769" i="5"/>
  <c r="W769" i="5"/>
  <c r="X1583" i="5"/>
  <c r="W1583" i="5"/>
  <c r="W475" i="5"/>
  <c r="X475" i="5"/>
  <c r="W1609" i="5"/>
  <c r="X1609" i="5"/>
  <c r="W1067" i="5"/>
  <c r="X1067" i="5"/>
  <c r="W1453" i="5"/>
  <c r="X1453" i="5"/>
  <c r="W1707" i="5"/>
  <c r="X1707" i="5"/>
  <c r="X378" i="5"/>
  <c r="W378" i="5"/>
  <c r="X1516" i="5"/>
  <c r="W1516" i="5"/>
  <c r="W447" i="5"/>
  <c r="X447" i="5"/>
  <c r="W427" i="5"/>
  <c r="X427" i="5"/>
  <c r="W1462" i="5"/>
  <c r="X1462" i="5"/>
  <c r="X1475" i="5"/>
  <c r="W1475" i="5"/>
  <c r="W1278" i="5"/>
  <c r="X1278" i="5"/>
  <c r="W1743" i="5"/>
  <c r="X1743" i="5"/>
  <c r="W598" i="5"/>
  <c r="X598" i="5"/>
  <c r="W1650" i="5"/>
  <c r="X1650" i="5"/>
  <c r="X635" i="5"/>
  <c r="W635" i="5"/>
  <c r="W1545" i="5"/>
  <c r="X1545" i="5"/>
  <c r="W1027" i="5"/>
  <c r="X1027" i="5"/>
  <c r="W216" i="5"/>
  <c r="X216" i="5"/>
  <c r="X838" i="5"/>
  <c r="W838" i="5"/>
  <c r="W471" i="5"/>
  <c r="X471" i="5"/>
  <c r="W434" i="5"/>
  <c r="X434" i="5"/>
  <c r="X352" i="5"/>
  <c r="W352" i="5"/>
  <c r="W1714" i="5"/>
  <c r="X1714" i="5"/>
  <c r="X1791" i="5"/>
  <c r="W1791" i="5"/>
  <c r="W1112" i="5"/>
  <c r="X1112" i="5"/>
  <c r="X85" i="5"/>
  <c r="W85" i="5"/>
  <c r="W1340" i="5"/>
  <c r="X1340" i="5"/>
  <c r="W723" i="5"/>
  <c r="X723" i="5"/>
  <c r="X198" i="5"/>
  <c r="W198" i="5"/>
  <c r="W1164" i="5"/>
  <c r="X1164" i="5"/>
  <c r="W371" i="5"/>
  <c r="X371" i="5"/>
  <c r="X1610" i="5"/>
  <c r="W1610" i="5"/>
  <c r="X774" i="5"/>
  <c r="W774" i="5"/>
  <c r="W1514" i="5"/>
  <c r="X1514" i="5"/>
  <c r="X1099" i="5"/>
  <c r="W1099" i="5"/>
  <c r="W1781" i="5"/>
  <c r="X1781" i="5"/>
  <c r="X686" i="5"/>
  <c r="W686" i="5"/>
  <c r="X1551" i="5"/>
  <c r="W1551" i="5"/>
  <c r="X800" i="5"/>
  <c r="W800" i="5"/>
  <c r="W1174" i="5"/>
  <c r="X1174" i="5"/>
  <c r="X459" i="5"/>
  <c r="W459" i="5"/>
  <c r="W1063" i="5"/>
  <c r="X1063" i="5"/>
  <c r="X476" i="5"/>
  <c r="W476" i="5"/>
  <c r="X760" i="5"/>
  <c r="W760" i="5"/>
  <c r="X1635" i="5"/>
  <c r="W1635" i="5"/>
  <c r="X1379" i="5"/>
  <c r="W1379" i="5"/>
  <c r="X124" i="5"/>
  <c r="W124" i="5"/>
  <c r="W324" i="5"/>
  <c r="X324" i="5"/>
  <c r="W750" i="5"/>
  <c r="X750" i="5"/>
  <c r="W1313" i="5"/>
  <c r="X1313" i="5"/>
  <c r="W1506" i="5"/>
  <c r="X1506" i="5"/>
  <c r="X96" i="5"/>
  <c r="W96" i="5"/>
  <c r="X835" i="5"/>
  <c r="W835" i="5"/>
  <c r="W1076" i="5"/>
  <c r="X1076" i="5"/>
  <c r="X1285" i="5"/>
  <c r="W1285" i="5"/>
  <c r="X1798" i="5"/>
  <c r="W1798" i="5"/>
  <c r="X202" i="5"/>
  <c r="W202" i="5"/>
  <c r="W1031" i="5"/>
  <c r="X1031" i="5"/>
  <c r="X1205" i="5"/>
  <c r="W1205" i="5"/>
  <c r="W1062" i="5"/>
  <c r="X1062" i="5"/>
  <c r="X458" i="5"/>
  <c r="W458" i="5"/>
  <c r="W189" i="5"/>
  <c r="X189" i="5"/>
  <c r="W743" i="5"/>
  <c r="X743" i="5"/>
  <c r="W1637" i="5"/>
  <c r="X1637" i="5"/>
  <c r="X537" i="5"/>
  <c r="W537" i="5"/>
  <c r="W1599" i="5"/>
  <c r="X1599" i="5"/>
  <c r="X70" i="5"/>
  <c r="W70" i="5"/>
  <c r="W1598" i="5"/>
  <c r="X1598" i="5"/>
  <c r="W842" i="5"/>
  <c r="X842" i="5"/>
  <c r="W1806" i="5"/>
  <c r="X1806" i="5"/>
  <c r="X1412" i="5"/>
  <c r="W1412" i="5"/>
  <c r="X780" i="5"/>
  <c r="W780" i="5"/>
  <c r="W361" i="5"/>
  <c r="X361" i="5"/>
  <c r="W1537" i="5"/>
  <c r="X1537" i="5"/>
  <c r="X1044" i="5"/>
  <c r="W1044" i="5"/>
  <c r="X1689" i="5"/>
  <c r="W1689" i="5"/>
  <c r="W710" i="5"/>
  <c r="X710" i="5"/>
  <c r="X1575" i="5"/>
  <c r="W1575" i="5"/>
  <c r="W909" i="5"/>
  <c r="X909" i="5"/>
  <c r="W1191" i="5"/>
  <c r="X1191" i="5"/>
  <c r="W200" i="5"/>
  <c r="X200" i="5"/>
  <c r="X450" i="5"/>
  <c r="W450" i="5"/>
  <c r="W978" i="5"/>
  <c r="X978" i="5"/>
  <c r="W1142" i="5"/>
  <c r="X1142" i="5"/>
  <c r="W196" i="5"/>
  <c r="X196" i="5"/>
  <c r="X1258" i="5"/>
  <c r="W1258" i="5"/>
  <c r="W588" i="5"/>
  <c r="X588" i="5"/>
  <c r="X559" i="5"/>
  <c r="W559" i="5"/>
  <c r="W1510" i="5"/>
  <c r="X1510" i="5"/>
  <c r="W1342" i="5"/>
  <c r="X1342" i="5"/>
  <c r="W1110" i="5"/>
  <c r="X1110" i="5"/>
  <c r="X857" i="5"/>
  <c r="W857" i="5"/>
  <c r="W1401" i="5"/>
  <c r="X1401" i="5"/>
  <c r="X1585" i="5"/>
  <c r="W1585" i="5"/>
  <c r="W1841" i="5"/>
  <c r="X1841" i="5"/>
  <c r="X1400" i="5"/>
  <c r="W1400" i="5"/>
  <c r="W1485" i="5"/>
  <c r="X1485" i="5"/>
  <c r="W64" i="5"/>
  <c r="X64" i="5"/>
  <c r="W823" i="5"/>
  <c r="X823" i="5"/>
  <c r="W1070" i="5"/>
  <c r="X1070" i="5"/>
  <c r="W49" i="5"/>
  <c r="X49" i="5"/>
  <c r="X1557" i="5"/>
  <c r="W1557" i="5"/>
  <c r="W753" i="5"/>
  <c r="X753" i="5"/>
  <c r="X1236" i="5"/>
  <c r="W1236" i="5"/>
  <c r="W1683" i="5"/>
  <c r="X1683" i="5"/>
  <c r="X777" i="5"/>
  <c r="W777" i="5"/>
  <c r="X1146" i="5"/>
  <c r="W1146" i="5"/>
  <c r="W1868" i="5"/>
  <c r="X1868" i="5"/>
  <c r="X816" i="5"/>
  <c r="W816" i="5"/>
  <c r="X1159" i="5"/>
  <c r="W1159" i="5"/>
  <c r="W1877" i="5"/>
  <c r="X1877" i="5"/>
  <c r="X996" i="5"/>
  <c r="W996" i="5"/>
  <c r="W1321" i="5"/>
  <c r="X1321" i="5"/>
  <c r="X930" i="5"/>
  <c r="W930" i="5"/>
  <c r="X1515" i="5"/>
  <c r="W1515" i="5"/>
  <c r="X340" i="5"/>
  <c r="W340" i="5"/>
  <c r="X1183" i="5"/>
  <c r="W1183" i="5"/>
  <c r="W135" i="5"/>
  <c r="X135" i="5"/>
  <c r="W979" i="5"/>
  <c r="X979" i="5"/>
  <c r="X1751" i="5"/>
  <c r="W1751" i="5"/>
  <c r="X745" i="5"/>
  <c r="W745" i="5"/>
  <c r="X1410" i="5"/>
  <c r="W1410" i="5"/>
  <c r="W68" i="5"/>
  <c r="X68" i="5"/>
  <c r="X1383" i="5"/>
  <c r="W1383" i="5"/>
  <c r="W822" i="5"/>
  <c r="X822" i="5"/>
  <c r="W1480" i="5"/>
  <c r="X1480" i="5"/>
  <c r="X719" i="5"/>
  <c r="W719" i="5"/>
  <c r="W1558" i="5"/>
  <c r="X1558" i="5"/>
  <c r="X1136" i="5"/>
  <c r="W1136" i="5"/>
  <c r="X597" i="5"/>
  <c r="W597" i="5"/>
  <c r="W704" i="5"/>
  <c r="X704" i="5"/>
  <c r="X1622" i="5"/>
  <c r="W1622" i="5"/>
  <c r="X261" i="5"/>
  <c r="W261" i="5"/>
  <c r="W1438" i="5"/>
  <c r="X1438" i="5"/>
  <c r="W213" i="5"/>
  <c r="X213" i="5"/>
  <c r="W945" i="5"/>
  <c r="X945" i="5"/>
  <c r="W1484" i="5"/>
  <c r="X1484" i="5"/>
  <c r="X903" i="5"/>
  <c r="W903" i="5"/>
  <c r="X1430" i="5"/>
  <c r="W1430" i="5"/>
  <c r="X1671" i="5"/>
  <c r="W1671" i="5"/>
  <c r="W925" i="5"/>
  <c r="X925" i="5"/>
  <c r="X1181" i="5"/>
  <c r="W1181" i="5"/>
  <c r="X1886" i="5"/>
  <c r="W1886" i="5"/>
  <c r="X840" i="5"/>
  <c r="W840" i="5"/>
  <c r="X1255" i="5"/>
  <c r="W1255" i="5"/>
  <c r="W195" i="5"/>
  <c r="X195" i="5"/>
  <c r="W1003" i="5"/>
  <c r="X1003" i="5"/>
  <c r="W1512" i="5"/>
  <c r="X1512" i="5"/>
  <c r="W107" i="5"/>
  <c r="X107" i="5"/>
  <c r="X999" i="5"/>
  <c r="W999" i="5"/>
  <c r="X1496" i="5"/>
  <c r="W1496" i="5"/>
  <c r="W599" i="5"/>
  <c r="X599" i="5"/>
  <c r="W1443" i="5"/>
  <c r="X1443" i="5"/>
  <c r="W1887" i="5"/>
  <c r="X1887" i="5"/>
  <c r="W732" i="5"/>
  <c r="X732" i="5"/>
  <c r="X1160" i="5"/>
  <c r="W1160" i="5"/>
  <c r="W1832" i="5"/>
  <c r="X1832" i="5"/>
  <c r="X998" i="5"/>
  <c r="W998" i="5"/>
  <c r="W1337" i="5"/>
  <c r="X1337" i="5"/>
  <c r="W245" i="5"/>
  <c r="X245" i="5"/>
  <c r="W989" i="5"/>
  <c r="X989" i="5"/>
  <c r="X1651" i="5"/>
  <c r="W1651" i="5"/>
  <c r="W969" i="5"/>
  <c r="X969" i="5"/>
  <c r="X869" i="5"/>
  <c r="W869" i="5"/>
  <c r="X688" i="5"/>
  <c r="W688" i="5"/>
  <c r="X223" i="5"/>
  <c r="W223" i="5"/>
  <c r="X908" i="5"/>
  <c r="W908" i="5"/>
  <c r="X1065" i="5"/>
  <c r="W1065" i="5"/>
  <c r="W1612" i="5"/>
  <c r="X1612" i="5"/>
  <c r="X575" i="5"/>
  <c r="W575" i="5"/>
  <c r="W616" i="5"/>
  <c r="X616" i="5"/>
  <c r="X149" i="5"/>
  <c r="W149" i="5"/>
  <c r="X32" i="5"/>
  <c r="W32" i="5"/>
  <c r="W253" i="5"/>
  <c r="X253" i="5"/>
  <c r="W1089" i="5"/>
  <c r="X1089" i="5"/>
  <c r="X103" i="5"/>
  <c r="W103" i="5"/>
  <c r="X1503" i="5"/>
  <c r="W1503" i="5"/>
  <c r="W742" i="5"/>
  <c r="X742" i="5"/>
  <c r="W639" i="5"/>
  <c r="X639" i="5"/>
  <c r="X894" i="5"/>
  <c r="W894" i="5"/>
  <c r="X52" i="5"/>
  <c r="W52" i="5"/>
  <c r="X1667" i="5"/>
  <c r="W1667" i="5"/>
  <c r="X335" i="5"/>
  <c r="W335" i="5"/>
  <c r="W489" i="5"/>
  <c r="X489" i="5"/>
  <c r="X1554" i="5"/>
  <c r="W1554" i="5"/>
  <c r="W1436" i="5"/>
  <c r="X1436" i="5"/>
  <c r="W882" i="5"/>
  <c r="X882" i="5"/>
  <c r="W41" i="5"/>
  <c r="X41" i="5"/>
  <c r="W1326" i="5"/>
  <c r="X1326" i="5"/>
  <c r="X1589" i="5"/>
  <c r="W1589" i="5"/>
  <c r="W571" i="5"/>
  <c r="X571" i="5"/>
  <c r="W454" i="5"/>
  <c r="X454" i="5"/>
  <c r="X1879" i="5"/>
  <c r="W1879" i="5"/>
  <c r="W374" i="5"/>
  <c r="X374" i="5"/>
  <c r="W968" i="5"/>
  <c r="X968" i="5"/>
  <c r="X1695" i="5"/>
  <c r="W1695" i="5"/>
  <c r="W680" i="5"/>
  <c r="X680" i="5"/>
  <c r="X1122" i="5"/>
  <c r="W1122" i="5"/>
  <c r="X206" i="5"/>
  <c r="W206" i="5"/>
  <c r="W1602" i="5"/>
  <c r="X1602" i="5"/>
  <c r="X1219" i="5"/>
  <c r="W1219" i="5"/>
  <c r="X251" i="5"/>
  <c r="W251" i="5"/>
  <c r="W1318" i="5"/>
  <c r="X1318" i="5"/>
  <c r="X44" i="5"/>
  <c r="W44" i="5"/>
  <c r="W956" i="5"/>
  <c r="X956" i="5"/>
  <c r="W609" i="5"/>
  <c r="X609" i="5"/>
  <c r="X1240" i="5"/>
  <c r="W1240" i="5"/>
  <c r="X1088" i="5"/>
  <c r="W1088" i="5"/>
  <c r="W768" i="5"/>
  <c r="X768" i="5"/>
  <c r="X466" i="5"/>
  <c r="W466" i="5"/>
  <c r="X695" i="5"/>
  <c r="W695" i="5"/>
  <c r="W486" i="5"/>
  <c r="X486" i="5"/>
  <c r="X1202" i="5"/>
  <c r="W1202" i="5"/>
  <c r="X647" i="5"/>
  <c r="W647" i="5"/>
  <c r="X628" i="5"/>
  <c r="W628" i="5"/>
  <c r="X1571" i="5"/>
  <c r="W1571" i="5"/>
  <c r="X1370" i="5"/>
  <c r="W1370" i="5"/>
  <c r="W1057" i="5"/>
  <c r="X1057" i="5"/>
  <c r="X661" i="5"/>
  <c r="W661" i="5"/>
  <c r="W462" i="5"/>
  <c r="X462" i="5"/>
  <c r="X970" i="5"/>
  <c r="W970" i="5"/>
  <c r="W1299" i="5"/>
  <c r="X1299" i="5"/>
  <c r="X684" i="5"/>
  <c r="W684" i="5"/>
  <c r="W1615" i="5"/>
  <c r="X1615" i="5"/>
  <c r="W247" i="5"/>
  <c r="X247" i="5"/>
  <c r="W1033" i="5"/>
  <c r="X1033" i="5"/>
  <c r="W161" i="5"/>
  <c r="X161" i="5"/>
  <c r="W1681" i="5"/>
  <c r="X1681" i="5"/>
  <c r="W888" i="5"/>
  <c r="X888" i="5"/>
  <c r="X55" i="5"/>
  <c r="W55" i="5"/>
  <c r="W90" i="5"/>
  <c r="X90" i="5"/>
  <c r="W1231" i="5"/>
  <c r="X1231" i="5"/>
  <c r="W1045" i="5"/>
  <c r="X1045" i="5"/>
  <c r="W1773" i="5"/>
  <c r="X1773" i="5"/>
  <c r="X1587" i="5"/>
  <c r="W1587" i="5"/>
  <c r="X490" i="5"/>
  <c r="W490" i="5"/>
  <c r="X1653" i="5"/>
  <c r="W1653" i="5"/>
  <c r="X512" i="5"/>
  <c r="W512" i="5"/>
  <c r="X1358" i="5"/>
  <c r="W1358" i="5"/>
  <c r="X1581" i="5"/>
  <c r="W1581" i="5"/>
  <c r="W1371" i="5"/>
  <c r="X1371" i="5"/>
  <c r="W896" i="5"/>
  <c r="X896" i="5"/>
  <c r="W620" i="5"/>
  <c r="X620" i="5"/>
  <c r="X866" i="5"/>
  <c r="W866" i="5"/>
  <c r="W669" i="5"/>
  <c r="X669" i="5"/>
  <c r="W104" i="5"/>
  <c r="X104" i="5"/>
  <c r="W1757" i="5"/>
  <c r="X1757" i="5"/>
  <c r="X1875" i="5"/>
  <c r="W1875" i="5"/>
  <c r="X436" i="5"/>
  <c r="X622" i="5"/>
  <c r="W622" i="5"/>
  <c r="W503" i="5"/>
  <c r="X503" i="5"/>
  <c r="W1853" i="5"/>
  <c r="X1853" i="5"/>
  <c r="W1490" i="5"/>
  <c r="X1490" i="5"/>
  <c r="W1476" i="5"/>
  <c r="X1476" i="5"/>
  <c r="X1472" i="5"/>
  <c r="W1472" i="5"/>
  <c r="W1465" i="5"/>
  <c r="X1465" i="5"/>
  <c r="W455" i="5"/>
  <c r="X536" i="5"/>
  <c r="W536" i="5"/>
  <c r="X457" i="5"/>
  <c r="W457" i="5"/>
  <c r="W577" i="5"/>
  <c r="X577" i="5"/>
  <c r="X854" i="5"/>
  <c r="W854" i="5"/>
  <c r="X1049" i="5"/>
  <c r="W1049" i="5"/>
  <c r="W1762" i="5"/>
  <c r="X1762" i="5"/>
  <c r="X918" i="5"/>
  <c r="W918" i="5"/>
  <c r="X1505" i="5"/>
  <c r="W1505" i="5"/>
  <c r="W631" i="5"/>
  <c r="X631" i="5"/>
  <c r="W1642" i="5"/>
  <c r="X1642" i="5"/>
  <c r="X1843" i="5"/>
  <c r="W1843" i="5"/>
  <c r="W102" i="5"/>
  <c r="X102" i="5"/>
  <c r="X1801" i="5"/>
  <c r="W1801" i="5"/>
  <c r="X1542" i="5"/>
  <c r="W1542" i="5"/>
  <c r="W1752" i="5"/>
  <c r="X1752" i="5"/>
  <c r="W931" i="5"/>
  <c r="X931" i="5"/>
  <c r="X944" i="5"/>
  <c r="W944" i="5"/>
  <c r="W421" i="5"/>
  <c r="X421" i="5"/>
  <c r="W1627" i="5"/>
  <c r="X1627" i="5"/>
  <c r="W701" i="5"/>
  <c r="X701" i="5"/>
  <c r="W1593" i="5"/>
  <c r="X1593" i="5"/>
  <c r="X375" i="5"/>
  <c r="W375" i="5"/>
  <c r="X731" i="5"/>
  <c r="W731" i="5"/>
  <c r="W911" i="5"/>
  <c r="X911" i="5"/>
  <c r="X1774" i="5"/>
  <c r="W1774" i="5"/>
  <c r="W46" i="5"/>
  <c r="X46" i="5"/>
  <c r="X972" i="5"/>
  <c r="W972" i="5"/>
  <c r="X444" i="5"/>
  <c r="W444" i="5"/>
  <c r="W554" i="5"/>
  <c r="X554" i="5"/>
  <c r="W981" i="5"/>
  <c r="X981" i="5"/>
  <c r="W1649" i="5"/>
  <c r="X1649" i="5"/>
  <c r="W363" i="5"/>
  <c r="X363" i="5"/>
  <c r="X1293" i="5"/>
  <c r="W1293" i="5"/>
  <c r="W317" i="5"/>
  <c r="X317" i="5"/>
  <c r="X1366" i="5"/>
  <c r="W1366" i="5"/>
  <c r="W493" i="5"/>
  <c r="X493" i="5"/>
  <c r="W1539" i="5"/>
  <c r="X1539" i="5"/>
  <c r="W1577" i="5"/>
  <c r="X1577" i="5"/>
  <c r="W1403" i="5"/>
  <c r="X1403" i="5"/>
  <c r="W784" i="5"/>
  <c r="X784" i="5"/>
  <c r="X349" i="5"/>
  <c r="W349" i="5"/>
  <c r="W1560" i="5"/>
  <c r="X1560" i="5"/>
  <c r="X1725" i="5"/>
  <c r="W1725" i="5"/>
  <c r="W1079" i="5"/>
  <c r="X1079" i="5"/>
  <c r="W889" i="5"/>
  <c r="X889" i="5"/>
  <c r="W1742" i="5"/>
  <c r="X1742" i="5"/>
  <c r="W1525" i="5"/>
  <c r="X1525" i="5"/>
  <c r="X1013" i="5"/>
  <c r="W1013" i="5"/>
  <c r="W1426" i="5"/>
  <c r="X1426" i="5"/>
  <c r="X377" i="5"/>
  <c r="W377" i="5"/>
  <c r="X624" i="5"/>
  <c r="W624" i="5"/>
  <c r="W1193" i="5"/>
  <c r="X1193" i="5"/>
  <c r="W172" i="5"/>
  <c r="X172" i="5"/>
  <c r="W435" i="5"/>
  <c r="X435" i="5"/>
  <c r="X138" i="5"/>
  <c r="W138" i="5"/>
  <c r="X568" i="5"/>
  <c r="W568" i="5"/>
  <c r="X440" i="5"/>
  <c r="W440" i="5"/>
  <c r="W276" i="5"/>
  <c r="X276" i="5"/>
  <c r="W1833" i="5"/>
  <c r="X1833" i="5"/>
  <c r="X555" i="5"/>
  <c r="W555" i="5"/>
  <c r="W511" i="5"/>
  <c r="X511" i="5"/>
  <c r="W1061" i="5"/>
  <c r="X1061" i="5"/>
  <c r="X1190" i="5"/>
  <c r="W1190" i="5"/>
  <c r="W1634" i="5"/>
  <c r="X1634" i="5"/>
  <c r="W101" i="5"/>
  <c r="X101" i="5"/>
  <c r="W420" i="5"/>
  <c r="X420" i="5"/>
  <c r="W738" i="5"/>
  <c r="X738" i="5"/>
  <c r="X1422" i="5"/>
  <c r="W1422" i="5"/>
  <c r="X1693" i="5"/>
  <c r="W1693" i="5"/>
  <c r="W67" i="5"/>
  <c r="X67" i="5"/>
  <c r="W825" i="5"/>
  <c r="X825" i="5"/>
  <c r="X1319" i="5"/>
  <c r="W1319" i="5"/>
  <c r="W1596" i="5"/>
  <c r="X1596" i="5"/>
  <c r="W126" i="5"/>
  <c r="X126" i="5"/>
  <c r="W1060" i="5"/>
  <c r="X1060" i="5"/>
  <c r="X1169" i="5"/>
  <c r="W1169" i="5"/>
  <c r="W463" i="5"/>
  <c r="X463" i="5"/>
  <c r="X255" i="5"/>
  <c r="W255" i="5"/>
  <c r="X1048" i="5"/>
  <c r="W1048" i="5"/>
  <c r="X1046" i="5"/>
  <c r="W1046" i="5"/>
  <c r="W685" i="5"/>
  <c r="X685" i="5"/>
  <c r="W586" i="5"/>
  <c r="X586" i="5"/>
  <c r="X852" i="5"/>
  <c r="W852" i="5"/>
  <c r="W116" i="5"/>
  <c r="X116" i="5"/>
  <c r="X1156" i="5"/>
  <c r="W1156" i="5"/>
  <c r="X802" i="5"/>
  <c r="W802" i="5"/>
  <c r="W281" i="5"/>
  <c r="X1459" i="5"/>
  <c r="W1459" i="5"/>
  <c r="X775" i="5"/>
  <c r="W775" i="5"/>
  <c r="X1226" i="5"/>
  <c r="W1226" i="5"/>
  <c r="W345" i="5"/>
  <c r="X345" i="5"/>
  <c r="X1414" i="5"/>
  <c r="W1414" i="5"/>
  <c r="W1823" i="5"/>
  <c r="X1823" i="5"/>
  <c r="W1028" i="5"/>
  <c r="X1028" i="5"/>
  <c r="X1582" i="5"/>
  <c r="W1582" i="5"/>
  <c r="X413" i="5"/>
  <c r="W413" i="5"/>
  <c r="X1748" i="5"/>
  <c r="W1748" i="5"/>
  <c r="W560" i="5"/>
  <c r="X560" i="5"/>
  <c r="W657" i="5"/>
  <c r="X657" i="5"/>
  <c r="W573" i="5"/>
  <c r="X573" i="5"/>
  <c r="W1263" i="5"/>
  <c r="X1263" i="5"/>
  <c r="W984" i="5"/>
  <c r="X984" i="5"/>
  <c r="X82" i="5"/>
  <c r="W82" i="5"/>
  <c r="W1799" i="5"/>
  <c r="X1799" i="5"/>
  <c r="W299" i="5"/>
  <c r="X299" i="5"/>
  <c r="W845" i="5"/>
  <c r="X845" i="5"/>
  <c r="X184" i="5"/>
  <c r="W184" i="5"/>
  <c r="X722" i="5"/>
  <c r="W722" i="5"/>
  <c r="X1374" i="5"/>
  <c r="W1374" i="5"/>
  <c r="X1668" i="5"/>
  <c r="W1668" i="5"/>
  <c r="W916" i="5"/>
  <c r="X916" i="5"/>
  <c r="W658" i="5"/>
  <c r="X658" i="5"/>
  <c r="X566" i="5"/>
  <c r="W566" i="5"/>
  <c r="W1840" i="5"/>
  <c r="X1840" i="5"/>
  <c r="X424" i="5"/>
  <c r="W424" i="5"/>
  <c r="W633" i="5"/>
  <c r="X633" i="5"/>
  <c r="X880" i="5"/>
  <c r="W880" i="5"/>
  <c r="W418" i="5"/>
  <c r="X418" i="5"/>
  <c r="X513" i="5"/>
  <c r="W513" i="5"/>
  <c r="X1421" i="5"/>
  <c r="W1421" i="5"/>
  <c r="W183" i="5"/>
  <c r="X183" i="5"/>
  <c r="X1481" i="5"/>
  <c r="W1481" i="5"/>
  <c r="W1032" i="5"/>
  <c r="X1032" i="5"/>
  <c r="X725" i="5"/>
  <c r="W725" i="5"/>
  <c r="W258" i="5"/>
  <c r="X258" i="5"/>
  <c r="X1294" i="5"/>
  <c r="W1294" i="5"/>
  <c r="W601" i="5"/>
  <c r="X601" i="5"/>
  <c r="X242" i="5"/>
  <c r="W242" i="5"/>
  <c r="X1304" i="5"/>
  <c r="W1304" i="5"/>
  <c r="W1797" i="5"/>
  <c r="X1797" i="5"/>
  <c r="X1001" i="5"/>
  <c r="W1001" i="5"/>
  <c r="W1703" i="5"/>
  <c r="X1703" i="5"/>
  <c r="X1803" i="5"/>
  <c r="W1803" i="5"/>
  <c r="X1513" i="5"/>
  <c r="W1513" i="5"/>
  <c r="X1880" i="5"/>
  <c r="W1880" i="5"/>
  <c r="X1457" i="5"/>
  <c r="W1457" i="5"/>
  <c r="X1625" i="5"/>
  <c r="W1625" i="5"/>
  <c r="X510" i="5"/>
  <c r="W510" i="5"/>
  <c r="W1154" i="5"/>
  <c r="X1154" i="5"/>
  <c r="W872" i="5"/>
  <c r="X872" i="5"/>
  <c r="X549" i="5"/>
  <c r="W549" i="5"/>
  <c r="X681" i="5"/>
  <c r="W681" i="5"/>
  <c r="W770" i="5"/>
  <c r="X770" i="5"/>
  <c r="W1633" i="5"/>
  <c r="X1633" i="5"/>
  <c r="X1232" i="5"/>
  <c r="W1232" i="5"/>
  <c r="X1628" i="5"/>
  <c r="W1628" i="5"/>
  <c r="W1230" i="5"/>
  <c r="X1230" i="5"/>
  <c r="X957" i="5"/>
  <c r="W957" i="5"/>
  <c r="W901" i="5"/>
  <c r="X901" i="5"/>
  <c r="W656" i="5"/>
  <c r="X656" i="5"/>
  <c r="X114" i="5"/>
  <c r="W114" i="5"/>
  <c r="W1864" i="5"/>
  <c r="X1864" i="5"/>
  <c r="X1629" i="5"/>
  <c r="W1629" i="5"/>
  <c r="W1104" i="5"/>
  <c r="X1104" i="5"/>
  <c r="W952" i="5"/>
  <c r="X952" i="5"/>
  <c r="W239" i="5"/>
  <c r="X239" i="5"/>
  <c r="X1523" i="5"/>
  <c r="W1523" i="5"/>
  <c r="X640" i="5"/>
  <c r="W640" i="5"/>
  <c r="W1746" i="5"/>
  <c r="X1746" i="5"/>
  <c r="W1257" i="5"/>
  <c r="X1257" i="5"/>
  <c r="X1810" i="5"/>
  <c r="W1810" i="5"/>
  <c r="W1418" i="5"/>
  <c r="X1418" i="5"/>
  <c r="W543" i="5"/>
  <c r="X543" i="5"/>
  <c r="W252" i="5"/>
  <c r="X252" i="5"/>
  <c r="W523" i="5"/>
  <c r="X523" i="5"/>
  <c r="X494" i="5"/>
  <c r="W494" i="5"/>
  <c r="X860" i="5"/>
  <c r="W860" i="5"/>
  <c r="X1344" i="5"/>
  <c r="W1344" i="5"/>
  <c r="W58" i="5"/>
  <c r="X58" i="5"/>
  <c r="W1447" i="5"/>
  <c r="X1447" i="5"/>
  <c r="W1761" i="5"/>
  <c r="X1761" i="5"/>
  <c r="W1018" i="5"/>
  <c r="X1018" i="5"/>
  <c r="W1872" i="5"/>
  <c r="X1872" i="5"/>
  <c r="W474" i="5"/>
  <c r="X474" i="5"/>
  <c r="X1280" i="5"/>
  <c r="W1280" i="5"/>
  <c r="W158" i="5"/>
  <c r="X158" i="5"/>
  <c r="X1095" i="5"/>
  <c r="W1095" i="5"/>
  <c r="W448" i="5"/>
  <c r="X448" i="5"/>
  <c r="W100" i="5"/>
  <c r="X100" i="5"/>
  <c r="X298" i="5"/>
  <c r="W298" i="5"/>
  <c r="W585" i="5"/>
  <c r="X585" i="5"/>
  <c r="W205" i="5"/>
  <c r="X205" i="5"/>
  <c r="X1047" i="5"/>
  <c r="W1047" i="5"/>
  <c r="W1792" i="5"/>
  <c r="X1792" i="5"/>
  <c r="X910" i="5"/>
  <c r="W910" i="5"/>
  <c r="X1489" i="5"/>
  <c r="W1489" i="5"/>
  <c r="X623" i="5"/>
  <c r="W623" i="5"/>
  <c r="X1487" i="5"/>
  <c r="W1487" i="5"/>
  <c r="X1054" i="5"/>
  <c r="W1054" i="5"/>
  <c r="W922" i="5"/>
  <c r="X922" i="5"/>
  <c r="X927" i="5"/>
  <c r="W927" i="5"/>
  <c r="W547" i="5"/>
  <c r="X547" i="5"/>
  <c r="X907" i="5"/>
  <c r="W907" i="5"/>
  <c r="W565" i="5"/>
  <c r="X565" i="5"/>
  <c r="X159" i="5"/>
  <c r="W159" i="5"/>
  <c r="W1734" i="5"/>
  <c r="X1734" i="5"/>
  <c r="W186" i="5"/>
  <c r="X186" i="5"/>
  <c r="W1327" i="5"/>
  <c r="X1327" i="5"/>
  <c r="X155" i="5"/>
  <c r="W155" i="5"/>
  <c r="X1445" i="5"/>
  <c r="W1445" i="5"/>
  <c r="W34" i="5"/>
  <c r="X34" i="5"/>
  <c r="X1859" i="5"/>
  <c r="W1859" i="5"/>
  <c r="W697" i="5"/>
  <c r="X697" i="5"/>
  <c r="X207" i="5"/>
  <c r="W207" i="5"/>
  <c r="X233" i="5"/>
  <c r="W233" i="5"/>
  <c r="W445" i="5"/>
  <c r="X445" i="5"/>
  <c r="X1659" i="5"/>
  <c r="W1659" i="5"/>
  <c r="X1055" i="5"/>
  <c r="W1055" i="5"/>
  <c r="W569" i="5"/>
  <c r="X569" i="5"/>
  <c r="W752" i="5"/>
  <c r="X752" i="5"/>
  <c r="X1244" i="5"/>
  <c r="W1244" i="5"/>
  <c r="X53" i="5"/>
  <c r="W53" i="5"/>
  <c r="W960" i="5"/>
  <c r="X960" i="5"/>
  <c r="W1779" i="5"/>
  <c r="X1779" i="5"/>
  <c r="W924" i="5"/>
  <c r="X924" i="5"/>
  <c r="X1664" i="5"/>
  <c r="W1664" i="5"/>
  <c r="W1118" i="5"/>
  <c r="X1118" i="5"/>
  <c r="X1196" i="5"/>
  <c r="W1196" i="5"/>
  <c r="W16" i="5"/>
  <c r="X16" i="5"/>
  <c r="X1402" i="5"/>
  <c r="W1402" i="5"/>
  <c r="W808" i="5"/>
  <c r="X808" i="5"/>
  <c r="W986" i="5"/>
  <c r="X986" i="5"/>
  <c r="X1675" i="5"/>
  <c r="W1675" i="5"/>
  <c r="X453" i="5"/>
  <c r="W453" i="5"/>
  <c r="X507" i="5"/>
  <c r="W507" i="5"/>
  <c r="W451" i="5"/>
  <c r="X451" i="5"/>
  <c r="W499" i="5"/>
  <c r="X499" i="5"/>
  <c r="W482" i="5"/>
  <c r="X482" i="5"/>
  <c r="W1234" i="5"/>
  <c r="X1234" i="5"/>
  <c r="W1535" i="5"/>
  <c r="X1535" i="5"/>
  <c r="X1573" i="5"/>
  <c r="W1573" i="5"/>
  <c r="W130" i="5"/>
  <c r="X130" i="5"/>
  <c r="W847" i="5"/>
  <c r="X847" i="5"/>
  <c r="W962" i="5"/>
  <c r="X962" i="5"/>
  <c r="X1452" i="5"/>
  <c r="W1452" i="5"/>
  <c r="W1737" i="5"/>
  <c r="X1737" i="5"/>
  <c r="W266" i="5"/>
  <c r="X266" i="5"/>
  <c r="W928" i="5"/>
  <c r="X928" i="5"/>
  <c r="W1211" i="5"/>
  <c r="X1211" i="5"/>
  <c r="X1488" i="5"/>
  <c r="W1488" i="5"/>
  <c r="W22" i="5"/>
  <c r="X22" i="5"/>
  <c r="X1266" i="5"/>
  <c r="W1266" i="5"/>
  <c r="X514" i="5"/>
  <c r="W514" i="5"/>
  <c r="W709" i="5"/>
  <c r="X709" i="5"/>
  <c r="X641" i="5"/>
  <c r="W641" i="5"/>
  <c r="X1680" i="5"/>
  <c r="W1680" i="5"/>
  <c r="W1769" i="5"/>
  <c r="X1769" i="5"/>
  <c r="W37" i="5"/>
  <c r="X37" i="5"/>
  <c r="X1691" i="5"/>
  <c r="W1691" i="5"/>
  <c r="W676" i="5"/>
  <c r="X676" i="5"/>
  <c r="W1134" i="5"/>
  <c r="X1134" i="5"/>
  <c r="X619" i="5"/>
  <c r="W619" i="5"/>
  <c r="W199" i="5"/>
  <c r="X199" i="5"/>
  <c r="W1802" i="5"/>
  <c r="X1802" i="5"/>
  <c r="X1566" i="5"/>
  <c r="W1566" i="5"/>
  <c r="X467" i="5"/>
  <c r="W467" i="5"/>
  <c r="X142" i="5"/>
  <c r="W142" i="5"/>
  <c r="X201" i="5"/>
  <c r="W201" i="5"/>
  <c r="X1360" i="5"/>
  <c r="W1360" i="5"/>
  <c r="W204" i="5"/>
  <c r="X204" i="5"/>
  <c r="W1469" i="5"/>
  <c r="X1469" i="5"/>
  <c r="W1796" i="5"/>
  <c r="X1796" i="5"/>
  <c r="X1391" i="5"/>
  <c r="W1391" i="5"/>
  <c r="W125" i="5"/>
  <c r="X125" i="5"/>
  <c r="X19" i="5"/>
  <c r="W19" i="5"/>
  <c r="W1144" i="5"/>
  <c r="X1144" i="5"/>
  <c r="X1620" i="5"/>
  <c r="W1620" i="5"/>
  <c r="W1530" i="5"/>
  <c r="X1530" i="5"/>
  <c r="X1209" i="5"/>
  <c r="W1209" i="5"/>
  <c r="X1301" i="5"/>
  <c r="W1301" i="5"/>
  <c r="X538" i="5"/>
  <c r="W538" i="5"/>
  <c r="W437" i="5"/>
  <c r="X437" i="5"/>
  <c r="X983" i="5"/>
  <c r="W983" i="5"/>
  <c r="W1755" i="5"/>
  <c r="X1755" i="5"/>
  <c r="X528" i="5"/>
  <c r="W528" i="5"/>
  <c r="X648" i="5"/>
  <c r="W648" i="5"/>
  <c r="W430" i="5"/>
  <c r="X430" i="5"/>
  <c r="X318" i="5"/>
  <c r="W318" i="5"/>
  <c r="W1630" i="5"/>
  <c r="X1630" i="5"/>
  <c r="X1842" i="5"/>
  <c r="W1842" i="5"/>
  <c r="X264" i="5"/>
  <c r="W264" i="5"/>
  <c r="W600" i="5"/>
  <c r="X600" i="5"/>
  <c r="X1084" i="5"/>
  <c r="W1084" i="5"/>
  <c r="X1468" i="5"/>
  <c r="W1468" i="5"/>
  <c r="W1739" i="5"/>
  <c r="X1739" i="5"/>
  <c r="W133" i="5"/>
  <c r="X133" i="5"/>
  <c r="W886" i="5"/>
  <c r="X886" i="5"/>
  <c r="X1227" i="5"/>
  <c r="W1227" i="5"/>
  <c r="W1500" i="5"/>
  <c r="X1500" i="5"/>
  <c r="W150" i="5"/>
  <c r="X150" i="5"/>
  <c r="W912" i="5"/>
  <c r="X912" i="5"/>
  <c r="W1600" i="5"/>
  <c r="X1600" i="5"/>
  <c r="X341" i="5"/>
  <c r="W341" i="5"/>
  <c r="W1187" i="5"/>
  <c r="X1187" i="5"/>
  <c r="X1125" i="5"/>
  <c r="W1125" i="5"/>
  <c r="X31" i="5"/>
  <c r="W31" i="5"/>
  <c r="X24" i="5"/>
  <c r="W24" i="5"/>
  <c r="W65" i="5"/>
  <c r="X65" i="5"/>
  <c r="W992" i="5"/>
  <c r="X992" i="5"/>
  <c r="W134" i="5"/>
  <c r="X134" i="5"/>
  <c r="X1896" i="5"/>
  <c r="W1896" i="5"/>
  <c r="X740" i="5"/>
  <c r="W740" i="5"/>
  <c r="W1347" i="5"/>
  <c r="X1347" i="5"/>
  <c r="X1563" i="5"/>
  <c r="W1563" i="5"/>
  <c r="X1208" i="5"/>
  <c r="W1208" i="5"/>
  <c r="W1413" i="5"/>
  <c r="X1413" i="5"/>
  <c r="X796" i="5"/>
  <c r="W796" i="5"/>
  <c r="X170" i="5"/>
  <c r="W170" i="5"/>
  <c r="W127" i="5"/>
  <c r="X127" i="5"/>
  <c r="X1772" i="5"/>
  <c r="W1772" i="5"/>
  <c r="X1167" i="5"/>
  <c r="W1167" i="5"/>
  <c r="X1140" i="5"/>
  <c r="W1140" i="5"/>
  <c r="X1105" i="5"/>
  <c r="W1105" i="5"/>
  <c r="W715" i="5"/>
  <c r="X715" i="5"/>
  <c r="W166" i="5"/>
  <c r="X166" i="5"/>
  <c r="W1740" i="5"/>
  <c r="X1740" i="5"/>
  <c r="W1521" i="5"/>
  <c r="X1521" i="5"/>
  <c r="W1314" i="5"/>
  <c r="X1314" i="5"/>
  <c r="W790" i="5"/>
  <c r="X790" i="5"/>
  <c r="W179" i="5"/>
  <c r="X179" i="5"/>
  <c r="X1546" i="5"/>
  <c r="W1546" i="5"/>
  <c r="W1091" i="5"/>
  <c r="X1091" i="5"/>
  <c r="X607" i="5"/>
  <c r="W607" i="5"/>
  <c r="W1895" i="5"/>
  <c r="X1895" i="5"/>
  <c r="X1225" i="5"/>
  <c r="W1225" i="5"/>
  <c r="W1006" i="5"/>
  <c r="X1006" i="5"/>
  <c r="W362" i="5"/>
  <c r="X362" i="5"/>
  <c r="W1603" i="5"/>
  <c r="X1603" i="5"/>
  <c r="X1188" i="5"/>
  <c r="W1188" i="5"/>
  <c r="X902" i="5"/>
  <c r="W902" i="5"/>
  <c r="W1688" i="5"/>
  <c r="X1688" i="5"/>
  <c r="X592" i="5"/>
  <c r="W592" i="5"/>
  <c r="X572" i="5"/>
  <c r="W572" i="5"/>
  <c r="X864" i="5"/>
  <c r="W864" i="5"/>
  <c r="X527" i="5"/>
  <c r="W527" i="5"/>
  <c r="X240" i="5"/>
  <c r="W240" i="5"/>
  <c r="X243" i="5"/>
  <c r="W243" i="5"/>
  <c r="W148" i="5"/>
  <c r="X148" i="5"/>
  <c r="X583" i="5"/>
  <c r="W583" i="5"/>
  <c r="W1053" i="5"/>
  <c r="X1053" i="5"/>
  <c r="W553" i="5"/>
  <c r="X553" i="5"/>
  <c r="W534" i="5"/>
  <c r="X534" i="5"/>
  <c r="X1295" i="5"/>
  <c r="W1295" i="5"/>
  <c r="X491" i="5"/>
  <c r="W491" i="5"/>
  <c r="X524" i="5"/>
  <c r="W524" i="5"/>
  <c r="W146" i="5"/>
  <c r="X146" i="5"/>
  <c r="X1389" i="5"/>
  <c r="W1389" i="5"/>
  <c r="W919" i="5"/>
  <c r="X919" i="5"/>
  <c r="W1705" i="5"/>
  <c r="X1705" i="5"/>
  <c r="X861" i="5"/>
  <c r="W861" i="5"/>
  <c r="W1815" i="5"/>
  <c r="X1815" i="5"/>
  <c r="W1417" i="5"/>
  <c r="X1417" i="5"/>
  <c r="W192" i="5"/>
  <c r="X192" i="5"/>
  <c r="X1631" i="5"/>
  <c r="W1631" i="5"/>
  <c r="W602" i="5"/>
  <c r="X602" i="5"/>
  <c r="X1764" i="5"/>
  <c r="W1764" i="5"/>
  <c r="X1416" i="5"/>
  <c r="W1416" i="5"/>
  <c r="X334" i="5"/>
  <c r="W334" i="5"/>
  <c r="X1499" i="5"/>
  <c r="W1499" i="5"/>
  <c r="W730" i="5"/>
  <c r="X730" i="5"/>
  <c r="W80" i="5"/>
  <c r="X80" i="5"/>
  <c r="W1390" i="5"/>
  <c r="X1390" i="5"/>
  <c r="X827" i="5"/>
  <c r="W827" i="5"/>
  <c r="W1717" i="5"/>
  <c r="X1717" i="5"/>
  <c r="W1072" i="5"/>
  <c r="X1072" i="5"/>
  <c r="W51" i="5"/>
  <c r="X51" i="5"/>
  <c r="X1253" i="5"/>
  <c r="W1253" i="5"/>
  <c r="W817" i="5"/>
  <c r="X817" i="5"/>
  <c r="X1857" i="5"/>
  <c r="W1857" i="5"/>
  <c r="X1163" i="5"/>
  <c r="W1163" i="5"/>
  <c r="X803" i="5"/>
  <c r="W803" i="5"/>
  <c r="X1724" i="5"/>
  <c r="W1724" i="5"/>
  <c r="X1113" i="5"/>
  <c r="W1113" i="5"/>
  <c r="X1247" i="5"/>
  <c r="W1247" i="5"/>
  <c r="X272" i="5"/>
  <c r="W272" i="5"/>
  <c r="X1157" i="5"/>
  <c r="W1157" i="5"/>
  <c r="X645" i="5"/>
  <c r="W645" i="5"/>
  <c r="X498" i="5"/>
  <c r="W498" i="5"/>
  <c r="W1397" i="5"/>
  <c r="X1397" i="5"/>
  <c r="X360" i="5"/>
  <c r="W360" i="5"/>
  <c r="W505" i="5"/>
  <c r="X505" i="5"/>
  <c r="W1292" i="5"/>
  <c r="X1292" i="5"/>
  <c r="X492" i="5"/>
  <c r="W492" i="5"/>
  <c r="X1451" i="5"/>
  <c r="W1451" i="5"/>
  <c r="X481" i="5"/>
  <c r="W481" i="5"/>
  <c r="X987" i="5"/>
  <c r="W987" i="5"/>
  <c r="W689" i="5"/>
  <c r="X689" i="5"/>
  <c r="W417" i="5"/>
  <c r="X417" i="5"/>
  <c r="X552" i="5"/>
  <c r="W552" i="5"/>
  <c r="X1195" i="5"/>
  <c r="W1195" i="5"/>
  <c r="W1014" i="5"/>
  <c r="X1014" i="5"/>
  <c r="X779" i="5"/>
  <c r="W779" i="5"/>
  <c r="X256" i="5"/>
  <c r="W256" i="5"/>
  <c r="W1860" i="5"/>
  <c r="X1860" i="5"/>
  <c r="X1592" i="5"/>
  <c r="W1592" i="5"/>
  <c r="X1343" i="5"/>
  <c r="W1343" i="5"/>
  <c r="X1152" i="5"/>
  <c r="W1152" i="5"/>
  <c r="X772" i="5"/>
  <c r="W772" i="5"/>
  <c r="X180" i="5"/>
  <c r="W180" i="5"/>
  <c r="X144" i="5"/>
  <c r="W144" i="5"/>
  <c r="W1684" i="5"/>
  <c r="X1684" i="5"/>
  <c r="W1325" i="5"/>
  <c r="X1325" i="5"/>
  <c r="X718" i="5"/>
  <c r="W718" i="5"/>
  <c r="W347" i="5"/>
  <c r="X347" i="5"/>
  <c r="X1607" i="5"/>
  <c r="W1607" i="5"/>
  <c r="X1284" i="5"/>
  <c r="W1284" i="5"/>
  <c r="W789" i="5"/>
  <c r="X789" i="5"/>
  <c r="X1223" i="5"/>
  <c r="W1223" i="5"/>
  <c r="X997" i="5"/>
  <c r="W997" i="5"/>
  <c r="W879" i="5"/>
  <c r="X879" i="5"/>
  <c r="W1697" i="5"/>
  <c r="X1697" i="5"/>
  <c r="X1261" i="5"/>
  <c r="W1261" i="5"/>
  <c r="X763" i="5"/>
  <c r="W763" i="5"/>
  <c r="X1883" i="5"/>
  <c r="W1883" i="5"/>
  <c r="W1345" i="5"/>
  <c r="X1345" i="5"/>
  <c r="W519" i="5"/>
  <c r="X519" i="5"/>
  <c r="W129" i="5"/>
  <c r="X129" i="5"/>
  <c r="W468" i="5"/>
  <c r="X468" i="5"/>
  <c r="X461" i="5"/>
  <c r="W461" i="5"/>
  <c r="X564" i="5"/>
  <c r="W564" i="5"/>
  <c r="X465" i="5"/>
  <c r="W465" i="5"/>
  <c r="W529" i="5"/>
  <c r="X529" i="5"/>
  <c r="W1310" i="5"/>
  <c r="X1310" i="5"/>
  <c r="X1519" i="5"/>
  <c r="W1519" i="5"/>
  <c r="W176" i="5"/>
  <c r="X176" i="5"/>
  <c r="W576" i="5"/>
  <c r="X576" i="5"/>
  <c r="W473" i="5"/>
  <c r="X473" i="5"/>
  <c r="X145" i="5"/>
  <c r="W145" i="5"/>
  <c r="X1198" i="5"/>
  <c r="W1198" i="5"/>
  <c r="X231" i="5"/>
  <c r="W231" i="5"/>
  <c r="W1493" i="5"/>
  <c r="X1493" i="5"/>
  <c r="X859" i="5"/>
  <c r="W859" i="5"/>
  <c r="X1711" i="5"/>
  <c r="W1711" i="5"/>
  <c r="X943" i="5"/>
  <c r="W943" i="5"/>
  <c r="W66" i="5"/>
  <c r="X66" i="5"/>
  <c r="W1151" i="5"/>
  <c r="X1151" i="5"/>
  <c r="W692" i="5"/>
  <c r="X692" i="5"/>
  <c r="W1776" i="5"/>
  <c r="X1776" i="5"/>
  <c r="W1082" i="5"/>
  <c r="X1082" i="5"/>
  <c r="W99" i="5"/>
  <c r="X99" i="5"/>
  <c r="W1409" i="5"/>
  <c r="X1409" i="5"/>
  <c r="X837" i="5"/>
  <c r="W837" i="5"/>
  <c r="W1826" i="5"/>
  <c r="X1826" i="5"/>
  <c r="W1367" i="5"/>
  <c r="X1367" i="5"/>
  <c r="X238" i="5"/>
  <c r="W238" i="5"/>
  <c r="X1508" i="5"/>
  <c r="W1508" i="5"/>
  <c r="W678" i="5"/>
  <c r="X678" i="5"/>
  <c r="X40" i="5"/>
  <c r="W40" i="5"/>
  <c r="X1341" i="5"/>
  <c r="W1341" i="5"/>
  <c r="W815" i="5"/>
  <c r="X815" i="5"/>
  <c r="W1727" i="5"/>
  <c r="X1727" i="5"/>
  <c r="X1373" i="5"/>
  <c r="W1373" i="5"/>
  <c r="W232" i="5"/>
  <c r="X232" i="5"/>
  <c r="X1644" i="5"/>
  <c r="W1644" i="5"/>
  <c r="W1251" i="5"/>
  <c r="X1251" i="5"/>
  <c r="X1235" i="5"/>
  <c r="W1235" i="5"/>
  <c r="X119" i="5"/>
  <c r="W119" i="5"/>
  <c r="W1424" i="5"/>
  <c r="X1424" i="5"/>
  <c r="X850" i="5"/>
  <c r="W850" i="5"/>
  <c r="X755" i="5"/>
  <c r="W755" i="5"/>
  <c r="W1019" i="5"/>
  <c r="X1019" i="5"/>
  <c r="W89" i="5"/>
  <c r="X89" i="5"/>
  <c r="X1819" i="5"/>
  <c r="W1819" i="5"/>
  <c r="X1455" i="5"/>
  <c r="W1455" i="5"/>
  <c r="X541" i="5"/>
  <c r="W541" i="5"/>
  <c r="W1439" i="5"/>
  <c r="X1439" i="5"/>
  <c r="X1882" i="5"/>
  <c r="W1882" i="5"/>
  <c r="X687" i="5"/>
  <c r="W687" i="5"/>
  <c r="W379" i="5"/>
  <c r="X379" i="5"/>
  <c r="W157" i="5"/>
  <c r="X157" i="5"/>
  <c r="X1750" i="5"/>
  <c r="W1750" i="5"/>
  <c r="X1052" i="5"/>
  <c r="W1052" i="5"/>
  <c r="W739" i="5"/>
  <c r="X739" i="5"/>
  <c r="W194" i="5"/>
  <c r="X194" i="5"/>
  <c r="W123" i="5"/>
  <c r="X123" i="5"/>
  <c r="W1621" i="5"/>
  <c r="X1621" i="5"/>
  <c r="W1324" i="5"/>
  <c r="X1324" i="5"/>
  <c r="W1077" i="5"/>
  <c r="X1077" i="5"/>
  <c r="X953" i="5"/>
  <c r="W953" i="5"/>
  <c r="X652" i="5"/>
  <c r="W652" i="5"/>
  <c r="W250" i="5"/>
  <c r="X250" i="5"/>
  <c r="X1821" i="5"/>
  <c r="W1821" i="5"/>
  <c r="X1509" i="5"/>
  <c r="W1509" i="5"/>
  <c r="X1203" i="5"/>
  <c r="W1203" i="5"/>
  <c r="X801" i="5"/>
  <c r="W801" i="5"/>
  <c r="X1831" i="5"/>
  <c r="W1831" i="5"/>
  <c r="X1338" i="5"/>
  <c r="W1338" i="5"/>
  <c r="X937" i="5"/>
  <c r="W937" i="5"/>
  <c r="X761" i="5"/>
  <c r="W761" i="5"/>
  <c r="X1713" i="5"/>
  <c r="W1713" i="5"/>
  <c r="X1132" i="5"/>
  <c r="W1132" i="5"/>
  <c r="W828" i="5"/>
  <c r="X828" i="5"/>
  <c r="W326" i="5"/>
  <c r="X326" i="5"/>
  <c r="W1657" i="5"/>
  <c r="X1657" i="5"/>
  <c r="X1137" i="5"/>
  <c r="W1137" i="5"/>
  <c r="W737" i="5"/>
  <c r="X737" i="5"/>
  <c r="W1708" i="5"/>
  <c r="X1708" i="5"/>
  <c r="X269" i="5"/>
  <c r="W269" i="5"/>
  <c r="X1056" i="5"/>
  <c r="W1056" i="5"/>
  <c r="W193" i="5"/>
  <c r="X193" i="5"/>
  <c r="W1527" i="5"/>
  <c r="X1527" i="5"/>
  <c r="X826" i="5"/>
  <c r="W826" i="5"/>
  <c r="X1777" i="5"/>
  <c r="W1777" i="5"/>
  <c r="W884" i="5"/>
  <c r="X884" i="5"/>
  <c r="W1846" i="5"/>
  <c r="X1846" i="5"/>
  <c r="X574" i="5"/>
  <c r="W574" i="5"/>
  <c r="W1300" i="5"/>
  <c r="X1300" i="5"/>
  <c r="X1435" i="5"/>
  <c r="W1435" i="5"/>
  <c r="X582" i="5"/>
  <c r="W582" i="5"/>
  <c r="W1461" i="5"/>
  <c r="X1461" i="5"/>
  <c r="X343" i="5"/>
  <c r="W343" i="5"/>
  <c r="X595" i="5"/>
  <c r="W595" i="5"/>
  <c r="X988" i="5"/>
  <c r="W988" i="5"/>
  <c r="X25" i="5"/>
  <c r="W25" i="5"/>
  <c r="W649" i="5"/>
  <c r="X649" i="5"/>
  <c r="W1669" i="5"/>
  <c r="X1669" i="5"/>
  <c r="W787" i="5"/>
  <c r="X787" i="5"/>
  <c r="W1395" i="5"/>
  <c r="X1395" i="5"/>
  <c r="W160" i="5"/>
  <c r="X160" i="5"/>
  <c r="W1083" i="5"/>
  <c r="X1083" i="5"/>
  <c r="X1825" i="5"/>
  <c r="W1825" i="5"/>
  <c r="W712" i="5"/>
  <c r="X712" i="5"/>
  <c r="W1518" i="5"/>
  <c r="X1518" i="5"/>
  <c r="X358" i="5"/>
  <c r="W358" i="5"/>
  <c r="X1184" i="5"/>
  <c r="W1184" i="5"/>
  <c r="W61" i="5"/>
  <c r="X61" i="5"/>
  <c r="X613" i="5"/>
  <c r="W613" i="5"/>
  <c r="X1726" i="5"/>
  <c r="W1726" i="5"/>
  <c r="W776" i="5"/>
  <c r="X776" i="5"/>
  <c r="W1572" i="5"/>
  <c r="X1572" i="5"/>
  <c r="W422" i="5"/>
  <c r="X422" i="5"/>
  <c r="X1470" i="5"/>
  <c r="W1470" i="5"/>
  <c r="X152" i="5"/>
  <c r="W152" i="5"/>
  <c r="W980" i="5"/>
  <c r="X980" i="5"/>
  <c r="W1706" i="5"/>
  <c r="X1706" i="5"/>
  <c r="W713" i="5"/>
  <c r="X713" i="5"/>
  <c r="X1361" i="5"/>
  <c r="W1361" i="5"/>
  <c r="W17" i="5"/>
  <c r="X17" i="5"/>
  <c r="X1043" i="5"/>
  <c r="W1043" i="5"/>
  <c r="X1646" i="5"/>
  <c r="W1646" i="5"/>
  <c r="W644" i="5"/>
  <c r="X644" i="5"/>
  <c r="X1171" i="5"/>
  <c r="W1171" i="5"/>
  <c r="W1732" i="5"/>
  <c r="X1732" i="5"/>
  <c r="X667" i="5"/>
  <c r="W667" i="5"/>
  <c r="W1273" i="5"/>
  <c r="X1273" i="5"/>
  <c r="W1848" i="5"/>
  <c r="X1848" i="5"/>
  <c r="X1016" i="5"/>
  <c r="W1016" i="5"/>
  <c r="W1434" i="5"/>
  <c r="X1434" i="5"/>
  <c r="X5" i="5"/>
  <c r="W5" i="5"/>
  <c r="W1092" i="5"/>
  <c r="X1092" i="5"/>
  <c r="X1477" i="5"/>
  <c r="W1477" i="5"/>
  <c r="X757" i="5"/>
  <c r="W757" i="5"/>
  <c r="X1252" i="5"/>
  <c r="W1252" i="5"/>
  <c r="X1699" i="5"/>
  <c r="W1699" i="5"/>
  <c r="X781" i="5"/>
  <c r="W781" i="5"/>
  <c r="X1162" i="5"/>
  <c r="W1162" i="5"/>
  <c r="W1855" i="5"/>
  <c r="X1855" i="5"/>
  <c r="W694" i="5"/>
  <c r="X694" i="5"/>
  <c r="X1254" i="5"/>
  <c r="W1254" i="5"/>
  <c r="W353" i="5"/>
  <c r="X353" i="5"/>
  <c r="W991" i="5"/>
  <c r="X991" i="5"/>
  <c r="W1619" i="5"/>
  <c r="X1619" i="5"/>
  <c r="X190" i="5"/>
  <c r="W190" i="5"/>
  <c r="W1085" i="5"/>
  <c r="X1085" i="5"/>
  <c r="X1549" i="5"/>
  <c r="W1549" i="5"/>
  <c r="X973" i="5"/>
  <c r="W973" i="5"/>
  <c r="X1793" i="5"/>
  <c r="W1793" i="5"/>
  <c r="W728" i="5"/>
  <c r="X728" i="5"/>
  <c r="W1550" i="5"/>
  <c r="X1550" i="5"/>
  <c r="W415" i="5"/>
  <c r="X415" i="5"/>
  <c r="W1352" i="5"/>
  <c r="X1352" i="5"/>
  <c r="X539" i="5"/>
  <c r="W539" i="5"/>
  <c r="W846" i="5"/>
  <c r="X846" i="5"/>
  <c r="W1655" i="5"/>
  <c r="X1655" i="5"/>
  <c r="X369" i="5"/>
  <c r="W369" i="5"/>
  <c r="W1378" i="5"/>
  <c r="X1378" i="5"/>
  <c r="W83" i="5"/>
  <c r="X83" i="5"/>
  <c r="W955" i="5"/>
  <c r="X955" i="5"/>
  <c r="X1770" i="5"/>
  <c r="W1770" i="5"/>
  <c r="X1020" i="5"/>
  <c r="W1020" i="5"/>
  <c r="W1716" i="5"/>
  <c r="X1716" i="5"/>
  <c r="X721" i="5"/>
  <c r="W721" i="5"/>
  <c r="W1199" i="5"/>
  <c r="X1199" i="5"/>
  <c r="X288" i="5"/>
  <c r="W288" i="5"/>
  <c r="W949" i="5"/>
  <c r="X949" i="5"/>
  <c r="X1780" i="5"/>
  <c r="W1780" i="5"/>
  <c r="X877" i="5"/>
  <c r="W877" i="5"/>
  <c r="W1613" i="5"/>
  <c r="X1613" i="5"/>
  <c r="W783" i="5"/>
  <c r="X783" i="5"/>
  <c r="W1368" i="5"/>
  <c r="X1368" i="5"/>
  <c r="W1682" i="5"/>
  <c r="X1682" i="5"/>
  <c r="W929" i="5"/>
  <c r="X929" i="5"/>
  <c r="W1329" i="5"/>
  <c r="X1329" i="5"/>
  <c r="W1805" i="5"/>
  <c r="X1805" i="5"/>
  <c r="W844" i="5"/>
  <c r="X844" i="5"/>
  <c r="X1271" i="5"/>
  <c r="W1271" i="5"/>
  <c r="W227" i="5"/>
  <c r="X227" i="5"/>
  <c r="W1005" i="5"/>
  <c r="X1005" i="5"/>
  <c r="X1579" i="5"/>
  <c r="W1579" i="5"/>
  <c r="X891" i="5"/>
  <c r="W891" i="5"/>
  <c r="W1415" i="5"/>
  <c r="X1415" i="5"/>
  <c r="X1679" i="5"/>
  <c r="W1679" i="5"/>
  <c r="X603" i="5"/>
  <c r="W603" i="5"/>
  <c r="X1315" i="5"/>
  <c r="W1315" i="5"/>
  <c r="X1876" i="5"/>
  <c r="W1876" i="5"/>
  <c r="W744" i="5"/>
  <c r="X744" i="5"/>
  <c r="W1176" i="5"/>
  <c r="X1176" i="5"/>
  <c r="X174" i="5"/>
  <c r="W174" i="5"/>
  <c r="W1038" i="5"/>
  <c r="X1038" i="5"/>
  <c r="W1504" i="5"/>
  <c r="X1504" i="5"/>
  <c r="X222" i="5"/>
  <c r="W222" i="5"/>
  <c r="X1087" i="5"/>
  <c r="W1087" i="5"/>
  <c r="W1492" i="5"/>
  <c r="X1492" i="5"/>
  <c r="W867" i="5"/>
  <c r="X867" i="5"/>
  <c r="X1249" i="5"/>
  <c r="W1249" i="5"/>
  <c r="W1636" i="5"/>
  <c r="X1636" i="5"/>
  <c r="W1604" i="5"/>
  <c r="X1604" i="5"/>
  <c r="X43" i="5"/>
  <c r="W43" i="5"/>
  <c r="X1237" i="5"/>
  <c r="W1237" i="5"/>
  <c r="X33" i="5"/>
  <c r="W33" i="5"/>
  <c r="X1129" i="5"/>
  <c r="W1129" i="5"/>
  <c r="W904" i="5"/>
  <c r="X904" i="5"/>
  <c r="W1023" i="5"/>
  <c r="X1023" i="5"/>
  <c r="W105" i="5"/>
  <c r="X105" i="5"/>
  <c r="W705" i="5"/>
  <c r="X705" i="5"/>
  <c r="X1109" i="5"/>
  <c r="W1109" i="5"/>
  <c r="W654" i="5"/>
  <c r="X654" i="5"/>
  <c r="X1365" i="5"/>
  <c r="W1365" i="5"/>
  <c r="X47" i="5"/>
  <c r="W47" i="5"/>
  <c r="X696" i="5"/>
  <c r="W696" i="5"/>
  <c r="X535" i="5"/>
  <c r="W535" i="5"/>
  <c r="X1103" i="5"/>
  <c r="W1103" i="5"/>
  <c r="X660" i="5"/>
  <c r="W660" i="5"/>
  <c r="X1871" i="5"/>
  <c r="W1871" i="5"/>
  <c r="W1448" i="5"/>
  <c r="X1448" i="5"/>
  <c r="X1639" i="5"/>
  <c r="W1639" i="5"/>
  <c r="W793" i="5"/>
  <c r="X793" i="5"/>
  <c r="W1306" i="5"/>
  <c r="X1306" i="5"/>
  <c r="X883" i="5"/>
  <c r="W883" i="5"/>
  <c r="W1408" i="5"/>
  <c r="X1408" i="5"/>
  <c r="W716" i="5"/>
  <c r="X716" i="5"/>
  <c r="W1206" i="5"/>
  <c r="X1206" i="5"/>
  <c r="W747" i="5"/>
  <c r="X747" i="5"/>
  <c r="X267" i="5"/>
  <c r="W267" i="5"/>
  <c r="W217" i="5"/>
  <c r="X217" i="5"/>
  <c r="X182" i="5"/>
  <c r="W182" i="5"/>
  <c r="X1652" i="5"/>
  <c r="W1652" i="5"/>
  <c r="X994" i="5"/>
  <c r="W994" i="5"/>
  <c r="X60" i="5"/>
  <c r="W60" i="5"/>
  <c r="W500" i="5"/>
  <c r="X500" i="5"/>
  <c r="X1850" i="5"/>
  <c r="W1850" i="5"/>
  <c r="X228" i="5"/>
  <c r="W228" i="5"/>
  <c r="X131" i="5"/>
  <c r="W131" i="5"/>
  <c r="W792" i="5"/>
  <c r="X792" i="5"/>
  <c r="W169" i="5"/>
  <c r="X169" i="5"/>
  <c r="X108" i="5"/>
  <c r="W108" i="5"/>
  <c r="X1890" i="5"/>
  <c r="W1890" i="5"/>
  <c r="X1648" i="5"/>
  <c r="W1648" i="5"/>
  <c r="X1246" i="5"/>
  <c r="W1246" i="5"/>
  <c r="W1201" i="5"/>
  <c r="X1201" i="5"/>
  <c r="W881" i="5"/>
  <c r="X881" i="5"/>
  <c r="W208" i="5"/>
  <c r="X208" i="5"/>
  <c r="W416" i="5"/>
  <c r="X416" i="5"/>
  <c r="X1597" i="5"/>
  <c r="W1597" i="5"/>
  <c r="X1040" i="5"/>
  <c r="W1040" i="5"/>
  <c r="W1155" i="5"/>
  <c r="X1155" i="5"/>
  <c r="X663" i="5"/>
  <c r="W663" i="5"/>
  <c r="X1010" i="5"/>
  <c r="W1010" i="5"/>
  <c r="X236" i="5"/>
  <c r="W236" i="5"/>
  <c r="W164" i="5"/>
  <c r="X164" i="5"/>
  <c r="W975" i="5"/>
  <c r="X975" i="5"/>
  <c r="W449" i="5"/>
  <c r="X449" i="5"/>
  <c r="W4" i="5"/>
  <c r="X4" i="5"/>
  <c r="W137" i="5"/>
  <c r="X137" i="5"/>
  <c r="X604" i="5"/>
  <c r="W604" i="5"/>
  <c r="W1150" i="5"/>
  <c r="X1150" i="5"/>
  <c r="W141" i="5"/>
  <c r="X141" i="5"/>
  <c r="X1243" i="5"/>
  <c r="W1243" i="5"/>
  <c r="X117" i="5"/>
  <c r="W117" i="5"/>
  <c r="W1147" i="5"/>
  <c r="X1147" i="5"/>
  <c r="X97" i="5"/>
  <c r="W97" i="5"/>
  <c r="W1721" i="5"/>
  <c r="X1721" i="5"/>
  <c r="X1012" i="5"/>
  <c r="W1012" i="5"/>
  <c r="W708" i="5"/>
  <c r="X708" i="5"/>
  <c r="W441" i="5"/>
  <c r="X441" i="5"/>
  <c r="X98" i="5"/>
  <c r="W98" i="5"/>
  <c r="W470" i="5"/>
  <c r="X470" i="5"/>
  <c r="W521" i="5"/>
  <c r="X521" i="5"/>
  <c r="W1594" i="5"/>
  <c r="X1594" i="5"/>
  <c r="W197" i="5"/>
  <c r="X197" i="5"/>
  <c r="X1302" i="5"/>
  <c r="W1302" i="5"/>
  <c r="W1763" i="5"/>
  <c r="X1763" i="5"/>
  <c r="W1034" i="5"/>
  <c r="X1034" i="5"/>
  <c r="W1738" i="5"/>
  <c r="X1738" i="5"/>
  <c r="W1131" i="5"/>
  <c r="X1131" i="5"/>
  <c r="W1862" i="5"/>
  <c r="X1862" i="5"/>
  <c r="X948" i="5"/>
  <c r="W948" i="5"/>
  <c r="W1640" i="5"/>
  <c r="X1640" i="5"/>
  <c r="X268" i="5"/>
  <c r="W268" i="5"/>
  <c r="W333" i="5"/>
  <c r="X333" i="5"/>
  <c r="X1473" i="5"/>
  <c r="W1473" i="5"/>
  <c r="W140" i="5"/>
  <c r="X140" i="5"/>
  <c r="W614" i="5"/>
  <c r="X614" i="5"/>
  <c r="X1538" i="5"/>
  <c r="W1538" i="5"/>
  <c r="X246" i="5"/>
  <c r="W246" i="5"/>
  <c r="W1420" i="5"/>
  <c r="X1420" i="5"/>
  <c r="W36" i="5"/>
  <c r="X36" i="5"/>
  <c r="W1177" i="5"/>
  <c r="X1177" i="5"/>
  <c r="W751" i="5"/>
  <c r="X751" i="5"/>
  <c r="W414" i="5"/>
  <c r="X414" i="5"/>
  <c r="X720" i="5"/>
  <c r="W720" i="5"/>
  <c r="W1474" i="5"/>
  <c r="X1474" i="5"/>
  <c r="W452" i="5"/>
  <c r="X452" i="5"/>
  <c r="W30" i="5"/>
  <c r="X30" i="5"/>
  <c r="X1790" i="5"/>
  <c r="W1790" i="5"/>
  <c r="X520" i="5"/>
  <c r="W520" i="5"/>
  <c r="X1816" i="5"/>
  <c r="W1816" i="5"/>
  <c r="W218" i="5"/>
  <c r="X218" i="5"/>
  <c r="X1393" i="5"/>
  <c r="W1393" i="5"/>
  <c r="W163" i="5"/>
  <c r="X163" i="5"/>
  <c r="W1217" i="5"/>
  <c r="X1217" i="5"/>
  <c r="X1818" i="5"/>
  <c r="W1818" i="5"/>
  <c r="X1349" i="5"/>
  <c r="W1349" i="5"/>
  <c r="X570" i="5"/>
  <c r="W570" i="5"/>
  <c r="W990" i="5"/>
  <c r="X990" i="5"/>
  <c r="W1312" i="5"/>
  <c r="X1312" i="5"/>
  <c r="X1114" i="5"/>
  <c r="W1114" i="5"/>
  <c r="W1605" i="5"/>
  <c r="X1605" i="5"/>
  <c r="X460" i="5"/>
  <c r="W460" i="5"/>
  <c r="W1690" i="5"/>
  <c r="X1690" i="5"/>
  <c r="W485" i="5"/>
  <c r="X485" i="5"/>
  <c r="X27" i="5"/>
  <c r="W27" i="5"/>
  <c r="W1828" i="5"/>
  <c r="X1828" i="5"/>
  <c r="W548" i="5"/>
  <c r="X548" i="5"/>
  <c r="X509" i="5"/>
  <c r="W509" i="5"/>
  <c r="W1720" i="5"/>
  <c r="X1720" i="5"/>
  <c r="W1786" i="5"/>
  <c r="X1786" i="5"/>
  <c r="X229" i="5"/>
  <c r="W229" i="5"/>
  <c r="W606" i="5"/>
  <c r="X606" i="5"/>
  <c r="W1432" i="5"/>
  <c r="X1432" i="5"/>
  <c r="X1569" i="5"/>
  <c r="W1569" i="5"/>
  <c r="W1766" i="5"/>
  <c r="X1766" i="5"/>
  <c r="X168" i="5"/>
  <c r="W168" i="5"/>
  <c r="X950" i="5"/>
  <c r="W950" i="5"/>
  <c r="W1388" i="5"/>
  <c r="X1388" i="5"/>
  <c r="W1778" i="5"/>
  <c r="X1778" i="5"/>
  <c r="X339" i="5"/>
  <c r="W339" i="5"/>
  <c r="W1029" i="5"/>
  <c r="X1029" i="5"/>
  <c r="X1660" i="5"/>
  <c r="W1660" i="5"/>
  <c r="X791" i="5"/>
  <c r="W791" i="5"/>
  <c r="X1245" i="5"/>
  <c r="W1245" i="5"/>
  <c r="W1574" i="5"/>
  <c r="X1574" i="5"/>
  <c r="W185" i="5"/>
  <c r="X185" i="5"/>
  <c r="W419" i="5"/>
  <c r="X419" i="5"/>
  <c r="X993" i="5"/>
  <c r="W993" i="5"/>
  <c r="W487" i="5"/>
  <c r="X487" i="5"/>
  <c r="X173" i="5"/>
  <c r="W173" i="5"/>
  <c r="W257" i="5"/>
  <c r="X257" i="5"/>
  <c r="W1026" i="5"/>
  <c r="X1026" i="5"/>
  <c r="X1700" i="5"/>
  <c r="W1700" i="5"/>
  <c r="W1897" i="5"/>
  <c r="X1897" i="5"/>
  <c r="W1611" i="5"/>
  <c r="X1611" i="5"/>
  <c r="X1369" i="5"/>
  <c r="W1369" i="5"/>
  <c r="X1127" i="5"/>
  <c r="W1127" i="5"/>
  <c r="W122" i="5"/>
  <c r="X122" i="5"/>
  <c r="X1021" i="5"/>
  <c r="W1021" i="5"/>
  <c r="W1311" i="5"/>
  <c r="X1311" i="5"/>
  <c r="X530" i="5"/>
  <c r="W530" i="5"/>
  <c r="X594" i="5"/>
  <c r="W594" i="5"/>
  <c r="X590" i="5"/>
  <c r="W590" i="5"/>
  <c r="W691" i="5"/>
  <c r="X691" i="5"/>
  <c r="X72" i="5"/>
  <c r="W72" i="5"/>
  <c r="X1116" i="5"/>
  <c r="W1116" i="5"/>
  <c r="W154" i="5"/>
  <c r="X154" i="5"/>
  <c r="W1037" i="5"/>
  <c r="X1037" i="5"/>
  <c r="W1182" i="5"/>
  <c r="X1182" i="5"/>
  <c r="X1000" i="5"/>
  <c r="W1000" i="5"/>
  <c r="W1004" i="5"/>
  <c r="X1004" i="5"/>
  <c r="X546" i="5"/>
  <c r="W546" i="5"/>
  <c r="X1405" i="5"/>
  <c r="W1405" i="5"/>
  <c r="W1197" i="5"/>
  <c r="X1197" i="5"/>
  <c r="W1674" i="5"/>
  <c r="X1674" i="5"/>
  <c r="X875" i="5"/>
  <c r="W875" i="5"/>
  <c r="W442" i="5"/>
  <c r="X442" i="5"/>
  <c r="X178" i="5"/>
  <c r="W178" i="5"/>
  <c r="W873" i="5"/>
  <c r="X873" i="5"/>
  <c r="W675" i="5"/>
  <c r="X675" i="5"/>
  <c r="W278" i="5"/>
  <c r="X278" i="5"/>
  <c r="X8" i="5"/>
  <c r="W8" i="5"/>
  <c r="W610" i="5"/>
  <c r="X610" i="5"/>
  <c r="W1392" i="5"/>
  <c r="X1392" i="5"/>
  <c r="W1548" i="5"/>
  <c r="X1548" i="5"/>
  <c r="W1765" i="5"/>
  <c r="X1765" i="5"/>
  <c r="X212" i="5"/>
  <c r="W212" i="5"/>
  <c r="W954" i="5"/>
  <c r="X954" i="5"/>
  <c r="W1404" i="5"/>
  <c r="X1404" i="5"/>
  <c r="X1735" i="5"/>
  <c r="W1735" i="5"/>
  <c r="W2" i="5"/>
  <c r="X2" i="5"/>
  <c r="X666" i="5"/>
  <c r="W666" i="5"/>
  <c r="X1175" i="5"/>
  <c r="W1175" i="5"/>
  <c r="X1025" i="5"/>
  <c r="W1025" i="5"/>
  <c r="W1058" i="5"/>
  <c r="X1058" i="5"/>
  <c r="X277" i="5"/>
  <c r="W277" i="5"/>
  <c r="W526" i="5"/>
  <c r="X526" i="5"/>
  <c r="X1015" i="5"/>
  <c r="W1015" i="5"/>
  <c r="W1011" i="5"/>
  <c r="X1011" i="5"/>
  <c r="X18" i="5"/>
  <c r="W18" i="5"/>
  <c r="W428" i="5"/>
  <c r="X428" i="5"/>
  <c r="W759" i="5"/>
  <c r="X759" i="5"/>
  <c r="X1534" i="5"/>
  <c r="W1534" i="5"/>
  <c r="X220" i="5"/>
  <c r="W220" i="5"/>
  <c r="X1069" i="5"/>
  <c r="W1069" i="5"/>
  <c r="X1097" i="5"/>
  <c r="W1097" i="5"/>
  <c r="W1008" i="5"/>
  <c r="X1008" i="5"/>
  <c r="X767" i="5"/>
  <c r="W767" i="5"/>
  <c r="W1115" i="5"/>
  <c r="X1115" i="5"/>
  <c r="W625" i="5"/>
  <c r="X625" i="5"/>
  <c r="W814" i="5"/>
  <c r="X814" i="5"/>
  <c r="X1893" i="5"/>
  <c r="W1893" i="5"/>
  <c r="W1576" i="5"/>
  <c r="X1576" i="5"/>
  <c r="X1661" i="5"/>
  <c r="W1661" i="5"/>
  <c r="X1108" i="5"/>
  <c r="W1108" i="5"/>
  <c r="W711" i="5"/>
  <c r="X711" i="5"/>
  <c r="X211" i="5"/>
  <c r="W211" i="5"/>
  <c r="W12" i="5"/>
  <c r="X12" i="5"/>
  <c r="W1494" i="5"/>
  <c r="X1494" i="5"/>
  <c r="W1039" i="5"/>
  <c r="X1039" i="5"/>
  <c r="W615" i="5"/>
  <c r="X615" i="5"/>
  <c r="X1892" i="5"/>
  <c r="W1892" i="5"/>
  <c r="W1224" i="5"/>
  <c r="X1224" i="5"/>
  <c r="W942" i="5"/>
  <c r="X942" i="5"/>
  <c r="W225" i="5"/>
  <c r="X225" i="5"/>
  <c r="X1647" i="5"/>
  <c r="W1647" i="5"/>
  <c r="X1296" i="5"/>
  <c r="W1296" i="5"/>
  <c r="W650" i="5"/>
  <c r="X650" i="5"/>
  <c r="W1838" i="5"/>
  <c r="X1838" i="5"/>
  <c r="W1222" i="5"/>
  <c r="X1222" i="5"/>
  <c r="W1024" i="5"/>
  <c r="X1024" i="5"/>
  <c r="X426" i="5"/>
  <c r="W426" i="5"/>
  <c r="X1290" i="5"/>
  <c r="W1290" i="5"/>
  <c r="X593" i="5"/>
  <c r="W593" i="5"/>
  <c r="W456" i="5"/>
  <c r="X456" i="5"/>
  <c r="X540" i="5"/>
  <c r="W540" i="5"/>
  <c r="X1158" i="5"/>
  <c r="W1158" i="5"/>
  <c r="X1666" i="5"/>
  <c r="W1666" i="5"/>
  <c r="W1528" i="5"/>
  <c r="X1528" i="5"/>
  <c r="W1736" i="5"/>
  <c r="X1736" i="5"/>
  <c r="W273" i="5"/>
  <c r="X273" i="5"/>
  <c r="X561" i="5"/>
  <c r="W561" i="5"/>
  <c r="W1317" i="5"/>
  <c r="X1317" i="5"/>
  <c r="W557" i="5"/>
  <c r="X557" i="5"/>
  <c r="X542" i="5"/>
  <c r="W542" i="5"/>
  <c r="X1449" i="5"/>
  <c r="W1449" i="5"/>
  <c r="X438" i="5"/>
  <c r="W438" i="5"/>
  <c r="W177" i="5"/>
  <c r="X177" i="5"/>
  <c r="X1595" i="5"/>
  <c r="W1595" i="5"/>
  <c r="W820" i="5"/>
  <c r="X820" i="5"/>
  <c r="X1712" i="5"/>
  <c r="W1712" i="5"/>
  <c r="X965" i="5"/>
  <c r="X74" i="5"/>
  <c r="W74" i="5"/>
  <c r="W1444" i="5"/>
  <c r="X1444" i="5"/>
  <c r="W853" i="5"/>
  <c r="X853" i="5"/>
  <c r="W1041" i="5"/>
  <c r="X1041" i="5"/>
  <c r="W42" i="5"/>
  <c r="X42" i="5"/>
  <c r="W1277" i="5"/>
  <c r="X1277" i="5"/>
  <c r="X841" i="5"/>
  <c r="W841" i="5"/>
  <c r="X1884" i="5"/>
  <c r="W1884" i="5"/>
  <c r="W1384" i="5"/>
  <c r="X1384" i="5"/>
  <c r="W209" i="5"/>
  <c r="X209" i="5"/>
  <c r="X1624" i="5"/>
  <c r="W1624" i="5"/>
  <c r="W690" i="5"/>
  <c r="X690" i="5"/>
  <c r="X56" i="5"/>
  <c r="W56" i="5"/>
  <c r="W1357" i="5"/>
  <c r="X1357" i="5"/>
  <c r="W819" i="5"/>
  <c r="X819" i="5"/>
  <c r="X1698" i="5"/>
  <c r="W1698" i="5"/>
  <c r="X1068" i="5"/>
  <c r="W1068" i="5"/>
  <c r="X76" i="5"/>
  <c r="W76" i="5"/>
  <c r="X1520" i="5"/>
  <c r="W1520" i="5"/>
  <c r="X662" i="5"/>
  <c r="W662" i="5"/>
  <c r="X259" i="5"/>
  <c r="W259" i="5"/>
  <c r="X1562" i="5"/>
  <c r="W1562" i="5"/>
  <c r="X1663" i="5"/>
  <c r="W1663" i="5"/>
  <c r="X221" i="5"/>
  <c r="W221" i="5"/>
  <c r="X1827" i="5"/>
  <c r="W1827" i="5"/>
  <c r="X1376" i="5"/>
  <c r="W1376" i="5"/>
  <c r="X522" i="5"/>
  <c r="W522" i="5"/>
  <c r="W1641" i="5"/>
  <c r="X1641" i="5"/>
  <c r="X637" i="5"/>
  <c r="W637" i="5"/>
  <c r="W81" i="5"/>
  <c r="X81" i="5"/>
  <c r="W1731" i="5"/>
  <c r="X1731" i="5"/>
  <c r="X71" i="5"/>
  <c r="W71" i="5"/>
  <c r="X1730" i="5"/>
  <c r="W1730" i="5"/>
  <c r="W355" i="5"/>
  <c r="X355" i="5"/>
  <c r="X1437" i="5"/>
  <c r="W1437" i="5"/>
  <c r="W439" i="5"/>
  <c r="X439" i="5"/>
  <c r="X683" i="5"/>
  <c r="W683" i="5"/>
  <c r="W50" i="5"/>
  <c r="X50" i="5"/>
  <c r="X1522" i="5"/>
  <c r="W1522" i="5"/>
  <c r="W1372" i="5"/>
  <c r="X1372" i="5"/>
  <c r="W961" i="5"/>
  <c r="X961" i="5"/>
  <c r="W668" i="5"/>
  <c r="X668" i="5"/>
  <c r="X234" i="5"/>
  <c r="W234" i="5"/>
  <c r="X120" i="5"/>
  <c r="W120" i="5"/>
  <c r="X1588" i="5"/>
  <c r="W1588" i="5"/>
  <c r="W1654" i="5"/>
  <c r="X1654" i="5"/>
  <c r="X1442" i="5"/>
  <c r="W1442" i="5"/>
  <c r="W766" i="5"/>
  <c r="X766" i="5"/>
  <c r="X923" i="5"/>
  <c r="W923" i="5"/>
  <c r="W346" i="5"/>
  <c r="X346" i="5"/>
  <c r="X1556" i="5"/>
  <c r="W1556" i="5"/>
  <c r="W1320" i="5"/>
  <c r="X1320" i="5"/>
  <c r="X797" i="5"/>
  <c r="W797" i="5"/>
  <c r="W1813" i="5"/>
  <c r="X1813" i="5"/>
  <c r="W1322" i="5"/>
  <c r="X1322" i="5"/>
  <c r="W936" i="5"/>
  <c r="X936" i="5"/>
  <c r="X887" i="5"/>
  <c r="W887" i="5"/>
  <c r="X1672" i="5"/>
  <c r="W1672" i="5"/>
  <c r="X1440" i="5"/>
  <c r="W1440" i="5"/>
  <c r="W824" i="5"/>
  <c r="X824" i="5"/>
  <c r="W15" i="5"/>
  <c r="X15" i="5"/>
  <c r="W1586" i="5"/>
  <c r="X1586" i="5"/>
  <c r="X1086" i="5"/>
  <c r="W1086" i="5"/>
  <c r="X497" i="5"/>
  <c r="W497" i="5"/>
  <c r="W496" i="5"/>
  <c r="X496" i="5"/>
  <c r="W974" i="5"/>
  <c r="X974" i="5"/>
  <c r="W342" i="5"/>
  <c r="X342" i="5"/>
  <c r="W971" i="5"/>
  <c r="X971" i="5"/>
  <c r="X967" i="5"/>
  <c r="W967" i="5"/>
  <c r="W863" i="5"/>
  <c r="X863" i="5"/>
  <c r="W677" i="5"/>
  <c r="X677" i="5"/>
  <c r="W483" i="5"/>
  <c r="X483" i="5"/>
  <c r="W244" i="5"/>
  <c r="X244" i="5"/>
  <c r="W531" i="5"/>
  <c r="X531" i="5"/>
  <c r="X1839" i="5"/>
  <c r="W1839" i="5"/>
  <c r="X558" i="5"/>
  <c r="W558" i="5"/>
  <c r="X479" i="5"/>
  <c r="W479" i="5"/>
  <c r="W20" i="5"/>
  <c r="X20" i="5"/>
  <c r="W1618" i="5"/>
  <c r="X1618" i="5"/>
  <c r="X748" i="5"/>
  <c r="W748" i="5"/>
  <c r="X1800" i="5"/>
  <c r="W1800" i="5"/>
  <c r="X754" i="5"/>
  <c r="W754" i="5"/>
  <c r="X109" i="5"/>
  <c r="W109" i="5"/>
  <c r="X1330" i="5"/>
  <c r="W1330" i="5"/>
  <c r="W851" i="5"/>
  <c r="X851" i="5"/>
  <c r="X1670" i="5"/>
  <c r="W1670" i="5"/>
  <c r="W964" i="5"/>
  <c r="X964" i="5"/>
  <c r="X136" i="5"/>
  <c r="W136" i="5"/>
  <c r="X1396" i="5"/>
  <c r="W1396" i="5"/>
  <c r="W839" i="5"/>
  <c r="X839" i="5"/>
  <c r="W1694" i="5"/>
  <c r="X1694" i="5"/>
  <c r="X1078" i="5"/>
  <c r="W1078" i="5"/>
  <c r="X75" i="5"/>
  <c r="W75" i="5"/>
  <c r="X1305" i="5"/>
  <c r="W1305" i="5"/>
  <c r="X829" i="5"/>
  <c r="W829" i="5"/>
  <c r="X1814" i="5"/>
  <c r="W1814" i="5"/>
  <c r="X1335" i="5"/>
  <c r="W1335" i="5"/>
  <c r="X372" i="5"/>
  <c r="W372" i="5"/>
  <c r="X1531" i="5"/>
  <c r="W1531" i="5"/>
  <c r="X670" i="5"/>
  <c r="W670" i="5"/>
  <c r="X23" i="5"/>
  <c r="W23" i="5"/>
  <c r="W1339" i="5"/>
  <c r="X1339" i="5"/>
  <c r="X805" i="5"/>
  <c r="W805" i="5"/>
  <c r="W1789" i="5"/>
  <c r="X1789" i="5"/>
  <c r="X1189" i="5"/>
  <c r="W1189" i="5"/>
  <c r="W1529" i="5"/>
  <c r="X1529" i="5"/>
  <c r="X28" i="5"/>
  <c r="W28" i="5"/>
  <c r="W1578" i="5"/>
  <c r="X1578" i="5"/>
  <c r="X1138" i="5"/>
  <c r="W1138" i="5"/>
  <c r="X533" i="5"/>
  <c r="W533" i="5"/>
  <c r="W1328" i="5"/>
  <c r="X1328" i="5"/>
  <c r="X703" i="5"/>
  <c r="W703" i="5"/>
  <c r="X86" i="5"/>
  <c r="W86" i="5"/>
  <c r="X1570" i="5"/>
  <c r="W1570" i="5"/>
  <c r="W78" i="5"/>
  <c r="X78" i="5"/>
  <c r="X1501" i="5"/>
  <c r="W1501" i="5"/>
  <c r="W578" i="5"/>
  <c r="X578" i="5"/>
  <c r="W1264" i="5"/>
  <c r="X1264" i="5"/>
  <c r="W876" i="5"/>
  <c r="X876" i="5"/>
  <c r="W878" i="5"/>
  <c r="X878" i="5"/>
  <c r="W92" i="5"/>
  <c r="X92" i="5"/>
  <c r="W1346" i="5"/>
  <c r="X1346" i="5"/>
  <c r="X1385" i="5"/>
  <c r="W1385" i="5"/>
  <c r="W862" i="5"/>
  <c r="X862" i="5"/>
  <c r="X210" i="5"/>
  <c r="W210" i="5"/>
  <c r="W162" i="5"/>
  <c r="X162" i="5"/>
  <c r="X1767" i="5"/>
  <c r="W1767" i="5"/>
  <c r="X1427" i="5"/>
  <c r="W1427" i="5"/>
  <c r="X1428" i="5"/>
  <c r="W1428" i="5"/>
  <c r="X1073" i="5"/>
  <c r="W1073" i="5"/>
  <c r="W651" i="5"/>
  <c r="X651" i="5"/>
  <c r="W367" i="5"/>
  <c r="X367" i="5"/>
  <c r="W1744" i="5"/>
  <c r="X1744" i="5"/>
  <c r="X1213" i="5"/>
  <c r="W1213" i="5"/>
  <c r="X941" i="5"/>
  <c r="W941" i="5"/>
  <c r="W771" i="5"/>
  <c r="X771" i="5"/>
  <c r="X1718" i="5"/>
  <c r="W1718" i="5"/>
  <c r="W1210" i="5"/>
  <c r="X1210" i="5"/>
  <c r="X706" i="5"/>
  <c r="W706" i="5"/>
  <c r="X314" i="5"/>
  <c r="W314" i="5"/>
  <c r="W1495" i="5"/>
  <c r="X1495" i="5"/>
  <c r="W1334" i="5"/>
  <c r="X1334" i="5"/>
  <c r="W905" i="5"/>
  <c r="X905" i="5"/>
  <c r="W1807" i="5"/>
  <c r="X1807" i="5"/>
  <c r="W1128" i="5"/>
  <c r="X1128" i="5"/>
  <c r="W682" i="5"/>
  <c r="X682" i="5"/>
  <c r="X359" i="5"/>
  <c r="W359" i="5"/>
  <c r="W248" i="5"/>
  <c r="X248" i="5"/>
  <c r="X1297" i="5"/>
  <c r="W1297" i="5"/>
  <c r="X518" i="5"/>
  <c r="W518" i="5"/>
  <c r="X892" i="5"/>
  <c r="W892" i="5"/>
  <c r="W1111" i="5"/>
  <c r="X1111" i="5"/>
  <c r="W1017" i="5"/>
  <c r="X1017" i="5"/>
  <c r="X579" i="5"/>
  <c r="W579" i="5"/>
  <c r="W1398" i="5"/>
  <c r="X1398" i="5"/>
  <c r="X153" i="5"/>
  <c r="W153" i="5"/>
  <c r="X73" i="5"/>
  <c r="W73" i="5"/>
  <c r="X1291" i="5"/>
  <c r="W1291" i="5"/>
  <c r="W1692" i="5"/>
  <c r="X1692" i="5"/>
  <c r="W57" i="5"/>
  <c r="X57" i="5"/>
  <c r="X1419" i="5"/>
  <c r="W1419" i="5"/>
  <c r="W794" i="5"/>
  <c r="X794" i="5"/>
  <c r="W54" i="5"/>
  <c r="X54" i="5"/>
  <c r="X1248" i="5"/>
  <c r="W1248" i="5"/>
  <c r="W132" i="5"/>
  <c r="X132" i="5"/>
  <c r="W1218" i="5"/>
  <c r="X1218" i="5"/>
  <c r="W1894" i="5"/>
  <c r="X1894" i="5"/>
  <c r="W874" i="5"/>
  <c r="X874" i="5"/>
  <c r="W1656" i="5"/>
  <c r="X1656" i="5"/>
  <c r="W181" i="5"/>
  <c r="X181" i="5"/>
  <c r="X1279" i="5"/>
  <c r="W1279" i="5"/>
  <c r="W77" i="5"/>
  <c r="X77" i="5"/>
  <c r="X621" i="5"/>
  <c r="W621" i="5"/>
  <c r="X1662" i="5"/>
  <c r="W1662" i="5"/>
  <c r="W733" i="5"/>
  <c r="X733" i="5"/>
  <c r="X1101" i="5"/>
  <c r="W1101" i="5"/>
  <c r="X121" i="5"/>
  <c r="W121" i="5"/>
  <c r="X1233" i="5"/>
  <c r="W1233" i="5"/>
  <c r="X1822" i="5"/>
  <c r="W1822" i="5"/>
  <c r="W1075" i="5"/>
  <c r="X1075" i="5"/>
  <c r="X1856" i="5"/>
  <c r="W1856" i="5"/>
  <c r="W885" i="5"/>
  <c r="X885" i="5"/>
  <c r="W1645" i="5"/>
  <c r="X1645" i="5"/>
  <c r="W165" i="5"/>
  <c r="X165" i="5"/>
  <c r="X1350" i="5"/>
  <c r="W1350" i="5"/>
  <c r="W1847" i="5"/>
  <c r="X1847" i="5"/>
  <c r="X932" i="5"/>
  <c r="W932" i="5"/>
  <c r="X1606" i="5"/>
  <c r="W1606" i="5"/>
  <c r="W627" i="5"/>
  <c r="X627" i="5"/>
  <c r="W1331" i="5"/>
  <c r="X1331" i="5"/>
  <c r="W1784" i="5"/>
  <c r="X1784" i="5"/>
  <c r="W671" i="5"/>
  <c r="X671" i="5"/>
  <c r="X1289" i="5"/>
  <c r="W1289" i="5"/>
  <c r="W1787" i="5"/>
  <c r="X1787" i="5"/>
  <c r="W1022" i="5"/>
  <c r="X1022" i="5"/>
  <c r="X1450" i="5"/>
  <c r="W1450" i="5"/>
  <c r="W7" i="5"/>
  <c r="X7" i="5"/>
  <c r="X1096" i="5"/>
  <c r="W1096" i="5"/>
  <c r="X1491" i="5"/>
  <c r="W1491" i="5"/>
  <c r="X632" i="5"/>
  <c r="W632" i="5"/>
  <c r="X1123" i="5"/>
  <c r="W1123" i="5"/>
  <c r="X1754" i="5"/>
  <c r="W1754" i="5"/>
  <c r="W785" i="5"/>
  <c r="X785" i="5"/>
  <c r="X1178" i="5"/>
  <c r="W1178" i="5"/>
  <c r="X1858" i="5"/>
  <c r="W1858" i="5"/>
  <c r="W698" i="5"/>
  <c r="X698" i="5"/>
  <c r="W1270" i="5"/>
  <c r="X1270" i="5"/>
  <c r="X235" i="5"/>
  <c r="W235" i="5"/>
  <c r="X1094" i="5"/>
  <c r="W1094" i="5"/>
  <c r="X1524" i="5"/>
  <c r="W1524" i="5"/>
  <c r="X871" i="5"/>
  <c r="W871" i="5"/>
  <c r="W1333" i="5"/>
  <c r="X1333" i="5"/>
  <c r="X1478" i="5"/>
  <c r="W1478" i="5"/>
  <c r="X608" i="5"/>
  <c r="W608" i="5"/>
  <c r="X1364" i="5"/>
  <c r="W1364" i="5"/>
  <c r="X1685" i="5"/>
  <c r="W1685" i="5"/>
  <c r="W1316" i="5"/>
  <c r="X1316" i="5"/>
  <c r="W93" i="5"/>
  <c r="X93" i="5"/>
  <c r="X629" i="5"/>
  <c r="W629" i="5"/>
  <c r="W1696" i="5"/>
  <c r="X1696" i="5"/>
  <c r="W830" i="5"/>
  <c r="X830" i="5"/>
  <c r="X1356" i="5"/>
  <c r="W1356" i="5"/>
  <c r="X115" i="5"/>
  <c r="W115" i="5"/>
  <c r="X959" i="5"/>
  <c r="X1898" i="5"/>
  <c r="W1898" i="5"/>
  <c r="X933" i="5"/>
  <c r="W933" i="5"/>
  <c r="X1502" i="5"/>
  <c r="W1502" i="5"/>
  <c r="X325" i="5"/>
  <c r="W325" i="5"/>
  <c r="X1168" i="5"/>
  <c r="W1168" i="5"/>
  <c r="X230" i="5"/>
  <c r="W230" i="5"/>
  <c r="W1124" i="5"/>
  <c r="X1124" i="5"/>
  <c r="W1741" i="5"/>
  <c r="X1741" i="5"/>
  <c r="W724" i="5"/>
  <c r="X724" i="5"/>
  <c r="X1638" i="5"/>
  <c r="W1638" i="5"/>
  <c r="W3" i="5"/>
  <c r="X3" i="5"/>
  <c r="X1120" i="5"/>
  <c r="W1120" i="5"/>
  <c r="W271" i="5"/>
  <c r="X271" i="5"/>
  <c r="W1002" i="5"/>
  <c r="X1002" i="5"/>
  <c r="W1728" i="5"/>
  <c r="X1728" i="5"/>
  <c r="X809" i="5"/>
  <c r="W809" i="5"/>
  <c r="X1274" i="5"/>
  <c r="W1274" i="5"/>
  <c r="X1808" i="5"/>
  <c r="W1808" i="5"/>
  <c r="W848" i="5"/>
  <c r="X848" i="5"/>
  <c r="W1287" i="5"/>
  <c r="X1287" i="5"/>
  <c r="X6" i="5"/>
  <c r="W6" i="5"/>
  <c r="W1007" i="5"/>
  <c r="X1007" i="5"/>
  <c r="X1643" i="5"/>
  <c r="W1643" i="5"/>
  <c r="X895" i="5"/>
  <c r="W895" i="5"/>
  <c r="X1265" i="5"/>
  <c r="W1265" i="5"/>
  <c r="X1665" i="5"/>
  <c r="W1665" i="5"/>
  <c r="W917" i="5"/>
  <c r="X917" i="5"/>
  <c r="X1276" i="5"/>
  <c r="W1276" i="5"/>
  <c r="X1844" i="5"/>
  <c r="W1844" i="5"/>
  <c r="X756" i="5"/>
  <c r="W756" i="5"/>
  <c r="X1192" i="5"/>
  <c r="W1192" i="5"/>
  <c r="W175" i="5"/>
  <c r="X175" i="5"/>
  <c r="W938" i="5"/>
  <c r="X938" i="5"/>
  <c r="X1584" i="5"/>
  <c r="W1584" i="5"/>
  <c r="W262" i="5"/>
  <c r="X262" i="5"/>
  <c r="W1382" i="5"/>
  <c r="X1382" i="5"/>
  <c r="X1479" i="5"/>
  <c r="W1479" i="5"/>
  <c r="W612" i="5"/>
  <c r="X612" i="5"/>
  <c r="X1381" i="5"/>
  <c r="W1381" i="5"/>
  <c r="X1701" i="5"/>
  <c r="W1701" i="5"/>
  <c r="X893" i="5"/>
  <c r="W893" i="5"/>
  <c r="X1362" i="5"/>
  <c r="W1362" i="5"/>
  <c r="W1771" i="5"/>
  <c r="X1771" i="5"/>
  <c r="X1817" i="5"/>
  <c r="W1817" i="5"/>
  <c r="X203" i="5"/>
  <c r="W203" i="5"/>
  <c r="X1580" i="5"/>
  <c r="W1580" i="5"/>
  <c r="W1677" i="5"/>
  <c r="X1677" i="5"/>
  <c r="W1555" i="5"/>
  <c r="X1555" i="5"/>
  <c r="W1407" i="5"/>
  <c r="X1407" i="5"/>
  <c r="W778" i="5"/>
  <c r="X778" i="5"/>
  <c r="X1559" i="5"/>
  <c r="W1559" i="5"/>
  <c r="X856" i="5"/>
  <c r="W856" i="5"/>
  <c r="X611" i="5"/>
  <c r="W611" i="5"/>
  <c r="X191" i="5"/>
  <c r="W191" i="5"/>
  <c r="W1820" i="5"/>
  <c r="X1820" i="5"/>
  <c r="W1533" i="5"/>
  <c r="X1533" i="5"/>
  <c r="W1411" i="5"/>
  <c r="X1411" i="5"/>
  <c r="W1036" i="5"/>
  <c r="X1036" i="5"/>
  <c r="X664" i="5"/>
  <c r="W664" i="5"/>
  <c r="X370" i="5"/>
  <c r="W370" i="5"/>
  <c r="X1745" i="5"/>
  <c r="W1745" i="5"/>
  <c r="W1869" i="5"/>
  <c r="X1869" i="5"/>
  <c r="W1541" i="5"/>
  <c r="X1541" i="5"/>
  <c r="W1464" i="5"/>
  <c r="X1464" i="5"/>
  <c r="X762" i="5"/>
  <c r="W762" i="5"/>
  <c r="X700" i="5"/>
  <c r="W700" i="5"/>
  <c r="X1809" i="5"/>
  <c r="W1809" i="5"/>
  <c r="X1256" i="5"/>
  <c r="W1256" i="5"/>
  <c r="W946" i="5"/>
  <c r="X946" i="5"/>
  <c r="X11" i="5"/>
  <c r="W11" i="5"/>
  <c r="W1482" i="5"/>
  <c r="X1482" i="5"/>
  <c r="X1228" i="5"/>
  <c r="W1228" i="5"/>
  <c r="W655" i="5"/>
  <c r="X655" i="5"/>
  <c r="X1870" i="5"/>
  <c r="W1870" i="5"/>
  <c r="X1386" i="5"/>
  <c r="W1386" i="5"/>
  <c r="X1093" i="5"/>
  <c r="W1093" i="5"/>
  <c r="X741" i="5"/>
  <c r="W741" i="5"/>
  <c r="W1709" i="5"/>
  <c r="X1709" i="5"/>
  <c r="W1117" i="5"/>
  <c r="X1117" i="5"/>
  <c r="W618" i="5"/>
  <c r="X618" i="5"/>
  <c r="W1375" i="5"/>
  <c r="X1375" i="5"/>
  <c r="W550" i="5"/>
  <c r="X550" i="5"/>
  <c r="W432" i="5"/>
  <c r="X432" i="5"/>
  <c r="W1377" i="5"/>
  <c r="X1377" i="5"/>
  <c r="W337" i="5"/>
  <c r="X337" i="5"/>
  <c r="X915" i="5"/>
  <c r="W915" i="5"/>
  <c r="W477" i="5"/>
  <c r="X477" i="5"/>
  <c r="W1834" i="5"/>
  <c r="X1834" i="5"/>
  <c r="X626" i="5"/>
  <c r="W626" i="5"/>
  <c r="W35" i="5"/>
  <c r="X35" i="5"/>
  <c r="W504" i="5"/>
  <c r="X504" i="5"/>
  <c r="X589" i="5"/>
  <c r="W589" i="5"/>
  <c r="W587" i="5"/>
  <c r="X587" i="5"/>
  <c r="W478" i="5"/>
  <c r="X478" i="5"/>
  <c r="X865" i="5"/>
  <c r="W865" i="5"/>
  <c r="X646" i="5"/>
  <c r="W646" i="5"/>
  <c r="X1794" i="5"/>
  <c r="W1794" i="5"/>
  <c r="W1281" i="5"/>
  <c r="X1281" i="5"/>
  <c r="W118" i="5"/>
  <c r="X118" i="5"/>
  <c r="W1130" i="5"/>
  <c r="X1130" i="5"/>
  <c r="X855" i="5"/>
  <c r="W855" i="5"/>
  <c r="X1678" i="5"/>
  <c r="W1678" i="5"/>
  <c r="X1090" i="5"/>
  <c r="W1090" i="5"/>
  <c r="W1212" i="5"/>
  <c r="X1212" i="5"/>
  <c r="X843" i="5"/>
  <c r="W843" i="5"/>
  <c r="W1715" i="5"/>
  <c r="X1715" i="5"/>
  <c r="X1080" i="5"/>
  <c r="W1080" i="5"/>
  <c r="W91" i="5"/>
  <c r="X91" i="5"/>
  <c r="W1260" i="5"/>
  <c r="X1260" i="5"/>
  <c r="X833" i="5"/>
  <c r="W833" i="5"/>
  <c r="X1804" i="5"/>
  <c r="W1804" i="5"/>
  <c r="W1351" i="5"/>
  <c r="X1351" i="5"/>
  <c r="X237" i="5"/>
  <c r="W237" i="5"/>
  <c r="X1565" i="5"/>
  <c r="W1565" i="5"/>
  <c r="W674" i="5"/>
  <c r="X674" i="5"/>
  <c r="X147" i="5"/>
  <c r="W147" i="5"/>
  <c r="W1309" i="5"/>
  <c r="X1309" i="5"/>
  <c r="X926" i="5"/>
  <c r="W926" i="5"/>
  <c r="W1891" i="5"/>
  <c r="X1891" i="5"/>
  <c r="X1267" i="5"/>
  <c r="W1267" i="5"/>
  <c r="X773" i="5"/>
  <c r="W773" i="5"/>
  <c r="W1885" i="5"/>
  <c r="X1885" i="5"/>
  <c r="W870" i="5"/>
  <c r="X870" i="5"/>
  <c r="X900" i="5"/>
  <c r="W900" i="5"/>
  <c r="X110" i="5"/>
  <c r="W110" i="5"/>
  <c r="X1658" i="5"/>
  <c r="W1658" i="5"/>
  <c r="X260" i="5"/>
  <c r="W260" i="5"/>
  <c r="X1878" i="5"/>
  <c r="W1878" i="5"/>
  <c r="X1215" i="5"/>
  <c r="W1215" i="5"/>
  <c r="W818" i="5"/>
  <c r="X818" i="5"/>
  <c r="W423" i="5"/>
  <c r="X423" i="5"/>
  <c r="W806" i="5"/>
  <c r="X806" i="5"/>
  <c r="W1423" i="5"/>
  <c r="X1423" i="5"/>
  <c r="X39" i="5"/>
  <c r="W39" i="5"/>
  <c r="X1866" i="5"/>
  <c r="W1866" i="5"/>
  <c r="W443" i="5"/>
  <c r="X443" i="5"/>
  <c r="W1399" i="5"/>
  <c r="X1399" i="5"/>
  <c r="W906" i="5"/>
  <c r="X906" i="5"/>
  <c r="X143" i="5"/>
  <c r="W143" i="5"/>
  <c r="X1785" i="5"/>
  <c r="W1785" i="5"/>
  <c r="X1214" i="5"/>
  <c r="W1214" i="5"/>
  <c r="X1081" i="5"/>
  <c r="W1081" i="5"/>
  <c r="W727" i="5"/>
  <c r="X727" i="5"/>
  <c r="X106" i="5"/>
  <c r="W106" i="5"/>
  <c r="W354" i="5"/>
  <c r="X354" i="5"/>
  <c r="X112" i="5"/>
  <c r="W112" i="5"/>
  <c r="W1553" i="5"/>
  <c r="X1553" i="5"/>
  <c r="X1229" i="5"/>
  <c r="W1229" i="5"/>
  <c r="X1035" i="5"/>
  <c r="W1035" i="5"/>
  <c r="X679" i="5"/>
  <c r="W679" i="5"/>
  <c r="W1863" i="5"/>
  <c r="X1863" i="5"/>
  <c r="W1354" i="5"/>
  <c r="X1354" i="5"/>
  <c r="W939" i="5"/>
  <c r="X939" i="5"/>
  <c r="X765" i="5"/>
  <c r="W765" i="5"/>
  <c r="W1729" i="5"/>
  <c r="X1729" i="5"/>
  <c r="W1194" i="5"/>
  <c r="X1194" i="5"/>
  <c r="X832" i="5"/>
  <c r="W832" i="5"/>
  <c r="W364" i="5"/>
  <c r="X364" i="5"/>
  <c r="W1483" i="5"/>
  <c r="X1483" i="5"/>
  <c r="W1250" i="5"/>
  <c r="X1250" i="5"/>
  <c r="W914" i="5"/>
  <c r="X914" i="5"/>
  <c r="W1710" i="5"/>
  <c r="X1710" i="5"/>
  <c r="X1460" i="5"/>
  <c r="W1460" i="5"/>
  <c r="X758" i="5"/>
  <c r="W758" i="5"/>
  <c r="X495" i="5"/>
  <c r="W495" i="5"/>
  <c r="X433" i="5"/>
  <c r="W433" i="5"/>
  <c r="X804" i="5"/>
  <c r="W804" i="5"/>
  <c r="X38" i="5"/>
  <c r="W38" i="5"/>
  <c r="W516" i="5"/>
  <c r="X516" i="5"/>
  <c r="W469" i="5"/>
  <c r="X469" i="5"/>
  <c r="X1051" i="5"/>
  <c r="W1051" i="5"/>
  <c r="W581" i="5"/>
  <c r="X581" i="5"/>
  <c r="W630" i="5"/>
  <c r="X630" i="5"/>
  <c r="X584" i="5"/>
  <c r="W584" i="5"/>
  <c r="W488" i="5"/>
  <c r="X488" i="5"/>
  <c r="W501" i="5"/>
  <c r="X501" i="5"/>
  <c r="W567" i="5"/>
  <c r="X567" i="5"/>
  <c r="X673" i="5"/>
  <c r="W673" i="5"/>
  <c r="W1775" i="5"/>
  <c r="X1775" i="5"/>
  <c r="X977" i="5"/>
  <c r="W977" i="5"/>
  <c r="X1881" i="5"/>
  <c r="W1881" i="5"/>
  <c r="W1433" i="5"/>
  <c r="X1433" i="5"/>
  <c r="X224" i="5"/>
  <c r="W224" i="5"/>
  <c r="X1632" i="5"/>
  <c r="W1632" i="5"/>
  <c r="X746" i="5"/>
  <c r="W746" i="5"/>
  <c r="W113" i="5"/>
  <c r="X113" i="5"/>
  <c r="W1359" i="5"/>
  <c r="X1359" i="5"/>
  <c r="W323" i="5"/>
  <c r="X323" i="5"/>
  <c r="X1614" i="5"/>
  <c r="W1614" i="5"/>
  <c r="X734" i="5"/>
  <c r="W734" i="5"/>
  <c r="X88" i="5"/>
  <c r="W88" i="5"/>
  <c r="X1406" i="5"/>
  <c r="W1406" i="5"/>
  <c r="W831" i="5"/>
  <c r="X831" i="5"/>
  <c r="W1704" i="5"/>
  <c r="X1704" i="5"/>
  <c r="X1074" i="5"/>
  <c r="W1074" i="5"/>
  <c r="X59" i="5"/>
  <c r="W59" i="5"/>
  <c r="X1269" i="5"/>
  <c r="W1269" i="5"/>
  <c r="X821" i="5"/>
  <c r="W821" i="5"/>
  <c r="W1303" i="5"/>
  <c r="X1303" i="5"/>
  <c r="W167" i="5"/>
  <c r="X167" i="5"/>
  <c r="W1547" i="5"/>
  <c r="X1547" i="5"/>
  <c r="X1064" i="5"/>
  <c r="W1064" i="5"/>
  <c r="X799" i="5"/>
  <c r="W799" i="5"/>
  <c r="X1673" i="5"/>
  <c r="W1673" i="5"/>
  <c r="W1837" i="5"/>
  <c r="X1837" i="5"/>
  <c r="X858" i="5"/>
  <c r="W858" i="5"/>
  <c r="W1173" i="5"/>
  <c r="X1173" i="5"/>
  <c r="W1141" i="5"/>
  <c r="X1141" i="5"/>
  <c r="W79" i="5"/>
  <c r="X79" i="5"/>
  <c r="W1568" i="5"/>
  <c r="X1568" i="5"/>
  <c r="W1463" i="5"/>
  <c r="X1463" i="5"/>
  <c r="W9" i="5"/>
  <c r="X9" i="5"/>
  <c r="X562" i="5"/>
  <c r="W562" i="5"/>
  <c r="X376" i="5"/>
  <c r="W376" i="5"/>
  <c r="X1830" i="5"/>
  <c r="W1830" i="5"/>
  <c r="X62" i="5"/>
  <c r="W62" i="5"/>
  <c r="X1532" i="5"/>
  <c r="W1532" i="5"/>
  <c r="W591" i="5"/>
  <c r="X591" i="5"/>
  <c r="X985" i="5"/>
  <c r="W985" i="5"/>
  <c r="W14" i="5"/>
  <c r="X14" i="5"/>
  <c r="X1824" i="5"/>
  <c r="W1824" i="5"/>
  <c r="X1552" i="5"/>
  <c r="W1552" i="5"/>
  <c r="X1216" i="5"/>
  <c r="W1216" i="5"/>
  <c r="W788" i="5"/>
  <c r="X788" i="5"/>
  <c r="X798" i="5"/>
  <c r="W798" i="5"/>
  <c r="X274" i="5"/>
  <c r="W274" i="5"/>
  <c r="W1873" i="5"/>
  <c r="X1873" i="5"/>
  <c r="W1783" i="5"/>
  <c r="X1783" i="5"/>
  <c r="W1458" i="5"/>
  <c r="X1458" i="5"/>
  <c r="X1071" i="5"/>
  <c r="W1071" i="5"/>
  <c r="W707" i="5"/>
  <c r="X707" i="5"/>
  <c r="W653" i="5"/>
  <c r="X653" i="5"/>
  <c r="W1687" i="5"/>
  <c r="X1687" i="5"/>
  <c r="W1242" i="5"/>
  <c r="X1242" i="5"/>
  <c r="W714" i="5"/>
  <c r="X714" i="5"/>
  <c r="X241" i="5"/>
  <c r="W241" i="5"/>
  <c r="X1591" i="5"/>
  <c r="W1591" i="5"/>
  <c r="W1268" i="5"/>
  <c r="X1268" i="5"/>
  <c r="W913" i="5"/>
  <c r="X913" i="5"/>
  <c r="X1874" i="5"/>
  <c r="W1874" i="5"/>
  <c r="X1207" i="5"/>
  <c r="W1207" i="5"/>
  <c r="X995" i="5"/>
  <c r="W995" i="5"/>
  <c r="X187" i="5"/>
  <c r="W187" i="5"/>
  <c r="W1616" i="5"/>
  <c r="X1616" i="5"/>
  <c r="X1172" i="5"/>
  <c r="W1172" i="5"/>
  <c r="W1380" i="5"/>
  <c r="X1380" i="5"/>
  <c r="W13" i="5"/>
  <c r="X13" i="5"/>
  <c r="X1590" i="5"/>
  <c r="W1590" i="5"/>
  <c r="X484" i="5"/>
  <c r="W484" i="5"/>
  <c r="W1431" i="5"/>
  <c r="X1431" i="5"/>
  <c r="X94" i="5"/>
  <c r="W94" i="5"/>
  <c r="W1471" i="5"/>
  <c r="X1471" i="5"/>
  <c r="W26" i="5"/>
  <c r="X26" i="5"/>
  <c r="X1180" i="5"/>
  <c r="W1180" i="5"/>
  <c r="W502" i="5"/>
  <c r="X502" i="5"/>
  <c r="W693" i="5"/>
  <c r="X693" i="5"/>
  <c r="X1722" i="5"/>
  <c r="W1722" i="5"/>
  <c r="X63" i="5"/>
  <c r="W63" i="5"/>
  <c r="X890" i="5"/>
  <c r="W890" i="5"/>
  <c r="W1733" i="5"/>
  <c r="X1733" i="5"/>
  <c r="X1042" i="5"/>
  <c r="W1042" i="5"/>
  <c r="W350" i="5"/>
  <c r="X350" i="5"/>
  <c r="X1526" i="5"/>
  <c r="W1526" i="5"/>
  <c r="W356" i="5"/>
  <c r="X356" i="5"/>
  <c r="X1119" i="5"/>
  <c r="W1119" i="5"/>
  <c r="W87" i="5"/>
  <c r="X87" i="5"/>
  <c r="W963" i="5"/>
  <c r="X963" i="5"/>
  <c r="X672" i="5"/>
  <c r="W672" i="5"/>
  <c r="X1467" i="5"/>
  <c r="W1467" i="5"/>
  <c r="W249" i="5"/>
  <c r="X249" i="5"/>
  <c r="X1106" i="5"/>
  <c r="W1106" i="5"/>
  <c r="X1795" i="5"/>
  <c r="W1795" i="5"/>
  <c r="X834" i="5"/>
  <c r="W834" i="5"/>
  <c r="W1623" i="5"/>
  <c r="X1623" i="5"/>
  <c r="W10" i="5"/>
  <c r="X10" i="5"/>
  <c r="X1165" i="5"/>
  <c r="W1165" i="5"/>
  <c r="X1166" i="5"/>
  <c r="W1166" i="5"/>
  <c r="W45" i="5"/>
  <c r="X45" i="5"/>
  <c r="X605" i="5"/>
  <c r="W605" i="5"/>
  <c r="X1676" i="5"/>
  <c r="W1676" i="5"/>
  <c r="W357" i="5"/>
  <c r="X357" i="5"/>
  <c r="X1454" i="5"/>
  <c r="W1454" i="5"/>
  <c r="X254" i="5"/>
  <c r="W254" i="5"/>
  <c r="W947" i="5"/>
  <c r="X947" i="5"/>
  <c r="W1758" i="5"/>
  <c r="X1758" i="5"/>
  <c r="W810" i="5"/>
  <c r="X810" i="5"/>
  <c r="W1288" i="5"/>
  <c r="X1288" i="5"/>
  <c r="W1854" i="5"/>
  <c r="X1854" i="5"/>
  <c r="W1030" i="5"/>
  <c r="X1030" i="5"/>
  <c r="X1466" i="5"/>
  <c r="W1466" i="5"/>
  <c r="X368" i="5"/>
  <c r="W368" i="5"/>
  <c r="W1100" i="5"/>
  <c r="X1100" i="5"/>
  <c r="W1507" i="5"/>
  <c r="X1507" i="5"/>
  <c r="W636" i="5"/>
  <c r="X636" i="5"/>
  <c r="X1139" i="5"/>
  <c r="W1139" i="5"/>
  <c r="W1760" i="5"/>
  <c r="X1760" i="5"/>
  <c r="W659" i="5"/>
  <c r="X659" i="5"/>
  <c r="W1241" i="5"/>
  <c r="X1241" i="5"/>
  <c r="X1888" i="5"/>
  <c r="W1888" i="5"/>
  <c r="W702" i="5"/>
  <c r="X702" i="5"/>
  <c r="X1286" i="5"/>
  <c r="W1286" i="5"/>
  <c r="X373" i="5"/>
  <c r="W373" i="5"/>
  <c r="X1098" i="5"/>
  <c r="W1098" i="5"/>
  <c r="W1540" i="5"/>
  <c r="X1540" i="5"/>
  <c r="X749" i="5"/>
  <c r="W749" i="5"/>
  <c r="X1220" i="5"/>
  <c r="W1220" i="5"/>
  <c r="W1686" i="5"/>
  <c r="X1686" i="5"/>
  <c r="W897" i="5"/>
  <c r="X897" i="5"/>
  <c r="X1135" i="5"/>
  <c r="W1135" i="5"/>
  <c r="X1753" i="5"/>
  <c r="W1753" i="5"/>
  <c r="X638" i="5"/>
  <c r="W638" i="5"/>
  <c r="W1145" i="5"/>
  <c r="X1145" i="5"/>
  <c r="W1849" i="5"/>
  <c r="X1849" i="5"/>
  <c r="W1307" i="5"/>
  <c r="X1307" i="5"/>
  <c r="W265" i="5"/>
  <c r="X265" i="5"/>
  <c r="X1282" i="5"/>
  <c r="W1282" i="5"/>
  <c r="X1829" i="5"/>
  <c r="W1829" i="5"/>
  <c r="W735" i="5"/>
  <c r="X735" i="5"/>
  <c r="W1626" i="5"/>
  <c r="X1626" i="5"/>
  <c r="X297" i="5"/>
  <c r="W297" i="5"/>
  <c r="W1200" i="5"/>
  <c r="X1200" i="5"/>
  <c r="X69" i="5"/>
  <c r="W69" i="5"/>
  <c r="X617" i="5"/>
  <c r="W617" i="5"/>
  <c r="X1723" i="5"/>
  <c r="W1723" i="5"/>
  <c r="X729" i="5"/>
  <c r="W729" i="5"/>
  <c r="W1148" i="5"/>
  <c r="X1148" i="5"/>
  <c r="W935" i="5"/>
  <c r="X935" i="5"/>
  <c r="W1272" i="5"/>
  <c r="X1272" i="5"/>
  <c r="W29" i="5"/>
  <c r="X29" i="5"/>
  <c r="X951" i="5"/>
  <c r="W951" i="5"/>
  <c r="X1756" i="5"/>
  <c r="W1756" i="5"/>
  <c r="X717" i="5"/>
  <c r="W717" i="5"/>
  <c r="X1298" i="5"/>
  <c r="W1298" i="5"/>
  <c r="W95" i="5"/>
  <c r="X95" i="5"/>
  <c r="X1186" i="5"/>
  <c r="W1186" i="5"/>
  <c r="X1788" i="5"/>
  <c r="W1788" i="5"/>
  <c r="W726" i="5"/>
  <c r="X726" i="5"/>
  <c r="W1387" i="5"/>
  <c r="X1387" i="5"/>
  <c r="W315" i="5"/>
  <c r="X315" i="5"/>
  <c r="W1009" i="5"/>
  <c r="X1009" i="5"/>
  <c r="W1486" i="5"/>
  <c r="X1486" i="5"/>
  <c r="W899" i="5"/>
  <c r="X899" i="5"/>
  <c r="W1170" i="5"/>
  <c r="X1170" i="5"/>
  <c r="X1702" i="5"/>
  <c r="W1702" i="5"/>
  <c r="W921" i="5"/>
  <c r="X921" i="5"/>
  <c r="X1441" i="5"/>
  <c r="W1441" i="5"/>
  <c r="X1851" i="5"/>
  <c r="W1851" i="5"/>
  <c r="X836" i="5"/>
  <c r="W836" i="5"/>
  <c r="W1239" i="5"/>
  <c r="X1239" i="5"/>
  <c r="W214" i="5"/>
  <c r="X214" i="5"/>
  <c r="W940" i="5"/>
  <c r="X940" i="5"/>
  <c r="X1498" i="5"/>
  <c r="W1498" i="5"/>
  <c r="X188" i="5"/>
  <c r="W188" i="5"/>
  <c r="X48" i="5"/>
  <c r="W48" i="5"/>
  <c r="W1543" i="5"/>
  <c r="X1543" i="5"/>
  <c r="W934" i="5"/>
  <c r="X934" i="5"/>
  <c r="W1262" i="5"/>
  <c r="X1262" i="5"/>
  <c r="X1768" i="5"/>
  <c r="W1768" i="5"/>
  <c r="W642" i="5"/>
  <c r="X642" i="5"/>
  <c r="X1161" i="5"/>
  <c r="W1161" i="5"/>
  <c r="X1865" i="5"/>
  <c r="W1865" i="5"/>
  <c r="W812" i="5"/>
  <c r="X812" i="5"/>
  <c r="X1143" i="5"/>
  <c r="W1143" i="5"/>
  <c r="X1861" i="5"/>
  <c r="W1861" i="5"/>
  <c r="W506" i="5" l="1"/>
  <c r="W292" i="5"/>
  <c r="W446" i="5"/>
  <c r="W296" i="5"/>
  <c r="W348" i="5"/>
  <c r="X287" i="5"/>
  <c r="W263" i="5"/>
  <c r="X293" i="5"/>
  <c r="W280" i="5"/>
  <c r="X289" i="5"/>
  <c r="X307" i="5"/>
  <c r="W307" i="5"/>
  <c r="X402" i="5"/>
  <c r="W402" i="5"/>
  <c r="W405" i="5"/>
  <c r="X405" i="5"/>
  <c r="W384" i="5"/>
  <c r="X384" i="5"/>
  <c r="X282" i="5"/>
  <c r="W282" i="5"/>
  <c r="W311" i="5"/>
  <c r="X311" i="5"/>
  <c r="X383" i="5"/>
  <c r="W383" i="5"/>
  <c r="W399" i="5"/>
  <c r="X399" i="5"/>
  <c r="W291" i="5"/>
  <c r="X291" i="5"/>
  <c r="X319" i="5"/>
  <c r="W319" i="5"/>
  <c r="X406" i="5"/>
  <c r="W406" i="5"/>
  <c r="W388" i="5"/>
  <c r="X388" i="5"/>
  <c r="X404" i="5"/>
  <c r="W404" i="5"/>
  <c r="X294" i="5"/>
  <c r="W294" i="5"/>
  <c r="W320" i="5"/>
  <c r="X320" i="5"/>
  <c r="X387" i="5"/>
  <c r="W387" i="5"/>
  <c r="W403" i="5"/>
  <c r="X403" i="5"/>
  <c r="W285" i="5"/>
  <c r="X285" i="5"/>
  <c r="W302" i="5"/>
  <c r="X302" i="5"/>
  <c r="W329" i="5"/>
  <c r="X329" i="5"/>
  <c r="W410" i="5"/>
  <c r="X410" i="5"/>
  <c r="X309" i="5"/>
  <c r="W309" i="5"/>
  <c r="X381" i="5"/>
  <c r="W381" i="5"/>
  <c r="W397" i="5"/>
  <c r="X397" i="5"/>
  <c r="W283" i="5"/>
  <c r="X283" i="5"/>
  <c r="W308" i="5"/>
  <c r="X308" i="5"/>
  <c r="X392" i="5"/>
  <c r="W392" i="5"/>
  <c r="W408" i="5"/>
  <c r="X408" i="5"/>
  <c r="W303" i="5"/>
  <c r="X303" i="5"/>
  <c r="W322" i="5"/>
  <c r="X322" i="5"/>
  <c r="W391" i="5"/>
  <c r="X391" i="5"/>
  <c r="W407" i="5"/>
  <c r="X407" i="5"/>
  <c r="W286" i="5"/>
  <c r="X286" i="5"/>
  <c r="W306" i="5"/>
  <c r="X306" i="5"/>
  <c r="W382" i="5"/>
  <c r="X382" i="5"/>
  <c r="W398" i="5"/>
  <c r="X398" i="5"/>
  <c r="X284" i="5"/>
  <c r="W284" i="5"/>
  <c r="W313" i="5"/>
  <c r="X313" i="5"/>
  <c r="X385" i="5"/>
  <c r="W385" i="5"/>
  <c r="X401" i="5"/>
  <c r="W401" i="5"/>
  <c r="W295" i="5"/>
  <c r="X295" i="5"/>
  <c r="X312" i="5"/>
  <c r="W312" i="5"/>
  <c r="W412" i="5"/>
  <c r="X412" i="5"/>
  <c r="W411" i="5"/>
  <c r="X411" i="5"/>
  <c r="X290" i="5"/>
  <c r="X386" i="5"/>
  <c r="W386" i="5"/>
  <c r="X328" i="5"/>
  <c r="W328" i="5"/>
  <c r="W300" i="5"/>
  <c r="X300" i="5"/>
  <c r="X400" i="5"/>
  <c r="W400" i="5"/>
  <c r="W279" i="5"/>
  <c r="X279" i="5"/>
  <c r="X390" i="5"/>
  <c r="W390" i="5"/>
  <c r="W305" i="5"/>
  <c r="X305" i="5"/>
  <c r="W332" i="5"/>
  <c r="X332" i="5"/>
  <c r="X393" i="5"/>
  <c r="W393" i="5"/>
  <c r="W409" i="5"/>
  <c r="X409" i="5"/>
  <c r="W304" i="5"/>
  <c r="X304" i="5"/>
  <c r="W327" i="5"/>
  <c r="X327" i="5"/>
  <c r="W380" i="5"/>
  <c r="X380" i="5"/>
  <c r="X396" i="5"/>
  <c r="W396" i="5"/>
  <c r="W330" i="5"/>
  <c r="X330" i="5"/>
  <c r="W395" i="5"/>
  <c r="X395" i="5"/>
  <c r="X310" i="5"/>
  <c r="W310" i="5"/>
  <c r="X301" i="5"/>
  <c r="W301" i="5"/>
  <c r="W389" i="5"/>
  <c r="X389" i="5"/>
  <c r="W321" i="5"/>
  <c r="X321" i="5"/>
  <c r="X394" i="5"/>
  <c r="W394" i="5"/>
  <c r="X331" i="5"/>
  <c r="W331" i="5"/>
</calcChain>
</file>

<file path=xl/sharedStrings.xml><?xml version="1.0" encoding="utf-8"?>
<sst xmlns="http://schemas.openxmlformats.org/spreadsheetml/2006/main" count="49021" uniqueCount="2471">
  <si>
    <t>tau_Calibration</t>
  </si>
  <si>
    <t>Fd_Calibration</t>
  </si>
  <si>
    <t>Replicate</t>
  </si>
  <si>
    <t>Rb</t>
  </si>
  <si>
    <t>Ra</t>
  </si>
  <si>
    <t>Ra-blank</t>
  </si>
  <si>
    <t>Chl (ug/l)</t>
  </si>
  <si>
    <t>Phaeo (ug/l)</t>
  </si>
  <si>
    <t>Cal_Date</t>
  </si>
  <si>
    <t>Fluorometer</t>
  </si>
  <si>
    <t>a</t>
  </si>
  <si>
    <t>b</t>
  </si>
  <si>
    <t>Calibration Date</t>
  </si>
  <si>
    <t>Cruise_Site</t>
  </si>
  <si>
    <t>Personell</t>
  </si>
  <si>
    <t>CALIBRATION</t>
  </si>
  <si>
    <t>Blank_Acetone</t>
  </si>
  <si>
    <t>AvgBlank</t>
  </si>
  <si>
    <t>Dilution</t>
  </si>
  <si>
    <t>ug_l</t>
  </si>
  <si>
    <t>Flurometer_Before_Acid</t>
  </si>
  <si>
    <t>Fluorometer_After_Acid</t>
  </si>
  <si>
    <t>Fluorometer_Before_Acid-AvgBlank</t>
  </si>
  <si>
    <t>Fluorometer_After_Acid-AvgBlank</t>
  </si>
  <si>
    <t>Acid_Ratio__Before-AvgBlank/After-AvgBlank</t>
  </si>
  <si>
    <t>Fd__Chl/Before-AvgBlank</t>
  </si>
  <si>
    <t>tau</t>
  </si>
  <si>
    <t>Fd</t>
  </si>
  <si>
    <t>mvco</t>
  </si>
  <si>
    <t>Turner Designs Aquafluor Handheld 800446</t>
  </si>
  <si>
    <t>taylor</t>
  </si>
  <si>
    <t>full(on spec)</t>
  </si>
  <si>
    <t>old averages</t>
  </si>
  <si>
    <t>*** The 1/20 dilution was done using a 5ml volumetric flask of chl-a stock into 100ml volumetric diluted with 90% acetone</t>
  </si>
  <si>
    <t>Niskin #</t>
  </si>
  <si>
    <t>Date</t>
  </si>
  <si>
    <t>Cruise #:</t>
  </si>
  <si>
    <t>Comments</t>
  </si>
  <si>
    <t>Vol
Filt</t>
  </si>
  <si>
    <t>Filter
Size</t>
  </si>
  <si>
    <t>Vol Extracted</t>
  </si>
  <si>
    <t>Sample</t>
  </si>
  <si>
    <t>90% Acetone</t>
  </si>
  <si>
    <t>Dilution During Reading</t>
  </si>
  <si>
    <t>Chl_Cal_Filename</t>
  </si>
  <si>
    <t>blank</t>
  </si>
  <si>
    <t>LTER
Station</t>
  </si>
  <si>
    <t>Cal_012618_12mm</t>
  </si>
  <si>
    <t>spinach_5percent</t>
  </si>
  <si>
    <t>spinach_5percent2</t>
  </si>
  <si>
    <t>EN608</t>
  </si>
  <si>
    <t>L1</t>
  </si>
  <si>
    <t>Cast #</t>
  </si>
  <si>
    <t>Time
In</t>
  </si>
  <si>
    <t>Time
Out</t>
  </si>
  <si>
    <t>Personnel
Read</t>
  </si>
  <si>
    <t>Personnel
Filter</t>
  </si>
  <si>
    <t>Taylor</t>
  </si>
  <si>
    <t>Emily &amp; Ian</t>
  </si>
  <si>
    <t>L2</t>
  </si>
  <si>
    <t>Emily</t>
  </si>
  <si>
    <t>L3</t>
  </si>
  <si>
    <t>Heidi</t>
  </si>
  <si>
    <t>Also read on 10AU Rynearson fluorometer</t>
  </si>
  <si>
    <t>L4</t>
  </si>
  <si>
    <t>Heidi &amp; Ian</t>
  </si>
  <si>
    <t>L5</t>
  </si>
  <si>
    <t>L6</t>
  </si>
  <si>
    <t>L7</t>
  </si>
  <si>
    <t>L8</t>
  </si>
  <si>
    <t>L9</t>
  </si>
  <si>
    <t>freeze</t>
  </si>
  <si>
    <t>L10</t>
  </si>
  <si>
    <t>L11</t>
  </si>
  <si>
    <t>MVCO</t>
  </si>
  <si>
    <t>AR22</t>
  </si>
  <si>
    <t>There is no &lt;10b</t>
  </si>
  <si>
    <t>Cast 7 no bottle one- misfire</t>
  </si>
  <si>
    <t>AR24A</t>
  </si>
  <si>
    <t>AR24B</t>
  </si>
  <si>
    <t>9/10</t>
  </si>
  <si>
    <t>10</t>
  </si>
  <si>
    <t>By Menemsha</t>
  </si>
  <si>
    <t>5</t>
  </si>
  <si>
    <t>chl#02</t>
  </si>
  <si>
    <t>chl#03</t>
  </si>
  <si>
    <t>chl#04</t>
  </si>
  <si>
    <t>chl#05</t>
  </si>
  <si>
    <t>chl#06</t>
  </si>
  <si>
    <t>chl#06, Spilled some of one of the &lt;10</t>
  </si>
  <si>
    <t>chl#07</t>
  </si>
  <si>
    <t>ignoring "chl" numbers, entering data using numbers on tissue capsules as nisken numbers</t>
  </si>
  <si>
    <t>using numbers on tissue capsules as "chl" numbers</t>
  </si>
  <si>
    <t>a?</t>
  </si>
  <si>
    <t>Emily P</t>
  </si>
  <si>
    <t>possible &lt;10 mixup between N18 &amp; N11 judging from readings</t>
  </si>
  <si>
    <t>Lab notebook and Page number</t>
  </si>
  <si>
    <t>8-67</t>
  </si>
  <si>
    <t>8-68</t>
  </si>
  <si>
    <t>4/6</t>
  </si>
  <si>
    <t>niskin # from tissue sample, changed from log sheet recorded as 4/5/6</t>
  </si>
  <si>
    <t>niskin # from tissue sample, changed from log sheet recorded as 9/10</t>
  </si>
  <si>
    <t>niskin # from tissue sample, changed from log sheet recorded as 10</t>
  </si>
  <si>
    <t>niskin # from tissue sample, changed from log sheet recorded as 8/9</t>
  </si>
  <si>
    <t>niskin # from tissue sample, changed from log sheet recorded as 11/12</t>
  </si>
  <si>
    <t>9</t>
  </si>
  <si>
    <t>12</t>
  </si>
  <si>
    <t>7</t>
  </si>
  <si>
    <t>niskin # from tissue sample, changed from log sheet recorded as 5/6/7</t>
  </si>
  <si>
    <t>niskin # from tissue sample, changed from log sheet recorded as 10/11</t>
  </si>
  <si>
    <t>2</t>
  </si>
  <si>
    <t>niskin # from tissue sample, changed from log sheet recorded as 1/2</t>
  </si>
  <si>
    <t>niskin # from tissue sample, changed from log sheet recorded as 3/4/5</t>
  </si>
  <si>
    <t>11</t>
  </si>
  <si>
    <t>are these vol filter really 253?, niskin # from tissue sample, changed from log sheet recorded as 10/11</t>
  </si>
  <si>
    <t>4</t>
  </si>
  <si>
    <t xml:space="preserve"> niskin # from tissue sample, changed from log sheet recorded as 3/4</t>
  </si>
  <si>
    <t xml:space="preserve"> niskin # from tissue sample, changed from log sheet recorded as 5/6/7</t>
  </si>
  <si>
    <t xml:space="preserve"> niskin # from tissue sample, changed from log sheet recorded as 8/9/10</t>
  </si>
  <si>
    <t>lab notebook: forgot to read Ra</t>
  </si>
  <si>
    <t xml:space="preserve"> niskin # from tissue sample, changed from log sheet recorded as 9/10</t>
  </si>
  <si>
    <t>8-73</t>
  </si>
  <si>
    <t>8-69</t>
  </si>
  <si>
    <t>replaced replicate a with c? as provided in the lab notebook 8, pg 69</t>
  </si>
  <si>
    <t>recorded as replicate b in lab notebook 8-69</t>
  </si>
  <si>
    <t>8-70</t>
  </si>
  <si>
    <t>recorded as sample 07-10b (missing niskin # 6) in lab notebook</t>
  </si>
  <si>
    <t>1</t>
  </si>
  <si>
    <t>8-71</t>
  </si>
  <si>
    <t>3</t>
  </si>
  <si>
    <t>Rb left blank in lab notebook</t>
  </si>
  <si>
    <t>13</t>
  </si>
  <si>
    <t>niskin # from tissue sample, changed from log sheet recorded as 6/7</t>
  </si>
  <si>
    <t>8</t>
  </si>
  <si>
    <t xml:space="preserve"> niskin # from tissue sample, changed from log sheet recorded as 6/7/8</t>
  </si>
  <si>
    <t>8-72</t>
  </si>
  <si>
    <t>added this row to log sheet</t>
  </si>
  <si>
    <t xml:space="preserve"> </t>
  </si>
  <si>
    <t>Ra left blank in lab notebook</t>
  </si>
  <si>
    <t>8-74</t>
  </si>
  <si>
    <t>8-76</t>
  </si>
  <si>
    <t>EN617</t>
  </si>
  <si>
    <t>16</t>
  </si>
  <si>
    <t>20</t>
  </si>
  <si>
    <t>17</t>
  </si>
  <si>
    <t>15</t>
  </si>
  <si>
    <t>6</t>
  </si>
  <si>
    <t>14</t>
  </si>
  <si>
    <t>18</t>
  </si>
  <si>
    <t>TAR1</t>
  </si>
  <si>
    <t>TAR2</t>
  </si>
  <si>
    <t>TAR3</t>
  </si>
  <si>
    <t>TAR4</t>
  </si>
  <si>
    <t>TAR5</t>
  </si>
  <si>
    <t>TAR20</t>
  </si>
  <si>
    <t>TAR10</t>
  </si>
  <si>
    <t>TAR6</t>
  </si>
  <si>
    <t>TAR7</t>
  </si>
  <si>
    <t>TAR8</t>
  </si>
  <si>
    <t>TAR9</t>
  </si>
  <si>
    <t>TAR11</t>
  </si>
  <si>
    <t>TAR12</t>
  </si>
  <si>
    <t>TAR13</t>
  </si>
  <si>
    <t>TAR14</t>
  </si>
  <si>
    <t>TAR15</t>
  </si>
  <si>
    <t>TAR110</t>
  </si>
  <si>
    <t>TAR16</t>
  </si>
  <si>
    <t>TAR17</t>
  </si>
  <si>
    <t>TAR18</t>
  </si>
  <si>
    <t>TAR19</t>
  </si>
  <si>
    <t>TAR21</t>
  </si>
  <si>
    <t>TAR22</t>
  </si>
  <si>
    <t>TAR23</t>
  </si>
  <si>
    <t>TAR24</t>
  </si>
  <si>
    <t>TAR25</t>
  </si>
  <si>
    <t>TAR26</t>
  </si>
  <si>
    <t>TAR27</t>
  </si>
  <si>
    <t>TAR28</t>
  </si>
  <si>
    <t>TAR29</t>
  </si>
  <si>
    <t>TAR30</t>
  </si>
  <si>
    <t>TAR31</t>
  </si>
  <si>
    <t>TAR32</t>
  </si>
  <si>
    <t>TAR33</t>
  </si>
  <si>
    <t>TAR34</t>
  </si>
  <si>
    <t>TAR35</t>
  </si>
  <si>
    <t>TAR36</t>
  </si>
  <si>
    <t>TAR37</t>
  </si>
  <si>
    <t>TAR38</t>
  </si>
  <si>
    <t>TAR39</t>
  </si>
  <si>
    <t>TAR40</t>
  </si>
  <si>
    <t>TAR41</t>
  </si>
  <si>
    <t>TAR42</t>
  </si>
  <si>
    <t>TAR43</t>
  </si>
  <si>
    <t>TAR73</t>
  </si>
  <si>
    <t>TAR103</t>
  </si>
  <si>
    <t>TAR44</t>
  </si>
  <si>
    <t>TAR45</t>
  </si>
  <si>
    <t>TAR46</t>
  </si>
  <si>
    <t>TAR47</t>
  </si>
  <si>
    <t>TAR48</t>
  </si>
  <si>
    <t>TAR49</t>
  </si>
  <si>
    <t>TAR50</t>
  </si>
  <si>
    <t>TAR51</t>
  </si>
  <si>
    <t>TAR52</t>
  </si>
  <si>
    <t>TAR53</t>
  </si>
  <si>
    <t>TAR54</t>
  </si>
  <si>
    <t>TAR55</t>
  </si>
  <si>
    <t>TAR77</t>
  </si>
  <si>
    <t>TAR99</t>
  </si>
  <si>
    <t>TAR56</t>
  </si>
  <si>
    <t>TAR57</t>
  </si>
  <si>
    <t>TAR59</t>
  </si>
  <si>
    <t>TAR58</t>
  </si>
  <si>
    <t>TAR60</t>
  </si>
  <si>
    <t>TAR61</t>
  </si>
  <si>
    <t>TAR62</t>
  </si>
  <si>
    <t>TAR63</t>
  </si>
  <si>
    <t>TAR64</t>
  </si>
  <si>
    <t>TAR65</t>
  </si>
  <si>
    <t>TAR66</t>
  </si>
  <si>
    <t>TAR67</t>
  </si>
  <si>
    <t>TAR68</t>
  </si>
  <si>
    <t>TAR69</t>
  </si>
  <si>
    <t>TAR70</t>
  </si>
  <si>
    <t>TAR71</t>
  </si>
  <si>
    <t>TAR72</t>
  </si>
  <si>
    <t>TAR74</t>
  </si>
  <si>
    <t>TAR75</t>
  </si>
  <si>
    <t>TAR76</t>
  </si>
  <si>
    <t>TAR78</t>
  </si>
  <si>
    <t>TAR79</t>
  </si>
  <si>
    <t>TAR80</t>
  </si>
  <si>
    <t>TAR81</t>
  </si>
  <si>
    <t>TAR82</t>
  </si>
  <si>
    <t>TAR83</t>
  </si>
  <si>
    <t>TAR84</t>
  </si>
  <si>
    <t>TAR85</t>
  </si>
  <si>
    <t>TAR86</t>
  </si>
  <si>
    <t>TAR87</t>
  </si>
  <si>
    <t>TAR88</t>
  </si>
  <si>
    <t>TAR89</t>
  </si>
  <si>
    <t>TAR90</t>
  </si>
  <si>
    <t>TAR91</t>
  </si>
  <si>
    <t>TAR92</t>
  </si>
  <si>
    <t>TAR93</t>
  </si>
  <si>
    <t>TAR94</t>
  </si>
  <si>
    <t>TAR95</t>
  </si>
  <si>
    <t>TAR96</t>
  </si>
  <si>
    <t>TAR97</t>
  </si>
  <si>
    <t>TAR98</t>
  </si>
  <si>
    <t>TAR100</t>
  </si>
  <si>
    <t>TAR101</t>
  </si>
  <si>
    <t>TAR102</t>
  </si>
  <si>
    <t>TAR104</t>
  </si>
  <si>
    <t>TAR105</t>
  </si>
  <si>
    <t>TAR106</t>
  </si>
  <si>
    <t>TAR107</t>
  </si>
  <si>
    <t>TAR108</t>
  </si>
  <si>
    <t>TAR109</t>
  </si>
  <si>
    <t>TAR111</t>
  </si>
  <si>
    <t>TAR112</t>
  </si>
  <si>
    <t>TAR113</t>
  </si>
  <si>
    <t>TAR114</t>
  </si>
  <si>
    <t>TAR115</t>
  </si>
  <si>
    <t>TAR116</t>
  </si>
  <si>
    <t>TAR117</t>
  </si>
  <si>
    <t>TAR118</t>
  </si>
  <si>
    <t>TAR121</t>
  </si>
  <si>
    <t>TAR122</t>
  </si>
  <si>
    <t>TAR123</t>
  </si>
  <si>
    <t>TAR124</t>
  </si>
  <si>
    <t>TAR125</t>
  </si>
  <si>
    <t>TAR126</t>
  </si>
  <si>
    <t>TAR127</t>
  </si>
  <si>
    <t>TAR128</t>
  </si>
  <si>
    <t>TAR129</t>
  </si>
  <si>
    <t>TAR130</t>
  </si>
  <si>
    <t>TAR131</t>
  </si>
  <si>
    <t>TAR132</t>
  </si>
  <si>
    <t>9-49</t>
  </si>
  <si>
    <t>9-47</t>
  </si>
  <si>
    <t>9-51</t>
  </si>
  <si>
    <t>9-52</t>
  </si>
  <si>
    <t xml:space="preserve">may be 2-10-10a om 9-51 has 248.5, 158.4, 0.6432 avg </t>
  </si>
  <si>
    <t>9-39</t>
  </si>
  <si>
    <t>9-40</t>
  </si>
  <si>
    <t>9-44</t>
  </si>
  <si>
    <t>9-45</t>
  </si>
  <si>
    <t>9-46</t>
  </si>
  <si>
    <t>9-48</t>
  </si>
  <si>
    <t>9-50</t>
  </si>
  <si>
    <t>AR32</t>
  </si>
  <si>
    <t>9-53</t>
  </si>
  <si>
    <t>9-54</t>
  </si>
  <si>
    <t>9-55</t>
  </si>
  <si>
    <t>Comments2</t>
  </si>
  <si>
    <t>Rb-blank</t>
  </si>
  <si>
    <t>lab notebook said cas2niskin16 for two values. Moved other values to cas12niskin16</t>
  </si>
  <si>
    <t>lab notebook said cas2niskin16 for two set of values, moved these values to cas12niskin16</t>
  </si>
  <si>
    <t>lab notebook orignially said cas2niskin20, moved values to cas12niskin20 as 2-20 DNE</t>
  </si>
  <si>
    <t>Ra was left blank in lab notebook</t>
  </si>
  <si>
    <t>AR31A</t>
  </si>
  <si>
    <t>9-56</t>
  </si>
  <si>
    <t>9-57</t>
  </si>
  <si>
    <t>c</t>
  </si>
  <si>
    <t>d</t>
  </si>
  <si>
    <t>9-58</t>
  </si>
  <si>
    <t>EN627</t>
  </si>
  <si>
    <t>u11c</t>
  </si>
  <si>
    <t>TAR 37</t>
  </si>
  <si>
    <t>TAR 38</t>
  </si>
  <si>
    <t>TAR 34</t>
  </si>
  <si>
    <t>TAR 31</t>
  </si>
  <si>
    <t>TAR 28</t>
  </si>
  <si>
    <t>TAR 26</t>
  </si>
  <si>
    <t>TAR 35</t>
  </si>
  <si>
    <t>TAR 32</t>
  </si>
  <si>
    <t>TAR 29</t>
  </si>
  <si>
    <t>TAR 25</t>
  </si>
  <si>
    <t>TAR 20</t>
  </si>
  <si>
    <t>TAR 36</t>
  </si>
  <si>
    <t>TAR 33</t>
  </si>
  <si>
    <t>TAR 30</t>
  </si>
  <si>
    <t>TAR 27</t>
  </si>
  <si>
    <t>TAR 22</t>
  </si>
  <si>
    <t>TAR 19</t>
  </si>
  <si>
    <t>TAR 16</t>
  </si>
  <si>
    <t>TAR 13</t>
  </si>
  <si>
    <t>TAR 24</t>
  </si>
  <si>
    <t>TAR 21</t>
  </si>
  <si>
    <t>TAR 18</t>
  </si>
  <si>
    <t>TAR 15</t>
  </si>
  <si>
    <t>TAR 110</t>
  </si>
  <si>
    <t>TAR 23</t>
  </si>
  <si>
    <t>TAR 17</t>
  </si>
  <si>
    <t>TAR 14</t>
  </si>
  <si>
    <t>TAR 11</t>
  </si>
  <si>
    <t>TAR 77</t>
  </si>
  <si>
    <t>TAR 7</t>
  </si>
  <si>
    <t>TAR 2</t>
  </si>
  <si>
    <t>TAR 4</t>
  </si>
  <si>
    <t xml:space="preserve">TAR 1 </t>
  </si>
  <si>
    <t>TAR 12</t>
  </si>
  <si>
    <t>TAR 72</t>
  </si>
  <si>
    <t>TAR 9</t>
  </si>
  <si>
    <t>TAR 6</t>
  </si>
  <si>
    <t>TAR 3</t>
  </si>
  <si>
    <t>TAR 70</t>
  </si>
  <si>
    <t>TAR 5</t>
  </si>
  <si>
    <t>TAR 39</t>
  </si>
  <si>
    <t>TAR 40</t>
  </si>
  <si>
    <t>TAR 41</t>
  </si>
  <si>
    <t>TAR 61</t>
  </si>
  <si>
    <t>TAR 81</t>
  </si>
  <si>
    <t>TAR 101</t>
  </si>
  <si>
    <t>TAR 42</t>
  </si>
  <si>
    <t>TAR 43</t>
  </si>
  <si>
    <t>TAR 44</t>
  </si>
  <si>
    <t>TAR 45</t>
  </si>
  <si>
    <t>TAR 46</t>
  </si>
  <si>
    <t>TAR 47</t>
  </si>
  <si>
    <t>TAR 67</t>
  </si>
  <si>
    <t>TAR 87</t>
  </si>
  <si>
    <t>TAR 107</t>
  </si>
  <si>
    <t>TAR 48</t>
  </si>
  <si>
    <t>TAR 53</t>
  </si>
  <si>
    <t>TAR 103</t>
  </si>
  <si>
    <t>TAR 54</t>
  </si>
  <si>
    <t>TAR 59</t>
  </si>
  <si>
    <t>TAR 60</t>
  </si>
  <si>
    <t>TAR 51</t>
  </si>
  <si>
    <t>TAR 52</t>
  </si>
  <si>
    <t>TAR 57</t>
  </si>
  <si>
    <t>TAR 58</t>
  </si>
  <si>
    <t>TAR 49</t>
  </si>
  <si>
    <t>TAR 50</t>
  </si>
  <si>
    <t>TAR 55</t>
  </si>
  <si>
    <t>TAR 56</t>
  </si>
  <si>
    <t>TAR 63</t>
  </si>
  <si>
    <t>TAR 64</t>
  </si>
  <si>
    <t>TAR 69</t>
  </si>
  <si>
    <t>TAR 65</t>
  </si>
  <si>
    <t>TAR 66</t>
  </si>
  <si>
    <t>TAR 71</t>
  </si>
  <si>
    <t>TAR 62</t>
  </si>
  <si>
    <t>TAR 68</t>
  </si>
  <si>
    <t>TAR 75</t>
  </si>
  <si>
    <t>TAR 76</t>
  </si>
  <si>
    <t>TAR 78</t>
  </si>
  <si>
    <t>TAR 83</t>
  </si>
  <si>
    <t>TAR 84</t>
  </si>
  <si>
    <t>TAR 73</t>
  </si>
  <si>
    <t>TAR 74</t>
  </si>
  <si>
    <t>TAR 79</t>
  </si>
  <si>
    <t>TAR 80</t>
  </si>
  <si>
    <t>TAR 89</t>
  </si>
  <si>
    <t>TAR 90</t>
  </si>
  <si>
    <t>TAR 95</t>
  </si>
  <si>
    <t>TAR 96</t>
  </si>
  <si>
    <t>TAR 88</t>
  </si>
  <si>
    <t>TAR 93</t>
  </si>
  <si>
    <t>TAR 94</t>
  </si>
  <si>
    <t>TAR 85</t>
  </si>
  <si>
    <t>TAR 86</t>
  </si>
  <si>
    <t>TAR 91</t>
  </si>
  <si>
    <t>TAR 92</t>
  </si>
  <si>
    <t>TAR 102</t>
  </si>
  <si>
    <t>TAR 108</t>
  </si>
  <si>
    <t>TAR 99</t>
  </si>
  <si>
    <t>TAR 100</t>
  </si>
  <si>
    <t>TAR 105</t>
  </si>
  <si>
    <t>TAR 106</t>
  </si>
  <si>
    <t>TAR 97</t>
  </si>
  <si>
    <t>TAR 98</t>
  </si>
  <si>
    <t>TAR 104</t>
  </si>
  <si>
    <t>TAR 111</t>
  </si>
  <si>
    <t>TAR 112</t>
  </si>
  <si>
    <t>TAR 117</t>
  </si>
  <si>
    <t>TAR 118</t>
  </si>
  <si>
    <t>TAR 113</t>
  </si>
  <si>
    <t>TAR 114</t>
  </si>
  <si>
    <t>TAR 119</t>
  </si>
  <si>
    <t>TAR 120</t>
  </si>
  <si>
    <t>TAR 109</t>
  </si>
  <si>
    <t>TAR 115</t>
  </si>
  <si>
    <t>TAR 116</t>
  </si>
  <si>
    <t>TAR 123</t>
  </si>
  <si>
    <t>TAR 125</t>
  </si>
  <si>
    <t>TAR 130</t>
  </si>
  <si>
    <t>TAR 132</t>
  </si>
  <si>
    <t>TAR 122</t>
  </si>
  <si>
    <t>TAR 124</t>
  </si>
  <si>
    <t>TAR 129</t>
  </si>
  <si>
    <t>TAR 131</t>
  </si>
  <si>
    <t>TAR 121</t>
  </si>
  <si>
    <t>TAR 127</t>
  </si>
  <si>
    <t>TAR 126</t>
  </si>
  <si>
    <t>TAR 128</t>
  </si>
  <si>
    <t>TAR 147</t>
  </si>
  <si>
    <t>TAR 148</t>
  </si>
  <si>
    <t>TAR 153</t>
  </si>
  <si>
    <t>TAR 154</t>
  </si>
  <si>
    <t>TAR 149</t>
  </si>
  <si>
    <t>TAR 136</t>
  </si>
  <si>
    <t>TAR 143</t>
  </si>
  <si>
    <t>TAR 150</t>
  </si>
  <si>
    <t>TAR 155</t>
  </si>
  <si>
    <t>TAR 156</t>
  </si>
  <si>
    <t>TAR 145</t>
  </si>
  <si>
    <t>TAR 140</t>
  </si>
  <si>
    <t>TAR 146</t>
  </si>
  <si>
    <t>TAR 151</t>
  </si>
  <si>
    <t>TAR 152</t>
  </si>
  <si>
    <t>TAR 135</t>
  </si>
  <si>
    <t>TAR 138</t>
  </si>
  <si>
    <t>TAR 144</t>
  </si>
  <si>
    <t>TAR 134</t>
  </si>
  <si>
    <t>TAR 137</t>
  </si>
  <si>
    <t>TAR 141</t>
  </si>
  <si>
    <t>TAR 142</t>
  </si>
  <si>
    <t>TAR 133</t>
  </si>
  <si>
    <t>TAR 139</t>
  </si>
  <si>
    <t>9-70</t>
  </si>
  <si>
    <t>9-71</t>
  </si>
  <si>
    <t>9-72</t>
  </si>
  <si>
    <t>9-73</t>
  </si>
  <si>
    <t>9-74</t>
  </si>
  <si>
    <t>9-75</t>
  </si>
  <si>
    <t>9-76</t>
  </si>
  <si>
    <t>9-77</t>
  </si>
  <si>
    <t xml:space="preserve">  </t>
  </si>
  <si>
    <t>9-78</t>
  </si>
  <si>
    <t>9-79</t>
  </si>
  <si>
    <t>9-80</t>
  </si>
  <si>
    <t>cruise_project_type</t>
  </si>
  <si>
    <t>Number</t>
  </si>
  <si>
    <t>Project</t>
  </si>
  <si>
    <t>LTER</t>
  </si>
  <si>
    <t>OOI</t>
  </si>
  <si>
    <t>LTER_OOI</t>
  </si>
  <si>
    <t>JPstudentcruise</t>
  </si>
  <si>
    <t>LTER_JPstudentcruise</t>
  </si>
  <si>
    <t>9-82</t>
  </si>
  <si>
    <t>filled in niskin number with process of elimination</t>
  </si>
  <si>
    <t>entered as 1-5a but recorded as 1-5b2 in lab notebook</t>
  </si>
  <si>
    <t>entered as 1-1b, entry in lab notebook kind of looks like 1-11a but theres no niskin 11</t>
  </si>
  <si>
    <t>water sample volume is guessed, not written on log sheet</t>
  </si>
  <si>
    <t>TAR 82 no sample out of water</t>
  </si>
  <si>
    <t>9-86</t>
  </si>
  <si>
    <t>9-84</t>
  </si>
  <si>
    <t xml:space="preserve">originally written as 22-15a in lab notebook?? No 22-15 and 5a was unfilled </t>
  </si>
  <si>
    <t>AR28B</t>
  </si>
  <si>
    <t>AR28A</t>
  </si>
  <si>
    <t>L13</t>
  </si>
  <si>
    <t>L12</t>
  </si>
  <si>
    <t>9-64</t>
  </si>
  <si>
    <t>9-65</t>
  </si>
  <si>
    <t>9-67</t>
  </si>
  <si>
    <t>9-63</t>
  </si>
  <si>
    <t>9-69</t>
  </si>
  <si>
    <t>9-68</t>
  </si>
  <si>
    <t>9-66</t>
  </si>
  <si>
    <t>01/01</t>
  </si>
  <si>
    <t>02/02</t>
  </si>
  <si>
    <t>03/03</t>
  </si>
  <si>
    <t>01/02</t>
  </si>
  <si>
    <t>01/03</t>
  </si>
  <si>
    <t>01/04</t>
  </si>
  <si>
    <t>02/01</t>
  </si>
  <si>
    <t>02/03</t>
  </si>
  <si>
    <t>02/04</t>
  </si>
  <si>
    <t>02/05</t>
  </si>
  <si>
    <t>02/06</t>
  </si>
  <si>
    <t>03/01</t>
  </si>
  <si>
    <t>03/02</t>
  </si>
  <si>
    <t>03/04</t>
  </si>
  <si>
    <t>06/01</t>
  </si>
  <si>
    <t>06/02</t>
  </si>
  <si>
    <t>06/03</t>
  </si>
  <si>
    <t>06/04</t>
  </si>
  <si>
    <t>06/05</t>
  </si>
  <si>
    <t>06/06</t>
  </si>
  <si>
    <t>10/01</t>
  </si>
  <si>
    <t>11/01</t>
  </si>
  <si>
    <t>10/02</t>
  </si>
  <si>
    <t>10/03</t>
  </si>
  <si>
    <t>10/04</t>
  </si>
  <si>
    <t>11/02</t>
  </si>
  <si>
    <t>11/03</t>
  </si>
  <si>
    <t>11/04</t>
  </si>
  <si>
    <t>17/01</t>
  </si>
  <si>
    <t>17/02</t>
  </si>
  <si>
    <t>17/03</t>
  </si>
  <si>
    <t>17/04</t>
  </si>
  <si>
    <t>27/04</t>
  </si>
  <si>
    <t>27/01</t>
  </si>
  <si>
    <t>28/01</t>
  </si>
  <si>
    <t>27/02</t>
  </si>
  <si>
    <t>27/03</t>
  </si>
  <si>
    <t>28/03</t>
  </si>
  <si>
    <t>37/01</t>
  </si>
  <si>
    <t>28/02</t>
  </si>
  <si>
    <t>37/03</t>
  </si>
  <si>
    <t>28/04</t>
  </si>
  <si>
    <t>28/05</t>
  </si>
  <si>
    <t>28/06</t>
  </si>
  <si>
    <t>37/02</t>
  </si>
  <si>
    <t>37/04</t>
  </si>
  <si>
    <t>37/05</t>
  </si>
  <si>
    <t>37/06</t>
  </si>
  <si>
    <t>AR31B</t>
  </si>
  <si>
    <t>03/05</t>
  </si>
  <si>
    <t>04/01</t>
  </si>
  <si>
    <t>04/02</t>
  </si>
  <si>
    <t>04/03</t>
  </si>
  <si>
    <t>04/04</t>
  </si>
  <si>
    <t>05/01</t>
  </si>
  <si>
    <t>05/02</t>
  </si>
  <si>
    <t>05/03</t>
  </si>
  <si>
    <t>05/04</t>
  </si>
  <si>
    <t>05/05</t>
  </si>
  <si>
    <t>05/06</t>
  </si>
  <si>
    <t>07/01</t>
  </si>
  <si>
    <t>07/02</t>
  </si>
  <si>
    <t>07/03</t>
  </si>
  <si>
    <t>07/04</t>
  </si>
  <si>
    <t>07/05</t>
  </si>
  <si>
    <t>08/01</t>
  </si>
  <si>
    <t>08/02</t>
  </si>
  <si>
    <t>08/03</t>
  </si>
  <si>
    <t>08/04</t>
  </si>
  <si>
    <t>08/05</t>
  </si>
  <si>
    <t>AR31C</t>
  </si>
  <si>
    <t>01/05</t>
  </si>
  <si>
    <t>04/05</t>
  </si>
  <si>
    <t>12/01</t>
  </si>
  <si>
    <t>12/02</t>
  </si>
  <si>
    <t>12/03</t>
  </si>
  <si>
    <t>11/05</t>
  </si>
  <si>
    <t>20/01</t>
  </si>
  <si>
    <t>20/02</t>
  </si>
  <si>
    <t>9-83</t>
  </si>
  <si>
    <t>quality_flag</t>
  </si>
  <si>
    <t>AR34A</t>
  </si>
  <si>
    <t>09/01</t>
  </si>
  <si>
    <t>09/02</t>
  </si>
  <si>
    <t>09/03</t>
  </si>
  <si>
    <t>09/04</t>
  </si>
  <si>
    <t>12/04</t>
  </si>
  <si>
    <t>12/05</t>
  </si>
  <si>
    <t>12/06</t>
  </si>
  <si>
    <t>13/01</t>
  </si>
  <si>
    <t>13/02</t>
  </si>
  <si>
    <t>13/03</t>
  </si>
  <si>
    <t>13/04</t>
  </si>
  <si>
    <t>AR34B</t>
  </si>
  <si>
    <t>9-92</t>
  </si>
  <si>
    <t>10/05</t>
  </si>
  <si>
    <t>10/06</t>
  </si>
  <si>
    <t>9-94</t>
  </si>
  <si>
    <t>9-93</t>
  </si>
  <si>
    <t>9-95</t>
  </si>
  <si>
    <t>9-96</t>
  </si>
  <si>
    <t>9-97</t>
  </si>
  <si>
    <t>typo in lab NB says 2-2 10b, but investigated and feel confident it's C2N12&lt;10b</t>
  </si>
  <si>
    <t>??&lt;10um nitex not in filter funnel, approx match to WSW?? Def happened on cruise, no notes of which casts</t>
  </si>
  <si>
    <t>flag 3 log sheet says problem with &lt;10a nitex funnel, probably filt slow</t>
  </si>
  <si>
    <t>tissue capsule was C22N7&lt;10a but this sample was missing so comparing with other chl's from this N moved to N11</t>
  </si>
  <si>
    <t>tissue capsule was C22N7&lt;10b but this sample was missing so comparing with other chl's from this N moved to N11</t>
  </si>
  <si>
    <t>QC 10a &amp; 10b very different but this value is consistent with size fraction pattern of cruise</t>
  </si>
  <si>
    <t>LTER sampled/filtered chl for OOI</t>
  </si>
  <si>
    <t>N3chla might be bad but value seems ok, filter close to edge of funnel/frit = might have leaked some?</t>
  </si>
  <si>
    <t>N9chlb spilt ~10ml</t>
  </si>
  <si>
    <t>N8&lt;10b found copepod on filter, not a good sign, but signal low and great match to &lt;10a??</t>
  </si>
  <si>
    <t>N12chlb spill ~5ml</t>
  </si>
  <si>
    <t>pic of filter available</t>
  </si>
  <si>
    <t>2 tissue capsules labeled C22N7b, this sample seems similar to C22N11a in value AND visually similar looking at photos of filters</t>
  </si>
  <si>
    <t>EN644</t>
  </si>
  <si>
    <t>MJM/ELJ</t>
  </si>
  <si>
    <t>KM</t>
  </si>
  <si>
    <t>TAR 1</t>
  </si>
  <si>
    <t>TAR 8</t>
  </si>
  <si>
    <t>TAR 10</t>
  </si>
  <si>
    <t xml:space="preserve">MJM </t>
  </si>
  <si>
    <t>Erin</t>
  </si>
  <si>
    <t>MJM</t>
  </si>
  <si>
    <t>Erin J</t>
  </si>
  <si>
    <t>Diana/Taylor</t>
  </si>
  <si>
    <t>Heather/Sam</t>
  </si>
  <si>
    <t>TAR 82</t>
  </si>
  <si>
    <t>TAR 157</t>
  </si>
  <si>
    <t>TAR 158</t>
  </si>
  <si>
    <t>TAR 159</t>
  </si>
  <si>
    <t>TAR 160</t>
  </si>
  <si>
    <t>TAR 161</t>
  </si>
  <si>
    <t>TAR 162</t>
  </si>
  <si>
    <t>TAR 163</t>
  </si>
  <si>
    <t>TAR 164</t>
  </si>
  <si>
    <t>TAR 165</t>
  </si>
  <si>
    <t>TAR 166</t>
  </si>
  <si>
    <t>TAR 167</t>
  </si>
  <si>
    <t>TAR 168</t>
  </si>
  <si>
    <t>TAR 169</t>
  </si>
  <si>
    <t>TAR 170</t>
  </si>
  <si>
    <t>TAR 171</t>
  </si>
  <si>
    <t>TAR 172</t>
  </si>
  <si>
    <t>TAR 173</t>
  </si>
  <si>
    <t>TAR 174</t>
  </si>
  <si>
    <t>TAR 175</t>
  </si>
  <si>
    <t>TAR 176</t>
  </si>
  <si>
    <t>MJM/EDJ</t>
  </si>
  <si>
    <t>this entire cast, tissue capsules were pre-labeled as C1 but actually ended up being C3 so corrected in this document</t>
  </si>
  <si>
    <t>originally written as C9 in lab NB but deduced it should be C10</t>
  </si>
  <si>
    <t>originally was written as C9N4b in lab NB but deduced it's N4</t>
  </si>
  <si>
    <t>both C21N20 written in labNB as rep a so assume one is rep b</t>
  </si>
  <si>
    <t>poor replication, and this sample is closer to WSW values than the other ,10 could it have not gotten filtered correctly? Or leaky filter funnel nitex?</t>
  </si>
  <si>
    <t>QC_d</t>
  </si>
  <si>
    <t>major problems with &lt;10um nitex filters on this cruise, nitex was missing from filter funnel for a while; this value close to WSW value so toss and only use rep b</t>
  </si>
  <si>
    <t>major problems with &lt;10um nitex filters on this cruise, nitex was missing from filter funnel for a while; this value close to WSW value so toss and only use rep a</t>
  </si>
  <si>
    <t>major problems with &lt;10um nitex filters for part of this cruise nitex wasn't in filter funnel; this value close to WSW value so toss and only use rep a</t>
  </si>
  <si>
    <t>??&lt;10um nitex not in filter funnel part of this cruise nitext was missing from a filter funnel, approx match to WSW?? Def happened on cruise, no notes of which casts</t>
  </si>
  <si>
    <t>??&lt;10um nitex not in filter funnel, approx match to WSW?? Def happened on cruise, no notes of which casts.</t>
  </si>
  <si>
    <t>poor replication but one was diluted</t>
  </si>
  <si>
    <t>C26N6&lt;10a logsheet note "10a chl lost volume" but was it actually &lt;10b</t>
  </si>
  <si>
    <t>don't trust either of them, 10a is at least similar values to other &lt;10 depths on this cast</t>
  </si>
  <si>
    <t>odd that N9 &lt;10 ok but other &lt;10 on C24 bad, we sometimes have 4 funnels out</t>
  </si>
  <si>
    <t>poor replication, odd that more of a chl signal and phaeo not higher than chl at 500m so toss this one</t>
  </si>
  <si>
    <t>poor replication but flag as 2 because these values more believable for 500m depth</t>
  </si>
  <si>
    <t>poor repilcation but values of zero. In noise of fluorometer</t>
  </si>
  <si>
    <t>in noise of fluorometer</t>
  </si>
  <si>
    <t>major problems with &lt;10um on this cruise, sometimes funnel missing nitex, this matches WSW</t>
  </si>
  <si>
    <t>very poor replication. Which would yuou toss?</t>
  </si>
  <si>
    <t>&lt;10 taking long time to filter, used less volume</t>
  </si>
  <si>
    <t>poor replication</t>
  </si>
  <si>
    <t>entered as 1-5&lt;10b, recored as 1-5&lt;10a2 in lab notebook, poor replication</t>
  </si>
  <si>
    <t>could this Rb be the previous tube's Ra reading? Poor replication</t>
  </si>
  <si>
    <t>poor replication, could this Rb possibly be the prvious Ra, and then this Ra is possibly the actual sample's Rb</t>
  </si>
  <si>
    <t>poor replication but within noise of flurometer, deep 150m sample basically reading of zero</t>
  </si>
  <si>
    <t>poor replication but basically in noise of fluorometer</t>
  </si>
  <si>
    <t>TAR119</t>
  </si>
  <si>
    <t>TAR120</t>
  </si>
  <si>
    <t>8-64</t>
  </si>
  <si>
    <t>8-66</t>
  </si>
  <si>
    <t>These numbers seem very questionable so toss</t>
  </si>
  <si>
    <t>tissue capsule labled 11-10A but no niskin 10 sampled so assume it's &lt;10 from surf</t>
  </si>
  <si>
    <t>tissue capsule labled 11-10B but no niskin 10 sampled so assume it's &lt;10 from surf</t>
  </si>
  <si>
    <t>chl#07, written 10-10A but no niskin 10 sampled so assume it's &lt;10um from surf</t>
  </si>
  <si>
    <t>chl#07, written 10-10B but no niskin 10 sampled so assume it's &lt;10um from surf</t>
  </si>
  <si>
    <t>8-65</t>
  </si>
  <si>
    <t>tissue capsule labeled 03-02c. Decide it was supposed to say a. Matched rep b well</t>
  </si>
  <si>
    <t>tissue capsule was labeled 03-02a but does not match the 02b rep well, and the questionable repc does. This matched the 01b rep better and 01a was never found</t>
  </si>
  <si>
    <t>tissue capsule labeled 07-10a but assume it's N6 &lt;10</t>
  </si>
  <si>
    <t>pvery poor replication, something clearly wrong with &lt;10 filters on this night of sampling</t>
  </si>
  <si>
    <t>very poor replication and says it was diluted in labNB. Was it really? Would be much more reasonbale it wasn't, though maybe it wasn't pre-filtered? Looks like WSW</t>
  </si>
  <si>
    <t>why do these &lt;10 look ok when previous 4 casts are terrible?</t>
  </si>
  <si>
    <t>very poor replication, something clearly wrong with &lt;10 filters</t>
  </si>
  <si>
    <t>very poor replication, something clearly wrong with &lt;10 filters and higher than WSW so toss this one</t>
  </si>
  <si>
    <t>next 4 stations sampled had somethingwrong with &lt;10 filters, was there a problem with this cast?</t>
  </si>
  <si>
    <t>poor replication but rep 10b clearly wrong</t>
  </si>
  <si>
    <t xml:space="preserve">poor replication, nearly the same as WSW values, was the nitex in place? Was this poured through the nitex? </t>
  </si>
  <si>
    <t>chl#01, poor replication but within noise of fluorometer</t>
  </si>
  <si>
    <t>looks like C2N6a accidentally switched with C2N6 10a. Switch values</t>
  </si>
  <si>
    <t>poor replication, was this pre-filtered correctly?</t>
  </si>
  <si>
    <t>looks like C2N6a accidentally switched with C2N6 10b. Switch values</t>
  </si>
  <si>
    <t>30% percent range</t>
  </si>
  <si>
    <t>30% percent range, could this have been switched with C5N2a?</t>
  </si>
  <si>
    <t>23% percent range</t>
  </si>
  <si>
    <t>23% percent range, could this have been switched with C5N1a?</t>
  </si>
  <si>
    <t>26% percent range</t>
  </si>
  <si>
    <t>poore replication but values basically zero, within noise of flurometer</t>
  </si>
  <si>
    <t>poor chl replication (21% range) but good phaeo replication</t>
  </si>
  <si>
    <t>poor chl replication (41% range)</t>
  </si>
  <si>
    <t>poor replication (23% range)</t>
  </si>
  <si>
    <t xml:space="preserve">forgot to pre-filter &lt;10 so even though labeled C2N7 10b it's actually a 3rd WSW replicate, </t>
  </si>
  <si>
    <t>lab NB said one of several samples was extracted in 10ml, definitely this one. True niskin taken from tissue capsule, recorded on log sheet as N6/7</t>
  </si>
  <si>
    <t>8-94</t>
  </si>
  <si>
    <t>high perce range (46%) but close to noise fo fluorometer and deep sampled so basically zero chl; not sure if switched a &amp; b sample volumes</t>
  </si>
  <si>
    <t>poor replication(33% range) chose volumes to make poor matchup less; cruise logsheet says not sure if switched a &amp; b sample volumes</t>
  </si>
  <si>
    <t>poor replication (31% range)</t>
  </si>
  <si>
    <t>poore replication (60% range) could filter have been clogged?</t>
  </si>
  <si>
    <t>poore replication (60% range) could filter have not been on all the way/leaking? Judging from this value being ~40% of WSW and surrounding water samples being ~20% decide to eliminate this sample</t>
  </si>
  <si>
    <t>poor replication (37% range)</t>
  </si>
  <si>
    <t>poor chl replication (75% range) interesting that phaeo match</t>
  </si>
  <si>
    <t>eliminated &lt;10 in previous cast because high value and assume pre-filter nitex leaking, other &lt;10 from this cast much lower % of WSW value, assume same for this sample; interesting that phaeo match</t>
  </si>
  <si>
    <t>poor replication (chl 43% range)</t>
  </si>
  <si>
    <t>poor chl replication (24 % range) phaeo ok though, could it be the diff of 1 big cell?</t>
  </si>
  <si>
    <t>poor chl replication (24% range)</t>
  </si>
  <si>
    <t>poor chl replication (49% range)</t>
  </si>
  <si>
    <t>no rep b, bottle wasn't filled</t>
  </si>
  <si>
    <t>not sure why just this sample says vol extracted 7, but says that on cruise logsheet and makes replicate matchup better</t>
  </si>
  <si>
    <t>C15 N5b and N8a appear to have been switched so switch them in this document</t>
  </si>
  <si>
    <t>&lt;10 and WSW tubes must have been switched because originially, both &lt;10 were greater than both WSW</t>
  </si>
  <si>
    <t>poor chl replication (33% range) &lt;10 and WSW tubes must have been switched because originially, both &lt;10 were greater than both WSW</t>
  </si>
  <si>
    <t>poor replication (33% range)</t>
  </si>
  <si>
    <t>poor replication (42% range)</t>
  </si>
  <si>
    <t>poor chl replication (29% range)</t>
  </si>
  <si>
    <t>Not real Rb, exact same value as previous Ra in lab NB</t>
  </si>
  <si>
    <t>negative phaeo</t>
  </si>
  <si>
    <t>poor replication (34% range)</t>
  </si>
  <si>
    <t>poor replication (34% range) but phaeo:chl ratio similar between samples</t>
  </si>
  <si>
    <t>poor replication (37% range) compare to HPLC</t>
  </si>
  <si>
    <t>poor replication (37% range) and this rep is lower than both &lt;10 values at this depth, what does HPLC say?</t>
  </si>
  <si>
    <t>somewhat poor replication (26% range)</t>
  </si>
  <si>
    <t>poor replication, judging from full cast something clearly wrong with this sample, even if forgot to write in lab notebook dilute 2a:1s still only get chl=2</t>
  </si>
  <si>
    <t>poor replication (39% range)</t>
  </si>
  <si>
    <t>poor replication (22% range), dilution often not great replication</t>
  </si>
  <si>
    <t>poor replication (25% range)</t>
  </si>
  <si>
    <t>poor chl replication (24% range) but phaeo good match</t>
  </si>
  <si>
    <t>poor chl replication (30% range), since this is dilution I'd say this one is more questionable since other Rb is &lt;400</t>
  </si>
  <si>
    <t>poor chl replication (30% range), I'd say this one is more reliable since  Rb is &lt;400 and other is dilution</t>
  </si>
  <si>
    <t>poor replication, both samples dilution</t>
  </si>
  <si>
    <t>cruise log "volume leakage on filter apparatus" for both replicates, something clearly wrong with this on, vol filt says 290 on logsheet</t>
  </si>
  <si>
    <t>cruise log "volume leakage on filter apparatus" for both replicates, , vol filt says 290 on logsheet, though this value higher, still don't trust how much volume leaked</t>
  </si>
  <si>
    <t>poor replication (chl 27% range)</t>
  </si>
  <si>
    <t>was this acidied for the Rb too? Very poor chl replication (72% range)</t>
  </si>
  <si>
    <t>very poor replication (72% range) something seems off with other sample</t>
  </si>
  <si>
    <t>poor chl replication (50% range)</t>
  </si>
  <si>
    <t>poor replication and this value almost as high as WSW</t>
  </si>
  <si>
    <t xml:space="preserve"> poor chl replication (49%0</t>
  </si>
  <si>
    <t>logsheet says chl mislabeled as C8 but truly C9, poor chl replication (49% range) student cruise-cruise logsheet notes filter leaked ~5ml people often underestimate volume so say 10ml, 9-1-2 in lab notebook,</t>
  </si>
  <si>
    <t>very poor replication (99% range) could volume have been poored unevenly between the 2 replicates?</t>
  </si>
  <si>
    <t>cruise logsheet "both had leaks"</t>
  </si>
  <si>
    <t>somewhat poor replication (21% range) but dilutions prone to more error</t>
  </si>
  <si>
    <t>cruise logsheet "surf &lt;10a problem funnel" so toss; process of elimination assume tissue capsule was mislabeled with C7N4&lt;10a, this sample was missing and there were 2 of C7N4&lt;10a and the other one matched the other 10b</t>
  </si>
  <si>
    <t>replicate was bad but had logsheet note of problem with &lt;10 filter so leave this as flag 1, this value similar to other &lt;10's in this cast</t>
  </si>
  <si>
    <t>poor replicaiton (53% range) and weird phaeo is nearly 1:1 at surf but similar at L2</t>
  </si>
  <si>
    <t>poor replicaiton (53% range) could this be the "problem funnel" from the previous cast that caused a lower value? and weird phaeo is nearly 1:1 at surf but similar at L2</t>
  </si>
  <si>
    <t>9-81</t>
  </si>
  <si>
    <t>very poor replication (53% range)</t>
  </si>
  <si>
    <t>very poor replication (43% range)</t>
  </si>
  <si>
    <t>somewhat poor replication (21% range) but visually confirmed from filter photos that this had more larger cells</t>
  </si>
  <si>
    <t>somewhat poor replication (21% range) but visually confirmed from photo of filter that this one is less</t>
  </si>
  <si>
    <t>very poor replication (63% range) but visually confirmed from photo of filter uneven large cells captured on the replicates and in dynamic trace of the water column looking at CTD data</t>
  </si>
  <si>
    <t>very poor replication (63% range)  but visually confirmed from photo of filter uneven large cells captured on the replicates but in dynamic trace of the water column looking at CTD data</t>
  </si>
  <si>
    <t>visually confirm this GFF has more large cells on it. could this be C17N9b? Reps would match better and this 20m sample is sitting closer to 40m CM but well mixed surf layer. somewhat poor replication (27% range) could replicates of N9 and N10 been switched?</t>
  </si>
  <si>
    <t>somewhat poor replication (27% range) could replicates of N9 and N10 been switched? Visually confirm large cells</t>
  </si>
  <si>
    <t>poor chl replication (32% range) could C17N9 and N10 replicates be switched? Would be better match if this was surf N10b visually confirm large cells on GFF</t>
  </si>
  <si>
    <t>poor chl replication (32% range) could C17N9 and N10 replicates be switched? Visually confirm substantially more large cells on this filter</t>
  </si>
  <si>
    <t>somewhat poor replication (26% range) visually confirm more large cells on this filter than rep a</t>
  </si>
  <si>
    <t>somehwat poor replication (26% range) but could this be C17N5b?? Would match that replicate better and the lower value is more consistent with CTD fluor, visually confirm less large cells</t>
  </si>
  <si>
    <t>somewhat poor replication (28% range), but could this be C17N7b?? Would make more sense with CTD fluor trace and match other sample better; visually confirm more large cells on this GFF</t>
  </si>
  <si>
    <t>somewhat poor replication (28%), visually confirm fewer large cells on this GFF</t>
  </si>
  <si>
    <t>poor chl replication (41% range) visually confirm significantly more large cells on this GFF</t>
  </si>
  <si>
    <t>poor chl replication (41% range) visually confirm significantly fewer large cells on this filter</t>
  </si>
  <si>
    <t>visually confirm both have large cells, this less general color besides cells</t>
  </si>
  <si>
    <t>visually confirm both reps have large cells this one more color tinted from small cells</t>
  </si>
  <si>
    <t>2 tissue capsules labeled C22N7&lt;10a see C22N11&lt;10a for more notes, large cells found on both filters…. Def larger than 10um, toss both samples?</t>
  </si>
  <si>
    <t>2 tissue capsules labeled C22N7&lt;10b see C22N11&lt;10b for more notes, large cells found on both filters…. Def larger than 10um, toss both samples?</t>
  </si>
  <si>
    <t>somewhat poor replication (29% range) but most of cast dealing with patchiness of large cells</t>
  </si>
  <si>
    <t>very poor replication (69% range) high value visually confirm lots of cosconodiscus compared to other N7's</t>
  </si>
  <si>
    <t xml:space="preserve">2 tissue capsules labeled C22N7b, this sample seems similar to C22N11b; very poor replication (69% range) </t>
  </si>
  <si>
    <t>somewhat poor replication (23% range chl)</t>
  </si>
  <si>
    <t>very poor replication (42% range) visually confirm this filter only has large cells</t>
  </si>
  <si>
    <t>very poor replication (42% range) no photo but confirmed many large cells in water can make high rnage of reps</t>
  </si>
  <si>
    <t>very poor replication (47% range)</t>
  </si>
  <si>
    <t>poor chl replication (39%) but a lot of random large cells throughout water column</t>
  </si>
  <si>
    <t>could this have been swapped with &gt;5a?</t>
  </si>
  <si>
    <t>very poor replication (56% range)</t>
  </si>
  <si>
    <t>poor replication (25% range) is this a pattern with one of the &lt;10 funnels?</t>
  </si>
  <si>
    <t>poor replication (25% range) is this a pattern with one of the &lt;10 funnels? This is basically same as WSW, should I toss?</t>
  </si>
  <si>
    <t>somewhat poor replication (23% range)</t>
  </si>
  <si>
    <t>poor replication (32% range) is this a pattern with one of the &lt;10 filters?</t>
  </si>
  <si>
    <t>very poor replication (53% range) and pattern of 1 bad &lt;10 for each of these stations the first night sampling, this seems more reasonable</t>
  </si>
  <si>
    <t>very poor replication (53% range) and pattern of 1 bad &lt;10 for each of these stations. Toss, value basically same as WSW</t>
  </si>
  <si>
    <t>poor replication (36% range) and pattern of one not great higher &lt;10 for each of the first 5 stations during a crazy night of sampling, maybe nitex wasn't fullly on for one of the filter funnels, toss each higher value from this night</t>
  </si>
  <si>
    <t>poor replication (36% range)</t>
  </si>
  <si>
    <t>very poor replication (47% range) should i toss this one since basiaclly same as WSW? Pattern of entire 5 stations of sampling one &lt;10 sample off, so toss the bad rep of higher value for each of the first 5 stations of cruise</t>
  </si>
  <si>
    <t>poor replication (30% range) is filter funnel nitex still messed up?</t>
  </si>
  <si>
    <t>poor replication (30% range) is filter funnel nitex still messed up? This is basicall same value as WSW so toss</t>
  </si>
  <si>
    <t>poor replication (40% chl range) but very low values</t>
  </si>
  <si>
    <t>somewhat poor replication (27% range) but low value</t>
  </si>
  <si>
    <t>somewhat poor replication (20% range)</t>
  </si>
  <si>
    <t>very poor replication, something clearly wrong with one of the &lt;10 filters; could this one be accurate? Similar to C4N14 10a value</t>
  </si>
  <si>
    <t>very poor replication, something clearly wrong with this &lt;10 filter; toss</t>
  </si>
  <si>
    <t xml:space="preserve"> and are just WSWhighly suspect. These were missing values and there was a pair of &lt;10 in the lab notebook that remained unentered. Looks like they weren't filtered through the nitex</t>
  </si>
  <si>
    <t xml:space="preserve">highly suspect. These were missing values and there was a pair of &lt;10 in the lab notebook that remained unentered. Looks like just WSW ad was forgotten to go through nitex </t>
  </si>
  <si>
    <t>somewhat poor replication (24% range) but low values</t>
  </si>
  <si>
    <t>estimated small amount of volume missing from each replicate, slightly poor replication (21% range)</t>
  </si>
  <si>
    <t>slightly poor chl replication (22% range)</t>
  </si>
  <si>
    <t>somewhat poor chl replication (30% range)</t>
  </si>
  <si>
    <t>somewhat poor chl replication (22%)</t>
  </si>
  <si>
    <t>poor chl replication (27% range) but phaeo match and just very low values in deep water</t>
  </si>
  <si>
    <t>very poor chl replication (42% range) but very low values</t>
  </si>
  <si>
    <t>poor replicatio (43% range) and thi value = WSW values so toss</t>
  </si>
  <si>
    <t>poor replication but other replicate highly suspect</t>
  </si>
  <si>
    <t>poor chl replication (35% range) but very low values</t>
  </si>
  <si>
    <t>pick 1 copepod off GFF chlb, another too small to pick off</t>
  </si>
  <si>
    <t>poor chl replication (30% range) but very low values</t>
  </si>
  <si>
    <t>10-24</t>
  </si>
  <si>
    <t>10-22</t>
  </si>
  <si>
    <t>10-23</t>
  </si>
  <si>
    <t>10-25</t>
  </si>
  <si>
    <t>10-26</t>
  </si>
  <si>
    <t>somewhat poor chl replication (26% range)</t>
  </si>
  <si>
    <t>"leak at beginning"</t>
  </si>
  <si>
    <t>poor phaeo replication (38% range) but extreme depth of 442m</t>
  </si>
  <si>
    <t>cruise note "every cast from CTD8 onward &lt;10a funnel filtering slow, &lt;10b filtering fast, one must be wrong mesh size"</t>
  </si>
  <si>
    <t>very poor phaeo replication (73% range)</t>
  </si>
  <si>
    <t>log sheet has vol filt of "?225?" somewhat poor replication (esp phaeo at 49% range) so toss this one</t>
  </si>
  <si>
    <t>poor phaeo replication (42% range) but chl reps ok</t>
  </si>
  <si>
    <t>"~2ml leaked out" probably more than that so make it 5ml?</t>
  </si>
  <si>
    <t>very poor phaeo replication (87%)'</t>
  </si>
  <si>
    <t>very poor phaeo replication (87% range) all phaeo values of water column this station and surround station have phaeo &gt;1.0 this seems odd, but L5 bottom water seems to be potential diff water mass</t>
  </si>
  <si>
    <t>somewhat poor phaeo replication (34% range)</t>
  </si>
  <si>
    <t>poor phaeo ratio agreement (48% phaeo range) both reps are dilutions</t>
  </si>
  <si>
    <t>phaeo:chl ratio very different between replicates</t>
  </si>
  <si>
    <t>poor phaeo:chl ratio agreement</t>
  </si>
  <si>
    <t>poor phaeo:chl match, but very low values</t>
  </si>
  <si>
    <t>chl#02 cruise logsheet says "#2 same as #1"</t>
  </si>
  <si>
    <t>tissue capsule was labled C1N3b but log sheet says N2</t>
  </si>
  <si>
    <t>AR24C</t>
  </si>
  <si>
    <t>volume not recorded in sample log, infer from brown bottle # volume from another cast</t>
  </si>
  <si>
    <t>two 04/04 entries in lab notebook, second entry is Rb 172.8 Ra 108.1, these values match the duplicate depth better, maybe typo and other sample was AR24B 04/004 because that sample missing</t>
  </si>
  <si>
    <t>OOI ID 02/01</t>
  </si>
  <si>
    <t>OOI ID 02/02</t>
  </si>
  <si>
    <t>OOI ID 02/03</t>
  </si>
  <si>
    <t>OOI ID 02/04</t>
  </si>
  <si>
    <t>OOI ID 02/05</t>
  </si>
  <si>
    <t>OOI ID 02/06</t>
  </si>
  <si>
    <t>OOI ID 03/01</t>
  </si>
  <si>
    <t>OOI ID 03/02</t>
  </si>
  <si>
    <t>OOI ID 03/03</t>
  </si>
  <si>
    <t>OOI ID 03/04</t>
  </si>
  <si>
    <t>OOI ID 04/01</t>
  </si>
  <si>
    <t>OOI ID 04/02</t>
  </si>
  <si>
    <t>OOI ID 04/03</t>
  </si>
  <si>
    <t>OOI ID 04/04</t>
  </si>
  <si>
    <t>OOI ID 09/01</t>
  </si>
  <si>
    <t>OOI ID 09/02</t>
  </si>
  <si>
    <t>OOI ID 09/03</t>
  </si>
  <si>
    <t>OOI ID 09/04</t>
  </si>
  <si>
    <t>OOI ID 09/05</t>
  </si>
  <si>
    <t>OOI ID 10/01</t>
  </si>
  <si>
    <t>OOI ID 10/02</t>
  </si>
  <si>
    <t>OOI ID 10/03</t>
  </si>
  <si>
    <t>OOI ID 10/04</t>
  </si>
  <si>
    <t>OOI ID 11/01</t>
  </si>
  <si>
    <t>OOI ID 11/02</t>
  </si>
  <si>
    <t>OOI ID 11/03</t>
  </si>
  <si>
    <t>OOI ID 11/04</t>
  </si>
  <si>
    <t>OOI ID 12/01</t>
  </si>
  <si>
    <t>OOI ID 12/02</t>
  </si>
  <si>
    <t>OOI ID 12/03</t>
  </si>
  <si>
    <t>OOI ID 12/04</t>
  </si>
  <si>
    <t>OOI ID 12/05</t>
  </si>
  <si>
    <t>OOI ID 12/06</t>
  </si>
  <si>
    <t>OOI ID# 03/01</t>
  </si>
  <si>
    <t>8-75</t>
  </si>
  <si>
    <t>extreme phaeo:chl ratio but very deep sample so makes sense</t>
  </si>
  <si>
    <t>added 5ml acetone to extract at measure</t>
  </si>
  <si>
    <t>OOI ID# 04/03</t>
  </si>
  <si>
    <t>OOI ID# 04/04 there were 2 tissue capsules labeled AR24C, this sample was never found so assume it was either a typo on tiss cap or lab NB</t>
  </si>
  <si>
    <t>tissue capsule literally had N9/10 on it</t>
  </si>
  <si>
    <t>OOI ID # 05/01</t>
  </si>
  <si>
    <t>OOI ID # 05/02</t>
  </si>
  <si>
    <t>OOI ID # 05/03</t>
  </si>
  <si>
    <t>OOI ID # 05/04</t>
  </si>
  <si>
    <t>OOI ID # 06/01</t>
  </si>
  <si>
    <t>OOI ID # 06/02</t>
  </si>
  <si>
    <t>OOI ID # 06/03</t>
  </si>
  <si>
    <t>OOI ID # 06/04</t>
  </si>
  <si>
    <t>OOI ID # 07/01</t>
  </si>
  <si>
    <t>OOI ID # 07/02</t>
  </si>
  <si>
    <t>OOI ID # 07/03</t>
  </si>
  <si>
    <t>OOI ID # 07/04</t>
  </si>
  <si>
    <t>OOI ID # 07/05</t>
  </si>
  <si>
    <t>OOI ID # 07/06 Ra was blank in lab NB</t>
  </si>
  <si>
    <t>OOI ID # 08/01</t>
  </si>
  <si>
    <t>OOI ID # 08/02</t>
  </si>
  <si>
    <t>OOI ID # 08/03</t>
  </si>
  <si>
    <t>OOI ID # 08/04</t>
  </si>
  <si>
    <t>OOI ID # 09/01</t>
  </si>
  <si>
    <t>OOI ID # 09/02</t>
  </si>
  <si>
    <t>OOI ID # 09/03</t>
  </si>
  <si>
    <t>OOI ID # 09/04</t>
  </si>
  <si>
    <t>OOI ID # 09/05</t>
  </si>
  <si>
    <t>OOI ID # 09/06</t>
  </si>
  <si>
    <t>AR24B C13N7b never found, but C7N13b sample was run but that doesn't exist in log sheet, assuem it is C13N7b, reasonable agreement with rep a</t>
  </si>
  <si>
    <t>AR39B</t>
  </si>
  <si>
    <t>10-55</t>
  </si>
  <si>
    <t>10-56</t>
  </si>
  <si>
    <t>10-50</t>
  </si>
  <si>
    <t>10-51</t>
  </si>
  <si>
    <t>10-52</t>
  </si>
  <si>
    <t>10-57</t>
  </si>
  <si>
    <t>10-53</t>
  </si>
  <si>
    <t>10-54</t>
  </si>
  <si>
    <t>TAR 21; something clearly wrong with this sample. Chl way too high. Triple any WSW values. Checked lab NB</t>
  </si>
  <si>
    <t>TAR27; 5s and 20s look like replicates could have been mxied up? All values extremely low, some in noise of fluroometer</t>
  </si>
  <si>
    <t>TAR28; could this be a &gt;20 replicate? All values extremely low, some in noise of fluroometer</t>
  </si>
  <si>
    <t>TAR35; could this be a &gt;5 replicate? Looks like they might have been mixed up?All values extremely low, some in noise of fluroometer</t>
  </si>
  <si>
    <t>TAR36; 5s and 20s look like replicates might have been mixed up?All values extremely low, some in noise of fluroometer</t>
  </si>
  <si>
    <t>EN649</t>
  </si>
  <si>
    <t>possibly big things on &lt;10</t>
  </si>
  <si>
    <t>10-79</t>
  </si>
  <si>
    <t>TH</t>
  </si>
  <si>
    <t>10-80</t>
  </si>
  <si>
    <t>on lab NB 10-80 sample C1N1chl b is written but no C1N1 in meta data, could it be a typo and be C1N2? Or is there a meta data typo? Check log sheets</t>
  </si>
  <si>
    <t>in lab NB 10-80 this C2N2a sample is written within cast 1 samples, could this be a typo and mean to be C1N2a?? Probably not but keep this in mind until all samples have been run and entered</t>
  </si>
  <si>
    <t>10-81</t>
  </si>
  <si>
    <t>10-82</t>
  </si>
  <si>
    <t>10-83</t>
  </si>
  <si>
    <t>very poor match to replicate, this was run out of order in lab, could it be a typo in lab of what cast?</t>
  </si>
  <si>
    <t xml:space="preserve">negative phaeo and poor replication, how does it compare to CTD fluor? Is there a transcribing error? </t>
  </si>
  <si>
    <t>11-00</t>
  </si>
  <si>
    <t>lab NB says repb but repb already entered so enter as rep a</t>
  </si>
  <si>
    <t>pretty high phaeo for depth?</t>
  </si>
  <si>
    <t>both tissue capsules labeled repa so just arbitrarily choose 1 as rep b</t>
  </si>
  <si>
    <t>poor replication and this chl lower than adjacent water and phaeo double chl so seems like this one is the error</t>
  </si>
  <si>
    <t>11-01</t>
  </si>
  <si>
    <t>poor chl replication</t>
  </si>
  <si>
    <t>appears very likely to be transcribing error when reading Ra, seems likely should be 222.4 not 122.4; poor chl replication and very high negative phaeo</t>
  </si>
  <si>
    <t>10-77</t>
  </si>
  <si>
    <t>TAR153</t>
  </si>
  <si>
    <t>TAR154</t>
  </si>
  <si>
    <t>TAR161</t>
  </si>
  <si>
    <t>TAR159</t>
  </si>
  <si>
    <t>TAR160</t>
  </si>
  <si>
    <t>TAR155</t>
  </si>
  <si>
    <t>TAR156</t>
  </si>
  <si>
    <t>TAR162</t>
  </si>
  <si>
    <t>TAR157</t>
  </si>
  <si>
    <t>TAR158</t>
  </si>
  <si>
    <t>TAR163</t>
  </si>
  <si>
    <t>TAR164</t>
  </si>
  <si>
    <t>10-78</t>
  </si>
  <si>
    <t>TAR18; logsheet notes there wer ea couple copepods on surf samples and did not pick off excep comments of which is surface is incorrect, logsheet labeled N3 as surface</t>
  </si>
  <si>
    <t>TAR23; logsheet notes there wer ea couple copepods on surf samples and did not pick off excep comments of which is surface is incorrect, logsheet labeled N3 as surface</t>
  </si>
  <si>
    <t>TAR24; logsheet notes there wer ea couple copepods on surf samples and did not pick off excep comments of which is surface is incorrect, logsheet labeled N3 as surface</t>
  </si>
  <si>
    <t>TAR17; lost about 5ml when tightening loose manifold during ifltering; logsheet notes there wer ea couple copepods on surf samples and did not pick off excep comments of which is surface is incorrect, logsheet labeled N3 as surface</t>
  </si>
  <si>
    <t>TAR13; logsheet notes there wer ea couple copepods on surf samples and did not pick off. This isn't a surf sample but was inccorectly labeled in logsheet comments as surf. Assume comment is for true surf samples</t>
  </si>
  <si>
    <t>TAR14; logsheet notes there wer ea couple copepods on surf samples and did not pick off. This isn't a surf sample but was inccorectly labeled in logsheet comments as surf. Assume comment is for true surf samples</t>
  </si>
  <si>
    <t>TAR20; logsheet notes there wer ea couple copepods on surf samples and did not pick off. This isn't a surf sample but was inccorectly labeled in logsheet comments as surf. Assume comment is for true surf samples</t>
  </si>
  <si>
    <t xml:space="preserve">TAR43; Particles were visible in this solution. Pressed read three times for Rb and Ra to check if settling particles were affecting readings. Subsequent Rb=43.13, 43.67 and Ra=25.95, 26.17 so no big change. </t>
  </si>
  <si>
    <t>TAR71; logsheet "lost 9ml during pouring" not sure if it says 9 or 1, assume says 9</t>
  </si>
  <si>
    <t>TAR88; filter fell onto bench top when putting in tube</t>
  </si>
  <si>
    <t>TAR132; spilled ~2ml when pouring</t>
  </si>
  <si>
    <t>TAR122; Was surprised at the low readings, so pipetted more extraction solution into a new tube. Rb=74.74 and Ra=44.63, so first readings seem correct. Second round included particles.</t>
  </si>
  <si>
    <t>TAR137; pump running @15psi</t>
  </si>
  <si>
    <t>TAR138; pump running @15psi</t>
  </si>
  <si>
    <t>TAR143; pump running @15psi</t>
  </si>
  <si>
    <t>TAR144; pump running @15psi</t>
  </si>
  <si>
    <t>TAR135; pump running @15psi</t>
  </si>
  <si>
    <t>TAR136; pump running @15psi</t>
  </si>
  <si>
    <t>TAR141; pump running @15psi</t>
  </si>
  <si>
    <t>TAR142; pump running @15psi</t>
  </si>
  <si>
    <t>TAR133; pump running @15psi</t>
  </si>
  <si>
    <t>TAR134; pump running @15psi</t>
  </si>
  <si>
    <t>TAR139; pump running @15psi</t>
  </si>
  <si>
    <t>TAR140; pump running @15psi</t>
  </si>
  <si>
    <t>high chl z-score but chl basically zero so any differences result in high shore</t>
  </si>
  <si>
    <t>looks very clear that C13N3a and C13N2a were mixed up in tissue capsules so switch values. These values from a tiss capsule labeled C13N3a</t>
  </si>
  <si>
    <t>Looks like there was a transcribing error. Could Ra have been 261 and not 161? Chl very high poor replication and very negative phaoe (very extreme Rb/Ra ratio)</t>
  </si>
  <si>
    <t>rather odd that phaeo = chl</t>
  </si>
  <si>
    <t>very poor replication. Lab NB originally has Rb=526.8 but then overwritten with 426.8 could the 5 been correct?</t>
  </si>
  <si>
    <t>could this Ra be a writtrn typo and should be 316.2 it was originally a 3 but overwwritten? Very poor replication.</t>
  </si>
  <si>
    <t>where did this high value come from? No 10 filter? Mixed up sample? Looks like a match for WSW values. Rb originally had written 409 but that definitely makes no sense</t>
  </si>
  <si>
    <t>poor chl replication but within noise of fluorometer and basically values of zero</t>
  </si>
  <si>
    <t>very poor replication, looks like could this be C1N11b? That sample is missing as of Apr20</t>
  </si>
  <si>
    <t>how does this compare to HPLC?</t>
  </si>
  <si>
    <t>TAR 8; negative phaeo, chl value greater than both &gt;5 but could be natural variability</t>
  </si>
  <si>
    <t>TAR 9; very poor replication, could water have been poured unevently between replicates?</t>
  </si>
  <si>
    <t>TAR 14; poor chl replication and this is 3x higher than either extracted WSW; within reasonable range of CTD fluor but no other extracted chl that high so throw out</t>
  </si>
  <si>
    <t>poor chl replication; could N17 and N7 have mixed up replicates?</t>
  </si>
  <si>
    <t>this &lt;10 is higher than either WSW value; poor chl replication; this is somewhat high given that it's &lt;10 and is higher than both WSW values at this depth</t>
  </si>
  <si>
    <t>poor replication and phaeo/chl ratio very different between the replicates</t>
  </si>
  <si>
    <t>negative phaeo but not horribly negative so leave</t>
  </si>
  <si>
    <t>awful high value for &lt;10 (greater than either WSW at this depth), are we sure this was &lt;10?</t>
  </si>
  <si>
    <t>very high chl for &lt;10. are we sure this was filtered?</t>
  </si>
  <si>
    <t>porr chl replication but very low values</t>
  </si>
  <si>
    <t>poor chl replication but very low values</t>
  </si>
  <si>
    <t>poor chl replication but chl/phaeo ratio consistent so natural variation?</t>
  </si>
  <si>
    <t>chl a bit high relative to other surf waters; poor chl replication but chl/phaeo ratio consistent so natural variation?</t>
  </si>
  <si>
    <t>poor chl replication but very low values; would think phaeo ratio would have phaeo a little higher for this sample</t>
  </si>
  <si>
    <t>somewhat poor chl replication</t>
  </si>
  <si>
    <t>poor chl replication; just high variance? Consistent phaeo</t>
  </si>
  <si>
    <t>high phaeo range</t>
  </si>
  <si>
    <t>tissue capsule labeled C13N9 but accurate that sample is from N8, see cruise log sheet; high range of replicates</t>
  </si>
  <si>
    <t xml:space="preserve">TAR 5; poor chl replication, just natural variance? </t>
  </si>
  <si>
    <t xml:space="preserve">TAR 11; poor chl replication, just natural variance?; pretty high values for &gt;20 but base of mixed layer so maybe makes sense? </t>
  </si>
  <si>
    <t>high chl range and this replicate phaeo is greater than chl which is odd at surface; other rep does have high phaeo but still less than chl</t>
  </si>
  <si>
    <t>high chl range but this replicate with phaeo pattern seems more reasonable</t>
  </si>
  <si>
    <t>tissue capsule and labNB originally had values written as C23N10&lt;10b but swapping made excellent match. Likely filters got mixed up</t>
  </si>
  <si>
    <t>tissue cpasule and labNB originally had Rb 54 written as C23N13&lt;10a but switching gave almost perfect match with N10's so mfilter must have been msxed up</t>
  </si>
  <si>
    <t>high range of chl replicates</t>
  </si>
  <si>
    <t>TAR39; high range chl replicates but very low concentrations</t>
  </si>
  <si>
    <t>TAR40; high range of chl replicates but very low concentrations</t>
  </si>
  <si>
    <t>TAR25; higher range of chl replicates (27%)</t>
  </si>
  <si>
    <t>TAR26; higher range of chl replicates (27%)</t>
  </si>
  <si>
    <t>subtract 20ml from chla leaky funnel</t>
  </si>
  <si>
    <t>found 95ml in one of chl bottles, pretty sure from chlb; once samples run, adjust chlb volume and definitely from that one</t>
  </si>
  <si>
    <t>TAR69; range of replicates acceptable for &gt;20 size frac</t>
  </si>
  <si>
    <t>TAR70; range of replicates acceptable for &gt;20 size frac</t>
  </si>
  <si>
    <t>TAR72; high range of replicates but values basically zero and in noise of fluorometer</t>
  </si>
  <si>
    <t>TAR71; high range of replicates but values basically zero and in noise of fluorometer</t>
  </si>
  <si>
    <t>TAR67; range of replicates expected for larger size frac; odd that phaeo&gt;chl at shallower depth but maybe just 1 large chunk of detritus</t>
  </si>
  <si>
    <t>TAR68; range of replicates expected for larger size frac</t>
  </si>
  <si>
    <t>high range of chl replicates; this one phaeo/chl ratio a little high? And raction of &lt;10 to WSW a bit low compared to previous close station surf water</t>
  </si>
  <si>
    <t>extremely high range of phaeo replicates and also phaeo:chl ratio but unclear if one is more correc than other; bottom water of interesting CTD water mass</t>
  </si>
  <si>
    <t>in LabNB could this Rb be a duplicate reading of previous Ra and then this Ra actually be the true Rb of this sample?? extremely high range of phaeo replicates and also phaeo:chl ratio but unclear if one is more correc than other; bottom water of interesting CTD water mass</t>
  </si>
  <si>
    <t>high range of phaeo replicates</t>
  </si>
  <si>
    <t>TAR65; high range phaeo but values within range of fluorometer</t>
  </si>
  <si>
    <t>TAR66; high range phaeo but values within range of fluorometer</t>
  </si>
  <si>
    <t>high range of phaeo:chl ratio but pretty dynamic water on CTD trace</t>
  </si>
  <si>
    <t>AR39A</t>
  </si>
  <si>
    <t>OOI 01/02</t>
  </si>
  <si>
    <t>OOI 01/03</t>
  </si>
  <si>
    <t>OOI 01/04</t>
  </si>
  <si>
    <t>OOI 01/05</t>
  </si>
  <si>
    <t>OOI 01/06</t>
  </si>
  <si>
    <t>OOI 02/02</t>
  </si>
  <si>
    <t>OOI 02/03</t>
  </si>
  <si>
    <t>OOI 02/04</t>
  </si>
  <si>
    <t>OOI 03/02</t>
  </si>
  <si>
    <t>OOI 03/03</t>
  </si>
  <si>
    <t>OOI 03/04</t>
  </si>
  <si>
    <t>OOI 04/02</t>
  </si>
  <si>
    <t>OOI 04/03</t>
  </si>
  <si>
    <t>OOI 04/04</t>
  </si>
  <si>
    <t>OOI 05/02</t>
  </si>
  <si>
    <t>OOI 05/01; Offshore Surf Moor recover</t>
  </si>
  <si>
    <t>OOI 04/01; Central Surf M deploy</t>
  </si>
  <si>
    <t>OOI 03/01; Glider deploy 340&amp;379</t>
  </si>
  <si>
    <t>OOI 02/01; Central SurfM recover</t>
  </si>
  <si>
    <t>OOI 01/01; Inshore SurfM deploy</t>
  </si>
  <si>
    <t>OOI 06/02</t>
  </si>
  <si>
    <t>OOI 07/01; UpstreamOffshore</t>
  </si>
  <si>
    <t>OOI 07/02</t>
  </si>
  <si>
    <t>OOI 07/03</t>
  </si>
  <si>
    <t>OOI 07/04</t>
  </si>
  <si>
    <t>OOI 13/02</t>
  </si>
  <si>
    <t>OOI 13/03</t>
  </si>
  <si>
    <t>OOI 13/04</t>
  </si>
  <si>
    <t>OOI 13/05</t>
  </si>
  <si>
    <t>OOI 13/06</t>
  </si>
  <si>
    <t>OOI 13/01; Upstream Inshore</t>
  </si>
  <si>
    <t>OOI 14/02</t>
  </si>
  <si>
    <t>OOI 14/03</t>
  </si>
  <si>
    <t>OOI 14/04</t>
  </si>
  <si>
    <t>OOI 20/01; AS-7</t>
  </si>
  <si>
    <t>OOI 20/02</t>
  </si>
  <si>
    <t>OOI 20/03</t>
  </si>
  <si>
    <t>OOI 20/04</t>
  </si>
  <si>
    <t>OOI 20/05</t>
  </si>
  <si>
    <t>OOI 20/06</t>
  </si>
  <si>
    <t>OOI 14/01; AS-1 AUV deploy</t>
  </si>
  <si>
    <t>11-14</t>
  </si>
  <si>
    <t>Pre dilution values are 465.6 and 302.9</t>
  </si>
  <si>
    <t>Pre dilution values are 462.5 and 306.0</t>
  </si>
  <si>
    <t>First added 5ml before measuring, and then diluted .333 after that. Before second dilution values were 454.1 and 298.8</t>
  </si>
  <si>
    <t>Possinly too many drops of acid.</t>
  </si>
  <si>
    <t>11-15</t>
  </si>
  <si>
    <t>11-16</t>
  </si>
  <si>
    <t>11-17</t>
  </si>
  <si>
    <t xml:space="preserve">Read tissue capsule as 17, not 7; But, there is no cast 17 and the numbers match with cast 7. </t>
  </si>
  <si>
    <t>10-84</t>
  </si>
  <si>
    <t>TAR19;during extraction sample too cold, some acetone bubbled out when added to vial, added a few more drops to match level of next sample tube;  logsheet notes there wer ea couple copepods on surf samples and did not pick off. This isn't a surf sample but was inccorectly labeled in logsheet comments as surf. Assume comment is for true surf samples</t>
  </si>
  <si>
    <t>10-85</t>
  </si>
  <si>
    <t>10-86</t>
  </si>
  <si>
    <t>was this acidified?</t>
  </si>
  <si>
    <t>said TAR85 on vial but I guess 2 labeled 85 so one must be 86?</t>
  </si>
  <si>
    <t>says 79 on vial so I guess 2 were labeled TAR79 and this one assumed to be TAR80</t>
  </si>
  <si>
    <t>10-87</t>
  </si>
  <si>
    <t>11-22</t>
  </si>
  <si>
    <t>assume vol filt 290ml, not entered on logsheet</t>
  </si>
  <si>
    <t>11-23</t>
  </si>
  <si>
    <t>11-24</t>
  </si>
  <si>
    <t>LabNB says C7N1&lt;10b but this is the only&lt;10 on this cast; had to redo Rb with leftover volume from large test tube so particles in reading, possibly compromised</t>
  </si>
  <si>
    <t>11-25</t>
  </si>
  <si>
    <t>hair in sample</t>
  </si>
  <si>
    <t>extra acid when doing Ra</t>
  </si>
  <si>
    <t>10-96</t>
  </si>
  <si>
    <t>Fluor turned off before Ra recorded, turned fluor back on with vial still in fluor, might have affected Ra reading? Looks okay</t>
  </si>
  <si>
    <t>dilute by half with 5ml acetone before vortext etc</t>
  </si>
  <si>
    <t>dilute by half added 5ml acetone before vortex etc, when adding dilution tip of repipettor was missing a drop or 2 of its prime; poor replication</t>
  </si>
  <si>
    <t>diluted by half, added 5ml acetone before vortex etc; poor replication</t>
  </si>
  <si>
    <t>knocked fluor tube cover during first Ra reading but second reading is consistent 58.26</t>
  </si>
  <si>
    <t>Cal_111320_12mm</t>
  </si>
  <si>
    <t>Cal_111320b_12mm</t>
  </si>
  <si>
    <t>value larger than either WSW value, QF was 1</t>
  </si>
  <si>
    <t>value larger than WSW repa, QF was 1</t>
  </si>
  <si>
    <t>value larger than &gt;5 repb, QF was 1</t>
  </si>
  <si>
    <t>value larger than both &gt;5 reps and WSW reps, QF was 1</t>
  </si>
  <si>
    <t>poor phaeo replication (60% range); Taylor previously QC'ed</t>
  </si>
  <si>
    <t>poor phaeo replication (60% range);  Taylor previously QC'ed</t>
  </si>
  <si>
    <t>completely incorrect duplicates, did no water get poured in this funnel?; Taylor previously QC'ed</t>
  </si>
  <si>
    <t xml:space="preserve"> Taylor previously QC'ed</t>
  </si>
  <si>
    <t>Taylor previously QC'ed</t>
  </si>
  <si>
    <t>TAR 26; odd that &gt;5 values are larger than both WSW values, but this water was from a different niskin; QF was 1</t>
  </si>
  <si>
    <t>TAR 25; odd that &gt;5 values are larger than both WSW values, but this water was from a different niskin; QF was 1</t>
  </si>
  <si>
    <t>somewhat poor chl replication and value is larger than WSW value</t>
  </si>
  <si>
    <t>poor chl %range 49% but low chl values and phaeo good match; Taylor previously QC'ed</t>
  </si>
  <si>
    <t>this value greater than the &gt;5's; poor chl %range 49% but low chl values and phaeo good match; Taylor previously QC'ed</t>
  </si>
  <si>
    <t>Bottle wasn't filled to top, so estimated volume using filter cups and grad cylinder. 38% chl range; Taylor previously QC'ed</t>
  </si>
  <si>
    <t>poor replication 49% chl range but this one appear to have accurate vol filt as opposed to replicate; Taylor previously QC'ed</t>
  </si>
  <si>
    <t>Bottle wasn't filled to top, so estimated volume using filter cups and grad cylinder. Poor chl replication (49% range); Taylor previously QC'ed</t>
  </si>
  <si>
    <t>Erin got seasick, so some confusion. Either 69  or 70 was missing 92 mL, seems clear TAR70 was missing the vol; Taylor previously QC'ed, DF thinks maybe these were switched with &gt;20 fractions reps?</t>
  </si>
  <si>
    <t>Taylor previously QC'ed; could these be switched with &gt;5 reps? These values are larger than the &gt;5 rep values</t>
  </si>
  <si>
    <t>poor chl replication (47% range) but very low values and both appropriately greater than the &gt;20s; Taylor previously QC'ed</t>
  </si>
  <si>
    <t>poor replication, readings within noise of fluorometer, basically value of zero; Taylor previously QC'ed</t>
  </si>
  <si>
    <t>poor replication, toss since negative phaeo, readings within noise of fluorometer, basically value of zero; Taylor previously QC'ed</t>
  </si>
  <si>
    <t>Only half bottle poured by accident. Vol filt entered as approx "1/2 bottle"; Taylor previously QC'ed, with adjusted volume replication is okay, QF was 3</t>
  </si>
  <si>
    <t>very poor phaeo replication (123% range); Taylor previously QC'ed</t>
  </si>
  <si>
    <t>poor chl replication value (63% range) except within noise of fluorometer and basically value of zero; Taylor previously QC'ed</t>
  </si>
  <si>
    <t>Poor replication (91% range) and this value lower than the &gt;20, "Bottles were re-arranged prior to recording-- may or may not be correct volume associated with the tube." are vol filt uneven and inaccuratelly recorded?; Taylor previously QC'ed</t>
  </si>
  <si>
    <t>Poor replication (91% range), Bottles were re-arranged prior to recording-- may or may not be correct volume associated with the tube. are vol filt uneven and inaccuratelly recorded?; Taylor previously QC'ed</t>
  </si>
  <si>
    <t>Poor replication, negative phaeo, questionable volume, toss sample. Bottles were re-arranged prior to recording-- may or may not be correct volume associated with the tube. are vol filt uneven and inaccuratelly recorded?; Taylor previously QC'ed</t>
  </si>
  <si>
    <t>Poor replication, questionable volume filtered. Bottles were re-arranged prior to recording-- may or may not be correct volume associated with the tube. are vol filt uneven and inaccuratelly recorded?; Taylor previously QC'ed, value larger than one of the &gt;5 reps</t>
  </si>
  <si>
    <t>poor phaeo replication (45% range) but values basically within noise of fluorometer and actually good chl agreement; Taylor previously QC'ed</t>
  </si>
  <si>
    <t>negative phaeo so toss, and in noise of fluorometer; Taylor previously QC'ed</t>
  </si>
  <si>
    <t>larger than &gt;5 values but basically a value of zero anwyays; Taylor previously QC'ed, QF was 1</t>
  </si>
  <si>
    <t>somewhat poor chl replication (30% range) but low values; Taylor previously QC'ed</t>
  </si>
  <si>
    <t>somewhat poor chl replication (36% range) but low values; Taylor previously QC'ed</t>
  </si>
  <si>
    <t>poor phaeo replication (65% range) but very low values in the noise and good chl replication; Taylor previously QC'ed</t>
  </si>
  <si>
    <t>poor replicaiton, signal very low within noise of fluorometer but value double what the &gt;5 values are, did all volume get poured in 1 funnel?; Taylor previously QC'ed, DF thinks possible all volume went onto this filter</t>
  </si>
  <si>
    <t>poor replication and phaeo negative so toss, did all vol get poured in the other replicate funnel?; Taylor previously QC'ed, DF thinks all volume went onto rep a filter</t>
  </si>
  <si>
    <t>value larger than both &gt;5 values, QF was 1</t>
  </si>
  <si>
    <t>poor replication (60% chl range); Taylor previously QC'ed</t>
  </si>
  <si>
    <t>poor replication (60% chl range); Taylor previously QC'ed, value smaller than one of &gt;20 rep values</t>
  </si>
  <si>
    <t>good replication, values very close to &gt;5 reps</t>
  </si>
  <si>
    <t>good replication, values very close to &gt;20 reps</t>
  </si>
  <si>
    <t>values smaller than &gt;20 reps, QF was 1; DF thinks all &gt;5 and &gt;20 reps were switched for this cast</t>
  </si>
  <si>
    <t>values larger than &gt;5 reps, QF was 1; DF thinks all &gt;5 and &gt;20 reps were switched for this cast</t>
  </si>
  <si>
    <t>replication not great but within acceptable limits of size fractions</t>
  </si>
  <si>
    <t>odd this is the highest value of all the &gt;5 &amp; &gt;20 from this depth; DF agrees this is odd it's the highest one, could it have been switched with &gt;5 rep b?; QF was 1</t>
  </si>
  <si>
    <t>somewhat poor phaeo replication (32% range); Taylor previously QC'ed</t>
  </si>
  <si>
    <t>cruise logsheet "got more water from niskin" so not exact same sample water at same time; Taylor previously QC'ed</t>
  </si>
  <si>
    <t>very poor phaeo replication (79% range); Taylor previously QC'ed</t>
  </si>
  <si>
    <t>somewhat poor phaeo replication (37% range); Taylor previously QC'ed</t>
  </si>
  <si>
    <t>poor replication (33% range) but within noise of fluorometer and value basically zero; ; Taylor previously QC'ed</t>
  </si>
  <si>
    <t>poor replication (24% range); Taylor previously QC'ed</t>
  </si>
  <si>
    <t>poor replication (24% range) could this C5N10 &gt;5b actually be the &gt;20a? Unlikely with filtering protocol; Taylor previously QC'ed</t>
  </si>
  <si>
    <t>extremely poor replication (80% range), something wrong with one of these?; Taylor previously QC'ed</t>
  </si>
  <si>
    <t>extremely poor replication (80% range), something wrong with one of these? Could this C5N10 &gt;20b actually be the &gt;5? Unlikely with filtering protocol; Taylor previously QC'ed</t>
  </si>
  <si>
    <t>poor replication (29% range) but other sample questionable;Taylor previously QC'ed</t>
  </si>
  <si>
    <t>logsheet not *spilled! Maybe refilled w bottle 7? Due to poor replication toss sample; Taylor previously QC'ed</t>
  </si>
  <si>
    <t>completely in noise of fluorometer, negative chl so toss; Taylor previously QC'ed</t>
  </si>
  <si>
    <t>completely in noise of fluorometer, signal basically zero; Taylor previously QC'ed</t>
  </si>
  <si>
    <t>poor chl replication (40% range) but getting close to noise of fluorometer; Taylor previously QC'ed</t>
  </si>
  <si>
    <t>extremely poor phaeo replication (155% range), in noise of fluorometer but 20a phaeo seems false;Taylor previously QC'ed</t>
  </si>
  <si>
    <t>extremely poor phaeo replication (155% range), in noise of fluorometer but 20a phaeo seems false; Taylor previously QC'ed</t>
  </si>
  <si>
    <t>very poor phaeo replication (88% range); Taylor previously QC'ed</t>
  </si>
  <si>
    <t>poor phaeo replication (48% range); Taylor previously QC'ed</t>
  </si>
  <si>
    <t>poor phaeo ratio though values in general very low; Rb/Ra in noise of fluorometer; Taylor previously QC'ed</t>
  </si>
  <si>
    <t>poor phaeo ratio, this phaeo virtually zero, RB/Ra in noise of fluorometer; Taylor previously QC'ed</t>
  </si>
  <si>
    <t>very poor replication (75% range) close to noise of fluroometer; Taylor previously QC'ed</t>
  </si>
  <si>
    <t>poor replication but signal basically zero; Taylor previously QC'ed</t>
  </si>
  <si>
    <t>poor replication but in noise of fluorometer, signal basically zero; Taylor previously QC'ed</t>
  </si>
  <si>
    <t>very poor phaeo replication (70% range); Taylor previously QC'ed</t>
  </si>
  <si>
    <t>poor phaeo replication (56% range); Taylor previously QC'ed</t>
  </si>
  <si>
    <t>poor replication but basically in noise of fluorometer; Taylor previously QC'ed</t>
  </si>
  <si>
    <t>very poor replication (52% range) could volume filtered be incorrect?; Taylor previously QC'ed</t>
  </si>
  <si>
    <t>very poor replication (52% range) could volume filtered be incorrect? Could labNB be typo and it wasn't diluted?; Taylor previously QC'ed</t>
  </si>
  <si>
    <t>very poor replication; Taylor previously QC'ed</t>
  </si>
  <si>
    <t>very poor replication (61% range) poor dilution? Inccorect vol filt recorded? This sample almost same as WSW and greater than &gt;5's so toss this one; "sampled 200ml x2 from amber bottles (no small bottle transfer)"; Taylor previously QC'ed</t>
  </si>
  <si>
    <t>very poor replication (55% range) could vol filt be wrong? Or the other replication is not the replicate ; Taylor previously QC'ed</t>
  </si>
  <si>
    <t>poor replication (23%); Taylor previously QC'ed</t>
  </si>
  <si>
    <t>very poor phaeo replication (75% range) but chl match?; Taylor previously QC'ed</t>
  </si>
  <si>
    <t>very poor phaeo replication (75% range) but chl match? This phaeo much lower relative to other surrounding values; Taylor previously QC'ed</t>
  </si>
  <si>
    <t>very poor phaeo replication (102% range); Taylor previously QC'ed</t>
  </si>
  <si>
    <t>very poor phaeo replication (102% range) this phaeo seems too low compared to others, chl also happens to be &gt; WSW; Taylor previously QC'ed</t>
  </si>
  <si>
    <t>poor replication (55% range) incorrect vol filt? Poor mixing of larger sample bottle before pooring? Switched replicates of 5's and 20's?; Taylor previously QC'ed</t>
  </si>
  <si>
    <t>poor replication (33% range) incorrect vol filt? Poor mixing of larger sample bottle before pooring? Switched replicates of 5's and 20's?; Taylor previously QC'ed</t>
  </si>
  <si>
    <t>very poor replication (45% range) incorrect vol filt? Uneven mixing of larger sample bottle before pouring? ; Taylor previously QC'ed</t>
  </si>
  <si>
    <t>poor replication (27% range) vol filt got mixed up? Uneven mixing of bottle?; Taylor previously QC'ed</t>
  </si>
  <si>
    <t>poor phaeo replication (49% range); Taylor previously QC'ed</t>
  </si>
  <si>
    <t>poor phaeo replication (48% range) rep 20b a bit low?; Taylor previously QC'ed</t>
  </si>
  <si>
    <t>very poor replication (64% range) but large cells in water column, could this have been switched with &gt;20a? Toss this since value less than both &gt;20's; Taylor previously QC'ed</t>
  </si>
  <si>
    <t>how are these values of 1 when &gt;5's virtually zero, could these be the &gt;5's; Taylor previously QC'ed, DF thinks &gt;5 reps and &gt;20 reps got switched</t>
  </si>
  <si>
    <t>clearly something went wrong with this sample, Rb = 1.064 Ra=1.056; Taylor previously QC'ed</t>
  </si>
  <si>
    <t>very poore replication (72% range) vol filt incorrect?; Taylor previously QC'ed</t>
  </si>
  <si>
    <t>very poore replication (72% range) vol filt incorrect? This value much higher than both WSW reps so toss; Taylor previously QC'ed</t>
  </si>
  <si>
    <t>extracted in 2ml cryo vials because ran out of 5ml vials on cruise, pipetted 1.8ml sample with 0.9ml acetone to have enough volume for fluorometer reading; Taylor previously QC'ed</t>
  </si>
  <si>
    <t>extracted in 2ml cryo vials because ran out of 5ml vials on cruise, pipetted 1.8ml sample with 0.9ml acetone to have enough volume for fluorometer reading; Taylor previously QC'ed, replication isn't bad, QF was 2</t>
  </si>
  <si>
    <t>very slow filtering; Taylor previously QC'ed</t>
  </si>
  <si>
    <t>very slow filtering;  Taylor previously QC'ed</t>
  </si>
  <si>
    <t>very poor replication (69% range) and this basically higher than both WSW values so toss; Taylor previously QC'ed</t>
  </si>
  <si>
    <t>very poor replication (69%); Taylor previously QC'ed</t>
  </si>
  <si>
    <t>somewhat poor chl replication (21%), phaeos don't match, dilution additional sourc eof error; Taylor previously QC'ed</t>
  </si>
  <si>
    <t>somewhat poor replication (24% range); Taylor previously QC'ed</t>
  </si>
  <si>
    <t>somewhat poor chl replication (32% range) but both good to be less than 5's, should this be flag2? What's acceptable range of error for the size frac?; Taylor previously QC'ed, DF thinks replication is good for this size class, QF was 2</t>
  </si>
  <si>
    <t>no filter?? Couldn't see filter in tube when extracting and running; values so low assume filter never put in tube so throw out</t>
  </si>
  <si>
    <t>value larger than either of the 5um values, but reasonable variation, 10AU fluor also has wide variation with a &gt;20 being higher than&gt;5</t>
  </si>
  <si>
    <t>value higher than both 5's and between WSW values, 10AU readings also highly variable, flag as 2 but is entire depth just highly variable?</t>
  </si>
  <si>
    <t>Given high variability and of 5's and 20's and repeatedly higher than WSW, these WSW values seem to be suspiciously low</t>
  </si>
  <si>
    <t>this value higher than both WSW samples and both 10AU &gt;5 readings</t>
  </si>
  <si>
    <t>poor replication (23% range); originally flagged as 2 but upon second look variation seems reasonable</t>
  </si>
  <si>
    <t>poor phaeo replication (55% range), this phaeo more in line with surf sample (2.7 vs 9.8m)</t>
  </si>
  <si>
    <t>poor phaeo replication (55% range); phaeo value extremely low, not really in line with other samples at this depth, this sample causing the suspect variation</t>
  </si>
  <si>
    <t>odd that these &gt;5 ratio to WSW are a lot higher at this depth compared to shallower depths of this cast but could be at base of mixed layer with 5-20um  cells accumulating?</t>
  </si>
  <si>
    <t>&gt;5 &amp; &gt;20 size fraction make up compared to WSW and size frac at other depths of this case make all these highly suspect; were small bottles filled from 1 larger bottle? could the bottle have not been mixed before allocating water? good recpliation but size frac makeup too suspect</t>
  </si>
  <si>
    <t>&gt;5 &amp; &gt;20 size fraction make up compared to WSW and size frac at other depths of this case make all these highly suspect; were small bottles filled from 1 larger bottle? could the bottle have not been mixed before allocating water? good recpliation but size frac makeup too suspect. Looking @SMD 5-200 and 20-200 values, &gt;5 is about 0.4ug/l greater than &gt;20s. SMD &lt;200s same or greater value thanSosik WSW</t>
  </si>
  <si>
    <t>&gt;5 &amp; &gt;20 size fraction make up compared to WSW and size frac at other depths of this case make all these highly suspect; were small bottles filled from 1 larger bottle? could the bottle have not been mixed before allocating water? good recpliation but size frac makeup too suspect. 5's and 20's filtering coupled together and 5's are suspicious enough to question these values</t>
  </si>
  <si>
    <t>poor replication (37% rnage) but WSW also range so maybe it's if a big cell is present or not; this sample within size fraction pattern</t>
  </si>
  <si>
    <t>poor replication (37% rnage) but WSW also range so maybe it's if a big cell is present or not; value greater than WSW so flag as suspicious this replicate variation flagged</t>
  </si>
  <si>
    <t>value larger than WSWand dilution could cause increased variation</t>
  </si>
  <si>
    <t>poor replication, which to believe?extracted in 2ml cryo vials because ran out of 5ml vials on cruise, pipetted 1.8ml sample with 0.9ml acetone to have enough volume for fluorometer reading</t>
  </si>
  <si>
    <t>sample was originally labeled as &gt;5a but values indicate mistakenly swapped and should be &gt;20a</t>
  </si>
  <si>
    <t>sample was originally labeled as &gt;20a but values indicate mistakenly swapped and should be &gt;5a</t>
  </si>
  <si>
    <t>very slow filtering</t>
  </si>
  <si>
    <t>poor replication (31% range) nut isn't too bad for the &gt;20  size fraction</t>
  </si>
  <si>
    <t>poor replication (48% chl range)</t>
  </si>
  <si>
    <t>rep a&amp;b very different, could water have been incorrectly been poured more on this filter and not the other?</t>
  </si>
  <si>
    <t>clearly bad chl value, could this sample water have accidentally been poured on rep a filter?</t>
  </si>
  <si>
    <t>Date_analyzed</t>
  </si>
  <si>
    <t>20180202</t>
  </si>
  <si>
    <t>en608_0202</t>
  </si>
  <si>
    <t>en608_0203</t>
  </si>
  <si>
    <t>en608_0204</t>
  </si>
  <si>
    <t>en608_0205</t>
  </si>
  <si>
    <t>Turner Designs Aquafluor Handheld Serial Number 800446</t>
  </si>
  <si>
    <t>Cal_051922a</t>
  </si>
  <si>
    <t>Calibration name = Cal_110119</t>
  </si>
  <si>
    <t>For Tau, average 2018 and 2020 used cablibration taus</t>
  </si>
  <si>
    <t>2019 Tau = 1.8682</t>
  </si>
  <si>
    <t xml:space="preserve">Plot average solid standard of each calibration day vs Fd of that calibration. Linear line fit to all calibrations that were used for this Aquafluor </t>
  </si>
  <si>
    <t>Take the grouping of 2019 data that needs this calibration and average the solid standard for all of the days samples were analyzed</t>
  </si>
  <si>
    <t xml:space="preserve">Caliculate the Fd from putting the averaged standard value into the line fit. </t>
  </si>
  <si>
    <t>2019 average solid standard = 27.6778</t>
  </si>
  <si>
    <t>line fit is y = -106.0398*x + 81.9895</t>
  </si>
  <si>
    <t>2019 Fd = 0.5122</t>
  </si>
  <si>
    <t>Apply this cal to LabNB 9-37 to 9-100 and 10-01 to 10-45</t>
  </si>
  <si>
    <t>This cal will apply to samples run between 11/1/2018 and 12/22/2019</t>
  </si>
  <si>
    <t>Cal_date</t>
  </si>
  <si>
    <t>Calibration name</t>
  </si>
  <si>
    <t>Cal_110119</t>
  </si>
  <si>
    <t>EN655</t>
  </si>
  <si>
    <t>EN657</t>
  </si>
  <si>
    <t>WSW-b spilled some while pouring</t>
  </si>
  <si>
    <t>WSWa collected later</t>
  </si>
  <si>
    <t>NS? Filter might not have been on all the wayl;hear sucking</t>
  </si>
  <si>
    <t>Niskin 13 leaky stopcock</t>
  </si>
  <si>
    <t>Switch of &lt;10 funnels A and B between surface and chl max</t>
  </si>
  <si>
    <t>Says Niskin 18 on tar sheet, but depth is 18. seems like a mistake and says Niskin 2 in HS logsheet</t>
  </si>
  <si>
    <t>TAR139</t>
  </si>
  <si>
    <t>TAR140</t>
  </si>
  <si>
    <t>TAR137</t>
  </si>
  <si>
    <t>TAR138</t>
  </si>
  <si>
    <t>TAR135</t>
  </si>
  <si>
    <t>TAR136</t>
  </si>
  <si>
    <t>TAR145</t>
  </si>
  <si>
    <t>TAR146</t>
  </si>
  <si>
    <t>TAR151</t>
  </si>
  <si>
    <t>TAR152</t>
  </si>
  <si>
    <t>TAR143</t>
  </si>
  <si>
    <t>TAR144</t>
  </si>
  <si>
    <t>TAR149</t>
  </si>
  <si>
    <t>TAR150</t>
  </si>
  <si>
    <t>TAR141</t>
  </si>
  <si>
    <t>TAR142</t>
  </si>
  <si>
    <t>TAR147</t>
  </si>
  <si>
    <t>TAR148</t>
  </si>
  <si>
    <t>EN661</t>
  </si>
  <si>
    <t>5 um slow to filter at this station</t>
  </si>
  <si>
    <t>Funnel leaked, sample no good, crossed off on data sheet</t>
  </si>
  <si>
    <t>TAR38; Combo of 2 surface niskins (other one is 14)</t>
  </si>
  <si>
    <t>HS: possibly N1 and N2 sampled for chl, possibly N3 was not</t>
  </si>
  <si>
    <t>L1.2</t>
  </si>
  <si>
    <t>AR48A</t>
  </si>
  <si>
    <t>OOI 04/05</t>
  </si>
  <si>
    <t>AR48B</t>
  </si>
  <si>
    <t>11-47</t>
  </si>
  <si>
    <t>AR44</t>
  </si>
  <si>
    <t>AR52A</t>
  </si>
  <si>
    <t>AR52B</t>
  </si>
  <si>
    <t>EN668</t>
  </si>
  <si>
    <t>C4N9&lt;10b noticeably darker than 10a is nitex mesh not centered and sealed on oring?</t>
  </si>
  <si>
    <t>C8N15chlb dropped face down</t>
  </si>
  <si>
    <t>N20chla WSW leaked, assume that means funnel leaked, sample definitely compromised</t>
  </si>
  <si>
    <t>C15N12 chls accidentally filtered 6hr late</t>
  </si>
  <si>
    <t>C15N4 chls accidentally filtered 6hr late</t>
  </si>
  <si>
    <t>d6a</t>
  </si>
  <si>
    <t>logsheet note-tissue cap labeled incorrectly-says C19N11 but should be C21N11</t>
  </si>
  <si>
    <t>AR61A</t>
  </si>
  <si>
    <t>OOI 07/02; UpstreamInshore</t>
  </si>
  <si>
    <t>OOI 07/01; UpstreamInshore</t>
  </si>
  <si>
    <t>OOI 07/03; UpstreamInshore</t>
  </si>
  <si>
    <t>OOI 07/04; UpstreamInshore</t>
  </si>
  <si>
    <t>OOI 07/05; UpstreamInshore</t>
  </si>
  <si>
    <t>OOI 07/06; UpstreamInshore</t>
  </si>
  <si>
    <t>OOI 15/04; Offshore</t>
  </si>
  <si>
    <t>OOI 15/05; Offshore</t>
  </si>
  <si>
    <t>OOI 15/06; Offshore</t>
  </si>
  <si>
    <t>OOI 16/01; Upstream Offshore</t>
  </si>
  <si>
    <t>OOI 15/03; Offshore</t>
  </si>
  <si>
    <t>OOI 06/01; Offshore</t>
  </si>
  <si>
    <t>OOI 06/03; Offshore</t>
  </si>
  <si>
    <t>OOI 06/04; Offshore</t>
  </si>
  <si>
    <t>OOI 08/01; UpstreamOffshore</t>
  </si>
  <si>
    <t>OOI 08/02; UpstreamOffshore</t>
  </si>
  <si>
    <t>OOI 08/03; UpstreamOffshore</t>
  </si>
  <si>
    <t>OOI 09/03; CentralOffshore</t>
  </si>
  <si>
    <t>OOI 09/04; CentralOffshore</t>
  </si>
  <si>
    <t>OOI 23/01; CentralInshore</t>
  </si>
  <si>
    <t>OOI 23/02; CentralInshore</t>
  </si>
  <si>
    <t>OOI 23/03; CentralInshore</t>
  </si>
  <si>
    <t>OOI 23/04; CentralInshore</t>
  </si>
  <si>
    <t>OOI 23/05; CentralInshore</t>
  </si>
  <si>
    <t>OOI 23/06; CentralInshore</t>
  </si>
  <si>
    <t>OOI 24/01; UpstreamInshore</t>
  </si>
  <si>
    <t>OOI 24/02; UpstreamInshore</t>
  </si>
  <si>
    <t>OOI 24/03; UpstreamInshore</t>
  </si>
  <si>
    <t>OOI 24/04; UpstreamInshore</t>
  </si>
  <si>
    <t>OOI 24/05; UpstreamInshore</t>
  </si>
  <si>
    <t>OOI 24/06; UpstreamInshore</t>
  </si>
  <si>
    <t>OOI 25/01; Inshore</t>
  </si>
  <si>
    <t>OOI 25/02; Inshore</t>
  </si>
  <si>
    <t>OOI 25/03; Inshore</t>
  </si>
  <si>
    <t>OOI 25/04; Inshore</t>
  </si>
  <si>
    <t>OOI 25/05; Inshore</t>
  </si>
  <si>
    <t>OOI 26/01; Central</t>
  </si>
  <si>
    <t>OOI 26/02; Central</t>
  </si>
  <si>
    <t>OOI 26/03; Central</t>
  </si>
  <si>
    <t>OOI 26/04; Central</t>
  </si>
  <si>
    <t>OOI 32/01; Gliders 339/514/583</t>
  </si>
  <si>
    <t>OOI 32/02; Gliders 339/514/583</t>
  </si>
  <si>
    <t>OOI 32/03; Gliders 339/514/583</t>
  </si>
  <si>
    <t>OOI 32/04; Gliders 339/514/583</t>
  </si>
  <si>
    <t>OOI 32/05; Gliders 339/514/583</t>
  </si>
  <si>
    <t>OOI 04/01; CentralMooring and Glider583recovery</t>
  </si>
  <si>
    <t>OOI 04/02; CentralMooring and Glider583recovery</t>
  </si>
  <si>
    <t>OOI 04/03; CentralMooring and Glider583recovery</t>
  </si>
  <si>
    <t>OOI 04/04; fail integrity check-spigot pushed in when come up on deck; CentralMooring and Glider583recovery</t>
  </si>
  <si>
    <t>OOI 04/05; CentralMooring and Glider583recovery</t>
  </si>
  <si>
    <t>OOI 05/01; InshoreMooring</t>
  </si>
  <si>
    <t>OOI 05/02; InshoreMooring</t>
  </si>
  <si>
    <t>OOI 05/03; InshoreMooring</t>
  </si>
  <si>
    <t>OOI 05/04; InshoreMooring</t>
  </si>
  <si>
    <t>OOI 05/05; InshoreMooring</t>
  </si>
  <si>
    <t>OOI 01/04; Offshore Mooring</t>
  </si>
  <si>
    <t>OOI 01/05; Offshore Mooring</t>
  </si>
  <si>
    <t>OOI 01/01; not counted as OOI sample but still has ID; OffshoreMooring</t>
  </si>
  <si>
    <t>OOI 01/03; not counted as OOI sample but still has ID; OffshoreMooring</t>
  </si>
  <si>
    <t>OOI 01/02; not counted as OOI sample but still has ID; OffshoreMooring</t>
  </si>
  <si>
    <t>OOI 02/01; not counted as OOI sample but still has ID; UpstreamOffshore</t>
  </si>
  <si>
    <t>OOI 02/02; not counted as OOI sample but still has ID; UpstreamOffshore</t>
  </si>
  <si>
    <t>OOI 02/03; not counted as OOI sample but still has ID; UpstreamOffshore</t>
  </si>
  <si>
    <t>OOI 02/04; UpstreamOffshore</t>
  </si>
  <si>
    <t>OOI 02/05; UpstreamOffshore</t>
  </si>
  <si>
    <t>OOI 04/01; not counted as OOI sample but still had ID; OOI OffshoreSurf work</t>
  </si>
  <si>
    <t>OOI 04/02; not counted as OOI sample but still had ID; OOI OffshoreSurf work</t>
  </si>
  <si>
    <t>OOI 04/03; not counted as OOI sample but still had ID; OOI OffshoreSurf work</t>
  </si>
  <si>
    <t>OOI 04/06; not counted as OOI sample but still had ID; OOI OffshoreSurf work</t>
  </si>
  <si>
    <t>OOI 05/01; OOI Glider339 recovery</t>
  </si>
  <si>
    <t>OOI 05/02; OOI Glider339 recovery</t>
  </si>
  <si>
    <t>OOI 05/03; OOI Glider339 recovery</t>
  </si>
  <si>
    <t>OOI 06/01; OOI Central Moor work</t>
  </si>
  <si>
    <t>OOI 06/02; OOI Central Moor work</t>
  </si>
  <si>
    <t>OOI 06/03; OOI Central Moor work</t>
  </si>
  <si>
    <t>OOI 06/04; OOI Central Moor work</t>
  </si>
  <si>
    <t>OOI 07/01; Inshore Moor work</t>
  </si>
  <si>
    <t>OOI 07/02; Inshore Moor work</t>
  </si>
  <si>
    <t>OOI 06/05; not counted as OOI sample but still had ID; OOI Central Moor work</t>
  </si>
  <si>
    <t>OOI 07/03; not counted as OOI sample but still had ID; OOI Inshore Moor work</t>
  </si>
  <si>
    <t>OOI 17/01; Glider339 deploy</t>
  </si>
  <si>
    <t>OOI 17/02; Glider339 deploy</t>
  </si>
  <si>
    <t>OOI 17/03; Glider339 deploy</t>
  </si>
  <si>
    <t>OOI 18/01; Inshore Moor work</t>
  </si>
  <si>
    <t>OOI 18/02; Inshore Moor work</t>
  </si>
  <si>
    <t>OOI 18/03; Inshore Moor work</t>
  </si>
  <si>
    <t>OOI 18/04; Inshore Moor work</t>
  </si>
  <si>
    <t>OOI 19/01; deploy gliders 564/583</t>
  </si>
  <si>
    <t>OOI 19/02; deploy gliders 564/583</t>
  </si>
  <si>
    <t>OOI 19/03; deploy gliders 564/583</t>
  </si>
  <si>
    <t>OOI 01/01; OffshoreProfiler</t>
  </si>
  <si>
    <t>OOI 01/02; OffshoreProfiler</t>
  </si>
  <si>
    <t>OOI 03/01; UpstreamOffshoreProfiler</t>
  </si>
  <si>
    <t>OOI 04/01; CentralOffshoreProfiler</t>
  </si>
  <si>
    <t>OOI 04/02; CentralOffshoreProfiler</t>
  </si>
  <si>
    <t>OOI 04/03; CentralOffshoreProfiler</t>
  </si>
  <si>
    <t>OOI 04/04; CentralOffshoreProfiler</t>
  </si>
  <si>
    <t>OOI 05/01; UpstreamInshoreProfiler</t>
  </si>
  <si>
    <t>OOI 05/02; UpstreamInshoreProfiler</t>
  </si>
  <si>
    <t>OOI 05/03; UpstreamInshoreProfiler</t>
  </si>
  <si>
    <t>OOI 05/04; UpstreamInshoreProfiler</t>
  </si>
  <si>
    <t>OOI 05/05; UpstreamInshoreProfiler</t>
  </si>
  <si>
    <t>OOI 06/01; CentralInshoreProfiler</t>
  </si>
  <si>
    <t>OOI 06/02; CentralInshoreProfiler</t>
  </si>
  <si>
    <t>OOI 06/03; CentralInshoreProfiler</t>
  </si>
  <si>
    <t>OOI 06/04; CentralInshoreProfiler</t>
  </si>
  <si>
    <t>OOI 07/01; AC-1 AUVdeploy</t>
  </si>
  <si>
    <t>OOI 07/02; AC-1 AUVdeploy</t>
  </si>
  <si>
    <t>OOI 08/01; AL-1 AUVdeploy</t>
  </si>
  <si>
    <t>OOI 08/02; AL-1 AUVdeploy</t>
  </si>
  <si>
    <t>OOI 08/03; AL-1 AUVdeploy</t>
  </si>
  <si>
    <t>OOI 09/01; AC-4 AUVrecovery</t>
  </si>
  <si>
    <t>OOI 09/02; AC-4 AUVrecovery</t>
  </si>
  <si>
    <t>OOI 09/03; AC-4 AUVrecovery</t>
  </si>
  <si>
    <t>OOI 10/01; AL-4 AUVrecovery</t>
  </si>
  <si>
    <t>OOI 10/02; AL-4 AUVrecovery</t>
  </si>
  <si>
    <t>OOI 10/03; AL-4 AUVrecovery</t>
  </si>
  <si>
    <t>OOI 05/01; not counted as OOI sample but still have ID; OffshoreSurfaceMoor</t>
  </si>
  <si>
    <t>OOI 05/02; not counted as OOI sample but still have ID; OffshoreSurfaceMoor</t>
  </si>
  <si>
    <t>OOI 05/03; OffshoreSurfMoor work</t>
  </si>
  <si>
    <t>OOI 05/04; OffshoreSurfMoor work</t>
  </si>
  <si>
    <t>OOI 13/01; InshoreSurfMoor work</t>
  </si>
  <si>
    <t>OOI 13/02; InshoreSurfMoor work</t>
  </si>
  <si>
    <t>OOI 13/03; InshoreSurfMoor work</t>
  </si>
  <si>
    <t>OOI 13/04; InshoreSurfMoor work</t>
  </si>
  <si>
    <t>OOI 14/01; CentralSurfMoor work</t>
  </si>
  <si>
    <t>OOI 14/02; CentralSurfMoor work</t>
  </si>
  <si>
    <t>OOI 14/03; CentralSurfMoor work</t>
  </si>
  <si>
    <t>OOI 14/04; CentralSurfMoor work</t>
  </si>
  <si>
    <t>OOI 15/01; AUV deploy AC1</t>
  </si>
  <si>
    <t>OOI 15/02; AUV deploy AC1</t>
  </si>
  <si>
    <t>OOI 16/01; AUV deploy AL-1</t>
  </si>
  <si>
    <t>OOI 17/01; AUV recover AC-4</t>
  </si>
  <si>
    <t>OOI 17/02; AUV recover AC-4</t>
  </si>
  <si>
    <t>OOI 18/01; AUV recover AL-4</t>
  </si>
  <si>
    <t>OOI 18/02; AUV recover AL-4</t>
  </si>
  <si>
    <t>AR61B</t>
  </si>
  <si>
    <t>filled late didn't filter 106ml</t>
  </si>
  <si>
    <t>OOI 07/02; OffshoreSurfMoor</t>
  </si>
  <si>
    <t>OOI 07/01; OffshoreSurfMoor</t>
  </si>
  <si>
    <t>OOI 11/01</t>
  </si>
  <si>
    <t>OOI 11/02</t>
  </si>
  <si>
    <t>OOI 11/03</t>
  </si>
  <si>
    <t>OOI 11/04</t>
  </si>
  <si>
    <t>OOI 11/05</t>
  </si>
  <si>
    <t>OOI 11/06</t>
  </si>
  <si>
    <t>OOI 12/01</t>
  </si>
  <si>
    <t>OOI 12/02</t>
  </si>
  <si>
    <t>OOI 18/08; InshoreProfilerMoor</t>
  </si>
  <si>
    <t>OOI 29/01; UpstreamInshoreProfiler</t>
  </si>
  <si>
    <t>OOI 29/02; UpstreamInshoreProfiler</t>
  </si>
  <si>
    <t>OOI 29/03; UpstreamInshoreProfiler</t>
  </si>
  <si>
    <t>OOI 29/04; UpstreamInshoreProfiler</t>
  </si>
  <si>
    <t>OOI 32/01; CentralInshoreProfiler</t>
  </si>
  <si>
    <t>OOI 32/02; CentralInshoreProfiler</t>
  </si>
  <si>
    <t>OOI 32/03;volume entry missing on logsheet but confident sampled and vol is correct</t>
  </si>
  <si>
    <t>OOI 32/04; volume entry missing on logsheet but confident sampled and vol is correct</t>
  </si>
  <si>
    <t>OOI 32/05; CentralInshoreProfiler</t>
  </si>
  <si>
    <t>OOI 32/06; CentralInshoreProfiler</t>
  </si>
  <si>
    <t>AT46</t>
  </si>
  <si>
    <t>TAR10; leak 2 ml</t>
  </si>
  <si>
    <t>TAR2; spilled about 10ml</t>
  </si>
  <si>
    <t>*THIS DEPTH DOESN'T HAVE &lt;10 RECORDED</t>
  </si>
  <si>
    <t>Sosik log says N18 TAR log says N19 were they actually different N or does someone have typo?</t>
  </si>
  <si>
    <t>TAR76-ID# SHOULD BE TAR77, MIGHT BE 2 TUBES LABELED TAR76</t>
  </si>
  <si>
    <t>N12 ran out of water so WSW from N12 but other sfrom N13</t>
  </si>
  <si>
    <t>TAR147; filtered long time no progress</t>
  </si>
  <si>
    <t>AR66B</t>
  </si>
  <si>
    <t>C2N12&lt;10a dropped on floor</t>
  </si>
  <si>
    <t>lots of big cells seen on many filters</t>
  </si>
  <si>
    <t>sample not recorded on log but confident sampled and is 290ml</t>
  </si>
  <si>
    <t>OOI 06/01</t>
  </si>
  <si>
    <t>OOI 06/03</t>
  </si>
  <si>
    <t>OOI 06/04</t>
  </si>
  <si>
    <t>OOI 07/01; glider recovery</t>
  </si>
  <si>
    <t>OOI 07/02; glider recovery</t>
  </si>
  <si>
    <t>OOI 15/01</t>
  </si>
  <si>
    <t>N15 chlb refill half bottle later</t>
  </si>
  <si>
    <t>OOI 19/01</t>
  </si>
  <si>
    <t>OOI 19/02</t>
  </si>
  <si>
    <t>OOI 19/03; large cells</t>
  </si>
  <si>
    <t>OOI 19/04; large cells</t>
  </si>
  <si>
    <t>OOI 19/05</t>
  </si>
  <si>
    <t>OOI 19/06</t>
  </si>
  <si>
    <t>sample not recorded on logsheet but likely sampled and would be 290ml</t>
  </si>
  <si>
    <t>OOI 21/01</t>
  </si>
  <si>
    <t>OOI 21/02</t>
  </si>
  <si>
    <t>OOI 21/05</t>
  </si>
  <si>
    <t>OOI 21/06</t>
  </si>
  <si>
    <t>AR66A</t>
  </si>
  <si>
    <t>OOI 02/01</t>
  </si>
  <si>
    <t>OOI 04/01</t>
  </si>
  <si>
    <t>OOI 06/05</t>
  </si>
  <si>
    <t>OOI 08/01; AUV recovery AC-4</t>
  </si>
  <si>
    <t>OOI 08/02; AUV recovery AC-4</t>
  </si>
  <si>
    <t>OOI 08/03; AUV recovery AC-4</t>
  </si>
  <si>
    <t>OOI 07/01; AUV deploy AC-1</t>
  </si>
  <si>
    <t>OOI 19/01; AUV deploy AL-1</t>
  </si>
  <si>
    <t>OOI 20/01; AUV recovery AL-2</t>
  </si>
  <si>
    <t>OOI 20/02; AUV recovery AL-2</t>
  </si>
  <si>
    <t>EN687</t>
  </si>
  <si>
    <t>TAR4; lost ~1ml cup leaked</t>
  </si>
  <si>
    <t>TAR9; lost ~1ml</t>
  </si>
  <si>
    <t>had to partially refill bottle to redo filter much later, particles might have settled in CTD niskin</t>
  </si>
  <si>
    <t>11-36</t>
  </si>
  <si>
    <t>11-37</t>
  </si>
  <si>
    <t>11-38</t>
  </si>
  <si>
    <t>11-39</t>
  </si>
  <si>
    <t>No blank reading after running, so only 3 values for verage</t>
  </si>
  <si>
    <t>11-40</t>
  </si>
  <si>
    <t>11-41</t>
  </si>
  <si>
    <t>TAR93; neg phaeo</t>
  </si>
  <si>
    <t>11-42</t>
  </si>
  <si>
    <t>TAR139; negative phaeo</t>
  </si>
  <si>
    <t>11-43</t>
  </si>
  <si>
    <t>TAR5; very slight leak &gt;1ml; this rep is smaller than the other and had a leak -- adjust volume? Small leak though</t>
  </si>
  <si>
    <t>TAR16; reps a bit off but not bad</t>
  </si>
  <si>
    <t>TAR17; reps a bit off but not bad?</t>
  </si>
  <si>
    <t>DF messed up and didn't run the blanks after sample running so only 3 values for the acetone blank</t>
  </si>
  <si>
    <t xml:space="preserve">TAR73; neg phaeo </t>
  </si>
  <si>
    <t xml:space="preserve">TAR71; neg phaeo </t>
  </si>
  <si>
    <t>11-44</t>
  </si>
  <si>
    <t>11-45</t>
  </si>
  <si>
    <t>11-26</t>
  </si>
  <si>
    <t>TAR7; neg phae</t>
  </si>
  <si>
    <t>TAR18; reps off?</t>
  </si>
  <si>
    <t>TAR24; reps off; lab notebook also says: what's on filter? Very concentration</t>
  </si>
  <si>
    <t>11-27</t>
  </si>
  <si>
    <t>11-46</t>
  </si>
  <si>
    <t>TAR97; neg phaeo</t>
  </si>
  <si>
    <t>TAR142; reps are way off, is this the right sample?</t>
  </si>
  <si>
    <t>11-48</t>
  </si>
  <si>
    <t>11-49</t>
  </si>
  <si>
    <t>11-50</t>
  </si>
  <si>
    <t>11-51</t>
  </si>
  <si>
    <t>11-52</t>
  </si>
  <si>
    <t>11-53</t>
  </si>
  <si>
    <t>11-54</t>
  </si>
  <si>
    <t>11-55</t>
  </si>
  <si>
    <t>11-56</t>
  </si>
  <si>
    <t>11-57</t>
  </si>
  <si>
    <t>TAR57; this sample was thrown out (it was left out overnight and not extracted)</t>
  </si>
  <si>
    <t>s</t>
  </si>
  <si>
    <t>TAR141; throw out, clearly something wrong with sample; reps are way off -- is this the right sample?</t>
  </si>
  <si>
    <t>11-58</t>
  </si>
  <si>
    <t>tissue capsule didn't have sample type but no 10 sample in this niskin so put as WSW 0</t>
  </si>
  <si>
    <t>11-59</t>
  </si>
  <si>
    <t>AR38</t>
  </si>
  <si>
    <t>phaeo higher than chl but 100m depth offshore at L10 so within reason</t>
  </si>
  <si>
    <t>11-60</t>
  </si>
  <si>
    <t>11-61</t>
  </si>
  <si>
    <t>11-62</t>
  </si>
  <si>
    <t>11-63</t>
  </si>
  <si>
    <t>11-64</t>
  </si>
  <si>
    <t>11-65</t>
  </si>
  <si>
    <t>11-66</t>
  </si>
  <si>
    <t>11-67</t>
  </si>
  <si>
    <t>11-68</t>
  </si>
  <si>
    <t>11-69</t>
  </si>
  <si>
    <t>11-70</t>
  </si>
  <si>
    <t>11-71</t>
  </si>
  <si>
    <t>11-72</t>
  </si>
  <si>
    <t>11-73</t>
  </si>
  <si>
    <t>tube broke and parafilm/acetone rubbed off label. DF knows the cruise is correct and thinks its cast17 -- might be another niskin but chl value lines up with replicate</t>
  </si>
  <si>
    <t>11-74</t>
  </si>
  <si>
    <t>there were two sets of capsules labeled "EN668 C15 N8 chla/chlb" -- I have to assume that one set should be &lt;10s so due to value differences on page 63 of lab notebook and page 73 of labnotebook, I made the values on pg 73 the WSW and 63 the 10s</t>
  </si>
  <si>
    <t>11-75</t>
  </si>
  <si>
    <t>11-76</t>
  </si>
  <si>
    <t>11-77</t>
  </si>
  <si>
    <t>11-78</t>
  </si>
  <si>
    <t>11-79</t>
  </si>
  <si>
    <t>10-99</t>
  </si>
  <si>
    <t>TAR77;  reps off</t>
  </si>
  <si>
    <t>10-100</t>
  </si>
  <si>
    <t>11-82</t>
  </si>
  <si>
    <t>filter fell on floor particle side down and saw fuzz on filter</t>
  </si>
  <si>
    <t>11-83</t>
  </si>
  <si>
    <t>11-84</t>
  </si>
  <si>
    <t>a few visible particles on filter, shouldn't be for &lt;10… didn't pick off</t>
  </si>
  <si>
    <t>1 large particle visible -- picked off</t>
  </si>
  <si>
    <t>1 large black particle pn underside of filter, made it into exrtaction</t>
  </si>
  <si>
    <t>11-80</t>
  </si>
  <si>
    <t>11-81</t>
  </si>
  <si>
    <t>missed Rb, reading lost</t>
  </si>
  <si>
    <t>11-85</t>
  </si>
  <si>
    <t>11-86</t>
  </si>
  <si>
    <t>OOI 12/05; reps off</t>
  </si>
  <si>
    <t>OOI 12/06; spilled approx 5ml C12N21chlb; reps off</t>
  </si>
  <si>
    <t>OOI 08/01; UpstreamOffshoreProfiler; reps off</t>
  </si>
  <si>
    <t>11-87</t>
  </si>
  <si>
    <t>11-88</t>
  </si>
  <si>
    <t>11-89</t>
  </si>
  <si>
    <t>11-90</t>
  </si>
  <si>
    <t>11-91</t>
  </si>
  <si>
    <t>TAR69;negative phaeo</t>
  </si>
  <si>
    <t>11-92</t>
  </si>
  <si>
    <t>10-98</t>
  </si>
  <si>
    <t>20200821</t>
  </si>
  <si>
    <t>11-93</t>
  </si>
  <si>
    <t>11-94</t>
  </si>
  <si>
    <t>11-95</t>
  </si>
  <si>
    <t>Had a particle in extract</t>
  </si>
  <si>
    <t>TAR 15; could water have been poured unequally between duplicates?; could this be the &gt;20 put in the wrong vial? 5a more simliar to 20b. That leaves 5's mismatched though</t>
  </si>
  <si>
    <t xml:space="preserve">TAR 16; this is double either extracted WSW; CTD fluor ~0.6 on upcast; could the water have been unequally pored between duplicates? Sig higher than WSW so toss </t>
  </si>
  <si>
    <t xml:space="preserve">This is not Rb value, it is the Ra value from the previous sample run on the fluorometer. Assume other rep is totally fine. </t>
  </si>
  <si>
    <t>This chl value consistent with CTD fluor trace</t>
  </si>
  <si>
    <t>TAR78; reps off, very low RA/RB values and neg phaeo; Rb read twice on fluor before acidifying so it was noticed in lab, seems more likely a field sampling issue</t>
  </si>
  <si>
    <t>TAR87; 20s Rb values greater than 5s but calculated chl and phaeo about the same; leave as is; seems more likely there was an issue with 5s</t>
  </si>
  <si>
    <t>TAR88; 20s Rb values greater than 5s but calculated chl and phaeo about the same; leave as is; seems more likely there was an issue with 5s</t>
  </si>
  <si>
    <t>TAR115; high z-score but values so low that within noise</t>
  </si>
  <si>
    <t>TAR116; high z-score but values so low that within noise</t>
  </si>
  <si>
    <t>TAR101; ; high z-score but values so low that within noise</t>
  </si>
  <si>
    <t>TAR102; ; high z-score but values so low that within noise, though could this Rb be an accidental re-read of previous Ra?</t>
  </si>
  <si>
    <t>reps a bit off but within reason for such high values</t>
  </si>
  <si>
    <t>Cast# missing from tissue capsule but process of elimination it is clearly C3N1b</t>
  </si>
  <si>
    <t>TAR73; lost volume, re-measured with grad cylinder</t>
  </si>
  <si>
    <t>TAR65; lost a couple ml</t>
  </si>
  <si>
    <t>logsheet note says chl bottle vol not written but all sosik chl bott should be 290</t>
  </si>
  <si>
    <t>TAR118; reps mismatchf; in LabNotebook, rep 118 was run second time after vortexing more, value recorded is second running. First number is really low compared to 117 rep. Still poor matchup this sample seems suspcious so toss</t>
  </si>
  <si>
    <t>Niskin 1 ran out of water for &lt;10b so sampled form N2 which makes &lt;10s not true replicates; Cast was missing from tissue capsule but N2&lt;10b written. Process of elimination plus reasonable rep match</t>
  </si>
  <si>
    <t>DF2</t>
  </si>
  <si>
    <t>very poor phaeo replication (88% range); phaeo much higher than &gt;5's and any of the other &gt;20's; Taylor previously QC'ed; phaeo is not higher than the other 5s, QF was 2, but changed to 2</t>
  </si>
  <si>
    <t>lab notebook said Cast2Niskin18 rep b &lt;10 but C2N18 doesn't exist!! Moved to C12N10 &lt;10b; QF was a 2 but confident in switch so changed to 1</t>
  </si>
  <si>
    <t>typo in lab NB says C2N10&lt;10a but feel confident it's C12N10&lt;10a; QF was 2 but confident in this switch so changed it to a 1</t>
  </si>
  <si>
    <t>unsure if correct values–why is this here? QF marked at 1 but changed to 2 because of this comment. Should we double check lab NB?</t>
  </si>
  <si>
    <t>TAR 10, qc perhaps all seawater dumped on one filter? DF thinks this is unlikely since even if the larger value of this rep was divided in 2, the value would still be larger than 5 replicates. Toss these reps</t>
  </si>
  <si>
    <t>TAR 8, qc perhaps all seawater dumped on to one filter? ; DF thinks this is unlikely since even if the larger value of this rep was divided in 2, the value would still be larger than 5 replicates. Toss these reps</t>
  </si>
  <si>
    <t>poor chl replication (50% range); Taylor previously QC'ed; QF was 2 but DF changed to 1 because within variability of size fractionated filters</t>
  </si>
  <si>
    <t xml:space="preserve">poor replication 81% chl range (dilution is more suspect) but could volume filtered be incorrect? Or could &gt;5 and &gt;20 be switched?; Taylor previously QC'edl volume is correct, DF thinks bottle just wasn't properly mixed prior to pouring </t>
  </si>
  <si>
    <t>poor replication 81% chl range, could vol filt be incorrect? Or maybe dilution is source of error? Or sample bottle not well mixed when pouring vol to filt, or could &gt;5 and &gt;20 be switched?; Taylor previously QC'ed;  DF thinks bottle just wasn't properly mixed</t>
  </si>
  <si>
    <t>poor replication (52% chl range) could &gt;5 and &gt;20 be switched? Could vol filt be inaccurate?; Taylor previously QC'ed;  DF thinks bottle just wasn't properly mixed</t>
  </si>
  <si>
    <t>somewhat poor chl replication (33% range); Taylor previously QC'ed; DF thinks this is just within biological variability of size fractions</t>
  </si>
  <si>
    <t>somehwat poor replication (25% range) could &gt;5's and &gt;20's tubes been mixed up? "sampled 200ml x2 from amber bottles (no small bottle transfer)"; Taylor previously QC'ed; DF thinks this is a 20 rep</t>
  </si>
  <si>
    <t>very poor replication (61% range) poor dilution? Inccorect vol filt recorded? "sampled 200ml x2 from amber bottles (no small bottle transfer)"; Taylor previously QC'ed; DF thinks this is a 5 rep</t>
  </si>
  <si>
    <t>poor replication (30% range), but DF thinks within biological variation-- concern is that &gt;5's are lower than &gt;20s….. Could these have been completely switched?; Taylor previously QC'ed, DF thinks these were likely switched; also no small bottle transfer, sampled 200mL x2 from larger amber bottle</t>
  </si>
  <si>
    <t xml:space="preserve">poor replication (30% range) but DF thinks within biological variation-- concern is that &gt;5's are lower than &gt;20s ….. Could these have been completely switched?; Taylor previously QC'ed, DF thinks these were likely switched; also no small bottle transfer, sampled 200mL x2 from larger amber bottle </t>
  </si>
  <si>
    <t>poor replication (25% range) but DF thinks within biological variation-- concern is that &gt;5's are lower than &gt;20s which doesn't make sense, could they have been switched?; Taylor previously QC'ed, DF thinks these were likely switched; also no small bottle transfer, sampled 200mL x2 from larger amber bottle</t>
  </si>
  <si>
    <t>poor replication (25% range)  but DF thinks within biological variation-- concern is that &gt;5's are lower than &gt;20s which doesn't make sense, could they have been switched?; Taylor previously QC'ed, DF thinks these were likely switched; also no small bottle transfer, sampled 200mL x2 from larger amber bottle</t>
  </si>
  <si>
    <t>very poor replication (55% range) could vol filt be wrong? Could this be &gt;20 and accidentally switched?; Taylor previously QC'ed, DF thinks this is likely a &gt;20 rep but since replication is so poor with other &gt;20 rep, toss. QF was a 2 but DF changed to 3</t>
  </si>
  <si>
    <t>poor replication (23% range) and value higher than the &gt;5's could this be the &gt;5a and the other is the &gt;20b? Dilution could be source of error?; Taylor previously QC'ed, DF thinks this is the other &gt;5 rep but hard to say because replication is so poor, so toss</t>
  </si>
  <si>
    <t xml:space="preserve">value is larger than WSW is this rep 20b?; DF thinks all chl signal is just all &gt;5 and this is why the 5s/20s are more than the WSW -- just biological variation between samples. </t>
  </si>
  <si>
    <t xml:space="preserve">value is larger than WSW; DF thinks all chl signal is just all &gt;5 and this is why the 5s/20s are more than the WSW -- just biological variation between samples. </t>
  </si>
  <si>
    <t xml:space="preserve">value is larger than WSW could this be rep 5a?; DF thinks all chl signal is just all &gt;5 and this is why the 5s/20s are more than the WSW -- just biological variation between samples. </t>
  </si>
  <si>
    <t>switched vol filt between TAR 67 &amp; 68, "were sample tubes switched?" noted in logsheet, This makes replicates more reasonable; Taylor previously QC'ed, value larger than either 5um rep; DF thinks this is &gt;5a</t>
  </si>
  <si>
    <t>DF thinks this is &gt;20a; QF was 1, DF changed to 2</t>
  </si>
  <si>
    <t>switched vol filt between TAR 67 &amp; 68, "were sample tubes switched?" noted in logsheet, This makes replicates more reasonable; Taylor previously QC'ed; QF was 2, changed to 1</t>
  </si>
  <si>
    <t>poor replication (55% range) could this be swapped with the &gt;20b?; Taylor previously QC'ed; DF thinks tthis is &gt;20b rep</t>
  </si>
  <si>
    <t>poor replication (33%) could this be the &gt;5a replicate?; Taylor previously QC'ed; DF thinks this is &gt;5a sample</t>
  </si>
  <si>
    <t>very poor replication (45% range) incorrect vol filt? Could this be N10 &gt;20b? Uneven mixing of larger sample bottle before pouring? ; Taylor previously QC'ed; DF thinks this is &gt;20b rep</t>
  </si>
  <si>
    <t>could this be N&gt;5b? Poor replication, or wrong vol filt? ; Taylor previously QC'ed; DF thinks this is &gt;5b rep</t>
  </si>
  <si>
    <t>somewhat poor chl replication (23% range) but would match very well if replicates were swapped); variation within WSW on this cast makes this sample's variation possible; DF thinks that chl signal for &gt;5 and &gt;20 is just the same, hence variation within 5s and 20s and that they're bascially the same</t>
  </si>
  <si>
    <t>somewhat poor replication (23% range) could this be the 20a?; variation within WSW on this cast makes this sample's variation possible; DF thinks that chl signal for &gt;5 and &gt;20 is just the same, hence variation within 5s and 20s and that they're bascially the same</t>
  </si>
  <si>
    <t>somehwat poor replication (21% range) could this be 5b?; variation within WSW on this cast makes this sample's variation possible; DF thinks that chl signal for &gt;5 and &gt;20 is just the same, hence variation within 5s and 20s and that they're bascially the same</t>
  </si>
  <si>
    <t>somewhat poor chl replication (21% range);variation within WSW on this cast makes this sample's variation possible; DF thinks that chl signal for &gt;5 and &gt;20 is just the same, hence variation within 5s and 20s and that they're bascially the same</t>
  </si>
  <si>
    <t>smaller than either &gt;20 reps; could this be a &gt;20 rep instead? ; DF thinks this is a &gt;20 rep</t>
  </si>
  <si>
    <t>smaller than either &gt;20 reps; could this be a &gt;20 rep instead?  Yes, DF thinks this is a &gt;20 rep</t>
  </si>
  <si>
    <t>larger than either &gt;5 rep, could this be a &gt;5 rep instead?; yes, DF thinks this is a &gt;5 rep</t>
  </si>
  <si>
    <t>very poor replication (47% range) but large cells throughout water column; Taylor previously QC'ed; DF thinks just biological variation -- winter cruise so lots of large cells</t>
  </si>
  <si>
    <t>very poor replication (47% range) but large cells throughout water column, and this sample diluted which can cause more error; Taylor previously QC'ed; DF thinks this is just bio variation -- winter cruise so lots of large cells</t>
  </si>
  <si>
    <t>very poor replication (64% range) but large cells in water column; Taylor previously QC'ed; QF was 2 but DF changed to 1</t>
  </si>
  <si>
    <t>how are these values basically zero when &gt;20's are almost 1 for both reps, is this the &gt;20s?; Taylor previously QC'ed, DF thinks &gt;5 reps and &gt;20 reps got switched or maybe not water got poured over? Seems unlikely this is a 20 rep given WSW values and 20 values in the correct spot</t>
  </si>
  <si>
    <t>how are these values basically zero when &gt;20's are almost 1 for both reps, is this the &gt;20s?; Taylor previously QC'ed, DF thinks &gt;5 reps and &gt;20 reps got switched; actually on second thought, DF doesn't think water got poured through these filters</t>
  </si>
  <si>
    <t>could this be &gt;20a?; 20s look like all water poured into 1 filter so no basis for switching this to a 20; DF thinks this is within bio variation of size fractionated filters. QF was 2 but changed to 1</t>
  </si>
  <si>
    <t>&gt;20 larger than &gt;5? Could this be the &gt;5b?; 20b didn't have any water poured onto filter so is this double concentration on 20 filter? DF thinks this is definitely a double pour and 20 value should be half this</t>
  </si>
  <si>
    <t>value very high relative to WSW compared to pattern on rest of cast, flag as 2; DF thinks that all chl signal is just &gt;5, so this is why these values are close to WSW values</t>
  </si>
  <si>
    <t>value higher than WSW; DF thinks that all chl signal is just &gt;5, so this is why these values are close to WSW values</t>
  </si>
  <si>
    <t>poor replication (30% range) ; Taylor previously QC'ed; DF thinks within bio variation; QF was 2, DF changed to 1</t>
  </si>
  <si>
    <t>somewhat poor replication (25% range); Taylor previously QC'ed; DF thinks this is within bio variation of size fractionated filtering</t>
  </si>
  <si>
    <t>completely bad duplicates, is this all the water (280x2)? Or possibly real?; Taylor previously QC'ed, DF thinks this is both duplicates so then &gt;20 value would be half of this</t>
  </si>
  <si>
    <t>poor clh replication but seems like dynamic cast with high variability in a lot of samples; yeah DF thinks this is within bio variation</t>
  </si>
  <si>
    <t>TAR 31; values are very close to WSW values but this was was from a different niskin, QF was 1, DF changed QF from a 2 back to 1</t>
  </si>
  <si>
    <t>TAR 32; values are very close to WSW values but this was was from a different niskin, QF was 1; DF changed QF from a 2 back to 1</t>
  </si>
  <si>
    <t>larger than one of &gt;5 reps; QF was 1; DF thinks &gt;5 is basically equal to &gt;20 so all chl signal is coming from &gt;20; thus changed QF back to 1</t>
  </si>
  <si>
    <t>larger than one of &gt;5 reps; QF was 1;  DF thinks &gt;5 is basically equal to &gt;20 so all chl signal is coming from &gt;20; thus changed QF back to 1</t>
  </si>
  <si>
    <t>DF thinks these should be 5s</t>
  </si>
  <si>
    <t>Taylor previously QC'ed; DF thinks these should be 20s</t>
  </si>
  <si>
    <t>looks very clear that C13N3a and C13N2a were mixed up in tissue capsules. These values originally from tiss cap labeled C13N2a; neg phaeo, QF was 1 but DF changed to 2</t>
  </si>
  <si>
    <t>neg phaeo, QF was 1 but DF changed to 2</t>
  </si>
  <si>
    <t>somewhat poor phaeo replication (38% range); Taylor previously QC'ed; variation is within bio variation</t>
  </si>
  <si>
    <t>somewhat poor phaeo replication (38% range); Taylor previously QC'ed, value larger than both of the WSW reps, QF was 1; within bio variation and seems like all chl signal is just &gt;5 hence the close value to WSW…DF changed this QF back to 1</t>
  </si>
  <si>
    <t>both samples diluted but non-dilution values matchup better; Looks like Taylor previously QC'ed but QC_d was 0; vale larger than one of the WSW reps</t>
  </si>
  <si>
    <t>both samples diluted but non-dilution values matchup better; Looks like Taylor previously QC'ed but QC_d was 0; value larger than one of the WSW rep</t>
  </si>
  <si>
    <t>values smaller than &gt;20 reps, QF was 1;  DF thinks all &gt;5 and &gt;20 reps were switched for this cast</t>
  </si>
  <si>
    <t>values larger than &gt;5 reps, QF was 1;  DF thinks all &gt;5 and &gt;20 reps were switched for this cast</t>
  </si>
  <si>
    <t>TAR 10; COULD THIS BE TAR7 SUPPOSED TO BE C2N11&gt;20A?? very poor replication, could water have been poured unevently between replicates?; DF thinks this should be TAR 7</t>
  </si>
  <si>
    <t>TAR 12; poor chl replication, just natural variance? ; pretty high values for &gt;20 but base of mixed layer so maybe makes sense? Could this be switched with &gt;5 rep b? QF was 1; DF thinks this should be &gt;5 rep b</t>
  </si>
  <si>
    <t>TAR 7; COULD THIS BE TAR10 SUPPOSED TO BE C2N4&gt;20B?? very poor chl replication and significantly lower than &gt;5 filter, would think value would be a bit higher?; DF thinks this should be TAR10</t>
  </si>
  <si>
    <t>TAR24; chl much higher than most values for the entire cast, including WSW, poor replication; could it be one giant cell made it into the sample? DF thinks this sample should be tossed given WSW and 5 values. DF changed QF to 3</t>
  </si>
  <si>
    <t>Taylor previously QC'ed; DF thinks this was switched with &gt;20 rep a; QF was a 1 and DF changed to 2</t>
  </si>
  <si>
    <t>Taylor previously QC'ed; DF thinks this was switched with &gt;5 rep b; QF was a 1 and DF changed to a 2</t>
  </si>
  <si>
    <t>These WSW values are smaller than &lt;10s</t>
  </si>
  <si>
    <t>These &lt;10 values are larger than  WSW…was the water pre-filtered?</t>
  </si>
  <si>
    <t>OOI 15/01; Offshore; phaeo is higher than chl but chl value is so low and within floruometer noise</t>
  </si>
  <si>
    <t>OOI 15/02; Offshore; phaeo is higher than chl but chl value is so low and within floruometer noise</t>
  </si>
  <si>
    <t>poor replication; QF was 1</t>
  </si>
  <si>
    <t>poor replication, could &gt;20 N2 and N7 be mixed up?; Taylor previously QC'ed, DF think this switch could have occurred but how wuld we determine which one is which? Like which value is for N7 and which value is for N2; QF was 1</t>
  </si>
  <si>
    <t>poor replication, could &gt;20 N2 and N7 be mixed up?; Taylor previously QC'ed, DF think this switch could have occurred but how would we determine which one is which? Like which value is for N7 and which value is for N2; QF was 1</t>
  </si>
  <si>
    <t>poor replication, could &gt;20 N2 and N7 be mixed up?; Taylor previously QC'ed, DF think this switch could have occurred; but how would we determine which one is which? Like which value is for N7 and which value is for N2; QF was 1</t>
  </si>
  <si>
    <t xml:space="preserve">did &gt;5s and &gt;20s get mixed up?; noDF doesn't think they got mixed up –  chl signal is just mostly all in &gt;20 </t>
  </si>
  <si>
    <t>lower than either &gt;20 value ; QF was 1; could just be that most of the chl signal is in &gt;20 fraction</t>
  </si>
  <si>
    <t>higher than either &gt;5 value; QF was 1; could just be that most of chl signal is in &gt;20 fraction</t>
  </si>
  <si>
    <t>did &gt;5s and &gt;20s get mixed up? &gt;5 values are smaller than &gt;20 values; QF was 1; DF thinks for this cast, 5s and 20s got mixed up</t>
  </si>
  <si>
    <t>&gt;5 values are smaller than &gt;20 values, potential mix-up?, QF was 1; DF thinks for this cast, 5s and 20s got mixed up</t>
  </si>
  <si>
    <t>TAR102; chl/phaeo ratio is high</t>
  </si>
  <si>
    <t xml:space="preserve">somewhat poor replication; QF was 1; DF thinks its just in noise of flourometer and low values thus high variability </t>
  </si>
  <si>
    <t>TAR120; barely higher than one of the 5 reps, but DF thinks just biolgoical variation</t>
  </si>
  <si>
    <t xml:space="preserve">TAR113; poor replication but within biological variation </t>
  </si>
  <si>
    <t xml:space="preserve">TAR114; poor replication but within biological variation </t>
  </si>
  <si>
    <t>value larger than either WSW value; QF was 1; DF thinks just most of chl signal is in &gt;5 fraction so that's why this rep and WSW are close</t>
  </si>
  <si>
    <t>smaller than one &gt;20 rep, was this switched with &gt;20 repa?; QF was 1 and DF changed to 2; DF thinks this is &gt;20 rep b</t>
  </si>
  <si>
    <t>larger than one of the &gt;5 reps, could this have been switched with &gt;5 rep b?; QF was 1 and DF changed to 2; DF thinks this is &gt;5 rep a</t>
  </si>
  <si>
    <t>this value is higher than both WSW values at this depth, QF was 1; could be that most of chl signal is in &gt;5 fraction</t>
  </si>
  <si>
    <t>very poor replication (50% range); Taylor previously QC'ed; QF was 2, DF changed to 1 because within biological variabilty for size fractions</t>
  </si>
  <si>
    <t>Taylor previously QC'ed; very poor replication (117%)</t>
  </si>
  <si>
    <t>Taylor previously QC'ed; very poor replication (117%) but chl values are low … this is higher than one of the  reps</t>
  </si>
  <si>
    <t>Taylor previously QC'ed, Could this be switched with &gt;20 rep b?, QF was 1; DF thinks could be switched with &gt;20b</t>
  </si>
  <si>
    <t>TAR 6; poor chl replication, just natural variance</t>
  </si>
  <si>
    <t>reps slightly off? But percent range is only 8%...is it b/c values are so high? Therefore within bio variation?</t>
  </si>
  <si>
    <t>reps slightly off? But percent range is only 12%...is it b/c values are so high? Therefore within bio variation?</t>
  </si>
  <si>
    <t>TAR17; poor replication (27% percent range); this value is higher than both WSW values so toss</t>
  </si>
  <si>
    <t>TAR23; reps are clearly off (107% percent range); given size fractionation of this cast, this sample is clearly low so toss</t>
  </si>
  <si>
    <t>TAR21; lab notebook says: what is on filter? Very concentrated, maybe also zooplankton or folds of filter?; somewhat poor replication (23% range) -- also large chl concentrations, so DF thinks this is just within bio variation</t>
  </si>
  <si>
    <t>TAR22; lab notebook says: what is on filter? Very concentrated; somewhat poor replication (23% range) -- also large chl concentrations, so DF thinks this is just within bio variation</t>
  </si>
  <si>
    <t>TAR15; lab notebook says "what's on filter? Very concentrated, maybe also zoop or folds of filter? ; reps off but 23% range, DF thinks just bio variation since chl is so large</t>
  </si>
  <si>
    <t>TAR16; reps off but 23% range, DF thinks just bio variation since chl is so large</t>
  </si>
  <si>
    <t>TAR19; neg phaeo but very minimally neg</t>
  </si>
  <si>
    <t>TAR20; neg phaeo but very minimally neg</t>
  </si>
  <si>
    <t>WSWa droped filter side down; reps slightly off? Very neg phaeo – assume sample is compromised and toss</t>
  </si>
  <si>
    <t>reps off and neg phaeo? Why is Ra so low? Clearly somethin wrong with Ra reading</t>
  </si>
  <si>
    <t>TAR79; 5 values are smaller than 20s – possible that they're switched? Or is it just that &gt;5 and &gt;20 chl is basically the same?</t>
  </si>
  <si>
    <t>TAR80; 5 values are smaller than 20s –  possible that they're switched? Or is it just that &gt;5 and &gt;20 chl is basically the same?</t>
  </si>
  <si>
    <t>TAR89; 5 values are smaller than 20s –  possible that they're switched? Or is it just that &gt;5 and &gt;20 chl is basically the same?</t>
  </si>
  <si>
    <t>TAR90; 5 values are smaller than 20s –  possible that they're switched? Or is it just that &gt;5 and &gt;20 chl is basically the same?</t>
  </si>
  <si>
    <t xml:space="preserve">poor replication (56% range) </t>
  </si>
  <si>
    <t>poor replication (56% range) ; was Rb recorded properly from flourometer?</t>
  </si>
  <si>
    <t>TAR31;very poor replication (106% range)</t>
  </si>
  <si>
    <t>TAR30; very poor replication (106% range); given this size structure of this cast (ratio of 5/WSW), DF thinks there's something wrong with this sample s toss</t>
  </si>
  <si>
    <t>TAR32; poor replication (60% range) but values are so low, within noise of flourometer</t>
  </si>
  <si>
    <t>TAR33; poor replication (60% range) but values are so low, within noise of flourometer</t>
  </si>
  <si>
    <t>TAR36; poor replication (58% range) but could just be biological variation?</t>
  </si>
  <si>
    <t>TAR37; poor replication (58% range) but could just be biological variation?</t>
  </si>
  <si>
    <t>poor replication(52% range) but also low chl values so this could be why or could there have been a switch with one of these samples with N3 WSW?</t>
  </si>
  <si>
    <t>poor replication(48% range) but also low chl values so this could be why or could there have been a switch with one of these samples with N1 WSW?</t>
  </si>
  <si>
    <t>TAR65; poor replication (45% range) but also low chl value and could be within bio variation</t>
  </si>
  <si>
    <t>TAR66; poor replication (45% range) but also low chl value and could be within bio variation</t>
  </si>
  <si>
    <t>TAR39;</t>
  </si>
  <si>
    <t>poor replication (46% range)</t>
  </si>
  <si>
    <t>poor replication (46% range) but maybe acceptable range given repb was diluted? Maybe toss rep b?</t>
  </si>
  <si>
    <t>somewhat poor replication (21% range)</t>
  </si>
  <si>
    <t>TAR31; higher than one 5 rep, but within bio variation</t>
  </si>
  <si>
    <t>poor replication (29% range)</t>
  </si>
  <si>
    <t>reps off; RA isn't much lower than RB. I think I might have forgotten to record RB… so toss and assume other rep is fine</t>
  </si>
  <si>
    <t>Are 5s/20s switched? Checked logsheet and no indication that they're switched but data tell otherwise; DF thinks they're switched</t>
  </si>
  <si>
    <t>poor replication (100% range) which one to keep?</t>
  </si>
  <si>
    <t>reps fine but phaeo larger than chl?</t>
  </si>
  <si>
    <t>TAR21; poor replication (44% range) but DF thinks just within bio variation</t>
  </si>
  <si>
    <t>TAR22; poor replication (44% range) but DF thinks just within bio variation</t>
  </si>
  <si>
    <t>TAR45; poor replication (45% range) but DF thinks within bio variation</t>
  </si>
  <si>
    <t>TAR46;  poor replication (45% range) but DF thinks within bio variation</t>
  </si>
  <si>
    <t>TAR63; poor replication (40% range) but DF just thinks within bio variation</t>
  </si>
  <si>
    <t>TAR64;  poor replication (40% range) but DF just thinks within bio variation</t>
  </si>
  <si>
    <t>poor replication (41 % range) but low values to begin with</t>
  </si>
  <si>
    <t>TAR79; poor replication (36% range) but low values and just within noise of flourometer?</t>
  </si>
  <si>
    <t>TAR149; poor replication (60% range) but low values and within noise of flourometer?</t>
  </si>
  <si>
    <t>TAR150; poor replication (60% range) but low values and within noise of flourometer?</t>
  </si>
  <si>
    <t>TAR117; poor replication (61% range)</t>
  </si>
  <si>
    <t>TAR118;  poor replication (61% range)</t>
  </si>
  <si>
    <t xml:space="preserve">TAR134; poor replication (33 %range) but DF thinks within bio variation </t>
  </si>
  <si>
    <t xml:space="preserve">TAR133; poor replication (33 %range) but DF thinks within bio variation </t>
  </si>
  <si>
    <t xml:space="preserve">TAR6;  poor replication (but only 11% range) </t>
  </si>
  <si>
    <t>TAR5; poor replication (but only 11% range)  could this be a 20 rep b? seems likely</t>
  </si>
  <si>
    <t xml:space="preserve">TAR11; somewhat poor replication (17% range) </t>
  </si>
  <si>
    <t xml:space="preserve">TAR12;  somewhat poor replication (17% range) but could this be a rep 5 a? seems likely </t>
  </si>
  <si>
    <t>poor replication-- possible that these filters got switched between niskins? Seems likely based on values</t>
  </si>
  <si>
    <t>TAR9; poor replication (87% range)  DF thinks this sample should be tossed based on other &gt;20 values in this cast, something is funky with this sample</t>
  </si>
  <si>
    <t xml:space="preserve">TAR10; reps are off; poor replication (87% range) </t>
  </si>
  <si>
    <t>TAR2; note in lab notebook says DF isn't sure if this is a leftover sample from last extration time? it was underneath the lip of the hood -- toss</t>
  </si>
  <si>
    <t>TAR7; somewhat poor replication (13%) and also value is larger than 5 rep -- should this be a 5?</t>
  </si>
  <si>
    <t>TAR8; somewhat poor replication (13%) and also value is larger than 5 rep -- should this be a 5?</t>
  </si>
  <si>
    <t>TAR1; should this be a 20?</t>
  </si>
  <si>
    <t>Tissue capsule unclear if N16 or N10. no N10 so def N16</t>
  </si>
  <si>
    <t xml:space="preserve">poor replication (14% range); </t>
  </si>
  <si>
    <t>poor replication (14% range); note in Lab notebook that extraction volume was about 4.75 mls (spilled some), assume extraction was compromised and toss and assume other rep is fine</t>
  </si>
  <si>
    <t>poor replication (23%)</t>
  </si>
  <si>
    <t>several large cells visible, picked off a few from a, not from b;</t>
  </si>
  <si>
    <t>several large cells visible, picked off a few from a, not from b</t>
  </si>
  <si>
    <t xml:space="preserve">poor replication (35% range) </t>
  </si>
  <si>
    <t>TAR25; poor replication (21% range ) but high chl …just in range of bio variation?</t>
  </si>
  <si>
    <t>TAR26;  poor replication (21% range ) but high chl …just in range of bio variation?</t>
  </si>
  <si>
    <t>question, how is this &lt;10? Many cells visible; poor replication (30% range)</t>
  </si>
  <si>
    <t>several large cells around edge but not in middle like in rep a; poor replication (30% range)</t>
  </si>
  <si>
    <t>poor replication (41%)</t>
  </si>
  <si>
    <t>second RB value in lab notebook is 155.96? DF confirmed this was a mistake. Value recorded here is correct</t>
  </si>
  <si>
    <t>very poor replication (112% range); was nitex placed properly?</t>
  </si>
  <si>
    <t>poor replication (66%) was nitex placed properly?</t>
  </si>
  <si>
    <t>No WSW or &lt;10 in log sheet -- DF is confused by this comment, seems like there are WSW and &lt;20 values recorded above?</t>
  </si>
  <si>
    <t>TAR91; larger than both WSW values…</t>
  </si>
  <si>
    <t>TAR92; larger than both WSW values…</t>
  </si>
  <si>
    <t xml:space="preserve">poor replication (47%) </t>
  </si>
  <si>
    <t>TAR97;  somewhat poor replication (22%) but this whole cruise is pretty variable so DF thinks within bio variation?</t>
  </si>
  <si>
    <t>TAR98; reps off?; somewhat poor replication (22%) but this whole cruise is pretty variable so DF thinks within bio variation?</t>
  </si>
  <si>
    <t>poor replication (50% range)</t>
  </si>
  <si>
    <t xml:space="preserve">TAR21; poor replication (48%) DF thinks within bio variation </t>
  </si>
  <si>
    <t xml:space="preserve">TAR22; poor replication (48%) DF thinks within bio variation </t>
  </si>
  <si>
    <t xml:space="preserve">TAR19 poor replication (33%) DF thinks within bio variation </t>
  </si>
  <si>
    <t xml:space="preserve">TAR20; poor replication (33%) DF thinks within bio variation </t>
  </si>
  <si>
    <t xml:space="preserve">TAR43; poor replication (45% range). This value is really close to the 5 values </t>
  </si>
  <si>
    <t>TAR44; poor replication (45% range)</t>
  </si>
  <si>
    <t xml:space="preserve">poor replication (42% range) </t>
  </si>
  <si>
    <t>poor replication (39% range) but values are low and within noise of flourometer</t>
  </si>
  <si>
    <t>poor replication (38% range) but values are low and within noise of flourometer</t>
  </si>
  <si>
    <t>TAR47; poor replication (36 % range) but DF thinks within bio variation</t>
  </si>
  <si>
    <t>TAR48; poor replication (36 % range) but DF thinks within bio variation</t>
  </si>
  <si>
    <t>poor replication (32%)</t>
  </si>
  <si>
    <t>TAR3; poor replication (31% range)</t>
  </si>
  <si>
    <t>TAR4;  poor replication (31% range)</t>
  </si>
  <si>
    <t>TAR41; poor replication (31% range) but DF thinks just within natural bio variation</t>
  </si>
  <si>
    <t>TAR42; poor replication (31% range) but DF thinks just within natural bio variation</t>
  </si>
  <si>
    <t>TAR47; somewhat poor replication (28% range) but within natural bio variation</t>
  </si>
  <si>
    <t>TAR48; somewhat poor replication (28% range) but within natural bio variation</t>
  </si>
  <si>
    <t xml:space="preserve">TAR90; poor replication (35% range) but DF thinks within bio variation </t>
  </si>
  <si>
    <t xml:space="preserve">TAR89; poor replication (35% range) but DF thinks within bio variation </t>
  </si>
  <si>
    <t>TAR117; should this be moved to a QF of 2? The value is larger than either 5 rep</t>
  </si>
  <si>
    <t>TAR103; poor replication (58% range) within bio variation? Or maybe something was written down incorrecly from lab notebook?</t>
  </si>
  <si>
    <t>TAR104; poor replication (58% range) within bio variation? Or maybe something was written down incorrecly from lab notebook?</t>
  </si>
  <si>
    <t>TAR105; poor replication (52% range) but values are so low and likely in noise of flourometer</t>
  </si>
  <si>
    <t>TAR106; poor replication (52% range) but values are so low and likely in noise of flourometer</t>
  </si>
  <si>
    <t>TAR108; poor replication (94% range) but values so low</t>
  </si>
  <si>
    <t>TAR107; poor replication (94% range) but values so low within noise</t>
  </si>
  <si>
    <t>poor replication (57% range); volume filtered was checked..was something incorrectly recorded from lab NB?</t>
  </si>
  <si>
    <t>poor replication (57% range);  volume filtered was checked..was something incorrectly recorded from lab NB?</t>
  </si>
  <si>
    <t>TAR155; this rep is half the other rep? 79% range</t>
  </si>
  <si>
    <t>TAR156; this rep is double the other rep?  79 % range. Based on that fact that this is larger than either 5 rep, I think this one shold be tossed and assume other rep is fine</t>
  </si>
  <si>
    <t>TAR7; poor replication (35% range) but low values and within bio variation</t>
  </si>
  <si>
    <t>TAR8; poor replication (35% range) but low values and within bio variation</t>
  </si>
  <si>
    <t>TAR23; poor replication (33% range) but DF thinks within bio variation</t>
  </si>
  <si>
    <t>TAR24;  poor replication (33% range) but DF thinks within bio variation</t>
  </si>
  <si>
    <t>TAR51; very poor replication (111 % range) but values are so low, basically 0 within range of flourometer</t>
  </si>
  <si>
    <t>TAR52; very poor replication (111 % range) but values are so low, basically 0 within range of flourometer</t>
  </si>
  <si>
    <t>TAR59; poor replication (56% range) but values so low, bascially 0 and within noise</t>
  </si>
  <si>
    <t>TAR60;  poor replication (56% range) but values so low, bascially 0 and within noise</t>
  </si>
  <si>
    <t>TAR61; poor replication (51%) but DF thinks within bio variation</t>
  </si>
  <si>
    <t>TAR62; poor replication (51%) but DF thinks within bio variation</t>
  </si>
  <si>
    <t xml:space="preserve">TAR71; poor replication (57% range) </t>
  </si>
  <si>
    <t xml:space="preserve">TAR72; poor replication (57% range) </t>
  </si>
  <si>
    <t xml:space="preserve">TAR87; neg. phaeo, below detection?; poor replication (47% range) but values are so low </t>
  </si>
  <si>
    <t xml:space="preserve">TAR88; poor replication (47% range) but values are so low </t>
  </si>
  <si>
    <t>TAR135; poor replication (43% range) but values are low and maybe just within noise of flourometer?</t>
  </si>
  <si>
    <t>TAR136; oor replication (43% range) but values are low and maybe just within noise of flourometer?</t>
  </si>
  <si>
    <t>TAR151; poor replication (41%) but values extremely low and within nosie of flourometer, basically 0</t>
  </si>
  <si>
    <t>TAR152; poor replication (41%) but values extremely low and within nosie of flourometer, basically 0</t>
  </si>
  <si>
    <t xml:space="preserve">TAR133; poor replication (33% range) but DF thinks that this is just within bio variation </t>
  </si>
  <si>
    <t xml:space="preserve">TAR134; poor replication (33% range) but DF thinks that this is just within bio variation </t>
  </si>
  <si>
    <t xml:space="preserve">somewhat poor replication (15% range) </t>
  </si>
  <si>
    <t>OOI 12/03; poor replication (26% range)</t>
  </si>
  <si>
    <t>OOI 12/04; poor replication (26% range)</t>
  </si>
  <si>
    <t>poor replication (27% range)</t>
  </si>
  <si>
    <t>OOI 18/01; InshoreProfilerMoor; the reps for this whole cast seem off but nothing seems askew on logsheets. Maybe just bio variation at this station?</t>
  </si>
  <si>
    <t>OOI 18/02; InshoreProfilerMoor;  the reps for this whole cast seem off but nothing seems askew on logsheets. Maybe just bio variation at this station?</t>
  </si>
  <si>
    <t xml:space="preserve"> the reps for this whole cast seem off but nothing seems askew on logsheets. Maybe just bio variation at this station?</t>
  </si>
  <si>
    <t>OOI 18/03; InshoreProfilerMoor;  the reps for this whole cast seem off but nothing seems askew on logsheets. Maybe just bio variation at this station?</t>
  </si>
  <si>
    <t>OOI 18/04; InshoreProfilerMoor; the reps for this whole cast seem off but nothing seems askew on logsheets. Maybe just bio variation at this station?</t>
  </si>
  <si>
    <t>OOI 18/05; InshoreProfilerMoor;  the reps for this whole cast seem off but nothing seems askew on logsheets. Maybe just bio variation at this station?</t>
  </si>
  <si>
    <t>OOI 18/06; InshoreProfilerMoor;  the reps for this whole cast seem off but nothing seems askew on logsheets. Maybe just bio variation at this station?</t>
  </si>
  <si>
    <t>very high negative phaeo toss. Assume other rep is fine</t>
  </si>
  <si>
    <t>TAR11; these values are larger than the 5s could they be switched?</t>
  </si>
  <si>
    <t>TAR12; these values are larger than the 5s, could they be swtiched?</t>
  </si>
  <si>
    <t>TAR11; poor replication (45 % range) but within the bio variation of size fractions</t>
  </si>
  <si>
    <t>TAR1; poor replication (45 % range) but within the bio variation of size fractions</t>
  </si>
  <si>
    <t>TAR23; poor replication (38% range) but within bio variation?</t>
  </si>
  <si>
    <t>TAR24; poor replication (38% range) but within bio variation?</t>
  </si>
  <si>
    <t>poor replication (51% range)</t>
  </si>
  <si>
    <t>TAR35; poor replication (31% range) but within bio variation</t>
  </si>
  <si>
    <t>TAR36; poor replication (31% range) but within bio variation</t>
  </si>
  <si>
    <t>poor replication (35% range)</t>
  </si>
  <si>
    <t>TAR18; &gt;3ml leak</t>
  </si>
  <si>
    <t xml:space="preserve">TAR23; somewhat negative phaeo </t>
  </si>
  <si>
    <t>TAR24; somewhat negative phaeo</t>
  </si>
  <si>
    <t>TAR15; reps a bit off but not bad; this rep is higher than either of the two WSW samples</t>
  </si>
  <si>
    <t>; higher than one of the 5 reps but bio variation and if 20s are averaged, the value is lower  than the averaged 5 value</t>
  </si>
  <si>
    <t>TAR37; higher than both WSW replicates but averaged 5 values are lower than averaged WSW values</t>
  </si>
  <si>
    <t>TAR60; higher than both 5 replicates</t>
  </si>
  <si>
    <t>TAR119; 5 values are smaller than the 20 values</t>
  </si>
  <si>
    <t>TAR120; 5 values are smaller than the 20 valules</t>
  </si>
  <si>
    <t>TAR123; 20 values are larger than the 5 values</t>
  </si>
  <si>
    <t xml:space="preserve">TAR124; 20 values are larger than the 5 values </t>
  </si>
  <si>
    <t>TAR117; might be missing?</t>
  </si>
  <si>
    <t xml:space="preserve">TAR125; for this set, the 20s are higher than the 5s -- should they be switched? DF thinks yes they should be switched </t>
  </si>
  <si>
    <t>TAR64; poor replication (42% range); DF thinks ths is the correct value for this sample type based on logsheets</t>
  </si>
  <si>
    <t>TAR66; Poor replication (42 % range) There is a note in logsheet about sample mixup -- DF thinks this should be switched with TAR 62. No DF doesn't think this is the case because of the volume filtered makese the reps worse if they're switched. Is there a lab NB error? Or something got switched with this sample? unsure which one this could be. toss</t>
  </si>
  <si>
    <t xml:space="preserve">TAR61; poor replication (41% range); based on sample logs, clear that 61 is good, so keep this value seems like there was confusion with 62 </t>
  </si>
  <si>
    <t>TAR62; poor replication (41%) There is a note in logsheet about sample mixup -- DF think this should be switched with TAR 66. No DF doesn't think this is the case because of the volume filtered makese the reps worse if they're switched. Is there a lab NB error? DF thinks this is the wrong sample and should be tossed based on confusion with samples 62-65</t>
  </si>
  <si>
    <t>TAR132; larger than either 5 rep</t>
  </si>
  <si>
    <t>TAR139;arger than either WSW rep</t>
  </si>
  <si>
    <t>TAR140;larger than either WSW rep</t>
  </si>
  <si>
    <t>seems like this whole cast is pretty variable</t>
  </si>
  <si>
    <t>TAR22; neg phaeo, poor replication (96% range)…this value seems low compared to size fractionation ratios at other depths. DF thinks toss and assume other rep is fine</t>
  </si>
  <si>
    <t>TAR21; poor replication (96% range)</t>
  </si>
  <si>
    <t>TAR27; poor replication (89% range) DF thinks something is up with this sample given 20 values</t>
  </si>
  <si>
    <t>TAR28; poor replication (89% range)</t>
  </si>
  <si>
    <t>TAR35; poor replication (40% range) but within bio variation of size fractions</t>
  </si>
  <si>
    <t>TAR36;poor replication (40% range) and higher than one of the 5 reps, but averaged 20 values are less than averaged 5 values so okay and within bio variation</t>
  </si>
  <si>
    <t>TAR29; poor replication (47% range) but within biological variation of size fractions so okay</t>
  </si>
  <si>
    <t>TAR30; poor replication (47% range) but within biological variation of size fractions so okay</t>
  </si>
  <si>
    <t>TAR41; lab notebook says this sample was diluted but was it actually 45 that was diluted?  DF thinks this is the case yes and updated dilution factor to reflect this</t>
  </si>
  <si>
    <t xml:space="preserve">TAR39; clearly something up with this sample given it is loewr than the 20s. </t>
  </si>
  <si>
    <t>TAR40; higher than both WSW -- just bio variation and that most of the chl signal is in the &gt;5?</t>
  </si>
  <si>
    <t>TAR45; was this sample actually diluted?  Yes DF thinks so; neg phaeo</t>
  </si>
  <si>
    <t>TAR61; poor replication (42% range) but within the bio variation of size fractions</t>
  </si>
  <si>
    <t>TAR62; poor replication (42% range) but within the bio variation of size fractions</t>
  </si>
  <si>
    <t>TAR81; poor replication (76% range)-- were tubes switched during sampling?</t>
  </si>
  <si>
    <t>TAR82; poor replication (76% range) were tubes switched during sampling? Or did something happen to this one? DF thinks this one is compromised given the values of the 20s. Assume other replicate is fine</t>
  </si>
  <si>
    <t>TAR85; poor replication (33% range), is this really sample tube #79 value? No DF doesn't think so, thinks it's just within bio variation</t>
  </si>
  <si>
    <t>TAR86; poor replication (33% range), DF thinks within bio variation but neg phaeo</t>
  </si>
  <si>
    <t>TAR79; poor replication (69%),should this be 85 value? No DF doesn't think so. Based on 20 values, toss this sample and assume other one is fine</t>
  </si>
  <si>
    <t>TAR80; poor replication (69%)</t>
  </si>
  <si>
    <t>TAR83; poor replication (40% range) but within bio variation</t>
  </si>
  <si>
    <t>TAR84; poor replication (40% range) but within bio variation</t>
  </si>
  <si>
    <t>TAR101; poor replication (57% range) but within bio variation</t>
  </si>
  <si>
    <t>TAR102; poor replication (57% range) but within bio variation</t>
  </si>
  <si>
    <t>TAR109; poor replication (87% range)</t>
  </si>
  <si>
    <t>TAR110; poor replication (87% range),  based on 20 values, something is clearly up with this sample. Toss and assume other rep is fine</t>
  </si>
  <si>
    <t>poor replication (43% range)</t>
  </si>
  <si>
    <t>TAR107; poor replication (72% range). Something is up with samples from N15 and N21 from this cast</t>
  </si>
  <si>
    <t>TAR108; neg phaeo, poor replication (72% range). Something is up with samples from N15 and N21 from this cast</t>
  </si>
  <si>
    <t>TAR113; poor replication (75% range). Something is up with samples from N15 and N21 from this cast</t>
  </si>
  <si>
    <t>TAR114; poor replication (75% range). Something is up with samples from N15 and N21 from this cast</t>
  </si>
  <si>
    <t>TAR105;  poor replication (77% range). Something is up with samples from N15 and N21 from this cast</t>
  </si>
  <si>
    <t>TAR106;  poor replication (77% range). Something is up with samples from N15 and N21 from this cast</t>
  </si>
  <si>
    <t>TAR111; poor replication (62% range). Something is up with samples from N15 and N21 from this cast</t>
  </si>
  <si>
    <t>TAR112;poor replication (62% range). Something is up with samples from N15 and N21 from this cast</t>
  </si>
  <si>
    <t>TAR134;poor replication (36% range)</t>
  </si>
  <si>
    <t>TAR133; poor replication (36% range); this sample is higher than both WSW and 5 values so something is up, was the dilution factor different? DF thinks it should be tossed</t>
  </si>
  <si>
    <t>poor replication (33% range), seems like maybe just a variable cast?</t>
  </si>
  <si>
    <t xml:space="preserve">TAR143; poor replication (54% range) </t>
  </si>
  <si>
    <t>somewhat poor replication (14% range) but also large chl values, could just be natural variation?</t>
  </si>
  <si>
    <t xml:space="preserve">TAR7; </t>
  </si>
  <si>
    <t xml:space="preserve">TAR8; </t>
  </si>
  <si>
    <t>TAR23; poor replication (68% range) but low values and just within bio variation?</t>
  </si>
  <si>
    <t>TAR24; poor replication (68% range) but low values and just within bio variation?</t>
  </si>
  <si>
    <t>TAR22; poor replication (36 % range)</t>
  </si>
  <si>
    <t>TAR21; poor replication (36% range); DF thinks something happened with this sample baed on size fraction patterns for rest of cast.</t>
  </si>
  <si>
    <t>TAR17; poor replication (31% range) but DF thinks within bio variation</t>
  </si>
  <si>
    <t>TAR18; poor replication (31% range) but DF thinks within bio variation</t>
  </si>
  <si>
    <t>poor replication (56%)</t>
  </si>
  <si>
    <t>RA still pretty high; poor replication (56%); chl/phaeo ratio is off. This one seems to be compromised. Toss and assume other rep is fine</t>
  </si>
  <si>
    <t>TAR47; poor replication (71% range) but values are so low and within noise of flourometer</t>
  </si>
  <si>
    <t>TAR48; poor replication (71% range) but values are so low and within noise of flourometer</t>
  </si>
  <si>
    <t>TAR43; poor replication (67% range)</t>
  </si>
  <si>
    <t>TAR44; poor replication (67% range)</t>
  </si>
  <si>
    <t>TAR45; poor replication (54% range) but low values and close to noise of flourometer</t>
  </si>
  <si>
    <t>TAR46; poor replication (54% range) but low values and close to noise of flourometer</t>
  </si>
  <si>
    <t>TAR57; poor replication (76% range) but values so low and close to noise of flourometer</t>
  </si>
  <si>
    <t>TAR58; poor replication (76% range) but values so low and close to noise of flourometer</t>
  </si>
  <si>
    <t>TAR63; poor replication (63% range) but values are so low, bascially 0, within noise of flourometer</t>
  </si>
  <si>
    <t>TAR64; poor replication (63% range) but values are so low, bascially 0, within noise of flourometer</t>
  </si>
  <si>
    <t>TAR53; somewhat poor replication (32% range) but values so low, within noise of flourometer</t>
  </si>
  <si>
    <t>TAR54; somewhat poor replication (32% range) but values so low, within noise of flourometer</t>
  </si>
  <si>
    <t>TAR59; poor replication (67% range) but values bascially 0, within noise of flourometer</t>
  </si>
  <si>
    <t>TAR60; poor replication (67% range) but values bascially 0, within noise of flourometer</t>
  </si>
  <si>
    <t>TAR75; poor replication (75% range) but values very low, within noise of flourometer</t>
  </si>
  <si>
    <t>TAR76; poor replication (75% range) but values very low, within noise of flourometer</t>
  </si>
  <si>
    <t>TAR78;  poor replication (57% range)</t>
  </si>
  <si>
    <t>TAR77; poor replication (57% range). Something seems  off with this sample based on size fraction ratios of other depths</t>
  </si>
  <si>
    <t>TAR65; poor replication (50% range) but low values and within noise of flourometer</t>
  </si>
  <si>
    <t>TAR66; poor replication (50% range) but low values and within noise of flourometer</t>
  </si>
  <si>
    <t xml:space="preserve">TAR62; poor replication (54% range) </t>
  </si>
  <si>
    <t>TAR61; poor replication (54% range) . DF thinks something is up with this sample based on ratio of size fractions for other depths .. Toss and assume othe rep is fine</t>
  </si>
  <si>
    <t>TAR87; poor replication (39% range) but such low value that bascially 0 and within noise of flourometer</t>
  </si>
  <si>
    <t>TAR88; poor replication (39% range) and negatvie phaeo but such low value that bascially 0 and within noise of flourometer</t>
  </si>
  <si>
    <t>TAR117; negative phaeo; very poor replication (161% range)</t>
  </si>
  <si>
    <t xml:space="preserve">TAR118; could Rb accidentally be an Ra reading? Seems like chl would be this low relative to other size frac from same niksin; very poor replication (161% range) </t>
  </si>
  <si>
    <t xml:space="preserve">TAR109; negative phaeo; poor replication (63% range) but low values </t>
  </si>
  <si>
    <t>TAR115; poor replication (59% range) but low values</t>
  </si>
  <si>
    <t>TAR116; poor replication (59% range) but low values</t>
  </si>
  <si>
    <t xml:space="preserve">TAR123; poor replication (47% range) but low values </t>
  </si>
  <si>
    <t>TAR124; poor replication (47% range) but low values</t>
  </si>
  <si>
    <t xml:space="preserve">TAR139; poor replication (52 % range) </t>
  </si>
  <si>
    <t>TAR140; poor replication (52% range). This rep seems low, compared to other size fractions in this cast so toss and assume other rep is fine</t>
  </si>
  <si>
    <t>TAR141; poor replication (62% range) but low values</t>
  </si>
  <si>
    <t>TAR142;poor replication (62% range) but low values</t>
  </si>
  <si>
    <t xml:space="preserve">TAR133; somewhat poor replication (36% range)  but within bio variation </t>
  </si>
  <si>
    <t xml:space="preserve">TAR134; somewhat poor replication (36% range)  but within bio variation </t>
  </si>
  <si>
    <t>TAR131; poor replication (42% range) but values so low basically within noise of flourometer</t>
  </si>
  <si>
    <t>TAR132; poor replication (42% range) but values so low basically within noise of flourometer</t>
  </si>
  <si>
    <t>17% range for replication but lots of chl sohigh variability</t>
  </si>
  <si>
    <t>11-96</t>
  </si>
  <si>
    <t>11-97</t>
  </si>
  <si>
    <t>value close to WSW, seems suspicious</t>
  </si>
  <si>
    <t>added N11 &lt;10 rows. not in sosik logsheet. Assume vol filt 290ml</t>
  </si>
  <si>
    <t>11-98</t>
  </si>
  <si>
    <t>have undiluted and diluted fluor values but undiluted are more in line with replicate so use that one</t>
  </si>
  <si>
    <t>chl higher than WSW value and poor replication though phaeo is lower and similar to &lt;10a rep</t>
  </si>
  <si>
    <t>13-00</t>
  </si>
  <si>
    <t>Several more than 2 drops of acid used for Ra. Doesn't appear to have diluted sample though</t>
  </si>
  <si>
    <t>not great replication but phaeo good match and values less than WSW which is pretty hgih</t>
  </si>
  <si>
    <t xml:space="preserve">not great replication but lower than WSW and low values </t>
  </si>
  <si>
    <t>pour replication but such high concentrated WSW that these seem reasonable</t>
  </si>
  <si>
    <t>such low values samples are probably fine but could chla and &lt;10b been swapped?</t>
  </si>
  <si>
    <t>tiss cap says C15N8&lt;10a but those already entered. This value could align with C15N14&lt;10a?</t>
  </si>
  <si>
    <t>TC</t>
  </si>
  <si>
    <t>L3.5</t>
  </si>
  <si>
    <t>suspicious phaeo&gt;chl depth only 55m</t>
  </si>
  <si>
    <t>13-02</t>
  </si>
  <si>
    <t>20230216</t>
  </si>
  <si>
    <t>note on logsheet C8N16 unclear what sample type talkin about "found on floor 1hr later"</t>
  </si>
  <si>
    <t>N5 didn’t fire use N6</t>
  </si>
  <si>
    <t>filter touched after filtering</t>
  </si>
  <si>
    <t>Ra larger than Rb. Emily notified when analyzed. Value you so small that even though negative chl it's basicaly zero. Water depth 290m</t>
  </si>
  <si>
    <t>phaeo quite high! But I guess bottom water at 40m is reasonable</t>
  </si>
  <si>
    <t>L4.5</t>
  </si>
  <si>
    <t>d2a</t>
  </si>
  <si>
    <t>13-03</t>
  </si>
  <si>
    <t>C15N14&lt;10b spilled approx 5ml; tiss cap says C15N8&lt;10b but that already exists. This value falls in line with CTD fluor profile and matches other value also estimated to be this depth</t>
  </si>
  <si>
    <t>there were two sets of capsules labeled "EN668 C15 N8 chla/chlb"--2 sets ofN8WSW and N8&lt;10s look at CTD fluor profile to decide which were corect and which were N7WSW and N14&lt;10s. These values fit the 55m approx fluor</t>
  </si>
  <si>
    <t>there were two sets of capsules labeled "EN668 C15 N8 chla/chlb" --2 sets ofN8WSW and N8&lt;10s look at CTD fluor profile to decide which were corect and which were N7WSW and N14&lt;10s. These values fit the 55m approx fluor</t>
  </si>
  <si>
    <t>deduced these tiss caps were actuallly correctly labled</t>
  </si>
  <si>
    <t>not the best replication</t>
  </si>
  <si>
    <t>13-04</t>
  </si>
  <si>
    <t>very poor replication</t>
  </si>
  <si>
    <t>very poor replication. Also this value very low relative to high WSW</t>
  </si>
  <si>
    <t>sample never recorded on cruis logsheet but samples exist. Assume vol filt 290</t>
  </si>
  <si>
    <t>when taking readings might have been mix up with test tubes. Not 100% cofident these are both correct but values somewhat reasonable for &lt;10s sample never recorded on cruis logsheet but samples exist. Assume vol filt 290</t>
  </si>
  <si>
    <t>20221027</t>
  </si>
  <si>
    <t>13-05</t>
  </si>
  <si>
    <t>filter wetter than normal going into extraction</t>
  </si>
  <si>
    <t>sample not on logsheet but possibly sampled because high priority station. confident on volume</t>
  </si>
  <si>
    <t>sample not on logsheet but N2&lt;10s logged. Possibly mixup on logsheet and they meant to log N13. confident on volume</t>
  </si>
  <si>
    <t>sample exists on cruise logsheet but might not have been sampled. They might have meant to have entered on surf niskin only. Time will tell</t>
  </si>
  <si>
    <t>filter a bit overly wet going into extraction. Possibly dilute reading. Flag as 2 since lower than rep a</t>
  </si>
  <si>
    <t>sort of poor chla replication but phaeo good match</t>
  </si>
  <si>
    <t>sort of poor chla replication but phaeo good match. This value a bit close to WSW value. Could &lt;10 filter have leaked?</t>
  </si>
  <si>
    <t>13-06</t>
  </si>
  <si>
    <t>13-07</t>
  </si>
  <si>
    <t>20230223</t>
  </si>
  <si>
    <t>phaeo &gt;chl need to check depth</t>
  </si>
  <si>
    <t>sample was diluted; first reading was 769.8</t>
  </si>
  <si>
    <t>B1</t>
  </si>
  <si>
    <t>13-08</t>
  </si>
  <si>
    <t>20230224</t>
  </si>
  <si>
    <t>phae &gt;chl; depth only 64m</t>
  </si>
  <si>
    <t>phaeo &gt;chl; depth only 55m</t>
  </si>
  <si>
    <t>filter capsule reads N7C11 chlb, so we think it should have been C7N11 chlb</t>
  </si>
  <si>
    <t>13-09</t>
  </si>
  <si>
    <t>20230302</t>
  </si>
  <si>
    <t>phaeo&gt;chl</t>
  </si>
  <si>
    <t>13-10</t>
  </si>
  <si>
    <t>20230303</t>
  </si>
  <si>
    <t>Tissue capsule had 2 rep a and I assume it will be rep b</t>
  </si>
  <si>
    <t>sample was diluted; first reading was 426.4</t>
  </si>
  <si>
    <t>13-11</t>
  </si>
  <si>
    <t>20230307</t>
  </si>
  <si>
    <t xml:space="preserve">phaeo &gt;chl </t>
  </si>
  <si>
    <t>phae&gt;chl; depth 52m</t>
  </si>
  <si>
    <t>phae&gt;chl; depth 58m</t>
  </si>
  <si>
    <t>phae&gt;chl; depth 58m; there were two rep a, so I filled in one of the rep a under rep b</t>
  </si>
  <si>
    <t>TAR 81. &gt;20 shouldn't be larger than &gt;5 values</t>
  </si>
  <si>
    <t>slight increase in chl at depth matches cast fluor profile</t>
  </si>
  <si>
    <t>13-12</t>
  </si>
  <si>
    <t>sample was diluted; 2 acetone to 1 sample</t>
  </si>
  <si>
    <t>sample was diluted; 3 acetone to 1 sample</t>
  </si>
  <si>
    <t>13-13</t>
  </si>
  <si>
    <t>13-14</t>
  </si>
  <si>
    <t>phae&gt;chl; depth = 50m</t>
  </si>
  <si>
    <t>phae&gt;chl; depth = 53m</t>
  </si>
  <si>
    <t>phae&gt;chl; depth = 40m</t>
  </si>
  <si>
    <t>13-15</t>
  </si>
  <si>
    <t>phae&gt;chl; depth = 60m</t>
  </si>
  <si>
    <t>13-16</t>
  </si>
  <si>
    <t>phae&gt;chl; depth = 57m</t>
  </si>
  <si>
    <t>tissue capsule was labeld C1N5b but after all samples run process of elimination and matching Rb/Ra values look like the 4 of C14 was forgotten to be written. Feel comfortable assuming this is this sample</t>
  </si>
  <si>
    <t>labNB has cruise as AR38C14N7 10b but EN661 analyzed same day and process of elimination shows this is cruise EN661 was was written incorrectly in labNB. Put as flag 2 because not great replication and it is an assumption it is this sample. &lt;10s not as good a replication thought</t>
  </si>
  <si>
    <t>C# illegible on tiss cap-number not completely written. Process of elimination of what hasn't been run plus relative chl values assume it is this sample. Photo of tiss cap</t>
  </si>
  <si>
    <t>OOI 08/02; UpstreamOffshoreProfiler; reps off…likely error recording Rb value from fluorometer. Likely Rb was 148.6 which would make values fit. Flag as 3 and throw out though can't assume</t>
  </si>
  <si>
    <t>labNb said C19N16a but that DNE and once all samples run process of elimination says it was C13</t>
  </si>
  <si>
    <t>OOI 16/02; filter damaged before freezing; UpstreamOffshore</t>
  </si>
  <si>
    <t>sample had a lot of water/ice when going to extract</t>
  </si>
  <si>
    <t>filter may have had large gelatinous thing. Wasn't sure if fuzz or ice so did not remove</t>
  </si>
  <si>
    <t>labNB says tiss cap said C1 but process of elimination shows C6N8 not run yet and fits with cast info</t>
  </si>
  <si>
    <t xml:space="preserve">TAR110; poor replication (63% range) but low values; note when analyzing not sure if enough volume to fill tube for fluorometer reading </t>
  </si>
  <si>
    <t>labNB written C1N1chlb but process of elimination it's N11 and fits with rep a and easy typo to be N1 to N11</t>
  </si>
  <si>
    <t>labNB written C7N11a but process of elimination should be C7N17a</t>
  </si>
  <si>
    <t>10-97</t>
  </si>
  <si>
    <t>dropped N12chla into dewar; note during extraction filter very ripped but all of it present</t>
  </si>
  <si>
    <t>poor replication; note during extraction not sure if zooplankton on filter - didn't pick off</t>
  </si>
  <si>
    <t>floating dark particle; picked particle off filter during extraction think it was zooop</t>
  </si>
  <si>
    <t>ripped filter during extraction still with sample though</t>
  </si>
  <si>
    <t>lots of little hairs on filter during extraction. Maybe someones fleece?</t>
  </si>
  <si>
    <t>poor replication; during extraction filter seems a bit wet. Possibly diluted chl value so toss this value and high confidence in other sample</t>
  </si>
  <si>
    <t>13-18</t>
  </si>
  <si>
    <t>20230322</t>
  </si>
  <si>
    <t>13-19</t>
  </si>
  <si>
    <t>phae&gt;chl; depth 57m</t>
  </si>
  <si>
    <t>phae&gt;chl; depth 74m</t>
  </si>
  <si>
    <t>phae&gt;chl; depth 90m</t>
  </si>
  <si>
    <t>phae&gt;chl; depth 55m</t>
  </si>
  <si>
    <t>13-20</t>
  </si>
  <si>
    <t>phae&gt;chl; depth 86m</t>
  </si>
  <si>
    <t>phae&gt;chl; depth 62m</t>
  </si>
  <si>
    <t>OOI ID# 03/02</t>
  </si>
  <si>
    <t>OOI ID# 03/03</t>
  </si>
  <si>
    <t>OOI ID# 03/04</t>
  </si>
  <si>
    <t>OOI ID# 03/05</t>
  </si>
  <si>
    <t>niskin # from tissue sample, changed from log sheet recorded as 4/5/6; 4 samples from this depth - 2 pairs of relplicates with very different values. Which are correct?</t>
  </si>
  <si>
    <t>OOD ID# 04/01; 4 samples from this depth - 2 pairs of relplicates with very different values. Which are correct? Flag as 2</t>
  </si>
  <si>
    <t>OOI ID# 04/02; 4 samples from this depth - 2 pairs of relplicates with very different values. Which are correct? Flag as 2</t>
  </si>
  <si>
    <t>niskin # from tissue sample, changed from log sheet recorded as 4/5/6; 4 samples from this depth - 2 pairs of relplicates with very different values. Which are correct? Flag as 2</t>
  </si>
  <si>
    <t>originally entered as C7N4a but no N4 sampled and values extremely high, at first thought was bucket but those tisscap were labeled very differently. C1N4 a/b are missing. More likely C1 was mistaken for C7</t>
  </si>
  <si>
    <t>N4 not recorded on cruise log sheet. Also N4 was 250m depth and 0.45 seems very unlikely. CTD fluor trace has no fluor at 250m. Flag 3 and throw out</t>
  </si>
  <si>
    <t>OOI 06/02; OOI logsheet says N9 but incorrect-should be N8. Note says N5 didn't confirm fire so called subsiquent N +1 for N6-9 but bottle file came out correct N5-8 can confirm by comparing depths of logsheet to btl file</t>
  </si>
  <si>
    <t>OOI 06/01; Offshore SurfM deploy; OOI logsheet says N8 but incorrect-should be N7. Note says N5 didn't confirm fire so called subsiquent N +1 for N6-9 but bottle file came out correct N5-8 can confirm by comparing depths of logsheet to btl file</t>
  </si>
  <si>
    <t>cruise logsheets Niskins and correspondign depth does not match CTD btl file. Sample depth too questionable to use data. Flag as 3 and throw out</t>
  </si>
  <si>
    <t>for &lt;10 a&amp;b matching &lt;10 filter unclear; CTD btl file depth does not match cruise hand written log sheets. Because this is surface feel more comfortable using these samples as surface depth but flag as 2 = questionable</t>
  </si>
  <si>
    <t>13-23</t>
  </si>
  <si>
    <t>20230328</t>
  </si>
  <si>
    <t>phae&gt;chl; depth 61m</t>
  </si>
  <si>
    <t>13-24</t>
  </si>
  <si>
    <t>13-26</t>
  </si>
  <si>
    <t>20230330</t>
  </si>
  <si>
    <t>13-25</t>
  </si>
  <si>
    <t>phae&gt;chl; depth 60m</t>
  </si>
  <si>
    <t>OOI 01/02; Gliders 525 and 538</t>
  </si>
  <si>
    <t>OOI 01/01; Gliders 525 and 538</t>
  </si>
  <si>
    <t>OOI 03/01; Glider 339</t>
  </si>
  <si>
    <t>OOI 03/02; Glider 339</t>
  </si>
  <si>
    <t>OOI 05/01; Gliders 388 and 380</t>
  </si>
  <si>
    <t>OOI 05/02; Gliders 388 and 380</t>
  </si>
  <si>
    <t>phae&gt;chl; depth 84m</t>
  </si>
  <si>
    <t>13-27</t>
  </si>
  <si>
    <t>20230404</t>
  </si>
  <si>
    <t>phae&gt;chl; depth 30m</t>
  </si>
  <si>
    <t>13-28</t>
  </si>
  <si>
    <t>13-29</t>
  </si>
  <si>
    <t>20230406</t>
  </si>
  <si>
    <t>phae &gt; chl; depth 41m</t>
  </si>
  <si>
    <t>There are two C4N10a tissue capsules and the chlorophyll readings are very different from each other; 13-29</t>
  </si>
  <si>
    <t>13-30</t>
  </si>
  <si>
    <t>phae&gt;chl; depth 87m</t>
  </si>
  <si>
    <t>13-31</t>
  </si>
  <si>
    <t>20230411</t>
  </si>
  <si>
    <t>Tissue capsule says C2N13</t>
  </si>
  <si>
    <t>13-32</t>
  </si>
  <si>
    <t>EN695</t>
  </si>
  <si>
    <t>TAR3; logsheet says small leak but they did not compensate on sheet for vol filt - maybe we should reduce a couple ml?? But how many….</t>
  </si>
  <si>
    <t>TAR54; logsheet tiny leak 2ml</t>
  </si>
  <si>
    <t>TAR59; small leak ~6ml</t>
  </si>
  <si>
    <t>TAR85;logsheet -4mL</t>
  </si>
  <si>
    <t>TAR73; logsheet lost 3mL</t>
  </si>
  <si>
    <t>TAR83; logsheet no tube 82</t>
  </si>
  <si>
    <t>TAR133</t>
  </si>
  <si>
    <t>TAR125; logsheet small leak</t>
  </si>
  <si>
    <t>TAR134; logsheet took too long to filter, so didn't filter whole volume</t>
  </si>
  <si>
    <t>13-33</t>
  </si>
  <si>
    <t>13-34</t>
  </si>
  <si>
    <t xml:space="preserve">Error in CTD btl file, N1 misfired and did not get recorded in data. All btl values are 1 Niskin off, these 2 samples are from 7m depth and diff niskins. Taylor manually edited btl file so the Niskin numbers would be correct. </t>
  </si>
  <si>
    <t>Tiss cap labeled C4N10 chla which already existed. Enter as chlb but not great matchup. Flag as 2</t>
  </si>
  <si>
    <t>13-35</t>
  </si>
  <si>
    <t>13-36</t>
  </si>
  <si>
    <t>13-37</t>
  </si>
  <si>
    <t>2 tiss cap labeled C2N2 repb but these values clearly show C2 was typo and this sample matched rep b very well</t>
  </si>
  <si>
    <t>2 tiss cap labeled C2N4 repa but these values clearly show C2 was typo and this sample matched rep b very well</t>
  </si>
  <si>
    <t>13-38</t>
  </si>
  <si>
    <t>20230615</t>
  </si>
  <si>
    <t>13-39</t>
  </si>
  <si>
    <t>Chl and Phaeo numbers seem really high</t>
  </si>
  <si>
    <t>Phaeo&gt;Chl, depth = 5 m</t>
  </si>
  <si>
    <t>only &lt;10a done, no &lt;10b</t>
  </si>
  <si>
    <t>13-40</t>
  </si>
  <si>
    <t>20230622</t>
  </si>
  <si>
    <t>phae&gt;chl, depth = 86m</t>
  </si>
  <si>
    <t>phae&gt;chl, depth = 93m</t>
  </si>
  <si>
    <t>phae&gt;chl, depth = 50m</t>
  </si>
  <si>
    <t>13-41</t>
  </si>
  <si>
    <t>dropped on floor, looks ok</t>
  </si>
  <si>
    <t>filter might not have been completely been on frit</t>
  </si>
  <si>
    <t>filter might be off frit</t>
  </si>
  <si>
    <t>13-42</t>
  </si>
  <si>
    <t>20230627</t>
  </si>
  <si>
    <t>13-43</t>
  </si>
  <si>
    <t>tissue capsule said C5N19 chl b, but there is another tissue capsule for that same sample, but the chl reading is similar to to replication a</t>
  </si>
  <si>
    <t>is calibration correct? And when was sample analyzed? DF had flagged as questionable but Taylor thinks within reason so change back to 1</t>
  </si>
  <si>
    <t>13-44</t>
  </si>
  <si>
    <t>OOI 15/02; N12chlb bad job trying to pick copepod off</t>
  </si>
  <si>
    <t>13-45</t>
  </si>
  <si>
    <t>I would usually flag this as a 2</t>
  </si>
  <si>
    <t>tissue capsule found at the bottom of a dewar</t>
  </si>
  <si>
    <t>poor replicate; tissue capsule was found at the bottom of a dewar</t>
  </si>
  <si>
    <t>phae&gt;chl; depth 87m; tissue capsule was found at the bottom of a dewar</t>
  </si>
  <si>
    <t>DFthenTC</t>
  </si>
  <si>
    <t>higher than WSW; somewhat poor replication (14% range) but also large chl values, could just be natural variation?</t>
  </si>
  <si>
    <t>poor replication; could 5's and 20's gotten mixed up?</t>
  </si>
  <si>
    <t>could 5's and 20's gotten mixed up?</t>
  </si>
  <si>
    <t>poor replication; higher value than &gt;5s</t>
  </si>
  <si>
    <t>13-46</t>
  </si>
  <si>
    <t>poor replication; cast number and niskin number was not written on tissue capsule, but this was the only missing data, so I assume it is this one</t>
  </si>
  <si>
    <t>TC change after DF2</t>
  </si>
  <si>
    <t>chl could not be this high at 430m; checked tissue capsule and label match logbook so was it mislabeled on the cruise; Must have sampled wrong water. Discard</t>
  </si>
  <si>
    <t>TC and DF2</t>
  </si>
  <si>
    <t>poor replication; possible mixup N10 and N12 but will never know so flag as questionable</t>
  </si>
  <si>
    <t>somewhat poor replication but high WSW value maybe makes higher variation feasible</t>
  </si>
  <si>
    <t>TC after DF2</t>
  </si>
  <si>
    <t xml:space="preserve">TAR131; larger than either 5 rep; dilution and not dil RbRa available. Non dil makes more sense so use that one. </t>
  </si>
  <si>
    <t>TAR144; filtered long time no progress;  poor replication (54% range); neg phaeo and much lower concen</t>
  </si>
  <si>
    <t>TAR145; much lower than 20s at other depths of this cast</t>
  </si>
  <si>
    <t>TAR146; filtered long time no progress; much lower than 20s at other depths of this cast</t>
  </si>
  <si>
    <t>AR70A</t>
  </si>
  <si>
    <t>13-47</t>
  </si>
  <si>
    <t>OOI 03/01; Glider 564 recovery</t>
  </si>
  <si>
    <t>OOI 03/02; Glider 564 recovery</t>
  </si>
  <si>
    <t>Phaeo&gt;Chl, depth = 63m</t>
  </si>
  <si>
    <t>OOI 04/01; OSSM</t>
  </si>
  <si>
    <t>OOI 04/02; OSSM</t>
  </si>
  <si>
    <t>OOI 07/01; Glider 559 recovery</t>
  </si>
  <si>
    <t>OOI 07/02; Glider 559 recovery</t>
  </si>
  <si>
    <t>OOI 11/01; CNSM</t>
  </si>
  <si>
    <t>OOI 11/02; CNSM</t>
  </si>
  <si>
    <t>OOI 11/03; CNSM</t>
  </si>
  <si>
    <t>OOI 11/04; CNSM</t>
  </si>
  <si>
    <t>OOI 28/01; ISSM</t>
  </si>
  <si>
    <t>OOI 28/02; ISSM</t>
  </si>
  <si>
    <t>OOI 28/03; ISSM</t>
  </si>
  <si>
    <t>OOI 28/04; ISSM</t>
  </si>
  <si>
    <t>OOI 28/05; ISSM</t>
  </si>
  <si>
    <t>OOI 28/06; ISSM</t>
  </si>
  <si>
    <t>AR70B</t>
  </si>
  <si>
    <t>OOI 04/01; PMUO</t>
  </si>
  <si>
    <t>OOI 04/02; PMUO</t>
  </si>
  <si>
    <t>OOI 07/01; PMUI</t>
  </si>
  <si>
    <t>OOI 07/02; PMUI</t>
  </si>
  <si>
    <t>OOI 07/03; PMUI</t>
  </si>
  <si>
    <t>OOI 07/04; PMUI</t>
  </si>
  <si>
    <t>EN706</t>
  </si>
  <si>
    <t>TAR5; slightly &lt;, leaky</t>
  </si>
  <si>
    <t>TAR4; slightly &lt;, leaky</t>
  </si>
  <si>
    <t>TAR1; slightly &lt;, leaky</t>
  </si>
  <si>
    <t>TAR2; slightly &lt;, learky</t>
  </si>
  <si>
    <t>TAR17; leaked</t>
  </si>
  <si>
    <t>TAR43; need to compare to WSW chl once those are run</t>
  </si>
  <si>
    <t>TAR44; need to compare to WSW chl once those are run</t>
  </si>
  <si>
    <t>TAR49; need to compare to WSW chl once those are run</t>
  </si>
  <si>
    <t>TAR50; need to compare to WSW chl once those are run</t>
  </si>
  <si>
    <t>TAR45; need to compare to WSW chl once those are run</t>
  </si>
  <si>
    <t>TAR46; need to compare to WSW chl once those are run</t>
  </si>
  <si>
    <t>TAR51; need to compare to WSW chl once those are run</t>
  </si>
  <si>
    <t>TAR52; need to compare to WSW chl once those are run</t>
  </si>
  <si>
    <t>TAR53; TAR chl log has Niskin 21 written</t>
  </si>
  <si>
    <t>TAR54; TAR chl log has Niskin 21 written</t>
  </si>
  <si>
    <t>TAR59; TAR chl log has Niskin 21 written</t>
  </si>
  <si>
    <t>TAR60; TAR chl log has Niskin 21 written</t>
  </si>
  <si>
    <t>TAR73; TAR chl log has Niskin 8 written</t>
  </si>
  <si>
    <t>TAR74; TAR chl log has Niskin 8 written</t>
  </si>
  <si>
    <t>TAR79; TAR chl log has Niskin 8 written</t>
  </si>
  <si>
    <t>TAR80; TAR chl log has Niskin 8 written</t>
  </si>
  <si>
    <t>TAR71; TAR chl log has Niskin 16 written</t>
  </si>
  <si>
    <t>TAR72; TAR chl log has Niskin 16 written</t>
  </si>
  <si>
    <t>TAR77; TAR chl log has Niskin 16 written</t>
  </si>
  <si>
    <t>TAR78; TAR chl log has Niskin 16 written</t>
  </si>
  <si>
    <t>TAR69; TAR chl log has Niskin 21 written</t>
  </si>
  <si>
    <t>TAR70; TAR chl log has Niskin 21 written</t>
  </si>
  <si>
    <t>TAR75; TAR chl log has Niskin 21 written</t>
  </si>
  <si>
    <t>TAR76; TAR chl log has Niskin 21 written</t>
  </si>
  <si>
    <t>TAR109; TAR chl log has Niskin 9 written</t>
  </si>
  <si>
    <t>TAR110; TAR chl log has Niskin 9 written</t>
  </si>
  <si>
    <t>TAR114; TAR chl log has Niskin 9 written</t>
  </si>
  <si>
    <t>TAR116; TAR chl log has Niskin 9 written</t>
  </si>
  <si>
    <t>TAR134</t>
  </si>
  <si>
    <t>TAR145; log sheet says spilled about 10mL</t>
  </si>
  <si>
    <t>13-54</t>
  </si>
  <si>
    <t>13-55</t>
  </si>
  <si>
    <t>Phae &gt; Chl; depth = 58m</t>
  </si>
  <si>
    <t>Phae &gt; Chl; depth = 57m</t>
  </si>
  <si>
    <t>13-56</t>
  </si>
  <si>
    <t>OOI 06/02; Offshore; Flagged bad. Should be chl max higher concentration. Likely sampled from surface Niskin. Confirmed was not diluted during analysis</t>
  </si>
  <si>
    <t>OOI 09/01; CentralOffshore; poor replication</t>
  </si>
  <si>
    <t>OOI 09/02; CentralOffshore; poor replication</t>
  </si>
  <si>
    <t>OOI 03/02; UpstreamOffshoreProfiler; sample lost due to error during lab analysis</t>
  </si>
  <si>
    <t>OOI 16/03; AUV deploy AL-1; poor replication</t>
  </si>
  <si>
    <t>OOI 16/02; AUV deploy AL-1; poor replication</t>
  </si>
  <si>
    <t>OOI 13/05; InshoreSurfMoor work; poor replication</t>
  </si>
  <si>
    <t>OOI 13/06; InshoreSurfMoor work; poor replication</t>
  </si>
  <si>
    <t>AR77</t>
  </si>
  <si>
    <t>TAR11; logsheet says small drip about 1mL</t>
  </si>
  <si>
    <t>TAR17; logsheet says manifold leaking a little here</t>
  </si>
  <si>
    <t>TAR23; logsheet says manifold leak small in same place</t>
  </si>
  <si>
    <t>TAR54; logsheet says manifold leak little</t>
  </si>
  <si>
    <t>TAR42; logsheet says little manifold leak</t>
  </si>
  <si>
    <t>TAR48; logsheet says little manifold leak</t>
  </si>
  <si>
    <t>TAR59; logsheet says manifold little leak</t>
  </si>
  <si>
    <t>TAR83; logsheet says leaky manifold</t>
  </si>
  <si>
    <t>TAR82; logsheet says slight spill</t>
  </si>
  <si>
    <t>TAR79; logsheet says slight spill</t>
  </si>
  <si>
    <t>BAD replication is actually just false data. Rb of 354.1 is not Rb, it's the Ra reading from previous sample. Lost sample</t>
  </si>
  <si>
    <t xml:space="preserve">poor replication between replicates/rep depths but maybe samples were accidentally switche. N7a &amp; N9 pair and N7b &amp; N8 pair </t>
  </si>
  <si>
    <t>OOI 07/02; AUV deploy AC-1 flagged caution poor replication</t>
  </si>
  <si>
    <t>OOI 07/03; AUV deploy AC-1 flagged caution poor replication</t>
  </si>
  <si>
    <t>OOI 19/02; AUV deploy AL-1; extremely poor replication of N4 one should probably be tossed</t>
  </si>
  <si>
    <t>OOI 19/03; AUV deploy AL-1; extremely poor replication of N4 one should probably be tossed</t>
  </si>
  <si>
    <t>OOI 15/03; poor replication</t>
  </si>
  <si>
    <t>OOI 15/04; poor replication</t>
  </si>
  <si>
    <t>OOI 21/03; poor replication</t>
  </si>
  <si>
    <t>OOI 21/04; poor replication</t>
  </si>
  <si>
    <t>13-57</t>
  </si>
  <si>
    <t>13-58</t>
  </si>
  <si>
    <t>13-59</t>
  </si>
  <si>
    <t>Phaeo&gt;Chl; depth = 33m</t>
  </si>
  <si>
    <t>Phaeo&gt;Chl; depth = 63m</t>
  </si>
  <si>
    <t>Phaeo&gt;Chl; depth = 43m</t>
  </si>
  <si>
    <t>TAR114; logsheet says small spill</t>
  </si>
  <si>
    <t>TAR130; logsheet says filtered slower than the rest</t>
  </si>
  <si>
    <t>13-60</t>
  </si>
  <si>
    <t>13-61</t>
  </si>
  <si>
    <t>Cal_030724</t>
  </si>
  <si>
    <t>13-66</t>
  </si>
  <si>
    <t>13-67</t>
  </si>
  <si>
    <t>13-68</t>
  </si>
  <si>
    <t>poor replicate</t>
  </si>
  <si>
    <t>13-69</t>
  </si>
  <si>
    <t>volume filtered not on logsheet</t>
  </si>
  <si>
    <t>Phae &gt; Chl; depth = 40m</t>
  </si>
  <si>
    <t>Phae &gt; Chl; depth = 75m</t>
  </si>
  <si>
    <t>13-70</t>
  </si>
  <si>
    <t>cast number on tissue capsule says 23</t>
  </si>
  <si>
    <t>13-71</t>
  </si>
  <si>
    <t>Phaeo &gt; Chl; depth = 60m</t>
  </si>
  <si>
    <t>Phae&gt; Chl; depth = 62m</t>
  </si>
  <si>
    <t>filter was dropped on the ground when extracting sample</t>
  </si>
  <si>
    <t>Phae &gt; Chl; depht = 80m</t>
  </si>
  <si>
    <t>13-72</t>
  </si>
  <si>
    <t>n19&lt;10a not a complete sample so filtered a &lt;10c should probably discard &lt;10a; once analyzed and make &lt;10c into &lt;10a</t>
  </si>
  <si>
    <t xml:space="preserve"> CHL20s and 5s from N21</t>
  </si>
  <si>
    <t>13-73</t>
  </si>
  <si>
    <t>I think the filter got switched with &lt;10a</t>
  </si>
  <si>
    <t>I think the filter got switched with b</t>
  </si>
  <si>
    <t>The &lt;10 chl shouldn't be a higher value than regular chl sample</t>
  </si>
  <si>
    <t>Phaeo &gt; Chl; depth = 41m</t>
  </si>
  <si>
    <t>Phaeo &gt; Chl; depth = 44m</t>
  </si>
  <si>
    <t xml:space="preserve">&lt;10 c value </t>
  </si>
  <si>
    <t>Phaeo Chl; depth = 30m</t>
  </si>
  <si>
    <t>13-74</t>
  </si>
  <si>
    <t>Phaeo &gt; Chl; depth = 47m</t>
  </si>
  <si>
    <t>Two tissue capsules were marked as C6N10a, so one of them is C6N10b</t>
  </si>
  <si>
    <t>I think the filter got switched with &lt;10b</t>
  </si>
  <si>
    <t>I think the filter got switched with a</t>
  </si>
  <si>
    <t>There were two tissue capsules C5N16b and for one of those samples, the number did not match with C5N16a; it matched better with C5N4a, and I never came across C5N4b.</t>
  </si>
  <si>
    <t>tissue capsule missing</t>
  </si>
  <si>
    <t xml:space="preserve">very poor replication; &lt;10a half of &lt;10b could vol extracted or dilution be wrong? </t>
  </si>
  <si>
    <t>EN712</t>
  </si>
  <si>
    <t>EN715</t>
  </si>
  <si>
    <t>TAR20; small leak</t>
  </si>
  <si>
    <t>TAR96; ~50mL lost</t>
  </si>
  <si>
    <t>TAR110; filter replaced</t>
  </si>
  <si>
    <t>13-87</t>
  </si>
  <si>
    <t>13-88</t>
  </si>
  <si>
    <t>poor replicate or bad dilution</t>
  </si>
  <si>
    <t>13-89</t>
  </si>
  <si>
    <t>TAR38; leaked</t>
  </si>
  <si>
    <t>TAR41; leaked</t>
  </si>
  <si>
    <t>13-90</t>
  </si>
  <si>
    <t>13-91</t>
  </si>
  <si>
    <t>13-92</t>
  </si>
  <si>
    <t>Phaeo&gt;Chl</t>
  </si>
  <si>
    <t>13-93</t>
  </si>
  <si>
    <t>poor replicate or mixed up filter</t>
  </si>
  <si>
    <t>13-94</t>
  </si>
  <si>
    <t>TAR2; small leak 50mL lost</t>
  </si>
  <si>
    <t>13-95</t>
  </si>
  <si>
    <t>13-96</t>
  </si>
  <si>
    <t>there was definitely a filter in vial</t>
  </si>
  <si>
    <t>13-97</t>
  </si>
  <si>
    <t>13-98</t>
  </si>
  <si>
    <t>Phaeo&gt;Chl; depth =40m</t>
  </si>
  <si>
    <t>Phaeo&gt;Chl; depth = 61m</t>
  </si>
  <si>
    <t>Phaeo&gt;Chl; depth = 73m</t>
  </si>
  <si>
    <t>EN720</t>
  </si>
  <si>
    <t>TAR117; TAR chl says N17</t>
  </si>
  <si>
    <t>TAR118; TAR chl says N17</t>
  </si>
  <si>
    <t>TAR123; TAR chl says N17</t>
  </si>
  <si>
    <t>TAR124; TAR chl says N17</t>
  </si>
  <si>
    <t>poor replicate; Phaeo&gt;Chl</t>
  </si>
  <si>
    <t>Phaeo = Chl</t>
  </si>
  <si>
    <t>Phaeo&gt;Chl; depth = 100m</t>
  </si>
  <si>
    <t>Phaeo&gt;Chl; depth = 47m</t>
  </si>
  <si>
    <t>Phaeo&gt;Chl; depth = 52</t>
  </si>
  <si>
    <t>15-02</t>
  </si>
  <si>
    <t>15-01</t>
  </si>
  <si>
    <t>Phaeo&gt;Chl; depth = 3m</t>
  </si>
  <si>
    <t>Phaeo&gt;Chl; depth = 34m</t>
  </si>
  <si>
    <t>15-03</t>
  </si>
  <si>
    <t>C6N3 chl collection delayed; tissue capsule was not marked with an A or a B</t>
  </si>
  <si>
    <t>C6N14 chl collection delayed; tissue capsule was not marked with an A or a B</t>
  </si>
  <si>
    <t>Phaeo&gt;Chl; depth = 66</t>
  </si>
  <si>
    <t>15-04</t>
  </si>
  <si>
    <t>Phaeo&gt;Chl; depth = 92</t>
  </si>
  <si>
    <t>Phaeo&gt;Chl; depth = 79</t>
  </si>
  <si>
    <t>15-05</t>
  </si>
  <si>
    <t>Phaeo&gt;Chl; depth = 67</t>
  </si>
  <si>
    <t>Phaeo&gt;Chl; depth = 50</t>
  </si>
  <si>
    <t>Did the filters go in in the wrong tissue capsules; &lt;10 bigger</t>
  </si>
  <si>
    <t>C15N18 &lt;10b pick zoop; was the mesh bad; Did the filters go in in the wrong tissue capsules; &lt;10 bigger</t>
  </si>
  <si>
    <t>Phao&gt;Chl; depth = 116</t>
  </si>
  <si>
    <t>15-06</t>
  </si>
  <si>
    <t>15-07</t>
  </si>
  <si>
    <t>TAR49; ~100mL leaked</t>
  </si>
  <si>
    <t>TAR4; spilled ~30mL</t>
  </si>
  <si>
    <t>Phao&gt;Chl; depth = 65</t>
  </si>
  <si>
    <t>Phaeo&gt;Chl; depth = 60</t>
  </si>
  <si>
    <t>15-08</t>
  </si>
  <si>
    <t>15-09</t>
  </si>
  <si>
    <t>Phaeo&gt;Chl; depth =42</t>
  </si>
  <si>
    <t>15-10</t>
  </si>
  <si>
    <t>15-11</t>
  </si>
  <si>
    <t>15-12</t>
  </si>
  <si>
    <t>Phaeo&gt;Chl; depth = 15</t>
  </si>
  <si>
    <t>15-13</t>
  </si>
  <si>
    <t>Phaeo&gt;Chl; depth = 60m</t>
  </si>
  <si>
    <t>Phaeo&gt;Chl; depth =61m</t>
  </si>
  <si>
    <t>Phaeo&gt;Chl; depth =63m</t>
  </si>
  <si>
    <t>15-14</t>
  </si>
  <si>
    <t>15-15</t>
  </si>
  <si>
    <t>15-16</t>
  </si>
  <si>
    <t>15-17</t>
  </si>
  <si>
    <t>15-18</t>
  </si>
  <si>
    <t>Phaeo&gt;Chl; depth = 125</t>
  </si>
  <si>
    <t>very poor replicate</t>
  </si>
  <si>
    <t>15-19</t>
  </si>
  <si>
    <t>Phaeo&gt;Chl; depth = 17</t>
  </si>
  <si>
    <t>volume filtered not marked on logshee; assume 290</t>
  </si>
  <si>
    <t>Phaeo&gt;Chl; depth =102</t>
  </si>
  <si>
    <t>15-20</t>
  </si>
  <si>
    <t>there are three tissue capsules marked C7N5a;  two of them are entered as C7N4a and C7N4b because those tissue capsules were missing</t>
  </si>
  <si>
    <t>there are three tissue capsules marked C7N11b; two of them were entered as C7N8a and C7N8b because those tissue capsules were missing</t>
  </si>
  <si>
    <t>15-21</t>
  </si>
  <si>
    <t>15-22</t>
  </si>
  <si>
    <t>Phaeo&gt;Chl; depth = 3</t>
  </si>
  <si>
    <t>Phaeo&gt;Chl; depth = 24</t>
  </si>
  <si>
    <t>15-23</t>
  </si>
  <si>
    <t>Phaeo=Chl; depth = 42</t>
  </si>
  <si>
    <t>Phaeo&gt;Chl; depth = 42</t>
  </si>
  <si>
    <t>Phaeo = Chl; depth = 35</t>
  </si>
  <si>
    <t>Phaeo&gt;Chl; depth = 38</t>
  </si>
  <si>
    <t>Phaeo=Chl; depth = 4</t>
  </si>
  <si>
    <t>Phaeo=Chl; depth = 32</t>
  </si>
  <si>
    <t>Cal_052825</t>
  </si>
  <si>
    <t>15-25</t>
  </si>
  <si>
    <t>15-26</t>
  </si>
  <si>
    <t>15-27</t>
  </si>
  <si>
    <t>Phae&gt;Chl</t>
  </si>
  <si>
    <t>15-28</t>
  </si>
  <si>
    <t>15-29</t>
  </si>
  <si>
    <t>15-30</t>
  </si>
  <si>
    <t>Phae&gt;Chl;poor replicate</t>
  </si>
  <si>
    <t>15-31</t>
  </si>
  <si>
    <t>15-32</t>
  </si>
  <si>
    <t>spilled ~5mL of C14N5 &lt;10b; Phaeo&gt;Chl; depth=52</t>
  </si>
  <si>
    <t>tissue capsule was not marked with an A, B, &lt;10 A, or &lt;10 B</t>
  </si>
  <si>
    <t>tissue capsule was not marked with an A, B, &lt;10 A, or &lt;10 B; tissue capsule marked as C6N11, but numbers match better with C6N5</t>
  </si>
  <si>
    <t>tissue capsule not marked with an A or a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</si>
</sst>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m/d/yy\ h:mm;@"/>
    <numFmt numFmtId="167" formatCode="0.0000"/>
  </numFmts>
  <fonts count="19" x14ac:knownFonts="1">
    <font>
      <sz val="10"/>
      <name val="Arial"/>
    </font>
    <font>
      <sz val="8"/>
      <name val="Arial"/>
      <family val="2"/>
    </font>
    <font>
      <b/>
      <sz val="8"/>
      <name val="Arial"/>
      <family val="2"/>
    </font>
    <font>
      <sz val="8"/>
      <name val="Arial"/>
      <family val="2"/>
    </font>
    <font>
      <b/>
      <sz val="10"/>
      <color indexed="8"/>
      <name val="Arial"/>
      <family val="2"/>
    </font>
    <font>
      <sz val="10"/>
      <color indexed="8"/>
      <name val="Arial"/>
      <family val="2"/>
    </font>
    <font>
      <sz val="10"/>
      <name val="Arial"/>
      <family val="2"/>
    </font>
    <font>
      <b/>
      <sz val="10"/>
      <name val="Arial"/>
      <family val="2"/>
    </font>
    <font>
      <sz val="16"/>
      <name val="Arial"/>
      <family val="2"/>
    </font>
    <font>
      <b/>
      <sz val="16"/>
      <name val="Arial"/>
      <family val="2"/>
    </font>
    <font>
      <sz val="10"/>
      <color theme="1"/>
      <name val="Arial"/>
      <family val="2"/>
    </font>
    <font>
      <sz val="10"/>
      <color rgb="FFFF0000"/>
      <name val="Arial"/>
      <family val="2"/>
    </font>
    <font>
      <b/>
      <i/>
      <sz val="10"/>
      <name val="Arial"/>
      <family val="2"/>
    </font>
    <font>
      <b/>
      <i/>
      <sz val="10"/>
      <color indexed="8"/>
      <name val="Arial"/>
      <family val="2"/>
    </font>
    <font>
      <sz val="11"/>
      <name val="Arial"/>
      <family val="2"/>
    </font>
    <font>
      <b/>
      <sz val="20"/>
      <name val="Arial"/>
      <family val="2"/>
    </font>
    <font>
      <b/>
      <sz val="22"/>
      <name val="Arial"/>
      <family val="2"/>
    </font>
    <font>
      <sz val="10"/>
      <color rgb="FF000000"/>
      <name val="Arial"/>
      <family val="2"/>
    </font>
    <font>
      <sz val="11"/>
      <color rgb="FF9C0006"/>
      <name val="Calibri"/>
      <family val="2"/>
      <scheme val="minor"/>
    </font>
  </fonts>
  <fills count="25">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rgb="FF000000"/>
      </patternFill>
    </fill>
    <fill>
      <patternFill patternType="solid">
        <fgColor theme="0" tint="-0.249977111117893"/>
        <bgColor rgb="FF000000"/>
      </patternFill>
    </fill>
    <fill>
      <patternFill patternType="solid">
        <fgColor theme="0" tint="-0.34998626667073579"/>
        <bgColor rgb="FF000000"/>
      </patternFill>
    </fill>
    <fill>
      <patternFill patternType="solid">
        <fgColor theme="9" tint="0.59999389629810485"/>
        <bgColor rgb="FF000000"/>
      </patternFill>
    </fill>
    <fill>
      <patternFill patternType="solid">
        <fgColor theme="9" tint="0.39997558519241921"/>
        <bgColor indexed="64"/>
      </patternFill>
    </fill>
    <fill>
      <patternFill patternType="solid">
        <fgColor theme="9" tint="0.39997558519241921"/>
        <bgColor rgb="FF000000"/>
      </patternFill>
    </fill>
    <fill>
      <patternFill patternType="solid">
        <fgColor rgb="FFA6A6A6"/>
        <bgColor rgb="FF000000"/>
      </patternFill>
    </fill>
    <fill>
      <patternFill patternType="solid">
        <fgColor rgb="FFD9D9D9"/>
        <bgColor rgb="FF000000"/>
      </patternFill>
    </fill>
    <fill>
      <patternFill patternType="solid">
        <fgColor theme="5" tint="0.59999389629810485"/>
        <bgColor indexed="64"/>
      </patternFill>
    </fill>
    <fill>
      <patternFill patternType="solid">
        <fgColor rgb="FFFFC000"/>
        <bgColor indexed="64"/>
      </patternFill>
    </fill>
    <fill>
      <patternFill patternType="solid">
        <fgColor rgb="FFFFC000"/>
        <bgColor rgb="FF000000"/>
      </patternFill>
    </fill>
    <fill>
      <patternFill patternType="solid">
        <fgColor theme="0"/>
        <bgColor rgb="FF000000"/>
      </patternFill>
    </fill>
    <fill>
      <patternFill patternType="solid">
        <fgColor rgb="FFFFC7CE"/>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s>
  <cellStyleXfs count="3">
    <xf numFmtId="0" fontId="0" fillId="0" borderId="0"/>
    <xf numFmtId="0" fontId="6" fillId="0" borderId="0"/>
    <xf numFmtId="0" fontId="18" fillId="24" borderId="0" applyNumberFormat="0" applyBorder="0" applyAlignment="0" applyProtection="0"/>
  </cellStyleXfs>
  <cellXfs count="897">
    <xf numFmtId="0" fontId="0" fillId="0" borderId="0" xfId="0"/>
    <xf numFmtId="2" fontId="1" fillId="0" borderId="0" xfId="0" applyNumberFormat="1" applyFont="1" applyAlignment="1">
      <alignment horizontal="left"/>
    </xf>
    <xf numFmtId="0" fontId="1" fillId="0" borderId="0" xfId="0" applyFont="1" applyAlignment="1">
      <alignment horizontal="left"/>
    </xf>
    <xf numFmtId="0" fontId="2" fillId="0" borderId="0" xfId="0" applyFont="1" applyAlignment="1">
      <alignment horizontal="left"/>
    </xf>
    <xf numFmtId="166" fontId="1" fillId="0" borderId="0" xfId="0" applyNumberFormat="1" applyFont="1" applyAlignment="1">
      <alignment horizontal="left"/>
    </xf>
    <xf numFmtId="164" fontId="1" fillId="0" borderId="0" xfId="0" applyNumberFormat="1" applyFont="1" applyAlignment="1">
      <alignment horizontal="left"/>
    </xf>
    <xf numFmtId="0" fontId="1" fillId="0" borderId="1" xfId="0" applyFont="1" applyBorder="1" applyAlignment="1">
      <alignment horizontal="left"/>
    </xf>
    <xf numFmtId="165" fontId="1" fillId="0" borderId="0" xfId="0" applyNumberFormat="1" applyFont="1" applyAlignment="1">
      <alignment horizontal="left"/>
    </xf>
    <xf numFmtId="14" fontId="1" fillId="0" borderId="0" xfId="0" applyNumberFormat="1" applyFont="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xf>
    <xf numFmtId="0" fontId="0" fillId="0" borderId="1" xfId="0" applyBorder="1" applyAlignment="1">
      <alignment horizontal="center"/>
    </xf>
    <xf numFmtId="0" fontId="4" fillId="0" borderId="1" xfId="0" applyFont="1" applyBorder="1" applyAlignment="1">
      <alignment horizontal="center" vertical="center"/>
    </xf>
    <xf numFmtId="0" fontId="6" fillId="0" borderId="1" xfId="0" applyFont="1" applyBorder="1" applyAlignment="1">
      <alignment horizontal="center"/>
    </xf>
    <xf numFmtId="0" fontId="7" fillId="0" borderId="1" xfId="0" applyFont="1" applyBorder="1" applyAlignment="1">
      <alignment horizontal="center"/>
    </xf>
    <xf numFmtId="0" fontId="0" fillId="2" borderId="1" xfId="0" applyFill="1" applyBorder="1" applyAlignment="1">
      <alignment horizontal="center"/>
    </xf>
    <xf numFmtId="167" fontId="5" fillId="0" borderId="1" xfId="0" applyNumberFormat="1" applyFont="1" applyBorder="1" applyAlignment="1">
      <alignment horizontal="center" vertical="center"/>
    </xf>
    <xf numFmtId="0" fontId="0" fillId="4" borderId="1" xfId="0" applyFill="1" applyBorder="1" applyAlignment="1">
      <alignment horizontal="center"/>
    </xf>
    <xf numFmtId="0" fontId="6" fillId="4" borderId="1" xfId="0" applyFont="1" applyFill="1" applyBorder="1" applyAlignment="1">
      <alignment horizontal="center"/>
    </xf>
    <xf numFmtId="167" fontId="5" fillId="4" borderId="1" xfId="0" applyNumberFormat="1" applyFont="1" applyFill="1" applyBorder="1" applyAlignment="1">
      <alignment horizontal="center" vertical="center"/>
    </xf>
    <xf numFmtId="0" fontId="7" fillId="4" borderId="1" xfId="0" applyFont="1" applyFill="1" applyBorder="1" applyAlignment="1">
      <alignment horizont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2" fontId="0" fillId="4" borderId="1" xfId="0" applyNumberFormat="1" applyFill="1" applyBorder="1" applyAlignment="1">
      <alignment horizontal="center"/>
    </xf>
    <xf numFmtId="49" fontId="0" fillId="0" borderId="1" xfId="0" applyNumberFormat="1" applyBorder="1" applyAlignment="1">
      <alignment horizontal="center"/>
    </xf>
    <xf numFmtId="49" fontId="0" fillId="4" borderId="1" xfId="0" applyNumberFormat="1" applyFill="1" applyBorder="1" applyAlignment="1">
      <alignment horizontal="center"/>
    </xf>
    <xf numFmtId="22" fontId="5" fillId="0" borderId="1" xfId="0" applyNumberFormat="1" applyFont="1" applyBorder="1" applyAlignment="1">
      <alignment horizontal="center" vertical="center" wrapText="1"/>
    </xf>
    <xf numFmtId="0" fontId="5" fillId="4" borderId="1" xfId="0" applyFont="1" applyFill="1" applyBorder="1" applyAlignment="1">
      <alignment horizontal="center"/>
    </xf>
    <xf numFmtId="49" fontId="5" fillId="6" borderId="1" xfId="0" applyNumberFormat="1" applyFont="1" applyFill="1" applyBorder="1" applyAlignment="1">
      <alignment horizontal="center" vertical="center"/>
    </xf>
    <xf numFmtId="2" fontId="5"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5" fillId="2" borderId="1" xfId="0" applyFont="1" applyFill="1" applyBorder="1" applyAlignment="1">
      <alignment horizontal="left"/>
    </xf>
    <xf numFmtId="0" fontId="5" fillId="6" borderId="1" xfId="0" applyFont="1" applyFill="1" applyBorder="1" applyAlignment="1">
      <alignment horizontal="center" vertical="center"/>
    </xf>
    <xf numFmtId="0" fontId="4" fillId="0" borderId="1" xfId="0" applyFont="1" applyBorder="1" applyAlignment="1">
      <alignment horizontal="center"/>
    </xf>
    <xf numFmtId="167" fontId="0" fillId="0" borderId="1" xfId="0" applyNumberFormat="1" applyBorder="1" applyAlignment="1">
      <alignment horizontal="center"/>
    </xf>
    <xf numFmtId="49" fontId="6" fillId="0" borderId="1" xfId="0" applyNumberFormat="1" applyFont="1" applyBorder="1" applyAlignment="1">
      <alignment horizontal="center"/>
    </xf>
    <xf numFmtId="0" fontId="6" fillId="0" borderId="1" xfId="0" applyFont="1" applyBorder="1" applyAlignment="1">
      <alignment horizontal="left"/>
    </xf>
    <xf numFmtId="167" fontId="6" fillId="0" borderId="1" xfId="0" applyNumberFormat="1" applyFont="1" applyBorder="1" applyAlignment="1">
      <alignment horizontal="center"/>
    </xf>
    <xf numFmtId="2" fontId="5" fillId="4" borderId="1" xfId="0" applyNumberFormat="1" applyFont="1" applyFill="1" applyBorder="1" applyAlignment="1">
      <alignment horizontal="center" vertical="center"/>
    </xf>
    <xf numFmtId="0" fontId="4" fillId="0" borderId="0" xfId="0" applyFont="1" applyAlignment="1">
      <alignment horizontal="center"/>
    </xf>
    <xf numFmtId="0" fontId="4" fillId="6" borderId="0" xfId="0" applyFont="1" applyFill="1" applyAlignment="1">
      <alignment horizontal="center"/>
    </xf>
    <xf numFmtId="0" fontId="5" fillId="0" borderId="0" xfId="0" applyFont="1" applyAlignment="1">
      <alignment horizontal="center"/>
    </xf>
    <xf numFmtId="0" fontId="0" fillId="0" borderId="0" xfId="0" applyAlignment="1">
      <alignment horizontal="center"/>
    </xf>
    <xf numFmtId="0" fontId="0" fillId="4" borderId="0" xfId="0" applyFill="1" applyAlignment="1">
      <alignment horizontal="center"/>
    </xf>
    <xf numFmtId="0" fontId="6" fillId="0" borderId="0" xfId="0" applyFont="1" applyAlignment="1">
      <alignment horizontal="center"/>
    </xf>
    <xf numFmtId="0" fontId="7" fillId="0" borderId="0" xfId="0" applyFont="1" applyAlignment="1">
      <alignment horizontal="center"/>
    </xf>
    <xf numFmtId="0" fontId="0" fillId="2" borderId="0" xfId="0" applyFill="1" applyAlignment="1">
      <alignment horizontal="center"/>
    </xf>
    <xf numFmtId="49" fontId="0" fillId="0" borderId="0" xfId="0" applyNumberFormat="1" applyAlignment="1">
      <alignment horizontal="center"/>
    </xf>
    <xf numFmtId="2" fontId="0" fillId="0" borderId="0" xfId="0" applyNumberFormat="1" applyAlignment="1">
      <alignment horizontal="center"/>
    </xf>
    <xf numFmtId="167" fontId="0" fillId="0" borderId="0" xfId="0" applyNumberFormat="1" applyAlignment="1">
      <alignment horizontal="center"/>
    </xf>
    <xf numFmtId="2" fontId="4" fillId="0" borderId="1" xfId="0" applyNumberFormat="1" applyFont="1" applyBorder="1" applyAlignment="1">
      <alignment horizontal="center" vertical="center" wrapText="1"/>
    </xf>
    <xf numFmtId="167" fontId="4"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xf>
    <xf numFmtId="22" fontId="5" fillId="6" borderId="1" xfId="0" applyNumberFormat="1" applyFont="1" applyFill="1" applyBorder="1" applyAlignment="1">
      <alignment horizontal="center" vertical="center" wrapText="1"/>
    </xf>
    <xf numFmtId="2"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wrapText="1"/>
    </xf>
    <xf numFmtId="167" fontId="5" fillId="6"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5" fillId="6" borderId="1" xfId="0" applyFont="1" applyFill="1" applyBorder="1" applyAlignment="1">
      <alignment horizontal="left"/>
    </xf>
    <xf numFmtId="0" fontId="5" fillId="0" borderId="1" xfId="0" applyFont="1" applyBorder="1" applyAlignment="1">
      <alignment horizontal="left"/>
    </xf>
    <xf numFmtId="0" fontId="4" fillId="6" borderId="1" xfId="0" applyFont="1" applyFill="1" applyBorder="1" applyAlignment="1">
      <alignment horizontal="center"/>
    </xf>
    <xf numFmtId="0" fontId="4" fillId="2" borderId="1" xfId="0" applyFont="1" applyFill="1" applyBorder="1" applyAlignment="1">
      <alignment horizontal="left"/>
    </xf>
    <xf numFmtId="0" fontId="5" fillId="5" borderId="1" xfId="0" applyFont="1" applyFill="1" applyBorder="1" applyAlignment="1">
      <alignment horizontal="center" vertical="center" wrapText="1"/>
    </xf>
    <xf numFmtId="0" fontId="5" fillId="0" borderId="1" xfId="0" quotePrefix="1" applyFont="1" applyBorder="1" applyAlignment="1">
      <alignment horizontal="center" vertical="center" wrapText="1"/>
    </xf>
    <xf numFmtId="0" fontId="5" fillId="4" borderId="1" xfId="0" applyFont="1" applyFill="1" applyBorder="1" applyAlignment="1">
      <alignment horizontal="left"/>
    </xf>
    <xf numFmtId="2" fontId="0" fillId="0" borderId="1" xfId="0" applyNumberFormat="1" applyBorder="1" applyAlignment="1">
      <alignment horizontal="center"/>
    </xf>
    <xf numFmtId="0" fontId="6" fillId="5" borderId="0" xfId="0" applyFont="1" applyFill="1" applyAlignment="1">
      <alignment horizontal="center"/>
    </xf>
    <xf numFmtId="0" fontId="5" fillId="5" borderId="1" xfId="0" applyFont="1" applyFill="1" applyBorder="1" applyAlignment="1">
      <alignment horizontal="center" vertical="center"/>
    </xf>
    <xf numFmtId="0" fontId="0" fillId="5" borderId="0" xfId="0" applyFill="1" applyAlignment="1">
      <alignment horizontal="center"/>
    </xf>
    <xf numFmtId="0" fontId="5" fillId="0" borderId="3" xfId="0" applyFont="1" applyBorder="1" applyAlignment="1">
      <alignment horizontal="center" vertical="center"/>
    </xf>
    <xf numFmtId="2" fontId="0" fillId="0" borderId="3" xfId="0" applyNumberFormat="1" applyBorder="1" applyAlignment="1">
      <alignment horizontal="center"/>
    </xf>
    <xf numFmtId="167" fontId="5" fillId="0" borderId="3" xfId="0" applyNumberFormat="1" applyFont="1" applyBorder="1" applyAlignment="1">
      <alignment horizontal="center" vertical="center"/>
    </xf>
    <xf numFmtId="165" fontId="4" fillId="0" borderId="2"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165" fontId="4" fillId="3" borderId="1" xfId="0" applyNumberFormat="1" applyFont="1" applyFill="1" applyBorder="1" applyAlignment="1">
      <alignment horizontal="center" vertical="center" wrapText="1"/>
    </xf>
    <xf numFmtId="165" fontId="5" fillId="0" borderId="1" xfId="0" applyNumberFormat="1" applyFont="1" applyBorder="1" applyAlignment="1">
      <alignment horizontal="center" vertical="center"/>
    </xf>
    <xf numFmtId="165" fontId="5" fillId="0" borderId="0" xfId="0" applyNumberFormat="1" applyFont="1" applyAlignment="1">
      <alignment horizontal="center" vertical="center"/>
    </xf>
    <xf numFmtId="165" fontId="0" fillId="0" borderId="0" xfId="0" applyNumberFormat="1" applyAlignment="1">
      <alignment horizontal="center"/>
    </xf>
    <xf numFmtId="0" fontId="6" fillId="6" borderId="0" xfId="0" applyFont="1" applyFill="1" applyAlignment="1">
      <alignment horizontal="center"/>
    </xf>
    <xf numFmtId="0" fontId="0" fillId="6" borderId="0" xfId="0" applyFill="1" applyAlignment="1">
      <alignment horizontal="center"/>
    </xf>
    <xf numFmtId="2" fontId="0" fillId="6" borderId="0" xfId="0" applyNumberFormat="1" applyFill="1" applyAlignment="1">
      <alignment horizontal="center"/>
    </xf>
    <xf numFmtId="0" fontId="7" fillId="6" borderId="0" xfId="0" applyFont="1" applyFill="1" applyAlignment="1">
      <alignment horizontal="center"/>
    </xf>
    <xf numFmtId="49" fontId="0" fillId="6" borderId="0" xfId="0" applyNumberFormat="1" applyFill="1" applyAlignment="1">
      <alignment horizontal="center"/>
    </xf>
    <xf numFmtId="49" fontId="6" fillId="0" borderId="0" xfId="0" applyNumberFormat="1" applyFont="1" applyAlignment="1">
      <alignment horizontal="center"/>
    </xf>
    <xf numFmtId="0" fontId="8" fillId="0" borderId="0" xfId="0" applyFont="1"/>
    <xf numFmtId="0" fontId="9" fillId="0" borderId="0" xfId="0" applyFont="1"/>
    <xf numFmtId="2" fontId="6" fillId="0" borderId="0" xfId="0" applyNumberFormat="1" applyFont="1" applyAlignment="1">
      <alignment horizontal="center"/>
    </xf>
    <xf numFmtId="49" fontId="6" fillId="6" borderId="0" xfId="0" applyNumberFormat="1" applyFont="1" applyFill="1" applyAlignment="1">
      <alignment horizontal="center"/>
    </xf>
    <xf numFmtId="49" fontId="6" fillId="4" borderId="1" xfId="0" applyNumberFormat="1" applyFont="1" applyFill="1" applyBorder="1" applyAlignment="1">
      <alignment horizontal="center"/>
    </xf>
    <xf numFmtId="0" fontId="6" fillId="0" borderId="0" xfId="1" applyAlignment="1">
      <alignment horizontal="center"/>
    </xf>
    <xf numFmtId="0" fontId="0" fillId="0" borderId="5" xfId="0" applyBorder="1" applyAlignment="1">
      <alignment horizontal="center"/>
    </xf>
    <xf numFmtId="0" fontId="7" fillId="0" borderId="5" xfId="0" applyFont="1" applyBorder="1" applyAlignment="1">
      <alignment horizontal="center"/>
    </xf>
    <xf numFmtId="0" fontId="6" fillId="0" borderId="5" xfId="0" applyFont="1" applyBorder="1" applyAlignment="1">
      <alignment horizontal="center"/>
    </xf>
    <xf numFmtId="0" fontId="5" fillId="2" borderId="0" xfId="0" applyFont="1" applyFill="1" applyAlignment="1">
      <alignment horizontal="left"/>
    </xf>
    <xf numFmtId="0" fontId="0" fillId="0" borderId="0" xfId="0" applyAlignment="1">
      <alignment horizontal="center" vertical="center" wrapText="1"/>
    </xf>
    <xf numFmtId="2" fontId="0" fillId="5" borderId="0" xfId="0" applyNumberFormat="1" applyFill="1" applyAlignment="1">
      <alignment horizontal="center"/>
    </xf>
    <xf numFmtId="0" fontId="7" fillId="5" borderId="0" xfId="0" applyFont="1" applyFill="1" applyAlignment="1">
      <alignment horizontal="center"/>
    </xf>
    <xf numFmtId="165" fontId="5" fillId="5" borderId="0" xfId="0" applyNumberFormat="1" applyFont="1" applyFill="1" applyAlignment="1">
      <alignment horizontal="center" vertical="center"/>
    </xf>
    <xf numFmtId="49" fontId="0" fillId="5" borderId="0" xfId="0" applyNumberFormat="1" applyFill="1" applyAlignment="1">
      <alignment horizontal="center"/>
    </xf>
    <xf numFmtId="49" fontId="6" fillId="5" borderId="0" xfId="0" applyNumberFormat="1" applyFont="1" applyFill="1" applyAlignment="1">
      <alignment horizontal="center"/>
    </xf>
    <xf numFmtId="0" fontId="5" fillId="5" borderId="3" xfId="0" applyFont="1" applyFill="1" applyBorder="1" applyAlignment="1">
      <alignment horizontal="center" vertical="center"/>
    </xf>
    <xf numFmtId="2" fontId="0" fillId="0" borderId="5" xfId="0" applyNumberFormat="1" applyBorder="1" applyAlignment="1">
      <alignment horizontal="center"/>
    </xf>
    <xf numFmtId="0" fontId="0" fillId="2" borderId="5" xfId="0" applyFill="1" applyBorder="1" applyAlignment="1">
      <alignment horizontal="center"/>
    </xf>
    <xf numFmtId="49" fontId="0" fillId="0" borderId="5" xfId="0" applyNumberFormat="1" applyBorder="1" applyAlignment="1">
      <alignment horizontal="center"/>
    </xf>
    <xf numFmtId="0" fontId="0" fillId="0" borderId="0" xfId="0"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167" fontId="5" fillId="0" borderId="7" xfId="0" applyNumberFormat="1" applyFont="1" applyBorder="1" applyAlignment="1">
      <alignment horizontal="center" vertical="center"/>
    </xf>
    <xf numFmtId="0" fontId="5" fillId="0" borderId="0" xfId="0" applyFont="1" applyAlignment="1">
      <alignment horizontal="center" vertical="center"/>
    </xf>
    <xf numFmtId="167" fontId="5" fillId="0" borderId="0" xfId="0" applyNumberFormat="1" applyFont="1" applyAlignment="1">
      <alignment horizontal="center" vertical="center"/>
    </xf>
    <xf numFmtId="0" fontId="0" fillId="0" borderId="8" xfId="0" applyBorder="1" applyAlignment="1">
      <alignment horizontal="center"/>
    </xf>
    <xf numFmtId="0" fontId="6" fillId="0" borderId="9" xfId="0" applyFont="1" applyBorder="1" applyAlignment="1">
      <alignment horizontal="center"/>
    </xf>
    <xf numFmtId="0" fontId="0" fillId="0" borderId="9" xfId="0" applyBorder="1" applyAlignment="1">
      <alignment horizontal="center"/>
    </xf>
    <xf numFmtId="0" fontId="5" fillId="0" borderId="2" xfId="0" applyFont="1" applyBorder="1" applyAlignment="1">
      <alignment horizontal="center" vertical="center"/>
    </xf>
    <xf numFmtId="2" fontId="0" fillId="0" borderId="9" xfId="0" applyNumberFormat="1" applyBorder="1" applyAlignment="1">
      <alignment horizontal="center"/>
    </xf>
    <xf numFmtId="0" fontId="7" fillId="0" borderId="9" xfId="0" applyFont="1" applyBorder="1" applyAlignment="1">
      <alignment horizontal="center"/>
    </xf>
    <xf numFmtId="0" fontId="0" fillId="2" borderId="9" xfId="0" applyFill="1" applyBorder="1" applyAlignment="1">
      <alignment horizontal="center"/>
    </xf>
    <xf numFmtId="165" fontId="5" fillId="0" borderId="9" xfId="0" applyNumberFormat="1" applyFont="1" applyBorder="1" applyAlignment="1">
      <alignment horizontal="center" vertical="center"/>
    </xf>
    <xf numFmtId="49" fontId="0" fillId="0" borderId="9" xfId="0" applyNumberFormat="1" applyBorder="1" applyAlignment="1">
      <alignment horizontal="center"/>
    </xf>
    <xf numFmtId="49" fontId="6" fillId="0" borderId="9" xfId="0" applyNumberFormat="1" applyFont="1" applyBorder="1" applyAlignment="1">
      <alignment horizontal="center"/>
    </xf>
    <xf numFmtId="0" fontId="5" fillId="0" borderId="11" xfId="0" applyFont="1" applyBorder="1" applyAlignment="1">
      <alignment horizontal="center" vertical="center"/>
    </xf>
    <xf numFmtId="167" fontId="5" fillId="0" borderId="2" xfId="0" applyNumberFormat="1" applyFont="1" applyBorder="1" applyAlignment="1">
      <alignment horizontal="center" vertical="center"/>
    </xf>
    <xf numFmtId="165" fontId="5" fillId="6" borderId="0" xfId="0" applyNumberFormat="1" applyFont="1" applyFill="1" applyAlignment="1">
      <alignment horizontal="center" vertical="center"/>
    </xf>
    <xf numFmtId="0" fontId="0" fillId="6" borderId="0" xfId="0" applyFill="1" applyAlignment="1">
      <alignment horizontal="center" vertical="center"/>
    </xf>
    <xf numFmtId="1" fontId="4" fillId="0" borderId="1" xfId="0" applyNumberFormat="1" applyFont="1" applyBorder="1" applyAlignment="1">
      <alignment horizontal="center" vertical="center" wrapText="1"/>
    </xf>
    <xf numFmtId="1" fontId="5" fillId="0" borderId="0" xfId="0" applyNumberFormat="1" applyFont="1" applyAlignment="1">
      <alignment horizontal="center" vertical="center"/>
    </xf>
    <xf numFmtId="1" fontId="5" fillId="6" borderId="0" xfId="0" applyNumberFormat="1" applyFont="1" applyFill="1" applyAlignment="1">
      <alignment horizontal="center" vertical="center"/>
    </xf>
    <xf numFmtId="1" fontId="0" fillId="0" borderId="0" xfId="0" applyNumberFormat="1" applyAlignment="1">
      <alignment horizontal="center"/>
    </xf>
    <xf numFmtId="22" fontId="0" fillId="6" borderId="1" xfId="0" applyNumberFormat="1" applyFill="1" applyBorder="1" applyAlignment="1">
      <alignment horizontal="center" vertical="center"/>
    </xf>
    <xf numFmtId="22" fontId="0" fillId="0" borderId="1" xfId="0" applyNumberFormat="1" applyBorder="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22" fontId="0" fillId="4" borderId="1" xfId="0" applyNumberFormat="1" applyFill="1" applyBorder="1" applyAlignment="1">
      <alignment horizontal="center" vertical="center"/>
    </xf>
    <xf numFmtId="0" fontId="6" fillId="4" borderId="1" xfId="0" applyFont="1" applyFill="1" applyBorder="1" applyAlignment="1">
      <alignment horizontal="center" vertical="center"/>
    </xf>
    <xf numFmtId="0" fontId="6" fillId="0" borderId="1" xfId="0" applyFont="1" applyBorder="1" applyAlignment="1">
      <alignment horizontal="center" vertical="center"/>
    </xf>
    <xf numFmtId="0" fontId="6" fillId="7" borderId="1" xfId="0" applyFont="1" applyFill="1" applyBorder="1" applyAlignment="1">
      <alignment horizontal="center" vertical="center"/>
    </xf>
    <xf numFmtId="0" fontId="0" fillId="5" borderId="1" xfId="0" applyFill="1" applyBorder="1" applyAlignment="1">
      <alignment horizontal="center" vertical="center"/>
    </xf>
    <xf numFmtId="0" fontId="0" fillId="0" borderId="9" xfId="0" applyBorder="1" applyAlignment="1">
      <alignment horizontal="center" vertical="center"/>
    </xf>
    <xf numFmtId="0" fontId="10" fillId="0" borderId="0" xfId="0" applyFont="1" applyAlignment="1">
      <alignment horizontal="center" vertical="center"/>
    </xf>
    <xf numFmtId="0" fontId="6" fillId="0" borderId="0" xfId="0" applyFont="1" applyAlignment="1">
      <alignment horizontal="center" vertical="center"/>
    </xf>
    <xf numFmtId="0" fontId="0" fillId="8" borderId="0" xfId="0" applyFill="1" applyAlignment="1">
      <alignment horizontal="center" vertical="center"/>
    </xf>
    <xf numFmtId="0" fontId="0" fillId="0" borderId="5" xfId="0" applyBorder="1" applyAlignment="1">
      <alignment horizontal="center" vertical="center"/>
    </xf>
    <xf numFmtId="0" fontId="0" fillId="5" borderId="0" xfId="0" applyFill="1" applyAlignment="1">
      <alignment horizontal="center" vertical="center"/>
    </xf>
    <xf numFmtId="0" fontId="6" fillId="5" borderId="0" xfId="0" applyFont="1" applyFill="1" applyAlignment="1">
      <alignment horizontal="center" vertical="center"/>
    </xf>
    <xf numFmtId="0" fontId="7" fillId="0" borderId="1" xfId="0" applyFont="1" applyBorder="1" applyAlignment="1">
      <alignment horizontal="center" vertical="center"/>
    </xf>
    <xf numFmtId="0" fontId="0" fillId="0" borderId="4" xfId="0" applyBorder="1" applyAlignment="1">
      <alignment horizontal="center" vertical="center"/>
    </xf>
    <xf numFmtId="0" fontId="0" fillId="6" borderId="4" xfId="0" applyFill="1" applyBorder="1" applyAlignment="1">
      <alignment horizontal="center" vertical="center"/>
    </xf>
    <xf numFmtId="0" fontId="0" fillId="0" borderId="10" xfId="0" applyBorder="1" applyAlignment="1">
      <alignment horizontal="center" vertical="center"/>
    </xf>
    <xf numFmtId="0" fontId="4" fillId="0" borderId="1" xfId="0" applyFont="1" applyBorder="1"/>
    <xf numFmtId="0" fontId="6" fillId="0" borderId="0" xfId="0" applyFont="1"/>
    <xf numFmtId="0" fontId="6" fillId="6" borderId="0" xfId="0" applyFont="1" applyFill="1"/>
    <xf numFmtId="0" fontId="6" fillId="0" borderId="9" xfId="0" applyFont="1" applyBorder="1"/>
    <xf numFmtId="0" fontId="0" fillId="6" borderId="0" xfId="0" applyFill="1"/>
    <xf numFmtId="0" fontId="5" fillId="6" borderId="0" xfId="0" applyFont="1" applyFill="1" applyAlignment="1">
      <alignment horizontal="center" vertical="center"/>
    </xf>
    <xf numFmtId="167" fontId="5" fillId="6" borderId="0" xfId="0" applyNumberFormat="1" applyFont="1" applyFill="1" applyAlignment="1">
      <alignment horizontal="center" vertical="center"/>
    </xf>
    <xf numFmtId="167" fontId="0" fillId="6" borderId="0" xfId="0" applyNumberFormat="1" applyFill="1" applyAlignment="1">
      <alignment horizontal="center"/>
    </xf>
    <xf numFmtId="0" fontId="0" fillId="6" borderId="0" xfId="0" applyFill="1" applyAlignment="1">
      <alignment horizontal="left"/>
    </xf>
    <xf numFmtId="0" fontId="0" fillId="6" borderId="1" xfId="0" applyFill="1" applyBorder="1" applyAlignment="1">
      <alignment horizontal="center"/>
    </xf>
    <xf numFmtId="0" fontId="6" fillId="6" borderId="1" xfId="0" applyFont="1" applyFill="1" applyBorder="1" applyAlignment="1">
      <alignment horizontal="center"/>
    </xf>
    <xf numFmtId="0" fontId="0" fillId="6" borderId="1" xfId="0" applyFill="1" applyBorder="1" applyAlignment="1">
      <alignment horizontal="center" vertical="center"/>
    </xf>
    <xf numFmtId="0" fontId="7" fillId="6" borderId="1" xfId="0" applyFont="1" applyFill="1" applyBorder="1" applyAlignment="1">
      <alignment horizontal="center"/>
    </xf>
    <xf numFmtId="165" fontId="5" fillId="6" borderId="1" xfId="0" applyNumberFormat="1" applyFont="1" applyFill="1" applyBorder="1" applyAlignment="1">
      <alignment horizontal="center" vertical="center"/>
    </xf>
    <xf numFmtId="49" fontId="0" fillId="6" borderId="1" xfId="0" applyNumberFormat="1" applyFill="1" applyBorder="1" applyAlignment="1">
      <alignment horizontal="center"/>
    </xf>
    <xf numFmtId="49" fontId="6" fillId="6" borderId="1" xfId="0" applyNumberFormat="1" applyFont="1" applyFill="1" applyBorder="1" applyAlignment="1">
      <alignment horizontal="center"/>
    </xf>
    <xf numFmtId="0" fontId="6" fillId="6" borderId="1" xfId="0" applyFont="1" applyFill="1" applyBorder="1" applyAlignment="1">
      <alignment horizontal="left"/>
    </xf>
    <xf numFmtId="0" fontId="5" fillId="6" borderId="3" xfId="0" applyFont="1" applyFill="1" applyBorder="1" applyAlignment="1">
      <alignment horizontal="center" vertical="center"/>
    </xf>
    <xf numFmtId="1" fontId="5" fillId="0" borderId="1" xfId="0" applyNumberFormat="1" applyFont="1" applyBorder="1" applyAlignment="1">
      <alignment horizontal="center" vertical="center"/>
    </xf>
    <xf numFmtId="1" fontId="5" fillId="6" borderId="1" xfId="0" applyNumberFormat="1" applyFont="1" applyFill="1" applyBorder="1" applyAlignment="1">
      <alignment horizontal="center" vertical="center"/>
    </xf>
    <xf numFmtId="1" fontId="5" fillId="4" borderId="1" xfId="0" applyNumberFormat="1" applyFont="1" applyFill="1" applyBorder="1" applyAlignment="1">
      <alignment horizontal="center" vertical="center"/>
    </xf>
    <xf numFmtId="1" fontId="5" fillId="0" borderId="2" xfId="0" applyNumberFormat="1" applyFont="1" applyBorder="1" applyAlignment="1">
      <alignment horizontal="center" vertical="center"/>
    </xf>
    <xf numFmtId="1" fontId="5" fillId="0" borderId="7" xfId="0" applyNumberFormat="1" applyFont="1" applyBorder="1" applyAlignment="1">
      <alignment horizontal="center" vertical="center"/>
    </xf>
    <xf numFmtId="1" fontId="5" fillId="0" borderId="9" xfId="0" applyNumberFormat="1" applyFont="1" applyBorder="1" applyAlignment="1">
      <alignment horizontal="center" vertical="center"/>
    </xf>
    <xf numFmtId="1" fontId="5" fillId="0" borderId="3" xfId="0" applyNumberFormat="1" applyFont="1" applyBorder="1" applyAlignment="1">
      <alignment horizontal="center" vertical="center"/>
    </xf>
    <xf numFmtId="167" fontId="4" fillId="2" borderId="1" xfId="0" applyNumberFormat="1" applyFont="1" applyFill="1" applyBorder="1" applyAlignment="1">
      <alignment horizontal="center" vertical="center" wrapText="1"/>
    </xf>
    <xf numFmtId="167" fontId="0" fillId="2" borderId="1" xfId="0" applyNumberFormat="1" applyFill="1" applyBorder="1" applyAlignment="1">
      <alignment horizontal="center"/>
    </xf>
    <xf numFmtId="167" fontId="0" fillId="2" borderId="0" xfId="0" applyNumberFormat="1" applyFill="1" applyAlignment="1">
      <alignment horizontal="center"/>
    </xf>
    <xf numFmtId="2" fontId="0" fillId="6" borderId="1" xfId="0" applyNumberFormat="1" applyFill="1" applyBorder="1" applyAlignment="1">
      <alignment horizontal="center"/>
    </xf>
    <xf numFmtId="2" fontId="0" fillId="6" borderId="3" xfId="0" applyNumberFormat="1" applyFill="1" applyBorder="1" applyAlignment="1">
      <alignment horizontal="center"/>
    </xf>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0" fontId="5" fillId="9" borderId="1" xfId="0" applyFont="1" applyFill="1" applyBorder="1" applyAlignment="1">
      <alignment horizontal="center" vertical="center"/>
    </xf>
    <xf numFmtId="0" fontId="0" fillId="9" borderId="1" xfId="0" applyFill="1" applyBorder="1" applyAlignment="1">
      <alignment horizontal="center" vertical="center"/>
    </xf>
    <xf numFmtId="2" fontId="5" fillId="9" borderId="1" xfId="0" applyNumberFormat="1" applyFont="1" applyFill="1" applyBorder="1" applyAlignment="1">
      <alignment horizontal="center" vertical="center"/>
    </xf>
    <xf numFmtId="167" fontId="5" fillId="9" borderId="1" xfId="0" applyNumberFormat="1" applyFont="1" applyFill="1" applyBorder="1" applyAlignment="1">
      <alignment horizontal="center" vertical="center"/>
    </xf>
    <xf numFmtId="165" fontId="5" fillId="9" borderId="1" xfId="0" applyNumberFormat="1" applyFont="1" applyFill="1" applyBorder="1" applyAlignment="1">
      <alignment horizontal="center" vertical="center"/>
    </xf>
    <xf numFmtId="1" fontId="5" fillId="9" borderId="1" xfId="0" applyNumberFormat="1" applyFont="1" applyFill="1" applyBorder="1" applyAlignment="1">
      <alignment horizontal="center" vertical="center"/>
    </xf>
    <xf numFmtId="0" fontId="5" fillId="6" borderId="1" xfId="0" applyFont="1" applyFill="1" applyBorder="1" applyAlignment="1">
      <alignment horizontal="center"/>
    </xf>
    <xf numFmtId="0" fontId="6" fillId="6" borderId="1" xfId="0" applyFont="1" applyFill="1" applyBorder="1" applyAlignment="1">
      <alignment horizontal="center" vertical="center"/>
    </xf>
    <xf numFmtId="22" fontId="6" fillId="4" borderId="1" xfId="0" applyNumberFormat="1" applyFont="1" applyFill="1" applyBorder="1" applyAlignment="1">
      <alignment horizontal="center" vertical="center"/>
    </xf>
    <xf numFmtId="2" fontId="6" fillId="4" borderId="1" xfId="0" applyNumberFormat="1" applyFont="1" applyFill="1" applyBorder="1" applyAlignment="1">
      <alignment horizontal="center"/>
    </xf>
    <xf numFmtId="167" fontId="6" fillId="4" borderId="1" xfId="0" applyNumberFormat="1" applyFont="1" applyFill="1" applyBorder="1" applyAlignment="1">
      <alignment horizontal="center" vertical="center"/>
    </xf>
    <xf numFmtId="0" fontId="6" fillId="4" borderId="0" xfId="0" applyFont="1" applyFill="1" applyAlignment="1">
      <alignment horizontal="center"/>
    </xf>
    <xf numFmtId="167" fontId="0" fillId="6" borderId="1" xfId="0" applyNumberFormat="1" applyFill="1" applyBorder="1" applyAlignment="1">
      <alignment horizontal="center"/>
    </xf>
    <xf numFmtId="0" fontId="6" fillId="0" borderId="7" xfId="0" applyFont="1" applyBorder="1" applyAlignment="1">
      <alignment horizontal="center"/>
    </xf>
    <xf numFmtId="0" fontId="0" fillId="0" borderId="7" xfId="0" applyBorder="1" applyAlignment="1">
      <alignment horizontal="center" vertical="center"/>
    </xf>
    <xf numFmtId="0" fontId="6" fillId="0" borderId="7" xfId="0" applyFont="1" applyBorder="1" applyAlignment="1">
      <alignment horizontal="center" vertical="center"/>
    </xf>
    <xf numFmtId="2" fontId="0" fillId="0" borderId="7" xfId="0" applyNumberFormat="1" applyBorder="1" applyAlignment="1">
      <alignment horizontal="center"/>
    </xf>
    <xf numFmtId="0" fontId="7" fillId="0" borderId="7" xfId="0" applyFont="1" applyBorder="1" applyAlignment="1">
      <alignment horizontal="center"/>
    </xf>
    <xf numFmtId="167" fontId="0" fillId="0" borderId="7" xfId="0" applyNumberFormat="1" applyBorder="1" applyAlignment="1">
      <alignment horizontal="center"/>
    </xf>
    <xf numFmtId="165" fontId="5" fillId="0" borderId="7" xfId="0" applyNumberFormat="1" applyFont="1" applyBorder="1" applyAlignment="1">
      <alignment horizontal="center" vertical="center"/>
    </xf>
    <xf numFmtId="0" fontId="0" fillId="0" borderId="7" xfId="0" applyBorder="1" applyAlignment="1">
      <alignment horizontal="center"/>
    </xf>
    <xf numFmtId="49" fontId="6" fillId="0" borderId="7" xfId="0" applyNumberFormat="1" applyFont="1" applyBorder="1" applyAlignment="1">
      <alignment horizontal="center"/>
    </xf>
    <xf numFmtId="2" fontId="5" fillId="0" borderId="7" xfId="0" applyNumberFormat="1" applyFont="1" applyBorder="1" applyAlignment="1">
      <alignment horizontal="center" vertical="center"/>
    </xf>
    <xf numFmtId="0" fontId="6" fillId="0" borderId="2" xfId="0" applyFont="1" applyBorder="1" applyAlignment="1">
      <alignment horizontal="center"/>
    </xf>
    <xf numFmtId="0" fontId="0" fillId="0" borderId="2" xfId="0" applyBorder="1" applyAlignment="1">
      <alignment horizontal="center" vertical="center"/>
    </xf>
    <xf numFmtId="2" fontId="5" fillId="0" borderId="2" xfId="0" applyNumberFormat="1" applyFont="1" applyBorder="1" applyAlignment="1">
      <alignment horizontal="center" vertical="center"/>
    </xf>
    <xf numFmtId="2" fontId="0" fillId="0" borderId="2" xfId="0" applyNumberFormat="1" applyBorder="1" applyAlignment="1">
      <alignment horizontal="center"/>
    </xf>
    <xf numFmtId="0" fontId="7" fillId="0" borderId="2" xfId="0" applyFont="1" applyBorder="1" applyAlignment="1">
      <alignment horizontal="center"/>
    </xf>
    <xf numFmtId="167" fontId="0" fillId="0" borderId="2" xfId="0" applyNumberFormat="1" applyBorder="1" applyAlignment="1">
      <alignment horizontal="center"/>
    </xf>
    <xf numFmtId="165" fontId="5" fillId="0" borderId="2" xfId="0" applyNumberFormat="1" applyFont="1" applyBorder="1" applyAlignment="1">
      <alignment horizontal="center" vertical="center"/>
    </xf>
    <xf numFmtId="0" fontId="0" fillId="0" borderId="2" xfId="0" applyBorder="1" applyAlignment="1">
      <alignment horizontal="center"/>
    </xf>
    <xf numFmtId="49" fontId="6" fillId="0" borderId="2" xfId="0" applyNumberFormat="1" applyFont="1" applyBorder="1" applyAlignment="1">
      <alignment horizontal="center"/>
    </xf>
    <xf numFmtId="167" fontId="6" fillId="0" borderId="7" xfId="0" applyNumberFormat="1" applyFont="1" applyBorder="1" applyAlignment="1">
      <alignment horizontal="center"/>
    </xf>
    <xf numFmtId="49" fontId="0" fillId="0" borderId="7" xfId="0" applyNumberFormat="1" applyBorder="1" applyAlignment="1">
      <alignment horizontal="center"/>
    </xf>
    <xf numFmtId="0" fontId="0" fillId="5" borderId="2" xfId="0" applyFill="1" applyBorder="1" applyAlignment="1">
      <alignment horizontal="center" vertical="center"/>
    </xf>
    <xf numFmtId="0" fontId="6" fillId="0" borderId="2" xfId="0" applyFont="1" applyBorder="1" applyAlignment="1">
      <alignment horizontal="center" vertical="center"/>
    </xf>
    <xf numFmtId="49" fontId="0" fillId="0" borderId="2" xfId="0" applyNumberFormat="1" applyBorder="1" applyAlignment="1">
      <alignment horizontal="center"/>
    </xf>
    <xf numFmtId="0" fontId="6" fillId="9" borderId="1" xfId="0" applyFont="1" applyFill="1" applyBorder="1" applyAlignment="1">
      <alignment horizontal="center"/>
    </xf>
    <xf numFmtId="2" fontId="0" fillId="9" borderId="1" xfId="0" applyNumberFormat="1" applyFill="1" applyBorder="1" applyAlignment="1">
      <alignment horizontal="center"/>
    </xf>
    <xf numFmtId="0" fontId="7" fillId="9" borderId="1" xfId="0" applyFont="1" applyFill="1" applyBorder="1" applyAlignment="1">
      <alignment horizontal="center"/>
    </xf>
    <xf numFmtId="167" fontId="0" fillId="9" borderId="1" xfId="0" applyNumberFormat="1" applyFill="1" applyBorder="1" applyAlignment="1">
      <alignment horizontal="center"/>
    </xf>
    <xf numFmtId="0" fontId="0" fillId="9" borderId="1" xfId="0" applyFill="1" applyBorder="1" applyAlignment="1">
      <alignment horizontal="center"/>
    </xf>
    <xf numFmtId="49" fontId="6" fillId="9" borderId="1" xfId="0" applyNumberFormat="1" applyFont="1" applyFill="1" applyBorder="1" applyAlignment="1">
      <alignment horizontal="center"/>
    </xf>
    <xf numFmtId="0" fontId="0" fillId="9" borderId="0" xfId="0" applyFill="1" applyAlignment="1">
      <alignment horizontal="center"/>
    </xf>
    <xf numFmtId="49" fontId="0" fillId="9" borderId="1" xfId="0" applyNumberFormat="1" applyFill="1" applyBorder="1" applyAlignment="1">
      <alignment horizontal="center"/>
    </xf>
    <xf numFmtId="167" fontId="7" fillId="6" borderId="1" xfId="0" applyNumberFormat="1" applyFont="1" applyFill="1" applyBorder="1" applyAlignment="1">
      <alignment horizontal="center"/>
    </xf>
    <xf numFmtId="22" fontId="5" fillId="0" borderId="7"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4" fillId="0" borderId="7" xfId="0" applyFont="1" applyBorder="1" applyAlignment="1">
      <alignment horizontal="center" vertical="center"/>
    </xf>
    <xf numFmtId="0" fontId="4" fillId="0" borderId="7" xfId="0" applyFont="1" applyBorder="1" applyAlignment="1">
      <alignment horizontal="center" vertical="center" wrapText="1"/>
    </xf>
    <xf numFmtId="0" fontId="5" fillId="2" borderId="7" xfId="0" applyFont="1" applyFill="1" applyBorder="1" applyAlignment="1">
      <alignment horizontal="left"/>
    </xf>
    <xf numFmtId="0" fontId="5" fillId="6" borderId="7" xfId="0" applyFont="1" applyFill="1" applyBorder="1" applyAlignment="1">
      <alignment horizontal="center" vertical="center"/>
    </xf>
    <xf numFmtId="49" fontId="5" fillId="6" borderId="7" xfId="0" applyNumberFormat="1" applyFont="1" applyFill="1" applyBorder="1" applyAlignment="1">
      <alignment horizontal="center" vertical="center"/>
    </xf>
    <xf numFmtId="49" fontId="5" fillId="0" borderId="7" xfId="0" applyNumberFormat="1" applyFont="1" applyBorder="1" applyAlignment="1">
      <alignment horizontal="center" vertical="center"/>
    </xf>
    <xf numFmtId="0" fontId="0" fillId="6" borderId="7" xfId="0" applyFill="1" applyBorder="1" applyAlignment="1">
      <alignment horizontal="center"/>
    </xf>
    <xf numFmtId="0" fontId="6" fillId="6" borderId="7" xfId="0" applyFont="1" applyFill="1" applyBorder="1" applyAlignment="1">
      <alignment horizontal="center"/>
    </xf>
    <xf numFmtId="0" fontId="0" fillId="6" borderId="7" xfId="0" applyFill="1" applyBorder="1" applyAlignment="1">
      <alignment horizontal="center" vertical="center"/>
    </xf>
    <xf numFmtId="0" fontId="7" fillId="6" borderId="7" xfId="0" applyFont="1" applyFill="1" applyBorder="1" applyAlignment="1">
      <alignment horizontal="center"/>
    </xf>
    <xf numFmtId="167" fontId="0" fillId="2" borderId="7" xfId="0" applyNumberFormat="1" applyFill="1" applyBorder="1" applyAlignment="1">
      <alignment horizontal="center"/>
    </xf>
    <xf numFmtId="165" fontId="5" fillId="6" borderId="7" xfId="0" applyNumberFormat="1" applyFont="1" applyFill="1" applyBorder="1" applyAlignment="1">
      <alignment horizontal="center" vertical="center"/>
    </xf>
    <xf numFmtId="49" fontId="0" fillId="6" borderId="7" xfId="0" applyNumberFormat="1" applyFill="1" applyBorder="1" applyAlignment="1">
      <alignment horizontal="center"/>
    </xf>
    <xf numFmtId="49" fontId="6" fillId="6" borderId="7" xfId="0" applyNumberFormat="1" applyFont="1" applyFill="1" applyBorder="1" applyAlignment="1">
      <alignment horizontal="center"/>
    </xf>
    <xf numFmtId="1" fontId="5" fillId="6" borderId="7" xfId="0" applyNumberFormat="1" applyFont="1" applyFill="1" applyBorder="1" applyAlignment="1">
      <alignment horizontal="center" vertical="center"/>
    </xf>
    <xf numFmtId="167" fontId="0" fillId="2" borderId="2" xfId="0" applyNumberFormat="1" applyFill="1" applyBorder="1" applyAlignment="1">
      <alignment horizontal="center"/>
    </xf>
    <xf numFmtId="0" fontId="0" fillId="6" borderId="2" xfId="0" applyFill="1" applyBorder="1" applyAlignment="1">
      <alignment horizontal="center"/>
    </xf>
    <xf numFmtId="0" fontId="6" fillId="6" borderId="2" xfId="0" applyFont="1" applyFill="1" applyBorder="1" applyAlignment="1">
      <alignment horizontal="center"/>
    </xf>
    <xf numFmtId="0" fontId="0" fillId="6" borderId="2" xfId="0" applyFill="1" applyBorder="1" applyAlignment="1">
      <alignment horizontal="center" vertical="center"/>
    </xf>
    <xf numFmtId="0" fontId="5" fillId="6" borderId="2" xfId="0" applyFont="1" applyFill="1" applyBorder="1" applyAlignment="1">
      <alignment horizontal="center" vertical="center"/>
    </xf>
    <xf numFmtId="0" fontId="7" fillId="6" borderId="2" xfId="0" applyFont="1" applyFill="1" applyBorder="1" applyAlignment="1">
      <alignment horizontal="center"/>
    </xf>
    <xf numFmtId="165" fontId="5" fillId="6" borderId="2" xfId="0" applyNumberFormat="1" applyFont="1" applyFill="1" applyBorder="1" applyAlignment="1">
      <alignment horizontal="center" vertical="center"/>
    </xf>
    <xf numFmtId="49" fontId="0" fillId="6" borderId="2" xfId="0" applyNumberFormat="1" applyFill="1" applyBorder="1" applyAlignment="1">
      <alignment horizontal="center"/>
    </xf>
    <xf numFmtId="49" fontId="6" fillId="6" borderId="2" xfId="0" applyNumberFormat="1" applyFont="1" applyFill="1" applyBorder="1" applyAlignment="1">
      <alignment horizontal="center"/>
    </xf>
    <xf numFmtId="1" fontId="5" fillId="6" borderId="2" xfId="0" applyNumberFormat="1" applyFont="1" applyFill="1" applyBorder="1" applyAlignment="1">
      <alignment horizontal="center" vertical="center"/>
    </xf>
    <xf numFmtId="0" fontId="0" fillId="6" borderId="9" xfId="0" applyFill="1" applyBorder="1" applyAlignment="1">
      <alignment horizontal="center"/>
    </xf>
    <xf numFmtId="0" fontId="0" fillId="2" borderId="7" xfId="0" applyFill="1" applyBorder="1" applyAlignment="1">
      <alignment horizontal="center"/>
    </xf>
    <xf numFmtId="2" fontId="0" fillId="6" borderId="7" xfId="0" applyNumberFormat="1" applyFill="1" applyBorder="1" applyAlignment="1">
      <alignment horizontal="center"/>
    </xf>
    <xf numFmtId="167" fontId="5" fillId="6" borderId="7" xfId="0" applyNumberFormat="1" applyFont="1" applyFill="1" applyBorder="1" applyAlignment="1">
      <alignment horizontal="center" vertical="center"/>
    </xf>
    <xf numFmtId="0" fontId="6" fillId="9" borderId="0" xfId="0" applyFont="1" applyFill="1"/>
    <xf numFmtId="0" fontId="6" fillId="9" borderId="0" xfId="0" applyFont="1" applyFill="1" applyAlignment="1">
      <alignment horizontal="center"/>
    </xf>
    <xf numFmtId="0" fontId="0" fillId="9" borderId="4" xfId="0" applyFill="1" applyBorder="1" applyAlignment="1">
      <alignment horizontal="center" vertical="center"/>
    </xf>
    <xf numFmtId="0" fontId="0" fillId="9" borderId="0" xfId="0" applyFill="1" applyAlignment="1">
      <alignment horizontal="center" vertical="center"/>
    </xf>
    <xf numFmtId="0" fontId="5" fillId="9" borderId="7" xfId="0" applyFont="1" applyFill="1" applyBorder="1" applyAlignment="1">
      <alignment horizontal="center" vertical="center"/>
    </xf>
    <xf numFmtId="2" fontId="0" fillId="9" borderId="0" xfId="0" applyNumberFormat="1" applyFill="1" applyAlignment="1">
      <alignment horizontal="center"/>
    </xf>
    <xf numFmtId="0" fontId="7" fillId="9" borderId="0" xfId="0" applyFont="1" applyFill="1" applyAlignment="1">
      <alignment horizontal="center"/>
    </xf>
    <xf numFmtId="165" fontId="5" fillId="9" borderId="0" xfId="0" applyNumberFormat="1" applyFont="1" applyFill="1" applyAlignment="1">
      <alignment horizontal="center" vertical="center"/>
    </xf>
    <xf numFmtId="49" fontId="0" fillId="9" borderId="0" xfId="0" applyNumberFormat="1" applyFill="1" applyAlignment="1">
      <alignment horizontal="center"/>
    </xf>
    <xf numFmtId="49" fontId="6" fillId="9" borderId="0" xfId="0" applyNumberFormat="1" applyFont="1" applyFill="1" applyAlignment="1">
      <alignment horizontal="center"/>
    </xf>
    <xf numFmtId="0" fontId="6" fillId="6" borderId="9" xfId="0" applyFont="1" applyFill="1" applyBorder="1" applyAlignment="1">
      <alignment horizontal="center"/>
    </xf>
    <xf numFmtId="0" fontId="0" fillId="6" borderId="9" xfId="0" applyFill="1" applyBorder="1" applyAlignment="1">
      <alignment horizontal="center" vertical="center"/>
    </xf>
    <xf numFmtId="2" fontId="0" fillId="6" borderId="9" xfId="0" applyNumberFormat="1" applyFill="1" applyBorder="1" applyAlignment="1">
      <alignment horizontal="center"/>
    </xf>
    <xf numFmtId="0" fontId="7" fillId="6" borderId="9" xfId="0" applyFont="1" applyFill="1" applyBorder="1" applyAlignment="1">
      <alignment horizontal="center"/>
    </xf>
    <xf numFmtId="49" fontId="0" fillId="6" borderId="9" xfId="0" applyNumberFormat="1" applyFill="1" applyBorder="1" applyAlignment="1">
      <alignment horizontal="center"/>
    </xf>
    <xf numFmtId="0" fontId="6" fillId="9" borderId="0" xfId="0" applyFont="1" applyFill="1" applyAlignment="1">
      <alignment horizontal="center" vertical="center"/>
    </xf>
    <xf numFmtId="0" fontId="6" fillId="6" borderId="0" xfId="1" applyFill="1" applyAlignment="1">
      <alignment horizontal="center"/>
    </xf>
    <xf numFmtId="0" fontId="6" fillId="6" borderId="0" xfId="1" applyFill="1" applyAlignment="1">
      <alignment horizontal="center" vertical="center"/>
    </xf>
    <xf numFmtId="0" fontId="6" fillId="6" borderId="0" xfId="0" applyFont="1" applyFill="1" applyAlignment="1">
      <alignment horizontal="center" vertical="center"/>
    </xf>
    <xf numFmtId="167" fontId="5" fillId="6" borderId="3" xfId="0" applyNumberFormat="1" applyFont="1" applyFill="1" applyBorder="1" applyAlignment="1">
      <alignment horizontal="center" vertical="center"/>
    </xf>
    <xf numFmtId="0" fontId="6" fillId="6" borderId="4" xfId="0" applyFont="1" applyFill="1" applyBorder="1" applyAlignment="1">
      <alignment horizontal="center" vertical="center"/>
    </xf>
    <xf numFmtId="0" fontId="6" fillId="6" borderId="10" xfId="0" applyFont="1" applyFill="1" applyBorder="1" applyAlignment="1">
      <alignment horizontal="center" vertical="center"/>
    </xf>
    <xf numFmtId="0" fontId="6" fillId="6" borderId="9" xfId="0" applyFont="1" applyFill="1" applyBorder="1" applyAlignment="1">
      <alignment horizontal="center" vertical="center"/>
    </xf>
    <xf numFmtId="165" fontId="5" fillId="6" borderId="9" xfId="0" applyNumberFormat="1" applyFont="1" applyFill="1" applyBorder="1" applyAlignment="1">
      <alignment horizontal="center" vertical="center"/>
    </xf>
    <xf numFmtId="49" fontId="6" fillId="6" borderId="9" xfId="0" applyNumberFormat="1" applyFont="1" applyFill="1" applyBorder="1" applyAlignment="1">
      <alignment horizontal="center"/>
    </xf>
    <xf numFmtId="0" fontId="5" fillId="6" borderId="0" xfId="0" applyFont="1" applyFill="1" applyAlignment="1">
      <alignment horizontal="left"/>
    </xf>
    <xf numFmtId="0" fontId="0" fillId="6" borderId="0" xfId="0" applyFill="1" applyAlignment="1">
      <alignment horizontal="center" vertical="center" wrapText="1"/>
    </xf>
    <xf numFmtId="0" fontId="0" fillId="8" borderId="9" xfId="0" applyFill="1" applyBorder="1" applyAlignment="1">
      <alignment horizontal="center" vertical="center"/>
    </xf>
    <xf numFmtId="22"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5" fillId="2" borderId="2" xfId="0" applyFont="1" applyFill="1" applyBorder="1" applyAlignment="1">
      <alignment horizontal="left"/>
    </xf>
    <xf numFmtId="49" fontId="5" fillId="6" borderId="2" xfId="0" applyNumberFormat="1" applyFont="1" applyFill="1" applyBorder="1" applyAlignment="1">
      <alignment horizontal="center" vertical="center"/>
    </xf>
    <xf numFmtId="49" fontId="5" fillId="0" borderId="2" xfId="0" applyNumberFormat="1" applyFont="1" applyBorder="1" applyAlignment="1">
      <alignment horizontal="center" vertical="center"/>
    </xf>
    <xf numFmtId="0" fontId="4" fillId="0" borderId="9" xfId="0" applyFont="1" applyBorder="1" applyAlignment="1">
      <alignment horizontal="center"/>
    </xf>
    <xf numFmtId="0" fontId="7" fillId="8" borderId="0" xfId="0" applyFont="1" applyFill="1" applyAlignment="1">
      <alignment horizontal="center"/>
    </xf>
    <xf numFmtId="22" fontId="5" fillId="8"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8" borderId="1" xfId="0" applyFill="1" applyBorder="1" applyAlignment="1">
      <alignment horizontal="center" vertical="center"/>
    </xf>
    <xf numFmtId="0" fontId="5" fillId="8" borderId="1" xfId="0" applyFont="1" applyFill="1" applyBorder="1" applyAlignment="1">
      <alignment horizontal="center" vertical="center"/>
    </xf>
    <xf numFmtId="2" fontId="5" fillId="8" borderId="1" xfId="0" applyNumberFormat="1" applyFont="1" applyFill="1" applyBorder="1" applyAlignment="1">
      <alignment horizontal="center" vertical="center"/>
    </xf>
    <xf numFmtId="167" fontId="5" fillId="8"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5" fillId="8" borderId="1" xfId="0" applyFont="1" applyFill="1" applyBorder="1" applyAlignment="1">
      <alignment horizontal="left"/>
    </xf>
    <xf numFmtId="49" fontId="5" fillId="8" borderId="1" xfId="0" applyNumberFormat="1" applyFont="1" applyFill="1" applyBorder="1" applyAlignment="1">
      <alignment horizontal="center" vertical="center"/>
    </xf>
    <xf numFmtId="1" fontId="5" fillId="8" borderId="1" xfId="0" applyNumberFormat="1" applyFont="1" applyFill="1" applyBorder="1" applyAlignment="1">
      <alignment horizontal="center" vertical="center"/>
    </xf>
    <xf numFmtId="0" fontId="4" fillId="8" borderId="0" xfId="0" applyFont="1" applyFill="1" applyAlignment="1">
      <alignment horizontal="center"/>
    </xf>
    <xf numFmtId="1" fontId="5" fillId="10" borderId="1" xfId="0" applyNumberFormat="1" applyFont="1" applyFill="1" applyBorder="1" applyAlignment="1">
      <alignment horizontal="center" vertical="center"/>
    </xf>
    <xf numFmtId="0" fontId="5" fillId="0" borderId="7" xfId="0" applyFont="1" applyBorder="1" applyAlignment="1">
      <alignment horizontal="center"/>
    </xf>
    <xf numFmtId="0" fontId="5" fillId="0" borderId="7" xfId="0" quotePrefix="1" applyFont="1" applyBorder="1" applyAlignment="1">
      <alignment horizontal="center" vertical="center" wrapText="1"/>
    </xf>
    <xf numFmtId="0" fontId="4" fillId="0" borderId="7" xfId="0" applyFont="1" applyBorder="1" applyAlignment="1">
      <alignment horizontal="center"/>
    </xf>
    <xf numFmtId="2" fontId="4" fillId="0" borderId="7" xfId="0" applyNumberFormat="1" applyFont="1" applyBorder="1" applyAlignment="1">
      <alignment horizontal="center"/>
    </xf>
    <xf numFmtId="0" fontId="6" fillId="4" borderId="2" xfId="0" applyFont="1" applyFill="1" applyBorder="1" applyAlignment="1">
      <alignment horizontal="center"/>
    </xf>
    <xf numFmtId="0" fontId="0" fillId="4" borderId="2" xfId="0" applyFill="1" applyBorder="1" applyAlignment="1">
      <alignment horizontal="center" vertical="center"/>
    </xf>
    <xf numFmtId="0" fontId="6" fillId="7" borderId="2" xfId="0" applyFont="1" applyFill="1" applyBorder="1" applyAlignment="1">
      <alignment horizontal="center" vertical="center"/>
    </xf>
    <xf numFmtId="2" fontId="5" fillId="4" borderId="2" xfId="0" applyNumberFormat="1" applyFont="1" applyFill="1" applyBorder="1" applyAlignment="1">
      <alignment horizontal="center" vertical="center"/>
    </xf>
    <xf numFmtId="0" fontId="5" fillId="4" borderId="2" xfId="0" applyFont="1" applyFill="1" applyBorder="1" applyAlignment="1">
      <alignment horizontal="center" vertical="center" wrapText="1"/>
    </xf>
    <xf numFmtId="0" fontId="0" fillId="4" borderId="2" xfId="0" applyFill="1" applyBorder="1" applyAlignment="1">
      <alignment horizontal="center"/>
    </xf>
    <xf numFmtId="0" fontId="5" fillId="4" borderId="2" xfId="0" applyFont="1" applyFill="1" applyBorder="1" applyAlignment="1">
      <alignment horizontal="center" vertical="center"/>
    </xf>
    <xf numFmtId="2" fontId="0" fillId="4" borderId="2" xfId="0" applyNumberFormat="1" applyFill="1" applyBorder="1" applyAlignment="1">
      <alignment horizontal="center"/>
    </xf>
    <xf numFmtId="0" fontId="7" fillId="4" borderId="2" xfId="0" applyFont="1" applyFill="1" applyBorder="1" applyAlignment="1">
      <alignment horizontal="center"/>
    </xf>
    <xf numFmtId="49" fontId="6" fillId="4" borderId="2" xfId="0" applyNumberFormat="1" applyFont="1" applyFill="1" applyBorder="1" applyAlignment="1">
      <alignment horizontal="center"/>
    </xf>
    <xf numFmtId="0" fontId="5" fillId="0" borderId="10" xfId="0" applyFont="1" applyBorder="1" applyAlignment="1">
      <alignment horizontal="center" vertical="center" wrapText="1"/>
    </xf>
    <xf numFmtId="22" fontId="5" fillId="6" borderId="3" xfId="0" applyNumberFormat="1" applyFont="1" applyFill="1" applyBorder="1" applyAlignment="1">
      <alignment horizontal="center" vertical="center" wrapText="1"/>
    </xf>
    <xf numFmtId="0" fontId="5" fillId="6" borderId="3" xfId="0" applyFont="1" applyFill="1" applyBorder="1" applyAlignment="1">
      <alignment horizontal="center" vertical="center" wrapText="1"/>
    </xf>
    <xf numFmtId="0" fontId="0" fillId="0" borderId="3" xfId="0" applyBorder="1" applyAlignment="1">
      <alignment horizontal="center" vertical="center"/>
    </xf>
    <xf numFmtId="2" fontId="5" fillId="0" borderId="3" xfId="0" applyNumberFormat="1" applyFont="1" applyBorder="1" applyAlignment="1">
      <alignment horizontal="center" vertical="center"/>
    </xf>
    <xf numFmtId="0" fontId="5" fillId="0" borderId="3" xfId="0" applyFont="1" applyBorder="1" applyAlignment="1">
      <alignment horizontal="center" vertical="center" wrapText="1"/>
    </xf>
    <xf numFmtId="2" fontId="5" fillId="6" borderId="3" xfId="0" applyNumberFormat="1" applyFont="1" applyFill="1" applyBorder="1" applyAlignment="1">
      <alignment horizontal="center" vertical="center"/>
    </xf>
    <xf numFmtId="0" fontId="4" fillId="6" borderId="3" xfId="0" applyFont="1" applyFill="1" applyBorder="1" applyAlignment="1">
      <alignment horizontal="center" vertical="center"/>
    </xf>
    <xf numFmtId="0" fontId="4" fillId="6" borderId="3" xfId="0" applyFont="1" applyFill="1" applyBorder="1" applyAlignment="1">
      <alignment horizontal="center" vertical="center" wrapText="1"/>
    </xf>
    <xf numFmtId="0" fontId="5" fillId="6" borderId="3" xfId="0" applyFont="1" applyFill="1" applyBorder="1" applyAlignment="1">
      <alignment horizontal="left"/>
    </xf>
    <xf numFmtId="165" fontId="5" fillId="0" borderId="3" xfId="0" applyNumberFormat="1" applyFont="1" applyBorder="1" applyAlignment="1">
      <alignment horizontal="center" vertical="center"/>
    </xf>
    <xf numFmtId="49" fontId="5" fillId="6" borderId="3" xfId="0" applyNumberFormat="1" applyFont="1" applyFill="1" applyBorder="1" applyAlignment="1">
      <alignment horizontal="center" vertical="center"/>
    </xf>
    <xf numFmtId="49" fontId="5" fillId="0" borderId="3" xfId="0" applyNumberFormat="1" applyFont="1" applyBorder="1" applyAlignment="1">
      <alignment horizontal="center" vertical="center"/>
    </xf>
    <xf numFmtId="49" fontId="5" fillId="6" borderId="0" xfId="0" applyNumberFormat="1" applyFont="1" applyFill="1" applyAlignment="1">
      <alignment horizontal="center" vertical="center"/>
    </xf>
    <xf numFmtId="0" fontId="0" fillId="9" borderId="2" xfId="0" applyFill="1" applyBorder="1" applyAlignment="1">
      <alignment horizontal="center"/>
    </xf>
    <xf numFmtId="0" fontId="6" fillId="9" borderId="2" xfId="0" applyFont="1" applyFill="1" applyBorder="1" applyAlignment="1">
      <alignment horizontal="center"/>
    </xf>
    <xf numFmtId="0" fontId="0" fillId="9" borderId="2" xfId="0" applyFill="1" applyBorder="1" applyAlignment="1">
      <alignment horizontal="center" vertical="center"/>
    </xf>
    <xf numFmtId="0" fontId="5" fillId="9" borderId="2" xfId="0" applyFont="1" applyFill="1" applyBorder="1" applyAlignment="1">
      <alignment horizontal="center" vertical="center"/>
    </xf>
    <xf numFmtId="2" fontId="0" fillId="9" borderId="2" xfId="0" applyNumberFormat="1" applyFill="1" applyBorder="1" applyAlignment="1">
      <alignment horizontal="center"/>
    </xf>
    <xf numFmtId="0" fontId="7" fillId="9" borderId="2" xfId="0" applyFont="1" applyFill="1" applyBorder="1" applyAlignment="1">
      <alignment horizontal="center"/>
    </xf>
    <xf numFmtId="165" fontId="5" fillId="9" borderId="2" xfId="0" applyNumberFormat="1" applyFont="1" applyFill="1" applyBorder="1" applyAlignment="1">
      <alignment horizontal="center" vertical="center"/>
    </xf>
    <xf numFmtId="49" fontId="0" fillId="9" borderId="2" xfId="0" applyNumberFormat="1" applyFill="1" applyBorder="1" applyAlignment="1">
      <alignment horizontal="center"/>
    </xf>
    <xf numFmtId="1" fontId="5" fillId="9" borderId="2" xfId="0" applyNumberFormat="1" applyFont="1" applyFill="1" applyBorder="1" applyAlignment="1">
      <alignment horizontal="center" vertical="center"/>
    </xf>
    <xf numFmtId="0" fontId="0" fillId="10" borderId="0" xfId="0" applyFill="1"/>
    <xf numFmtId="0" fontId="0" fillId="10" borderId="0" xfId="0" applyFill="1" applyAlignment="1">
      <alignment horizontal="center"/>
    </xf>
    <xf numFmtId="0" fontId="0" fillId="10" borderId="0" xfId="0" applyFill="1" applyAlignment="1">
      <alignment horizontal="center" vertical="center"/>
    </xf>
    <xf numFmtId="0" fontId="5" fillId="10" borderId="0" xfId="0" applyFont="1" applyFill="1" applyAlignment="1">
      <alignment horizontal="center" vertical="center"/>
    </xf>
    <xf numFmtId="2" fontId="0" fillId="10" borderId="0" xfId="0" applyNumberFormat="1" applyFill="1" applyAlignment="1">
      <alignment horizontal="center"/>
    </xf>
    <xf numFmtId="0" fontId="7" fillId="10" borderId="0" xfId="0" applyFont="1" applyFill="1" applyAlignment="1">
      <alignment horizontal="center"/>
    </xf>
    <xf numFmtId="167" fontId="0" fillId="10" borderId="0" xfId="0" applyNumberFormat="1" applyFill="1" applyAlignment="1">
      <alignment horizontal="center"/>
    </xf>
    <xf numFmtId="165" fontId="5" fillId="10" borderId="0" xfId="0" applyNumberFormat="1" applyFont="1" applyFill="1" applyAlignment="1">
      <alignment horizontal="center" vertical="center"/>
    </xf>
    <xf numFmtId="49" fontId="5" fillId="10" borderId="0" xfId="0" applyNumberFormat="1" applyFont="1" applyFill="1" applyAlignment="1">
      <alignment horizontal="center" vertical="center"/>
    </xf>
    <xf numFmtId="49" fontId="0" fillId="10" borderId="0" xfId="0" applyNumberFormat="1" applyFill="1" applyAlignment="1">
      <alignment horizontal="center"/>
    </xf>
    <xf numFmtId="1" fontId="5" fillId="10" borderId="0" xfId="0" applyNumberFormat="1" applyFont="1" applyFill="1" applyAlignment="1">
      <alignment horizontal="center" vertical="center"/>
    </xf>
    <xf numFmtId="0" fontId="0" fillId="4" borderId="0" xfId="0" applyFill="1"/>
    <xf numFmtId="0" fontId="0" fillId="4" borderId="0" xfId="0" applyFill="1" applyAlignment="1">
      <alignment horizontal="center" vertical="center"/>
    </xf>
    <xf numFmtId="0" fontId="5" fillId="4" borderId="0" xfId="0" applyFont="1" applyFill="1" applyAlignment="1">
      <alignment horizontal="center" vertical="center"/>
    </xf>
    <xf numFmtId="2" fontId="0" fillId="4" borderId="0" xfId="0" applyNumberFormat="1" applyFill="1" applyAlignment="1">
      <alignment horizontal="center"/>
    </xf>
    <xf numFmtId="0" fontId="7" fillId="4" borderId="0" xfId="0" applyFont="1" applyFill="1" applyAlignment="1">
      <alignment horizontal="center"/>
    </xf>
    <xf numFmtId="167" fontId="0" fillId="4" borderId="0" xfId="0" applyNumberFormat="1" applyFill="1" applyAlignment="1">
      <alignment horizontal="center"/>
    </xf>
    <xf numFmtId="165" fontId="5" fillId="4" borderId="0" xfId="0" applyNumberFormat="1" applyFont="1" applyFill="1" applyAlignment="1">
      <alignment horizontal="center" vertical="center"/>
    </xf>
    <xf numFmtId="49" fontId="5" fillId="4" borderId="0" xfId="0" applyNumberFormat="1" applyFont="1" applyFill="1" applyAlignment="1">
      <alignment horizontal="center" vertical="center"/>
    </xf>
    <xf numFmtId="49" fontId="0" fillId="4" borderId="0" xfId="0" applyNumberFormat="1" applyFill="1" applyAlignment="1">
      <alignment horizontal="center"/>
    </xf>
    <xf numFmtId="1" fontId="5" fillId="4" borderId="0" xfId="0" applyNumberFormat="1" applyFont="1" applyFill="1" applyAlignment="1">
      <alignment horizontal="center" vertical="center"/>
    </xf>
    <xf numFmtId="0" fontId="0" fillId="4" borderId="0" xfId="0" applyFill="1" applyAlignment="1">
      <alignment horizontal="left"/>
    </xf>
    <xf numFmtId="0" fontId="0" fillId="11" borderId="0" xfId="0" applyFill="1"/>
    <xf numFmtId="0" fontId="0" fillId="11" borderId="0" xfId="0" applyFill="1" applyAlignment="1">
      <alignment horizontal="center"/>
    </xf>
    <xf numFmtId="0" fontId="0" fillId="11" borderId="0" xfId="0" applyFill="1" applyAlignment="1">
      <alignment horizontal="center" vertical="center"/>
    </xf>
    <xf numFmtId="0" fontId="5" fillId="11" borderId="0" xfId="0" applyFont="1" applyFill="1" applyAlignment="1">
      <alignment horizontal="center" vertical="center"/>
    </xf>
    <xf numFmtId="2" fontId="0" fillId="11" borderId="0" xfId="0" applyNumberFormat="1" applyFill="1" applyAlignment="1">
      <alignment horizontal="center"/>
    </xf>
    <xf numFmtId="0" fontId="7" fillId="11" borderId="0" xfId="0" applyFont="1" applyFill="1" applyAlignment="1">
      <alignment horizontal="center"/>
    </xf>
    <xf numFmtId="167" fontId="0" fillId="11" borderId="0" xfId="0" applyNumberFormat="1" applyFill="1" applyAlignment="1">
      <alignment horizontal="center"/>
    </xf>
    <xf numFmtId="165" fontId="5" fillId="11" borderId="0" xfId="0" applyNumberFormat="1" applyFont="1" applyFill="1" applyAlignment="1">
      <alignment horizontal="center" vertical="center"/>
    </xf>
    <xf numFmtId="49" fontId="5" fillId="11" borderId="0" xfId="0" applyNumberFormat="1" applyFont="1" applyFill="1" applyAlignment="1">
      <alignment horizontal="center" vertical="center"/>
    </xf>
    <xf numFmtId="49" fontId="0" fillId="11" borderId="0" xfId="0" applyNumberFormat="1" applyFill="1" applyAlignment="1">
      <alignment horizontal="center"/>
    </xf>
    <xf numFmtId="1" fontId="5" fillId="11" borderId="0" xfId="0" applyNumberFormat="1" applyFont="1" applyFill="1" applyAlignment="1">
      <alignment horizontal="center" vertical="center"/>
    </xf>
    <xf numFmtId="0" fontId="0" fillId="11" borderId="0" xfId="0" applyFill="1" applyAlignment="1">
      <alignment horizontal="left"/>
    </xf>
    <xf numFmtId="0" fontId="0" fillId="9" borderId="0" xfId="0" applyFill="1"/>
    <xf numFmtId="0" fontId="5" fillId="9" borderId="0" xfId="0" applyFont="1" applyFill="1" applyAlignment="1">
      <alignment horizontal="center" vertical="center"/>
    </xf>
    <xf numFmtId="167" fontId="0" fillId="9" borderId="0" xfId="0" applyNumberFormat="1" applyFill="1" applyAlignment="1">
      <alignment horizontal="center"/>
    </xf>
    <xf numFmtId="49" fontId="5" fillId="9" borderId="0" xfId="0" applyNumberFormat="1" applyFont="1" applyFill="1" applyAlignment="1">
      <alignment horizontal="center" vertical="center"/>
    </xf>
    <xf numFmtId="1" fontId="5" fillId="9" borderId="0" xfId="0" applyNumberFormat="1" applyFont="1" applyFill="1" applyAlignment="1">
      <alignment horizontal="center" vertical="center"/>
    </xf>
    <xf numFmtId="0" fontId="5" fillId="0" borderId="1" xfId="0" applyFont="1" applyBorder="1" applyAlignment="1">
      <alignment vertical="center"/>
    </xf>
    <xf numFmtId="0" fontId="5" fillId="6" borderId="1" xfId="0" applyFont="1" applyFill="1" applyBorder="1" applyAlignment="1">
      <alignment vertical="center"/>
    </xf>
    <xf numFmtId="0" fontId="5" fillId="6" borderId="3" xfId="0" applyFont="1" applyFill="1" applyBorder="1" applyAlignment="1">
      <alignment vertical="center"/>
    </xf>
    <xf numFmtId="0" fontId="5" fillId="0" borderId="7" xfId="0" applyFont="1" applyBorder="1" applyAlignment="1">
      <alignment vertical="center"/>
    </xf>
    <xf numFmtId="0" fontId="5" fillId="0" borderId="2" xfId="0" applyFont="1" applyBorder="1" applyAlignment="1">
      <alignment vertical="center"/>
    </xf>
    <xf numFmtId="0" fontId="6" fillId="8" borderId="1" xfId="0" applyFont="1" applyFill="1" applyBorder="1" applyAlignment="1">
      <alignment vertical="center"/>
    </xf>
    <xf numFmtId="0" fontId="5" fillId="8" borderId="1" xfId="0" applyFont="1" applyFill="1" applyBorder="1" applyAlignment="1">
      <alignment vertical="center"/>
    </xf>
    <xf numFmtId="0" fontId="0" fillId="0" borderId="1" xfId="0" applyBorder="1"/>
    <xf numFmtId="0" fontId="0" fillId="4" borderId="1" xfId="0" applyFill="1" applyBorder="1"/>
    <xf numFmtId="0" fontId="0" fillId="6" borderId="1" xfId="0" applyFill="1" applyBorder="1"/>
    <xf numFmtId="0" fontId="6" fillId="4" borderId="1" xfId="0" applyFont="1" applyFill="1" applyBorder="1"/>
    <xf numFmtId="0" fontId="0" fillId="4" borderId="2" xfId="0" applyFill="1" applyBorder="1"/>
    <xf numFmtId="0" fontId="0" fillId="0" borderId="7" xfId="0" applyBorder="1"/>
    <xf numFmtId="0" fontId="6" fillId="6" borderId="1" xfId="0" applyFont="1" applyFill="1" applyBorder="1"/>
    <xf numFmtId="0" fontId="0" fillId="0" borderId="2" xfId="0" applyBorder="1"/>
    <xf numFmtId="0" fontId="0" fillId="9" borderId="1" xfId="0" applyFill="1" applyBorder="1"/>
    <xf numFmtId="0" fontId="0" fillId="6" borderId="7" xfId="0" applyFill="1" applyBorder="1"/>
    <xf numFmtId="0" fontId="0" fillId="6" borderId="2" xfId="0" applyFill="1" applyBorder="1"/>
    <xf numFmtId="0" fontId="0" fillId="9" borderId="2" xfId="0" applyFill="1" applyBorder="1"/>
    <xf numFmtId="0" fontId="0" fillId="0" borderId="9" xfId="0" applyBorder="1"/>
    <xf numFmtId="0" fontId="0" fillId="6" borderId="9" xfId="0" applyFill="1" applyBorder="1"/>
    <xf numFmtId="0" fontId="0" fillId="5" borderId="0" xfId="0" applyFill="1"/>
    <xf numFmtId="0" fontId="6" fillId="10" borderId="0" xfId="0" applyFont="1" applyFill="1"/>
    <xf numFmtId="0" fontId="6" fillId="4" borderId="0" xfId="0" applyFont="1" applyFill="1"/>
    <xf numFmtId="0" fontId="6" fillId="11" borderId="0" xfId="0" applyFont="1" applyFill="1"/>
    <xf numFmtId="0" fontId="5" fillId="9" borderId="1" xfId="0" applyFont="1" applyFill="1" applyBorder="1" applyAlignment="1">
      <alignment horizontal="center"/>
    </xf>
    <xf numFmtId="22" fontId="0" fillId="9" borderId="1" xfId="0" applyNumberFormat="1" applyFill="1" applyBorder="1" applyAlignment="1">
      <alignment horizontal="center" vertical="center"/>
    </xf>
    <xf numFmtId="0" fontId="6" fillId="9" borderId="1" xfId="0" applyFont="1" applyFill="1" applyBorder="1" applyAlignment="1">
      <alignment horizontal="center" vertical="center"/>
    </xf>
    <xf numFmtId="0" fontId="6" fillId="10" borderId="0" xfId="0" applyFont="1" applyFill="1" applyAlignment="1">
      <alignment horizontal="center"/>
    </xf>
    <xf numFmtId="0" fontId="5" fillId="10" borderId="3" xfId="0" applyFont="1" applyFill="1" applyBorder="1" applyAlignment="1">
      <alignment horizontal="center" vertical="center"/>
    </xf>
    <xf numFmtId="0" fontId="5" fillId="10" borderId="1" xfId="0" applyFont="1" applyFill="1" applyBorder="1" applyAlignment="1">
      <alignment horizontal="center" vertical="center"/>
    </xf>
    <xf numFmtId="165" fontId="5" fillId="6" borderId="6" xfId="0" applyNumberFormat="1" applyFont="1" applyFill="1" applyBorder="1" applyAlignment="1">
      <alignment horizontal="center" vertical="center"/>
    </xf>
    <xf numFmtId="1" fontId="5" fillId="10" borderId="3" xfId="0" applyNumberFormat="1" applyFont="1" applyFill="1" applyBorder="1" applyAlignment="1">
      <alignment horizontal="center" vertical="center"/>
    </xf>
    <xf numFmtId="22" fontId="5" fillId="0" borderId="4" xfId="0" applyNumberFormat="1" applyFont="1" applyBorder="1" applyAlignment="1">
      <alignment horizontal="center" vertical="center" wrapText="1"/>
    </xf>
    <xf numFmtId="0" fontId="5" fillId="0" borderId="4" xfId="0" applyFont="1" applyBorder="1" applyAlignment="1">
      <alignment horizontal="center" vertical="center" wrapText="1"/>
    </xf>
    <xf numFmtId="49" fontId="5" fillId="6" borderId="4" xfId="0" applyNumberFormat="1" applyFont="1" applyFill="1" applyBorder="1" applyAlignment="1">
      <alignment horizontal="center" vertical="center"/>
    </xf>
    <xf numFmtId="49" fontId="5" fillId="0" borderId="4" xfId="0" applyNumberFormat="1" applyFont="1" applyBorder="1" applyAlignment="1">
      <alignment horizontal="center" vertical="center"/>
    </xf>
    <xf numFmtId="49" fontId="5" fillId="6" borderId="10" xfId="0" applyNumberFormat="1" applyFont="1" applyFill="1" applyBorder="1" applyAlignment="1">
      <alignment horizontal="center" vertical="center"/>
    </xf>
    <xf numFmtId="0" fontId="6" fillId="0" borderId="1" xfId="0" applyFont="1" applyBorder="1"/>
    <xf numFmtId="22" fontId="5" fillId="6" borderId="4" xfId="0" applyNumberFormat="1"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4" xfId="0" applyFont="1" applyFill="1" applyBorder="1" applyAlignment="1">
      <alignment horizontal="center" vertical="center"/>
    </xf>
    <xf numFmtId="0" fontId="6" fillId="6" borderId="7" xfId="0" applyFont="1" applyFill="1" applyBorder="1"/>
    <xf numFmtId="22" fontId="5" fillId="6" borderId="10" xfId="0" applyNumberFormat="1" applyFont="1" applyFill="1" applyBorder="1" applyAlignment="1">
      <alignment horizontal="center" vertical="center" wrapText="1"/>
    </xf>
    <xf numFmtId="0" fontId="5" fillId="6" borderId="10" xfId="0" applyFont="1" applyFill="1" applyBorder="1" applyAlignment="1">
      <alignment horizontal="center" vertical="center" wrapText="1"/>
    </xf>
    <xf numFmtId="0" fontId="0" fillId="6" borderId="10" xfId="0" applyFill="1" applyBorder="1" applyAlignment="1">
      <alignment horizontal="center" vertical="center"/>
    </xf>
    <xf numFmtId="0" fontId="5" fillId="6" borderId="10" xfId="0" applyFont="1" applyFill="1" applyBorder="1" applyAlignment="1">
      <alignment horizontal="center" vertical="center"/>
    </xf>
    <xf numFmtId="0" fontId="5" fillId="6" borderId="2" xfId="0" applyFont="1" applyFill="1" applyBorder="1" applyAlignment="1">
      <alignment horizontal="center" vertical="center" wrapText="1"/>
    </xf>
    <xf numFmtId="2" fontId="0" fillId="6" borderId="2" xfId="0" applyNumberFormat="1" applyFill="1" applyBorder="1" applyAlignment="1">
      <alignment horizontal="center"/>
    </xf>
    <xf numFmtId="0" fontId="4" fillId="6" borderId="9" xfId="0" applyFont="1" applyFill="1" applyBorder="1" applyAlignment="1">
      <alignment horizontal="center"/>
    </xf>
    <xf numFmtId="165" fontId="4" fillId="3" borderId="1" xfId="0" applyNumberFormat="1" applyFont="1" applyFill="1" applyBorder="1" applyAlignment="1">
      <alignment horizontal="center" vertical="center"/>
    </xf>
    <xf numFmtId="165" fontId="4" fillId="3" borderId="3" xfId="0" applyNumberFormat="1" applyFont="1" applyFill="1" applyBorder="1" applyAlignment="1">
      <alignment horizontal="center" vertical="center"/>
    </xf>
    <xf numFmtId="165" fontId="4" fillId="3" borderId="7" xfId="0" applyNumberFormat="1" applyFont="1" applyFill="1" applyBorder="1" applyAlignment="1">
      <alignment horizontal="center" vertical="center"/>
    </xf>
    <xf numFmtId="165" fontId="4" fillId="3" borderId="2" xfId="0" applyNumberFormat="1" applyFont="1" applyFill="1" applyBorder="1" applyAlignment="1">
      <alignment horizontal="center" vertical="center"/>
    </xf>
    <xf numFmtId="165" fontId="7" fillId="3" borderId="1" xfId="0" applyNumberFormat="1" applyFont="1" applyFill="1" applyBorder="1" applyAlignment="1">
      <alignment horizontal="center" vertical="center"/>
    </xf>
    <xf numFmtId="165" fontId="4" fillId="3" borderId="0" xfId="0" applyNumberFormat="1" applyFont="1" applyFill="1" applyAlignment="1">
      <alignment horizontal="center" vertical="center"/>
    </xf>
    <xf numFmtId="165" fontId="4" fillId="3" borderId="9" xfId="0" applyNumberFormat="1" applyFont="1" applyFill="1" applyBorder="1" applyAlignment="1">
      <alignment horizontal="center" vertical="center"/>
    </xf>
    <xf numFmtId="165" fontId="4" fillId="3" borderId="6" xfId="0" applyNumberFormat="1" applyFont="1" applyFill="1" applyBorder="1" applyAlignment="1">
      <alignment horizontal="center" vertical="center"/>
    </xf>
    <xf numFmtId="165" fontId="7" fillId="3" borderId="0" xfId="0" applyNumberFormat="1" applyFont="1" applyFill="1" applyAlignment="1">
      <alignment horizontal="center"/>
    </xf>
    <xf numFmtId="165" fontId="4" fillId="6" borderId="1" xfId="0" applyNumberFormat="1" applyFont="1" applyFill="1" applyBorder="1" applyAlignment="1">
      <alignment horizontal="center" vertical="center"/>
    </xf>
    <xf numFmtId="22" fontId="6" fillId="0" borderId="1" xfId="0" applyNumberFormat="1" applyFont="1" applyBorder="1" applyAlignment="1">
      <alignment horizontal="center" vertical="center" wrapText="1"/>
    </xf>
    <xf numFmtId="167" fontId="6"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165" fontId="7" fillId="0" borderId="1"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6" fillId="0" borderId="1" xfId="0" applyFont="1" applyBorder="1" applyAlignment="1">
      <alignment vertical="center"/>
    </xf>
    <xf numFmtId="22" fontId="5" fillId="0" borderId="3" xfId="0" applyNumberFormat="1"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5" fillId="2" borderId="3" xfId="0" applyFont="1" applyFill="1" applyBorder="1" applyAlignment="1">
      <alignment horizontal="left"/>
    </xf>
    <xf numFmtId="0" fontId="5" fillId="0" borderId="3" xfId="0" applyFont="1" applyBorder="1" applyAlignment="1">
      <alignment vertical="center"/>
    </xf>
    <xf numFmtId="165" fontId="4" fillId="6" borderId="0" xfId="0" applyNumberFormat="1" applyFont="1" applyFill="1" applyAlignment="1">
      <alignment horizontal="center" vertical="center"/>
    </xf>
    <xf numFmtId="0" fontId="0" fillId="13" borderId="0" xfId="0" applyFill="1" applyAlignment="1">
      <alignment horizontal="center"/>
    </xf>
    <xf numFmtId="165" fontId="4" fillId="4" borderId="0" xfId="0" applyNumberFormat="1" applyFont="1" applyFill="1" applyAlignment="1">
      <alignment horizontal="center" vertical="center"/>
    </xf>
    <xf numFmtId="0" fontId="6" fillId="11" borderId="0" xfId="0" applyFont="1" applyFill="1" applyAlignment="1">
      <alignment horizontal="center"/>
    </xf>
    <xf numFmtId="0" fontId="0" fillId="14" borderId="0" xfId="0" applyFill="1" applyAlignment="1">
      <alignment horizontal="center"/>
    </xf>
    <xf numFmtId="165" fontId="4" fillId="11" borderId="0" xfId="0" applyNumberFormat="1" applyFont="1" applyFill="1" applyAlignment="1">
      <alignment horizontal="center" vertical="center"/>
    </xf>
    <xf numFmtId="165" fontId="4" fillId="0" borderId="0" xfId="0" applyNumberFormat="1" applyFont="1" applyAlignment="1">
      <alignment horizontal="center" vertical="center"/>
    </xf>
    <xf numFmtId="0" fontId="4" fillId="6" borderId="0" xfId="0" applyFont="1" applyFill="1"/>
    <xf numFmtId="0" fontId="5" fillId="6" borderId="1" xfId="0" applyFont="1" applyFill="1" applyBorder="1"/>
    <xf numFmtId="0" fontId="5" fillId="6" borderId="0" xfId="0" applyFont="1" applyFill="1"/>
    <xf numFmtId="0" fontId="4" fillId="0" borderId="0" xfId="0" applyFont="1"/>
    <xf numFmtId="0" fontId="4" fillId="6" borderId="9" xfId="0" applyFont="1" applyFill="1" applyBorder="1"/>
    <xf numFmtId="0" fontId="5" fillId="0" borderId="7" xfId="0" applyFont="1" applyBorder="1"/>
    <xf numFmtId="0" fontId="5" fillId="0" borderId="1" xfId="0" applyFont="1" applyBorder="1"/>
    <xf numFmtId="0" fontId="6" fillId="4" borderId="2" xfId="0" applyFont="1" applyFill="1" applyBorder="1"/>
    <xf numFmtId="0" fontId="6" fillId="0" borderId="2" xfId="0" applyFont="1" applyBorder="1"/>
    <xf numFmtId="0" fontId="6" fillId="9" borderId="1" xfId="0" applyFont="1" applyFill="1" applyBorder="1"/>
    <xf numFmtId="17" fontId="0" fillId="0" borderId="2" xfId="0" applyNumberFormat="1" applyBorder="1"/>
    <xf numFmtId="0" fontId="6" fillId="0" borderId="7" xfId="0" applyFont="1" applyBorder="1"/>
    <xf numFmtId="0" fontId="6" fillId="6" borderId="2" xfId="0" applyFont="1" applyFill="1" applyBorder="1"/>
    <xf numFmtId="0" fontId="6" fillId="9" borderId="2" xfId="0" applyFont="1" applyFill="1" applyBorder="1"/>
    <xf numFmtId="49" fontId="6" fillId="6" borderId="0" xfId="0" applyNumberFormat="1" applyFont="1" applyFill="1"/>
    <xf numFmtId="49" fontId="6" fillId="0" borderId="0" xfId="0" applyNumberFormat="1" applyFont="1"/>
    <xf numFmtId="49" fontId="6" fillId="6" borderId="9" xfId="0" applyNumberFormat="1" applyFont="1" applyFill="1" applyBorder="1"/>
    <xf numFmtId="49" fontId="0" fillId="6" borderId="0" xfId="0" applyNumberFormat="1" applyFill="1"/>
    <xf numFmtId="49" fontId="0" fillId="9" borderId="0" xfId="0" applyNumberFormat="1" applyFill="1"/>
    <xf numFmtId="49" fontId="0" fillId="0" borderId="0" xfId="0" applyNumberFormat="1"/>
    <xf numFmtId="49" fontId="0" fillId="5" borderId="0" xfId="0" applyNumberFormat="1" applyFill="1"/>
    <xf numFmtId="49" fontId="0" fillId="6" borderId="9" xfId="0" applyNumberFormat="1" applyFill="1" applyBorder="1"/>
    <xf numFmtId="49" fontId="0" fillId="0" borderId="5" xfId="0" applyNumberFormat="1" applyBorder="1"/>
    <xf numFmtId="49" fontId="0" fillId="10" borderId="0" xfId="0" applyNumberFormat="1" applyFill="1"/>
    <xf numFmtId="0" fontId="0" fillId="0" borderId="0" xfId="0" applyAlignment="1">
      <alignment horizontal="left"/>
    </xf>
    <xf numFmtId="0" fontId="0" fillId="8" borderId="0" xfId="0" applyFill="1"/>
    <xf numFmtId="0" fontId="0" fillId="8" borderId="0" xfId="0" applyFill="1" applyAlignment="1">
      <alignment horizontal="center"/>
    </xf>
    <xf numFmtId="2" fontId="0" fillId="8" borderId="0" xfId="0" applyNumberFormat="1" applyFill="1" applyAlignment="1">
      <alignment horizontal="center"/>
    </xf>
    <xf numFmtId="165" fontId="5" fillId="8" borderId="0" xfId="0" applyNumberFormat="1" applyFont="1" applyFill="1" applyAlignment="1">
      <alignment horizontal="center" vertical="center"/>
    </xf>
    <xf numFmtId="165" fontId="4" fillId="8" borderId="0" xfId="0" applyNumberFormat="1" applyFont="1" applyFill="1" applyAlignment="1">
      <alignment horizontal="center" vertical="center"/>
    </xf>
    <xf numFmtId="49" fontId="0" fillId="8" borderId="0" xfId="0" applyNumberFormat="1" applyFill="1" applyAlignment="1">
      <alignment horizontal="center"/>
    </xf>
    <xf numFmtId="1" fontId="5" fillId="8" borderId="0" xfId="0" applyNumberFormat="1" applyFont="1" applyFill="1" applyAlignment="1">
      <alignment horizontal="center" vertical="center"/>
    </xf>
    <xf numFmtId="0" fontId="5" fillId="8" borderId="0" xfId="0" applyFont="1" applyFill="1" applyAlignment="1">
      <alignment horizontal="center" vertical="center"/>
    </xf>
    <xf numFmtId="0" fontId="5" fillId="0" borderId="9" xfId="0" applyFont="1" applyBorder="1" applyAlignment="1">
      <alignment horizontal="center" vertical="center"/>
    </xf>
    <xf numFmtId="1" fontId="5" fillId="0" borderId="13" xfId="0" applyNumberFormat="1" applyFont="1" applyBorder="1" applyAlignment="1">
      <alignment horizontal="center" vertical="center"/>
    </xf>
    <xf numFmtId="1" fontId="5" fillId="0" borderId="12" xfId="0" applyNumberFormat="1" applyFont="1" applyBorder="1" applyAlignment="1">
      <alignment horizontal="center" vertical="center"/>
    </xf>
    <xf numFmtId="0" fontId="11" fillId="2" borderId="0" xfId="0" applyFont="1" applyFill="1" applyAlignment="1">
      <alignment horizontal="center"/>
    </xf>
    <xf numFmtId="0" fontId="11" fillId="8" borderId="0" xfId="0" applyFont="1" applyFill="1" applyAlignment="1">
      <alignment horizontal="center"/>
    </xf>
    <xf numFmtId="49" fontId="6" fillId="8" borderId="0" xfId="0" applyNumberFormat="1" applyFont="1" applyFill="1" applyAlignment="1">
      <alignment horizontal="center"/>
    </xf>
    <xf numFmtId="0" fontId="6" fillId="8" borderId="0" xfId="0" applyFont="1" applyFill="1" applyAlignment="1">
      <alignment horizontal="center"/>
    </xf>
    <xf numFmtId="0" fontId="6" fillId="8" borderId="0" xfId="0" applyFont="1" applyFill="1"/>
    <xf numFmtId="165" fontId="4" fillId="6" borderId="9" xfId="0" applyNumberFormat="1" applyFont="1" applyFill="1" applyBorder="1" applyAlignment="1">
      <alignment horizontal="center" vertical="center"/>
    </xf>
    <xf numFmtId="1" fontId="0" fillId="0" borderId="9" xfId="0" applyNumberFormat="1" applyBorder="1" applyAlignment="1">
      <alignment horizontal="center"/>
    </xf>
    <xf numFmtId="165" fontId="4" fillId="9" borderId="0" xfId="0" applyNumberFormat="1" applyFont="1" applyFill="1" applyAlignment="1">
      <alignment horizontal="center" vertical="center"/>
    </xf>
    <xf numFmtId="0" fontId="11" fillId="9" borderId="0" xfId="0" applyFont="1" applyFill="1" applyAlignment="1">
      <alignment horizontal="center"/>
    </xf>
    <xf numFmtId="0" fontId="0" fillId="15" borderId="0" xfId="0" applyFill="1" applyAlignment="1">
      <alignment horizontal="center"/>
    </xf>
    <xf numFmtId="0" fontId="0" fillId="16" borderId="0" xfId="0" applyFill="1"/>
    <xf numFmtId="0" fontId="0" fillId="16" borderId="0" xfId="0" applyFill="1" applyAlignment="1">
      <alignment horizontal="center"/>
    </xf>
    <xf numFmtId="0" fontId="0" fillId="16" borderId="0" xfId="0" applyFill="1" applyAlignment="1">
      <alignment horizontal="center" vertical="center"/>
    </xf>
    <xf numFmtId="0" fontId="5" fillId="16" borderId="0" xfId="0" applyFont="1" applyFill="1" applyAlignment="1">
      <alignment horizontal="center" vertical="center"/>
    </xf>
    <xf numFmtId="2" fontId="0" fillId="16" borderId="0" xfId="0" applyNumberFormat="1" applyFill="1" applyAlignment="1">
      <alignment horizontal="center"/>
    </xf>
    <xf numFmtId="0" fontId="7" fillId="16" borderId="0" xfId="0" applyFont="1" applyFill="1" applyAlignment="1">
      <alignment horizontal="center"/>
    </xf>
    <xf numFmtId="0" fontId="11" fillId="16" borderId="0" xfId="0" applyFont="1" applyFill="1" applyAlignment="1">
      <alignment horizontal="center"/>
    </xf>
    <xf numFmtId="165" fontId="5" fillId="16" borderId="0" xfId="0" applyNumberFormat="1" applyFont="1" applyFill="1" applyAlignment="1">
      <alignment horizontal="center" vertical="center"/>
    </xf>
    <xf numFmtId="165" fontId="4" fillId="16" borderId="0" xfId="0" applyNumberFormat="1" applyFont="1" applyFill="1" applyAlignment="1">
      <alignment horizontal="center" vertical="center"/>
    </xf>
    <xf numFmtId="49" fontId="6" fillId="16" borderId="0" xfId="0" applyNumberFormat="1" applyFont="1" applyFill="1" applyAlignment="1">
      <alignment horizontal="center"/>
    </xf>
    <xf numFmtId="49" fontId="0" fillId="16" borderId="0" xfId="0" applyNumberFormat="1" applyFill="1" applyAlignment="1">
      <alignment horizontal="center"/>
    </xf>
    <xf numFmtId="0" fontId="6" fillId="16" borderId="0" xfId="0" applyFont="1" applyFill="1" applyAlignment="1">
      <alignment horizontal="center"/>
    </xf>
    <xf numFmtId="1" fontId="5" fillId="16" borderId="0" xfId="0" applyNumberFormat="1" applyFont="1" applyFill="1" applyAlignment="1">
      <alignment horizontal="center" vertical="center"/>
    </xf>
    <xf numFmtId="1" fontId="5" fillId="16" borderId="1" xfId="0" applyNumberFormat="1" applyFont="1" applyFill="1" applyBorder="1" applyAlignment="1">
      <alignment horizontal="center" vertical="center"/>
    </xf>
    <xf numFmtId="0" fontId="6" fillId="16" borderId="0" xfId="0" applyFont="1" applyFill="1"/>
    <xf numFmtId="0" fontId="0" fillId="16" borderId="9" xfId="0" applyFill="1" applyBorder="1" applyAlignment="1">
      <alignment horizontal="center"/>
    </xf>
    <xf numFmtId="0" fontId="6" fillId="16" borderId="9" xfId="0" applyFont="1" applyFill="1" applyBorder="1" applyAlignment="1">
      <alignment horizontal="center"/>
    </xf>
    <xf numFmtId="0" fontId="0" fillId="16" borderId="9" xfId="0" applyFill="1" applyBorder="1" applyAlignment="1">
      <alignment horizontal="center" vertical="center"/>
    </xf>
    <xf numFmtId="2" fontId="0" fillId="16" borderId="9" xfId="0" applyNumberFormat="1" applyFill="1" applyBorder="1" applyAlignment="1">
      <alignment horizontal="center"/>
    </xf>
    <xf numFmtId="0" fontId="7" fillId="16" borderId="9" xfId="0" applyFont="1" applyFill="1" applyBorder="1" applyAlignment="1">
      <alignment horizontal="center"/>
    </xf>
    <xf numFmtId="0" fontId="0" fillId="17" borderId="9" xfId="0" applyFill="1" applyBorder="1" applyAlignment="1">
      <alignment horizontal="center"/>
    </xf>
    <xf numFmtId="165" fontId="5" fillId="16" borderId="9" xfId="0" applyNumberFormat="1" applyFont="1" applyFill="1" applyBorder="1" applyAlignment="1">
      <alignment horizontal="center" vertical="center"/>
    </xf>
    <xf numFmtId="165" fontId="4" fillId="16" borderId="9" xfId="0" applyNumberFormat="1" applyFont="1" applyFill="1" applyBorder="1" applyAlignment="1">
      <alignment horizontal="center" vertical="center"/>
    </xf>
    <xf numFmtId="49" fontId="0" fillId="16" borderId="9" xfId="0" applyNumberFormat="1" applyFill="1" applyBorder="1" applyAlignment="1">
      <alignment horizontal="center"/>
    </xf>
    <xf numFmtId="1" fontId="5" fillId="16" borderId="9" xfId="0" applyNumberFormat="1" applyFont="1" applyFill="1" applyBorder="1" applyAlignment="1">
      <alignment horizontal="center" vertical="center"/>
    </xf>
    <xf numFmtId="0" fontId="0" fillId="16" borderId="9" xfId="0" applyFill="1" applyBorder="1"/>
    <xf numFmtId="0" fontId="12" fillId="16" borderId="0" xfId="0" applyFont="1" applyFill="1" applyAlignment="1">
      <alignment horizontal="center"/>
    </xf>
    <xf numFmtId="0" fontId="12" fillId="16" borderId="0" xfId="0" applyFont="1" applyFill="1" applyAlignment="1">
      <alignment horizontal="center" vertical="center"/>
    </xf>
    <xf numFmtId="2" fontId="12" fillId="16" borderId="0" xfId="0" applyNumberFormat="1" applyFont="1" applyFill="1" applyAlignment="1">
      <alignment horizontal="center"/>
    </xf>
    <xf numFmtId="0" fontId="12" fillId="17" borderId="0" xfId="0" applyFont="1" applyFill="1" applyAlignment="1">
      <alignment horizontal="center"/>
    </xf>
    <xf numFmtId="165" fontId="13" fillId="16" borderId="0" xfId="0" applyNumberFormat="1" applyFont="1" applyFill="1" applyAlignment="1">
      <alignment horizontal="center" vertical="center"/>
    </xf>
    <xf numFmtId="49" fontId="12" fillId="16" borderId="0" xfId="0" applyNumberFormat="1" applyFont="1" applyFill="1" applyAlignment="1">
      <alignment horizontal="center"/>
    </xf>
    <xf numFmtId="1" fontId="13" fillId="16" borderId="0" xfId="0" applyNumberFormat="1" applyFont="1" applyFill="1" applyAlignment="1">
      <alignment horizontal="center" vertical="center"/>
    </xf>
    <xf numFmtId="0" fontId="12" fillId="16" borderId="0" xfId="0" applyFont="1" applyFill="1"/>
    <xf numFmtId="2" fontId="6" fillId="9" borderId="0" xfId="0" applyNumberFormat="1" applyFont="1" applyFill="1" applyAlignment="1">
      <alignment horizontal="center"/>
    </xf>
    <xf numFmtId="0" fontId="12" fillId="9" borderId="0" xfId="0" applyFont="1" applyFill="1" applyAlignment="1">
      <alignment horizontal="center"/>
    </xf>
    <xf numFmtId="0" fontId="12" fillId="9" borderId="0" xfId="0" applyFont="1" applyFill="1" applyAlignment="1">
      <alignment horizontal="center" vertical="center"/>
    </xf>
    <xf numFmtId="2" fontId="12" fillId="9" borderId="0" xfId="0" applyNumberFormat="1" applyFont="1" applyFill="1" applyAlignment="1">
      <alignment horizontal="center"/>
    </xf>
    <xf numFmtId="0" fontId="12" fillId="15" borderId="0" xfId="0" applyFont="1" applyFill="1" applyAlignment="1">
      <alignment horizontal="center"/>
    </xf>
    <xf numFmtId="165" fontId="13" fillId="9" borderId="0" xfId="0" applyNumberFormat="1" applyFont="1" applyFill="1" applyAlignment="1">
      <alignment horizontal="center" vertical="center"/>
    </xf>
    <xf numFmtId="49" fontId="12" fillId="9" borderId="0" xfId="0" applyNumberFormat="1" applyFont="1" applyFill="1" applyAlignment="1">
      <alignment horizontal="center"/>
    </xf>
    <xf numFmtId="1" fontId="13" fillId="9" borderId="0" xfId="0" applyNumberFormat="1" applyFont="1" applyFill="1" applyAlignment="1">
      <alignment horizontal="center" vertical="center"/>
    </xf>
    <xf numFmtId="0" fontId="12" fillId="9" borderId="0" xfId="0" applyFont="1" applyFill="1"/>
    <xf numFmtId="0" fontId="0" fillId="4" borderId="9" xfId="0" applyFill="1" applyBorder="1" applyAlignment="1">
      <alignment horizontal="center"/>
    </xf>
    <xf numFmtId="0" fontId="6" fillId="4" borderId="9" xfId="0" applyFont="1" applyFill="1" applyBorder="1" applyAlignment="1">
      <alignment horizontal="center"/>
    </xf>
    <xf numFmtId="0" fontId="0" fillId="4" borderId="9" xfId="0" applyFill="1" applyBorder="1" applyAlignment="1">
      <alignment horizontal="center" vertical="center"/>
    </xf>
    <xf numFmtId="2" fontId="0" fillId="4" borderId="9" xfId="0" applyNumberFormat="1" applyFill="1" applyBorder="1" applyAlignment="1">
      <alignment horizontal="center"/>
    </xf>
    <xf numFmtId="0" fontId="7" fillId="4" borderId="9" xfId="0" applyFont="1" applyFill="1" applyBorder="1" applyAlignment="1">
      <alignment horizontal="center"/>
    </xf>
    <xf numFmtId="0" fontId="0" fillId="13" borderId="9" xfId="0" applyFill="1" applyBorder="1" applyAlignment="1">
      <alignment horizontal="center"/>
    </xf>
    <xf numFmtId="165" fontId="5" fillId="4" borderId="9" xfId="0" applyNumberFormat="1" applyFont="1" applyFill="1" applyBorder="1" applyAlignment="1">
      <alignment horizontal="center" vertical="center"/>
    </xf>
    <xf numFmtId="165" fontId="4" fillId="4" borderId="9" xfId="0" applyNumberFormat="1" applyFont="1" applyFill="1" applyBorder="1" applyAlignment="1">
      <alignment horizontal="center" vertical="center"/>
    </xf>
    <xf numFmtId="49" fontId="0" fillId="4" borderId="9" xfId="0" applyNumberFormat="1" applyFill="1" applyBorder="1" applyAlignment="1">
      <alignment horizontal="center"/>
    </xf>
    <xf numFmtId="1" fontId="5" fillId="4" borderId="9" xfId="0" applyNumberFormat="1" applyFont="1" applyFill="1" applyBorder="1" applyAlignment="1">
      <alignment horizontal="center" vertical="center"/>
    </xf>
    <xf numFmtId="0" fontId="0" fillId="4" borderId="9" xfId="0" applyFill="1" applyBorder="1"/>
    <xf numFmtId="1" fontId="5" fillId="6" borderId="9" xfId="0" applyNumberFormat="1" applyFont="1" applyFill="1" applyBorder="1" applyAlignment="1">
      <alignment horizontal="center" vertical="center"/>
    </xf>
    <xf numFmtId="1" fontId="0" fillId="6" borderId="0" xfId="0" applyNumberFormat="1" applyFill="1" applyAlignment="1">
      <alignment horizontal="center"/>
    </xf>
    <xf numFmtId="1" fontId="0" fillId="6" borderId="9" xfId="0" applyNumberFormat="1" applyFill="1" applyBorder="1" applyAlignment="1">
      <alignment horizontal="center"/>
    </xf>
    <xf numFmtId="0" fontId="6" fillId="6" borderId="9" xfId="0" applyFont="1" applyFill="1" applyBorder="1"/>
    <xf numFmtId="0" fontId="6" fillId="18" borderId="0" xfId="0" applyFont="1" applyFill="1"/>
    <xf numFmtId="1" fontId="6" fillId="0" borderId="0" xfId="0" applyNumberFormat="1" applyFont="1" applyAlignment="1">
      <alignment horizontal="center"/>
    </xf>
    <xf numFmtId="0" fontId="6" fillId="15" borderId="0" xfId="0" applyFont="1" applyFill="1"/>
    <xf numFmtId="0" fontId="6" fillId="13" borderId="0" xfId="0" applyFont="1" applyFill="1"/>
    <xf numFmtId="0" fontId="6" fillId="12" borderId="0" xfId="0" applyFont="1" applyFill="1"/>
    <xf numFmtId="1" fontId="0" fillId="8" borderId="0" xfId="0" applyNumberFormat="1" applyFill="1" applyAlignment="1">
      <alignment horizontal="left"/>
    </xf>
    <xf numFmtId="0" fontId="11" fillId="0" borderId="0" xfId="0" applyFont="1" applyAlignment="1">
      <alignment horizontal="center"/>
    </xf>
    <xf numFmtId="0" fontId="15" fillId="0" borderId="0" xfId="0" applyFont="1"/>
    <xf numFmtId="0" fontId="16" fillId="0" borderId="0" xfId="0" applyFont="1"/>
    <xf numFmtId="0" fontId="7" fillId="8" borderId="1" xfId="0" applyFont="1" applyFill="1" applyBorder="1"/>
    <xf numFmtId="165" fontId="6" fillId="0" borderId="0" xfId="0" applyNumberFormat="1" applyFont="1" applyAlignment="1">
      <alignment horizontal="center" vertical="center"/>
    </xf>
    <xf numFmtId="165" fontId="7" fillId="0" borderId="0" xfId="0" applyNumberFormat="1" applyFont="1" applyAlignment="1">
      <alignment horizontal="center" vertical="center"/>
    </xf>
    <xf numFmtId="0" fontId="6" fillId="0" borderId="0" xfId="1" applyAlignment="1">
      <alignment horizontal="center" vertical="center"/>
    </xf>
    <xf numFmtId="0" fontId="7" fillId="0" borderId="0" xfId="0" applyFont="1"/>
    <xf numFmtId="165" fontId="4" fillId="0" borderId="9" xfId="0" applyNumberFormat="1" applyFont="1" applyBorder="1" applyAlignment="1">
      <alignment horizontal="center" vertical="center"/>
    </xf>
    <xf numFmtId="0" fontId="0" fillId="0" borderId="6" xfId="0" applyBorder="1" applyAlignment="1">
      <alignment horizontal="center"/>
    </xf>
    <xf numFmtId="0" fontId="6" fillId="0" borderId="6" xfId="0" applyFont="1" applyBorder="1" applyAlignment="1">
      <alignment horizontal="center"/>
    </xf>
    <xf numFmtId="0" fontId="0" fillId="0" borderId="6" xfId="0" applyBorder="1" applyAlignment="1">
      <alignment horizontal="center" vertical="center"/>
    </xf>
    <xf numFmtId="2" fontId="0" fillId="0" borderId="6" xfId="0" applyNumberFormat="1" applyBorder="1" applyAlignment="1">
      <alignment horizontal="center"/>
    </xf>
    <xf numFmtId="0" fontId="7" fillId="0" borderId="6" xfId="0" applyFont="1" applyBorder="1" applyAlignment="1">
      <alignment horizontal="center"/>
    </xf>
    <xf numFmtId="165" fontId="5" fillId="0" borderId="6" xfId="0" applyNumberFormat="1" applyFont="1" applyBorder="1" applyAlignment="1">
      <alignment horizontal="center" vertical="center"/>
    </xf>
    <xf numFmtId="165" fontId="4" fillId="0" borderId="6" xfId="0" applyNumberFormat="1" applyFont="1" applyBorder="1" applyAlignment="1">
      <alignment horizontal="center" vertical="center"/>
    </xf>
    <xf numFmtId="49" fontId="0" fillId="0" borderId="6" xfId="0" applyNumberFormat="1" applyBorder="1" applyAlignment="1">
      <alignment horizontal="center"/>
    </xf>
    <xf numFmtId="1" fontId="5" fillId="0" borderId="6" xfId="0" applyNumberFormat="1" applyFont="1" applyBorder="1" applyAlignment="1">
      <alignment horizontal="center" vertical="center"/>
    </xf>
    <xf numFmtId="0" fontId="0" fillId="0" borderId="6" xfId="0" applyBorder="1"/>
    <xf numFmtId="0" fontId="14" fillId="6" borderId="0" xfId="0" applyFont="1" applyFill="1" applyAlignment="1">
      <alignment horizontal="center"/>
    </xf>
    <xf numFmtId="167" fontId="5" fillId="11" borderId="0" xfId="0" applyNumberFormat="1" applyFont="1" applyFill="1" applyAlignment="1">
      <alignment horizontal="center" vertical="center"/>
    </xf>
    <xf numFmtId="0" fontId="7" fillId="11" borderId="0" xfId="0" applyFont="1" applyFill="1"/>
    <xf numFmtId="49" fontId="0" fillId="11" borderId="0" xfId="0" applyNumberFormat="1" applyFill="1"/>
    <xf numFmtId="0" fontId="7" fillId="6" borderId="0" xfId="0" applyFont="1" applyFill="1"/>
    <xf numFmtId="165" fontId="0" fillId="6" borderId="0" xfId="0" applyNumberFormat="1" applyFill="1"/>
    <xf numFmtId="165" fontId="0" fillId="11" borderId="0" xfId="0" applyNumberFormat="1" applyFill="1"/>
    <xf numFmtId="49" fontId="6" fillId="11" borderId="0" xfId="0" applyNumberFormat="1" applyFont="1" applyFill="1"/>
    <xf numFmtId="0" fontId="0" fillId="11" borderId="6" xfId="0" applyFill="1" applyBorder="1" applyAlignment="1">
      <alignment horizontal="center"/>
    </xf>
    <xf numFmtId="0" fontId="6" fillId="11" borderId="6" xfId="0" applyFont="1" applyFill="1" applyBorder="1" applyAlignment="1">
      <alignment horizontal="center"/>
    </xf>
    <xf numFmtId="0" fontId="0" fillId="11" borderId="6" xfId="0" applyFill="1" applyBorder="1" applyAlignment="1">
      <alignment horizontal="center" vertical="center"/>
    </xf>
    <xf numFmtId="0" fontId="0" fillId="11" borderId="6" xfId="0" applyFill="1" applyBorder="1"/>
    <xf numFmtId="0" fontId="6" fillId="11" borderId="6" xfId="0" applyFont="1" applyFill="1" applyBorder="1" applyAlignment="1">
      <alignment horizontal="center" vertical="center"/>
    </xf>
    <xf numFmtId="164" fontId="7" fillId="11" borderId="0" xfId="0" applyNumberFormat="1" applyFont="1" applyFill="1"/>
    <xf numFmtId="0" fontId="6" fillId="11" borderId="6" xfId="0" applyFont="1" applyFill="1" applyBorder="1"/>
    <xf numFmtId="0" fontId="0" fillId="11" borderId="9" xfId="0" applyFill="1" applyBorder="1" applyAlignment="1">
      <alignment horizontal="center"/>
    </xf>
    <xf numFmtId="0" fontId="6" fillId="11" borderId="9" xfId="0" applyFont="1" applyFill="1" applyBorder="1" applyAlignment="1">
      <alignment horizontal="center"/>
    </xf>
    <xf numFmtId="0" fontId="0" fillId="11" borderId="9" xfId="0" applyFill="1" applyBorder="1" applyAlignment="1">
      <alignment horizontal="center" vertical="center"/>
    </xf>
    <xf numFmtId="0" fontId="0" fillId="11" borderId="9" xfId="0" applyFill="1" applyBorder="1"/>
    <xf numFmtId="2" fontId="0" fillId="11" borderId="9" xfId="0" applyNumberFormat="1" applyFill="1" applyBorder="1" applyAlignment="1">
      <alignment horizontal="center"/>
    </xf>
    <xf numFmtId="0" fontId="7" fillId="11" borderId="9" xfId="0" applyFont="1" applyFill="1" applyBorder="1"/>
    <xf numFmtId="2" fontId="7" fillId="11" borderId="9" xfId="0" applyNumberFormat="1" applyFont="1" applyFill="1" applyBorder="1"/>
    <xf numFmtId="165" fontId="0" fillId="11" borderId="9" xfId="0" applyNumberFormat="1" applyFill="1" applyBorder="1"/>
    <xf numFmtId="165" fontId="5" fillId="11" borderId="9" xfId="0" applyNumberFormat="1" applyFont="1" applyFill="1" applyBorder="1" applyAlignment="1">
      <alignment horizontal="center" vertical="center"/>
    </xf>
    <xf numFmtId="165" fontId="4" fillId="11" borderId="9" xfId="0" applyNumberFormat="1" applyFont="1" applyFill="1" applyBorder="1" applyAlignment="1">
      <alignment horizontal="center" vertical="center"/>
    </xf>
    <xf numFmtId="49" fontId="6" fillId="11" borderId="9" xfId="0" applyNumberFormat="1" applyFont="1" applyFill="1" applyBorder="1"/>
    <xf numFmtId="1" fontId="5" fillId="11" borderId="9" xfId="0" applyNumberFormat="1" applyFont="1" applyFill="1" applyBorder="1" applyAlignment="1">
      <alignment horizontal="center" vertical="center"/>
    </xf>
    <xf numFmtId="0" fontId="6" fillId="11" borderId="9" xfId="0" applyFont="1" applyFill="1" applyBorder="1"/>
    <xf numFmtId="0" fontId="6" fillId="11" borderId="0" xfId="0" applyFont="1" applyFill="1" applyAlignment="1">
      <alignment horizontal="center" vertical="center"/>
    </xf>
    <xf numFmtId="0" fontId="6" fillId="11" borderId="9" xfId="0" applyFont="1" applyFill="1" applyBorder="1" applyAlignment="1">
      <alignment horizontal="center" vertical="center"/>
    </xf>
    <xf numFmtId="49" fontId="0" fillId="11" borderId="9" xfId="0" applyNumberFormat="1" applyFill="1" applyBorder="1" applyAlignment="1">
      <alignment horizontal="center"/>
    </xf>
    <xf numFmtId="0" fontId="7" fillId="11" borderId="9" xfId="0" applyFont="1" applyFill="1" applyBorder="1" applyAlignment="1">
      <alignment horizontal="center"/>
    </xf>
    <xf numFmtId="2" fontId="0" fillId="11" borderId="0" xfId="0" applyNumberFormat="1" applyFill="1"/>
    <xf numFmtId="1" fontId="0" fillId="11" borderId="0" xfId="0" applyNumberFormat="1" applyFill="1" applyAlignment="1">
      <alignment horizontal="center"/>
    </xf>
    <xf numFmtId="2" fontId="0" fillId="6" borderId="0" xfId="0" applyNumberFormat="1" applyFill="1"/>
    <xf numFmtId="164" fontId="0" fillId="6" borderId="0" xfId="0" applyNumberFormat="1" applyFill="1"/>
    <xf numFmtId="0" fontId="5" fillId="11" borderId="9" xfId="0" applyFont="1" applyFill="1" applyBorder="1" applyAlignment="1">
      <alignment horizontal="center" vertical="center"/>
    </xf>
    <xf numFmtId="167" fontId="5" fillId="11" borderId="9" xfId="0" applyNumberFormat="1" applyFont="1" applyFill="1" applyBorder="1" applyAlignment="1">
      <alignment horizontal="center" vertical="center"/>
    </xf>
    <xf numFmtId="1" fontId="0" fillId="11" borderId="9" xfId="0" applyNumberFormat="1" applyFill="1" applyBorder="1" applyAlignment="1">
      <alignment horizontal="center"/>
    </xf>
    <xf numFmtId="167" fontId="5" fillId="0" borderId="9" xfId="0" applyNumberFormat="1" applyFont="1" applyBorder="1" applyAlignment="1">
      <alignment horizontal="center" vertical="center"/>
    </xf>
    <xf numFmtId="1" fontId="0" fillId="0" borderId="5" xfId="0" applyNumberFormat="1" applyBorder="1" applyAlignment="1">
      <alignment horizontal="center"/>
    </xf>
    <xf numFmtId="0" fontId="5" fillId="0" borderId="6" xfId="0" applyFont="1" applyBorder="1" applyAlignment="1">
      <alignment horizontal="center" vertical="center"/>
    </xf>
    <xf numFmtId="1" fontId="6" fillId="6" borderId="0" xfId="0" applyNumberFormat="1" applyFont="1" applyFill="1" applyAlignment="1">
      <alignment horizontal="center"/>
    </xf>
    <xf numFmtId="0" fontId="5" fillId="6" borderId="9" xfId="0" applyFont="1" applyFill="1" applyBorder="1" applyAlignment="1">
      <alignment horizontal="center" vertical="center"/>
    </xf>
    <xf numFmtId="167" fontId="5" fillId="6" borderId="9" xfId="0" applyNumberFormat="1" applyFont="1" applyFill="1" applyBorder="1" applyAlignment="1">
      <alignment horizontal="center" vertical="center"/>
    </xf>
    <xf numFmtId="1" fontId="6" fillId="6" borderId="9" xfId="0" applyNumberFormat="1" applyFont="1" applyFill="1" applyBorder="1" applyAlignment="1">
      <alignment horizontal="center"/>
    </xf>
    <xf numFmtId="167" fontId="0" fillId="0" borderId="9" xfId="0" applyNumberFormat="1" applyBorder="1" applyAlignment="1">
      <alignment horizontal="center"/>
    </xf>
    <xf numFmtId="167" fontId="0" fillId="6" borderId="9" xfId="0" applyNumberFormat="1" applyFill="1" applyBorder="1" applyAlignment="1">
      <alignment horizontal="center"/>
    </xf>
    <xf numFmtId="0" fontId="6" fillId="0" borderId="9" xfId="0" applyFont="1" applyBorder="1" applyAlignment="1">
      <alignment horizontal="center" vertical="center"/>
    </xf>
    <xf numFmtId="0" fontId="4" fillId="0" borderId="15" xfId="0" applyFont="1" applyBorder="1" applyAlignment="1">
      <alignment horizontal="center" vertical="center" wrapText="1"/>
    </xf>
    <xf numFmtId="0" fontId="5" fillId="0" borderId="15" xfId="0" applyFont="1" applyBorder="1" applyAlignment="1">
      <alignment horizontal="center" vertical="center"/>
    </xf>
    <xf numFmtId="0" fontId="5" fillId="6" borderId="15" xfId="0" applyFont="1" applyFill="1" applyBorder="1" applyAlignment="1">
      <alignment horizontal="center" vertical="center"/>
    </xf>
    <xf numFmtId="0" fontId="5" fillId="6" borderId="14" xfId="0" applyFont="1" applyFill="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8" borderId="15" xfId="0" applyFont="1" applyFill="1" applyBorder="1" applyAlignment="1">
      <alignment horizontal="center" vertical="center"/>
    </xf>
    <xf numFmtId="0" fontId="6" fillId="0" borderId="15" xfId="0" applyFont="1" applyBorder="1" applyAlignment="1">
      <alignment horizontal="center" vertical="center"/>
    </xf>
    <xf numFmtId="0" fontId="5" fillId="0" borderId="14" xfId="0" applyFont="1" applyBorder="1" applyAlignment="1">
      <alignment horizontal="center" vertical="center"/>
    </xf>
    <xf numFmtId="0" fontId="5" fillId="6" borderId="18" xfId="0" applyFont="1" applyFill="1" applyBorder="1" applyAlignment="1">
      <alignment horizontal="center" vertical="center"/>
    </xf>
    <xf numFmtId="0" fontId="5" fillId="0" borderId="18" xfId="0" applyFont="1" applyBorder="1" applyAlignment="1">
      <alignment horizontal="center" vertical="center"/>
    </xf>
    <xf numFmtId="0" fontId="5" fillId="6" borderId="19" xfId="0" applyFont="1" applyFill="1" applyBorder="1" applyAlignment="1">
      <alignment horizontal="center" vertical="center"/>
    </xf>
    <xf numFmtId="0" fontId="6" fillId="4" borderId="15" xfId="0" applyFont="1" applyFill="1" applyBorder="1" applyAlignment="1">
      <alignment horizontal="center"/>
    </xf>
    <xf numFmtId="0" fontId="6" fillId="0" borderId="15" xfId="0" applyFont="1" applyBorder="1" applyAlignment="1">
      <alignment horizontal="center"/>
    </xf>
    <xf numFmtId="0" fontId="6" fillId="9" borderId="15" xfId="0" applyFont="1" applyFill="1" applyBorder="1" applyAlignment="1">
      <alignment horizontal="center"/>
    </xf>
    <xf numFmtId="0" fontId="6" fillId="6" borderId="15" xfId="0" applyFont="1" applyFill="1" applyBorder="1" applyAlignment="1">
      <alignment horizontal="center"/>
    </xf>
    <xf numFmtId="0" fontId="0" fillId="0" borderId="15" xfId="0" applyBorder="1" applyAlignment="1">
      <alignment horizontal="center"/>
    </xf>
    <xf numFmtId="0" fontId="0" fillId="4" borderId="15" xfId="0" applyFill="1" applyBorder="1" applyAlignment="1">
      <alignment horizontal="center"/>
    </xf>
    <xf numFmtId="0" fontId="0" fillId="4" borderId="17" xfId="0" applyFill="1" applyBorder="1" applyAlignment="1">
      <alignment horizontal="center"/>
    </xf>
    <xf numFmtId="0" fontId="0" fillId="0" borderId="16" xfId="0" applyBorder="1" applyAlignment="1">
      <alignment horizontal="center"/>
    </xf>
    <xf numFmtId="0" fontId="0" fillId="6" borderId="15" xfId="0" applyFill="1" applyBorder="1" applyAlignment="1">
      <alignment horizontal="center"/>
    </xf>
    <xf numFmtId="0" fontId="0" fillId="9" borderId="15" xfId="0" applyFill="1" applyBorder="1" applyAlignment="1">
      <alignment horizontal="center"/>
    </xf>
    <xf numFmtId="0" fontId="0" fillId="0" borderId="17" xfId="0" applyBorder="1" applyAlignment="1">
      <alignment horizontal="center"/>
    </xf>
    <xf numFmtId="0" fontId="0" fillId="6" borderId="16" xfId="0" applyFill="1" applyBorder="1" applyAlignment="1">
      <alignment horizontal="center"/>
    </xf>
    <xf numFmtId="0" fontId="0" fillId="6" borderId="17" xfId="0" applyFill="1" applyBorder="1" applyAlignment="1">
      <alignment horizontal="center"/>
    </xf>
    <xf numFmtId="0" fontId="0" fillId="9" borderId="17" xfId="0" applyFill="1" applyBorder="1" applyAlignment="1">
      <alignment horizontal="center"/>
    </xf>
    <xf numFmtId="1" fontId="4" fillId="0" borderId="20" xfId="0" applyNumberFormat="1" applyFont="1" applyBorder="1" applyAlignment="1">
      <alignment horizontal="center" vertical="center" wrapText="1"/>
    </xf>
    <xf numFmtId="1" fontId="5" fillId="0" borderId="20" xfId="0" applyNumberFormat="1" applyFont="1" applyBorder="1" applyAlignment="1">
      <alignment horizontal="center" vertical="center"/>
    </xf>
    <xf numFmtId="1" fontId="5" fillId="6" borderId="20" xfId="0" applyNumberFormat="1" applyFont="1" applyFill="1" applyBorder="1" applyAlignment="1">
      <alignment horizontal="center" vertical="center"/>
    </xf>
    <xf numFmtId="1" fontId="5" fillId="6" borderId="8" xfId="0" applyNumberFormat="1" applyFont="1" applyFill="1" applyBorder="1" applyAlignment="1">
      <alignment horizontal="center" vertical="center"/>
    </xf>
    <xf numFmtId="1" fontId="5" fillId="0" borderId="21" xfId="0" applyNumberFormat="1" applyFont="1" applyBorder="1" applyAlignment="1">
      <alignment horizontal="center" vertical="center"/>
    </xf>
    <xf numFmtId="1" fontId="5" fillId="0" borderId="22" xfId="0" applyNumberFormat="1" applyFont="1" applyBorder="1" applyAlignment="1">
      <alignment horizontal="center" vertical="center"/>
    </xf>
    <xf numFmtId="1" fontId="5" fillId="8" borderId="20" xfId="0" applyNumberFormat="1" applyFont="1" applyFill="1" applyBorder="1" applyAlignment="1">
      <alignment horizontal="center" vertical="center"/>
    </xf>
    <xf numFmtId="1" fontId="5" fillId="0" borderId="8" xfId="0" applyNumberFormat="1" applyFont="1" applyBorder="1" applyAlignment="1">
      <alignment horizontal="center" vertical="center"/>
    </xf>
    <xf numFmtId="1" fontId="6" fillId="0" borderId="20" xfId="0" applyNumberFormat="1" applyFont="1" applyBorder="1" applyAlignment="1">
      <alignment horizontal="center" vertical="center"/>
    </xf>
    <xf numFmtId="1" fontId="5" fillId="6" borderId="21" xfId="0" applyNumberFormat="1" applyFont="1" applyFill="1" applyBorder="1" applyAlignment="1">
      <alignment horizontal="center" vertical="center"/>
    </xf>
    <xf numFmtId="1" fontId="5" fillId="6" borderId="22" xfId="0" applyNumberFormat="1" applyFont="1" applyFill="1" applyBorder="1" applyAlignment="1">
      <alignment horizontal="center" vertical="center"/>
    </xf>
    <xf numFmtId="1" fontId="5" fillId="4" borderId="20" xfId="0" applyNumberFormat="1" applyFont="1" applyFill="1" applyBorder="1" applyAlignment="1">
      <alignment horizontal="center" vertical="center"/>
    </xf>
    <xf numFmtId="1" fontId="5" fillId="11" borderId="20" xfId="0" applyNumberFormat="1" applyFont="1" applyFill="1" applyBorder="1" applyAlignment="1">
      <alignment horizontal="center" vertical="center"/>
    </xf>
    <xf numFmtId="1" fontId="5" fillId="9" borderId="20" xfId="0" applyNumberFormat="1" applyFont="1" applyFill="1" applyBorder="1" applyAlignment="1">
      <alignment horizontal="center" vertical="center"/>
    </xf>
    <xf numFmtId="1" fontId="6" fillId="4" borderId="20" xfId="0" applyNumberFormat="1" applyFont="1" applyFill="1" applyBorder="1" applyAlignment="1">
      <alignment horizontal="center" vertical="center"/>
    </xf>
    <xf numFmtId="1" fontId="5" fillId="4" borderId="22" xfId="0" applyNumberFormat="1" applyFont="1" applyFill="1" applyBorder="1" applyAlignment="1">
      <alignment horizontal="center" vertical="center"/>
    </xf>
    <xf numFmtId="1" fontId="5" fillId="9" borderId="22" xfId="0" applyNumberFormat="1" applyFont="1" applyFill="1" applyBorder="1" applyAlignment="1">
      <alignment horizontal="center" vertical="center"/>
    </xf>
    <xf numFmtId="1" fontId="5" fillId="9" borderId="21" xfId="0" applyNumberFormat="1" applyFont="1" applyFill="1" applyBorder="1" applyAlignment="1">
      <alignment horizontal="center" vertical="center"/>
    </xf>
    <xf numFmtId="0" fontId="4" fillId="0" borderId="0" xfId="0" applyFont="1" applyAlignment="1">
      <alignment horizontal="left" vertical="center" wrapText="1"/>
    </xf>
    <xf numFmtId="2" fontId="5" fillId="0" borderId="0" xfId="0" applyNumberFormat="1" applyFont="1" applyAlignment="1">
      <alignment horizontal="left" vertical="center"/>
    </xf>
    <xf numFmtId="2" fontId="6" fillId="0" borderId="0" xfId="0" applyNumberFormat="1" applyFont="1" applyAlignment="1">
      <alignment horizontal="left" vertical="center"/>
    </xf>
    <xf numFmtId="2" fontId="5" fillId="6" borderId="0" xfId="0" applyNumberFormat="1" applyFont="1" applyFill="1" applyAlignment="1">
      <alignment horizontal="left" vertical="center"/>
    </xf>
    <xf numFmtId="2" fontId="5" fillId="11" borderId="0" xfId="0" applyNumberFormat="1" applyFont="1" applyFill="1" applyAlignment="1">
      <alignment horizontal="left" vertical="center"/>
    </xf>
    <xf numFmtId="2" fontId="5" fillId="0" borderId="9" xfId="0" applyNumberFormat="1" applyFont="1" applyBorder="1" applyAlignment="1">
      <alignment horizontal="left" vertical="center"/>
    </xf>
    <xf numFmtId="49" fontId="6" fillId="11" borderId="0" xfId="0" applyNumberFormat="1" applyFont="1" applyFill="1" applyAlignment="1">
      <alignment horizontal="center"/>
    </xf>
    <xf numFmtId="49" fontId="6" fillId="11" borderId="9" xfId="0" applyNumberFormat="1" applyFont="1" applyFill="1" applyBorder="1" applyAlignment="1">
      <alignment horizontal="center"/>
    </xf>
    <xf numFmtId="167" fontId="6" fillId="18" borderId="0" xfId="0" applyNumberFormat="1" applyFont="1" applyFill="1" applyAlignment="1">
      <alignment horizontal="center"/>
    </xf>
    <xf numFmtId="3" fontId="7" fillId="11" borderId="0" xfId="0" applyNumberFormat="1" applyFont="1" applyFill="1" applyAlignment="1">
      <alignment horizontal="center"/>
    </xf>
    <xf numFmtId="1" fontId="6" fillId="11" borderId="0" xfId="0" applyNumberFormat="1" applyFont="1" applyFill="1" applyAlignment="1">
      <alignment horizontal="center"/>
    </xf>
    <xf numFmtId="0" fontId="6" fillId="19" borderId="0" xfId="0" applyFont="1" applyFill="1" applyAlignment="1">
      <alignment horizontal="center"/>
    </xf>
    <xf numFmtId="49" fontId="6" fillId="18" borderId="0" xfId="0" applyNumberFormat="1" applyFont="1" applyFill="1" applyAlignment="1">
      <alignment horizontal="center"/>
    </xf>
    <xf numFmtId="0" fontId="6" fillId="18" borderId="0" xfId="0" applyFont="1" applyFill="1" applyAlignment="1">
      <alignment horizontal="center"/>
    </xf>
    <xf numFmtId="0" fontId="6" fillId="12" borderId="0" xfId="0" applyFont="1" applyFill="1" applyAlignment="1">
      <alignment horizontal="center"/>
    </xf>
    <xf numFmtId="49" fontId="6" fillId="12" borderId="0" xfId="0" applyNumberFormat="1" applyFont="1" applyFill="1" applyAlignment="1">
      <alignment horizontal="center"/>
    </xf>
    <xf numFmtId="167" fontId="6" fillId="19" borderId="0" xfId="0" applyNumberFormat="1" applyFont="1" applyFill="1" applyAlignment="1">
      <alignment horizontal="center"/>
    </xf>
    <xf numFmtId="0" fontId="0" fillId="20" borderId="0" xfId="0" applyFill="1"/>
    <xf numFmtId="0" fontId="6" fillId="20" borderId="0" xfId="0" applyFont="1" applyFill="1" applyAlignment="1">
      <alignment horizontal="center"/>
    </xf>
    <xf numFmtId="0" fontId="0" fillId="20" borderId="0" xfId="0" applyFill="1" applyAlignment="1">
      <alignment horizontal="center" vertical="center"/>
    </xf>
    <xf numFmtId="0" fontId="0" fillId="20" borderId="0" xfId="0" applyFill="1" applyAlignment="1">
      <alignment horizontal="center"/>
    </xf>
    <xf numFmtId="2" fontId="0" fillId="20" borderId="0" xfId="0" applyNumberFormat="1" applyFill="1" applyAlignment="1">
      <alignment horizontal="center"/>
    </xf>
    <xf numFmtId="167" fontId="0" fillId="20" borderId="0" xfId="0" applyNumberFormat="1" applyFill="1" applyAlignment="1">
      <alignment horizontal="center"/>
    </xf>
    <xf numFmtId="0" fontId="7" fillId="20" borderId="0" xfId="0" applyFont="1" applyFill="1" applyAlignment="1">
      <alignment horizontal="center"/>
    </xf>
    <xf numFmtId="165" fontId="5" fillId="20" borderId="0" xfId="0" applyNumberFormat="1" applyFont="1" applyFill="1" applyAlignment="1">
      <alignment horizontal="center" vertical="center"/>
    </xf>
    <xf numFmtId="165" fontId="4" fillId="20" borderId="0" xfId="0" applyNumberFormat="1" applyFont="1" applyFill="1" applyAlignment="1">
      <alignment horizontal="center" vertical="center"/>
    </xf>
    <xf numFmtId="49" fontId="0" fillId="20" borderId="0" xfId="0" applyNumberFormat="1" applyFill="1" applyAlignment="1">
      <alignment horizontal="center"/>
    </xf>
    <xf numFmtId="2" fontId="5" fillId="20" borderId="0" xfId="0" applyNumberFormat="1" applyFont="1" applyFill="1" applyAlignment="1">
      <alignment horizontal="left" vertical="center"/>
    </xf>
    <xf numFmtId="1" fontId="0" fillId="20" borderId="0" xfId="0" applyNumberFormat="1" applyFill="1" applyAlignment="1">
      <alignment horizontal="center"/>
    </xf>
    <xf numFmtId="0" fontId="6" fillId="20" borderId="0" xfId="0" applyFont="1" applyFill="1"/>
    <xf numFmtId="0" fontId="0" fillId="21" borderId="0" xfId="0" applyFill="1"/>
    <xf numFmtId="0" fontId="6" fillId="21" borderId="0" xfId="0" applyFont="1" applyFill="1" applyAlignment="1">
      <alignment horizontal="center"/>
    </xf>
    <xf numFmtId="0" fontId="6" fillId="21" borderId="0" xfId="0" applyFont="1" applyFill="1" applyAlignment="1">
      <alignment horizontal="center" vertical="center"/>
    </xf>
    <xf numFmtId="0" fontId="0" fillId="21" borderId="0" xfId="0" applyFill="1" applyAlignment="1">
      <alignment horizontal="center" vertical="center"/>
    </xf>
    <xf numFmtId="0" fontId="0" fillId="21" borderId="0" xfId="0" applyFill="1" applyAlignment="1">
      <alignment horizontal="center"/>
    </xf>
    <xf numFmtId="2" fontId="0" fillId="21" borderId="0" xfId="0" applyNumberFormat="1" applyFill="1" applyAlignment="1">
      <alignment horizontal="center"/>
    </xf>
    <xf numFmtId="167" fontId="0" fillId="21" borderId="0" xfId="0" applyNumberFormat="1" applyFill="1" applyAlignment="1">
      <alignment horizontal="center"/>
    </xf>
    <xf numFmtId="0" fontId="7" fillId="21" borderId="0" xfId="0" applyFont="1" applyFill="1" applyAlignment="1">
      <alignment horizontal="center"/>
    </xf>
    <xf numFmtId="165" fontId="5" fillId="21" borderId="0" xfId="0" applyNumberFormat="1" applyFont="1" applyFill="1" applyAlignment="1">
      <alignment horizontal="center" vertical="center"/>
    </xf>
    <xf numFmtId="165" fontId="4" fillId="21" borderId="0" xfId="0" applyNumberFormat="1" applyFont="1" applyFill="1" applyAlignment="1">
      <alignment horizontal="center" vertical="center"/>
    </xf>
    <xf numFmtId="0" fontId="6" fillId="22" borderId="0" xfId="0" applyFont="1" applyFill="1" applyAlignment="1">
      <alignment horizontal="center"/>
    </xf>
    <xf numFmtId="49" fontId="6" fillId="22" borderId="0" xfId="0" applyNumberFormat="1" applyFont="1" applyFill="1" applyAlignment="1">
      <alignment horizontal="center"/>
    </xf>
    <xf numFmtId="49" fontId="0" fillId="21" borderId="0" xfId="0" applyNumberFormat="1" applyFill="1" applyAlignment="1">
      <alignment horizontal="center"/>
    </xf>
    <xf numFmtId="2" fontId="5" fillId="21" borderId="0" xfId="0" applyNumberFormat="1" applyFont="1" applyFill="1" applyAlignment="1">
      <alignment horizontal="left" vertical="center"/>
    </xf>
    <xf numFmtId="1" fontId="0" fillId="21" borderId="0" xfId="0" applyNumberFormat="1" applyFill="1" applyAlignment="1">
      <alignment horizontal="center"/>
    </xf>
    <xf numFmtId="0" fontId="6" fillId="21" borderId="0" xfId="0" applyFont="1" applyFill="1"/>
    <xf numFmtId="49" fontId="6" fillId="21" borderId="0" xfId="0" applyNumberFormat="1" applyFont="1" applyFill="1" applyAlignment="1">
      <alignment horizontal="center"/>
    </xf>
    <xf numFmtId="0" fontId="0" fillId="21" borderId="9" xfId="0" applyFill="1" applyBorder="1"/>
    <xf numFmtId="0" fontId="6" fillId="21" borderId="9" xfId="0" applyFont="1" applyFill="1" applyBorder="1" applyAlignment="1">
      <alignment horizontal="center"/>
    </xf>
    <xf numFmtId="0" fontId="6" fillId="21" borderId="9" xfId="0" applyFont="1" applyFill="1" applyBorder="1" applyAlignment="1">
      <alignment horizontal="center" vertical="center"/>
    </xf>
    <xf numFmtId="0" fontId="0" fillId="21" borderId="9" xfId="0" applyFill="1" applyBorder="1" applyAlignment="1">
      <alignment horizontal="center" vertical="center"/>
    </xf>
    <xf numFmtId="0" fontId="0" fillId="21" borderId="9" xfId="0" applyFill="1" applyBorder="1" applyAlignment="1">
      <alignment horizontal="center"/>
    </xf>
    <xf numFmtId="2" fontId="0" fillId="21" borderId="9" xfId="0" applyNumberFormat="1" applyFill="1" applyBorder="1" applyAlignment="1">
      <alignment horizontal="center"/>
    </xf>
    <xf numFmtId="0" fontId="7" fillId="21" borderId="9" xfId="0" applyFont="1" applyFill="1" applyBorder="1" applyAlignment="1">
      <alignment horizontal="center"/>
    </xf>
    <xf numFmtId="49" fontId="0" fillId="21" borderId="9" xfId="0" applyNumberFormat="1" applyFill="1" applyBorder="1" applyAlignment="1">
      <alignment horizontal="center"/>
    </xf>
    <xf numFmtId="1" fontId="0" fillId="21" borderId="9" xfId="0" applyNumberFormat="1" applyFill="1" applyBorder="1" applyAlignment="1">
      <alignment horizontal="center"/>
    </xf>
    <xf numFmtId="0" fontId="6" fillId="21" borderId="9" xfId="0" applyFont="1" applyFill="1" applyBorder="1"/>
    <xf numFmtId="0" fontId="6" fillId="23" borderId="0" xfId="0" applyFont="1" applyFill="1" applyAlignment="1">
      <alignment horizontal="center"/>
    </xf>
    <xf numFmtId="2" fontId="5" fillId="8" borderId="0" xfId="0" applyNumberFormat="1" applyFont="1" applyFill="1" applyAlignment="1">
      <alignment horizontal="left" vertical="center"/>
    </xf>
    <xf numFmtId="1" fontId="0" fillId="8" borderId="0" xfId="0" applyNumberFormat="1" applyFill="1" applyAlignment="1">
      <alignment horizontal="center"/>
    </xf>
    <xf numFmtId="0" fontId="4" fillId="0" borderId="1" xfId="0" applyFont="1" applyBorder="1" applyAlignment="1">
      <alignment horizontal="left" vertical="center" wrapText="1"/>
    </xf>
    <xf numFmtId="0" fontId="6" fillId="0" borderId="0" xfId="0" applyFont="1" applyAlignment="1">
      <alignment horizontal="left"/>
    </xf>
    <xf numFmtId="0" fontId="6" fillId="11" borderId="0" xfId="0" applyFont="1" applyFill="1" applyAlignment="1">
      <alignment horizontal="left"/>
    </xf>
    <xf numFmtId="0" fontId="0" fillId="11" borderId="9" xfId="0" applyFill="1" applyBorder="1" applyAlignment="1">
      <alignment horizontal="left"/>
    </xf>
    <xf numFmtId="0" fontId="6" fillId="6" borderId="0" xfId="0" applyFont="1" applyFill="1" applyAlignment="1">
      <alignment horizontal="left"/>
    </xf>
    <xf numFmtId="0" fontId="6" fillId="11" borderId="9" xfId="0" applyFont="1" applyFill="1" applyBorder="1" applyAlignment="1">
      <alignment horizontal="left"/>
    </xf>
    <xf numFmtId="0" fontId="6" fillId="19" borderId="0" xfId="0" applyFont="1" applyFill="1" applyAlignment="1">
      <alignment horizontal="left"/>
    </xf>
    <xf numFmtId="1" fontId="0" fillId="6" borderId="0" xfId="0" applyNumberFormat="1" applyFill="1" applyAlignment="1">
      <alignment horizontal="left"/>
    </xf>
    <xf numFmtId="1" fontId="0" fillId="11" borderId="0" xfId="0" applyNumberFormat="1" applyFill="1" applyAlignment="1">
      <alignment horizontal="left"/>
    </xf>
    <xf numFmtId="1" fontId="6" fillId="11" borderId="0" xfId="0" applyNumberFormat="1" applyFont="1" applyFill="1" applyAlignment="1">
      <alignment horizontal="left"/>
    </xf>
    <xf numFmtId="1" fontId="6" fillId="11" borderId="9" xfId="0" applyNumberFormat="1" applyFont="1" applyFill="1" applyBorder="1" applyAlignment="1">
      <alignment horizontal="left"/>
    </xf>
    <xf numFmtId="1" fontId="0" fillId="11" borderId="9" xfId="0" applyNumberFormat="1" applyFill="1" applyBorder="1" applyAlignment="1">
      <alignment horizontal="left"/>
    </xf>
    <xf numFmtId="0" fontId="0" fillId="0" borderId="9" xfId="0" applyBorder="1" applyAlignment="1">
      <alignment horizontal="left"/>
    </xf>
    <xf numFmtId="165" fontId="5" fillId="4" borderId="1" xfId="0" applyNumberFormat="1" applyFont="1" applyFill="1" applyBorder="1" applyAlignment="1">
      <alignment horizontal="center" vertical="center"/>
    </xf>
    <xf numFmtId="165" fontId="4" fillId="4" borderId="1" xfId="0" applyNumberFormat="1" applyFont="1" applyFill="1" applyBorder="1" applyAlignment="1">
      <alignment horizontal="center" vertical="center"/>
    </xf>
    <xf numFmtId="2" fontId="5" fillId="4" borderId="0" xfId="0" applyNumberFormat="1" applyFont="1" applyFill="1" applyAlignment="1">
      <alignment horizontal="left" vertical="center"/>
    </xf>
    <xf numFmtId="1" fontId="17" fillId="0" borderId="1" xfId="0" applyNumberFormat="1" applyFont="1" applyBorder="1" applyAlignment="1">
      <alignment horizontal="center" vertical="center"/>
    </xf>
    <xf numFmtId="1" fontId="17" fillId="0" borderId="0" xfId="0" applyNumberFormat="1" applyFont="1" applyAlignment="1">
      <alignment horizontal="center" vertical="center"/>
    </xf>
    <xf numFmtId="0" fontId="0" fillId="7" borderId="0" xfId="0" applyFill="1" applyAlignment="1">
      <alignment horizontal="center" vertical="center"/>
    </xf>
    <xf numFmtId="2" fontId="5" fillId="7" borderId="0" xfId="0" applyNumberFormat="1" applyFont="1" applyFill="1" applyAlignment="1">
      <alignment horizontal="left" vertical="center"/>
    </xf>
    <xf numFmtId="0" fontId="0" fillId="18" borderId="0" xfId="0" applyFill="1"/>
    <xf numFmtId="0" fontId="6" fillId="20" borderId="0" xfId="0" applyFont="1" applyFill="1" applyAlignment="1">
      <alignment horizontal="center" vertical="center"/>
    </xf>
    <xf numFmtId="0" fontId="6" fillId="11" borderId="1" xfId="0" applyFont="1" applyFill="1" applyBorder="1" applyAlignment="1">
      <alignment horizontal="center"/>
    </xf>
    <xf numFmtId="0" fontId="0" fillId="11" borderId="1" xfId="0" applyFill="1" applyBorder="1" applyAlignment="1">
      <alignment horizontal="center" vertical="center"/>
    </xf>
    <xf numFmtId="2" fontId="5" fillId="11" borderId="1" xfId="0" applyNumberFormat="1" applyFont="1" applyFill="1" applyBorder="1" applyAlignment="1">
      <alignment horizontal="center" vertical="center"/>
    </xf>
    <xf numFmtId="0" fontId="5" fillId="11" borderId="1" xfId="0" applyFont="1" applyFill="1" applyBorder="1" applyAlignment="1">
      <alignment horizontal="center" vertical="center"/>
    </xf>
    <xf numFmtId="2" fontId="0" fillId="11" borderId="1" xfId="0" applyNumberFormat="1" applyFill="1" applyBorder="1" applyAlignment="1">
      <alignment horizontal="center"/>
    </xf>
    <xf numFmtId="167" fontId="5" fillId="11" borderId="1" xfId="0" applyNumberFormat="1" applyFont="1" applyFill="1" applyBorder="1" applyAlignment="1">
      <alignment horizontal="center" vertical="center"/>
    </xf>
    <xf numFmtId="0" fontId="7" fillId="11" borderId="1" xfId="0" applyFont="1" applyFill="1" applyBorder="1" applyAlignment="1">
      <alignment horizontal="center"/>
    </xf>
    <xf numFmtId="167" fontId="0" fillId="11" borderId="1" xfId="0" applyNumberFormat="1" applyFill="1" applyBorder="1" applyAlignment="1">
      <alignment horizontal="center"/>
    </xf>
    <xf numFmtId="165" fontId="5" fillId="11" borderId="1" xfId="0" applyNumberFormat="1" applyFont="1" applyFill="1" applyBorder="1" applyAlignment="1">
      <alignment horizontal="center" vertical="center"/>
    </xf>
    <xf numFmtId="165" fontId="4" fillId="11" borderId="1" xfId="0" applyNumberFormat="1" applyFont="1" applyFill="1" applyBorder="1" applyAlignment="1">
      <alignment horizontal="center" vertical="center"/>
    </xf>
    <xf numFmtId="49" fontId="0" fillId="11" borderId="1" xfId="0" applyNumberFormat="1" applyFill="1" applyBorder="1" applyAlignment="1">
      <alignment horizontal="center"/>
    </xf>
    <xf numFmtId="0" fontId="0" fillId="11" borderId="1" xfId="0" applyFill="1" applyBorder="1" applyAlignment="1">
      <alignment horizontal="center"/>
    </xf>
    <xf numFmtId="1" fontId="5" fillId="11" borderId="1" xfId="0" applyNumberFormat="1" applyFont="1" applyFill="1" applyBorder="1" applyAlignment="1">
      <alignment horizontal="center" vertical="center"/>
    </xf>
    <xf numFmtId="0" fontId="0" fillId="11" borderId="1" xfId="0" applyFill="1" applyBorder="1"/>
    <xf numFmtId="0" fontId="6" fillId="11" borderId="1" xfId="0" applyFont="1" applyFill="1" applyBorder="1"/>
    <xf numFmtId="0" fontId="6" fillId="11" borderId="1" xfId="0" applyFont="1" applyFill="1" applyBorder="1" applyAlignment="1">
      <alignment horizontal="center" vertical="center"/>
    </xf>
    <xf numFmtId="1" fontId="17" fillId="11" borderId="1" xfId="0" applyNumberFormat="1" applyFont="1" applyFill="1" applyBorder="1" applyAlignment="1">
      <alignment horizontal="center" vertical="center"/>
    </xf>
    <xf numFmtId="0" fontId="0" fillId="11" borderId="4" xfId="0" applyFill="1" applyBorder="1" applyAlignment="1">
      <alignment horizontal="center" vertical="center"/>
    </xf>
    <xf numFmtId="1" fontId="17" fillId="6" borderId="0" xfId="0" applyNumberFormat="1" applyFont="1" applyFill="1" applyAlignment="1">
      <alignment horizontal="center" vertical="center"/>
    </xf>
    <xf numFmtId="1" fontId="17" fillId="11" borderId="0" xfId="0" applyNumberFormat="1" applyFont="1" applyFill="1" applyAlignment="1">
      <alignment horizontal="center" vertical="center"/>
    </xf>
    <xf numFmtId="49" fontId="0" fillId="11" borderId="9" xfId="0" applyNumberFormat="1" applyFill="1" applyBorder="1"/>
    <xf numFmtId="2" fontId="5" fillId="11" borderId="9" xfId="0" applyNumberFormat="1" applyFont="1" applyFill="1" applyBorder="1" applyAlignment="1">
      <alignment horizontal="left" vertical="center"/>
    </xf>
    <xf numFmtId="1" fontId="17" fillId="11" borderId="9" xfId="0" applyNumberFormat="1" applyFont="1" applyFill="1" applyBorder="1" applyAlignment="1">
      <alignment horizontal="center" vertical="center"/>
    </xf>
    <xf numFmtId="1" fontId="17" fillId="0" borderId="9" xfId="0" applyNumberFormat="1" applyFont="1" applyBorder="1" applyAlignment="1">
      <alignment horizontal="center" vertical="center"/>
    </xf>
    <xf numFmtId="0" fontId="6" fillId="23" borderId="9" xfId="0" applyFont="1" applyFill="1" applyBorder="1" applyAlignment="1">
      <alignment horizontal="center"/>
    </xf>
    <xf numFmtId="1" fontId="5" fillId="8" borderId="9" xfId="0" applyNumberFormat="1" applyFont="1" applyFill="1" applyBorder="1" applyAlignment="1">
      <alignment horizontal="center" vertical="center"/>
    </xf>
    <xf numFmtId="1" fontId="6" fillId="11" borderId="9" xfId="0" applyNumberFormat="1" applyFont="1" applyFill="1" applyBorder="1" applyAlignment="1">
      <alignment horizontal="center"/>
    </xf>
    <xf numFmtId="167" fontId="0" fillId="8" borderId="0" xfId="0" applyNumberFormat="1" applyFill="1" applyAlignment="1">
      <alignment horizontal="center"/>
    </xf>
    <xf numFmtId="1" fontId="6" fillId="0" borderId="9" xfId="0" applyNumberFormat="1" applyFont="1" applyBorder="1" applyAlignment="1">
      <alignment horizontal="center"/>
    </xf>
    <xf numFmtId="0" fontId="2" fillId="0" borderId="0" xfId="1" applyFont="1" applyAlignment="1">
      <alignment horizontal="left"/>
    </xf>
    <xf numFmtId="166" fontId="1" fillId="0" borderId="0" xfId="1" applyNumberFormat="1" applyFont="1" applyAlignment="1">
      <alignment horizontal="left"/>
    </xf>
    <xf numFmtId="0" fontId="1" fillId="0" borderId="0" xfId="1" applyFont="1" applyAlignment="1">
      <alignment horizontal="left"/>
    </xf>
    <xf numFmtId="2" fontId="1" fillId="0" borderId="0" xfId="1" applyNumberFormat="1" applyFont="1" applyAlignment="1">
      <alignment horizontal="left"/>
    </xf>
    <xf numFmtId="0" fontId="6" fillId="0" borderId="0" xfId="1"/>
    <xf numFmtId="164" fontId="1" fillId="0" borderId="0" xfId="1" applyNumberFormat="1" applyFont="1" applyAlignment="1">
      <alignment horizontal="left"/>
    </xf>
    <xf numFmtId="0" fontId="1" fillId="0" borderId="1" xfId="1" applyFont="1" applyBorder="1" applyAlignment="1">
      <alignment horizontal="left"/>
    </xf>
    <xf numFmtId="165" fontId="1" fillId="0" borderId="0" xfId="1" applyNumberFormat="1" applyFont="1" applyAlignment="1">
      <alignment horizontal="left"/>
    </xf>
    <xf numFmtId="14" fontId="1" fillId="0" borderId="0" xfId="1" applyNumberFormat="1" applyFont="1" applyAlignment="1">
      <alignment horizontal="left"/>
    </xf>
    <xf numFmtId="0" fontId="7" fillId="0" borderId="0" xfId="0" applyFont="1" applyAlignment="1">
      <alignment horizontal="center" vertical="center"/>
    </xf>
    <xf numFmtId="22" fontId="5" fillId="8" borderId="7" xfId="0" applyNumberFormat="1" applyFont="1" applyFill="1" applyBorder="1" applyAlignment="1">
      <alignment horizontal="center" vertical="center" wrapText="1"/>
    </xf>
    <xf numFmtId="0" fontId="5" fillId="8" borderId="7" xfId="0" applyFont="1" applyFill="1" applyBorder="1" applyAlignment="1">
      <alignment horizontal="center" vertical="center" wrapText="1"/>
    </xf>
    <xf numFmtId="0" fontId="0" fillId="8" borderId="7" xfId="0" applyFill="1" applyBorder="1" applyAlignment="1">
      <alignment horizontal="center" vertical="center"/>
    </xf>
    <xf numFmtId="0" fontId="5" fillId="8" borderId="7" xfId="0" applyFont="1" applyFill="1" applyBorder="1" applyAlignment="1">
      <alignment horizontal="center" vertical="center"/>
    </xf>
    <xf numFmtId="2" fontId="5" fillId="8" borderId="7" xfId="0" applyNumberFormat="1" applyFont="1" applyFill="1" applyBorder="1" applyAlignment="1">
      <alignment horizontal="center" vertical="center"/>
    </xf>
    <xf numFmtId="167" fontId="5" fillId="8" borderId="7" xfId="0" applyNumberFormat="1" applyFont="1" applyFill="1" applyBorder="1" applyAlignment="1">
      <alignment horizontal="center" vertical="center"/>
    </xf>
    <xf numFmtId="0" fontId="4" fillId="8" borderId="7" xfId="0" applyFont="1" applyFill="1" applyBorder="1" applyAlignment="1">
      <alignment horizontal="center" vertical="center"/>
    </xf>
    <xf numFmtId="0" fontId="4" fillId="8" borderId="7" xfId="0" applyFont="1" applyFill="1" applyBorder="1" applyAlignment="1">
      <alignment horizontal="center" vertical="center" wrapText="1"/>
    </xf>
    <xf numFmtId="0" fontId="5" fillId="8" borderId="7" xfId="0" applyFont="1" applyFill="1" applyBorder="1" applyAlignment="1">
      <alignment horizontal="left"/>
    </xf>
    <xf numFmtId="165" fontId="5" fillId="8" borderId="7" xfId="0" applyNumberFormat="1" applyFont="1" applyFill="1" applyBorder="1" applyAlignment="1">
      <alignment horizontal="center" vertical="center"/>
    </xf>
    <xf numFmtId="165" fontId="4" fillId="8" borderId="7" xfId="0" applyNumberFormat="1" applyFont="1" applyFill="1" applyBorder="1" applyAlignment="1">
      <alignment horizontal="center" vertical="center"/>
    </xf>
    <xf numFmtId="49" fontId="5" fillId="8" borderId="7" xfId="0" applyNumberFormat="1" applyFont="1" applyFill="1" applyBorder="1" applyAlignment="1">
      <alignment horizontal="center" vertical="center"/>
    </xf>
    <xf numFmtId="0" fontId="5" fillId="8" borderId="16" xfId="0" applyFont="1" applyFill="1" applyBorder="1" applyAlignment="1">
      <alignment horizontal="center" vertical="center"/>
    </xf>
    <xf numFmtId="1" fontId="5" fillId="8" borderId="21" xfId="0" applyNumberFormat="1" applyFont="1" applyFill="1" applyBorder="1" applyAlignment="1">
      <alignment horizontal="center" vertical="center"/>
    </xf>
    <xf numFmtId="1" fontId="5" fillId="8" borderId="7" xfId="0" applyNumberFormat="1" applyFont="1" applyFill="1" applyBorder="1" applyAlignment="1">
      <alignment horizontal="center" vertical="center"/>
    </xf>
    <xf numFmtId="0" fontId="5" fillId="8" borderId="7" xfId="0" applyFont="1" applyFill="1" applyBorder="1" applyAlignment="1">
      <alignment vertical="center"/>
    </xf>
    <xf numFmtId="0" fontId="0" fillId="6" borderId="5" xfId="0" applyFill="1" applyBorder="1" applyAlignment="1">
      <alignment horizontal="center"/>
    </xf>
    <xf numFmtId="0" fontId="6" fillId="6" borderId="5" xfId="0" applyFont="1" applyFill="1" applyBorder="1" applyAlignment="1">
      <alignment horizontal="center"/>
    </xf>
    <xf numFmtId="0" fontId="0" fillId="6" borderId="5" xfId="0" applyFill="1" applyBorder="1" applyAlignment="1">
      <alignment horizontal="center" vertical="center"/>
    </xf>
    <xf numFmtId="0" fontId="7" fillId="6" borderId="5" xfId="0" applyFont="1" applyFill="1" applyBorder="1" applyAlignment="1">
      <alignment horizontal="center"/>
    </xf>
    <xf numFmtId="165" fontId="5" fillId="6" borderId="5" xfId="0" applyNumberFormat="1" applyFont="1" applyFill="1" applyBorder="1" applyAlignment="1">
      <alignment horizontal="center" vertical="center"/>
    </xf>
    <xf numFmtId="165" fontId="4" fillId="6" borderId="5" xfId="0" applyNumberFormat="1" applyFont="1" applyFill="1" applyBorder="1" applyAlignment="1">
      <alignment horizontal="center" vertical="center"/>
    </xf>
    <xf numFmtId="49" fontId="0" fillId="6" borderId="5" xfId="0" applyNumberFormat="1" applyFill="1" applyBorder="1" applyAlignment="1">
      <alignment horizontal="center"/>
    </xf>
    <xf numFmtId="1" fontId="0" fillId="6" borderId="5" xfId="0" applyNumberFormat="1" applyFill="1" applyBorder="1" applyAlignment="1">
      <alignment horizontal="center"/>
    </xf>
    <xf numFmtId="0" fontId="0" fillId="6" borderId="5" xfId="0" applyFill="1" applyBorder="1"/>
    <xf numFmtId="2" fontId="5" fillId="6" borderId="9" xfId="0" applyNumberFormat="1" applyFont="1" applyFill="1" applyBorder="1" applyAlignment="1">
      <alignment horizontal="left" vertical="center"/>
    </xf>
    <xf numFmtId="0" fontId="5" fillId="2" borderId="0" xfId="0" applyFont="1" applyFill="1" applyAlignment="1">
      <alignment horizontal="center" vertical="center"/>
    </xf>
    <xf numFmtId="2" fontId="0" fillId="2" borderId="0" xfId="0" applyNumberFormat="1" applyFill="1" applyAlignment="1">
      <alignment horizontal="center"/>
    </xf>
    <xf numFmtId="49" fontId="0" fillId="2" borderId="0" xfId="0" applyNumberFormat="1" applyFill="1" applyAlignment="1">
      <alignment horizontal="center"/>
    </xf>
    <xf numFmtId="167" fontId="0" fillId="0" borderId="6" xfId="0" applyNumberFormat="1" applyBorder="1" applyAlignment="1">
      <alignment horizontal="center"/>
    </xf>
    <xf numFmtId="167" fontId="0" fillId="2" borderId="6" xfId="0" applyNumberFormat="1" applyFill="1" applyBorder="1" applyAlignment="1">
      <alignment horizontal="center"/>
    </xf>
    <xf numFmtId="0" fontId="0" fillId="2" borderId="6" xfId="0" applyFill="1" applyBorder="1" applyAlignment="1">
      <alignment horizontal="center"/>
    </xf>
    <xf numFmtId="49" fontId="0" fillId="2" borderId="6" xfId="0" applyNumberFormat="1" applyFill="1" applyBorder="1" applyAlignment="1">
      <alignment horizontal="center"/>
    </xf>
    <xf numFmtId="2" fontId="5" fillId="0" borderId="6" xfId="0" applyNumberFormat="1" applyFont="1" applyBorder="1" applyAlignment="1">
      <alignment horizontal="left" vertical="center"/>
    </xf>
    <xf numFmtId="1" fontId="0" fillId="0" borderId="6" xfId="0" applyNumberFormat="1" applyBorder="1" applyAlignment="1">
      <alignment horizontal="center"/>
    </xf>
    <xf numFmtId="167" fontId="0" fillId="2" borderId="9" xfId="0" applyNumberFormat="1" applyFill="1" applyBorder="1" applyAlignment="1">
      <alignment horizontal="center"/>
    </xf>
    <xf numFmtId="49" fontId="0" fillId="2" borderId="9" xfId="0" applyNumberFormat="1" applyFill="1" applyBorder="1" applyAlignment="1">
      <alignment horizontal="center"/>
    </xf>
    <xf numFmtId="164" fontId="7" fillId="0" borderId="0" xfId="0" applyNumberFormat="1" applyFont="1" applyAlignment="1">
      <alignment horizontal="center"/>
    </xf>
    <xf numFmtId="49" fontId="6" fillId="2" borderId="0" xfId="0" applyNumberFormat="1" applyFont="1" applyFill="1" applyAlignment="1">
      <alignment horizontal="center"/>
    </xf>
    <xf numFmtId="0" fontId="14" fillId="4" borderId="0" xfId="0" applyFont="1" applyFill="1" applyAlignment="1">
      <alignment horizontal="center"/>
    </xf>
    <xf numFmtId="1" fontId="0" fillId="4" borderId="0" xfId="0" applyNumberFormat="1" applyFill="1" applyAlignment="1">
      <alignment horizontal="center"/>
    </xf>
    <xf numFmtId="0" fontId="6" fillId="4" borderId="9" xfId="0" applyFont="1" applyFill="1" applyBorder="1"/>
    <xf numFmtId="0" fontId="14" fillId="4" borderId="9" xfId="0" applyFont="1" applyFill="1" applyBorder="1" applyAlignment="1">
      <alignment horizontal="center"/>
    </xf>
    <xf numFmtId="167" fontId="0" fillId="4" borderId="9" xfId="0" applyNumberFormat="1" applyFill="1" applyBorder="1" applyAlignment="1">
      <alignment horizontal="center"/>
    </xf>
    <xf numFmtId="2" fontId="5" fillId="4" borderId="9" xfId="0" applyNumberFormat="1" applyFont="1" applyFill="1" applyBorder="1" applyAlignment="1">
      <alignment horizontal="left" vertical="center"/>
    </xf>
    <xf numFmtId="1" fontId="0" fillId="4" borderId="9" xfId="0" applyNumberFormat="1" applyFill="1" applyBorder="1" applyAlignment="1">
      <alignment horizontal="center"/>
    </xf>
    <xf numFmtId="0" fontId="0" fillId="4" borderId="9" xfId="0" applyFill="1" applyBorder="1" applyAlignment="1">
      <alignment horizontal="left"/>
    </xf>
    <xf numFmtId="0" fontId="14" fillId="0" borderId="0" xfId="0" applyFont="1" applyAlignment="1">
      <alignment horizontal="center"/>
    </xf>
    <xf numFmtId="0" fontId="6" fillId="4" borderId="0" xfId="0" applyFont="1" applyFill="1" applyAlignment="1">
      <alignment horizontal="left"/>
    </xf>
    <xf numFmtId="0" fontId="6" fillId="4" borderId="0" xfId="0" applyFont="1" applyFill="1" applyAlignment="1">
      <alignment horizontal="center" vertical="center"/>
    </xf>
    <xf numFmtId="49" fontId="6" fillId="4" borderId="0" xfId="0" applyNumberFormat="1" applyFont="1" applyFill="1" applyAlignment="1">
      <alignment horizontal="center"/>
    </xf>
    <xf numFmtId="1" fontId="6" fillId="4" borderId="0" xfId="0" applyNumberFormat="1" applyFont="1" applyFill="1" applyAlignment="1">
      <alignment horizontal="center"/>
    </xf>
    <xf numFmtId="165" fontId="7" fillId="3" borderId="0" xfId="0" applyNumberFormat="1" applyFont="1" applyFill="1" applyAlignment="1">
      <alignment horizontal="center" vertical="center"/>
    </xf>
    <xf numFmtId="0" fontId="6" fillId="4" borderId="9" xfId="0" applyFont="1" applyFill="1" applyBorder="1" applyAlignment="1">
      <alignment horizontal="center" vertical="center"/>
    </xf>
    <xf numFmtId="165" fontId="7" fillId="3" borderId="9" xfId="0" applyNumberFormat="1" applyFont="1" applyFill="1" applyBorder="1" applyAlignment="1">
      <alignment horizontal="center" vertical="center"/>
    </xf>
    <xf numFmtId="49" fontId="6" fillId="4" borderId="9" xfId="0" applyNumberFormat="1" applyFont="1" applyFill="1" applyBorder="1" applyAlignment="1">
      <alignment horizontal="center"/>
    </xf>
    <xf numFmtId="1" fontId="6" fillId="4" borderId="9" xfId="0" applyNumberFormat="1" applyFont="1" applyFill="1" applyBorder="1" applyAlignment="1">
      <alignment horizontal="center"/>
    </xf>
    <xf numFmtId="0" fontId="6" fillId="4" borderId="9" xfId="0" applyFont="1" applyFill="1" applyBorder="1" applyAlignment="1">
      <alignment horizontal="left"/>
    </xf>
    <xf numFmtId="165" fontId="7" fillId="3" borderId="9" xfId="0" applyNumberFormat="1" applyFont="1" applyFill="1" applyBorder="1" applyAlignment="1">
      <alignment horizontal="center"/>
    </xf>
    <xf numFmtId="0" fontId="0" fillId="2" borderId="0" xfId="0" applyFill="1"/>
    <xf numFmtId="0" fontId="6" fillId="2" borderId="0" xfId="0" applyFont="1" applyFill="1"/>
    <xf numFmtId="1" fontId="0" fillId="0" borderId="0" xfId="0" applyNumberFormat="1"/>
    <xf numFmtId="0" fontId="14" fillId="0" borderId="9" xfId="0" applyFont="1" applyBorder="1" applyAlignment="1">
      <alignment horizontal="center"/>
    </xf>
    <xf numFmtId="0" fontId="14" fillId="6" borderId="9" xfId="0" applyFont="1" applyFill="1" applyBorder="1" applyAlignment="1">
      <alignment horizontal="center"/>
    </xf>
    <xf numFmtId="0" fontId="0" fillId="6" borderId="9" xfId="0" applyFill="1" applyBorder="1" applyAlignment="1">
      <alignment horizontal="left"/>
    </xf>
    <xf numFmtId="0" fontId="0" fillId="8" borderId="0" xfId="0" applyFill="1" applyAlignment="1">
      <alignment horizontal="left"/>
    </xf>
    <xf numFmtId="1" fontId="6" fillId="8" borderId="0" xfId="0" applyNumberFormat="1" applyFont="1" applyFill="1" applyAlignment="1">
      <alignment horizontal="center"/>
    </xf>
    <xf numFmtId="0" fontId="0" fillId="4" borderId="6" xfId="0" applyFill="1" applyBorder="1"/>
    <xf numFmtId="0" fontId="6" fillId="4" borderId="6" xfId="0" applyFont="1" applyFill="1" applyBorder="1" applyAlignment="1">
      <alignment horizontal="center"/>
    </xf>
    <xf numFmtId="0" fontId="0" fillId="4" borderId="6" xfId="0" applyFill="1" applyBorder="1" applyAlignment="1">
      <alignment horizontal="center" vertical="center"/>
    </xf>
    <xf numFmtId="0" fontId="0" fillId="4" borderId="6" xfId="0" applyFill="1" applyBorder="1" applyAlignment="1">
      <alignment horizontal="center"/>
    </xf>
    <xf numFmtId="0" fontId="5" fillId="4" borderId="6" xfId="0" applyFont="1" applyFill="1" applyBorder="1" applyAlignment="1">
      <alignment horizontal="center" vertical="center"/>
    </xf>
    <xf numFmtId="2" fontId="0" fillId="4" borderId="6" xfId="0" applyNumberFormat="1" applyFill="1" applyBorder="1" applyAlignment="1">
      <alignment horizontal="center"/>
    </xf>
    <xf numFmtId="167" fontId="0" fillId="4" borderId="6" xfId="0" applyNumberFormat="1" applyFill="1" applyBorder="1" applyAlignment="1">
      <alignment horizontal="center"/>
    </xf>
    <xf numFmtId="0" fontId="7" fillId="4" borderId="6" xfId="0" applyFont="1" applyFill="1" applyBorder="1" applyAlignment="1">
      <alignment horizontal="center"/>
    </xf>
    <xf numFmtId="165" fontId="7" fillId="3" borderId="6" xfId="0" applyNumberFormat="1" applyFont="1" applyFill="1" applyBorder="1" applyAlignment="1">
      <alignment horizontal="center"/>
    </xf>
    <xf numFmtId="49" fontId="6" fillId="4" borderId="6" xfId="0" applyNumberFormat="1" applyFont="1" applyFill="1" applyBorder="1" applyAlignment="1">
      <alignment horizontal="center"/>
    </xf>
    <xf numFmtId="49" fontId="0" fillId="4" borderId="6" xfId="0" applyNumberFormat="1" applyFill="1" applyBorder="1" applyAlignment="1">
      <alignment horizontal="center"/>
    </xf>
    <xf numFmtId="2" fontId="5" fillId="4" borderId="6" xfId="0" applyNumberFormat="1" applyFont="1" applyFill="1" applyBorder="1" applyAlignment="1">
      <alignment horizontal="left" vertical="center"/>
    </xf>
    <xf numFmtId="1" fontId="0" fillId="4" borderId="6" xfId="0" applyNumberFormat="1" applyFill="1" applyBorder="1" applyAlignment="1">
      <alignment horizontal="center"/>
    </xf>
    <xf numFmtId="0" fontId="0" fillId="4" borderId="6" xfId="0" applyFill="1" applyBorder="1" applyAlignment="1">
      <alignment horizontal="left"/>
    </xf>
    <xf numFmtId="165" fontId="18" fillId="24" borderId="0" xfId="2" applyNumberFormat="1" applyAlignment="1">
      <alignment horizontal="center" vertical="center"/>
    </xf>
    <xf numFmtId="0" fontId="18" fillId="24" borderId="0" xfId="2" applyAlignment="1">
      <alignment horizontal="center"/>
    </xf>
    <xf numFmtId="49" fontId="18" fillId="24" borderId="0" xfId="2" applyNumberFormat="1" applyAlignment="1">
      <alignment horizontal="center"/>
    </xf>
    <xf numFmtId="2" fontId="18" fillId="24" borderId="0" xfId="2" applyNumberFormat="1" applyAlignment="1">
      <alignment horizontal="left" vertical="center"/>
    </xf>
    <xf numFmtId="1" fontId="18" fillId="24" borderId="0" xfId="2" applyNumberFormat="1" applyAlignment="1">
      <alignment horizontal="center"/>
    </xf>
    <xf numFmtId="0" fontId="14" fillId="0" borderId="0" xfId="0" applyFont="1"/>
    <xf numFmtId="0" fontId="0" fillId="0" borderId="6" xfId="0" applyBorder="1" applyAlignment="1">
      <alignment horizontal="left"/>
    </xf>
  </cellXfs>
  <cellStyles count="3">
    <cellStyle name="Bad" xfId="2" builtinId="27"/>
    <cellStyle name="Normal" xfId="0" builtinId="0"/>
    <cellStyle name="Normal 2" xfId="1" xr:uid="{00000000-0005-0000-0000-000001000000}"/>
  </cellStyles>
  <dxfs count="23">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AA72D4"/>
        </patternFill>
      </fill>
    </dxf>
    <dxf>
      <fill>
        <patternFill>
          <bgColor rgb="FF9F5FCF"/>
        </patternFill>
      </fill>
    </dxf>
    <dxf>
      <fill>
        <patternFill>
          <bgColor rgb="FF92D050"/>
        </patternFill>
      </fill>
    </dxf>
    <dxf>
      <fill>
        <patternFill>
          <bgColor rgb="FFFF7979"/>
        </patternFill>
      </fill>
    </dxf>
    <dxf>
      <fill>
        <patternFill>
          <bgColor rgb="FF92D050"/>
        </patternFill>
      </fill>
    </dxf>
    <dxf>
      <fill>
        <patternFill>
          <bgColor rgb="FF00B050"/>
        </patternFill>
      </fill>
    </dxf>
    <dxf>
      <fill>
        <patternFill>
          <bgColor rgb="FFAA72D4"/>
        </patternFill>
      </fill>
    </dxf>
    <dxf>
      <fill>
        <patternFill>
          <bgColor rgb="FF9F5FCF"/>
        </patternFill>
      </fill>
    </dxf>
    <dxf>
      <fill>
        <patternFill>
          <bgColor rgb="FF92D050"/>
        </patternFill>
      </fill>
    </dxf>
    <dxf>
      <fill>
        <patternFill>
          <bgColor rgb="FFFF7979"/>
        </patternFill>
      </fill>
    </dxf>
    <dxf>
      <fill>
        <patternFill>
          <bgColor rgb="FF92D050"/>
        </patternFill>
      </fill>
    </dxf>
    <dxf>
      <fill>
        <patternFill>
          <bgColor rgb="FF00B050"/>
        </patternFill>
      </fill>
    </dxf>
    <dxf>
      <fill>
        <patternFill>
          <bgColor rgb="FF9F5FCF"/>
        </patternFill>
      </fill>
    </dxf>
    <dxf>
      <fill>
        <patternFill>
          <bgColor rgb="FF92D050"/>
        </patternFill>
      </fill>
    </dxf>
    <dxf>
      <fill>
        <patternFill>
          <bgColor rgb="FFFF7979"/>
        </patternFill>
      </fill>
    </dxf>
    <dxf>
      <fill>
        <patternFill>
          <bgColor rgb="FF92D050"/>
        </patternFill>
      </fill>
    </dxf>
    <dxf>
      <fill>
        <patternFill>
          <bgColor rgb="FF00B050"/>
        </patternFill>
      </fill>
    </dxf>
  </dxfs>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Fd fit, all points</a:t>
            </a:r>
          </a:p>
        </c:rich>
      </c:tx>
      <c:layout>
        <c:manualLayout>
          <c:xMode val="edge"/>
          <c:yMode val="edge"/>
          <c:x val="0.40612322303642678"/>
          <c:y val="3.7542613207831775E-2"/>
        </c:manualLayout>
      </c:layout>
      <c:overlay val="0"/>
      <c:spPr>
        <a:noFill/>
        <a:ln w="25400">
          <a:noFill/>
        </a:ln>
      </c:spPr>
    </c:title>
    <c:autoTitleDeleted val="0"/>
    <c:plotArea>
      <c:layout>
        <c:manualLayout>
          <c:layoutTarget val="inner"/>
          <c:xMode val="edge"/>
          <c:yMode val="edge"/>
          <c:x val="0.16122465045504869"/>
          <c:y val="0.20477815699658702"/>
          <c:w val="0.68571496902400453"/>
          <c:h val="0.66211604095563137"/>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1166370237587836"/>
                  <c:y val="-3.4129692832764458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Cal_052925!$M$3:$M$13</c:f>
              <c:numCache>
                <c:formatCode>General</c:formatCode>
                <c:ptCount val="11"/>
                <c:pt idx="0">
                  <c:v>951.46500000000003</c:v>
                </c:pt>
                <c:pt idx="1">
                  <c:v>470.96499999999997</c:v>
                </c:pt>
                <c:pt idx="2" formatCode="0.0">
                  <c:v>245.16499999999999</c:v>
                </c:pt>
                <c:pt idx="3">
                  <c:v>121.66500000000001</c:v>
                </c:pt>
                <c:pt idx="4">
                  <c:v>60.875</c:v>
                </c:pt>
                <c:pt idx="5">
                  <c:v>30.414999999999999</c:v>
                </c:pt>
                <c:pt idx="6">
                  <c:v>14.775</c:v>
                </c:pt>
                <c:pt idx="7">
                  <c:v>7.39</c:v>
                </c:pt>
                <c:pt idx="8">
                  <c:v>3.87</c:v>
                </c:pt>
                <c:pt idx="9" formatCode="0.000">
                  <c:v>1.802</c:v>
                </c:pt>
                <c:pt idx="10" formatCode="0.000">
                  <c:v>1.0430000000000001</c:v>
                </c:pt>
              </c:numCache>
            </c:numRef>
          </c:xVal>
          <c:yVal>
            <c:numRef>
              <c:f>Cal_052925!$J$3:$J$13</c:f>
              <c:numCache>
                <c:formatCode>General</c:formatCode>
                <c:ptCount val="11"/>
                <c:pt idx="0">
                  <c:v>545.87373103684263</c:v>
                </c:pt>
                <c:pt idx="1">
                  <c:v>272.93686551842131</c:v>
                </c:pt>
                <c:pt idx="2">
                  <c:v>136.46843275921066</c:v>
                </c:pt>
                <c:pt idx="3">
                  <c:v>68.234216379605328</c:v>
                </c:pt>
                <c:pt idx="4">
                  <c:v>34.117108189802664</c:v>
                </c:pt>
                <c:pt idx="5">
                  <c:v>17.058554094901332</c:v>
                </c:pt>
                <c:pt idx="6">
                  <c:v>8.5292770474506661</c:v>
                </c:pt>
                <c:pt idx="7">
                  <c:v>4.264638523725333</c:v>
                </c:pt>
                <c:pt idx="8">
                  <c:v>2.1323192618626665</c:v>
                </c:pt>
                <c:pt idx="9">
                  <c:v>1.0661596309313333</c:v>
                </c:pt>
                <c:pt idx="10">
                  <c:v>0.53307981546566663</c:v>
                </c:pt>
              </c:numCache>
            </c:numRef>
          </c:yVal>
          <c:smooth val="0"/>
          <c:extLst>
            <c:ext xmlns:c16="http://schemas.microsoft.com/office/drawing/2014/chart" uri="{C3380CC4-5D6E-409C-BE32-E72D297353CC}">
              <c16:uniqueId val="{00000001-08AE-4FE4-85E5-16CF2165530D}"/>
            </c:ext>
          </c:extLst>
        </c:ser>
        <c:dLbls>
          <c:showLegendKey val="0"/>
          <c:showVal val="0"/>
          <c:showCatName val="0"/>
          <c:showSerName val="0"/>
          <c:showPercent val="0"/>
          <c:showBubbleSize val="0"/>
        </c:dLbls>
        <c:axId val="1934017824"/>
        <c:axId val="1"/>
      </c:scatterChart>
      <c:valAx>
        <c:axId val="1934017824"/>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0.44897990532975285"/>
              <c:y val="0.9044366760189459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Chl</a:t>
                </a:r>
              </a:p>
            </c:rich>
          </c:tx>
          <c:layout>
            <c:manualLayout>
              <c:xMode val="edge"/>
              <c:yMode val="edge"/>
              <c:x val="3.2653080575910674E-2"/>
              <c:y val="0.49829358614655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34017824"/>
        <c:crosses val="autoZero"/>
        <c:crossBetween val="midCat"/>
      </c:valAx>
      <c:spPr>
        <a:solidFill>
          <a:srgbClr val="C0C0C0"/>
        </a:solidFill>
        <a:ln w="12700">
          <a:solidFill>
            <a:srgbClr val="808080"/>
          </a:solidFill>
          <a:prstDash val="solid"/>
        </a:ln>
      </c:spPr>
    </c:plotArea>
    <c:legend>
      <c:legendPos val="r"/>
      <c:layout>
        <c:manualLayout>
          <c:xMode val="edge"/>
          <c:yMode val="edge"/>
          <c:x val="0.52200552243108345"/>
          <c:y val="0.46505189006546593"/>
          <c:w val="0.3021130126075281"/>
          <c:h val="0.18881799257851389"/>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Tau fit vs individual taus</a:t>
            </a:r>
          </a:p>
        </c:rich>
      </c:tx>
      <c:layout>
        <c:manualLayout>
          <c:xMode val="edge"/>
          <c:yMode val="edge"/>
          <c:x val="0.35714345663187452"/>
          <c:y val="3.71745406824147E-2"/>
        </c:manualLayout>
      </c:layout>
      <c:overlay val="0"/>
      <c:spPr>
        <a:noFill/>
        <a:ln w="25400">
          <a:noFill/>
        </a:ln>
      </c:spPr>
    </c:title>
    <c:autoTitleDeleted val="0"/>
    <c:plotArea>
      <c:layout>
        <c:manualLayout>
          <c:layoutTarget val="inner"/>
          <c:xMode val="edge"/>
          <c:yMode val="edge"/>
          <c:x val="0.14081646685314378"/>
          <c:y val="0.21933085501858737"/>
          <c:w val="0.63265369165905183"/>
          <c:h val="0.52416356877323422"/>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yVal>
            <c:numRef>
              <c:f>Cal_052925!$O$3:$O$13</c:f>
              <c:numCache>
                <c:formatCode>General</c:formatCode>
                <c:ptCount val="11"/>
                <c:pt idx="0">
                  <c:v>1.8207591400112904</c:v>
                </c:pt>
                <c:pt idx="1">
                  <c:v>1.741315881907086</c:v>
                </c:pt>
                <c:pt idx="2">
                  <c:v>1.7978586880797858</c:v>
                </c:pt>
                <c:pt idx="3">
                  <c:v>1.7809412281343777</c:v>
                </c:pt>
                <c:pt idx="4">
                  <c:v>1.8109474936784173</c:v>
                </c:pt>
                <c:pt idx="5">
                  <c:v>1.8120345546619003</c:v>
                </c:pt>
                <c:pt idx="6">
                  <c:v>1.7182230491917665</c:v>
                </c:pt>
                <c:pt idx="7">
                  <c:v>1.8323828415571537</c:v>
                </c:pt>
                <c:pt idx="8">
                  <c:v>1.7338709677419357</c:v>
                </c:pt>
                <c:pt idx="9">
                  <c:v>1.5989352262644192</c:v>
                </c:pt>
                <c:pt idx="10">
                  <c:v>1.7211221122112215</c:v>
                </c:pt>
              </c:numCache>
            </c:numRef>
          </c:yVal>
          <c:smooth val="0"/>
          <c:extLst>
            <c:ext xmlns:c16="http://schemas.microsoft.com/office/drawing/2014/chart" uri="{C3380CC4-5D6E-409C-BE32-E72D297353CC}">
              <c16:uniqueId val="{00000000-980F-478F-9CE2-E484D90A862D}"/>
            </c:ext>
          </c:extLst>
        </c:ser>
        <c:ser>
          <c:idx val="1"/>
          <c:order val="1"/>
          <c:tx>
            <c:v>fit tau</c:v>
          </c:tx>
          <c:spPr>
            <a:ln w="12700">
              <a:solidFill>
                <a:srgbClr val="FF00FF"/>
              </a:solidFill>
              <a:prstDash val="solid"/>
            </a:ln>
          </c:spPr>
          <c:marker>
            <c:symbol val="none"/>
          </c:marker>
          <c:yVal>
            <c:numRef>
              <c:f>Cal_052925!$U$3:$U$13</c:f>
              <c:numCache>
                <c:formatCode>General</c:formatCode>
                <c:ptCount val="11"/>
                <c:pt idx="0">
                  <c:v>1.8033877067122157</c:v>
                </c:pt>
                <c:pt idx="1">
                  <c:v>1.8033877067122157</c:v>
                </c:pt>
                <c:pt idx="2">
                  <c:v>1.8033877067122157</c:v>
                </c:pt>
                <c:pt idx="3">
                  <c:v>1.8033877067122157</c:v>
                </c:pt>
                <c:pt idx="4">
                  <c:v>1.8033877067122157</c:v>
                </c:pt>
                <c:pt idx="5">
                  <c:v>1.8033877067122157</c:v>
                </c:pt>
                <c:pt idx="6">
                  <c:v>1.8033877067122157</c:v>
                </c:pt>
                <c:pt idx="7">
                  <c:v>1.8033877067122157</c:v>
                </c:pt>
                <c:pt idx="8">
                  <c:v>1.8033877067122157</c:v>
                </c:pt>
                <c:pt idx="9">
                  <c:v>1.8033877067122157</c:v>
                </c:pt>
                <c:pt idx="10">
                  <c:v>1.8033877067122157</c:v>
                </c:pt>
              </c:numCache>
            </c:numRef>
          </c:yVal>
          <c:smooth val="0"/>
          <c:extLst>
            <c:ext xmlns:c16="http://schemas.microsoft.com/office/drawing/2014/chart" uri="{C3380CC4-5D6E-409C-BE32-E72D297353CC}">
              <c16:uniqueId val="{00000001-980F-478F-9CE2-E484D90A862D}"/>
            </c:ext>
          </c:extLst>
        </c:ser>
        <c:ser>
          <c:idx val="2"/>
          <c:order val="2"/>
          <c:tx>
            <c:v>1.90</c:v>
          </c:tx>
          <c:spPr>
            <a:ln w="12700">
              <a:solidFill>
                <a:srgbClr val="FFFF00"/>
              </a:solidFill>
              <a:prstDash val="solid"/>
            </a:ln>
          </c:spPr>
          <c:marker>
            <c:symbol val="none"/>
          </c:marker>
          <c:yVal>
            <c:numRef>
              <c:f>Cal_052925!$V$3:$V$13</c:f>
              <c:numCache>
                <c:formatCode>General</c:formatCode>
                <c:ptCount val="11"/>
                <c:pt idx="0">
                  <c:v>1.9</c:v>
                </c:pt>
                <c:pt idx="1">
                  <c:v>1.9</c:v>
                </c:pt>
                <c:pt idx="2">
                  <c:v>1.9</c:v>
                </c:pt>
                <c:pt idx="3">
                  <c:v>1.9</c:v>
                </c:pt>
                <c:pt idx="4">
                  <c:v>1.9</c:v>
                </c:pt>
                <c:pt idx="5">
                  <c:v>1.9</c:v>
                </c:pt>
                <c:pt idx="6">
                  <c:v>1.9</c:v>
                </c:pt>
                <c:pt idx="7">
                  <c:v>1.9</c:v>
                </c:pt>
                <c:pt idx="8">
                  <c:v>1.9</c:v>
                </c:pt>
                <c:pt idx="9">
                  <c:v>1.9</c:v>
                </c:pt>
                <c:pt idx="10">
                  <c:v>1.9</c:v>
                </c:pt>
              </c:numCache>
            </c:numRef>
          </c:yVal>
          <c:smooth val="0"/>
          <c:extLst>
            <c:ext xmlns:c16="http://schemas.microsoft.com/office/drawing/2014/chart" uri="{C3380CC4-5D6E-409C-BE32-E72D297353CC}">
              <c16:uniqueId val="{00000002-980F-478F-9CE2-E484D90A862D}"/>
            </c:ext>
          </c:extLst>
        </c:ser>
        <c:dLbls>
          <c:showLegendKey val="0"/>
          <c:showVal val="0"/>
          <c:showCatName val="0"/>
          <c:showSerName val="0"/>
          <c:showPercent val="0"/>
          <c:showBubbleSize val="0"/>
        </c:dLbls>
        <c:axId val="1933994944"/>
        <c:axId val="1"/>
      </c:scatterChart>
      <c:valAx>
        <c:axId val="1933994944"/>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Dilution count (1 = max chl)</a:t>
                </a:r>
              </a:p>
            </c:rich>
          </c:tx>
          <c:layout>
            <c:manualLayout>
              <c:xMode val="edge"/>
              <c:yMode val="edge"/>
              <c:x val="0.28979582494048706"/>
              <c:y val="0.85873534558180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2.5"/>
          <c:min val="1.2"/>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(Rb-blank)/(Ra-blank)</a:t>
                </a:r>
              </a:p>
            </c:rich>
          </c:tx>
          <c:layout>
            <c:manualLayout>
              <c:xMode val="edge"/>
              <c:yMode val="edge"/>
              <c:x val="3.2652940548129158E-2"/>
              <c:y val="0.245352580927384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33994944"/>
        <c:crosses val="autoZero"/>
        <c:crossBetween val="midCat"/>
      </c:valAx>
      <c:spPr>
        <a:solidFill>
          <a:srgbClr val="C0C0C0"/>
        </a:solidFill>
        <a:ln w="12700">
          <a:solidFill>
            <a:srgbClr val="808080"/>
          </a:solidFill>
          <a:prstDash val="solid"/>
        </a:ln>
      </c:spPr>
    </c:plotArea>
    <c:legend>
      <c:legendPos val="r"/>
      <c:layout>
        <c:manualLayout>
          <c:xMode val="edge"/>
          <c:yMode val="edge"/>
          <c:x val="0.77353697430263069"/>
          <c:y val="0.29201006124234474"/>
          <c:w val="0.19770283983397419"/>
          <c:h val="0.33601137357830269"/>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Log scale tau fit</a:t>
            </a:r>
          </a:p>
        </c:rich>
      </c:tx>
      <c:layout>
        <c:manualLayout>
          <c:xMode val="edge"/>
          <c:yMode val="edge"/>
          <c:x val="0.39565267949101296"/>
          <c:y val="3.7037204160368202E-2"/>
        </c:manualLayout>
      </c:layout>
      <c:overlay val="0"/>
      <c:spPr>
        <a:noFill/>
        <a:ln w="25400">
          <a:noFill/>
        </a:ln>
      </c:spPr>
    </c:title>
    <c:autoTitleDeleted val="0"/>
    <c:plotArea>
      <c:layout>
        <c:manualLayout>
          <c:layoutTarget val="inner"/>
          <c:xMode val="edge"/>
          <c:yMode val="edge"/>
          <c:x val="0.11521751360554688"/>
          <c:y val="0.20538788072088304"/>
          <c:w val="0.72391381189900206"/>
          <c:h val="0.61279662772460186"/>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2.4522706790264803E-2"/>
                  <c:y val="-7.8765982913128862E-2"/>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Cal_052925!$N$3:$N$13</c:f>
              <c:numCache>
                <c:formatCode>General</c:formatCode>
                <c:ptCount val="11"/>
                <c:pt idx="0">
                  <c:v>522.56500000000005</c:v>
                </c:pt>
                <c:pt idx="1">
                  <c:v>270.46499999999997</c:v>
                </c:pt>
                <c:pt idx="2">
                  <c:v>136.36500000000001</c:v>
                </c:pt>
                <c:pt idx="3">
                  <c:v>68.314999999999998</c:v>
                </c:pt>
                <c:pt idx="4">
                  <c:v>33.615000000000002</c:v>
                </c:pt>
                <c:pt idx="5">
                  <c:v>16.785</c:v>
                </c:pt>
                <c:pt idx="6">
                  <c:v>8.5990000000000002</c:v>
                </c:pt>
                <c:pt idx="7">
                  <c:v>4.0329999999999995</c:v>
                </c:pt>
                <c:pt idx="8">
                  <c:v>2.2319999999999998</c:v>
                </c:pt>
                <c:pt idx="9">
                  <c:v>1.1269999999999998</c:v>
                </c:pt>
                <c:pt idx="10" formatCode="0.000">
                  <c:v>0.60599999999999998</c:v>
                </c:pt>
              </c:numCache>
            </c:numRef>
          </c:xVal>
          <c:yVal>
            <c:numRef>
              <c:f>Cal_052925!$M$3:$M$13</c:f>
              <c:numCache>
                <c:formatCode>General</c:formatCode>
                <c:ptCount val="11"/>
                <c:pt idx="0">
                  <c:v>951.46500000000003</c:v>
                </c:pt>
                <c:pt idx="1">
                  <c:v>470.96499999999997</c:v>
                </c:pt>
                <c:pt idx="2" formatCode="0.0">
                  <c:v>245.16499999999999</c:v>
                </c:pt>
                <c:pt idx="3">
                  <c:v>121.66500000000001</c:v>
                </c:pt>
                <c:pt idx="4">
                  <c:v>60.875</c:v>
                </c:pt>
                <c:pt idx="5">
                  <c:v>30.414999999999999</c:v>
                </c:pt>
                <c:pt idx="6">
                  <c:v>14.775</c:v>
                </c:pt>
                <c:pt idx="7">
                  <c:v>7.39</c:v>
                </c:pt>
                <c:pt idx="8">
                  <c:v>3.87</c:v>
                </c:pt>
                <c:pt idx="9" formatCode="0.000">
                  <c:v>1.802</c:v>
                </c:pt>
                <c:pt idx="10" formatCode="0.000">
                  <c:v>1.0430000000000001</c:v>
                </c:pt>
              </c:numCache>
            </c:numRef>
          </c:yVal>
          <c:smooth val="0"/>
          <c:extLst>
            <c:ext xmlns:c16="http://schemas.microsoft.com/office/drawing/2014/chart" uri="{C3380CC4-5D6E-409C-BE32-E72D297353CC}">
              <c16:uniqueId val="{00000001-A000-4E92-A807-E1D48D3DAA6D}"/>
            </c:ext>
          </c:extLst>
        </c:ser>
        <c:dLbls>
          <c:showLegendKey val="0"/>
          <c:showVal val="0"/>
          <c:showCatName val="0"/>
          <c:showSerName val="0"/>
          <c:showPercent val="0"/>
          <c:showBubbleSize val="0"/>
        </c:dLbls>
        <c:axId val="1934018240"/>
        <c:axId val="1"/>
      </c:scatterChart>
      <c:valAx>
        <c:axId val="1934018240"/>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1739198146117812"/>
              <c:y val="0.9090938489422346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3.043498122861225E-2"/>
              <c:y val="0.42087704652964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34018240"/>
        <c:crosses val="autoZero"/>
        <c:crossBetween val="midCat"/>
      </c:valAx>
      <c:spPr>
        <a:solidFill>
          <a:srgbClr val="C0C0C0"/>
        </a:solidFill>
        <a:ln w="12700">
          <a:solidFill>
            <a:srgbClr val="808080"/>
          </a:solidFill>
          <a:prstDash val="solid"/>
        </a:ln>
      </c:spPr>
    </c:plotArea>
    <c:legend>
      <c:legendPos val="r"/>
      <c:layout>
        <c:manualLayout>
          <c:xMode val="edge"/>
          <c:yMode val="edge"/>
          <c:x val="0.53863085152330648"/>
          <c:y val="0.53311711752363333"/>
          <c:w val="0.35050603840659167"/>
          <c:h val="0.18815889417834231"/>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Line fit (tau) linear scale</a:t>
            </a:r>
          </a:p>
        </c:rich>
      </c:tx>
      <c:layout>
        <c:manualLayout>
          <c:xMode val="edge"/>
          <c:yMode val="edge"/>
          <c:x val="0.35757645602843946"/>
          <c:y val="3.7671597868448266E-2"/>
        </c:manualLayout>
      </c:layout>
      <c:overlay val="0"/>
      <c:spPr>
        <a:noFill/>
        <a:ln w="25400">
          <a:noFill/>
        </a:ln>
      </c:spPr>
    </c:title>
    <c:autoTitleDeleted val="0"/>
    <c:plotArea>
      <c:layout>
        <c:manualLayout>
          <c:layoutTarget val="inner"/>
          <c:xMode val="edge"/>
          <c:yMode val="edge"/>
          <c:x val="0.14343462640985324"/>
          <c:y val="0.20547979565729957"/>
          <c:w val="0.7050518960146307"/>
          <c:h val="0.62328871349380865"/>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34485456713649909"/>
                  <c:y val="-6.84929664983569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Cal_052925!$N$3:$N$13</c:f>
              <c:numCache>
                <c:formatCode>General</c:formatCode>
                <c:ptCount val="11"/>
                <c:pt idx="0">
                  <c:v>522.56500000000005</c:v>
                </c:pt>
                <c:pt idx="1">
                  <c:v>270.46499999999997</c:v>
                </c:pt>
                <c:pt idx="2">
                  <c:v>136.36500000000001</c:v>
                </c:pt>
                <c:pt idx="3">
                  <c:v>68.314999999999998</c:v>
                </c:pt>
                <c:pt idx="4">
                  <c:v>33.615000000000002</c:v>
                </c:pt>
                <c:pt idx="5">
                  <c:v>16.785</c:v>
                </c:pt>
                <c:pt idx="6">
                  <c:v>8.5990000000000002</c:v>
                </c:pt>
                <c:pt idx="7">
                  <c:v>4.0329999999999995</c:v>
                </c:pt>
                <c:pt idx="8">
                  <c:v>2.2319999999999998</c:v>
                </c:pt>
                <c:pt idx="9">
                  <c:v>1.1269999999999998</c:v>
                </c:pt>
                <c:pt idx="10" formatCode="0.000">
                  <c:v>0.60599999999999998</c:v>
                </c:pt>
              </c:numCache>
            </c:numRef>
          </c:xVal>
          <c:yVal>
            <c:numRef>
              <c:f>Cal_052925!$M$3:$M$13</c:f>
              <c:numCache>
                <c:formatCode>General</c:formatCode>
                <c:ptCount val="11"/>
                <c:pt idx="0">
                  <c:v>951.46500000000003</c:v>
                </c:pt>
                <c:pt idx="1">
                  <c:v>470.96499999999997</c:v>
                </c:pt>
                <c:pt idx="2" formatCode="0.0">
                  <c:v>245.16499999999999</c:v>
                </c:pt>
                <c:pt idx="3">
                  <c:v>121.66500000000001</c:v>
                </c:pt>
                <c:pt idx="4">
                  <c:v>60.875</c:v>
                </c:pt>
                <c:pt idx="5">
                  <c:v>30.414999999999999</c:v>
                </c:pt>
                <c:pt idx="6">
                  <c:v>14.775</c:v>
                </c:pt>
                <c:pt idx="7">
                  <c:v>7.39</c:v>
                </c:pt>
                <c:pt idx="8">
                  <c:v>3.87</c:v>
                </c:pt>
                <c:pt idx="9" formatCode="0.000">
                  <c:v>1.802</c:v>
                </c:pt>
                <c:pt idx="10" formatCode="0.000">
                  <c:v>1.0430000000000001</c:v>
                </c:pt>
              </c:numCache>
            </c:numRef>
          </c:yVal>
          <c:smooth val="0"/>
          <c:extLst>
            <c:ext xmlns:c16="http://schemas.microsoft.com/office/drawing/2014/chart" uri="{C3380CC4-5D6E-409C-BE32-E72D297353CC}">
              <c16:uniqueId val="{00000001-025A-4843-B845-456814306F76}"/>
            </c:ext>
          </c:extLst>
        </c:ser>
        <c:dLbls>
          <c:showLegendKey val="0"/>
          <c:showVal val="0"/>
          <c:showCatName val="0"/>
          <c:showSerName val="0"/>
          <c:showPercent val="0"/>
          <c:showBubbleSize val="0"/>
        </c:dLbls>
        <c:axId val="1934012000"/>
        <c:axId val="1"/>
      </c:scatterChart>
      <c:valAx>
        <c:axId val="1934012000"/>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4040499684374895"/>
              <c:y val="0.9075355921418912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1.616145885245357E-2"/>
              <c:y val="0.4246587926509186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34012000"/>
        <c:crosses val="autoZero"/>
        <c:crossBetween val="midCat"/>
      </c:valAx>
      <c:spPr>
        <a:solidFill>
          <a:srgbClr val="C0C0C0"/>
        </a:solidFill>
        <a:ln w="12700">
          <a:solidFill>
            <a:srgbClr val="808080"/>
          </a:solidFill>
          <a:prstDash val="solid"/>
        </a:ln>
      </c:spPr>
    </c:plotArea>
    <c:legend>
      <c:legendPos val="r"/>
      <c:layout>
        <c:manualLayout>
          <c:xMode val="edge"/>
          <c:yMode val="edge"/>
          <c:x val="0.55843341971494065"/>
          <c:y val="0.50364073808955701"/>
          <c:w val="0.33070347021495727"/>
          <c:h val="0.19565895172194392"/>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Fd fit, all points</a:t>
            </a:r>
          </a:p>
        </c:rich>
      </c:tx>
      <c:layout>
        <c:manualLayout>
          <c:xMode val="edge"/>
          <c:yMode val="edge"/>
          <c:x val="0.4061228261960213"/>
          <c:y val="3.7542595311179323E-2"/>
        </c:manualLayout>
      </c:layout>
      <c:overlay val="0"/>
      <c:spPr>
        <a:noFill/>
        <a:ln w="25400">
          <a:noFill/>
        </a:ln>
      </c:spPr>
    </c:title>
    <c:autoTitleDeleted val="0"/>
    <c:plotArea>
      <c:layout>
        <c:manualLayout>
          <c:layoutTarget val="inner"/>
          <c:xMode val="edge"/>
          <c:yMode val="edge"/>
          <c:x val="0.16122465045504869"/>
          <c:y val="0.20477815699658702"/>
          <c:w val="0.68571496902400453"/>
          <c:h val="0.66211604095563137"/>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1166370237587836"/>
                  <c:y val="-3.4129692832764458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Cal_030724!$M$3:$M$13</c:f>
              <c:numCache>
                <c:formatCode>General</c:formatCode>
                <c:ptCount val="11"/>
                <c:pt idx="0">
                  <c:v>1020.3293333333334</c:v>
                </c:pt>
                <c:pt idx="1">
                  <c:v>535.12933333333331</c:v>
                </c:pt>
                <c:pt idx="2" formatCode="0.0">
                  <c:v>270.62933333333336</c:v>
                </c:pt>
                <c:pt idx="3">
                  <c:v>136.52933333333331</c:v>
                </c:pt>
                <c:pt idx="4">
                  <c:v>69.319333333333333</c:v>
                </c:pt>
                <c:pt idx="5">
                  <c:v>34.269333333333329</c:v>
                </c:pt>
                <c:pt idx="6">
                  <c:v>17.129333333333335</c:v>
                </c:pt>
                <c:pt idx="7">
                  <c:v>8.5823333333333327</c:v>
                </c:pt>
                <c:pt idx="8">
                  <c:v>4.2423333333333337</c:v>
                </c:pt>
                <c:pt idx="9" formatCode="0.000">
                  <c:v>2.0243333333333333</c:v>
                </c:pt>
                <c:pt idx="10" formatCode="0.000">
                  <c:v>1.2063333333333333</c:v>
                </c:pt>
              </c:numCache>
            </c:numRef>
          </c:xVal>
          <c:yVal>
            <c:numRef>
              <c:f>Cal_030724!$J$3:$J$13</c:f>
              <c:numCache>
                <c:formatCode>General</c:formatCode>
                <c:ptCount val="11"/>
                <c:pt idx="0">
                  <c:v>596.04539751340246</c:v>
                </c:pt>
                <c:pt idx="1">
                  <c:v>298.02269875670123</c:v>
                </c:pt>
                <c:pt idx="2">
                  <c:v>149.01134937835062</c:v>
                </c:pt>
                <c:pt idx="3">
                  <c:v>74.505674689175308</c:v>
                </c:pt>
                <c:pt idx="4">
                  <c:v>37.252837344587654</c:v>
                </c:pt>
                <c:pt idx="5">
                  <c:v>18.626418672293827</c:v>
                </c:pt>
                <c:pt idx="6">
                  <c:v>9.3132093361469135</c:v>
                </c:pt>
                <c:pt idx="7">
                  <c:v>4.6566046680734567</c:v>
                </c:pt>
                <c:pt idx="8">
                  <c:v>2.3283023340367284</c:v>
                </c:pt>
                <c:pt idx="9">
                  <c:v>1.1641511670183642</c:v>
                </c:pt>
                <c:pt idx="10">
                  <c:v>0.58207558350918209</c:v>
                </c:pt>
              </c:numCache>
            </c:numRef>
          </c:yVal>
          <c:smooth val="0"/>
          <c:extLst>
            <c:ext xmlns:c16="http://schemas.microsoft.com/office/drawing/2014/chart" uri="{C3380CC4-5D6E-409C-BE32-E72D297353CC}">
              <c16:uniqueId val="{00000001-99D4-48EE-9E84-2F06599044DC}"/>
            </c:ext>
          </c:extLst>
        </c:ser>
        <c:dLbls>
          <c:showLegendKey val="0"/>
          <c:showVal val="0"/>
          <c:showCatName val="0"/>
          <c:showSerName val="0"/>
          <c:showPercent val="0"/>
          <c:showBubbleSize val="0"/>
        </c:dLbls>
        <c:axId val="706616688"/>
        <c:axId val="1"/>
      </c:scatterChart>
      <c:valAx>
        <c:axId val="706616688"/>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0.44898007467376433"/>
              <c:y val="0.9044366742292806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Chl</a:t>
                </a:r>
              </a:p>
            </c:rich>
          </c:tx>
          <c:layout>
            <c:manualLayout>
              <c:xMode val="edge"/>
              <c:yMode val="edge"/>
              <c:x val="3.2653031047175443E-2"/>
              <c:y val="0.498293696338805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706616688"/>
        <c:crosses val="autoZero"/>
        <c:crossBetween val="midCat"/>
      </c:valAx>
      <c:spPr>
        <a:solidFill>
          <a:srgbClr val="C0C0C0"/>
        </a:solidFill>
        <a:ln w="12700">
          <a:solidFill>
            <a:srgbClr val="808080"/>
          </a:solidFill>
          <a:prstDash val="solid"/>
        </a:ln>
      </c:spPr>
    </c:plotArea>
    <c:legend>
      <c:legendPos val="r"/>
      <c:layout>
        <c:manualLayout>
          <c:xMode val="edge"/>
          <c:yMode val="edge"/>
          <c:x val="0.55533199195171024"/>
          <c:y val="0.4915261355042484"/>
          <c:w val="0.25553319919517103"/>
          <c:h val="0.14915289826059874"/>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Tau fit vs individual taus</a:t>
            </a:r>
          </a:p>
        </c:rich>
      </c:tx>
      <c:layout>
        <c:manualLayout>
          <c:xMode val="edge"/>
          <c:yMode val="edge"/>
          <c:x val="0.35714334095334854"/>
          <c:y val="3.717472118959108E-2"/>
        </c:manualLayout>
      </c:layout>
      <c:overlay val="0"/>
      <c:spPr>
        <a:noFill/>
        <a:ln w="25400">
          <a:noFill/>
        </a:ln>
      </c:spPr>
    </c:title>
    <c:autoTitleDeleted val="0"/>
    <c:plotArea>
      <c:layout>
        <c:manualLayout>
          <c:layoutTarget val="inner"/>
          <c:xMode val="edge"/>
          <c:yMode val="edge"/>
          <c:x val="0.14081646685314378"/>
          <c:y val="0.21933085501858737"/>
          <c:w val="0.63265369165905183"/>
          <c:h val="0.52416356877323422"/>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yVal>
            <c:numRef>
              <c:f>Cal_030724!$O$3:$O$13</c:f>
              <c:numCache>
                <c:formatCode>General</c:formatCode>
                <c:ptCount val="11"/>
                <c:pt idx="0">
                  <c:v>1.8225721172166756</c:v>
                </c:pt>
                <c:pt idx="1">
                  <c:v>1.7889563934440842</c:v>
                </c:pt>
                <c:pt idx="2">
                  <c:v>1.7942752072983155</c:v>
                </c:pt>
                <c:pt idx="3">
                  <c:v>1.7854128888268932</c:v>
                </c:pt>
                <c:pt idx="4">
                  <c:v>1.8005333425687025</c:v>
                </c:pt>
                <c:pt idx="5">
                  <c:v>1.7747548681121388</c:v>
                </c:pt>
                <c:pt idx="6">
                  <c:v>1.784429474269047</c:v>
                </c:pt>
                <c:pt idx="7">
                  <c:v>1.6863374377783598</c:v>
                </c:pt>
                <c:pt idx="8">
                  <c:v>1.7770175928511591</c:v>
                </c:pt>
                <c:pt idx="9">
                  <c:v>1.7371281464530892</c:v>
                </c:pt>
                <c:pt idx="10">
                  <c:v>2.1567342073897495</c:v>
                </c:pt>
              </c:numCache>
            </c:numRef>
          </c:yVal>
          <c:smooth val="0"/>
          <c:extLst>
            <c:ext xmlns:c16="http://schemas.microsoft.com/office/drawing/2014/chart" uri="{C3380CC4-5D6E-409C-BE32-E72D297353CC}">
              <c16:uniqueId val="{00000000-062C-4850-9DC4-DDC2282B528F}"/>
            </c:ext>
          </c:extLst>
        </c:ser>
        <c:ser>
          <c:idx val="1"/>
          <c:order val="1"/>
          <c:tx>
            <c:v>fit tau</c:v>
          </c:tx>
          <c:spPr>
            <a:ln w="12700">
              <a:solidFill>
                <a:srgbClr val="FF00FF"/>
              </a:solidFill>
              <a:prstDash val="solid"/>
            </a:ln>
          </c:spPr>
          <c:marker>
            <c:symbol val="none"/>
          </c:marker>
          <c:yVal>
            <c:numRef>
              <c:f>Cal_030724!$U$3:$U$13</c:f>
              <c:numCache>
                <c:formatCode>General</c:formatCode>
                <c:ptCount val="11"/>
                <c:pt idx="0">
                  <c:v>1.8135132035581638</c:v>
                </c:pt>
                <c:pt idx="1">
                  <c:v>1.8135132035581638</c:v>
                </c:pt>
                <c:pt idx="2">
                  <c:v>1.8135132035581638</c:v>
                </c:pt>
                <c:pt idx="3">
                  <c:v>1.8135132035581638</c:v>
                </c:pt>
                <c:pt idx="4">
                  <c:v>1.8135132035581638</c:v>
                </c:pt>
                <c:pt idx="5">
                  <c:v>1.8135132035581638</c:v>
                </c:pt>
                <c:pt idx="6">
                  <c:v>1.8135132035581638</c:v>
                </c:pt>
                <c:pt idx="7">
                  <c:v>1.8135132035581638</c:v>
                </c:pt>
                <c:pt idx="8">
                  <c:v>1.8135132035581638</c:v>
                </c:pt>
                <c:pt idx="9">
                  <c:v>1.8135132035581638</c:v>
                </c:pt>
                <c:pt idx="10">
                  <c:v>1.8135132035581638</c:v>
                </c:pt>
              </c:numCache>
            </c:numRef>
          </c:yVal>
          <c:smooth val="0"/>
          <c:extLst>
            <c:ext xmlns:c16="http://schemas.microsoft.com/office/drawing/2014/chart" uri="{C3380CC4-5D6E-409C-BE32-E72D297353CC}">
              <c16:uniqueId val="{00000001-062C-4850-9DC4-DDC2282B528F}"/>
            </c:ext>
          </c:extLst>
        </c:ser>
        <c:ser>
          <c:idx val="2"/>
          <c:order val="2"/>
          <c:tx>
            <c:v>1.90</c:v>
          </c:tx>
          <c:spPr>
            <a:ln w="12700">
              <a:solidFill>
                <a:srgbClr val="FFFF00"/>
              </a:solidFill>
              <a:prstDash val="solid"/>
            </a:ln>
          </c:spPr>
          <c:marker>
            <c:symbol val="none"/>
          </c:marker>
          <c:yVal>
            <c:numRef>
              <c:f>Cal_030724!$V$3:$V$13</c:f>
              <c:numCache>
                <c:formatCode>General</c:formatCode>
                <c:ptCount val="11"/>
                <c:pt idx="0">
                  <c:v>1.9</c:v>
                </c:pt>
                <c:pt idx="1">
                  <c:v>1.9</c:v>
                </c:pt>
                <c:pt idx="2">
                  <c:v>1.9</c:v>
                </c:pt>
                <c:pt idx="3">
                  <c:v>1.9</c:v>
                </c:pt>
                <c:pt idx="4">
                  <c:v>1.9</c:v>
                </c:pt>
                <c:pt idx="5">
                  <c:v>1.9</c:v>
                </c:pt>
                <c:pt idx="6">
                  <c:v>1.9</c:v>
                </c:pt>
                <c:pt idx="7">
                  <c:v>1.9</c:v>
                </c:pt>
                <c:pt idx="8">
                  <c:v>1.9</c:v>
                </c:pt>
                <c:pt idx="9">
                  <c:v>1.9</c:v>
                </c:pt>
                <c:pt idx="10">
                  <c:v>1.9</c:v>
                </c:pt>
              </c:numCache>
            </c:numRef>
          </c:yVal>
          <c:smooth val="0"/>
          <c:extLst>
            <c:ext xmlns:c16="http://schemas.microsoft.com/office/drawing/2014/chart" uri="{C3380CC4-5D6E-409C-BE32-E72D297353CC}">
              <c16:uniqueId val="{00000002-062C-4850-9DC4-DDC2282B528F}"/>
            </c:ext>
          </c:extLst>
        </c:ser>
        <c:dLbls>
          <c:showLegendKey val="0"/>
          <c:showVal val="0"/>
          <c:showCatName val="0"/>
          <c:showSerName val="0"/>
          <c:showPercent val="0"/>
          <c:showBubbleSize val="0"/>
        </c:dLbls>
        <c:axId val="706618488"/>
        <c:axId val="1"/>
      </c:scatterChart>
      <c:valAx>
        <c:axId val="706618488"/>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Dilution count (1 = max chl)</a:t>
                </a:r>
              </a:p>
            </c:rich>
          </c:tx>
          <c:layout>
            <c:manualLayout>
              <c:xMode val="edge"/>
              <c:yMode val="edge"/>
              <c:x val="0.28979616459232921"/>
              <c:y val="0.858735278907980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2.5"/>
          <c:min val="1.2"/>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(Rb-blank)/(Ra-blank)</a:t>
                </a:r>
              </a:p>
            </c:rich>
          </c:tx>
          <c:layout>
            <c:manualLayout>
              <c:xMode val="edge"/>
              <c:yMode val="edge"/>
              <c:x val="3.2653035306070617E-2"/>
              <c:y val="0.2453527695655143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706618488"/>
        <c:crosses val="autoZero"/>
        <c:crossBetween val="midCat"/>
      </c:valAx>
      <c:spPr>
        <a:solidFill>
          <a:srgbClr val="C0C0C0"/>
        </a:solidFill>
        <a:ln w="12700">
          <a:solidFill>
            <a:srgbClr val="808080"/>
          </a:solidFill>
          <a:prstDash val="solid"/>
        </a:ln>
      </c:spPr>
    </c:plotArea>
    <c:legend>
      <c:legendPos val="r"/>
      <c:layout>
        <c:manualLayout>
          <c:xMode val="edge"/>
          <c:yMode val="edge"/>
          <c:x val="0.80846858860384385"/>
          <c:y val="0.33457249070631973"/>
          <c:w val="0.16733892134450934"/>
          <c:h val="0.24163568773234195"/>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Log scale tau fit</a:t>
            </a:r>
          </a:p>
        </c:rich>
      </c:tx>
      <c:layout>
        <c:manualLayout>
          <c:xMode val="edge"/>
          <c:yMode val="edge"/>
          <c:x val="0.39565255972331359"/>
          <c:y val="3.7036958218060585E-2"/>
        </c:manualLayout>
      </c:layout>
      <c:overlay val="0"/>
      <c:spPr>
        <a:noFill/>
        <a:ln w="25400">
          <a:noFill/>
        </a:ln>
      </c:spPr>
    </c:title>
    <c:autoTitleDeleted val="0"/>
    <c:plotArea>
      <c:layout>
        <c:manualLayout>
          <c:layoutTarget val="inner"/>
          <c:xMode val="edge"/>
          <c:yMode val="edge"/>
          <c:x val="0.11521751360554688"/>
          <c:y val="0.20538788072088304"/>
          <c:w val="0.72391381189900206"/>
          <c:h val="0.61279662772460186"/>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2.4522706790264803E-2"/>
                  <c:y val="-7.8765982913128862E-2"/>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Cal_030724!$N$3:$N$13</c:f>
              <c:numCache>
                <c:formatCode>General</c:formatCode>
                <c:ptCount val="11"/>
                <c:pt idx="0">
                  <c:v>559.82933333333335</c:v>
                </c:pt>
                <c:pt idx="1">
                  <c:v>299.12933333333336</c:v>
                </c:pt>
                <c:pt idx="2">
                  <c:v>150.82933333333332</c:v>
                </c:pt>
                <c:pt idx="3">
                  <c:v>76.469333333333338</c:v>
                </c:pt>
                <c:pt idx="4">
                  <c:v>38.499333333333333</c:v>
                </c:pt>
                <c:pt idx="5">
                  <c:v>19.309333333333335</c:v>
                </c:pt>
                <c:pt idx="6">
                  <c:v>9.5993333333333322</c:v>
                </c:pt>
                <c:pt idx="7">
                  <c:v>5.0893333333333333</c:v>
                </c:pt>
                <c:pt idx="8">
                  <c:v>2.3873333333333333</c:v>
                </c:pt>
                <c:pt idx="9">
                  <c:v>1.1653333333333333</c:v>
                </c:pt>
                <c:pt idx="10" formatCode="0.000">
                  <c:v>0.55933333333333335</c:v>
                </c:pt>
              </c:numCache>
            </c:numRef>
          </c:xVal>
          <c:yVal>
            <c:numRef>
              <c:f>Cal_030724!$M$3:$M$13</c:f>
              <c:numCache>
                <c:formatCode>General</c:formatCode>
                <c:ptCount val="11"/>
                <c:pt idx="0">
                  <c:v>1020.3293333333334</c:v>
                </c:pt>
                <c:pt idx="1">
                  <c:v>535.12933333333331</c:v>
                </c:pt>
                <c:pt idx="2" formatCode="0.0">
                  <c:v>270.62933333333336</c:v>
                </c:pt>
                <c:pt idx="3">
                  <c:v>136.52933333333331</c:v>
                </c:pt>
                <c:pt idx="4">
                  <c:v>69.319333333333333</c:v>
                </c:pt>
                <c:pt idx="5">
                  <c:v>34.269333333333329</c:v>
                </c:pt>
                <c:pt idx="6">
                  <c:v>17.129333333333335</c:v>
                </c:pt>
                <c:pt idx="7">
                  <c:v>8.5823333333333327</c:v>
                </c:pt>
                <c:pt idx="8">
                  <c:v>4.2423333333333337</c:v>
                </c:pt>
                <c:pt idx="9" formatCode="0.000">
                  <c:v>2.0243333333333333</c:v>
                </c:pt>
                <c:pt idx="10" formatCode="0.000">
                  <c:v>1.2063333333333333</c:v>
                </c:pt>
              </c:numCache>
            </c:numRef>
          </c:yVal>
          <c:smooth val="0"/>
          <c:extLst>
            <c:ext xmlns:c16="http://schemas.microsoft.com/office/drawing/2014/chart" uri="{C3380CC4-5D6E-409C-BE32-E72D297353CC}">
              <c16:uniqueId val="{00000001-E632-4CBB-B918-05D9DA52DB24}"/>
            </c:ext>
          </c:extLst>
        </c:ser>
        <c:dLbls>
          <c:showLegendKey val="0"/>
          <c:showVal val="0"/>
          <c:showCatName val="0"/>
          <c:showSerName val="0"/>
          <c:showPercent val="0"/>
          <c:showBubbleSize val="0"/>
        </c:dLbls>
        <c:axId val="706597968"/>
        <c:axId val="1"/>
      </c:scatterChart>
      <c:valAx>
        <c:axId val="706597968"/>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17391899332339"/>
              <c:y val="0.909093778818188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3.0434861630076283E-2"/>
              <c:y val="0.4208771369794991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706597968"/>
        <c:crosses val="autoZero"/>
        <c:crossBetween val="midCat"/>
      </c:valAx>
      <c:spPr>
        <a:solidFill>
          <a:srgbClr val="C0C0C0"/>
        </a:solidFill>
        <a:ln w="12700">
          <a:solidFill>
            <a:srgbClr val="808080"/>
          </a:solidFill>
          <a:prstDash val="solid"/>
        </a:ln>
      </c:spPr>
    </c:plotArea>
    <c:legend>
      <c:legendPos val="r"/>
      <c:layout>
        <c:manualLayout>
          <c:xMode val="edge"/>
          <c:yMode val="edge"/>
          <c:x val="0.58044806517311609"/>
          <c:y val="0.6182432432432432"/>
          <c:w val="0.29124236252545832"/>
          <c:h val="0.14864864864864868"/>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Line fit (tau) linear scale</a:t>
            </a:r>
          </a:p>
        </c:rich>
      </c:tx>
      <c:layout>
        <c:manualLayout>
          <c:xMode val="edge"/>
          <c:yMode val="edge"/>
          <c:x val="0.35757632128977768"/>
          <c:y val="3.7671490388025822E-2"/>
        </c:manualLayout>
      </c:layout>
      <c:overlay val="0"/>
      <c:spPr>
        <a:noFill/>
        <a:ln w="25400">
          <a:noFill/>
        </a:ln>
      </c:spPr>
    </c:title>
    <c:autoTitleDeleted val="0"/>
    <c:plotArea>
      <c:layout>
        <c:manualLayout>
          <c:layoutTarget val="inner"/>
          <c:xMode val="edge"/>
          <c:yMode val="edge"/>
          <c:x val="0.14343462640985324"/>
          <c:y val="0.20547979565729957"/>
          <c:w val="0.7050518960146307"/>
          <c:h val="0.62328871349380865"/>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34485456713649909"/>
                  <c:y val="-6.84929664983569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Cal_030724!$N$3:$N$13</c:f>
              <c:numCache>
                <c:formatCode>General</c:formatCode>
                <c:ptCount val="11"/>
                <c:pt idx="0">
                  <c:v>559.82933333333335</c:v>
                </c:pt>
                <c:pt idx="1">
                  <c:v>299.12933333333336</c:v>
                </c:pt>
                <c:pt idx="2">
                  <c:v>150.82933333333332</c:v>
                </c:pt>
                <c:pt idx="3">
                  <c:v>76.469333333333338</c:v>
                </c:pt>
                <c:pt idx="4">
                  <c:v>38.499333333333333</c:v>
                </c:pt>
                <c:pt idx="5">
                  <c:v>19.309333333333335</c:v>
                </c:pt>
                <c:pt idx="6">
                  <c:v>9.5993333333333322</c:v>
                </c:pt>
                <c:pt idx="7">
                  <c:v>5.0893333333333333</c:v>
                </c:pt>
                <c:pt idx="8">
                  <c:v>2.3873333333333333</c:v>
                </c:pt>
                <c:pt idx="9">
                  <c:v>1.1653333333333333</c:v>
                </c:pt>
                <c:pt idx="10" formatCode="0.000">
                  <c:v>0.55933333333333335</c:v>
                </c:pt>
              </c:numCache>
            </c:numRef>
          </c:xVal>
          <c:yVal>
            <c:numRef>
              <c:f>Cal_030724!$M$3:$M$13</c:f>
              <c:numCache>
                <c:formatCode>General</c:formatCode>
                <c:ptCount val="11"/>
                <c:pt idx="0">
                  <c:v>1020.3293333333334</c:v>
                </c:pt>
                <c:pt idx="1">
                  <c:v>535.12933333333331</c:v>
                </c:pt>
                <c:pt idx="2" formatCode="0.0">
                  <c:v>270.62933333333336</c:v>
                </c:pt>
                <c:pt idx="3">
                  <c:v>136.52933333333331</c:v>
                </c:pt>
                <c:pt idx="4">
                  <c:v>69.319333333333333</c:v>
                </c:pt>
                <c:pt idx="5">
                  <c:v>34.269333333333329</c:v>
                </c:pt>
                <c:pt idx="6">
                  <c:v>17.129333333333335</c:v>
                </c:pt>
                <c:pt idx="7">
                  <c:v>8.5823333333333327</c:v>
                </c:pt>
                <c:pt idx="8">
                  <c:v>4.2423333333333337</c:v>
                </c:pt>
                <c:pt idx="9" formatCode="0.000">
                  <c:v>2.0243333333333333</c:v>
                </c:pt>
                <c:pt idx="10" formatCode="0.000">
                  <c:v>1.2063333333333333</c:v>
                </c:pt>
              </c:numCache>
            </c:numRef>
          </c:yVal>
          <c:smooth val="0"/>
          <c:extLst>
            <c:ext xmlns:c16="http://schemas.microsoft.com/office/drawing/2014/chart" uri="{C3380CC4-5D6E-409C-BE32-E72D297353CC}">
              <c16:uniqueId val="{00000001-C8B9-4A10-974E-7FE3DAD25AC0}"/>
            </c:ext>
          </c:extLst>
        </c:ser>
        <c:dLbls>
          <c:showLegendKey val="0"/>
          <c:showVal val="0"/>
          <c:showCatName val="0"/>
          <c:showSerName val="0"/>
          <c:showPercent val="0"/>
          <c:showBubbleSize val="0"/>
        </c:dLbls>
        <c:axId val="706600848"/>
        <c:axId val="1"/>
      </c:scatterChart>
      <c:valAx>
        <c:axId val="706600848"/>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4040497992740718"/>
              <c:y val="0.9075356458821026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1.6161564325844199E-2"/>
              <c:y val="0.424658792650918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706600848"/>
        <c:crosses val="autoZero"/>
        <c:crossBetween val="midCat"/>
      </c:valAx>
      <c:spPr>
        <a:solidFill>
          <a:srgbClr val="C0C0C0"/>
        </a:solidFill>
        <a:ln w="12700">
          <a:solidFill>
            <a:srgbClr val="808080"/>
          </a:solidFill>
          <a:prstDash val="solid"/>
        </a:ln>
      </c:spPr>
    </c:plotArea>
    <c:legend>
      <c:legendPos val="r"/>
      <c:layout>
        <c:manualLayout>
          <c:xMode val="edge"/>
          <c:yMode val="edge"/>
          <c:x val="0.59877800407331971"/>
          <c:y val="0.61486486486486491"/>
          <c:w val="0.27698574338085535"/>
          <c:h val="0.14864864864864868"/>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Fd fit, all points</a:t>
            </a:r>
          </a:p>
        </c:rich>
      </c:tx>
      <c:layout>
        <c:manualLayout>
          <c:xMode val="edge"/>
          <c:yMode val="edge"/>
          <c:x val="0.40612277631962673"/>
          <c:y val="3.7542669883027631E-2"/>
        </c:manualLayout>
      </c:layout>
      <c:overlay val="0"/>
      <c:spPr>
        <a:noFill/>
        <a:ln w="25400">
          <a:noFill/>
        </a:ln>
      </c:spPr>
    </c:title>
    <c:autoTitleDeleted val="0"/>
    <c:plotArea>
      <c:layout>
        <c:manualLayout>
          <c:layoutTarget val="inner"/>
          <c:xMode val="edge"/>
          <c:yMode val="edge"/>
          <c:x val="0.16122465045504869"/>
          <c:y val="0.20477815699658702"/>
          <c:w val="0.68571496902400453"/>
          <c:h val="0.66211604095563137"/>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1166370237587836"/>
                  <c:y val="-3.4129692832764458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Cal_051922a!$M$3:$M$13</c:f>
              <c:numCache>
                <c:formatCode>General</c:formatCode>
                <c:ptCount val="11"/>
                <c:pt idx="0">
                  <c:v>1144.4518333333333</c:v>
                </c:pt>
                <c:pt idx="1">
                  <c:v>582.4518333333333</c:v>
                </c:pt>
                <c:pt idx="2" formatCode="0.0">
                  <c:v>297.45183333333335</c:v>
                </c:pt>
                <c:pt idx="3">
                  <c:v>148.45183333333333</c:v>
                </c:pt>
                <c:pt idx="4">
                  <c:v>75.981833333333341</c:v>
                </c:pt>
                <c:pt idx="5">
                  <c:v>37.551833333333335</c:v>
                </c:pt>
                <c:pt idx="6">
                  <c:v>18.651833333333332</c:v>
                </c:pt>
                <c:pt idx="7">
                  <c:v>8.980833333333333</c:v>
                </c:pt>
                <c:pt idx="8">
                  <c:v>4.7508333333333335</c:v>
                </c:pt>
                <c:pt idx="9" formatCode="0.000">
                  <c:v>2.3318333333333334</c:v>
                </c:pt>
                <c:pt idx="10" formatCode="0.000">
                  <c:v>0.90583333333333338</c:v>
                </c:pt>
              </c:numCache>
            </c:numRef>
          </c:xVal>
          <c:yVal>
            <c:numRef>
              <c:f>Cal_051922a!$J$3:$J$13</c:f>
              <c:numCache>
                <c:formatCode>General</c:formatCode>
                <c:ptCount val="11"/>
                <c:pt idx="0">
                  <c:v>646.89802669100038</c:v>
                </c:pt>
                <c:pt idx="1">
                  <c:v>323.44901334550019</c:v>
                </c:pt>
                <c:pt idx="2">
                  <c:v>161.7245066727501</c:v>
                </c:pt>
                <c:pt idx="3">
                  <c:v>80.862253336375048</c:v>
                </c:pt>
                <c:pt idx="4">
                  <c:v>40.431126668187524</c:v>
                </c:pt>
                <c:pt idx="5">
                  <c:v>20.215563334093762</c:v>
                </c:pt>
                <c:pt idx="6">
                  <c:v>10.107781667046881</c:v>
                </c:pt>
                <c:pt idx="7">
                  <c:v>5.0538908335234405</c:v>
                </c:pt>
                <c:pt idx="8">
                  <c:v>2.5269454167617202</c:v>
                </c:pt>
                <c:pt idx="9">
                  <c:v>1.2634727083808601</c:v>
                </c:pt>
                <c:pt idx="10">
                  <c:v>0.63173635419043006</c:v>
                </c:pt>
              </c:numCache>
            </c:numRef>
          </c:yVal>
          <c:smooth val="0"/>
          <c:extLst>
            <c:ext xmlns:c16="http://schemas.microsoft.com/office/drawing/2014/chart" uri="{C3380CC4-5D6E-409C-BE32-E72D297353CC}">
              <c16:uniqueId val="{00000000-CE72-493B-BB78-12E581EB38BB}"/>
            </c:ext>
          </c:extLst>
        </c:ser>
        <c:dLbls>
          <c:showLegendKey val="0"/>
          <c:showVal val="0"/>
          <c:showCatName val="0"/>
          <c:showSerName val="0"/>
          <c:showPercent val="0"/>
          <c:showBubbleSize val="0"/>
        </c:dLbls>
        <c:axId val="210216432"/>
        <c:axId val="388415400"/>
      </c:scatterChart>
      <c:valAx>
        <c:axId val="210216432"/>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0.44897991917676955"/>
              <c:y val="0.904436909259174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5400"/>
        <c:crosses val="autoZero"/>
        <c:crossBetween val="midCat"/>
      </c:valAx>
      <c:valAx>
        <c:axId val="388415400"/>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Chl</a:t>
                </a:r>
              </a:p>
            </c:rich>
          </c:tx>
          <c:layout>
            <c:manualLayout>
              <c:xMode val="edge"/>
              <c:yMode val="edge"/>
              <c:x val="3.2653001708119821E-2"/>
              <c:y val="0.4982935839667440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10216432"/>
        <c:crosses val="autoZero"/>
        <c:crossBetween val="midCat"/>
      </c:valAx>
      <c:spPr>
        <a:solidFill>
          <a:srgbClr val="C0C0C0"/>
        </a:solidFill>
        <a:ln w="12700">
          <a:solidFill>
            <a:srgbClr val="808080"/>
          </a:solidFill>
          <a:prstDash val="solid"/>
        </a:ln>
      </c:spPr>
    </c:plotArea>
    <c:legend>
      <c:legendPos val="r"/>
      <c:layout>
        <c:manualLayout>
          <c:xMode val="edge"/>
          <c:yMode val="edge"/>
          <c:x val="0.56507957338665993"/>
          <c:y val="0.50867127880691221"/>
          <c:w val="0.25079365079365079"/>
          <c:h val="0.15606974344969882"/>
        </c:manualLayout>
      </c:layout>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Tau fit vs individual taus</a:t>
            </a:r>
          </a:p>
        </c:rich>
      </c:tx>
      <c:layout>
        <c:manualLayout>
          <c:xMode val="edge"/>
          <c:yMode val="edge"/>
          <c:x val="0.35714327375744698"/>
          <c:y val="3.7174820360569683E-2"/>
        </c:manualLayout>
      </c:layout>
      <c:overlay val="0"/>
      <c:spPr>
        <a:noFill/>
        <a:ln w="25400">
          <a:noFill/>
        </a:ln>
      </c:spPr>
    </c:title>
    <c:autoTitleDeleted val="0"/>
    <c:plotArea>
      <c:layout>
        <c:manualLayout>
          <c:layoutTarget val="inner"/>
          <c:xMode val="edge"/>
          <c:yMode val="edge"/>
          <c:x val="0.14081646685314378"/>
          <c:y val="0.21933085501858737"/>
          <c:w val="0.63265369165905183"/>
          <c:h val="0.52416356877323422"/>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yVal>
            <c:numRef>
              <c:f>Cal_051922a!$O$3:$O$13</c:f>
              <c:numCache>
                <c:formatCode>General</c:formatCode>
                <c:ptCount val="11"/>
                <c:pt idx="0">
                  <c:v>1.8586251333397033</c:v>
                </c:pt>
                <c:pt idx="1">
                  <c:v>1.7841891938116443</c:v>
                </c:pt>
                <c:pt idx="2">
                  <c:v>1.7891642297678925</c:v>
                </c:pt>
                <c:pt idx="3">
                  <c:v>1.7559571099909115</c:v>
                </c:pt>
                <c:pt idx="4">
                  <c:v>1.8281636597679765</c:v>
                </c:pt>
                <c:pt idx="5">
                  <c:v>1.8156917101159633</c:v>
                </c:pt>
                <c:pt idx="6">
                  <c:v>1.8760959581566108</c:v>
                </c:pt>
                <c:pt idx="7">
                  <c:v>1.8027165367501923</c:v>
                </c:pt>
                <c:pt idx="8">
                  <c:v>1.8588196935115746</c:v>
                </c:pt>
                <c:pt idx="9">
                  <c:v>2.2775516848445378</c:v>
                </c:pt>
                <c:pt idx="10">
                  <c:v>1.4268836965082696</c:v>
                </c:pt>
              </c:numCache>
            </c:numRef>
          </c:yVal>
          <c:smooth val="0"/>
          <c:extLst>
            <c:ext xmlns:c16="http://schemas.microsoft.com/office/drawing/2014/chart" uri="{C3380CC4-5D6E-409C-BE32-E72D297353CC}">
              <c16:uniqueId val="{00000000-41E3-457A-A7D8-B9D4C784AD2A}"/>
            </c:ext>
          </c:extLst>
        </c:ser>
        <c:ser>
          <c:idx val="1"/>
          <c:order val="1"/>
          <c:tx>
            <c:v>fit tau</c:v>
          </c:tx>
          <c:spPr>
            <a:ln w="12700">
              <a:solidFill>
                <a:srgbClr val="FF00FF"/>
              </a:solidFill>
              <a:prstDash val="solid"/>
            </a:ln>
          </c:spPr>
          <c:marker>
            <c:symbol val="none"/>
          </c:marker>
          <c:yVal>
            <c:numRef>
              <c:f>Cal_051922a!$U$3:$U$13</c:f>
              <c:numCache>
                <c:formatCode>General</c:formatCode>
                <c:ptCount val="11"/>
                <c:pt idx="0">
                  <c:v>1.8382409380942635</c:v>
                </c:pt>
                <c:pt idx="1">
                  <c:v>1.8382409380942635</c:v>
                </c:pt>
                <c:pt idx="2">
                  <c:v>1.8382409380942635</c:v>
                </c:pt>
                <c:pt idx="3">
                  <c:v>1.8382409380942635</c:v>
                </c:pt>
                <c:pt idx="4">
                  <c:v>1.8382409380942635</c:v>
                </c:pt>
                <c:pt idx="5">
                  <c:v>1.8382409380942635</c:v>
                </c:pt>
                <c:pt idx="6">
                  <c:v>1.8382409380942635</c:v>
                </c:pt>
                <c:pt idx="7">
                  <c:v>1.8382409380942635</c:v>
                </c:pt>
                <c:pt idx="8">
                  <c:v>1.8382409380942635</c:v>
                </c:pt>
                <c:pt idx="9">
                  <c:v>1.8382409380942635</c:v>
                </c:pt>
                <c:pt idx="10">
                  <c:v>1.8382409380942635</c:v>
                </c:pt>
              </c:numCache>
            </c:numRef>
          </c:yVal>
          <c:smooth val="0"/>
          <c:extLst>
            <c:ext xmlns:c16="http://schemas.microsoft.com/office/drawing/2014/chart" uri="{C3380CC4-5D6E-409C-BE32-E72D297353CC}">
              <c16:uniqueId val="{00000001-41E3-457A-A7D8-B9D4C784AD2A}"/>
            </c:ext>
          </c:extLst>
        </c:ser>
        <c:ser>
          <c:idx val="2"/>
          <c:order val="2"/>
          <c:tx>
            <c:v>1.90</c:v>
          </c:tx>
          <c:spPr>
            <a:ln w="12700">
              <a:solidFill>
                <a:srgbClr val="FFFF00"/>
              </a:solidFill>
              <a:prstDash val="solid"/>
            </a:ln>
          </c:spPr>
          <c:marker>
            <c:symbol val="none"/>
          </c:marker>
          <c:yVal>
            <c:numRef>
              <c:f>Cal_051922a!$V$3:$V$13</c:f>
              <c:numCache>
                <c:formatCode>General</c:formatCode>
                <c:ptCount val="11"/>
                <c:pt idx="0">
                  <c:v>1.9</c:v>
                </c:pt>
                <c:pt idx="1">
                  <c:v>1.9</c:v>
                </c:pt>
                <c:pt idx="2">
                  <c:v>1.9</c:v>
                </c:pt>
                <c:pt idx="3">
                  <c:v>1.9</c:v>
                </c:pt>
                <c:pt idx="4">
                  <c:v>1.9</c:v>
                </c:pt>
                <c:pt idx="5">
                  <c:v>1.9</c:v>
                </c:pt>
                <c:pt idx="6">
                  <c:v>1.9</c:v>
                </c:pt>
                <c:pt idx="7">
                  <c:v>1.9</c:v>
                </c:pt>
                <c:pt idx="8">
                  <c:v>1.9</c:v>
                </c:pt>
                <c:pt idx="9">
                  <c:v>1.9</c:v>
                </c:pt>
                <c:pt idx="10">
                  <c:v>1.9</c:v>
                </c:pt>
              </c:numCache>
            </c:numRef>
          </c:yVal>
          <c:smooth val="0"/>
          <c:extLst>
            <c:ext xmlns:c16="http://schemas.microsoft.com/office/drawing/2014/chart" uri="{C3380CC4-5D6E-409C-BE32-E72D297353CC}">
              <c16:uniqueId val="{00000002-41E3-457A-A7D8-B9D4C784AD2A}"/>
            </c:ext>
          </c:extLst>
        </c:ser>
        <c:dLbls>
          <c:showLegendKey val="0"/>
          <c:showVal val="0"/>
          <c:showCatName val="0"/>
          <c:showSerName val="0"/>
          <c:showPercent val="0"/>
          <c:showBubbleSize val="0"/>
        </c:dLbls>
        <c:axId val="388418536"/>
        <c:axId val="388413440"/>
      </c:scatterChart>
      <c:valAx>
        <c:axId val="388418536"/>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Dilution count (1 = max chl)</a:t>
                </a:r>
              </a:p>
            </c:rich>
          </c:tx>
          <c:layout>
            <c:manualLayout>
              <c:xMode val="edge"/>
              <c:yMode val="edge"/>
              <c:x val="0.28979606715827189"/>
              <c:y val="0.8587358547394691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3440"/>
        <c:crosses val="autoZero"/>
        <c:crossBetween val="midCat"/>
      </c:valAx>
      <c:valAx>
        <c:axId val="388413440"/>
        <c:scaling>
          <c:orientation val="minMax"/>
          <c:max val="2.5"/>
          <c:min val="1.2"/>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(Rb-blank)/(Ra-blank)</a:t>
                </a:r>
              </a:p>
            </c:rich>
          </c:tx>
          <c:layout>
            <c:manualLayout>
              <c:xMode val="edge"/>
              <c:yMode val="edge"/>
              <c:x val="3.2653001708119821E-2"/>
              <c:y val="0.245353039886407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8536"/>
        <c:crosses val="autoZero"/>
        <c:crossBetween val="midCat"/>
      </c:valAx>
      <c:spPr>
        <a:solidFill>
          <a:srgbClr val="C0C0C0"/>
        </a:solidFill>
        <a:ln w="12700">
          <a:solidFill>
            <a:srgbClr val="808080"/>
          </a:solidFill>
          <a:prstDash val="solid"/>
        </a:ln>
      </c:spPr>
    </c:plotArea>
    <c:legend>
      <c:legendPos val="r"/>
      <c:layout>
        <c:manualLayout>
          <c:xMode val="edge"/>
          <c:yMode val="edge"/>
          <c:x val="0.8158734324876058"/>
          <c:y val="0.3442640161783056"/>
          <c:w val="0.16349206349206347"/>
          <c:h val="0.2590176842648767"/>
        </c:manualLayout>
      </c:layout>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Log scale tau fit</a:t>
            </a:r>
          </a:p>
        </c:rich>
      </c:tx>
      <c:layout>
        <c:manualLayout>
          <c:xMode val="edge"/>
          <c:yMode val="edge"/>
          <c:x val="0.39565266546073635"/>
          <c:y val="3.703712035995501E-2"/>
        </c:manualLayout>
      </c:layout>
      <c:overlay val="0"/>
      <c:spPr>
        <a:noFill/>
        <a:ln w="25400">
          <a:noFill/>
        </a:ln>
      </c:spPr>
    </c:title>
    <c:autoTitleDeleted val="0"/>
    <c:plotArea>
      <c:layout>
        <c:manualLayout>
          <c:layoutTarget val="inner"/>
          <c:xMode val="edge"/>
          <c:yMode val="edge"/>
          <c:x val="0.11521751360554688"/>
          <c:y val="0.20538788072088304"/>
          <c:w val="0.72391381189900206"/>
          <c:h val="0.61279662772460186"/>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2.4522706790264803E-2"/>
                  <c:y val="-7.8765982913128862E-2"/>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Cal_051922a!$N$3:$N$13</c:f>
              <c:numCache>
                <c:formatCode>General</c:formatCode>
                <c:ptCount val="11"/>
                <c:pt idx="0">
                  <c:v>615.75183333333325</c:v>
                </c:pt>
                <c:pt idx="1">
                  <c:v>326.45183333333335</c:v>
                </c:pt>
                <c:pt idx="2">
                  <c:v>166.25183333333334</c:v>
                </c:pt>
                <c:pt idx="3">
                  <c:v>84.541833333333344</c:v>
                </c:pt>
                <c:pt idx="4">
                  <c:v>41.561833333333333</c:v>
                </c:pt>
                <c:pt idx="5">
                  <c:v>20.681833333333334</c:v>
                </c:pt>
                <c:pt idx="6">
                  <c:v>9.9418333333333333</c:v>
                </c:pt>
                <c:pt idx="7">
                  <c:v>4.9818333333333333</c:v>
                </c:pt>
                <c:pt idx="8">
                  <c:v>2.5558333333333336</c:v>
                </c:pt>
                <c:pt idx="9">
                  <c:v>1.0238333333333336</c:v>
                </c:pt>
                <c:pt idx="10" formatCode="0.000">
                  <c:v>0.63483333333333347</c:v>
                </c:pt>
              </c:numCache>
            </c:numRef>
          </c:xVal>
          <c:yVal>
            <c:numRef>
              <c:f>Cal_051922a!$M$3:$M$13</c:f>
              <c:numCache>
                <c:formatCode>General</c:formatCode>
                <c:ptCount val="11"/>
                <c:pt idx="0">
                  <c:v>1144.4518333333333</c:v>
                </c:pt>
                <c:pt idx="1">
                  <c:v>582.4518333333333</c:v>
                </c:pt>
                <c:pt idx="2" formatCode="0.0">
                  <c:v>297.45183333333335</c:v>
                </c:pt>
                <c:pt idx="3">
                  <c:v>148.45183333333333</c:v>
                </c:pt>
                <c:pt idx="4">
                  <c:v>75.981833333333341</c:v>
                </c:pt>
                <c:pt idx="5">
                  <c:v>37.551833333333335</c:v>
                </c:pt>
                <c:pt idx="6">
                  <c:v>18.651833333333332</c:v>
                </c:pt>
                <c:pt idx="7">
                  <c:v>8.980833333333333</c:v>
                </c:pt>
                <c:pt idx="8">
                  <c:v>4.7508333333333335</c:v>
                </c:pt>
                <c:pt idx="9" formatCode="0.000">
                  <c:v>2.3318333333333334</c:v>
                </c:pt>
                <c:pt idx="10" formatCode="0.000">
                  <c:v>0.90583333333333338</c:v>
                </c:pt>
              </c:numCache>
            </c:numRef>
          </c:yVal>
          <c:smooth val="0"/>
          <c:extLst>
            <c:ext xmlns:c16="http://schemas.microsoft.com/office/drawing/2014/chart" uri="{C3380CC4-5D6E-409C-BE32-E72D297353CC}">
              <c16:uniqueId val="{00000000-A6B6-49EE-8608-432C52B3A327}"/>
            </c:ext>
          </c:extLst>
        </c:ser>
        <c:dLbls>
          <c:showLegendKey val="0"/>
          <c:showVal val="0"/>
          <c:showCatName val="0"/>
          <c:showSerName val="0"/>
          <c:showPercent val="0"/>
          <c:showBubbleSize val="0"/>
        </c:dLbls>
        <c:axId val="388420496"/>
        <c:axId val="388416184"/>
      </c:scatterChart>
      <c:valAx>
        <c:axId val="388420496"/>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1739177661913884"/>
              <c:y val="0.9090937382827146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6184"/>
        <c:crosses val="autoZero"/>
        <c:crossBetween val="midCat"/>
      </c:valAx>
      <c:valAx>
        <c:axId val="388416184"/>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3.0434888628786266E-2"/>
              <c:y val="0.4208770153730783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0496"/>
        <c:crosses val="autoZero"/>
        <c:crossBetween val="midCat"/>
      </c:valAx>
      <c:spPr>
        <a:solidFill>
          <a:srgbClr val="C0C0C0"/>
        </a:solidFill>
        <a:ln w="12700">
          <a:solidFill>
            <a:srgbClr val="808080"/>
          </a:solidFill>
          <a:prstDash val="solid"/>
        </a:ln>
      </c:spPr>
    </c:plotArea>
    <c:legend>
      <c:legendPos val="r"/>
      <c:layout>
        <c:manualLayout>
          <c:xMode val="edge"/>
          <c:yMode val="edge"/>
          <c:x val="0.5929056270837767"/>
          <c:y val="0.62000262467191603"/>
          <c:w val="0.28378378378378377"/>
          <c:h val="0.154286464191976"/>
        </c:manualLayout>
      </c:layout>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Line fit (tau) linear scale</a:t>
            </a:r>
          </a:p>
        </c:rich>
      </c:tx>
      <c:layout>
        <c:manualLayout>
          <c:xMode val="edge"/>
          <c:yMode val="edge"/>
          <c:x val="0.35757631944358609"/>
          <c:y val="3.7671178564915038E-2"/>
        </c:manualLayout>
      </c:layout>
      <c:overlay val="0"/>
      <c:spPr>
        <a:noFill/>
        <a:ln w="25400">
          <a:noFill/>
        </a:ln>
      </c:spPr>
    </c:title>
    <c:autoTitleDeleted val="0"/>
    <c:plotArea>
      <c:layout>
        <c:manualLayout>
          <c:layoutTarget val="inner"/>
          <c:xMode val="edge"/>
          <c:yMode val="edge"/>
          <c:x val="0.14343462640985324"/>
          <c:y val="0.20547979565729957"/>
          <c:w val="0.7050518960146307"/>
          <c:h val="0.62328871349380865"/>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34485456713649909"/>
                  <c:y val="-6.84929664983569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Cal_051922a!$N$3:$N$13</c:f>
              <c:numCache>
                <c:formatCode>General</c:formatCode>
                <c:ptCount val="11"/>
                <c:pt idx="0">
                  <c:v>615.75183333333325</c:v>
                </c:pt>
                <c:pt idx="1">
                  <c:v>326.45183333333335</c:v>
                </c:pt>
                <c:pt idx="2">
                  <c:v>166.25183333333334</c:v>
                </c:pt>
                <c:pt idx="3">
                  <c:v>84.541833333333344</c:v>
                </c:pt>
                <c:pt idx="4">
                  <c:v>41.561833333333333</c:v>
                </c:pt>
                <c:pt idx="5">
                  <c:v>20.681833333333334</c:v>
                </c:pt>
                <c:pt idx="6">
                  <c:v>9.9418333333333333</c:v>
                </c:pt>
                <c:pt idx="7">
                  <c:v>4.9818333333333333</c:v>
                </c:pt>
                <c:pt idx="8">
                  <c:v>2.5558333333333336</c:v>
                </c:pt>
                <c:pt idx="9">
                  <c:v>1.0238333333333336</c:v>
                </c:pt>
                <c:pt idx="10" formatCode="0.000">
                  <c:v>0.63483333333333347</c:v>
                </c:pt>
              </c:numCache>
            </c:numRef>
          </c:xVal>
          <c:yVal>
            <c:numRef>
              <c:f>Cal_051922a!$M$3:$M$13</c:f>
              <c:numCache>
                <c:formatCode>General</c:formatCode>
                <c:ptCount val="11"/>
                <c:pt idx="0">
                  <c:v>1144.4518333333333</c:v>
                </c:pt>
                <c:pt idx="1">
                  <c:v>582.4518333333333</c:v>
                </c:pt>
                <c:pt idx="2" formatCode="0.0">
                  <c:v>297.45183333333335</c:v>
                </c:pt>
                <c:pt idx="3">
                  <c:v>148.45183333333333</c:v>
                </c:pt>
                <c:pt idx="4">
                  <c:v>75.981833333333341</c:v>
                </c:pt>
                <c:pt idx="5">
                  <c:v>37.551833333333335</c:v>
                </c:pt>
                <c:pt idx="6">
                  <c:v>18.651833333333332</c:v>
                </c:pt>
                <c:pt idx="7">
                  <c:v>8.980833333333333</c:v>
                </c:pt>
                <c:pt idx="8">
                  <c:v>4.7508333333333335</c:v>
                </c:pt>
                <c:pt idx="9" formatCode="0.000">
                  <c:v>2.3318333333333334</c:v>
                </c:pt>
                <c:pt idx="10" formatCode="0.000">
                  <c:v>0.90583333333333338</c:v>
                </c:pt>
              </c:numCache>
            </c:numRef>
          </c:yVal>
          <c:smooth val="0"/>
          <c:extLst>
            <c:ext xmlns:c16="http://schemas.microsoft.com/office/drawing/2014/chart" uri="{C3380CC4-5D6E-409C-BE32-E72D297353CC}">
              <c16:uniqueId val="{00000000-8A3B-46F7-9260-F2E134C69928}"/>
            </c:ext>
          </c:extLst>
        </c:ser>
        <c:dLbls>
          <c:showLegendKey val="0"/>
          <c:showVal val="0"/>
          <c:showCatName val="0"/>
          <c:showSerName val="0"/>
          <c:showPercent val="0"/>
          <c:showBubbleSize val="0"/>
        </c:dLbls>
        <c:axId val="388416968"/>
        <c:axId val="388423632"/>
      </c:scatterChart>
      <c:valAx>
        <c:axId val="388416968"/>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4040490817768657"/>
              <c:y val="0.9075358216174639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3632"/>
        <c:crosses val="autoZero"/>
        <c:crossBetween val="midCat"/>
      </c:valAx>
      <c:valAx>
        <c:axId val="388423632"/>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1.6161716049230113E-2"/>
              <c:y val="0.4246584358224104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6968"/>
        <c:crosses val="autoZero"/>
        <c:crossBetween val="midCat"/>
      </c:valAx>
      <c:spPr>
        <a:solidFill>
          <a:srgbClr val="C0C0C0"/>
        </a:solidFill>
        <a:ln w="12700">
          <a:solidFill>
            <a:srgbClr val="808080"/>
          </a:solidFill>
          <a:prstDash val="solid"/>
        </a:ln>
      </c:spPr>
    </c:plotArea>
    <c:legend>
      <c:legendPos val="r"/>
      <c:layout>
        <c:manualLayout>
          <c:xMode val="edge"/>
          <c:yMode val="edge"/>
          <c:x val="0.61224510397738741"/>
          <c:y val="0.63142073252927977"/>
          <c:w val="0.2637362637362638"/>
          <c:h val="0.16314239043382417"/>
        </c:manualLayout>
      </c:layout>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Fd fit, all points</a:t>
            </a:r>
          </a:p>
        </c:rich>
      </c:tx>
      <c:layout>
        <c:manualLayout>
          <c:xMode val="edge"/>
          <c:yMode val="edge"/>
          <c:x val="0.40612287749745568"/>
          <c:y val="3.7542662116040959E-2"/>
        </c:manualLayout>
      </c:layout>
      <c:overlay val="0"/>
      <c:spPr>
        <a:noFill/>
        <a:ln w="25400">
          <a:noFill/>
        </a:ln>
      </c:spPr>
    </c:title>
    <c:autoTitleDeleted val="0"/>
    <c:plotArea>
      <c:layout>
        <c:manualLayout>
          <c:layoutTarget val="inner"/>
          <c:xMode val="edge"/>
          <c:yMode val="edge"/>
          <c:x val="0.16122465045504869"/>
          <c:y val="0.20477815699658702"/>
          <c:w val="0.68571496902400453"/>
          <c:h val="0.66211604095563137"/>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1166370237587836"/>
                  <c:y val="-3.4129692832764458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Cal_111320b_12mm!$M$3:$M$13</c:f>
              <c:numCache>
                <c:formatCode>General</c:formatCode>
                <c:ptCount val="11"/>
                <c:pt idx="0">
                  <c:v>991.1930000000001</c:v>
                </c:pt>
                <c:pt idx="1">
                  <c:v>520.39300000000003</c:v>
                </c:pt>
                <c:pt idx="2" formatCode="0.0">
                  <c:v>263.69299999999998</c:v>
                </c:pt>
                <c:pt idx="3">
                  <c:v>134.893</c:v>
                </c:pt>
                <c:pt idx="4">
                  <c:v>67.792999999999992</c:v>
                </c:pt>
                <c:pt idx="5">
                  <c:v>32.573</c:v>
                </c:pt>
                <c:pt idx="6">
                  <c:v>16.442999999999998</c:v>
                </c:pt>
                <c:pt idx="7">
                  <c:v>7.9250000000000007</c:v>
                </c:pt>
                <c:pt idx="8">
                  <c:v>3.7609999999999997</c:v>
                </c:pt>
                <c:pt idx="9" formatCode="0.000">
                  <c:v>1.8479999999999999</c:v>
                </c:pt>
                <c:pt idx="10" formatCode="0.000">
                  <c:v>0.73000000000000009</c:v>
                </c:pt>
              </c:numCache>
            </c:numRef>
          </c:xVal>
          <c:yVal>
            <c:numRef>
              <c:f>Cal_111320b_12mm!$J$3:$J$13</c:f>
              <c:numCache>
                <c:formatCode>General</c:formatCode>
                <c:ptCount val="11"/>
                <c:pt idx="0">
                  <c:v>547.13756130945592</c:v>
                </c:pt>
                <c:pt idx="1">
                  <c:v>273.56878065472796</c:v>
                </c:pt>
                <c:pt idx="2">
                  <c:v>136.78439032736398</c:v>
                </c:pt>
                <c:pt idx="3">
                  <c:v>68.39219516368199</c:v>
                </c:pt>
                <c:pt idx="4">
                  <c:v>34.196097581840995</c:v>
                </c:pt>
                <c:pt idx="5">
                  <c:v>17.098048790920497</c:v>
                </c:pt>
                <c:pt idx="6">
                  <c:v>8.5490243954602487</c:v>
                </c:pt>
                <c:pt idx="7">
                  <c:v>4.2745121977301244</c:v>
                </c:pt>
                <c:pt idx="8">
                  <c:v>2.1372560988650622</c:v>
                </c:pt>
                <c:pt idx="9">
                  <c:v>1.0686280494325311</c:v>
                </c:pt>
                <c:pt idx="10">
                  <c:v>0.53431402471626555</c:v>
                </c:pt>
              </c:numCache>
            </c:numRef>
          </c:yVal>
          <c:smooth val="0"/>
          <c:extLst>
            <c:ext xmlns:c16="http://schemas.microsoft.com/office/drawing/2014/chart" uri="{C3380CC4-5D6E-409C-BE32-E72D297353CC}">
              <c16:uniqueId val="{00000001-7CEA-4830-9C02-1369ED07209F}"/>
            </c:ext>
          </c:extLst>
        </c:ser>
        <c:dLbls>
          <c:showLegendKey val="0"/>
          <c:showVal val="0"/>
          <c:showCatName val="0"/>
          <c:showSerName val="0"/>
          <c:showPercent val="0"/>
          <c:showBubbleSize val="0"/>
        </c:dLbls>
        <c:axId val="388421672"/>
        <c:axId val="388411872"/>
      </c:scatterChart>
      <c:valAx>
        <c:axId val="388421672"/>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0.4489800203545985"/>
              <c:y val="0.9044368600682594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1872"/>
        <c:crosses val="autoZero"/>
        <c:crossBetween val="midCat"/>
      </c:valAx>
      <c:valAx>
        <c:axId val="388411872"/>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Chl</a:t>
                </a:r>
              </a:p>
            </c:rich>
          </c:tx>
          <c:layout>
            <c:manualLayout>
              <c:xMode val="edge"/>
              <c:yMode val="edge"/>
              <c:x val="3.2653061224489799E-2"/>
              <c:y val="0.4982935153583617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1672"/>
        <c:crosses val="autoZero"/>
        <c:crossBetween val="midCat"/>
      </c:valAx>
      <c:spPr>
        <a:solidFill>
          <a:srgbClr val="C0C0C0"/>
        </a:solidFill>
        <a:ln w="12700">
          <a:solidFill>
            <a:srgbClr val="808080"/>
          </a:solidFill>
          <a:prstDash val="solid"/>
        </a:ln>
      </c:spPr>
    </c:plotArea>
    <c:legend>
      <c:legendPos val="r"/>
      <c:layout>
        <c:manualLayout>
          <c:xMode val="edge"/>
          <c:yMode val="edge"/>
          <c:x val="0.56122513257271411"/>
          <c:y val="0.49146757679180886"/>
          <c:w val="0.25918388772831968"/>
          <c:h val="0.14675767918088733"/>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Tau fit vs individual taus</a:t>
            </a:r>
          </a:p>
        </c:rich>
      </c:tx>
      <c:layout>
        <c:manualLayout>
          <c:xMode val="edge"/>
          <c:yMode val="edge"/>
          <c:x val="0.35714328566072095"/>
          <c:y val="3.717472118959108E-2"/>
        </c:manualLayout>
      </c:layout>
      <c:overlay val="0"/>
      <c:spPr>
        <a:noFill/>
        <a:ln w="25400">
          <a:noFill/>
        </a:ln>
      </c:spPr>
    </c:title>
    <c:autoTitleDeleted val="0"/>
    <c:plotArea>
      <c:layout>
        <c:manualLayout>
          <c:layoutTarget val="inner"/>
          <c:xMode val="edge"/>
          <c:yMode val="edge"/>
          <c:x val="0.14081646685314378"/>
          <c:y val="0.21933085501858737"/>
          <c:w val="0.63265369165905183"/>
          <c:h val="0.52416356877323422"/>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yVal>
            <c:numRef>
              <c:f>Cal_111320b_12mm!$O$3:$O$13</c:f>
              <c:numCache>
                <c:formatCode>General</c:formatCode>
                <c:ptCount val="11"/>
                <c:pt idx="0">
                  <c:v>1.8399960645488245</c:v>
                </c:pt>
                <c:pt idx="1">
                  <c:v>1.8202369417929087</c:v>
                </c:pt>
                <c:pt idx="2">
                  <c:v>1.8199153858364447</c:v>
                </c:pt>
                <c:pt idx="3">
                  <c:v>1.8100854769668426</c:v>
                </c:pt>
                <c:pt idx="4">
                  <c:v>1.8100819694016497</c:v>
                </c:pt>
                <c:pt idx="5">
                  <c:v>1.7884478120024161</c:v>
                </c:pt>
                <c:pt idx="6">
                  <c:v>1.8001970659075976</c:v>
                </c:pt>
                <c:pt idx="7">
                  <c:v>1.7072382593709607</c:v>
                </c:pt>
                <c:pt idx="8">
                  <c:v>1.761592505854801</c:v>
                </c:pt>
                <c:pt idx="9">
                  <c:v>1.5184880854560392</c:v>
                </c:pt>
                <c:pt idx="10">
                  <c:v>1.2331081081081083</c:v>
                </c:pt>
              </c:numCache>
            </c:numRef>
          </c:yVal>
          <c:smooth val="0"/>
          <c:extLst>
            <c:ext xmlns:c16="http://schemas.microsoft.com/office/drawing/2014/chart" uri="{C3380CC4-5D6E-409C-BE32-E72D297353CC}">
              <c16:uniqueId val="{00000000-2376-4EA4-A3C1-6EB9FF2C25B7}"/>
            </c:ext>
          </c:extLst>
        </c:ser>
        <c:ser>
          <c:idx val="1"/>
          <c:order val="1"/>
          <c:tx>
            <c:v>fit tau</c:v>
          </c:tx>
          <c:spPr>
            <a:ln w="12700">
              <a:solidFill>
                <a:srgbClr val="FF00FF"/>
              </a:solidFill>
              <a:prstDash val="solid"/>
            </a:ln>
          </c:spPr>
          <c:marker>
            <c:symbol val="none"/>
          </c:marker>
          <c:yVal>
            <c:numRef>
              <c:f>Cal_111320b_12mm!$U$3:$U$13</c:f>
              <c:numCache>
                <c:formatCode>General</c:formatCode>
                <c:ptCount val="11"/>
                <c:pt idx="0">
                  <c:v>1.834328118614172</c:v>
                </c:pt>
                <c:pt idx="1">
                  <c:v>1.834328118614172</c:v>
                </c:pt>
                <c:pt idx="2">
                  <c:v>1.834328118614172</c:v>
                </c:pt>
                <c:pt idx="3">
                  <c:v>1.834328118614172</c:v>
                </c:pt>
                <c:pt idx="4">
                  <c:v>1.834328118614172</c:v>
                </c:pt>
                <c:pt idx="5">
                  <c:v>1.834328118614172</c:v>
                </c:pt>
                <c:pt idx="6">
                  <c:v>1.834328118614172</c:v>
                </c:pt>
                <c:pt idx="7">
                  <c:v>1.834328118614172</c:v>
                </c:pt>
                <c:pt idx="8">
                  <c:v>1.834328118614172</c:v>
                </c:pt>
                <c:pt idx="9">
                  <c:v>1.834328118614172</c:v>
                </c:pt>
                <c:pt idx="10">
                  <c:v>1.834328118614172</c:v>
                </c:pt>
              </c:numCache>
            </c:numRef>
          </c:yVal>
          <c:smooth val="0"/>
          <c:extLst>
            <c:ext xmlns:c16="http://schemas.microsoft.com/office/drawing/2014/chart" uri="{C3380CC4-5D6E-409C-BE32-E72D297353CC}">
              <c16:uniqueId val="{00000001-2376-4EA4-A3C1-6EB9FF2C25B7}"/>
            </c:ext>
          </c:extLst>
        </c:ser>
        <c:ser>
          <c:idx val="2"/>
          <c:order val="2"/>
          <c:tx>
            <c:v>1.90</c:v>
          </c:tx>
          <c:spPr>
            <a:ln w="12700">
              <a:solidFill>
                <a:srgbClr val="FFFF00"/>
              </a:solidFill>
              <a:prstDash val="solid"/>
            </a:ln>
          </c:spPr>
          <c:marker>
            <c:symbol val="none"/>
          </c:marker>
          <c:yVal>
            <c:numRef>
              <c:f>Cal_111320b_12mm!$V$3:$V$13</c:f>
              <c:numCache>
                <c:formatCode>General</c:formatCode>
                <c:ptCount val="11"/>
                <c:pt idx="0">
                  <c:v>1.9</c:v>
                </c:pt>
                <c:pt idx="1">
                  <c:v>1.9</c:v>
                </c:pt>
                <c:pt idx="2">
                  <c:v>1.9</c:v>
                </c:pt>
                <c:pt idx="3">
                  <c:v>1.9</c:v>
                </c:pt>
                <c:pt idx="4">
                  <c:v>1.9</c:v>
                </c:pt>
                <c:pt idx="5">
                  <c:v>1.9</c:v>
                </c:pt>
                <c:pt idx="6">
                  <c:v>1.9</c:v>
                </c:pt>
                <c:pt idx="7">
                  <c:v>1.9</c:v>
                </c:pt>
                <c:pt idx="8">
                  <c:v>1.9</c:v>
                </c:pt>
                <c:pt idx="9">
                  <c:v>1.9</c:v>
                </c:pt>
                <c:pt idx="10">
                  <c:v>1.9</c:v>
                </c:pt>
              </c:numCache>
            </c:numRef>
          </c:yVal>
          <c:smooth val="0"/>
          <c:extLst>
            <c:ext xmlns:c16="http://schemas.microsoft.com/office/drawing/2014/chart" uri="{C3380CC4-5D6E-409C-BE32-E72D297353CC}">
              <c16:uniqueId val="{00000002-2376-4EA4-A3C1-6EB9FF2C25B7}"/>
            </c:ext>
          </c:extLst>
        </c:ser>
        <c:dLbls>
          <c:showLegendKey val="0"/>
          <c:showVal val="0"/>
          <c:showCatName val="0"/>
          <c:showSerName val="0"/>
          <c:showPercent val="0"/>
          <c:showBubbleSize val="0"/>
        </c:dLbls>
        <c:axId val="388413048"/>
        <c:axId val="388422848"/>
      </c:scatterChart>
      <c:valAx>
        <c:axId val="388413048"/>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Dilution count (1 = max chl)</a:t>
                </a:r>
              </a:p>
            </c:rich>
          </c:tx>
          <c:layout>
            <c:manualLayout>
              <c:xMode val="edge"/>
              <c:yMode val="edge"/>
              <c:x val="0.28979613262627885"/>
              <c:y val="0.8587360594795538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2848"/>
        <c:crosses val="autoZero"/>
        <c:crossBetween val="midCat"/>
      </c:valAx>
      <c:valAx>
        <c:axId val="388422848"/>
        <c:scaling>
          <c:orientation val="minMax"/>
          <c:max val="2.5"/>
          <c:min val="1.2"/>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(Rb-blank)/(Ra-blank)</a:t>
                </a:r>
              </a:p>
            </c:rich>
          </c:tx>
          <c:layout>
            <c:manualLayout>
              <c:xMode val="edge"/>
              <c:yMode val="edge"/>
              <c:x val="3.2653061224489799E-2"/>
              <c:y val="0.245353159851301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3048"/>
        <c:crosses val="autoZero"/>
        <c:crossBetween val="midCat"/>
      </c:valAx>
      <c:spPr>
        <a:solidFill>
          <a:srgbClr val="C0C0C0"/>
        </a:solidFill>
        <a:ln w="12700">
          <a:solidFill>
            <a:srgbClr val="808080"/>
          </a:solidFill>
          <a:prstDash val="solid"/>
        </a:ln>
      </c:spPr>
    </c:plotArea>
    <c:legend>
      <c:legendPos val="r"/>
      <c:layout>
        <c:manualLayout>
          <c:xMode val="edge"/>
          <c:yMode val="edge"/>
          <c:x val="0.81428657132144189"/>
          <c:y val="0.36431226765799257"/>
          <c:w val="0.16938796936097267"/>
          <c:h val="0.23791821561338283"/>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Log scale tau fit</a:t>
            </a:r>
          </a:p>
        </c:rich>
      </c:tx>
      <c:layout>
        <c:manualLayout>
          <c:xMode val="edge"/>
          <c:yMode val="edge"/>
          <c:x val="0.39565263037772452"/>
          <c:y val="3.7037037037037035E-2"/>
        </c:manualLayout>
      </c:layout>
      <c:overlay val="0"/>
      <c:spPr>
        <a:noFill/>
        <a:ln w="25400">
          <a:noFill/>
        </a:ln>
      </c:spPr>
    </c:title>
    <c:autoTitleDeleted val="0"/>
    <c:plotArea>
      <c:layout>
        <c:manualLayout>
          <c:layoutTarget val="inner"/>
          <c:xMode val="edge"/>
          <c:yMode val="edge"/>
          <c:x val="0.11521751360554688"/>
          <c:y val="0.20538788072088304"/>
          <c:w val="0.72391381189900206"/>
          <c:h val="0.61279662772460186"/>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2.4522706790264803E-2"/>
                  <c:y val="-7.8765982913128862E-2"/>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Cal_111320b_12mm!$N$3:$N$13</c:f>
              <c:numCache>
                <c:formatCode>General</c:formatCode>
                <c:ptCount val="11"/>
                <c:pt idx="0">
                  <c:v>538.6930000000001</c:v>
                </c:pt>
                <c:pt idx="1">
                  <c:v>285.89299999999997</c:v>
                </c:pt>
                <c:pt idx="2">
                  <c:v>144.893</c:v>
                </c:pt>
                <c:pt idx="3">
                  <c:v>74.522999999999996</c:v>
                </c:pt>
                <c:pt idx="4">
                  <c:v>37.453000000000003</c:v>
                </c:pt>
                <c:pt idx="5">
                  <c:v>18.212999999999997</c:v>
                </c:pt>
                <c:pt idx="6">
                  <c:v>9.1340000000000003</c:v>
                </c:pt>
                <c:pt idx="7">
                  <c:v>4.6420000000000003</c:v>
                </c:pt>
                <c:pt idx="8">
                  <c:v>2.1349999999999998</c:v>
                </c:pt>
                <c:pt idx="9">
                  <c:v>1.2170000000000001</c:v>
                </c:pt>
                <c:pt idx="10" formatCode="0.000">
                  <c:v>0.59199999999999997</c:v>
                </c:pt>
              </c:numCache>
            </c:numRef>
          </c:xVal>
          <c:yVal>
            <c:numRef>
              <c:f>Cal_111320b_12mm!$M$3:$M$13</c:f>
              <c:numCache>
                <c:formatCode>General</c:formatCode>
                <c:ptCount val="11"/>
                <c:pt idx="0">
                  <c:v>991.1930000000001</c:v>
                </c:pt>
                <c:pt idx="1">
                  <c:v>520.39300000000003</c:v>
                </c:pt>
                <c:pt idx="2" formatCode="0.0">
                  <c:v>263.69299999999998</c:v>
                </c:pt>
                <c:pt idx="3">
                  <c:v>134.893</c:v>
                </c:pt>
                <c:pt idx="4">
                  <c:v>67.792999999999992</c:v>
                </c:pt>
                <c:pt idx="5">
                  <c:v>32.573</c:v>
                </c:pt>
                <c:pt idx="6">
                  <c:v>16.442999999999998</c:v>
                </c:pt>
                <c:pt idx="7">
                  <c:v>7.9250000000000007</c:v>
                </c:pt>
                <c:pt idx="8">
                  <c:v>3.7609999999999997</c:v>
                </c:pt>
                <c:pt idx="9" formatCode="0.000">
                  <c:v>1.8479999999999999</c:v>
                </c:pt>
                <c:pt idx="10" formatCode="0.000">
                  <c:v>0.73000000000000009</c:v>
                </c:pt>
              </c:numCache>
            </c:numRef>
          </c:yVal>
          <c:smooth val="0"/>
          <c:extLst>
            <c:ext xmlns:c16="http://schemas.microsoft.com/office/drawing/2014/chart" uri="{C3380CC4-5D6E-409C-BE32-E72D297353CC}">
              <c16:uniqueId val="{00000001-E684-4A61-A5AB-FC0CE65E2623}"/>
            </c:ext>
          </c:extLst>
        </c:ser>
        <c:dLbls>
          <c:showLegendKey val="0"/>
          <c:showVal val="0"/>
          <c:showCatName val="0"/>
          <c:showSerName val="0"/>
          <c:showPercent val="0"/>
          <c:showBubbleSize val="0"/>
        </c:dLbls>
        <c:axId val="388415008"/>
        <c:axId val="388421280"/>
      </c:scatterChart>
      <c:valAx>
        <c:axId val="388415008"/>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1739176081250712"/>
              <c:y val="0.9090937370202462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1280"/>
        <c:crosses val="autoZero"/>
        <c:crossBetween val="midCat"/>
      </c:valAx>
      <c:valAx>
        <c:axId val="388421280"/>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3.0434782608695653E-2"/>
              <c:y val="0.4208768348400894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5008"/>
        <c:crosses val="autoZero"/>
        <c:crossBetween val="midCat"/>
      </c:valAx>
      <c:spPr>
        <a:solidFill>
          <a:srgbClr val="C0C0C0"/>
        </a:solidFill>
        <a:ln w="12700">
          <a:solidFill>
            <a:srgbClr val="808080"/>
          </a:solidFill>
          <a:prstDash val="solid"/>
        </a:ln>
      </c:spPr>
    </c:plotArea>
    <c:legend>
      <c:legendPos val="r"/>
      <c:layout>
        <c:manualLayout>
          <c:xMode val="edge"/>
          <c:yMode val="edge"/>
          <c:x val="0.58913111947963026"/>
          <c:y val="0.63973276067764262"/>
          <c:w val="0.29347848910190577"/>
          <c:h val="0.144781498272311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Line fit (tau) linear scale</a:t>
            </a:r>
          </a:p>
        </c:rich>
      </c:tx>
      <c:layout>
        <c:manualLayout>
          <c:xMode val="edge"/>
          <c:yMode val="edge"/>
          <c:x val="0.3575763938598584"/>
          <c:y val="3.7671232876712327E-2"/>
        </c:manualLayout>
      </c:layout>
      <c:overlay val="0"/>
      <c:spPr>
        <a:noFill/>
        <a:ln w="25400">
          <a:noFill/>
        </a:ln>
      </c:spPr>
    </c:title>
    <c:autoTitleDeleted val="0"/>
    <c:plotArea>
      <c:layout>
        <c:manualLayout>
          <c:layoutTarget val="inner"/>
          <c:xMode val="edge"/>
          <c:yMode val="edge"/>
          <c:x val="0.14343462640985324"/>
          <c:y val="0.20547979565729957"/>
          <c:w val="0.7050518960146307"/>
          <c:h val="0.62328871349380865"/>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34485456713649909"/>
                  <c:y val="-6.84929664983569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Cal_111320b_12mm!$N$3:$N$13</c:f>
              <c:numCache>
                <c:formatCode>General</c:formatCode>
                <c:ptCount val="11"/>
                <c:pt idx="0">
                  <c:v>538.6930000000001</c:v>
                </c:pt>
                <c:pt idx="1">
                  <c:v>285.89299999999997</c:v>
                </c:pt>
                <c:pt idx="2">
                  <c:v>144.893</c:v>
                </c:pt>
                <c:pt idx="3">
                  <c:v>74.522999999999996</c:v>
                </c:pt>
                <c:pt idx="4">
                  <c:v>37.453000000000003</c:v>
                </c:pt>
                <c:pt idx="5">
                  <c:v>18.212999999999997</c:v>
                </c:pt>
                <c:pt idx="6">
                  <c:v>9.1340000000000003</c:v>
                </c:pt>
                <c:pt idx="7">
                  <c:v>4.6420000000000003</c:v>
                </c:pt>
                <c:pt idx="8">
                  <c:v>2.1349999999999998</c:v>
                </c:pt>
                <c:pt idx="9">
                  <c:v>1.2170000000000001</c:v>
                </c:pt>
                <c:pt idx="10" formatCode="0.000">
                  <c:v>0.59199999999999997</c:v>
                </c:pt>
              </c:numCache>
            </c:numRef>
          </c:xVal>
          <c:yVal>
            <c:numRef>
              <c:f>Cal_111320b_12mm!$M$3:$M$13</c:f>
              <c:numCache>
                <c:formatCode>General</c:formatCode>
                <c:ptCount val="11"/>
                <c:pt idx="0">
                  <c:v>991.1930000000001</c:v>
                </c:pt>
                <c:pt idx="1">
                  <c:v>520.39300000000003</c:v>
                </c:pt>
                <c:pt idx="2" formatCode="0.0">
                  <c:v>263.69299999999998</c:v>
                </c:pt>
                <c:pt idx="3">
                  <c:v>134.893</c:v>
                </c:pt>
                <c:pt idx="4">
                  <c:v>67.792999999999992</c:v>
                </c:pt>
                <c:pt idx="5">
                  <c:v>32.573</c:v>
                </c:pt>
                <c:pt idx="6">
                  <c:v>16.442999999999998</c:v>
                </c:pt>
                <c:pt idx="7">
                  <c:v>7.9250000000000007</c:v>
                </c:pt>
                <c:pt idx="8">
                  <c:v>3.7609999999999997</c:v>
                </c:pt>
                <c:pt idx="9" formatCode="0.000">
                  <c:v>1.8479999999999999</c:v>
                </c:pt>
                <c:pt idx="10" formatCode="0.000">
                  <c:v>0.73000000000000009</c:v>
                </c:pt>
              </c:numCache>
            </c:numRef>
          </c:yVal>
          <c:smooth val="0"/>
          <c:extLst>
            <c:ext xmlns:c16="http://schemas.microsoft.com/office/drawing/2014/chart" uri="{C3380CC4-5D6E-409C-BE32-E72D297353CC}">
              <c16:uniqueId val="{00000001-5378-4804-B713-16A1B9D1E6A9}"/>
            </c:ext>
          </c:extLst>
        </c:ser>
        <c:dLbls>
          <c:showLegendKey val="0"/>
          <c:showVal val="0"/>
          <c:showCatName val="0"/>
          <c:showSerName val="0"/>
          <c:showPercent val="0"/>
          <c:showBubbleSize val="0"/>
        </c:dLbls>
        <c:axId val="388415792"/>
        <c:axId val="388416576"/>
      </c:scatterChart>
      <c:valAx>
        <c:axId val="388415792"/>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4040488878284151"/>
              <c:y val="0.907535684751734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6576"/>
        <c:crosses val="autoZero"/>
        <c:crossBetween val="midCat"/>
      </c:valAx>
      <c:valAx>
        <c:axId val="38841657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1.6161616161616162E-2"/>
              <c:y val="0.4246582533347714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5792"/>
        <c:crosses val="autoZero"/>
        <c:crossBetween val="midCat"/>
      </c:valAx>
      <c:spPr>
        <a:solidFill>
          <a:srgbClr val="C0C0C0"/>
        </a:solidFill>
        <a:ln w="12700">
          <a:solidFill>
            <a:srgbClr val="808080"/>
          </a:solidFill>
          <a:prstDash val="solid"/>
        </a:ln>
      </c:spPr>
    </c:plotArea>
    <c:legend>
      <c:legendPos val="r"/>
      <c:layout>
        <c:manualLayout>
          <c:xMode val="edge"/>
          <c:yMode val="edge"/>
          <c:x val="0.60808208064900982"/>
          <c:y val="0.64726135260489692"/>
          <c:w val="0.27272790901137356"/>
          <c:h val="0.1472606335167008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Fd fit, all points</a:t>
            </a:r>
          </a:p>
        </c:rich>
      </c:tx>
      <c:layout>
        <c:manualLayout>
          <c:xMode val="edge"/>
          <c:yMode val="edge"/>
          <c:x val="0.40612287749745568"/>
          <c:y val="3.7542662116040959E-2"/>
        </c:manualLayout>
      </c:layout>
      <c:overlay val="0"/>
      <c:spPr>
        <a:noFill/>
        <a:ln w="25400">
          <a:noFill/>
        </a:ln>
      </c:spPr>
    </c:title>
    <c:autoTitleDeleted val="0"/>
    <c:plotArea>
      <c:layout>
        <c:manualLayout>
          <c:layoutTarget val="inner"/>
          <c:xMode val="edge"/>
          <c:yMode val="edge"/>
          <c:x val="0.16122465045504869"/>
          <c:y val="0.20477815699658702"/>
          <c:w val="0.68571496902400453"/>
          <c:h val="0.66211604095563137"/>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1166370237587836"/>
                  <c:y val="-3.4129692832764458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Cal_111320!$M$3:$M$13</c:f>
              <c:numCache>
                <c:formatCode>General</c:formatCode>
                <c:ptCount val="11"/>
                <c:pt idx="0">
                  <c:v>935.20128571428563</c:v>
                </c:pt>
                <c:pt idx="1">
                  <c:v>490.00128571428576</c:v>
                </c:pt>
                <c:pt idx="2" formatCode="0.0">
                  <c:v>249.20128571428572</c:v>
                </c:pt>
                <c:pt idx="3">
                  <c:v>126.00128571428571</c:v>
                </c:pt>
                <c:pt idx="4">
                  <c:v>63.56128571428571</c:v>
                </c:pt>
                <c:pt idx="5">
                  <c:v>31.851285714285716</c:v>
                </c:pt>
                <c:pt idx="6">
                  <c:v>15.921285714285714</c:v>
                </c:pt>
                <c:pt idx="7">
                  <c:v>7.867285714285714</c:v>
                </c:pt>
                <c:pt idx="8">
                  <c:v>4.0182857142857147</c:v>
                </c:pt>
                <c:pt idx="9" formatCode="0.000">
                  <c:v>1.9602857142857144</c:v>
                </c:pt>
                <c:pt idx="10" formatCode="0.000">
                  <c:v>0.63228571428571445</c:v>
                </c:pt>
              </c:numCache>
            </c:numRef>
          </c:xVal>
          <c:yVal>
            <c:numRef>
              <c:f>Cal_111320!$J$3:$J$13</c:f>
              <c:numCache>
                <c:formatCode>General</c:formatCode>
                <c:ptCount val="11"/>
                <c:pt idx="0">
                  <c:v>510.935325653017</c:v>
                </c:pt>
                <c:pt idx="1">
                  <c:v>255.4676628265085</c:v>
                </c:pt>
                <c:pt idx="2">
                  <c:v>127.73383141325425</c:v>
                </c:pt>
                <c:pt idx="3">
                  <c:v>63.866915706627125</c:v>
                </c:pt>
                <c:pt idx="4">
                  <c:v>31.933457853313563</c:v>
                </c:pt>
                <c:pt idx="5">
                  <c:v>15.966728926656781</c:v>
                </c:pt>
                <c:pt idx="6">
                  <c:v>7.9833644633283907</c:v>
                </c:pt>
                <c:pt idx="7">
                  <c:v>3.9916822316641953</c:v>
                </c:pt>
                <c:pt idx="8">
                  <c:v>1.9958411158320977</c:v>
                </c:pt>
                <c:pt idx="9">
                  <c:v>0.99792055791604883</c:v>
                </c:pt>
                <c:pt idx="10">
                  <c:v>0.49896027895802442</c:v>
                </c:pt>
              </c:numCache>
            </c:numRef>
          </c:yVal>
          <c:smooth val="0"/>
          <c:extLst>
            <c:ext xmlns:c16="http://schemas.microsoft.com/office/drawing/2014/chart" uri="{C3380CC4-5D6E-409C-BE32-E72D297353CC}">
              <c16:uniqueId val="{00000000-8F6F-47DF-BD72-0785B57A9262}"/>
            </c:ext>
          </c:extLst>
        </c:ser>
        <c:dLbls>
          <c:showLegendKey val="0"/>
          <c:showVal val="0"/>
          <c:showCatName val="0"/>
          <c:showSerName val="0"/>
          <c:showPercent val="0"/>
          <c:showBubbleSize val="0"/>
        </c:dLbls>
        <c:axId val="388412264"/>
        <c:axId val="388419320"/>
      </c:scatterChart>
      <c:valAx>
        <c:axId val="388412264"/>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0.4489800203545985"/>
              <c:y val="0.9044368600682594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9320"/>
        <c:crosses val="autoZero"/>
        <c:crossBetween val="midCat"/>
      </c:valAx>
      <c:valAx>
        <c:axId val="388419320"/>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Chl</a:t>
                </a:r>
              </a:p>
            </c:rich>
          </c:tx>
          <c:layout>
            <c:manualLayout>
              <c:xMode val="edge"/>
              <c:yMode val="edge"/>
              <c:x val="3.2653061224489799E-2"/>
              <c:y val="0.4982935153583617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2264"/>
        <c:crosses val="autoZero"/>
        <c:crossBetween val="midCat"/>
      </c:valAx>
      <c:spPr>
        <a:solidFill>
          <a:srgbClr val="C0C0C0"/>
        </a:solidFill>
        <a:ln w="12700">
          <a:solidFill>
            <a:srgbClr val="808080"/>
          </a:solidFill>
          <a:prstDash val="solid"/>
        </a:ln>
      </c:spPr>
    </c:plotArea>
    <c:legend>
      <c:legendPos val="r"/>
      <c:layout>
        <c:manualLayout>
          <c:xMode val="edge"/>
          <c:yMode val="edge"/>
          <c:x val="0.56122513257271411"/>
          <c:y val="0.49146757679180886"/>
          <c:w val="0.25918388772831968"/>
          <c:h val="0.14675767918088733"/>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Tau fit vs individual taus</a:t>
            </a:r>
          </a:p>
        </c:rich>
      </c:tx>
      <c:layout>
        <c:manualLayout>
          <c:xMode val="edge"/>
          <c:yMode val="edge"/>
          <c:x val="0.35714328566072095"/>
          <c:y val="3.717472118959108E-2"/>
        </c:manualLayout>
      </c:layout>
      <c:overlay val="0"/>
      <c:spPr>
        <a:noFill/>
        <a:ln w="25400">
          <a:noFill/>
        </a:ln>
      </c:spPr>
    </c:title>
    <c:autoTitleDeleted val="0"/>
    <c:plotArea>
      <c:layout>
        <c:manualLayout>
          <c:layoutTarget val="inner"/>
          <c:xMode val="edge"/>
          <c:yMode val="edge"/>
          <c:x val="0.14081646685314378"/>
          <c:y val="0.21933085501858737"/>
          <c:w val="0.63265369165905183"/>
          <c:h val="0.52416356877323422"/>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yVal>
            <c:numRef>
              <c:f>Cal_111320!$O$3:$O$13</c:f>
              <c:numCache>
                <c:formatCode>General</c:formatCode>
                <c:ptCount val="11"/>
                <c:pt idx="0">
                  <c:v>1.8934983827016907</c:v>
                </c:pt>
                <c:pt idx="1">
                  <c:v>1.8041199047553427</c:v>
                </c:pt>
                <c:pt idx="2">
                  <c:v>1.7799928368004785</c:v>
                </c:pt>
                <c:pt idx="3">
                  <c:v>1.8015294461272615</c:v>
                </c:pt>
                <c:pt idx="4">
                  <c:v>1.8460328853741821</c:v>
                </c:pt>
                <c:pt idx="5">
                  <c:v>1.8251541024402624</c:v>
                </c:pt>
                <c:pt idx="6">
                  <c:v>1.8503901710111241</c:v>
                </c:pt>
                <c:pt idx="7">
                  <c:v>1.8919541019650954</c:v>
                </c:pt>
                <c:pt idx="8">
                  <c:v>2.0435919790758503</c:v>
                </c:pt>
                <c:pt idx="9">
                  <c:v>1.6156835040621687</c:v>
                </c:pt>
                <c:pt idx="10">
                  <c:v>1.6758803483528968</c:v>
                </c:pt>
              </c:numCache>
            </c:numRef>
          </c:yVal>
          <c:smooth val="0"/>
          <c:extLst>
            <c:ext xmlns:c16="http://schemas.microsoft.com/office/drawing/2014/chart" uri="{C3380CC4-5D6E-409C-BE32-E72D297353CC}">
              <c16:uniqueId val="{00000000-1147-4823-B4A3-F5833D1D9FF5}"/>
            </c:ext>
          </c:extLst>
        </c:ser>
        <c:ser>
          <c:idx val="1"/>
          <c:order val="1"/>
          <c:tx>
            <c:v>fit tau</c:v>
          </c:tx>
          <c:spPr>
            <a:ln w="12700">
              <a:solidFill>
                <a:srgbClr val="FF00FF"/>
              </a:solidFill>
              <a:prstDash val="solid"/>
            </a:ln>
          </c:spPr>
          <c:marker>
            <c:symbol val="none"/>
          </c:marker>
          <c:yVal>
            <c:numRef>
              <c:f>Cal_111320!$U$3:$U$13</c:f>
              <c:numCache>
                <c:formatCode>General</c:formatCode>
                <c:ptCount val="11"/>
                <c:pt idx="0">
                  <c:v>1.8663069210155117</c:v>
                </c:pt>
                <c:pt idx="1">
                  <c:v>1.8663069210155117</c:v>
                </c:pt>
                <c:pt idx="2">
                  <c:v>1.8663069210155117</c:v>
                </c:pt>
                <c:pt idx="3">
                  <c:v>1.8663069210155117</c:v>
                </c:pt>
                <c:pt idx="4">
                  <c:v>1.8663069210155117</c:v>
                </c:pt>
                <c:pt idx="5">
                  <c:v>1.8663069210155117</c:v>
                </c:pt>
                <c:pt idx="6">
                  <c:v>1.8663069210155117</c:v>
                </c:pt>
                <c:pt idx="7">
                  <c:v>1.8663069210155117</c:v>
                </c:pt>
                <c:pt idx="8">
                  <c:v>1.8663069210155117</c:v>
                </c:pt>
                <c:pt idx="9">
                  <c:v>1.8663069210155117</c:v>
                </c:pt>
                <c:pt idx="10">
                  <c:v>1.8663069210155117</c:v>
                </c:pt>
              </c:numCache>
            </c:numRef>
          </c:yVal>
          <c:smooth val="0"/>
          <c:extLst>
            <c:ext xmlns:c16="http://schemas.microsoft.com/office/drawing/2014/chart" uri="{C3380CC4-5D6E-409C-BE32-E72D297353CC}">
              <c16:uniqueId val="{00000001-1147-4823-B4A3-F5833D1D9FF5}"/>
            </c:ext>
          </c:extLst>
        </c:ser>
        <c:ser>
          <c:idx val="2"/>
          <c:order val="2"/>
          <c:tx>
            <c:v>1.90</c:v>
          </c:tx>
          <c:spPr>
            <a:ln w="12700">
              <a:solidFill>
                <a:srgbClr val="FFFF00"/>
              </a:solidFill>
              <a:prstDash val="solid"/>
            </a:ln>
          </c:spPr>
          <c:marker>
            <c:symbol val="none"/>
          </c:marker>
          <c:yVal>
            <c:numRef>
              <c:f>Cal_111320!$V$3:$V$13</c:f>
              <c:numCache>
                <c:formatCode>General</c:formatCode>
                <c:ptCount val="11"/>
                <c:pt idx="0">
                  <c:v>1.9</c:v>
                </c:pt>
                <c:pt idx="1">
                  <c:v>1.9</c:v>
                </c:pt>
                <c:pt idx="2">
                  <c:v>1.9</c:v>
                </c:pt>
                <c:pt idx="3">
                  <c:v>1.9</c:v>
                </c:pt>
                <c:pt idx="4">
                  <c:v>1.9</c:v>
                </c:pt>
                <c:pt idx="5">
                  <c:v>1.9</c:v>
                </c:pt>
                <c:pt idx="6">
                  <c:v>1.9</c:v>
                </c:pt>
                <c:pt idx="7">
                  <c:v>1.9</c:v>
                </c:pt>
                <c:pt idx="8">
                  <c:v>1.9</c:v>
                </c:pt>
                <c:pt idx="9">
                  <c:v>1.9</c:v>
                </c:pt>
                <c:pt idx="10">
                  <c:v>1.9</c:v>
                </c:pt>
              </c:numCache>
            </c:numRef>
          </c:yVal>
          <c:smooth val="0"/>
          <c:extLst>
            <c:ext xmlns:c16="http://schemas.microsoft.com/office/drawing/2014/chart" uri="{C3380CC4-5D6E-409C-BE32-E72D297353CC}">
              <c16:uniqueId val="{00000002-1147-4823-B4A3-F5833D1D9FF5}"/>
            </c:ext>
          </c:extLst>
        </c:ser>
        <c:dLbls>
          <c:showLegendKey val="0"/>
          <c:showVal val="0"/>
          <c:showCatName val="0"/>
          <c:showSerName val="0"/>
          <c:showPercent val="0"/>
          <c:showBubbleSize val="0"/>
        </c:dLbls>
        <c:axId val="388422064"/>
        <c:axId val="388422456"/>
      </c:scatterChart>
      <c:valAx>
        <c:axId val="388422064"/>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Dilution count (1 = max chl)</a:t>
                </a:r>
              </a:p>
            </c:rich>
          </c:tx>
          <c:layout>
            <c:manualLayout>
              <c:xMode val="edge"/>
              <c:yMode val="edge"/>
              <c:x val="0.28979613262627885"/>
              <c:y val="0.8587360594795538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2456"/>
        <c:crosses val="autoZero"/>
        <c:crossBetween val="midCat"/>
      </c:valAx>
      <c:valAx>
        <c:axId val="388422456"/>
        <c:scaling>
          <c:orientation val="minMax"/>
          <c:max val="2.5"/>
          <c:min val="1.2"/>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(Rb-blank)/(Ra-blank)</a:t>
                </a:r>
              </a:p>
            </c:rich>
          </c:tx>
          <c:layout>
            <c:manualLayout>
              <c:xMode val="edge"/>
              <c:yMode val="edge"/>
              <c:x val="3.2653061224489799E-2"/>
              <c:y val="0.245353159851301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2064"/>
        <c:crosses val="autoZero"/>
        <c:crossBetween val="midCat"/>
      </c:valAx>
      <c:spPr>
        <a:solidFill>
          <a:srgbClr val="C0C0C0"/>
        </a:solidFill>
        <a:ln w="12700">
          <a:solidFill>
            <a:srgbClr val="808080"/>
          </a:solidFill>
          <a:prstDash val="solid"/>
        </a:ln>
      </c:spPr>
    </c:plotArea>
    <c:legend>
      <c:legendPos val="r"/>
      <c:layout>
        <c:manualLayout>
          <c:xMode val="edge"/>
          <c:yMode val="edge"/>
          <c:x val="0.81428657132144189"/>
          <c:y val="0.36431226765799257"/>
          <c:w val="0.16938796936097267"/>
          <c:h val="0.23791821561338283"/>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Log scale tau fit</a:t>
            </a:r>
          </a:p>
        </c:rich>
      </c:tx>
      <c:layout>
        <c:manualLayout>
          <c:xMode val="edge"/>
          <c:yMode val="edge"/>
          <c:x val="0.39565263037772452"/>
          <c:y val="3.7037037037037035E-2"/>
        </c:manualLayout>
      </c:layout>
      <c:overlay val="0"/>
      <c:spPr>
        <a:noFill/>
        <a:ln w="25400">
          <a:noFill/>
        </a:ln>
      </c:spPr>
    </c:title>
    <c:autoTitleDeleted val="0"/>
    <c:plotArea>
      <c:layout>
        <c:manualLayout>
          <c:layoutTarget val="inner"/>
          <c:xMode val="edge"/>
          <c:yMode val="edge"/>
          <c:x val="0.11521751360554688"/>
          <c:y val="0.20538788072088304"/>
          <c:w val="0.72391381189900206"/>
          <c:h val="0.61279662772460186"/>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2.4522706790264803E-2"/>
                  <c:y val="-7.8765982913128862E-2"/>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Cal_111320!$N$3:$N$13</c:f>
              <c:numCache>
                <c:formatCode>General</c:formatCode>
                <c:ptCount val="11"/>
                <c:pt idx="0">
                  <c:v>493.90128571428573</c:v>
                </c:pt>
                <c:pt idx="1">
                  <c:v>271.60128571428572</c:v>
                </c:pt>
                <c:pt idx="2">
                  <c:v>140.0012857142857</c:v>
                </c:pt>
                <c:pt idx="3">
                  <c:v>69.941285714285726</c:v>
                </c:pt>
                <c:pt idx="4">
                  <c:v>34.431285714285714</c:v>
                </c:pt>
                <c:pt idx="5">
                  <c:v>17.451285714285714</c:v>
                </c:pt>
                <c:pt idx="6">
                  <c:v>8.6042857142857141</c:v>
                </c:pt>
                <c:pt idx="7">
                  <c:v>4.1582857142857144</c:v>
                </c:pt>
                <c:pt idx="8">
                  <c:v>1.9662857142857142</c:v>
                </c:pt>
                <c:pt idx="9">
                  <c:v>1.2132857142857145</c:v>
                </c:pt>
                <c:pt idx="10" formatCode="0.000">
                  <c:v>0.37728571428571434</c:v>
                </c:pt>
              </c:numCache>
            </c:numRef>
          </c:xVal>
          <c:yVal>
            <c:numRef>
              <c:f>Cal_111320!$M$3:$M$13</c:f>
              <c:numCache>
                <c:formatCode>General</c:formatCode>
                <c:ptCount val="11"/>
                <c:pt idx="0">
                  <c:v>935.20128571428563</c:v>
                </c:pt>
                <c:pt idx="1">
                  <c:v>490.00128571428576</c:v>
                </c:pt>
                <c:pt idx="2" formatCode="0.0">
                  <c:v>249.20128571428572</c:v>
                </c:pt>
                <c:pt idx="3">
                  <c:v>126.00128571428571</c:v>
                </c:pt>
                <c:pt idx="4">
                  <c:v>63.56128571428571</c:v>
                </c:pt>
                <c:pt idx="5">
                  <c:v>31.851285714285716</c:v>
                </c:pt>
                <c:pt idx="6">
                  <c:v>15.921285714285714</c:v>
                </c:pt>
                <c:pt idx="7">
                  <c:v>7.867285714285714</c:v>
                </c:pt>
                <c:pt idx="8">
                  <c:v>4.0182857142857147</c:v>
                </c:pt>
                <c:pt idx="9" formatCode="0.000">
                  <c:v>1.9602857142857144</c:v>
                </c:pt>
                <c:pt idx="10" formatCode="0.000">
                  <c:v>0.63228571428571445</c:v>
                </c:pt>
              </c:numCache>
            </c:numRef>
          </c:yVal>
          <c:smooth val="0"/>
          <c:extLst>
            <c:ext xmlns:c16="http://schemas.microsoft.com/office/drawing/2014/chart" uri="{C3380CC4-5D6E-409C-BE32-E72D297353CC}">
              <c16:uniqueId val="{00000000-D96A-47D3-B260-66DCFA806A7E}"/>
            </c:ext>
          </c:extLst>
        </c:ser>
        <c:dLbls>
          <c:showLegendKey val="0"/>
          <c:showVal val="0"/>
          <c:showCatName val="0"/>
          <c:showSerName val="0"/>
          <c:showPercent val="0"/>
          <c:showBubbleSize val="0"/>
        </c:dLbls>
        <c:axId val="388412656"/>
        <c:axId val="388419712"/>
      </c:scatterChart>
      <c:valAx>
        <c:axId val="388412656"/>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1739176081250712"/>
              <c:y val="0.9090937370202462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9712"/>
        <c:crosses val="autoZero"/>
        <c:crossBetween val="midCat"/>
      </c:valAx>
      <c:valAx>
        <c:axId val="388419712"/>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3.0434782608695653E-2"/>
              <c:y val="0.4208768348400894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12656"/>
        <c:crosses val="autoZero"/>
        <c:crossBetween val="midCat"/>
      </c:valAx>
      <c:spPr>
        <a:solidFill>
          <a:srgbClr val="C0C0C0"/>
        </a:solidFill>
        <a:ln w="12700">
          <a:solidFill>
            <a:srgbClr val="808080"/>
          </a:solidFill>
          <a:prstDash val="solid"/>
        </a:ln>
      </c:spPr>
    </c:plotArea>
    <c:legend>
      <c:legendPos val="r"/>
      <c:layout>
        <c:manualLayout>
          <c:xMode val="edge"/>
          <c:yMode val="edge"/>
          <c:x val="0.58913111947963026"/>
          <c:y val="0.63973276067764262"/>
          <c:w val="0.29347848910190577"/>
          <c:h val="0.144781498272311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Line fit (tau) linear scale</a:t>
            </a:r>
          </a:p>
        </c:rich>
      </c:tx>
      <c:layout>
        <c:manualLayout>
          <c:xMode val="edge"/>
          <c:yMode val="edge"/>
          <c:x val="0.3575763938598584"/>
          <c:y val="3.7671232876712327E-2"/>
        </c:manualLayout>
      </c:layout>
      <c:overlay val="0"/>
      <c:spPr>
        <a:noFill/>
        <a:ln w="25400">
          <a:noFill/>
        </a:ln>
      </c:spPr>
    </c:title>
    <c:autoTitleDeleted val="0"/>
    <c:plotArea>
      <c:layout>
        <c:manualLayout>
          <c:layoutTarget val="inner"/>
          <c:xMode val="edge"/>
          <c:yMode val="edge"/>
          <c:x val="0.14343462640985324"/>
          <c:y val="0.20547979565729957"/>
          <c:w val="0.7050518960146307"/>
          <c:h val="0.62328871349380865"/>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34485456713649909"/>
                  <c:y val="-6.84929664983569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Cal_111320!$N$3:$N$13</c:f>
              <c:numCache>
                <c:formatCode>General</c:formatCode>
                <c:ptCount val="11"/>
                <c:pt idx="0">
                  <c:v>493.90128571428573</c:v>
                </c:pt>
                <c:pt idx="1">
                  <c:v>271.60128571428572</c:v>
                </c:pt>
                <c:pt idx="2">
                  <c:v>140.0012857142857</c:v>
                </c:pt>
                <c:pt idx="3">
                  <c:v>69.941285714285726</c:v>
                </c:pt>
                <c:pt idx="4">
                  <c:v>34.431285714285714</c:v>
                </c:pt>
                <c:pt idx="5">
                  <c:v>17.451285714285714</c:v>
                </c:pt>
                <c:pt idx="6">
                  <c:v>8.6042857142857141</c:v>
                </c:pt>
                <c:pt idx="7">
                  <c:v>4.1582857142857144</c:v>
                </c:pt>
                <c:pt idx="8">
                  <c:v>1.9662857142857142</c:v>
                </c:pt>
                <c:pt idx="9">
                  <c:v>1.2132857142857145</c:v>
                </c:pt>
                <c:pt idx="10" formatCode="0.000">
                  <c:v>0.37728571428571434</c:v>
                </c:pt>
              </c:numCache>
            </c:numRef>
          </c:xVal>
          <c:yVal>
            <c:numRef>
              <c:f>Cal_111320!$M$3:$M$13</c:f>
              <c:numCache>
                <c:formatCode>General</c:formatCode>
                <c:ptCount val="11"/>
                <c:pt idx="0">
                  <c:v>935.20128571428563</c:v>
                </c:pt>
                <c:pt idx="1">
                  <c:v>490.00128571428576</c:v>
                </c:pt>
                <c:pt idx="2" formatCode="0.0">
                  <c:v>249.20128571428572</c:v>
                </c:pt>
                <c:pt idx="3">
                  <c:v>126.00128571428571</c:v>
                </c:pt>
                <c:pt idx="4">
                  <c:v>63.56128571428571</c:v>
                </c:pt>
                <c:pt idx="5">
                  <c:v>31.851285714285716</c:v>
                </c:pt>
                <c:pt idx="6">
                  <c:v>15.921285714285714</c:v>
                </c:pt>
                <c:pt idx="7">
                  <c:v>7.867285714285714</c:v>
                </c:pt>
                <c:pt idx="8">
                  <c:v>4.0182857142857147</c:v>
                </c:pt>
                <c:pt idx="9" formatCode="0.000">
                  <c:v>1.9602857142857144</c:v>
                </c:pt>
                <c:pt idx="10" formatCode="0.000">
                  <c:v>0.63228571428571445</c:v>
                </c:pt>
              </c:numCache>
            </c:numRef>
          </c:yVal>
          <c:smooth val="0"/>
          <c:extLst>
            <c:ext xmlns:c16="http://schemas.microsoft.com/office/drawing/2014/chart" uri="{C3380CC4-5D6E-409C-BE32-E72D297353CC}">
              <c16:uniqueId val="{00000000-00AF-4A45-9F68-B90BB5C4D0E8}"/>
            </c:ext>
          </c:extLst>
        </c:ser>
        <c:dLbls>
          <c:showLegendKey val="0"/>
          <c:showVal val="0"/>
          <c:showCatName val="0"/>
          <c:showSerName val="0"/>
          <c:showPercent val="0"/>
          <c:showBubbleSize val="0"/>
        </c:dLbls>
        <c:axId val="388426768"/>
        <c:axId val="388425984"/>
      </c:scatterChart>
      <c:valAx>
        <c:axId val="388426768"/>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4040488878284151"/>
              <c:y val="0.907535684751734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5984"/>
        <c:crosses val="autoZero"/>
        <c:crossBetween val="midCat"/>
      </c:valAx>
      <c:valAx>
        <c:axId val="388425984"/>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1.6161616161616162E-2"/>
              <c:y val="0.4246582533347714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6768"/>
        <c:crosses val="autoZero"/>
        <c:crossBetween val="midCat"/>
      </c:valAx>
      <c:spPr>
        <a:solidFill>
          <a:srgbClr val="C0C0C0"/>
        </a:solidFill>
        <a:ln w="12700">
          <a:solidFill>
            <a:srgbClr val="808080"/>
          </a:solidFill>
          <a:prstDash val="solid"/>
        </a:ln>
      </c:spPr>
    </c:plotArea>
    <c:legend>
      <c:legendPos val="r"/>
      <c:layout>
        <c:manualLayout>
          <c:xMode val="edge"/>
          <c:yMode val="edge"/>
          <c:x val="0.60808208064900982"/>
          <c:y val="0.64726135260489692"/>
          <c:w val="0.27272790901137356"/>
          <c:h val="0.1472606335167008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Fd fit, all points</a:t>
            </a:r>
          </a:p>
        </c:rich>
      </c:tx>
      <c:layout>
        <c:manualLayout>
          <c:xMode val="edge"/>
          <c:yMode val="edge"/>
          <c:x val="0.40612287749745568"/>
          <c:y val="3.7542662116040959E-2"/>
        </c:manualLayout>
      </c:layout>
      <c:overlay val="0"/>
      <c:spPr>
        <a:noFill/>
        <a:ln w="25400">
          <a:noFill/>
        </a:ln>
      </c:spPr>
    </c:title>
    <c:autoTitleDeleted val="0"/>
    <c:plotArea>
      <c:layout>
        <c:manualLayout>
          <c:layoutTarget val="inner"/>
          <c:xMode val="edge"/>
          <c:yMode val="edge"/>
          <c:x val="0.16122465045504869"/>
          <c:y val="0.20477815699658702"/>
          <c:w val="0.68571496902400453"/>
          <c:h val="0.66211604095563137"/>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1166370237587836"/>
                  <c:y val="-3.4129692832764458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Cal_012618_12mm!$M$3:$M$13</c:f>
              <c:numCache>
                <c:formatCode>General</c:formatCode>
                <c:ptCount val="11"/>
                <c:pt idx="0">
                  <c:v>1165.3211666666666</c:v>
                </c:pt>
                <c:pt idx="1">
                  <c:v>609.62116666666657</c:v>
                </c:pt>
                <c:pt idx="2" formatCode="0.0">
                  <c:v>311.32116666666667</c:v>
                </c:pt>
                <c:pt idx="3">
                  <c:v>156.72116666666668</c:v>
                </c:pt>
                <c:pt idx="4">
                  <c:v>79.011166666666668</c:v>
                </c:pt>
                <c:pt idx="5">
                  <c:v>39.18116666666667</c:v>
                </c:pt>
                <c:pt idx="6">
                  <c:v>19.751166666666666</c:v>
                </c:pt>
                <c:pt idx="7">
                  <c:v>9.851166666666666</c:v>
                </c:pt>
                <c:pt idx="8">
                  <c:v>5.2661666666666669</c:v>
                </c:pt>
                <c:pt idx="9" formatCode="0.000">
                  <c:v>2.5301666666666667</c:v>
                </c:pt>
                <c:pt idx="10" formatCode="0.000">
                  <c:v>1.2091666666666665</c:v>
                </c:pt>
              </c:numCache>
            </c:numRef>
          </c:xVal>
          <c:yVal>
            <c:numRef>
              <c:f>Cal_012618_12mm!$J$3:$J$13</c:f>
              <c:numCache>
                <c:formatCode>General</c:formatCode>
                <c:ptCount val="11"/>
                <c:pt idx="0">
                  <c:v>571.99155925630214</c:v>
                </c:pt>
                <c:pt idx="1">
                  <c:v>285.99577962815107</c:v>
                </c:pt>
                <c:pt idx="2">
                  <c:v>142.99788981407553</c:v>
                </c:pt>
                <c:pt idx="3">
                  <c:v>71.498944907037767</c:v>
                </c:pt>
                <c:pt idx="4">
                  <c:v>35.749472453518884</c:v>
                </c:pt>
                <c:pt idx="5">
                  <c:v>17.874736226759442</c:v>
                </c:pt>
                <c:pt idx="6">
                  <c:v>8.9373681133797209</c:v>
                </c:pt>
                <c:pt idx="7">
                  <c:v>4.4686840566898605</c:v>
                </c:pt>
                <c:pt idx="8">
                  <c:v>2.2343420283449302</c:v>
                </c:pt>
                <c:pt idx="9">
                  <c:v>1.1171710141724651</c:v>
                </c:pt>
                <c:pt idx="10">
                  <c:v>0.55858550708623256</c:v>
                </c:pt>
              </c:numCache>
            </c:numRef>
          </c:yVal>
          <c:smooth val="0"/>
          <c:extLst>
            <c:ext xmlns:c16="http://schemas.microsoft.com/office/drawing/2014/chart" uri="{C3380CC4-5D6E-409C-BE32-E72D297353CC}">
              <c16:uniqueId val="{00000000-EE7A-4CDB-BAAB-6A36F2B8461E}"/>
            </c:ext>
          </c:extLst>
        </c:ser>
        <c:dLbls>
          <c:showLegendKey val="0"/>
          <c:showVal val="0"/>
          <c:showCatName val="0"/>
          <c:showSerName val="0"/>
          <c:showPercent val="0"/>
          <c:showBubbleSize val="0"/>
        </c:dLbls>
        <c:axId val="388424024"/>
        <c:axId val="388424416"/>
      </c:scatterChart>
      <c:valAx>
        <c:axId val="388424024"/>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0.4489800203545985"/>
              <c:y val="0.9044368600682594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4416"/>
        <c:crosses val="autoZero"/>
        <c:crossBetween val="midCat"/>
      </c:valAx>
      <c:valAx>
        <c:axId val="388424416"/>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Chl</a:t>
                </a:r>
              </a:p>
            </c:rich>
          </c:tx>
          <c:layout>
            <c:manualLayout>
              <c:xMode val="edge"/>
              <c:yMode val="edge"/>
              <c:x val="3.2653061224489799E-2"/>
              <c:y val="0.4982935153583617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4024"/>
        <c:crosses val="autoZero"/>
        <c:crossBetween val="midCat"/>
      </c:valAx>
      <c:spPr>
        <a:solidFill>
          <a:srgbClr val="C0C0C0"/>
        </a:solidFill>
        <a:ln w="12700">
          <a:solidFill>
            <a:srgbClr val="808080"/>
          </a:solidFill>
          <a:prstDash val="solid"/>
        </a:ln>
      </c:spPr>
    </c:plotArea>
    <c:legend>
      <c:legendPos val="r"/>
      <c:layout>
        <c:manualLayout>
          <c:xMode val="edge"/>
          <c:yMode val="edge"/>
          <c:x val="0.56122513257271411"/>
          <c:y val="0.49146757679180886"/>
          <c:w val="0.25918388772831968"/>
          <c:h val="0.14675767918088733"/>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Tau fit vs individual taus</a:t>
            </a:r>
          </a:p>
        </c:rich>
      </c:tx>
      <c:layout>
        <c:manualLayout>
          <c:xMode val="edge"/>
          <c:yMode val="edge"/>
          <c:x val="0.35714328566072095"/>
          <c:y val="3.717472118959108E-2"/>
        </c:manualLayout>
      </c:layout>
      <c:overlay val="0"/>
      <c:spPr>
        <a:noFill/>
        <a:ln w="25400">
          <a:noFill/>
        </a:ln>
      </c:spPr>
    </c:title>
    <c:autoTitleDeleted val="0"/>
    <c:plotArea>
      <c:layout>
        <c:manualLayout>
          <c:layoutTarget val="inner"/>
          <c:xMode val="edge"/>
          <c:yMode val="edge"/>
          <c:x val="0.14081646685314378"/>
          <c:y val="0.21933085501858737"/>
          <c:w val="0.63265369165905183"/>
          <c:h val="0.52416356877323422"/>
        </c:manualLayout>
      </c:layout>
      <c:scatterChart>
        <c:scatterStyle val="lineMarker"/>
        <c:varyColors val="0"/>
        <c:ser>
          <c:idx val="0"/>
          <c:order val="0"/>
          <c:spPr>
            <a:ln w="28575">
              <a:noFill/>
            </a:ln>
          </c:spPr>
          <c:marker>
            <c:symbol val="diamond"/>
            <c:size val="5"/>
            <c:spPr>
              <a:solidFill>
                <a:srgbClr val="000080"/>
              </a:solidFill>
              <a:ln>
                <a:solidFill>
                  <a:srgbClr val="000080"/>
                </a:solidFill>
                <a:prstDash val="solid"/>
              </a:ln>
            </c:spPr>
          </c:marker>
          <c:yVal>
            <c:numRef>
              <c:f>Cal_012618_12mm!$O$3:$O$13</c:f>
              <c:numCache>
                <c:formatCode>General</c:formatCode>
                <c:ptCount val="11"/>
                <c:pt idx="0">
                  <c:v>1.9140615183385816</c:v>
                </c:pt>
                <c:pt idx="1">
                  <c:v>1.8710299668478667</c:v>
                </c:pt>
                <c:pt idx="2">
                  <c:v>1.8684370833237471</c:v>
                </c:pt>
                <c:pt idx="3">
                  <c:v>1.8677033450057303</c:v>
                </c:pt>
                <c:pt idx="4">
                  <c:v>1.9214232734966177</c:v>
                </c:pt>
                <c:pt idx="5">
                  <c:v>1.8342240982468188</c:v>
                </c:pt>
                <c:pt idx="6">
                  <c:v>1.8631125505054476</c:v>
                </c:pt>
                <c:pt idx="7">
                  <c:v>1.9176264477825</c:v>
                </c:pt>
                <c:pt idx="8">
                  <c:v>1.9495896834701056</c:v>
                </c:pt>
                <c:pt idx="9">
                  <c:v>1.9238372829806105</c:v>
                </c:pt>
                <c:pt idx="10">
                  <c:v>1.7622054894340535</c:v>
                </c:pt>
              </c:numCache>
            </c:numRef>
          </c:yVal>
          <c:smooth val="0"/>
          <c:extLst>
            <c:ext xmlns:c16="http://schemas.microsoft.com/office/drawing/2014/chart" uri="{C3380CC4-5D6E-409C-BE32-E72D297353CC}">
              <c16:uniqueId val="{00000000-E8BC-4776-BD66-64286E537008}"/>
            </c:ext>
          </c:extLst>
        </c:ser>
        <c:ser>
          <c:idx val="1"/>
          <c:order val="1"/>
          <c:tx>
            <c:v>fit tau</c:v>
          </c:tx>
          <c:spPr>
            <a:ln w="12700">
              <a:solidFill>
                <a:srgbClr val="FF00FF"/>
              </a:solidFill>
              <a:prstDash val="solid"/>
            </a:ln>
          </c:spPr>
          <c:marker>
            <c:symbol val="none"/>
          </c:marker>
          <c:yVal>
            <c:numRef>
              <c:f>Cal_012618_12mm!$U$3:$U$13</c:f>
              <c:numCache>
                <c:formatCode>General</c:formatCode>
                <c:ptCount val="11"/>
                <c:pt idx="0">
                  <c:v>1.9020155646116339</c:v>
                </c:pt>
                <c:pt idx="1">
                  <c:v>1.9020155646116339</c:v>
                </c:pt>
                <c:pt idx="2">
                  <c:v>1.9020155646116339</c:v>
                </c:pt>
                <c:pt idx="3">
                  <c:v>1.9020155646116339</c:v>
                </c:pt>
                <c:pt idx="4">
                  <c:v>1.9020155646116339</c:v>
                </c:pt>
                <c:pt idx="5">
                  <c:v>1.9020155646116339</c:v>
                </c:pt>
                <c:pt idx="6">
                  <c:v>1.9020155646116339</c:v>
                </c:pt>
                <c:pt idx="7">
                  <c:v>1.9020155646116339</c:v>
                </c:pt>
                <c:pt idx="8">
                  <c:v>1.9020155646116339</c:v>
                </c:pt>
                <c:pt idx="9">
                  <c:v>1.9020155646116339</c:v>
                </c:pt>
                <c:pt idx="10">
                  <c:v>1.9020155646116339</c:v>
                </c:pt>
              </c:numCache>
            </c:numRef>
          </c:yVal>
          <c:smooth val="0"/>
          <c:extLst>
            <c:ext xmlns:c16="http://schemas.microsoft.com/office/drawing/2014/chart" uri="{C3380CC4-5D6E-409C-BE32-E72D297353CC}">
              <c16:uniqueId val="{00000001-E8BC-4776-BD66-64286E537008}"/>
            </c:ext>
          </c:extLst>
        </c:ser>
        <c:ser>
          <c:idx val="2"/>
          <c:order val="2"/>
          <c:tx>
            <c:v>1.90</c:v>
          </c:tx>
          <c:spPr>
            <a:ln w="12700">
              <a:solidFill>
                <a:srgbClr val="FFFF00"/>
              </a:solidFill>
              <a:prstDash val="solid"/>
            </a:ln>
          </c:spPr>
          <c:marker>
            <c:symbol val="none"/>
          </c:marker>
          <c:yVal>
            <c:numRef>
              <c:f>Cal_012618_12mm!$V$3:$V$13</c:f>
              <c:numCache>
                <c:formatCode>General</c:formatCode>
                <c:ptCount val="11"/>
                <c:pt idx="0">
                  <c:v>1.9</c:v>
                </c:pt>
                <c:pt idx="1">
                  <c:v>1.9</c:v>
                </c:pt>
                <c:pt idx="2">
                  <c:v>1.9</c:v>
                </c:pt>
                <c:pt idx="3">
                  <c:v>1.9</c:v>
                </c:pt>
                <c:pt idx="4">
                  <c:v>1.9</c:v>
                </c:pt>
                <c:pt idx="5">
                  <c:v>1.9</c:v>
                </c:pt>
                <c:pt idx="6">
                  <c:v>1.9</c:v>
                </c:pt>
                <c:pt idx="7">
                  <c:v>1.9</c:v>
                </c:pt>
                <c:pt idx="8">
                  <c:v>1.9</c:v>
                </c:pt>
                <c:pt idx="9">
                  <c:v>1.9</c:v>
                </c:pt>
                <c:pt idx="10">
                  <c:v>1.9</c:v>
                </c:pt>
              </c:numCache>
            </c:numRef>
          </c:yVal>
          <c:smooth val="0"/>
          <c:extLst>
            <c:ext xmlns:c16="http://schemas.microsoft.com/office/drawing/2014/chart" uri="{C3380CC4-5D6E-409C-BE32-E72D297353CC}">
              <c16:uniqueId val="{00000002-E8BC-4776-BD66-64286E537008}"/>
            </c:ext>
          </c:extLst>
        </c:ser>
        <c:dLbls>
          <c:showLegendKey val="0"/>
          <c:showVal val="0"/>
          <c:showCatName val="0"/>
          <c:showSerName val="0"/>
          <c:showPercent val="0"/>
          <c:showBubbleSize val="0"/>
        </c:dLbls>
        <c:axId val="388425592"/>
        <c:axId val="388424808"/>
      </c:scatterChart>
      <c:valAx>
        <c:axId val="388425592"/>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Dilution count (1 = max chl)</a:t>
                </a:r>
              </a:p>
            </c:rich>
          </c:tx>
          <c:layout>
            <c:manualLayout>
              <c:xMode val="edge"/>
              <c:yMode val="edge"/>
              <c:x val="0.28979613262627885"/>
              <c:y val="0.8587360594795538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4808"/>
        <c:crosses val="autoZero"/>
        <c:crossBetween val="midCat"/>
      </c:valAx>
      <c:valAx>
        <c:axId val="388424808"/>
        <c:scaling>
          <c:orientation val="minMax"/>
          <c:max val="2.5"/>
          <c:min val="1.2"/>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(Rb-blank)/(Ra-blank)</a:t>
                </a:r>
              </a:p>
            </c:rich>
          </c:tx>
          <c:layout>
            <c:manualLayout>
              <c:xMode val="edge"/>
              <c:yMode val="edge"/>
              <c:x val="3.2653061224489799E-2"/>
              <c:y val="0.245353159851301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88425592"/>
        <c:crosses val="autoZero"/>
        <c:crossBetween val="midCat"/>
      </c:valAx>
      <c:spPr>
        <a:solidFill>
          <a:srgbClr val="C0C0C0"/>
        </a:solidFill>
        <a:ln w="12700">
          <a:solidFill>
            <a:srgbClr val="808080"/>
          </a:solidFill>
          <a:prstDash val="solid"/>
        </a:ln>
      </c:spPr>
    </c:plotArea>
    <c:legend>
      <c:legendPos val="r"/>
      <c:layout>
        <c:manualLayout>
          <c:xMode val="edge"/>
          <c:yMode val="edge"/>
          <c:x val="0.81428657132144189"/>
          <c:y val="0.36431226765799257"/>
          <c:w val="0.16938796936097267"/>
          <c:h val="0.23791821561338283"/>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Log scale tau fit</a:t>
            </a:r>
          </a:p>
        </c:rich>
      </c:tx>
      <c:layout>
        <c:manualLayout>
          <c:xMode val="edge"/>
          <c:yMode val="edge"/>
          <c:x val="0.39565263037772452"/>
          <c:y val="3.7037037037037035E-2"/>
        </c:manualLayout>
      </c:layout>
      <c:overlay val="0"/>
      <c:spPr>
        <a:noFill/>
        <a:ln w="25400">
          <a:noFill/>
        </a:ln>
      </c:spPr>
    </c:title>
    <c:autoTitleDeleted val="0"/>
    <c:plotArea>
      <c:layout>
        <c:manualLayout>
          <c:layoutTarget val="inner"/>
          <c:xMode val="edge"/>
          <c:yMode val="edge"/>
          <c:x val="0.11521751360554688"/>
          <c:y val="0.20538788072088304"/>
          <c:w val="0.72391381189900206"/>
          <c:h val="0.61279662772460186"/>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2.4522706790264803E-2"/>
                  <c:y val="-7.8765982913128862E-2"/>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Cal_012618_12mm!$N$3:$N$13</c:f>
              <c:numCache>
                <c:formatCode>General</c:formatCode>
                <c:ptCount val="11"/>
                <c:pt idx="0">
                  <c:v>608.82116666666661</c:v>
                </c:pt>
                <c:pt idx="1">
                  <c:v>325.82116666666667</c:v>
                </c:pt>
                <c:pt idx="2">
                  <c:v>166.62116666666668</c:v>
                </c:pt>
                <c:pt idx="3">
                  <c:v>83.911166666666674</c:v>
                </c:pt>
                <c:pt idx="4">
                  <c:v>41.121166666666667</c:v>
                </c:pt>
                <c:pt idx="5">
                  <c:v>21.361166666666666</c:v>
                </c:pt>
                <c:pt idx="6">
                  <c:v>10.601166666666666</c:v>
                </c:pt>
                <c:pt idx="7">
                  <c:v>5.1371666666666664</c:v>
                </c:pt>
                <c:pt idx="8">
                  <c:v>2.7011666666666665</c:v>
                </c:pt>
                <c:pt idx="9">
                  <c:v>1.3151666666666668</c:v>
                </c:pt>
                <c:pt idx="10" formatCode="0.000">
                  <c:v>0.6861666666666667</c:v>
                </c:pt>
              </c:numCache>
            </c:numRef>
          </c:xVal>
          <c:yVal>
            <c:numRef>
              <c:f>Cal_012618_12mm!$M$3:$M$13</c:f>
              <c:numCache>
                <c:formatCode>General</c:formatCode>
                <c:ptCount val="11"/>
                <c:pt idx="0">
                  <c:v>1165.3211666666666</c:v>
                </c:pt>
                <c:pt idx="1">
                  <c:v>609.62116666666657</c:v>
                </c:pt>
                <c:pt idx="2" formatCode="0.0">
                  <c:v>311.32116666666667</c:v>
                </c:pt>
                <c:pt idx="3">
                  <c:v>156.72116666666668</c:v>
                </c:pt>
                <c:pt idx="4">
                  <c:v>79.011166666666668</c:v>
                </c:pt>
                <c:pt idx="5">
                  <c:v>39.18116666666667</c:v>
                </c:pt>
                <c:pt idx="6">
                  <c:v>19.751166666666666</c:v>
                </c:pt>
                <c:pt idx="7">
                  <c:v>9.851166666666666</c:v>
                </c:pt>
                <c:pt idx="8">
                  <c:v>5.2661666666666669</c:v>
                </c:pt>
                <c:pt idx="9" formatCode="0.000">
                  <c:v>2.5301666666666667</c:v>
                </c:pt>
                <c:pt idx="10" formatCode="0.000">
                  <c:v>1.2091666666666665</c:v>
                </c:pt>
              </c:numCache>
            </c:numRef>
          </c:yVal>
          <c:smooth val="0"/>
          <c:extLst>
            <c:ext xmlns:c16="http://schemas.microsoft.com/office/drawing/2014/chart" uri="{C3380CC4-5D6E-409C-BE32-E72D297353CC}">
              <c16:uniqueId val="{00000000-DD78-4F98-ABC7-8035A5A96F80}"/>
            </c:ext>
          </c:extLst>
        </c:ser>
        <c:dLbls>
          <c:showLegendKey val="0"/>
          <c:showVal val="0"/>
          <c:showCatName val="0"/>
          <c:showSerName val="0"/>
          <c:showPercent val="0"/>
          <c:showBubbleSize val="0"/>
        </c:dLbls>
        <c:axId val="426385512"/>
        <c:axId val="426383944"/>
      </c:scatterChart>
      <c:valAx>
        <c:axId val="426385512"/>
        <c:scaling>
          <c:logBase val="10"/>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1739176081250712"/>
              <c:y val="0.9090937370202462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26383944"/>
        <c:crosses val="autoZero"/>
        <c:crossBetween val="midCat"/>
      </c:valAx>
      <c:valAx>
        <c:axId val="426383944"/>
        <c:scaling>
          <c:logBase val="10"/>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3.0434782608695653E-2"/>
              <c:y val="0.4208768348400894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26385512"/>
        <c:crosses val="autoZero"/>
        <c:crossBetween val="midCat"/>
      </c:valAx>
      <c:spPr>
        <a:solidFill>
          <a:srgbClr val="C0C0C0"/>
        </a:solidFill>
        <a:ln w="12700">
          <a:solidFill>
            <a:srgbClr val="808080"/>
          </a:solidFill>
          <a:prstDash val="solid"/>
        </a:ln>
      </c:spPr>
    </c:plotArea>
    <c:legend>
      <c:legendPos val="r"/>
      <c:layout>
        <c:manualLayout>
          <c:xMode val="edge"/>
          <c:yMode val="edge"/>
          <c:x val="0.58913111947963026"/>
          <c:y val="0.63973276067764262"/>
          <c:w val="0.29347848910190577"/>
          <c:h val="0.144781498272311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Line fit (tau) linear scale</a:t>
            </a:r>
          </a:p>
        </c:rich>
      </c:tx>
      <c:layout>
        <c:manualLayout>
          <c:xMode val="edge"/>
          <c:yMode val="edge"/>
          <c:x val="0.3575763938598584"/>
          <c:y val="3.7671232876712327E-2"/>
        </c:manualLayout>
      </c:layout>
      <c:overlay val="0"/>
      <c:spPr>
        <a:noFill/>
        <a:ln w="25400">
          <a:noFill/>
        </a:ln>
      </c:spPr>
    </c:title>
    <c:autoTitleDeleted val="0"/>
    <c:plotArea>
      <c:layout>
        <c:manualLayout>
          <c:layoutTarget val="inner"/>
          <c:xMode val="edge"/>
          <c:yMode val="edge"/>
          <c:x val="0.14343462640985324"/>
          <c:y val="0.20547979565729957"/>
          <c:w val="0.7050518960146307"/>
          <c:h val="0.62328871349380865"/>
        </c:manualLayout>
      </c:layout>
      <c:scatterChart>
        <c:scatterStyle val="lineMarker"/>
        <c:varyColors val="0"/>
        <c:ser>
          <c:idx val="0"/>
          <c:order val="0"/>
          <c:tx>
            <c:v>all points</c:v>
          </c:tx>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intercept val="0"/>
            <c:dispRSqr val="1"/>
            <c:dispEq val="1"/>
            <c:trendlineLbl>
              <c:layout>
                <c:manualLayout>
                  <c:x val="-0.34485456713649909"/>
                  <c:y val="-6.84929664983569E-3"/>
                </c:manualLayout>
              </c:layout>
              <c:numFmt formatCode="General"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trendlineLbl>
          </c:trendline>
          <c:xVal>
            <c:numRef>
              <c:f>Cal_012618_12mm!$N$3:$N$13</c:f>
              <c:numCache>
                <c:formatCode>General</c:formatCode>
                <c:ptCount val="11"/>
                <c:pt idx="0">
                  <c:v>608.82116666666661</c:v>
                </c:pt>
                <c:pt idx="1">
                  <c:v>325.82116666666667</c:v>
                </c:pt>
                <c:pt idx="2">
                  <c:v>166.62116666666668</c:v>
                </c:pt>
                <c:pt idx="3">
                  <c:v>83.911166666666674</c:v>
                </c:pt>
                <c:pt idx="4">
                  <c:v>41.121166666666667</c:v>
                </c:pt>
                <c:pt idx="5">
                  <c:v>21.361166666666666</c:v>
                </c:pt>
                <c:pt idx="6">
                  <c:v>10.601166666666666</c:v>
                </c:pt>
                <c:pt idx="7">
                  <c:v>5.1371666666666664</c:v>
                </c:pt>
                <c:pt idx="8">
                  <c:v>2.7011666666666665</c:v>
                </c:pt>
                <c:pt idx="9">
                  <c:v>1.3151666666666668</c:v>
                </c:pt>
                <c:pt idx="10" formatCode="0.000">
                  <c:v>0.6861666666666667</c:v>
                </c:pt>
              </c:numCache>
            </c:numRef>
          </c:xVal>
          <c:yVal>
            <c:numRef>
              <c:f>Cal_012618_12mm!$M$3:$M$13</c:f>
              <c:numCache>
                <c:formatCode>General</c:formatCode>
                <c:ptCount val="11"/>
                <c:pt idx="0">
                  <c:v>1165.3211666666666</c:v>
                </c:pt>
                <c:pt idx="1">
                  <c:v>609.62116666666657</c:v>
                </c:pt>
                <c:pt idx="2" formatCode="0.0">
                  <c:v>311.32116666666667</c:v>
                </c:pt>
                <c:pt idx="3">
                  <c:v>156.72116666666668</c:v>
                </c:pt>
                <c:pt idx="4">
                  <c:v>79.011166666666668</c:v>
                </c:pt>
                <c:pt idx="5">
                  <c:v>39.18116666666667</c:v>
                </c:pt>
                <c:pt idx="6">
                  <c:v>19.751166666666666</c:v>
                </c:pt>
                <c:pt idx="7">
                  <c:v>9.851166666666666</c:v>
                </c:pt>
                <c:pt idx="8">
                  <c:v>5.2661666666666669</c:v>
                </c:pt>
                <c:pt idx="9" formatCode="0.000">
                  <c:v>2.5301666666666667</c:v>
                </c:pt>
                <c:pt idx="10" formatCode="0.000">
                  <c:v>1.2091666666666665</c:v>
                </c:pt>
              </c:numCache>
            </c:numRef>
          </c:yVal>
          <c:smooth val="0"/>
          <c:extLst>
            <c:ext xmlns:c16="http://schemas.microsoft.com/office/drawing/2014/chart" uri="{C3380CC4-5D6E-409C-BE32-E72D297353CC}">
              <c16:uniqueId val="{00000000-3D90-4683-BBE5-C4A9AA4E688B}"/>
            </c:ext>
          </c:extLst>
        </c:ser>
        <c:dLbls>
          <c:showLegendKey val="0"/>
          <c:showVal val="0"/>
          <c:showCatName val="0"/>
          <c:showSerName val="0"/>
          <c:showPercent val="0"/>
          <c:showBubbleSize val="0"/>
        </c:dLbls>
        <c:axId val="426385120"/>
        <c:axId val="426385904"/>
      </c:scatterChart>
      <c:valAx>
        <c:axId val="426385120"/>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Ra-blank</a:t>
                </a:r>
              </a:p>
            </c:rich>
          </c:tx>
          <c:layout>
            <c:manualLayout>
              <c:xMode val="edge"/>
              <c:yMode val="edge"/>
              <c:x val="0.44040488878284151"/>
              <c:y val="0.907535684751734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26385904"/>
        <c:crosses val="autoZero"/>
        <c:crossBetween val="midCat"/>
      </c:valAx>
      <c:valAx>
        <c:axId val="426385904"/>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a:t>Rb-blank</a:t>
                </a:r>
              </a:p>
            </c:rich>
          </c:tx>
          <c:layout>
            <c:manualLayout>
              <c:xMode val="edge"/>
              <c:yMode val="edge"/>
              <c:x val="1.6161616161616162E-2"/>
              <c:y val="0.4246582533347714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26385120"/>
        <c:crosses val="autoZero"/>
        <c:crossBetween val="midCat"/>
      </c:valAx>
      <c:spPr>
        <a:solidFill>
          <a:srgbClr val="C0C0C0"/>
        </a:solidFill>
        <a:ln w="12700">
          <a:solidFill>
            <a:srgbClr val="808080"/>
          </a:solidFill>
          <a:prstDash val="solid"/>
        </a:ln>
      </c:spPr>
    </c:plotArea>
    <c:legend>
      <c:legendPos val="r"/>
      <c:layout>
        <c:manualLayout>
          <c:xMode val="edge"/>
          <c:yMode val="edge"/>
          <c:x val="0.60808208064900982"/>
          <c:y val="0.64726135260489692"/>
          <c:w val="0.27272790901137356"/>
          <c:h val="0.1472606335167008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13</xdr:col>
      <xdr:colOff>7620</xdr:colOff>
      <xdr:row>15</xdr:row>
      <xdr:rowOff>0</xdr:rowOff>
    </xdr:from>
    <xdr:to>
      <xdr:col>15</xdr:col>
      <xdr:colOff>601980</xdr:colOff>
      <xdr:row>33</xdr:row>
      <xdr:rowOff>563880</xdr:rowOff>
    </xdr:to>
    <xdr:graphicFrame macro="">
      <xdr:nvGraphicFramePr>
        <xdr:cNvPr id="2" name="Chart 1">
          <a:extLst>
            <a:ext uri="{FF2B5EF4-FFF2-40B4-BE49-F238E27FC236}">
              <a16:creationId xmlns:a16="http://schemas.microsoft.com/office/drawing/2014/main" id="{26E6E2EE-09BD-40B2-BA7F-D3684C525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381000</xdr:colOff>
      <xdr:row>34</xdr:row>
      <xdr:rowOff>121920</xdr:rowOff>
    </xdr:from>
    <xdr:to>
      <xdr:col>15</xdr:col>
      <xdr:colOff>944880</xdr:colOff>
      <xdr:row>52</xdr:row>
      <xdr:rowOff>76200</xdr:rowOff>
    </xdr:to>
    <xdr:graphicFrame macro="">
      <xdr:nvGraphicFramePr>
        <xdr:cNvPr id="3" name="Chart 2">
          <a:extLst>
            <a:ext uri="{FF2B5EF4-FFF2-40B4-BE49-F238E27FC236}">
              <a16:creationId xmlns:a16="http://schemas.microsoft.com/office/drawing/2014/main" id="{D6D8AB9C-D041-4D99-BEDE-E49E28D17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4000500</xdr:colOff>
      <xdr:row>14</xdr:row>
      <xdr:rowOff>754380</xdr:rowOff>
    </xdr:from>
    <xdr:to>
      <xdr:col>12</xdr:col>
      <xdr:colOff>8321040</xdr:colOff>
      <xdr:row>34</xdr:row>
      <xdr:rowOff>7620</xdr:rowOff>
    </xdr:to>
    <xdr:graphicFrame macro="">
      <xdr:nvGraphicFramePr>
        <xdr:cNvPr id="4" name="Chart 3">
          <a:extLst>
            <a:ext uri="{FF2B5EF4-FFF2-40B4-BE49-F238E27FC236}">
              <a16:creationId xmlns:a16="http://schemas.microsoft.com/office/drawing/2014/main" id="{4BCF21C3-EAC6-4F29-B7FA-0A57AFB8F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2773680</xdr:colOff>
      <xdr:row>35</xdr:row>
      <xdr:rowOff>76200</xdr:rowOff>
    </xdr:from>
    <xdr:to>
      <xdr:col>12</xdr:col>
      <xdr:colOff>8717280</xdr:colOff>
      <xdr:row>54</xdr:row>
      <xdr:rowOff>373380</xdr:rowOff>
    </xdr:to>
    <xdr:graphicFrame macro="">
      <xdr:nvGraphicFramePr>
        <xdr:cNvPr id="5" name="Chart 4">
          <a:extLst>
            <a:ext uri="{FF2B5EF4-FFF2-40B4-BE49-F238E27FC236}">
              <a16:creationId xmlns:a16="http://schemas.microsoft.com/office/drawing/2014/main" id="{29C3CD2B-EE64-4503-A509-FDA44CB81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9525</xdr:colOff>
      <xdr:row>15</xdr:row>
      <xdr:rowOff>0</xdr:rowOff>
    </xdr:from>
    <xdr:to>
      <xdr:col>15</xdr:col>
      <xdr:colOff>190500</xdr:colOff>
      <xdr:row>33</xdr:row>
      <xdr:rowOff>200025</xdr:rowOff>
    </xdr:to>
    <xdr:graphicFrame macro="">
      <xdr:nvGraphicFramePr>
        <xdr:cNvPr id="2" name="Chart 1">
          <a:extLst>
            <a:ext uri="{FF2B5EF4-FFF2-40B4-BE49-F238E27FC236}">
              <a16:creationId xmlns:a16="http://schemas.microsoft.com/office/drawing/2014/main" id="{314E718E-6036-4AB6-8572-BDE1A30AA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123825</xdr:colOff>
      <xdr:row>34</xdr:row>
      <xdr:rowOff>38100</xdr:rowOff>
    </xdr:from>
    <xdr:to>
      <xdr:col>15</xdr:col>
      <xdr:colOff>295275</xdr:colOff>
      <xdr:row>52</xdr:row>
      <xdr:rowOff>28575</xdr:rowOff>
    </xdr:to>
    <xdr:graphicFrame macro="">
      <xdr:nvGraphicFramePr>
        <xdr:cNvPr id="3" name="Chart 2">
          <a:extLst>
            <a:ext uri="{FF2B5EF4-FFF2-40B4-BE49-F238E27FC236}">
              <a16:creationId xmlns:a16="http://schemas.microsoft.com/office/drawing/2014/main" id="{FE53A87B-C4BF-442C-9DE8-53C71F99E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1247775</xdr:colOff>
      <xdr:row>14</xdr:row>
      <xdr:rowOff>238125</xdr:rowOff>
    </xdr:from>
    <xdr:to>
      <xdr:col>12</xdr:col>
      <xdr:colOff>2647950</xdr:colOff>
      <xdr:row>34</xdr:row>
      <xdr:rowOff>9525</xdr:rowOff>
    </xdr:to>
    <xdr:graphicFrame macro="">
      <xdr:nvGraphicFramePr>
        <xdr:cNvPr id="4" name="Chart 3">
          <a:extLst>
            <a:ext uri="{FF2B5EF4-FFF2-40B4-BE49-F238E27FC236}">
              <a16:creationId xmlns:a16="http://schemas.microsoft.com/office/drawing/2014/main" id="{602A4CE1-FC85-45B2-8996-3530C5995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857250</xdr:colOff>
      <xdr:row>35</xdr:row>
      <xdr:rowOff>28575</xdr:rowOff>
    </xdr:from>
    <xdr:to>
      <xdr:col>12</xdr:col>
      <xdr:colOff>2781300</xdr:colOff>
      <xdr:row>54</xdr:row>
      <xdr:rowOff>133350</xdr:rowOff>
    </xdr:to>
    <xdr:graphicFrame macro="">
      <xdr:nvGraphicFramePr>
        <xdr:cNvPr id="5" name="Chart 4">
          <a:extLst>
            <a:ext uri="{FF2B5EF4-FFF2-40B4-BE49-F238E27FC236}">
              <a16:creationId xmlns:a16="http://schemas.microsoft.com/office/drawing/2014/main" id="{7D65BFDB-9D07-42A9-95E6-F90CB62DE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7620</xdr:colOff>
      <xdr:row>15</xdr:row>
      <xdr:rowOff>0</xdr:rowOff>
    </xdr:from>
    <xdr:to>
      <xdr:col>15</xdr:col>
      <xdr:colOff>129540</xdr:colOff>
      <xdr:row>33</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34</xdr:row>
      <xdr:rowOff>22860</xdr:rowOff>
    </xdr:from>
    <xdr:to>
      <xdr:col>15</xdr:col>
      <xdr:colOff>198120</xdr:colOff>
      <xdr:row>52</xdr:row>
      <xdr:rowOff>15240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815340</xdr:colOff>
      <xdr:row>14</xdr:row>
      <xdr:rowOff>160020</xdr:rowOff>
    </xdr:from>
    <xdr:to>
      <xdr:col>12</xdr:col>
      <xdr:colOff>1744980</xdr:colOff>
      <xdr:row>34</xdr:row>
      <xdr:rowOff>7620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556260</xdr:colOff>
      <xdr:row>35</xdr:row>
      <xdr:rowOff>15240</xdr:rowOff>
    </xdr:from>
    <xdr:to>
      <xdr:col>12</xdr:col>
      <xdr:colOff>1828800</xdr:colOff>
      <xdr:row>54</xdr:row>
      <xdr:rowOff>76200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9525</xdr:colOff>
      <xdr:row>15</xdr:row>
      <xdr:rowOff>0</xdr:rowOff>
    </xdr:from>
    <xdr:to>
      <xdr:col>15</xdr:col>
      <xdr:colOff>123825</xdr:colOff>
      <xdr:row>33</xdr:row>
      <xdr:rowOff>123825</xdr:rowOff>
    </xdr:to>
    <xdr:graphicFrame macro="">
      <xdr:nvGraphicFramePr>
        <xdr:cNvPr id="2" name="Chart 1">
          <a:extLst>
            <a:ext uri="{FF2B5EF4-FFF2-40B4-BE49-F238E27FC236}">
              <a16:creationId xmlns:a16="http://schemas.microsoft.com/office/drawing/2014/main" id="{662A7223-76BA-46AD-9EE4-E653B9147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34</xdr:row>
      <xdr:rowOff>28575</xdr:rowOff>
    </xdr:from>
    <xdr:to>
      <xdr:col>15</xdr:col>
      <xdr:colOff>190500</xdr:colOff>
      <xdr:row>52</xdr:row>
      <xdr:rowOff>19050</xdr:rowOff>
    </xdr:to>
    <xdr:graphicFrame macro="">
      <xdr:nvGraphicFramePr>
        <xdr:cNvPr id="3" name="Chart 2">
          <a:extLst>
            <a:ext uri="{FF2B5EF4-FFF2-40B4-BE49-F238E27FC236}">
              <a16:creationId xmlns:a16="http://schemas.microsoft.com/office/drawing/2014/main" id="{2D24A0E8-1862-4680-BD2D-1BBB2E3D3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790575</xdr:colOff>
      <xdr:row>14</xdr:row>
      <xdr:rowOff>152400</xdr:rowOff>
    </xdr:from>
    <xdr:to>
      <xdr:col>12</xdr:col>
      <xdr:colOff>1695450</xdr:colOff>
      <xdr:row>34</xdr:row>
      <xdr:rowOff>9525</xdr:rowOff>
    </xdr:to>
    <xdr:graphicFrame macro="">
      <xdr:nvGraphicFramePr>
        <xdr:cNvPr id="4" name="Chart 3">
          <a:extLst>
            <a:ext uri="{FF2B5EF4-FFF2-40B4-BE49-F238E27FC236}">
              <a16:creationId xmlns:a16="http://schemas.microsoft.com/office/drawing/2014/main" id="{C7FCE62A-28A8-46CF-A9C4-3A0A293E3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542925</xdr:colOff>
      <xdr:row>35</xdr:row>
      <xdr:rowOff>19050</xdr:rowOff>
    </xdr:from>
    <xdr:to>
      <xdr:col>12</xdr:col>
      <xdr:colOff>1781175</xdr:colOff>
      <xdr:row>54</xdr:row>
      <xdr:rowOff>85725</xdr:rowOff>
    </xdr:to>
    <xdr:graphicFrame macro="">
      <xdr:nvGraphicFramePr>
        <xdr:cNvPr id="5" name="Chart 4">
          <a:extLst>
            <a:ext uri="{FF2B5EF4-FFF2-40B4-BE49-F238E27FC236}">
              <a16:creationId xmlns:a16="http://schemas.microsoft.com/office/drawing/2014/main" id="{6D09763F-E600-4582-B114-15BC3E574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9525</xdr:colOff>
      <xdr:row>15</xdr:row>
      <xdr:rowOff>0</xdr:rowOff>
    </xdr:from>
    <xdr:to>
      <xdr:col>15</xdr:col>
      <xdr:colOff>123825</xdr:colOff>
      <xdr:row>33</xdr:row>
      <xdr:rowOff>123825</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34</xdr:row>
      <xdr:rowOff>28575</xdr:rowOff>
    </xdr:from>
    <xdr:to>
      <xdr:col>15</xdr:col>
      <xdr:colOff>190500</xdr:colOff>
      <xdr:row>52</xdr:row>
      <xdr:rowOff>19050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790575</xdr:colOff>
      <xdr:row>14</xdr:row>
      <xdr:rowOff>152400</xdr:rowOff>
    </xdr:from>
    <xdr:to>
      <xdr:col>12</xdr:col>
      <xdr:colOff>1695450</xdr:colOff>
      <xdr:row>34</xdr:row>
      <xdr:rowOff>9525</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542925</xdr:colOff>
      <xdr:row>35</xdr:row>
      <xdr:rowOff>19050</xdr:rowOff>
    </xdr:from>
    <xdr:to>
      <xdr:col>12</xdr:col>
      <xdr:colOff>1781175</xdr:colOff>
      <xdr:row>54</xdr:row>
      <xdr:rowOff>85725</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104774</xdr:colOff>
      <xdr:row>24</xdr:row>
      <xdr:rowOff>107644</xdr:rowOff>
    </xdr:from>
    <xdr:to>
      <xdr:col>16</xdr:col>
      <xdr:colOff>110659</xdr:colOff>
      <xdr:row>57</xdr:row>
      <xdr:rowOff>8576</xdr:rowOff>
    </xdr:to>
    <xdr:pic>
      <xdr:nvPicPr>
        <xdr:cNvPr id="2" name="Picture 1">
          <a:extLst>
            <a:ext uri="{FF2B5EF4-FFF2-40B4-BE49-F238E27FC236}">
              <a16:creationId xmlns:a16="http://schemas.microsoft.com/office/drawing/2014/main" id="{293719F3-3358-4416-8FB7-2DDBF5E64B70}"/>
            </a:ext>
          </a:extLst>
        </xdr:cNvPr>
        <xdr:cNvPicPr>
          <a:picLocks noChangeAspect="1"/>
        </xdr:cNvPicPr>
      </xdr:nvPicPr>
      <xdr:blipFill>
        <a:blip xmlns:r="http://schemas.openxmlformats.org/officeDocument/2006/relationships" r:embed="rId1"/>
        <a:stretch>
          <a:fillRect/>
        </a:stretch>
      </xdr:blipFill>
      <xdr:spPr>
        <a:xfrm>
          <a:off x="714374" y="4527244"/>
          <a:ext cx="9599465" cy="52444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9525</xdr:colOff>
      <xdr:row>15</xdr:row>
      <xdr:rowOff>0</xdr:rowOff>
    </xdr:from>
    <xdr:to>
      <xdr:col>15</xdr:col>
      <xdr:colOff>123825</xdr:colOff>
      <xdr:row>33</xdr:row>
      <xdr:rowOff>123825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34</xdr:row>
      <xdr:rowOff>28575</xdr:rowOff>
    </xdr:from>
    <xdr:to>
      <xdr:col>15</xdr:col>
      <xdr:colOff>190500</xdr:colOff>
      <xdr:row>52</xdr:row>
      <xdr:rowOff>19050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790575</xdr:colOff>
      <xdr:row>14</xdr:row>
      <xdr:rowOff>152400</xdr:rowOff>
    </xdr:from>
    <xdr:to>
      <xdr:col>12</xdr:col>
      <xdr:colOff>1695450</xdr:colOff>
      <xdr:row>34</xdr:row>
      <xdr:rowOff>9525</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542925</xdr:colOff>
      <xdr:row>35</xdr:row>
      <xdr:rowOff>19050</xdr:rowOff>
    </xdr:from>
    <xdr:to>
      <xdr:col>12</xdr:col>
      <xdr:colOff>1781175</xdr:colOff>
      <xdr:row>54</xdr:row>
      <xdr:rowOff>85725</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7334"/>
  <sheetViews>
    <sheetView tabSelected="1" zoomScale="110" zoomScaleNormal="110" workbookViewId="0">
      <pane ySplit="1" topLeftCell="A5700" activePane="bottomLeft" state="frozen"/>
      <selection pane="bottomLeft" activeCell="E5718" sqref="E5718"/>
    </sheetView>
  </sheetViews>
  <sheetFormatPr defaultColWidth="4.28515625" defaultRowHeight="12.75" x14ac:dyDescent="0.2"/>
  <cols>
    <col min="1" max="1" width="7.42578125" customWidth="1"/>
    <col min="2" max="2" width="10" style="45" customWidth="1"/>
    <col min="3" max="3" width="7.7109375" style="107" customWidth="1"/>
    <col min="4" max="4" width="5.28515625" style="107" customWidth="1"/>
    <col min="5" max="5" width="6.140625" style="107" customWidth="1"/>
    <col min="6" max="6" width="5" style="107" hidden="1" customWidth="1"/>
    <col min="7" max="7" width="10.28515625" style="107" hidden="1" customWidth="1"/>
    <col min="8" max="8" width="6.42578125" style="107" customWidth="1"/>
    <col min="9" max="9" width="7.7109375" style="107" customWidth="1"/>
    <col min="10" max="10" width="6" style="107" customWidth="1"/>
    <col min="11" max="11" width="7.28515625" style="43" customWidth="1"/>
    <col min="12" max="12" width="3.7109375" style="43" customWidth="1"/>
    <col min="13" max="13" width="5.7109375" style="43" customWidth="1"/>
    <col min="14" max="14" width="8.28515625" style="49" customWidth="1"/>
    <col min="15" max="15" width="13.7109375" style="43" customWidth="1"/>
    <col min="16" max="16" width="8.140625" style="50" customWidth="1"/>
    <col min="17" max="17" width="11.7109375" style="50" customWidth="1"/>
    <col min="18" max="18" width="8.85546875" style="46" customWidth="1"/>
    <col min="19" max="19" width="8.42578125" style="46" customWidth="1"/>
    <col min="20" max="20" width="9.28515625" style="178" customWidth="1"/>
    <col min="21" max="22" width="9.28515625" style="80" customWidth="1"/>
    <col min="23" max="24" width="9.28515625" style="446" customWidth="1"/>
    <col min="25" max="25" width="10.42578125" style="43" customWidth="1"/>
    <col min="26" max="26" width="9.28515625" style="48" customWidth="1"/>
    <col min="27" max="27" width="12.140625" style="43" customWidth="1"/>
    <col min="28" max="28" width="2.5703125" style="48" customWidth="1"/>
    <col min="29" max="29" width="2.5703125" style="43" customWidth="1"/>
    <col min="30" max="30" width="7" style="43" customWidth="1"/>
    <col min="31" max="31" width="7.5703125" style="490" customWidth="1"/>
    <col min="32" max="32" width="8.140625" style="130" customWidth="1"/>
    <col min="33" max="33" width="9.28515625" style="130" customWidth="1"/>
    <col min="34" max="34" width="34.5703125" style="490" customWidth="1"/>
    <col min="35" max="35" width="14.7109375" customWidth="1"/>
    <col min="36" max="37" width="4.28515625" style="43"/>
    <col min="38" max="38" width="8.7109375" style="43" bestFit="1" customWidth="1"/>
    <col min="39" max="39" width="4.28515625" style="43"/>
    <col min="40" max="40" width="8.28515625" style="43" customWidth="1"/>
    <col min="41" max="41" width="4.28515625" style="43"/>
    <col min="42" max="42" width="8.7109375" style="43" bestFit="1" customWidth="1"/>
    <col min="43" max="46" width="4.28515625" style="43"/>
    <col min="47" max="47" width="8.42578125" style="43" customWidth="1"/>
    <col min="48" max="48" width="9.42578125" style="43" customWidth="1"/>
    <col min="49" max="16384" width="4.28515625" style="43"/>
  </cols>
  <sheetData>
    <row r="1" spans="1:35" s="40" customFormat="1" ht="37.5" customHeight="1" thickBot="1" x14ac:dyDescent="0.25">
      <c r="A1" s="151" t="s">
        <v>36</v>
      </c>
      <c r="B1" s="31" t="s">
        <v>35</v>
      </c>
      <c r="C1" s="147" t="s">
        <v>46</v>
      </c>
      <c r="D1" s="31" t="s">
        <v>52</v>
      </c>
      <c r="E1" s="147" t="s">
        <v>34</v>
      </c>
      <c r="F1" s="31" t="s">
        <v>53</v>
      </c>
      <c r="G1" s="31" t="s">
        <v>54</v>
      </c>
      <c r="H1" s="31" t="s">
        <v>2</v>
      </c>
      <c r="I1" s="31" t="s">
        <v>38</v>
      </c>
      <c r="J1" s="31" t="s">
        <v>39</v>
      </c>
      <c r="K1" s="31" t="s">
        <v>40</v>
      </c>
      <c r="L1" s="31" t="s">
        <v>41</v>
      </c>
      <c r="M1" s="31" t="s">
        <v>42</v>
      </c>
      <c r="N1" s="51" t="s">
        <v>43</v>
      </c>
      <c r="O1" s="31" t="s">
        <v>44</v>
      </c>
      <c r="P1" s="52" t="s">
        <v>0</v>
      </c>
      <c r="Q1" s="52" t="s">
        <v>1</v>
      </c>
      <c r="R1" s="31" t="s">
        <v>3</v>
      </c>
      <c r="S1" s="31" t="s">
        <v>4</v>
      </c>
      <c r="T1" s="176" t="s">
        <v>45</v>
      </c>
      <c r="U1" s="75" t="s">
        <v>296</v>
      </c>
      <c r="V1" s="76" t="s">
        <v>5</v>
      </c>
      <c r="W1" s="77" t="s">
        <v>6</v>
      </c>
      <c r="X1" s="77" t="s">
        <v>7</v>
      </c>
      <c r="Y1" s="31" t="s">
        <v>8</v>
      </c>
      <c r="Z1" s="53" t="s">
        <v>96</v>
      </c>
      <c r="AA1" s="31" t="s">
        <v>1244</v>
      </c>
      <c r="AB1" s="53" t="s">
        <v>474</v>
      </c>
      <c r="AC1" s="31" t="s">
        <v>56</v>
      </c>
      <c r="AD1" s="644" t="s">
        <v>55</v>
      </c>
      <c r="AE1" s="688" t="s">
        <v>9</v>
      </c>
      <c r="AF1" s="670" t="s">
        <v>582</v>
      </c>
      <c r="AG1" s="127" t="s">
        <v>656</v>
      </c>
      <c r="AH1" s="748" t="s">
        <v>37</v>
      </c>
      <c r="AI1" s="151" t="s">
        <v>295</v>
      </c>
    </row>
    <row r="2" spans="1:35" s="40" customFormat="1" x14ac:dyDescent="0.2">
      <c r="A2" s="27" t="s">
        <v>75</v>
      </c>
      <c r="B2" s="10">
        <v>20170902</v>
      </c>
      <c r="C2" s="133"/>
      <c r="D2" s="9">
        <v>1</v>
      </c>
      <c r="E2" s="133">
        <v>1</v>
      </c>
      <c r="F2" s="9"/>
      <c r="G2" s="9"/>
      <c r="H2" s="30" t="s">
        <v>10</v>
      </c>
      <c r="I2" s="10">
        <v>535</v>
      </c>
      <c r="J2" s="10">
        <v>0</v>
      </c>
      <c r="K2" s="9">
        <v>10</v>
      </c>
      <c r="L2" s="9">
        <v>1</v>
      </c>
      <c r="M2" s="9">
        <v>0</v>
      </c>
      <c r="N2" s="30">
        <v>1</v>
      </c>
      <c r="O2" s="9" t="str">
        <f>Cal_110119!$P$3</f>
        <v>Cal_110119</v>
      </c>
      <c r="P2" s="17">
        <f>Cal_110119!$Q$3</f>
        <v>1.8682000000000001</v>
      </c>
      <c r="Q2" s="17">
        <f>Cal_110119!$R$3</f>
        <v>0.51219999999999999</v>
      </c>
      <c r="R2" s="31">
        <v>163.30000000000001</v>
      </c>
      <c r="S2" s="13">
        <v>104.2</v>
      </c>
      <c r="T2" s="32">
        <v>0.78916666666666657</v>
      </c>
      <c r="U2" s="78">
        <f>(R2-T2)*(L2+M2)/L2</f>
        <v>162.51083333333335</v>
      </c>
      <c r="V2" s="78">
        <f>(S2-T2)*(L2+M2)/L2</f>
        <v>103.41083333333333</v>
      </c>
      <c r="W2" s="438">
        <f>(Q2*P2/(P2-1)*(U2-V2)*(K2)/I2)/N2</f>
        <v>1.2175221171744315</v>
      </c>
      <c r="X2" s="438">
        <f>(Q2*P2/(P2-1)*(P2*V2-U2)*(K2)/I2)/N2</f>
        <v>0.6320667289271259</v>
      </c>
      <c r="Y2" s="9">
        <f>Cal_110119!$O$3</f>
        <v>20181101</v>
      </c>
      <c r="Z2" s="54" t="s">
        <v>306</v>
      </c>
      <c r="AA2" s="54"/>
      <c r="AB2" s="54" t="s">
        <v>129</v>
      </c>
      <c r="AC2" s="10"/>
      <c r="AD2" s="645" t="s">
        <v>60</v>
      </c>
      <c r="AE2" s="689" t="s">
        <v>1250</v>
      </c>
      <c r="AF2" s="671">
        <v>1</v>
      </c>
      <c r="AG2" s="169">
        <v>0</v>
      </c>
      <c r="AH2" s="388"/>
      <c r="AI2" s="388"/>
    </row>
    <row r="3" spans="1:35" s="40" customFormat="1" x14ac:dyDescent="0.2">
      <c r="A3" s="27" t="s">
        <v>75</v>
      </c>
      <c r="B3" s="10">
        <v>20170902</v>
      </c>
      <c r="C3" s="133"/>
      <c r="D3" s="9">
        <v>1</v>
      </c>
      <c r="E3" s="133">
        <v>1</v>
      </c>
      <c r="F3" s="9"/>
      <c r="G3" s="9"/>
      <c r="H3" s="30" t="s">
        <v>11</v>
      </c>
      <c r="I3" s="10">
        <v>535</v>
      </c>
      <c r="J3" s="10">
        <v>0</v>
      </c>
      <c r="K3" s="9">
        <v>5</v>
      </c>
      <c r="L3" s="9">
        <v>1</v>
      </c>
      <c r="M3" s="9">
        <v>0</v>
      </c>
      <c r="N3" s="30">
        <v>1</v>
      </c>
      <c r="O3" s="9" t="s">
        <v>47</v>
      </c>
      <c r="P3" s="17">
        <f>Cal_012618_12mm!$Q$3</f>
        <v>1.9020155646116339</v>
      </c>
      <c r="Q3" s="17">
        <f>Cal_012618_12mm!$R$3</f>
        <v>0.48423689193917907</v>
      </c>
      <c r="R3" s="13">
        <v>355.8</v>
      </c>
      <c r="S3" s="31">
        <v>222</v>
      </c>
      <c r="T3" s="32">
        <f>AVERAGE(0.598,0.717,0.487,0.777,0.635,0.748)</f>
        <v>0.66033333333333344</v>
      </c>
      <c r="U3" s="78">
        <f>(R3-T3)*(L3+M3)/L3</f>
        <v>355.1396666666667</v>
      </c>
      <c r="V3" s="78">
        <f>(S3-T3)*(L3+M3)/L3</f>
        <v>221.33966666666666</v>
      </c>
      <c r="W3" s="438">
        <f>(Q3*P3/(P3-1)*(U3-V3)*(K3)/I3)/N3</f>
        <v>1.2768216680504829</v>
      </c>
      <c r="X3" s="438">
        <f>(Q3*P3/(P3-1)*(P3*V3-U3)*(K3)/I3)/N3</f>
        <v>0.62840834285247682</v>
      </c>
      <c r="Y3" s="9">
        <v>20180126</v>
      </c>
      <c r="Z3" s="54" t="s">
        <v>122</v>
      </c>
      <c r="AA3" s="54"/>
      <c r="AB3" s="54" t="s">
        <v>129</v>
      </c>
      <c r="AC3" s="10"/>
      <c r="AD3" s="645" t="s">
        <v>60</v>
      </c>
      <c r="AE3" s="689" t="s">
        <v>1250</v>
      </c>
      <c r="AF3" s="671">
        <v>1</v>
      </c>
      <c r="AG3" s="169">
        <v>0</v>
      </c>
      <c r="AH3" s="388"/>
      <c r="AI3" s="388"/>
    </row>
    <row r="4" spans="1:35" s="40" customFormat="1" x14ac:dyDescent="0.2">
      <c r="A4" s="27" t="s">
        <v>75</v>
      </c>
      <c r="B4" s="10">
        <v>20170902</v>
      </c>
      <c r="C4" s="133"/>
      <c r="D4" s="9">
        <v>1</v>
      </c>
      <c r="E4" s="133">
        <v>2</v>
      </c>
      <c r="F4" s="9"/>
      <c r="G4" s="9"/>
      <c r="H4" s="30" t="s">
        <v>10</v>
      </c>
      <c r="I4" s="10">
        <v>535</v>
      </c>
      <c r="J4" s="10">
        <v>0</v>
      </c>
      <c r="K4" s="9">
        <v>5</v>
      </c>
      <c r="L4" s="9">
        <v>1</v>
      </c>
      <c r="M4" s="9">
        <v>0</v>
      </c>
      <c r="N4" s="30">
        <v>1</v>
      </c>
      <c r="O4" s="9" t="s">
        <v>47</v>
      </c>
      <c r="P4" s="17">
        <f>Cal_012618_12mm!$Q$3</f>
        <v>1.9020155646116339</v>
      </c>
      <c r="Q4" s="17">
        <f>Cal_012618_12mm!$R$3</f>
        <v>0.48423689193917907</v>
      </c>
      <c r="R4" s="13">
        <v>345.8</v>
      </c>
      <c r="S4" s="31">
        <v>212.1</v>
      </c>
      <c r="T4" s="32">
        <v>0.66032999999999997</v>
      </c>
      <c r="U4" s="78">
        <f>(R4-T4)*(L4+M4)/L4</f>
        <v>345.13967000000002</v>
      </c>
      <c r="V4" s="78">
        <f>(S4-T4)*(L4+M4)/L4</f>
        <v>211.43967000000001</v>
      </c>
      <c r="W4" s="438">
        <f>(Q4*P4/(P4-1)*(U4-V4)*(K4)/I4)/N4</f>
        <v>1.2758673917664389</v>
      </c>
      <c r="X4" s="438">
        <f>(Q4*P4/(P4-1)*(P4*V4-U4)*(K4)/I4)/N4</f>
        <v>0.54414621377535233</v>
      </c>
      <c r="Y4" s="9">
        <v>20180126</v>
      </c>
      <c r="Z4" s="54" t="s">
        <v>122</v>
      </c>
      <c r="AA4" s="54"/>
      <c r="AB4" s="54" t="s">
        <v>129</v>
      </c>
      <c r="AC4" s="10"/>
      <c r="AD4" s="645" t="s">
        <v>60</v>
      </c>
      <c r="AE4" s="689" t="s">
        <v>1250</v>
      </c>
      <c r="AF4" s="671">
        <v>4</v>
      </c>
      <c r="AG4" s="169">
        <v>1</v>
      </c>
      <c r="AH4" s="388" t="s">
        <v>834</v>
      </c>
      <c r="AI4" s="388"/>
    </row>
    <row r="5" spans="1:35" s="40" customFormat="1" x14ac:dyDescent="0.2">
      <c r="A5" s="27" t="s">
        <v>75</v>
      </c>
      <c r="B5" s="10">
        <v>20170902</v>
      </c>
      <c r="C5" s="133"/>
      <c r="D5" s="9">
        <v>1</v>
      </c>
      <c r="E5" s="133">
        <v>2</v>
      </c>
      <c r="F5" s="9"/>
      <c r="G5" s="9"/>
      <c r="H5" s="30" t="s">
        <v>11</v>
      </c>
      <c r="I5" s="10">
        <v>535</v>
      </c>
      <c r="J5" s="10">
        <v>0</v>
      </c>
      <c r="K5" s="9">
        <v>10</v>
      </c>
      <c r="L5" s="9">
        <v>1</v>
      </c>
      <c r="M5" s="9">
        <v>0</v>
      </c>
      <c r="N5" s="30">
        <v>1</v>
      </c>
      <c r="O5" s="9" t="str">
        <f>Cal_110119!$P$3</f>
        <v>Cal_110119</v>
      </c>
      <c r="P5" s="17">
        <f>Cal_110119!$Q$3</f>
        <v>1.8682000000000001</v>
      </c>
      <c r="Q5" s="17">
        <f>Cal_110119!$R$3</f>
        <v>0.51219999999999999</v>
      </c>
      <c r="R5" s="31">
        <v>198.3</v>
      </c>
      <c r="S5" s="13">
        <v>125.3</v>
      </c>
      <c r="T5" s="32">
        <v>0.78916666666666657</v>
      </c>
      <c r="U5" s="78">
        <f>(R5-T5)*(L5+M5)/L5</f>
        <v>197.51083333333335</v>
      </c>
      <c r="V5" s="78">
        <f>(S5-T5)*(L5+M5)/L5</f>
        <v>124.51083333333332</v>
      </c>
      <c r="W5" s="438">
        <f>(Q5*P5/(P5-1)*(U5-V5)*(K5)/I5)/N5</f>
        <v>1.503876726797521</v>
      </c>
      <c r="X5" s="438">
        <f>(Q5*P5/(P5-1)*(P5*V5-U5)*(K5)/I5)/N5</f>
        <v>0.72310318554702668</v>
      </c>
      <c r="Y5" s="9">
        <f>Cal_110119!$O$3</f>
        <v>20181101</v>
      </c>
      <c r="Z5" s="54" t="s">
        <v>306</v>
      </c>
      <c r="AA5" s="54"/>
      <c r="AB5" s="54" t="s">
        <v>129</v>
      </c>
      <c r="AC5" s="10"/>
      <c r="AD5" s="645" t="s">
        <v>60</v>
      </c>
      <c r="AE5" s="689" t="s">
        <v>1250</v>
      </c>
      <c r="AF5" s="671">
        <v>1</v>
      </c>
      <c r="AG5" s="169">
        <v>1</v>
      </c>
      <c r="AH5" s="388"/>
      <c r="AI5" s="388"/>
    </row>
    <row r="6" spans="1:35" s="40" customFormat="1" x14ac:dyDescent="0.2">
      <c r="A6" s="27" t="s">
        <v>75</v>
      </c>
      <c r="B6" s="10">
        <v>20170902</v>
      </c>
      <c r="C6" s="133"/>
      <c r="D6" s="9">
        <v>1</v>
      </c>
      <c r="E6" s="133">
        <v>3</v>
      </c>
      <c r="F6" s="9"/>
      <c r="G6" s="9"/>
      <c r="H6" s="30" t="s">
        <v>10</v>
      </c>
      <c r="I6" s="10">
        <v>535</v>
      </c>
      <c r="J6" s="10">
        <v>0</v>
      </c>
      <c r="K6" s="9">
        <v>5</v>
      </c>
      <c r="L6" s="9">
        <v>1</v>
      </c>
      <c r="M6" s="9">
        <v>0</v>
      </c>
      <c r="N6" s="30">
        <v>1</v>
      </c>
      <c r="O6" s="9" t="s">
        <v>47</v>
      </c>
      <c r="P6" s="17">
        <f>Cal_012618_12mm!$Q$3</f>
        <v>1.9020155646116339</v>
      </c>
      <c r="Q6" s="17">
        <f>Cal_012618_12mm!$R$3</f>
        <v>0.48423689193917907</v>
      </c>
      <c r="R6" s="13">
        <v>414</v>
      </c>
      <c r="S6" s="31">
        <v>248.5</v>
      </c>
      <c r="T6" s="32">
        <v>0.66032999999999997</v>
      </c>
      <c r="U6" s="78">
        <f t="shared" ref="U6:U68" si="0">(R6-T6)*(L6+M6)/L6</f>
        <v>413.33967000000001</v>
      </c>
      <c r="V6" s="78">
        <f t="shared" ref="V6:V68" si="1">(S6-T6)*(L6+M6)/L6</f>
        <v>247.83967000000001</v>
      </c>
      <c r="W6" s="438">
        <f t="shared" ref="W6:W68" si="2">(Q6*P6/(P6-1)*(U6-V6)*(K6)/I6)/N6</f>
        <v>1.5793272500923381</v>
      </c>
      <c r="X6" s="438">
        <f t="shared" ref="X6:X68" si="3">(Q6*P6/(P6-1)*(P6*V6-U6)*(K6)/I6)/N6</f>
        <v>0.55400738570702635</v>
      </c>
      <c r="Y6" s="9">
        <v>20180126</v>
      </c>
      <c r="Z6" s="54" t="s">
        <v>122</v>
      </c>
      <c r="AA6" s="54"/>
      <c r="AB6" s="54" t="s">
        <v>129</v>
      </c>
      <c r="AC6" s="10"/>
      <c r="AD6" s="645" t="s">
        <v>60</v>
      </c>
      <c r="AE6" s="689" t="s">
        <v>1250</v>
      </c>
      <c r="AF6" s="671">
        <v>1</v>
      </c>
      <c r="AG6" s="169">
        <v>0</v>
      </c>
      <c r="AH6" s="388"/>
      <c r="AI6" s="388"/>
    </row>
    <row r="7" spans="1:35" s="40" customFormat="1" x14ac:dyDescent="0.2">
      <c r="A7" s="27" t="s">
        <v>75</v>
      </c>
      <c r="B7" s="10">
        <v>20170902</v>
      </c>
      <c r="C7" s="133"/>
      <c r="D7" s="9">
        <v>1</v>
      </c>
      <c r="E7" s="133">
        <v>3</v>
      </c>
      <c r="F7" s="9"/>
      <c r="G7" s="9"/>
      <c r="H7" s="30" t="s">
        <v>11</v>
      </c>
      <c r="I7" s="10">
        <v>535</v>
      </c>
      <c r="J7" s="10">
        <v>0</v>
      </c>
      <c r="K7" s="9">
        <v>5</v>
      </c>
      <c r="L7" s="9">
        <v>1</v>
      </c>
      <c r="M7" s="9">
        <v>0</v>
      </c>
      <c r="N7" s="30">
        <v>1</v>
      </c>
      <c r="O7" s="9" t="s">
        <v>47</v>
      </c>
      <c r="P7" s="17">
        <f>Cal_012618_12mm!$Q$3</f>
        <v>1.9020155646116339</v>
      </c>
      <c r="Q7" s="17">
        <f>Cal_012618_12mm!$R$3</f>
        <v>0.48423689193917907</v>
      </c>
      <c r="R7" s="13">
        <v>397.5</v>
      </c>
      <c r="S7" s="31">
        <v>243.2</v>
      </c>
      <c r="T7" s="32">
        <v>0.66032999999999997</v>
      </c>
      <c r="U7" s="78">
        <f t="shared" si="0"/>
        <v>396.83967000000001</v>
      </c>
      <c r="V7" s="78">
        <f t="shared" si="1"/>
        <v>242.53967</v>
      </c>
      <c r="W7" s="438">
        <f t="shared" si="2"/>
        <v>1.4724483062794429</v>
      </c>
      <c r="X7" s="438">
        <f t="shared" si="3"/>
        <v>0.61526541027912052</v>
      </c>
      <c r="Y7" s="9">
        <v>20180126</v>
      </c>
      <c r="Z7" s="54" t="s">
        <v>122</v>
      </c>
      <c r="AA7" s="54"/>
      <c r="AB7" s="54" t="s">
        <v>129</v>
      </c>
      <c r="AC7" s="10"/>
      <c r="AD7" s="645" t="s">
        <v>60</v>
      </c>
      <c r="AE7" s="689" t="s">
        <v>1250</v>
      </c>
      <c r="AF7" s="671">
        <v>1</v>
      </c>
      <c r="AG7" s="169">
        <v>0</v>
      </c>
      <c r="AH7" s="388"/>
      <c r="AI7" s="388"/>
    </row>
    <row r="8" spans="1:35" s="40" customFormat="1" x14ac:dyDescent="0.2">
      <c r="A8" s="27" t="s">
        <v>75</v>
      </c>
      <c r="B8" s="10">
        <v>20170902</v>
      </c>
      <c r="C8" s="133"/>
      <c r="D8" s="9">
        <v>1</v>
      </c>
      <c r="E8" s="133">
        <v>4</v>
      </c>
      <c r="F8" s="9"/>
      <c r="G8" s="9"/>
      <c r="H8" s="30" t="s">
        <v>10</v>
      </c>
      <c r="I8" s="10">
        <v>535</v>
      </c>
      <c r="J8" s="10">
        <v>0</v>
      </c>
      <c r="K8" s="9">
        <v>5</v>
      </c>
      <c r="L8" s="9">
        <v>1</v>
      </c>
      <c r="M8" s="9">
        <v>0</v>
      </c>
      <c r="N8" s="30">
        <v>1</v>
      </c>
      <c r="O8" s="9" t="s">
        <v>47</v>
      </c>
      <c r="P8" s="17">
        <f>Cal_012618_12mm!$Q$3</f>
        <v>1.9020155646116339</v>
      </c>
      <c r="Q8" s="17">
        <f>Cal_012618_12mm!$R$3</f>
        <v>0.48423689193917907</v>
      </c>
      <c r="R8" s="13">
        <v>304.3</v>
      </c>
      <c r="S8" s="31">
        <v>184.6</v>
      </c>
      <c r="T8" s="32">
        <v>0.66032999999999997</v>
      </c>
      <c r="U8" s="78">
        <f t="shared" si="0"/>
        <v>303.63967000000002</v>
      </c>
      <c r="V8" s="78">
        <f t="shared" si="1"/>
        <v>183.93967000000001</v>
      </c>
      <c r="W8" s="438">
        <f t="shared" si="2"/>
        <v>1.1422687120003197</v>
      </c>
      <c r="X8" s="438">
        <f t="shared" si="3"/>
        <v>0.44103257672599766</v>
      </c>
      <c r="Y8" s="9">
        <v>20180126</v>
      </c>
      <c r="Z8" s="54" t="s">
        <v>122</v>
      </c>
      <c r="AA8" s="54"/>
      <c r="AB8" s="54" t="s">
        <v>129</v>
      </c>
      <c r="AC8" s="10"/>
      <c r="AD8" s="645" t="s">
        <v>60</v>
      </c>
      <c r="AE8" s="689" t="s">
        <v>1250</v>
      </c>
      <c r="AF8" s="671">
        <v>1</v>
      </c>
      <c r="AG8" s="169">
        <v>0</v>
      </c>
      <c r="AH8" s="388"/>
      <c r="AI8" s="388"/>
    </row>
    <row r="9" spans="1:35" s="40" customFormat="1" x14ac:dyDescent="0.2">
      <c r="A9" s="27" t="s">
        <v>75</v>
      </c>
      <c r="B9" s="10">
        <v>20170902</v>
      </c>
      <c r="C9" s="133"/>
      <c r="D9" s="9">
        <v>1</v>
      </c>
      <c r="E9" s="133">
        <v>4</v>
      </c>
      <c r="F9" s="9"/>
      <c r="G9" s="9"/>
      <c r="H9" s="30" t="s">
        <v>11</v>
      </c>
      <c r="I9" s="10">
        <v>535</v>
      </c>
      <c r="J9" s="10">
        <v>0</v>
      </c>
      <c r="K9" s="9">
        <v>5</v>
      </c>
      <c r="L9" s="9">
        <v>1</v>
      </c>
      <c r="M9" s="9">
        <v>0</v>
      </c>
      <c r="N9" s="30">
        <v>1</v>
      </c>
      <c r="O9" s="9" t="s">
        <v>47</v>
      </c>
      <c r="P9" s="17">
        <f>Cal_012618_12mm!$Q$3</f>
        <v>1.9020155646116339</v>
      </c>
      <c r="Q9" s="17">
        <f>Cal_012618_12mm!$R$3</f>
        <v>0.48423689193917907</v>
      </c>
      <c r="R9" s="13">
        <v>297.60000000000002</v>
      </c>
      <c r="S9" s="31">
        <v>180.2</v>
      </c>
      <c r="T9" s="32">
        <v>0.66032999999999997</v>
      </c>
      <c r="U9" s="78">
        <f t="shared" si="0"/>
        <v>296.93967000000004</v>
      </c>
      <c r="V9" s="78">
        <f t="shared" si="1"/>
        <v>179.53967</v>
      </c>
      <c r="W9" s="438">
        <f t="shared" si="2"/>
        <v>1.1203203574673144</v>
      </c>
      <c r="X9" s="438">
        <f t="shared" si="3"/>
        <v>0.42510696056852726</v>
      </c>
      <c r="Y9" s="9">
        <v>20180126</v>
      </c>
      <c r="Z9" s="54" t="s">
        <v>122</v>
      </c>
      <c r="AA9" s="54"/>
      <c r="AB9" s="54" t="s">
        <v>129</v>
      </c>
      <c r="AC9" s="10"/>
      <c r="AD9" s="645" t="s">
        <v>60</v>
      </c>
      <c r="AE9" s="689" t="s">
        <v>1250</v>
      </c>
      <c r="AF9" s="671">
        <v>1</v>
      </c>
      <c r="AG9" s="169">
        <v>0</v>
      </c>
      <c r="AH9" s="388"/>
      <c r="AI9" s="388"/>
    </row>
    <row r="10" spans="1:35" s="40" customFormat="1" x14ac:dyDescent="0.2">
      <c r="A10" s="27" t="s">
        <v>75</v>
      </c>
      <c r="B10" s="10">
        <v>20170902</v>
      </c>
      <c r="C10" s="133"/>
      <c r="D10" s="9">
        <v>1</v>
      </c>
      <c r="E10" s="133">
        <v>4</v>
      </c>
      <c r="F10" s="9"/>
      <c r="G10" s="9"/>
      <c r="H10" s="30" t="s">
        <v>10</v>
      </c>
      <c r="I10" s="10">
        <v>535</v>
      </c>
      <c r="J10" s="10">
        <v>10</v>
      </c>
      <c r="K10" s="9">
        <v>5</v>
      </c>
      <c r="L10" s="9">
        <v>1</v>
      </c>
      <c r="M10" s="9">
        <v>0</v>
      </c>
      <c r="N10" s="30">
        <v>1</v>
      </c>
      <c r="O10" s="9" t="s">
        <v>47</v>
      </c>
      <c r="P10" s="17">
        <f>Cal_012618_12mm!$Q$3</f>
        <v>1.9020155646116339</v>
      </c>
      <c r="Q10" s="17">
        <f>Cal_012618_12mm!$R$3</f>
        <v>0.48423689193917907</v>
      </c>
      <c r="R10" s="31">
        <v>249.8</v>
      </c>
      <c r="S10" s="13">
        <v>149.30000000000001</v>
      </c>
      <c r="T10" s="32">
        <f>AVERAGE(0.939,0.988,0.789,0.968,0.875,0.717)</f>
        <v>0.8793333333333333</v>
      </c>
      <c r="U10" s="78">
        <f t="shared" si="0"/>
        <v>248.92066666666668</v>
      </c>
      <c r="V10" s="78">
        <f t="shared" si="1"/>
        <v>148.42066666666668</v>
      </c>
      <c r="W10" s="438">
        <f t="shared" si="2"/>
        <v>0.95904766546392728</v>
      </c>
      <c r="X10" s="438">
        <f t="shared" si="3"/>
        <v>0.31851596617112188</v>
      </c>
      <c r="Y10" s="9">
        <v>20180126</v>
      </c>
      <c r="Z10" s="54" t="s">
        <v>140</v>
      </c>
      <c r="AA10" s="54"/>
      <c r="AB10" s="54" t="s">
        <v>129</v>
      </c>
      <c r="AC10" s="10"/>
      <c r="AD10" s="645" t="s">
        <v>60</v>
      </c>
      <c r="AE10" s="689" t="s">
        <v>1250</v>
      </c>
      <c r="AF10" s="671">
        <v>3</v>
      </c>
      <c r="AG10" s="169">
        <v>1</v>
      </c>
      <c r="AH10" s="388" t="s">
        <v>702</v>
      </c>
      <c r="AI10" s="388"/>
    </row>
    <row r="11" spans="1:35" s="40" customFormat="1" x14ac:dyDescent="0.2">
      <c r="A11" s="27" t="s">
        <v>75</v>
      </c>
      <c r="B11" s="10">
        <v>20170902</v>
      </c>
      <c r="C11" s="133"/>
      <c r="D11" s="9">
        <v>1</v>
      </c>
      <c r="E11" s="133">
        <v>4</v>
      </c>
      <c r="F11" s="9"/>
      <c r="G11" s="9"/>
      <c r="H11" s="30" t="s">
        <v>11</v>
      </c>
      <c r="I11" s="10">
        <v>535</v>
      </c>
      <c r="J11" s="10">
        <v>10</v>
      </c>
      <c r="K11" s="9">
        <v>5</v>
      </c>
      <c r="L11" s="9">
        <v>1</v>
      </c>
      <c r="M11" s="9">
        <v>0</v>
      </c>
      <c r="N11" s="30">
        <v>1</v>
      </c>
      <c r="O11" s="9" t="s">
        <v>47</v>
      </c>
      <c r="P11" s="17">
        <f>Cal_012618_12mm!$Q$3</f>
        <v>1.9020155646116339</v>
      </c>
      <c r="Q11" s="17">
        <f>Cal_012618_12mm!$R$3</f>
        <v>0.48423689193917907</v>
      </c>
      <c r="R11" s="13">
        <v>182.6</v>
      </c>
      <c r="S11" s="31">
        <v>114.1</v>
      </c>
      <c r="T11" s="32">
        <v>0.66032999999999997</v>
      </c>
      <c r="U11" s="78">
        <f t="shared" si="0"/>
        <v>181.93967000000001</v>
      </c>
      <c r="V11" s="78">
        <f t="shared" si="1"/>
        <v>113.43966999999999</v>
      </c>
      <c r="W11" s="438">
        <f t="shared" si="2"/>
        <v>0.65367925456994058</v>
      </c>
      <c r="X11" s="438">
        <f t="shared" si="3"/>
        <v>0.3227777310476162</v>
      </c>
      <c r="Y11" s="9">
        <v>20180126</v>
      </c>
      <c r="Z11" s="54" t="s">
        <v>122</v>
      </c>
      <c r="AA11" s="54"/>
      <c r="AB11" s="54" t="s">
        <v>129</v>
      </c>
      <c r="AC11" s="10"/>
      <c r="AD11" s="645" t="s">
        <v>60</v>
      </c>
      <c r="AE11" s="689" t="s">
        <v>1250</v>
      </c>
      <c r="AF11" s="671">
        <v>3</v>
      </c>
      <c r="AG11" s="169">
        <v>1</v>
      </c>
      <c r="AH11" s="388" t="s">
        <v>673</v>
      </c>
      <c r="AI11" s="388"/>
    </row>
    <row r="12" spans="1:35" s="41" customFormat="1" x14ac:dyDescent="0.2">
      <c r="A12" s="55" t="s">
        <v>75</v>
      </c>
      <c r="B12" s="10">
        <v>20170902</v>
      </c>
      <c r="C12" s="133"/>
      <c r="D12" s="33">
        <v>2</v>
      </c>
      <c r="E12" s="133">
        <v>1</v>
      </c>
      <c r="F12" s="33"/>
      <c r="G12" s="33"/>
      <c r="H12" s="56" t="s">
        <v>10</v>
      </c>
      <c r="I12" s="57">
        <v>535</v>
      </c>
      <c r="J12" s="57">
        <v>0</v>
      </c>
      <c r="K12" s="33">
        <v>5</v>
      </c>
      <c r="L12" s="33">
        <v>1</v>
      </c>
      <c r="M12" s="33">
        <v>0</v>
      </c>
      <c r="N12" s="56">
        <v>1</v>
      </c>
      <c r="O12" s="33" t="s">
        <v>47</v>
      </c>
      <c r="P12" s="58">
        <f>Cal_012618_12mm!$Q$3</f>
        <v>1.9020155646116339</v>
      </c>
      <c r="Q12" s="17">
        <f>Cal_012618_12mm!$R$3</f>
        <v>0.48423689193917907</v>
      </c>
      <c r="R12" s="59">
        <v>267.39999999999998</v>
      </c>
      <c r="S12" s="60">
        <v>163.69999999999999</v>
      </c>
      <c r="T12" s="61">
        <v>0.66032999999999997</v>
      </c>
      <c r="U12" s="78">
        <f t="shared" si="0"/>
        <v>266.73966999999999</v>
      </c>
      <c r="V12" s="78">
        <f t="shared" si="1"/>
        <v>163.03967</v>
      </c>
      <c r="W12" s="438">
        <f t="shared" si="2"/>
        <v>0.98958450655332608</v>
      </c>
      <c r="X12" s="438">
        <f t="shared" si="3"/>
        <v>0.41381542139323102</v>
      </c>
      <c r="Y12" s="33">
        <v>20180126</v>
      </c>
      <c r="Z12" s="29" t="s">
        <v>122</v>
      </c>
      <c r="AA12" s="29"/>
      <c r="AB12" s="54" t="s">
        <v>129</v>
      </c>
      <c r="AC12" s="57"/>
      <c r="AD12" s="646" t="s">
        <v>60</v>
      </c>
      <c r="AE12" s="689" t="s">
        <v>1250</v>
      </c>
      <c r="AF12" s="671">
        <v>1</v>
      </c>
      <c r="AG12" s="169">
        <v>0</v>
      </c>
      <c r="AH12" s="389"/>
      <c r="AI12" s="389"/>
    </row>
    <row r="13" spans="1:35" s="41" customFormat="1" x14ac:dyDescent="0.2">
      <c r="A13" s="55" t="s">
        <v>75</v>
      </c>
      <c r="B13" s="10">
        <v>20170902</v>
      </c>
      <c r="C13" s="133"/>
      <c r="D13" s="33">
        <v>2</v>
      </c>
      <c r="E13" s="133">
        <v>1</v>
      </c>
      <c r="F13" s="33"/>
      <c r="G13" s="33"/>
      <c r="H13" s="56" t="s">
        <v>11</v>
      </c>
      <c r="I13" s="57">
        <v>535</v>
      </c>
      <c r="J13" s="57">
        <v>0</v>
      </c>
      <c r="K13" s="33">
        <v>5</v>
      </c>
      <c r="L13" s="33">
        <v>1</v>
      </c>
      <c r="M13" s="33">
        <v>0</v>
      </c>
      <c r="N13" s="56">
        <v>1</v>
      </c>
      <c r="O13" s="33" t="s">
        <v>47</v>
      </c>
      <c r="P13" s="58">
        <f>Cal_012618_12mm!$Q$3</f>
        <v>1.9020155646116339</v>
      </c>
      <c r="Q13" s="17">
        <f>Cal_012618_12mm!$R$3</f>
        <v>0.48423689193917907</v>
      </c>
      <c r="R13" s="59">
        <v>263.3</v>
      </c>
      <c r="S13" s="60">
        <v>160.69999999999999</v>
      </c>
      <c r="T13" s="61">
        <v>0.66032999999999997</v>
      </c>
      <c r="U13" s="78">
        <f t="shared" si="0"/>
        <v>262.63967000000002</v>
      </c>
      <c r="V13" s="78">
        <f t="shared" si="1"/>
        <v>160.03967</v>
      </c>
      <c r="W13" s="438">
        <f t="shared" si="2"/>
        <v>0.97908746742884545</v>
      </c>
      <c r="X13" s="438">
        <f t="shared" si="3"/>
        <v>0.39848929868329636</v>
      </c>
      <c r="Y13" s="33">
        <v>20180126</v>
      </c>
      <c r="Z13" s="29" t="s">
        <v>122</v>
      </c>
      <c r="AA13" s="29"/>
      <c r="AB13" s="54" t="s">
        <v>129</v>
      </c>
      <c r="AC13" s="57"/>
      <c r="AD13" s="646" t="s">
        <v>60</v>
      </c>
      <c r="AE13" s="689" t="s">
        <v>1250</v>
      </c>
      <c r="AF13" s="671">
        <v>1</v>
      </c>
      <c r="AG13" s="169">
        <v>0</v>
      </c>
      <c r="AH13" s="389"/>
      <c r="AI13" s="389"/>
    </row>
    <row r="14" spans="1:35" s="41" customFormat="1" x14ac:dyDescent="0.2">
      <c r="A14" s="55" t="s">
        <v>75</v>
      </c>
      <c r="B14" s="10">
        <v>20170902</v>
      </c>
      <c r="C14" s="133"/>
      <c r="D14" s="33">
        <v>2</v>
      </c>
      <c r="E14" s="133">
        <v>2</v>
      </c>
      <c r="F14" s="131"/>
      <c r="G14" s="131"/>
      <c r="H14" s="56" t="s">
        <v>10</v>
      </c>
      <c r="I14" s="57">
        <v>535</v>
      </c>
      <c r="J14" s="57">
        <v>0</v>
      </c>
      <c r="K14" s="33">
        <v>5</v>
      </c>
      <c r="L14" s="33">
        <v>1</v>
      </c>
      <c r="M14" s="33">
        <v>0</v>
      </c>
      <c r="N14" s="56">
        <v>1</v>
      </c>
      <c r="O14" s="33" t="s">
        <v>47</v>
      </c>
      <c r="P14" s="58">
        <f>Cal_012618_12mm!$Q$3</f>
        <v>1.9020155646116339</v>
      </c>
      <c r="Q14" s="17">
        <f>Cal_012618_12mm!$R$3</f>
        <v>0.48423689193917907</v>
      </c>
      <c r="R14" s="60">
        <v>146.6</v>
      </c>
      <c r="S14" s="59">
        <v>95.89</v>
      </c>
      <c r="T14" s="61">
        <v>0.49299999999999999</v>
      </c>
      <c r="U14" s="78">
        <f t="shared" si="0"/>
        <v>146.107</v>
      </c>
      <c r="V14" s="78">
        <f t="shared" si="1"/>
        <v>95.397000000000006</v>
      </c>
      <c r="W14" s="438">
        <f t="shared" si="2"/>
        <v>0.48391350363856461</v>
      </c>
      <c r="X14" s="438">
        <f t="shared" si="3"/>
        <v>0.33723721953400859</v>
      </c>
      <c r="Y14" s="33">
        <v>20180126</v>
      </c>
      <c r="Z14" s="29" t="s">
        <v>688</v>
      </c>
      <c r="AA14" s="29"/>
      <c r="AB14" s="54" t="s">
        <v>129</v>
      </c>
      <c r="AC14" s="57"/>
      <c r="AD14" s="646" t="s">
        <v>60</v>
      </c>
      <c r="AE14" s="689" t="s">
        <v>1250</v>
      </c>
      <c r="AF14" s="671">
        <v>1</v>
      </c>
      <c r="AG14" s="169">
        <v>0</v>
      </c>
      <c r="AH14" s="389" t="s">
        <v>93</v>
      </c>
      <c r="AI14" s="389"/>
    </row>
    <row r="15" spans="1:35" s="41" customFormat="1" x14ac:dyDescent="0.2">
      <c r="A15" s="55" t="s">
        <v>75</v>
      </c>
      <c r="B15" s="10">
        <v>20170902</v>
      </c>
      <c r="C15" s="133"/>
      <c r="D15" s="33">
        <v>2</v>
      </c>
      <c r="E15" s="133">
        <v>2</v>
      </c>
      <c r="F15" s="33"/>
      <c r="G15" s="33"/>
      <c r="H15" s="56" t="s">
        <v>11</v>
      </c>
      <c r="I15" s="57">
        <v>535</v>
      </c>
      <c r="J15" s="57">
        <v>0</v>
      </c>
      <c r="K15" s="33">
        <v>5</v>
      </c>
      <c r="L15" s="33">
        <v>1</v>
      </c>
      <c r="M15" s="33">
        <v>0</v>
      </c>
      <c r="N15" s="56">
        <v>1</v>
      </c>
      <c r="O15" s="33" t="s">
        <v>47</v>
      </c>
      <c r="P15" s="58">
        <f>Cal_012618_12mm!$Q$3</f>
        <v>1.9020155646116339</v>
      </c>
      <c r="Q15" s="17">
        <f>Cal_012618_12mm!$R$3</f>
        <v>0.48423689193917907</v>
      </c>
      <c r="R15" s="59">
        <v>166.3</v>
      </c>
      <c r="S15" s="60">
        <v>104.5</v>
      </c>
      <c r="T15" s="61">
        <v>0.66032999999999997</v>
      </c>
      <c r="U15" s="78">
        <f t="shared" si="0"/>
        <v>165.63967000000002</v>
      </c>
      <c r="V15" s="78">
        <f t="shared" si="1"/>
        <v>103.83967</v>
      </c>
      <c r="W15" s="438">
        <f t="shared" si="2"/>
        <v>0.58974274353901224</v>
      </c>
      <c r="X15" s="438">
        <f t="shared" si="3"/>
        <v>0.3040801242084154</v>
      </c>
      <c r="Y15" s="33">
        <v>20180126</v>
      </c>
      <c r="Z15" s="29" t="s">
        <v>122</v>
      </c>
      <c r="AA15" s="29"/>
      <c r="AB15" s="54" t="s">
        <v>129</v>
      </c>
      <c r="AC15" s="57"/>
      <c r="AD15" s="646" t="s">
        <v>60</v>
      </c>
      <c r="AE15" s="689" t="s">
        <v>1250</v>
      </c>
      <c r="AF15" s="671">
        <v>1</v>
      </c>
      <c r="AG15" s="169">
        <v>0</v>
      </c>
      <c r="AH15" s="389"/>
      <c r="AI15" s="389"/>
    </row>
    <row r="16" spans="1:35" s="41" customFormat="1" x14ac:dyDescent="0.2">
      <c r="A16" s="55" t="s">
        <v>75</v>
      </c>
      <c r="B16" s="10">
        <v>20170902</v>
      </c>
      <c r="C16" s="133"/>
      <c r="D16" s="33">
        <v>2</v>
      </c>
      <c r="E16" s="133">
        <v>3</v>
      </c>
      <c r="F16" s="33"/>
      <c r="G16" s="33"/>
      <c r="H16" s="56" t="s">
        <v>10</v>
      </c>
      <c r="I16" s="57">
        <v>535</v>
      </c>
      <c r="J16" s="57">
        <v>0</v>
      </c>
      <c r="K16" s="33">
        <v>5</v>
      </c>
      <c r="L16" s="33">
        <v>1</v>
      </c>
      <c r="M16" s="33">
        <v>0</v>
      </c>
      <c r="N16" s="56">
        <v>1</v>
      </c>
      <c r="O16" s="33" t="s">
        <v>47</v>
      </c>
      <c r="P16" s="58">
        <f>Cal_012618_12mm!$Q$3</f>
        <v>1.9020155646116339</v>
      </c>
      <c r="Q16" s="17">
        <f>Cal_012618_12mm!$R$3</f>
        <v>0.48423689193917907</v>
      </c>
      <c r="R16" s="59">
        <v>371.7</v>
      </c>
      <c r="S16" s="60">
        <v>234.1</v>
      </c>
      <c r="T16" s="61">
        <v>0.66032999999999997</v>
      </c>
      <c r="U16" s="78">
        <f t="shared" si="0"/>
        <v>371.03967</v>
      </c>
      <c r="V16" s="78">
        <f t="shared" si="1"/>
        <v>233.43967000000001</v>
      </c>
      <c r="W16" s="438">
        <f t="shared" si="2"/>
        <v>1.3130841668441433</v>
      </c>
      <c r="X16" s="438">
        <f t="shared" si="3"/>
        <v>0.69629929215002717</v>
      </c>
      <c r="Y16" s="33">
        <v>20180126</v>
      </c>
      <c r="Z16" s="29" t="s">
        <v>122</v>
      </c>
      <c r="AA16" s="29"/>
      <c r="AB16" s="54" t="s">
        <v>129</v>
      </c>
      <c r="AC16" s="57"/>
      <c r="AD16" s="646" t="s">
        <v>60</v>
      </c>
      <c r="AE16" s="689" t="s">
        <v>1250</v>
      </c>
      <c r="AF16" s="671">
        <v>1</v>
      </c>
      <c r="AG16" s="169">
        <v>0</v>
      </c>
      <c r="AH16" s="389"/>
      <c r="AI16" s="389"/>
    </row>
    <row r="17" spans="1:35" s="41" customFormat="1" x14ac:dyDescent="0.2">
      <c r="A17" s="55" t="s">
        <v>75</v>
      </c>
      <c r="B17" s="10">
        <v>20170902</v>
      </c>
      <c r="C17" s="133"/>
      <c r="D17" s="33">
        <v>2</v>
      </c>
      <c r="E17" s="133">
        <v>3</v>
      </c>
      <c r="F17" s="33"/>
      <c r="G17" s="33"/>
      <c r="H17" s="56" t="s">
        <v>11</v>
      </c>
      <c r="I17" s="57">
        <v>535</v>
      </c>
      <c r="J17" s="57">
        <v>0</v>
      </c>
      <c r="K17" s="33">
        <v>5</v>
      </c>
      <c r="L17" s="33">
        <v>1</v>
      </c>
      <c r="M17" s="33">
        <v>0</v>
      </c>
      <c r="N17" s="56">
        <v>1</v>
      </c>
      <c r="O17" s="33" t="s">
        <v>47</v>
      </c>
      <c r="P17" s="58">
        <f>Cal_012618_12mm!$Q$3</f>
        <v>1.9020155646116339</v>
      </c>
      <c r="Q17" s="17">
        <f>Cal_012618_12mm!$R$3</f>
        <v>0.48423689193917907</v>
      </c>
      <c r="R17" s="59">
        <v>384.7</v>
      </c>
      <c r="S17" s="60">
        <v>239.3</v>
      </c>
      <c r="T17" s="61">
        <v>0.66032999999999997</v>
      </c>
      <c r="U17" s="78">
        <f t="shared" si="0"/>
        <v>384.03967</v>
      </c>
      <c r="V17" s="78">
        <f t="shared" si="1"/>
        <v>238.63967000000002</v>
      </c>
      <c r="W17" s="438">
        <f t="shared" si="2"/>
        <v>1.3875177169995525</v>
      </c>
      <c r="X17" s="438">
        <f t="shared" si="3"/>
        <v>0.66662588917427124</v>
      </c>
      <c r="Y17" s="33">
        <v>20180126</v>
      </c>
      <c r="Z17" s="29" t="s">
        <v>122</v>
      </c>
      <c r="AA17" s="29"/>
      <c r="AB17" s="54" t="s">
        <v>129</v>
      </c>
      <c r="AC17" s="57"/>
      <c r="AD17" s="646" t="s">
        <v>60</v>
      </c>
      <c r="AE17" s="689" t="s">
        <v>1250</v>
      </c>
      <c r="AF17" s="671">
        <v>1</v>
      </c>
      <c r="AG17" s="169">
        <v>0</v>
      </c>
      <c r="AH17" s="389"/>
      <c r="AI17" s="389"/>
    </row>
    <row r="18" spans="1:35" s="41" customFormat="1" x14ac:dyDescent="0.2">
      <c r="A18" s="55" t="s">
        <v>75</v>
      </c>
      <c r="B18" s="10">
        <v>20170902</v>
      </c>
      <c r="C18" s="133"/>
      <c r="D18" s="33">
        <v>2</v>
      </c>
      <c r="E18" s="133">
        <v>4</v>
      </c>
      <c r="F18" s="33"/>
      <c r="G18" s="33"/>
      <c r="H18" s="56" t="s">
        <v>10</v>
      </c>
      <c r="I18" s="57">
        <v>535</v>
      </c>
      <c r="J18" s="57">
        <v>0</v>
      </c>
      <c r="K18" s="33">
        <v>5</v>
      </c>
      <c r="L18" s="33">
        <v>1</v>
      </c>
      <c r="M18" s="33">
        <v>0</v>
      </c>
      <c r="N18" s="56">
        <v>1</v>
      </c>
      <c r="O18" s="33" t="s">
        <v>47</v>
      </c>
      <c r="P18" s="58">
        <f>Cal_012618_12mm!$Q$3</f>
        <v>1.9020155646116339</v>
      </c>
      <c r="Q18" s="17">
        <f>Cal_012618_12mm!$R$3</f>
        <v>0.48423689193917907</v>
      </c>
      <c r="R18" s="59">
        <v>335</v>
      </c>
      <c r="S18" s="60">
        <v>208.4</v>
      </c>
      <c r="T18" s="61">
        <v>0.66032999999999997</v>
      </c>
      <c r="U18" s="78">
        <f t="shared" si="0"/>
        <v>334.33967000000001</v>
      </c>
      <c r="V18" s="78">
        <f t="shared" si="1"/>
        <v>207.73967000000002</v>
      </c>
      <c r="W18" s="438">
        <f t="shared" si="2"/>
        <v>1.2081137755993352</v>
      </c>
      <c r="X18" s="438">
        <f t="shared" si="3"/>
        <v>0.58005126368001036</v>
      </c>
      <c r="Y18" s="33">
        <v>20180126</v>
      </c>
      <c r="Z18" s="29" t="s">
        <v>122</v>
      </c>
      <c r="AA18" s="29"/>
      <c r="AB18" s="54" t="s">
        <v>129</v>
      </c>
      <c r="AC18" s="57"/>
      <c r="AD18" s="646" t="s">
        <v>60</v>
      </c>
      <c r="AE18" s="689" t="s">
        <v>1250</v>
      </c>
      <c r="AF18" s="671">
        <v>1</v>
      </c>
      <c r="AG18" s="169">
        <v>0</v>
      </c>
      <c r="AH18" s="389"/>
      <c r="AI18" s="389"/>
    </row>
    <row r="19" spans="1:35" s="41" customFormat="1" x14ac:dyDescent="0.2">
      <c r="A19" s="55" t="s">
        <v>75</v>
      </c>
      <c r="B19" s="10">
        <v>20170902</v>
      </c>
      <c r="C19" s="133"/>
      <c r="D19" s="33">
        <v>2</v>
      </c>
      <c r="E19" s="133">
        <v>4</v>
      </c>
      <c r="F19" s="33"/>
      <c r="G19" s="33"/>
      <c r="H19" s="56" t="s">
        <v>11</v>
      </c>
      <c r="I19" s="57">
        <v>535</v>
      </c>
      <c r="J19" s="57">
        <v>0</v>
      </c>
      <c r="K19" s="33">
        <v>5</v>
      </c>
      <c r="L19" s="33">
        <v>1</v>
      </c>
      <c r="M19" s="33">
        <v>0</v>
      </c>
      <c r="N19" s="56">
        <v>1</v>
      </c>
      <c r="O19" s="33" t="s">
        <v>47</v>
      </c>
      <c r="P19" s="58">
        <f>Cal_012618_12mm!$Q$3</f>
        <v>1.9020155646116339</v>
      </c>
      <c r="Q19" s="17">
        <f>Cal_012618_12mm!$R$3</f>
        <v>0.48423689193917907</v>
      </c>
      <c r="R19" s="59">
        <v>330.9</v>
      </c>
      <c r="S19" s="60">
        <v>208.5</v>
      </c>
      <c r="T19" s="61">
        <v>0.66032999999999997</v>
      </c>
      <c r="U19" s="78">
        <f t="shared" si="0"/>
        <v>330.23966999999999</v>
      </c>
      <c r="V19" s="78">
        <f t="shared" si="1"/>
        <v>207.83967000000001</v>
      </c>
      <c r="W19" s="438">
        <f t="shared" si="2"/>
        <v>1.1680341716694993</v>
      </c>
      <c r="X19" s="438">
        <f t="shared" si="3"/>
        <v>0.62099163967099336</v>
      </c>
      <c r="Y19" s="33">
        <v>20180126</v>
      </c>
      <c r="Z19" s="29" t="s">
        <v>122</v>
      </c>
      <c r="AA19" s="29"/>
      <c r="AB19" s="54" t="s">
        <v>129</v>
      </c>
      <c r="AC19" s="57"/>
      <c r="AD19" s="646" t="s">
        <v>60</v>
      </c>
      <c r="AE19" s="689" t="s">
        <v>1250</v>
      </c>
      <c r="AF19" s="671">
        <v>1</v>
      </c>
      <c r="AG19" s="169">
        <v>0</v>
      </c>
      <c r="AH19" s="389"/>
      <c r="AI19" s="389"/>
    </row>
    <row r="20" spans="1:35" s="41" customFormat="1" x14ac:dyDescent="0.2">
      <c r="A20" s="55" t="s">
        <v>75</v>
      </c>
      <c r="B20" s="10">
        <v>20170902</v>
      </c>
      <c r="C20" s="133"/>
      <c r="D20" s="33">
        <v>2</v>
      </c>
      <c r="E20" s="133">
        <v>5</v>
      </c>
      <c r="F20" s="33"/>
      <c r="G20" s="33"/>
      <c r="H20" s="56" t="s">
        <v>10</v>
      </c>
      <c r="I20" s="57">
        <v>535</v>
      </c>
      <c r="J20" s="57">
        <v>0</v>
      </c>
      <c r="K20" s="33">
        <v>5</v>
      </c>
      <c r="L20" s="33">
        <v>1</v>
      </c>
      <c r="M20" s="33">
        <v>0</v>
      </c>
      <c r="N20" s="56">
        <v>1</v>
      </c>
      <c r="O20" s="33" t="s">
        <v>47</v>
      </c>
      <c r="P20" s="58">
        <f>Cal_012618_12mm!$Q$3</f>
        <v>1.9020155646116339</v>
      </c>
      <c r="Q20" s="17">
        <f>Cal_012618_12mm!$R$3</f>
        <v>0.48423689193917907</v>
      </c>
      <c r="R20" s="59">
        <v>217.4</v>
      </c>
      <c r="S20" s="60">
        <v>134</v>
      </c>
      <c r="T20" s="61">
        <v>0.66032999999999997</v>
      </c>
      <c r="U20" s="78">
        <f t="shared" ref="U20:U26" si="4">(R20-T20)*(L20+M20)/L20</f>
        <v>216.73967000000002</v>
      </c>
      <c r="V20" s="78">
        <f t="shared" ref="V20:V26" si="5">(S20-T20)*(L20+M20)/L20</f>
        <v>133.33967000000001</v>
      </c>
      <c r="W20" s="438">
        <f t="shared" ref="W20:W26" si="6">(Q20*P20/(P20-1)*(U20-V20)*(K20)/I20)/N20</f>
        <v>0.79586642089245319</v>
      </c>
      <c r="X20" s="438">
        <f t="shared" ref="X20:X26" si="7">(Q20*P20/(P20-1)*(P20*V20-U20)*(K20)/I20)/N20</f>
        <v>0.35188420489339217</v>
      </c>
      <c r="Y20" s="33">
        <v>20180126</v>
      </c>
      <c r="Z20" s="29" t="s">
        <v>122</v>
      </c>
      <c r="AA20" s="29"/>
      <c r="AB20" s="54" t="s">
        <v>129</v>
      </c>
      <c r="AC20" s="57"/>
      <c r="AD20" s="646" t="s">
        <v>60</v>
      </c>
      <c r="AE20" s="689" t="s">
        <v>1250</v>
      </c>
      <c r="AF20" s="671">
        <v>1</v>
      </c>
      <c r="AG20" s="169">
        <v>0</v>
      </c>
      <c r="AH20" s="389"/>
      <c r="AI20" s="389"/>
    </row>
    <row r="21" spans="1:35" s="41" customFormat="1" x14ac:dyDescent="0.2">
      <c r="A21" s="55" t="s">
        <v>75</v>
      </c>
      <c r="B21" s="10">
        <v>20170902</v>
      </c>
      <c r="C21" s="133"/>
      <c r="D21" s="33">
        <v>2</v>
      </c>
      <c r="E21" s="133">
        <v>5</v>
      </c>
      <c r="F21" s="33"/>
      <c r="G21" s="33"/>
      <c r="H21" s="56" t="s">
        <v>11</v>
      </c>
      <c r="I21" s="57">
        <v>535</v>
      </c>
      <c r="J21" s="57">
        <v>0</v>
      </c>
      <c r="K21" s="33">
        <v>5</v>
      </c>
      <c r="L21" s="33">
        <v>1</v>
      </c>
      <c r="M21" s="33">
        <v>0</v>
      </c>
      <c r="N21" s="56">
        <v>1</v>
      </c>
      <c r="O21" s="9" t="str">
        <f>Cal_110119!$P$3</f>
        <v>Cal_110119</v>
      </c>
      <c r="P21" s="17">
        <f>Cal_110119!$Q$3</f>
        <v>1.8682000000000001</v>
      </c>
      <c r="Q21" s="17">
        <f>Cal_110119!$R$3</f>
        <v>0.51219999999999999</v>
      </c>
      <c r="R21" s="60">
        <v>187.4</v>
      </c>
      <c r="S21" s="59">
        <v>118.4</v>
      </c>
      <c r="T21" s="32">
        <v>0.78916666666666657</v>
      </c>
      <c r="U21" s="78">
        <f t="shared" si="4"/>
        <v>186.61083333333335</v>
      </c>
      <c r="V21" s="78">
        <f t="shared" si="5"/>
        <v>117.61083333333335</v>
      </c>
      <c r="W21" s="438">
        <f t="shared" si="6"/>
        <v>0.71073626129471867</v>
      </c>
      <c r="X21" s="438">
        <f t="shared" si="7"/>
        <v>0.34104757267194818</v>
      </c>
      <c r="Y21" s="9">
        <f>Cal_110119!$O$3</f>
        <v>20181101</v>
      </c>
      <c r="Z21" s="29" t="s">
        <v>306</v>
      </c>
      <c r="AA21" s="29"/>
      <c r="AB21" s="54" t="s">
        <v>129</v>
      </c>
      <c r="AC21" s="57"/>
      <c r="AD21" s="646" t="s">
        <v>60</v>
      </c>
      <c r="AE21" s="689" t="s">
        <v>1250</v>
      </c>
      <c r="AF21" s="671">
        <v>1</v>
      </c>
      <c r="AG21" s="169">
        <v>0</v>
      </c>
      <c r="AH21" s="466"/>
      <c r="AI21" s="389"/>
    </row>
    <row r="22" spans="1:35" s="41" customFormat="1" x14ac:dyDescent="0.2">
      <c r="A22" s="55" t="s">
        <v>75</v>
      </c>
      <c r="B22" s="10">
        <v>20170902</v>
      </c>
      <c r="C22" s="133"/>
      <c r="D22" s="33">
        <v>2</v>
      </c>
      <c r="E22" s="133">
        <v>6</v>
      </c>
      <c r="F22" s="33"/>
      <c r="G22" s="33"/>
      <c r="H22" s="56" t="s">
        <v>10</v>
      </c>
      <c r="I22" s="57">
        <v>540</v>
      </c>
      <c r="J22" s="57">
        <v>0</v>
      </c>
      <c r="K22" s="33">
        <v>5</v>
      </c>
      <c r="L22" s="33">
        <v>1</v>
      </c>
      <c r="M22" s="33">
        <v>0</v>
      </c>
      <c r="N22" s="56">
        <v>1</v>
      </c>
      <c r="O22" s="33" t="s">
        <v>47</v>
      </c>
      <c r="P22" s="58">
        <f>Cal_012618_12mm!$Q$3</f>
        <v>1.9020155646116339</v>
      </c>
      <c r="Q22" s="58">
        <f>Cal_012618_12mm!$R$3</f>
        <v>0.48423689193917907</v>
      </c>
      <c r="R22" s="60">
        <v>192.6</v>
      </c>
      <c r="S22" s="59">
        <v>116.7</v>
      </c>
      <c r="T22" s="32">
        <v>0.78916666666666657</v>
      </c>
      <c r="U22" s="78">
        <f t="shared" si="4"/>
        <v>191.81083333333333</v>
      </c>
      <c r="V22" s="78">
        <f t="shared" si="5"/>
        <v>115.91083333333333</v>
      </c>
      <c r="W22" s="438">
        <f t="shared" si="6"/>
        <v>0.71758925792631223</v>
      </c>
      <c r="X22" s="438">
        <f t="shared" si="7"/>
        <v>0.27090058838714842</v>
      </c>
      <c r="Y22" s="33">
        <v>20180126</v>
      </c>
      <c r="Z22" s="29" t="s">
        <v>140</v>
      </c>
      <c r="AA22" s="29"/>
      <c r="AB22" s="54" t="s">
        <v>129</v>
      </c>
      <c r="AC22" s="57"/>
      <c r="AD22" s="646" t="s">
        <v>60</v>
      </c>
      <c r="AE22" s="689" t="s">
        <v>1250</v>
      </c>
      <c r="AF22" s="671">
        <v>3</v>
      </c>
      <c r="AG22" s="169">
        <v>1</v>
      </c>
      <c r="AH22" s="389" t="s">
        <v>703</v>
      </c>
      <c r="AI22" s="389"/>
    </row>
    <row r="23" spans="1:35" s="41" customFormat="1" ht="12" customHeight="1" x14ac:dyDescent="0.2">
      <c r="A23" s="55" t="s">
        <v>75</v>
      </c>
      <c r="B23" s="10">
        <v>20170902</v>
      </c>
      <c r="C23" s="133"/>
      <c r="D23" s="33">
        <v>2</v>
      </c>
      <c r="E23" s="133">
        <v>6</v>
      </c>
      <c r="F23" s="33"/>
      <c r="G23" s="33"/>
      <c r="H23" s="56" t="s">
        <v>11</v>
      </c>
      <c r="I23" s="57">
        <v>540</v>
      </c>
      <c r="J23" s="57">
        <v>0</v>
      </c>
      <c r="K23" s="33">
        <v>5</v>
      </c>
      <c r="L23" s="33">
        <v>1</v>
      </c>
      <c r="M23" s="33">
        <v>0</v>
      </c>
      <c r="N23" s="56">
        <v>1</v>
      </c>
      <c r="O23" s="33" t="s">
        <v>47</v>
      </c>
      <c r="P23" s="58">
        <f>Cal_012618_12mm!$Q$3</f>
        <v>1.9020155646116339</v>
      </c>
      <c r="Q23" s="58">
        <f>Cal_012618_12mm!$R$3</f>
        <v>0.48423689193917907</v>
      </c>
      <c r="R23" s="60">
        <v>185.6</v>
      </c>
      <c r="S23" s="59">
        <v>112.8</v>
      </c>
      <c r="T23" s="61">
        <v>0.87932999999999995</v>
      </c>
      <c r="U23" s="78">
        <f t="shared" si="4"/>
        <v>184.72066999999998</v>
      </c>
      <c r="V23" s="78">
        <f t="shared" si="5"/>
        <v>111.92067</v>
      </c>
      <c r="W23" s="438">
        <f t="shared" si="6"/>
        <v>0.68828060575804373</v>
      </c>
      <c r="X23" s="438">
        <f t="shared" si="7"/>
        <v>0.2661810498617177</v>
      </c>
      <c r="Y23" s="33">
        <v>20180126</v>
      </c>
      <c r="Z23" s="29" t="s">
        <v>140</v>
      </c>
      <c r="AA23" s="29"/>
      <c r="AB23" s="54" t="s">
        <v>129</v>
      </c>
      <c r="AC23" s="57"/>
      <c r="AD23" s="646" t="s">
        <v>60</v>
      </c>
      <c r="AE23" s="689" t="s">
        <v>1250</v>
      </c>
      <c r="AF23" s="671">
        <v>1</v>
      </c>
      <c r="AG23" s="169">
        <v>1</v>
      </c>
      <c r="AH23" s="467"/>
      <c r="AI23" s="389"/>
    </row>
    <row r="24" spans="1:35" s="41" customFormat="1" x14ac:dyDescent="0.2">
      <c r="A24" s="55" t="s">
        <v>75</v>
      </c>
      <c r="B24" s="10">
        <v>20170902</v>
      </c>
      <c r="C24" s="133"/>
      <c r="D24" s="33">
        <v>2</v>
      </c>
      <c r="E24" s="133">
        <v>6</v>
      </c>
      <c r="F24" s="131"/>
      <c r="G24" s="131"/>
      <c r="H24" s="30" t="s">
        <v>10</v>
      </c>
      <c r="I24" s="57">
        <v>540</v>
      </c>
      <c r="J24" s="10">
        <v>10</v>
      </c>
      <c r="K24" s="33">
        <v>5</v>
      </c>
      <c r="L24" s="33">
        <v>1</v>
      </c>
      <c r="M24" s="33">
        <v>0</v>
      </c>
      <c r="N24" s="56">
        <v>1</v>
      </c>
      <c r="O24" s="33" t="s">
        <v>47</v>
      </c>
      <c r="P24" s="58">
        <f>Cal_012618_12mm!$Q$3</f>
        <v>1.9020155646116339</v>
      </c>
      <c r="Q24" s="58">
        <f>Cal_012618_12mm!$R$3</f>
        <v>0.48423689193917907</v>
      </c>
      <c r="R24" s="60">
        <v>165</v>
      </c>
      <c r="S24" s="59">
        <v>100.7</v>
      </c>
      <c r="T24" s="61">
        <v>0.49299999999999999</v>
      </c>
      <c r="U24" s="78">
        <f t="shared" si="4"/>
        <v>164.50700000000001</v>
      </c>
      <c r="V24" s="78">
        <f t="shared" si="5"/>
        <v>100.20700000000001</v>
      </c>
      <c r="W24" s="438">
        <f t="shared" si="6"/>
        <v>0.60791817239343704</v>
      </c>
      <c r="X24" s="438">
        <f t="shared" si="7"/>
        <v>0.24664907711185494</v>
      </c>
      <c r="Y24" s="33">
        <v>20180126</v>
      </c>
      <c r="Z24" s="29" t="s">
        <v>688</v>
      </c>
      <c r="AA24" s="29"/>
      <c r="AB24" s="54" t="s">
        <v>129</v>
      </c>
      <c r="AC24" s="57"/>
      <c r="AD24" s="646" t="s">
        <v>60</v>
      </c>
      <c r="AE24" s="689" t="s">
        <v>1250</v>
      </c>
      <c r="AF24" s="671">
        <v>1</v>
      </c>
      <c r="AG24" s="169">
        <v>1</v>
      </c>
      <c r="AH24" s="466"/>
      <c r="AI24" s="389"/>
    </row>
    <row r="25" spans="1:35" s="41" customFormat="1" x14ac:dyDescent="0.2">
      <c r="A25" s="55" t="s">
        <v>75</v>
      </c>
      <c r="B25" s="10">
        <v>20170902</v>
      </c>
      <c r="C25" s="133"/>
      <c r="D25" s="33">
        <v>2</v>
      </c>
      <c r="E25" s="133">
        <v>6</v>
      </c>
      <c r="F25" s="33"/>
      <c r="G25" s="33"/>
      <c r="H25" s="30" t="s">
        <v>11</v>
      </c>
      <c r="I25" s="57">
        <v>540</v>
      </c>
      <c r="J25" s="10">
        <v>10</v>
      </c>
      <c r="K25" s="33">
        <v>5</v>
      </c>
      <c r="L25" s="33">
        <v>1</v>
      </c>
      <c r="M25" s="33">
        <v>0</v>
      </c>
      <c r="N25" s="56">
        <v>1</v>
      </c>
      <c r="O25" s="9" t="str">
        <f>Cal_110119!$P$3</f>
        <v>Cal_110119</v>
      </c>
      <c r="P25" s="17">
        <f>Cal_110119!$Q$3</f>
        <v>1.8682000000000001</v>
      </c>
      <c r="Q25" s="17">
        <f>Cal_110119!$R$3</f>
        <v>0.51219999999999999</v>
      </c>
      <c r="R25" s="60">
        <v>158.4</v>
      </c>
      <c r="S25" s="59">
        <v>100.4</v>
      </c>
      <c r="T25" s="61">
        <v>0.87932999999999995</v>
      </c>
      <c r="U25" s="78">
        <f t="shared" si="4"/>
        <v>157.52067</v>
      </c>
      <c r="V25" s="78">
        <f t="shared" si="5"/>
        <v>99.52067000000001</v>
      </c>
      <c r="W25" s="438">
        <f t="shared" si="6"/>
        <v>0.5918987168001909</v>
      </c>
      <c r="X25" s="438">
        <f t="shared" si="7"/>
        <v>0.28986551411153888</v>
      </c>
      <c r="Y25" s="9">
        <f>Cal_110119!$O$3</f>
        <v>20181101</v>
      </c>
      <c r="Z25" s="29" t="s">
        <v>306</v>
      </c>
      <c r="AA25" s="29"/>
      <c r="AB25" s="54" t="s">
        <v>129</v>
      </c>
      <c r="AC25" s="57"/>
      <c r="AD25" s="646" t="s">
        <v>60</v>
      </c>
      <c r="AE25" s="689" t="s">
        <v>1250</v>
      </c>
      <c r="AF25" s="671">
        <v>3</v>
      </c>
      <c r="AG25" s="169">
        <v>1</v>
      </c>
      <c r="AH25" s="389" t="s">
        <v>701</v>
      </c>
      <c r="AI25" s="389"/>
    </row>
    <row r="26" spans="1:35" s="40" customFormat="1" x14ac:dyDescent="0.2">
      <c r="A26" s="27" t="s">
        <v>75</v>
      </c>
      <c r="B26" s="10">
        <v>20170902</v>
      </c>
      <c r="C26" s="133"/>
      <c r="D26" s="9">
        <v>3</v>
      </c>
      <c r="E26" s="133">
        <v>1</v>
      </c>
      <c r="F26" s="9"/>
      <c r="G26" s="9"/>
      <c r="H26" s="30" t="s">
        <v>10</v>
      </c>
      <c r="I26" s="10">
        <v>535</v>
      </c>
      <c r="J26" s="10">
        <v>0</v>
      </c>
      <c r="K26" s="9">
        <v>5</v>
      </c>
      <c r="L26" s="9">
        <v>1</v>
      </c>
      <c r="M26" s="9">
        <v>0</v>
      </c>
      <c r="N26" s="30">
        <v>1</v>
      </c>
      <c r="O26" s="9" t="s">
        <v>47</v>
      </c>
      <c r="P26" s="17">
        <f>Cal_012618_12mm!$Q$3</f>
        <v>1.9020155646116339</v>
      </c>
      <c r="Q26" s="17">
        <f>Cal_012618_12mm!$R$3</f>
        <v>0.48423689193917907</v>
      </c>
      <c r="R26" s="31">
        <v>103.9</v>
      </c>
      <c r="S26" s="13">
        <v>71.56</v>
      </c>
      <c r="T26" s="62">
        <v>0.87932999999999995</v>
      </c>
      <c r="U26" s="78">
        <f t="shared" si="4"/>
        <v>103.02067000000001</v>
      </c>
      <c r="V26" s="78">
        <f t="shared" si="5"/>
        <v>70.680670000000006</v>
      </c>
      <c r="W26" s="438">
        <f t="shared" si="6"/>
        <v>0.3086129502597354</v>
      </c>
      <c r="X26" s="438">
        <f t="shared" si="7"/>
        <v>0.29978650973189974</v>
      </c>
      <c r="Y26" s="9">
        <v>20180126</v>
      </c>
      <c r="Z26" s="54" t="s">
        <v>140</v>
      </c>
      <c r="AA26" s="54"/>
      <c r="AB26" s="54" t="s">
        <v>129</v>
      </c>
      <c r="AC26" s="10"/>
      <c r="AD26" s="645" t="s">
        <v>60</v>
      </c>
      <c r="AE26" s="689" t="s">
        <v>1250</v>
      </c>
      <c r="AF26" s="671">
        <v>3</v>
      </c>
      <c r="AG26" s="169">
        <v>1</v>
      </c>
      <c r="AH26" s="388" t="s">
        <v>690</v>
      </c>
      <c r="AI26" s="388"/>
    </row>
    <row r="27" spans="1:35" s="40" customFormat="1" x14ac:dyDescent="0.2">
      <c r="A27" s="27" t="s">
        <v>75</v>
      </c>
      <c r="B27" s="10">
        <v>20170902</v>
      </c>
      <c r="C27" s="133"/>
      <c r="D27" s="9">
        <v>3</v>
      </c>
      <c r="E27" s="133">
        <v>1</v>
      </c>
      <c r="F27" s="9"/>
      <c r="G27" s="9"/>
      <c r="H27" s="30" t="s">
        <v>11</v>
      </c>
      <c r="I27" s="10">
        <v>535</v>
      </c>
      <c r="J27" s="10">
        <v>0</v>
      </c>
      <c r="K27" s="9">
        <v>5</v>
      </c>
      <c r="L27" s="9">
        <v>1</v>
      </c>
      <c r="M27" s="9">
        <v>0</v>
      </c>
      <c r="N27" s="30">
        <v>1</v>
      </c>
      <c r="O27" s="9" t="s">
        <v>47</v>
      </c>
      <c r="P27" s="17">
        <f>Cal_012618_12mm!$Q$3</f>
        <v>1.9020155646116339</v>
      </c>
      <c r="Q27" s="17">
        <f>Cal_012618_12mm!$R$3</f>
        <v>0.48423689193917907</v>
      </c>
      <c r="R27" s="13">
        <v>108</v>
      </c>
      <c r="S27" s="31">
        <v>77.8</v>
      </c>
      <c r="T27" s="32">
        <v>0.66032999999999997</v>
      </c>
      <c r="U27" s="78">
        <f t="shared" si="0"/>
        <v>107.33967</v>
      </c>
      <c r="V27" s="78">
        <f t="shared" si="1"/>
        <v>77.139669999999995</v>
      </c>
      <c r="W27" s="438">
        <f t="shared" si="2"/>
        <v>0.2881914377812001</v>
      </c>
      <c r="X27" s="438">
        <f t="shared" si="3"/>
        <v>0.37580528963993104</v>
      </c>
      <c r="Y27" s="9">
        <v>20180126</v>
      </c>
      <c r="Z27" s="54" t="s">
        <v>122</v>
      </c>
      <c r="AA27" s="54"/>
      <c r="AB27" s="54" t="s">
        <v>129</v>
      </c>
      <c r="AC27" s="10"/>
      <c r="AD27" s="645" t="s">
        <v>60</v>
      </c>
      <c r="AE27" s="689" t="s">
        <v>1250</v>
      </c>
      <c r="AF27" s="671">
        <v>1</v>
      </c>
      <c r="AG27" s="169">
        <v>0</v>
      </c>
      <c r="AH27" s="388"/>
      <c r="AI27" s="388"/>
    </row>
    <row r="28" spans="1:35" s="40" customFormat="1" x14ac:dyDescent="0.2">
      <c r="A28" s="27" t="s">
        <v>75</v>
      </c>
      <c r="B28" s="10">
        <v>20170902</v>
      </c>
      <c r="C28" s="133"/>
      <c r="D28" s="9">
        <v>3</v>
      </c>
      <c r="E28" s="133">
        <v>2</v>
      </c>
      <c r="F28" s="9"/>
      <c r="G28" s="9"/>
      <c r="H28" s="30" t="s">
        <v>10</v>
      </c>
      <c r="I28" s="10">
        <v>535</v>
      </c>
      <c r="J28" s="10">
        <v>0</v>
      </c>
      <c r="K28" s="9">
        <v>5</v>
      </c>
      <c r="L28" s="9">
        <v>1</v>
      </c>
      <c r="M28" s="9">
        <v>0</v>
      </c>
      <c r="N28" s="30">
        <v>1</v>
      </c>
      <c r="O28" s="9" t="s">
        <v>47</v>
      </c>
      <c r="P28" s="17">
        <f>Cal_012618_12mm!$Q$3</f>
        <v>1.9020155646116339</v>
      </c>
      <c r="Q28" s="17">
        <f>Cal_012618_12mm!$R$3</f>
        <v>0.48423689193917907</v>
      </c>
      <c r="R28" s="31">
        <v>124.7</v>
      </c>
      <c r="S28" s="13">
        <v>83.43</v>
      </c>
      <c r="T28" s="32">
        <v>0.66032999999999997</v>
      </c>
      <c r="U28" s="78">
        <f>(R28-T28)*(L28+M28)/L28</f>
        <v>124.03967</v>
      </c>
      <c r="V28" s="78">
        <f>(S28-T28)*(L28+M28)/L28</f>
        <v>82.769670000000005</v>
      </c>
      <c r="W28" s="438">
        <f>(Q28*P28/(P28-1)*(U28-V28)*(K28)/I28)/N28</f>
        <v>0.39382982242483855</v>
      </c>
      <c r="X28" s="438">
        <f>(Q28*P28/(P28-1)*(P28*V28-U28)*(K28)/I28)/N28</f>
        <v>0.31862837203887889</v>
      </c>
      <c r="Y28" s="9">
        <v>20180126</v>
      </c>
      <c r="Z28" s="54" t="s">
        <v>122</v>
      </c>
      <c r="AA28" s="54"/>
      <c r="AB28" s="54" t="s">
        <v>129</v>
      </c>
      <c r="AC28" s="10"/>
      <c r="AD28" s="645" t="s">
        <v>60</v>
      </c>
      <c r="AE28" s="689" t="s">
        <v>1250</v>
      </c>
      <c r="AF28" s="671">
        <v>3</v>
      </c>
      <c r="AG28" s="169">
        <v>0</v>
      </c>
      <c r="AH28" s="388" t="s">
        <v>689</v>
      </c>
      <c r="AI28" s="388"/>
    </row>
    <row r="29" spans="1:35" s="40" customFormat="1" x14ac:dyDescent="0.2">
      <c r="A29" s="27" t="s">
        <v>75</v>
      </c>
      <c r="B29" s="10">
        <v>20170902</v>
      </c>
      <c r="C29" s="133"/>
      <c r="D29" s="9">
        <v>3</v>
      </c>
      <c r="E29" s="133">
        <v>2</v>
      </c>
      <c r="F29" s="9"/>
      <c r="G29" s="9"/>
      <c r="H29" s="30" t="s">
        <v>11</v>
      </c>
      <c r="I29" s="10">
        <v>535</v>
      </c>
      <c r="J29" s="10">
        <v>0</v>
      </c>
      <c r="K29" s="9">
        <v>5</v>
      </c>
      <c r="L29" s="9">
        <v>1</v>
      </c>
      <c r="M29" s="9">
        <v>0</v>
      </c>
      <c r="N29" s="30">
        <v>1</v>
      </c>
      <c r="O29" s="9" t="s">
        <v>47</v>
      </c>
      <c r="P29" s="17">
        <f>Cal_012618_12mm!$Q$3</f>
        <v>1.9020155646116339</v>
      </c>
      <c r="Q29" s="17">
        <f>Cal_012618_12mm!$R$3</f>
        <v>0.48423689193917907</v>
      </c>
      <c r="R29" s="31">
        <v>123.4</v>
      </c>
      <c r="S29" s="13">
        <v>82.22</v>
      </c>
      <c r="T29" s="32">
        <v>0.87932999999999995</v>
      </c>
      <c r="U29" s="78">
        <f t="shared" si="0"/>
        <v>122.52067000000001</v>
      </c>
      <c r="V29" s="78">
        <f t="shared" si="1"/>
        <v>81.340670000000003</v>
      </c>
      <c r="W29" s="438">
        <f t="shared" si="2"/>
        <v>0.39297097376919937</v>
      </c>
      <c r="X29" s="438">
        <f t="shared" si="3"/>
        <v>0.30718678794072496</v>
      </c>
      <c r="Y29" s="9">
        <v>20180126</v>
      </c>
      <c r="Z29" s="54" t="s">
        <v>140</v>
      </c>
      <c r="AA29" s="54"/>
      <c r="AB29" s="54" t="s">
        <v>129</v>
      </c>
      <c r="AC29" s="10"/>
      <c r="AD29" s="645" t="s">
        <v>60</v>
      </c>
      <c r="AE29" s="689" t="s">
        <v>1250</v>
      </c>
      <c r="AF29" s="671">
        <v>1</v>
      </c>
      <c r="AG29" s="169">
        <v>0</v>
      </c>
      <c r="AH29" s="388" t="s">
        <v>123</v>
      </c>
      <c r="AI29" s="388"/>
    </row>
    <row r="30" spans="1:35" s="40" customFormat="1" x14ac:dyDescent="0.2">
      <c r="A30" s="27" t="s">
        <v>75</v>
      </c>
      <c r="B30" s="10">
        <v>20170902</v>
      </c>
      <c r="C30" s="133"/>
      <c r="D30" s="9">
        <v>3</v>
      </c>
      <c r="E30" s="133">
        <v>3</v>
      </c>
      <c r="F30" s="9"/>
      <c r="G30" s="9"/>
      <c r="H30" s="30" t="s">
        <v>10</v>
      </c>
      <c r="I30" s="10">
        <v>535</v>
      </c>
      <c r="J30" s="10">
        <v>0</v>
      </c>
      <c r="K30" s="9">
        <v>5</v>
      </c>
      <c r="L30" s="9">
        <v>1</v>
      </c>
      <c r="M30" s="9">
        <v>0</v>
      </c>
      <c r="N30" s="30">
        <v>1</v>
      </c>
      <c r="O30" s="9" t="s">
        <v>47</v>
      </c>
      <c r="P30" s="17">
        <f>Cal_012618_12mm!$Q$3</f>
        <v>1.9020155646116339</v>
      </c>
      <c r="Q30" s="17">
        <f>Cal_012618_12mm!$R$3</f>
        <v>0.48423689193917907</v>
      </c>
      <c r="R30" s="13">
        <v>92.73</v>
      </c>
      <c r="S30" s="34">
        <v>61.74</v>
      </c>
      <c r="T30" s="62">
        <v>0.66032999999999997</v>
      </c>
      <c r="U30" s="78">
        <f t="shared" si="0"/>
        <v>92.069670000000002</v>
      </c>
      <c r="V30" s="78">
        <f t="shared" si="1"/>
        <v>61.07967</v>
      </c>
      <c r="W30" s="438">
        <f t="shared" si="2"/>
        <v>0.29573022042514541</v>
      </c>
      <c r="X30" s="438">
        <f t="shared" si="3"/>
        <v>0.23002651397574916</v>
      </c>
      <c r="Y30" s="9">
        <v>20180126</v>
      </c>
      <c r="Z30" s="54" t="s">
        <v>122</v>
      </c>
      <c r="AA30" s="54"/>
      <c r="AB30" s="54" t="s">
        <v>129</v>
      </c>
      <c r="AC30" s="10"/>
      <c r="AD30" s="645" t="s">
        <v>60</v>
      </c>
      <c r="AE30" s="689" t="s">
        <v>1250</v>
      </c>
      <c r="AF30" s="671">
        <v>1</v>
      </c>
      <c r="AG30" s="169">
        <v>0</v>
      </c>
      <c r="AH30" s="388"/>
      <c r="AI30" s="388"/>
    </row>
    <row r="31" spans="1:35" s="40" customFormat="1" x14ac:dyDescent="0.2">
      <c r="A31" s="27" t="s">
        <v>75</v>
      </c>
      <c r="B31" s="10">
        <v>20170902</v>
      </c>
      <c r="C31" s="133"/>
      <c r="D31" s="9">
        <v>3</v>
      </c>
      <c r="E31" s="133">
        <v>3</v>
      </c>
      <c r="F31" s="132"/>
      <c r="G31" s="132"/>
      <c r="H31" s="30" t="s">
        <v>11</v>
      </c>
      <c r="I31" s="10">
        <v>535</v>
      </c>
      <c r="J31" s="10">
        <v>0</v>
      </c>
      <c r="K31" s="9">
        <v>5</v>
      </c>
      <c r="L31" s="9">
        <v>1</v>
      </c>
      <c r="M31" s="9">
        <v>0</v>
      </c>
      <c r="N31" s="30">
        <v>1</v>
      </c>
      <c r="O31" s="9" t="s">
        <v>47</v>
      </c>
      <c r="P31" s="17">
        <f>Cal_012618_12mm!$Q$3</f>
        <v>1.9020155646116339</v>
      </c>
      <c r="Q31" s="17">
        <f>Cal_012618_12mm!$R$3</f>
        <v>0.48423689193917907</v>
      </c>
      <c r="R31" s="31">
        <v>88.81</v>
      </c>
      <c r="S31" s="13">
        <v>60.01</v>
      </c>
      <c r="T31" s="62">
        <v>0.49299999999999999</v>
      </c>
      <c r="U31" s="78">
        <f t="shared" si="0"/>
        <v>88.317000000000007</v>
      </c>
      <c r="V31" s="78">
        <f t="shared" si="1"/>
        <v>59.516999999999996</v>
      </c>
      <c r="W31" s="438">
        <f t="shared" si="2"/>
        <v>0.27483156980458823</v>
      </c>
      <c r="X31" s="438">
        <f t="shared" si="3"/>
        <v>0.23747413782837767</v>
      </c>
      <c r="Y31" s="9">
        <v>20180126</v>
      </c>
      <c r="Z31" s="54" t="s">
        <v>688</v>
      </c>
      <c r="AA31" s="54"/>
      <c r="AB31" s="54" t="s">
        <v>129</v>
      </c>
      <c r="AC31" s="10"/>
      <c r="AD31" s="645" t="s">
        <v>60</v>
      </c>
      <c r="AE31" s="689" t="s">
        <v>1250</v>
      </c>
      <c r="AF31" s="671">
        <v>1</v>
      </c>
      <c r="AG31" s="169">
        <v>0</v>
      </c>
      <c r="AH31" s="388" t="s">
        <v>124</v>
      </c>
      <c r="AI31" s="388"/>
    </row>
    <row r="32" spans="1:35" s="40" customFormat="1" x14ac:dyDescent="0.2">
      <c r="A32" s="27" t="s">
        <v>75</v>
      </c>
      <c r="B32" s="10">
        <v>20170902</v>
      </c>
      <c r="C32" s="133"/>
      <c r="D32" s="9">
        <v>3</v>
      </c>
      <c r="E32" s="133">
        <v>4</v>
      </c>
      <c r="F32" s="9"/>
      <c r="G32" s="9"/>
      <c r="H32" s="30" t="s">
        <v>10</v>
      </c>
      <c r="I32" s="10">
        <v>535</v>
      </c>
      <c r="J32" s="10">
        <v>0</v>
      </c>
      <c r="K32" s="9">
        <v>5</v>
      </c>
      <c r="L32" s="9">
        <v>1</v>
      </c>
      <c r="M32" s="9">
        <v>0</v>
      </c>
      <c r="N32" s="30">
        <v>1</v>
      </c>
      <c r="O32" s="9" t="s">
        <v>47</v>
      </c>
      <c r="P32" s="17">
        <f>Cal_012618_12mm!$Q$3</f>
        <v>1.9020155646116339</v>
      </c>
      <c r="Q32" s="17">
        <f>Cal_012618_12mm!$R$3</f>
        <v>0.48423689193917907</v>
      </c>
      <c r="R32" s="31">
        <v>208.7</v>
      </c>
      <c r="S32" s="13">
        <v>137.69999999999999</v>
      </c>
      <c r="T32" s="62">
        <v>0.66032999999999997</v>
      </c>
      <c r="U32" s="78">
        <f t="shared" si="0"/>
        <v>208.03967</v>
      </c>
      <c r="V32" s="78">
        <f t="shared" si="1"/>
        <v>137.03967</v>
      </c>
      <c r="W32" s="438">
        <f t="shared" si="2"/>
        <v>0.67753616167103325</v>
      </c>
      <c r="X32" s="438">
        <f t="shared" si="3"/>
        <v>0.5020630303772573</v>
      </c>
      <c r="Y32" s="9">
        <v>20180126</v>
      </c>
      <c r="Z32" s="54" t="s">
        <v>122</v>
      </c>
      <c r="AA32" s="54"/>
      <c r="AB32" s="54" t="s">
        <v>129</v>
      </c>
      <c r="AC32" s="10"/>
      <c r="AD32" s="645" t="s">
        <v>60</v>
      </c>
      <c r="AE32" s="689" t="s">
        <v>1250</v>
      </c>
      <c r="AF32" s="671">
        <v>1</v>
      </c>
      <c r="AG32" s="169">
        <v>0</v>
      </c>
      <c r="AH32" s="388"/>
      <c r="AI32" s="388"/>
    </row>
    <row r="33" spans="1:35" s="40" customFormat="1" x14ac:dyDescent="0.2">
      <c r="A33" s="27" t="s">
        <v>75</v>
      </c>
      <c r="B33" s="10">
        <v>20170902</v>
      </c>
      <c r="C33" s="133"/>
      <c r="D33" s="9">
        <v>3</v>
      </c>
      <c r="E33" s="133">
        <v>4</v>
      </c>
      <c r="F33" s="9"/>
      <c r="G33" s="9"/>
      <c r="H33" s="30" t="s">
        <v>11</v>
      </c>
      <c r="I33" s="10">
        <v>535</v>
      </c>
      <c r="J33" s="10">
        <v>0</v>
      </c>
      <c r="K33" s="9">
        <v>5</v>
      </c>
      <c r="L33" s="9">
        <v>1</v>
      </c>
      <c r="M33" s="9">
        <v>0</v>
      </c>
      <c r="N33" s="30">
        <v>1</v>
      </c>
      <c r="O33" s="9" t="s">
        <v>47</v>
      </c>
      <c r="P33" s="17">
        <f>Cal_012618_12mm!$Q$3</f>
        <v>1.9020155646116339</v>
      </c>
      <c r="Q33" s="17">
        <f>Cal_012618_12mm!$R$3</f>
        <v>0.48423689193917907</v>
      </c>
      <c r="R33" s="31">
        <v>214.8</v>
      </c>
      <c r="S33" s="13">
        <v>139.4</v>
      </c>
      <c r="T33" s="62">
        <v>0.87932999999999995</v>
      </c>
      <c r="U33" s="78">
        <f t="shared" si="0"/>
        <v>213.92067</v>
      </c>
      <c r="V33" s="78">
        <f t="shared" si="1"/>
        <v>138.52067</v>
      </c>
      <c r="W33" s="438">
        <f t="shared" si="2"/>
        <v>0.71952431816895646</v>
      </c>
      <c r="X33" s="438">
        <f t="shared" si="3"/>
        <v>0.47282290810492406</v>
      </c>
      <c r="Y33" s="9">
        <v>20180126</v>
      </c>
      <c r="Z33" s="54" t="s">
        <v>140</v>
      </c>
      <c r="AA33" s="54"/>
      <c r="AB33" s="54" t="s">
        <v>129</v>
      </c>
      <c r="AC33" s="10"/>
      <c r="AD33" s="645" t="s">
        <v>60</v>
      </c>
      <c r="AE33" s="689" t="s">
        <v>1250</v>
      </c>
      <c r="AF33" s="671">
        <v>1</v>
      </c>
      <c r="AG33" s="169">
        <v>0</v>
      </c>
      <c r="AH33" s="388"/>
      <c r="AI33" s="388"/>
    </row>
    <row r="34" spans="1:35" s="40" customFormat="1" x14ac:dyDescent="0.2">
      <c r="A34" s="27" t="s">
        <v>75</v>
      </c>
      <c r="B34" s="10">
        <v>20170902</v>
      </c>
      <c r="C34" s="133"/>
      <c r="D34" s="9">
        <v>3</v>
      </c>
      <c r="E34" s="133">
        <v>5</v>
      </c>
      <c r="F34" s="132"/>
      <c r="G34" s="132"/>
      <c r="H34" s="30" t="s">
        <v>10</v>
      </c>
      <c r="I34" s="10">
        <v>535</v>
      </c>
      <c r="J34" s="10">
        <v>0</v>
      </c>
      <c r="K34" s="9">
        <v>5</v>
      </c>
      <c r="L34" s="9">
        <v>1</v>
      </c>
      <c r="M34" s="9">
        <v>0</v>
      </c>
      <c r="N34" s="30">
        <v>1</v>
      </c>
      <c r="O34" s="9" t="s">
        <v>47</v>
      </c>
      <c r="P34" s="17">
        <f>Cal_012618_12mm!$Q$3</f>
        <v>1.9020155646116339</v>
      </c>
      <c r="Q34" s="17">
        <f>Cal_012618_12mm!$R$3</f>
        <v>0.48423689193917907</v>
      </c>
      <c r="R34" s="31">
        <v>466.1</v>
      </c>
      <c r="S34" s="13">
        <v>301</v>
      </c>
      <c r="T34" s="62">
        <v>0.49299999999999999</v>
      </c>
      <c r="U34" s="78">
        <f t="shared" si="0"/>
        <v>465.60700000000003</v>
      </c>
      <c r="V34" s="78">
        <f t="shared" si="1"/>
        <v>300.50700000000001</v>
      </c>
      <c r="W34" s="438">
        <f t="shared" si="2"/>
        <v>1.5755101449561635</v>
      </c>
      <c r="X34" s="438">
        <f t="shared" si="3"/>
        <v>1.0111701528353869</v>
      </c>
      <c r="Y34" s="9">
        <v>20180126</v>
      </c>
      <c r="Z34" s="54" t="s">
        <v>688</v>
      </c>
      <c r="AA34" s="54"/>
      <c r="AB34" s="54" t="s">
        <v>129</v>
      </c>
      <c r="AC34" s="10"/>
      <c r="AD34" s="645" t="s">
        <v>60</v>
      </c>
      <c r="AE34" s="689" t="s">
        <v>1250</v>
      </c>
      <c r="AF34" s="671">
        <v>1</v>
      </c>
      <c r="AG34" s="169">
        <v>0</v>
      </c>
      <c r="AH34" s="388"/>
      <c r="AI34" s="388"/>
    </row>
    <row r="35" spans="1:35" s="40" customFormat="1" x14ac:dyDescent="0.2">
      <c r="A35" s="27" t="s">
        <v>75</v>
      </c>
      <c r="B35" s="10">
        <v>20170902</v>
      </c>
      <c r="C35" s="133"/>
      <c r="D35" s="9">
        <v>3</v>
      </c>
      <c r="E35" s="133">
        <v>5</v>
      </c>
      <c r="F35" s="9"/>
      <c r="G35" s="9"/>
      <c r="H35" s="30" t="s">
        <v>11</v>
      </c>
      <c r="I35" s="10">
        <v>535</v>
      </c>
      <c r="J35" s="10">
        <v>0</v>
      </c>
      <c r="K35" s="9">
        <v>5</v>
      </c>
      <c r="L35" s="9">
        <v>1</v>
      </c>
      <c r="M35" s="9">
        <v>0</v>
      </c>
      <c r="N35" s="30">
        <v>1</v>
      </c>
      <c r="O35" s="9" t="s">
        <v>47</v>
      </c>
      <c r="P35" s="17">
        <f>Cal_012618_12mm!$Q$3</f>
        <v>1.9020155646116339</v>
      </c>
      <c r="Q35" s="17">
        <f>Cal_012618_12mm!$R$3</f>
        <v>0.48423689193917907</v>
      </c>
      <c r="R35" s="31">
        <v>465.6</v>
      </c>
      <c r="S35" s="13">
        <v>296.89999999999998</v>
      </c>
      <c r="T35" s="62">
        <v>0.87932999999999995</v>
      </c>
      <c r="U35" s="78">
        <f t="shared" si="0"/>
        <v>464.72067000000004</v>
      </c>
      <c r="V35" s="78">
        <f t="shared" si="1"/>
        <v>296.02067</v>
      </c>
      <c r="W35" s="438">
        <f t="shared" si="2"/>
        <v>1.609864091181737</v>
      </c>
      <c r="X35" s="438">
        <f t="shared" si="3"/>
        <v>0.93819913139894828</v>
      </c>
      <c r="Y35" s="9">
        <v>20180126</v>
      </c>
      <c r="Z35" s="54" t="s">
        <v>140</v>
      </c>
      <c r="AA35" s="54"/>
      <c r="AB35" s="54" t="s">
        <v>129</v>
      </c>
      <c r="AC35" s="10"/>
      <c r="AD35" s="645" t="s">
        <v>60</v>
      </c>
      <c r="AE35" s="689" t="s">
        <v>1250</v>
      </c>
      <c r="AF35" s="671">
        <v>1</v>
      </c>
      <c r="AG35" s="169">
        <v>0</v>
      </c>
      <c r="AH35" s="388"/>
      <c r="AI35" s="388"/>
    </row>
    <row r="36" spans="1:35" s="40" customFormat="1" x14ac:dyDescent="0.2">
      <c r="A36" s="27" t="s">
        <v>75</v>
      </c>
      <c r="B36" s="10">
        <v>20170902</v>
      </c>
      <c r="C36" s="133"/>
      <c r="D36" s="9">
        <v>3</v>
      </c>
      <c r="E36" s="133">
        <v>6</v>
      </c>
      <c r="F36" s="9"/>
      <c r="G36" s="9"/>
      <c r="H36" s="30" t="s">
        <v>10</v>
      </c>
      <c r="I36" s="10">
        <v>540</v>
      </c>
      <c r="J36" s="10">
        <v>0</v>
      </c>
      <c r="K36" s="9">
        <v>5</v>
      </c>
      <c r="L36" s="9">
        <v>1</v>
      </c>
      <c r="M36" s="9">
        <v>0</v>
      </c>
      <c r="N36" s="30">
        <v>1</v>
      </c>
      <c r="O36" s="9" t="s">
        <v>47</v>
      </c>
      <c r="P36" s="17">
        <f>Cal_012618_12mm!$Q$3</f>
        <v>1.9020155646116339</v>
      </c>
      <c r="Q36" s="17">
        <f>Cal_012618_12mm!$R$3</f>
        <v>0.48423689193917907</v>
      </c>
      <c r="R36" s="31">
        <v>148.4</v>
      </c>
      <c r="S36" s="13">
        <v>96.64</v>
      </c>
      <c r="T36" s="32">
        <v>0.87932999999999995</v>
      </c>
      <c r="U36" s="78">
        <f t="shared" si="0"/>
        <v>147.52067</v>
      </c>
      <c r="V36" s="78">
        <f t="shared" si="1"/>
        <v>95.760670000000005</v>
      </c>
      <c r="W36" s="438">
        <f t="shared" si="2"/>
        <v>0.48935994717082892</v>
      </c>
      <c r="X36" s="438">
        <f t="shared" si="3"/>
        <v>0.32728891341459843</v>
      </c>
      <c r="Y36" s="9">
        <v>20180126</v>
      </c>
      <c r="Z36" s="54" t="s">
        <v>140</v>
      </c>
      <c r="AA36" s="54"/>
      <c r="AB36" s="54" t="s">
        <v>129</v>
      </c>
      <c r="AC36" s="10"/>
      <c r="AD36" s="645" t="s">
        <v>60</v>
      </c>
      <c r="AE36" s="689" t="s">
        <v>1250</v>
      </c>
      <c r="AF36" s="671">
        <v>1</v>
      </c>
      <c r="AG36" s="169">
        <v>0</v>
      </c>
      <c r="AH36" s="388"/>
      <c r="AI36" s="388"/>
    </row>
    <row r="37" spans="1:35" s="40" customFormat="1" x14ac:dyDescent="0.2">
      <c r="A37" s="27" t="s">
        <v>75</v>
      </c>
      <c r="B37" s="10">
        <v>20170902</v>
      </c>
      <c r="C37" s="133"/>
      <c r="D37" s="9">
        <v>3</v>
      </c>
      <c r="E37" s="133">
        <v>6</v>
      </c>
      <c r="F37" s="9"/>
      <c r="G37" s="9"/>
      <c r="H37" s="30" t="s">
        <v>11</v>
      </c>
      <c r="I37" s="10">
        <v>540</v>
      </c>
      <c r="J37" s="10">
        <v>0</v>
      </c>
      <c r="K37" s="9">
        <v>5</v>
      </c>
      <c r="L37" s="9">
        <v>1</v>
      </c>
      <c r="M37" s="9">
        <v>0</v>
      </c>
      <c r="N37" s="30">
        <v>1</v>
      </c>
      <c r="O37" s="9" t="s">
        <v>47</v>
      </c>
      <c r="P37" s="17">
        <f>Cal_012618_12mm!$Q$3</f>
        <v>1.9020155646116339</v>
      </c>
      <c r="Q37" s="17">
        <f>Cal_012618_12mm!$R$3</f>
        <v>0.48423689193917907</v>
      </c>
      <c r="R37" s="31">
        <v>154.80000000000001</v>
      </c>
      <c r="S37" s="13">
        <v>99.94</v>
      </c>
      <c r="T37" s="32">
        <v>0.66032999999999997</v>
      </c>
      <c r="U37" s="78">
        <f t="shared" si="0"/>
        <v>154.13967000000002</v>
      </c>
      <c r="V37" s="78">
        <f t="shared" si="1"/>
        <v>99.279669999999996</v>
      </c>
      <c r="W37" s="438">
        <f t="shared" si="2"/>
        <v>0.51866859933909759</v>
      </c>
      <c r="X37" s="438">
        <f t="shared" si="3"/>
        <v>0.32799036184817504</v>
      </c>
      <c r="Y37" s="9">
        <v>20180126</v>
      </c>
      <c r="Z37" s="54" t="s">
        <v>122</v>
      </c>
      <c r="AA37" s="54"/>
      <c r="AB37" s="54" t="s">
        <v>129</v>
      </c>
      <c r="AC37" s="10"/>
      <c r="AD37" s="645" t="s">
        <v>60</v>
      </c>
      <c r="AE37" s="689" t="s">
        <v>1250</v>
      </c>
      <c r="AF37" s="671">
        <v>1</v>
      </c>
      <c r="AG37" s="169">
        <v>0</v>
      </c>
      <c r="AH37" s="388"/>
      <c r="AI37" s="388"/>
    </row>
    <row r="38" spans="1:35" s="40" customFormat="1" x14ac:dyDescent="0.2">
      <c r="A38" s="27" t="s">
        <v>75</v>
      </c>
      <c r="B38" s="10">
        <v>20170902</v>
      </c>
      <c r="C38" s="133"/>
      <c r="D38" s="9">
        <v>3</v>
      </c>
      <c r="E38" s="133">
        <v>6</v>
      </c>
      <c r="F38" s="9"/>
      <c r="G38" s="9"/>
      <c r="H38" s="30" t="s">
        <v>10</v>
      </c>
      <c r="I38" s="10">
        <v>540</v>
      </c>
      <c r="J38" s="10">
        <v>10</v>
      </c>
      <c r="K38" s="9">
        <v>5</v>
      </c>
      <c r="L38" s="9">
        <v>1</v>
      </c>
      <c r="M38" s="9">
        <v>0</v>
      </c>
      <c r="N38" s="30">
        <v>1</v>
      </c>
      <c r="O38" s="9" t="s">
        <v>47</v>
      </c>
      <c r="P38" s="17">
        <f>Cal_012618_12mm!$Q$3</f>
        <v>1.9020155646116339</v>
      </c>
      <c r="Q38" s="17">
        <f>Cal_012618_12mm!$R$3</f>
        <v>0.48423689193917907</v>
      </c>
      <c r="R38" s="31">
        <v>133.4</v>
      </c>
      <c r="S38" s="13">
        <v>85.49</v>
      </c>
      <c r="T38" s="32">
        <v>0.66032999999999997</v>
      </c>
      <c r="U38" s="78">
        <f t="shared" si="0"/>
        <v>132.73967000000002</v>
      </c>
      <c r="V38" s="78">
        <f t="shared" si="1"/>
        <v>84.829669999999993</v>
      </c>
      <c r="W38" s="438">
        <f t="shared" si="2"/>
        <v>0.45296049205862499</v>
      </c>
      <c r="X38" s="438">
        <f t="shared" si="3"/>
        <v>0.27046858743024871</v>
      </c>
      <c r="Y38" s="9">
        <v>20180126</v>
      </c>
      <c r="Z38" s="54" t="s">
        <v>122</v>
      </c>
      <c r="AA38" s="54"/>
      <c r="AB38" s="54" t="s">
        <v>129</v>
      </c>
      <c r="AC38" s="10"/>
      <c r="AD38" s="645" t="s">
        <v>60</v>
      </c>
      <c r="AE38" s="689" t="s">
        <v>1250</v>
      </c>
      <c r="AF38" s="671">
        <v>1</v>
      </c>
      <c r="AG38" s="169">
        <v>0</v>
      </c>
      <c r="AH38" s="388" t="s">
        <v>76</v>
      </c>
      <c r="AI38" s="388"/>
    </row>
    <row r="39" spans="1:35" s="41" customFormat="1" x14ac:dyDescent="0.2">
      <c r="A39" s="55" t="s">
        <v>75</v>
      </c>
      <c r="B39" s="10">
        <v>20170902</v>
      </c>
      <c r="C39" s="133"/>
      <c r="D39" s="33">
        <v>4</v>
      </c>
      <c r="E39" s="133">
        <v>1</v>
      </c>
      <c r="F39" s="33"/>
      <c r="G39" s="33"/>
      <c r="H39" s="56" t="s">
        <v>10</v>
      </c>
      <c r="I39" s="57">
        <v>535</v>
      </c>
      <c r="J39" s="57">
        <v>0</v>
      </c>
      <c r="K39" s="33">
        <v>5</v>
      </c>
      <c r="L39" s="33">
        <v>1</v>
      </c>
      <c r="M39" s="33">
        <v>0</v>
      </c>
      <c r="N39" s="56">
        <v>1</v>
      </c>
      <c r="O39" s="33" t="s">
        <v>47</v>
      </c>
      <c r="P39" s="58">
        <f>Cal_012618_12mm!$Q$3</f>
        <v>1.9020155646116339</v>
      </c>
      <c r="Q39" s="58">
        <f>Cal_012618_12mm!$R$3</f>
        <v>0.48423689193917907</v>
      </c>
      <c r="R39" s="60">
        <v>114.7</v>
      </c>
      <c r="S39" s="59">
        <v>76.89</v>
      </c>
      <c r="T39" s="61">
        <v>0.66032999999999997</v>
      </c>
      <c r="U39" s="78">
        <f t="shared" si="0"/>
        <v>114.03967</v>
      </c>
      <c r="V39" s="78">
        <f t="shared" si="1"/>
        <v>76.229669999999999</v>
      </c>
      <c r="W39" s="438">
        <f t="shared" si="2"/>
        <v>0.36081186299692636</v>
      </c>
      <c r="X39" s="438">
        <f t="shared" si="3"/>
        <v>0.29535183866776554</v>
      </c>
      <c r="Y39" s="33">
        <v>20180126</v>
      </c>
      <c r="Z39" s="29" t="s">
        <v>122</v>
      </c>
      <c r="AA39" s="29"/>
      <c r="AB39" s="54" t="s">
        <v>129</v>
      </c>
      <c r="AC39" s="57"/>
      <c r="AD39" s="646" t="s">
        <v>60</v>
      </c>
      <c r="AE39" s="689" t="s">
        <v>1250</v>
      </c>
      <c r="AF39" s="671">
        <v>1</v>
      </c>
      <c r="AG39" s="169">
        <v>0</v>
      </c>
      <c r="AH39" s="389"/>
      <c r="AI39" s="389"/>
    </row>
    <row r="40" spans="1:35" s="41" customFormat="1" x14ac:dyDescent="0.2">
      <c r="A40" s="55" t="s">
        <v>75</v>
      </c>
      <c r="B40" s="10">
        <v>20170902</v>
      </c>
      <c r="C40" s="133"/>
      <c r="D40" s="33">
        <v>4</v>
      </c>
      <c r="E40" s="133">
        <v>1</v>
      </c>
      <c r="F40" s="33"/>
      <c r="G40" s="33"/>
      <c r="H40" s="56" t="s">
        <v>11</v>
      </c>
      <c r="I40" s="57">
        <v>535</v>
      </c>
      <c r="J40" s="57">
        <v>0</v>
      </c>
      <c r="K40" s="33">
        <v>5</v>
      </c>
      <c r="L40" s="33">
        <v>1</v>
      </c>
      <c r="M40" s="33">
        <v>0</v>
      </c>
      <c r="N40" s="56">
        <v>1</v>
      </c>
      <c r="O40" s="33" t="s">
        <v>47</v>
      </c>
      <c r="P40" s="58">
        <f>Cal_012618_12mm!$Q$3</f>
        <v>1.9020155646116339</v>
      </c>
      <c r="Q40" s="58">
        <f>Cal_012618_12mm!$R$3</f>
        <v>0.48423689193917907</v>
      </c>
      <c r="R40" s="60">
        <v>117</v>
      </c>
      <c r="S40" s="59">
        <v>80.2</v>
      </c>
      <c r="T40" s="61">
        <v>0.66032999999999997</v>
      </c>
      <c r="U40" s="78">
        <f t="shared" si="0"/>
        <v>116.33967</v>
      </c>
      <c r="V40" s="78">
        <f t="shared" si="1"/>
        <v>79.539670000000001</v>
      </c>
      <c r="W40" s="438">
        <f t="shared" si="2"/>
        <v>0.35117367252808479</v>
      </c>
      <c r="X40" s="438">
        <f t="shared" si="3"/>
        <v>0.33348158436057862</v>
      </c>
      <c r="Y40" s="33">
        <v>20180126</v>
      </c>
      <c r="Z40" s="29" t="s">
        <v>122</v>
      </c>
      <c r="AA40" s="29"/>
      <c r="AB40" s="54" t="s">
        <v>129</v>
      </c>
      <c r="AC40" s="57"/>
      <c r="AD40" s="646" t="s">
        <v>60</v>
      </c>
      <c r="AE40" s="689" t="s">
        <v>1250</v>
      </c>
      <c r="AF40" s="671">
        <v>1</v>
      </c>
      <c r="AG40" s="169">
        <v>0</v>
      </c>
      <c r="AH40" s="389"/>
      <c r="AI40" s="389"/>
    </row>
    <row r="41" spans="1:35" s="41" customFormat="1" x14ac:dyDescent="0.2">
      <c r="A41" s="55" t="s">
        <v>75</v>
      </c>
      <c r="B41" s="10">
        <v>20170902</v>
      </c>
      <c r="C41" s="133"/>
      <c r="D41" s="33">
        <v>4</v>
      </c>
      <c r="E41" s="133">
        <v>2</v>
      </c>
      <c r="F41" s="33"/>
      <c r="G41" s="33"/>
      <c r="H41" s="56" t="s">
        <v>10</v>
      </c>
      <c r="I41" s="57">
        <v>535</v>
      </c>
      <c r="J41" s="57">
        <v>0</v>
      </c>
      <c r="K41" s="33">
        <v>5</v>
      </c>
      <c r="L41" s="33">
        <v>1</v>
      </c>
      <c r="M41" s="33">
        <v>0</v>
      </c>
      <c r="N41" s="56">
        <v>1</v>
      </c>
      <c r="O41" s="33" t="s">
        <v>47</v>
      </c>
      <c r="P41" s="58">
        <f>Cal_012618_12mm!$Q$3</f>
        <v>1.9020155646116339</v>
      </c>
      <c r="Q41" s="58">
        <f>Cal_012618_12mm!$R$3</f>
        <v>0.48423689193917907</v>
      </c>
      <c r="R41" s="60">
        <v>386.7</v>
      </c>
      <c r="S41" s="59">
        <v>251.4</v>
      </c>
      <c r="T41" s="61">
        <v>0.66032999999999997</v>
      </c>
      <c r="U41" s="78">
        <f t="shared" si="0"/>
        <v>386.03967</v>
      </c>
      <c r="V41" s="78">
        <f t="shared" si="1"/>
        <v>250.73967000000002</v>
      </c>
      <c r="W41" s="438">
        <f t="shared" si="2"/>
        <v>1.2911358123111378</v>
      </c>
      <c r="X41" s="438">
        <f t="shared" si="3"/>
        <v>0.86716121326149453</v>
      </c>
      <c r="Y41" s="33">
        <v>20180126</v>
      </c>
      <c r="Z41" s="29" t="s">
        <v>122</v>
      </c>
      <c r="AA41" s="29"/>
      <c r="AB41" s="54" t="s">
        <v>129</v>
      </c>
      <c r="AC41" s="57"/>
      <c r="AD41" s="646" t="s">
        <v>60</v>
      </c>
      <c r="AE41" s="689" t="s">
        <v>1250</v>
      </c>
      <c r="AF41" s="671">
        <v>1</v>
      </c>
      <c r="AG41" s="169">
        <v>0</v>
      </c>
      <c r="AH41" s="389"/>
      <c r="AI41" s="389"/>
    </row>
    <row r="42" spans="1:35" s="41" customFormat="1" x14ac:dyDescent="0.2">
      <c r="A42" s="55" t="s">
        <v>75</v>
      </c>
      <c r="B42" s="10">
        <v>20170902</v>
      </c>
      <c r="C42" s="133"/>
      <c r="D42" s="33">
        <v>4</v>
      </c>
      <c r="E42" s="133">
        <v>2</v>
      </c>
      <c r="F42" s="33"/>
      <c r="G42" s="33"/>
      <c r="H42" s="56" t="s">
        <v>11</v>
      </c>
      <c r="I42" s="57">
        <v>535</v>
      </c>
      <c r="J42" s="57">
        <v>0</v>
      </c>
      <c r="K42" s="33">
        <v>5</v>
      </c>
      <c r="L42" s="33">
        <v>1</v>
      </c>
      <c r="M42" s="33">
        <v>0</v>
      </c>
      <c r="N42" s="56">
        <v>1</v>
      </c>
      <c r="O42" s="33" t="s">
        <v>47</v>
      </c>
      <c r="P42" s="58">
        <f>Cal_012618_12mm!$Q$3</f>
        <v>1.9020155646116339</v>
      </c>
      <c r="Q42" s="58">
        <f>Cal_012618_12mm!$R$3</f>
        <v>0.48423689193917907</v>
      </c>
      <c r="R42" s="59">
        <v>437.9</v>
      </c>
      <c r="S42" s="63">
        <v>279.89999999999998</v>
      </c>
      <c r="T42" s="61">
        <v>0.66032999999999997</v>
      </c>
      <c r="U42" s="78">
        <f t="shared" si="0"/>
        <v>437.23966999999999</v>
      </c>
      <c r="V42" s="78">
        <f t="shared" si="1"/>
        <v>279.23966999999999</v>
      </c>
      <c r="W42" s="438">
        <f t="shared" si="2"/>
        <v>1.5077565287890597</v>
      </c>
      <c r="X42" s="438">
        <f t="shared" si="3"/>
        <v>0.89586053421051792</v>
      </c>
      <c r="Y42" s="33">
        <v>20180126</v>
      </c>
      <c r="Z42" s="29" t="s">
        <v>122</v>
      </c>
      <c r="AA42" s="29"/>
      <c r="AB42" s="54" t="s">
        <v>129</v>
      </c>
      <c r="AC42" s="57"/>
      <c r="AD42" s="646" t="s">
        <v>60</v>
      </c>
      <c r="AE42" s="689" t="s">
        <v>1250</v>
      </c>
      <c r="AF42" s="671">
        <v>1</v>
      </c>
      <c r="AG42" s="169">
        <v>0</v>
      </c>
      <c r="AH42" s="389"/>
      <c r="AI42" s="389"/>
    </row>
    <row r="43" spans="1:35" s="41" customFormat="1" x14ac:dyDescent="0.2">
      <c r="A43" s="55" t="s">
        <v>75</v>
      </c>
      <c r="B43" s="10">
        <v>20170902</v>
      </c>
      <c r="C43" s="133"/>
      <c r="D43" s="33">
        <v>4</v>
      </c>
      <c r="E43" s="133">
        <v>3</v>
      </c>
      <c r="F43" s="33"/>
      <c r="G43" s="33"/>
      <c r="H43" s="56" t="s">
        <v>10</v>
      </c>
      <c r="I43" s="57">
        <v>535</v>
      </c>
      <c r="J43" s="57">
        <v>0</v>
      </c>
      <c r="K43" s="33">
        <v>5</v>
      </c>
      <c r="L43" s="33">
        <v>1</v>
      </c>
      <c r="M43" s="33">
        <v>0</v>
      </c>
      <c r="N43" s="56">
        <v>1</v>
      </c>
      <c r="O43" s="33" t="s">
        <v>47</v>
      </c>
      <c r="P43" s="58">
        <f>Cal_012618_12mm!$Q$3</f>
        <v>1.9020155646116339</v>
      </c>
      <c r="Q43" s="58">
        <f>Cal_012618_12mm!$R$3</f>
        <v>0.48423689193917907</v>
      </c>
      <c r="R43" s="59">
        <v>68.91</v>
      </c>
      <c r="S43" s="63">
        <v>47.85</v>
      </c>
      <c r="T43" s="61">
        <v>0.66032999999999997</v>
      </c>
      <c r="U43" s="78">
        <f t="shared" si="0"/>
        <v>68.249669999999995</v>
      </c>
      <c r="V43" s="78">
        <f t="shared" si="1"/>
        <v>47.18967</v>
      </c>
      <c r="W43" s="438">
        <f t="shared" si="2"/>
        <v>0.200970585419605</v>
      </c>
      <c r="X43" s="438">
        <f t="shared" si="3"/>
        <v>0.20522490968794638</v>
      </c>
      <c r="Y43" s="33">
        <v>20180126</v>
      </c>
      <c r="Z43" s="29" t="s">
        <v>122</v>
      </c>
      <c r="AA43" s="29"/>
      <c r="AB43" s="54" t="s">
        <v>129</v>
      </c>
      <c r="AC43" s="57"/>
      <c r="AD43" s="646" t="s">
        <v>60</v>
      </c>
      <c r="AE43" s="689" t="s">
        <v>1250</v>
      </c>
      <c r="AF43" s="671">
        <v>1</v>
      </c>
      <c r="AG43" s="169">
        <v>1</v>
      </c>
      <c r="AH43" s="389"/>
      <c r="AI43" s="389"/>
    </row>
    <row r="44" spans="1:35" s="41" customFormat="1" x14ac:dyDescent="0.2">
      <c r="A44" s="55" t="s">
        <v>75</v>
      </c>
      <c r="B44" s="10">
        <v>20170902</v>
      </c>
      <c r="C44" s="133"/>
      <c r="D44" s="33">
        <v>4</v>
      </c>
      <c r="E44" s="133">
        <v>3</v>
      </c>
      <c r="F44" s="33"/>
      <c r="G44" s="33"/>
      <c r="H44" s="56" t="s">
        <v>11</v>
      </c>
      <c r="I44" s="57">
        <v>535</v>
      </c>
      <c r="J44" s="57">
        <v>0</v>
      </c>
      <c r="K44" s="33">
        <v>5</v>
      </c>
      <c r="L44" s="33">
        <v>1</v>
      </c>
      <c r="M44" s="33">
        <v>0</v>
      </c>
      <c r="N44" s="56">
        <v>1</v>
      </c>
      <c r="O44" s="33" t="s">
        <v>47</v>
      </c>
      <c r="P44" s="58">
        <f>Cal_012618_12mm!$Q$3</f>
        <v>1.9020155646116339</v>
      </c>
      <c r="Q44" s="58">
        <f>Cal_012618_12mm!$R$3</f>
        <v>0.48423689193917907</v>
      </c>
      <c r="R44" s="60">
        <v>80.239999999999995</v>
      </c>
      <c r="S44" s="59">
        <v>53.47</v>
      </c>
      <c r="T44" s="61">
        <v>0.87932999999999995</v>
      </c>
      <c r="U44" s="78">
        <f t="shared" si="0"/>
        <v>79.360669999999999</v>
      </c>
      <c r="V44" s="78">
        <f t="shared" si="1"/>
        <v>52.590669999999996</v>
      </c>
      <c r="W44" s="438">
        <f t="shared" si="2"/>
        <v>0.25545976123850084</v>
      </c>
      <c r="X44" s="438">
        <f t="shared" si="3"/>
        <v>0.19722603289160973</v>
      </c>
      <c r="Y44" s="33">
        <v>20180126</v>
      </c>
      <c r="Z44" s="29" t="s">
        <v>140</v>
      </c>
      <c r="AA44" s="29"/>
      <c r="AB44" s="54" t="s">
        <v>129</v>
      </c>
      <c r="AC44" s="57"/>
      <c r="AD44" s="646" t="s">
        <v>60</v>
      </c>
      <c r="AE44" s="689" t="s">
        <v>1250</v>
      </c>
      <c r="AF44" s="671">
        <v>1</v>
      </c>
      <c r="AG44" s="169">
        <v>1</v>
      </c>
      <c r="AH44" s="389"/>
      <c r="AI44" s="389"/>
    </row>
    <row r="45" spans="1:35" s="41" customFormat="1" x14ac:dyDescent="0.2">
      <c r="A45" s="55" t="s">
        <v>75</v>
      </c>
      <c r="B45" s="10">
        <v>20170902</v>
      </c>
      <c r="C45" s="133"/>
      <c r="D45" s="33">
        <v>4</v>
      </c>
      <c r="E45" s="133">
        <v>4</v>
      </c>
      <c r="F45" s="33"/>
      <c r="G45" s="33"/>
      <c r="H45" s="56" t="s">
        <v>10</v>
      </c>
      <c r="I45" s="57">
        <v>535</v>
      </c>
      <c r="J45" s="57">
        <v>0</v>
      </c>
      <c r="K45" s="33">
        <v>5</v>
      </c>
      <c r="L45" s="33">
        <v>1</v>
      </c>
      <c r="M45" s="33">
        <v>0</v>
      </c>
      <c r="N45" s="56">
        <v>1</v>
      </c>
      <c r="O45" s="33" t="s">
        <v>47</v>
      </c>
      <c r="P45" s="58">
        <f>Cal_012618_12mm!$Q$3</f>
        <v>1.9020155646116339</v>
      </c>
      <c r="Q45" s="58">
        <f>Cal_012618_12mm!$R$3</f>
        <v>0.48423689193917907</v>
      </c>
      <c r="R45" s="60">
        <v>262.2</v>
      </c>
      <c r="S45" s="59">
        <v>166.4</v>
      </c>
      <c r="T45" s="61">
        <v>0.87932999999999995</v>
      </c>
      <c r="U45" s="78">
        <f t="shared" si="0"/>
        <v>261.32067000000001</v>
      </c>
      <c r="V45" s="78">
        <f t="shared" si="1"/>
        <v>165.52067</v>
      </c>
      <c r="W45" s="438">
        <f t="shared" si="2"/>
        <v>0.91419668011387312</v>
      </c>
      <c r="X45" s="438">
        <f t="shared" si="3"/>
        <v>0.51055900266974552</v>
      </c>
      <c r="Y45" s="33">
        <v>20180126</v>
      </c>
      <c r="Z45" s="29" t="s">
        <v>140</v>
      </c>
      <c r="AA45" s="29"/>
      <c r="AB45" s="54" t="s">
        <v>129</v>
      </c>
      <c r="AC45" s="57"/>
      <c r="AD45" s="646" t="s">
        <v>60</v>
      </c>
      <c r="AE45" s="689" t="s">
        <v>1250</v>
      </c>
      <c r="AF45" s="671">
        <v>1</v>
      </c>
      <c r="AG45" s="169">
        <v>0</v>
      </c>
      <c r="AH45" s="389"/>
      <c r="AI45" s="389"/>
    </row>
    <row r="46" spans="1:35" s="41" customFormat="1" x14ac:dyDescent="0.2">
      <c r="A46" s="55" t="s">
        <v>75</v>
      </c>
      <c r="B46" s="10">
        <v>20170902</v>
      </c>
      <c r="C46" s="133"/>
      <c r="D46" s="33">
        <v>4</v>
      </c>
      <c r="E46" s="133">
        <v>4</v>
      </c>
      <c r="F46" s="33"/>
      <c r="G46" s="33"/>
      <c r="H46" s="56" t="s">
        <v>11</v>
      </c>
      <c r="I46" s="57">
        <v>535</v>
      </c>
      <c r="J46" s="57">
        <v>0</v>
      </c>
      <c r="K46" s="33">
        <v>5</v>
      </c>
      <c r="L46" s="33">
        <v>1</v>
      </c>
      <c r="M46" s="33">
        <v>0</v>
      </c>
      <c r="N46" s="56">
        <v>1</v>
      </c>
      <c r="O46" s="33" t="s">
        <v>47</v>
      </c>
      <c r="P46" s="58">
        <f>Cal_012618_12mm!$Q$3</f>
        <v>1.9020155646116339</v>
      </c>
      <c r="Q46" s="58">
        <f>Cal_012618_12mm!$R$3</f>
        <v>0.48423689193917907</v>
      </c>
      <c r="R46" s="60">
        <v>253.2</v>
      </c>
      <c r="S46" s="59">
        <v>162.19999999999999</v>
      </c>
      <c r="T46" s="61">
        <v>0.87932999999999995</v>
      </c>
      <c r="U46" s="78">
        <f t="shared" si="0"/>
        <v>252.32066999999998</v>
      </c>
      <c r="V46" s="78">
        <f t="shared" si="1"/>
        <v>161.32066999999998</v>
      </c>
      <c r="W46" s="438">
        <f t="shared" si="2"/>
        <v>0.86839141847977497</v>
      </c>
      <c r="X46" s="438">
        <f t="shared" si="3"/>
        <v>0.52021183773566171</v>
      </c>
      <c r="Y46" s="33">
        <v>20180126</v>
      </c>
      <c r="Z46" s="29" t="s">
        <v>140</v>
      </c>
      <c r="AA46" s="29"/>
      <c r="AB46" s="54" t="s">
        <v>129</v>
      </c>
      <c r="AC46" s="57"/>
      <c r="AD46" s="646" t="s">
        <v>60</v>
      </c>
      <c r="AE46" s="689" t="s">
        <v>1250</v>
      </c>
      <c r="AF46" s="671">
        <v>1</v>
      </c>
      <c r="AG46" s="169">
        <v>0</v>
      </c>
      <c r="AH46" s="389"/>
      <c r="AI46" s="389"/>
    </row>
    <row r="47" spans="1:35" s="41" customFormat="1" x14ac:dyDescent="0.2">
      <c r="A47" s="55" t="s">
        <v>75</v>
      </c>
      <c r="B47" s="10">
        <v>20170902</v>
      </c>
      <c r="C47" s="133"/>
      <c r="D47" s="33">
        <v>4</v>
      </c>
      <c r="E47" s="133">
        <v>5</v>
      </c>
      <c r="F47" s="33"/>
      <c r="G47" s="33"/>
      <c r="H47" s="56" t="s">
        <v>10</v>
      </c>
      <c r="I47" s="57">
        <v>535</v>
      </c>
      <c r="J47" s="57">
        <v>0</v>
      </c>
      <c r="K47" s="33">
        <v>5</v>
      </c>
      <c r="L47" s="33">
        <v>1</v>
      </c>
      <c r="M47" s="33">
        <v>0</v>
      </c>
      <c r="N47" s="56">
        <v>1</v>
      </c>
      <c r="O47" s="33" t="s">
        <v>47</v>
      </c>
      <c r="P47" s="58">
        <f>Cal_012618_12mm!$Q$3</f>
        <v>1.9020155646116339</v>
      </c>
      <c r="Q47" s="58">
        <f>Cal_012618_12mm!$R$3</f>
        <v>0.48423689193917907</v>
      </c>
      <c r="R47" s="60">
        <v>315.2</v>
      </c>
      <c r="S47" s="59">
        <v>202</v>
      </c>
      <c r="T47" s="61">
        <v>0.66032999999999997</v>
      </c>
      <c r="U47" s="78">
        <f t="shared" si="0"/>
        <v>314.53967</v>
      </c>
      <c r="V47" s="78">
        <f t="shared" si="1"/>
        <v>201.33967000000001</v>
      </c>
      <c r="W47" s="438">
        <f t="shared" si="2"/>
        <v>1.0802407535374781</v>
      </c>
      <c r="X47" s="438">
        <f t="shared" si="3"/>
        <v>0.65283487382844807</v>
      </c>
      <c r="Y47" s="33">
        <v>20180126</v>
      </c>
      <c r="Z47" s="29" t="s">
        <v>122</v>
      </c>
      <c r="AA47" s="29"/>
      <c r="AB47" s="54" t="s">
        <v>129</v>
      </c>
      <c r="AC47" s="57"/>
      <c r="AD47" s="646" t="s">
        <v>60</v>
      </c>
      <c r="AE47" s="689" t="s">
        <v>1250</v>
      </c>
      <c r="AF47" s="671">
        <v>1</v>
      </c>
      <c r="AG47" s="169">
        <v>0</v>
      </c>
      <c r="AH47" s="389"/>
      <c r="AI47" s="389"/>
    </row>
    <row r="48" spans="1:35" s="41" customFormat="1" x14ac:dyDescent="0.2">
      <c r="A48" s="55" t="s">
        <v>75</v>
      </c>
      <c r="B48" s="10">
        <v>20170902</v>
      </c>
      <c r="C48" s="133"/>
      <c r="D48" s="33">
        <v>4</v>
      </c>
      <c r="E48" s="133">
        <v>5</v>
      </c>
      <c r="F48" s="33"/>
      <c r="G48" s="33"/>
      <c r="H48" s="56" t="s">
        <v>11</v>
      </c>
      <c r="I48" s="57">
        <v>535</v>
      </c>
      <c r="J48" s="57">
        <v>0</v>
      </c>
      <c r="K48" s="33">
        <v>10</v>
      </c>
      <c r="L48" s="33">
        <v>1</v>
      </c>
      <c r="M48" s="33">
        <v>0</v>
      </c>
      <c r="N48" s="56">
        <v>1</v>
      </c>
      <c r="O48" s="9" t="str">
        <f>Cal_110119!$P$3</f>
        <v>Cal_110119</v>
      </c>
      <c r="P48" s="17">
        <f>Cal_110119!$Q$3</f>
        <v>1.8682000000000001</v>
      </c>
      <c r="Q48" s="17">
        <f>Cal_110119!$R$3</f>
        <v>0.51219999999999999</v>
      </c>
      <c r="R48" s="60">
        <v>144.19999999999999</v>
      </c>
      <c r="S48" s="59">
        <v>92.3</v>
      </c>
      <c r="T48" s="32">
        <v>0.78916666666666657</v>
      </c>
      <c r="U48" s="78">
        <f t="shared" si="0"/>
        <v>143.41083333333333</v>
      </c>
      <c r="V48" s="78">
        <f t="shared" si="1"/>
        <v>91.510833333333323</v>
      </c>
      <c r="W48" s="438">
        <f t="shared" si="2"/>
        <v>1.0691945495998811</v>
      </c>
      <c r="X48" s="438">
        <f t="shared" si="3"/>
        <v>0.56755288947363869</v>
      </c>
      <c r="Y48" s="9">
        <f>Cal_110119!$O$3</f>
        <v>20181101</v>
      </c>
      <c r="Z48" s="29" t="s">
        <v>306</v>
      </c>
      <c r="AA48" s="29"/>
      <c r="AB48" s="54" t="s">
        <v>129</v>
      </c>
      <c r="AC48" s="57"/>
      <c r="AD48" s="646" t="s">
        <v>60</v>
      </c>
      <c r="AE48" s="689" t="s">
        <v>1250</v>
      </c>
      <c r="AF48" s="671">
        <v>1</v>
      </c>
      <c r="AG48" s="169">
        <v>0</v>
      </c>
      <c r="AH48" s="389"/>
      <c r="AI48" s="389"/>
    </row>
    <row r="49" spans="1:35" s="41" customFormat="1" x14ac:dyDescent="0.2">
      <c r="A49" s="55" t="s">
        <v>75</v>
      </c>
      <c r="B49" s="10">
        <v>20170902</v>
      </c>
      <c r="C49" s="133"/>
      <c r="D49" s="33">
        <v>4</v>
      </c>
      <c r="E49" s="133">
        <v>6</v>
      </c>
      <c r="F49" s="33"/>
      <c r="G49" s="33"/>
      <c r="H49" s="56" t="s">
        <v>10</v>
      </c>
      <c r="I49" s="57">
        <v>540</v>
      </c>
      <c r="J49" s="57">
        <v>0</v>
      </c>
      <c r="K49" s="33">
        <v>5</v>
      </c>
      <c r="L49" s="33">
        <v>1</v>
      </c>
      <c r="M49" s="33">
        <v>0</v>
      </c>
      <c r="N49" s="56">
        <v>1</v>
      </c>
      <c r="O49" s="33" t="s">
        <v>47</v>
      </c>
      <c r="P49" s="58">
        <f>Cal_012618_12mm!$Q$3</f>
        <v>1.9020155646116339</v>
      </c>
      <c r="Q49" s="17">
        <f>Cal_012618_12mm!$R$3</f>
        <v>0.48423689193917907</v>
      </c>
      <c r="R49" s="60">
        <v>166.5</v>
      </c>
      <c r="S49" s="59">
        <v>103.6</v>
      </c>
      <c r="T49" s="61">
        <v>0.87932999999999995</v>
      </c>
      <c r="U49" s="78">
        <f t="shared" si="0"/>
        <v>165.62066999999999</v>
      </c>
      <c r="V49" s="78">
        <f t="shared" si="1"/>
        <v>102.72067</v>
      </c>
      <c r="W49" s="438">
        <f t="shared" si="2"/>
        <v>0.59468200689809003</v>
      </c>
      <c r="X49" s="438">
        <f t="shared" si="3"/>
        <v>0.28132186937044151</v>
      </c>
      <c r="Y49" s="33">
        <v>20180126</v>
      </c>
      <c r="Z49" s="29" t="s">
        <v>140</v>
      </c>
      <c r="AA49" s="29"/>
      <c r="AB49" s="54" t="s">
        <v>129</v>
      </c>
      <c r="AC49" s="57"/>
      <c r="AD49" s="646" t="s">
        <v>60</v>
      </c>
      <c r="AE49" s="689" t="s">
        <v>1250</v>
      </c>
      <c r="AF49" s="672">
        <v>1</v>
      </c>
      <c r="AG49" s="169">
        <v>0</v>
      </c>
      <c r="AH49" s="389"/>
      <c r="AI49" s="389"/>
    </row>
    <row r="50" spans="1:35" s="41" customFormat="1" x14ac:dyDescent="0.2">
      <c r="A50" s="55" t="s">
        <v>75</v>
      </c>
      <c r="B50" s="10">
        <v>20170902</v>
      </c>
      <c r="C50" s="133"/>
      <c r="D50" s="33">
        <v>4</v>
      </c>
      <c r="E50" s="133">
        <v>6</v>
      </c>
      <c r="F50" s="131"/>
      <c r="G50" s="131"/>
      <c r="H50" s="56" t="s">
        <v>11</v>
      </c>
      <c r="I50" s="57">
        <v>540</v>
      </c>
      <c r="J50" s="57">
        <v>0</v>
      </c>
      <c r="K50" s="33">
        <v>5</v>
      </c>
      <c r="L50" s="33">
        <v>1</v>
      </c>
      <c r="M50" s="33">
        <v>0</v>
      </c>
      <c r="N50" s="56">
        <v>1</v>
      </c>
      <c r="O50" s="33" t="s">
        <v>47</v>
      </c>
      <c r="P50" s="58">
        <f>Cal_012618_12mm!$Q$3</f>
        <v>1.9020155646116339</v>
      </c>
      <c r="Q50" s="58">
        <f>Cal_012618_12mm!$R$3</f>
        <v>0.48423689193917907</v>
      </c>
      <c r="R50" s="60">
        <v>175.7</v>
      </c>
      <c r="S50" s="59">
        <v>111.3</v>
      </c>
      <c r="T50" s="61">
        <v>0.49299999999999999</v>
      </c>
      <c r="U50" s="78">
        <f t="shared" si="0"/>
        <v>175.20699999999999</v>
      </c>
      <c r="V50" s="78">
        <f t="shared" si="1"/>
        <v>110.807</v>
      </c>
      <c r="W50" s="438">
        <f t="shared" si="2"/>
        <v>0.60886361278596191</v>
      </c>
      <c r="X50" s="438">
        <f t="shared" si="3"/>
        <v>0.33610064336313833</v>
      </c>
      <c r="Y50" s="33">
        <v>20180126</v>
      </c>
      <c r="Z50" s="54" t="s">
        <v>688</v>
      </c>
      <c r="AA50" s="54"/>
      <c r="AB50" s="54" t="s">
        <v>129</v>
      </c>
      <c r="AC50" s="57"/>
      <c r="AD50" s="646" t="s">
        <v>60</v>
      </c>
      <c r="AE50" s="689" t="s">
        <v>1250</v>
      </c>
      <c r="AF50" s="671">
        <v>1</v>
      </c>
      <c r="AG50" s="169">
        <v>0</v>
      </c>
      <c r="AH50" s="389"/>
      <c r="AI50" s="389"/>
    </row>
    <row r="51" spans="1:35" s="41" customFormat="1" x14ac:dyDescent="0.2">
      <c r="A51" s="55" t="s">
        <v>75</v>
      </c>
      <c r="B51" s="10">
        <v>20170902</v>
      </c>
      <c r="C51" s="133"/>
      <c r="D51" s="33">
        <v>4</v>
      </c>
      <c r="E51" s="133">
        <v>6</v>
      </c>
      <c r="F51" s="33"/>
      <c r="G51" s="33"/>
      <c r="H51" s="30" t="s">
        <v>10</v>
      </c>
      <c r="I51" s="57">
        <v>540</v>
      </c>
      <c r="J51" s="10">
        <v>10</v>
      </c>
      <c r="K51" s="33">
        <v>5</v>
      </c>
      <c r="L51" s="33">
        <v>1</v>
      </c>
      <c r="M51" s="33">
        <v>0</v>
      </c>
      <c r="N51" s="56">
        <v>1</v>
      </c>
      <c r="O51" s="33" t="s">
        <v>47</v>
      </c>
      <c r="P51" s="58">
        <f>Cal_012618_12mm!$Q$3</f>
        <v>1.9020155646116339</v>
      </c>
      <c r="Q51" s="58">
        <f>Cal_012618_12mm!$R$3</f>
        <v>0.48423689193917907</v>
      </c>
      <c r="R51" s="60">
        <v>145.6</v>
      </c>
      <c r="S51" s="59">
        <v>91.95</v>
      </c>
      <c r="T51" s="61">
        <v>0.66032999999999997</v>
      </c>
      <c r="U51" s="78">
        <f t="shared" si="0"/>
        <v>144.93967000000001</v>
      </c>
      <c r="V51" s="78">
        <f t="shared" si="1"/>
        <v>91.289670000000001</v>
      </c>
      <c r="W51" s="438">
        <f t="shared" si="2"/>
        <v>0.50722877058954752</v>
      </c>
      <c r="X51" s="438">
        <f t="shared" si="3"/>
        <v>0.27129131483508107</v>
      </c>
      <c r="Y51" s="33">
        <v>20180126</v>
      </c>
      <c r="Z51" s="29" t="s">
        <v>122</v>
      </c>
      <c r="AA51" s="29"/>
      <c r="AB51" s="54" t="s">
        <v>129</v>
      </c>
      <c r="AC51" s="57"/>
      <c r="AD51" s="646" t="s">
        <v>60</v>
      </c>
      <c r="AE51" s="689" t="s">
        <v>1250</v>
      </c>
      <c r="AF51" s="671">
        <v>1</v>
      </c>
      <c r="AG51" s="169">
        <v>0</v>
      </c>
      <c r="AH51" s="389"/>
      <c r="AI51" s="389"/>
    </row>
    <row r="52" spans="1:35" s="41" customFormat="1" x14ac:dyDescent="0.2">
      <c r="A52" s="55" t="s">
        <v>75</v>
      </c>
      <c r="B52" s="10">
        <v>20170902</v>
      </c>
      <c r="C52" s="133"/>
      <c r="D52" s="33">
        <v>4</v>
      </c>
      <c r="E52" s="133">
        <v>6</v>
      </c>
      <c r="F52" s="33"/>
      <c r="G52" s="33"/>
      <c r="H52" s="30" t="s">
        <v>11</v>
      </c>
      <c r="I52" s="57">
        <v>540</v>
      </c>
      <c r="J52" s="10">
        <v>10</v>
      </c>
      <c r="K52" s="33">
        <v>5</v>
      </c>
      <c r="L52" s="33">
        <v>1</v>
      </c>
      <c r="M52" s="33">
        <v>0</v>
      </c>
      <c r="N52" s="56">
        <v>1</v>
      </c>
      <c r="O52" s="33" t="s">
        <v>47</v>
      </c>
      <c r="P52" s="58">
        <f>Cal_012618_12mm!$Q$3</f>
        <v>1.9020155646116339</v>
      </c>
      <c r="Q52" s="58">
        <f>Cal_012618_12mm!$R$3</f>
        <v>0.48423689193917907</v>
      </c>
      <c r="R52" s="60">
        <v>140.69999999999999</v>
      </c>
      <c r="S52" s="59">
        <v>89.33</v>
      </c>
      <c r="T52" s="61">
        <v>0.66032999999999997</v>
      </c>
      <c r="U52" s="78">
        <f t="shared" si="0"/>
        <v>140.03967</v>
      </c>
      <c r="V52" s="78">
        <f t="shared" si="1"/>
        <v>88.669669999999996</v>
      </c>
      <c r="W52" s="438">
        <f t="shared" si="2"/>
        <v>0.48567272963998243</v>
      </c>
      <c r="X52" s="438">
        <f t="shared" si="3"/>
        <v>0.270503944708535</v>
      </c>
      <c r="Y52" s="33">
        <v>20180126</v>
      </c>
      <c r="Z52" s="29" t="s">
        <v>122</v>
      </c>
      <c r="AA52" s="29"/>
      <c r="AB52" s="54" t="s">
        <v>129</v>
      </c>
      <c r="AC52" s="57"/>
      <c r="AD52" s="646" t="s">
        <v>60</v>
      </c>
      <c r="AE52" s="689" t="s">
        <v>1250</v>
      </c>
      <c r="AF52" s="671">
        <v>1</v>
      </c>
      <c r="AG52" s="169">
        <v>0</v>
      </c>
      <c r="AH52" s="389"/>
      <c r="AI52" s="389"/>
    </row>
    <row r="53" spans="1:35" s="40" customFormat="1" x14ac:dyDescent="0.2">
      <c r="A53" s="27" t="s">
        <v>75</v>
      </c>
      <c r="B53" s="10">
        <v>20170902</v>
      </c>
      <c r="C53" s="133"/>
      <c r="D53" s="9">
        <v>5</v>
      </c>
      <c r="E53" s="133">
        <v>1</v>
      </c>
      <c r="F53" s="132"/>
      <c r="G53" s="132"/>
      <c r="H53" s="30" t="s">
        <v>10</v>
      </c>
      <c r="I53" s="10">
        <v>535</v>
      </c>
      <c r="J53" s="10">
        <v>0</v>
      </c>
      <c r="K53" s="9">
        <v>5</v>
      </c>
      <c r="L53" s="9">
        <v>1</v>
      </c>
      <c r="M53" s="9">
        <v>0</v>
      </c>
      <c r="N53" s="30">
        <v>1</v>
      </c>
      <c r="O53" s="9" t="s">
        <v>47</v>
      </c>
      <c r="P53" s="17">
        <f>Cal_012618_12mm!$Q$3</f>
        <v>1.9020155646116339</v>
      </c>
      <c r="Q53" s="17">
        <f>Cal_012618_12mm!$R$3</f>
        <v>0.48423689193917907</v>
      </c>
      <c r="R53" s="31">
        <v>61.21</v>
      </c>
      <c r="S53" s="13">
        <v>43.55</v>
      </c>
      <c r="T53" s="62">
        <v>0.49299999999999999</v>
      </c>
      <c r="U53" s="78">
        <f t="shared" si="0"/>
        <v>60.716999999999999</v>
      </c>
      <c r="V53" s="78">
        <f t="shared" si="1"/>
        <v>43.056999999999995</v>
      </c>
      <c r="W53" s="438">
        <f t="shared" si="2"/>
        <v>0.16852519176211903</v>
      </c>
      <c r="X53" s="438">
        <f t="shared" si="3"/>
        <v>0.20209743460602136</v>
      </c>
      <c r="Y53" s="9">
        <v>20180126</v>
      </c>
      <c r="Z53" s="54" t="s">
        <v>688</v>
      </c>
      <c r="AA53" s="54"/>
      <c r="AB53" s="54" t="s">
        <v>129</v>
      </c>
      <c r="AC53" s="10"/>
      <c r="AD53" s="645" t="s">
        <v>60</v>
      </c>
      <c r="AE53" s="689" t="s">
        <v>1250</v>
      </c>
      <c r="AF53" s="671">
        <v>3</v>
      </c>
      <c r="AG53" s="169">
        <v>1</v>
      </c>
      <c r="AH53" s="388" t="s">
        <v>705</v>
      </c>
      <c r="AI53" s="388"/>
    </row>
    <row r="54" spans="1:35" s="40" customFormat="1" x14ac:dyDescent="0.2">
      <c r="A54" s="27" t="s">
        <v>75</v>
      </c>
      <c r="B54" s="10">
        <v>20170902</v>
      </c>
      <c r="C54" s="133"/>
      <c r="D54" s="9">
        <v>5</v>
      </c>
      <c r="E54" s="133">
        <v>1</v>
      </c>
      <c r="F54" s="9"/>
      <c r="G54" s="9"/>
      <c r="H54" s="30" t="s">
        <v>11</v>
      </c>
      <c r="I54" s="10">
        <v>535</v>
      </c>
      <c r="J54" s="10">
        <v>0</v>
      </c>
      <c r="K54" s="9">
        <v>10</v>
      </c>
      <c r="L54" s="9">
        <v>1</v>
      </c>
      <c r="M54" s="9">
        <v>0</v>
      </c>
      <c r="N54" s="30">
        <v>1</v>
      </c>
      <c r="O54" s="9" t="str">
        <f>Cal_110119!$P$3</f>
        <v>Cal_110119</v>
      </c>
      <c r="P54" s="17">
        <f>Cal_110119!$Q$3</f>
        <v>1.8682000000000001</v>
      </c>
      <c r="Q54" s="17">
        <f>Cal_110119!$R$3</f>
        <v>0.51219999999999999</v>
      </c>
      <c r="R54" s="31">
        <v>27.05</v>
      </c>
      <c r="S54" s="13">
        <v>20.55</v>
      </c>
      <c r="T54" s="32">
        <v>0.78916666666666657</v>
      </c>
      <c r="U54" s="78">
        <f t="shared" si="0"/>
        <v>26.260833333333334</v>
      </c>
      <c r="V54" s="78">
        <f t="shared" si="1"/>
        <v>19.760833333333334</v>
      </c>
      <c r="W54" s="438">
        <f t="shared" si="2"/>
        <v>0.1339068318381354</v>
      </c>
      <c r="X54" s="438">
        <f t="shared" si="3"/>
        <v>0.21953212368398295</v>
      </c>
      <c r="Y54" s="9">
        <f>Cal_110119!$O$3</f>
        <v>20181101</v>
      </c>
      <c r="Z54" s="54" t="s">
        <v>306</v>
      </c>
      <c r="AA54" s="54"/>
      <c r="AB54" s="54" t="s">
        <v>129</v>
      </c>
      <c r="AC54" s="10"/>
      <c r="AD54" s="645" t="s">
        <v>60</v>
      </c>
      <c r="AE54" s="689" t="s">
        <v>1250</v>
      </c>
      <c r="AF54" s="671">
        <v>1</v>
      </c>
      <c r="AG54" s="169">
        <v>1</v>
      </c>
      <c r="AH54" s="388" t="s">
        <v>704</v>
      </c>
      <c r="AI54" s="388"/>
    </row>
    <row r="55" spans="1:35" s="40" customFormat="1" x14ac:dyDescent="0.2">
      <c r="A55" s="27" t="s">
        <v>75</v>
      </c>
      <c r="B55" s="10">
        <v>20170902</v>
      </c>
      <c r="C55" s="133"/>
      <c r="D55" s="9">
        <v>5</v>
      </c>
      <c r="E55" s="133">
        <v>2</v>
      </c>
      <c r="F55" s="9"/>
      <c r="G55" s="9"/>
      <c r="H55" s="30" t="s">
        <v>10</v>
      </c>
      <c r="I55" s="10">
        <v>535</v>
      </c>
      <c r="J55" s="10">
        <v>0</v>
      </c>
      <c r="K55" s="9">
        <v>5</v>
      </c>
      <c r="L55" s="9">
        <v>1</v>
      </c>
      <c r="M55" s="9">
        <v>0</v>
      </c>
      <c r="N55" s="30">
        <v>1</v>
      </c>
      <c r="O55" s="9" t="s">
        <v>47</v>
      </c>
      <c r="P55" s="17">
        <f>Cal_012618_12mm!$Q$3</f>
        <v>1.9020155646116339</v>
      </c>
      <c r="Q55" s="17">
        <f>Cal_012618_12mm!$R$3</f>
        <v>0.48423689193917907</v>
      </c>
      <c r="R55" s="31">
        <v>51.99</v>
      </c>
      <c r="S55" s="13">
        <v>39.479999999999997</v>
      </c>
      <c r="T55" s="62">
        <v>0.87932999999999995</v>
      </c>
      <c r="U55" s="78">
        <f t="shared" si="0"/>
        <v>51.110669999999999</v>
      </c>
      <c r="V55" s="78">
        <f t="shared" si="1"/>
        <v>38.600669999999994</v>
      </c>
      <c r="W55" s="438">
        <f t="shared" si="2"/>
        <v>0.11937996313386802</v>
      </c>
      <c r="X55" s="438">
        <f t="shared" si="3"/>
        <v>0.21288381964175226</v>
      </c>
      <c r="Y55" s="9">
        <v>20180126</v>
      </c>
      <c r="Z55" s="54" t="s">
        <v>140</v>
      </c>
      <c r="AA55" s="54"/>
      <c r="AB55" s="54" t="s">
        <v>129</v>
      </c>
      <c r="AC55" s="10"/>
      <c r="AD55" s="645" t="s">
        <v>60</v>
      </c>
      <c r="AE55" s="689" t="s">
        <v>1250</v>
      </c>
      <c r="AF55" s="671">
        <v>3</v>
      </c>
      <c r="AG55" s="169">
        <v>1</v>
      </c>
      <c r="AH55" s="388" t="s">
        <v>707</v>
      </c>
      <c r="AI55" s="388"/>
    </row>
    <row r="56" spans="1:35" s="40" customFormat="1" x14ac:dyDescent="0.2">
      <c r="A56" s="27" t="s">
        <v>75</v>
      </c>
      <c r="B56" s="10">
        <v>20170902</v>
      </c>
      <c r="C56" s="133"/>
      <c r="D56" s="9">
        <v>5</v>
      </c>
      <c r="E56" s="133">
        <v>2</v>
      </c>
      <c r="F56" s="132"/>
      <c r="G56" s="132"/>
      <c r="H56" s="30" t="s">
        <v>11</v>
      </c>
      <c r="I56" s="10">
        <v>535</v>
      </c>
      <c r="J56" s="10">
        <v>0</v>
      </c>
      <c r="K56" s="9">
        <v>5</v>
      </c>
      <c r="L56" s="9">
        <v>1</v>
      </c>
      <c r="M56" s="9">
        <v>0</v>
      </c>
      <c r="N56" s="30">
        <v>1</v>
      </c>
      <c r="O56" s="9" t="s">
        <v>47</v>
      </c>
      <c r="P56" s="17">
        <f>Cal_012618_12mm!$Q$3</f>
        <v>1.9020155646116339</v>
      </c>
      <c r="Q56" s="17">
        <f>Cal_012618_12mm!$R$3</f>
        <v>0.48423689193917907</v>
      </c>
      <c r="R56" s="31">
        <v>57.48</v>
      </c>
      <c r="S56" s="13">
        <v>41.61</v>
      </c>
      <c r="T56" s="62">
        <v>0.49299999999999999</v>
      </c>
      <c r="U56" s="78">
        <f t="shared" si="0"/>
        <v>56.986999999999995</v>
      </c>
      <c r="V56" s="78">
        <f t="shared" si="1"/>
        <v>41.116999999999997</v>
      </c>
      <c r="W56" s="438">
        <f t="shared" si="2"/>
        <v>0.15144364627773657</v>
      </c>
      <c r="X56" s="438">
        <f t="shared" si="3"/>
        <v>0.20248000210414854</v>
      </c>
      <c r="Y56" s="9">
        <v>20180126</v>
      </c>
      <c r="Z56" s="54" t="s">
        <v>688</v>
      </c>
      <c r="AA56" s="54"/>
      <c r="AB56" s="54" t="s">
        <v>129</v>
      </c>
      <c r="AC56" s="10"/>
      <c r="AD56" s="645" t="s">
        <v>60</v>
      </c>
      <c r="AE56" s="689" t="s">
        <v>1250</v>
      </c>
      <c r="AF56" s="671">
        <v>1</v>
      </c>
      <c r="AG56" s="169">
        <v>1</v>
      </c>
      <c r="AH56" s="388" t="s">
        <v>706</v>
      </c>
      <c r="AI56" s="388"/>
    </row>
    <row r="57" spans="1:35" s="40" customFormat="1" x14ac:dyDescent="0.2">
      <c r="A57" s="27" t="s">
        <v>75</v>
      </c>
      <c r="B57" s="10">
        <v>20170902</v>
      </c>
      <c r="C57" s="133"/>
      <c r="D57" s="9">
        <v>5</v>
      </c>
      <c r="E57" s="133">
        <v>3</v>
      </c>
      <c r="F57" s="9"/>
      <c r="G57" s="9"/>
      <c r="H57" s="30" t="s">
        <v>10</v>
      </c>
      <c r="I57" s="10">
        <v>535</v>
      </c>
      <c r="J57" s="10">
        <v>0</v>
      </c>
      <c r="K57" s="9">
        <v>5</v>
      </c>
      <c r="L57" s="9">
        <v>1</v>
      </c>
      <c r="M57" s="9">
        <v>0</v>
      </c>
      <c r="N57" s="30">
        <v>1</v>
      </c>
      <c r="O57" s="9" t="s">
        <v>47</v>
      </c>
      <c r="P57" s="17">
        <f>Cal_012618_12mm!$Q$3</f>
        <v>1.9020155646116339</v>
      </c>
      <c r="Q57" s="17">
        <f>Cal_012618_12mm!$R$3</f>
        <v>0.48423689193917907</v>
      </c>
      <c r="R57" s="31">
        <v>114.4</v>
      </c>
      <c r="S57" s="13">
        <v>73.099999999999994</v>
      </c>
      <c r="T57" s="62">
        <v>0.87932999999999995</v>
      </c>
      <c r="U57" s="78">
        <f t="shared" si="0"/>
        <v>113.52067000000001</v>
      </c>
      <c r="V57" s="78">
        <f t="shared" si="1"/>
        <v>72.220669999999998</v>
      </c>
      <c r="W57" s="438">
        <f t="shared" si="2"/>
        <v>0.39411610531005181</v>
      </c>
      <c r="X57" s="438">
        <f t="shared" si="3"/>
        <v>0.22753924442324966</v>
      </c>
      <c r="Y57" s="9">
        <v>20180126</v>
      </c>
      <c r="Z57" s="54" t="s">
        <v>140</v>
      </c>
      <c r="AA57" s="54"/>
      <c r="AB57" s="54" t="s">
        <v>129</v>
      </c>
      <c r="AC57" s="10"/>
      <c r="AD57" s="645" t="s">
        <v>60</v>
      </c>
      <c r="AE57" s="689" t="s">
        <v>1250</v>
      </c>
      <c r="AF57" s="671">
        <v>1</v>
      </c>
      <c r="AG57" s="169">
        <v>0</v>
      </c>
      <c r="AH57" s="388"/>
      <c r="AI57" s="388"/>
    </row>
    <row r="58" spans="1:35" s="40" customFormat="1" x14ac:dyDescent="0.2">
      <c r="A58" s="27" t="s">
        <v>75</v>
      </c>
      <c r="B58" s="10">
        <v>20170902</v>
      </c>
      <c r="C58" s="133"/>
      <c r="D58" s="9">
        <v>5</v>
      </c>
      <c r="E58" s="133">
        <v>3</v>
      </c>
      <c r="F58" s="9"/>
      <c r="G58" s="9"/>
      <c r="H58" s="30" t="s">
        <v>11</v>
      </c>
      <c r="I58" s="10">
        <v>535</v>
      </c>
      <c r="J58" s="10">
        <v>0</v>
      </c>
      <c r="K58" s="9">
        <v>5</v>
      </c>
      <c r="L58" s="9">
        <v>1</v>
      </c>
      <c r="M58" s="9">
        <v>0</v>
      </c>
      <c r="N58" s="30">
        <v>1</v>
      </c>
      <c r="O58" s="9" t="s">
        <v>47</v>
      </c>
      <c r="P58" s="17">
        <f>Cal_012618_12mm!$Q$3</f>
        <v>1.9020155646116339</v>
      </c>
      <c r="Q58" s="17">
        <f>Cal_012618_12mm!$R$3</f>
        <v>0.48423689193917907</v>
      </c>
      <c r="R58" s="31">
        <v>110.7</v>
      </c>
      <c r="S58" s="13">
        <v>70.73</v>
      </c>
      <c r="T58" s="62">
        <v>0.66032999999999997</v>
      </c>
      <c r="U58" s="78">
        <f t="shared" si="0"/>
        <v>110.03967</v>
      </c>
      <c r="V58" s="78">
        <f t="shared" si="1"/>
        <v>70.069670000000002</v>
      </c>
      <c r="W58" s="438">
        <f t="shared" si="2"/>
        <v>0.38142423073227044</v>
      </c>
      <c r="X58" s="438">
        <f t="shared" si="3"/>
        <v>0.22171591196575527</v>
      </c>
      <c r="Y58" s="9">
        <v>20180126</v>
      </c>
      <c r="Z58" s="54" t="s">
        <v>122</v>
      </c>
      <c r="AA58" s="54"/>
      <c r="AB58" s="54" t="s">
        <v>129</v>
      </c>
      <c r="AC58" s="10"/>
      <c r="AD58" s="645" t="s">
        <v>60</v>
      </c>
      <c r="AE58" s="689" t="s">
        <v>1250</v>
      </c>
      <c r="AF58" s="671">
        <v>1</v>
      </c>
      <c r="AG58" s="169">
        <v>0</v>
      </c>
      <c r="AH58" s="388"/>
      <c r="AI58" s="388"/>
    </row>
    <row r="59" spans="1:35" s="40" customFormat="1" x14ac:dyDescent="0.2">
      <c r="A59" s="27" t="s">
        <v>75</v>
      </c>
      <c r="B59" s="10">
        <v>20170902</v>
      </c>
      <c r="C59" s="133"/>
      <c r="D59" s="9">
        <v>5</v>
      </c>
      <c r="E59" s="133">
        <v>4</v>
      </c>
      <c r="F59" s="132"/>
      <c r="G59" s="132"/>
      <c r="H59" s="30" t="s">
        <v>10</v>
      </c>
      <c r="I59" s="10">
        <v>535</v>
      </c>
      <c r="J59" s="10">
        <v>0</v>
      </c>
      <c r="K59" s="9">
        <v>5</v>
      </c>
      <c r="L59" s="9">
        <v>1</v>
      </c>
      <c r="M59" s="9">
        <v>0</v>
      </c>
      <c r="N59" s="30">
        <v>1</v>
      </c>
      <c r="O59" s="9" t="s">
        <v>47</v>
      </c>
      <c r="P59" s="17">
        <f>Cal_012618_12mm!$Q$3</f>
        <v>1.9020155646116339</v>
      </c>
      <c r="Q59" s="17">
        <f>Cal_012618_12mm!$R$3</f>
        <v>0.48423689193917907</v>
      </c>
      <c r="R59" s="31">
        <v>819.2</v>
      </c>
      <c r="S59" s="13">
        <v>532.79999999999995</v>
      </c>
      <c r="T59" s="62">
        <v>0.49299999999999999</v>
      </c>
      <c r="U59" s="78">
        <f t="shared" si="0"/>
        <v>818.70699999999999</v>
      </c>
      <c r="V59" s="78">
        <f t="shared" si="1"/>
        <v>532.3069999999999</v>
      </c>
      <c r="W59" s="438">
        <f t="shared" si="2"/>
        <v>2.7330472775011829</v>
      </c>
      <c r="X59" s="438">
        <f t="shared" si="3"/>
        <v>1.8489026580295247</v>
      </c>
      <c r="Y59" s="9">
        <v>20180126</v>
      </c>
      <c r="Z59" s="54" t="s">
        <v>688</v>
      </c>
      <c r="AA59" s="54"/>
      <c r="AB59" s="54" t="s">
        <v>129</v>
      </c>
      <c r="AC59" s="10"/>
      <c r="AD59" s="645" t="s">
        <v>60</v>
      </c>
      <c r="AE59" s="689" t="s">
        <v>1250</v>
      </c>
      <c r="AF59" s="671">
        <v>1</v>
      </c>
      <c r="AG59" s="169">
        <v>0</v>
      </c>
      <c r="AH59" s="388"/>
      <c r="AI59" s="388"/>
    </row>
    <row r="60" spans="1:35" s="40" customFormat="1" x14ac:dyDescent="0.2">
      <c r="A60" s="27" t="s">
        <v>75</v>
      </c>
      <c r="B60" s="10">
        <v>20170902</v>
      </c>
      <c r="C60" s="133"/>
      <c r="D60" s="9">
        <v>5</v>
      </c>
      <c r="E60" s="133">
        <v>4</v>
      </c>
      <c r="F60" s="9"/>
      <c r="G60" s="9"/>
      <c r="H60" s="30" t="s">
        <v>11</v>
      </c>
      <c r="I60" s="10">
        <v>535</v>
      </c>
      <c r="J60" s="10">
        <v>0</v>
      </c>
      <c r="K60" s="9">
        <v>10</v>
      </c>
      <c r="L60" s="9">
        <v>1</v>
      </c>
      <c r="M60" s="9">
        <v>0</v>
      </c>
      <c r="N60" s="30">
        <v>1</v>
      </c>
      <c r="O60" s="9" t="s">
        <v>47</v>
      </c>
      <c r="P60" s="17">
        <f>Cal_012618_12mm!$Q$3</f>
        <v>1.9020155646116339</v>
      </c>
      <c r="Q60" s="17">
        <f>Cal_012618_12mm!$R$3</f>
        <v>0.48423689193917907</v>
      </c>
      <c r="R60" s="31">
        <v>479.8</v>
      </c>
      <c r="S60" s="13">
        <v>308.5</v>
      </c>
      <c r="T60" s="62">
        <v>0.66032999999999997</v>
      </c>
      <c r="U60" s="78">
        <f t="shared" si="0"/>
        <v>479.13967000000002</v>
      </c>
      <c r="V60" s="78">
        <f t="shared" si="1"/>
        <v>307.83967000000001</v>
      </c>
      <c r="W60" s="438">
        <f t="shared" si="2"/>
        <v>3.2693505491337471</v>
      </c>
      <c r="X60" s="438">
        <f t="shared" si="3"/>
        <v>2.0302451958415944</v>
      </c>
      <c r="Y60" s="9">
        <v>20180126</v>
      </c>
      <c r="Z60" s="54" t="s">
        <v>125</v>
      </c>
      <c r="AA60" s="54"/>
      <c r="AB60" s="54" t="s">
        <v>129</v>
      </c>
      <c r="AC60" s="10"/>
      <c r="AD60" s="645" t="s">
        <v>60</v>
      </c>
      <c r="AE60" s="689" t="s">
        <v>1250</v>
      </c>
      <c r="AF60" s="671">
        <v>1</v>
      </c>
      <c r="AG60" s="169">
        <v>0</v>
      </c>
      <c r="AH60" s="388"/>
      <c r="AI60" s="388"/>
    </row>
    <row r="61" spans="1:35" s="40" customFormat="1" x14ac:dyDescent="0.2">
      <c r="A61" s="27" t="s">
        <v>75</v>
      </c>
      <c r="B61" s="10">
        <v>20170902</v>
      </c>
      <c r="C61" s="133"/>
      <c r="D61" s="9">
        <v>5</v>
      </c>
      <c r="E61" s="133">
        <v>5</v>
      </c>
      <c r="F61" s="132"/>
      <c r="G61" s="132"/>
      <c r="H61" s="30" t="s">
        <v>10</v>
      </c>
      <c r="I61" s="10">
        <v>535</v>
      </c>
      <c r="J61" s="10">
        <v>0</v>
      </c>
      <c r="K61" s="9">
        <v>5</v>
      </c>
      <c r="L61" s="9">
        <v>1</v>
      </c>
      <c r="M61" s="9">
        <v>0</v>
      </c>
      <c r="N61" s="30">
        <v>1</v>
      </c>
      <c r="O61" s="9" t="s">
        <v>47</v>
      </c>
      <c r="P61" s="17">
        <f>Cal_012618_12mm!$Q$3</f>
        <v>1.9020155646116339</v>
      </c>
      <c r="Q61" s="17">
        <f>Cal_012618_12mm!$R$3</f>
        <v>0.48423689193917907</v>
      </c>
      <c r="R61" s="31">
        <v>126.8</v>
      </c>
      <c r="S61" s="13">
        <v>81.98</v>
      </c>
      <c r="T61" s="62">
        <v>0.49299999999999999</v>
      </c>
      <c r="U61" s="78">
        <f t="shared" si="0"/>
        <v>126.307</v>
      </c>
      <c r="V61" s="78">
        <f t="shared" si="1"/>
        <v>81.487000000000009</v>
      </c>
      <c r="W61" s="438">
        <f t="shared" si="2"/>
        <v>0.4277066305083902</v>
      </c>
      <c r="X61" s="438">
        <f t="shared" si="3"/>
        <v>0.27371069895861067</v>
      </c>
      <c r="Y61" s="9">
        <v>20180126</v>
      </c>
      <c r="Z61" s="54" t="s">
        <v>688</v>
      </c>
      <c r="AA61" s="54"/>
      <c r="AB61" s="54" t="s">
        <v>129</v>
      </c>
      <c r="AC61" s="10"/>
      <c r="AD61" s="645" t="s">
        <v>60</v>
      </c>
      <c r="AE61" s="689" t="s">
        <v>1250</v>
      </c>
      <c r="AF61" s="671">
        <v>1</v>
      </c>
      <c r="AG61" s="169">
        <v>0</v>
      </c>
      <c r="AH61" s="388"/>
      <c r="AI61" s="388"/>
    </row>
    <row r="62" spans="1:35" s="40" customFormat="1" x14ac:dyDescent="0.2">
      <c r="A62" s="27" t="s">
        <v>75</v>
      </c>
      <c r="B62" s="10">
        <v>20170902</v>
      </c>
      <c r="C62" s="133"/>
      <c r="D62" s="9">
        <v>5</v>
      </c>
      <c r="E62" s="133">
        <v>5</v>
      </c>
      <c r="F62" s="9"/>
      <c r="G62" s="9"/>
      <c r="H62" s="30" t="s">
        <v>11</v>
      </c>
      <c r="I62" s="10">
        <v>535</v>
      </c>
      <c r="J62" s="10">
        <v>0</v>
      </c>
      <c r="K62" s="9">
        <v>5</v>
      </c>
      <c r="L62" s="9">
        <v>1</v>
      </c>
      <c r="M62" s="9">
        <v>0</v>
      </c>
      <c r="N62" s="30">
        <v>1</v>
      </c>
      <c r="O62" s="9" t="s">
        <v>47</v>
      </c>
      <c r="P62" s="17">
        <f>Cal_012618_12mm!$Q$3</f>
        <v>1.9020155646116339</v>
      </c>
      <c r="Q62" s="17">
        <f>Cal_012618_12mm!$R$3</f>
        <v>0.48423689193917907</v>
      </c>
      <c r="R62" s="31">
        <v>120.8</v>
      </c>
      <c r="S62" s="13">
        <v>79.569999999999993</v>
      </c>
      <c r="T62" s="62">
        <v>0.66032999999999997</v>
      </c>
      <c r="U62" s="78">
        <f t="shared" si="0"/>
        <v>120.13967</v>
      </c>
      <c r="V62" s="78">
        <f t="shared" si="1"/>
        <v>78.909669999999991</v>
      </c>
      <c r="W62" s="438">
        <f t="shared" si="2"/>
        <v>0.3934481119112212</v>
      </c>
      <c r="X62" s="438">
        <f t="shared" si="3"/>
        <v>0.28578428099221503</v>
      </c>
      <c r="Y62" s="9">
        <v>20180126</v>
      </c>
      <c r="Z62" s="54" t="s">
        <v>125</v>
      </c>
      <c r="AA62" s="54"/>
      <c r="AB62" s="54" t="s">
        <v>129</v>
      </c>
      <c r="AC62" s="10"/>
      <c r="AD62" s="645" t="s">
        <v>60</v>
      </c>
      <c r="AE62" s="689" t="s">
        <v>1250</v>
      </c>
      <c r="AF62" s="671">
        <v>1</v>
      </c>
      <c r="AG62" s="169">
        <v>0</v>
      </c>
      <c r="AH62" s="388"/>
      <c r="AI62" s="388"/>
    </row>
    <row r="63" spans="1:35" s="40" customFormat="1" x14ac:dyDescent="0.2">
      <c r="A63" s="27" t="s">
        <v>75</v>
      </c>
      <c r="B63" s="10">
        <v>20170902</v>
      </c>
      <c r="C63" s="133"/>
      <c r="D63" s="9">
        <v>5</v>
      </c>
      <c r="E63" s="133">
        <v>6</v>
      </c>
      <c r="F63" s="9"/>
      <c r="G63" s="9"/>
      <c r="H63" s="30" t="s">
        <v>10</v>
      </c>
      <c r="I63" s="10">
        <v>540</v>
      </c>
      <c r="J63" s="10">
        <v>0</v>
      </c>
      <c r="K63" s="9">
        <v>5</v>
      </c>
      <c r="L63" s="9">
        <v>1</v>
      </c>
      <c r="M63" s="9">
        <v>0</v>
      </c>
      <c r="N63" s="30">
        <v>1</v>
      </c>
      <c r="O63" s="9" t="s">
        <v>47</v>
      </c>
      <c r="P63" s="17">
        <f>Cal_012618_12mm!$Q$3</f>
        <v>1.9020155646116339</v>
      </c>
      <c r="Q63" s="17">
        <f>Cal_012618_12mm!$R$3</f>
        <v>0.48423689193917907</v>
      </c>
      <c r="R63" s="31">
        <v>45.17</v>
      </c>
      <c r="S63" s="13">
        <v>28.07</v>
      </c>
      <c r="T63" s="32">
        <v>0.87932999999999995</v>
      </c>
      <c r="U63" s="78">
        <f t="shared" si="0"/>
        <v>44.290669999999999</v>
      </c>
      <c r="V63" s="78">
        <f t="shared" si="1"/>
        <v>27.190670000000001</v>
      </c>
      <c r="W63" s="438">
        <f t="shared" si="2"/>
        <v>0.16167030712173833</v>
      </c>
      <c r="X63" s="438">
        <f t="shared" si="3"/>
        <v>7.0212256712186047E-2</v>
      </c>
      <c r="Y63" s="9">
        <v>20180126</v>
      </c>
      <c r="Z63" s="54" t="s">
        <v>140</v>
      </c>
      <c r="AA63" s="54"/>
      <c r="AB63" s="54" t="s">
        <v>129</v>
      </c>
      <c r="AC63" s="10"/>
      <c r="AD63" s="645" t="s">
        <v>60</v>
      </c>
      <c r="AE63" s="689" t="s">
        <v>1250</v>
      </c>
      <c r="AF63" s="671">
        <v>1</v>
      </c>
      <c r="AG63" s="169">
        <v>1</v>
      </c>
      <c r="AH63" s="388"/>
      <c r="AI63" s="388"/>
    </row>
    <row r="64" spans="1:35" s="40" customFormat="1" x14ac:dyDescent="0.2">
      <c r="A64" s="27" t="s">
        <v>75</v>
      </c>
      <c r="B64" s="10">
        <v>20170902</v>
      </c>
      <c r="C64" s="133"/>
      <c r="D64" s="9">
        <v>5</v>
      </c>
      <c r="E64" s="133">
        <v>6</v>
      </c>
      <c r="F64" s="9"/>
      <c r="G64" s="9"/>
      <c r="H64" s="30" t="s">
        <v>11</v>
      </c>
      <c r="I64" s="10">
        <v>540</v>
      </c>
      <c r="J64" s="10">
        <v>0</v>
      </c>
      <c r="K64" s="9">
        <v>5</v>
      </c>
      <c r="L64" s="9">
        <v>1</v>
      </c>
      <c r="M64" s="9">
        <v>0</v>
      </c>
      <c r="N64" s="30">
        <v>1</v>
      </c>
      <c r="O64" s="9" t="s">
        <v>47</v>
      </c>
      <c r="P64" s="17">
        <f>Cal_012618_12mm!$Q$3</f>
        <v>1.9020155646116339</v>
      </c>
      <c r="Q64" s="17">
        <f>Cal_012618_12mm!$R$3</f>
        <v>0.48423689193917907</v>
      </c>
      <c r="R64" s="31">
        <v>44.24</v>
      </c>
      <c r="S64" s="13">
        <v>27.67</v>
      </c>
      <c r="T64" s="32">
        <v>0.66032999999999997</v>
      </c>
      <c r="U64" s="78">
        <f t="shared" si="0"/>
        <v>43.57967</v>
      </c>
      <c r="V64" s="78">
        <f t="shared" si="1"/>
        <v>27.009670000000003</v>
      </c>
      <c r="W64" s="438">
        <f t="shared" si="2"/>
        <v>0.15665947304135694</v>
      </c>
      <c r="X64" s="438">
        <f t="shared" si="3"/>
        <v>7.3679519264026896E-2</v>
      </c>
      <c r="Y64" s="9">
        <v>20180126</v>
      </c>
      <c r="Z64" s="54" t="s">
        <v>125</v>
      </c>
      <c r="AA64" s="54"/>
      <c r="AB64" s="54" t="s">
        <v>129</v>
      </c>
      <c r="AC64" s="10"/>
      <c r="AD64" s="645" t="s">
        <v>60</v>
      </c>
      <c r="AE64" s="689" t="s">
        <v>1250</v>
      </c>
      <c r="AF64" s="671">
        <v>1</v>
      </c>
      <c r="AG64" s="169">
        <v>1</v>
      </c>
      <c r="AH64" s="388"/>
      <c r="AI64" s="388"/>
    </row>
    <row r="65" spans="1:35" s="40" customFormat="1" x14ac:dyDescent="0.2">
      <c r="A65" s="27" t="s">
        <v>75</v>
      </c>
      <c r="B65" s="10">
        <v>20170902</v>
      </c>
      <c r="C65" s="133"/>
      <c r="D65" s="9">
        <v>5</v>
      </c>
      <c r="E65" s="133">
        <v>6</v>
      </c>
      <c r="F65" s="9"/>
      <c r="G65" s="9"/>
      <c r="H65" s="30" t="s">
        <v>10</v>
      </c>
      <c r="I65" s="10">
        <v>540</v>
      </c>
      <c r="J65" s="10">
        <v>10</v>
      </c>
      <c r="K65" s="9">
        <v>5</v>
      </c>
      <c r="L65" s="9">
        <v>1</v>
      </c>
      <c r="M65" s="9">
        <v>0</v>
      </c>
      <c r="N65" s="30">
        <v>1</v>
      </c>
      <c r="O65" s="9" t="s">
        <v>47</v>
      </c>
      <c r="P65" s="17">
        <f>Cal_012618_12mm!$Q$3</f>
        <v>1.9020155646116339</v>
      </c>
      <c r="Q65" s="17">
        <f>Cal_012618_12mm!$R$3</f>
        <v>0.48423689193917907</v>
      </c>
      <c r="R65" s="31">
        <v>36.32</v>
      </c>
      <c r="S65" s="13">
        <v>22.99</v>
      </c>
      <c r="T65" s="32">
        <v>0.66032999999999997</v>
      </c>
      <c r="U65" s="78">
        <f t="shared" si="0"/>
        <v>35.659669999999998</v>
      </c>
      <c r="V65" s="78">
        <f t="shared" si="1"/>
        <v>22.32967</v>
      </c>
      <c r="W65" s="438">
        <f t="shared" si="2"/>
        <v>0.12602720432355391</v>
      </c>
      <c r="X65" s="438">
        <f t="shared" si="3"/>
        <v>6.4400656746639126E-2</v>
      </c>
      <c r="Y65" s="9">
        <v>20180126</v>
      </c>
      <c r="Z65" s="54" t="s">
        <v>125</v>
      </c>
      <c r="AA65" s="54"/>
      <c r="AB65" s="54" t="s">
        <v>129</v>
      </c>
      <c r="AC65" s="10"/>
      <c r="AD65" s="645" t="s">
        <v>60</v>
      </c>
      <c r="AE65" s="689" t="s">
        <v>1250</v>
      </c>
      <c r="AF65" s="671">
        <v>1</v>
      </c>
      <c r="AG65" s="169">
        <v>0</v>
      </c>
      <c r="AH65" s="388"/>
      <c r="AI65" s="388"/>
    </row>
    <row r="66" spans="1:35" s="40" customFormat="1" x14ac:dyDescent="0.2">
      <c r="A66" s="27" t="s">
        <v>75</v>
      </c>
      <c r="B66" s="10">
        <v>20170902</v>
      </c>
      <c r="C66" s="133"/>
      <c r="D66" s="9">
        <v>5</v>
      </c>
      <c r="E66" s="133">
        <v>6</v>
      </c>
      <c r="F66" s="9"/>
      <c r="G66" s="9"/>
      <c r="H66" s="30" t="s">
        <v>11</v>
      </c>
      <c r="I66" s="10">
        <v>540</v>
      </c>
      <c r="J66" s="10">
        <v>10</v>
      </c>
      <c r="K66" s="9">
        <v>5</v>
      </c>
      <c r="L66" s="9">
        <v>1</v>
      </c>
      <c r="M66" s="9">
        <v>0</v>
      </c>
      <c r="N66" s="30">
        <v>1</v>
      </c>
      <c r="O66" s="9" t="s">
        <v>47</v>
      </c>
      <c r="P66" s="17">
        <f>Cal_012618_12mm!$Q$3</f>
        <v>1.9020155646116339</v>
      </c>
      <c r="Q66" s="17">
        <f>Cal_012618_12mm!$R$3</f>
        <v>0.48423689193917907</v>
      </c>
      <c r="R66" s="31">
        <v>37.5</v>
      </c>
      <c r="S66" s="13">
        <v>23.34</v>
      </c>
      <c r="T66" s="32">
        <v>0.87932999999999995</v>
      </c>
      <c r="U66" s="78">
        <f t="shared" si="0"/>
        <v>36.620669999999997</v>
      </c>
      <c r="V66" s="78">
        <f t="shared" si="1"/>
        <v>22.46067</v>
      </c>
      <c r="W66" s="438">
        <f t="shared" si="2"/>
        <v>0.13387435958150959</v>
      </c>
      <c r="X66" s="438">
        <f t="shared" si="3"/>
        <v>5.7670672042488998E-2</v>
      </c>
      <c r="Y66" s="9">
        <v>20180126</v>
      </c>
      <c r="Z66" s="54" t="s">
        <v>140</v>
      </c>
      <c r="AA66" s="54"/>
      <c r="AB66" s="54" t="s">
        <v>129</v>
      </c>
      <c r="AC66" s="10"/>
      <c r="AD66" s="645" t="s">
        <v>60</v>
      </c>
      <c r="AE66" s="689" t="s">
        <v>1250</v>
      </c>
      <c r="AF66" s="671">
        <v>1</v>
      </c>
      <c r="AG66" s="169">
        <v>0</v>
      </c>
      <c r="AH66" s="388"/>
      <c r="AI66" s="388"/>
    </row>
    <row r="67" spans="1:35" s="41" customFormat="1" x14ac:dyDescent="0.2">
      <c r="A67" s="55" t="s">
        <v>75</v>
      </c>
      <c r="B67" s="10">
        <v>20170902</v>
      </c>
      <c r="C67" s="133"/>
      <c r="D67" s="33">
        <v>6</v>
      </c>
      <c r="E67" s="133">
        <v>1</v>
      </c>
      <c r="F67" s="33"/>
      <c r="G67" s="33"/>
      <c r="H67" s="56" t="s">
        <v>10</v>
      </c>
      <c r="I67" s="57">
        <v>535</v>
      </c>
      <c r="J67" s="57">
        <v>0</v>
      </c>
      <c r="K67" s="33">
        <v>5</v>
      </c>
      <c r="L67" s="33">
        <v>1</v>
      </c>
      <c r="M67" s="33">
        <v>0</v>
      </c>
      <c r="N67" s="56">
        <v>1</v>
      </c>
      <c r="O67" s="33" t="s">
        <v>47</v>
      </c>
      <c r="P67" s="58">
        <f>Cal_012618_12mm!$Q$3</f>
        <v>1.9020155646116339</v>
      </c>
      <c r="Q67" s="58">
        <f>Cal_012618_12mm!$R$3</f>
        <v>0.48423689193917907</v>
      </c>
      <c r="R67" s="60">
        <v>25.72</v>
      </c>
      <c r="S67" s="59">
        <v>18.829999999999998</v>
      </c>
      <c r="T67" s="61">
        <v>0.87932999999999995</v>
      </c>
      <c r="U67" s="78">
        <f t="shared" si="0"/>
        <v>24.840669999999999</v>
      </c>
      <c r="V67" s="78">
        <f t="shared" si="1"/>
        <v>17.950669999999999</v>
      </c>
      <c r="W67" s="438">
        <f t="shared" si="2"/>
        <v>6.5749635970611536E-2</v>
      </c>
      <c r="X67" s="438">
        <f t="shared" si="3"/>
        <v>8.8764716178116543E-2</v>
      </c>
      <c r="Y67" s="33">
        <v>20180126</v>
      </c>
      <c r="Z67" s="29" t="s">
        <v>140</v>
      </c>
      <c r="AA67" s="29"/>
      <c r="AB67" s="54" t="s">
        <v>129</v>
      </c>
      <c r="AC67" s="57"/>
      <c r="AD67" s="646" t="s">
        <v>60</v>
      </c>
      <c r="AE67" s="689" t="s">
        <v>1250</v>
      </c>
      <c r="AF67" s="671">
        <v>1</v>
      </c>
      <c r="AG67" s="169">
        <v>0</v>
      </c>
      <c r="AH67" s="389"/>
      <c r="AI67" s="389"/>
    </row>
    <row r="68" spans="1:35" s="41" customFormat="1" x14ac:dyDescent="0.2">
      <c r="A68" s="55" t="s">
        <v>75</v>
      </c>
      <c r="B68" s="10">
        <v>20170902</v>
      </c>
      <c r="C68" s="133"/>
      <c r="D68" s="33">
        <v>6</v>
      </c>
      <c r="E68" s="133">
        <v>1</v>
      </c>
      <c r="F68" s="33"/>
      <c r="G68" s="33"/>
      <c r="H68" s="56" t="s">
        <v>11</v>
      </c>
      <c r="I68" s="57">
        <v>535</v>
      </c>
      <c r="J68" s="57">
        <v>0</v>
      </c>
      <c r="K68" s="33">
        <v>5</v>
      </c>
      <c r="L68" s="33">
        <v>1</v>
      </c>
      <c r="M68" s="33">
        <v>0</v>
      </c>
      <c r="N68" s="56">
        <v>1</v>
      </c>
      <c r="O68" s="33" t="s">
        <v>47</v>
      </c>
      <c r="P68" s="58">
        <f>Cal_012618_12mm!$Q$3</f>
        <v>1.9020155646116339</v>
      </c>
      <c r="Q68" s="58">
        <f>Cal_012618_12mm!$R$3</f>
        <v>0.48423689193917907</v>
      </c>
      <c r="R68" s="60">
        <v>26.58</v>
      </c>
      <c r="S68" s="59">
        <v>19.100000000000001</v>
      </c>
      <c r="T68" s="61">
        <v>0.66032999999999997</v>
      </c>
      <c r="U68" s="78">
        <f t="shared" si="0"/>
        <v>25.91967</v>
      </c>
      <c r="V68" s="78">
        <f t="shared" si="1"/>
        <v>18.439670000000003</v>
      </c>
      <c r="W68" s="438">
        <f t="shared" si="2"/>
        <v>7.1379866046469384E-2</v>
      </c>
      <c r="X68" s="438">
        <f t="shared" si="3"/>
        <v>8.7343661481268486E-2</v>
      </c>
      <c r="Y68" s="33">
        <v>20180126</v>
      </c>
      <c r="Z68" s="29" t="s">
        <v>125</v>
      </c>
      <c r="AA68" s="29"/>
      <c r="AB68" s="54" t="s">
        <v>129</v>
      </c>
      <c r="AC68" s="57"/>
      <c r="AD68" s="646" t="s">
        <v>60</v>
      </c>
      <c r="AE68" s="689" t="s">
        <v>1250</v>
      </c>
      <c r="AF68" s="671">
        <v>1</v>
      </c>
      <c r="AG68" s="169">
        <v>0</v>
      </c>
      <c r="AH68" s="389"/>
      <c r="AI68" s="389"/>
    </row>
    <row r="69" spans="1:35" s="41" customFormat="1" x14ac:dyDescent="0.2">
      <c r="A69" s="55" t="s">
        <v>75</v>
      </c>
      <c r="B69" s="10">
        <v>20170902</v>
      </c>
      <c r="C69" s="133"/>
      <c r="D69" s="33">
        <v>6</v>
      </c>
      <c r="E69" s="133">
        <v>2</v>
      </c>
      <c r="F69" s="131"/>
      <c r="G69" s="131"/>
      <c r="H69" s="56" t="s">
        <v>10</v>
      </c>
      <c r="I69" s="57">
        <v>535</v>
      </c>
      <c r="J69" s="57">
        <v>0</v>
      </c>
      <c r="K69" s="33">
        <v>5</v>
      </c>
      <c r="L69" s="33">
        <v>1</v>
      </c>
      <c r="M69" s="33">
        <v>0</v>
      </c>
      <c r="N69" s="56">
        <v>1</v>
      </c>
      <c r="O69" s="33" t="s">
        <v>47</v>
      </c>
      <c r="P69" s="58">
        <f>Cal_012618_12mm!$Q$3</f>
        <v>1.9020155646116339</v>
      </c>
      <c r="Q69" s="58">
        <f>Cal_012618_12mm!$R$3</f>
        <v>0.48423689193917907</v>
      </c>
      <c r="R69" s="60">
        <v>32.26</v>
      </c>
      <c r="S69" s="59">
        <v>23.76</v>
      </c>
      <c r="T69" s="61">
        <v>0.49299999999999999</v>
      </c>
      <c r="U69" s="78">
        <f t="shared" ref="U69:U131" si="8">(R69-T69)*(L69+M69)/L69</f>
        <v>31.766999999999999</v>
      </c>
      <c r="V69" s="78">
        <f t="shared" ref="V69:V131" si="9">(S69-T69)*(L69+M69)/L69</f>
        <v>23.267000000000003</v>
      </c>
      <c r="W69" s="438">
        <f t="shared" ref="W69:W131" si="10">(Q69*P69/(P69-1)*(U69-V69)*(K69)/I69)/N69</f>
        <v>8.111348414371522E-2</v>
      </c>
      <c r="X69" s="438">
        <f t="shared" ref="X69:X131" si="11">(Q69*P69/(P69-1)*(P69*V69-U69)*(K69)/I69)/N69</f>
        <v>0.11916235132339872</v>
      </c>
      <c r="Y69" s="33">
        <v>20180126</v>
      </c>
      <c r="Z69" s="54" t="s">
        <v>688</v>
      </c>
      <c r="AA69" s="54"/>
      <c r="AB69" s="54" t="s">
        <v>129</v>
      </c>
      <c r="AC69" s="57"/>
      <c r="AD69" s="646" t="s">
        <v>60</v>
      </c>
      <c r="AE69" s="689" t="s">
        <v>1250</v>
      </c>
      <c r="AF69" s="671">
        <v>1</v>
      </c>
      <c r="AG69" s="169">
        <v>0</v>
      </c>
      <c r="AH69" s="389"/>
      <c r="AI69" s="389"/>
    </row>
    <row r="70" spans="1:35" s="41" customFormat="1" x14ac:dyDescent="0.2">
      <c r="A70" s="55" t="s">
        <v>75</v>
      </c>
      <c r="B70" s="10">
        <v>20170902</v>
      </c>
      <c r="C70" s="133"/>
      <c r="D70" s="33">
        <v>6</v>
      </c>
      <c r="E70" s="133">
        <v>2</v>
      </c>
      <c r="F70" s="131"/>
      <c r="G70" s="131"/>
      <c r="H70" s="56" t="s">
        <v>11</v>
      </c>
      <c r="I70" s="57">
        <v>535</v>
      </c>
      <c r="J70" s="57">
        <v>0</v>
      </c>
      <c r="K70" s="33">
        <v>5</v>
      </c>
      <c r="L70" s="33">
        <v>1</v>
      </c>
      <c r="M70" s="33">
        <v>0</v>
      </c>
      <c r="N70" s="56">
        <v>1</v>
      </c>
      <c r="O70" s="33" t="s">
        <v>47</v>
      </c>
      <c r="P70" s="58">
        <f>Cal_012618_12mm!$Q$3</f>
        <v>1.9020155646116339</v>
      </c>
      <c r="Q70" s="58">
        <f>Cal_012618_12mm!$R$3</f>
        <v>0.48423689193917907</v>
      </c>
      <c r="R70" s="60">
        <v>30.06</v>
      </c>
      <c r="S70" s="59">
        <v>22.24</v>
      </c>
      <c r="T70" s="61">
        <v>0.49299999999999999</v>
      </c>
      <c r="U70" s="78">
        <f t="shared" si="8"/>
        <v>29.567</v>
      </c>
      <c r="V70" s="78">
        <f t="shared" si="9"/>
        <v>21.747</v>
      </c>
      <c r="W70" s="438">
        <f t="shared" si="10"/>
        <v>7.4624405412218028E-2</v>
      </c>
      <c r="X70" s="438">
        <f t="shared" si="11"/>
        <v>0.11256769472545873</v>
      </c>
      <c r="Y70" s="33">
        <v>20180126</v>
      </c>
      <c r="Z70" s="54" t="s">
        <v>688</v>
      </c>
      <c r="AA70" s="54"/>
      <c r="AB70" s="54" t="s">
        <v>129</v>
      </c>
      <c r="AC70" s="57"/>
      <c r="AD70" s="646" t="s">
        <v>60</v>
      </c>
      <c r="AE70" s="689" t="s">
        <v>1250</v>
      </c>
      <c r="AF70" s="671">
        <v>1</v>
      </c>
      <c r="AG70" s="169">
        <v>0</v>
      </c>
      <c r="AH70" s="389"/>
      <c r="AI70" s="389"/>
    </row>
    <row r="71" spans="1:35" s="41" customFormat="1" x14ac:dyDescent="0.2">
      <c r="A71" s="55" t="s">
        <v>75</v>
      </c>
      <c r="B71" s="10">
        <v>20170902</v>
      </c>
      <c r="C71" s="133"/>
      <c r="D71" s="33">
        <v>6</v>
      </c>
      <c r="E71" s="133">
        <v>3</v>
      </c>
      <c r="F71" s="33"/>
      <c r="G71" s="33"/>
      <c r="H71" s="56" t="s">
        <v>10</v>
      </c>
      <c r="I71" s="57">
        <v>535</v>
      </c>
      <c r="J71" s="57">
        <v>0</v>
      </c>
      <c r="K71" s="33">
        <v>5</v>
      </c>
      <c r="L71" s="33">
        <v>1</v>
      </c>
      <c r="M71" s="33">
        <v>0</v>
      </c>
      <c r="N71" s="56">
        <v>1</v>
      </c>
      <c r="O71" s="33" t="s">
        <v>47</v>
      </c>
      <c r="P71" s="58">
        <f>Cal_012618_12mm!$Q$3</f>
        <v>1.9020155646116339</v>
      </c>
      <c r="Q71" s="58">
        <f>Cal_012618_12mm!$R$3</f>
        <v>0.48423689193917907</v>
      </c>
      <c r="R71" s="60">
        <v>44.14</v>
      </c>
      <c r="S71" s="59">
        <v>31.91</v>
      </c>
      <c r="T71" s="61">
        <v>0.66032999999999997</v>
      </c>
      <c r="U71" s="78">
        <f t="shared" si="8"/>
        <v>43.479669999999999</v>
      </c>
      <c r="V71" s="78">
        <f t="shared" si="9"/>
        <v>31.249670000000002</v>
      </c>
      <c r="W71" s="438">
        <f t="shared" si="10"/>
        <v>0.11670798953854555</v>
      </c>
      <c r="X71" s="438">
        <f t="shared" si="11"/>
        <v>0.1522804390221458</v>
      </c>
      <c r="Y71" s="33">
        <v>20180126</v>
      </c>
      <c r="Z71" s="29" t="s">
        <v>125</v>
      </c>
      <c r="AA71" s="29"/>
      <c r="AB71" s="54" t="s">
        <v>129</v>
      </c>
      <c r="AC71" s="57"/>
      <c r="AD71" s="646" t="s">
        <v>60</v>
      </c>
      <c r="AE71" s="689" t="s">
        <v>1250</v>
      </c>
      <c r="AF71" s="671">
        <v>1</v>
      </c>
      <c r="AG71" s="169">
        <v>0</v>
      </c>
      <c r="AH71" s="389"/>
      <c r="AI71" s="389"/>
    </row>
    <row r="72" spans="1:35" s="41" customFormat="1" x14ac:dyDescent="0.2">
      <c r="A72" s="55" t="s">
        <v>75</v>
      </c>
      <c r="B72" s="10">
        <v>20170902</v>
      </c>
      <c r="C72" s="133"/>
      <c r="D72" s="33">
        <v>6</v>
      </c>
      <c r="E72" s="133">
        <v>3</v>
      </c>
      <c r="F72" s="131"/>
      <c r="G72" s="131"/>
      <c r="H72" s="56" t="s">
        <v>11</v>
      </c>
      <c r="I72" s="57">
        <v>535</v>
      </c>
      <c r="J72" s="57">
        <v>0</v>
      </c>
      <c r="K72" s="33">
        <v>5</v>
      </c>
      <c r="L72" s="33">
        <v>1</v>
      </c>
      <c r="M72" s="33">
        <v>0</v>
      </c>
      <c r="N72" s="56">
        <v>1</v>
      </c>
      <c r="O72" s="33" t="s">
        <v>47</v>
      </c>
      <c r="P72" s="58">
        <f>Cal_012618_12mm!$Q$3</f>
        <v>1.9020155646116339</v>
      </c>
      <c r="Q72" s="58">
        <f>Cal_012618_12mm!$R$3</f>
        <v>0.48423689193917907</v>
      </c>
      <c r="R72" s="60">
        <v>45.8</v>
      </c>
      <c r="S72" s="59">
        <v>33.299999999999997</v>
      </c>
      <c r="T72" s="61">
        <v>0.49299999999999999</v>
      </c>
      <c r="U72" s="78">
        <f t="shared" si="8"/>
        <v>45.306999999999995</v>
      </c>
      <c r="V72" s="78">
        <f t="shared" si="9"/>
        <v>32.806999999999995</v>
      </c>
      <c r="W72" s="438">
        <f t="shared" si="10"/>
        <v>0.1192845355054636</v>
      </c>
      <c r="X72" s="438">
        <f t="shared" si="11"/>
        <v>0.163108954595091</v>
      </c>
      <c r="Y72" s="33">
        <v>20180126</v>
      </c>
      <c r="Z72" s="54" t="s">
        <v>688</v>
      </c>
      <c r="AA72" s="54"/>
      <c r="AB72" s="54" t="s">
        <v>129</v>
      </c>
      <c r="AC72" s="57"/>
      <c r="AD72" s="646" t="s">
        <v>60</v>
      </c>
      <c r="AE72" s="689" t="s">
        <v>1250</v>
      </c>
      <c r="AF72" s="671">
        <v>1</v>
      </c>
      <c r="AG72" s="169">
        <v>0</v>
      </c>
      <c r="AH72" s="389"/>
      <c r="AI72" s="389"/>
    </row>
    <row r="73" spans="1:35" s="41" customFormat="1" x14ac:dyDescent="0.2">
      <c r="A73" s="55" t="s">
        <v>75</v>
      </c>
      <c r="B73" s="10">
        <v>20170902</v>
      </c>
      <c r="C73" s="133"/>
      <c r="D73" s="33">
        <v>6</v>
      </c>
      <c r="E73" s="133">
        <v>4</v>
      </c>
      <c r="F73" s="131"/>
      <c r="G73" s="131"/>
      <c r="H73" s="56" t="s">
        <v>10</v>
      </c>
      <c r="I73" s="57">
        <v>535</v>
      </c>
      <c r="J73" s="57">
        <v>0</v>
      </c>
      <c r="K73" s="33">
        <v>10</v>
      </c>
      <c r="L73" s="33">
        <v>1</v>
      </c>
      <c r="M73" s="33">
        <v>0</v>
      </c>
      <c r="N73" s="56">
        <v>1</v>
      </c>
      <c r="O73" s="33" t="s">
        <v>47</v>
      </c>
      <c r="P73" s="58">
        <f>Cal_012618_12mm!$Q$3</f>
        <v>1.9020155646116339</v>
      </c>
      <c r="Q73" s="58">
        <f>Cal_012618_12mm!$R$3</f>
        <v>0.48423689193917907</v>
      </c>
      <c r="R73" s="60">
        <v>523</v>
      </c>
      <c r="S73" s="59">
        <v>335.4</v>
      </c>
      <c r="T73" s="61">
        <v>0.49299999999999999</v>
      </c>
      <c r="U73" s="78">
        <f t="shared" si="8"/>
        <v>522.50699999999995</v>
      </c>
      <c r="V73" s="78">
        <f t="shared" si="9"/>
        <v>334.90699999999998</v>
      </c>
      <c r="W73" s="438">
        <f t="shared" si="10"/>
        <v>3.5804446177319944</v>
      </c>
      <c r="X73" s="438">
        <f t="shared" si="11"/>
        <v>2.185127155920362</v>
      </c>
      <c r="Y73" s="33">
        <v>20180126</v>
      </c>
      <c r="Z73" s="54" t="s">
        <v>688</v>
      </c>
      <c r="AA73" s="54"/>
      <c r="AB73" s="54" t="s">
        <v>129</v>
      </c>
      <c r="AC73" s="57"/>
      <c r="AD73" s="646" t="s">
        <v>60</v>
      </c>
      <c r="AE73" s="689" t="s">
        <v>1250</v>
      </c>
      <c r="AF73" s="671">
        <v>1</v>
      </c>
      <c r="AG73" s="169">
        <v>0</v>
      </c>
      <c r="AH73" s="389"/>
      <c r="AI73" s="389"/>
    </row>
    <row r="74" spans="1:35" s="41" customFormat="1" x14ac:dyDescent="0.2">
      <c r="A74" s="55" t="s">
        <v>75</v>
      </c>
      <c r="B74" s="10">
        <v>20170902</v>
      </c>
      <c r="C74" s="133"/>
      <c r="D74" s="33">
        <v>6</v>
      </c>
      <c r="E74" s="133">
        <v>4</v>
      </c>
      <c r="F74" s="131"/>
      <c r="G74" s="131"/>
      <c r="H74" s="56" t="s">
        <v>11</v>
      </c>
      <c r="I74" s="57">
        <v>535</v>
      </c>
      <c r="J74" s="57">
        <v>0</v>
      </c>
      <c r="K74" s="33">
        <v>10</v>
      </c>
      <c r="L74" s="33">
        <v>1</v>
      </c>
      <c r="M74" s="33">
        <v>0</v>
      </c>
      <c r="N74" s="56">
        <v>1</v>
      </c>
      <c r="O74" s="33" t="s">
        <v>47</v>
      </c>
      <c r="P74" s="58">
        <f>Cal_012618_12mm!$Q$3</f>
        <v>1.9020155646116339</v>
      </c>
      <c r="Q74" s="58">
        <f>Cal_012618_12mm!$R$3</f>
        <v>0.48423689193917907</v>
      </c>
      <c r="R74" s="60">
        <v>528.5</v>
      </c>
      <c r="S74" s="59">
        <v>340.2</v>
      </c>
      <c r="T74" s="61">
        <v>0.49299999999999999</v>
      </c>
      <c r="U74" s="78">
        <f t="shared" si="8"/>
        <v>528.00699999999995</v>
      </c>
      <c r="V74" s="78">
        <f t="shared" si="9"/>
        <v>339.70699999999999</v>
      </c>
      <c r="W74" s="438">
        <f t="shared" si="10"/>
        <v>3.5938044857086067</v>
      </c>
      <c r="X74" s="438">
        <f t="shared" si="11"/>
        <v>2.2544014058138799</v>
      </c>
      <c r="Y74" s="33">
        <v>20180126</v>
      </c>
      <c r="Z74" s="54" t="s">
        <v>688</v>
      </c>
      <c r="AA74" s="54"/>
      <c r="AB74" s="54" t="s">
        <v>129</v>
      </c>
      <c r="AC74" s="57"/>
      <c r="AD74" s="646" t="s">
        <v>60</v>
      </c>
      <c r="AE74" s="689" t="s">
        <v>1250</v>
      </c>
      <c r="AF74" s="671">
        <v>1</v>
      </c>
      <c r="AG74" s="169">
        <v>0</v>
      </c>
      <c r="AH74" s="389"/>
      <c r="AI74" s="389"/>
    </row>
    <row r="75" spans="1:35" s="41" customFormat="1" x14ac:dyDescent="0.2">
      <c r="A75" s="55" t="s">
        <v>75</v>
      </c>
      <c r="B75" s="10">
        <v>20170902</v>
      </c>
      <c r="C75" s="133"/>
      <c r="D75" s="33">
        <v>6</v>
      </c>
      <c r="E75" s="133">
        <v>5</v>
      </c>
      <c r="F75" s="33"/>
      <c r="G75" s="33"/>
      <c r="H75" s="56" t="s">
        <v>10</v>
      </c>
      <c r="I75" s="57">
        <v>535</v>
      </c>
      <c r="J75" s="57">
        <v>0</v>
      </c>
      <c r="K75" s="33">
        <v>5</v>
      </c>
      <c r="L75" s="33">
        <v>1</v>
      </c>
      <c r="M75" s="33">
        <v>0</v>
      </c>
      <c r="N75" s="56">
        <v>1</v>
      </c>
      <c r="O75" s="33" t="s">
        <v>47</v>
      </c>
      <c r="P75" s="58">
        <f>Cal_012618_12mm!$Q$3</f>
        <v>1.9020155646116339</v>
      </c>
      <c r="Q75" s="58">
        <f>Cal_012618_12mm!$R$3</f>
        <v>0.48423689193917907</v>
      </c>
      <c r="R75" s="60">
        <v>104.9</v>
      </c>
      <c r="S75" s="59">
        <v>66.38</v>
      </c>
      <c r="T75" s="61">
        <v>0.66032999999999997</v>
      </c>
      <c r="U75" s="78">
        <f t="shared" si="8"/>
        <v>104.23967</v>
      </c>
      <c r="V75" s="78">
        <f t="shared" si="9"/>
        <v>65.719669999999994</v>
      </c>
      <c r="W75" s="438">
        <f t="shared" si="10"/>
        <v>0.36758722461363674</v>
      </c>
      <c r="X75" s="438">
        <f t="shared" si="11"/>
        <v>0.19810933342448678</v>
      </c>
      <c r="Y75" s="33">
        <v>20180126</v>
      </c>
      <c r="Z75" s="29" t="s">
        <v>125</v>
      </c>
      <c r="AA75" s="29"/>
      <c r="AB75" s="54" t="s">
        <v>129</v>
      </c>
      <c r="AC75" s="57"/>
      <c r="AD75" s="646" t="s">
        <v>60</v>
      </c>
      <c r="AE75" s="689" t="s">
        <v>1250</v>
      </c>
      <c r="AF75" s="671">
        <v>1</v>
      </c>
      <c r="AG75" s="169">
        <v>0</v>
      </c>
      <c r="AH75" s="389"/>
      <c r="AI75" s="389"/>
    </row>
    <row r="76" spans="1:35" s="41" customFormat="1" x14ac:dyDescent="0.2">
      <c r="A76" s="55" t="s">
        <v>75</v>
      </c>
      <c r="B76" s="10">
        <v>20170902</v>
      </c>
      <c r="C76" s="133"/>
      <c r="D76" s="33">
        <v>6</v>
      </c>
      <c r="E76" s="133">
        <v>5</v>
      </c>
      <c r="F76" s="33"/>
      <c r="G76" s="33"/>
      <c r="H76" s="56" t="s">
        <v>11</v>
      </c>
      <c r="I76" s="57">
        <v>535</v>
      </c>
      <c r="J76" s="57">
        <v>0</v>
      </c>
      <c r="K76" s="33">
        <v>5</v>
      </c>
      <c r="L76" s="33"/>
      <c r="M76" s="33">
        <v>0</v>
      </c>
      <c r="N76" s="56">
        <v>1</v>
      </c>
      <c r="O76" s="33" t="s">
        <v>47</v>
      </c>
      <c r="P76" s="58">
        <f>Cal_012618_12mm!$Q$3</f>
        <v>1.9020155646116339</v>
      </c>
      <c r="Q76" s="58">
        <f>Cal_012618_12mm!$R$3</f>
        <v>0.48423689193917907</v>
      </c>
      <c r="R76" s="59">
        <v>98.87</v>
      </c>
      <c r="S76" s="63"/>
      <c r="T76" s="61">
        <v>0.66032999999999997</v>
      </c>
      <c r="U76" s="78" t="e">
        <f t="shared" si="8"/>
        <v>#DIV/0!</v>
      </c>
      <c r="V76" s="78" t="e">
        <f t="shared" si="9"/>
        <v>#DIV/0!</v>
      </c>
      <c r="W76" s="438" t="e">
        <f t="shared" si="10"/>
        <v>#DIV/0!</v>
      </c>
      <c r="X76" s="438" t="e">
        <f t="shared" si="11"/>
        <v>#DIV/0!</v>
      </c>
      <c r="Y76" s="33">
        <v>20180126</v>
      </c>
      <c r="Z76" s="29" t="s">
        <v>125</v>
      </c>
      <c r="AA76" s="29"/>
      <c r="AB76" s="54" t="s">
        <v>129</v>
      </c>
      <c r="AC76" s="57"/>
      <c r="AD76" s="646" t="s">
        <v>60</v>
      </c>
      <c r="AE76" s="689" t="s">
        <v>1250</v>
      </c>
      <c r="AF76" s="671">
        <v>9</v>
      </c>
      <c r="AG76" s="169">
        <v>0</v>
      </c>
      <c r="AH76" s="389" t="s">
        <v>300</v>
      </c>
      <c r="AI76" s="389"/>
    </row>
    <row r="77" spans="1:35" s="41" customFormat="1" x14ac:dyDescent="0.2">
      <c r="A77" s="55" t="s">
        <v>75</v>
      </c>
      <c r="B77" s="10">
        <v>20170902</v>
      </c>
      <c r="C77" s="133"/>
      <c r="D77" s="33">
        <v>6</v>
      </c>
      <c r="E77" s="133">
        <v>6</v>
      </c>
      <c r="F77" s="33"/>
      <c r="G77" s="33"/>
      <c r="H77" s="56" t="s">
        <v>10</v>
      </c>
      <c r="I77" s="57">
        <v>540</v>
      </c>
      <c r="J77" s="57">
        <v>0</v>
      </c>
      <c r="K77" s="33">
        <v>5</v>
      </c>
      <c r="L77" s="33">
        <v>1</v>
      </c>
      <c r="M77" s="33">
        <v>0</v>
      </c>
      <c r="N77" s="56">
        <v>1</v>
      </c>
      <c r="O77" s="33" t="s">
        <v>47</v>
      </c>
      <c r="P77" s="58">
        <f>Cal_012618_12mm!$Q$3</f>
        <v>1.9020155646116339</v>
      </c>
      <c r="Q77" s="58">
        <f>Cal_012618_12mm!$R$3</f>
        <v>0.48423689193917907</v>
      </c>
      <c r="R77" s="59">
        <v>43.17</v>
      </c>
      <c r="S77" s="63">
        <v>27.67</v>
      </c>
      <c r="T77" s="61">
        <v>0.66032999999999997</v>
      </c>
      <c r="U77" s="78">
        <f t="shared" si="8"/>
        <v>42.50967</v>
      </c>
      <c r="V77" s="78">
        <f t="shared" si="9"/>
        <v>27.009670000000003</v>
      </c>
      <c r="W77" s="438">
        <f t="shared" si="10"/>
        <v>0.14654326084134173</v>
      </c>
      <c r="X77" s="438">
        <f t="shared" si="11"/>
        <v>8.3795731464042095E-2</v>
      </c>
      <c r="Y77" s="33">
        <v>20180126</v>
      </c>
      <c r="Z77" s="29" t="s">
        <v>125</v>
      </c>
      <c r="AA77" s="29"/>
      <c r="AB77" s="54" t="s">
        <v>129</v>
      </c>
      <c r="AC77" s="57"/>
      <c r="AD77" s="646" t="s">
        <v>60</v>
      </c>
      <c r="AE77" s="689" t="s">
        <v>1250</v>
      </c>
      <c r="AF77" s="671">
        <v>1</v>
      </c>
      <c r="AG77" s="169">
        <v>0</v>
      </c>
      <c r="AH77" s="389"/>
      <c r="AI77" s="389"/>
    </row>
    <row r="78" spans="1:35" s="41" customFormat="1" x14ac:dyDescent="0.2">
      <c r="A78" s="27" t="s">
        <v>75</v>
      </c>
      <c r="B78" s="10">
        <v>20170902</v>
      </c>
      <c r="C78" s="133"/>
      <c r="D78" s="33">
        <v>6</v>
      </c>
      <c r="E78" s="133">
        <v>6</v>
      </c>
      <c r="F78" s="131"/>
      <c r="G78" s="131"/>
      <c r="H78" s="56" t="s">
        <v>11</v>
      </c>
      <c r="I78" s="57">
        <v>540</v>
      </c>
      <c r="J78" s="57">
        <v>0</v>
      </c>
      <c r="K78" s="33">
        <v>5</v>
      </c>
      <c r="L78" s="33">
        <v>1</v>
      </c>
      <c r="M78" s="33">
        <v>0</v>
      </c>
      <c r="N78" s="56">
        <v>1</v>
      </c>
      <c r="O78" s="33" t="s">
        <v>47</v>
      </c>
      <c r="P78" s="58">
        <f>Cal_012618_12mm!$Q$3</f>
        <v>1.9020155646116339</v>
      </c>
      <c r="Q78" s="58">
        <f>Cal_012618_12mm!$R$3</f>
        <v>0.48423689193917907</v>
      </c>
      <c r="R78" s="60">
        <v>44.48</v>
      </c>
      <c r="S78" s="59">
        <v>28.33</v>
      </c>
      <c r="T78" s="61">
        <v>0.49299999999999999</v>
      </c>
      <c r="U78" s="78">
        <f t="shared" si="8"/>
        <v>43.986999999999995</v>
      </c>
      <c r="V78" s="78">
        <f t="shared" si="9"/>
        <v>27.837</v>
      </c>
      <c r="W78" s="438">
        <f t="shared" si="10"/>
        <v>0.1526886233927528</v>
      </c>
      <c r="X78" s="438">
        <f t="shared" si="11"/>
        <v>8.4705855281180215E-2</v>
      </c>
      <c r="Y78" s="33">
        <v>20180126</v>
      </c>
      <c r="Z78" s="54" t="s">
        <v>688</v>
      </c>
      <c r="AA78" s="54"/>
      <c r="AB78" s="54" t="s">
        <v>129</v>
      </c>
      <c r="AC78" s="57"/>
      <c r="AD78" s="646" t="s">
        <v>60</v>
      </c>
      <c r="AE78" s="689" t="s">
        <v>1250</v>
      </c>
      <c r="AF78" s="671">
        <v>1</v>
      </c>
      <c r="AG78" s="169">
        <v>0</v>
      </c>
      <c r="AH78" s="389"/>
      <c r="AI78" s="389"/>
    </row>
    <row r="79" spans="1:35" s="41" customFormat="1" x14ac:dyDescent="0.2">
      <c r="A79" s="27" t="s">
        <v>75</v>
      </c>
      <c r="B79" s="10">
        <v>20170902</v>
      </c>
      <c r="C79" s="133"/>
      <c r="D79" s="33">
        <v>6</v>
      </c>
      <c r="E79" s="133">
        <v>6</v>
      </c>
      <c r="F79" s="33"/>
      <c r="G79" s="33"/>
      <c r="H79" s="30" t="s">
        <v>10</v>
      </c>
      <c r="I79" s="57">
        <v>540</v>
      </c>
      <c r="J79" s="10">
        <v>10</v>
      </c>
      <c r="K79" s="33">
        <v>5</v>
      </c>
      <c r="L79" s="33">
        <v>1</v>
      </c>
      <c r="M79" s="33">
        <v>0</v>
      </c>
      <c r="N79" s="56">
        <v>1</v>
      </c>
      <c r="O79" s="33" t="s">
        <v>47</v>
      </c>
      <c r="P79" s="58">
        <f>Cal_012618_12mm!$Q$3</f>
        <v>1.9020155646116339</v>
      </c>
      <c r="Q79" s="58">
        <f>Cal_012618_12mm!$R$3</f>
        <v>0.48423689193917907</v>
      </c>
      <c r="R79" s="60">
        <v>35.76</v>
      </c>
      <c r="S79" s="59">
        <v>22.97</v>
      </c>
      <c r="T79" s="61">
        <v>0.66032999999999997</v>
      </c>
      <c r="U79" s="78">
        <f t="shared" si="8"/>
        <v>35.099669999999996</v>
      </c>
      <c r="V79" s="78">
        <f t="shared" si="9"/>
        <v>22.309670000000001</v>
      </c>
      <c r="W79" s="438">
        <f t="shared" si="10"/>
        <v>0.12092182620392004</v>
      </c>
      <c r="X79" s="438">
        <f t="shared" si="11"/>
        <v>6.9335474476379E-2</v>
      </c>
      <c r="Y79" s="33">
        <v>20180126</v>
      </c>
      <c r="Z79" s="29" t="s">
        <v>125</v>
      </c>
      <c r="AA79" s="29"/>
      <c r="AB79" s="54" t="s">
        <v>129</v>
      </c>
      <c r="AC79" s="57"/>
      <c r="AD79" s="646" t="s">
        <v>60</v>
      </c>
      <c r="AE79" s="689" t="s">
        <v>1250</v>
      </c>
      <c r="AF79" s="671">
        <v>1</v>
      </c>
      <c r="AG79" s="169">
        <v>0</v>
      </c>
      <c r="AH79" s="389"/>
      <c r="AI79" s="389"/>
    </row>
    <row r="80" spans="1:35" s="41" customFormat="1" x14ac:dyDescent="0.2">
      <c r="A80" s="55" t="s">
        <v>75</v>
      </c>
      <c r="B80" s="10">
        <v>20170902</v>
      </c>
      <c r="C80" s="133"/>
      <c r="D80" s="33">
        <v>6</v>
      </c>
      <c r="E80" s="133">
        <v>6</v>
      </c>
      <c r="F80" s="131"/>
      <c r="G80" s="131"/>
      <c r="H80" s="30" t="s">
        <v>11</v>
      </c>
      <c r="I80" s="57">
        <v>540</v>
      </c>
      <c r="J80" s="10">
        <v>10</v>
      </c>
      <c r="K80" s="33">
        <v>5</v>
      </c>
      <c r="L80" s="33">
        <v>1</v>
      </c>
      <c r="M80" s="33">
        <v>0</v>
      </c>
      <c r="N80" s="56">
        <v>1</v>
      </c>
      <c r="O80" s="33" t="s">
        <v>47</v>
      </c>
      <c r="P80" s="58">
        <f>Cal_012618_12mm!$Q$3</f>
        <v>1.9020155646116339</v>
      </c>
      <c r="Q80" s="58">
        <f>Cal_012618_12mm!$R$3</f>
        <v>0.48423689193917907</v>
      </c>
      <c r="R80" s="60">
        <v>38.89</v>
      </c>
      <c r="S80" s="59">
        <v>25.06</v>
      </c>
      <c r="T80" s="61">
        <v>0.49299999999999999</v>
      </c>
      <c r="U80" s="78">
        <f t="shared" si="8"/>
        <v>38.396999999999998</v>
      </c>
      <c r="V80" s="78">
        <f t="shared" si="9"/>
        <v>24.567</v>
      </c>
      <c r="W80" s="438">
        <f t="shared" si="10"/>
        <v>0.13075440628617782</v>
      </c>
      <c r="X80" s="438">
        <f t="shared" si="11"/>
        <v>7.8753448640089874E-2</v>
      </c>
      <c r="Y80" s="33">
        <v>20180126</v>
      </c>
      <c r="Z80" s="54" t="s">
        <v>688</v>
      </c>
      <c r="AA80" s="54"/>
      <c r="AB80" s="54" t="s">
        <v>129</v>
      </c>
      <c r="AC80" s="57"/>
      <c r="AD80" s="646" t="s">
        <v>60</v>
      </c>
      <c r="AE80" s="689" t="s">
        <v>1250</v>
      </c>
      <c r="AF80" s="671">
        <v>1</v>
      </c>
      <c r="AG80" s="169">
        <v>0</v>
      </c>
      <c r="AH80" s="389" t="s">
        <v>691</v>
      </c>
      <c r="AI80" s="389"/>
    </row>
    <row r="81" spans="1:35" s="40" customFormat="1" x14ac:dyDescent="0.2">
      <c r="A81" s="27" t="s">
        <v>75</v>
      </c>
      <c r="B81" s="10">
        <v>20170903</v>
      </c>
      <c r="C81" s="133"/>
      <c r="D81" s="9">
        <v>7</v>
      </c>
      <c r="E81" s="133">
        <v>2</v>
      </c>
      <c r="F81" s="9"/>
      <c r="G81" s="9"/>
      <c r="H81" s="30" t="s">
        <v>10</v>
      </c>
      <c r="I81" s="10">
        <v>535</v>
      </c>
      <c r="J81" s="10">
        <v>0</v>
      </c>
      <c r="K81" s="9">
        <v>5</v>
      </c>
      <c r="L81" s="9">
        <v>1</v>
      </c>
      <c r="M81" s="9">
        <v>0</v>
      </c>
      <c r="N81" s="30">
        <v>1</v>
      </c>
      <c r="O81" s="9" t="s">
        <v>47</v>
      </c>
      <c r="P81" s="17">
        <f>Cal_012618_12mm!$Q$3</f>
        <v>1.9020155646116339</v>
      </c>
      <c r="Q81" s="17">
        <f>Cal_012618_12mm!$R$3</f>
        <v>0.48423689193917907</v>
      </c>
      <c r="R81" s="13">
        <v>26.51</v>
      </c>
      <c r="S81" s="34">
        <v>18.68</v>
      </c>
      <c r="T81" s="32">
        <v>0.66032999999999997</v>
      </c>
      <c r="U81" s="78">
        <f t="shared" si="8"/>
        <v>25.849670000000003</v>
      </c>
      <c r="V81" s="78">
        <f t="shared" si="9"/>
        <v>18.019670000000001</v>
      </c>
      <c r="W81" s="438">
        <f t="shared" si="10"/>
        <v>7.4719833040622421E-2</v>
      </c>
      <c r="X81" s="438">
        <f t="shared" si="11"/>
        <v>8.0388451830297289E-2</v>
      </c>
      <c r="Y81" s="9">
        <v>20180126</v>
      </c>
      <c r="Z81" s="54" t="s">
        <v>125</v>
      </c>
      <c r="AA81" s="54"/>
      <c r="AB81" s="54" t="s">
        <v>129</v>
      </c>
      <c r="AC81" s="10"/>
      <c r="AD81" s="645" t="s">
        <v>60</v>
      </c>
      <c r="AE81" s="689" t="s">
        <v>1250</v>
      </c>
      <c r="AF81" s="671">
        <v>1</v>
      </c>
      <c r="AG81" s="169">
        <v>0</v>
      </c>
      <c r="AH81" s="388" t="s">
        <v>77</v>
      </c>
      <c r="AI81" s="388"/>
    </row>
    <row r="82" spans="1:35" s="40" customFormat="1" x14ac:dyDescent="0.2">
      <c r="A82" s="27" t="s">
        <v>75</v>
      </c>
      <c r="B82" s="10">
        <v>20170903</v>
      </c>
      <c r="C82" s="133"/>
      <c r="D82" s="9">
        <v>7</v>
      </c>
      <c r="E82" s="133">
        <v>2</v>
      </c>
      <c r="F82" s="132"/>
      <c r="G82" s="132"/>
      <c r="H82" s="30" t="s">
        <v>11</v>
      </c>
      <c r="I82" s="10">
        <v>535</v>
      </c>
      <c r="J82" s="10">
        <v>0</v>
      </c>
      <c r="K82" s="9">
        <v>5</v>
      </c>
      <c r="L82" s="9">
        <v>1</v>
      </c>
      <c r="M82" s="9">
        <v>0</v>
      </c>
      <c r="N82" s="30">
        <v>1</v>
      </c>
      <c r="O82" s="9" t="s">
        <v>47</v>
      </c>
      <c r="P82" s="17">
        <f>Cal_012618_12mm!$Q$3</f>
        <v>1.9020155646116339</v>
      </c>
      <c r="Q82" s="17">
        <f>Cal_012618_12mm!$R$3</f>
        <v>0.48423689193917907</v>
      </c>
      <c r="R82" s="31">
        <v>27.1</v>
      </c>
      <c r="S82" s="13">
        <v>18.829999999999998</v>
      </c>
      <c r="T82" s="32">
        <v>0.49299999999999999</v>
      </c>
      <c r="U82" s="78">
        <f t="shared" si="8"/>
        <v>26.607000000000003</v>
      </c>
      <c r="V82" s="78">
        <f t="shared" si="9"/>
        <v>18.337</v>
      </c>
      <c r="W82" s="438">
        <f t="shared" si="10"/>
        <v>7.8918648690414747E-2</v>
      </c>
      <c r="X82" s="438">
        <f t="shared" si="11"/>
        <v>7.8921124162143239E-2</v>
      </c>
      <c r="Y82" s="9">
        <v>20180126</v>
      </c>
      <c r="Z82" s="54" t="s">
        <v>688</v>
      </c>
      <c r="AA82" s="54"/>
      <c r="AB82" s="54" t="s">
        <v>129</v>
      </c>
      <c r="AC82" s="10"/>
      <c r="AD82" s="645" t="s">
        <v>60</v>
      </c>
      <c r="AE82" s="689" t="s">
        <v>1250</v>
      </c>
      <c r="AF82" s="671">
        <v>1</v>
      </c>
      <c r="AG82" s="169">
        <v>0</v>
      </c>
      <c r="AH82" s="388"/>
      <c r="AI82" s="388"/>
    </row>
    <row r="83" spans="1:35" s="40" customFormat="1" x14ac:dyDescent="0.2">
      <c r="A83" s="27" t="s">
        <v>75</v>
      </c>
      <c r="B83" s="10">
        <v>20170903</v>
      </c>
      <c r="C83" s="133"/>
      <c r="D83" s="9">
        <v>7</v>
      </c>
      <c r="E83" s="133">
        <v>3</v>
      </c>
      <c r="F83" s="132"/>
      <c r="G83" s="132"/>
      <c r="H83" s="30" t="s">
        <v>10</v>
      </c>
      <c r="I83" s="10">
        <v>535</v>
      </c>
      <c r="J83" s="10">
        <v>0</v>
      </c>
      <c r="K83" s="9">
        <v>5</v>
      </c>
      <c r="L83" s="9">
        <v>1</v>
      </c>
      <c r="M83" s="9">
        <v>0</v>
      </c>
      <c r="N83" s="30">
        <v>1</v>
      </c>
      <c r="O83" s="9" t="s">
        <v>47</v>
      </c>
      <c r="P83" s="17">
        <f>Cal_012618_12mm!$Q$3</f>
        <v>1.9020155646116339</v>
      </c>
      <c r="Q83" s="17">
        <f>Cal_012618_12mm!$R$3</f>
        <v>0.48423689193917907</v>
      </c>
      <c r="R83" s="31">
        <v>48.26</v>
      </c>
      <c r="S83" s="13">
        <v>35.32</v>
      </c>
      <c r="T83" s="32">
        <v>0.49299999999999999</v>
      </c>
      <c r="U83" s="78">
        <f t="shared" si="8"/>
        <v>47.766999999999996</v>
      </c>
      <c r="V83" s="78">
        <f t="shared" si="9"/>
        <v>34.826999999999998</v>
      </c>
      <c r="W83" s="438">
        <f t="shared" si="10"/>
        <v>0.1234833511552559</v>
      </c>
      <c r="X83" s="438">
        <f t="shared" si="11"/>
        <v>0.17629773458047179</v>
      </c>
      <c r="Y83" s="9">
        <v>20180126</v>
      </c>
      <c r="Z83" s="54" t="s">
        <v>688</v>
      </c>
      <c r="AA83" s="54"/>
      <c r="AB83" s="54" t="s">
        <v>129</v>
      </c>
      <c r="AC83" s="10"/>
      <c r="AD83" s="645" t="s">
        <v>60</v>
      </c>
      <c r="AE83" s="689" t="s">
        <v>1250</v>
      </c>
      <c r="AF83" s="671">
        <v>1</v>
      </c>
      <c r="AG83" s="169">
        <v>0</v>
      </c>
      <c r="AH83" s="388"/>
      <c r="AI83" s="388"/>
    </row>
    <row r="84" spans="1:35" s="40" customFormat="1" x14ac:dyDescent="0.2">
      <c r="A84" s="27" t="s">
        <v>75</v>
      </c>
      <c r="B84" s="10">
        <v>20170903</v>
      </c>
      <c r="C84" s="133"/>
      <c r="D84" s="9">
        <v>7</v>
      </c>
      <c r="E84" s="133">
        <v>3</v>
      </c>
      <c r="F84" s="132"/>
      <c r="G84" s="132"/>
      <c r="H84" s="30" t="s">
        <v>11</v>
      </c>
      <c r="I84" s="10">
        <v>535</v>
      </c>
      <c r="J84" s="10">
        <v>0</v>
      </c>
      <c r="K84" s="9">
        <v>5</v>
      </c>
      <c r="L84" s="9">
        <v>1</v>
      </c>
      <c r="M84" s="9">
        <v>0</v>
      </c>
      <c r="N84" s="30">
        <v>1</v>
      </c>
      <c r="O84" s="9" t="s">
        <v>47</v>
      </c>
      <c r="P84" s="17">
        <f>Cal_012618_12mm!$Q$3</f>
        <v>1.9020155646116339</v>
      </c>
      <c r="Q84" s="17">
        <f>Cal_012618_12mm!$R$3</f>
        <v>0.48423689193917907</v>
      </c>
      <c r="R84" s="31">
        <v>40.9</v>
      </c>
      <c r="S84" s="13">
        <v>29.51</v>
      </c>
      <c r="T84" s="32">
        <v>0.49299999999999999</v>
      </c>
      <c r="U84" s="78">
        <f t="shared" si="8"/>
        <v>40.406999999999996</v>
      </c>
      <c r="V84" s="78">
        <f t="shared" si="9"/>
        <v>29.017000000000003</v>
      </c>
      <c r="W84" s="438">
        <f t="shared" si="10"/>
        <v>0.10869206875257836</v>
      </c>
      <c r="X84" s="438">
        <f t="shared" si="11"/>
        <v>0.1410781602304983</v>
      </c>
      <c r="Y84" s="9">
        <v>20180126</v>
      </c>
      <c r="Z84" s="54" t="s">
        <v>688</v>
      </c>
      <c r="AA84" s="54"/>
      <c r="AB84" s="54" t="s">
        <v>129</v>
      </c>
      <c r="AC84" s="10"/>
      <c r="AD84" s="645" t="s">
        <v>60</v>
      </c>
      <c r="AE84" s="689" t="s">
        <v>1250</v>
      </c>
      <c r="AF84" s="671">
        <v>1</v>
      </c>
      <c r="AG84" s="169">
        <v>0</v>
      </c>
      <c r="AH84" s="388"/>
      <c r="AI84" s="388"/>
    </row>
    <row r="85" spans="1:35" s="40" customFormat="1" x14ac:dyDescent="0.2">
      <c r="A85" s="27" t="s">
        <v>75</v>
      </c>
      <c r="B85" s="10">
        <v>20170903</v>
      </c>
      <c r="C85" s="133"/>
      <c r="D85" s="9">
        <v>7</v>
      </c>
      <c r="E85" s="133">
        <v>4</v>
      </c>
      <c r="F85" s="9"/>
      <c r="G85" s="9"/>
      <c r="H85" s="30" t="s">
        <v>10</v>
      </c>
      <c r="I85" s="10">
        <v>535</v>
      </c>
      <c r="J85" s="10">
        <v>0</v>
      </c>
      <c r="K85" s="9">
        <v>5</v>
      </c>
      <c r="L85" s="9">
        <v>1</v>
      </c>
      <c r="M85" s="9">
        <v>0</v>
      </c>
      <c r="N85" s="30">
        <v>1</v>
      </c>
      <c r="O85" s="9" t="s">
        <v>47</v>
      </c>
      <c r="P85" s="17">
        <f>Cal_012618_12mm!$Q$3</f>
        <v>1.9020155646116339</v>
      </c>
      <c r="Q85" s="17">
        <f>Cal_012618_12mm!$R$3</f>
        <v>0.48423689193917907</v>
      </c>
      <c r="R85" s="31">
        <v>485.3</v>
      </c>
      <c r="S85" s="13">
        <v>298.7</v>
      </c>
      <c r="T85" s="32">
        <v>0.87932999999999995</v>
      </c>
      <c r="U85" s="78">
        <f t="shared" si="8"/>
        <v>484.42067000000003</v>
      </c>
      <c r="V85" s="78">
        <f t="shared" si="9"/>
        <v>297.82067000000001</v>
      </c>
      <c r="W85" s="438">
        <f t="shared" si="10"/>
        <v>1.7806795460255607</v>
      </c>
      <c r="X85" s="438">
        <f t="shared" si="11"/>
        <v>0.78287757365577415</v>
      </c>
      <c r="Y85" s="9">
        <v>20180126</v>
      </c>
      <c r="Z85" s="54" t="s">
        <v>140</v>
      </c>
      <c r="AA85" s="54"/>
      <c r="AB85" s="54" t="s">
        <v>129</v>
      </c>
      <c r="AC85" s="10"/>
      <c r="AD85" s="645" t="s">
        <v>60</v>
      </c>
      <c r="AE85" s="689" t="s">
        <v>1250</v>
      </c>
      <c r="AF85" s="671">
        <v>1</v>
      </c>
      <c r="AG85" s="169">
        <v>0</v>
      </c>
      <c r="AH85" s="388"/>
      <c r="AI85" s="388"/>
    </row>
    <row r="86" spans="1:35" s="40" customFormat="1" x14ac:dyDescent="0.2">
      <c r="A86" s="27" t="s">
        <v>75</v>
      </c>
      <c r="B86" s="10">
        <v>20170903</v>
      </c>
      <c r="C86" s="133"/>
      <c r="D86" s="9">
        <v>7</v>
      </c>
      <c r="E86" s="133">
        <v>4</v>
      </c>
      <c r="F86" s="9"/>
      <c r="G86" s="9"/>
      <c r="H86" s="30" t="s">
        <v>11</v>
      </c>
      <c r="I86" s="10">
        <v>535</v>
      </c>
      <c r="J86" s="10">
        <v>0</v>
      </c>
      <c r="K86" s="9">
        <v>5</v>
      </c>
      <c r="L86" s="9">
        <v>1</v>
      </c>
      <c r="M86" s="9">
        <v>0</v>
      </c>
      <c r="N86" s="30">
        <v>1</v>
      </c>
      <c r="O86" s="9" t="s">
        <v>47</v>
      </c>
      <c r="P86" s="17">
        <f>Cal_012618_12mm!$Q$3</f>
        <v>1.9020155646116339</v>
      </c>
      <c r="Q86" s="17">
        <f>Cal_012618_12mm!$R$3</f>
        <v>0.48423689193917907</v>
      </c>
      <c r="R86" s="13">
        <v>522.4</v>
      </c>
      <c r="S86" s="34">
        <v>317.5</v>
      </c>
      <c r="T86" s="32">
        <v>0.66032999999999997</v>
      </c>
      <c r="U86" s="78">
        <f t="shared" si="8"/>
        <v>521.73966999999993</v>
      </c>
      <c r="V86" s="78">
        <f t="shared" si="9"/>
        <v>316.83967000000001</v>
      </c>
      <c r="W86" s="438">
        <f t="shared" si="10"/>
        <v>1.9553121060055585</v>
      </c>
      <c r="X86" s="438">
        <f t="shared" si="11"/>
        <v>0.7719552519853583</v>
      </c>
      <c r="Y86" s="9">
        <v>20180126</v>
      </c>
      <c r="Z86" s="54" t="s">
        <v>125</v>
      </c>
      <c r="AA86" s="54"/>
      <c r="AB86" s="54" t="s">
        <v>129</v>
      </c>
      <c r="AC86" s="10"/>
      <c r="AD86" s="645" t="s">
        <v>60</v>
      </c>
      <c r="AE86" s="689" t="s">
        <v>1250</v>
      </c>
      <c r="AF86" s="671">
        <v>1</v>
      </c>
      <c r="AG86" s="169">
        <v>0</v>
      </c>
      <c r="AH86" s="388"/>
      <c r="AI86" s="388"/>
    </row>
    <row r="87" spans="1:35" s="40" customFormat="1" x14ac:dyDescent="0.2">
      <c r="A87" s="27" t="s">
        <v>75</v>
      </c>
      <c r="B87" s="10">
        <v>20170903</v>
      </c>
      <c r="C87" s="133"/>
      <c r="D87" s="9">
        <v>7</v>
      </c>
      <c r="E87" s="133">
        <v>5</v>
      </c>
      <c r="F87" s="132"/>
      <c r="G87" s="132"/>
      <c r="H87" s="30" t="s">
        <v>10</v>
      </c>
      <c r="I87" s="10">
        <v>535</v>
      </c>
      <c r="J87" s="10">
        <v>0</v>
      </c>
      <c r="K87" s="9">
        <v>5</v>
      </c>
      <c r="L87" s="9">
        <v>1</v>
      </c>
      <c r="M87" s="9">
        <v>0</v>
      </c>
      <c r="N87" s="30">
        <v>1</v>
      </c>
      <c r="O87" s="9" t="s">
        <v>47</v>
      </c>
      <c r="P87" s="17">
        <f>Cal_012618_12mm!$Q$3</f>
        <v>1.9020155646116339</v>
      </c>
      <c r="Q87" s="17">
        <f>Cal_012618_12mm!$R$3</f>
        <v>0.48423689193917907</v>
      </c>
      <c r="R87" s="31">
        <v>71.150000000000006</v>
      </c>
      <c r="S87" s="13">
        <v>45.84</v>
      </c>
      <c r="T87" s="32">
        <v>0.49299999999999999</v>
      </c>
      <c r="U87" s="78">
        <f t="shared" si="8"/>
        <v>70.657000000000011</v>
      </c>
      <c r="V87" s="78">
        <f t="shared" si="9"/>
        <v>45.347000000000001</v>
      </c>
      <c r="W87" s="438">
        <f t="shared" si="10"/>
        <v>0.2415273274914628</v>
      </c>
      <c r="X87" s="438">
        <f t="shared" si="11"/>
        <v>0.14880697907694804</v>
      </c>
      <c r="Y87" s="9">
        <v>20180126</v>
      </c>
      <c r="Z87" s="54" t="s">
        <v>688</v>
      </c>
      <c r="AA87" s="54"/>
      <c r="AB87" s="54" t="s">
        <v>129</v>
      </c>
      <c r="AC87" s="10"/>
      <c r="AD87" s="645" t="s">
        <v>60</v>
      </c>
      <c r="AE87" s="689" t="s">
        <v>1250</v>
      </c>
      <c r="AF87" s="671">
        <v>1</v>
      </c>
      <c r="AG87" s="169">
        <v>0</v>
      </c>
      <c r="AH87" s="388"/>
      <c r="AI87" s="388"/>
    </row>
    <row r="88" spans="1:35" s="40" customFormat="1" x14ac:dyDescent="0.2">
      <c r="A88" s="27" t="s">
        <v>75</v>
      </c>
      <c r="B88" s="10">
        <v>20170903</v>
      </c>
      <c r="C88" s="133"/>
      <c r="D88" s="9">
        <v>7</v>
      </c>
      <c r="E88" s="133">
        <v>5</v>
      </c>
      <c r="F88" s="132"/>
      <c r="G88" s="132"/>
      <c r="H88" s="30" t="s">
        <v>11</v>
      </c>
      <c r="I88" s="10">
        <v>535</v>
      </c>
      <c r="J88" s="10">
        <v>0</v>
      </c>
      <c r="K88" s="9">
        <v>5</v>
      </c>
      <c r="L88" s="9">
        <v>1</v>
      </c>
      <c r="M88" s="9">
        <v>0</v>
      </c>
      <c r="N88" s="30">
        <v>1</v>
      </c>
      <c r="O88" s="9" t="s">
        <v>47</v>
      </c>
      <c r="P88" s="17">
        <f>Cal_012618_12mm!$Q$3</f>
        <v>1.9020155646116339</v>
      </c>
      <c r="Q88" s="17">
        <f>Cal_012618_12mm!$R$3</f>
        <v>0.48423689193917907</v>
      </c>
      <c r="R88" s="31">
        <v>70.150000000000006</v>
      </c>
      <c r="S88" s="13">
        <v>44.9</v>
      </c>
      <c r="T88" s="32">
        <v>0.49299999999999999</v>
      </c>
      <c r="U88" s="78">
        <f t="shared" si="8"/>
        <v>69.657000000000011</v>
      </c>
      <c r="V88" s="78">
        <f t="shared" si="9"/>
        <v>44.406999999999996</v>
      </c>
      <c r="W88" s="438">
        <f t="shared" si="10"/>
        <v>0.24095476172103661</v>
      </c>
      <c r="X88" s="438">
        <f t="shared" si="11"/>
        <v>0.14128828747259062</v>
      </c>
      <c r="Y88" s="9">
        <v>20180126</v>
      </c>
      <c r="Z88" s="54" t="s">
        <v>688</v>
      </c>
      <c r="AA88" s="54"/>
      <c r="AB88" s="54" t="s">
        <v>129</v>
      </c>
      <c r="AC88" s="10"/>
      <c r="AD88" s="645" t="s">
        <v>60</v>
      </c>
      <c r="AE88" s="689" t="s">
        <v>1250</v>
      </c>
      <c r="AF88" s="671">
        <v>1</v>
      </c>
      <c r="AG88" s="169">
        <v>0</v>
      </c>
      <c r="AH88" s="388"/>
      <c r="AI88" s="388"/>
    </row>
    <row r="89" spans="1:35" s="40" customFormat="1" x14ac:dyDescent="0.2">
      <c r="A89" s="27" t="s">
        <v>75</v>
      </c>
      <c r="B89" s="10">
        <v>20170903</v>
      </c>
      <c r="C89" s="133"/>
      <c r="D89" s="9">
        <v>7</v>
      </c>
      <c r="E89" s="133">
        <v>6</v>
      </c>
      <c r="F89" s="132"/>
      <c r="G89" s="132"/>
      <c r="H89" s="30" t="s">
        <v>10</v>
      </c>
      <c r="I89" s="10">
        <v>540</v>
      </c>
      <c r="J89" s="10">
        <v>0</v>
      </c>
      <c r="K89" s="9">
        <v>5</v>
      </c>
      <c r="L89" s="9">
        <v>1</v>
      </c>
      <c r="M89" s="9">
        <v>0</v>
      </c>
      <c r="N89" s="30">
        <v>1</v>
      </c>
      <c r="O89" s="9" t="s">
        <v>47</v>
      </c>
      <c r="P89" s="17">
        <f>Cal_012618_12mm!$Q$3</f>
        <v>1.9020155646116339</v>
      </c>
      <c r="Q89" s="17">
        <f>Cal_012618_12mm!$R$3</f>
        <v>0.48423689193917907</v>
      </c>
      <c r="R89" s="31">
        <v>47.3</v>
      </c>
      <c r="S89" s="13">
        <v>29.83</v>
      </c>
      <c r="T89" s="32">
        <v>0.49299999999999999</v>
      </c>
      <c r="U89" s="78">
        <f t="shared" si="8"/>
        <v>46.806999999999995</v>
      </c>
      <c r="V89" s="78">
        <f t="shared" si="9"/>
        <v>29.337</v>
      </c>
      <c r="W89" s="438">
        <f t="shared" si="10"/>
        <v>0.16516843657408001</v>
      </c>
      <c r="X89" s="438">
        <f t="shared" si="11"/>
        <v>8.5018071341901411E-2</v>
      </c>
      <c r="Y89" s="9">
        <v>20180126</v>
      </c>
      <c r="Z89" s="29" t="s">
        <v>681</v>
      </c>
      <c r="AA89" s="29"/>
      <c r="AB89" s="54" t="s">
        <v>129</v>
      </c>
      <c r="AC89" s="10"/>
      <c r="AD89" s="645" t="s">
        <v>60</v>
      </c>
      <c r="AE89" s="689" t="s">
        <v>1250</v>
      </c>
      <c r="AF89" s="671">
        <v>1</v>
      </c>
      <c r="AG89" s="169">
        <v>0</v>
      </c>
      <c r="AH89" s="388"/>
      <c r="AI89" s="388"/>
    </row>
    <row r="90" spans="1:35" s="40" customFormat="1" x14ac:dyDescent="0.2">
      <c r="A90" s="27" t="s">
        <v>75</v>
      </c>
      <c r="B90" s="10">
        <v>20170903</v>
      </c>
      <c r="C90" s="133"/>
      <c r="D90" s="9">
        <v>7</v>
      </c>
      <c r="E90" s="133">
        <v>6</v>
      </c>
      <c r="F90" s="9"/>
      <c r="G90" s="9"/>
      <c r="H90" s="30" t="s">
        <v>11</v>
      </c>
      <c r="I90" s="10">
        <v>540</v>
      </c>
      <c r="J90" s="10">
        <v>0</v>
      </c>
      <c r="K90" s="9">
        <v>5</v>
      </c>
      <c r="L90" s="9">
        <v>1</v>
      </c>
      <c r="M90" s="9">
        <v>0</v>
      </c>
      <c r="N90" s="30">
        <v>1</v>
      </c>
      <c r="O90" s="9" t="s">
        <v>47</v>
      </c>
      <c r="P90" s="17">
        <f>Cal_012618_12mm!$Q$3</f>
        <v>1.9020155646116339</v>
      </c>
      <c r="Q90" s="17">
        <f>Cal_012618_12mm!$R$3</f>
        <v>0.48423689193917907</v>
      </c>
      <c r="R90" s="31">
        <v>44.06</v>
      </c>
      <c r="S90" s="13">
        <v>28.34</v>
      </c>
      <c r="T90" s="32">
        <v>0.87932999999999995</v>
      </c>
      <c r="U90" s="78">
        <f t="shared" si="8"/>
        <v>43.180669999999999</v>
      </c>
      <c r="V90" s="78">
        <f t="shared" si="9"/>
        <v>27.46067</v>
      </c>
      <c r="W90" s="438">
        <f t="shared" si="10"/>
        <v>0.14862322970489628</v>
      </c>
      <c r="X90" s="438">
        <f t="shared" si="11"/>
        <v>8.5561899392596771E-2</v>
      </c>
      <c r="Y90" s="9">
        <v>20180126</v>
      </c>
      <c r="Z90" s="54" t="s">
        <v>140</v>
      </c>
      <c r="AA90" s="54"/>
      <c r="AB90" s="54" t="s">
        <v>129</v>
      </c>
      <c r="AC90" s="10"/>
      <c r="AD90" s="645" t="s">
        <v>60</v>
      </c>
      <c r="AE90" s="689" t="s">
        <v>1250</v>
      </c>
      <c r="AF90" s="671">
        <v>1</v>
      </c>
      <c r="AG90" s="169">
        <v>0</v>
      </c>
      <c r="AH90" s="388"/>
      <c r="AI90" s="388"/>
    </row>
    <row r="91" spans="1:35" s="40" customFormat="1" x14ac:dyDescent="0.2">
      <c r="A91" s="27" t="s">
        <v>75</v>
      </c>
      <c r="B91" s="10">
        <v>20170903</v>
      </c>
      <c r="C91" s="133"/>
      <c r="D91" s="9">
        <v>7</v>
      </c>
      <c r="E91" s="133">
        <v>6</v>
      </c>
      <c r="F91" s="132"/>
      <c r="G91" s="132"/>
      <c r="H91" s="30" t="s">
        <v>10</v>
      </c>
      <c r="I91" s="10">
        <v>540</v>
      </c>
      <c r="J91" s="10">
        <v>10</v>
      </c>
      <c r="K91" s="9">
        <v>5</v>
      </c>
      <c r="L91" s="9">
        <v>1</v>
      </c>
      <c r="M91" s="9">
        <v>0</v>
      </c>
      <c r="N91" s="30">
        <v>1</v>
      </c>
      <c r="O91" s="9" t="s">
        <v>47</v>
      </c>
      <c r="P91" s="17">
        <f>Cal_012618_12mm!$Q$3</f>
        <v>1.9020155646116339</v>
      </c>
      <c r="Q91" s="17">
        <f>Cal_012618_12mm!$R$3</f>
        <v>0.48423689193917907</v>
      </c>
      <c r="R91" s="31">
        <v>36.92</v>
      </c>
      <c r="S91" s="13">
        <v>23.5</v>
      </c>
      <c r="T91" s="32">
        <v>0.49299999999999999</v>
      </c>
      <c r="U91" s="78">
        <f t="shared" si="8"/>
        <v>36.427</v>
      </c>
      <c r="V91" s="78">
        <f t="shared" si="9"/>
        <v>23.007000000000001</v>
      </c>
      <c r="W91" s="438">
        <f t="shared" si="10"/>
        <v>0.12687810067682623</v>
      </c>
      <c r="X91" s="438">
        <f t="shared" si="11"/>
        <v>6.9326043837711238E-2</v>
      </c>
      <c r="Y91" s="9">
        <v>20180126</v>
      </c>
      <c r="Z91" s="54" t="s">
        <v>688</v>
      </c>
      <c r="AA91" s="54"/>
      <c r="AB91" s="54" t="s">
        <v>129</v>
      </c>
      <c r="AC91" s="10"/>
      <c r="AD91" s="645" t="s">
        <v>60</v>
      </c>
      <c r="AE91" s="689" t="s">
        <v>1250</v>
      </c>
      <c r="AF91" s="671">
        <v>1</v>
      </c>
      <c r="AG91" s="169">
        <v>0</v>
      </c>
      <c r="AH91" s="388"/>
      <c r="AI91" s="388"/>
    </row>
    <row r="92" spans="1:35" s="40" customFormat="1" x14ac:dyDescent="0.2">
      <c r="A92" s="27" t="s">
        <v>75</v>
      </c>
      <c r="B92" s="10">
        <v>20170903</v>
      </c>
      <c r="C92" s="133"/>
      <c r="D92" s="9">
        <v>7</v>
      </c>
      <c r="E92" s="133">
        <v>6</v>
      </c>
      <c r="F92" s="9"/>
      <c r="G92" s="9"/>
      <c r="H92" s="30" t="s">
        <v>11</v>
      </c>
      <c r="I92" s="10">
        <v>540</v>
      </c>
      <c r="J92" s="10">
        <v>10</v>
      </c>
      <c r="K92" s="9">
        <v>5</v>
      </c>
      <c r="L92" s="9">
        <v>1</v>
      </c>
      <c r="M92" s="9">
        <v>0</v>
      </c>
      <c r="N92" s="30">
        <v>1</v>
      </c>
      <c r="O92" s="9" t="s">
        <v>47</v>
      </c>
      <c r="P92" s="17">
        <f>Cal_012618_12mm!$Q$3</f>
        <v>1.9020155646116339</v>
      </c>
      <c r="Q92" s="17">
        <f>Cal_012618_12mm!$R$3</f>
        <v>0.48423689193917907</v>
      </c>
      <c r="R92" s="31">
        <v>35.17</v>
      </c>
      <c r="S92" s="13">
        <v>22.66</v>
      </c>
      <c r="T92" s="32">
        <v>0.66032999999999997</v>
      </c>
      <c r="U92" s="78">
        <f t="shared" si="8"/>
        <v>34.50967</v>
      </c>
      <c r="V92" s="78">
        <f t="shared" si="9"/>
        <v>21.999670000000002</v>
      </c>
      <c r="W92" s="438">
        <f t="shared" si="10"/>
        <v>0.11827459310485065</v>
      </c>
      <c r="X92" s="438">
        <f t="shared" si="11"/>
        <v>6.9339021532091746E-2</v>
      </c>
      <c r="Y92" s="9">
        <v>20180126</v>
      </c>
      <c r="Z92" s="54" t="s">
        <v>125</v>
      </c>
      <c r="AA92" s="54"/>
      <c r="AB92" s="54" t="s">
        <v>129</v>
      </c>
      <c r="AC92" s="10"/>
      <c r="AD92" s="645" t="s">
        <v>60</v>
      </c>
      <c r="AE92" s="689" t="s">
        <v>1250</v>
      </c>
      <c r="AF92" s="671">
        <v>1</v>
      </c>
      <c r="AG92" s="169">
        <v>0</v>
      </c>
      <c r="AH92" s="388" t="s">
        <v>126</v>
      </c>
      <c r="AI92" s="388"/>
    </row>
    <row r="93" spans="1:35" s="41" customFormat="1" x14ac:dyDescent="0.2">
      <c r="A93" s="55" t="s">
        <v>75</v>
      </c>
      <c r="B93" s="57">
        <v>20170903</v>
      </c>
      <c r="C93" s="162"/>
      <c r="D93" s="33">
        <v>8</v>
      </c>
      <c r="E93" s="162">
        <v>1</v>
      </c>
      <c r="F93" s="33"/>
      <c r="G93" s="33"/>
      <c r="H93" s="56" t="s">
        <v>10</v>
      </c>
      <c r="I93" s="57">
        <v>535</v>
      </c>
      <c r="J93" s="57">
        <v>0</v>
      </c>
      <c r="K93" s="33">
        <v>5</v>
      </c>
      <c r="L93" s="33">
        <v>1</v>
      </c>
      <c r="M93" s="33">
        <v>0</v>
      </c>
      <c r="N93" s="56">
        <v>1</v>
      </c>
      <c r="O93" s="33" t="s">
        <v>47</v>
      </c>
      <c r="P93" s="58">
        <f>Cal_012618_12mm!$Q$3</f>
        <v>1.9020155646116339</v>
      </c>
      <c r="Q93" s="58">
        <f>Cal_012618_12mm!$R$3</f>
        <v>0.48423689193917907</v>
      </c>
      <c r="R93" s="60">
        <v>18.16</v>
      </c>
      <c r="S93" s="59">
        <v>14.35</v>
      </c>
      <c r="T93" s="61">
        <v>0.87932999999999995</v>
      </c>
      <c r="U93" s="164">
        <f t="shared" si="8"/>
        <v>17.280670000000001</v>
      </c>
      <c r="V93" s="164">
        <f t="shared" si="9"/>
        <v>13.47067</v>
      </c>
      <c r="W93" s="438">
        <f t="shared" si="10"/>
        <v>3.6357926422065312E-2</v>
      </c>
      <c r="X93" s="438">
        <f t="shared" si="11"/>
        <v>7.9593837387269231E-2</v>
      </c>
      <c r="Y93" s="33">
        <v>20180126</v>
      </c>
      <c r="Z93" s="29" t="s">
        <v>140</v>
      </c>
      <c r="AA93" s="29"/>
      <c r="AB93" s="29" t="s">
        <v>129</v>
      </c>
      <c r="AC93" s="57"/>
      <c r="AD93" s="646" t="s">
        <v>60</v>
      </c>
      <c r="AE93" s="689" t="s">
        <v>1250</v>
      </c>
      <c r="AF93" s="672">
        <v>1</v>
      </c>
      <c r="AG93" s="170">
        <v>1</v>
      </c>
      <c r="AH93" s="389" t="s">
        <v>708</v>
      </c>
      <c r="AI93" s="389"/>
    </row>
    <row r="94" spans="1:35" s="41" customFormat="1" x14ac:dyDescent="0.2">
      <c r="A94" s="55" t="s">
        <v>75</v>
      </c>
      <c r="B94" s="57">
        <v>20170903</v>
      </c>
      <c r="C94" s="162"/>
      <c r="D94" s="33">
        <v>8</v>
      </c>
      <c r="E94" s="162">
        <v>1</v>
      </c>
      <c r="F94" s="131"/>
      <c r="G94" s="131"/>
      <c r="H94" s="56" t="s">
        <v>11</v>
      </c>
      <c r="I94" s="57">
        <v>535</v>
      </c>
      <c r="J94" s="57">
        <v>0</v>
      </c>
      <c r="K94" s="33">
        <v>5</v>
      </c>
      <c r="L94" s="33">
        <v>1</v>
      </c>
      <c r="M94" s="33">
        <v>0</v>
      </c>
      <c r="N94" s="56">
        <v>1</v>
      </c>
      <c r="O94" s="33" t="s">
        <v>47</v>
      </c>
      <c r="P94" s="58">
        <f>Cal_012618_12mm!$Q$3</f>
        <v>1.9020155646116339</v>
      </c>
      <c r="Q94" s="58">
        <f>Cal_012618_12mm!$R$3</f>
        <v>0.48423689193917907</v>
      </c>
      <c r="R94" s="60">
        <v>20.27</v>
      </c>
      <c r="S94" s="59">
        <v>15.3</v>
      </c>
      <c r="T94" s="61">
        <v>0.49299999999999999</v>
      </c>
      <c r="U94" s="164">
        <f t="shared" si="8"/>
        <v>19.777000000000001</v>
      </c>
      <c r="V94" s="164">
        <f t="shared" si="9"/>
        <v>14.807</v>
      </c>
      <c r="W94" s="438">
        <f t="shared" si="10"/>
        <v>4.7427531316972332E-2</v>
      </c>
      <c r="X94" s="438">
        <f t="shared" si="11"/>
        <v>8.0026987777090317E-2</v>
      </c>
      <c r="Y94" s="33">
        <v>20180126</v>
      </c>
      <c r="Z94" s="29" t="s">
        <v>681</v>
      </c>
      <c r="AA94" s="29"/>
      <c r="AB94" s="29" t="s">
        <v>129</v>
      </c>
      <c r="AC94" s="57"/>
      <c r="AD94" s="646" t="s">
        <v>60</v>
      </c>
      <c r="AE94" s="689" t="s">
        <v>1250</v>
      </c>
      <c r="AF94" s="672">
        <v>1</v>
      </c>
      <c r="AG94" s="170">
        <v>1</v>
      </c>
      <c r="AH94" s="389" t="s">
        <v>708</v>
      </c>
      <c r="AI94" s="389"/>
    </row>
    <row r="95" spans="1:35" s="41" customFormat="1" x14ac:dyDescent="0.2">
      <c r="A95" s="55" t="s">
        <v>75</v>
      </c>
      <c r="B95" s="57">
        <v>20170903</v>
      </c>
      <c r="C95" s="162"/>
      <c r="D95" s="33">
        <v>8</v>
      </c>
      <c r="E95" s="162">
        <v>3</v>
      </c>
      <c r="F95" s="131"/>
      <c r="G95" s="131"/>
      <c r="H95" s="56" t="s">
        <v>10</v>
      </c>
      <c r="I95" s="57">
        <v>535</v>
      </c>
      <c r="J95" s="57">
        <v>0</v>
      </c>
      <c r="K95" s="33">
        <v>5</v>
      </c>
      <c r="L95" s="33">
        <v>1</v>
      </c>
      <c r="M95" s="33">
        <v>0</v>
      </c>
      <c r="N95" s="56">
        <v>1</v>
      </c>
      <c r="O95" s="33" t="s">
        <v>47</v>
      </c>
      <c r="P95" s="58">
        <f>Cal_012618_12mm!$Q$3</f>
        <v>1.9020155646116339</v>
      </c>
      <c r="Q95" s="58">
        <f>Cal_012618_12mm!$R$3</f>
        <v>0.48423689193917907</v>
      </c>
      <c r="R95" s="60">
        <v>17.34</v>
      </c>
      <c r="S95" s="59">
        <v>12.6</v>
      </c>
      <c r="T95" s="61">
        <v>0.49299999999999999</v>
      </c>
      <c r="U95" s="164">
        <f t="shared" si="8"/>
        <v>16.847000000000001</v>
      </c>
      <c r="V95" s="164">
        <f t="shared" si="9"/>
        <v>12.106999999999999</v>
      </c>
      <c r="W95" s="438">
        <f t="shared" si="10"/>
        <v>4.5232695863671818E-2</v>
      </c>
      <c r="X95" s="438">
        <f t="shared" si="11"/>
        <v>5.8980977579416997E-2</v>
      </c>
      <c r="Y95" s="33">
        <v>20180126</v>
      </c>
      <c r="Z95" s="29" t="s">
        <v>681</v>
      </c>
      <c r="AA95" s="29"/>
      <c r="AB95" s="29" t="s">
        <v>129</v>
      </c>
      <c r="AC95" s="57"/>
      <c r="AD95" s="646" t="s">
        <v>60</v>
      </c>
      <c r="AE95" s="689" t="s">
        <v>1250</v>
      </c>
      <c r="AF95" s="672">
        <v>1</v>
      </c>
      <c r="AG95" s="170">
        <v>0</v>
      </c>
      <c r="AH95" s="389" t="s">
        <v>848</v>
      </c>
      <c r="AI95" s="389" t="s">
        <v>91</v>
      </c>
    </row>
    <row r="96" spans="1:35" s="41" customFormat="1" x14ac:dyDescent="0.2">
      <c r="A96" s="55" t="s">
        <v>75</v>
      </c>
      <c r="B96" s="57">
        <v>20170903</v>
      </c>
      <c r="C96" s="162"/>
      <c r="D96" s="33">
        <v>8</v>
      </c>
      <c r="E96" s="162">
        <v>3</v>
      </c>
      <c r="F96" s="131"/>
      <c r="G96" s="131"/>
      <c r="H96" s="56" t="s">
        <v>11</v>
      </c>
      <c r="I96" s="57">
        <v>535</v>
      </c>
      <c r="J96" s="57">
        <v>0</v>
      </c>
      <c r="K96" s="33">
        <v>5</v>
      </c>
      <c r="L96" s="33">
        <v>1</v>
      </c>
      <c r="M96" s="33">
        <v>0</v>
      </c>
      <c r="N96" s="56">
        <v>1</v>
      </c>
      <c r="O96" s="33" t="s">
        <v>47</v>
      </c>
      <c r="P96" s="58">
        <f>Cal_012618_12mm!$Q$3</f>
        <v>1.9020155646116339</v>
      </c>
      <c r="Q96" s="58">
        <f>Cal_012618_12mm!$R$3</f>
        <v>0.48423689193917907</v>
      </c>
      <c r="R96" s="60">
        <v>19.78</v>
      </c>
      <c r="S96" s="59">
        <v>14.97</v>
      </c>
      <c r="T96" s="61">
        <v>0.49299999999999999</v>
      </c>
      <c r="U96" s="164">
        <f t="shared" si="8"/>
        <v>19.287000000000003</v>
      </c>
      <c r="V96" s="164">
        <f t="shared" si="9"/>
        <v>14.477</v>
      </c>
      <c r="W96" s="438">
        <f t="shared" si="10"/>
        <v>4.5900689262502417E-2</v>
      </c>
      <c r="X96" s="438">
        <f t="shared" si="11"/>
        <v>7.8713282029774512E-2</v>
      </c>
      <c r="Y96" s="33">
        <v>20180126</v>
      </c>
      <c r="Z96" s="29" t="s">
        <v>682</v>
      </c>
      <c r="AA96" s="29"/>
      <c r="AB96" s="29" t="s">
        <v>129</v>
      </c>
      <c r="AC96" s="57"/>
      <c r="AD96" s="646" t="s">
        <v>60</v>
      </c>
      <c r="AE96" s="689" t="s">
        <v>1250</v>
      </c>
      <c r="AF96" s="672">
        <v>1</v>
      </c>
      <c r="AG96" s="170">
        <v>0</v>
      </c>
      <c r="AH96" s="389" t="s">
        <v>84</v>
      </c>
      <c r="AI96" s="389" t="s">
        <v>91</v>
      </c>
    </row>
    <row r="97" spans="1:35" s="41" customFormat="1" x14ac:dyDescent="0.2">
      <c r="A97" s="55" t="s">
        <v>75</v>
      </c>
      <c r="B97" s="57">
        <v>20170903</v>
      </c>
      <c r="C97" s="162"/>
      <c r="D97" s="33">
        <v>8</v>
      </c>
      <c r="E97" s="162">
        <v>4</v>
      </c>
      <c r="F97" s="131"/>
      <c r="G97" s="131"/>
      <c r="H97" s="56" t="s">
        <v>10</v>
      </c>
      <c r="I97" s="57">
        <v>535</v>
      </c>
      <c r="J97" s="57">
        <v>0</v>
      </c>
      <c r="K97" s="33">
        <v>5</v>
      </c>
      <c r="L97" s="33">
        <v>1</v>
      </c>
      <c r="M97" s="33">
        <v>0</v>
      </c>
      <c r="N97" s="56">
        <v>1</v>
      </c>
      <c r="O97" s="33" t="s">
        <v>47</v>
      </c>
      <c r="P97" s="58">
        <f>Cal_012618_12mm!$Q$3</f>
        <v>1.9020155646116339</v>
      </c>
      <c r="Q97" s="58">
        <f>Cal_012618_12mm!$R$3</f>
        <v>0.48423689193917907</v>
      </c>
      <c r="R97" s="60">
        <v>93.14</v>
      </c>
      <c r="S97" s="59">
        <v>60.52</v>
      </c>
      <c r="T97" s="61">
        <v>0.49299999999999999</v>
      </c>
      <c r="U97" s="164">
        <f t="shared" si="8"/>
        <v>92.647000000000006</v>
      </c>
      <c r="V97" s="164">
        <f t="shared" si="9"/>
        <v>60.027000000000001</v>
      </c>
      <c r="W97" s="438">
        <f t="shared" si="10"/>
        <v>0.31128492385505785</v>
      </c>
      <c r="X97" s="438">
        <f t="shared" si="11"/>
        <v>0.20541072128975868</v>
      </c>
      <c r="Y97" s="33">
        <v>20180126</v>
      </c>
      <c r="Z97" s="29" t="s">
        <v>682</v>
      </c>
      <c r="AA97" s="29"/>
      <c r="AB97" s="29" t="s">
        <v>129</v>
      </c>
      <c r="AC97" s="57"/>
      <c r="AD97" s="646" t="s">
        <v>60</v>
      </c>
      <c r="AE97" s="689" t="s">
        <v>1250</v>
      </c>
      <c r="AF97" s="672">
        <v>1</v>
      </c>
      <c r="AG97" s="170">
        <v>0</v>
      </c>
      <c r="AH97" s="389" t="s">
        <v>85</v>
      </c>
      <c r="AI97" s="389" t="s">
        <v>91</v>
      </c>
    </row>
    <row r="98" spans="1:35" s="41" customFormat="1" x14ac:dyDescent="0.2">
      <c r="A98" s="55" t="s">
        <v>75</v>
      </c>
      <c r="B98" s="57">
        <v>20170903</v>
      </c>
      <c r="C98" s="162"/>
      <c r="D98" s="33">
        <v>8</v>
      </c>
      <c r="E98" s="162">
        <v>4</v>
      </c>
      <c r="F98" s="131"/>
      <c r="G98" s="131"/>
      <c r="H98" s="56" t="s">
        <v>11</v>
      </c>
      <c r="I98" s="57">
        <v>535</v>
      </c>
      <c r="J98" s="57">
        <v>0</v>
      </c>
      <c r="K98" s="33">
        <v>5</v>
      </c>
      <c r="L98" s="33">
        <v>1</v>
      </c>
      <c r="M98" s="33">
        <v>0</v>
      </c>
      <c r="N98" s="56">
        <v>1</v>
      </c>
      <c r="O98" s="33" t="s">
        <v>47</v>
      </c>
      <c r="P98" s="58">
        <f>Cal_012618_12mm!$Q$3</f>
        <v>1.9020155646116339</v>
      </c>
      <c r="Q98" s="58">
        <f>Cal_012618_12mm!$R$3</f>
        <v>0.48423689193917907</v>
      </c>
      <c r="R98" s="60">
        <v>90.36</v>
      </c>
      <c r="S98" s="59">
        <v>58.34</v>
      </c>
      <c r="T98" s="61">
        <v>0.49299999999999999</v>
      </c>
      <c r="U98" s="164">
        <f t="shared" si="8"/>
        <v>89.867000000000004</v>
      </c>
      <c r="V98" s="164">
        <f t="shared" si="9"/>
        <v>57.847000000000001</v>
      </c>
      <c r="W98" s="438">
        <f t="shared" si="10"/>
        <v>0.30555926615079559</v>
      </c>
      <c r="X98" s="438">
        <f t="shared" si="11"/>
        <v>0.19237154806101245</v>
      </c>
      <c r="Y98" s="33">
        <v>20180126</v>
      </c>
      <c r="Z98" s="29" t="s">
        <v>682</v>
      </c>
      <c r="AA98" s="29"/>
      <c r="AB98" s="29" t="s">
        <v>129</v>
      </c>
      <c r="AC98" s="57"/>
      <c r="AD98" s="646" t="s">
        <v>60</v>
      </c>
      <c r="AE98" s="689" t="s">
        <v>1250</v>
      </c>
      <c r="AF98" s="672">
        <v>1</v>
      </c>
      <c r="AG98" s="170">
        <v>0</v>
      </c>
      <c r="AH98" s="389" t="s">
        <v>85</v>
      </c>
      <c r="AI98" s="389" t="s">
        <v>91</v>
      </c>
    </row>
    <row r="99" spans="1:35" s="41" customFormat="1" x14ac:dyDescent="0.2">
      <c r="A99" s="55" t="s">
        <v>75</v>
      </c>
      <c r="B99" s="57">
        <v>20170903</v>
      </c>
      <c r="C99" s="162"/>
      <c r="D99" s="33">
        <v>8</v>
      </c>
      <c r="E99" s="162">
        <v>5</v>
      </c>
      <c r="F99" s="131"/>
      <c r="G99" s="131"/>
      <c r="H99" s="56" t="s">
        <v>10</v>
      </c>
      <c r="I99" s="57">
        <v>535</v>
      </c>
      <c r="J99" s="57">
        <v>0</v>
      </c>
      <c r="K99" s="33">
        <v>5</v>
      </c>
      <c r="L99" s="33">
        <v>1</v>
      </c>
      <c r="M99" s="33">
        <v>0</v>
      </c>
      <c r="N99" s="56">
        <v>1</v>
      </c>
      <c r="O99" s="33" t="s">
        <v>47</v>
      </c>
      <c r="P99" s="58">
        <f>Cal_012618_12mm!$Q$3</f>
        <v>1.9020155646116339</v>
      </c>
      <c r="Q99" s="58">
        <f>Cal_012618_12mm!$R$3</f>
        <v>0.48423689193917907</v>
      </c>
      <c r="R99" s="60">
        <v>446.6</v>
      </c>
      <c r="S99" s="59">
        <v>290.39999999999998</v>
      </c>
      <c r="T99" s="61">
        <v>0.49299999999999999</v>
      </c>
      <c r="U99" s="164">
        <f t="shared" si="8"/>
        <v>446.10700000000003</v>
      </c>
      <c r="V99" s="164">
        <f t="shared" si="9"/>
        <v>289.90699999999998</v>
      </c>
      <c r="W99" s="438">
        <f t="shared" si="10"/>
        <v>1.4905795556762738</v>
      </c>
      <c r="X99" s="438">
        <f t="shared" si="11"/>
        <v>1.004858903633675</v>
      </c>
      <c r="Y99" s="33">
        <v>20180126</v>
      </c>
      <c r="Z99" s="29" t="s">
        <v>681</v>
      </c>
      <c r="AA99" s="29"/>
      <c r="AB99" s="29" t="s">
        <v>129</v>
      </c>
      <c r="AC99" s="57"/>
      <c r="AD99" s="646" t="s">
        <v>60</v>
      </c>
      <c r="AE99" s="689" t="s">
        <v>1250</v>
      </c>
      <c r="AF99" s="672">
        <v>1</v>
      </c>
      <c r="AG99" s="170">
        <v>0</v>
      </c>
      <c r="AH99" s="389" t="s">
        <v>86</v>
      </c>
      <c r="AI99" s="389" t="s">
        <v>91</v>
      </c>
    </row>
    <row r="100" spans="1:35" s="41" customFormat="1" x14ac:dyDescent="0.2">
      <c r="A100" s="55" t="s">
        <v>75</v>
      </c>
      <c r="B100" s="57">
        <v>20170903</v>
      </c>
      <c r="C100" s="162"/>
      <c r="D100" s="33">
        <v>8</v>
      </c>
      <c r="E100" s="162">
        <v>5</v>
      </c>
      <c r="F100" s="131"/>
      <c r="G100" s="131"/>
      <c r="H100" s="56" t="s">
        <v>11</v>
      </c>
      <c r="I100" s="57">
        <v>535</v>
      </c>
      <c r="J100" s="57">
        <v>0</v>
      </c>
      <c r="K100" s="33">
        <v>5</v>
      </c>
      <c r="L100" s="33">
        <v>1</v>
      </c>
      <c r="M100" s="33">
        <v>0</v>
      </c>
      <c r="N100" s="56">
        <v>1</v>
      </c>
      <c r="O100" s="33" t="s">
        <v>47</v>
      </c>
      <c r="P100" s="58">
        <f>Cal_012618_12mm!$Q$3</f>
        <v>1.9020155646116339</v>
      </c>
      <c r="Q100" s="58">
        <f>Cal_012618_12mm!$R$3</f>
        <v>0.48423689193917907</v>
      </c>
      <c r="R100" s="60">
        <v>487.7</v>
      </c>
      <c r="S100" s="59">
        <v>298.89999999999998</v>
      </c>
      <c r="T100" s="61">
        <v>0.49299999999999999</v>
      </c>
      <c r="U100" s="164">
        <f t="shared" si="8"/>
        <v>487.20699999999999</v>
      </c>
      <c r="V100" s="164">
        <f t="shared" si="9"/>
        <v>298.40699999999998</v>
      </c>
      <c r="W100" s="438">
        <f t="shared" si="10"/>
        <v>1.8016736242745226</v>
      </c>
      <c r="X100" s="438">
        <f t="shared" si="11"/>
        <v>0.76693046023293643</v>
      </c>
      <c r="Y100" s="33">
        <v>20180126</v>
      </c>
      <c r="Z100" s="29" t="s">
        <v>682</v>
      </c>
      <c r="AA100" s="29"/>
      <c r="AB100" s="29" t="s">
        <v>129</v>
      </c>
      <c r="AC100" s="57"/>
      <c r="AD100" s="646" t="s">
        <v>60</v>
      </c>
      <c r="AE100" s="689" t="s">
        <v>1250</v>
      </c>
      <c r="AF100" s="672">
        <v>1</v>
      </c>
      <c r="AG100" s="170">
        <v>0</v>
      </c>
      <c r="AH100" s="389" t="s">
        <v>86</v>
      </c>
      <c r="AI100" s="389" t="s">
        <v>91</v>
      </c>
    </row>
    <row r="101" spans="1:35" s="41" customFormat="1" x14ac:dyDescent="0.2">
      <c r="A101" s="55" t="s">
        <v>75</v>
      </c>
      <c r="B101" s="57">
        <v>20170903</v>
      </c>
      <c r="C101" s="162"/>
      <c r="D101" s="33">
        <v>8</v>
      </c>
      <c r="E101" s="162">
        <v>6</v>
      </c>
      <c r="F101" s="131"/>
      <c r="G101" s="131"/>
      <c r="H101" s="56" t="s">
        <v>10</v>
      </c>
      <c r="I101" s="57">
        <v>535</v>
      </c>
      <c r="J101" s="57">
        <v>0</v>
      </c>
      <c r="K101" s="33">
        <v>5</v>
      </c>
      <c r="L101" s="33">
        <v>1</v>
      </c>
      <c r="M101" s="33">
        <v>0</v>
      </c>
      <c r="N101" s="56">
        <v>1</v>
      </c>
      <c r="O101" s="33" t="s">
        <v>47</v>
      </c>
      <c r="P101" s="58">
        <f>Cal_012618_12mm!$Q$3</f>
        <v>1.9020155646116339</v>
      </c>
      <c r="Q101" s="58">
        <f>Cal_012618_12mm!$R$3</f>
        <v>0.48423689193917907</v>
      </c>
      <c r="R101" s="60">
        <v>73.67</v>
      </c>
      <c r="S101" s="59">
        <v>46.87</v>
      </c>
      <c r="T101" s="61">
        <v>0.49299999999999999</v>
      </c>
      <c r="U101" s="164">
        <f t="shared" si="8"/>
        <v>73.177000000000007</v>
      </c>
      <c r="V101" s="164">
        <f t="shared" si="9"/>
        <v>46.376999999999995</v>
      </c>
      <c r="W101" s="438">
        <f t="shared" si="10"/>
        <v>0.2557460441237141</v>
      </c>
      <c r="X101" s="438">
        <f t="shared" si="11"/>
        <v>0.14345421467451261</v>
      </c>
      <c r="Y101" s="33">
        <v>20180126</v>
      </c>
      <c r="Z101" s="29" t="s">
        <v>681</v>
      </c>
      <c r="AA101" s="29"/>
      <c r="AB101" s="29" t="s">
        <v>129</v>
      </c>
      <c r="AC101" s="57"/>
      <c r="AD101" s="646" t="s">
        <v>60</v>
      </c>
      <c r="AE101" s="689" t="s">
        <v>1250</v>
      </c>
      <c r="AF101" s="672">
        <v>1</v>
      </c>
      <c r="AG101" s="170">
        <v>0</v>
      </c>
      <c r="AH101" s="389" t="s">
        <v>87</v>
      </c>
      <c r="AI101" s="389" t="s">
        <v>91</v>
      </c>
    </row>
    <row r="102" spans="1:35" s="41" customFormat="1" x14ac:dyDescent="0.2">
      <c r="A102" s="55" t="s">
        <v>75</v>
      </c>
      <c r="B102" s="57">
        <v>20170903</v>
      </c>
      <c r="C102" s="162"/>
      <c r="D102" s="33">
        <v>8</v>
      </c>
      <c r="E102" s="162">
        <v>6</v>
      </c>
      <c r="F102" s="131"/>
      <c r="G102" s="131"/>
      <c r="H102" s="56" t="s">
        <v>11</v>
      </c>
      <c r="I102" s="57">
        <v>535</v>
      </c>
      <c r="J102" s="57">
        <v>0</v>
      </c>
      <c r="K102" s="33">
        <v>5</v>
      </c>
      <c r="L102" s="33">
        <v>1</v>
      </c>
      <c r="M102" s="33">
        <v>0</v>
      </c>
      <c r="N102" s="56">
        <v>1</v>
      </c>
      <c r="O102" s="33" t="s">
        <v>47</v>
      </c>
      <c r="P102" s="58">
        <f>Cal_012618_12mm!$Q$3</f>
        <v>1.9020155646116339</v>
      </c>
      <c r="Q102" s="58">
        <f>Cal_012618_12mm!$R$3</f>
        <v>0.48423689193917907</v>
      </c>
      <c r="R102" s="60">
        <v>63.43</v>
      </c>
      <c r="S102" s="59">
        <v>40.619999999999997</v>
      </c>
      <c r="T102" s="61">
        <v>0.49299999999999999</v>
      </c>
      <c r="U102" s="164">
        <f t="shared" si="8"/>
        <v>62.936999999999998</v>
      </c>
      <c r="V102" s="164">
        <f t="shared" si="9"/>
        <v>40.126999999999995</v>
      </c>
      <c r="W102" s="438">
        <f t="shared" si="10"/>
        <v>0.21767042039036999</v>
      </c>
      <c r="X102" s="438">
        <f t="shared" si="11"/>
        <v>0.12773158458615808</v>
      </c>
      <c r="Y102" s="33">
        <v>20180126</v>
      </c>
      <c r="Z102" s="29" t="s">
        <v>682</v>
      </c>
      <c r="AA102" s="29"/>
      <c r="AB102" s="29" t="s">
        <v>129</v>
      </c>
      <c r="AC102" s="57"/>
      <c r="AD102" s="646" t="s">
        <v>60</v>
      </c>
      <c r="AE102" s="689" t="s">
        <v>1250</v>
      </c>
      <c r="AF102" s="672">
        <v>1</v>
      </c>
      <c r="AG102" s="170">
        <v>0</v>
      </c>
      <c r="AH102" s="389" t="s">
        <v>87</v>
      </c>
      <c r="AI102" s="389" t="s">
        <v>91</v>
      </c>
    </row>
    <row r="103" spans="1:35" s="41" customFormat="1" x14ac:dyDescent="0.2">
      <c r="A103" s="55" t="s">
        <v>75</v>
      </c>
      <c r="B103" s="57">
        <v>20170903</v>
      </c>
      <c r="C103" s="162"/>
      <c r="D103" s="33">
        <v>8</v>
      </c>
      <c r="E103" s="162">
        <v>7</v>
      </c>
      <c r="F103" s="131"/>
      <c r="G103" s="131"/>
      <c r="H103" s="56" t="s">
        <v>10</v>
      </c>
      <c r="I103" s="57">
        <v>540</v>
      </c>
      <c r="J103" s="57">
        <v>0</v>
      </c>
      <c r="K103" s="33">
        <v>5</v>
      </c>
      <c r="L103" s="33">
        <v>1</v>
      </c>
      <c r="M103" s="33">
        <v>0</v>
      </c>
      <c r="N103" s="56">
        <v>1</v>
      </c>
      <c r="O103" s="33" t="s">
        <v>47</v>
      </c>
      <c r="P103" s="58">
        <f>Cal_012618_12mm!$Q$3</f>
        <v>1.9020155646116339</v>
      </c>
      <c r="Q103" s="58">
        <f>Cal_012618_12mm!$R$3</f>
        <v>0.48423689193917907</v>
      </c>
      <c r="R103" s="60">
        <v>51.37</v>
      </c>
      <c r="S103" s="59">
        <v>32.79</v>
      </c>
      <c r="T103" s="61">
        <v>0.49299999999999999</v>
      </c>
      <c r="U103" s="164">
        <f t="shared" si="8"/>
        <v>50.876999999999995</v>
      </c>
      <c r="V103" s="164">
        <f t="shared" si="9"/>
        <v>32.296999999999997</v>
      </c>
      <c r="W103" s="438">
        <f t="shared" si="10"/>
        <v>0.17566282493110513</v>
      </c>
      <c r="X103" s="438">
        <f t="shared" si="11"/>
        <v>9.9766620689184932E-2</v>
      </c>
      <c r="Y103" s="33">
        <v>20180126</v>
      </c>
      <c r="Z103" s="29" t="s">
        <v>682</v>
      </c>
      <c r="AA103" s="29"/>
      <c r="AB103" s="29" t="s">
        <v>129</v>
      </c>
      <c r="AC103" s="57"/>
      <c r="AD103" s="646" t="s">
        <v>60</v>
      </c>
      <c r="AE103" s="689" t="s">
        <v>1250</v>
      </c>
      <c r="AF103" s="672">
        <v>1</v>
      </c>
      <c r="AG103" s="170">
        <v>0</v>
      </c>
      <c r="AH103" s="389" t="s">
        <v>88</v>
      </c>
      <c r="AI103" s="389" t="s">
        <v>91</v>
      </c>
    </row>
    <row r="104" spans="1:35" s="41" customFormat="1" x14ac:dyDescent="0.2">
      <c r="A104" s="55" t="s">
        <v>75</v>
      </c>
      <c r="B104" s="57">
        <v>20170903</v>
      </c>
      <c r="C104" s="162"/>
      <c r="D104" s="33">
        <v>8</v>
      </c>
      <c r="E104" s="162">
        <v>7</v>
      </c>
      <c r="F104" s="131"/>
      <c r="G104" s="131"/>
      <c r="H104" s="56" t="s">
        <v>11</v>
      </c>
      <c r="I104" s="57">
        <v>540</v>
      </c>
      <c r="J104" s="57">
        <v>0</v>
      </c>
      <c r="K104" s="33">
        <v>5</v>
      </c>
      <c r="L104" s="33">
        <v>1</v>
      </c>
      <c r="M104" s="33">
        <v>0</v>
      </c>
      <c r="N104" s="56">
        <v>1</v>
      </c>
      <c r="O104" s="33" t="s">
        <v>47</v>
      </c>
      <c r="P104" s="58">
        <f>Cal_012618_12mm!$Q$3</f>
        <v>1.9020155646116339</v>
      </c>
      <c r="Q104" s="58">
        <f>Cal_012618_12mm!$R$3</f>
        <v>0.48423689193917907</v>
      </c>
      <c r="R104" s="60">
        <v>53.98</v>
      </c>
      <c r="S104" s="59">
        <v>34.299999999999997</v>
      </c>
      <c r="T104" s="61">
        <v>0.49299999999999999</v>
      </c>
      <c r="U104" s="164">
        <f t="shared" si="8"/>
        <v>53.486999999999995</v>
      </c>
      <c r="V104" s="164">
        <f t="shared" si="9"/>
        <v>33.806999999999995</v>
      </c>
      <c r="W104" s="438">
        <f t="shared" si="10"/>
        <v>0.18606266924887779</v>
      </c>
      <c r="X104" s="438">
        <f t="shared" si="11"/>
        <v>0.1022440858084076</v>
      </c>
      <c r="Y104" s="33">
        <v>20180126</v>
      </c>
      <c r="Z104" s="29" t="s">
        <v>682</v>
      </c>
      <c r="AA104" s="29"/>
      <c r="AB104" s="29" t="s">
        <v>129</v>
      </c>
      <c r="AC104" s="57"/>
      <c r="AD104" s="646" t="s">
        <v>60</v>
      </c>
      <c r="AE104" s="689" t="s">
        <v>1250</v>
      </c>
      <c r="AF104" s="672">
        <v>1</v>
      </c>
      <c r="AG104" s="170">
        <v>0</v>
      </c>
      <c r="AH104" s="389" t="s">
        <v>88</v>
      </c>
      <c r="AI104" s="389" t="s">
        <v>91</v>
      </c>
    </row>
    <row r="105" spans="1:35" s="41" customFormat="1" x14ac:dyDescent="0.2">
      <c r="A105" s="55" t="s">
        <v>75</v>
      </c>
      <c r="B105" s="57">
        <v>20170903</v>
      </c>
      <c r="C105" s="162"/>
      <c r="D105" s="33">
        <v>8</v>
      </c>
      <c r="E105" s="162">
        <v>7</v>
      </c>
      <c r="F105" s="131"/>
      <c r="G105" s="131"/>
      <c r="H105" s="56" t="s">
        <v>10</v>
      </c>
      <c r="I105" s="57">
        <v>540</v>
      </c>
      <c r="J105" s="57">
        <v>10</v>
      </c>
      <c r="K105" s="33">
        <v>5</v>
      </c>
      <c r="L105" s="33">
        <v>1</v>
      </c>
      <c r="M105" s="33">
        <v>0</v>
      </c>
      <c r="N105" s="56">
        <v>1</v>
      </c>
      <c r="O105" s="33" t="s">
        <v>47</v>
      </c>
      <c r="P105" s="58">
        <f>Cal_012618_12mm!$Q$3</f>
        <v>1.9020155646116339</v>
      </c>
      <c r="Q105" s="58">
        <f>Cal_012618_12mm!$R$3</f>
        <v>0.48423689193917907</v>
      </c>
      <c r="R105" s="60">
        <v>39.96</v>
      </c>
      <c r="S105" s="59">
        <v>25.13</v>
      </c>
      <c r="T105" s="61">
        <v>0.49299999999999999</v>
      </c>
      <c r="U105" s="164">
        <f t="shared" si="8"/>
        <v>39.466999999999999</v>
      </c>
      <c r="V105" s="164">
        <f t="shared" si="9"/>
        <v>24.637</v>
      </c>
      <c r="W105" s="438">
        <f t="shared" si="10"/>
        <v>0.1402088102114257</v>
      </c>
      <c r="X105" s="438">
        <f t="shared" si="11"/>
        <v>6.9896006079470954E-2</v>
      </c>
      <c r="Y105" s="33">
        <v>20180126</v>
      </c>
      <c r="Z105" s="29" t="s">
        <v>681</v>
      </c>
      <c r="AA105" s="29"/>
      <c r="AB105" s="29" t="s">
        <v>129</v>
      </c>
      <c r="AC105" s="57"/>
      <c r="AD105" s="646" t="s">
        <v>60</v>
      </c>
      <c r="AE105" s="689" t="s">
        <v>1250</v>
      </c>
      <c r="AF105" s="672">
        <v>1</v>
      </c>
      <c r="AG105" s="170">
        <v>0</v>
      </c>
      <c r="AH105" s="389" t="s">
        <v>89</v>
      </c>
      <c r="AI105" s="389" t="s">
        <v>91</v>
      </c>
    </row>
    <row r="106" spans="1:35" s="41" customFormat="1" x14ac:dyDescent="0.2">
      <c r="A106" s="55" t="s">
        <v>75</v>
      </c>
      <c r="B106" s="57">
        <v>20170903</v>
      </c>
      <c r="C106" s="162"/>
      <c r="D106" s="33">
        <v>8</v>
      </c>
      <c r="E106" s="162">
        <v>7</v>
      </c>
      <c r="F106" s="33"/>
      <c r="G106" s="33"/>
      <c r="H106" s="56" t="s">
        <v>11</v>
      </c>
      <c r="I106" s="57">
        <v>540</v>
      </c>
      <c r="J106" s="57">
        <v>10</v>
      </c>
      <c r="K106" s="33">
        <v>5</v>
      </c>
      <c r="L106" s="33">
        <v>1</v>
      </c>
      <c r="M106" s="33">
        <v>0</v>
      </c>
      <c r="N106" s="56">
        <v>1</v>
      </c>
      <c r="O106" s="33" t="s">
        <v>47</v>
      </c>
      <c r="P106" s="58">
        <f>Cal_012618_12mm!$Q$3</f>
        <v>1.9020155646116339</v>
      </c>
      <c r="Q106" s="58">
        <f>Cal_012618_12mm!$R$3</f>
        <v>0.48423689193917907</v>
      </c>
      <c r="R106" s="59">
        <v>35.17</v>
      </c>
      <c r="S106" s="60">
        <v>22.66</v>
      </c>
      <c r="T106" s="61">
        <v>0.66032999999999997</v>
      </c>
      <c r="U106" s="164">
        <f t="shared" si="8"/>
        <v>34.50967</v>
      </c>
      <c r="V106" s="164">
        <f t="shared" si="9"/>
        <v>21.999670000000002</v>
      </c>
      <c r="W106" s="438">
        <f t="shared" si="10"/>
        <v>0.11827459310485065</v>
      </c>
      <c r="X106" s="438">
        <f t="shared" si="11"/>
        <v>6.9339021532091746E-2</v>
      </c>
      <c r="Y106" s="33">
        <v>20180126</v>
      </c>
      <c r="Z106" s="29" t="s">
        <v>125</v>
      </c>
      <c r="AA106" s="29"/>
      <c r="AB106" s="29" t="s">
        <v>129</v>
      </c>
      <c r="AC106" s="57"/>
      <c r="AD106" s="646" t="s">
        <v>60</v>
      </c>
      <c r="AE106" s="689" t="s">
        <v>1250</v>
      </c>
      <c r="AF106" s="672">
        <v>1</v>
      </c>
      <c r="AG106" s="170">
        <v>0</v>
      </c>
      <c r="AH106" s="389" t="s">
        <v>88</v>
      </c>
      <c r="AI106" s="389" t="s">
        <v>91</v>
      </c>
    </row>
    <row r="107" spans="1:35" s="40" customFormat="1" x14ac:dyDescent="0.2">
      <c r="A107" s="27" t="s">
        <v>75</v>
      </c>
      <c r="B107" s="10">
        <v>20170903</v>
      </c>
      <c r="C107" s="133"/>
      <c r="D107" s="9">
        <v>9</v>
      </c>
      <c r="E107" s="133">
        <v>3</v>
      </c>
      <c r="F107" s="132"/>
      <c r="G107" s="132"/>
      <c r="H107" s="30" t="s">
        <v>10</v>
      </c>
      <c r="I107" s="10">
        <v>535</v>
      </c>
      <c r="J107" s="10">
        <v>0</v>
      </c>
      <c r="K107" s="9">
        <v>5</v>
      </c>
      <c r="L107" s="9">
        <v>1</v>
      </c>
      <c r="M107" s="9">
        <v>0</v>
      </c>
      <c r="N107" s="30">
        <v>1</v>
      </c>
      <c r="O107" s="9" t="s">
        <v>47</v>
      </c>
      <c r="P107" s="17">
        <f>Cal_012618_12mm!$Q$3</f>
        <v>1.9020155646116339</v>
      </c>
      <c r="Q107" s="58">
        <f>Cal_012618_12mm!$R$3</f>
        <v>0.48423689193917907</v>
      </c>
      <c r="R107" s="31">
        <v>7.5570000000000004</v>
      </c>
      <c r="S107" s="13">
        <v>5.931</v>
      </c>
      <c r="T107" s="32">
        <v>0.87932999999999995</v>
      </c>
      <c r="U107" s="78">
        <f t="shared" si="8"/>
        <v>6.6776700000000009</v>
      </c>
      <c r="V107" s="78">
        <f t="shared" si="9"/>
        <v>5.0516699999999997</v>
      </c>
      <c r="W107" s="438">
        <f t="shared" si="10"/>
        <v>1.5516532378550716E-2</v>
      </c>
      <c r="X107" s="438">
        <f t="shared" si="11"/>
        <v>2.796683160280293E-2</v>
      </c>
      <c r="Y107" s="9">
        <v>20180126</v>
      </c>
      <c r="Z107" s="54" t="s">
        <v>682</v>
      </c>
      <c r="AA107" s="54"/>
      <c r="AB107" s="54" t="s">
        <v>129</v>
      </c>
      <c r="AC107" s="10"/>
      <c r="AD107" s="645" t="s">
        <v>60</v>
      </c>
      <c r="AE107" s="689" t="s">
        <v>1250</v>
      </c>
      <c r="AF107" s="671">
        <v>3</v>
      </c>
      <c r="AG107" s="169">
        <v>1</v>
      </c>
      <c r="AH107" s="388" t="s">
        <v>700</v>
      </c>
      <c r="AI107" s="389" t="s">
        <v>92</v>
      </c>
    </row>
    <row r="108" spans="1:35" s="40" customFormat="1" x14ac:dyDescent="0.2">
      <c r="A108" s="27" t="s">
        <v>75</v>
      </c>
      <c r="B108" s="10">
        <v>20170903</v>
      </c>
      <c r="C108" s="133"/>
      <c r="D108" s="9">
        <v>9</v>
      </c>
      <c r="E108" s="133">
        <v>3</v>
      </c>
      <c r="F108" s="9"/>
      <c r="G108" s="9"/>
      <c r="H108" s="30" t="s">
        <v>11</v>
      </c>
      <c r="I108" s="10">
        <v>535</v>
      </c>
      <c r="J108" s="10">
        <v>0</v>
      </c>
      <c r="K108" s="9">
        <v>5</v>
      </c>
      <c r="L108" s="9">
        <v>1</v>
      </c>
      <c r="M108" s="9">
        <v>0</v>
      </c>
      <c r="N108" s="30">
        <v>1</v>
      </c>
      <c r="O108" s="9" t="s">
        <v>47</v>
      </c>
      <c r="P108" s="17">
        <f>Cal_012618_12mm!$Q$3</f>
        <v>1.9020155646116339</v>
      </c>
      <c r="Q108" s="17">
        <f>Cal_012618_12mm!$R$3</f>
        <v>0.48423689193917907</v>
      </c>
      <c r="R108" s="13">
        <v>4.7770000000000001</v>
      </c>
      <c r="S108" s="31">
        <v>3.9420000000000002</v>
      </c>
      <c r="T108" s="32">
        <v>0.66032999999999997</v>
      </c>
      <c r="U108" s="78">
        <f t="shared" si="8"/>
        <v>4.1166700000000001</v>
      </c>
      <c r="V108" s="78">
        <f t="shared" si="9"/>
        <v>3.2816700000000001</v>
      </c>
      <c r="W108" s="438">
        <f t="shared" si="10"/>
        <v>7.9682069717649691E-3</v>
      </c>
      <c r="X108" s="438">
        <f t="shared" si="11"/>
        <v>2.0279491527283623E-2</v>
      </c>
      <c r="Y108" s="9">
        <v>20180126</v>
      </c>
      <c r="Z108" s="54" t="s">
        <v>125</v>
      </c>
      <c r="AA108" s="54"/>
      <c r="AB108" s="54" t="s">
        <v>129</v>
      </c>
      <c r="AC108" s="10"/>
      <c r="AD108" s="645" t="s">
        <v>60</v>
      </c>
      <c r="AE108" s="689" t="s">
        <v>1250</v>
      </c>
      <c r="AF108" s="671">
        <v>3</v>
      </c>
      <c r="AG108" s="169">
        <v>1</v>
      </c>
      <c r="AH108" s="388" t="s">
        <v>700</v>
      </c>
      <c r="AI108" s="389" t="s">
        <v>92</v>
      </c>
    </row>
    <row r="109" spans="1:35" s="40" customFormat="1" x14ac:dyDescent="0.2">
      <c r="A109" s="27" t="s">
        <v>75</v>
      </c>
      <c r="B109" s="10">
        <v>20170903</v>
      </c>
      <c r="C109" s="133"/>
      <c r="D109" s="9">
        <v>9</v>
      </c>
      <c r="E109" s="133">
        <v>4</v>
      </c>
      <c r="F109" s="9"/>
      <c r="G109" s="9"/>
      <c r="H109" s="30" t="s">
        <v>10</v>
      </c>
      <c r="I109" s="10">
        <v>535</v>
      </c>
      <c r="J109" s="10">
        <v>0</v>
      </c>
      <c r="K109" s="9">
        <v>5</v>
      </c>
      <c r="L109" s="9">
        <v>1</v>
      </c>
      <c r="M109" s="9">
        <v>0</v>
      </c>
      <c r="N109" s="30">
        <v>1</v>
      </c>
      <c r="O109" s="9" t="s">
        <v>47</v>
      </c>
      <c r="P109" s="17">
        <f>Cal_012618_12mm!$Q$3</f>
        <v>1.9020155646116339</v>
      </c>
      <c r="Q109" s="17">
        <f>Cal_012618_12mm!$R$3</f>
        <v>0.48423689193917907</v>
      </c>
      <c r="R109" s="31">
        <v>4.915</v>
      </c>
      <c r="S109" s="13">
        <v>4.2569999999999997</v>
      </c>
      <c r="T109" s="32">
        <v>0.49299999999999999</v>
      </c>
      <c r="U109" s="78">
        <f t="shared" si="8"/>
        <v>4.4219999999999997</v>
      </c>
      <c r="V109" s="78">
        <f t="shared" si="9"/>
        <v>3.7639999999999998</v>
      </c>
      <c r="W109" s="438">
        <f t="shared" si="10"/>
        <v>6.2791379490076031E-3</v>
      </c>
      <c r="X109" s="438">
        <f t="shared" si="11"/>
        <v>2.6120322432572167E-2</v>
      </c>
      <c r="Y109" s="9">
        <v>20180126</v>
      </c>
      <c r="Z109" s="29" t="s">
        <v>682</v>
      </c>
      <c r="AA109" s="29"/>
      <c r="AB109" s="54" t="s">
        <v>129</v>
      </c>
      <c r="AC109" s="10"/>
      <c r="AD109" s="645" t="s">
        <v>60</v>
      </c>
      <c r="AE109" s="689" t="s">
        <v>1250</v>
      </c>
      <c r="AF109" s="671">
        <v>1</v>
      </c>
      <c r="AG109" s="169">
        <v>1</v>
      </c>
      <c r="AH109" s="388" t="s">
        <v>84</v>
      </c>
      <c r="AI109" s="389" t="s">
        <v>92</v>
      </c>
    </row>
    <row r="110" spans="1:35" s="40" customFormat="1" x14ac:dyDescent="0.2">
      <c r="A110" s="27" t="s">
        <v>75</v>
      </c>
      <c r="B110" s="10">
        <v>20170903</v>
      </c>
      <c r="C110" s="133"/>
      <c r="D110" s="9">
        <v>9</v>
      </c>
      <c r="E110" s="133">
        <v>4</v>
      </c>
      <c r="F110" s="132"/>
      <c r="G110" s="132"/>
      <c r="H110" s="30" t="s">
        <v>11</v>
      </c>
      <c r="I110" s="10">
        <v>535</v>
      </c>
      <c r="J110" s="10">
        <v>0</v>
      </c>
      <c r="K110" s="9">
        <v>5</v>
      </c>
      <c r="L110" s="9">
        <v>1</v>
      </c>
      <c r="M110" s="9">
        <v>0</v>
      </c>
      <c r="N110" s="30">
        <v>1</v>
      </c>
      <c r="O110" s="9" t="s">
        <v>47</v>
      </c>
      <c r="P110" s="17">
        <f>Cal_012618_12mm!$Q$3</f>
        <v>1.9020155646116339</v>
      </c>
      <c r="Q110" s="17">
        <f>Cal_012618_12mm!$R$3</f>
        <v>0.48423689193917907</v>
      </c>
      <c r="R110" s="31">
        <v>4.6779999999999999</v>
      </c>
      <c r="S110" s="13">
        <v>4.101</v>
      </c>
      <c r="T110" s="32">
        <v>0.49299999999999999</v>
      </c>
      <c r="U110" s="78">
        <f t="shared" si="8"/>
        <v>4.1849999999999996</v>
      </c>
      <c r="V110" s="78">
        <f t="shared" si="9"/>
        <v>3.6080000000000001</v>
      </c>
      <c r="W110" s="438">
        <f t="shared" si="10"/>
        <v>5.5061741589321955E-3</v>
      </c>
      <c r="X110" s="438">
        <f t="shared" si="11"/>
        <v>2.5550481807257986E-2</v>
      </c>
      <c r="Y110" s="9">
        <v>20180126</v>
      </c>
      <c r="Z110" s="54" t="s">
        <v>681</v>
      </c>
      <c r="AA110" s="54"/>
      <c r="AB110" s="54" t="s">
        <v>129</v>
      </c>
      <c r="AC110" s="10"/>
      <c r="AD110" s="645" t="s">
        <v>60</v>
      </c>
      <c r="AE110" s="689" t="s">
        <v>1250</v>
      </c>
      <c r="AF110" s="671">
        <v>1</v>
      </c>
      <c r="AG110" s="169">
        <v>1</v>
      </c>
      <c r="AH110" s="388" t="s">
        <v>84</v>
      </c>
      <c r="AI110" s="389" t="s">
        <v>92</v>
      </c>
    </row>
    <row r="111" spans="1:35" s="40" customFormat="1" x14ac:dyDescent="0.2">
      <c r="A111" s="27" t="s">
        <v>75</v>
      </c>
      <c r="B111" s="10">
        <v>20170903</v>
      </c>
      <c r="C111" s="133"/>
      <c r="D111" s="9">
        <v>9</v>
      </c>
      <c r="E111" s="133">
        <v>5</v>
      </c>
      <c r="F111" s="9"/>
      <c r="G111" s="9"/>
      <c r="H111" s="30" t="s">
        <v>10</v>
      </c>
      <c r="I111" s="10">
        <v>535</v>
      </c>
      <c r="J111" s="10">
        <v>0</v>
      </c>
      <c r="K111" s="9">
        <v>5</v>
      </c>
      <c r="L111" s="9">
        <v>1</v>
      </c>
      <c r="M111" s="9">
        <v>0</v>
      </c>
      <c r="N111" s="30">
        <v>1</v>
      </c>
      <c r="O111" s="9" t="s">
        <v>47</v>
      </c>
      <c r="P111" s="17">
        <f>Cal_012618_12mm!$Q$3</f>
        <v>1.9020155646116339</v>
      </c>
      <c r="Q111" s="17">
        <f>Cal_012618_12mm!$R$3</f>
        <v>0.48423689193917907</v>
      </c>
      <c r="R111" s="31">
        <v>23.09</v>
      </c>
      <c r="S111" s="13">
        <v>16.149999999999999</v>
      </c>
      <c r="T111" s="32">
        <v>0.87932999999999995</v>
      </c>
      <c r="U111" s="78">
        <f t="shared" si="8"/>
        <v>22.21067</v>
      </c>
      <c r="V111" s="78">
        <f t="shared" si="9"/>
        <v>15.270669999999999</v>
      </c>
      <c r="W111" s="438">
        <f t="shared" si="10"/>
        <v>6.6226774112633391E-2</v>
      </c>
      <c r="X111" s="438">
        <f t="shared" si="11"/>
        <v>6.5218886797350328E-2</v>
      </c>
      <c r="Y111" s="9">
        <v>20180126</v>
      </c>
      <c r="Z111" s="29" t="s">
        <v>140</v>
      </c>
      <c r="AA111" s="29"/>
      <c r="AB111" s="54" t="s">
        <v>129</v>
      </c>
      <c r="AC111" s="10"/>
      <c r="AD111" s="645" t="s">
        <v>60</v>
      </c>
      <c r="AE111" s="689" t="s">
        <v>1250</v>
      </c>
      <c r="AF111" s="671">
        <v>1</v>
      </c>
      <c r="AG111" s="169">
        <v>1</v>
      </c>
      <c r="AH111" s="388" t="s">
        <v>85</v>
      </c>
      <c r="AI111" s="389" t="s">
        <v>92</v>
      </c>
    </row>
    <row r="112" spans="1:35" s="40" customFormat="1" x14ac:dyDescent="0.2">
      <c r="A112" s="27" t="s">
        <v>75</v>
      </c>
      <c r="B112" s="10">
        <v>20170903</v>
      </c>
      <c r="C112" s="133"/>
      <c r="D112" s="9">
        <v>9</v>
      </c>
      <c r="E112" s="133">
        <v>5</v>
      </c>
      <c r="F112" s="9"/>
      <c r="G112" s="9"/>
      <c r="H112" s="30" t="s">
        <v>11</v>
      </c>
      <c r="I112" s="10">
        <v>535</v>
      </c>
      <c r="J112" s="10">
        <v>0</v>
      </c>
      <c r="K112" s="9">
        <v>5</v>
      </c>
      <c r="L112" s="9">
        <v>1</v>
      </c>
      <c r="M112" s="9">
        <v>0</v>
      </c>
      <c r="N112" s="30">
        <v>1</v>
      </c>
      <c r="O112" s="9" t="s">
        <v>47</v>
      </c>
      <c r="P112" s="17">
        <f>Cal_012618_12mm!$Q$3</f>
        <v>1.9020155646116339</v>
      </c>
      <c r="Q112" s="17">
        <f>Cal_012618_12mm!$R$3</f>
        <v>0.48423689193917907</v>
      </c>
      <c r="R112" s="31">
        <v>26.51</v>
      </c>
      <c r="S112" s="13">
        <v>17.75</v>
      </c>
      <c r="T112" s="32">
        <v>0.66032999999999997</v>
      </c>
      <c r="U112" s="78">
        <f t="shared" si="8"/>
        <v>25.849670000000003</v>
      </c>
      <c r="V112" s="78">
        <f t="shared" si="9"/>
        <v>17.089670000000002</v>
      </c>
      <c r="W112" s="438">
        <f t="shared" si="10"/>
        <v>8.3594602482228914E-2</v>
      </c>
      <c r="X112" s="438">
        <f t="shared" si="11"/>
        <v>6.3508502220022023E-2</v>
      </c>
      <c r="Y112" s="9">
        <v>20180126</v>
      </c>
      <c r="Z112" s="29" t="s">
        <v>125</v>
      </c>
      <c r="AA112" s="29"/>
      <c r="AB112" s="54" t="s">
        <v>129</v>
      </c>
      <c r="AC112" s="10"/>
      <c r="AD112" s="645" t="s">
        <v>60</v>
      </c>
      <c r="AE112" s="689" t="s">
        <v>1250</v>
      </c>
      <c r="AF112" s="671">
        <v>1</v>
      </c>
      <c r="AG112" s="169">
        <v>1</v>
      </c>
      <c r="AH112" s="388" t="s">
        <v>85</v>
      </c>
      <c r="AI112" s="389" t="s">
        <v>92</v>
      </c>
    </row>
    <row r="113" spans="1:35" s="40" customFormat="1" x14ac:dyDescent="0.2">
      <c r="A113" s="27" t="s">
        <v>75</v>
      </c>
      <c r="B113" s="10">
        <v>20170903</v>
      </c>
      <c r="C113" s="133"/>
      <c r="D113" s="9">
        <v>9</v>
      </c>
      <c r="E113" s="133">
        <v>6</v>
      </c>
      <c r="F113" s="132"/>
      <c r="G113" s="132"/>
      <c r="H113" s="30" t="s">
        <v>10</v>
      </c>
      <c r="I113" s="10">
        <v>540</v>
      </c>
      <c r="J113" s="10">
        <v>0</v>
      </c>
      <c r="K113" s="9">
        <v>5</v>
      </c>
      <c r="L113" s="9">
        <v>1</v>
      </c>
      <c r="M113" s="9">
        <v>0</v>
      </c>
      <c r="N113" s="30">
        <v>1</v>
      </c>
      <c r="O113" s="9" t="s">
        <v>47</v>
      </c>
      <c r="P113" s="17">
        <f>Cal_012618_12mm!$Q$3</f>
        <v>1.9020155646116339</v>
      </c>
      <c r="Q113" s="17">
        <f>Cal_012618_12mm!$R$3</f>
        <v>0.48423689193917907</v>
      </c>
      <c r="R113" s="13">
        <v>98.04</v>
      </c>
      <c r="S113" s="64">
        <v>69.12</v>
      </c>
      <c r="T113" s="32">
        <v>0.49299999999999999</v>
      </c>
      <c r="U113" s="78">
        <f t="shared" si="8"/>
        <v>97.547000000000011</v>
      </c>
      <c r="V113" s="78">
        <f t="shared" si="9"/>
        <v>68.62700000000001</v>
      </c>
      <c r="W113" s="438">
        <f t="shared" si="10"/>
        <v>0.27342136151816798</v>
      </c>
      <c r="X113" s="438">
        <f t="shared" si="11"/>
        <v>0.31183103234453308</v>
      </c>
      <c r="Y113" s="9">
        <v>20180126</v>
      </c>
      <c r="Z113" s="29" t="s">
        <v>681</v>
      </c>
      <c r="AA113" s="29"/>
      <c r="AB113" s="54" t="s">
        <v>129</v>
      </c>
      <c r="AC113" s="10"/>
      <c r="AD113" s="645" t="s">
        <v>60</v>
      </c>
      <c r="AE113" s="689" t="s">
        <v>1250</v>
      </c>
      <c r="AF113" s="671">
        <v>1</v>
      </c>
      <c r="AG113" s="169">
        <v>1</v>
      </c>
      <c r="AH113" s="388" t="s">
        <v>86</v>
      </c>
      <c r="AI113" s="389" t="s">
        <v>92</v>
      </c>
    </row>
    <row r="114" spans="1:35" s="40" customFormat="1" x14ac:dyDescent="0.2">
      <c r="A114" s="27" t="s">
        <v>75</v>
      </c>
      <c r="B114" s="10">
        <v>20170903</v>
      </c>
      <c r="C114" s="133"/>
      <c r="D114" s="9">
        <v>9</v>
      </c>
      <c r="E114" s="133">
        <v>6</v>
      </c>
      <c r="F114" s="132"/>
      <c r="G114" s="132"/>
      <c r="H114" s="30" t="s">
        <v>11</v>
      </c>
      <c r="I114" s="10">
        <v>540</v>
      </c>
      <c r="J114" s="10">
        <v>0</v>
      </c>
      <c r="K114" s="9">
        <v>5</v>
      </c>
      <c r="L114" s="9">
        <v>1</v>
      </c>
      <c r="M114" s="9">
        <v>0</v>
      </c>
      <c r="N114" s="30">
        <v>1</v>
      </c>
      <c r="O114" s="9" t="s">
        <v>47</v>
      </c>
      <c r="P114" s="17">
        <f>Cal_012618_12mm!$Q$3</f>
        <v>1.9020155646116339</v>
      </c>
      <c r="Q114" s="17">
        <f>Cal_012618_12mm!$R$3</f>
        <v>0.48423689193917907</v>
      </c>
      <c r="R114" s="31">
        <v>101.5</v>
      </c>
      <c r="S114" s="13">
        <v>72.03</v>
      </c>
      <c r="T114" s="32">
        <v>0.49299999999999999</v>
      </c>
      <c r="U114" s="78">
        <f t="shared" si="8"/>
        <v>101.00700000000001</v>
      </c>
      <c r="V114" s="78">
        <f t="shared" si="9"/>
        <v>71.537000000000006</v>
      </c>
      <c r="W114" s="438">
        <f t="shared" si="10"/>
        <v>0.2786212836770543</v>
      </c>
      <c r="X114" s="438">
        <f t="shared" si="11"/>
        <v>0.33144764691522038</v>
      </c>
      <c r="Y114" s="9">
        <v>20180126</v>
      </c>
      <c r="Z114" s="54" t="s">
        <v>682</v>
      </c>
      <c r="AA114" s="54"/>
      <c r="AB114" s="54" t="s">
        <v>129</v>
      </c>
      <c r="AC114" s="10"/>
      <c r="AD114" s="645" t="s">
        <v>60</v>
      </c>
      <c r="AE114" s="689" t="s">
        <v>1250</v>
      </c>
      <c r="AF114" s="671">
        <v>1</v>
      </c>
      <c r="AG114" s="169">
        <v>1</v>
      </c>
      <c r="AH114" s="388" t="s">
        <v>86</v>
      </c>
      <c r="AI114" s="389" t="s">
        <v>92</v>
      </c>
    </row>
    <row r="115" spans="1:35" s="40" customFormat="1" x14ac:dyDescent="0.2">
      <c r="A115" s="27" t="s">
        <v>75</v>
      </c>
      <c r="B115" s="10">
        <v>20170903</v>
      </c>
      <c r="C115" s="133"/>
      <c r="D115" s="9">
        <v>9</v>
      </c>
      <c r="E115" s="133">
        <v>7</v>
      </c>
      <c r="F115" s="132"/>
      <c r="G115" s="132"/>
      <c r="H115" s="30" t="s">
        <v>10</v>
      </c>
      <c r="I115" s="10">
        <v>540</v>
      </c>
      <c r="J115" s="10">
        <v>0</v>
      </c>
      <c r="K115" s="9">
        <v>5</v>
      </c>
      <c r="L115" s="9">
        <v>1</v>
      </c>
      <c r="M115" s="9">
        <v>0</v>
      </c>
      <c r="N115" s="30">
        <v>1</v>
      </c>
      <c r="O115" s="9" t="s">
        <v>47</v>
      </c>
      <c r="P115" s="17">
        <f>Cal_012618_12mm!$Q$3</f>
        <v>1.9020155646116339</v>
      </c>
      <c r="Q115" s="17">
        <f>Cal_012618_12mm!$R$3</f>
        <v>0.48423689193917907</v>
      </c>
      <c r="R115" s="31">
        <v>182.8</v>
      </c>
      <c r="S115" s="13">
        <v>123.6</v>
      </c>
      <c r="T115" s="32">
        <v>0.49299999999999999</v>
      </c>
      <c r="U115" s="78">
        <f t="shared" si="8"/>
        <v>182.30700000000002</v>
      </c>
      <c r="V115" s="78">
        <f t="shared" si="9"/>
        <v>123.107</v>
      </c>
      <c r="W115" s="438">
        <f t="shared" si="10"/>
        <v>0.55970071237467323</v>
      </c>
      <c r="X115" s="438">
        <f t="shared" si="11"/>
        <v>0.49015818355922341</v>
      </c>
      <c r="Y115" s="9">
        <v>20180126</v>
      </c>
      <c r="Z115" s="54" t="s">
        <v>681</v>
      </c>
      <c r="AA115" s="54"/>
      <c r="AB115" s="54" t="s">
        <v>129</v>
      </c>
      <c r="AC115" s="10"/>
      <c r="AD115" s="645" t="s">
        <v>60</v>
      </c>
      <c r="AE115" s="689" t="s">
        <v>1250</v>
      </c>
      <c r="AF115" s="671">
        <v>1</v>
      </c>
      <c r="AG115" s="169">
        <v>1</v>
      </c>
      <c r="AH115" s="388" t="s">
        <v>87</v>
      </c>
      <c r="AI115" s="389" t="s">
        <v>92</v>
      </c>
    </row>
    <row r="116" spans="1:35" s="40" customFormat="1" x14ac:dyDescent="0.2">
      <c r="A116" s="27" t="s">
        <v>75</v>
      </c>
      <c r="B116" s="10">
        <v>20170903</v>
      </c>
      <c r="C116" s="133"/>
      <c r="D116" s="9">
        <v>9</v>
      </c>
      <c r="E116" s="133">
        <v>7</v>
      </c>
      <c r="F116" s="132"/>
      <c r="G116" s="132"/>
      <c r="H116" s="30" t="s">
        <v>11</v>
      </c>
      <c r="I116" s="10">
        <v>540</v>
      </c>
      <c r="J116" s="10">
        <v>0</v>
      </c>
      <c r="K116" s="9">
        <v>5</v>
      </c>
      <c r="L116" s="9">
        <v>1</v>
      </c>
      <c r="M116" s="9">
        <v>0</v>
      </c>
      <c r="N116" s="30">
        <v>1</v>
      </c>
      <c r="O116" s="9" t="s">
        <v>47</v>
      </c>
      <c r="P116" s="17">
        <f>Cal_012618_12mm!$Q$3</f>
        <v>1.9020155646116339</v>
      </c>
      <c r="Q116" s="17">
        <f>Cal_012618_12mm!$R$3</f>
        <v>0.48423689193917907</v>
      </c>
      <c r="R116" s="31">
        <v>189.4</v>
      </c>
      <c r="S116" s="13">
        <v>126.8</v>
      </c>
      <c r="T116" s="32">
        <v>0.49299999999999999</v>
      </c>
      <c r="U116" s="78">
        <f t="shared" si="8"/>
        <v>188.90700000000001</v>
      </c>
      <c r="V116" s="78">
        <f t="shared" si="9"/>
        <v>126.307</v>
      </c>
      <c r="W116" s="438">
        <f t="shared" si="10"/>
        <v>0.59184568572051577</v>
      </c>
      <c r="X116" s="438">
        <f t="shared" si="11"/>
        <v>0.48530287259641725</v>
      </c>
      <c r="Y116" s="9">
        <v>20180126</v>
      </c>
      <c r="Z116" s="54" t="s">
        <v>681</v>
      </c>
      <c r="AA116" s="54"/>
      <c r="AB116" s="54" t="s">
        <v>129</v>
      </c>
      <c r="AC116" s="10"/>
      <c r="AD116" s="645" t="s">
        <v>60</v>
      </c>
      <c r="AE116" s="689" t="s">
        <v>1250</v>
      </c>
      <c r="AF116" s="671">
        <v>1</v>
      </c>
      <c r="AG116" s="169">
        <v>1</v>
      </c>
      <c r="AH116" s="388" t="s">
        <v>87</v>
      </c>
      <c r="AI116" s="389" t="s">
        <v>92</v>
      </c>
    </row>
    <row r="117" spans="1:35" s="40" customFormat="1" x14ac:dyDescent="0.2">
      <c r="A117" s="27" t="s">
        <v>75</v>
      </c>
      <c r="B117" s="10">
        <v>20170903</v>
      </c>
      <c r="C117" s="133"/>
      <c r="D117" s="9">
        <v>9</v>
      </c>
      <c r="E117" s="133">
        <v>8</v>
      </c>
      <c r="F117" s="132"/>
      <c r="G117" s="132"/>
      <c r="H117" s="30" t="s">
        <v>10</v>
      </c>
      <c r="I117" s="10">
        <v>537</v>
      </c>
      <c r="J117" s="10">
        <v>0</v>
      </c>
      <c r="K117" s="9">
        <v>5</v>
      </c>
      <c r="L117" s="9">
        <v>1</v>
      </c>
      <c r="M117" s="9">
        <v>0</v>
      </c>
      <c r="N117" s="30">
        <v>1</v>
      </c>
      <c r="O117" s="9" t="s">
        <v>47</v>
      </c>
      <c r="P117" s="17">
        <f>Cal_012618_12mm!$Q$3</f>
        <v>1.9020155646116339</v>
      </c>
      <c r="Q117" s="17">
        <f>Cal_012618_12mm!$R$3</f>
        <v>0.48423689193917907</v>
      </c>
      <c r="R117" s="31">
        <v>94.95</v>
      </c>
      <c r="S117" s="13">
        <v>61.21</v>
      </c>
      <c r="T117" s="32">
        <v>0.49299999999999999</v>
      </c>
      <c r="U117" s="78">
        <f t="shared" si="8"/>
        <v>94.457000000000008</v>
      </c>
      <c r="V117" s="78">
        <f t="shared" si="9"/>
        <v>60.716999999999999</v>
      </c>
      <c r="W117" s="438">
        <f t="shared" si="10"/>
        <v>0.32077366435092342</v>
      </c>
      <c r="X117" s="438">
        <f t="shared" si="11"/>
        <v>0.19991480904982442</v>
      </c>
      <c r="Y117" s="9">
        <v>20180126</v>
      </c>
      <c r="Z117" s="54" t="s">
        <v>681</v>
      </c>
      <c r="AA117" s="54"/>
      <c r="AB117" s="54" t="s">
        <v>129</v>
      </c>
      <c r="AC117" s="10"/>
      <c r="AD117" s="645" t="s">
        <v>60</v>
      </c>
      <c r="AE117" s="689" t="s">
        <v>1250</v>
      </c>
      <c r="AF117" s="671">
        <v>1</v>
      </c>
      <c r="AG117" s="169">
        <v>1</v>
      </c>
      <c r="AH117" s="388" t="s">
        <v>88</v>
      </c>
      <c r="AI117" s="389" t="s">
        <v>92</v>
      </c>
    </row>
    <row r="118" spans="1:35" s="40" customFormat="1" x14ac:dyDescent="0.2">
      <c r="A118" s="27" t="s">
        <v>75</v>
      </c>
      <c r="B118" s="10">
        <v>20170903</v>
      </c>
      <c r="C118" s="133"/>
      <c r="D118" s="9">
        <v>9</v>
      </c>
      <c r="E118" s="133">
        <v>8</v>
      </c>
      <c r="F118" s="132"/>
      <c r="G118" s="132"/>
      <c r="H118" s="30" t="s">
        <v>11</v>
      </c>
      <c r="I118" s="10">
        <v>539</v>
      </c>
      <c r="J118" s="10">
        <v>0</v>
      </c>
      <c r="K118" s="9">
        <v>5</v>
      </c>
      <c r="L118" s="9">
        <v>1</v>
      </c>
      <c r="M118" s="9">
        <v>0</v>
      </c>
      <c r="N118" s="30">
        <v>1</v>
      </c>
      <c r="O118" s="9" t="s">
        <v>47</v>
      </c>
      <c r="P118" s="17">
        <f>Cal_012618_12mm!$Q$3</f>
        <v>1.9020155646116339</v>
      </c>
      <c r="Q118" s="17">
        <f>Cal_012618_12mm!$R$3</f>
        <v>0.48423689193917907</v>
      </c>
      <c r="R118" s="31">
        <v>93.35</v>
      </c>
      <c r="S118" s="13">
        <v>60.52</v>
      </c>
      <c r="T118" s="32">
        <v>0.49299999999999999</v>
      </c>
      <c r="U118" s="78">
        <f t="shared" si="8"/>
        <v>92.856999999999999</v>
      </c>
      <c r="V118" s="78">
        <f t="shared" si="9"/>
        <v>60.027000000000001</v>
      </c>
      <c r="W118" s="438">
        <f t="shared" si="10"/>
        <v>0.3109639400140613</v>
      </c>
      <c r="X118" s="438">
        <f t="shared" si="11"/>
        <v>0.20189722909999594</v>
      </c>
      <c r="Y118" s="9">
        <v>20180126</v>
      </c>
      <c r="Z118" s="54" t="s">
        <v>682</v>
      </c>
      <c r="AA118" s="54"/>
      <c r="AB118" s="54" t="s">
        <v>129</v>
      </c>
      <c r="AC118" s="10"/>
      <c r="AD118" s="645" t="s">
        <v>60</v>
      </c>
      <c r="AE118" s="689" t="s">
        <v>1250</v>
      </c>
      <c r="AF118" s="671">
        <v>1</v>
      </c>
      <c r="AG118" s="169">
        <v>1</v>
      </c>
      <c r="AH118" s="388" t="s">
        <v>88</v>
      </c>
      <c r="AI118" s="389" t="s">
        <v>92</v>
      </c>
    </row>
    <row r="119" spans="1:35" s="40" customFormat="1" x14ac:dyDescent="0.2">
      <c r="A119" s="27" t="s">
        <v>75</v>
      </c>
      <c r="B119" s="10">
        <v>20170903</v>
      </c>
      <c r="C119" s="133"/>
      <c r="D119" s="9">
        <v>9</v>
      </c>
      <c r="E119" s="133">
        <v>9</v>
      </c>
      <c r="F119" s="132"/>
      <c r="G119" s="132"/>
      <c r="H119" s="30" t="s">
        <v>10</v>
      </c>
      <c r="I119" s="10">
        <v>539</v>
      </c>
      <c r="J119" s="10">
        <v>0</v>
      </c>
      <c r="K119" s="9">
        <v>5</v>
      </c>
      <c r="L119" s="9">
        <v>1</v>
      </c>
      <c r="M119" s="9">
        <v>0</v>
      </c>
      <c r="N119" s="30">
        <v>1</v>
      </c>
      <c r="O119" s="9" t="s">
        <v>47</v>
      </c>
      <c r="P119" s="17">
        <f>Cal_012618_12mm!$Q$3</f>
        <v>1.9020155646116339</v>
      </c>
      <c r="Q119" s="17">
        <f>Cal_012618_12mm!$R$3</f>
        <v>0.48423689193917907</v>
      </c>
      <c r="R119" s="31">
        <v>60.22</v>
      </c>
      <c r="S119" s="13">
        <v>38.6</v>
      </c>
      <c r="T119" s="32">
        <v>0.49299999999999999</v>
      </c>
      <c r="U119" s="78">
        <f t="shared" si="8"/>
        <v>59.726999999999997</v>
      </c>
      <c r="V119" s="78">
        <f t="shared" si="9"/>
        <v>38.106999999999999</v>
      </c>
      <c r="W119" s="438">
        <f t="shared" si="10"/>
        <v>0.20478344145915336</v>
      </c>
      <c r="X119" s="438">
        <f t="shared" si="11"/>
        <v>0.12079672365703399</v>
      </c>
      <c r="Y119" s="9">
        <v>20180126</v>
      </c>
      <c r="Z119" s="54" t="s">
        <v>682</v>
      </c>
      <c r="AA119" s="54"/>
      <c r="AB119" s="54" t="s">
        <v>129</v>
      </c>
      <c r="AC119" s="10"/>
      <c r="AD119" s="645" t="s">
        <v>60</v>
      </c>
      <c r="AE119" s="689" t="s">
        <v>1250</v>
      </c>
      <c r="AF119" s="671">
        <v>1</v>
      </c>
      <c r="AG119" s="169">
        <v>1</v>
      </c>
      <c r="AH119" s="388" t="s">
        <v>90</v>
      </c>
      <c r="AI119" s="389" t="s">
        <v>92</v>
      </c>
    </row>
    <row r="120" spans="1:35" s="40" customFormat="1" x14ac:dyDescent="0.2">
      <c r="A120" s="27" t="s">
        <v>75</v>
      </c>
      <c r="B120" s="10">
        <v>20170903</v>
      </c>
      <c r="C120" s="133"/>
      <c r="D120" s="9">
        <v>9</v>
      </c>
      <c r="E120" s="133">
        <v>9</v>
      </c>
      <c r="F120" s="132"/>
      <c r="G120" s="132"/>
      <c r="H120" s="30" t="s">
        <v>11</v>
      </c>
      <c r="I120" s="10">
        <v>539</v>
      </c>
      <c r="J120" s="10">
        <v>0</v>
      </c>
      <c r="K120" s="9">
        <v>5</v>
      </c>
      <c r="L120" s="9">
        <v>1</v>
      </c>
      <c r="M120" s="9">
        <v>0</v>
      </c>
      <c r="N120" s="30">
        <v>1</v>
      </c>
      <c r="O120" s="9" t="s">
        <v>47</v>
      </c>
      <c r="P120" s="17">
        <f>Cal_012618_12mm!$Q$3</f>
        <v>1.9020155646116339</v>
      </c>
      <c r="Q120" s="17">
        <f>Cal_012618_12mm!$R$3</f>
        <v>0.48423689193917907</v>
      </c>
      <c r="R120" s="31">
        <v>56.95</v>
      </c>
      <c r="S120" s="13">
        <v>36.31</v>
      </c>
      <c r="T120" s="32">
        <v>0.49299999999999999</v>
      </c>
      <c r="U120" s="78">
        <f t="shared" si="8"/>
        <v>56.457000000000001</v>
      </c>
      <c r="V120" s="78">
        <f t="shared" si="9"/>
        <v>35.817</v>
      </c>
      <c r="W120" s="438">
        <f t="shared" si="10"/>
        <v>0.19550093578709188</v>
      </c>
      <c r="X120" s="438">
        <f t="shared" si="11"/>
        <v>0.11051383246982896</v>
      </c>
      <c r="Y120" s="9">
        <v>20180126</v>
      </c>
      <c r="Z120" s="54" t="s">
        <v>682</v>
      </c>
      <c r="AA120" s="54"/>
      <c r="AB120" s="54" t="s">
        <v>129</v>
      </c>
      <c r="AC120" s="10"/>
      <c r="AD120" s="645" t="s">
        <v>60</v>
      </c>
      <c r="AE120" s="689" t="s">
        <v>1250</v>
      </c>
      <c r="AF120" s="671">
        <v>1</v>
      </c>
      <c r="AG120" s="169">
        <v>1</v>
      </c>
      <c r="AH120" s="388" t="s">
        <v>90</v>
      </c>
      <c r="AI120" s="389" t="s">
        <v>92</v>
      </c>
    </row>
    <row r="121" spans="1:35" s="40" customFormat="1" x14ac:dyDescent="0.2">
      <c r="A121" s="27" t="s">
        <v>75</v>
      </c>
      <c r="B121" s="10">
        <v>20170903</v>
      </c>
      <c r="C121" s="133"/>
      <c r="D121" s="9">
        <v>9</v>
      </c>
      <c r="E121" s="133">
        <v>9</v>
      </c>
      <c r="F121" s="132"/>
      <c r="G121" s="132"/>
      <c r="H121" s="30" t="s">
        <v>10</v>
      </c>
      <c r="I121" s="10">
        <v>540</v>
      </c>
      <c r="J121" s="10">
        <v>10</v>
      </c>
      <c r="K121" s="9">
        <v>5</v>
      </c>
      <c r="L121" s="9">
        <v>1</v>
      </c>
      <c r="M121" s="9">
        <v>0</v>
      </c>
      <c r="N121" s="30">
        <v>1</v>
      </c>
      <c r="O121" s="9" t="s">
        <v>47</v>
      </c>
      <c r="P121" s="17">
        <f>Cal_012618_12mm!$Q$3</f>
        <v>1.9020155646116339</v>
      </c>
      <c r="Q121" s="17">
        <f>Cal_012618_12mm!$R$3</f>
        <v>0.48423689193917907</v>
      </c>
      <c r="R121" s="31">
        <v>47.52</v>
      </c>
      <c r="S121" s="13">
        <v>29.94</v>
      </c>
      <c r="T121" s="32">
        <v>0.49299999999999999</v>
      </c>
      <c r="U121" s="78">
        <f t="shared" si="8"/>
        <v>47.027000000000001</v>
      </c>
      <c r="V121" s="78">
        <f t="shared" si="9"/>
        <v>29.447000000000003</v>
      </c>
      <c r="W121" s="438">
        <f t="shared" si="10"/>
        <v>0.16620842100585728</v>
      </c>
      <c r="X121" s="438">
        <f t="shared" si="11"/>
        <v>8.491616905454101E-2</v>
      </c>
      <c r="Y121" s="9">
        <v>20180126</v>
      </c>
      <c r="Z121" s="29" t="s">
        <v>681</v>
      </c>
      <c r="AA121" s="29"/>
      <c r="AB121" s="54" t="s">
        <v>129</v>
      </c>
      <c r="AC121" s="10"/>
      <c r="AD121" s="645" t="s">
        <v>60</v>
      </c>
      <c r="AE121" s="689" t="s">
        <v>1250</v>
      </c>
      <c r="AF121" s="671">
        <v>1</v>
      </c>
      <c r="AG121" s="169">
        <v>1</v>
      </c>
      <c r="AH121" s="388" t="s">
        <v>686</v>
      </c>
      <c r="AI121" s="389" t="s">
        <v>92</v>
      </c>
    </row>
    <row r="122" spans="1:35" s="40" customFormat="1" x14ac:dyDescent="0.2">
      <c r="A122" s="27" t="s">
        <v>75</v>
      </c>
      <c r="B122" s="10">
        <v>20170903</v>
      </c>
      <c r="C122" s="133"/>
      <c r="D122" s="9">
        <v>9</v>
      </c>
      <c r="E122" s="133">
        <v>9</v>
      </c>
      <c r="F122" s="132"/>
      <c r="G122" s="132"/>
      <c r="H122" s="30" t="s">
        <v>11</v>
      </c>
      <c r="I122" s="10">
        <v>540</v>
      </c>
      <c r="J122" s="10">
        <v>10</v>
      </c>
      <c r="K122" s="9">
        <v>5</v>
      </c>
      <c r="L122" s="9">
        <v>1</v>
      </c>
      <c r="M122" s="9">
        <v>0</v>
      </c>
      <c r="N122" s="30">
        <v>1</v>
      </c>
      <c r="O122" s="9" t="s">
        <v>47</v>
      </c>
      <c r="P122" s="17">
        <f>Cal_012618_12mm!$Q$3</f>
        <v>1.9020155646116339</v>
      </c>
      <c r="Q122" s="17">
        <f>Cal_012618_12mm!$R$3</f>
        <v>0.48423689193917907</v>
      </c>
      <c r="R122" s="31">
        <v>44.49</v>
      </c>
      <c r="S122" s="13">
        <v>27.79</v>
      </c>
      <c r="T122" s="32">
        <v>0.49299999999999999</v>
      </c>
      <c r="U122" s="78">
        <f t="shared" si="8"/>
        <v>43.997</v>
      </c>
      <c r="V122" s="78">
        <f t="shared" si="9"/>
        <v>27.297000000000001</v>
      </c>
      <c r="W122" s="438">
        <f t="shared" si="10"/>
        <v>0.1578885455516392</v>
      </c>
      <c r="X122" s="438">
        <f t="shared" si="11"/>
        <v>7.4900802595156468E-2</v>
      </c>
      <c r="Y122" s="9">
        <v>20180126</v>
      </c>
      <c r="Z122" s="29" t="s">
        <v>681</v>
      </c>
      <c r="AA122" s="29"/>
      <c r="AB122" s="54" t="s">
        <v>129</v>
      </c>
      <c r="AC122" s="10"/>
      <c r="AD122" s="645" t="s">
        <v>60</v>
      </c>
      <c r="AE122" s="689" t="s">
        <v>1250</v>
      </c>
      <c r="AF122" s="671">
        <v>1</v>
      </c>
      <c r="AG122" s="169">
        <v>1</v>
      </c>
      <c r="AH122" s="388" t="s">
        <v>687</v>
      </c>
      <c r="AI122" s="389" t="s">
        <v>92</v>
      </c>
    </row>
    <row r="123" spans="1:35" s="41" customFormat="1" ht="13.5" customHeight="1" x14ac:dyDescent="0.2">
      <c r="A123" s="55" t="s">
        <v>75</v>
      </c>
      <c r="B123" s="10">
        <v>20170903</v>
      </c>
      <c r="C123" s="133"/>
      <c r="D123" s="33">
        <v>10</v>
      </c>
      <c r="E123" s="133">
        <v>2</v>
      </c>
      <c r="F123" s="131"/>
      <c r="G123" s="131"/>
      <c r="H123" s="56" t="s">
        <v>10</v>
      </c>
      <c r="I123" s="57">
        <v>535</v>
      </c>
      <c r="J123" s="57">
        <v>0</v>
      </c>
      <c r="K123" s="33">
        <v>5</v>
      </c>
      <c r="L123" s="33">
        <v>1</v>
      </c>
      <c r="M123" s="33">
        <v>0</v>
      </c>
      <c r="N123" s="56">
        <v>1</v>
      </c>
      <c r="O123" s="33" t="s">
        <v>47</v>
      </c>
      <c r="P123" s="58">
        <f>Cal_012618_12mm!$Q$3</f>
        <v>1.9020155646116339</v>
      </c>
      <c r="Q123" s="58">
        <f>Cal_012618_12mm!$R$3</f>
        <v>0.48423689193917907</v>
      </c>
      <c r="R123" s="60">
        <v>5.2590000000000003</v>
      </c>
      <c r="S123" s="59">
        <v>4.4669999999999996</v>
      </c>
      <c r="T123" s="61">
        <v>0.49299999999999999</v>
      </c>
      <c r="U123" s="78">
        <f t="shared" si="8"/>
        <v>4.766</v>
      </c>
      <c r="V123" s="78">
        <f t="shared" si="9"/>
        <v>3.9739999999999998</v>
      </c>
      <c r="W123" s="438">
        <f t="shared" si="10"/>
        <v>7.5578681696261765E-3</v>
      </c>
      <c r="X123" s="438">
        <f t="shared" si="11"/>
        <v>2.6649213540362676E-2</v>
      </c>
      <c r="Y123" s="33">
        <v>20180126</v>
      </c>
      <c r="Z123" s="29" t="s">
        <v>682</v>
      </c>
      <c r="AA123" s="29"/>
      <c r="AB123" s="54" t="s">
        <v>129</v>
      </c>
      <c r="AC123" s="57"/>
      <c r="AD123" s="646" t="s">
        <v>60</v>
      </c>
      <c r="AE123" s="689" t="s">
        <v>1250</v>
      </c>
      <c r="AF123" s="672">
        <v>1</v>
      </c>
      <c r="AG123" s="169">
        <v>0</v>
      </c>
      <c r="AH123" s="389"/>
      <c r="AI123" s="389"/>
    </row>
    <row r="124" spans="1:35" s="41" customFormat="1" ht="13.5" customHeight="1" x14ac:dyDescent="0.2">
      <c r="A124" s="55" t="s">
        <v>75</v>
      </c>
      <c r="B124" s="10">
        <v>20170903</v>
      </c>
      <c r="C124" s="133"/>
      <c r="D124" s="33">
        <v>10</v>
      </c>
      <c r="E124" s="133">
        <v>2</v>
      </c>
      <c r="F124" s="131"/>
      <c r="G124" s="131"/>
      <c r="H124" s="56" t="s">
        <v>11</v>
      </c>
      <c r="I124" s="57">
        <v>535</v>
      </c>
      <c r="J124" s="57">
        <v>0</v>
      </c>
      <c r="K124" s="33">
        <v>5</v>
      </c>
      <c r="L124" s="33">
        <v>1</v>
      </c>
      <c r="M124" s="33">
        <v>0</v>
      </c>
      <c r="N124" s="56">
        <v>1</v>
      </c>
      <c r="O124" s="33" t="s">
        <v>47</v>
      </c>
      <c r="P124" s="58">
        <f>Cal_012618_12mm!$Q$3</f>
        <v>1.9020155646116339</v>
      </c>
      <c r="Q124" s="58">
        <f>Cal_012618_12mm!$R$3</f>
        <v>0.48423689193917907</v>
      </c>
      <c r="R124" s="60">
        <v>6.1210000000000004</v>
      </c>
      <c r="S124" s="59">
        <v>5.1619999999999999</v>
      </c>
      <c r="T124" s="61">
        <v>0.49299999999999999</v>
      </c>
      <c r="U124" s="78">
        <f t="shared" si="8"/>
        <v>5.6280000000000001</v>
      </c>
      <c r="V124" s="78">
        <f t="shared" si="9"/>
        <v>4.6689999999999996</v>
      </c>
      <c r="W124" s="438">
        <f t="shared" si="10"/>
        <v>9.1515095639791728E-3</v>
      </c>
      <c r="X124" s="438">
        <f t="shared" si="11"/>
        <v>3.1037937970982563E-2</v>
      </c>
      <c r="Y124" s="33">
        <v>20180126</v>
      </c>
      <c r="Z124" s="29" t="s">
        <v>681</v>
      </c>
      <c r="AA124" s="29"/>
      <c r="AB124" s="54" t="s">
        <v>129</v>
      </c>
      <c r="AC124" s="57"/>
      <c r="AD124" s="646" t="s">
        <v>60</v>
      </c>
      <c r="AE124" s="689" t="s">
        <v>1250</v>
      </c>
      <c r="AF124" s="672">
        <v>1</v>
      </c>
      <c r="AG124" s="169">
        <v>0</v>
      </c>
      <c r="AH124" s="389"/>
      <c r="AI124" s="389"/>
    </row>
    <row r="125" spans="1:35" s="41" customFormat="1" ht="13.5" customHeight="1" x14ac:dyDescent="0.2">
      <c r="A125" s="55" t="s">
        <v>75</v>
      </c>
      <c r="B125" s="10">
        <v>20170903</v>
      </c>
      <c r="C125" s="133"/>
      <c r="D125" s="33">
        <v>10</v>
      </c>
      <c r="E125" s="133">
        <v>3</v>
      </c>
      <c r="F125" s="131"/>
      <c r="G125" s="131"/>
      <c r="H125" s="56" t="s">
        <v>10</v>
      </c>
      <c r="I125" s="57">
        <v>535</v>
      </c>
      <c r="J125" s="57">
        <v>0</v>
      </c>
      <c r="K125" s="33">
        <v>5</v>
      </c>
      <c r="L125" s="33">
        <v>1</v>
      </c>
      <c r="M125" s="33">
        <v>0</v>
      </c>
      <c r="N125" s="56">
        <v>1</v>
      </c>
      <c r="O125" s="33" t="s">
        <v>47</v>
      </c>
      <c r="P125" s="58">
        <f>Cal_012618_12mm!$Q$3</f>
        <v>1.9020155646116339</v>
      </c>
      <c r="Q125" s="58">
        <f>Cal_012618_12mm!$R$3</f>
        <v>0.48423689193917907</v>
      </c>
      <c r="R125" s="60">
        <v>4.7210000000000001</v>
      </c>
      <c r="S125" s="59">
        <v>4.2110000000000003</v>
      </c>
      <c r="T125" s="61">
        <v>0.49299999999999999</v>
      </c>
      <c r="U125" s="78">
        <f t="shared" si="8"/>
        <v>4.2279999999999998</v>
      </c>
      <c r="V125" s="78">
        <f t="shared" si="9"/>
        <v>3.7180000000000004</v>
      </c>
      <c r="W125" s="438">
        <f t="shared" si="10"/>
        <v>4.8668090486229092E-3</v>
      </c>
      <c r="X125" s="438">
        <f t="shared" si="11"/>
        <v>2.7136696184829171E-2</v>
      </c>
      <c r="Y125" s="33">
        <v>20180126</v>
      </c>
      <c r="Z125" s="29" t="s">
        <v>681</v>
      </c>
      <c r="AA125" s="29"/>
      <c r="AB125" s="54" t="s">
        <v>129</v>
      </c>
      <c r="AC125" s="57"/>
      <c r="AD125" s="646" t="s">
        <v>60</v>
      </c>
      <c r="AE125" s="689" t="s">
        <v>1250</v>
      </c>
      <c r="AF125" s="672">
        <v>1</v>
      </c>
      <c r="AG125" s="169">
        <v>1</v>
      </c>
      <c r="AH125" s="389" t="s">
        <v>709</v>
      </c>
      <c r="AI125" s="389"/>
    </row>
    <row r="126" spans="1:35" s="41" customFormat="1" ht="13.5" customHeight="1" x14ac:dyDescent="0.2">
      <c r="A126" s="55" t="s">
        <v>75</v>
      </c>
      <c r="B126" s="10">
        <v>20170903</v>
      </c>
      <c r="C126" s="133"/>
      <c r="D126" s="33">
        <v>10</v>
      </c>
      <c r="E126" s="133">
        <v>3</v>
      </c>
      <c r="F126" s="131"/>
      <c r="G126" s="131"/>
      <c r="H126" s="56" t="s">
        <v>11</v>
      </c>
      <c r="I126" s="57">
        <v>535</v>
      </c>
      <c r="J126" s="57">
        <v>0</v>
      </c>
      <c r="K126" s="33">
        <v>5</v>
      </c>
      <c r="L126" s="33">
        <v>1</v>
      </c>
      <c r="M126" s="33">
        <v>0</v>
      </c>
      <c r="N126" s="56">
        <v>1</v>
      </c>
      <c r="O126" s="33" t="s">
        <v>47</v>
      </c>
      <c r="P126" s="58">
        <f>Cal_012618_12mm!$Q$3</f>
        <v>1.9020155646116339</v>
      </c>
      <c r="Q126" s="58">
        <f>Cal_012618_12mm!$R$3</f>
        <v>0.48423689193917907</v>
      </c>
      <c r="R126" s="60">
        <v>5.0350000000000001</v>
      </c>
      <c r="S126" s="60">
        <v>4.3129999999999997</v>
      </c>
      <c r="T126" s="61">
        <v>0.49299999999999999</v>
      </c>
      <c r="U126" s="78">
        <f t="shared" si="8"/>
        <v>4.5419999999999998</v>
      </c>
      <c r="V126" s="78">
        <f t="shared" si="9"/>
        <v>3.82</v>
      </c>
      <c r="W126" s="438">
        <f t="shared" si="10"/>
        <v>6.8898747707955774E-3</v>
      </c>
      <c r="X126" s="438">
        <f t="shared" si="11"/>
        <v>2.5991617965026619E-2</v>
      </c>
      <c r="Y126" s="33">
        <v>20180126</v>
      </c>
      <c r="Z126" s="29" t="s">
        <v>681</v>
      </c>
      <c r="AA126" s="29"/>
      <c r="AB126" s="54" t="s">
        <v>129</v>
      </c>
      <c r="AC126" s="57"/>
      <c r="AD126" s="646" t="s">
        <v>60</v>
      </c>
      <c r="AE126" s="689" t="s">
        <v>1250</v>
      </c>
      <c r="AF126" s="672">
        <v>1</v>
      </c>
      <c r="AG126" s="169">
        <v>1</v>
      </c>
      <c r="AH126" s="389" t="s">
        <v>709</v>
      </c>
      <c r="AI126" s="389"/>
    </row>
    <row r="127" spans="1:35" s="41" customFormat="1" ht="13.5" customHeight="1" x14ac:dyDescent="0.2">
      <c r="A127" s="55" t="s">
        <v>75</v>
      </c>
      <c r="B127" s="10">
        <v>20170903</v>
      </c>
      <c r="C127" s="133"/>
      <c r="D127" s="33">
        <v>10</v>
      </c>
      <c r="E127" s="133">
        <v>4</v>
      </c>
      <c r="F127" s="131"/>
      <c r="G127" s="131"/>
      <c r="H127" s="56" t="s">
        <v>10</v>
      </c>
      <c r="I127" s="57">
        <v>535</v>
      </c>
      <c r="J127" s="57">
        <v>0</v>
      </c>
      <c r="K127" s="33">
        <v>5</v>
      </c>
      <c r="L127" s="33">
        <v>1</v>
      </c>
      <c r="M127" s="33">
        <v>0</v>
      </c>
      <c r="N127" s="56">
        <v>1</v>
      </c>
      <c r="O127" s="33" t="s">
        <v>47</v>
      </c>
      <c r="P127" s="58">
        <f>Cal_012618_12mm!$Q$3</f>
        <v>1.9020155646116339</v>
      </c>
      <c r="Q127" s="58">
        <f>Cal_012618_12mm!$R$3</f>
        <v>0.48423689193917907</v>
      </c>
      <c r="R127" s="60">
        <v>6.09</v>
      </c>
      <c r="S127" s="59">
        <v>5.0990000000000002</v>
      </c>
      <c r="T127" s="61">
        <v>0.49299999999999999</v>
      </c>
      <c r="U127" s="78">
        <f t="shared" si="8"/>
        <v>5.5969999999999995</v>
      </c>
      <c r="V127" s="78">
        <f t="shared" si="9"/>
        <v>4.6059999999999999</v>
      </c>
      <c r="W127" s="438">
        <f t="shared" si="10"/>
        <v>9.4568779748731499E-3</v>
      </c>
      <c r="X127" s="438">
        <f t="shared" si="11"/>
        <v>3.0190283161565863E-2</v>
      </c>
      <c r="Y127" s="33">
        <v>20180126</v>
      </c>
      <c r="Z127" s="29" t="s">
        <v>681</v>
      </c>
      <c r="AA127" s="29"/>
      <c r="AB127" s="54" t="s">
        <v>129</v>
      </c>
      <c r="AC127" s="57"/>
      <c r="AD127" s="646" t="s">
        <v>60</v>
      </c>
      <c r="AE127" s="689" t="s">
        <v>1250</v>
      </c>
      <c r="AF127" s="672">
        <v>1</v>
      </c>
      <c r="AG127" s="169">
        <v>1</v>
      </c>
      <c r="AH127" s="389" t="s">
        <v>709</v>
      </c>
      <c r="AI127" s="389"/>
    </row>
    <row r="128" spans="1:35" s="41" customFormat="1" ht="13.5" customHeight="1" x14ac:dyDescent="0.2">
      <c r="A128" s="55" t="s">
        <v>75</v>
      </c>
      <c r="B128" s="10">
        <v>20170903</v>
      </c>
      <c r="C128" s="133"/>
      <c r="D128" s="33">
        <v>10</v>
      </c>
      <c r="E128" s="133">
        <v>4</v>
      </c>
      <c r="F128" s="131"/>
      <c r="G128" s="131"/>
      <c r="H128" s="56" t="s">
        <v>11</v>
      </c>
      <c r="I128" s="57">
        <v>535</v>
      </c>
      <c r="J128" s="57">
        <v>0</v>
      </c>
      <c r="K128" s="33">
        <v>5</v>
      </c>
      <c r="L128" s="33">
        <v>1</v>
      </c>
      <c r="M128" s="33">
        <v>0</v>
      </c>
      <c r="N128" s="56">
        <v>1</v>
      </c>
      <c r="O128" s="33" t="s">
        <v>47</v>
      </c>
      <c r="P128" s="58">
        <f>Cal_012618_12mm!$Q$3</f>
        <v>1.9020155646116339</v>
      </c>
      <c r="Q128" s="58">
        <f>Cal_012618_12mm!$R$3</f>
        <v>0.48423689193917907</v>
      </c>
      <c r="R128" s="60">
        <v>4.6390000000000002</v>
      </c>
      <c r="S128" s="59">
        <v>4.032</v>
      </c>
      <c r="T128" s="61">
        <v>0.49299999999999999</v>
      </c>
      <c r="U128" s="78">
        <f t="shared" si="8"/>
        <v>4.1459999999999999</v>
      </c>
      <c r="V128" s="78">
        <f t="shared" si="9"/>
        <v>3.5390000000000001</v>
      </c>
      <c r="W128" s="438">
        <f t="shared" si="10"/>
        <v>5.7924570441453107E-3</v>
      </c>
      <c r="X128" s="438">
        <f t="shared" si="11"/>
        <v>2.4670266199853311E-2</v>
      </c>
      <c r="Y128" s="33">
        <v>20180126</v>
      </c>
      <c r="Z128" s="29" t="s">
        <v>681</v>
      </c>
      <c r="AA128" s="29"/>
      <c r="AB128" s="54" t="s">
        <v>129</v>
      </c>
      <c r="AC128" s="57"/>
      <c r="AD128" s="646" t="s">
        <v>60</v>
      </c>
      <c r="AE128" s="689" t="s">
        <v>1250</v>
      </c>
      <c r="AF128" s="672">
        <v>1</v>
      </c>
      <c r="AG128" s="169">
        <v>1</v>
      </c>
      <c r="AH128" s="389" t="s">
        <v>709</v>
      </c>
      <c r="AI128" s="389"/>
    </row>
    <row r="129" spans="1:35" s="41" customFormat="1" ht="13.5" customHeight="1" x14ac:dyDescent="0.2">
      <c r="A129" s="55" t="s">
        <v>75</v>
      </c>
      <c r="B129" s="10">
        <v>20170903</v>
      </c>
      <c r="C129" s="133"/>
      <c r="D129" s="33">
        <v>10</v>
      </c>
      <c r="E129" s="133">
        <v>5</v>
      </c>
      <c r="F129" s="131"/>
      <c r="G129" s="131"/>
      <c r="H129" s="56" t="s">
        <v>10</v>
      </c>
      <c r="I129" s="57">
        <v>535</v>
      </c>
      <c r="J129" s="57">
        <v>0</v>
      </c>
      <c r="K129" s="33">
        <v>5</v>
      </c>
      <c r="L129" s="33">
        <v>1</v>
      </c>
      <c r="M129" s="33">
        <v>0</v>
      </c>
      <c r="N129" s="56">
        <v>1</v>
      </c>
      <c r="O129" s="33" t="s">
        <v>47</v>
      </c>
      <c r="P129" s="58">
        <f>Cal_012618_12mm!$Q$3</f>
        <v>1.9020155646116339</v>
      </c>
      <c r="Q129" s="58">
        <f>Cal_012618_12mm!$R$3</f>
        <v>0.48423689193917907</v>
      </c>
      <c r="R129" s="60">
        <v>6.508</v>
      </c>
      <c r="S129" s="59">
        <v>5.0049999999999999</v>
      </c>
      <c r="T129" s="61">
        <v>0.49299999999999999</v>
      </c>
      <c r="U129" s="78">
        <f t="shared" si="8"/>
        <v>6.0149999999999997</v>
      </c>
      <c r="V129" s="78">
        <f t="shared" si="9"/>
        <v>4.5119999999999996</v>
      </c>
      <c r="W129" s="438">
        <f t="shared" si="10"/>
        <v>1.4342772549176945E-2</v>
      </c>
      <c r="X129" s="438">
        <f t="shared" si="11"/>
        <v>2.4495262849783719E-2</v>
      </c>
      <c r="Y129" s="33">
        <v>20180126</v>
      </c>
      <c r="Z129" s="29" t="s">
        <v>682</v>
      </c>
      <c r="AA129" s="29"/>
      <c r="AB129" s="54" t="s">
        <v>129</v>
      </c>
      <c r="AC129" s="57"/>
      <c r="AD129" s="646" t="s">
        <v>60</v>
      </c>
      <c r="AE129" s="689" t="s">
        <v>1250</v>
      </c>
      <c r="AF129" s="672">
        <v>1</v>
      </c>
      <c r="AG129" s="169">
        <v>0</v>
      </c>
      <c r="AH129" s="389"/>
      <c r="AI129" s="389"/>
    </row>
    <row r="130" spans="1:35" s="41" customFormat="1" ht="13.5" customHeight="1" x14ac:dyDescent="0.2">
      <c r="A130" s="55" t="s">
        <v>75</v>
      </c>
      <c r="B130" s="10">
        <v>20170903</v>
      </c>
      <c r="C130" s="133"/>
      <c r="D130" s="33">
        <v>10</v>
      </c>
      <c r="E130" s="133">
        <v>5</v>
      </c>
      <c r="F130" s="131"/>
      <c r="G130" s="131"/>
      <c r="H130" s="56" t="s">
        <v>11</v>
      </c>
      <c r="I130" s="57">
        <v>535</v>
      </c>
      <c r="J130" s="57">
        <v>0</v>
      </c>
      <c r="K130" s="33">
        <v>5</v>
      </c>
      <c r="L130" s="33">
        <v>1</v>
      </c>
      <c r="M130" s="33">
        <v>0</v>
      </c>
      <c r="N130" s="56">
        <v>1</v>
      </c>
      <c r="O130" s="33" t="s">
        <v>47</v>
      </c>
      <c r="P130" s="58">
        <f>Cal_012618_12mm!$Q$3</f>
        <v>1.9020155646116339</v>
      </c>
      <c r="Q130" s="58">
        <f>Cal_012618_12mm!$R$3</f>
        <v>0.48423689193917907</v>
      </c>
      <c r="R130" s="60">
        <v>6.6029999999999998</v>
      </c>
      <c r="S130" s="59">
        <v>5.1589999999999998</v>
      </c>
      <c r="T130" s="61">
        <v>0.49299999999999999</v>
      </c>
      <c r="U130" s="78">
        <f t="shared" si="8"/>
        <v>6.1099999999999994</v>
      </c>
      <c r="V130" s="78">
        <f t="shared" si="9"/>
        <v>4.6659999999999995</v>
      </c>
      <c r="W130" s="438">
        <f t="shared" si="10"/>
        <v>1.3779749541591155E-2</v>
      </c>
      <c r="X130" s="438">
        <f t="shared" si="11"/>
        <v>2.6383874831536158E-2</v>
      </c>
      <c r="Y130" s="33">
        <v>20180126</v>
      </c>
      <c r="Z130" s="29" t="s">
        <v>682</v>
      </c>
      <c r="AA130" s="29"/>
      <c r="AB130" s="54" t="s">
        <v>129</v>
      </c>
      <c r="AC130" s="57"/>
      <c r="AD130" s="646" t="s">
        <v>60</v>
      </c>
      <c r="AE130" s="689" t="s">
        <v>1250</v>
      </c>
      <c r="AF130" s="672">
        <v>1</v>
      </c>
      <c r="AG130" s="169">
        <v>0</v>
      </c>
      <c r="AH130" s="389"/>
      <c r="AI130" s="389"/>
    </row>
    <row r="131" spans="1:35" s="41" customFormat="1" ht="13.5" customHeight="1" x14ac:dyDescent="0.2">
      <c r="A131" s="55" t="s">
        <v>75</v>
      </c>
      <c r="B131" s="10">
        <v>20170903</v>
      </c>
      <c r="C131" s="133"/>
      <c r="D131" s="33">
        <v>10</v>
      </c>
      <c r="E131" s="133">
        <v>6</v>
      </c>
      <c r="F131" s="131"/>
      <c r="G131" s="131"/>
      <c r="H131" s="56" t="s">
        <v>10</v>
      </c>
      <c r="I131" s="57">
        <v>540</v>
      </c>
      <c r="J131" s="57">
        <v>0</v>
      </c>
      <c r="K131" s="33">
        <v>5</v>
      </c>
      <c r="L131" s="33">
        <v>1</v>
      </c>
      <c r="M131" s="33">
        <v>0</v>
      </c>
      <c r="N131" s="56">
        <v>1</v>
      </c>
      <c r="O131" s="33" t="s">
        <v>47</v>
      </c>
      <c r="P131" s="58">
        <f>Cal_012618_12mm!$Q$3</f>
        <v>1.9020155646116339</v>
      </c>
      <c r="Q131" s="58">
        <f>Cal_012618_12mm!$R$3</f>
        <v>0.48423689193917907</v>
      </c>
      <c r="R131" s="60">
        <v>15.4</v>
      </c>
      <c r="S131" s="59">
        <v>10.73</v>
      </c>
      <c r="T131" s="61">
        <v>0.49299999999999999</v>
      </c>
      <c r="U131" s="78">
        <f t="shared" si="8"/>
        <v>14.907</v>
      </c>
      <c r="V131" s="78">
        <f t="shared" si="9"/>
        <v>10.237</v>
      </c>
      <c r="W131" s="438">
        <f t="shared" si="10"/>
        <v>4.4152066330907479E-2</v>
      </c>
      <c r="X131" s="438">
        <f t="shared" si="11"/>
        <v>4.3149269236325068E-2</v>
      </c>
      <c r="Y131" s="33">
        <v>20180126</v>
      </c>
      <c r="Z131" s="29" t="s">
        <v>681</v>
      </c>
      <c r="AA131" s="29"/>
      <c r="AB131" s="54" t="s">
        <v>129</v>
      </c>
      <c r="AC131" s="57"/>
      <c r="AD131" s="646" t="s">
        <v>60</v>
      </c>
      <c r="AE131" s="689" t="s">
        <v>1250</v>
      </c>
      <c r="AF131" s="672">
        <v>1</v>
      </c>
      <c r="AG131" s="169">
        <v>0</v>
      </c>
      <c r="AH131" s="389"/>
      <c r="AI131" s="389"/>
    </row>
    <row r="132" spans="1:35" s="41" customFormat="1" ht="13.5" customHeight="1" x14ac:dyDescent="0.2">
      <c r="A132" s="55" t="s">
        <v>75</v>
      </c>
      <c r="B132" s="10">
        <v>20170903</v>
      </c>
      <c r="C132" s="133"/>
      <c r="D132" s="33">
        <v>10</v>
      </c>
      <c r="E132" s="133">
        <v>6</v>
      </c>
      <c r="F132" s="131"/>
      <c r="G132" s="131"/>
      <c r="H132" s="56" t="s">
        <v>11</v>
      </c>
      <c r="I132" s="57">
        <v>540</v>
      </c>
      <c r="J132" s="57">
        <v>0</v>
      </c>
      <c r="K132" s="33">
        <v>5</v>
      </c>
      <c r="L132" s="33">
        <v>1</v>
      </c>
      <c r="M132" s="33">
        <v>0</v>
      </c>
      <c r="N132" s="56">
        <v>1</v>
      </c>
      <c r="O132" s="33" t="s">
        <v>47</v>
      </c>
      <c r="P132" s="58">
        <f>Cal_012618_12mm!$Q$3</f>
        <v>1.9020155646116339</v>
      </c>
      <c r="Q132" s="58">
        <f>Cal_012618_12mm!$R$3</f>
        <v>0.48423689193917907</v>
      </c>
      <c r="R132" s="60">
        <v>15.61</v>
      </c>
      <c r="S132" s="59">
        <v>10.89</v>
      </c>
      <c r="T132" s="61">
        <v>0.49299999999999999</v>
      </c>
      <c r="U132" s="78">
        <f t="shared" ref="U132:U195" si="12">(R132-T132)*(L132+M132)/L132</f>
        <v>15.116999999999999</v>
      </c>
      <c r="V132" s="78">
        <f t="shared" ref="V132:V195" si="13">(S132-T132)*(L132+M132)/L132</f>
        <v>10.397</v>
      </c>
      <c r="W132" s="438">
        <f t="shared" ref="W132:W195" si="14">(Q132*P132/(P132-1)*(U132-V132)*(K132)/I132)/N132</f>
        <v>4.4624786527169863E-2</v>
      </c>
      <c r="X132" s="438">
        <f t="shared" ref="X132:X195" si="15">(Q132*P132/(P132-1)*(P132*V132-U132)*(K132)/I132)/N132</f>
        <v>4.4041032159214531E-2</v>
      </c>
      <c r="Y132" s="33">
        <v>20180126</v>
      </c>
      <c r="Z132" s="29" t="s">
        <v>681</v>
      </c>
      <c r="AA132" s="29"/>
      <c r="AB132" s="54" t="s">
        <v>129</v>
      </c>
      <c r="AC132" s="57"/>
      <c r="AD132" s="646" t="s">
        <v>60</v>
      </c>
      <c r="AE132" s="689" t="s">
        <v>1250</v>
      </c>
      <c r="AF132" s="672">
        <v>1</v>
      </c>
      <c r="AG132" s="169">
        <v>0</v>
      </c>
      <c r="AH132" s="389"/>
      <c r="AI132" s="389"/>
    </row>
    <row r="133" spans="1:35" s="41" customFormat="1" ht="13.5" customHeight="1" x14ac:dyDescent="0.2">
      <c r="A133" s="55" t="s">
        <v>75</v>
      </c>
      <c r="B133" s="10">
        <v>20170903</v>
      </c>
      <c r="C133" s="133"/>
      <c r="D133" s="33">
        <v>10</v>
      </c>
      <c r="E133" s="133">
        <v>7</v>
      </c>
      <c r="F133" s="131"/>
      <c r="G133" s="131"/>
      <c r="H133" s="56" t="s">
        <v>10</v>
      </c>
      <c r="I133" s="57">
        <v>540</v>
      </c>
      <c r="J133" s="57">
        <v>0</v>
      </c>
      <c r="K133" s="33">
        <v>5</v>
      </c>
      <c r="L133" s="33">
        <v>1</v>
      </c>
      <c r="M133" s="33">
        <v>0</v>
      </c>
      <c r="N133" s="56">
        <v>1</v>
      </c>
      <c r="O133" s="33" t="s">
        <v>47</v>
      </c>
      <c r="P133" s="58">
        <f>Cal_012618_12mm!$Q$3</f>
        <v>1.9020155646116339</v>
      </c>
      <c r="Q133" s="58">
        <f>Cal_012618_12mm!$R$3</f>
        <v>0.48423689193917907</v>
      </c>
      <c r="R133" s="60">
        <v>188.9</v>
      </c>
      <c r="S133" s="59">
        <v>128.4</v>
      </c>
      <c r="T133" s="61">
        <v>0.49299999999999999</v>
      </c>
      <c r="U133" s="78">
        <f t="shared" si="12"/>
        <v>188.40700000000001</v>
      </c>
      <c r="V133" s="78">
        <f t="shared" si="13"/>
        <v>127.90700000000001</v>
      </c>
      <c r="W133" s="438">
        <f t="shared" si="14"/>
        <v>0.57199143747749526</v>
      </c>
      <c r="X133" s="438">
        <f t="shared" si="15"/>
        <v>0.51880195203095592</v>
      </c>
      <c r="Y133" s="33">
        <v>20180126</v>
      </c>
      <c r="Z133" s="29" t="s">
        <v>681</v>
      </c>
      <c r="AA133" s="29"/>
      <c r="AB133" s="54" t="s">
        <v>129</v>
      </c>
      <c r="AC133" s="57"/>
      <c r="AD133" s="646" t="s">
        <v>60</v>
      </c>
      <c r="AE133" s="689" t="s">
        <v>1250</v>
      </c>
      <c r="AF133" s="672">
        <v>1</v>
      </c>
      <c r="AG133" s="169">
        <v>0</v>
      </c>
      <c r="AH133" s="389"/>
      <c r="AI133" s="389"/>
    </row>
    <row r="134" spans="1:35" s="41" customFormat="1" ht="13.5" customHeight="1" x14ac:dyDescent="0.2">
      <c r="A134" s="55" t="s">
        <v>75</v>
      </c>
      <c r="B134" s="10">
        <v>20170903</v>
      </c>
      <c r="C134" s="133"/>
      <c r="D134" s="33">
        <v>10</v>
      </c>
      <c r="E134" s="133">
        <v>7</v>
      </c>
      <c r="F134" s="131"/>
      <c r="G134" s="131"/>
      <c r="H134" s="56" t="s">
        <v>11</v>
      </c>
      <c r="I134" s="57">
        <v>540</v>
      </c>
      <c r="J134" s="57">
        <v>0</v>
      </c>
      <c r="K134" s="33">
        <v>5</v>
      </c>
      <c r="L134" s="33">
        <v>1</v>
      </c>
      <c r="M134" s="33">
        <v>0</v>
      </c>
      <c r="N134" s="56">
        <v>1</v>
      </c>
      <c r="O134" s="33" t="s">
        <v>47</v>
      </c>
      <c r="P134" s="58">
        <f>Cal_012618_12mm!$Q$3</f>
        <v>1.9020155646116339</v>
      </c>
      <c r="Q134" s="58">
        <f>Cal_012618_12mm!$R$3</f>
        <v>0.48423689193917907</v>
      </c>
      <c r="R134" s="60">
        <v>199.1</v>
      </c>
      <c r="S134" s="59">
        <v>135.5</v>
      </c>
      <c r="T134" s="61">
        <v>0.49299999999999999</v>
      </c>
      <c r="U134" s="78">
        <f t="shared" si="12"/>
        <v>198.607</v>
      </c>
      <c r="V134" s="78">
        <f t="shared" si="13"/>
        <v>135.00700000000001</v>
      </c>
      <c r="W134" s="438">
        <f t="shared" si="14"/>
        <v>0.60130008964576365</v>
      </c>
      <c r="X134" s="438">
        <f t="shared" si="15"/>
        <v>0.55004223827504983</v>
      </c>
      <c r="Y134" s="33">
        <v>20180126</v>
      </c>
      <c r="Z134" s="29" t="s">
        <v>681</v>
      </c>
      <c r="AA134" s="29"/>
      <c r="AB134" s="54" t="s">
        <v>129</v>
      </c>
      <c r="AC134" s="57"/>
      <c r="AD134" s="646" t="s">
        <v>60</v>
      </c>
      <c r="AE134" s="689" t="s">
        <v>1250</v>
      </c>
      <c r="AF134" s="672">
        <v>1</v>
      </c>
      <c r="AG134" s="169">
        <v>0</v>
      </c>
      <c r="AH134" s="389"/>
      <c r="AI134" s="389"/>
    </row>
    <row r="135" spans="1:35" s="41" customFormat="1" ht="13.5" customHeight="1" x14ac:dyDescent="0.2">
      <c r="A135" s="55" t="s">
        <v>75</v>
      </c>
      <c r="B135" s="10">
        <v>20170903</v>
      </c>
      <c r="C135" s="133"/>
      <c r="D135" s="33">
        <v>10</v>
      </c>
      <c r="E135" s="133">
        <v>8</v>
      </c>
      <c r="F135" s="131"/>
      <c r="G135" s="131"/>
      <c r="H135" s="56" t="s">
        <v>10</v>
      </c>
      <c r="I135" s="57">
        <v>537</v>
      </c>
      <c r="J135" s="57">
        <v>0</v>
      </c>
      <c r="K135" s="33">
        <v>5</v>
      </c>
      <c r="L135" s="33">
        <v>1</v>
      </c>
      <c r="M135" s="33">
        <v>0</v>
      </c>
      <c r="N135" s="56">
        <v>1</v>
      </c>
      <c r="O135" s="33" t="s">
        <v>47</v>
      </c>
      <c r="P135" s="58">
        <f>Cal_012618_12mm!$Q$3</f>
        <v>1.9020155646116339</v>
      </c>
      <c r="Q135" s="58">
        <f>Cal_012618_12mm!$R$3</f>
        <v>0.48423689193917907</v>
      </c>
      <c r="R135" s="60">
        <v>44.1</v>
      </c>
      <c r="S135" s="59">
        <v>27.48</v>
      </c>
      <c r="T135" s="61">
        <v>0.49299999999999999</v>
      </c>
      <c r="U135" s="78">
        <f t="shared" si="12"/>
        <v>43.606999999999999</v>
      </c>
      <c r="V135" s="78">
        <f t="shared" si="13"/>
        <v>26.987000000000002</v>
      </c>
      <c r="W135" s="438">
        <f t="shared" si="14"/>
        <v>0.15801002671939374</v>
      </c>
      <c r="X135" s="438">
        <f t="shared" si="15"/>
        <v>7.3421365339930419E-2</v>
      </c>
      <c r="Y135" s="33">
        <v>20180126</v>
      </c>
      <c r="Z135" s="29" t="s">
        <v>682</v>
      </c>
      <c r="AA135" s="29"/>
      <c r="AB135" s="54" t="s">
        <v>129</v>
      </c>
      <c r="AC135" s="57"/>
      <c r="AD135" s="646" t="s">
        <v>60</v>
      </c>
      <c r="AE135" s="689" t="s">
        <v>1250</v>
      </c>
      <c r="AF135" s="672">
        <v>1</v>
      </c>
      <c r="AG135" s="169">
        <v>0</v>
      </c>
      <c r="AH135" s="389"/>
      <c r="AI135" s="389"/>
    </row>
    <row r="136" spans="1:35" s="41" customFormat="1" ht="13.5" customHeight="1" x14ac:dyDescent="0.2">
      <c r="A136" s="55" t="s">
        <v>75</v>
      </c>
      <c r="B136" s="10">
        <v>20170903</v>
      </c>
      <c r="C136" s="133"/>
      <c r="D136" s="33">
        <v>10</v>
      </c>
      <c r="E136" s="133">
        <v>8</v>
      </c>
      <c r="F136" s="131"/>
      <c r="G136" s="131"/>
      <c r="H136" s="56" t="s">
        <v>11</v>
      </c>
      <c r="I136" s="57">
        <v>539</v>
      </c>
      <c r="J136" s="57">
        <v>0</v>
      </c>
      <c r="K136" s="33">
        <v>5</v>
      </c>
      <c r="L136" s="33">
        <v>1</v>
      </c>
      <c r="M136" s="33">
        <v>0</v>
      </c>
      <c r="N136" s="56">
        <v>1</v>
      </c>
      <c r="O136" s="33" t="s">
        <v>47</v>
      </c>
      <c r="P136" s="58">
        <f>Cal_012618_12mm!$Q$3</f>
        <v>1.9020155646116339</v>
      </c>
      <c r="Q136" s="58">
        <f>Cal_012618_12mm!$R$3</f>
        <v>0.48423689193917907</v>
      </c>
      <c r="R136" s="60">
        <v>42.13</v>
      </c>
      <c r="S136" s="59">
        <v>25.97</v>
      </c>
      <c r="T136" s="61">
        <v>0.49299999999999999</v>
      </c>
      <c r="U136" s="78">
        <f t="shared" si="12"/>
        <v>41.637</v>
      </c>
      <c r="V136" s="78">
        <f t="shared" si="13"/>
        <v>25.477</v>
      </c>
      <c r="W136" s="438">
        <f t="shared" si="14"/>
        <v>0.15306662414338199</v>
      </c>
      <c r="X136" s="438">
        <f t="shared" si="15"/>
        <v>6.460482379702541E-2</v>
      </c>
      <c r="Y136" s="33">
        <v>20180126</v>
      </c>
      <c r="Z136" s="29" t="s">
        <v>682</v>
      </c>
      <c r="AA136" s="29"/>
      <c r="AB136" s="54" t="s">
        <v>129</v>
      </c>
      <c r="AC136" s="57"/>
      <c r="AD136" s="646" t="s">
        <v>60</v>
      </c>
      <c r="AE136" s="689" t="s">
        <v>1250</v>
      </c>
      <c r="AF136" s="672">
        <v>1</v>
      </c>
      <c r="AG136" s="169">
        <v>0</v>
      </c>
      <c r="AH136" s="389"/>
      <c r="AI136" s="389"/>
    </row>
    <row r="137" spans="1:35" s="41" customFormat="1" ht="13.5" customHeight="1" x14ac:dyDescent="0.2">
      <c r="A137" s="55" t="s">
        <v>75</v>
      </c>
      <c r="B137" s="10">
        <v>20170903</v>
      </c>
      <c r="C137" s="133"/>
      <c r="D137" s="33">
        <v>10</v>
      </c>
      <c r="E137" s="133">
        <v>8</v>
      </c>
      <c r="F137" s="131"/>
      <c r="G137" s="131"/>
      <c r="H137" s="30" t="s">
        <v>10</v>
      </c>
      <c r="I137" s="57">
        <v>540</v>
      </c>
      <c r="J137" s="10">
        <v>10</v>
      </c>
      <c r="K137" s="33">
        <v>5</v>
      </c>
      <c r="L137" s="33">
        <v>1</v>
      </c>
      <c r="M137" s="33">
        <v>0</v>
      </c>
      <c r="N137" s="56">
        <v>1</v>
      </c>
      <c r="O137" s="33" t="s">
        <v>47</v>
      </c>
      <c r="P137" s="58">
        <f>Cal_012618_12mm!$Q$3</f>
        <v>1.9020155646116339</v>
      </c>
      <c r="Q137" s="58">
        <f>Cal_012618_12mm!$R$3</f>
        <v>0.48423689193917907</v>
      </c>
      <c r="R137" s="60">
        <v>39.270000000000003</v>
      </c>
      <c r="S137" s="59">
        <v>24.84</v>
      </c>
      <c r="T137" s="61">
        <v>0.49299999999999999</v>
      </c>
      <c r="U137" s="78">
        <f t="shared" si="12"/>
        <v>38.777000000000001</v>
      </c>
      <c r="V137" s="78">
        <f t="shared" si="13"/>
        <v>24.347000000000001</v>
      </c>
      <c r="W137" s="438">
        <f t="shared" si="14"/>
        <v>0.13642704864132657</v>
      </c>
      <c r="X137" s="438">
        <f t="shared" si="15"/>
        <v>7.1204641996107376E-2</v>
      </c>
      <c r="Y137" s="33">
        <v>20180126</v>
      </c>
      <c r="Z137" s="29" t="s">
        <v>681</v>
      </c>
      <c r="AA137" s="29"/>
      <c r="AB137" s="54" t="s">
        <v>129</v>
      </c>
      <c r="AC137" s="57"/>
      <c r="AD137" s="646" t="s">
        <v>60</v>
      </c>
      <c r="AE137" s="689" t="s">
        <v>1250</v>
      </c>
      <c r="AF137" s="672">
        <v>1</v>
      </c>
      <c r="AG137" s="169">
        <v>0</v>
      </c>
      <c r="AH137" s="389" t="s">
        <v>684</v>
      </c>
      <c r="AI137" s="389"/>
    </row>
    <row r="138" spans="1:35" s="41" customFormat="1" ht="13.5" customHeight="1" x14ac:dyDescent="0.2">
      <c r="A138" s="55" t="s">
        <v>75</v>
      </c>
      <c r="B138" s="10">
        <v>20170903</v>
      </c>
      <c r="C138" s="133"/>
      <c r="D138" s="33">
        <v>10</v>
      </c>
      <c r="E138" s="133">
        <v>8</v>
      </c>
      <c r="F138" s="131"/>
      <c r="G138" s="131"/>
      <c r="H138" s="30" t="s">
        <v>11</v>
      </c>
      <c r="I138" s="57">
        <v>540</v>
      </c>
      <c r="J138" s="10">
        <v>10</v>
      </c>
      <c r="K138" s="33">
        <v>5</v>
      </c>
      <c r="L138" s="33">
        <v>1</v>
      </c>
      <c r="M138" s="33">
        <v>0</v>
      </c>
      <c r="N138" s="56">
        <v>1</v>
      </c>
      <c r="O138" s="33" t="s">
        <v>47</v>
      </c>
      <c r="P138" s="58">
        <f>Cal_012618_12mm!$Q$3</f>
        <v>1.9020155646116339</v>
      </c>
      <c r="Q138" s="58">
        <f>Cal_012618_12mm!$R$3</f>
        <v>0.48423689193917907</v>
      </c>
      <c r="R138" s="60">
        <v>36.64</v>
      </c>
      <c r="S138" s="59">
        <v>22.98</v>
      </c>
      <c r="T138" s="61">
        <v>0.49299999999999999</v>
      </c>
      <c r="U138" s="78">
        <f t="shared" si="12"/>
        <v>36.146999999999998</v>
      </c>
      <c r="V138" s="78">
        <f t="shared" si="13"/>
        <v>22.487000000000002</v>
      </c>
      <c r="W138" s="438">
        <f t="shared" si="14"/>
        <v>0.12914715761888568</v>
      </c>
      <c r="X138" s="438">
        <f t="shared" si="15"/>
        <v>6.2622416758408322E-2</v>
      </c>
      <c r="Y138" s="33">
        <v>20180126</v>
      </c>
      <c r="Z138" s="29" t="s">
        <v>681</v>
      </c>
      <c r="AA138" s="29"/>
      <c r="AB138" s="54" t="s">
        <v>129</v>
      </c>
      <c r="AC138" s="57"/>
      <c r="AD138" s="646" t="s">
        <v>60</v>
      </c>
      <c r="AE138" s="689" t="s">
        <v>1250</v>
      </c>
      <c r="AF138" s="672">
        <v>1</v>
      </c>
      <c r="AG138" s="169">
        <v>0</v>
      </c>
      <c r="AH138" s="389" t="s">
        <v>685</v>
      </c>
      <c r="AI138" s="389"/>
    </row>
    <row r="139" spans="1:35" s="40" customFormat="1" ht="13.5" customHeight="1" x14ac:dyDescent="0.2">
      <c r="A139" s="27" t="s">
        <v>75</v>
      </c>
      <c r="B139" s="10">
        <v>20170903</v>
      </c>
      <c r="C139" s="133"/>
      <c r="D139" s="9">
        <v>11</v>
      </c>
      <c r="E139" s="133">
        <v>1</v>
      </c>
      <c r="F139" s="132"/>
      <c r="G139" s="132"/>
      <c r="H139" s="30" t="s">
        <v>10</v>
      </c>
      <c r="I139" s="10">
        <v>535</v>
      </c>
      <c r="J139" s="10">
        <v>0</v>
      </c>
      <c r="K139" s="9">
        <v>5</v>
      </c>
      <c r="L139" s="9">
        <v>1</v>
      </c>
      <c r="M139" s="9">
        <v>0</v>
      </c>
      <c r="N139" s="30">
        <v>1</v>
      </c>
      <c r="O139" s="9" t="s">
        <v>47</v>
      </c>
      <c r="P139" s="17">
        <f>Cal_012618_12mm!$Q$3</f>
        <v>1.9020155646116339</v>
      </c>
      <c r="Q139" s="17">
        <f>Cal_012618_12mm!$R$3</f>
        <v>0.48423689193917907</v>
      </c>
      <c r="R139" s="31">
        <v>85.68</v>
      </c>
      <c r="S139" s="13">
        <v>60.57</v>
      </c>
      <c r="T139" s="32">
        <v>0.49299999999999999</v>
      </c>
      <c r="U139" s="78">
        <f t="shared" si="12"/>
        <v>85.187000000000012</v>
      </c>
      <c r="V139" s="78">
        <f t="shared" si="13"/>
        <v>60.076999999999998</v>
      </c>
      <c r="W139" s="438">
        <f t="shared" si="14"/>
        <v>0.23961877492337541</v>
      </c>
      <c r="X139" s="438">
        <f t="shared" si="15"/>
        <v>0.27750725625201467</v>
      </c>
      <c r="Y139" s="9">
        <v>20180126</v>
      </c>
      <c r="Z139" s="54" t="s">
        <v>682</v>
      </c>
      <c r="AA139" s="54"/>
      <c r="AB139" s="54" t="s">
        <v>129</v>
      </c>
      <c r="AC139" s="10"/>
      <c r="AD139" s="645" t="s">
        <v>60</v>
      </c>
      <c r="AE139" s="689" t="s">
        <v>1250</v>
      </c>
      <c r="AF139" s="671">
        <v>1</v>
      </c>
      <c r="AG139" s="169">
        <v>0</v>
      </c>
      <c r="AH139" s="388"/>
      <c r="AI139" s="388"/>
    </row>
    <row r="140" spans="1:35" s="40" customFormat="1" ht="13.5" customHeight="1" x14ac:dyDescent="0.2">
      <c r="A140" s="27" t="s">
        <v>75</v>
      </c>
      <c r="B140" s="10">
        <v>20170903</v>
      </c>
      <c r="C140" s="133"/>
      <c r="D140" s="9">
        <v>11</v>
      </c>
      <c r="E140" s="133">
        <v>1</v>
      </c>
      <c r="F140" s="132"/>
      <c r="G140" s="132"/>
      <c r="H140" s="30" t="s">
        <v>11</v>
      </c>
      <c r="I140" s="10">
        <v>535</v>
      </c>
      <c r="J140" s="10">
        <v>0</v>
      </c>
      <c r="K140" s="9">
        <v>5</v>
      </c>
      <c r="L140" s="9">
        <v>1</v>
      </c>
      <c r="M140" s="9">
        <v>0</v>
      </c>
      <c r="N140" s="30">
        <v>1</v>
      </c>
      <c r="O140" s="9" t="s">
        <v>47</v>
      </c>
      <c r="P140" s="17">
        <f>Cal_012618_12mm!$Q$3</f>
        <v>1.9020155646116339</v>
      </c>
      <c r="Q140" s="17">
        <f>Cal_012618_12mm!$R$3</f>
        <v>0.48423689193917907</v>
      </c>
      <c r="R140" s="31">
        <v>86.3</v>
      </c>
      <c r="S140" s="13">
        <v>58.59</v>
      </c>
      <c r="T140" s="32">
        <v>0.49299999999999999</v>
      </c>
      <c r="U140" s="78">
        <f t="shared" si="12"/>
        <v>85.807000000000002</v>
      </c>
      <c r="V140" s="78">
        <f t="shared" si="13"/>
        <v>58.097000000000001</v>
      </c>
      <c r="W140" s="438">
        <f t="shared" si="14"/>
        <v>0.26442995830851174</v>
      </c>
      <c r="X140" s="438">
        <f t="shared" si="15"/>
        <v>0.2356527860561643</v>
      </c>
      <c r="Y140" s="9">
        <v>20180126</v>
      </c>
      <c r="Z140" s="29" t="s">
        <v>681</v>
      </c>
      <c r="AA140" s="29"/>
      <c r="AB140" s="54" t="s">
        <v>129</v>
      </c>
      <c r="AC140" s="10"/>
      <c r="AD140" s="645" t="s">
        <v>60</v>
      </c>
      <c r="AE140" s="689" t="s">
        <v>1250</v>
      </c>
      <c r="AF140" s="671">
        <v>1</v>
      </c>
      <c r="AG140" s="169">
        <v>0</v>
      </c>
      <c r="AH140" s="388"/>
      <c r="AI140" s="388"/>
    </row>
    <row r="141" spans="1:35" s="40" customFormat="1" ht="13.5" customHeight="1" x14ac:dyDescent="0.2">
      <c r="A141" s="27" t="s">
        <v>75</v>
      </c>
      <c r="B141" s="10">
        <v>20170903</v>
      </c>
      <c r="C141" s="133"/>
      <c r="D141" s="9">
        <v>11</v>
      </c>
      <c r="E141" s="133">
        <v>2</v>
      </c>
      <c r="F141" s="132"/>
      <c r="G141" s="132"/>
      <c r="H141" s="30" t="s">
        <v>10</v>
      </c>
      <c r="I141" s="10">
        <v>535</v>
      </c>
      <c r="J141" s="10">
        <v>0</v>
      </c>
      <c r="K141" s="9">
        <v>5</v>
      </c>
      <c r="L141" s="9">
        <v>1</v>
      </c>
      <c r="M141" s="9">
        <v>0</v>
      </c>
      <c r="N141" s="30">
        <v>1</v>
      </c>
      <c r="O141" s="9" t="s">
        <v>47</v>
      </c>
      <c r="P141" s="17">
        <f>Cal_012618_12mm!$Q$3</f>
        <v>1.9020155646116339</v>
      </c>
      <c r="Q141" s="17">
        <f>Cal_012618_12mm!$R$3</f>
        <v>0.48423689193917907</v>
      </c>
      <c r="R141" s="31">
        <v>85.45</v>
      </c>
      <c r="S141" s="13">
        <v>58.64</v>
      </c>
      <c r="T141" s="32">
        <v>0.49299999999999999</v>
      </c>
      <c r="U141" s="78">
        <f t="shared" si="12"/>
        <v>84.957000000000008</v>
      </c>
      <c r="V141" s="78">
        <f t="shared" si="13"/>
        <v>58.146999999999998</v>
      </c>
      <c r="W141" s="438">
        <f t="shared" si="14"/>
        <v>0.25584147175211841</v>
      </c>
      <c r="X141" s="438">
        <f t="shared" si="15"/>
        <v>0.24467165864313112</v>
      </c>
      <c r="Y141" s="9">
        <v>20180126</v>
      </c>
      <c r="Z141" s="54" t="s">
        <v>682</v>
      </c>
      <c r="AA141" s="54"/>
      <c r="AB141" s="54" t="s">
        <v>129</v>
      </c>
      <c r="AC141" s="10"/>
      <c r="AD141" s="645" t="s">
        <v>60</v>
      </c>
      <c r="AE141" s="689" t="s">
        <v>1250</v>
      </c>
      <c r="AF141" s="671">
        <v>1</v>
      </c>
      <c r="AG141" s="169">
        <v>0</v>
      </c>
      <c r="AH141" s="388"/>
      <c r="AI141" s="388"/>
    </row>
    <row r="142" spans="1:35" s="40" customFormat="1" ht="13.5" customHeight="1" x14ac:dyDescent="0.2">
      <c r="A142" s="27" t="s">
        <v>75</v>
      </c>
      <c r="B142" s="10">
        <v>20170903</v>
      </c>
      <c r="C142" s="133"/>
      <c r="D142" s="9">
        <v>11</v>
      </c>
      <c r="E142" s="133">
        <v>2</v>
      </c>
      <c r="F142" s="132"/>
      <c r="G142" s="132"/>
      <c r="H142" s="30" t="s">
        <v>11</v>
      </c>
      <c r="I142" s="10">
        <v>535</v>
      </c>
      <c r="J142" s="10">
        <v>0</v>
      </c>
      <c r="K142" s="9">
        <v>5</v>
      </c>
      <c r="L142" s="9">
        <v>1</v>
      </c>
      <c r="M142" s="9">
        <v>0</v>
      </c>
      <c r="N142" s="30">
        <v>1</v>
      </c>
      <c r="O142" s="9" t="s">
        <v>47</v>
      </c>
      <c r="P142" s="17">
        <f>Cal_012618_12mm!$Q$3</f>
        <v>1.9020155646116339</v>
      </c>
      <c r="Q142" s="17">
        <f>Cal_012618_12mm!$R$3</f>
        <v>0.48423689193917907</v>
      </c>
      <c r="R142" s="31">
        <v>89.87</v>
      </c>
      <c r="S142" s="13">
        <v>61.94</v>
      </c>
      <c r="T142" s="32">
        <v>0.49299999999999999</v>
      </c>
      <c r="U142" s="78">
        <f t="shared" si="12"/>
        <v>89.37700000000001</v>
      </c>
      <c r="V142" s="78">
        <f t="shared" si="13"/>
        <v>61.446999999999996</v>
      </c>
      <c r="W142" s="438">
        <f t="shared" si="14"/>
        <v>0.26652936613340805</v>
      </c>
      <c r="X142" s="438">
        <f t="shared" si="15"/>
        <v>0.26238924227969845</v>
      </c>
      <c r="Y142" s="9">
        <v>20180126</v>
      </c>
      <c r="Z142" s="29" t="s">
        <v>681</v>
      </c>
      <c r="AA142" s="29"/>
      <c r="AB142" s="54" t="s">
        <v>129</v>
      </c>
      <c r="AC142" s="10"/>
      <c r="AD142" s="645" t="s">
        <v>60</v>
      </c>
      <c r="AE142" s="689" t="s">
        <v>1250</v>
      </c>
      <c r="AF142" s="671">
        <v>1</v>
      </c>
      <c r="AG142" s="169">
        <v>0</v>
      </c>
      <c r="AH142" s="388"/>
      <c r="AI142" s="388"/>
    </row>
    <row r="143" spans="1:35" s="40" customFormat="1" ht="13.5" customHeight="1" x14ac:dyDescent="0.2">
      <c r="A143" s="27" t="s">
        <v>75</v>
      </c>
      <c r="B143" s="10">
        <v>20170903</v>
      </c>
      <c r="C143" s="133"/>
      <c r="D143" s="9">
        <v>11</v>
      </c>
      <c r="E143" s="133">
        <v>3</v>
      </c>
      <c r="F143" s="9"/>
      <c r="G143" s="9"/>
      <c r="H143" s="30" t="s">
        <v>10</v>
      </c>
      <c r="I143" s="10">
        <v>535</v>
      </c>
      <c r="J143" s="10">
        <v>0</v>
      </c>
      <c r="K143" s="9">
        <v>5</v>
      </c>
      <c r="L143" s="9">
        <v>1</v>
      </c>
      <c r="M143" s="9">
        <v>0</v>
      </c>
      <c r="N143" s="30">
        <v>1</v>
      </c>
      <c r="O143" s="9" t="s">
        <v>47</v>
      </c>
      <c r="P143" s="17">
        <f>Cal_012618_12mm!$Q$3</f>
        <v>1.9020155646116339</v>
      </c>
      <c r="Q143" s="17">
        <f>Cal_012618_12mm!$R$3</f>
        <v>0.48423689193917907</v>
      </c>
      <c r="R143" s="31">
        <v>101.4</v>
      </c>
      <c r="S143" s="13">
        <v>70.3</v>
      </c>
      <c r="T143" s="32">
        <v>0.87932999999999995</v>
      </c>
      <c r="U143" s="78">
        <f t="shared" si="12"/>
        <v>100.52067000000001</v>
      </c>
      <c r="V143" s="78">
        <f t="shared" si="13"/>
        <v>69.420670000000001</v>
      </c>
      <c r="W143" s="438">
        <f t="shared" si="14"/>
        <v>0.29677992433759348</v>
      </c>
      <c r="X143" s="438">
        <f t="shared" si="15"/>
        <v>0.30077380768358719</v>
      </c>
      <c r="Y143" s="9">
        <v>20180126</v>
      </c>
      <c r="Z143" s="54" t="s">
        <v>140</v>
      </c>
      <c r="AA143" s="54"/>
      <c r="AB143" s="54" t="s">
        <v>129</v>
      </c>
      <c r="AC143" s="10"/>
      <c r="AD143" s="645" t="s">
        <v>60</v>
      </c>
      <c r="AE143" s="689" t="s">
        <v>1250</v>
      </c>
      <c r="AF143" s="671">
        <v>1</v>
      </c>
      <c r="AG143" s="169">
        <v>0</v>
      </c>
      <c r="AH143" s="388"/>
      <c r="AI143" s="388"/>
    </row>
    <row r="144" spans="1:35" s="40" customFormat="1" ht="13.5" customHeight="1" x14ac:dyDescent="0.2">
      <c r="A144" s="27" t="s">
        <v>75</v>
      </c>
      <c r="B144" s="10">
        <v>20170903</v>
      </c>
      <c r="C144" s="133"/>
      <c r="D144" s="9">
        <v>11</v>
      </c>
      <c r="E144" s="133">
        <v>3</v>
      </c>
      <c r="F144" s="132"/>
      <c r="G144" s="132"/>
      <c r="H144" s="30" t="s">
        <v>11</v>
      </c>
      <c r="I144" s="10">
        <v>535</v>
      </c>
      <c r="J144" s="10">
        <v>0</v>
      </c>
      <c r="K144" s="9">
        <v>5</v>
      </c>
      <c r="L144" s="9">
        <v>1</v>
      </c>
      <c r="M144" s="9">
        <v>0</v>
      </c>
      <c r="N144" s="30">
        <v>1</v>
      </c>
      <c r="O144" s="9" t="s">
        <v>47</v>
      </c>
      <c r="P144" s="17">
        <f>Cal_012618_12mm!$Q$3</f>
        <v>1.9020155646116339</v>
      </c>
      <c r="Q144" s="17">
        <f>Cal_012618_12mm!$R$3</f>
        <v>0.48423689193917907</v>
      </c>
      <c r="R144" s="31">
        <v>100.7</v>
      </c>
      <c r="S144" s="13">
        <v>67.37</v>
      </c>
      <c r="T144" s="32">
        <v>0.49299999999999999</v>
      </c>
      <c r="U144" s="78">
        <f t="shared" si="12"/>
        <v>100.20700000000001</v>
      </c>
      <c r="V144" s="78">
        <f t="shared" si="13"/>
        <v>66.87700000000001</v>
      </c>
      <c r="W144" s="438">
        <f t="shared" si="14"/>
        <v>0.31806028547176818</v>
      </c>
      <c r="X144" s="438">
        <f t="shared" si="15"/>
        <v>0.25759824586163016</v>
      </c>
      <c r="Y144" s="9">
        <v>20180126</v>
      </c>
      <c r="Z144" s="29" t="s">
        <v>681</v>
      </c>
      <c r="AA144" s="29"/>
      <c r="AB144" s="54" t="s">
        <v>129</v>
      </c>
      <c r="AC144" s="10"/>
      <c r="AD144" s="645" t="s">
        <v>60</v>
      </c>
      <c r="AE144" s="689" t="s">
        <v>1250</v>
      </c>
      <c r="AF144" s="671">
        <v>1</v>
      </c>
      <c r="AG144" s="169">
        <v>0</v>
      </c>
      <c r="AH144" s="388"/>
      <c r="AI144" s="388"/>
    </row>
    <row r="145" spans="1:35" s="40" customFormat="1" ht="13.5" customHeight="1" x14ac:dyDescent="0.2">
      <c r="A145" s="27" t="s">
        <v>75</v>
      </c>
      <c r="B145" s="10">
        <v>20170903</v>
      </c>
      <c r="C145" s="133"/>
      <c r="D145" s="9">
        <v>11</v>
      </c>
      <c r="E145" s="133">
        <v>4</v>
      </c>
      <c r="F145" s="132"/>
      <c r="G145" s="132"/>
      <c r="H145" s="30" t="s">
        <v>10</v>
      </c>
      <c r="I145" s="10">
        <v>535</v>
      </c>
      <c r="J145" s="10">
        <v>0</v>
      </c>
      <c r="K145" s="9">
        <v>5</v>
      </c>
      <c r="L145" s="9">
        <v>1</v>
      </c>
      <c r="M145" s="9">
        <v>0</v>
      </c>
      <c r="N145" s="30">
        <v>1</v>
      </c>
      <c r="O145" s="9" t="s">
        <v>47</v>
      </c>
      <c r="P145" s="17">
        <f>Cal_012618_12mm!$Q$3</f>
        <v>1.9020155646116339</v>
      </c>
      <c r="Q145" s="17">
        <f>Cal_012618_12mm!$R$3</f>
        <v>0.48423689193917907</v>
      </c>
      <c r="R145" s="31">
        <v>275.3</v>
      </c>
      <c r="S145" s="13">
        <v>174.5</v>
      </c>
      <c r="T145" s="32">
        <v>0.49299999999999999</v>
      </c>
      <c r="U145" s="78">
        <f t="shared" si="12"/>
        <v>274.80700000000002</v>
      </c>
      <c r="V145" s="78">
        <f t="shared" si="13"/>
        <v>174.00700000000001</v>
      </c>
      <c r="W145" s="438">
        <f t="shared" si="14"/>
        <v>0.96191049431605857</v>
      </c>
      <c r="X145" s="438">
        <f t="shared" si="15"/>
        <v>0.53589314612431116</v>
      </c>
      <c r="Y145" s="9">
        <v>20180126</v>
      </c>
      <c r="Z145" s="29" t="s">
        <v>681</v>
      </c>
      <c r="AA145" s="29"/>
      <c r="AB145" s="54" t="s">
        <v>129</v>
      </c>
      <c r="AC145" s="10"/>
      <c r="AD145" s="645" t="s">
        <v>60</v>
      </c>
      <c r="AE145" s="689" t="s">
        <v>1250</v>
      </c>
      <c r="AF145" s="671">
        <v>1</v>
      </c>
      <c r="AG145" s="169">
        <v>0</v>
      </c>
      <c r="AH145" s="388"/>
      <c r="AI145" s="388"/>
    </row>
    <row r="146" spans="1:35" s="40" customFormat="1" ht="13.5" customHeight="1" x14ac:dyDescent="0.2">
      <c r="A146" s="27" t="s">
        <v>75</v>
      </c>
      <c r="B146" s="10">
        <v>20170903</v>
      </c>
      <c r="C146" s="133"/>
      <c r="D146" s="9">
        <v>11</v>
      </c>
      <c r="E146" s="133">
        <v>4</v>
      </c>
      <c r="F146" s="132"/>
      <c r="G146" s="132"/>
      <c r="H146" s="30" t="s">
        <v>11</v>
      </c>
      <c r="I146" s="10">
        <v>535</v>
      </c>
      <c r="J146" s="10">
        <v>0</v>
      </c>
      <c r="K146" s="9">
        <v>5</v>
      </c>
      <c r="L146" s="9">
        <v>1</v>
      </c>
      <c r="M146" s="9">
        <v>0</v>
      </c>
      <c r="N146" s="30">
        <v>1</v>
      </c>
      <c r="O146" s="9" t="s">
        <v>47</v>
      </c>
      <c r="P146" s="17">
        <f>Cal_012618_12mm!$Q$3</f>
        <v>1.9020155646116339</v>
      </c>
      <c r="Q146" s="17">
        <f>Cal_012618_12mm!$R$3</f>
        <v>0.48423689193917907</v>
      </c>
      <c r="R146" s="31">
        <v>291.5</v>
      </c>
      <c r="S146" s="13">
        <v>188.6</v>
      </c>
      <c r="T146" s="32">
        <v>0.49299999999999999</v>
      </c>
      <c r="U146" s="78">
        <f t="shared" si="12"/>
        <v>291.00700000000001</v>
      </c>
      <c r="V146" s="78">
        <f t="shared" si="13"/>
        <v>188.107</v>
      </c>
      <c r="W146" s="438">
        <f t="shared" si="14"/>
        <v>0.98195029628097652</v>
      </c>
      <c r="X146" s="438">
        <f t="shared" si="15"/>
        <v>0.63722220478114577</v>
      </c>
      <c r="Y146" s="9">
        <v>20180126</v>
      </c>
      <c r="Z146" s="29" t="s">
        <v>681</v>
      </c>
      <c r="AA146" s="29"/>
      <c r="AB146" s="54" t="s">
        <v>129</v>
      </c>
      <c r="AC146" s="10"/>
      <c r="AD146" s="645" t="s">
        <v>60</v>
      </c>
      <c r="AE146" s="689" t="s">
        <v>1250</v>
      </c>
      <c r="AF146" s="671">
        <v>1</v>
      </c>
      <c r="AG146" s="169">
        <v>0</v>
      </c>
      <c r="AH146" s="388"/>
      <c r="AI146" s="388"/>
    </row>
    <row r="147" spans="1:35" s="40" customFormat="1" ht="13.5" customHeight="1" x14ac:dyDescent="0.2">
      <c r="A147" s="27" t="s">
        <v>75</v>
      </c>
      <c r="B147" s="10">
        <v>20170903</v>
      </c>
      <c r="C147" s="133"/>
      <c r="D147" s="9">
        <v>11</v>
      </c>
      <c r="E147" s="133">
        <v>5</v>
      </c>
      <c r="F147" s="132"/>
      <c r="G147" s="132"/>
      <c r="H147" s="30" t="s">
        <v>10</v>
      </c>
      <c r="I147" s="10">
        <v>535</v>
      </c>
      <c r="J147" s="10">
        <v>0</v>
      </c>
      <c r="K147" s="9">
        <v>5</v>
      </c>
      <c r="L147" s="9">
        <v>1</v>
      </c>
      <c r="M147" s="9">
        <v>0</v>
      </c>
      <c r="N147" s="30">
        <v>1</v>
      </c>
      <c r="O147" s="9" t="s">
        <v>47</v>
      </c>
      <c r="P147" s="17">
        <f>Cal_012618_12mm!$Q$3</f>
        <v>1.9020155646116339</v>
      </c>
      <c r="Q147" s="17">
        <f>Cal_012618_12mm!$R$3</f>
        <v>0.48423689193917907</v>
      </c>
      <c r="R147" s="31">
        <v>53.23</v>
      </c>
      <c r="S147" s="13">
        <v>33.36</v>
      </c>
      <c r="T147" s="32">
        <v>0.49299999999999999</v>
      </c>
      <c r="U147" s="78">
        <f t="shared" si="12"/>
        <v>52.736999999999995</v>
      </c>
      <c r="V147" s="78">
        <f t="shared" si="13"/>
        <v>32.866999999999997</v>
      </c>
      <c r="W147" s="438">
        <f t="shared" si="14"/>
        <v>0.18961469763948488</v>
      </c>
      <c r="X147" s="438">
        <f t="shared" si="15"/>
        <v>9.3295255697757998E-2</v>
      </c>
      <c r="Y147" s="9">
        <v>20180126</v>
      </c>
      <c r="Z147" s="29" t="s">
        <v>681</v>
      </c>
      <c r="AA147" s="29"/>
      <c r="AB147" s="54" t="s">
        <v>129</v>
      </c>
      <c r="AC147" s="10"/>
      <c r="AD147" s="645" t="s">
        <v>60</v>
      </c>
      <c r="AE147" s="689" t="s">
        <v>1250</v>
      </c>
      <c r="AF147" s="671">
        <v>1</v>
      </c>
      <c r="AG147" s="169">
        <v>0</v>
      </c>
      <c r="AH147" s="388"/>
      <c r="AI147" s="388"/>
    </row>
    <row r="148" spans="1:35" s="40" customFormat="1" ht="13.5" customHeight="1" x14ac:dyDescent="0.2">
      <c r="A148" s="27" t="s">
        <v>75</v>
      </c>
      <c r="B148" s="10">
        <v>20170903</v>
      </c>
      <c r="C148" s="133"/>
      <c r="D148" s="9">
        <v>11</v>
      </c>
      <c r="E148" s="133">
        <v>5</v>
      </c>
      <c r="F148" s="132"/>
      <c r="G148" s="132"/>
      <c r="H148" s="30" t="s">
        <v>11</v>
      </c>
      <c r="I148" s="10">
        <v>535</v>
      </c>
      <c r="J148" s="10">
        <v>0</v>
      </c>
      <c r="K148" s="9">
        <v>5</v>
      </c>
      <c r="L148" s="9">
        <v>1</v>
      </c>
      <c r="M148" s="9">
        <v>0</v>
      </c>
      <c r="N148" s="30">
        <v>1</v>
      </c>
      <c r="O148" s="9" t="s">
        <v>47</v>
      </c>
      <c r="P148" s="17">
        <f>Cal_012618_12mm!$Q$3</f>
        <v>1.9020155646116339</v>
      </c>
      <c r="Q148" s="17">
        <f>Cal_012618_12mm!$R$3</f>
        <v>0.48423689193917907</v>
      </c>
      <c r="R148" s="31">
        <v>50.08</v>
      </c>
      <c r="S148" s="13">
        <v>30.9</v>
      </c>
      <c r="T148" s="32">
        <v>0.49299999999999999</v>
      </c>
      <c r="U148" s="78">
        <f t="shared" si="12"/>
        <v>49.586999999999996</v>
      </c>
      <c r="V148" s="78">
        <f t="shared" si="13"/>
        <v>30.407</v>
      </c>
      <c r="W148" s="438">
        <f t="shared" si="14"/>
        <v>0.18303019127958331</v>
      </c>
      <c r="X148" s="438">
        <f t="shared" si="15"/>
        <v>7.870476935343905E-2</v>
      </c>
      <c r="Y148" s="9">
        <v>20180126</v>
      </c>
      <c r="Z148" s="54" t="s">
        <v>682</v>
      </c>
      <c r="AA148" s="54"/>
      <c r="AB148" s="54" t="s">
        <v>129</v>
      </c>
      <c r="AC148" s="10"/>
      <c r="AD148" s="645" t="s">
        <v>60</v>
      </c>
      <c r="AE148" s="689" t="s">
        <v>1250</v>
      </c>
      <c r="AF148" s="671">
        <v>1</v>
      </c>
      <c r="AG148" s="169">
        <v>0</v>
      </c>
      <c r="AH148" s="388"/>
      <c r="AI148" s="388"/>
    </row>
    <row r="149" spans="1:35" s="40" customFormat="1" ht="13.5" customHeight="1" x14ac:dyDescent="0.2">
      <c r="A149" s="27" t="s">
        <v>75</v>
      </c>
      <c r="B149" s="10">
        <v>20170903</v>
      </c>
      <c r="C149" s="133"/>
      <c r="D149" s="9">
        <v>11</v>
      </c>
      <c r="E149" s="133">
        <v>6</v>
      </c>
      <c r="F149" s="132"/>
      <c r="G149" s="132"/>
      <c r="H149" s="30" t="s">
        <v>10</v>
      </c>
      <c r="I149" s="10">
        <v>540</v>
      </c>
      <c r="J149" s="10">
        <v>0</v>
      </c>
      <c r="K149" s="9">
        <v>5</v>
      </c>
      <c r="L149" s="9">
        <v>1</v>
      </c>
      <c r="M149" s="9">
        <v>0</v>
      </c>
      <c r="N149" s="30">
        <v>1</v>
      </c>
      <c r="O149" s="9" t="s">
        <v>47</v>
      </c>
      <c r="P149" s="17">
        <f>Cal_012618_12mm!$Q$3</f>
        <v>1.9020155646116339</v>
      </c>
      <c r="Q149" s="17">
        <f>Cal_012618_12mm!$R$3</f>
        <v>0.48423689193917907</v>
      </c>
      <c r="R149" s="31">
        <v>48.8</v>
      </c>
      <c r="S149" s="13">
        <v>30.25</v>
      </c>
      <c r="T149" s="32">
        <v>0.49299999999999999</v>
      </c>
      <c r="U149" s="78">
        <f t="shared" si="12"/>
        <v>48.306999999999995</v>
      </c>
      <c r="V149" s="78">
        <f t="shared" si="13"/>
        <v>29.757000000000001</v>
      </c>
      <c r="W149" s="438">
        <f t="shared" si="14"/>
        <v>0.17537919281334766</v>
      </c>
      <c r="X149" s="438">
        <f t="shared" si="15"/>
        <v>7.8389083290407266E-2</v>
      </c>
      <c r="Y149" s="9">
        <v>20180126</v>
      </c>
      <c r="Z149" s="54" t="s">
        <v>681</v>
      </c>
      <c r="AA149" s="54"/>
      <c r="AB149" s="54" t="s">
        <v>129</v>
      </c>
      <c r="AC149" s="10"/>
      <c r="AD149" s="645" t="s">
        <v>60</v>
      </c>
      <c r="AE149" s="689" t="s">
        <v>1250</v>
      </c>
      <c r="AF149" s="671">
        <v>1</v>
      </c>
      <c r="AG149" s="169">
        <v>1</v>
      </c>
      <c r="AH149" s="388"/>
      <c r="AI149" s="388"/>
    </row>
    <row r="150" spans="1:35" s="40" customFormat="1" ht="13.5" customHeight="1" x14ac:dyDescent="0.2">
      <c r="A150" s="27" t="s">
        <v>75</v>
      </c>
      <c r="B150" s="10">
        <v>20170903</v>
      </c>
      <c r="C150" s="133"/>
      <c r="D150" s="9">
        <v>11</v>
      </c>
      <c r="E150" s="133">
        <v>6</v>
      </c>
      <c r="F150" s="132"/>
      <c r="G150" s="132"/>
      <c r="H150" s="30" t="s">
        <v>11</v>
      </c>
      <c r="I150" s="10">
        <v>540</v>
      </c>
      <c r="J150" s="10">
        <v>0</v>
      </c>
      <c r="K150" s="9">
        <v>5</v>
      </c>
      <c r="L150" s="9">
        <v>1</v>
      </c>
      <c r="M150" s="9">
        <v>0</v>
      </c>
      <c r="N150" s="30">
        <v>1</v>
      </c>
      <c r="O150" s="9" t="s">
        <v>47</v>
      </c>
      <c r="P150" s="17">
        <f>Cal_012618_12mm!$Q$3</f>
        <v>1.9020155646116339</v>
      </c>
      <c r="Q150" s="17">
        <f>Cal_012618_12mm!$R$3</f>
        <v>0.48423689193917907</v>
      </c>
      <c r="R150" s="31">
        <v>20.9</v>
      </c>
      <c r="S150" s="13">
        <v>13.21</v>
      </c>
      <c r="T150" s="32">
        <v>0.49299999999999999</v>
      </c>
      <c r="U150" s="78">
        <f t="shared" si="12"/>
        <v>20.407</v>
      </c>
      <c r="V150" s="78">
        <f t="shared" si="13"/>
        <v>12.717000000000001</v>
      </c>
      <c r="W150" s="438">
        <f t="shared" si="14"/>
        <v>7.2704366185156008E-2</v>
      </c>
      <c r="X150" s="438">
        <f t="shared" si="15"/>
        <v>3.5746457728929801E-2</v>
      </c>
      <c r="Y150" s="9">
        <v>20180126</v>
      </c>
      <c r="Z150" s="54" t="s">
        <v>682</v>
      </c>
      <c r="AA150" s="54"/>
      <c r="AB150" s="54" t="s">
        <v>129</v>
      </c>
      <c r="AC150" s="10"/>
      <c r="AD150" s="645" t="s">
        <v>60</v>
      </c>
      <c r="AE150" s="689" t="s">
        <v>1250</v>
      </c>
      <c r="AF150" s="671">
        <v>4</v>
      </c>
      <c r="AG150" s="169">
        <v>1</v>
      </c>
      <c r="AH150" s="388" t="s">
        <v>683</v>
      </c>
      <c r="AI150" s="151"/>
    </row>
    <row r="151" spans="1:35" s="40" customFormat="1" ht="13.5" customHeight="1" x14ac:dyDescent="0.2">
      <c r="A151" s="27" t="s">
        <v>75</v>
      </c>
      <c r="B151" s="10">
        <v>20170903</v>
      </c>
      <c r="C151" s="133"/>
      <c r="D151" s="9">
        <v>11</v>
      </c>
      <c r="E151" s="133">
        <v>6</v>
      </c>
      <c r="F151" s="132"/>
      <c r="G151" s="132"/>
      <c r="H151" s="30" t="s">
        <v>10</v>
      </c>
      <c r="I151" s="10">
        <v>540</v>
      </c>
      <c r="J151" s="10">
        <v>10</v>
      </c>
      <c r="K151" s="9">
        <v>5</v>
      </c>
      <c r="L151" s="9">
        <v>1</v>
      </c>
      <c r="M151" s="9">
        <v>0</v>
      </c>
      <c r="N151" s="30">
        <v>1</v>
      </c>
      <c r="O151" s="9" t="s">
        <v>47</v>
      </c>
      <c r="P151" s="17">
        <f>Cal_012618_12mm!$Q$3</f>
        <v>1.9020155646116339</v>
      </c>
      <c r="Q151" s="17">
        <f>Cal_012618_12mm!$R$3</f>
        <v>0.48423689193917907</v>
      </c>
      <c r="R151" s="31">
        <v>39.17</v>
      </c>
      <c r="S151" s="13">
        <v>24.78</v>
      </c>
      <c r="T151" s="32">
        <v>0.49299999999999999</v>
      </c>
      <c r="U151" s="78">
        <f t="shared" si="12"/>
        <v>38.677</v>
      </c>
      <c r="V151" s="78">
        <f t="shared" si="13"/>
        <v>24.287000000000003</v>
      </c>
      <c r="W151" s="438">
        <f t="shared" si="14"/>
        <v>0.13604887248431663</v>
      </c>
      <c r="X151" s="438">
        <f t="shared" si="15"/>
        <v>7.1071136983435423E-2</v>
      </c>
      <c r="Y151" s="9">
        <v>20180126</v>
      </c>
      <c r="Z151" s="54" t="s">
        <v>682</v>
      </c>
      <c r="AA151" s="54"/>
      <c r="AB151" s="54" t="s">
        <v>129</v>
      </c>
      <c r="AC151" s="10"/>
      <c r="AD151" s="645" t="s">
        <v>60</v>
      </c>
      <c r="AE151" s="689" t="s">
        <v>1250</v>
      </c>
      <c r="AF151" s="671">
        <v>1</v>
      </c>
      <c r="AG151" s="169">
        <v>0</v>
      </c>
      <c r="AH151" s="388"/>
      <c r="AI151" s="388"/>
    </row>
    <row r="152" spans="1:35" s="40" customFormat="1" ht="13.5" customHeight="1" x14ac:dyDescent="0.2">
      <c r="A152" s="27" t="s">
        <v>75</v>
      </c>
      <c r="B152" s="10">
        <v>20170903</v>
      </c>
      <c r="C152" s="133"/>
      <c r="D152" s="9">
        <v>11</v>
      </c>
      <c r="E152" s="133">
        <v>6</v>
      </c>
      <c r="F152" s="132"/>
      <c r="G152" s="132"/>
      <c r="H152" s="30" t="s">
        <v>11</v>
      </c>
      <c r="I152" s="10">
        <v>540</v>
      </c>
      <c r="J152" s="10">
        <v>10</v>
      </c>
      <c r="K152" s="9">
        <v>5</v>
      </c>
      <c r="L152" s="9">
        <v>1</v>
      </c>
      <c r="M152" s="9">
        <v>0</v>
      </c>
      <c r="N152" s="30">
        <v>1</v>
      </c>
      <c r="O152" s="9" t="s">
        <v>47</v>
      </c>
      <c r="P152" s="17">
        <f>Cal_012618_12mm!$Q$3</f>
        <v>1.9020155646116339</v>
      </c>
      <c r="Q152" s="17">
        <f>Cal_012618_12mm!$R$3</f>
        <v>0.48423689193917907</v>
      </c>
      <c r="R152" s="31">
        <v>43.44</v>
      </c>
      <c r="S152" s="13">
        <v>26.96</v>
      </c>
      <c r="T152" s="32">
        <v>0.49299999999999999</v>
      </c>
      <c r="U152" s="78">
        <f t="shared" si="12"/>
        <v>42.946999999999996</v>
      </c>
      <c r="V152" s="78">
        <f t="shared" si="13"/>
        <v>26.467000000000002</v>
      </c>
      <c r="W152" s="438">
        <f t="shared" si="14"/>
        <v>0.15580857668808459</v>
      </c>
      <c r="X152" s="438">
        <f t="shared" si="15"/>
        <v>6.9902515278110991E-2</v>
      </c>
      <c r="Y152" s="9">
        <v>20180126</v>
      </c>
      <c r="Z152" s="54" t="s">
        <v>681</v>
      </c>
      <c r="AA152" s="54"/>
      <c r="AB152" s="54" t="s">
        <v>129</v>
      </c>
      <c r="AC152" s="10"/>
      <c r="AD152" s="645" t="s">
        <v>60</v>
      </c>
      <c r="AE152" s="689" t="s">
        <v>1250</v>
      </c>
      <c r="AF152" s="671">
        <v>1</v>
      </c>
      <c r="AG152" s="169">
        <v>0</v>
      </c>
      <c r="AH152" s="388"/>
      <c r="AI152" s="388"/>
    </row>
    <row r="153" spans="1:35" s="41" customFormat="1" ht="15" customHeight="1" x14ac:dyDescent="0.2">
      <c r="A153" s="55" t="s">
        <v>75</v>
      </c>
      <c r="B153" s="10">
        <v>20170903</v>
      </c>
      <c r="C153" s="133"/>
      <c r="D153" s="33">
        <v>12</v>
      </c>
      <c r="E153" s="133">
        <v>1</v>
      </c>
      <c r="F153" s="131"/>
      <c r="G153" s="131"/>
      <c r="H153" s="56" t="s">
        <v>10</v>
      </c>
      <c r="I153" s="57">
        <v>535</v>
      </c>
      <c r="J153" s="57">
        <v>0</v>
      </c>
      <c r="K153" s="33">
        <v>5</v>
      </c>
      <c r="L153" s="33">
        <v>1</v>
      </c>
      <c r="M153" s="33">
        <v>0</v>
      </c>
      <c r="N153" s="56">
        <v>1</v>
      </c>
      <c r="O153" s="33" t="s">
        <v>47</v>
      </c>
      <c r="P153" s="58">
        <f>Cal_012618_12mm!$Q$3</f>
        <v>1.9020155646116339</v>
      </c>
      <c r="Q153" s="58">
        <f>Cal_012618_12mm!$R$3</f>
        <v>0.48423689193917907</v>
      </c>
      <c r="R153" s="60">
        <v>93.99</v>
      </c>
      <c r="S153" s="59">
        <v>68.09</v>
      </c>
      <c r="T153" s="61">
        <v>0.49299999999999999</v>
      </c>
      <c r="U153" s="78">
        <f t="shared" si="12"/>
        <v>93.497</v>
      </c>
      <c r="V153" s="78">
        <f t="shared" si="13"/>
        <v>67.597000000000008</v>
      </c>
      <c r="W153" s="438">
        <f t="shared" si="14"/>
        <v>0.2471575575673205</v>
      </c>
      <c r="X153" s="438">
        <f t="shared" si="15"/>
        <v>0.33469853260633753</v>
      </c>
      <c r="Y153" s="33">
        <v>20180126</v>
      </c>
      <c r="Z153" s="29" t="s">
        <v>688</v>
      </c>
      <c r="AA153" s="29"/>
      <c r="AB153" s="54" t="s">
        <v>129</v>
      </c>
      <c r="AC153" s="57"/>
      <c r="AD153" s="646" t="s">
        <v>60</v>
      </c>
      <c r="AE153" s="689" t="s">
        <v>1250</v>
      </c>
      <c r="AF153" s="672">
        <v>1</v>
      </c>
      <c r="AG153" s="169">
        <v>0</v>
      </c>
      <c r="AH153" s="389"/>
      <c r="AI153" s="389"/>
    </row>
    <row r="154" spans="1:35" s="41" customFormat="1" ht="15" customHeight="1" x14ac:dyDescent="0.2">
      <c r="A154" s="55" t="s">
        <v>75</v>
      </c>
      <c r="B154" s="10">
        <v>20170903</v>
      </c>
      <c r="C154" s="133"/>
      <c r="D154" s="33">
        <v>12</v>
      </c>
      <c r="E154" s="133">
        <v>1</v>
      </c>
      <c r="F154" s="131"/>
      <c r="G154" s="131"/>
      <c r="H154" s="56" t="s">
        <v>11</v>
      </c>
      <c r="I154" s="57">
        <v>535</v>
      </c>
      <c r="J154" s="57">
        <v>0</v>
      </c>
      <c r="K154" s="33">
        <v>5</v>
      </c>
      <c r="L154" s="33">
        <v>1</v>
      </c>
      <c r="M154" s="33">
        <v>0</v>
      </c>
      <c r="N154" s="56">
        <v>1</v>
      </c>
      <c r="O154" s="33" t="s">
        <v>47</v>
      </c>
      <c r="P154" s="58">
        <f>Cal_012618_12mm!$Q$3</f>
        <v>1.9020155646116339</v>
      </c>
      <c r="Q154" s="58">
        <f>Cal_012618_12mm!$R$3</f>
        <v>0.48423689193917907</v>
      </c>
      <c r="R154" s="60">
        <v>90.96</v>
      </c>
      <c r="S154" s="59">
        <v>65.739999999999995</v>
      </c>
      <c r="T154" s="61">
        <v>0.49299999999999999</v>
      </c>
      <c r="U154" s="78">
        <f t="shared" si="12"/>
        <v>90.466999999999999</v>
      </c>
      <c r="V154" s="78">
        <f t="shared" si="13"/>
        <v>65.247</v>
      </c>
      <c r="W154" s="438">
        <f t="shared" si="14"/>
        <v>0.24066847883582335</v>
      </c>
      <c r="X154" s="438">
        <f t="shared" si="15"/>
        <v>0.32095946790087582</v>
      </c>
      <c r="Y154" s="33">
        <v>20180126</v>
      </c>
      <c r="Z154" s="29" t="s">
        <v>688</v>
      </c>
      <c r="AA154" s="29"/>
      <c r="AB154" s="54" t="s">
        <v>129</v>
      </c>
      <c r="AC154" s="57"/>
      <c r="AD154" s="646" t="s">
        <v>60</v>
      </c>
      <c r="AE154" s="689" t="s">
        <v>1250</v>
      </c>
      <c r="AF154" s="672">
        <v>1</v>
      </c>
      <c r="AG154" s="169">
        <v>0</v>
      </c>
      <c r="AH154" s="389"/>
      <c r="AI154" s="389"/>
    </row>
    <row r="155" spans="1:35" s="41" customFormat="1" ht="15" customHeight="1" x14ac:dyDescent="0.2">
      <c r="A155" s="55" t="s">
        <v>75</v>
      </c>
      <c r="B155" s="10">
        <v>20170903</v>
      </c>
      <c r="C155" s="133"/>
      <c r="D155" s="33">
        <v>12</v>
      </c>
      <c r="E155" s="133">
        <v>2</v>
      </c>
      <c r="F155" s="131"/>
      <c r="G155" s="131"/>
      <c r="H155" s="56" t="s">
        <v>10</v>
      </c>
      <c r="I155" s="57">
        <v>535</v>
      </c>
      <c r="J155" s="57">
        <v>0</v>
      </c>
      <c r="K155" s="33">
        <v>5</v>
      </c>
      <c r="L155" s="33">
        <v>1</v>
      </c>
      <c r="M155" s="33">
        <v>0</v>
      </c>
      <c r="N155" s="56">
        <v>1</v>
      </c>
      <c r="O155" s="33" t="s">
        <v>47</v>
      </c>
      <c r="P155" s="58">
        <f>Cal_012618_12mm!$Q$3</f>
        <v>1.9020155646116339</v>
      </c>
      <c r="Q155" s="58">
        <f>Cal_012618_12mm!$R$3</f>
        <v>0.48423689193917907</v>
      </c>
      <c r="R155" s="60">
        <v>119.4</v>
      </c>
      <c r="S155" s="59">
        <v>81.540000000000006</v>
      </c>
      <c r="T155" s="61">
        <v>0.49299999999999999</v>
      </c>
      <c r="U155" s="78">
        <f t="shared" si="12"/>
        <v>118.90700000000001</v>
      </c>
      <c r="V155" s="78">
        <f t="shared" si="13"/>
        <v>81.047000000000011</v>
      </c>
      <c r="W155" s="438">
        <f t="shared" si="14"/>
        <v>0.36128900113894813</v>
      </c>
      <c r="X155" s="438">
        <f t="shared" si="15"/>
        <v>0.33634093125900522</v>
      </c>
      <c r="Y155" s="33">
        <v>20180126</v>
      </c>
      <c r="Z155" s="29" t="s">
        <v>688</v>
      </c>
      <c r="AA155" s="29"/>
      <c r="AB155" s="54" t="s">
        <v>129</v>
      </c>
      <c r="AC155" s="57"/>
      <c r="AD155" s="646" t="s">
        <v>60</v>
      </c>
      <c r="AE155" s="689" t="s">
        <v>1250</v>
      </c>
      <c r="AF155" s="672">
        <v>1</v>
      </c>
      <c r="AG155" s="169">
        <v>0</v>
      </c>
      <c r="AH155" s="389"/>
      <c r="AI155" s="389"/>
    </row>
    <row r="156" spans="1:35" s="41" customFormat="1" ht="15" customHeight="1" x14ac:dyDescent="0.2">
      <c r="A156" s="55" t="s">
        <v>75</v>
      </c>
      <c r="B156" s="10">
        <v>20170903</v>
      </c>
      <c r="C156" s="133"/>
      <c r="D156" s="33">
        <v>12</v>
      </c>
      <c r="E156" s="133">
        <v>2</v>
      </c>
      <c r="F156" s="131"/>
      <c r="G156" s="131"/>
      <c r="H156" s="56" t="s">
        <v>11</v>
      </c>
      <c r="I156" s="57">
        <v>535</v>
      </c>
      <c r="J156" s="57">
        <v>0</v>
      </c>
      <c r="K156" s="33">
        <v>5</v>
      </c>
      <c r="L156" s="33">
        <v>1</v>
      </c>
      <c r="M156" s="33">
        <v>0</v>
      </c>
      <c r="N156" s="56">
        <v>1</v>
      </c>
      <c r="O156" s="33" t="s">
        <v>47</v>
      </c>
      <c r="P156" s="58">
        <f>Cal_012618_12mm!$Q$3</f>
        <v>1.9020155646116339</v>
      </c>
      <c r="Q156" s="58">
        <f>Cal_012618_12mm!$R$3</f>
        <v>0.48423689193917907</v>
      </c>
      <c r="R156" s="60">
        <v>106.8</v>
      </c>
      <c r="S156" s="59">
        <v>72.3</v>
      </c>
      <c r="T156" s="61">
        <v>0.49299999999999999</v>
      </c>
      <c r="U156" s="78">
        <f t="shared" si="12"/>
        <v>106.307</v>
      </c>
      <c r="V156" s="78">
        <f t="shared" si="13"/>
        <v>71.807000000000002</v>
      </c>
      <c r="W156" s="438">
        <f t="shared" si="14"/>
        <v>0.32922531799507954</v>
      </c>
      <c r="X156" s="438">
        <f t="shared" si="15"/>
        <v>0.28886927595287443</v>
      </c>
      <c r="Y156" s="33">
        <v>20180126</v>
      </c>
      <c r="Z156" s="29" t="s">
        <v>688</v>
      </c>
      <c r="AA156" s="29"/>
      <c r="AB156" s="54" t="s">
        <v>129</v>
      </c>
      <c r="AC156" s="57"/>
      <c r="AD156" s="646" t="s">
        <v>60</v>
      </c>
      <c r="AE156" s="689" t="s">
        <v>1250</v>
      </c>
      <c r="AF156" s="672">
        <v>1</v>
      </c>
      <c r="AG156" s="169">
        <v>0</v>
      </c>
      <c r="AH156" s="389"/>
      <c r="AI156" s="389"/>
    </row>
    <row r="157" spans="1:35" s="41" customFormat="1" ht="15" customHeight="1" x14ac:dyDescent="0.2">
      <c r="A157" s="55" t="s">
        <v>75</v>
      </c>
      <c r="B157" s="10">
        <v>20170903</v>
      </c>
      <c r="C157" s="133"/>
      <c r="D157" s="33">
        <v>12</v>
      </c>
      <c r="E157" s="133">
        <v>3</v>
      </c>
      <c r="F157" s="131"/>
      <c r="G157" s="131"/>
      <c r="H157" s="56" t="s">
        <v>10</v>
      </c>
      <c r="I157" s="57">
        <v>535</v>
      </c>
      <c r="J157" s="57">
        <v>0</v>
      </c>
      <c r="K157" s="33">
        <v>5</v>
      </c>
      <c r="L157" s="33">
        <v>1</v>
      </c>
      <c r="M157" s="33">
        <v>0</v>
      </c>
      <c r="N157" s="56">
        <v>1</v>
      </c>
      <c r="O157" s="33" t="s">
        <v>47</v>
      </c>
      <c r="P157" s="58">
        <f>Cal_012618_12mm!$Q$3</f>
        <v>1.9020155646116339</v>
      </c>
      <c r="Q157" s="58">
        <f>Cal_012618_12mm!$R$3</f>
        <v>0.48423689193917907</v>
      </c>
      <c r="R157" s="60">
        <v>187</v>
      </c>
      <c r="S157" s="59">
        <v>122.7</v>
      </c>
      <c r="T157" s="61">
        <v>0.49299999999999999</v>
      </c>
      <c r="U157" s="78">
        <f t="shared" si="12"/>
        <v>186.50700000000001</v>
      </c>
      <c r="V157" s="78">
        <f t="shared" si="13"/>
        <v>122.20700000000001</v>
      </c>
      <c r="W157" s="438">
        <f t="shared" si="14"/>
        <v>0.61359965064010469</v>
      </c>
      <c r="X157" s="438">
        <f t="shared" si="15"/>
        <v>0.43832406212602698</v>
      </c>
      <c r="Y157" s="33">
        <v>20180126</v>
      </c>
      <c r="Z157" s="29" t="s">
        <v>688</v>
      </c>
      <c r="AA157" s="29"/>
      <c r="AB157" s="54" t="s">
        <v>129</v>
      </c>
      <c r="AC157" s="57"/>
      <c r="AD157" s="646" t="s">
        <v>60</v>
      </c>
      <c r="AE157" s="689" t="s">
        <v>1250</v>
      </c>
      <c r="AF157" s="672">
        <v>1</v>
      </c>
      <c r="AG157" s="169">
        <v>0</v>
      </c>
      <c r="AH157" s="389"/>
      <c r="AI157" s="389"/>
    </row>
    <row r="158" spans="1:35" s="41" customFormat="1" ht="15" customHeight="1" x14ac:dyDescent="0.2">
      <c r="A158" s="55" t="s">
        <v>75</v>
      </c>
      <c r="B158" s="10">
        <v>20170903</v>
      </c>
      <c r="C158" s="133"/>
      <c r="D158" s="33">
        <v>12</v>
      </c>
      <c r="E158" s="133">
        <v>3</v>
      </c>
      <c r="F158" s="131"/>
      <c r="G158" s="131"/>
      <c r="H158" s="56" t="s">
        <v>11</v>
      </c>
      <c r="I158" s="57">
        <v>535</v>
      </c>
      <c r="J158" s="57">
        <v>0</v>
      </c>
      <c r="K158" s="33">
        <v>5</v>
      </c>
      <c r="L158" s="33">
        <v>1</v>
      </c>
      <c r="M158" s="33">
        <v>0</v>
      </c>
      <c r="N158" s="56">
        <v>1</v>
      </c>
      <c r="O158" s="33" t="s">
        <v>47</v>
      </c>
      <c r="P158" s="58">
        <f>Cal_012618_12mm!$Q$3</f>
        <v>1.9020155646116339</v>
      </c>
      <c r="Q158" s="58">
        <f>Cal_012618_12mm!$R$3</f>
        <v>0.48423689193917907</v>
      </c>
      <c r="R158" s="60">
        <v>216.2</v>
      </c>
      <c r="S158" s="59">
        <v>137.69999999999999</v>
      </c>
      <c r="T158" s="61">
        <v>0.49299999999999999</v>
      </c>
      <c r="U158" s="78">
        <f t="shared" si="12"/>
        <v>215.70699999999999</v>
      </c>
      <c r="V158" s="78">
        <f t="shared" si="13"/>
        <v>137.20699999999999</v>
      </c>
      <c r="W158" s="438">
        <f t="shared" si="14"/>
        <v>0.74910688297431149</v>
      </c>
      <c r="X158" s="438">
        <f t="shared" si="15"/>
        <v>0.43193263896389711</v>
      </c>
      <c r="Y158" s="33">
        <v>20180126</v>
      </c>
      <c r="Z158" s="29" t="s">
        <v>688</v>
      </c>
      <c r="AA158" s="29"/>
      <c r="AB158" s="54" t="s">
        <v>129</v>
      </c>
      <c r="AC158" s="57"/>
      <c r="AD158" s="646" t="s">
        <v>60</v>
      </c>
      <c r="AE158" s="689" t="s">
        <v>1250</v>
      </c>
      <c r="AF158" s="672">
        <v>1</v>
      </c>
      <c r="AG158" s="169">
        <v>0</v>
      </c>
      <c r="AH158" s="389"/>
      <c r="AI158" s="389"/>
    </row>
    <row r="159" spans="1:35" s="41" customFormat="1" ht="15" customHeight="1" x14ac:dyDescent="0.2">
      <c r="A159" s="55" t="s">
        <v>75</v>
      </c>
      <c r="B159" s="10">
        <v>20170903</v>
      </c>
      <c r="C159" s="133"/>
      <c r="D159" s="33">
        <v>12</v>
      </c>
      <c r="E159" s="133">
        <v>4</v>
      </c>
      <c r="F159" s="131"/>
      <c r="G159" s="131"/>
      <c r="H159" s="56" t="s">
        <v>10</v>
      </c>
      <c r="I159" s="57">
        <v>535</v>
      </c>
      <c r="J159" s="57">
        <v>0</v>
      </c>
      <c r="K159" s="33">
        <v>5</v>
      </c>
      <c r="L159" s="33">
        <v>1</v>
      </c>
      <c r="M159" s="33">
        <v>0</v>
      </c>
      <c r="N159" s="56">
        <v>1</v>
      </c>
      <c r="O159" s="33" t="s">
        <v>47</v>
      </c>
      <c r="P159" s="58">
        <f>Cal_012618_12mm!$Q$3</f>
        <v>1.9020155646116339</v>
      </c>
      <c r="Q159" s="58">
        <f>Cal_012618_12mm!$R$3</f>
        <v>0.48423689193917907</v>
      </c>
      <c r="R159" s="60">
        <v>635.29999999999995</v>
      </c>
      <c r="S159" s="59">
        <v>387.3</v>
      </c>
      <c r="T159" s="61">
        <v>0.49299999999999999</v>
      </c>
      <c r="U159" s="78">
        <f t="shared" si="12"/>
        <v>634.8069999999999</v>
      </c>
      <c r="V159" s="78">
        <f t="shared" si="13"/>
        <v>386.80700000000002</v>
      </c>
      <c r="W159" s="438">
        <f t="shared" si="14"/>
        <v>2.3666051844283964</v>
      </c>
      <c r="X159" s="438">
        <f t="shared" si="15"/>
        <v>0.96292140213316801</v>
      </c>
      <c r="Y159" s="33">
        <v>20180126</v>
      </c>
      <c r="Z159" s="29" t="s">
        <v>688</v>
      </c>
      <c r="AA159" s="29"/>
      <c r="AB159" s="54" t="s">
        <v>129</v>
      </c>
      <c r="AC159" s="57"/>
      <c r="AD159" s="646" t="s">
        <v>60</v>
      </c>
      <c r="AE159" s="689" t="s">
        <v>1250</v>
      </c>
      <c r="AF159" s="672">
        <v>1</v>
      </c>
      <c r="AG159" s="169">
        <v>0</v>
      </c>
      <c r="AH159" s="389"/>
      <c r="AI159" s="389"/>
    </row>
    <row r="160" spans="1:35" s="41" customFormat="1" ht="15" customHeight="1" x14ac:dyDescent="0.2">
      <c r="A160" s="55" t="s">
        <v>75</v>
      </c>
      <c r="B160" s="10">
        <v>20170903</v>
      </c>
      <c r="C160" s="133"/>
      <c r="D160" s="33">
        <v>12</v>
      </c>
      <c r="E160" s="133">
        <v>4</v>
      </c>
      <c r="F160" s="131"/>
      <c r="G160" s="131"/>
      <c r="H160" s="56" t="s">
        <v>11</v>
      </c>
      <c r="I160" s="57">
        <v>535</v>
      </c>
      <c r="J160" s="57">
        <v>0</v>
      </c>
      <c r="K160" s="33">
        <v>5</v>
      </c>
      <c r="L160" s="33">
        <v>1</v>
      </c>
      <c r="M160" s="33">
        <v>0</v>
      </c>
      <c r="N160" s="56">
        <v>1</v>
      </c>
      <c r="O160" s="33" t="s">
        <v>47</v>
      </c>
      <c r="P160" s="58">
        <f>Cal_012618_12mm!$Q$3</f>
        <v>1.9020155646116339</v>
      </c>
      <c r="Q160" s="58">
        <f>Cal_012618_12mm!$R$3</f>
        <v>0.48423689193917907</v>
      </c>
      <c r="R160" s="60">
        <v>647.1</v>
      </c>
      <c r="S160" s="59">
        <v>392.9</v>
      </c>
      <c r="T160" s="61">
        <v>0.49299999999999999</v>
      </c>
      <c r="U160" s="78">
        <f t="shared" si="12"/>
        <v>646.60699999999997</v>
      </c>
      <c r="V160" s="78">
        <f t="shared" si="13"/>
        <v>392.40699999999998</v>
      </c>
      <c r="W160" s="438">
        <f t="shared" si="14"/>
        <v>2.425770314039108</v>
      </c>
      <c r="X160" s="438">
        <f t="shared" si="15"/>
        <v>0.95195950794669848</v>
      </c>
      <c r="Y160" s="33">
        <v>20180126</v>
      </c>
      <c r="Z160" s="29" t="s">
        <v>688</v>
      </c>
      <c r="AA160" s="29"/>
      <c r="AB160" s="54" t="s">
        <v>129</v>
      </c>
      <c r="AC160" s="57"/>
      <c r="AD160" s="646" t="s">
        <v>60</v>
      </c>
      <c r="AE160" s="689" t="s">
        <v>1250</v>
      </c>
      <c r="AF160" s="672">
        <v>1</v>
      </c>
      <c r="AG160" s="169">
        <v>0</v>
      </c>
      <c r="AH160" s="389"/>
      <c r="AI160" s="389"/>
    </row>
    <row r="161" spans="1:35" s="41" customFormat="1" ht="15" customHeight="1" x14ac:dyDescent="0.2">
      <c r="A161" s="55" t="s">
        <v>75</v>
      </c>
      <c r="B161" s="10">
        <v>20170903</v>
      </c>
      <c r="C161" s="133"/>
      <c r="D161" s="33">
        <v>12</v>
      </c>
      <c r="E161" s="133">
        <v>5</v>
      </c>
      <c r="F161" s="131"/>
      <c r="G161" s="131"/>
      <c r="H161" s="56" t="s">
        <v>10</v>
      </c>
      <c r="I161" s="57">
        <v>535</v>
      </c>
      <c r="J161" s="57">
        <v>0</v>
      </c>
      <c r="K161" s="33">
        <v>5</v>
      </c>
      <c r="L161" s="33">
        <v>1</v>
      </c>
      <c r="M161" s="33">
        <v>0</v>
      </c>
      <c r="N161" s="56">
        <v>1</v>
      </c>
      <c r="O161" s="33" t="s">
        <v>47</v>
      </c>
      <c r="P161" s="58">
        <f>Cal_012618_12mm!$Q$3</f>
        <v>1.9020155646116339</v>
      </c>
      <c r="Q161" s="58">
        <f>Cal_012618_12mm!$R$3</f>
        <v>0.48423689193917907</v>
      </c>
      <c r="R161" s="60">
        <v>178.2</v>
      </c>
      <c r="S161" s="59">
        <v>111.8</v>
      </c>
      <c r="T161" s="61">
        <v>0.49299999999999999</v>
      </c>
      <c r="U161" s="78">
        <f t="shared" si="12"/>
        <v>177.70699999999999</v>
      </c>
      <c r="V161" s="78">
        <f t="shared" si="13"/>
        <v>111.307</v>
      </c>
      <c r="W161" s="438">
        <f t="shared" si="14"/>
        <v>0.63363945260502264</v>
      </c>
      <c r="X161" s="438">
        <f t="shared" si="15"/>
        <v>0.32446010549606685</v>
      </c>
      <c r="Y161" s="33">
        <v>20180126</v>
      </c>
      <c r="Z161" s="29" t="s">
        <v>688</v>
      </c>
      <c r="AA161" s="29"/>
      <c r="AB161" s="54" t="s">
        <v>129</v>
      </c>
      <c r="AC161" s="57"/>
      <c r="AD161" s="646" t="s">
        <v>60</v>
      </c>
      <c r="AE161" s="689" t="s">
        <v>1250</v>
      </c>
      <c r="AF161" s="672">
        <v>1</v>
      </c>
      <c r="AG161" s="169">
        <v>0</v>
      </c>
      <c r="AH161" s="389"/>
      <c r="AI161" s="389"/>
    </row>
    <row r="162" spans="1:35" s="41" customFormat="1" ht="15" customHeight="1" x14ac:dyDescent="0.2">
      <c r="A162" s="55" t="s">
        <v>75</v>
      </c>
      <c r="B162" s="10">
        <v>20170903</v>
      </c>
      <c r="C162" s="133"/>
      <c r="D162" s="33">
        <v>12</v>
      </c>
      <c r="E162" s="133">
        <v>5</v>
      </c>
      <c r="F162" s="131"/>
      <c r="G162" s="131"/>
      <c r="H162" s="56" t="s">
        <v>11</v>
      </c>
      <c r="I162" s="57">
        <v>535</v>
      </c>
      <c r="J162" s="57">
        <v>0</v>
      </c>
      <c r="K162" s="33">
        <v>5</v>
      </c>
      <c r="L162" s="33">
        <v>1</v>
      </c>
      <c r="M162" s="33">
        <v>0</v>
      </c>
      <c r="N162" s="56">
        <v>1</v>
      </c>
      <c r="O162" s="33" t="s">
        <v>47</v>
      </c>
      <c r="P162" s="58">
        <f>Cal_012618_12mm!$Q$3</f>
        <v>1.9020155646116339</v>
      </c>
      <c r="Q162" s="58">
        <f>Cal_012618_12mm!$R$3</f>
        <v>0.48423689193917907</v>
      </c>
      <c r="R162" s="60">
        <v>180.3</v>
      </c>
      <c r="S162" s="59">
        <v>113.6</v>
      </c>
      <c r="T162" s="61">
        <v>0.49299999999999999</v>
      </c>
      <c r="U162" s="78">
        <f t="shared" si="12"/>
        <v>179.80700000000002</v>
      </c>
      <c r="V162" s="78">
        <f t="shared" si="13"/>
        <v>113.107</v>
      </c>
      <c r="W162" s="438">
        <f t="shared" si="14"/>
        <v>0.63650228145715393</v>
      </c>
      <c r="X162" s="438">
        <f t="shared" si="15"/>
        <v>0.33709117374458469</v>
      </c>
      <c r="Y162" s="33">
        <v>20180126</v>
      </c>
      <c r="Z162" s="29" t="s">
        <v>688</v>
      </c>
      <c r="AA162" s="29"/>
      <c r="AB162" s="54" t="s">
        <v>129</v>
      </c>
      <c r="AC162" s="57"/>
      <c r="AD162" s="646" t="s">
        <v>60</v>
      </c>
      <c r="AE162" s="689" t="s">
        <v>1250</v>
      </c>
      <c r="AF162" s="672">
        <v>1</v>
      </c>
      <c r="AG162" s="169">
        <v>0</v>
      </c>
      <c r="AH162" s="389"/>
      <c r="AI162" s="389"/>
    </row>
    <row r="163" spans="1:35" s="41" customFormat="1" ht="15" customHeight="1" x14ac:dyDescent="0.2">
      <c r="A163" s="55" t="s">
        <v>75</v>
      </c>
      <c r="B163" s="10">
        <v>20170903</v>
      </c>
      <c r="C163" s="133"/>
      <c r="D163" s="33">
        <v>12</v>
      </c>
      <c r="E163" s="133">
        <v>6</v>
      </c>
      <c r="F163" s="131"/>
      <c r="G163" s="131"/>
      <c r="H163" s="56" t="s">
        <v>10</v>
      </c>
      <c r="I163" s="57">
        <v>540</v>
      </c>
      <c r="J163" s="57">
        <v>0</v>
      </c>
      <c r="K163" s="33">
        <v>5</v>
      </c>
      <c r="L163" s="33">
        <v>1</v>
      </c>
      <c r="M163" s="33">
        <v>0</v>
      </c>
      <c r="N163" s="56">
        <v>1</v>
      </c>
      <c r="O163" s="33" t="s">
        <v>47</v>
      </c>
      <c r="P163" s="58">
        <f>Cal_012618_12mm!$Q$3</f>
        <v>1.9020155646116339</v>
      </c>
      <c r="Q163" s="58">
        <f>Cal_012618_12mm!$R$3</f>
        <v>0.48423689193917907</v>
      </c>
      <c r="R163" s="60">
        <v>45.41</v>
      </c>
      <c r="S163" s="59">
        <v>27.94</v>
      </c>
      <c r="T163" s="61">
        <v>0.49299999999999999</v>
      </c>
      <c r="U163" s="78">
        <f t="shared" si="12"/>
        <v>44.916999999999994</v>
      </c>
      <c r="V163" s="78">
        <f t="shared" si="13"/>
        <v>27.447000000000003</v>
      </c>
      <c r="W163" s="438">
        <f t="shared" si="14"/>
        <v>0.16516843657407998</v>
      </c>
      <c r="X163" s="438">
        <f t="shared" si="15"/>
        <v>6.8900114496920559E-2</v>
      </c>
      <c r="Y163" s="33">
        <v>20180126</v>
      </c>
      <c r="Z163" s="29" t="s">
        <v>682</v>
      </c>
      <c r="AA163" s="29"/>
      <c r="AB163" s="54" t="s">
        <v>129</v>
      </c>
      <c r="AC163" s="57"/>
      <c r="AD163" s="646" t="s">
        <v>60</v>
      </c>
      <c r="AE163" s="689" t="s">
        <v>1250</v>
      </c>
      <c r="AF163" s="672">
        <v>1</v>
      </c>
      <c r="AG163" s="169">
        <v>0</v>
      </c>
      <c r="AH163" s="389"/>
      <c r="AI163" s="389"/>
    </row>
    <row r="164" spans="1:35" s="41" customFormat="1" ht="15" customHeight="1" x14ac:dyDescent="0.2">
      <c r="A164" s="55" t="s">
        <v>75</v>
      </c>
      <c r="B164" s="10">
        <v>20170903</v>
      </c>
      <c r="C164" s="133"/>
      <c r="D164" s="33">
        <v>12</v>
      </c>
      <c r="E164" s="133">
        <v>6</v>
      </c>
      <c r="F164" s="131"/>
      <c r="G164" s="131"/>
      <c r="H164" s="56" t="s">
        <v>11</v>
      </c>
      <c r="I164" s="57">
        <v>540</v>
      </c>
      <c r="J164" s="57">
        <v>0</v>
      </c>
      <c r="K164" s="33">
        <v>5</v>
      </c>
      <c r="L164" s="33">
        <v>1</v>
      </c>
      <c r="M164" s="33">
        <v>0</v>
      </c>
      <c r="N164" s="56">
        <v>1</v>
      </c>
      <c r="O164" s="33" t="s">
        <v>47</v>
      </c>
      <c r="P164" s="58">
        <f>Cal_012618_12mm!$Q$3</f>
        <v>1.9020155646116339</v>
      </c>
      <c r="Q164" s="58">
        <f>Cal_012618_12mm!$R$3</f>
        <v>0.48423689193917907</v>
      </c>
      <c r="R164" s="60">
        <v>45.95</v>
      </c>
      <c r="S164" s="59">
        <v>28.34</v>
      </c>
      <c r="T164" s="61">
        <v>0.49299999999999999</v>
      </c>
      <c r="U164" s="78">
        <f t="shared" si="12"/>
        <v>45.457000000000001</v>
      </c>
      <c r="V164" s="78">
        <f t="shared" si="13"/>
        <v>27.847000000000001</v>
      </c>
      <c r="W164" s="438">
        <f t="shared" si="14"/>
        <v>0.16649205312361473</v>
      </c>
      <c r="X164" s="438">
        <f t="shared" si="15"/>
        <v>7.0987705745265348E-2</v>
      </c>
      <c r="Y164" s="33">
        <v>20180126</v>
      </c>
      <c r="Z164" s="29" t="s">
        <v>682</v>
      </c>
      <c r="AA164" s="29"/>
      <c r="AB164" s="54" t="s">
        <v>129</v>
      </c>
      <c r="AC164" s="57"/>
      <c r="AD164" s="646" t="s">
        <v>60</v>
      </c>
      <c r="AE164" s="689" t="s">
        <v>1250</v>
      </c>
      <c r="AF164" s="672">
        <v>1</v>
      </c>
      <c r="AG164" s="169">
        <v>0</v>
      </c>
      <c r="AH164" s="389"/>
      <c r="AI164" s="389"/>
    </row>
    <row r="165" spans="1:35" s="41" customFormat="1" ht="15" customHeight="1" x14ac:dyDescent="0.2">
      <c r="A165" s="55" t="s">
        <v>75</v>
      </c>
      <c r="B165" s="10">
        <v>20170903</v>
      </c>
      <c r="C165" s="133"/>
      <c r="D165" s="33">
        <v>12</v>
      </c>
      <c r="E165" s="133">
        <v>6</v>
      </c>
      <c r="F165" s="131"/>
      <c r="G165" s="131"/>
      <c r="H165" s="30" t="s">
        <v>10</v>
      </c>
      <c r="I165" s="57">
        <v>540</v>
      </c>
      <c r="J165" s="10">
        <v>10</v>
      </c>
      <c r="K165" s="33">
        <v>5</v>
      </c>
      <c r="L165" s="33">
        <v>1</v>
      </c>
      <c r="M165" s="33">
        <v>0</v>
      </c>
      <c r="N165" s="56">
        <v>1</v>
      </c>
      <c r="O165" s="33" t="s">
        <v>47</v>
      </c>
      <c r="P165" s="58">
        <f>Cal_012618_12mm!$Q$3</f>
        <v>1.9020155646116339</v>
      </c>
      <c r="Q165" s="58">
        <f>Cal_012618_12mm!$R$3</f>
        <v>0.48423689193917907</v>
      </c>
      <c r="R165" s="60">
        <v>39.08</v>
      </c>
      <c r="S165" s="59">
        <v>24.39</v>
      </c>
      <c r="T165" s="61">
        <v>0.49299999999999999</v>
      </c>
      <c r="U165" s="78">
        <f t="shared" si="12"/>
        <v>38.586999999999996</v>
      </c>
      <c r="V165" s="78">
        <f t="shared" si="13"/>
        <v>23.897000000000002</v>
      </c>
      <c r="W165" s="438">
        <f t="shared" si="14"/>
        <v>0.13888519366189095</v>
      </c>
      <c r="X165" s="438">
        <f t="shared" si="15"/>
        <v>6.4908888202928491E-2</v>
      </c>
      <c r="Y165" s="33">
        <v>20180126</v>
      </c>
      <c r="Z165" s="29" t="s">
        <v>688</v>
      </c>
      <c r="AA165" s="29"/>
      <c r="AB165" s="54" t="s">
        <v>129</v>
      </c>
      <c r="AC165" s="57"/>
      <c r="AD165" s="646" t="s">
        <v>60</v>
      </c>
      <c r="AE165" s="689" t="s">
        <v>1250</v>
      </c>
      <c r="AF165" s="672">
        <v>1</v>
      </c>
      <c r="AG165" s="169">
        <v>0</v>
      </c>
      <c r="AH165" s="389"/>
      <c r="AI165" s="389"/>
    </row>
    <row r="166" spans="1:35" s="41" customFormat="1" ht="15" customHeight="1" x14ac:dyDescent="0.2">
      <c r="A166" s="55" t="s">
        <v>75</v>
      </c>
      <c r="B166" s="10">
        <v>20170903</v>
      </c>
      <c r="C166" s="133"/>
      <c r="D166" s="33">
        <v>12</v>
      </c>
      <c r="E166" s="133">
        <v>6</v>
      </c>
      <c r="F166" s="131"/>
      <c r="G166" s="131"/>
      <c r="H166" s="30" t="s">
        <v>11</v>
      </c>
      <c r="I166" s="57">
        <v>540</v>
      </c>
      <c r="J166" s="10">
        <v>10</v>
      </c>
      <c r="K166" s="33">
        <v>5</v>
      </c>
      <c r="L166" s="33">
        <v>1</v>
      </c>
      <c r="M166" s="33">
        <v>0</v>
      </c>
      <c r="N166" s="56">
        <v>1</v>
      </c>
      <c r="O166" s="33" t="s">
        <v>47</v>
      </c>
      <c r="P166" s="58">
        <f>Cal_012618_12mm!$Q$3</f>
        <v>1.9020155646116339</v>
      </c>
      <c r="Q166" s="58">
        <f>Cal_012618_12mm!$R$3</f>
        <v>0.48423689193917907</v>
      </c>
      <c r="R166" s="60">
        <v>42.14</v>
      </c>
      <c r="S166" s="59">
        <v>26.05</v>
      </c>
      <c r="T166" s="61">
        <v>0.49299999999999999</v>
      </c>
      <c r="U166" s="78">
        <f t="shared" si="12"/>
        <v>41.646999999999998</v>
      </c>
      <c r="V166" s="78">
        <f t="shared" si="13"/>
        <v>25.557000000000002</v>
      </c>
      <c r="W166" s="438">
        <f t="shared" si="14"/>
        <v>0.15212135915723796</v>
      </c>
      <c r="X166" s="438">
        <f t="shared" si="15"/>
        <v>6.5829235068781633E-2</v>
      </c>
      <c r="Y166" s="33">
        <v>20180126</v>
      </c>
      <c r="Z166" s="29" t="s">
        <v>688</v>
      </c>
      <c r="AA166" s="29"/>
      <c r="AB166" s="54" t="s">
        <v>129</v>
      </c>
      <c r="AC166" s="57"/>
      <c r="AD166" s="646" t="s">
        <v>60</v>
      </c>
      <c r="AE166" s="689" t="s">
        <v>1250</v>
      </c>
      <c r="AF166" s="672">
        <v>1</v>
      </c>
      <c r="AG166" s="169">
        <v>0</v>
      </c>
      <c r="AH166" s="389"/>
      <c r="AI166" s="389"/>
    </row>
    <row r="167" spans="1:35" s="40" customFormat="1" x14ac:dyDescent="0.2">
      <c r="A167" s="27" t="s">
        <v>78</v>
      </c>
      <c r="B167" s="10">
        <v>20171022</v>
      </c>
      <c r="C167" s="133"/>
      <c r="D167" s="9">
        <v>1</v>
      </c>
      <c r="E167" s="133">
        <v>2</v>
      </c>
      <c r="F167" s="9"/>
      <c r="G167" s="9"/>
      <c r="H167" s="30" t="s">
        <v>10</v>
      </c>
      <c r="I167" s="10">
        <v>282</v>
      </c>
      <c r="J167" s="10">
        <v>0</v>
      </c>
      <c r="K167" s="9">
        <v>5</v>
      </c>
      <c r="L167" s="9">
        <v>1</v>
      </c>
      <c r="M167" s="9">
        <v>0</v>
      </c>
      <c r="N167" s="30">
        <v>1</v>
      </c>
      <c r="O167" s="9" t="s">
        <v>47</v>
      </c>
      <c r="P167" s="17">
        <f>Cal_012618_12mm!$Q$3</f>
        <v>1.9020155646116339</v>
      </c>
      <c r="Q167" s="58">
        <f>Cal_012618_12mm!$R$3</f>
        <v>0.48423689193917907</v>
      </c>
      <c r="R167" s="13">
        <v>351.6</v>
      </c>
      <c r="S167" s="31">
        <v>228.3</v>
      </c>
      <c r="T167" s="32">
        <f>AVERAGE(0.819, 0.848,0.825, 0.773, 0.76, 0.679)</f>
        <v>0.78400000000000014</v>
      </c>
      <c r="U167" s="78">
        <f t="shared" si="12"/>
        <v>350.81600000000003</v>
      </c>
      <c r="V167" s="78">
        <f t="shared" si="13"/>
        <v>227.51600000000002</v>
      </c>
      <c r="W167" s="438">
        <f t="shared" si="14"/>
        <v>2.2322451140101163</v>
      </c>
      <c r="X167" s="438">
        <f t="shared" si="15"/>
        <v>1.4831480668841861</v>
      </c>
      <c r="Y167" s="33">
        <v>20180126</v>
      </c>
      <c r="Z167" s="29" t="s">
        <v>135</v>
      </c>
      <c r="AA167" s="29"/>
      <c r="AB167" s="54" t="s">
        <v>115</v>
      </c>
      <c r="AC167" s="10"/>
      <c r="AD167" s="645" t="s">
        <v>60</v>
      </c>
      <c r="AE167" s="689" t="s">
        <v>1250</v>
      </c>
      <c r="AF167" s="671">
        <v>1</v>
      </c>
      <c r="AG167" s="169">
        <v>0</v>
      </c>
      <c r="AH167" s="388"/>
      <c r="AI167" s="388"/>
    </row>
    <row r="168" spans="1:35" s="40" customFormat="1" x14ac:dyDescent="0.2">
      <c r="A168" s="27" t="s">
        <v>78</v>
      </c>
      <c r="B168" s="10">
        <v>20171022</v>
      </c>
      <c r="C168" s="133"/>
      <c r="D168" s="9">
        <v>1</v>
      </c>
      <c r="E168" s="133">
        <v>2</v>
      </c>
      <c r="F168" s="9"/>
      <c r="G168" s="9"/>
      <c r="H168" s="30" t="s">
        <v>11</v>
      </c>
      <c r="I168" s="10">
        <v>282</v>
      </c>
      <c r="J168" s="10">
        <v>0</v>
      </c>
      <c r="K168" s="9">
        <v>5</v>
      </c>
      <c r="L168" s="9">
        <v>1</v>
      </c>
      <c r="M168" s="9">
        <v>0</v>
      </c>
      <c r="N168" s="30">
        <v>1</v>
      </c>
      <c r="O168" s="9" t="s">
        <v>47</v>
      </c>
      <c r="P168" s="17">
        <f>Cal_012618_12mm!$Q$3</f>
        <v>1.9020155646116339</v>
      </c>
      <c r="Q168" s="58">
        <f>Cal_012618_12mm!$R$3</f>
        <v>0.48423689193917907</v>
      </c>
      <c r="R168" s="13">
        <v>359.9</v>
      </c>
      <c r="S168" s="31">
        <v>237.5</v>
      </c>
      <c r="T168" s="32">
        <v>0.78400000000000003</v>
      </c>
      <c r="U168" s="78">
        <f t="shared" si="12"/>
        <v>359.11599999999999</v>
      </c>
      <c r="V168" s="78">
        <f t="shared" si="13"/>
        <v>236.71600000000001</v>
      </c>
      <c r="W168" s="438">
        <f t="shared" si="14"/>
        <v>2.2159513540538374</v>
      </c>
      <c r="X168" s="438">
        <f t="shared" si="15"/>
        <v>1.6496801277257986</v>
      </c>
      <c r="Y168" s="33">
        <v>20180126</v>
      </c>
      <c r="Z168" s="29" t="s">
        <v>135</v>
      </c>
      <c r="AA168" s="29"/>
      <c r="AB168" s="54" t="s">
        <v>115</v>
      </c>
      <c r="AC168" s="10"/>
      <c r="AD168" s="645" t="s">
        <v>60</v>
      </c>
      <c r="AE168" s="689" t="s">
        <v>1250</v>
      </c>
      <c r="AF168" s="671">
        <v>1</v>
      </c>
      <c r="AG168" s="169">
        <v>0</v>
      </c>
      <c r="AH168" s="388"/>
      <c r="AI168" s="388"/>
    </row>
    <row r="169" spans="1:35" s="40" customFormat="1" x14ac:dyDescent="0.2">
      <c r="A169" s="27" t="s">
        <v>78</v>
      </c>
      <c r="B169" s="10">
        <v>20171022</v>
      </c>
      <c r="C169" s="133"/>
      <c r="D169" s="9">
        <v>1</v>
      </c>
      <c r="E169" s="133">
        <v>3</v>
      </c>
      <c r="F169" s="9"/>
      <c r="G169" s="9"/>
      <c r="H169" s="30" t="s">
        <v>10</v>
      </c>
      <c r="I169" s="10">
        <v>282</v>
      </c>
      <c r="J169" s="10">
        <v>0</v>
      </c>
      <c r="K169" s="9">
        <v>10</v>
      </c>
      <c r="L169" s="9">
        <v>1</v>
      </c>
      <c r="M169" s="9">
        <v>0</v>
      </c>
      <c r="N169" s="30">
        <v>1</v>
      </c>
      <c r="O169" s="9" t="s">
        <v>47</v>
      </c>
      <c r="P169" s="17">
        <f>Cal_012618_12mm!$Q$3</f>
        <v>1.9020155646116339</v>
      </c>
      <c r="Q169" s="58">
        <f>Cal_012618_12mm!$R$3</f>
        <v>0.48423689193917907</v>
      </c>
      <c r="R169" s="13">
        <v>382.4</v>
      </c>
      <c r="S169" s="31">
        <v>227.3</v>
      </c>
      <c r="T169" s="32">
        <v>0.78400000000000003</v>
      </c>
      <c r="U169" s="78">
        <f t="shared" si="12"/>
        <v>381.61599999999999</v>
      </c>
      <c r="V169" s="78">
        <f t="shared" si="13"/>
        <v>226.51600000000002</v>
      </c>
      <c r="W169" s="438">
        <f t="shared" si="14"/>
        <v>5.6159159315972254</v>
      </c>
      <c r="X169" s="438">
        <f t="shared" si="15"/>
        <v>1.7822099299989149</v>
      </c>
      <c r="Y169" s="33">
        <v>20180126</v>
      </c>
      <c r="Z169" s="29" t="s">
        <v>121</v>
      </c>
      <c r="AA169" s="29"/>
      <c r="AB169" s="54" t="s">
        <v>115</v>
      </c>
      <c r="AC169" s="10"/>
      <c r="AD169" s="645" t="s">
        <v>60</v>
      </c>
      <c r="AE169" s="689" t="s">
        <v>1250</v>
      </c>
      <c r="AF169" s="671">
        <v>1</v>
      </c>
      <c r="AG169" s="169">
        <v>0</v>
      </c>
      <c r="AH169" s="388"/>
      <c r="AI169" s="388"/>
    </row>
    <row r="170" spans="1:35" s="40" customFormat="1" x14ac:dyDescent="0.2">
      <c r="A170" s="27" t="s">
        <v>78</v>
      </c>
      <c r="B170" s="10">
        <v>20171022</v>
      </c>
      <c r="C170" s="133"/>
      <c r="D170" s="9">
        <v>1</v>
      </c>
      <c r="E170" s="133">
        <v>3</v>
      </c>
      <c r="F170" s="9"/>
      <c r="G170" s="9"/>
      <c r="H170" s="30" t="s">
        <v>11</v>
      </c>
      <c r="I170" s="10">
        <v>282</v>
      </c>
      <c r="J170" s="10">
        <v>0</v>
      </c>
      <c r="K170" s="9">
        <v>10</v>
      </c>
      <c r="L170" s="9">
        <v>1</v>
      </c>
      <c r="M170" s="9">
        <v>0</v>
      </c>
      <c r="N170" s="30">
        <v>1</v>
      </c>
      <c r="O170" s="9" t="s">
        <v>47</v>
      </c>
      <c r="P170" s="17">
        <f>Cal_012618_12mm!$Q$3</f>
        <v>1.9020155646116339</v>
      </c>
      <c r="Q170" s="58">
        <f>Cal_012618_12mm!$R$3</f>
        <v>0.48423689193917907</v>
      </c>
      <c r="R170" s="13">
        <v>403.7</v>
      </c>
      <c r="S170" s="31">
        <v>239.7</v>
      </c>
      <c r="T170" s="32">
        <v>0.78400000000000003</v>
      </c>
      <c r="U170" s="78">
        <f t="shared" si="12"/>
        <v>402.916</v>
      </c>
      <c r="V170" s="78">
        <f t="shared" si="13"/>
        <v>238.916</v>
      </c>
      <c r="W170" s="438">
        <f t="shared" si="14"/>
        <v>5.9381702951769517</v>
      </c>
      <c r="X170" s="438">
        <f t="shared" si="15"/>
        <v>1.86494576880574</v>
      </c>
      <c r="Y170" s="33">
        <v>20180126</v>
      </c>
      <c r="Z170" s="29" t="s">
        <v>121</v>
      </c>
      <c r="AA170" s="29"/>
      <c r="AB170" s="54" t="s">
        <v>115</v>
      </c>
      <c r="AC170" s="10"/>
      <c r="AD170" s="645" t="s">
        <v>60</v>
      </c>
      <c r="AE170" s="689" t="s">
        <v>1250</v>
      </c>
      <c r="AF170" s="671">
        <v>1</v>
      </c>
      <c r="AG170" s="169">
        <v>0</v>
      </c>
      <c r="AH170" s="388"/>
      <c r="AI170" s="388"/>
    </row>
    <row r="171" spans="1:35" s="40" customFormat="1" x14ac:dyDescent="0.2">
      <c r="A171" s="27" t="s">
        <v>78</v>
      </c>
      <c r="B171" s="10">
        <v>20171022</v>
      </c>
      <c r="C171" s="133"/>
      <c r="D171" s="9">
        <v>1</v>
      </c>
      <c r="E171" s="133">
        <v>5</v>
      </c>
      <c r="F171" s="9"/>
      <c r="G171" s="9"/>
      <c r="H171" s="30" t="s">
        <v>10</v>
      </c>
      <c r="I171" s="10">
        <v>282</v>
      </c>
      <c r="J171" s="10">
        <v>0</v>
      </c>
      <c r="K171" s="9">
        <v>5</v>
      </c>
      <c r="L171" s="9">
        <v>1</v>
      </c>
      <c r="M171" s="9">
        <v>0</v>
      </c>
      <c r="N171" s="30">
        <v>1</v>
      </c>
      <c r="O171" s="9" t="s">
        <v>47</v>
      </c>
      <c r="P171" s="17">
        <f>Cal_012618_12mm!$Q$3</f>
        <v>1.9020155646116339</v>
      </c>
      <c r="Q171" s="58">
        <f>Cal_012618_12mm!$R$3</f>
        <v>0.48423689193917907</v>
      </c>
      <c r="R171" s="13">
        <v>730.5</v>
      </c>
      <c r="S171" s="31">
        <v>439.2</v>
      </c>
      <c r="T171" s="32">
        <v>0.78400000000000003</v>
      </c>
      <c r="U171" s="78">
        <f t="shared" si="12"/>
        <v>729.71600000000001</v>
      </c>
      <c r="V171" s="78">
        <f t="shared" si="13"/>
        <v>438.416</v>
      </c>
      <c r="W171" s="438">
        <f t="shared" si="14"/>
        <v>5.2737469725153838</v>
      </c>
      <c r="X171" s="438">
        <f t="shared" si="15"/>
        <v>1.8856959536742306</v>
      </c>
      <c r="Y171" s="33">
        <v>20180126</v>
      </c>
      <c r="Z171" s="29" t="s">
        <v>135</v>
      </c>
      <c r="AA171" s="29"/>
      <c r="AB171" s="54" t="s">
        <v>115</v>
      </c>
      <c r="AC171" s="10"/>
      <c r="AD171" s="645" t="s">
        <v>60</v>
      </c>
      <c r="AE171" s="689" t="s">
        <v>1250</v>
      </c>
      <c r="AF171" s="671">
        <v>1</v>
      </c>
      <c r="AG171" s="169">
        <v>0</v>
      </c>
      <c r="AH171" s="388"/>
      <c r="AI171" s="388"/>
    </row>
    <row r="172" spans="1:35" s="40" customFormat="1" x14ac:dyDescent="0.2">
      <c r="A172" s="27" t="s">
        <v>78</v>
      </c>
      <c r="B172" s="10">
        <v>20171022</v>
      </c>
      <c r="C172" s="133"/>
      <c r="D172" s="9">
        <v>1</v>
      </c>
      <c r="E172" s="133">
        <v>5</v>
      </c>
      <c r="F172" s="9"/>
      <c r="G172" s="9"/>
      <c r="H172" s="30" t="s">
        <v>11</v>
      </c>
      <c r="I172" s="10">
        <v>282</v>
      </c>
      <c r="J172" s="10">
        <v>0</v>
      </c>
      <c r="K172" s="9">
        <v>5</v>
      </c>
      <c r="L172" s="9">
        <v>1</v>
      </c>
      <c r="M172" s="9">
        <v>0</v>
      </c>
      <c r="N172" s="30">
        <v>1</v>
      </c>
      <c r="O172" s="9" t="s">
        <v>47</v>
      </c>
      <c r="P172" s="17">
        <f>Cal_012618_12mm!$Q$3</f>
        <v>1.9020155646116339</v>
      </c>
      <c r="Q172" s="58">
        <f>Cal_012618_12mm!$R$3</f>
        <v>0.48423689193917907</v>
      </c>
      <c r="R172" s="13">
        <v>693.1</v>
      </c>
      <c r="S172" s="31">
        <v>415.5</v>
      </c>
      <c r="T172" s="32">
        <v>0.78400000000000003</v>
      </c>
      <c r="U172" s="78">
        <f t="shared" si="12"/>
        <v>692.31600000000003</v>
      </c>
      <c r="V172" s="78">
        <f t="shared" si="13"/>
        <v>414.71600000000001</v>
      </c>
      <c r="W172" s="438">
        <f t="shared" si="14"/>
        <v>5.0257197376253711</v>
      </c>
      <c r="X172" s="438">
        <f t="shared" si="15"/>
        <v>1.7466962612835468</v>
      </c>
      <c r="Y172" s="33">
        <v>20180126</v>
      </c>
      <c r="Z172" s="29" t="s">
        <v>135</v>
      </c>
      <c r="AA172" s="29"/>
      <c r="AB172" s="54" t="s">
        <v>115</v>
      </c>
      <c r="AC172" s="10"/>
      <c r="AD172" s="645" t="s">
        <v>60</v>
      </c>
      <c r="AE172" s="689" t="s">
        <v>1250</v>
      </c>
      <c r="AF172" s="671">
        <v>1</v>
      </c>
      <c r="AG172" s="169">
        <v>0</v>
      </c>
      <c r="AH172" s="388"/>
      <c r="AI172" s="388"/>
    </row>
    <row r="173" spans="1:35" s="40" customFormat="1" x14ac:dyDescent="0.2">
      <c r="A173" s="27" t="s">
        <v>78</v>
      </c>
      <c r="B173" s="10">
        <v>20171022</v>
      </c>
      <c r="C173" s="133"/>
      <c r="D173" s="9">
        <v>1</v>
      </c>
      <c r="E173" s="133">
        <v>7</v>
      </c>
      <c r="F173" s="9"/>
      <c r="G173" s="9"/>
      <c r="H173" s="30" t="s">
        <v>10</v>
      </c>
      <c r="I173" s="10">
        <v>282</v>
      </c>
      <c r="J173" s="10">
        <v>0</v>
      </c>
      <c r="K173" s="9">
        <v>5</v>
      </c>
      <c r="L173" s="9">
        <v>1</v>
      </c>
      <c r="M173" s="9">
        <v>0</v>
      </c>
      <c r="N173" s="30">
        <v>1</v>
      </c>
      <c r="O173" s="9" t="s">
        <v>47</v>
      </c>
      <c r="P173" s="17">
        <f>Cal_012618_12mm!$Q$3</f>
        <v>1.9020155646116339</v>
      </c>
      <c r="Q173" s="58">
        <f>Cal_012618_12mm!$R$3</f>
        <v>0.48423689193917907</v>
      </c>
      <c r="R173" s="13">
        <v>438.3</v>
      </c>
      <c r="S173" s="31">
        <v>258.7</v>
      </c>
      <c r="T173" s="32">
        <v>0.78400000000000003</v>
      </c>
      <c r="U173" s="78">
        <f t="shared" si="12"/>
        <v>437.51600000000002</v>
      </c>
      <c r="V173" s="78">
        <f t="shared" si="13"/>
        <v>257.916</v>
      </c>
      <c r="W173" s="438">
        <f t="shared" si="14"/>
        <v>3.2515103201639657</v>
      </c>
      <c r="X173" s="438">
        <f t="shared" si="15"/>
        <v>0.96032246365578744</v>
      </c>
      <c r="Y173" s="33">
        <v>20180126</v>
      </c>
      <c r="Z173" s="29" t="s">
        <v>135</v>
      </c>
      <c r="AA173" s="29"/>
      <c r="AB173" s="54" t="s">
        <v>115</v>
      </c>
      <c r="AC173" s="10"/>
      <c r="AD173" s="645" t="s">
        <v>60</v>
      </c>
      <c r="AE173" s="689" t="s">
        <v>1250</v>
      </c>
      <c r="AF173" s="671">
        <v>1</v>
      </c>
      <c r="AG173" s="169">
        <v>0</v>
      </c>
      <c r="AH173" s="388"/>
      <c r="AI173" s="388"/>
    </row>
    <row r="174" spans="1:35" s="40" customFormat="1" x14ac:dyDescent="0.2">
      <c r="A174" s="27" t="s">
        <v>78</v>
      </c>
      <c r="B174" s="10">
        <v>20171022</v>
      </c>
      <c r="C174" s="133"/>
      <c r="D174" s="9">
        <v>1</v>
      </c>
      <c r="E174" s="133">
        <v>7</v>
      </c>
      <c r="F174" s="9"/>
      <c r="G174" s="9"/>
      <c r="H174" s="30" t="s">
        <v>11</v>
      </c>
      <c r="I174" s="10">
        <v>282</v>
      </c>
      <c r="J174" s="10">
        <v>0</v>
      </c>
      <c r="K174" s="9"/>
      <c r="L174" s="9"/>
      <c r="M174" s="9"/>
      <c r="N174" s="30"/>
      <c r="O174" s="9"/>
      <c r="P174" s="17"/>
      <c r="Q174" s="58"/>
      <c r="R174" s="13"/>
      <c r="S174" s="31"/>
      <c r="T174" s="32"/>
      <c r="U174" s="78" t="e">
        <f t="shared" si="12"/>
        <v>#DIV/0!</v>
      </c>
      <c r="V174" s="78" t="e">
        <f t="shared" si="13"/>
        <v>#DIV/0!</v>
      </c>
      <c r="W174" s="438" t="e">
        <f t="shared" si="14"/>
        <v>#DIV/0!</v>
      </c>
      <c r="X174" s="438" t="e">
        <f t="shared" si="15"/>
        <v>#DIV/0!</v>
      </c>
      <c r="Y174" s="33"/>
      <c r="Z174" s="29"/>
      <c r="AA174" s="33"/>
      <c r="AB174" s="54" t="s">
        <v>115</v>
      </c>
      <c r="AC174" s="10"/>
      <c r="AD174" s="645"/>
      <c r="AE174" s="689"/>
      <c r="AF174" s="671"/>
      <c r="AG174" s="169">
        <v>0</v>
      </c>
      <c r="AH174" s="388"/>
      <c r="AI174" s="388"/>
    </row>
    <row r="175" spans="1:35" s="40" customFormat="1" x14ac:dyDescent="0.2">
      <c r="A175" s="27" t="s">
        <v>78</v>
      </c>
      <c r="B175" s="10">
        <v>20171022</v>
      </c>
      <c r="C175" s="133"/>
      <c r="D175" s="9">
        <v>1</v>
      </c>
      <c r="E175" s="133">
        <v>7</v>
      </c>
      <c r="F175" s="9"/>
      <c r="G175" s="9"/>
      <c r="H175" s="30" t="s">
        <v>10</v>
      </c>
      <c r="I175" s="10">
        <v>283</v>
      </c>
      <c r="J175" s="10">
        <v>10</v>
      </c>
      <c r="K175" s="9">
        <v>5</v>
      </c>
      <c r="L175" s="9">
        <v>1</v>
      </c>
      <c r="M175" s="9">
        <v>0</v>
      </c>
      <c r="N175" s="30">
        <v>1</v>
      </c>
      <c r="O175" s="9" t="s">
        <v>47</v>
      </c>
      <c r="P175" s="17">
        <f>Cal_012618_12mm!$Q$3</f>
        <v>1.9020155646116339</v>
      </c>
      <c r="Q175" s="58">
        <f>Cal_012618_12mm!$R$3</f>
        <v>0.48423689193917907</v>
      </c>
      <c r="R175" s="13">
        <v>107.9</v>
      </c>
      <c r="S175" s="31">
        <v>66.75</v>
      </c>
      <c r="T175" s="32">
        <v>0.78400000000000003</v>
      </c>
      <c r="U175" s="78">
        <f t="shared" si="12"/>
        <v>107.116</v>
      </c>
      <c r="V175" s="78">
        <f t="shared" si="13"/>
        <v>65.965999999999994</v>
      </c>
      <c r="W175" s="438">
        <f t="shared" si="14"/>
        <v>0.74235445096442632</v>
      </c>
      <c r="X175" s="438">
        <f t="shared" si="15"/>
        <v>0.33108032060146014</v>
      </c>
      <c r="Y175" s="33">
        <v>20180126</v>
      </c>
      <c r="Z175" s="29" t="s">
        <v>121</v>
      </c>
      <c r="AA175" s="29"/>
      <c r="AB175" s="54" t="s">
        <v>115</v>
      </c>
      <c r="AC175" s="10"/>
      <c r="AD175" s="645" t="s">
        <v>60</v>
      </c>
      <c r="AE175" s="689" t="s">
        <v>1250</v>
      </c>
      <c r="AF175" s="671">
        <v>1</v>
      </c>
      <c r="AG175" s="169">
        <v>0</v>
      </c>
      <c r="AH175" s="388"/>
      <c r="AI175" s="388"/>
    </row>
    <row r="176" spans="1:35" s="40" customFormat="1" x14ac:dyDescent="0.2">
      <c r="A176" s="27" t="s">
        <v>78</v>
      </c>
      <c r="B176" s="10">
        <v>20171022</v>
      </c>
      <c r="C176" s="133"/>
      <c r="D176" s="9">
        <v>1</v>
      </c>
      <c r="E176" s="133">
        <v>7</v>
      </c>
      <c r="F176" s="9"/>
      <c r="G176" s="9"/>
      <c r="H176" s="30" t="s">
        <v>11</v>
      </c>
      <c r="I176" s="10">
        <v>283</v>
      </c>
      <c r="J176" s="10">
        <v>10</v>
      </c>
      <c r="K176" s="9"/>
      <c r="L176" s="9"/>
      <c r="M176" s="9"/>
      <c r="N176" s="30"/>
      <c r="O176" s="9"/>
      <c r="P176" s="17"/>
      <c r="Q176" s="58"/>
      <c r="R176" s="13"/>
      <c r="S176" s="31"/>
      <c r="T176" s="32"/>
      <c r="U176" s="78" t="e">
        <f t="shared" si="12"/>
        <v>#DIV/0!</v>
      </c>
      <c r="V176" s="78" t="e">
        <f t="shared" si="13"/>
        <v>#DIV/0!</v>
      </c>
      <c r="W176" s="438" t="e">
        <f t="shared" si="14"/>
        <v>#DIV/0!</v>
      </c>
      <c r="X176" s="438" t="e">
        <f t="shared" si="15"/>
        <v>#DIV/0!</v>
      </c>
      <c r="Y176" s="33"/>
      <c r="Z176" s="29"/>
      <c r="AA176" s="33"/>
      <c r="AB176" s="54" t="s">
        <v>115</v>
      </c>
      <c r="AC176" s="10"/>
      <c r="AD176" s="645"/>
      <c r="AE176" s="689"/>
      <c r="AF176" s="671"/>
      <c r="AG176" s="169">
        <v>0</v>
      </c>
      <c r="AH176" s="388"/>
      <c r="AI176" s="388"/>
    </row>
    <row r="177" spans="1:35" s="41" customFormat="1" x14ac:dyDescent="0.2">
      <c r="A177" s="55" t="s">
        <v>78</v>
      </c>
      <c r="B177" s="57">
        <v>20171022</v>
      </c>
      <c r="C177" s="133"/>
      <c r="D177" s="33">
        <v>3</v>
      </c>
      <c r="E177" s="133">
        <v>1</v>
      </c>
      <c r="F177" s="33"/>
      <c r="G177" s="33"/>
      <c r="H177" s="56" t="s">
        <v>10</v>
      </c>
      <c r="I177" s="57">
        <v>535</v>
      </c>
      <c r="J177" s="57">
        <v>0</v>
      </c>
      <c r="K177" s="33">
        <v>5</v>
      </c>
      <c r="L177" s="33">
        <v>1</v>
      </c>
      <c r="M177" s="33">
        <v>0</v>
      </c>
      <c r="N177" s="56">
        <v>1</v>
      </c>
      <c r="O177" s="33" t="s">
        <v>47</v>
      </c>
      <c r="P177" s="58">
        <f>Cal_012618_12mm!$Q$3</f>
        <v>1.9020155646116339</v>
      </c>
      <c r="Q177" s="58">
        <f>Cal_012618_12mm!$R$3</f>
        <v>0.48423689193917907</v>
      </c>
      <c r="R177" s="59">
        <v>94.92</v>
      </c>
      <c r="S177" s="60">
        <v>67.92</v>
      </c>
      <c r="T177" s="61">
        <v>0.78400000000000003</v>
      </c>
      <c r="U177" s="78">
        <f t="shared" si="12"/>
        <v>94.135999999999996</v>
      </c>
      <c r="V177" s="78">
        <f t="shared" si="13"/>
        <v>67.135999999999996</v>
      </c>
      <c r="W177" s="438">
        <f t="shared" si="14"/>
        <v>0.25765459669180141</v>
      </c>
      <c r="X177" s="438">
        <f t="shared" si="15"/>
        <v>0.32023333427996792</v>
      </c>
      <c r="Y177" s="33">
        <v>20180126</v>
      </c>
      <c r="Z177" s="29" t="s">
        <v>135</v>
      </c>
      <c r="AA177" s="29"/>
      <c r="AB177" s="54" t="s">
        <v>115</v>
      </c>
      <c r="AC177" s="57"/>
      <c r="AD177" s="646" t="s">
        <v>60</v>
      </c>
      <c r="AE177" s="689" t="s">
        <v>1250</v>
      </c>
      <c r="AF177" s="672">
        <v>1</v>
      </c>
      <c r="AG177" s="169">
        <v>0</v>
      </c>
      <c r="AH177" s="389"/>
      <c r="AI177" s="389"/>
    </row>
    <row r="178" spans="1:35" s="41" customFormat="1" x14ac:dyDescent="0.2">
      <c r="A178" s="55" t="s">
        <v>78</v>
      </c>
      <c r="B178" s="57">
        <v>20171022</v>
      </c>
      <c r="C178" s="133"/>
      <c r="D178" s="33">
        <v>3</v>
      </c>
      <c r="E178" s="133">
        <v>1</v>
      </c>
      <c r="F178" s="33"/>
      <c r="G178" s="33"/>
      <c r="H178" s="56" t="s">
        <v>11</v>
      </c>
      <c r="I178" s="57">
        <v>540</v>
      </c>
      <c r="J178" s="57">
        <v>0</v>
      </c>
      <c r="K178" s="33">
        <v>10</v>
      </c>
      <c r="L178" s="33">
        <v>1</v>
      </c>
      <c r="M178" s="33">
        <v>0</v>
      </c>
      <c r="N178" s="56">
        <v>1</v>
      </c>
      <c r="O178" s="33" t="s">
        <v>47</v>
      </c>
      <c r="P178" s="58">
        <f>Cal_012618_12mm!$Q$3</f>
        <v>1.9020155646116339</v>
      </c>
      <c r="Q178" s="58">
        <f>Cal_012618_12mm!$R$3</f>
        <v>0.48423689193917907</v>
      </c>
      <c r="R178" s="59">
        <v>48.09</v>
      </c>
      <c r="S178" s="60">
        <v>33.94</v>
      </c>
      <c r="T178" s="61">
        <v>0.78400000000000003</v>
      </c>
      <c r="U178" s="78">
        <f t="shared" si="12"/>
        <v>47.306000000000004</v>
      </c>
      <c r="V178" s="78">
        <f t="shared" si="13"/>
        <v>33.155999999999999</v>
      </c>
      <c r="W178" s="438">
        <f t="shared" si="14"/>
        <v>0.26755963108451442</v>
      </c>
      <c r="X178" s="438">
        <f t="shared" si="15"/>
        <v>0.29795039764795861</v>
      </c>
      <c r="Y178" s="33">
        <v>20180126</v>
      </c>
      <c r="Z178" s="29" t="s">
        <v>121</v>
      </c>
      <c r="AA178" s="29"/>
      <c r="AB178" s="54" t="s">
        <v>115</v>
      </c>
      <c r="AC178" s="57"/>
      <c r="AD178" s="646" t="s">
        <v>60</v>
      </c>
      <c r="AE178" s="689" t="s">
        <v>1250</v>
      </c>
      <c r="AF178" s="672">
        <v>1</v>
      </c>
      <c r="AG178" s="169">
        <v>0</v>
      </c>
      <c r="AH178" s="389"/>
      <c r="AI178" s="389"/>
    </row>
    <row r="179" spans="1:35" s="41" customFormat="1" x14ac:dyDescent="0.2">
      <c r="A179" s="55" t="s">
        <v>78</v>
      </c>
      <c r="B179" s="57">
        <v>20171022</v>
      </c>
      <c r="C179" s="133"/>
      <c r="D179" s="33">
        <v>3</v>
      </c>
      <c r="E179" s="133">
        <v>2</v>
      </c>
      <c r="F179" s="33"/>
      <c r="G179" s="33"/>
      <c r="H179" s="56" t="s">
        <v>10</v>
      </c>
      <c r="I179" s="57">
        <v>282</v>
      </c>
      <c r="J179" s="57">
        <v>0</v>
      </c>
      <c r="K179" s="33">
        <v>5</v>
      </c>
      <c r="L179" s="33">
        <v>1</v>
      </c>
      <c r="M179" s="33">
        <v>0</v>
      </c>
      <c r="N179" s="56">
        <v>1</v>
      </c>
      <c r="O179" s="33" t="s">
        <v>47</v>
      </c>
      <c r="P179" s="58">
        <f>Cal_012618_12mm!$Q$3</f>
        <v>1.9020155646116339</v>
      </c>
      <c r="Q179" s="58">
        <f>Cal_012618_12mm!$R$3</f>
        <v>0.48423689193917907</v>
      </c>
      <c r="R179" s="59">
        <v>79.040000000000006</v>
      </c>
      <c r="S179" s="60">
        <v>47.91</v>
      </c>
      <c r="T179" s="61">
        <v>0.78400000000000003</v>
      </c>
      <c r="U179" s="78">
        <f t="shared" si="12"/>
        <v>78.256</v>
      </c>
      <c r="V179" s="78">
        <f t="shared" si="13"/>
        <v>47.125999999999998</v>
      </c>
      <c r="W179" s="438">
        <f t="shared" si="14"/>
        <v>0.56358305270993447</v>
      </c>
      <c r="X179" s="438">
        <f t="shared" si="15"/>
        <v>0.20599631332509091</v>
      </c>
      <c r="Y179" s="33">
        <v>20180126</v>
      </c>
      <c r="Z179" s="29" t="s">
        <v>135</v>
      </c>
      <c r="AA179" s="29"/>
      <c r="AB179" s="54" t="s">
        <v>115</v>
      </c>
      <c r="AC179" s="57"/>
      <c r="AD179" s="646" t="s">
        <v>60</v>
      </c>
      <c r="AE179" s="689" t="s">
        <v>1250</v>
      </c>
      <c r="AF179" s="672">
        <v>1</v>
      </c>
      <c r="AG179" s="169">
        <v>0</v>
      </c>
      <c r="AH179" s="389"/>
      <c r="AI179" s="389"/>
    </row>
    <row r="180" spans="1:35" s="41" customFormat="1" x14ac:dyDescent="0.2">
      <c r="A180" s="55" t="s">
        <v>78</v>
      </c>
      <c r="B180" s="57">
        <v>20171022</v>
      </c>
      <c r="C180" s="133"/>
      <c r="D180" s="33">
        <v>3</v>
      </c>
      <c r="E180" s="133">
        <v>2</v>
      </c>
      <c r="F180" s="33"/>
      <c r="G180" s="33"/>
      <c r="H180" s="56" t="s">
        <v>11</v>
      </c>
      <c r="I180" s="57">
        <v>282</v>
      </c>
      <c r="J180" s="57">
        <v>0</v>
      </c>
      <c r="K180" s="33">
        <v>5</v>
      </c>
      <c r="L180" s="33">
        <v>1</v>
      </c>
      <c r="M180" s="33">
        <v>0</v>
      </c>
      <c r="N180" s="56">
        <v>1</v>
      </c>
      <c r="O180" s="33" t="s">
        <v>47</v>
      </c>
      <c r="P180" s="58">
        <f>Cal_012618_12mm!$Q$3</f>
        <v>1.9020155646116339</v>
      </c>
      <c r="Q180" s="58">
        <f>Cal_012618_12mm!$R$3</f>
        <v>0.48423689193917907</v>
      </c>
      <c r="R180" s="59">
        <v>74.3</v>
      </c>
      <c r="S180" s="60">
        <v>45.18</v>
      </c>
      <c r="T180" s="61">
        <v>0.78400000000000003</v>
      </c>
      <c r="U180" s="78">
        <f t="shared" si="12"/>
        <v>73.515999999999991</v>
      </c>
      <c r="V180" s="78">
        <f t="shared" si="13"/>
        <v>44.396000000000001</v>
      </c>
      <c r="W180" s="438">
        <f t="shared" si="14"/>
        <v>0.52719365547424624</v>
      </c>
      <c r="X180" s="438">
        <f t="shared" si="15"/>
        <v>0.19780412779806622</v>
      </c>
      <c r="Y180" s="33">
        <v>20180126</v>
      </c>
      <c r="Z180" s="29" t="s">
        <v>135</v>
      </c>
      <c r="AA180" s="29"/>
      <c r="AB180" s="54" t="s">
        <v>115</v>
      </c>
      <c r="AC180" s="57"/>
      <c r="AD180" s="646" t="s">
        <v>60</v>
      </c>
      <c r="AE180" s="689" t="s">
        <v>1250</v>
      </c>
      <c r="AF180" s="672">
        <v>1</v>
      </c>
      <c r="AG180" s="169">
        <v>0</v>
      </c>
      <c r="AH180" s="389"/>
      <c r="AI180" s="389"/>
    </row>
    <row r="181" spans="1:35" s="41" customFormat="1" x14ac:dyDescent="0.2">
      <c r="A181" s="55" t="s">
        <v>78</v>
      </c>
      <c r="B181" s="57">
        <v>20171022</v>
      </c>
      <c r="C181" s="133"/>
      <c r="D181" s="33">
        <v>3</v>
      </c>
      <c r="E181" s="133">
        <v>3</v>
      </c>
      <c r="F181" s="33"/>
      <c r="G181" s="33"/>
      <c r="H181" s="56" t="s">
        <v>10</v>
      </c>
      <c r="I181" s="57">
        <v>282</v>
      </c>
      <c r="J181" s="57">
        <v>0</v>
      </c>
      <c r="K181" s="33">
        <v>5</v>
      </c>
      <c r="L181" s="33">
        <v>1</v>
      </c>
      <c r="M181" s="33">
        <v>0</v>
      </c>
      <c r="N181" s="56">
        <v>1</v>
      </c>
      <c r="O181" s="33" t="s">
        <v>47</v>
      </c>
      <c r="P181" s="58">
        <f>Cal_012618_12mm!$Q$3</f>
        <v>1.9020155646116339</v>
      </c>
      <c r="Q181" s="58">
        <f>Cal_012618_12mm!$R$3</f>
        <v>0.48423689193917907</v>
      </c>
      <c r="R181" s="59">
        <v>225.7</v>
      </c>
      <c r="S181" s="60">
        <v>145.19999999999999</v>
      </c>
      <c r="T181" s="61">
        <v>0.78400000000000003</v>
      </c>
      <c r="U181" s="78">
        <f t="shared" si="12"/>
        <v>224.916</v>
      </c>
      <c r="V181" s="78">
        <f t="shared" si="13"/>
        <v>144.416</v>
      </c>
      <c r="W181" s="438">
        <f t="shared" si="14"/>
        <v>1.4573863072004405</v>
      </c>
      <c r="X181" s="438">
        <f t="shared" si="15"/>
        <v>0.9009630906969881</v>
      </c>
      <c r="Y181" s="33">
        <v>20180126</v>
      </c>
      <c r="Z181" s="29" t="s">
        <v>135</v>
      </c>
      <c r="AA181" s="29"/>
      <c r="AB181" s="54" t="s">
        <v>115</v>
      </c>
      <c r="AC181" s="57"/>
      <c r="AD181" s="646" t="s">
        <v>60</v>
      </c>
      <c r="AE181" s="689" t="s">
        <v>1250</v>
      </c>
      <c r="AF181" s="672">
        <v>1</v>
      </c>
      <c r="AG181" s="169">
        <v>0</v>
      </c>
      <c r="AH181" s="389"/>
      <c r="AI181" s="389"/>
    </row>
    <row r="182" spans="1:35" s="41" customFormat="1" x14ac:dyDescent="0.2">
      <c r="A182" s="55" t="s">
        <v>78</v>
      </c>
      <c r="B182" s="57">
        <v>20171022</v>
      </c>
      <c r="C182" s="133"/>
      <c r="D182" s="33">
        <v>3</v>
      </c>
      <c r="E182" s="133">
        <v>3</v>
      </c>
      <c r="F182" s="33"/>
      <c r="G182" s="33"/>
      <c r="H182" s="56" t="s">
        <v>11</v>
      </c>
      <c r="I182" s="57">
        <v>282</v>
      </c>
      <c r="J182" s="57">
        <v>0</v>
      </c>
      <c r="K182" s="33">
        <v>5</v>
      </c>
      <c r="L182" s="33">
        <v>1</v>
      </c>
      <c r="M182" s="33">
        <v>0</v>
      </c>
      <c r="N182" s="56">
        <v>1</v>
      </c>
      <c r="O182" s="33" t="s">
        <v>47</v>
      </c>
      <c r="P182" s="58">
        <f>Cal_012618_12mm!$Q$3</f>
        <v>1.9020155646116339</v>
      </c>
      <c r="Q182" s="58">
        <f>Cal_012618_12mm!$R$3</f>
        <v>0.48423689193917907</v>
      </c>
      <c r="R182" s="59">
        <v>236.7</v>
      </c>
      <c r="S182" s="60">
        <v>151</v>
      </c>
      <c r="T182" s="61">
        <v>0.78400000000000003</v>
      </c>
      <c r="U182" s="78">
        <f t="shared" si="12"/>
        <v>235.916</v>
      </c>
      <c r="V182" s="78">
        <f t="shared" si="13"/>
        <v>150.21600000000001</v>
      </c>
      <c r="W182" s="438">
        <f t="shared" si="14"/>
        <v>1.5515280313922704</v>
      </c>
      <c r="X182" s="438">
        <f t="shared" si="15"/>
        <v>0.90153681706330424</v>
      </c>
      <c r="Y182" s="33">
        <v>20180126</v>
      </c>
      <c r="Z182" s="29" t="s">
        <v>135</v>
      </c>
      <c r="AA182" s="29"/>
      <c r="AB182" s="54" t="s">
        <v>115</v>
      </c>
      <c r="AC182" s="57"/>
      <c r="AD182" s="646" t="s">
        <v>60</v>
      </c>
      <c r="AE182" s="689" t="s">
        <v>1250</v>
      </c>
      <c r="AF182" s="672">
        <v>1</v>
      </c>
      <c r="AG182" s="169">
        <v>0</v>
      </c>
      <c r="AH182" s="389"/>
      <c r="AI182" s="389"/>
    </row>
    <row r="183" spans="1:35" s="41" customFormat="1" x14ac:dyDescent="0.2">
      <c r="A183" s="55" t="s">
        <v>78</v>
      </c>
      <c r="B183" s="57">
        <v>20171022</v>
      </c>
      <c r="C183" s="133"/>
      <c r="D183" s="33">
        <v>3</v>
      </c>
      <c r="E183" s="133">
        <v>6</v>
      </c>
      <c r="F183" s="33"/>
      <c r="G183" s="33"/>
      <c r="H183" s="56" t="s">
        <v>10</v>
      </c>
      <c r="I183" s="57">
        <v>282</v>
      </c>
      <c r="J183" s="57">
        <v>0</v>
      </c>
      <c r="K183" s="33">
        <v>5</v>
      </c>
      <c r="L183" s="33">
        <v>1</v>
      </c>
      <c r="M183" s="33">
        <v>0</v>
      </c>
      <c r="N183" s="56">
        <v>1</v>
      </c>
      <c r="O183" s="33" t="s">
        <v>47</v>
      </c>
      <c r="P183" s="58">
        <f>Cal_012618_12mm!$Q$3</f>
        <v>1.9020155646116339</v>
      </c>
      <c r="Q183" s="58">
        <f>Cal_012618_12mm!$R$3</f>
        <v>0.48423689193917907</v>
      </c>
      <c r="R183" s="59">
        <v>120.9</v>
      </c>
      <c r="S183" s="60">
        <v>78.2</v>
      </c>
      <c r="T183" s="61">
        <v>0.78400000000000003</v>
      </c>
      <c r="U183" s="78">
        <f t="shared" si="12"/>
        <v>120.116</v>
      </c>
      <c r="V183" s="78">
        <f t="shared" si="13"/>
        <v>77.415999999999997</v>
      </c>
      <c r="W183" s="438">
        <f t="shared" si="14"/>
        <v>0.77304838903675566</v>
      </c>
      <c r="X183" s="438">
        <f t="shared" si="15"/>
        <v>0.491174252413135</v>
      </c>
      <c r="Y183" s="33">
        <v>20180126</v>
      </c>
      <c r="Z183" s="29" t="s">
        <v>121</v>
      </c>
      <c r="AA183" s="29"/>
      <c r="AB183" s="54" t="s">
        <v>115</v>
      </c>
      <c r="AC183" s="57"/>
      <c r="AD183" s="646" t="s">
        <v>60</v>
      </c>
      <c r="AE183" s="689" t="s">
        <v>1250</v>
      </c>
      <c r="AF183" s="672">
        <v>1</v>
      </c>
      <c r="AG183" s="169">
        <v>0</v>
      </c>
      <c r="AH183" s="389"/>
      <c r="AI183" s="389"/>
    </row>
    <row r="184" spans="1:35" s="41" customFormat="1" x14ac:dyDescent="0.2">
      <c r="A184" s="55" t="s">
        <v>78</v>
      </c>
      <c r="B184" s="57">
        <v>20171022</v>
      </c>
      <c r="C184" s="133"/>
      <c r="D184" s="33">
        <v>3</v>
      </c>
      <c r="E184" s="133">
        <v>6</v>
      </c>
      <c r="F184" s="33"/>
      <c r="G184" s="33"/>
      <c r="H184" s="56" t="s">
        <v>11</v>
      </c>
      <c r="I184" s="57">
        <v>282</v>
      </c>
      <c r="J184" s="57">
        <v>0</v>
      </c>
      <c r="K184" s="33">
        <v>5</v>
      </c>
      <c r="L184" s="33">
        <v>1</v>
      </c>
      <c r="M184" s="33">
        <v>0</v>
      </c>
      <c r="N184" s="56">
        <v>1</v>
      </c>
      <c r="O184" s="33" t="s">
        <v>47</v>
      </c>
      <c r="P184" s="58">
        <f>Cal_012618_12mm!$Q$3</f>
        <v>1.9020155646116339</v>
      </c>
      <c r="Q184" s="58">
        <f>Cal_012618_12mm!$R$3</f>
        <v>0.48423689193917907</v>
      </c>
      <c r="R184" s="59">
        <v>116.8</v>
      </c>
      <c r="S184" s="60">
        <v>74.23</v>
      </c>
      <c r="T184" s="61">
        <v>0.66032999999999997</v>
      </c>
      <c r="U184" s="78">
        <f t="shared" si="12"/>
        <v>116.13967</v>
      </c>
      <c r="V184" s="78">
        <f t="shared" si="13"/>
        <v>73.569670000000002</v>
      </c>
      <c r="W184" s="438">
        <f t="shared" si="14"/>
        <v>0.77069484593195969</v>
      </c>
      <c r="X184" s="438">
        <f t="shared" si="15"/>
        <v>0.43071626466529106</v>
      </c>
      <c r="Y184" s="33">
        <v>20180126</v>
      </c>
      <c r="Z184" s="29" t="s">
        <v>125</v>
      </c>
      <c r="AA184" s="29"/>
      <c r="AB184" s="54" t="s">
        <v>115</v>
      </c>
      <c r="AC184" s="57"/>
      <c r="AD184" s="646" t="s">
        <v>60</v>
      </c>
      <c r="AE184" s="689" t="s">
        <v>1250</v>
      </c>
      <c r="AF184" s="672">
        <v>1</v>
      </c>
      <c r="AG184" s="169">
        <v>0</v>
      </c>
      <c r="AH184" s="389"/>
      <c r="AI184" s="389"/>
    </row>
    <row r="185" spans="1:35" s="41" customFormat="1" x14ac:dyDescent="0.2">
      <c r="A185" s="55" t="s">
        <v>78</v>
      </c>
      <c r="B185" s="57">
        <v>20171022</v>
      </c>
      <c r="C185" s="133"/>
      <c r="D185" s="33">
        <v>3</v>
      </c>
      <c r="E185" s="133">
        <v>6</v>
      </c>
      <c r="F185" s="33"/>
      <c r="G185" s="33"/>
      <c r="H185" s="30" t="s">
        <v>10</v>
      </c>
      <c r="I185" s="57">
        <v>283</v>
      </c>
      <c r="J185" s="10">
        <v>10</v>
      </c>
      <c r="K185" s="33">
        <v>5</v>
      </c>
      <c r="L185" s="33">
        <v>1</v>
      </c>
      <c r="M185" s="33">
        <v>0</v>
      </c>
      <c r="N185" s="56">
        <v>1</v>
      </c>
      <c r="O185" s="33" t="s">
        <v>47</v>
      </c>
      <c r="P185" s="58">
        <f>Cal_012618_12mm!$Q$3</f>
        <v>1.9020155646116339</v>
      </c>
      <c r="Q185" s="58">
        <f>Cal_012618_12mm!$R$3</f>
        <v>0.48423689193917907</v>
      </c>
      <c r="R185" s="59">
        <v>118.4</v>
      </c>
      <c r="S185" s="60">
        <v>74.45</v>
      </c>
      <c r="T185" s="61">
        <v>0.78400000000000003</v>
      </c>
      <c r="U185" s="78">
        <f t="shared" si="12"/>
        <v>117.616</v>
      </c>
      <c r="V185" s="78">
        <f t="shared" si="13"/>
        <v>73.665999999999997</v>
      </c>
      <c r="W185" s="438">
        <f t="shared" si="14"/>
        <v>0.79286702599967274</v>
      </c>
      <c r="X185" s="438">
        <f t="shared" si="15"/>
        <v>0.40586635001482874</v>
      </c>
      <c r="Y185" s="33">
        <v>20180126</v>
      </c>
      <c r="Z185" s="29" t="s">
        <v>121</v>
      </c>
      <c r="AA185" s="29"/>
      <c r="AB185" s="54" t="s">
        <v>115</v>
      </c>
      <c r="AC185" s="57"/>
      <c r="AD185" s="646" t="s">
        <v>60</v>
      </c>
      <c r="AE185" s="689" t="s">
        <v>1250</v>
      </c>
      <c r="AF185" s="672">
        <v>1</v>
      </c>
      <c r="AG185" s="169">
        <v>0</v>
      </c>
      <c r="AH185" s="389"/>
      <c r="AI185" s="389"/>
    </row>
    <row r="186" spans="1:35" s="41" customFormat="1" x14ac:dyDescent="0.2">
      <c r="A186" s="55" t="s">
        <v>78</v>
      </c>
      <c r="B186" s="57">
        <v>20171022</v>
      </c>
      <c r="C186" s="133"/>
      <c r="D186" s="33">
        <v>3</v>
      </c>
      <c r="E186" s="133">
        <v>6</v>
      </c>
      <c r="F186" s="33"/>
      <c r="G186" s="33"/>
      <c r="H186" s="30" t="s">
        <v>11</v>
      </c>
      <c r="I186" s="57">
        <v>283</v>
      </c>
      <c r="J186" s="10">
        <v>10</v>
      </c>
      <c r="K186" s="33">
        <v>5</v>
      </c>
      <c r="L186" s="33">
        <v>1</v>
      </c>
      <c r="M186" s="33">
        <v>0</v>
      </c>
      <c r="N186" s="56">
        <v>1</v>
      </c>
      <c r="O186" s="33" t="s">
        <v>47</v>
      </c>
      <c r="P186" s="58">
        <f>Cal_012618_12mm!$Q$3</f>
        <v>1.9020155646116339</v>
      </c>
      <c r="Q186" s="58">
        <f>Cal_012618_12mm!$R$3</f>
        <v>0.48423689193917907</v>
      </c>
      <c r="R186" s="59">
        <v>119.3</v>
      </c>
      <c r="S186" s="60">
        <v>74.3</v>
      </c>
      <c r="T186" s="61">
        <v>0.78400000000000003</v>
      </c>
      <c r="U186" s="78">
        <f t="shared" si="12"/>
        <v>118.51599999999999</v>
      </c>
      <c r="V186" s="78">
        <f t="shared" si="13"/>
        <v>73.515999999999991</v>
      </c>
      <c r="W186" s="438">
        <f t="shared" si="14"/>
        <v>0.81180924163789014</v>
      </c>
      <c r="X186" s="438">
        <f t="shared" si="15"/>
        <v>0.38448325247176768</v>
      </c>
      <c r="Y186" s="33">
        <v>20180126</v>
      </c>
      <c r="Z186" s="29" t="s">
        <v>135</v>
      </c>
      <c r="AA186" s="29"/>
      <c r="AB186" s="54" t="s">
        <v>115</v>
      </c>
      <c r="AC186" s="57"/>
      <c r="AD186" s="646" t="s">
        <v>60</v>
      </c>
      <c r="AE186" s="689" t="s">
        <v>1250</v>
      </c>
      <c r="AF186" s="672">
        <v>1</v>
      </c>
      <c r="AG186" s="169">
        <v>0</v>
      </c>
      <c r="AH186" s="389"/>
      <c r="AI186" s="389"/>
    </row>
    <row r="187" spans="1:35" s="40" customFormat="1" x14ac:dyDescent="0.2">
      <c r="A187" s="27" t="s">
        <v>78</v>
      </c>
      <c r="B187" s="10">
        <v>20171023</v>
      </c>
      <c r="C187" s="133"/>
      <c r="D187" s="9">
        <v>5</v>
      </c>
      <c r="E187" s="133">
        <v>1</v>
      </c>
      <c r="F187" s="9"/>
      <c r="G187" s="9"/>
      <c r="H187" s="30" t="s">
        <v>10</v>
      </c>
      <c r="I187" s="10">
        <v>535</v>
      </c>
      <c r="J187" s="10">
        <v>0</v>
      </c>
      <c r="K187" s="9">
        <v>5</v>
      </c>
      <c r="L187" s="9">
        <v>1</v>
      </c>
      <c r="M187" s="9">
        <v>0</v>
      </c>
      <c r="N187" s="30">
        <v>1</v>
      </c>
      <c r="O187" s="9" t="s">
        <v>47</v>
      </c>
      <c r="P187" s="17">
        <f>Cal_012618_12mm!$Q$3</f>
        <v>1.9020155646116339</v>
      </c>
      <c r="Q187" s="58">
        <f>Cal_012618_12mm!$R$3</f>
        <v>0.48423689193917907</v>
      </c>
      <c r="R187" s="13">
        <v>113.1</v>
      </c>
      <c r="S187" s="31">
        <v>81.37</v>
      </c>
      <c r="T187" s="32">
        <v>0.78400000000000003</v>
      </c>
      <c r="U187" s="78">
        <f t="shared" si="12"/>
        <v>112.31599999999999</v>
      </c>
      <c r="V187" s="78">
        <f t="shared" si="13"/>
        <v>80.585999999999999</v>
      </c>
      <c r="W187" s="438">
        <f t="shared" si="14"/>
        <v>0.30279186492706872</v>
      </c>
      <c r="X187" s="438">
        <f t="shared" si="15"/>
        <v>0.39086990826899592</v>
      </c>
      <c r="Y187" s="33">
        <v>20180126</v>
      </c>
      <c r="Z187" s="29" t="s">
        <v>135</v>
      </c>
      <c r="AA187" s="29"/>
      <c r="AB187" s="54" t="s">
        <v>115</v>
      </c>
      <c r="AC187" s="10"/>
      <c r="AD187" s="645" t="s">
        <v>60</v>
      </c>
      <c r="AE187" s="689" t="s">
        <v>1250</v>
      </c>
      <c r="AF187" s="671">
        <v>1</v>
      </c>
      <c r="AG187" s="169">
        <v>0</v>
      </c>
      <c r="AH187" s="388"/>
      <c r="AI187" s="388"/>
    </row>
    <row r="188" spans="1:35" s="40" customFormat="1" x14ac:dyDescent="0.2">
      <c r="A188" s="27" t="s">
        <v>78</v>
      </c>
      <c r="B188" s="10">
        <v>20171023</v>
      </c>
      <c r="C188" s="133"/>
      <c r="D188" s="9">
        <v>5</v>
      </c>
      <c r="E188" s="133">
        <v>1</v>
      </c>
      <c r="F188" s="9"/>
      <c r="G188" s="9"/>
      <c r="H188" s="30" t="s">
        <v>11</v>
      </c>
      <c r="I188" s="10">
        <v>535</v>
      </c>
      <c r="J188" s="10">
        <v>0</v>
      </c>
      <c r="K188" s="9">
        <v>5</v>
      </c>
      <c r="L188" s="9">
        <v>1</v>
      </c>
      <c r="M188" s="9">
        <v>0</v>
      </c>
      <c r="N188" s="30">
        <v>1</v>
      </c>
      <c r="O188" s="9" t="s">
        <v>47</v>
      </c>
      <c r="P188" s="17">
        <f>Cal_012618_12mm!$Q$3</f>
        <v>1.9020155646116339</v>
      </c>
      <c r="Q188" s="58">
        <f>Cal_012618_12mm!$R$3</f>
        <v>0.48423689193917907</v>
      </c>
      <c r="R188" s="13">
        <v>121.2</v>
      </c>
      <c r="S188" s="31">
        <v>87.28</v>
      </c>
      <c r="T188" s="32">
        <v>0.78400000000000003</v>
      </c>
      <c r="U188" s="78">
        <f t="shared" si="12"/>
        <v>120.416</v>
      </c>
      <c r="V188" s="78">
        <f t="shared" si="13"/>
        <v>86.495999999999995</v>
      </c>
      <c r="W188" s="438">
        <f t="shared" si="14"/>
        <v>0.32369051554762607</v>
      </c>
      <c r="X188" s="438">
        <f t="shared" si="15"/>
        <v>0.42084288646223705</v>
      </c>
      <c r="Y188" s="33">
        <v>20180126</v>
      </c>
      <c r="Z188" s="29" t="s">
        <v>135</v>
      </c>
      <c r="AA188" s="29"/>
      <c r="AB188" s="54" t="s">
        <v>115</v>
      </c>
      <c r="AC188" s="10"/>
      <c r="AD188" s="645" t="s">
        <v>60</v>
      </c>
      <c r="AE188" s="689" t="s">
        <v>1250</v>
      </c>
      <c r="AF188" s="671">
        <v>1</v>
      </c>
      <c r="AG188" s="169">
        <v>0</v>
      </c>
      <c r="AH188" s="388"/>
      <c r="AI188" s="388"/>
    </row>
    <row r="189" spans="1:35" s="40" customFormat="1" x14ac:dyDescent="0.2">
      <c r="A189" s="27" t="s">
        <v>78</v>
      </c>
      <c r="B189" s="10">
        <v>20171023</v>
      </c>
      <c r="C189" s="133"/>
      <c r="D189" s="9">
        <v>5</v>
      </c>
      <c r="E189" s="133">
        <v>2</v>
      </c>
      <c r="F189" s="9"/>
      <c r="G189" s="9"/>
      <c r="H189" s="30" t="s">
        <v>10</v>
      </c>
      <c r="I189" s="10">
        <v>535</v>
      </c>
      <c r="J189" s="10">
        <v>0</v>
      </c>
      <c r="K189" s="9">
        <v>5</v>
      </c>
      <c r="L189" s="9">
        <v>1</v>
      </c>
      <c r="M189" s="9">
        <v>0</v>
      </c>
      <c r="N189" s="30">
        <v>1</v>
      </c>
      <c r="O189" s="9" t="s">
        <v>47</v>
      </c>
      <c r="P189" s="17">
        <f>Cal_012618_12mm!$Q$3</f>
        <v>1.9020155646116339</v>
      </c>
      <c r="Q189" s="58">
        <f>Cal_012618_12mm!$R$3</f>
        <v>0.48423689193917907</v>
      </c>
      <c r="R189" s="13">
        <v>138.9</v>
      </c>
      <c r="S189" s="31">
        <v>90.79</v>
      </c>
      <c r="T189" s="32">
        <v>0.78400000000000003</v>
      </c>
      <c r="U189" s="78">
        <f t="shared" si="12"/>
        <v>138.11600000000001</v>
      </c>
      <c r="V189" s="78">
        <f t="shared" si="13"/>
        <v>90.006</v>
      </c>
      <c r="W189" s="438">
        <f t="shared" si="14"/>
        <v>0.45910232025342845</v>
      </c>
      <c r="X189" s="438">
        <f t="shared" si="15"/>
        <v>0.31564418110270054</v>
      </c>
      <c r="Y189" s="33">
        <v>20180126</v>
      </c>
      <c r="Z189" s="29" t="s">
        <v>121</v>
      </c>
      <c r="AA189" s="29"/>
      <c r="AB189" s="54" t="s">
        <v>115</v>
      </c>
      <c r="AC189" s="10"/>
      <c r="AD189" s="645" t="s">
        <v>60</v>
      </c>
      <c r="AE189" s="689" t="s">
        <v>1250</v>
      </c>
      <c r="AF189" s="671">
        <v>1</v>
      </c>
      <c r="AG189" s="169">
        <v>0</v>
      </c>
      <c r="AH189" s="388"/>
      <c r="AI189" s="388"/>
    </row>
    <row r="190" spans="1:35" s="40" customFormat="1" x14ac:dyDescent="0.2">
      <c r="A190" s="27" t="s">
        <v>78</v>
      </c>
      <c r="B190" s="10">
        <v>20171023</v>
      </c>
      <c r="C190" s="133"/>
      <c r="D190" s="9">
        <v>5</v>
      </c>
      <c r="E190" s="133">
        <v>2</v>
      </c>
      <c r="F190" s="9"/>
      <c r="G190" s="9"/>
      <c r="H190" s="30" t="s">
        <v>11</v>
      </c>
      <c r="I190" s="10">
        <v>535</v>
      </c>
      <c r="J190" s="10">
        <v>0</v>
      </c>
      <c r="K190" s="9">
        <v>5</v>
      </c>
      <c r="L190" s="9">
        <v>1</v>
      </c>
      <c r="M190" s="9">
        <v>0</v>
      </c>
      <c r="N190" s="30">
        <v>1</v>
      </c>
      <c r="O190" s="9" t="s">
        <v>47</v>
      </c>
      <c r="P190" s="17">
        <f>Cal_012618_12mm!$Q$3</f>
        <v>1.9020155646116339</v>
      </c>
      <c r="Q190" s="58">
        <f>Cal_012618_12mm!$R$3</f>
        <v>0.48423689193917907</v>
      </c>
      <c r="R190" s="13">
        <v>143</v>
      </c>
      <c r="S190" s="31">
        <v>95.86</v>
      </c>
      <c r="T190" s="32">
        <v>0.78400000000000003</v>
      </c>
      <c r="U190" s="78">
        <f t="shared" si="12"/>
        <v>142.21600000000001</v>
      </c>
      <c r="V190" s="78">
        <f t="shared" si="13"/>
        <v>95.075999999999993</v>
      </c>
      <c r="W190" s="438">
        <f t="shared" si="14"/>
        <v>0.44984584029820451</v>
      </c>
      <c r="X190" s="438">
        <f t="shared" si="15"/>
        <v>0.36854180455808638</v>
      </c>
      <c r="Y190" s="33">
        <v>20180126</v>
      </c>
      <c r="Z190" s="29" t="s">
        <v>121</v>
      </c>
      <c r="AA190" s="29"/>
      <c r="AB190" s="54" t="s">
        <v>115</v>
      </c>
      <c r="AC190" s="10"/>
      <c r="AD190" s="645" t="s">
        <v>60</v>
      </c>
      <c r="AE190" s="689" t="s">
        <v>1250</v>
      </c>
      <c r="AF190" s="671">
        <v>1</v>
      </c>
      <c r="AG190" s="169">
        <v>0</v>
      </c>
      <c r="AH190" s="388"/>
      <c r="AI190" s="388"/>
    </row>
    <row r="191" spans="1:35" s="40" customFormat="1" x14ac:dyDescent="0.2">
      <c r="A191" s="27" t="s">
        <v>78</v>
      </c>
      <c r="B191" s="10">
        <v>20171023</v>
      </c>
      <c r="C191" s="133"/>
      <c r="D191" s="9">
        <v>5</v>
      </c>
      <c r="E191" s="133">
        <v>3</v>
      </c>
      <c r="F191" s="9"/>
      <c r="G191" s="9"/>
      <c r="H191" s="30" t="s">
        <v>10</v>
      </c>
      <c r="I191" s="10">
        <v>535</v>
      </c>
      <c r="J191" s="10">
        <v>0</v>
      </c>
      <c r="K191" s="9">
        <v>5</v>
      </c>
      <c r="L191" s="9">
        <v>1</v>
      </c>
      <c r="M191" s="9">
        <v>0</v>
      </c>
      <c r="N191" s="30">
        <v>1</v>
      </c>
      <c r="O191" s="9" t="s">
        <v>47</v>
      </c>
      <c r="P191" s="17">
        <f>Cal_012618_12mm!$Q$3</f>
        <v>1.9020155646116339</v>
      </c>
      <c r="Q191" s="58">
        <f>Cal_012618_12mm!$R$3</f>
        <v>0.48423689193917907</v>
      </c>
      <c r="R191" s="13">
        <v>151.1</v>
      </c>
      <c r="S191" s="31">
        <v>92.25</v>
      </c>
      <c r="T191" s="32">
        <v>0.78400000000000003</v>
      </c>
      <c r="U191" s="78">
        <f t="shared" si="12"/>
        <v>150.316</v>
      </c>
      <c r="V191" s="78">
        <f t="shared" si="13"/>
        <v>91.465999999999994</v>
      </c>
      <c r="W191" s="438">
        <f t="shared" si="14"/>
        <v>0.56159159315972274</v>
      </c>
      <c r="X191" s="438">
        <f t="shared" si="15"/>
        <v>0.22572218028915492</v>
      </c>
      <c r="Y191" s="33">
        <v>20180126</v>
      </c>
      <c r="Z191" s="29" t="s">
        <v>135</v>
      </c>
      <c r="AA191" s="29"/>
      <c r="AB191" s="54" t="s">
        <v>115</v>
      </c>
      <c r="AC191" s="10"/>
      <c r="AD191" s="645" t="s">
        <v>60</v>
      </c>
      <c r="AE191" s="689" t="s">
        <v>1250</v>
      </c>
      <c r="AF191" s="671">
        <v>1</v>
      </c>
      <c r="AG191" s="169">
        <v>0</v>
      </c>
      <c r="AH191" s="388"/>
      <c r="AI191" s="388"/>
    </row>
    <row r="192" spans="1:35" s="40" customFormat="1" x14ac:dyDescent="0.2">
      <c r="A192" s="27" t="s">
        <v>78</v>
      </c>
      <c r="B192" s="10">
        <v>20171023</v>
      </c>
      <c r="C192" s="133"/>
      <c r="D192" s="9">
        <v>5</v>
      </c>
      <c r="E192" s="133">
        <v>3</v>
      </c>
      <c r="F192" s="9"/>
      <c r="G192" s="9"/>
      <c r="H192" s="30" t="s">
        <v>11</v>
      </c>
      <c r="I192" s="10">
        <v>535</v>
      </c>
      <c r="J192" s="10">
        <v>0</v>
      </c>
      <c r="K192" s="9">
        <v>5</v>
      </c>
      <c r="L192" s="9">
        <v>1</v>
      </c>
      <c r="M192" s="9">
        <v>0</v>
      </c>
      <c r="N192" s="30">
        <v>1</v>
      </c>
      <c r="O192" s="9" t="s">
        <v>47</v>
      </c>
      <c r="P192" s="17">
        <f>Cal_012618_12mm!$Q$3</f>
        <v>1.9020155646116339</v>
      </c>
      <c r="Q192" s="58">
        <f>Cal_012618_12mm!$R$3</f>
        <v>0.48423689193917907</v>
      </c>
      <c r="R192" s="13">
        <v>150.30000000000001</v>
      </c>
      <c r="S192" s="31">
        <v>95.61</v>
      </c>
      <c r="T192" s="32">
        <v>0.78400000000000003</v>
      </c>
      <c r="U192" s="78">
        <f t="shared" si="12"/>
        <v>149.51600000000002</v>
      </c>
      <c r="V192" s="78">
        <f t="shared" si="13"/>
        <v>94.825999999999993</v>
      </c>
      <c r="W192" s="438">
        <f t="shared" si="14"/>
        <v>0.52189369974350464</v>
      </c>
      <c r="X192" s="438">
        <f t="shared" si="15"/>
        <v>0.29434201495991846</v>
      </c>
      <c r="Y192" s="33">
        <v>20180126</v>
      </c>
      <c r="Z192" s="29" t="s">
        <v>121</v>
      </c>
      <c r="AA192" s="29"/>
      <c r="AB192" s="54" t="s">
        <v>115</v>
      </c>
      <c r="AC192" s="10"/>
      <c r="AD192" s="645" t="s">
        <v>60</v>
      </c>
      <c r="AE192" s="689" t="s">
        <v>1250</v>
      </c>
      <c r="AF192" s="671">
        <v>1</v>
      </c>
      <c r="AG192" s="169">
        <v>0</v>
      </c>
      <c r="AH192" s="388"/>
      <c r="AI192" s="388"/>
    </row>
    <row r="193" spans="1:35" s="40" customFormat="1" x14ac:dyDescent="0.2">
      <c r="A193" s="27" t="s">
        <v>78</v>
      </c>
      <c r="B193" s="10">
        <v>20171023</v>
      </c>
      <c r="C193" s="133"/>
      <c r="D193" s="9">
        <v>5</v>
      </c>
      <c r="E193" s="133">
        <v>4</v>
      </c>
      <c r="F193" s="9"/>
      <c r="G193" s="9"/>
      <c r="H193" s="30" t="s">
        <v>10</v>
      </c>
      <c r="I193" s="10">
        <v>535</v>
      </c>
      <c r="J193" s="10">
        <v>0</v>
      </c>
      <c r="K193" s="9">
        <v>5</v>
      </c>
      <c r="L193" s="9">
        <v>1</v>
      </c>
      <c r="M193" s="9">
        <v>0</v>
      </c>
      <c r="N193" s="30">
        <v>1</v>
      </c>
      <c r="O193" s="9" t="s">
        <v>47</v>
      </c>
      <c r="P193" s="17">
        <f>Cal_012618_12mm!$Q$3</f>
        <v>1.9020155646116339</v>
      </c>
      <c r="Q193" s="58">
        <f>Cal_012618_12mm!$R$3</f>
        <v>0.48423689193917907</v>
      </c>
      <c r="R193" s="13">
        <v>695.2</v>
      </c>
      <c r="S193" s="31">
        <v>408.2</v>
      </c>
      <c r="T193" s="32">
        <v>0.78400000000000003</v>
      </c>
      <c r="U193" s="78">
        <f t="shared" si="12"/>
        <v>694.41600000000005</v>
      </c>
      <c r="V193" s="78">
        <f t="shared" si="13"/>
        <v>407.416</v>
      </c>
      <c r="W193" s="438">
        <f t="shared" si="14"/>
        <v>2.7387729352054451</v>
      </c>
      <c r="X193" s="438">
        <f t="shared" si="15"/>
        <v>0.76815016543794112</v>
      </c>
      <c r="Y193" s="33">
        <v>20180126</v>
      </c>
      <c r="Z193" s="29" t="s">
        <v>135</v>
      </c>
      <c r="AA193" s="29"/>
      <c r="AB193" s="54" t="s">
        <v>115</v>
      </c>
      <c r="AC193" s="10"/>
      <c r="AD193" s="645" t="s">
        <v>60</v>
      </c>
      <c r="AE193" s="689" t="s">
        <v>1250</v>
      </c>
      <c r="AF193" s="671">
        <v>1</v>
      </c>
      <c r="AG193" s="169">
        <v>0</v>
      </c>
      <c r="AH193" s="388"/>
      <c r="AI193" s="388"/>
    </row>
    <row r="194" spans="1:35" s="40" customFormat="1" x14ac:dyDescent="0.2">
      <c r="A194" s="27" t="s">
        <v>78</v>
      </c>
      <c r="B194" s="10">
        <v>20171023</v>
      </c>
      <c r="C194" s="133"/>
      <c r="D194" s="9">
        <v>5</v>
      </c>
      <c r="E194" s="133">
        <v>4</v>
      </c>
      <c r="F194" s="9"/>
      <c r="G194" s="9"/>
      <c r="H194" s="30" t="s">
        <v>11</v>
      </c>
      <c r="I194" s="10">
        <v>535</v>
      </c>
      <c r="J194" s="10">
        <v>0</v>
      </c>
      <c r="K194" s="9">
        <v>5</v>
      </c>
      <c r="L194" s="9">
        <v>1</v>
      </c>
      <c r="M194" s="9">
        <v>0</v>
      </c>
      <c r="N194" s="30">
        <v>1</v>
      </c>
      <c r="O194" s="9" t="s">
        <v>47</v>
      </c>
      <c r="P194" s="17">
        <f>Cal_012618_12mm!$Q$3</f>
        <v>1.9020155646116339</v>
      </c>
      <c r="Q194" s="58">
        <f>Cal_012618_12mm!$R$3</f>
        <v>0.48423689193917907</v>
      </c>
      <c r="R194" s="13">
        <v>730</v>
      </c>
      <c r="S194" s="31">
        <v>428.8</v>
      </c>
      <c r="T194" s="32">
        <v>0.78400000000000003</v>
      </c>
      <c r="U194" s="78">
        <f t="shared" si="12"/>
        <v>729.21600000000001</v>
      </c>
      <c r="V194" s="78">
        <f t="shared" si="13"/>
        <v>428.01600000000002</v>
      </c>
      <c r="W194" s="438">
        <f t="shared" si="14"/>
        <v>2.8742801675396508</v>
      </c>
      <c r="X194" s="438">
        <f t="shared" si="15"/>
        <v>0.80996197770005474</v>
      </c>
      <c r="Y194" s="33">
        <v>20180126</v>
      </c>
      <c r="Z194" s="29" t="s">
        <v>135</v>
      </c>
      <c r="AA194" s="29"/>
      <c r="AB194" s="54" t="s">
        <v>115</v>
      </c>
      <c r="AC194" s="10"/>
      <c r="AD194" s="645" t="s">
        <v>60</v>
      </c>
      <c r="AE194" s="689" t="s">
        <v>1250</v>
      </c>
      <c r="AF194" s="671">
        <v>1</v>
      </c>
      <c r="AG194" s="169">
        <v>0</v>
      </c>
      <c r="AH194" s="388"/>
      <c r="AI194" s="388"/>
    </row>
    <row r="195" spans="1:35" s="40" customFormat="1" x14ac:dyDescent="0.2">
      <c r="A195" s="27" t="s">
        <v>78</v>
      </c>
      <c r="B195" s="10">
        <v>20171023</v>
      </c>
      <c r="C195" s="133"/>
      <c r="D195" s="9">
        <v>5</v>
      </c>
      <c r="E195" s="133">
        <v>6</v>
      </c>
      <c r="F195" s="9"/>
      <c r="G195" s="9"/>
      <c r="H195" s="30" t="s">
        <v>10</v>
      </c>
      <c r="I195" s="10">
        <v>535</v>
      </c>
      <c r="J195" s="10">
        <v>0</v>
      </c>
      <c r="K195" s="9">
        <v>5</v>
      </c>
      <c r="L195" s="9">
        <v>1</v>
      </c>
      <c r="M195" s="9">
        <v>0</v>
      </c>
      <c r="N195" s="30">
        <v>1</v>
      </c>
      <c r="O195" s="9" t="s">
        <v>47</v>
      </c>
      <c r="P195" s="17">
        <f>Cal_012618_12mm!$Q$3</f>
        <v>1.9020155646116339</v>
      </c>
      <c r="Q195" s="58">
        <f>Cal_012618_12mm!$R$3</f>
        <v>0.48423689193917907</v>
      </c>
      <c r="R195" s="13">
        <v>537.79999999999995</v>
      </c>
      <c r="S195" s="31">
        <v>329.2</v>
      </c>
      <c r="T195" s="32">
        <v>0.78400000000000003</v>
      </c>
      <c r="U195" s="78">
        <f t="shared" si="12"/>
        <v>537.01599999999996</v>
      </c>
      <c r="V195" s="78">
        <f t="shared" si="13"/>
        <v>328.416</v>
      </c>
      <c r="W195" s="438">
        <f t="shared" si="14"/>
        <v>1.9906203285151762</v>
      </c>
      <c r="X195" s="438">
        <f t="shared" si="15"/>
        <v>0.83629284382193991</v>
      </c>
      <c r="Y195" s="33">
        <v>20180126</v>
      </c>
      <c r="Z195" s="29" t="s">
        <v>121</v>
      </c>
      <c r="AA195" s="29"/>
      <c r="AB195" s="54" t="s">
        <v>115</v>
      </c>
      <c r="AC195" s="10"/>
      <c r="AD195" s="645" t="s">
        <v>60</v>
      </c>
      <c r="AE195" s="689" t="s">
        <v>1250</v>
      </c>
      <c r="AF195" s="671">
        <v>1</v>
      </c>
      <c r="AG195" s="169">
        <v>0</v>
      </c>
      <c r="AH195" s="388"/>
      <c r="AI195" s="388"/>
    </row>
    <row r="196" spans="1:35" s="40" customFormat="1" x14ac:dyDescent="0.2">
      <c r="A196" s="27" t="s">
        <v>78</v>
      </c>
      <c r="B196" s="10">
        <v>20171023</v>
      </c>
      <c r="C196" s="133"/>
      <c r="D196" s="9">
        <v>5</v>
      </c>
      <c r="E196" s="133">
        <v>6</v>
      </c>
      <c r="F196" s="9"/>
      <c r="G196" s="9"/>
      <c r="H196" s="30" t="s">
        <v>11</v>
      </c>
      <c r="I196" s="10">
        <v>535</v>
      </c>
      <c r="J196" s="10">
        <v>0</v>
      </c>
      <c r="K196" s="9">
        <v>5</v>
      </c>
      <c r="L196" s="9">
        <v>1</v>
      </c>
      <c r="M196" s="9">
        <v>0</v>
      </c>
      <c r="N196" s="30">
        <v>1</v>
      </c>
      <c r="O196" s="9" t="s">
        <v>47</v>
      </c>
      <c r="P196" s="17">
        <f>Cal_012618_12mm!$Q$3</f>
        <v>1.9020155646116339</v>
      </c>
      <c r="Q196" s="58">
        <f>Cal_012618_12mm!$R$3</f>
        <v>0.48423689193917907</v>
      </c>
      <c r="R196" s="13">
        <v>538.6</v>
      </c>
      <c r="S196" s="31">
        <v>329</v>
      </c>
      <c r="T196" s="32">
        <v>0.78400000000000003</v>
      </c>
      <c r="U196" s="78">
        <f t="shared" ref="U196:U206" si="16">(R196-T196)*(L196+M196)/L196</f>
        <v>537.81600000000003</v>
      </c>
      <c r="V196" s="78">
        <f t="shared" ref="V196:V206" si="17">(S196-T196)*(L196+M196)/L196</f>
        <v>328.21600000000001</v>
      </c>
      <c r="W196" s="438">
        <f t="shared" ref="W196:W206" si="18">(Q196*P196/(P196-1)*(U196-V196)*(K196)/I196)/N196</f>
        <v>2.0001630913556139</v>
      </c>
      <c r="X196" s="438">
        <f t="shared" ref="X196:X206" si="19">(Q196*P196/(P196-1)*(P196*V196-U196)*(K196)/I196)/N196</f>
        <v>0.82502853685920818</v>
      </c>
      <c r="Y196" s="33">
        <v>20180126</v>
      </c>
      <c r="Z196" s="29" t="s">
        <v>121</v>
      </c>
      <c r="AA196" s="29"/>
      <c r="AB196" s="54" t="s">
        <v>115</v>
      </c>
      <c r="AC196" s="10"/>
      <c r="AD196" s="645" t="s">
        <v>60</v>
      </c>
      <c r="AE196" s="689" t="s">
        <v>1250</v>
      </c>
      <c r="AF196" s="671">
        <v>1</v>
      </c>
      <c r="AG196" s="169">
        <v>0</v>
      </c>
      <c r="AH196" s="388"/>
      <c r="AI196" s="388"/>
    </row>
    <row r="197" spans="1:35" s="40" customFormat="1" x14ac:dyDescent="0.2">
      <c r="A197" s="27" t="s">
        <v>78</v>
      </c>
      <c r="B197" s="10">
        <v>20171023</v>
      </c>
      <c r="C197" s="133"/>
      <c r="D197" s="9">
        <v>5</v>
      </c>
      <c r="E197" s="133">
        <v>8</v>
      </c>
      <c r="F197" s="9"/>
      <c r="G197" s="9"/>
      <c r="H197" s="30" t="s">
        <v>10</v>
      </c>
      <c r="I197" s="10">
        <v>535</v>
      </c>
      <c r="J197" s="10">
        <v>0</v>
      </c>
      <c r="K197" s="9">
        <v>5</v>
      </c>
      <c r="L197" s="9">
        <v>1</v>
      </c>
      <c r="M197" s="9">
        <v>0</v>
      </c>
      <c r="N197" s="30">
        <v>1</v>
      </c>
      <c r="O197" s="9" t="s">
        <v>47</v>
      </c>
      <c r="P197" s="17">
        <f>Cal_012618_12mm!$Q$3</f>
        <v>1.9020155646116339</v>
      </c>
      <c r="Q197" s="58">
        <f>Cal_012618_12mm!$R$3</f>
        <v>0.48423689193917907</v>
      </c>
      <c r="R197" s="13">
        <v>253</v>
      </c>
      <c r="S197" s="31">
        <v>158.19999999999999</v>
      </c>
      <c r="T197" s="32">
        <v>0.78400000000000003</v>
      </c>
      <c r="U197" s="78">
        <f t="shared" si="16"/>
        <v>252.21600000000001</v>
      </c>
      <c r="V197" s="78">
        <f t="shared" si="17"/>
        <v>157.416</v>
      </c>
      <c r="W197" s="438">
        <f t="shared" si="18"/>
        <v>0.90465391727343614</v>
      </c>
      <c r="X197" s="438">
        <f t="shared" si="19"/>
        <v>0.45033903050200569</v>
      </c>
      <c r="Y197" s="33">
        <v>20180126</v>
      </c>
      <c r="Z197" s="29" t="s">
        <v>135</v>
      </c>
      <c r="AA197" s="29"/>
      <c r="AB197" s="54" t="s">
        <v>115</v>
      </c>
      <c r="AC197" s="10"/>
      <c r="AD197" s="645" t="s">
        <v>60</v>
      </c>
      <c r="AE197" s="689" t="s">
        <v>1250</v>
      </c>
      <c r="AF197" s="671">
        <v>1</v>
      </c>
      <c r="AG197" s="169">
        <v>0</v>
      </c>
      <c r="AH197" s="388"/>
      <c r="AI197" s="388"/>
    </row>
    <row r="198" spans="1:35" s="40" customFormat="1" x14ac:dyDescent="0.2">
      <c r="A198" s="27" t="s">
        <v>78</v>
      </c>
      <c r="B198" s="10">
        <v>20171023</v>
      </c>
      <c r="C198" s="133"/>
      <c r="D198" s="9">
        <v>5</v>
      </c>
      <c r="E198" s="133">
        <v>8</v>
      </c>
      <c r="F198" s="9"/>
      <c r="G198" s="9"/>
      <c r="H198" s="30" t="s">
        <v>11</v>
      </c>
      <c r="I198" s="10">
        <v>535</v>
      </c>
      <c r="J198" s="10">
        <v>0</v>
      </c>
      <c r="K198" s="9">
        <v>5</v>
      </c>
      <c r="L198" s="9">
        <v>1</v>
      </c>
      <c r="M198" s="9">
        <v>0</v>
      </c>
      <c r="N198" s="30">
        <v>1</v>
      </c>
      <c r="O198" s="9" t="s">
        <v>47</v>
      </c>
      <c r="P198" s="17">
        <f>Cal_012618_12mm!$Q$3</f>
        <v>1.9020155646116339</v>
      </c>
      <c r="Q198" s="58">
        <f>Cal_012618_12mm!$R$3</f>
        <v>0.48423689193917907</v>
      </c>
      <c r="R198" s="13">
        <v>249.4</v>
      </c>
      <c r="S198" s="31">
        <v>153.6</v>
      </c>
      <c r="T198" s="32">
        <v>0.78400000000000003</v>
      </c>
      <c r="U198" s="78">
        <f t="shared" si="16"/>
        <v>248.61600000000001</v>
      </c>
      <c r="V198" s="78">
        <f t="shared" si="17"/>
        <v>152.816</v>
      </c>
      <c r="W198" s="438">
        <f t="shared" si="18"/>
        <v>0.91419668011387312</v>
      </c>
      <c r="X198" s="438">
        <f t="shared" si="19"/>
        <v>0.4012007528487983</v>
      </c>
      <c r="Y198" s="33">
        <v>20180126</v>
      </c>
      <c r="Z198" s="29" t="s">
        <v>121</v>
      </c>
      <c r="AA198" s="29"/>
      <c r="AB198" s="54" t="s">
        <v>115</v>
      </c>
      <c r="AC198" s="10"/>
      <c r="AD198" s="645" t="s">
        <v>60</v>
      </c>
      <c r="AE198" s="689" t="s">
        <v>1250</v>
      </c>
      <c r="AF198" s="671">
        <v>1</v>
      </c>
      <c r="AG198" s="169">
        <v>0</v>
      </c>
      <c r="AH198" s="388"/>
      <c r="AI198" s="388"/>
    </row>
    <row r="199" spans="1:35" s="40" customFormat="1" x14ac:dyDescent="0.2">
      <c r="A199" s="27" t="s">
        <v>78</v>
      </c>
      <c r="B199" s="10">
        <v>20171023</v>
      </c>
      <c r="C199" s="133"/>
      <c r="D199" s="9">
        <v>5</v>
      </c>
      <c r="E199" s="133">
        <v>8</v>
      </c>
      <c r="F199" s="9"/>
      <c r="G199" s="9"/>
      <c r="H199" s="30" t="s">
        <v>10</v>
      </c>
      <c r="I199" s="10">
        <v>595</v>
      </c>
      <c r="J199" s="10">
        <v>10</v>
      </c>
      <c r="K199" s="9">
        <v>5</v>
      </c>
      <c r="L199" s="9">
        <v>1</v>
      </c>
      <c r="M199" s="9">
        <v>0</v>
      </c>
      <c r="N199" s="30">
        <v>1</v>
      </c>
      <c r="O199" s="9" t="s">
        <v>47</v>
      </c>
      <c r="P199" s="17">
        <f>Cal_012618_12mm!$Q$3</f>
        <v>1.9020155646116339</v>
      </c>
      <c r="Q199" s="58">
        <f>Cal_012618_12mm!$R$3</f>
        <v>0.48423689193917907</v>
      </c>
      <c r="R199" s="13">
        <v>272.60000000000002</v>
      </c>
      <c r="S199" s="31">
        <v>169</v>
      </c>
      <c r="T199" s="32">
        <v>0.78400000000000003</v>
      </c>
      <c r="U199" s="78">
        <f t="shared" si="16"/>
        <v>271.81600000000003</v>
      </c>
      <c r="V199" s="78">
        <f t="shared" si="17"/>
        <v>168.21600000000001</v>
      </c>
      <c r="W199" s="438">
        <f t="shared" si="18"/>
        <v>0.88893642553624574</v>
      </c>
      <c r="X199" s="438">
        <f t="shared" si="19"/>
        <v>0.41300750177962853</v>
      </c>
      <c r="Y199" s="33">
        <v>20180126</v>
      </c>
      <c r="Z199" s="29" t="s">
        <v>121</v>
      </c>
      <c r="AA199" s="29"/>
      <c r="AB199" s="54" t="s">
        <v>115</v>
      </c>
      <c r="AC199" s="10"/>
      <c r="AD199" s="645" t="s">
        <v>60</v>
      </c>
      <c r="AE199" s="689" t="s">
        <v>1250</v>
      </c>
      <c r="AF199" s="671">
        <v>3</v>
      </c>
      <c r="AG199" s="169">
        <v>1</v>
      </c>
      <c r="AH199" s="388" t="s">
        <v>710</v>
      </c>
      <c r="AI199" s="388"/>
    </row>
    <row r="200" spans="1:35" s="40" customFormat="1" x14ac:dyDescent="0.2">
      <c r="A200" s="27" t="s">
        <v>78</v>
      </c>
      <c r="B200" s="10">
        <v>20171023</v>
      </c>
      <c r="C200" s="133"/>
      <c r="D200" s="9">
        <v>5</v>
      </c>
      <c r="E200" s="133">
        <v>8</v>
      </c>
      <c r="F200" s="9"/>
      <c r="G200" s="9"/>
      <c r="H200" s="30" t="s">
        <v>11</v>
      </c>
      <c r="I200" s="10">
        <v>595</v>
      </c>
      <c r="J200" s="10">
        <v>10</v>
      </c>
      <c r="K200" s="9">
        <v>5</v>
      </c>
      <c r="L200" s="9">
        <v>1</v>
      </c>
      <c r="M200" s="9">
        <v>0</v>
      </c>
      <c r="N200" s="30">
        <v>1</v>
      </c>
      <c r="O200" s="9" t="s">
        <v>47</v>
      </c>
      <c r="P200" s="17">
        <f>Cal_012618_12mm!$Q$3</f>
        <v>1.9020155646116339</v>
      </c>
      <c r="Q200" s="58">
        <f>Cal_012618_12mm!$R$3</f>
        <v>0.48423689193917907</v>
      </c>
      <c r="R200" s="13">
        <v>230</v>
      </c>
      <c r="S200" s="31">
        <v>146.69999999999999</v>
      </c>
      <c r="T200" s="32">
        <v>0.78400000000000003</v>
      </c>
      <c r="U200" s="78">
        <f t="shared" si="16"/>
        <v>229.21600000000001</v>
      </c>
      <c r="V200" s="78">
        <f t="shared" si="17"/>
        <v>145.916</v>
      </c>
      <c r="W200" s="438">
        <f t="shared" si="18"/>
        <v>0.71475293674873797</v>
      </c>
      <c r="X200" s="438">
        <f t="shared" si="19"/>
        <v>0.41459534223912919</v>
      </c>
      <c r="Y200" s="33">
        <v>20180126</v>
      </c>
      <c r="Z200" s="29" t="s">
        <v>135</v>
      </c>
      <c r="AA200" s="29"/>
      <c r="AB200" s="54" t="s">
        <v>115</v>
      </c>
      <c r="AC200" s="10"/>
      <c r="AD200" s="645" t="s">
        <v>60</v>
      </c>
      <c r="AE200" s="689" t="s">
        <v>1250</v>
      </c>
      <c r="AF200" s="671">
        <v>3</v>
      </c>
      <c r="AG200" s="169">
        <v>1</v>
      </c>
      <c r="AH200" s="388" t="s">
        <v>710</v>
      </c>
      <c r="AI200" s="388"/>
    </row>
    <row r="201" spans="1:35" s="41" customFormat="1" x14ac:dyDescent="0.2">
      <c r="A201" s="55" t="s">
        <v>78</v>
      </c>
      <c r="B201" s="57">
        <v>20171024</v>
      </c>
      <c r="C201" s="133"/>
      <c r="D201" s="33">
        <v>6</v>
      </c>
      <c r="E201" s="133">
        <v>1</v>
      </c>
      <c r="F201" s="33"/>
      <c r="G201" s="33"/>
      <c r="H201" s="56" t="s">
        <v>10</v>
      </c>
      <c r="I201" s="57">
        <v>535</v>
      </c>
      <c r="J201" s="57">
        <v>0</v>
      </c>
      <c r="K201" s="33">
        <v>5</v>
      </c>
      <c r="L201" s="33">
        <v>1</v>
      </c>
      <c r="M201" s="33">
        <v>0</v>
      </c>
      <c r="N201" s="56">
        <v>1</v>
      </c>
      <c r="O201" s="33" t="s">
        <v>47</v>
      </c>
      <c r="P201" s="58">
        <f>Cal_012618_12mm!$Q$3</f>
        <v>1.9020155646116339</v>
      </c>
      <c r="Q201" s="58">
        <f>Cal_012618_12mm!$R$3</f>
        <v>0.48423689193917907</v>
      </c>
      <c r="R201" s="59">
        <v>541.5</v>
      </c>
      <c r="S201" s="60">
        <v>334.7</v>
      </c>
      <c r="T201" s="61">
        <v>0.78400000000000003</v>
      </c>
      <c r="U201" s="78">
        <f t="shared" si="16"/>
        <v>540.71600000000001</v>
      </c>
      <c r="V201" s="78">
        <f t="shared" si="17"/>
        <v>333.916</v>
      </c>
      <c r="W201" s="438">
        <f t="shared" si="18"/>
        <v>1.97344335540239</v>
      </c>
      <c r="X201" s="438">
        <f t="shared" si="19"/>
        <v>0.90081228029782034</v>
      </c>
      <c r="Y201" s="33">
        <v>20180126</v>
      </c>
      <c r="Z201" s="29" t="s">
        <v>121</v>
      </c>
      <c r="AA201" s="29"/>
      <c r="AB201" s="54" t="s">
        <v>115</v>
      </c>
      <c r="AC201" s="57"/>
      <c r="AD201" s="646" t="s">
        <v>60</v>
      </c>
      <c r="AE201" s="689" t="s">
        <v>1250</v>
      </c>
      <c r="AF201" s="672">
        <v>1</v>
      </c>
      <c r="AG201" s="169">
        <v>0</v>
      </c>
      <c r="AH201" s="389"/>
      <c r="AI201" s="389"/>
    </row>
    <row r="202" spans="1:35" s="41" customFormat="1" x14ac:dyDescent="0.2">
      <c r="A202" s="55" t="s">
        <v>78</v>
      </c>
      <c r="B202" s="57">
        <v>20171024</v>
      </c>
      <c r="C202" s="133"/>
      <c r="D202" s="33">
        <v>6</v>
      </c>
      <c r="E202" s="133">
        <v>1</v>
      </c>
      <c r="F202" s="33"/>
      <c r="G202" s="33"/>
      <c r="H202" s="56" t="s">
        <v>11</v>
      </c>
      <c r="I202" s="57">
        <v>535</v>
      </c>
      <c r="J202" s="57">
        <v>0</v>
      </c>
      <c r="K202" s="33">
        <v>5</v>
      </c>
      <c r="L202" s="33">
        <v>1</v>
      </c>
      <c r="M202" s="33">
        <v>0</v>
      </c>
      <c r="N202" s="56">
        <v>1</v>
      </c>
      <c r="O202" s="33" t="s">
        <v>47</v>
      </c>
      <c r="P202" s="58">
        <f>Cal_012618_12mm!$Q$3</f>
        <v>1.9020155646116339</v>
      </c>
      <c r="Q202" s="58">
        <f>Cal_012618_12mm!$R$3</f>
        <v>0.48423689193917907</v>
      </c>
      <c r="R202" s="59">
        <v>532.1</v>
      </c>
      <c r="S202" s="60">
        <v>322.2</v>
      </c>
      <c r="T202" s="61">
        <v>0.66032999999999997</v>
      </c>
      <c r="U202" s="78">
        <f t="shared" si="16"/>
        <v>531.43966999999998</v>
      </c>
      <c r="V202" s="78">
        <f t="shared" si="17"/>
        <v>321.53967</v>
      </c>
      <c r="W202" s="438">
        <f t="shared" si="18"/>
        <v>2.0030259202077443</v>
      </c>
      <c r="X202" s="438">
        <f t="shared" si="19"/>
        <v>0.76469772465708907</v>
      </c>
      <c r="Y202" s="33">
        <v>20180126</v>
      </c>
      <c r="Z202" s="29" t="s">
        <v>125</v>
      </c>
      <c r="AA202" s="29"/>
      <c r="AB202" s="54" t="s">
        <v>115</v>
      </c>
      <c r="AC202" s="57"/>
      <c r="AD202" s="646" t="s">
        <v>60</v>
      </c>
      <c r="AE202" s="689" t="s">
        <v>1250</v>
      </c>
      <c r="AF202" s="672">
        <v>1</v>
      </c>
      <c r="AG202" s="169">
        <v>0</v>
      </c>
      <c r="AH202" s="389"/>
      <c r="AI202" s="389"/>
    </row>
    <row r="203" spans="1:35" s="41" customFormat="1" x14ac:dyDescent="0.2">
      <c r="A203" s="55" t="s">
        <v>78</v>
      </c>
      <c r="B203" s="57">
        <v>20171024</v>
      </c>
      <c r="C203" s="133"/>
      <c r="D203" s="33">
        <v>6</v>
      </c>
      <c r="E203" s="133">
        <v>2</v>
      </c>
      <c r="F203" s="33"/>
      <c r="G203" s="33"/>
      <c r="H203" s="56" t="s">
        <v>10</v>
      </c>
      <c r="I203" s="57">
        <v>535</v>
      </c>
      <c r="J203" s="57">
        <v>0</v>
      </c>
      <c r="K203" s="33">
        <v>5</v>
      </c>
      <c r="L203" s="33">
        <v>1</v>
      </c>
      <c r="M203" s="33">
        <v>0</v>
      </c>
      <c r="N203" s="56">
        <v>1</v>
      </c>
      <c r="O203" s="33" t="s">
        <v>47</v>
      </c>
      <c r="P203" s="58">
        <f>Cal_012618_12mm!$Q$3</f>
        <v>1.9020155646116339</v>
      </c>
      <c r="Q203" s="58">
        <f>Cal_012618_12mm!$R$3</f>
        <v>0.48423689193917907</v>
      </c>
      <c r="R203" s="59">
        <v>530</v>
      </c>
      <c r="S203" s="60">
        <v>331.6</v>
      </c>
      <c r="T203" s="61">
        <v>0.66032999999999997</v>
      </c>
      <c r="U203" s="78">
        <f t="shared" si="16"/>
        <v>529.33966999999996</v>
      </c>
      <c r="V203" s="78">
        <f t="shared" si="17"/>
        <v>330.93967000000004</v>
      </c>
      <c r="W203" s="438">
        <f t="shared" si="18"/>
        <v>1.8932841475427173</v>
      </c>
      <c r="X203" s="438">
        <f t="shared" si="19"/>
        <v>0.95535207106995135</v>
      </c>
      <c r="Y203" s="33">
        <v>20180126</v>
      </c>
      <c r="Z203" s="29" t="s">
        <v>125</v>
      </c>
      <c r="AA203" s="29"/>
      <c r="AB203" s="54" t="s">
        <v>115</v>
      </c>
      <c r="AC203" s="57"/>
      <c r="AD203" s="646" t="s">
        <v>60</v>
      </c>
      <c r="AE203" s="689" t="s">
        <v>1250</v>
      </c>
      <c r="AF203" s="672">
        <v>1</v>
      </c>
      <c r="AG203" s="169">
        <v>0</v>
      </c>
      <c r="AH203" s="389"/>
      <c r="AI203" s="389"/>
    </row>
    <row r="204" spans="1:35" s="41" customFormat="1" x14ac:dyDescent="0.2">
      <c r="A204" s="55" t="s">
        <v>78</v>
      </c>
      <c r="B204" s="57">
        <v>20171024</v>
      </c>
      <c r="C204" s="133"/>
      <c r="D204" s="33">
        <v>6</v>
      </c>
      <c r="E204" s="133">
        <v>2</v>
      </c>
      <c r="F204" s="33"/>
      <c r="G204" s="33"/>
      <c r="H204" s="56" t="s">
        <v>11</v>
      </c>
      <c r="I204" s="57">
        <v>535</v>
      </c>
      <c r="J204" s="57">
        <v>0</v>
      </c>
      <c r="K204" s="33">
        <v>5</v>
      </c>
      <c r="L204" s="33">
        <v>1</v>
      </c>
      <c r="M204" s="33">
        <v>0</v>
      </c>
      <c r="N204" s="56">
        <v>1</v>
      </c>
      <c r="O204" s="33" t="s">
        <v>47</v>
      </c>
      <c r="P204" s="58">
        <f>Cal_012618_12mm!$Q$3</f>
        <v>1.9020155646116339</v>
      </c>
      <c r="Q204" s="58">
        <f>Cal_012618_12mm!$R$3</f>
        <v>0.48423689193917907</v>
      </c>
      <c r="R204" s="59">
        <v>546.5</v>
      </c>
      <c r="S204" s="60">
        <v>343.7</v>
      </c>
      <c r="T204" s="61">
        <v>0.66032999999999997</v>
      </c>
      <c r="U204" s="78">
        <f t="shared" si="16"/>
        <v>545.83966999999996</v>
      </c>
      <c r="V204" s="78">
        <f t="shared" si="17"/>
        <v>343.03967</v>
      </c>
      <c r="W204" s="438">
        <f t="shared" si="18"/>
        <v>1.9352723040406412</v>
      </c>
      <c r="X204" s="438">
        <f t="shared" si="19"/>
        <v>1.0175173339708368</v>
      </c>
      <c r="Y204" s="33">
        <v>20180126</v>
      </c>
      <c r="Z204" s="29" t="s">
        <v>125</v>
      </c>
      <c r="AA204" s="29"/>
      <c r="AB204" s="54" t="s">
        <v>115</v>
      </c>
      <c r="AC204" s="57"/>
      <c r="AD204" s="646" t="s">
        <v>60</v>
      </c>
      <c r="AE204" s="689" t="s">
        <v>1250</v>
      </c>
      <c r="AF204" s="672">
        <v>1</v>
      </c>
      <c r="AG204" s="169">
        <v>0</v>
      </c>
      <c r="AH204" s="389"/>
      <c r="AI204" s="389"/>
    </row>
    <row r="205" spans="1:35" s="41" customFormat="1" x14ac:dyDescent="0.2">
      <c r="A205" s="55" t="s">
        <v>78</v>
      </c>
      <c r="B205" s="57">
        <v>20171024</v>
      </c>
      <c r="C205" s="133"/>
      <c r="D205" s="33">
        <v>6</v>
      </c>
      <c r="E205" s="133">
        <v>3</v>
      </c>
      <c r="F205" s="33"/>
      <c r="G205" s="33"/>
      <c r="H205" s="56" t="s">
        <v>10</v>
      </c>
      <c r="I205" s="57">
        <v>535</v>
      </c>
      <c r="J205" s="57">
        <v>0</v>
      </c>
      <c r="K205" s="33">
        <v>5</v>
      </c>
      <c r="L205" s="33">
        <v>1</v>
      </c>
      <c r="M205" s="33">
        <v>0</v>
      </c>
      <c r="N205" s="56">
        <v>1</v>
      </c>
      <c r="O205" s="33" t="s">
        <v>47</v>
      </c>
      <c r="P205" s="58">
        <f>Cal_012618_12mm!$Q$3</f>
        <v>1.9020155646116339</v>
      </c>
      <c r="Q205" s="58">
        <f>Cal_012618_12mm!$R$3</f>
        <v>0.48423689193917907</v>
      </c>
      <c r="R205" s="59">
        <v>311.60000000000002</v>
      </c>
      <c r="S205" s="60">
        <v>199.7</v>
      </c>
      <c r="T205" s="61">
        <v>0.78400000000000003</v>
      </c>
      <c r="U205" s="78">
        <f t="shared" si="16"/>
        <v>310.81600000000003</v>
      </c>
      <c r="V205" s="78">
        <f t="shared" si="17"/>
        <v>198.916</v>
      </c>
      <c r="W205" s="438">
        <f t="shared" si="18"/>
        <v>1.0678351618449107</v>
      </c>
      <c r="X205" s="438">
        <f t="shared" si="19"/>
        <v>0.64437819130660989</v>
      </c>
      <c r="Y205" s="33">
        <v>20180126</v>
      </c>
      <c r="Z205" s="29" t="s">
        <v>135</v>
      </c>
      <c r="AA205" s="29"/>
      <c r="AB205" s="54" t="s">
        <v>115</v>
      </c>
      <c r="AC205" s="57"/>
      <c r="AD205" s="646" t="s">
        <v>60</v>
      </c>
      <c r="AE205" s="689" t="s">
        <v>1250</v>
      </c>
      <c r="AF205" s="672">
        <v>1</v>
      </c>
      <c r="AG205" s="169">
        <v>0</v>
      </c>
      <c r="AH205" s="389"/>
      <c r="AI205" s="389"/>
    </row>
    <row r="206" spans="1:35" s="41" customFormat="1" x14ac:dyDescent="0.2">
      <c r="A206" s="55" t="s">
        <v>78</v>
      </c>
      <c r="B206" s="57">
        <v>20171024</v>
      </c>
      <c r="C206" s="133"/>
      <c r="D206" s="33">
        <v>6</v>
      </c>
      <c r="E206" s="133">
        <v>3</v>
      </c>
      <c r="F206" s="33"/>
      <c r="G206" s="33"/>
      <c r="H206" s="56" t="s">
        <v>11</v>
      </c>
      <c r="I206" s="57">
        <v>535</v>
      </c>
      <c r="J206" s="57">
        <v>0</v>
      </c>
      <c r="K206" s="33">
        <v>5</v>
      </c>
      <c r="L206" s="33">
        <v>1</v>
      </c>
      <c r="M206" s="33">
        <v>0</v>
      </c>
      <c r="N206" s="56">
        <v>1</v>
      </c>
      <c r="O206" s="33" t="s">
        <v>47</v>
      </c>
      <c r="P206" s="58">
        <f>Cal_012618_12mm!$Q$3</f>
        <v>1.9020155646116339</v>
      </c>
      <c r="Q206" s="58">
        <f>Cal_012618_12mm!$R$3</f>
        <v>0.48423689193917907</v>
      </c>
      <c r="R206" s="59">
        <v>328.4</v>
      </c>
      <c r="S206" s="60">
        <v>207</v>
      </c>
      <c r="T206" s="61">
        <v>0.78400000000000003</v>
      </c>
      <c r="U206" s="78">
        <f t="shared" si="16"/>
        <v>327.61599999999999</v>
      </c>
      <c r="V206" s="78">
        <f t="shared" si="17"/>
        <v>206.21600000000001</v>
      </c>
      <c r="W206" s="438">
        <f t="shared" si="18"/>
        <v>1.1584914088290623</v>
      </c>
      <c r="X206" s="438">
        <f t="shared" si="19"/>
        <v>0.61655830478620233</v>
      </c>
      <c r="Y206" s="33">
        <v>20180126</v>
      </c>
      <c r="Z206" s="29" t="s">
        <v>135</v>
      </c>
      <c r="AA206" s="29"/>
      <c r="AB206" s="54" t="s">
        <v>115</v>
      </c>
      <c r="AC206" s="57"/>
      <c r="AD206" s="646" t="s">
        <v>60</v>
      </c>
      <c r="AE206" s="689" t="s">
        <v>1250</v>
      </c>
      <c r="AF206" s="672">
        <v>1</v>
      </c>
      <c r="AG206" s="169">
        <v>0</v>
      </c>
      <c r="AH206" s="389"/>
      <c r="AI206" s="389"/>
    </row>
    <row r="207" spans="1:35" s="41" customFormat="1" x14ac:dyDescent="0.2">
      <c r="A207" s="55" t="s">
        <v>78</v>
      </c>
      <c r="B207" s="57">
        <v>20171024</v>
      </c>
      <c r="C207" s="133"/>
      <c r="D207" s="33">
        <v>6</v>
      </c>
      <c r="E207" s="133">
        <v>3</v>
      </c>
      <c r="F207" s="33"/>
      <c r="G207" s="33"/>
      <c r="H207" s="30" t="s">
        <v>10</v>
      </c>
      <c r="I207" s="57">
        <v>595</v>
      </c>
      <c r="J207" s="10">
        <v>10</v>
      </c>
      <c r="K207" s="33">
        <v>5</v>
      </c>
      <c r="L207" s="33"/>
      <c r="M207" s="33">
        <v>0</v>
      </c>
      <c r="N207" s="56">
        <v>1</v>
      </c>
      <c r="O207" s="33" t="s">
        <v>47</v>
      </c>
      <c r="P207" s="58">
        <f>Cal_012618_12mm!$Q$3</f>
        <v>1.9020155646116339</v>
      </c>
      <c r="Q207" s="58">
        <f>Cal_012618_12mm!$R$3</f>
        <v>0.48423689193917907</v>
      </c>
      <c r="R207" s="59">
        <v>247.6</v>
      </c>
      <c r="S207" s="60"/>
      <c r="T207" s="61">
        <v>0.78400000000000003</v>
      </c>
      <c r="U207" s="78" t="e">
        <f>(R207-T207)*(L207+M207)/L207</f>
        <v>#DIV/0!</v>
      </c>
      <c r="V207" s="78" t="e">
        <f>(S207-T207)*(L207+M207)/L207</f>
        <v>#DIV/0!</v>
      </c>
      <c r="W207" s="438" t="e">
        <f>(Q207*P207/(P207-1)*(U207-V207)*(K207)/I207)/N207</f>
        <v>#DIV/0!</v>
      </c>
      <c r="X207" s="438" t="e">
        <f>(Q207*P207/(P207-1)*(P207*V207-U207)*(K207)/I207)/N207</f>
        <v>#DIV/0!</v>
      </c>
      <c r="Y207" s="33">
        <v>20180126</v>
      </c>
      <c r="Z207" s="29" t="s">
        <v>121</v>
      </c>
      <c r="AA207" s="29"/>
      <c r="AB207" s="54" t="s">
        <v>115</v>
      </c>
      <c r="AC207" s="57"/>
      <c r="AD207" s="646" t="s">
        <v>60</v>
      </c>
      <c r="AE207" s="689" t="s">
        <v>1250</v>
      </c>
      <c r="AF207" s="672">
        <v>9</v>
      </c>
      <c r="AG207" s="169">
        <v>0</v>
      </c>
      <c r="AH207" s="389" t="s">
        <v>138</v>
      </c>
      <c r="AI207" s="389"/>
    </row>
    <row r="208" spans="1:35" s="41" customFormat="1" x14ac:dyDescent="0.2">
      <c r="A208" s="55" t="s">
        <v>78</v>
      </c>
      <c r="B208" s="57">
        <v>20171024</v>
      </c>
      <c r="C208" s="133"/>
      <c r="D208" s="33">
        <v>6</v>
      </c>
      <c r="E208" s="133">
        <v>3</v>
      </c>
      <c r="F208" s="33"/>
      <c r="G208" s="33"/>
      <c r="H208" s="30" t="s">
        <v>11</v>
      </c>
      <c r="I208" s="57">
        <v>595</v>
      </c>
      <c r="J208" s="10">
        <v>10</v>
      </c>
      <c r="K208" s="33">
        <v>5</v>
      </c>
      <c r="L208" s="33">
        <v>1</v>
      </c>
      <c r="M208" s="33">
        <v>0</v>
      </c>
      <c r="N208" s="56">
        <v>1</v>
      </c>
      <c r="O208" s="33" t="s">
        <v>47</v>
      </c>
      <c r="P208" s="58">
        <f>Cal_012618_12mm!$Q$3</f>
        <v>1.9020155646116339</v>
      </c>
      <c r="Q208" s="58">
        <f>Cal_012618_12mm!$R$3</f>
        <v>0.48423689193917907</v>
      </c>
      <c r="R208" s="59">
        <v>286.8</v>
      </c>
      <c r="S208" s="60">
        <v>186.3</v>
      </c>
      <c r="T208" s="61">
        <v>0.66032999999999997</v>
      </c>
      <c r="U208" s="78">
        <f>(R208-T208)*(L208+M208)/L208</f>
        <v>286.13967000000002</v>
      </c>
      <c r="V208" s="78">
        <f>(S208-T208)*(L208+M208)/L208</f>
        <v>185.63967000000002</v>
      </c>
      <c r="W208" s="438">
        <f>(Q208*P208/(P208-1)*(U208-V208)*(K208)/I208)/N208</f>
        <v>0.86233697650958174</v>
      </c>
      <c r="X208" s="438">
        <f>(Q208*P208/(P208-1)*(P208*V208-U208)*(K208)/I208)/N208</f>
        <v>0.57446119385128092</v>
      </c>
      <c r="Y208" s="33">
        <v>20180126</v>
      </c>
      <c r="Z208" s="29" t="s">
        <v>125</v>
      </c>
      <c r="AA208" s="29"/>
      <c r="AB208" s="54" t="s">
        <v>115</v>
      </c>
      <c r="AC208" s="57"/>
      <c r="AD208" s="646" t="s">
        <v>60</v>
      </c>
      <c r="AE208" s="689" t="s">
        <v>1250</v>
      </c>
      <c r="AF208" s="672">
        <v>1</v>
      </c>
      <c r="AG208" s="169">
        <v>0</v>
      </c>
      <c r="AH208" s="389"/>
      <c r="AI208" s="389"/>
    </row>
    <row r="209" spans="1:35" s="40" customFormat="1" x14ac:dyDescent="0.2">
      <c r="A209" s="27" t="s">
        <v>78</v>
      </c>
      <c r="B209" s="10">
        <v>20171024</v>
      </c>
      <c r="C209" s="133"/>
      <c r="D209" s="9">
        <v>8</v>
      </c>
      <c r="E209" s="133">
        <v>3</v>
      </c>
      <c r="F209" s="9"/>
      <c r="G209" s="9"/>
      <c r="H209" s="30" t="s">
        <v>10</v>
      </c>
      <c r="I209" s="10">
        <v>535</v>
      </c>
      <c r="J209" s="10">
        <v>0</v>
      </c>
      <c r="K209" s="9">
        <v>5</v>
      </c>
      <c r="L209" s="9">
        <v>1</v>
      </c>
      <c r="M209" s="9">
        <v>0</v>
      </c>
      <c r="N209" s="30">
        <v>1</v>
      </c>
      <c r="O209" s="9" t="s">
        <v>47</v>
      </c>
      <c r="P209" s="17">
        <f>Cal_012618_12mm!$Q$3</f>
        <v>1.9020155646116339</v>
      </c>
      <c r="Q209" s="58">
        <f>Cal_012618_12mm!$R$3</f>
        <v>0.48423689193917907</v>
      </c>
      <c r="R209" s="13">
        <v>150.19999999999999</v>
      </c>
      <c r="S209" s="31">
        <v>101.5</v>
      </c>
      <c r="T209" s="32">
        <v>0.78400000000000003</v>
      </c>
      <c r="U209" s="78">
        <f>(R209-T209)*(L209+M209)/L209</f>
        <v>149.416</v>
      </c>
      <c r="V209" s="78">
        <f>(S209-T209)*(L209+M209)/L209</f>
        <v>100.71599999999999</v>
      </c>
      <c r="W209" s="438">
        <f>(Q209*P209/(P209-1)*(U209-V209)*(K209)/I209)/N209</f>
        <v>0.46473255032928623</v>
      </c>
      <c r="X209" s="438">
        <f>(Q209*P209/(P209-1)*(P209*V209-U209)*(K209)/I209)/N209</f>
        <v>0.40220263877570539</v>
      </c>
      <c r="Y209" s="33">
        <v>20180126</v>
      </c>
      <c r="Z209" s="29" t="s">
        <v>135</v>
      </c>
      <c r="AA209" s="29"/>
      <c r="AB209" s="54" t="s">
        <v>115</v>
      </c>
      <c r="AC209" s="10"/>
      <c r="AD209" s="645" t="s">
        <v>60</v>
      </c>
      <c r="AE209" s="689" t="s">
        <v>1250</v>
      </c>
      <c r="AF209" s="671">
        <v>3</v>
      </c>
      <c r="AG209" s="169">
        <v>1</v>
      </c>
      <c r="AH209" s="388" t="s">
        <v>711</v>
      </c>
      <c r="AI209" s="388"/>
    </row>
    <row r="210" spans="1:35" s="40" customFormat="1" x14ac:dyDescent="0.2">
      <c r="A210" s="27" t="s">
        <v>78</v>
      </c>
      <c r="B210" s="10">
        <v>20171024</v>
      </c>
      <c r="C210" s="133"/>
      <c r="D210" s="9">
        <v>8</v>
      </c>
      <c r="E210" s="133">
        <v>3</v>
      </c>
      <c r="F210" s="9"/>
      <c r="G210" s="9"/>
      <c r="H210" s="30" t="s">
        <v>11</v>
      </c>
      <c r="I210" s="10">
        <v>535</v>
      </c>
      <c r="J210" s="10">
        <v>0</v>
      </c>
      <c r="K210" s="9">
        <v>5</v>
      </c>
      <c r="L210" s="9">
        <v>1</v>
      </c>
      <c r="M210" s="9">
        <v>0</v>
      </c>
      <c r="N210" s="30">
        <v>1</v>
      </c>
      <c r="O210" s="9" t="s">
        <v>47</v>
      </c>
      <c r="P210" s="17">
        <f>Cal_012618_12mm!$Q$3</f>
        <v>1.9020155646116339</v>
      </c>
      <c r="Q210" s="58">
        <f>Cal_012618_12mm!$R$3</f>
        <v>0.48423689193917907</v>
      </c>
      <c r="R210" s="13">
        <v>208.8</v>
      </c>
      <c r="S210" s="31">
        <v>134.6</v>
      </c>
      <c r="T210" s="32">
        <v>0.78400000000000003</v>
      </c>
      <c r="U210" s="78">
        <f>(R210-T210)*(L210+M210)/L210</f>
        <v>208.01600000000002</v>
      </c>
      <c r="V210" s="78">
        <f>(S210-T210)*(L210+M210)/L210</f>
        <v>133.816</v>
      </c>
      <c r="W210" s="438">
        <f>(Q210*P210/(P210-1)*(U210-V210)*(K210)/I210)/N210</f>
        <v>0.70807300276043206</v>
      </c>
      <c r="X210" s="438">
        <f>(Q210*P210/(P210-1)*(P210*V210-U210)*(K210)/I210)/N210</f>
        <v>0.44377773858427538</v>
      </c>
      <c r="Y210" s="33">
        <v>20180126</v>
      </c>
      <c r="Z210" s="29" t="s">
        <v>135</v>
      </c>
      <c r="AA210" s="29"/>
      <c r="AB210" s="54" t="s">
        <v>115</v>
      </c>
      <c r="AC210" s="10"/>
      <c r="AD210" s="645" t="s">
        <v>60</v>
      </c>
      <c r="AE210" s="689" t="s">
        <v>1250</v>
      </c>
      <c r="AF210" s="671">
        <v>3</v>
      </c>
      <c r="AG210" s="169">
        <v>1</v>
      </c>
      <c r="AH210" s="388" t="s">
        <v>711</v>
      </c>
      <c r="AI210" s="388"/>
    </row>
    <row r="211" spans="1:35" s="40" customFormat="1" x14ac:dyDescent="0.2">
      <c r="A211" s="27" t="s">
        <v>78</v>
      </c>
      <c r="B211" s="10">
        <v>20171024</v>
      </c>
      <c r="C211" s="133"/>
      <c r="D211" s="9">
        <v>8</v>
      </c>
      <c r="E211" s="133">
        <v>4</v>
      </c>
      <c r="F211" s="9"/>
      <c r="G211" s="9"/>
      <c r="H211" s="30" t="s">
        <v>10</v>
      </c>
      <c r="I211" s="10">
        <v>535</v>
      </c>
      <c r="J211" s="10">
        <v>0</v>
      </c>
      <c r="K211" s="9">
        <v>10</v>
      </c>
      <c r="L211" s="9">
        <v>1</v>
      </c>
      <c r="M211" s="9">
        <v>0</v>
      </c>
      <c r="N211" s="30">
        <v>1</v>
      </c>
      <c r="O211" s="9" t="s">
        <v>47</v>
      </c>
      <c r="P211" s="17">
        <f>Cal_012618_12mm!$Q$3</f>
        <v>1.9020155646116339</v>
      </c>
      <c r="Q211" s="58">
        <f>Cal_012618_12mm!$R$3</f>
        <v>0.48423689193917907</v>
      </c>
      <c r="R211" s="13">
        <v>355.5</v>
      </c>
      <c r="S211" s="31">
        <v>219.9</v>
      </c>
      <c r="T211" s="32">
        <v>0.78400000000000003</v>
      </c>
      <c r="U211" s="78">
        <f t="shared" ref="U211:U214" si="20">(R211-T211)*(L211+M211)/L211</f>
        <v>354.71600000000001</v>
      </c>
      <c r="V211" s="78">
        <f t="shared" ref="V211:V214" si="21">(S211-T211)*(L211+M211)/L211</f>
        <v>219.11600000000001</v>
      </c>
      <c r="W211" s="438">
        <f t="shared" ref="W211:W214" si="22">(Q211*P211/(P211-1)*(U211-V211)*(K211)/I211)/N211</f>
        <v>2.5879972823265378</v>
      </c>
      <c r="X211" s="438">
        <f t="shared" ref="X211:X214" si="23">(Q211*P211/(P211-1)*(P211*V211-U211)*(K211)/I211)/N211</f>
        <v>1.1841813366799625</v>
      </c>
      <c r="Y211" s="33">
        <v>20180126</v>
      </c>
      <c r="Z211" s="29" t="s">
        <v>121</v>
      </c>
      <c r="AA211" s="29"/>
      <c r="AB211" s="54" t="s">
        <v>115</v>
      </c>
      <c r="AC211" s="10"/>
      <c r="AD211" s="645" t="s">
        <v>60</v>
      </c>
      <c r="AE211" s="689" t="s">
        <v>1250</v>
      </c>
      <c r="AF211" s="671">
        <v>1</v>
      </c>
      <c r="AG211" s="169">
        <v>0</v>
      </c>
      <c r="AH211" s="388"/>
      <c r="AI211" s="388"/>
    </row>
    <row r="212" spans="1:35" s="40" customFormat="1" x14ac:dyDescent="0.2">
      <c r="A212" s="27" t="s">
        <v>78</v>
      </c>
      <c r="B212" s="10">
        <v>20171024</v>
      </c>
      <c r="C212" s="133"/>
      <c r="D212" s="9">
        <v>8</v>
      </c>
      <c r="E212" s="133">
        <v>4</v>
      </c>
      <c r="F212" s="9"/>
      <c r="G212" s="9"/>
      <c r="H212" s="30" t="s">
        <v>11</v>
      </c>
      <c r="I212" s="10">
        <v>535</v>
      </c>
      <c r="J212" s="10">
        <v>0</v>
      </c>
      <c r="K212" s="9">
        <v>5</v>
      </c>
      <c r="L212" s="9">
        <v>1</v>
      </c>
      <c r="M212" s="9">
        <v>0</v>
      </c>
      <c r="N212" s="30">
        <v>1</v>
      </c>
      <c r="O212" s="9" t="s">
        <v>47</v>
      </c>
      <c r="P212" s="17">
        <f>Cal_012618_12mm!$Q$3</f>
        <v>1.9020155646116339</v>
      </c>
      <c r="Q212" s="58">
        <f>Cal_012618_12mm!$R$3</f>
        <v>0.48423689193917907</v>
      </c>
      <c r="R212" s="13">
        <v>633.1</v>
      </c>
      <c r="S212" s="31">
        <v>383.3</v>
      </c>
      <c r="T212" s="32">
        <v>0.78400000000000003</v>
      </c>
      <c r="U212" s="78">
        <f t="shared" si="20"/>
        <v>632.31600000000003</v>
      </c>
      <c r="V212" s="78">
        <f t="shared" si="21"/>
        <v>382.51600000000002</v>
      </c>
      <c r="W212" s="438">
        <f t="shared" si="22"/>
        <v>2.3837821575411851</v>
      </c>
      <c r="X212" s="438">
        <f t="shared" si="23"/>
        <v>0.90880869987655477</v>
      </c>
      <c r="Y212" s="33">
        <v>20180126</v>
      </c>
      <c r="Z212" s="29" t="s">
        <v>135</v>
      </c>
      <c r="AA212" s="29"/>
      <c r="AB212" s="54" t="s">
        <v>115</v>
      </c>
      <c r="AC212" s="10"/>
      <c r="AD212" s="645" t="s">
        <v>60</v>
      </c>
      <c r="AE212" s="689" t="s">
        <v>1250</v>
      </c>
      <c r="AF212" s="671">
        <v>1</v>
      </c>
      <c r="AG212" s="169">
        <v>0</v>
      </c>
      <c r="AH212" s="388"/>
      <c r="AI212" s="388"/>
    </row>
    <row r="213" spans="1:35" s="40" customFormat="1" x14ac:dyDescent="0.2">
      <c r="A213" s="27" t="s">
        <v>78</v>
      </c>
      <c r="B213" s="10">
        <v>20171024</v>
      </c>
      <c r="C213" s="133"/>
      <c r="D213" s="9">
        <v>8</v>
      </c>
      <c r="E213" s="133">
        <v>5</v>
      </c>
      <c r="F213" s="9"/>
      <c r="G213" s="9"/>
      <c r="H213" s="30" t="s">
        <v>10</v>
      </c>
      <c r="I213" s="10">
        <v>535</v>
      </c>
      <c r="J213" s="10">
        <v>0</v>
      </c>
      <c r="K213" s="9">
        <v>5</v>
      </c>
      <c r="L213" s="9">
        <v>1</v>
      </c>
      <c r="M213" s="9">
        <v>0</v>
      </c>
      <c r="N213" s="30">
        <v>1</v>
      </c>
      <c r="O213" s="9" t="s">
        <v>47</v>
      </c>
      <c r="P213" s="17">
        <f>Cal_012618_12mm!$Q$3</f>
        <v>1.9020155646116339</v>
      </c>
      <c r="Q213" s="58">
        <f>Cal_012618_12mm!$R$3</f>
        <v>0.48423689193917907</v>
      </c>
      <c r="R213" s="13">
        <v>240.5</v>
      </c>
      <c r="S213" s="31">
        <v>151.1</v>
      </c>
      <c r="T213" s="32">
        <v>0.78400000000000003</v>
      </c>
      <c r="U213" s="78">
        <f t="shared" si="20"/>
        <v>239.71600000000001</v>
      </c>
      <c r="V213" s="78">
        <f t="shared" si="21"/>
        <v>150.316</v>
      </c>
      <c r="W213" s="438">
        <f t="shared" si="22"/>
        <v>0.85312299793507573</v>
      </c>
      <c r="X213" s="438">
        <f t="shared" si="23"/>
        <v>0.44075513349891626</v>
      </c>
      <c r="Y213" s="33">
        <v>20180126</v>
      </c>
      <c r="Z213" s="29" t="s">
        <v>135</v>
      </c>
      <c r="AA213" s="29"/>
      <c r="AB213" s="54" t="s">
        <v>115</v>
      </c>
      <c r="AC213" s="10"/>
      <c r="AD213" s="645" t="s">
        <v>60</v>
      </c>
      <c r="AE213" s="689" t="s">
        <v>1250</v>
      </c>
      <c r="AF213" s="671">
        <v>1</v>
      </c>
      <c r="AG213" s="169">
        <v>0</v>
      </c>
      <c r="AH213" s="388"/>
      <c r="AI213" s="388"/>
    </row>
    <row r="214" spans="1:35" s="40" customFormat="1" x14ac:dyDescent="0.2">
      <c r="A214" s="27" t="s">
        <v>78</v>
      </c>
      <c r="B214" s="10">
        <v>20171024</v>
      </c>
      <c r="C214" s="133"/>
      <c r="D214" s="9">
        <v>8</v>
      </c>
      <c r="E214" s="133">
        <v>5</v>
      </c>
      <c r="F214" s="9"/>
      <c r="G214" s="9"/>
      <c r="H214" s="30" t="s">
        <v>11</v>
      </c>
      <c r="I214" s="10">
        <v>535</v>
      </c>
      <c r="J214" s="10">
        <v>0</v>
      </c>
      <c r="K214" s="9">
        <v>5</v>
      </c>
      <c r="L214" s="9">
        <v>1</v>
      </c>
      <c r="M214" s="9">
        <v>0</v>
      </c>
      <c r="N214" s="30">
        <v>1</v>
      </c>
      <c r="O214" s="9" t="s">
        <v>47</v>
      </c>
      <c r="P214" s="17">
        <f>Cal_012618_12mm!$Q$3</f>
        <v>1.9020155646116339</v>
      </c>
      <c r="Q214" s="58">
        <f>Cal_012618_12mm!$R$3</f>
        <v>0.48423689193917907</v>
      </c>
      <c r="R214" s="13">
        <v>253.4</v>
      </c>
      <c r="S214" s="31">
        <v>156.19999999999999</v>
      </c>
      <c r="T214" s="32">
        <v>0.78400000000000003</v>
      </c>
      <c r="U214" s="78">
        <f t="shared" si="20"/>
        <v>252.61600000000001</v>
      </c>
      <c r="V214" s="78">
        <f t="shared" si="21"/>
        <v>155.416</v>
      </c>
      <c r="W214" s="438">
        <f t="shared" si="22"/>
        <v>0.92755654809048504</v>
      </c>
      <c r="X214" s="438">
        <f t="shared" si="23"/>
        <v>0.4102209584620129</v>
      </c>
      <c r="Y214" s="33">
        <v>20180126</v>
      </c>
      <c r="Z214" s="29" t="s">
        <v>135</v>
      </c>
      <c r="AA214" s="29"/>
      <c r="AB214" s="54" t="s">
        <v>115</v>
      </c>
      <c r="AC214" s="10"/>
      <c r="AD214" s="645" t="s">
        <v>60</v>
      </c>
      <c r="AE214" s="689" t="s">
        <v>1250</v>
      </c>
      <c r="AF214" s="671">
        <v>1</v>
      </c>
      <c r="AG214" s="169">
        <v>0</v>
      </c>
      <c r="AH214" s="388"/>
      <c r="AI214" s="388"/>
    </row>
    <row r="215" spans="1:35" s="40" customFormat="1" x14ac:dyDescent="0.2">
      <c r="A215" s="27" t="s">
        <v>78</v>
      </c>
      <c r="B215" s="10">
        <v>20171024</v>
      </c>
      <c r="C215" s="133"/>
      <c r="D215" s="9">
        <v>8</v>
      </c>
      <c r="E215" s="133">
        <v>5</v>
      </c>
      <c r="F215" s="9"/>
      <c r="G215" s="9"/>
      <c r="H215" s="30" t="s">
        <v>10</v>
      </c>
      <c r="I215" s="10">
        <v>595</v>
      </c>
      <c r="J215" s="10">
        <v>10</v>
      </c>
      <c r="K215" s="9">
        <v>5</v>
      </c>
      <c r="L215" s="9">
        <v>1</v>
      </c>
      <c r="M215" s="9">
        <v>0</v>
      </c>
      <c r="N215" s="30">
        <v>1</v>
      </c>
      <c r="O215" s="9" t="s">
        <v>47</v>
      </c>
      <c r="P215" s="17">
        <f>Cal_012618_12mm!$Q$3</f>
        <v>1.9020155646116339</v>
      </c>
      <c r="Q215" s="58">
        <f>Cal_012618_12mm!$R$3</f>
        <v>0.48423689193917907</v>
      </c>
      <c r="R215" s="13">
        <v>171.4</v>
      </c>
      <c r="S215" s="31">
        <v>107.8</v>
      </c>
      <c r="T215" s="32">
        <v>0.66032999999999997</v>
      </c>
      <c r="U215" s="78">
        <f t="shared" ref="U215:U263" si="24">(R215-T215)*(L215+M215)/L215</f>
        <v>170.73967000000002</v>
      </c>
      <c r="V215" s="78">
        <f t="shared" ref="V215:V263" si="25">(S215-T215)*(L215+M215)/L215</f>
        <v>107.13967</v>
      </c>
      <c r="W215" s="438">
        <f t="shared" ref="W215:W263" si="26">(Q215*P215/(P215-1)*(U215-V215)*(K215)/I215)/N215</f>
        <v>0.54571772841800414</v>
      </c>
      <c r="X215" s="438">
        <f t="shared" ref="X215:X263" si="27">(Q215*P215/(P215-1)*(P215*V215-U215)*(K215)/I215)/N215</f>
        <v>0.28351280096758796</v>
      </c>
      <c r="Y215" s="33">
        <v>20180126</v>
      </c>
      <c r="Z215" s="29" t="s">
        <v>125</v>
      </c>
      <c r="AA215" s="29"/>
      <c r="AB215" s="54" t="s">
        <v>115</v>
      </c>
      <c r="AC215" s="10"/>
      <c r="AD215" s="645" t="s">
        <v>60</v>
      </c>
      <c r="AE215" s="689" t="s">
        <v>1250</v>
      </c>
      <c r="AF215" s="671">
        <v>1</v>
      </c>
      <c r="AG215" s="169">
        <v>1</v>
      </c>
      <c r="AH215" s="388" t="s">
        <v>836</v>
      </c>
      <c r="AI215" s="388"/>
    </row>
    <row r="216" spans="1:35" s="40" customFormat="1" x14ac:dyDescent="0.2">
      <c r="A216" s="27" t="s">
        <v>78</v>
      </c>
      <c r="B216" s="10">
        <v>20171024</v>
      </c>
      <c r="C216" s="133"/>
      <c r="D216" s="9">
        <v>8</v>
      </c>
      <c r="E216" s="133">
        <v>5</v>
      </c>
      <c r="F216" s="9"/>
      <c r="G216" s="9"/>
      <c r="H216" s="30" t="s">
        <v>11</v>
      </c>
      <c r="I216" s="10">
        <v>595</v>
      </c>
      <c r="J216" s="10">
        <v>10</v>
      </c>
      <c r="K216" s="9">
        <v>5</v>
      </c>
      <c r="L216" s="9">
        <v>1</v>
      </c>
      <c r="M216" s="9">
        <v>0</v>
      </c>
      <c r="N216" s="30">
        <v>1</v>
      </c>
      <c r="O216" s="9" t="s">
        <v>47</v>
      </c>
      <c r="P216" s="17">
        <f>Cal_012618_12mm!$Q$3</f>
        <v>1.9020155646116339</v>
      </c>
      <c r="Q216" s="58">
        <f>Cal_012618_12mm!$R$3</f>
        <v>0.48423689193917907</v>
      </c>
      <c r="R216" s="13">
        <v>191.7</v>
      </c>
      <c r="S216" s="31">
        <v>123</v>
      </c>
      <c r="T216" s="32">
        <v>0.78400000000000003</v>
      </c>
      <c r="U216" s="78">
        <f t="shared" si="24"/>
        <v>190.916</v>
      </c>
      <c r="V216" s="78">
        <f t="shared" si="25"/>
        <v>122.21599999999999</v>
      </c>
      <c r="W216" s="438">
        <f t="shared" si="26"/>
        <v>0.58947811230057978</v>
      </c>
      <c r="X216" s="438">
        <f t="shared" si="27"/>
        <v>0.35643891711895753</v>
      </c>
      <c r="Y216" s="33">
        <v>20180126</v>
      </c>
      <c r="Z216" s="29" t="s">
        <v>135</v>
      </c>
      <c r="AA216" s="29"/>
      <c r="AB216" s="54" t="s">
        <v>115</v>
      </c>
      <c r="AC216" s="10"/>
      <c r="AD216" s="645" t="s">
        <v>60</v>
      </c>
      <c r="AE216" s="689" t="s">
        <v>1250</v>
      </c>
      <c r="AF216" s="671">
        <v>1</v>
      </c>
      <c r="AG216" s="169">
        <v>1</v>
      </c>
      <c r="AH216" s="388" t="s">
        <v>836</v>
      </c>
      <c r="AI216" s="388"/>
    </row>
    <row r="217" spans="1:35" s="41" customFormat="1" x14ac:dyDescent="0.2">
      <c r="A217" s="55" t="s">
        <v>78</v>
      </c>
      <c r="B217" s="57">
        <v>20171024</v>
      </c>
      <c r="C217" s="133"/>
      <c r="D217" s="33">
        <v>10</v>
      </c>
      <c r="E217" s="133">
        <v>1</v>
      </c>
      <c r="F217" s="33"/>
      <c r="G217" s="33"/>
      <c r="H217" s="56" t="s">
        <v>10</v>
      </c>
      <c r="I217" s="57">
        <v>535</v>
      </c>
      <c r="J217" s="57">
        <v>0</v>
      </c>
      <c r="K217" s="33"/>
      <c r="L217" s="33"/>
      <c r="M217" s="33"/>
      <c r="N217" s="56"/>
      <c r="O217" s="33"/>
      <c r="P217" s="58"/>
      <c r="Q217" s="58"/>
      <c r="R217" s="59"/>
      <c r="S217" s="60"/>
      <c r="T217" s="61"/>
      <c r="U217" s="78" t="e">
        <f t="shared" si="24"/>
        <v>#DIV/0!</v>
      </c>
      <c r="V217" s="78" t="e">
        <f t="shared" si="25"/>
        <v>#DIV/0!</v>
      </c>
      <c r="W217" s="438" t="e">
        <f t="shared" si="26"/>
        <v>#DIV/0!</v>
      </c>
      <c r="X217" s="438" t="e">
        <f t="shared" si="27"/>
        <v>#DIV/0!</v>
      </c>
      <c r="Y217" s="33"/>
      <c r="Z217" s="29"/>
      <c r="AA217" s="33"/>
      <c r="AB217" s="54" t="s">
        <v>115</v>
      </c>
      <c r="AC217" s="57"/>
      <c r="AD217" s="646"/>
      <c r="AE217" s="689"/>
      <c r="AF217" s="672"/>
      <c r="AG217" s="169">
        <v>0</v>
      </c>
      <c r="AH217" s="389"/>
      <c r="AI217" s="389"/>
    </row>
    <row r="218" spans="1:35" s="41" customFormat="1" x14ac:dyDescent="0.2">
      <c r="A218" s="55" t="s">
        <v>78</v>
      </c>
      <c r="B218" s="57">
        <v>20171024</v>
      </c>
      <c r="C218" s="133"/>
      <c r="D218" s="33">
        <v>10</v>
      </c>
      <c r="E218" s="133">
        <v>1</v>
      </c>
      <c r="F218" s="33"/>
      <c r="G218" s="33"/>
      <c r="H218" s="56" t="s">
        <v>11</v>
      </c>
      <c r="I218" s="57">
        <v>535</v>
      </c>
      <c r="J218" s="57">
        <v>0</v>
      </c>
      <c r="K218" s="33"/>
      <c r="L218" s="33"/>
      <c r="M218" s="33"/>
      <c r="N218" s="56"/>
      <c r="O218" s="33"/>
      <c r="P218" s="58"/>
      <c r="Q218" s="58"/>
      <c r="R218" s="59"/>
      <c r="S218" s="60"/>
      <c r="T218" s="61"/>
      <c r="U218" s="78" t="e">
        <f t="shared" si="24"/>
        <v>#DIV/0!</v>
      </c>
      <c r="V218" s="78" t="e">
        <f t="shared" si="25"/>
        <v>#DIV/0!</v>
      </c>
      <c r="W218" s="438" t="e">
        <f t="shared" si="26"/>
        <v>#DIV/0!</v>
      </c>
      <c r="X218" s="438" t="e">
        <f t="shared" si="27"/>
        <v>#DIV/0!</v>
      </c>
      <c r="Y218" s="33"/>
      <c r="Z218" s="29"/>
      <c r="AA218" s="33"/>
      <c r="AB218" s="54" t="s">
        <v>115</v>
      </c>
      <c r="AC218" s="57"/>
      <c r="AD218" s="646"/>
      <c r="AE218" s="689"/>
      <c r="AF218" s="672"/>
      <c r="AG218" s="169">
        <v>0</v>
      </c>
      <c r="AH218" s="389"/>
      <c r="AI218" s="389"/>
    </row>
    <row r="219" spans="1:35" s="41" customFormat="1" x14ac:dyDescent="0.2">
      <c r="A219" s="55" t="s">
        <v>78</v>
      </c>
      <c r="B219" s="57">
        <v>20171024</v>
      </c>
      <c r="C219" s="133"/>
      <c r="D219" s="33">
        <v>10</v>
      </c>
      <c r="E219" s="133">
        <v>2</v>
      </c>
      <c r="F219" s="33"/>
      <c r="G219" s="33"/>
      <c r="H219" s="56" t="s">
        <v>10</v>
      </c>
      <c r="I219" s="57">
        <v>535</v>
      </c>
      <c r="J219" s="57">
        <v>0</v>
      </c>
      <c r="K219" s="33"/>
      <c r="L219" s="33"/>
      <c r="M219" s="33"/>
      <c r="N219" s="56"/>
      <c r="O219" s="33"/>
      <c r="P219" s="58"/>
      <c r="Q219" s="58"/>
      <c r="R219" s="59"/>
      <c r="S219" s="60"/>
      <c r="T219" s="61"/>
      <c r="U219" s="78" t="e">
        <f t="shared" si="24"/>
        <v>#DIV/0!</v>
      </c>
      <c r="V219" s="78" t="e">
        <f t="shared" si="25"/>
        <v>#DIV/0!</v>
      </c>
      <c r="W219" s="438" t="e">
        <f t="shared" si="26"/>
        <v>#DIV/0!</v>
      </c>
      <c r="X219" s="438" t="e">
        <f t="shared" si="27"/>
        <v>#DIV/0!</v>
      </c>
      <c r="Y219" s="33"/>
      <c r="Z219" s="29"/>
      <c r="AA219" s="33"/>
      <c r="AB219" s="54" t="s">
        <v>115</v>
      </c>
      <c r="AC219" s="57"/>
      <c r="AD219" s="646"/>
      <c r="AE219" s="689"/>
      <c r="AF219" s="672"/>
      <c r="AG219" s="169">
        <v>0</v>
      </c>
      <c r="AH219" s="389"/>
      <c r="AI219" s="389"/>
    </row>
    <row r="220" spans="1:35" s="41" customFormat="1" x14ac:dyDescent="0.2">
      <c r="A220" s="55" t="s">
        <v>78</v>
      </c>
      <c r="B220" s="57">
        <v>20171024</v>
      </c>
      <c r="C220" s="133"/>
      <c r="D220" s="33">
        <v>10</v>
      </c>
      <c r="E220" s="133">
        <v>2</v>
      </c>
      <c r="F220" s="33"/>
      <c r="G220" s="33"/>
      <c r="H220" s="56" t="s">
        <v>11</v>
      </c>
      <c r="I220" s="57">
        <v>535</v>
      </c>
      <c r="J220" s="57">
        <v>0</v>
      </c>
      <c r="K220" s="33"/>
      <c r="L220" s="33"/>
      <c r="M220" s="33"/>
      <c r="N220" s="56"/>
      <c r="O220" s="33"/>
      <c r="P220" s="58"/>
      <c r="Q220" s="58"/>
      <c r="R220" s="59"/>
      <c r="S220" s="60"/>
      <c r="T220" s="61"/>
      <c r="U220" s="78" t="e">
        <f t="shared" si="24"/>
        <v>#DIV/0!</v>
      </c>
      <c r="V220" s="78" t="e">
        <f t="shared" si="25"/>
        <v>#DIV/0!</v>
      </c>
      <c r="W220" s="438" t="e">
        <f t="shared" si="26"/>
        <v>#DIV/0!</v>
      </c>
      <c r="X220" s="438" t="e">
        <f t="shared" si="27"/>
        <v>#DIV/0!</v>
      </c>
      <c r="Y220" s="33"/>
      <c r="Z220" s="29"/>
      <c r="AA220" s="33"/>
      <c r="AB220" s="54" t="s">
        <v>115</v>
      </c>
      <c r="AC220" s="57"/>
      <c r="AD220" s="646"/>
      <c r="AE220" s="689"/>
      <c r="AF220" s="672"/>
      <c r="AG220" s="169">
        <v>0</v>
      </c>
      <c r="AH220" s="389"/>
      <c r="AI220" s="389"/>
    </row>
    <row r="221" spans="1:35" s="41" customFormat="1" x14ac:dyDescent="0.2">
      <c r="A221" s="55" t="s">
        <v>78</v>
      </c>
      <c r="B221" s="57">
        <v>20171024</v>
      </c>
      <c r="C221" s="133"/>
      <c r="D221" s="33">
        <v>10</v>
      </c>
      <c r="E221" s="133">
        <v>3</v>
      </c>
      <c r="F221" s="33"/>
      <c r="G221" s="33"/>
      <c r="H221" s="56" t="s">
        <v>10</v>
      </c>
      <c r="I221" s="57">
        <v>535</v>
      </c>
      <c r="J221" s="57">
        <v>0</v>
      </c>
      <c r="K221" s="33">
        <v>5</v>
      </c>
      <c r="L221" s="33">
        <v>1</v>
      </c>
      <c r="M221" s="33">
        <v>0</v>
      </c>
      <c r="N221" s="56">
        <v>1</v>
      </c>
      <c r="O221" s="33" t="s">
        <v>47</v>
      </c>
      <c r="P221" s="58">
        <f>Cal_012618_12mm!$Q$3</f>
        <v>1.9020155646116339</v>
      </c>
      <c r="Q221" s="58">
        <f>Cal_012618_12mm!$R$3</f>
        <v>0.48423689193917907</v>
      </c>
      <c r="R221" s="59">
        <v>123.1</v>
      </c>
      <c r="S221" s="60">
        <v>79.98</v>
      </c>
      <c r="T221" s="61">
        <v>0.78400000000000003</v>
      </c>
      <c r="U221" s="78">
        <f t="shared" si="24"/>
        <v>122.31599999999999</v>
      </c>
      <c r="V221" s="78">
        <f t="shared" si="25"/>
        <v>79.195999999999998</v>
      </c>
      <c r="W221" s="438">
        <f t="shared" si="26"/>
        <v>0.41148393367964714</v>
      </c>
      <c r="X221" s="438">
        <f t="shared" si="27"/>
        <v>0.27021310786647185</v>
      </c>
      <c r="Y221" s="33">
        <v>20180126</v>
      </c>
      <c r="Z221" s="29" t="s">
        <v>135</v>
      </c>
      <c r="AA221" s="29"/>
      <c r="AB221" s="54" t="s">
        <v>115</v>
      </c>
      <c r="AC221" s="57"/>
      <c r="AD221" s="646" t="s">
        <v>60</v>
      </c>
      <c r="AE221" s="689" t="s">
        <v>1250</v>
      </c>
      <c r="AF221" s="672">
        <v>1</v>
      </c>
      <c r="AG221" s="169">
        <v>0</v>
      </c>
      <c r="AH221" s="389"/>
      <c r="AI221" s="389"/>
    </row>
    <row r="222" spans="1:35" s="41" customFormat="1" x14ac:dyDescent="0.2">
      <c r="A222" s="55" t="s">
        <v>78</v>
      </c>
      <c r="B222" s="57">
        <v>20171024</v>
      </c>
      <c r="C222" s="133"/>
      <c r="D222" s="33">
        <v>10</v>
      </c>
      <c r="E222" s="133">
        <v>3</v>
      </c>
      <c r="F222" s="33"/>
      <c r="G222" s="33"/>
      <c r="H222" s="56" t="s">
        <v>11</v>
      </c>
      <c r="I222" s="57">
        <v>535</v>
      </c>
      <c r="J222" s="57">
        <v>0</v>
      </c>
      <c r="K222" s="33">
        <v>5</v>
      </c>
      <c r="L222" s="33">
        <v>1</v>
      </c>
      <c r="M222" s="33">
        <v>0</v>
      </c>
      <c r="N222" s="56">
        <v>1</v>
      </c>
      <c r="O222" s="33" t="s">
        <v>47</v>
      </c>
      <c r="P222" s="58">
        <f>Cal_012618_12mm!$Q$3</f>
        <v>1.9020155646116339</v>
      </c>
      <c r="Q222" s="58">
        <f>Cal_012618_12mm!$R$3</f>
        <v>0.48423689193917907</v>
      </c>
      <c r="R222" s="59">
        <v>132.4</v>
      </c>
      <c r="S222" s="60">
        <v>86.94</v>
      </c>
      <c r="T222" s="61">
        <v>0.78400000000000003</v>
      </c>
      <c r="U222" s="78">
        <f t="shared" si="24"/>
        <v>131.61600000000001</v>
      </c>
      <c r="V222" s="78">
        <f t="shared" si="25"/>
        <v>86.155999999999992</v>
      </c>
      <c r="W222" s="438">
        <f t="shared" si="26"/>
        <v>0.43381399872627019</v>
      </c>
      <c r="X222" s="438">
        <f t="shared" si="27"/>
        <v>0.30779277827569235</v>
      </c>
      <c r="Y222" s="33">
        <v>20180126</v>
      </c>
      <c r="Z222" s="29" t="s">
        <v>135</v>
      </c>
      <c r="AA222" s="29"/>
      <c r="AB222" s="54" t="s">
        <v>115</v>
      </c>
      <c r="AC222" s="57"/>
      <c r="AD222" s="646" t="s">
        <v>60</v>
      </c>
      <c r="AE222" s="689" t="s">
        <v>1250</v>
      </c>
      <c r="AF222" s="672">
        <v>1</v>
      </c>
      <c r="AG222" s="169">
        <v>0</v>
      </c>
      <c r="AH222" s="389"/>
      <c r="AI222" s="389"/>
    </row>
    <row r="223" spans="1:35" s="41" customFormat="1" x14ac:dyDescent="0.2">
      <c r="A223" s="55" t="s">
        <v>78</v>
      </c>
      <c r="B223" s="57">
        <v>20171024</v>
      </c>
      <c r="C223" s="133"/>
      <c r="D223" s="33">
        <v>10</v>
      </c>
      <c r="E223" s="133">
        <v>4</v>
      </c>
      <c r="F223" s="33"/>
      <c r="G223" s="33"/>
      <c r="H223" s="56" t="s">
        <v>10</v>
      </c>
      <c r="I223" s="57">
        <v>535</v>
      </c>
      <c r="J223" s="57">
        <v>0</v>
      </c>
      <c r="K223" s="33"/>
      <c r="L223" s="33"/>
      <c r="M223" s="33"/>
      <c r="N223" s="56"/>
      <c r="O223" s="33"/>
      <c r="P223" s="58"/>
      <c r="Q223" s="58"/>
      <c r="R223" s="59"/>
      <c r="S223" s="60"/>
      <c r="T223" s="61"/>
      <c r="U223" s="78" t="e">
        <f t="shared" si="24"/>
        <v>#DIV/0!</v>
      </c>
      <c r="V223" s="78" t="e">
        <f t="shared" si="25"/>
        <v>#DIV/0!</v>
      </c>
      <c r="W223" s="438" t="e">
        <f t="shared" si="26"/>
        <v>#DIV/0!</v>
      </c>
      <c r="X223" s="438" t="e">
        <f t="shared" si="27"/>
        <v>#DIV/0!</v>
      </c>
      <c r="Y223" s="33"/>
      <c r="Z223" s="29"/>
      <c r="AA223" s="33"/>
      <c r="AB223" s="54" t="s">
        <v>115</v>
      </c>
      <c r="AC223" s="57"/>
      <c r="AD223" s="646"/>
      <c r="AE223" s="689"/>
      <c r="AF223" s="672"/>
      <c r="AG223" s="169">
        <v>0</v>
      </c>
      <c r="AH223" s="389"/>
      <c r="AI223" s="389"/>
    </row>
    <row r="224" spans="1:35" s="41" customFormat="1" x14ac:dyDescent="0.2">
      <c r="A224" s="55" t="s">
        <v>78</v>
      </c>
      <c r="B224" s="57">
        <v>20171024</v>
      </c>
      <c r="C224" s="133"/>
      <c r="D224" s="33">
        <v>10</v>
      </c>
      <c r="E224" s="133">
        <v>4</v>
      </c>
      <c r="F224" s="33"/>
      <c r="G224" s="33"/>
      <c r="H224" s="56" t="s">
        <v>11</v>
      </c>
      <c r="I224" s="57">
        <v>535</v>
      </c>
      <c r="J224" s="57">
        <v>0</v>
      </c>
      <c r="K224" s="33">
        <v>5</v>
      </c>
      <c r="L224" s="33">
        <v>1</v>
      </c>
      <c r="M224" s="33">
        <v>0</v>
      </c>
      <c r="N224" s="56">
        <v>1</v>
      </c>
      <c r="O224" s="33" t="s">
        <v>47</v>
      </c>
      <c r="P224" s="58">
        <f>Cal_012618_12mm!$Q$3</f>
        <v>1.9020155646116339</v>
      </c>
      <c r="Q224" s="58">
        <f>Cal_012618_12mm!$R$3</f>
        <v>0.48423689193917907</v>
      </c>
      <c r="R224" s="59">
        <v>267.89999999999998</v>
      </c>
      <c r="S224" s="60">
        <v>163.4</v>
      </c>
      <c r="T224" s="61">
        <v>0.78400000000000003</v>
      </c>
      <c r="U224" s="78">
        <f t="shared" si="24"/>
        <v>267.11599999999999</v>
      </c>
      <c r="V224" s="78">
        <f t="shared" si="25"/>
        <v>162.61600000000001</v>
      </c>
      <c r="W224" s="438">
        <f t="shared" si="26"/>
        <v>0.99721871682567553</v>
      </c>
      <c r="X224" s="438">
        <f t="shared" si="27"/>
        <v>0.40253437812941961</v>
      </c>
      <c r="Y224" s="33">
        <v>20180126</v>
      </c>
      <c r="Z224" s="29" t="s">
        <v>135</v>
      </c>
      <c r="AA224" s="29"/>
      <c r="AB224" s="54" t="s">
        <v>115</v>
      </c>
      <c r="AC224" s="57"/>
      <c r="AD224" s="646" t="s">
        <v>60</v>
      </c>
      <c r="AE224" s="689" t="s">
        <v>1250</v>
      </c>
      <c r="AF224" s="672">
        <v>1</v>
      </c>
      <c r="AG224" s="169">
        <v>0</v>
      </c>
      <c r="AH224" s="389"/>
      <c r="AI224" s="389"/>
    </row>
    <row r="225" spans="1:35" s="41" customFormat="1" x14ac:dyDescent="0.2">
      <c r="A225" s="55" t="s">
        <v>78</v>
      </c>
      <c r="B225" s="57">
        <v>20171024</v>
      </c>
      <c r="C225" s="133"/>
      <c r="D225" s="33">
        <v>10</v>
      </c>
      <c r="E225" s="133">
        <v>5</v>
      </c>
      <c r="F225" s="33"/>
      <c r="G225" s="33"/>
      <c r="H225" s="56" t="s">
        <v>10</v>
      </c>
      <c r="I225" s="57">
        <v>535</v>
      </c>
      <c r="J225" s="57">
        <v>0</v>
      </c>
      <c r="K225" s="33">
        <v>5</v>
      </c>
      <c r="L225" s="33"/>
      <c r="M225" s="33">
        <v>0</v>
      </c>
      <c r="N225" s="56">
        <v>1</v>
      </c>
      <c r="O225" s="33" t="s">
        <v>47</v>
      </c>
      <c r="P225" s="58">
        <f>Cal_012618_12mm!$Q$3</f>
        <v>1.9020155646116339</v>
      </c>
      <c r="Q225" s="58">
        <f>Cal_012618_12mm!$R$3</f>
        <v>0.48423689193917907</v>
      </c>
      <c r="R225" s="59"/>
      <c r="S225" s="60">
        <v>66.78</v>
      </c>
      <c r="T225" s="61">
        <v>0.78400000000000003</v>
      </c>
      <c r="U225" s="78" t="e">
        <f t="shared" si="24"/>
        <v>#DIV/0!</v>
      </c>
      <c r="V225" s="78" t="e">
        <f t="shared" si="25"/>
        <v>#DIV/0!</v>
      </c>
      <c r="W225" s="438" t="e">
        <f t="shared" si="26"/>
        <v>#DIV/0!</v>
      </c>
      <c r="X225" s="438" t="e">
        <f t="shared" si="27"/>
        <v>#DIV/0!</v>
      </c>
      <c r="Y225" s="33">
        <v>20180126</v>
      </c>
      <c r="Z225" s="29" t="s">
        <v>121</v>
      </c>
      <c r="AA225" s="29"/>
      <c r="AB225" s="54" t="s">
        <v>105</v>
      </c>
      <c r="AC225" s="57"/>
      <c r="AD225" s="646" t="s">
        <v>60</v>
      </c>
      <c r="AE225" s="689" t="s">
        <v>1250</v>
      </c>
      <c r="AF225" s="672">
        <v>9</v>
      </c>
      <c r="AG225" s="169">
        <v>0</v>
      </c>
      <c r="AH225" s="389" t="s">
        <v>130</v>
      </c>
      <c r="AI225" s="389"/>
    </row>
    <row r="226" spans="1:35" s="41" customFormat="1" x14ac:dyDescent="0.2">
      <c r="A226" s="55" t="s">
        <v>78</v>
      </c>
      <c r="B226" s="57">
        <v>20171024</v>
      </c>
      <c r="C226" s="133"/>
      <c r="D226" s="33">
        <v>10</v>
      </c>
      <c r="E226" s="133">
        <v>5</v>
      </c>
      <c r="F226" s="33"/>
      <c r="G226" s="33"/>
      <c r="H226" s="56" t="s">
        <v>11</v>
      </c>
      <c r="I226" s="57">
        <v>535</v>
      </c>
      <c r="J226" s="57">
        <v>0</v>
      </c>
      <c r="K226" s="33">
        <v>5</v>
      </c>
      <c r="L226" s="33">
        <v>1</v>
      </c>
      <c r="M226" s="33">
        <v>0</v>
      </c>
      <c r="N226" s="56">
        <v>1</v>
      </c>
      <c r="O226" s="33" t="s">
        <v>47</v>
      </c>
      <c r="P226" s="58">
        <f>Cal_012618_12mm!$Q$3</f>
        <v>1.9020155646116339</v>
      </c>
      <c r="Q226" s="58">
        <f>Cal_012618_12mm!$R$3</f>
        <v>0.48423689193917907</v>
      </c>
      <c r="R226" s="59">
        <v>110</v>
      </c>
      <c r="S226" s="60">
        <v>68.5</v>
      </c>
      <c r="T226" s="61">
        <v>0.78400000000000003</v>
      </c>
      <c r="U226" s="78">
        <f t="shared" si="24"/>
        <v>109.21599999999999</v>
      </c>
      <c r="V226" s="78">
        <f t="shared" si="25"/>
        <v>67.715999999999994</v>
      </c>
      <c r="W226" s="438">
        <f t="shared" si="26"/>
        <v>0.39602465787813917</v>
      </c>
      <c r="X226" s="438">
        <f t="shared" si="27"/>
        <v>0.18685575104828378</v>
      </c>
      <c r="Y226" s="33">
        <v>20180126</v>
      </c>
      <c r="Z226" s="29" t="s">
        <v>135</v>
      </c>
      <c r="AA226" s="29"/>
      <c r="AB226" s="54" t="s">
        <v>115</v>
      </c>
      <c r="AC226" s="57"/>
      <c r="AD226" s="646" t="s">
        <v>60</v>
      </c>
      <c r="AE226" s="689" t="s">
        <v>1250</v>
      </c>
      <c r="AF226" s="672">
        <v>1</v>
      </c>
      <c r="AG226" s="169">
        <v>0</v>
      </c>
      <c r="AH226" s="389"/>
      <c r="AI226" s="389"/>
    </row>
    <row r="227" spans="1:35" s="41" customFormat="1" x14ac:dyDescent="0.2">
      <c r="A227" s="55" t="s">
        <v>78</v>
      </c>
      <c r="B227" s="57">
        <v>20171024</v>
      </c>
      <c r="C227" s="133"/>
      <c r="D227" s="33">
        <v>10</v>
      </c>
      <c r="E227" s="133">
        <v>5</v>
      </c>
      <c r="F227" s="33"/>
      <c r="G227" s="33"/>
      <c r="H227" s="30" t="s">
        <v>10</v>
      </c>
      <c r="I227" s="57">
        <v>595</v>
      </c>
      <c r="J227" s="10">
        <v>10</v>
      </c>
      <c r="K227" s="33">
        <v>5</v>
      </c>
      <c r="L227" s="33">
        <v>1</v>
      </c>
      <c r="M227" s="33">
        <v>0</v>
      </c>
      <c r="N227" s="56">
        <v>1</v>
      </c>
      <c r="O227" s="33" t="s">
        <v>47</v>
      </c>
      <c r="P227" s="58">
        <f>Cal_012618_12mm!$Q$3</f>
        <v>1.9020155646116339</v>
      </c>
      <c r="Q227" s="58">
        <f>Cal_012618_12mm!$R$3</f>
        <v>0.48423689193917907</v>
      </c>
      <c r="R227" s="59">
        <v>84.3</v>
      </c>
      <c r="S227" s="60">
        <v>52.67</v>
      </c>
      <c r="T227" s="61">
        <v>0.66032999999999997</v>
      </c>
      <c r="U227" s="78">
        <f t="shared" si="24"/>
        <v>83.639669999999995</v>
      </c>
      <c r="V227" s="78">
        <f t="shared" si="25"/>
        <v>52.00967</v>
      </c>
      <c r="W227" s="438">
        <f t="shared" si="26"/>
        <v>0.27140018474624938</v>
      </c>
      <c r="X227" s="438">
        <f t="shared" si="27"/>
        <v>0.13113984722575445</v>
      </c>
      <c r="Y227" s="33">
        <v>20180126</v>
      </c>
      <c r="Z227" s="29" t="s">
        <v>125</v>
      </c>
      <c r="AA227" s="29"/>
      <c r="AB227" s="54" t="s">
        <v>115</v>
      </c>
      <c r="AC227" s="57"/>
      <c r="AD227" s="646" t="s">
        <v>60</v>
      </c>
      <c r="AE227" s="689" t="s">
        <v>1250</v>
      </c>
      <c r="AF227" s="672">
        <v>1</v>
      </c>
      <c r="AG227" s="169">
        <v>1</v>
      </c>
      <c r="AH227" s="389" t="s">
        <v>836</v>
      </c>
      <c r="AI227" s="389"/>
    </row>
    <row r="228" spans="1:35" s="41" customFormat="1" x14ac:dyDescent="0.2">
      <c r="A228" s="55" t="s">
        <v>78</v>
      </c>
      <c r="B228" s="57">
        <v>20171024</v>
      </c>
      <c r="C228" s="133"/>
      <c r="D228" s="33">
        <v>10</v>
      </c>
      <c r="E228" s="133">
        <v>5</v>
      </c>
      <c r="F228" s="33"/>
      <c r="G228" s="33"/>
      <c r="H228" s="30" t="s">
        <v>11</v>
      </c>
      <c r="I228" s="57">
        <v>595</v>
      </c>
      <c r="J228" s="10">
        <v>10</v>
      </c>
      <c r="K228" s="33">
        <v>5</v>
      </c>
      <c r="L228" s="33">
        <v>1</v>
      </c>
      <c r="M228" s="33">
        <v>0</v>
      </c>
      <c r="N228" s="56">
        <v>1</v>
      </c>
      <c r="O228" s="33" t="s">
        <v>47</v>
      </c>
      <c r="P228" s="58">
        <f>Cal_012618_12mm!$Q$3</f>
        <v>1.9020155646116339</v>
      </c>
      <c r="Q228" s="58">
        <f>Cal_012618_12mm!$R$3</f>
        <v>0.48423689193917907</v>
      </c>
      <c r="R228" s="59">
        <v>93.96</v>
      </c>
      <c r="S228" s="60">
        <v>58.59</v>
      </c>
      <c r="T228" s="61">
        <v>0.78400000000000003</v>
      </c>
      <c r="U228" s="78">
        <f t="shared" si="24"/>
        <v>93.175999999999988</v>
      </c>
      <c r="V228" s="78">
        <f t="shared" si="25"/>
        <v>57.806000000000004</v>
      </c>
      <c r="W228" s="438">
        <f t="shared" si="26"/>
        <v>0.30349113292680485</v>
      </c>
      <c r="X228" s="438">
        <f t="shared" si="27"/>
        <v>0.1439108422861442</v>
      </c>
      <c r="Y228" s="33">
        <v>20180126</v>
      </c>
      <c r="Z228" s="29" t="s">
        <v>121</v>
      </c>
      <c r="AA228" s="29"/>
      <c r="AB228" s="54" t="s">
        <v>115</v>
      </c>
      <c r="AC228" s="57"/>
      <c r="AD228" s="646" t="s">
        <v>60</v>
      </c>
      <c r="AE228" s="689" t="s">
        <v>1250</v>
      </c>
      <c r="AF228" s="672">
        <v>1</v>
      </c>
      <c r="AG228" s="169">
        <v>1</v>
      </c>
      <c r="AH228" s="389" t="s">
        <v>836</v>
      </c>
      <c r="AI228" s="389"/>
    </row>
    <row r="229" spans="1:35" s="40" customFormat="1" x14ac:dyDescent="0.2">
      <c r="A229" s="27" t="s">
        <v>78</v>
      </c>
      <c r="B229" s="10">
        <v>20171024</v>
      </c>
      <c r="C229" s="133"/>
      <c r="D229" s="9">
        <v>11</v>
      </c>
      <c r="E229" s="133">
        <v>1</v>
      </c>
      <c r="F229" s="9"/>
      <c r="G229" s="9"/>
      <c r="H229" s="30" t="s">
        <v>10</v>
      </c>
      <c r="I229" s="10">
        <v>535</v>
      </c>
      <c r="J229" s="10">
        <v>0</v>
      </c>
      <c r="K229" s="9">
        <v>5</v>
      </c>
      <c r="L229" s="9">
        <v>1</v>
      </c>
      <c r="M229" s="9">
        <v>0</v>
      </c>
      <c r="N229" s="30">
        <v>1</v>
      </c>
      <c r="O229" s="9" t="s">
        <v>47</v>
      </c>
      <c r="P229" s="17">
        <f>Cal_012618_12mm!$Q$3</f>
        <v>1.9020155646116339</v>
      </c>
      <c r="Q229" s="58">
        <f>Cal_012618_12mm!$R$3</f>
        <v>0.48423689193917907</v>
      </c>
      <c r="R229" s="13">
        <v>26.1</v>
      </c>
      <c r="S229" s="31">
        <v>21.98</v>
      </c>
      <c r="T229" s="32">
        <v>0.78400000000000003</v>
      </c>
      <c r="U229" s="78">
        <f t="shared" si="24"/>
        <v>25.316000000000003</v>
      </c>
      <c r="V229" s="78">
        <f t="shared" si="25"/>
        <v>21.196000000000002</v>
      </c>
      <c r="W229" s="438">
        <f t="shared" si="26"/>
        <v>3.9316182902600819E-2</v>
      </c>
      <c r="X229" s="438">
        <f t="shared" si="27"/>
        <v>0.14313306317815502</v>
      </c>
      <c r="Y229" s="33">
        <v>20180126</v>
      </c>
      <c r="Z229" s="29" t="s">
        <v>121</v>
      </c>
      <c r="AA229" s="29"/>
      <c r="AB229" s="54" t="s">
        <v>115</v>
      </c>
      <c r="AC229" s="10"/>
      <c r="AD229" s="645" t="s">
        <v>60</v>
      </c>
      <c r="AE229" s="689" t="s">
        <v>1250</v>
      </c>
      <c r="AF229" s="671">
        <v>1</v>
      </c>
      <c r="AG229" s="169">
        <v>1</v>
      </c>
      <c r="AH229" s="388" t="s">
        <v>835</v>
      </c>
      <c r="AI229" s="388"/>
    </row>
    <row r="230" spans="1:35" s="40" customFormat="1" x14ac:dyDescent="0.2">
      <c r="A230" s="27" t="s">
        <v>78</v>
      </c>
      <c r="B230" s="10">
        <v>20171024</v>
      </c>
      <c r="C230" s="133"/>
      <c r="D230" s="9">
        <v>11</v>
      </c>
      <c r="E230" s="133">
        <v>1</v>
      </c>
      <c r="F230" s="9"/>
      <c r="G230" s="9"/>
      <c r="H230" s="30" t="s">
        <v>11</v>
      </c>
      <c r="I230" s="10">
        <v>535</v>
      </c>
      <c r="J230" s="10">
        <v>0</v>
      </c>
      <c r="K230" s="9">
        <v>5</v>
      </c>
      <c r="L230" s="9">
        <v>1</v>
      </c>
      <c r="M230" s="9">
        <v>0</v>
      </c>
      <c r="N230" s="30">
        <v>1</v>
      </c>
      <c r="O230" s="9" t="s">
        <v>47</v>
      </c>
      <c r="P230" s="17">
        <f>Cal_012618_12mm!$Q$3</f>
        <v>1.9020155646116339</v>
      </c>
      <c r="Q230" s="58">
        <f>Cal_012618_12mm!$R$3</f>
        <v>0.48423689193917907</v>
      </c>
      <c r="R230" s="13">
        <v>19.920000000000002</v>
      </c>
      <c r="S230" s="31">
        <v>16.16</v>
      </c>
      <c r="T230" s="32">
        <v>0.78400000000000003</v>
      </c>
      <c r="U230" s="78">
        <f t="shared" si="24"/>
        <v>19.136000000000003</v>
      </c>
      <c r="V230" s="78">
        <f t="shared" si="25"/>
        <v>15.375999999999999</v>
      </c>
      <c r="W230" s="438">
        <f t="shared" si="26"/>
        <v>3.5880788280043485E-2</v>
      </c>
      <c r="X230" s="438">
        <f t="shared" si="27"/>
        <v>9.6471523841946599E-2</v>
      </c>
      <c r="Y230" s="33">
        <v>20180126</v>
      </c>
      <c r="Z230" s="29" t="s">
        <v>121</v>
      </c>
      <c r="AA230" s="29"/>
      <c r="AB230" s="54" t="s">
        <v>115</v>
      </c>
      <c r="AC230" s="10"/>
      <c r="AD230" s="645" t="s">
        <v>60</v>
      </c>
      <c r="AE230" s="689" t="s">
        <v>1250</v>
      </c>
      <c r="AF230" s="671">
        <v>1</v>
      </c>
      <c r="AG230" s="169">
        <v>1</v>
      </c>
      <c r="AH230" s="388" t="s">
        <v>835</v>
      </c>
      <c r="AI230" s="388"/>
    </row>
    <row r="231" spans="1:35" s="40" customFormat="1" x14ac:dyDescent="0.2">
      <c r="A231" s="27" t="s">
        <v>78</v>
      </c>
      <c r="B231" s="10">
        <v>20171024</v>
      </c>
      <c r="C231" s="133"/>
      <c r="D231" s="9">
        <v>11</v>
      </c>
      <c r="E231" s="133">
        <v>2</v>
      </c>
      <c r="F231" s="9"/>
      <c r="G231" s="9"/>
      <c r="H231" s="30" t="s">
        <v>10</v>
      </c>
      <c r="I231" s="10">
        <v>535</v>
      </c>
      <c r="J231" s="10">
        <v>0</v>
      </c>
      <c r="K231" s="9">
        <v>5</v>
      </c>
      <c r="L231" s="9">
        <v>1</v>
      </c>
      <c r="M231" s="9">
        <v>0</v>
      </c>
      <c r="N231" s="30">
        <v>1</v>
      </c>
      <c r="O231" s="9" t="s">
        <v>47</v>
      </c>
      <c r="P231" s="17">
        <f>Cal_012618_12mm!$Q$3</f>
        <v>1.9020155646116339</v>
      </c>
      <c r="Q231" s="58">
        <f>Cal_012618_12mm!$R$3</f>
        <v>0.48423689193917907</v>
      </c>
      <c r="R231" s="13">
        <v>139.4</v>
      </c>
      <c r="S231" s="31">
        <v>99.32</v>
      </c>
      <c r="T231" s="32">
        <v>0.78400000000000003</v>
      </c>
      <c r="U231" s="78">
        <f t="shared" si="24"/>
        <v>138.61600000000001</v>
      </c>
      <c r="V231" s="78">
        <f t="shared" si="25"/>
        <v>98.535999999999987</v>
      </c>
      <c r="W231" s="438">
        <f t="shared" si="26"/>
        <v>0.38247393464471879</v>
      </c>
      <c r="X231" s="438">
        <f t="shared" si="27"/>
        <v>0.46569642352726426</v>
      </c>
      <c r="Y231" s="33">
        <v>20180126</v>
      </c>
      <c r="Z231" s="29" t="s">
        <v>121</v>
      </c>
      <c r="AA231" s="29"/>
      <c r="AB231" s="54" t="s">
        <v>115</v>
      </c>
      <c r="AC231" s="10"/>
      <c r="AD231" s="645" t="s">
        <v>60</v>
      </c>
      <c r="AE231" s="689" t="s">
        <v>1250</v>
      </c>
      <c r="AF231" s="671">
        <v>1</v>
      </c>
      <c r="AG231" s="169">
        <v>0</v>
      </c>
      <c r="AH231" s="388"/>
      <c r="AI231" s="388"/>
    </row>
    <row r="232" spans="1:35" s="40" customFormat="1" x14ac:dyDescent="0.2">
      <c r="A232" s="27" t="s">
        <v>78</v>
      </c>
      <c r="B232" s="10">
        <v>20171024</v>
      </c>
      <c r="C232" s="133"/>
      <c r="D232" s="9">
        <v>11</v>
      </c>
      <c r="E232" s="133">
        <v>2</v>
      </c>
      <c r="F232" s="9"/>
      <c r="G232" s="9"/>
      <c r="H232" s="30" t="s">
        <v>11</v>
      </c>
      <c r="I232" s="10">
        <v>535</v>
      </c>
      <c r="J232" s="10">
        <v>0</v>
      </c>
      <c r="K232" s="9">
        <v>5</v>
      </c>
      <c r="L232" s="9">
        <v>1</v>
      </c>
      <c r="M232" s="9">
        <v>0</v>
      </c>
      <c r="N232" s="30">
        <v>1</v>
      </c>
      <c r="O232" s="9" t="s">
        <v>47</v>
      </c>
      <c r="P232" s="17">
        <f>Cal_012618_12mm!$Q$3</f>
        <v>1.9020155646116339</v>
      </c>
      <c r="Q232" s="58">
        <f>Cal_012618_12mm!$R$3</f>
        <v>0.48423689193917907</v>
      </c>
      <c r="R232" s="13">
        <v>150.80000000000001</v>
      </c>
      <c r="S232" s="31">
        <v>108.4</v>
      </c>
      <c r="T232" s="32">
        <v>0.78400000000000003</v>
      </c>
      <c r="U232" s="78">
        <f t="shared" si="24"/>
        <v>150.01600000000002</v>
      </c>
      <c r="V232" s="78">
        <f t="shared" si="25"/>
        <v>107.616</v>
      </c>
      <c r="W232" s="438">
        <f t="shared" si="26"/>
        <v>0.40461314443453272</v>
      </c>
      <c r="X232" s="438">
        <f t="shared" si="27"/>
        <v>0.52171531688961426</v>
      </c>
      <c r="Y232" s="33">
        <v>20180126</v>
      </c>
      <c r="Z232" s="29" t="s">
        <v>121</v>
      </c>
      <c r="AA232" s="29"/>
      <c r="AB232" s="54" t="s">
        <v>115</v>
      </c>
      <c r="AC232" s="10"/>
      <c r="AD232" s="645" t="s">
        <v>60</v>
      </c>
      <c r="AE232" s="689" t="s">
        <v>1250</v>
      </c>
      <c r="AF232" s="671">
        <v>1</v>
      </c>
      <c r="AG232" s="169">
        <v>0</v>
      </c>
      <c r="AH232" s="388"/>
      <c r="AI232" s="388"/>
    </row>
    <row r="233" spans="1:35" s="40" customFormat="1" x14ac:dyDescent="0.2">
      <c r="A233" s="27" t="s">
        <v>78</v>
      </c>
      <c r="B233" s="10">
        <v>20171024</v>
      </c>
      <c r="C233" s="133"/>
      <c r="D233" s="9">
        <v>11</v>
      </c>
      <c r="E233" s="133">
        <v>3</v>
      </c>
      <c r="F233" s="9"/>
      <c r="G233" s="9"/>
      <c r="H233" s="30" t="s">
        <v>10</v>
      </c>
      <c r="I233" s="10">
        <v>535</v>
      </c>
      <c r="J233" s="10">
        <v>0</v>
      </c>
      <c r="K233" s="9">
        <v>5</v>
      </c>
      <c r="L233" s="9">
        <v>1</v>
      </c>
      <c r="M233" s="9">
        <v>0</v>
      </c>
      <c r="N233" s="30">
        <v>1</v>
      </c>
      <c r="O233" s="9" t="s">
        <v>47</v>
      </c>
      <c r="P233" s="17">
        <f>Cal_012618_12mm!$Q$3</f>
        <v>1.9020155646116339</v>
      </c>
      <c r="Q233" s="58">
        <f>Cal_012618_12mm!$R$3</f>
        <v>0.48423689193917907</v>
      </c>
      <c r="R233" s="13">
        <v>93.92</v>
      </c>
      <c r="S233" s="31">
        <v>57.58</v>
      </c>
      <c r="T233" s="32">
        <v>0.78400000000000003</v>
      </c>
      <c r="U233" s="78">
        <f t="shared" si="24"/>
        <v>93.135999999999996</v>
      </c>
      <c r="V233" s="78">
        <f t="shared" si="25"/>
        <v>56.795999999999999</v>
      </c>
      <c r="W233" s="438">
        <f t="shared" si="26"/>
        <v>0.34678400162148376</v>
      </c>
      <c r="X233" s="438">
        <f t="shared" si="27"/>
        <v>0.14210009822766745</v>
      </c>
      <c r="Y233" s="33">
        <v>20180126</v>
      </c>
      <c r="Z233" s="29" t="s">
        <v>139</v>
      </c>
      <c r="AA233" s="29"/>
      <c r="AB233" s="54" t="s">
        <v>115</v>
      </c>
      <c r="AC233" s="10"/>
      <c r="AD233" s="645" t="s">
        <v>60</v>
      </c>
      <c r="AE233" s="689" t="s">
        <v>1250</v>
      </c>
      <c r="AF233" s="671">
        <v>1</v>
      </c>
      <c r="AG233" s="169">
        <v>0</v>
      </c>
      <c r="AH233" s="388"/>
      <c r="AI233" s="388"/>
    </row>
    <row r="234" spans="1:35" s="40" customFormat="1" x14ac:dyDescent="0.2">
      <c r="A234" s="27" t="s">
        <v>78</v>
      </c>
      <c r="B234" s="10">
        <v>20171024</v>
      </c>
      <c r="C234" s="133"/>
      <c r="D234" s="9">
        <v>11</v>
      </c>
      <c r="E234" s="133">
        <v>3</v>
      </c>
      <c r="F234" s="9"/>
      <c r="G234" s="9"/>
      <c r="H234" s="30" t="s">
        <v>11</v>
      </c>
      <c r="I234" s="10">
        <v>535</v>
      </c>
      <c r="J234" s="10">
        <v>0</v>
      </c>
      <c r="K234" s="9">
        <v>5</v>
      </c>
      <c r="L234" s="9">
        <v>1</v>
      </c>
      <c r="M234" s="9">
        <v>0</v>
      </c>
      <c r="N234" s="30">
        <v>1</v>
      </c>
      <c r="O234" s="9" t="s">
        <v>47</v>
      </c>
      <c r="P234" s="17">
        <f>Cal_012618_12mm!$Q$3</f>
        <v>1.9020155646116339</v>
      </c>
      <c r="Q234" s="58">
        <f>Cal_012618_12mm!$R$3</f>
        <v>0.48423689193917907</v>
      </c>
      <c r="R234" s="13">
        <v>88.82</v>
      </c>
      <c r="S234" s="31">
        <v>54</v>
      </c>
      <c r="T234" s="32">
        <v>0.66032999999999997</v>
      </c>
      <c r="U234" s="78">
        <f t="shared" si="24"/>
        <v>88.159669999999991</v>
      </c>
      <c r="V234" s="78">
        <f t="shared" si="25"/>
        <v>53.339669999999998</v>
      </c>
      <c r="W234" s="438">
        <f t="shared" si="26"/>
        <v>0.33227900210401934</v>
      </c>
      <c r="X234" s="438">
        <f t="shared" si="27"/>
        <v>0.12685397476408353</v>
      </c>
      <c r="Y234" s="33">
        <v>20180126</v>
      </c>
      <c r="Z234" s="29" t="s">
        <v>125</v>
      </c>
      <c r="AA234" s="29"/>
      <c r="AB234" s="54" t="s">
        <v>115</v>
      </c>
      <c r="AC234" s="10"/>
      <c r="AD234" s="645" t="s">
        <v>60</v>
      </c>
      <c r="AE234" s="689" t="s">
        <v>1250</v>
      </c>
      <c r="AF234" s="671">
        <v>1</v>
      </c>
      <c r="AG234" s="169">
        <v>0</v>
      </c>
      <c r="AH234" s="388"/>
      <c r="AI234" s="388"/>
    </row>
    <row r="235" spans="1:35" s="40" customFormat="1" x14ac:dyDescent="0.2">
      <c r="A235" s="27" t="s">
        <v>78</v>
      </c>
      <c r="B235" s="10">
        <v>20171024</v>
      </c>
      <c r="C235" s="133"/>
      <c r="D235" s="9">
        <v>11</v>
      </c>
      <c r="E235" s="133">
        <v>4</v>
      </c>
      <c r="F235" s="9"/>
      <c r="G235" s="9"/>
      <c r="H235" s="30" t="s">
        <v>10</v>
      </c>
      <c r="I235" s="10">
        <v>535</v>
      </c>
      <c r="J235" s="10">
        <v>0</v>
      </c>
      <c r="K235" s="9">
        <v>5</v>
      </c>
      <c r="L235" s="9">
        <v>1</v>
      </c>
      <c r="M235" s="9">
        <v>0</v>
      </c>
      <c r="N235" s="30">
        <v>1</v>
      </c>
      <c r="O235" s="9" t="s">
        <v>47</v>
      </c>
      <c r="P235" s="17">
        <f>Cal_012618_12mm!$Q$3</f>
        <v>1.9020155646116339</v>
      </c>
      <c r="Q235" s="58">
        <f>Cal_012618_12mm!$R$3</f>
        <v>0.48423689193917907</v>
      </c>
      <c r="R235" s="13">
        <v>87.8</v>
      </c>
      <c r="S235" s="31">
        <v>52.77</v>
      </c>
      <c r="T235" s="32">
        <v>0.66032999999999997</v>
      </c>
      <c r="U235" s="78">
        <f t="shared" si="24"/>
        <v>87.139669999999995</v>
      </c>
      <c r="V235" s="78">
        <f t="shared" si="25"/>
        <v>52.109670000000001</v>
      </c>
      <c r="W235" s="438">
        <f t="shared" si="26"/>
        <v>0.33428298230051118</v>
      </c>
      <c r="X235" s="438">
        <f t="shared" si="27"/>
        <v>0.11426249821548155</v>
      </c>
      <c r="Y235" s="33">
        <v>20180126</v>
      </c>
      <c r="Z235" s="29" t="s">
        <v>125</v>
      </c>
      <c r="AA235" s="29"/>
      <c r="AB235" s="54" t="s">
        <v>115</v>
      </c>
      <c r="AC235" s="10"/>
      <c r="AD235" s="645" t="s">
        <v>60</v>
      </c>
      <c r="AE235" s="689" t="s">
        <v>1250</v>
      </c>
      <c r="AF235" s="671">
        <v>1</v>
      </c>
      <c r="AG235" s="169">
        <v>0</v>
      </c>
      <c r="AH235" s="388"/>
      <c r="AI235" s="388"/>
    </row>
    <row r="236" spans="1:35" s="40" customFormat="1" x14ac:dyDescent="0.2">
      <c r="A236" s="27" t="s">
        <v>78</v>
      </c>
      <c r="B236" s="10">
        <v>20171024</v>
      </c>
      <c r="C236" s="133"/>
      <c r="D236" s="9">
        <v>11</v>
      </c>
      <c r="E236" s="133">
        <v>4</v>
      </c>
      <c r="F236" s="9"/>
      <c r="G236" s="9"/>
      <c r="H236" s="30" t="s">
        <v>11</v>
      </c>
      <c r="I236" s="10">
        <v>535</v>
      </c>
      <c r="J236" s="10">
        <v>0</v>
      </c>
      <c r="K236" s="9">
        <v>5</v>
      </c>
      <c r="L236" s="9">
        <v>1</v>
      </c>
      <c r="M236" s="9">
        <v>0</v>
      </c>
      <c r="N236" s="30">
        <v>1</v>
      </c>
      <c r="O236" s="9" t="s">
        <v>47</v>
      </c>
      <c r="P236" s="17">
        <f>Cal_012618_12mm!$Q$3</f>
        <v>1.9020155646116339</v>
      </c>
      <c r="Q236" s="58">
        <f>Cal_012618_12mm!$R$3</f>
        <v>0.48423689193917907</v>
      </c>
      <c r="R236" s="13">
        <v>92.38</v>
      </c>
      <c r="S236" s="31">
        <v>56.41</v>
      </c>
      <c r="T236" s="32">
        <v>0.66032999999999997</v>
      </c>
      <c r="U236" s="78">
        <f t="shared" si="24"/>
        <v>91.719669999999994</v>
      </c>
      <c r="V236" s="78">
        <f t="shared" si="25"/>
        <v>55.749669999999995</v>
      </c>
      <c r="W236" s="438">
        <f t="shared" si="26"/>
        <v>0.34325317937052202</v>
      </c>
      <c r="X236" s="438">
        <f t="shared" si="27"/>
        <v>0.13662440417122787</v>
      </c>
      <c r="Y236" s="33">
        <v>20180126</v>
      </c>
      <c r="Z236" s="29" t="s">
        <v>125</v>
      </c>
      <c r="AA236" s="29"/>
      <c r="AB236" s="54" t="s">
        <v>115</v>
      </c>
      <c r="AC236" s="10"/>
      <c r="AD236" s="645" t="s">
        <v>60</v>
      </c>
      <c r="AE236" s="689" t="s">
        <v>1250</v>
      </c>
      <c r="AF236" s="671">
        <v>1</v>
      </c>
      <c r="AG236" s="169">
        <v>0</v>
      </c>
      <c r="AH236" s="388"/>
      <c r="AI236" s="388"/>
    </row>
    <row r="237" spans="1:35" s="40" customFormat="1" x14ac:dyDescent="0.2">
      <c r="A237" s="27" t="s">
        <v>78</v>
      </c>
      <c r="B237" s="10">
        <v>20171024</v>
      </c>
      <c r="C237" s="133"/>
      <c r="D237" s="9">
        <v>11</v>
      </c>
      <c r="E237" s="133">
        <v>4</v>
      </c>
      <c r="F237" s="9"/>
      <c r="G237" s="9"/>
      <c r="H237" s="30" t="s">
        <v>10</v>
      </c>
      <c r="I237" s="10">
        <v>595</v>
      </c>
      <c r="J237" s="10">
        <v>10</v>
      </c>
      <c r="K237" s="9">
        <v>5</v>
      </c>
      <c r="L237" s="9">
        <v>1</v>
      </c>
      <c r="M237" s="9">
        <v>0</v>
      </c>
      <c r="N237" s="30">
        <v>1</v>
      </c>
      <c r="O237" s="9" t="s">
        <v>47</v>
      </c>
      <c r="P237" s="17">
        <f>Cal_012618_12mm!$Q$3</f>
        <v>1.9020155646116339</v>
      </c>
      <c r="Q237" s="58">
        <f>Cal_012618_12mm!$R$3</f>
        <v>0.48423689193917907</v>
      </c>
      <c r="R237" s="13">
        <v>73.36</v>
      </c>
      <c r="S237" s="31">
        <v>45.25</v>
      </c>
      <c r="T237" s="32">
        <v>0.66032999999999997</v>
      </c>
      <c r="U237" s="78">
        <f t="shared" si="24"/>
        <v>72.699669999999998</v>
      </c>
      <c r="V237" s="78">
        <f t="shared" si="25"/>
        <v>44.589669999999998</v>
      </c>
      <c r="W237" s="438">
        <f t="shared" si="26"/>
        <v>0.24119693939984418</v>
      </c>
      <c r="X237" s="438">
        <f t="shared" si="27"/>
        <v>0.10391440599844617</v>
      </c>
      <c r="Y237" s="33">
        <v>20180126</v>
      </c>
      <c r="Z237" s="29" t="s">
        <v>125</v>
      </c>
      <c r="AA237" s="29"/>
      <c r="AB237" s="54" t="s">
        <v>115</v>
      </c>
      <c r="AC237" s="10"/>
      <c r="AD237" s="645" t="s">
        <v>60</v>
      </c>
      <c r="AE237" s="689" t="s">
        <v>1250</v>
      </c>
      <c r="AF237" s="671">
        <v>1</v>
      </c>
      <c r="AG237" s="169">
        <v>1</v>
      </c>
      <c r="AH237" s="388" t="s">
        <v>836</v>
      </c>
      <c r="AI237" s="388"/>
    </row>
    <row r="238" spans="1:35" s="40" customFormat="1" x14ac:dyDescent="0.2">
      <c r="A238" s="27" t="s">
        <v>78</v>
      </c>
      <c r="B238" s="10">
        <v>20171024</v>
      </c>
      <c r="C238" s="133"/>
      <c r="D238" s="9">
        <v>11</v>
      </c>
      <c r="E238" s="133">
        <v>4</v>
      </c>
      <c r="F238" s="9"/>
      <c r="G238" s="9"/>
      <c r="H238" s="30" t="s">
        <v>11</v>
      </c>
      <c r="I238" s="10">
        <v>595</v>
      </c>
      <c r="J238" s="10">
        <v>10</v>
      </c>
      <c r="K238" s="9">
        <v>5</v>
      </c>
      <c r="L238" s="9">
        <v>1</v>
      </c>
      <c r="M238" s="9">
        <v>0</v>
      </c>
      <c r="N238" s="30">
        <v>1</v>
      </c>
      <c r="O238" s="9" t="s">
        <v>47</v>
      </c>
      <c r="P238" s="17">
        <f>Cal_012618_12mm!$Q$3</f>
        <v>1.9020155646116339</v>
      </c>
      <c r="Q238" s="58">
        <f>Cal_012618_12mm!$R$3</f>
        <v>0.48423689193917907</v>
      </c>
      <c r="R238" s="13">
        <v>78.17</v>
      </c>
      <c r="S238" s="31">
        <v>48.11</v>
      </c>
      <c r="T238" s="32">
        <v>0.78400000000000003</v>
      </c>
      <c r="U238" s="78">
        <f t="shared" si="24"/>
        <v>77.385999999999996</v>
      </c>
      <c r="V238" s="78">
        <f t="shared" si="25"/>
        <v>47.326000000000001</v>
      </c>
      <c r="W238" s="438">
        <f t="shared" si="26"/>
        <v>0.25792885088435846</v>
      </c>
      <c r="X238" s="438">
        <f t="shared" si="27"/>
        <v>0.10836090932959901</v>
      </c>
      <c r="Y238" s="33">
        <v>20180126</v>
      </c>
      <c r="Z238" s="29" t="s">
        <v>121</v>
      </c>
      <c r="AA238" s="29"/>
      <c r="AB238" s="54" t="s">
        <v>115</v>
      </c>
      <c r="AC238" s="10"/>
      <c r="AD238" s="645" t="s">
        <v>60</v>
      </c>
      <c r="AE238" s="689" t="s">
        <v>1250</v>
      </c>
      <c r="AF238" s="671">
        <v>1</v>
      </c>
      <c r="AG238" s="169">
        <v>1</v>
      </c>
      <c r="AH238" s="388" t="s">
        <v>836</v>
      </c>
      <c r="AI238" s="388"/>
    </row>
    <row r="239" spans="1:35" s="41" customFormat="1" x14ac:dyDescent="0.2">
      <c r="A239" s="55" t="s">
        <v>78</v>
      </c>
      <c r="B239" s="57">
        <v>20171024</v>
      </c>
      <c r="C239" s="133"/>
      <c r="D239" s="33">
        <v>14</v>
      </c>
      <c r="E239" s="133">
        <v>2</v>
      </c>
      <c r="F239" s="33"/>
      <c r="G239" s="33"/>
      <c r="H239" s="56" t="s">
        <v>10</v>
      </c>
      <c r="I239" s="57">
        <v>1055</v>
      </c>
      <c r="J239" s="57">
        <v>0</v>
      </c>
      <c r="K239" s="33">
        <v>5</v>
      </c>
      <c r="L239" s="33">
        <v>1</v>
      </c>
      <c r="M239" s="33">
        <v>0</v>
      </c>
      <c r="N239" s="56">
        <v>1</v>
      </c>
      <c r="O239" s="33" t="s">
        <v>47</v>
      </c>
      <c r="P239" s="58">
        <f>Cal_012618_12mm!$Q$3</f>
        <v>1.9020155646116339</v>
      </c>
      <c r="Q239" s="58">
        <f>Cal_012618_12mm!$R$3</f>
        <v>0.48423689193917907</v>
      </c>
      <c r="R239" s="59">
        <v>108.3</v>
      </c>
      <c r="S239" s="60">
        <v>79.11</v>
      </c>
      <c r="T239" s="61">
        <v>0.78400000000000003</v>
      </c>
      <c r="U239" s="78">
        <f t="shared" si="24"/>
        <v>107.51599999999999</v>
      </c>
      <c r="V239" s="78">
        <f t="shared" si="25"/>
        <v>78.325999999999993</v>
      </c>
      <c r="W239" s="438">
        <f t="shared" si="26"/>
        <v>0.14125686001148041</v>
      </c>
      <c r="X239" s="438">
        <f t="shared" si="27"/>
        <v>0.20064025247057085</v>
      </c>
      <c r="Y239" s="33">
        <v>20180126</v>
      </c>
      <c r="Z239" s="29" t="s">
        <v>121</v>
      </c>
      <c r="AA239" s="29"/>
      <c r="AB239" s="54" t="s">
        <v>115</v>
      </c>
      <c r="AC239" s="57"/>
      <c r="AD239" s="646" t="s">
        <v>60</v>
      </c>
      <c r="AE239" s="689" t="s">
        <v>1250</v>
      </c>
      <c r="AF239" s="672">
        <v>1</v>
      </c>
      <c r="AG239" s="169">
        <v>0</v>
      </c>
      <c r="AH239" s="389"/>
      <c r="AI239" s="389"/>
    </row>
    <row r="240" spans="1:35" s="41" customFormat="1" x14ac:dyDescent="0.2">
      <c r="A240" s="55" t="s">
        <v>78</v>
      </c>
      <c r="B240" s="57">
        <v>20171024</v>
      </c>
      <c r="C240" s="133"/>
      <c r="D240" s="33">
        <v>14</v>
      </c>
      <c r="E240" s="133">
        <v>2</v>
      </c>
      <c r="F240" s="33"/>
      <c r="G240" s="33"/>
      <c r="H240" s="56" t="s">
        <v>11</v>
      </c>
      <c r="I240" s="57">
        <v>1055</v>
      </c>
      <c r="J240" s="57">
        <v>0</v>
      </c>
      <c r="K240" s="33">
        <v>5</v>
      </c>
      <c r="L240" s="33">
        <v>1</v>
      </c>
      <c r="M240" s="33">
        <v>0</v>
      </c>
      <c r="N240" s="56">
        <v>1</v>
      </c>
      <c r="O240" s="33" t="s">
        <v>47</v>
      </c>
      <c r="P240" s="58">
        <f>Cal_012618_12mm!$Q$3</f>
        <v>1.9020155646116339</v>
      </c>
      <c r="Q240" s="58">
        <f>Cal_012618_12mm!$R$3</f>
        <v>0.48423689193917907</v>
      </c>
      <c r="R240" s="59">
        <v>122.7</v>
      </c>
      <c r="S240" s="60">
        <v>89.24</v>
      </c>
      <c r="T240" s="61">
        <v>0.66032999999999997</v>
      </c>
      <c r="U240" s="78">
        <f t="shared" si="24"/>
        <v>122.03967</v>
      </c>
      <c r="V240" s="78">
        <f t="shared" si="25"/>
        <v>88.579669999999993</v>
      </c>
      <c r="W240" s="438">
        <f t="shared" si="26"/>
        <v>0.16192033353833971</v>
      </c>
      <c r="X240" s="438">
        <f t="shared" si="27"/>
        <v>0.22473458816853903</v>
      </c>
      <c r="Y240" s="33">
        <v>20180126</v>
      </c>
      <c r="Z240" s="29"/>
      <c r="AA240" s="33"/>
      <c r="AB240" s="54" t="s">
        <v>115</v>
      </c>
      <c r="AC240" s="57"/>
      <c r="AD240" s="646" t="s">
        <v>60</v>
      </c>
      <c r="AE240" s="689" t="s">
        <v>1250</v>
      </c>
      <c r="AF240" s="672">
        <v>1</v>
      </c>
      <c r="AG240" s="169">
        <v>0</v>
      </c>
      <c r="AH240" s="389"/>
      <c r="AI240" s="389"/>
    </row>
    <row r="241" spans="1:35" s="41" customFormat="1" x14ac:dyDescent="0.2">
      <c r="A241" s="55" t="s">
        <v>78</v>
      </c>
      <c r="B241" s="57">
        <v>20171024</v>
      </c>
      <c r="C241" s="133"/>
      <c r="D241" s="33">
        <v>14</v>
      </c>
      <c r="E241" s="133">
        <v>3</v>
      </c>
      <c r="F241" s="33"/>
      <c r="G241" s="33"/>
      <c r="H241" s="56" t="s">
        <v>10</v>
      </c>
      <c r="I241" s="57">
        <v>1055</v>
      </c>
      <c r="J241" s="57">
        <v>0</v>
      </c>
      <c r="K241" s="33">
        <v>5</v>
      </c>
      <c r="L241" s="33">
        <v>1</v>
      </c>
      <c r="M241" s="33">
        <v>0</v>
      </c>
      <c r="N241" s="56">
        <v>1</v>
      </c>
      <c r="O241" s="33" t="s">
        <v>47</v>
      </c>
      <c r="P241" s="58">
        <f>Cal_012618_12mm!$Q$3</f>
        <v>1.9020155646116339</v>
      </c>
      <c r="Q241" s="58">
        <f>Cal_012618_12mm!$R$3</f>
        <v>0.48423689193917907</v>
      </c>
      <c r="R241" s="59">
        <v>242.4</v>
      </c>
      <c r="S241" s="60">
        <v>159.30000000000001</v>
      </c>
      <c r="T241" s="61">
        <v>0.66032999999999997</v>
      </c>
      <c r="U241" s="78">
        <f t="shared" si="24"/>
        <v>241.73967000000002</v>
      </c>
      <c r="V241" s="78">
        <f t="shared" si="25"/>
        <v>158.63967000000002</v>
      </c>
      <c r="W241" s="438">
        <f t="shared" si="26"/>
        <v>0.40213926231428654</v>
      </c>
      <c r="X241" s="438">
        <f t="shared" si="27"/>
        <v>0.29033124681557482</v>
      </c>
      <c r="Y241" s="33">
        <v>20180126</v>
      </c>
      <c r="Z241" s="29" t="s">
        <v>125</v>
      </c>
      <c r="AA241" s="29"/>
      <c r="AB241" s="54" t="s">
        <v>115</v>
      </c>
      <c r="AC241" s="57"/>
      <c r="AD241" s="646" t="s">
        <v>60</v>
      </c>
      <c r="AE241" s="689" t="s">
        <v>1250</v>
      </c>
      <c r="AF241" s="672">
        <v>1</v>
      </c>
      <c r="AG241" s="169">
        <v>0</v>
      </c>
      <c r="AH241" s="389"/>
      <c r="AI241" s="389"/>
    </row>
    <row r="242" spans="1:35" s="41" customFormat="1" x14ac:dyDescent="0.2">
      <c r="A242" s="55" t="s">
        <v>78</v>
      </c>
      <c r="B242" s="57">
        <v>20171024</v>
      </c>
      <c r="C242" s="133"/>
      <c r="D242" s="33">
        <v>14</v>
      </c>
      <c r="E242" s="133">
        <v>3</v>
      </c>
      <c r="F242" s="33"/>
      <c r="G242" s="33"/>
      <c r="H242" s="56" t="s">
        <v>11</v>
      </c>
      <c r="I242" s="57">
        <v>1055</v>
      </c>
      <c r="J242" s="57">
        <v>0</v>
      </c>
      <c r="K242" s="33">
        <v>5</v>
      </c>
      <c r="L242" s="33">
        <v>1</v>
      </c>
      <c r="M242" s="33">
        <v>0</v>
      </c>
      <c r="N242" s="56">
        <v>1</v>
      </c>
      <c r="O242" s="33" t="s">
        <v>47</v>
      </c>
      <c r="P242" s="58">
        <f>Cal_012618_12mm!$Q$3</f>
        <v>1.9020155646116339</v>
      </c>
      <c r="Q242" s="58">
        <f>Cal_012618_12mm!$R$3</f>
        <v>0.48423689193917907</v>
      </c>
      <c r="R242" s="59">
        <v>228.6</v>
      </c>
      <c r="S242" s="60">
        <v>148</v>
      </c>
      <c r="T242" s="61">
        <v>0.78400000000000003</v>
      </c>
      <c r="U242" s="78">
        <f t="shared" si="24"/>
        <v>227.816</v>
      </c>
      <c r="V242" s="78">
        <f t="shared" si="25"/>
        <v>147.21600000000001</v>
      </c>
      <c r="W242" s="438">
        <f t="shared" si="26"/>
        <v>0.39004120989809254</v>
      </c>
      <c r="X242" s="438">
        <f t="shared" si="27"/>
        <v>0.25256437842708251</v>
      </c>
      <c r="Y242" s="33">
        <v>20180126</v>
      </c>
      <c r="Z242" s="29" t="s">
        <v>121</v>
      </c>
      <c r="AA242" s="29"/>
      <c r="AB242" s="54" t="s">
        <v>115</v>
      </c>
      <c r="AC242" s="57"/>
      <c r="AD242" s="646" t="s">
        <v>60</v>
      </c>
      <c r="AE242" s="689" t="s">
        <v>1250</v>
      </c>
      <c r="AF242" s="672">
        <v>1</v>
      </c>
      <c r="AG242" s="169">
        <v>0</v>
      </c>
      <c r="AH242" s="389"/>
      <c r="AI242" s="389"/>
    </row>
    <row r="243" spans="1:35" s="41" customFormat="1" x14ac:dyDescent="0.2">
      <c r="A243" s="55" t="s">
        <v>78</v>
      </c>
      <c r="B243" s="57">
        <v>20171024</v>
      </c>
      <c r="C243" s="133"/>
      <c r="D243" s="33">
        <v>14</v>
      </c>
      <c r="E243" s="133">
        <v>4</v>
      </c>
      <c r="F243" s="33"/>
      <c r="G243" s="33"/>
      <c r="H243" s="56" t="s">
        <v>10</v>
      </c>
      <c r="I243" s="57">
        <v>1055</v>
      </c>
      <c r="J243" s="57">
        <v>0</v>
      </c>
      <c r="K243" s="33">
        <v>5</v>
      </c>
      <c r="L243" s="33">
        <v>1</v>
      </c>
      <c r="M243" s="33">
        <v>0</v>
      </c>
      <c r="N243" s="56">
        <v>1</v>
      </c>
      <c r="O243" s="33" t="s">
        <v>47</v>
      </c>
      <c r="P243" s="58">
        <f>Cal_012618_12mm!$Q$3</f>
        <v>1.9020155646116339</v>
      </c>
      <c r="Q243" s="58">
        <f>Cal_012618_12mm!$R$3</f>
        <v>0.48423689193917907</v>
      </c>
      <c r="R243" s="59">
        <v>248.2</v>
      </c>
      <c r="S243" s="60">
        <v>152</v>
      </c>
      <c r="T243" s="61">
        <v>0.78400000000000003</v>
      </c>
      <c r="U243" s="78">
        <f t="shared" si="24"/>
        <v>247.416</v>
      </c>
      <c r="V243" s="78">
        <f t="shared" si="25"/>
        <v>151.21600000000001</v>
      </c>
      <c r="W243" s="438">
        <f t="shared" si="26"/>
        <v>0.46553305697514274</v>
      </c>
      <c r="X243" s="438">
        <f t="shared" si="27"/>
        <v>0.19453274187946346</v>
      </c>
      <c r="Y243" s="33">
        <v>20180126</v>
      </c>
      <c r="Z243" s="29" t="s">
        <v>121</v>
      </c>
      <c r="AA243" s="29"/>
      <c r="AB243" s="54" t="s">
        <v>115</v>
      </c>
      <c r="AC243" s="57"/>
      <c r="AD243" s="646" t="s">
        <v>60</v>
      </c>
      <c r="AE243" s="689" t="s">
        <v>1250</v>
      </c>
      <c r="AF243" s="672">
        <v>1</v>
      </c>
      <c r="AG243" s="169">
        <v>0</v>
      </c>
      <c r="AH243" s="389"/>
      <c r="AI243" s="389"/>
    </row>
    <row r="244" spans="1:35" s="41" customFormat="1" x14ac:dyDescent="0.2">
      <c r="A244" s="55" t="s">
        <v>78</v>
      </c>
      <c r="B244" s="57">
        <v>20171024</v>
      </c>
      <c r="C244" s="133"/>
      <c r="D244" s="33">
        <v>14</v>
      </c>
      <c r="E244" s="133">
        <v>4</v>
      </c>
      <c r="F244" s="33"/>
      <c r="G244" s="33"/>
      <c r="H244" s="56" t="s">
        <v>11</v>
      </c>
      <c r="I244" s="57">
        <v>1055</v>
      </c>
      <c r="J244" s="57">
        <v>0</v>
      </c>
      <c r="K244" s="33">
        <v>5</v>
      </c>
      <c r="L244" s="33">
        <v>1</v>
      </c>
      <c r="M244" s="33">
        <v>0</v>
      </c>
      <c r="N244" s="56">
        <v>1</v>
      </c>
      <c r="O244" s="33" t="s">
        <v>47</v>
      </c>
      <c r="P244" s="58">
        <f>Cal_012618_12mm!$Q$3</f>
        <v>1.9020155646116339</v>
      </c>
      <c r="Q244" s="58">
        <f>Cal_012618_12mm!$R$3</f>
        <v>0.48423689193917907</v>
      </c>
      <c r="R244" s="59">
        <v>240.6</v>
      </c>
      <c r="S244" s="60">
        <v>149.1</v>
      </c>
      <c r="T244" s="61">
        <v>0.78400000000000003</v>
      </c>
      <c r="U244" s="78">
        <f t="shared" si="24"/>
        <v>239.816</v>
      </c>
      <c r="V244" s="78">
        <f t="shared" si="25"/>
        <v>148.316</v>
      </c>
      <c r="W244" s="438">
        <f t="shared" si="26"/>
        <v>0.44278871843269818</v>
      </c>
      <c r="X244" s="438">
        <f t="shared" si="27"/>
        <v>0.20461842778807038</v>
      </c>
      <c r="Y244" s="33">
        <v>20180126</v>
      </c>
      <c r="Z244" s="29" t="s">
        <v>121</v>
      </c>
      <c r="AA244" s="29"/>
      <c r="AB244" s="54" t="s">
        <v>115</v>
      </c>
      <c r="AC244" s="57"/>
      <c r="AD244" s="646" t="s">
        <v>60</v>
      </c>
      <c r="AE244" s="689" t="s">
        <v>1250</v>
      </c>
      <c r="AF244" s="672">
        <v>1</v>
      </c>
      <c r="AG244" s="169">
        <v>0</v>
      </c>
      <c r="AH244" s="389"/>
      <c r="AI244" s="389"/>
    </row>
    <row r="245" spans="1:35" s="41" customFormat="1" x14ac:dyDescent="0.2">
      <c r="A245" s="327" t="s">
        <v>78</v>
      </c>
      <c r="B245" s="328">
        <v>20171024</v>
      </c>
      <c r="C245" s="329"/>
      <c r="D245" s="168">
        <v>14</v>
      </c>
      <c r="E245" s="329">
        <v>4</v>
      </c>
      <c r="F245" s="168"/>
      <c r="G245" s="168"/>
      <c r="H245" s="330" t="s">
        <v>10</v>
      </c>
      <c r="I245" s="328">
        <v>1055</v>
      </c>
      <c r="J245" s="331">
        <v>10</v>
      </c>
      <c r="K245" s="168">
        <v>5</v>
      </c>
      <c r="L245" s="168">
        <v>1</v>
      </c>
      <c r="M245" s="168">
        <v>0</v>
      </c>
      <c r="N245" s="332">
        <v>1</v>
      </c>
      <c r="O245" s="168" t="s">
        <v>47</v>
      </c>
      <c r="P245" s="281">
        <f>Cal_012618_12mm!$Q$3</f>
        <v>1.9020155646116339</v>
      </c>
      <c r="Q245" s="281">
        <f>Cal_012618_12mm!$R$3</f>
        <v>0.48423689193917907</v>
      </c>
      <c r="R245" s="333">
        <v>155.6</v>
      </c>
      <c r="S245" s="334">
        <v>96.29</v>
      </c>
      <c r="T245" s="335">
        <v>0.78400000000000003</v>
      </c>
      <c r="U245" s="336">
        <f t="shared" si="24"/>
        <v>154.816</v>
      </c>
      <c r="V245" s="336">
        <f t="shared" si="25"/>
        <v>95.506</v>
      </c>
      <c r="W245" s="439">
        <f t="shared" si="26"/>
        <v>0.28701419552178498</v>
      </c>
      <c r="X245" s="439">
        <f t="shared" si="27"/>
        <v>0.12987452118417206</v>
      </c>
      <c r="Y245" s="168">
        <v>20180126</v>
      </c>
      <c r="Z245" s="337" t="s">
        <v>121</v>
      </c>
      <c r="AA245" s="337"/>
      <c r="AB245" s="338" t="s">
        <v>115</v>
      </c>
      <c r="AC245" s="328"/>
      <c r="AD245" s="647" t="s">
        <v>60</v>
      </c>
      <c r="AE245" s="689" t="s">
        <v>1250</v>
      </c>
      <c r="AF245" s="673">
        <v>1</v>
      </c>
      <c r="AG245" s="175">
        <v>1</v>
      </c>
      <c r="AH245" s="389" t="s">
        <v>836</v>
      </c>
      <c r="AI245" s="390"/>
    </row>
    <row r="246" spans="1:35" s="41" customFormat="1" x14ac:dyDescent="0.2">
      <c r="A246" s="55" t="s">
        <v>78</v>
      </c>
      <c r="B246" s="57">
        <v>20171024</v>
      </c>
      <c r="C246" s="133"/>
      <c r="D246" s="33">
        <v>14</v>
      </c>
      <c r="E246" s="133">
        <v>4</v>
      </c>
      <c r="F246" s="33"/>
      <c r="G246" s="33"/>
      <c r="H246" s="30" t="s">
        <v>11</v>
      </c>
      <c r="I246" s="57">
        <v>1055</v>
      </c>
      <c r="J246" s="10">
        <v>10</v>
      </c>
      <c r="K246" s="33">
        <v>5</v>
      </c>
      <c r="L246" s="33">
        <v>1</v>
      </c>
      <c r="M246" s="33">
        <v>0</v>
      </c>
      <c r="N246" s="56">
        <v>1</v>
      </c>
      <c r="O246" s="33" t="s">
        <v>47</v>
      </c>
      <c r="P246" s="58">
        <f>Cal_012618_12mm!$Q$3</f>
        <v>1.9020155646116339</v>
      </c>
      <c r="Q246" s="58">
        <f>Cal_012618_12mm!$R$3</f>
        <v>0.48423689193917907</v>
      </c>
      <c r="R246" s="59">
        <v>172.3</v>
      </c>
      <c r="S246" s="60">
        <v>105.5</v>
      </c>
      <c r="T246" s="61">
        <v>0.66032999999999997</v>
      </c>
      <c r="U246" s="78">
        <f t="shared" si="24"/>
        <v>171.63967000000002</v>
      </c>
      <c r="V246" s="78">
        <f t="shared" si="25"/>
        <v>104.83967</v>
      </c>
      <c r="W246" s="438">
        <f t="shared" si="26"/>
        <v>0.32325996056070216</v>
      </c>
      <c r="X246" s="438">
        <f t="shared" si="27"/>
        <v>0.13437071694831323</v>
      </c>
      <c r="Y246" s="33">
        <v>20180126</v>
      </c>
      <c r="Z246" s="29" t="s">
        <v>125</v>
      </c>
      <c r="AA246" s="29"/>
      <c r="AB246" s="54" t="s">
        <v>115</v>
      </c>
      <c r="AC246" s="57"/>
      <c r="AD246" s="646" t="s">
        <v>60</v>
      </c>
      <c r="AE246" s="689" t="s">
        <v>1250</v>
      </c>
      <c r="AF246" s="672">
        <v>1</v>
      </c>
      <c r="AG246" s="169">
        <v>1</v>
      </c>
      <c r="AH246" s="389" t="s">
        <v>836</v>
      </c>
      <c r="AI246" s="389"/>
    </row>
    <row r="247" spans="1:35" s="40" customFormat="1" x14ac:dyDescent="0.2">
      <c r="A247" s="27" t="s">
        <v>78</v>
      </c>
      <c r="B247" s="10">
        <v>20171024</v>
      </c>
      <c r="C247" s="133"/>
      <c r="D247" s="9">
        <v>17</v>
      </c>
      <c r="E247" s="133" t="s">
        <v>127</v>
      </c>
      <c r="F247" s="9"/>
      <c r="G247" s="9"/>
      <c r="H247" s="30" t="s">
        <v>10</v>
      </c>
      <c r="I247" s="10">
        <v>1057</v>
      </c>
      <c r="J247" s="10">
        <v>0</v>
      </c>
      <c r="K247" s="9">
        <v>10</v>
      </c>
      <c r="L247" s="9">
        <v>1</v>
      </c>
      <c r="M247" s="9">
        <v>0</v>
      </c>
      <c r="N247" s="30">
        <v>1</v>
      </c>
      <c r="O247" s="9" t="s">
        <v>47</v>
      </c>
      <c r="P247" s="17">
        <f>Cal_012618_12mm!$Q$3</f>
        <v>1.9020155646116339</v>
      </c>
      <c r="Q247" s="58">
        <f>Cal_012618_12mm!$R$3</f>
        <v>0.48423689193917907</v>
      </c>
      <c r="R247" s="13">
        <v>98.75</v>
      </c>
      <c r="S247" s="31">
        <v>75.05</v>
      </c>
      <c r="T247" s="32">
        <v>0.78400000000000003</v>
      </c>
      <c r="U247" s="78">
        <f t="shared" si="24"/>
        <v>97.965999999999994</v>
      </c>
      <c r="V247" s="78">
        <f t="shared" si="25"/>
        <v>74.265999999999991</v>
      </c>
      <c r="W247" s="438">
        <f t="shared" si="26"/>
        <v>0.22894505474989987</v>
      </c>
      <c r="X247" s="438">
        <f t="shared" si="27"/>
        <v>0.41817816895565613</v>
      </c>
      <c r="Y247" s="33">
        <v>20180126</v>
      </c>
      <c r="Z247" s="29" t="s">
        <v>121</v>
      </c>
      <c r="AA247" s="29"/>
      <c r="AB247" s="54" t="s">
        <v>115</v>
      </c>
      <c r="AC247" s="10"/>
      <c r="AD247" s="645" t="s">
        <v>60</v>
      </c>
      <c r="AE247" s="689" t="s">
        <v>1250</v>
      </c>
      <c r="AF247" s="671">
        <v>1</v>
      </c>
      <c r="AG247" s="169">
        <v>0</v>
      </c>
      <c r="AH247" s="388" t="s">
        <v>136</v>
      </c>
      <c r="AI247" s="388"/>
    </row>
    <row r="248" spans="1:35" x14ac:dyDescent="0.2">
      <c r="A248" s="231" t="s">
        <v>78</v>
      </c>
      <c r="B248" s="232">
        <v>20171025</v>
      </c>
      <c r="C248" s="199"/>
      <c r="D248" s="109">
        <v>17</v>
      </c>
      <c r="E248" s="199">
        <v>1</v>
      </c>
      <c r="F248" s="109"/>
      <c r="G248" s="109"/>
      <c r="H248" s="207" t="s">
        <v>11</v>
      </c>
      <c r="I248" s="232">
        <v>1055</v>
      </c>
      <c r="J248" s="109">
        <v>0</v>
      </c>
      <c r="K248" s="109">
        <v>5</v>
      </c>
      <c r="L248" s="109">
        <v>1</v>
      </c>
      <c r="M248" s="109">
        <v>0</v>
      </c>
      <c r="N248" s="201">
        <v>1</v>
      </c>
      <c r="O248" s="109" t="s">
        <v>47</v>
      </c>
      <c r="P248" s="110">
        <f>Cal_012618_12mm!$Q$3</f>
        <v>1.9020155646116339</v>
      </c>
      <c r="Q248" s="110">
        <f>Cal_012618_12mm!$R$3</f>
        <v>0.48423689193917907</v>
      </c>
      <c r="R248" s="233">
        <v>182.5</v>
      </c>
      <c r="S248" s="234">
        <v>138.4</v>
      </c>
      <c r="T248" s="235">
        <v>0.66032999999999997</v>
      </c>
      <c r="U248" s="204">
        <f t="shared" ref="U248:U258" si="28">(R248-T248)*(L248+M248)/L248</f>
        <v>181.83967000000001</v>
      </c>
      <c r="V248" s="204">
        <f t="shared" ref="V248:V258" si="29">(S248-T248)*(L248+M248)/L248</f>
        <v>137.73967000000002</v>
      </c>
      <c r="W248" s="440">
        <f t="shared" ref="W248:W258" si="30">(Q248*P248/(P248-1)*(U248-V248)*(K248)/I248)/N248</f>
        <v>0.21340964462166107</v>
      </c>
      <c r="X248" s="440">
        <f t="shared" ref="X248:X258" si="31">(Q248*P248/(P248-1)*(P248*V248-U248)*(K248)/I248)/N248</f>
        <v>0.38783126449192362</v>
      </c>
      <c r="Y248" s="236">
        <v>20180126</v>
      </c>
      <c r="Z248" s="237" t="s">
        <v>128</v>
      </c>
      <c r="AA248" s="237"/>
      <c r="AB248" s="238" t="s">
        <v>115</v>
      </c>
      <c r="AC248" s="232"/>
      <c r="AD248" s="648" t="s">
        <v>60</v>
      </c>
      <c r="AE248" s="689" t="s">
        <v>1250</v>
      </c>
      <c r="AF248" s="674">
        <v>1</v>
      </c>
      <c r="AG248" s="173">
        <v>0</v>
      </c>
      <c r="AH248" s="391"/>
      <c r="AI248" s="391"/>
    </row>
    <row r="249" spans="1:35" x14ac:dyDescent="0.2">
      <c r="A249" s="27" t="s">
        <v>78</v>
      </c>
      <c r="B249" s="232">
        <v>20171025</v>
      </c>
      <c r="C249" s="133"/>
      <c r="D249" s="9">
        <v>17</v>
      </c>
      <c r="E249" s="133">
        <v>2</v>
      </c>
      <c r="F249" s="9"/>
      <c r="G249" s="9"/>
      <c r="H249" s="30" t="s">
        <v>10</v>
      </c>
      <c r="I249" s="10">
        <v>1055</v>
      </c>
      <c r="J249" s="9">
        <v>0</v>
      </c>
      <c r="K249" s="9">
        <v>5</v>
      </c>
      <c r="L249" s="9">
        <v>1</v>
      </c>
      <c r="M249" s="9">
        <v>0</v>
      </c>
      <c r="N249" s="68">
        <v>1</v>
      </c>
      <c r="O249" s="9" t="s">
        <v>47</v>
      </c>
      <c r="P249" s="17">
        <f>Cal_012618_12mm!$Q$3</f>
        <v>1.9020155646116339</v>
      </c>
      <c r="Q249" s="17">
        <f>Cal_012618_12mm!$R$3</f>
        <v>0.48423689193917907</v>
      </c>
      <c r="R249" s="13">
        <v>216.8</v>
      </c>
      <c r="S249" s="31">
        <v>146.6</v>
      </c>
      <c r="T249" s="32">
        <v>0.66032999999999997</v>
      </c>
      <c r="U249" s="78">
        <f t="shared" si="28"/>
        <v>216.13967000000002</v>
      </c>
      <c r="V249" s="78">
        <f t="shared" si="29"/>
        <v>145.93967000000001</v>
      </c>
      <c r="W249" s="438">
        <f t="shared" si="30"/>
        <v>0.33971331184672587</v>
      </c>
      <c r="X249" s="438">
        <f t="shared" si="31"/>
        <v>0.2973210288521923</v>
      </c>
      <c r="Y249" s="33">
        <v>20180126</v>
      </c>
      <c r="Z249" s="29" t="s">
        <v>128</v>
      </c>
      <c r="AA249" s="29"/>
      <c r="AB249" s="54" t="s">
        <v>115</v>
      </c>
      <c r="AC249" s="10"/>
      <c r="AD249" s="645" t="s">
        <v>60</v>
      </c>
      <c r="AE249" s="689" t="s">
        <v>1250</v>
      </c>
      <c r="AF249" s="671">
        <v>1</v>
      </c>
      <c r="AG249" s="169">
        <v>0</v>
      </c>
      <c r="AH249" s="388"/>
      <c r="AI249" s="388"/>
    </row>
    <row r="250" spans="1:35" x14ac:dyDescent="0.2">
      <c r="A250" s="27" t="s">
        <v>78</v>
      </c>
      <c r="B250" s="232">
        <v>20171025</v>
      </c>
      <c r="C250" s="133"/>
      <c r="D250" s="9">
        <v>17</v>
      </c>
      <c r="E250" s="133">
        <v>2</v>
      </c>
      <c r="F250" s="9"/>
      <c r="G250" s="9"/>
      <c r="H250" s="30" t="s">
        <v>11</v>
      </c>
      <c r="I250" s="10">
        <v>1055</v>
      </c>
      <c r="J250" s="9">
        <v>0</v>
      </c>
      <c r="K250" s="9">
        <v>5</v>
      </c>
      <c r="L250" s="9">
        <v>1</v>
      </c>
      <c r="M250" s="9">
        <v>0</v>
      </c>
      <c r="N250" s="68">
        <v>1</v>
      </c>
      <c r="O250" s="9" t="s">
        <v>47</v>
      </c>
      <c r="P250" s="17">
        <f>Cal_012618_12mm!$Q$3</f>
        <v>1.9020155646116339</v>
      </c>
      <c r="Q250" s="17">
        <f>Cal_012618_12mm!$R$3</f>
        <v>0.48423689193917907</v>
      </c>
      <c r="R250" s="13">
        <v>240.1</v>
      </c>
      <c r="S250" s="31">
        <v>162.69999999999999</v>
      </c>
      <c r="T250" s="32">
        <v>0.66032999999999997</v>
      </c>
      <c r="U250" s="78">
        <f t="shared" si="28"/>
        <v>239.43967000000001</v>
      </c>
      <c r="V250" s="78">
        <f t="shared" si="29"/>
        <v>162.03967</v>
      </c>
      <c r="W250" s="438">
        <f t="shared" si="30"/>
        <v>0.37455570280536432</v>
      </c>
      <c r="X250" s="438">
        <f t="shared" si="31"/>
        <v>0.33275598527451311</v>
      </c>
      <c r="Y250" s="33">
        <v>20180126</v>
      </c>
      <c r="Z250" s="29" t="s">
        <v>128</v>
      </c>
      <c r="AA250" s="29"/>
      <c r="AB250" s="54" t="s">
        <v>115</v>
      </c>
      <c r="AC250" s="10"/>
      <c r="AD250" s="645" t="s">
        <v>60</v>
      </c>
      <c r="AE250" s="689" t="s">
        <v>1250</v>
      </c>
      <c r="AF250" s="671">
        <v>1</v>
      </c>
      <c r="AG250" s="169">
        <v>0</v>
      </c>
      <c r="AH250" s="388"/>
      <c r="AI250" s="388"/>
    </row>
    <row r="251" spans="1:35" x14ac:dyDescent="0.2">
      <c r="A251" s="27" t="s">
        <v>78</v>
      </c>
      <c r="B251" s="232">
        <v>20171025</v>
      </c>
      <c r="C251" s="133"/>
      <c r="D251" s="9">
        <v>17</v>
      </c>
      <c r="E251" s="133">
        <v>3</v>
      </c>
      <c r="F251" s="9"/>
      <c r="G251" s="9"/>
      <c r="H251" s="30" t="s">
        <v>10</v>
      </c>
      <c r="I251" s="10">
        <v>1055</v>
      </c>
      <c r="J251" s="9">
        <v>0</v>
      </c>
      <c r="K251" s="9">
        <v>5</v>
      </c>
      <c r="L251" s="9">
        <v>1</v>
      </c>
      <c r="M251" s="9">
        <v>0</v>
      </c>
      <c r="N251" s="68">
        <v>1</v>
      </c>
      <c r="O251" s="9" t="s">
        <v>47</v>
      </c>
      <c r="P251" s="17">
        <f>Cal_012618_12mm!$Q$3</f>
        <v>1.9020155646116339</v>
      </c>
      <c r="Q251" s="17">
        <f>Cal_012618_12mm!$R$3</f>
        <v>0.48423689193917907</v>
      </c>
      <c r="R251" s="13">
        <v>384.8</v>
      </c>
      <c r="S251" s="31">
        <v>238.3</v>
      </c>
      <c r="T251" s="32">
        <v>0.66032999999999997</v>
      </c>
      <c r="U251" s="78">
        <f t="shared" si="28"/>
        <v>384.13967000000002</v>
      </c>
      <c r="V251" s="78">
        <f t="shared" si="29"/>
        <v>237.63967000000002</v>
      </c>
      <c r="W251" s="438">
        <f t="shared" si="30"/>
        <v>0.70894587158896483</v>
      </c>
      <c r="X251" s="438">
        <f t="shared" si="31"/>
        <v>0.32836379549715677</v>
      </c>
      <c r="Y251" s="33">
        <v>20180126</v>
      </c>
      <c r="Z251" s="29" t="s">
        <v>128</v>
      </c>
      <c r="AA251" s="29"/>
      <c r="AB251" s="54" t="s">
        <v>115</v>
      </c>
      <c r="AC251" s="10"/>
      <c r="AD251" s="645" t="s">
        <v>60</v>
      </c>
      <c r="AE251" s="689" t="s">
        <v>1250</v>
      </c>
      <c r="AF251" s="671">
        <v>1</v>
      </c>
      <c r="AG251" s="169">
        <v>0</v>
      </c>
      <c r="AH251" s="388"/>
      <c r="AI251" s="388"/>
    </row>
    <row r="252" spans="1:35" x14ac:dyDescent="0.2">
      <c r="A252" s="27" t="s">
        <v>78</v>
      </c>
      <c r="B252" s="232">
        <v>20171025</v>
      </c>
      <c r="C252" s="133"/>
      <c r="D252" s="9">
        <v>17</v>
      </c>
      <c r="E252" s="133">
        <v>3</v>
      </c>
      <c r="F252" s="9"/>
      <c r="G252" s="9"/>
      <c r="H252" s="30" t="s">
        <v>11</v>
      </c>
      <c r="I252" s="10">
        <v>1055</v>
      </c>
      <c r="J252" s="9">
        <v>0</v>
      </c>
      <c r="K252" s="9">
        <v>5</v>
      </c>
      <c r="L252" s="9">
        <v>1</v>
      </c>
      <c r="M252" s="9">
        <v>0</v>
      </c>
      <c r="N252" s="68">
        <v>1</v>
      </c>
      <c r="O252" s="9" t="s">
        <v>47</v>
      </c>
      <c r="P252" s="17">
        <f>Cal_012618_12mm!$Q$3</f>
        <v>1.9020155646116339</v>
      </c>
      <c r="Q252" s="17">
        <f>Cal_012618_12mm!$R$3</f>
        <v>0.48423689193917907</v>
      </c>
      <c r="R252" s="13">
        <v>381.1</v>
      </c>
      <c r="S252" s="31">
        <v>233.3</v>
      </c>
      <c r="T252" s="32">
        <v>0.66032999999999997</v>
      </c>
      <c r="U252" s="78">
        <f t="shared" si="28"/>
        <v>380.43967000000004</v>
      </c>
      <c r="V252" s="78">
        <f t="shared" si="29"/>
        <v>232.63967000000002</v>
      </c>
      <c r="W252" s="438">
        <f t="shared" si="30"/>
        <v>0.71523685884538568</v>
      </c>
      <c r="X252" s="438">
        <f t="shared" si="31"/>
        <v>0.30024754507894719</v>
      </c>
      <c r="Y252" s="33">
        <v>20180126</v>
      </c>
      <c r="Z252" s="29" t="s">
        <v>128</v>
      </c>
      <c r="AA252" s="29"/>
      <c r="AB252" s="54" t="s">
        <v>115</v>
      </c>
      <c r="AC252" s="10"/>
      <c r="AD252" s="645" t="s">
        <v>60</v>
      </c>
      <c r="AE252" s="689" t="s">
        <v>1250</v>
      </c>
      <c r="AF252" s="671">
        <v>1</v>
      </c>
      <c r="AG252" s="169">
        <v>0</v>
      </c>
      <c r="AH252" s="388"/>
      <c r="AI252" s="388"/>
    </row>
    <row r="253" spans="1:35" x14ac:dyDescent="0.2">
      <c r="A253" s="27" t="s">
        <v>78</v>
      </c>
      <c r="B253" s="232">
        <v>20171025</v>
      </c>
      <c r="C253" s="133"/>
      <c r="D253" s="9">
        <v>17</v>
      </c>
      <c r="E253" s="133">
        <v>5</v>
      </c>
      <c r="F253" s="9"/>
      <c r="G253" s="9"/>
      <c r="H253" s="30" t="s">
        <v>10</v>
      </c>
      <c r="I253" s="10">
        <v>1055</v>
      </c>
      <c r="J253" s="9">
        <v>0</v>
      </c>
      <c r="K253" s="9">
        <v>5</v>
      </c>
      <c r="L253" s="9">
        <v>1</v>
      </c>
      <c r="M253" s="9">
        <v>0</v>
      </c>
      <c r="N253" s="68">
        <v>1</v>
      </c>
      <c r="O253" s="9" t="s">
        <v>47</v>
      </c>
      <c r="P253" s="17">
        <f>Cal_012618_12mm!$Q$3</f>
        <v>1.9020155646116339</v>
      </c>
      <c r="Q253" s="17">
        <f>Cal_012618_12mm!$R$3</f>
        <v>0.48423689193917907</v>
      </c>
      <c r="R253" s="13">
        <v>235.2</v>
      </c>
      <c r="S253" s="31">
        <v>144.30000000000001</v>
      </c>
      <c r="T253" s="32">
        <v>0.66032999999999997</v>
      </c>
      <c r="U253" s="78">
        <f t="shared" si="28"/>
        <v>234.53967</v>
      </c>
      <c r="V253" s="78">
        <f t="shared" si="29"/>
        <v>143.63967000000002</v>
      </c>
      <c r="W253" s="438">
        <f t="shared" si="30"/>
        <v>0.43988518585281156</v>
      </c>
      <c r="X253" s="438">
        <f t="shared" si="31"/>
        <v>0.18710953379168394</v>
      </c>
      <c r="Y253" s="33">
        <v>20180126</v>
      </c>
      <c r="Z253" s="29" t="s">
        <v>128</v>
      </c>
      <c r="AA253" s="29"/>
      <c r="AB253" s="54" t="s">
        <v>115</v>
      </c>
      <c r="AC253" s="10"/>
      <c r="AD253" s="645" t="s">
        <v>60</v>
      </c>
      <c r="AE253" s="689" t="s">
        <v>1250</v>
      </c>
      <c r="AF253" s="671">
        <v>1</v>
      </c>
      <c r="AG253" s="169">
        <v>0</v>
      </c>
      <c r="AH253" s="388"/>
      <c r="AI253" s="388"/>
    </row>
    <row r="254" spans="1:35" x14ac:dyDescent="0.2">
      <c r="A254" s="27" t="s">
        <v>78</v>
      </c>
      <c r="B254" s="232">
        <v>20171025</v>
      </c>
      <c r="C254" s="133"/>
      <c r="D254" s="9">
        <v>17</v>
      </c>
      <c r="E254" s="133">
        <v>5</v>
      </c>
      <c r="F254" s="9"/>
      <c r="G254" s="9"/>
      <c r="H254" s="30" t="s">
        <v>11</v>
      </c>
      <c r="I254" s="10">
        <v>1055</v>
      </c>
      <c r="J254" s="9">
        <v>0</v>
      </c>
      <c r="K254" s="9">
        <v>5</v>
      </c>
      <c r="L254" s="9">
        <v>1</v>
      </c>
      <c r="M254" s="9">
        <v>0</v>
      </c>
      <c r="N254" s="68">
        <v>1</v>
      </c>
      <c r="O254" s="9" t="s">
        <v>47</v>
      </c>
      <c r="P254" s="17">
        <f>Cal_012618_12mm!$Q$3</f>
        <v>1.9020155646116339</v>
      </c>
      <c r="Q254" s="17">
        <f>Cal_012618_12mm!$R$3</f>
        <v>0.48423689193917907</v>
      </c>
      <c r="R254" s="13">
        <v>242.6</v>
      </c>
      <c r="S254" s="31">
        <v>150.6</v>
      </c>
      <c r="T254" s="32">
        <v>0.78400000000000003</v>
      </c>
      <c r="U254" s="78">
        <f t="shared" si="28"/>
        <v>241.816</v>
      </c>
      <c r="V254" s="78">
        <f t="shared" si="29"/>
        <v>149.816</v>
      </c>
      <c r="W254" s="438">
        <f t="shared" si="30"/>
        <v>0.44520832891593698</v>
      </c>
      <c r="X254" s="438">
        <f t="shared" si="31"/>
        <v>0.20874639625336838</v>
      </c>
      <c r="Y254" s="33">
        <v>20180126</v>
      </c>
      <c r="Z254" s="29" t="s">
        <v>121</v>
      </c>
      <c r="AA254" s="29"/>
      <c r="AB254" s="54" t="s">
        <v>115</v>
      </c>
      <c r="AC254" s="10"/>
      <c r="AD254" s="645" t="s">
        <v>60</v>
      </c>
      <c r="AE254" s="689" t="s">
        <v>1250</v>
      </c>
      <c r="AF254" s="671">
        <v>1</v>
      </c>
      <c r="AG254" s="169">
        <v>0</v>
      </c>
      <c r="AH254" s="388"/>
      <c r="AI254" s="388"/>
    </row>
    <row r="255" spans="1:35" x14ac:dyDescent="0.2">
      <c r="A255" s="27" t="s">
        <v>78</v>
      </c>
      <c r="B255" s="232">
        <v>20171025</v>
      </c>
      <c r="C255" s="133"/>
      <c r="D255" s="9">
        <v>17</v>
      </c>
      <c r="E255" s="133">
        <v>6</v>
      </c>
      <c r="F255" s="9"/>
      <c r="G255" s="9"/>
      <c r="H255" s="30" t="s">
        <v>10</v>
      </c>
      <c r="I255" s="10">
        <v>1055</v>
      </c>
      <c r="J255" s="9">
        <v>0</v>
      </c>
      <c r="K255" s="9">
        <v>5</v>
      </c>
      <c r="L255" s="9">
        <v>1</v>
      </c>
      <c r="M255" s="9">
        <v>0</v>
      </c>
      <c r="N255" s="68">
        <v>1</v>
      </c>
      <c r="O255" s="9" t="s">
        <v>47</v>
      </c>
      <c r="P255" s="17">
        <f>Cal_012618_12mm!$Q$3</f>
        <v>1.9020155646116339</v>
      </c>
      <c r="Q255" s="17">
        <f>Cal_012618_12mm!$R$3</f>
        <v>0.48423689193917907</v>
      </c>
      <c r="R255" s="13">
        <v>213.1</v>
      </c>
      <c r="S255" s="31">
        <v>131.5</v>
      </c>
      <c r="T255" s="32">
        <v>0.78400000000000003</v>
      </c>
      <c r="U255" s="78">
        <f t="shared" si="28"/>
        <v>212.316</v>
      </c>
      <c r="V255" s="78">
        <f t="shared" si="29"/>
        <v>130.71600000000001</v>
      </c>
      <c r="W255" s="438">
        <f t="shared" si="30"/>
        <v>0.39488043086457014</v>
      </c>
      <c r="X255" s="438">
        <f t="shared" si="31"/>
        <v>0.17570178902670247</v>
      </c>
      <c r="Y255" s="33">
        <v>20180126</v>
      </c>
      <c r="Z255" s="29" t="s">
        <v>121</v>
      </c>
      <c r="AA255" s="29"/>
      <c r="AB255" s="54" t="s">
        <v>115</v>
      </c>
      <c r="AC255" s="10"/>
      <c r="AD255" s="645" t="s">
        <v>60</v>
      </c>
      <c r="AE255" s="689" t="s">
        <v>1250</v>
      </c>
      <c r="AF255" s="671">
        <v>1</v>
      </c>
      <c r="AG255" s="169">
        <v>1</v>
      </c>
      <c r="AH255" s="388"/>
      <c r="AI255" s="388"/>
    </row>
    <row r="256" spans="1:35" x14ac:dyDescent="0.2">
      <c r="A256" s="27" t="s">
        <v>78</v>
      </c>
      <c r="B256" s="232">
        <v>20171025</v>
      </c>
      <c r="C256" s="133"/>
      <c r="D256" s="9">
        <v>17</v>
      </c>
      <c r="E256" s="133">
        <v>6</v>
      </c>
      <c r="F256" s="9"/>
      <c r="G256" s="9"/>
      <c r="H256" s="30" t="s">
        <v>11</v>
      </c>
      <c r="I256" s="10">
        <v>1055</v>
      </c>
      <c r="J256" s="9">
        <v>0</v>
      </c>
      <c r="K256" s="9">
        <v>5</v>
      </c>
      <c r="L256" s="9">
        <v>1</v>
      </c>
      <c r="M256" s="9">
        <v>0</v>
      </c>
      <c r="N256" s="68">
        <v>1</v>
      </c>
      <c r="O256" s="9" t="s">
        <v>47</v>
      </c>
      <c r="P256" s="17">
        <f>Cal_012618_12mm!$Q$3</f>
        <v>1.9020155646116339</v>
      </c>
      <c r="Q256" s="17">
        <f>Cal_012618_12mm!$R$3</f>
        <v>0.48423689193917907</v>
      </c>
      <c r="R256" s="13">
        <v>205</v>
      </c>
      <c r="S256" s="31">
        <v>126.4</v>
      </c>
      <c r="T256" s="32">
        <v>0.66032999999999997</v>
      </c>
      <c r="U256" s="78">
        <f t="shared" si="28"/>
        <v>204.33967000000001</v>
      </c>
      <c r="V256" s="78">
        <f t="shared" si="29"/>
        <v>125.73967</v>
      </c>
      <c r="W256" s="438">
        <f t="shared" si="30"/>
        <v>0.38036276796513746</v>
      </c>
      <c r="X256" s="438">
        <f t="shared" si="31"/>
        <v>0.16849750956015452</v>
      </c>
      <c r="Y256" s="33">
        <v>20180126</v>
      </c>
      <c r="Z256" s="29" t="s">
        <v>128</v>
      </c>
      <c r="AA256" s="29"/>
      <c r="AB256" s="54" t="s">
        <v>115</v>
      </c>
      <c r="AC256" s="10"/>
      <c r="AD256" s="645" t="s">
        <v>60</v>
      </c>
      <c r="AE256" s="689" t="s">
        <v>1250</v>
      </c>
      <c r="AF256" s="671">
        <v>1</v>
      </c>
      <c r="AG256" s="169">
        <v>1</v>
      </c>
      <c r="AH256" s="388"/>
      <c r="AI256" s="388"/>
    </row>
    <row r="257" spans="1:35" x14ac:dyDescent="0.2">
      <c r="A257" s="27" t="s">
        <v>78</v>
      </c>
      <c r="B257" s="232">
        <v>20171025</v>
      </c>
      <c r="C257" s="133"/>
      <c r="D257" s="9">
        <v>17</v>
      </c>
      <c r="E257" s="133">
        <v>6</v>
      </c>
      <c r="F257" s="9"/>
      <c r="G257" s="9"/>
      <c r="H257" s="30" t="s">
        <v>10</v>
      </c>
      <c r="I257" s="10">
        <v>1130</v>
      </c>
      <c r="J257" s="9">
        <v>10</v>
      </c>
      <c r="K257" s="9">
        <v>5</v>
      </c>
      <c r="L257" s="9">
        <v>1</v>
      </c>
      <c r="M257" s="9">
        <v>0</v>
      </c>
      <c r="N257" s="68">
        <v>1</v>
      </c>
      <c r="O257" s="9" t="s">
        <v>47</v>
      </c>
      <c r="P257" s="17">
        <f>Cal_012618_12mm!$Q$3</f>
        <v>1.9020155646116339</v>
      </c>
      <c r="Q257" s="17">
        <f>Cal_012618_12mm!$R$3</f>
        <v>0.48423689193917907</v>
      </c>
      <c r="R257" s="13">
        <v>167</v>
      </c>
      <c r="S257" s="31">
        <v>102.7</v>
      </c>
      <c r="T257" s="32">
        <v>0.66032999999999997</v>
      </c>
      <c r="U257" s="78">
        <f t="shared" si="28"/>
        <v>166.33967000000001</v>
      </c>
      <c r="V257" s="78">
        <f t="shared" si="29"/>
        <v>102.03967</v>
      </c>
      <c r="W257" s="438">
        <f t="shared" si="30"/>
        <v>0.29050956910836823</v>
      </c>
      <c r="X257" s="438">
        <f t="shared" si="31"/>
        <v>0.1253364479677615</v>
      </c>
      <c r="Y257" s="33">
        <v>20180126</v>
      </c>
      <c r="Z257" s="29" t="s">
        <v>128</v>
      </c>
      <c r="AA257" s="29"/>
      <c r="AB257" s="54" t="s">
        <v>115</v>
      </c>
      <c r="AC257" s="10"/>
      <c r="AD257" s="645" t="s">
        <v>60</v>
      </c>
      <c r="AE257" s="689" t="s">
        <v>1250</v>
      </c>
      <c r="AF257" s="671">
        <v>1</v>
      </c>
      <c r="AG257" s="169">
        <v>1</v>
      </c>
      <c r="AH257" s="388" t="s">
        <v>836</v>
      </c>
      <c r="AI257" s="388"/>
    </row>
    <row r="258" spans="1:35" s="115" customFormat="1" ht="13.5" thickBot="1" x14ac:dyDescent="0.25">
      <c r="A258" s="290" t="s">
        <v>78</v>
      </c>
      <c r="B258" s="326">
        <v>20171025</v>
      </c>
      <c r="C258" s="209"/>
      <c r="D258" s="116">
        <v>17</v>
      </c>
      <c r="E258" s="209">
        <v>6</v>
      </c>
      <c r="F258" s="116"/>
      <c r="G258" s="116"/>
      <c r="H258" s="210" t="s">
        <v>11</v>
      </c>
      <c r="I258" s="291">
        <v>1130</v>
      </c>
      <c r="J258" s="116">
        <v>10</v>
      </c>
      <c r="K258" s="116">
        <v>5</v>
      </c>
      <c r="L258" s="116">
        <v>1</v>
      </c>
      <c r="M258" s="116">
        <v>0</v>
      </c>
      <c r="N258" s="211">
        <v>1</v>
      </c>
      <c r="O258" s="116" t="s">
        <v>47</v>
      </c>
      <c r="P258" s="124">
        <f>Cal_012618_12mm!$Q$3</f>
        <v>1.9020155646116339</v>
      </c>
      <c r="Q258" s="124">
        <f>Cal_012618_12mm!$R$3</f>
        <v>0.48423689193917907</v>
      </c>
      <c r="R258" s="292">
        <v>172.9</v>
      </c>
      <c r="S258" s="293">
        <v>108.7</v>
      </c>
      <c r="T258" s="294">
        <v>0.66032999999999997</v>
      </c>
      <c r="U258" s="214">
        <f t="shared" si="28"/>
        <v>172.23967000000002</v>
      </c>
      <c r="V258" s="214">
        <f t="shared" si="29"/>
        <v>108.03967</v>
      </c>
      <c r="W258" s="441">
        <f t="shared" si="30"/>
        <v>0.2900577657349494</v>
      </c>
      <c r="X258" s="441">
        <f t="shared" si="31"/>
        <v>0.15024027183925506</v>
      </c>
      <c r="Y258" s="252">
        <v>20180126</v>
      </c>
      <c r="Z258" s="295" t="s">
        <v>128</v>
      </c>
      <c r="AA258" s="295"/>
      <c r="AB258" s="296" t="s">
        <v>115</v>
      </c>
      <c r="AC258" s="291"/>
      <c r="AD258" s="649" t="s">
        <v>60</v>
      </c>
      <c r="AE258" s="689" t="s">
        <v>1250</v>
      </c>
      <c r="AF258" s="675">
        <v>1</v>
      </c>
      <c r="AG258" s="172">
        <v>1</v>
      </c>
      <c r="AH258" s="388" t="s">
        <v>836</v>
      </c>
      <c r="AI258" s="392"/>
    </row>
    <row r="259" spans="1:35" s="40" customFormat="1" x14ac:dyDescent="0.2">
      <c r="A259" s="231" t="s">
        <v>79</v>
      </c>
      <c r="B259" s="232">
        <v>20171027</v>
      </c>
      <c r="C259" s="199" t="s">
        <v>51</v>
      </c>
      <c r="D259" s="109">
        <v>1</v>
      </c>
      <c r="E259" s="199">
        <v>1</v>
      </c>
      <c r="F259" s="109"/>
      <c r="G259" s="109"/>
      <c r="H259" s="207" t="s">
        <v>10</v>
      </c>
      <c r="I259" s="232">
        <v>282</v>
      </c>
      <c r="J259" s="232">
        <v>0</v>
      </c>
      <c r="K259" s="109">
        <v>5</v>
      </c>
      <c r="L259" s="109">
        <v>1</v>
      </c>
      <c r="M259" s="109">
        <v>0</v>
      </c>
      <c r="N259" s="207">
        <v>1</v>
      </c>
      <c r="O259" s="109" t="s">
        <v>47</v>
      </c>
      <c r="P259" s="110">
        <f>Cal_012618_12mm!$Q$3</f>
        <v>1.9020155646116339</v>
      </c>
      <c r="Q259" s="261">
        <f>Cal_012618_12mm!$R$3</f>
        <v>0.48423689193917907</v>
      </c>
      <c r="R259" s="233">
        <v>493.2</v>
      </c>
      <c r="S259" s="234">
        <v>308.10000000000002</v>
      </c>
      <c r="T259" s="235">
        <v>0.66032999999999997</v>
      </c>
      <c r="U259" s="204">
        <f t="shared" si="24"/>
        <v>492.53967</v>
      </c>
      <c r="V259" s="204">
        <f t="shared" si="25"/>
        <v>307.43967000000004</v>
      </c>
      <c r="W259" s="440">
        <f t="shared" si="26"/>
        <v>3.351083297674553</v>
      </c>
      <c r="X259" s="440">
        <f t="shared" si="27"/>
        <v>1.6694834029284569</v>
      </c>
      <c r="Y259" s="236">
        <v>20180126</v>
      </c>
      <c r="Z259" s="237" t="s">
        <v>128</v>
      </c>
      <c r="AA259" s="237"/>
      <c r="AB259" s="238" t="s">
        <v>115</v>
      </c>
      <c r="AC259" s="232"/>
      <c r="AD259" s="648" t="s">
        <v>60</v>
      </c>
      <c r="AE259" s="689" t="s">
        <v>1250</v>
      </c>
      <c r="AF259" s="674">
        <v>1</v>
      </c>
      <c r="AG259" s="173">
        <v>0</v>
      </c>
      <c r="AH259" s="391"/>
      <c r="AI259" s="391"/>
    </row>
    <row r="260" spans="1:35" s="40" customFormat="1" x14ac:dyDescent="0.2">
      <c r="A260" s="27" t="s">
        <v>79</v>
      </c>
      <c r="B260" s="10">
        <v>20171027</v>
      </c>
      <c r="C260" s="133" t="s">
        <v>51</v>
      </c>
      <c r="D260" s="9">
        <v>1</v>
      </c>
      <c r="E260" s="133">
        <v>1</v>
      </c>
      <c r="F260" s="9"/>
      <c r="G260" s="9"/>
      <c r="H260" s="30" t="s">
        <v>11</v>
      </c>
      <c r="I260" s="10">
        <v>282</v>
      </c>
      <c r="J260" s="10">
        <v>0</v>
      </c>
      <c r="K260" s="9">
        <v>5</v>
      </c>
      <c r="L260" s="9">
        <v>1</v>
      </c>
      <c r="M260" s="9">
        <v>0</v>
      </c>
      <c r="N260" s="30">
        <v>1</v>
      </c>
      <c r="O260" s="9" t="s">
        <v>47</v>
      </c>
      <c r="P260" s="17">
        <f>Cal_012618_12mm!$Q$3</f>
        <v>1.9020155646116339</v>
      </c>
      <c r="Q260" s="58">
        <f>Cal_012618_12mm!$R$3</f>
        <v>0.48423689193917907</v>
      </c>
      <c r="R260" s="13">
        <v>500.4</v>
      </c>
      <c r="S260" s="31">
        <v>318.10000000000002</v>
      </c>
      <c r="T260" s="32">
        <v>0.66032999999999997</v>
      </c>
      <c r="U260" s="78">
        <f t="shared" si="24"/>
        <v>499.73966999999999</v>
      </c>
      <c r="V260" s="78">
        <f t="shared" si="25"/>
        <v>317.43967000000004</v>
      </c>
      <c r="W260" s="438">
        <f t="shared" si="26"/>
        <v>3.3003916000327984</v>
      </c>
      <c r="X260" s="438">
        <f t="shared" si="27"/>
        <v>1.883477601532531</v>
      </c>
      <c r="Y260" s="33">
        <v>20180126</v>
      </c>
      <c r="Z260" s="29" t="s">
        <v>128</v>
      </c>
      <c r="AA260" s="29"/>
      <c r="AB260" s="54" t="s">
        <v>115</v>
      </c>
      <c r="AC260" s="10"/>
      <c r="AD260" s="645" t="s">
        <v>60</v>
      </c>
      <c r="AE260" s="689" t="s">
        <v>1250</v>
      </c>
      <c r="AF260" s="671">
        <v>1</v>
      </c>
      <c r="AG260" s="169">
        <v>0</v>
      </c>
      <c r="AH260" s="388"/>
      <c r="AI260" s="388"/>
    </row>
    <row r="261" spans="1:35" s="40" customFormat="1" x14ac:dyDescent="0.2">
      <c r="A261" s="27" t="s">
        <v>79</v>
      </c>
      <c r="B261" s="10">
        <v>20171027</v>
      </c>
      <c r="C261" s="133" t="s">
        <v>51</v>
      </c>
      <c r="D261" s="9">
        <v>1</v>
      </c>
      <c r="E261" s="133">
        <v>2</v>
      </c>
      <c r="F261" s="9"/>
      <c r="G261" s="9"/>
      <c r="H261" s="30" t="s">
        <v>10</v>
      </c>
      <c r="I261" s="10">
        <v>282</v>
      </c>
      <c r="J261" s="10">
        <v>0</v>
      </c>
      <c r="K261" s="9">
        <v>5</v>
      </c>
      <c r="L261" s="9">
        <v>1</v>
      </c>
      <c r="M261" s="9">
        <v>0</v>
      </c>
      <c r="N261" s="30">
        <v>1</v>
      </c>
      <c r="O261" s="9" t="s">
        <v>47</v>
      </c>
      <c r="P261" s="17">
        <f>Cal_012618_12mm!$Q$3</f>
        <v>1.9020155646116339</v>
      </c>
      <c r="Q261" s="58">
        <f>Cal_012618_12mm!$R$3</f>
        <v>0.48423689193917907</v>
      </c>
      <c r="R261" s="13">
        <v>629.29999999999995</v>
      </c>
      <c r="S261" s="31">
        <v>371.6</v>
      </c>
      <c r="T261" s="32">
        <v>0.66032999999999997</v>
      </c>
      <c r="U261" s="78">
        <f t="shared" si="24"/>
        <v>628.63966999999991</v>
      </c>
      <c r="V261" s="78">
        <f t="shared" si="25"/>
        <v>370.93967000000004</v>
      </c>
      <c r="W261" s="438">
        <f t="shared" si="26"/>
        <v>4.6654466008143283</v>
      </c>
      <c r="X261" s="438">
        <f t="shared" si="27"/>
        <v>1.3920909808994095</v>
      </c>
      <c r="Y261" s="33">
        <v>20180126</v>
      </c>
      <c r="Z261" s="29" t="s">
        <v>128</v>
      </c>
      <c r="AA261" s="29"/>
      <c r="AB261" s="54" t="s">
        <v>115</v>
      </c>
      <c r="AC261" s="10"/>
      <c r="AD261" s="645" t="s">
        <v>60</v>
      </c>
      <c r="AE261" s="689" t="s">
        <v>1250</v>
      </c>
      <c r="AF261" s="671">
        <v>1</v>
      </c>
      <c r="AG261" s="169">
        <v>0</v>
      </c>
      <c r="AH261" s="388"/>
      <c r="AI261" s="388"/>
    </row>
    <row r="262" spans="1:35" s="40" customFormat="1" x14ac:dyDescent="0.2">
      <c r="A262" s="27" t="s">
        <v>79</v>
      </c>
      <c r="B262" s="10">
        <v>20171027</v>
      </c>
      <c r="C262" s="133" t="s">
        <v>51</v>
      </c>
      <c r="D262" s="9">
        <v>1</v>
      </c>
      <c r="E262" s="133">
        <v>2</v>
      </c>
      <c r="F262" s="9"/>
      <c r="G262" s="9"/>
      <c r="H262" s="30" t="s">
        <v>11</v>
      </c>
      <c r="I262" s="10">
        <v>282</v>
      </c>
      <c r="J262" s="10">
        <v>0</v>
      </c>
      <c r="K262" s="9">
        <v>5</v>
      </c>
      <c r="L262" s="9">
        <v>1</v>
      </c>
      <c r="M262" s="9">
        <v>0</v>
      </c>
      <c r="N262" s="30">
        <v>1</v>
      </c>
      <c r="O262" s="9" t="s">
        <v>47</v>
      </c>
      <c r="P262" s="17">
        <f>Cal_012618_12mm!$Q$3</f>
        <v>1.9020155646116339</v>
      </c>
      <c r="Q262" s="58">
        <f>Cal_012618_12mm!$R$3</f>
        <v>0.48423689193917907</v>
      </c>
      <c r="R262" s="13">
        <v>691.5</v>
      </c>
      <c r="S262" s="31">
        <v>410.2</v>
      </c>
      <c r="T262" s="32">
        <v>0.78400000000000003</v>
      </c>
      <c r="U262" s="78">
        <f t="shared" si="24"/>
        <v>690.71600000000001</v>
      </c>
      <c r="V262" s="78">
        <f t="shared" si="25"/>
        <v>409.416</v>
      </c>
      <c r="W262" s="438">
        <f t="shared" si="26"/>
        <v>5.0927051952234041</v>
      </c>
      <c r="X262" s="438">
        <f t="shared" si="27"/>
        <v>1.593160478175484</v>
      </c>
      <c r="Y262" s="33">
        <v>20180126</v>
      </c>
      <c r="Z262" s="29" t="s">
        <v>121</v>
      </c>
      <c r="AA262" s="29"/>
      <c r="AB262" s="54" t="s">
        <v>115</v>
      </c>
      <c r="AC262" s="10"/>
      <c r="AD262" s="645" t="s">
        <v>60</v>
      </c>
      <c r="AE262" s="689" t="s">
        <v>1250</v>
      </c>
      <c r="AF262" s="671">
        <v>1</v>
      </c>
      <c r="AG262" s="169">
        <v>0</v>
      </c>
      <c r="AH262" s="388" t="s">
        <v>849</v>
      </c>
      <c r="AI262" s="388"/>
    </row>
    <row r="263" spans="1:35" s="40" customFormat="1" x14ac:dyDescent="0.2">
      <c r="A263" s="27" t="s">
        <v>79</v>
      </c>
      <c r="B263" s="10">
        <v>20171027</v>
      </c>
      <c r="C263" s="133" t="s">
        <v>51</v>
      </c>
      <c r="D263" s="9">
        <v>1</v>
      </c>
      <c r="E263" s="133">
        <v>4</v>
      </c>
      <c r="F263" s="9"/>
      <c r="G263" s="9"/>
      <c r="H263" s="182" t="s">
        <v>10</v>
      </c>
      <c r="I263" s="181">
        <v>282</v>
      </c>
      <c r="J263" s="181">
        <v>0</v>
      </c>
      <c r="K263" s="137">
        <v>5</v>
      </c>
      <c r="L263" s="137">
        <v>1</v>
      </c>
      <c r="M263" s="137">
        <v>0</v>
      </c>
      <c r="N263" s="182">
        <v>1</v>
      </c>
      <c r="O263" s="137" t="s">
        <v>47</v>
      </c>
      <c r="P263" s="449">
        <f>Cal_012618_12mm!$Q$3</f>
        <v>1.9020155646116339</v>
      </c>
      <c r="Q263" s="449">
        <f>Cal_012618_12mm!$R$3</f>
        <v>0.48423689193917907</v>
      </c>
      <c r="R263" s="31">
        <v>648.20000000000005</v>
      </c>
      <c r="S263" s="13">
        <v>379.5</v>
      </c>
      <c r="T263" s="37">
        <v>0.66032999999999997</v>
      </c>
      <c r="U263" s="78">
        <f t="shared" si="24"/>
        <v>647.53967</v>
      </c>
      <c r="V263" s="78">
        <f t="shared" si="25"/>
        <v>378.83967000000001</v>
      </c>
      <c r="W263" s="438">
        <f t="shared" si="26"/>
        <v>4.8645925558355092</v>
      </c>
      <c r="X263" s="438">
        <f t="shared" si="27"/>
        <v>1.3219540016384614</v>
      </c>
      <c r="Y263" s="137">
        <v>20180126</v>
      </c>
      <c r="Z263" s="452" t="s">
        <v>128</v>
      </c>
      <c r="AA263" s="9"/>
      <c r="AB263" s="54" t="s">
        <v>115</v>
      </c>
      <c r="AC263" s="10"/>
      <c r="AD263" s="645" t="s">
        <v>60</v>
      </c>
      <c r="AE263" s="689" t="s">
        <v>1250</v>
      </c>
      <c r="AF263" s="678">
        <v>3</v>
      </c>
      <c r="AG263" s="184">
        <v>1</v>
      </c>
      <c r="AH263" s="453" t="s">
        <v>2121</v>
      </c>
      <c r="AI263" s="393"/>
    </row>
    <row r="264" spans="1:35" s="40" customFormat="1" x14ac:dyDescent="0.2">
      <c r="A264" s="27" t="s">
        <v>79</v>
      </c>
      <c r="B264" s="10">
        <v>20171027</v>
      </c>
      <c r="C264" s="133" t="s">
        <v>51</v>
      </c>
      <c r="D264" s="9">
        <v>1</v>
      </c>
      <c r="E264" s="133">
        <v>4</v>
      </c>
      <c r="F264" s="9"/>
      <c r="G264" s="9"/>
      <c r="H264" s="182" t="s">
        <v>11</v>
      </c>
      <c r="I264" s="181">
        <v>282</v>
      </c>
      <c r="J264" s="181">
        <v>0</v>
      </c>
      <c r="K264" s="137">
        <v>5</v>
      </c>
      <c r="L264" s="137">
        <v>1</v>
      </c>
      <c r="M264" s="137">
        <v>0</v>
      </c>
      <c r="N264" s="182">
        <v>1</v>
      </c>
      <c r="O264" s="137" t="s">
        <v>47</v>
      </c>
      <c r="P264" s="449">
        <f>Cal_012618_12mm!$Q$3</f>
        <v>1.9020155646116339</v>
      </c>
      <c r="Q264" s="449">
        <f>Cal_012618_12mm!$R$3</f>
        <v>0.48423689193917907</v>
      </c>
      <c r="R264" s="13">
        <v>672.2</v>
      </c>
      <c r="S264" s="13">
        <v>405.8</v>
      </c>
      <c r="T264" s="37">
        <v>0.66032999999999997</v>
      </c>
      <c r="U264" s="78">
        <f t="shared" ref="U264:U267" si="32">(R264-T264)*(L264+M264)/L264</f>
        <v>671.53967</v>
      </c>
      <c r="V264" s="78">
        <f t="shared" ref="V264:V267" si="33">(S264-T264)*(L264+M264)/L264</f>
        <v>405.13967000000002</v>
      </c>
      <c r="W264" s="438">
        <f t="shared" ref="W264:W267" si="34">(Q264*P264/(P264-1)*(U264-V264)*(K264)/I264)/N264</f>
        <v>4.8229529470583525</v>
      </c>
      <c r="X264" s="438">
        <f t="shared" ref="X264:X267" si="35">(Q264*P264/(P264-1)*(P264*V264-U264)*(K264)/I264)/N264</f>
        <v>1.7930791879465164</v>
      </c>
      <c r="Y264" s="137">
        <v>20180126</v>
      </c>
      <c r="Z264" s="452" t="s">
        <v>128</v>
      </c>
      <c r="AA264" s="9"/>
      <c r="AB264" s="54" t="s">
        <v>115</v>
      </c>
      <c r="AC264" s="10"/>
      <c r="AD264" s="645" t="s">
        <v>60</v>
      </c>
      <c r="AE264" s="689" t="s">
        <v>1250</v>
      </c>
      <c r="AF264" s="678">
        <v>3</v>
      </c>
      <c r="AG264" s="184">
        <v>1</v>
      </c>
      <c r="AH264" s="453" t="s">
        <v>2121</v>
      </c>
      <c r="AI264" s="393"/>
    </row>
    <row r="265" spans="1:35" s="40" customFormat="1" x14ac:dyDescent="0.2">
      <c r="A265" s="27" t="s">
        <v>79</v>
      </c>
      <c r="B265" s="10">
        <v>20171027</v>
      </c>
      <c r="C265" s="133" t="s">
        <v>51</v>
      </c>
      <c r="D265" s="9">
        <v>1</v>
      </c>
      <c r="E265" s="133">
        <v>5</v>
      </c>
      <c r="F265" s="9"/>
      <c r="G265" s="9"/>
      <c r="H265" s="30" t="s">
        <v>10</v>
      </c>
      <c r="I265" s="10">
        <v>282</v>
      </c>
      <c r="J265" s="10">
        <v>0</v>
      </c>
      <c r="K265" s="9"/>
      <c r="L265" s="9"/>
      <c r="M265" s="9"/>
      <c r="N265" s="30"/>
      <c r="O265" s="9"/>
      <c r="P265" s="17"/>
      <c r="Q265" s="17"/>
      <c r="R265" s="31"/>
      <c r="S265" s="13"/>
      <c r="T265" s="32"/>
      <c r="U265" s="78" t="e">
        <f t="shared" si="32"/>
        <v>#DIV/0!</v>
      </c>
      <c r="V265" s="78" t="e">
        <f t="shared" si="33"/>
        <v>#DIV/0!</v>
      </c>
      <c r="W265" s="438" t="e">
        <f t="shared" si="34"/>
        <v>#DIV/0!</v>
      </c>
      <c r="X265" s="438" t="e">
        <f t="shared" si="35"/>
        <v>#DIV/0!</v>
      </c>
      <c r="Y265" s="33"/>
      <c r="Z265" s="29"/>
      <c r="AA265" s="33"/>
      <c r="AB265" s="54" t="s">
        <v>115</v>
      </c>
      <c r="AC265" s="10"/>
      <c r="AD265" s="645"/>
      <c r="AE265" s="689"/>
      <c r="AF265" s="671"/>
      <c r="AG265" s="169">
        <v>0</v>
      </c>
      <c r="AH265" s="388"/>
      <c r="AI265" s="388"/>
    </row>
    <row r="266" spans="1:35" s="40" customFormat="1" x14ac:dyDescent="0.2">
      <c r="A266" s="27" t="s">
        <v>79</v>
      </c>
      <c r="B266" s="10">
        <v>20171027</v>
      </c>
      <c r="C266" s="133" t="s">
        <v>51</v>
      </c>
      <c r="D266" s="9">
        <v>1</v>
      </c>
      <c r="E266" s="133">
        <v>5</v>
      </c>
      <c r="F266" s="9"/>
      <c r="G266" s="9"/>
      <c r="H266" s="30" t="s">
        <v>11</v>
      </c>
      <c r="I266" s="10">
        <v>282</v>
      </c>
      <c r="J266" s="10">
        <v>0</v>
      </c>
      <c r="K266" s="9"/>
      <c r="L266" s="9"/>
      <c r="M266" s="9"/>
      <c r="N266" s="30"/>
      <c r="O266" s="9"/>
      <c r="P266" s="17"/>
      <c r="Q266" s="17"/>
      <c r="R266" s="31"/>
      <c r="S266" s="13"/>
      <c r="T266" s="32"/>
      <c r="U266" s="78" t="e">
        <f t="shared" si="32"/>
        <v>#DIV/0!</v>
      </c>
      <c r="V266" s="78" t="e">
        <f t="shared" si="33"/>
        <v>#DIV/0!</v>
      </c>
      <c r="W266" s="438" t="e">
        <f t="shared" si="34"/>
        <v>#DIV/0!</v>
      </c>
      <c r="X266" s="438" t="e">
        <f t="shared" si="35"/>
        <v>#DIV/0!</v>
      </c>
      <c r="Y266" s="33"/>
      <c r="Z266" s="29"/>
      <c r="AA266" s="33"/>
      <c r="AB266" s="54" t="s">
        <v>115</v>
      </c>
      <c r="AC266" s="10"/>
      <c r="AD266" s="645"/>
      <c r="AE266" s="689"/>
      <c r="AF266" s="671"/>
      <c r="AG266" s="169">
        <v>0</v>
      </c>
      <c r="AH266" s="388"/>
      <c r="AI266" s="388"/>
    </row>
    <row r="267" spans="1:35" s="40" customFormat="1" x14ac:dyDescent="0.2">
      <c r="A267" s="27" t="s">
        <v>79</v>
      </c>
      <c r="B267" s="10">
        <v>20171027</v>
      </c>
      <c r="C267" s="133" t="s">
        <v>51</v>
      </c>
      <c r="D267" s="9">
        <v>1</v>
      </c>
      <c r="E267" s="133">
        <v>5</v>
      </c>
      <c r="F267" s="9"/>
      <c r="G267" s="9"/>
      <c r="H267" s="30" t="s">
        <v>10</v>
      </c>
      <c r="I267" s="10">
        <v>283</v>
      </c>
      <c r="J267" s="10">
        <v>10</v>
      </c>
      <c r="K267" s="9">
        <v>5</v>
      </c>
      <c r="L267" s="9">
        <v>1</v>
      </c>
      <c r="M267" s="9">
        <v>0</v>
      </c>
      <c r="N267" s="30">
        <v>1</v>
      </c>
      <c r="O267" s="9" t="s">
        <v>47</v>
      </c>
      <c r="P267" s="17">
        <f>Cal_012618_12mm!$Q$3</f>
        <v>1.9020155646116339</v>
      </c>
      <c r="Q267" s="17">
        <f>Cal_012618_12mm!$R$3</f>
        <v>0.48423689193917907</v>
      </c>
      <c r="R267" s="13">
        <v>66.59</v>
      </c>
      <c r="S267" s="31">
        <v>42.03</v>
      </c>
      <c r="T267" s="32">
        <v>0.78400000000000003</v>
      </c>
      <c r="U267" s="78">
        <f t="shared" si="32"/>
        <v>65.805999999999997</v>
      </c>
      <c r="V267" s="78">
        <f t="shared" si="33"/>
        <v>41.246000000000002</v>
      </c>
      <c r="W267" s="438">
        <f t="shared" si="34"/>
        <v>0.44306744388059055</v>
      </c>
      <c r="X267" s="438">
        <f t="shared" si="35"/>
        <v>0.22810998976714547</v>
      </c>
      <c r="Y267" s="33">
        <v>20180126</v>
      </c>
      <c r="Z267" s="29" t="s">
        <v>121</v>
      </c>
      <c r="AA267" s="29"/>
      <c r="AB267" s="54" t="s">
        <v>115</v>
      </c>
      <c r="AC267" s="10"/>
      <c r="AD267" s="645" t="s">
        <v>60</v>
      </c>
      <c r="AE267" s="689" t="s">
        <v>1250</v>
      </c>
      <c r="AF267" s="671">
        <v>3</v>
      </c>
      <c r="AG267" s="169">
        <v>1</v>
      </c>
      <c r="AH267" s="388" t="s">
        <v>712</v>
      </c>
      <c r="AI267" s="388"/>
    </row>
    <row r="268" spans="1:35" s="40" customFormat="1" x14ac:dyDescent="0.2">
      <c r="A268" s="27" t="s">
        <v>79</v>
      </c>
      <c r="B268" s="10">
        <v>20171027</v>
      </c>
      <c r="C268" s="133" t="s">
        <v>51</v>
      </c>
      <c r="D268" s="9">
        <v>1</v>
      </c>
      <c r="E268" s="133">
        <v>5</v>
      </c>
      <c r="F268" s="9"/>
      <c r="G268" s="9"/>
      <c r="H268" s="30" t="s">
        <v>11</v>
      </c>
      <c r="I268" s="10">
        <v>283</v>
      </c>
      <c r="J268" s="10">
        <v>10</v>
      </c>
      <c r="K268" s="9">
        <v>5</v>
      </c>
      <c r="L268" s="9">
        <v>1</v>
      </c>
      <c r="M268" s="9">
        <v>0</v>
      </c>
      <c r="N268" s="30">
        <v>1</v>
      </c>
      <c r="O268" s="9" t="s">
        <v>47</v>
      </c>
      <c r="P268" s="17">
        <f>Cal_012618_12mm!$Q$3</f>
        <v>1.9020155646116339</v>
      </c>
      <c r="Q268" s="17">
        <f>Cal_012618_12mm!$R$3</f>
        <v>0.48423689193917907</v>
      </c>
      <c r="R268" s="13">
        <v>84.64</v>
      </c>
      <c r="S268" s="31">
        <v>53.66</v>
      </c>
      <c r="T268" s="62">
        <v>0.78400000000000003</v>
      </c>
      <c r="U268" s="78">
        <f t="shared" ref="U268:U324" si="36">(R268-T268)*(L268+M268)/L268</f>
        <v>83.855999999999995</v>
      </c>
      <c r="V268" s="78">
        <f t="shared" ref="V268:V324" si="37">(S268-T268)*(L268+M268)/L268</f>
        <v>52.875999999999998</v>
      </c>
      <c r="W268" s="438">
        <f t="shared" ref="W268:W324" si="38">(Q268*P268/(P268-1)*(U268-V268)*(K268)/I268)/N268</f>
        <v>0.5588855623542629</v>
      </c>
      <c r="X268" s="438">
        <f t="shared" ref="X268:X324" si="39">(Q268*P268/(P268-1)*(P268*V268-U268)*(K268)/I268)/N268</f>
        <v>0.30154158164897821</v>
      </c>
      <c r="Y268" s="9">
        <v>20180126</v>
      </c>
      <c r="Z268" s="54" t="s">
        <v>121</v>
      </c>
      <c r="AA268" s="54"/>
      <c r="AB268" s="54" t="s">
        <v>115</v>
      </c>
      <c r="AC268" s="10"/>
      <c r="AD268" s="645" t="s">
        <v>60</v>
      </c>
      <c r="AE268" s="689" t="s">
        <v>1250</v>
      </c>
      <c r="AF268" s="671">
        <v>3</v>
      </c>
      <c r="AG268" s="169">
        <v>1</v>
      </c>
      <c r="AH268" s="388" t="s">
        <v>712</v>
      </c>
      <c r="AI268" s="388"/>
    </row>
    <row r="269" spans="1:35" s="41" customFormat="1" x14ac:dyDescent="0.2">
      <c r="A269" s="55" t="s">
        <v>79</v>
      </c>
      <c r="B269" s="57">
        <v>20171028</v>
      </c>
      <c r="C269" s="162" t="s">
        <v>61</v>
      </c>
      <c r="D269" s="33">
        <v>2</v>
      </c>
      <c r="E269" s="162">
        <v>1</v>
      </c>
      <c r="F269" s="33"/>
      <c r="G269" s="33"/>
      <c r="H269" s="56" t="s">
        <v>10</v>
      </c>
      <c r="I269" s="57">
        <v>535</v>
      </c>
      <c r="J269" s="57">
        <v>0</v>
      </c>
      <c r="K269" s="33">
        <v>5</v>
      </c>
      <c r="L269" s="33">
        <v>1</v>
      </c>
      <c r="M269" s="33">
        <v>0</v>
      </c>
      <c r="N269" s="56">
        <v>1</v>
      </c>
      <c r="O269" s="33" t="s">
        <v>47</v>
      </c>
      <c r="P269" s="58">
        <f>Cal_012618_12mm!$Q$3</f>
        <v>1.9020155646116339</v>
      </c>
      <c r="Q269" s="58">
        <f>Cal_012618_12mm!$R$3</f>
        <v>0.48423689193917907</v>
      </c>
      <c r="R269" s="60">
        <v>106.1</v>
      </c>
      <c r="S269" s="59">
        <v>71.209999999999994</v>
      </c>
      <c r="T269" s="61">
        <f>AVERAGE(0.571,0.648,0.579,0.684,0.694,0.623)</f>
        <v>0.63316666666666654</v>
      </c>
      <c r="U269" s="78">
        <f t="shared" si="36"/>
        <v>105.46683333333333</v>
      </c>
      <c r="V269" s="78">
        <f t="shared" si="37"/>
        <v>70.576833333333326</v>
      </c>
      <c r="W269" s="438">
        <f t="shared" si="38"/>
        <v>0.33294699550285001</v>
      </c>
      <c r="X269" s="438">
        <f t="shared" si="39"/>
        <v>0.27455866747289165</v>
      </c>
      <c r="Y269" s="33">
        <v>20180126</v>
      </c>
      <c r="Z269" s="29" t="s">
        <v>97</v>
      </c>
      <c r="AA269" s="29"/>
      <c r="AB269" s="29" t="s">
        <v>115</v>
      </c>
      <c r="AC269" s="57"/>
      <c r="AD269" s="646" t="s">
        <v>60</v>
      </c>
      <c r="AE269" s="689" t="s">
        <v>1250</v>
      </c>
      <c r="AF269" s="672">
        <v>1</v>
      </c>
      <c r="AG269" s="170">
        <v>0</v>
      </c>
      <c r="AH269" s="389"/>
      <c r="AI269" s="389"/>
    </row>
    <row r="270" spans="1:35" s="41" customFormat="1" x14ac:dyDescent="0.2">
      <c r="A270" s="55" t="s">
        <v>79</v>
      </c>
      <c r="B270" s="57">
        <v>20171028</v>
      </c>
      <c r="C270" s="162" t="s">
        <v>61</v>
      </c>
      <c r="D270" s="33">
        <v>2</v>
      </c>
      <c r="E270" s="162">
        <v>1</v>
      </c>
      <c r="F270" s="33"/>
      <c r="G270" s="33"/>
      <c r="H270" s="56" t="s">
        <v>11</v>
      </c>
      <c r="I270" s="57">
        <v>535</v>
      </c>
      <c r="J270" s="57">
        <v>0</v>
      </c>
      <c r="K270" s="33">
        <v>5</v>
      </c>
      <c r="L270" s="33">
        <v>1</v>
      </c>
      <c r="M270" s="33">
        <v>0</v>
      </c>
      <c r="N270" s="56">
        <v>1</v>
      </c>
      <c r="O270" s="33" t="s">
        <v>47</v>
      </c>
      <c r="P270" s="58">
        <f>Cal_012618_12mm!$Q$3</f>
        <v>1.9020155646116339</v>
      </c>
      <c r="Q270" s="58">
        <f>Cal_012618_12mm!$R$3</f>
        <v>0.48423689193917907</v>
      </c>
      <c r="R270" s="60">
        <v>107.9</v>
      </c>
      <c r="S270" s="59">
        <v>74.400000000000006</v>
      </c>
      <c r="T270" s="61">
        <f>AVERAGE(0.571,0.648,0.579,0.684,0.694,0.623)</f>
        <v>0.63316666666666654</v>
      </c>
      <c r="U270" s="78">
        <f t="shared" si="36"/>
        <v>107.26683333333334</v>
      </c>
      <c r="V270" s="78">
        <f t="shared" si="37"/>
        <v>73.766833333333338</v>
      </c>
      <c r="W270" s="438">
        <f t="shared" si="38"/>
        <v>0.31968255515464244</v>
      </c>
      <c r="X270" s="438">
        <f t="shared" si="39"/>
        <v>0.31528173657169445</v>
      </c>
      <c r="Y270" s="33">
        <v>20180126</v>
      </c>
      <c r="Z270" s="29" t="s">
        <v>97</v>
      </c>
      <c r="AA270" s="29"/>
      <c r="AB270" s="29" t="s">
        <v>115</v>
      </c>
      <c r="AC270" s="57"/>
      <c r="AD270" s="646" t="s">
        <v>60</v>
      </c>
      <c r="AE270" s="689" t="s">
        <v>1250</v>
      </c>
      <c r="AF270" s="672">
        <v>1</v>
      </c>
      <c r="AG270" s="170">
        <v>0</v>
      </c>
      <c r="AH270" s="389"/>
      <c r="AI270" s="389"/>
    </row>
    <row r="271" spans="1:35" s="41" customFormat="1" x14ac:dyDescent="0.2">
      <c r="A271" s="55" t="s">
        <v>79</v>
      </c>
      <c r="B271" s="57">
        <v>20171028</v>
      </c>
      <c r="C271" s="162" t="s">
        <v>61</v>
      </c>
      <c r="D271" s="33">
        <v>2</v>
      </c>
      <c r="E271" s="162" t="s">
        <v>129</v>
      </c>
      <c r="F271" s="33"/>
      <c r="G271" s="33"/>
      <c r="H271" s="56" t="s">
        <v>10</v>
      </c>
      <c r="I271" s="57">
        <v>535</v>
      </c>
      <c r="J271" s="57">
        <v>0</v>
      </c>
      <c r="K271" s="33">
        <v>5</v>
      </c>
      <c r="L271" s="33">
        <v>1</v>
      </c>
      <c r="M271" s="33">
        <v>0</v>
      </c>
      <c r="N271" s="56">
        <v>1</v>
      </c>
      <c r="O271" s="33" t="s">
        <v>47</v>
      </c>
      <c r="P271" s="58">
        <f>Cal_012618_12mm!$Q$3</f>
        <v>1.9020155646116339</v>
      </c>
      <c r="Q271" s="58">
        <f>Cal_012618_12mm!$R$3</f>
        <v>0.48423689193917907</v>
      </c>
      <c r="R271" s="60">
        <v>326.5</v>
      </c>
      <c r="S271" s="59">
        <v>210.7</v>
      </c>
      <c r="T271" s="61">
        <f>AVERAGE(0.571,0.648,0.579,0.684,0.694,0.623)</f>
        <v>0.63316666666666654</v>
      </c>
      <c r="U271" s="78">
        <f t="shared" si="36"/>
        <v>325.86683333333332</v>
      </c>
      <c r="V271" s="78">
        <f t="shared" si="37"/>
        <v>210.06683333333334</v>
      </c>
      <c r="W271" s="438">
        <f t="shared" si="38"/>
        <v>1.1050519369226146</v>
      </c>
      <c r="X271" s="438">
        <f t="shared" si="39"/>
        <v>0.70314467414732584</v>
      </c>
      <c r="Y271" s="33">
        <v>20180126</v>
      </c>
      <c r="Z271" s="29" t="s">
        <v>97</v>
      </c>
      <c r="AA271" s="29"/>
      <c r="AB271" s="29" t="s">
        <v>115</v>
      </c>
      <c r="AC271" s="57"/>
      <c r="AD271" s="646" t="s">
        <v>60</v>
      </c>
      <c r="AE271" s="689" t="s">
        <v>1250</v>
      </c>
      <c r="AF271" s="672">
        <v>1</v>
      </c>
      <c r="AG271" s="170">
        <v>0</v>
      </c>
      <c r="AH271" s="389" t="s">
        <v>100</v>
      </c>
      <c r="AI271" s="389"/>
    </row>
    <row r="272" spans="1:35" s="41" customFormat="1" x14ac:dyDescent="0.2">
      <c r="A272" s="55" t="s">
        <v>79</v>
      </c>
      <c r="B272" s="57">
        <v>20171028</v>
      </c>
      <c r="C272" s="162" t="s">
        <v>61</v>
      </c>
      <c r="D272" s="33">
        <v>2</v>
      </c>
      <c r="E272" s="162" t="s">
        <v>129</v>
      </c>
      <c r="F272" s="33"/>
      <c r="G272" s="33"/>
      <c r="H272" s="56" t="s">
        <v>11</v>
      </c>
      <c r="I272" s="57">
        <v>535</v>
      </c>
      <c r="J272" s="57">
        <v>0</v>
      </c>
      <c r="K272" s="33">
        <v>5</v>
      </c>
      <c r="L272" s="33">
        <v>1</v>
      </c>
      <c r="M272" s="33">
        <v>0</v>
      </c>
      <c r="N272" s="56">
        <v>1</v>
      </c>
      <c r="O272" s="33" t="s">
        <v>47</v>
      </c>
      <c r="P272" s="58">
        <f>Cal_012618_12mm!$Q$3</f>
        <v>1.9020155646116339</v>
      </c>
      <c r="Q272" s="58">
        <f>Cal_012618_12mm!$R$3</f>
        <v>0.48423689193917907</v>
      </c>
      <c r="R272" s="59">
        <v>313.10000000000002</v>
      </c>
      <c r="S272" s="60">
        <v>201.7</v>
      </c>
      <c r="T272" s="61">
        <v>0.66032999999999997</v>
      </c>
      <c r="U272" s="78">
        <f t="shared" si="36"/>
        <v>312.43967000000004</v>
      </c>
      <c r="V272" s="78">
        <f t="shared" si="37"/>
        <v>201.03967</v>
      </c>
      <c r="W272" s="438">
        <f t="shared" si="38"/>
        <v>1.0630637804246919</v>
      </c>
      <c r="X272" s="438">
        <f t="shared" si="39"/>
        <v>0.66742953075779288</v>
      </c>
      <c r="Y272" s="33">
        <v>20180126</v>
      </c>
      <c r="Z272" s="29" t="s">
        <v>128</v>
      </c>
      <c r="AA272" s="29"/>
      <c r="AB272" s="29" t="s">
        <v>115</v>
      </c>
      <c r="AC272" s="57"/>
      <c r="AD272" s="646" t="s">
        <v>60</v>
      </c>
      <c r="AE272" s="689" t="s">
        <v>1250</v>
      </c>
      <c r="AF272" s="672">
        <v>1</v>
      </c>
      <c r="AG272" s="170">
        <v>0</v>
      </c>
      <c r="AH272" s="389" t="s">
        <v>100</v>
      </c>
      <c r="AI272" s="389"/>
    </row>
    <row r="273" spans="1:35" s="41" customFormat="1" x14ac:dyDescent="0.2">
      <c r="A273" s="55" t="s">
        <v>79</v>
      </c>
      <c r="B273" s="57">
        <v>20171028</v>
      </c>
      <c r="C273" s="162" t="s">
        <v>61</v>
      </c>
      <c r="D273" s="33">
        <v>2</v>
      </c>
      <c r="E273" s="162">
        <v>5</v>
      </c>
      <c r="F273" s="33"/>
      <c r="G273" s="33"/>
      <c r="H273" s="56" t="s">
        <v>10</v>
      </c>
      <c r="I273" s="57">
        <v>282</v>
      </c>
      <c r="J273" s="57">
        <v>0</v>
      </c>
      <c r="K273" s="33">
        <v>5</v>
      </c>
      <c r="L273" s="33">
        <v>1</v>
      </c>
      <c r="M273" s="33">
        <v>0</v>
      </c>
      <c r="N273" s="56">
        <v>1</v>
      </c>
      <c r="O273" s="33" t="s">
        <v>47</v>
      </c>
      <c r="P273" s="58">
        <f>Cal_012618_12mm!$Q$3</f>
        <v>1.9020155646116339</v>
      </c>
      <c r="Q273" s="58">
        <f>Cal_012618_12mm!$R$3</f>
        <v>0.48423689193917907</v>
      </c>
      <c r="R273" s="60">
        <v>185.5</v>
      </c>
      <c r="S273" s="59">
        <v>118.9</v>
      </c>
      <c r="T273" s="61">
        <f t="shared" ref="T273:T280" si="40">AVERAGE(0.571,0.648,0.579,0.684,0.694,0.623)</f>
        <v>0.63316666666666654</v>
      </c>
      <c r="U273" s="78">
        <f t="shared" si="36"/>
        <v>184.86683333333335</v>
      </c>
      <c r="V273" s="78">
        <f t="shared" si="37"/>
        <v>118.26683333333334</v>
      </c>
      <c r="W273" s="438">
        <f t="shared" si="38"/>
        <v>1.2057382367645884</v>
      </c>
      <c r="X273" s="438">
        <f t="shared" si="39"/>
        <v>0.72558872965812282</v>
      </c>
      <c r="Y273" s="33">
        <v>20180126</v>
      </c>
      <c r="Z273" s="29" t="s">
        <v>97</v>
      </c>
      <c r="AA273" s="29"/>
      <c r="AB273" s="29" t="s">
        <v>115</v>
      </c>
      <c r="AC273" s="57"/>
      <c r="AD273" s="646" t="s">
        <v>60</v>
      </c>
      <c r="AE273" s="689" t="s">
        <v>1250</v>
      </c>
      <c r="AF273" s="672">
        <v>1</v>
      </c>
      <c r="AG273" s="170">
        <v>0</v>
      </c>
      <c r="AH273" s="389"/>
      <c r="AI273" s="389"/>
    </row>
    <row r="274" spans="1:35" s="41" customFormat="1" x14ac:dyDescent="0.2">
      <c r="A274" s="55" t="s">
        <v>79</v>
      </c>
      <c r="B274" s="57">
        <v>20171028</v>
      </c>
      <c r="C274" s="162" t="s">
        <v>61</v>
      </c>
      <c r="D274" s="33">
        <v>2</v>
      </c>
      <c r="E274" s="162">
        <v>5</v>
      </c>
      <c r="F274" s="33"/>
      <c r="G274" s="33"/>
      <c r="H274" s="56" t="s">
        <v>11</v>
      </c>
      <c r="I274" s="57">
        <v>282</v>
      </c>
      <c r="J274" s="57">
        <v>0</v>
      </c>
      <c r="K274" s="33">
        <v>5</v>
      </c>
      <c r="L274" s="33">
        <v>1</v>
      </c>
      <c r="M274" s="33">
        <v>0</v>
      </c>
      <c r="N274" s="56">
        <v>1</v>
      </c>
      <c r="O274" s="33" t="s">
        <v>47</v>
      </c>
      <c r="P274" s="58">
        <f>Cal_012618_12mm!$Q$3</f>
        <v>1.9020155646116339</v>
      </c>
      <c r="Q274" s="58">
        <f>Cal_012618_12mm!$R$3</f>
        <v>0.48423689193917907</v>
      </c>
      <c r="R274" s="60">
        <v>178</v>
      </c>
      <c r="S274" s="59">
        <v>111.7</v>
      </c>
      <c r="T274" s="61">
        <f t="shared" si="40"/>
        <v>0.63316666666666654</v>
      </c>
      <c r="U274" s="78">
        <f t="shared" si="36"/>
        <v>177.36683333333335</v>
      </c>
      <c r="V274" s="78">
        <f t="shared" si="37"/>
        <v>111.06683333333334</v>
      </c>
      <c r="W274" s="438">
        <f t="shared" si="38"/>
        <v>1.2003069834458291</v>
      </c>
      <c r="X274" s="438">
        <f t="shared" si="39"/>
        <v>0.61344218228401248</v>
      </c>
      <c r="Y274" s="33">
        <v>20180126</v>
      </c>
      <c r="Z274" s="29" t="s">
        <v>97</v>
      </c>
      <c r="AA274" s="29"/>
      <c r="AB274" s="29" t="s">
        <v>115</v>
      </c>
      <c r="AC274" s="57"/>
      <c r="AD274" s="646" t="s">
        <v>60</v>
      </c>
      <c r="AE274" s="689" t="s">
        <v>1250</v>
      </c>
      <c r="AF274" s="672">
        <v>1</v>
      </c>
      <c r="AG274" s="170">
        <v>0</v>
      </c>
      <c r="AH274" s="389"/>
      <c r="AI274" s="389"/>
    </row>
    <row r="275" spans="1:35" s="41" customFormat="1" x14ac:dyDescent="0.2">
      <c r="A275" s="55" t="s">
        <v>79</v>
      </c>
      <c r="B275" s="57">
        <v>20171028</v>
      </c>
      <c r="C275" s="162" t="s">
        <v>61</v>
      </c>
      <c r="D275" s="33">
        <v>2</v>
      </c>
      <c r="E275" s="162">
        <v>7</v>
      </c>
      <c r="F275" s="33"/>
      <c r="G275" s="33"/>
      <c r="H275" s="56" t="s">
        <v>10</v>
      </c>
      <c r="I275" s="57">
        <v>282</v>
      </c>
      <c r="J275" s="57">
        <v>0</v>
      </c>
      <c r="K275" s="33">
        <v>5</v>
      </c>
      <c r="L275" s="33">
        <v>1</v>
      </c>
      <c r="M275" s="33">
        <v>0</v>
      </c>
      <c r="N275" s="56">
        <v>1</v>
      </c>
      <c r="O275" s="33" t="s">
        <v>47</v>
      </c>
      <c r="P275" s="58">
        <f>Cal_012618_12mm!$Q$3</f>
        <v>1.9020155646116339</v>
      </c>
      <c r="Q275" s="58">
        <f>Cal_012618_12mm!$R$3</f>
        <v>0.48423689193917907</v>
      </c>
      <c r="R275" s="60">
        <v>205.9</v>
      </c>
      <c r="S275" s="59">
        <v>130.19999999999999</v>
      </c>
      <c r="T275" s="61">
        <f t="shared" si="40"/>
        <v>0.63316666666666654</v>
      </c>
      <c r="U275" s="78">
        <f t="shared" si="36"/>
        <v>205.26683333333335</v>
      </c>
      <c r="V275" s="78">
        <f t="shared" si="37"/>
        <v>129.56683333333334</v>
      </c>
      <c r="W275" s="438">
        <f t="shared" si="38"/>
        <v>1.3704862541002907</v>
      </c>
      <c r="X275" s="438">
        <f t="shared" si="39"/>
        <v>0.74537253840984175</v>
      </c>
      <c r="Y275" s="33">
        <v>20180126</v>
      </c>
      <c r="Z275" s="29" t="s">
        <v>97</v>
      </c>
      <c r="AA275" s="29"/>
      <c r="AB275" s="29" t="s">
        <v>115</v>
      </c>
      <c r="AC275" s="57"/>
      <c r="AD275" s="646" t="s">
        <v>60</v>
      </c>
      <c r="AE275" s="689" t="s">
        <v>1250</v>
      </c>
      <c r="AF275" s="672">
        <v>1</v>
      </c>
      <c r="AG275" s="170">
        <v>0</v>
      </c>
      <c r="AH275" s="389"/>
      <c r="AI275" s="389"/>
    </row>
    <row r="276" spans="1:35" s="41" customFormat="1" x14ac:dyDescent="0.2">
      <c r="A276" s="55" t="s">
        <v>79</v>
      </c>
      <c r="B276" s="57">
        <v>20171028</v>
      </c>
      <c r="C276" s="162" t="s">
        <v>61</v>
      </c>
      <c r="D276" s="33">
        <v>2</v>
      </c>
      <c r="E276" s="162">
        <v>7</v>
      </c>
      <c r="F276" s="33"/>
      <c r="G276" s="33"/>
      <c r="H276" s="56" t="s">
        <v>11</v>
      </c>
      <c r="I276" s="57">
        <v>282</v>
      </c>
      <c r="J276" s="57">
        <v>0</v>
      </c>
      <c r="K276" s="33">
        <v>10</v>
      </c>
      <c r="L276" s="33">
        <v>1</v>
      </c>
      <c r="M276" s="33">
        <v>0</v>
      </c>
      <c r="N276" s="56">
        <v>1</v>
      </c>
      <c r="O276" s="33" t="s">
        <v>47</v>
      </c>
      <c r="P276" s="58">
        <f>Cal_012618_12mm!$Q$3</f>
        <v>1.9020155646116339</v>
      </c>
      <c r="Q276" s="58">
        <f>Cal_012618_12mm!$R$3</f>
        <v>0.48423689193917907</v>
      </c>
      <c r="R276" s="60">
        <v>109.7</v>
      </c>
      <c r="S276" s="59">
        <v>70.400000000000006</v>
      </c>
      <c r="T276" s="61">
        <f t="shared" si="40"/>
        <v>0.63316666666666654</v>
      </c>
      <c r="U276" s="78">
        <f t="shared" si="36"/>
        <v>109.06683333333334</v>
      </c>
      <c r="V276" s="78">
        <f t="shared" si="37"/>
        <v>69.766833333333338</v>
      </c>
      <c r="W276" s="438">
        <f t="shared" si="38"/>
        <v>1.4229883695149643</v>
      </c>
      <c r="X276" s="438">
        <f t="shared" si="39"/>
        <v>0.85563130399596166</v>
      </c>
      <c r="Y276" s="33">
        <v>20180126</v>
      </c>
      <c r="Z276" s="29" t="s">
        <v>97</v>
      </c>
      <c r="AA276" s="29"/>
      <c r="AB276" s="29" t="s">
        <v>115</v>
      </c>
      <c r="AC276" s="57"/>
      <c r="AD276" s="646" t="s">
        <v>60</v>
      </c>
      <c r="AE276" s="689" t="s">
        <v>1250</v>
      </c>
      <c r="AF276" s="672">
        <v>1</v>
      </c>
      <c r="AG276" s="170">
        <v>0</v>
      </c>
      <c r="AH276" s="389"/>
      <c r="AI276" s="389"/>
    </row>
    <row r="277" spans="1:35" s="41" customFormat="1" x14ac:dyDescent="0.2">
      <c r="A277" s="55" t="s">
        <v>79</v>
      </c>
      <c r="B277" s="57">
        <v>20171028</v>
      </c>
      <c r="C277" s="162" t="s">
        <v>61</v>
      </c>
      <c r="D277" s="33">
        <v>2</v>
      </c>
      <c r="E277" s="162">
        <v>7</v>
      </c>
      <c r="F277" s="33"/>
      <c r="G277" s="33"/>
      <c r="H277" s="56" t="s">
        <v>10</v>
      </c>
      <c r="I277" s="57">
        <v>283</v>
      </c>
      <c r="J277" s="57">
        <v>10</v>
      </c>
      <c r="K277" s="33">
        <v>5</v>
      </c>
      <c r="L277" s="33">
        <v>1</v>
      </c>
      <c r="M277" s="33">
        <v>0</v>
      </c>
      <c r="N277" s="56">
        <v>1</v>
      </c>
      <c r="O277" s="33" t="s">
        <v>47</v>
      </c>
      <c r="P277" s="58">
        <f>Cal_012618_12mm!$Q$3</f>
        <v>1.9020155646116339</v>
      </c>
      <c r="Q277" s="58">
        <f>Cal_012618_12mm!$R$3</f>
        <v>0.48423689193917907</v>
      </c>
      <c r="R277" s="60">
        <v>86.71</v>
      </c>
      <c r="S277" s="59">
        <v>54.58</v>
      </c>
      <c r="T277" s="61">
        <f t="shared" si="40"/>
        <v>0.63316666666666654</v>
      </c>
      <c r="U277" s="78">
        <f t="shared" si="36"/>
        <v>86.076833333333326</v>
      </c>
      <c r="V277" s="78">
        <f t="shared" si="37"/>
        <v>53.946833333333331</v>
      </c>
      <c r="W277" s="438">
        <f t="shared" si="38"/>
        <v>0.57963179852945346</v>
      </c>
      <c r="X277" s="438">
        <f t="shared" si="39"/>
        <v>0.29822053018336248</v>
      </c>
      <c r="Y277" s="33">
        <v>20180126</v>
      </c>
      <c r="Z277" s="29" t="s">
        <v>97</v>
      </c>
      <c r="AA277" s="29"/>
      <c r="AB277" s="29" t="s">
        <v>115</v>
      </c>
      <c r="AC277" s="57"/>
      <c r="AD277" s="646" t="s">
        <v>60</v>
      </c>
      <c r="AE277" s="689" t="s">
        <v>1250</v>
      </c>
      <c r="AF277" s="672">
        <v>1</v>
      </c>
      <c r="AG277" s="170">
        <v>1</v>
      </c>
      <c r="AH277" s="389"/>
      <c r="AI277" s="389"/>
    </row>
    <row r="278" spans="1:35" s="41" customFormat="1" x14ac:dyDescent="0.2">
      <c r="A278" s="55" t="s">
        <v>79</v>
      </c>
      <c r="B278" s="57">
        <v>20171028</v>
      </c>
      <c r="C278" s="162" t="s">
        <v>61</v>
      </c>
      <c r="D278" s="33">
        <v>2</v>
      </c>
      <c r="E278" s="162">
        <v>7</v>
      </c>
      <c r="F278" s="33"/>
      <c r="G278" s="33"/>
      <c r="H278" s="56" t="s">
        <v>304</v>
      </c>
      <c r="I278" s="57">
        <v>283</v>
      </c>
      <c r="J278" s="57">
        <v>0</v>
      </c>
      <c r="K278" s="33">
        <v>5</v>
      </c>
      <c r="L278" s="33">
        <v>1</v>
      </c>
      <c r="M278" s="33">
        <v>0</v>
      </c>
      <c r="N278" s="56">
        <v>1</v>
      </c>
      <c r="O278" s="33" t="s">
        <v>47</v>
      </c>
      <c r="P278" s="58">
        <f>Cal_012618_12mm!$Q$3</f>
        <v>1.9020155646116339</v>
      </c>
      <c r="Q278" s="58">
        <f>Cal_012618_12mm!$R$3</f>
        <v>0.48423689193917907</v>
      </c>
      <c r="R278" s="60">
        <v>194.9</v>
      </c>
      <c r="S278" s="59">
        <v>120.4</v>
      </c>
      <c r="T278" s="61">
        <f t="shared" si="40"/>
        <v>0.63316666666666654</v>
      </c>
      <c r="U278" s="78">
        <f t="shared" si="36"/>
        <v>194.26683333333335</v>
      </c>
      <c r="V278" s="78">
        <f t="shared" si="37"/>
        <v>119.76683333333334</v>
      </c>
      <c r="W278" s="438">
        <f t="shared" si="38"/>
        <v>1.3439953000449516</v>
      </c>
      <c r="X278" s="438">
        <f t="shared" si="39"/>
        <v>0.60491600851303684</v>
      </c>
      <c r="Y278" s="33">
        <v>20180126</v>
      </c>
      <c r="Z278" s="29" t="s">
        <v>97</v>
      </c>
      <c r="AA278" s="29"/>
      <c r="AB278" s="29" t="s">
        <v>115</v>
      </c>
      <c r="AC278" s="57"/>
      <c r="AD278" s="646" t="s">
        <v>60</v>
      </c>
      <c r="AE278" s="689" t="s">
        <v>1250</v>
      </c>
      <c r="AF278" s="672">
        <v>1</v>
      </c>
      <c r="AG278" s="170">
        <v>1</v>
      </c>
      <c r="AH278" s="389" t="s">
        <v>713</v>
      </c>
      <c r="AI278" s="389"/>
    </row>
    <row r="279" spans="1:35" s="40" customFormat="1" x14ac:dyDescent="0.2">
      <c r="A279" s="27" t="s">
        <v>79</v>
      </c>
      <c r="B279" s="10">
        <v>20171028</v>
      </c>
      <c r="C279" s="137" t="s">
        <v>72</v>
      </c>
      <c r="D279" s="9">
        <v>3</v>
      </c>
      <c r="E279" s="133">
        <v>3</v>
      </c>
      <c r="F279" s="9"/>
      <c r="G279" s="9"/>
      <c r="H279" s="30" t="s">
        <v>10</v>
      </c>
      <c r="I279" s="12">
        <v>1060</v>
      </c>
      <c r="J279" s="12">
        <v>0</v>
      </c>
      <c r="K279" s="12">
        <v>5</v>
      </c>
      <c r="L279" s="12">
        <v>1</v>
      </c>
      <c r="M279" s="12">
        <v>0</v>
      </c>
      <c r="N279" s="68">
        <v>1</v>
      </c>
      <c r="O279" s="33" t="s">
        <v>47</v>
      </c>
      <c r="P279" s="58">
        <f>Cal_012618_12mm!$Q$3</f>
        <v>1.9020155646116339</v>
      </c>
      <c r="Q279" s="58">
        <f>Cal_012618_12mm!$R$3</f>
        <v>0.48423689193917907</v>
      </c>
      <c r="R279" s="15">
        <v>11.08</v>
      </c>
      <c r="S279" s="15">
        <v>9.4649999999999999</v>
      </c>
      <c r="T279" s="12">
        <v>0.87932999999999995</v>
      </c>
      <c r="U279" s="78">
        <f t="shared" si="36"/>
        <v>10.200670000000001</v>
      </c>
      <c r="V279" s="78">
        <f t="shared" si="37"/>
        <v>8.5856700000000004</v>
      </c>
      <c r="W279" s="438">
        <f t="shared" si="38"/>
        <v>7.7784770407628824E-3</v>
      </c>
      <c r="X279" s="438">
        <f t="shared" si="39"/>
        <v>2.9521646556338797E-2</v>
      </c>
      <c r="Y279" s="9">
        <v>20180126</v>
      </c>
      <c r="Z279" s="54" t="s">
        <v>887</v>
      </c>
      <c r="AA279" s="54"/>
      <c r="AB279" s="54"/>
      <c r="AC279" s="10"/>
      <c r="AD279" s="645"/>
      <c r="AE279" s="689" t="s">
        <v>1250</v>
      </c>
      <c r="AF279" s="671">
        <v>1</v>
      </c>
      <c r="AG279" s="169">
        <v>1</v>
      </c>
      <c r="AH279" s="388" t="s">
        <v>886</v>
      </c>
      <c r="AI279" s="37" t="s">
        <v>888</v>
      </c>
    </row>
    <row r="280" spans="1:35" s="40" customFormat="1" x14ac:dyDescent="0.2">
      <c r="A280" s="27" t="s">
        <v>79</v>
      </c>
      <c r="B280" s="10">
        <v>20171028</v>
      </c>
      <c r="C280" s="137" t="s">
        <v>72</v>
      </c>
      <c r="D280" s="9">
        <v>3</v>
      </c>
      <c r="E280" s="133">
        <v>5</v>
      </c>
      <c r="F280" s="9"/>
      <c r="G280" s="9"/>
      <c r="H280" s="30" t="s">
        <v>10</v>
      </c>
      <c r="I280" s="10">
        <v>1057</v>
      </c>
      <c r="J280" s="10">
        <v>0</v>
      </c>
      <c r="K280" s="9">
        <v>5</v>
      </c>
      <c r="L280" s="9">
        <v>1</v>
      </c>
      <c r="M280" s="9">
        <v>0</v>
      </c>
      <c r="N280" s="30">
        <v>1</v>
      </c>
      <c r="O280" s="33" t="s">
        <v>47</v>
      </c>
      <c r="P280" s="58">
        <f>Cal_012618_12mm!$Q$3</f>
        <v>1.9020155646116339</v>
      </c>
      <c r="Q280" s="58">
        <f>Cal_012618_12mm!$R$3</f>
        <v>0.48423689193917907</v>
      </c>
      <c r="R280" s="31">
        <v>272.39999999999998</v>
      </c>
      <c r="S280" s="13">
        <v>188.2</v>
      </c>
      <c r="T280" s="62">
        <f t="shared" si="40"/>
        <v>0.63316666666666654</v>
      </c>
      <c r="U280" s="78">
        <f t="shared" si="36"/>
        <v>271.7668333333333</v>
      </c>
      <c r="V280" s="78">
        <f t="shared" si="37"/>
        <v>187.56683333333334</v>
      </c>
      <c r="W280" s="438">
        <f t="shared" si="38"/>
        <v>0.40669142637007505</v>
      </c>
      <c r="X280" s="438">
        <f t="shared" si="39"/>
        <v>0.41049849800251381</v>
      </c>
      <c r="Y280" s="9">
        <v>20180126</v>
      </c>
      <c r="Z280" s="54" t="s">
        <v>97</v>
      </c>
      <c r="AA280" s="54"/>
      <c r="AB280" s="54" t="s">
        <v>115</v>
      </c>
      <c r="AC280" s="10"/>
      <c r="AD280" s="645" t="s">
        <v>60</v>
      </c>
      <c r="AE280" s="689" t="s">
        <v>1250</v>
      </c>
      <c r="AF280" s="671">
        <v>1</v>
      </c>
      <c r="AG280" s="169">
        <v>0</v>
      </c>
      <c r="AH280" s="388"/>
      <c r="AI280" s="388"/>
    </row>
    <row r="281" spans="1:35" s="40" customFormat="1" x14ac:dyDescent="0.2">
      <c r="A281" s="27" t="s">
        <v>79</v>
      </c>
      <c r="B281" s="10">
        <v>20171028</v>
      </c>
      <c r="C281" s="137" t="s">
        <v>72</v>
      </c>
      <c r="D281" s="9">
        <v>3</v>
      </c>
      <c r="E281" s="133">
        <v>5</v>
      </c>
      <c r="F281" s="9"/>
      <c r="G281" s="9"/>
      <c r="H281" s="30" t="s">
        <v>11</v>
      </c>
      <c r="I281" s="10">
        <v>1057</v>
      </c>
      <c r="J281" s="10">
        <v>0</v>
      </c>
      <c r="K281" s="9">
        <v>5</v>
      </c>
      <c r="L281" s="9">
        <v>1</v>
      </c>
      <c r="M281" s="9">
        <v>0</v>
      </c>
      <c r="N281" s="30">
        <v>1</v>
      </c>
      <c r="O281" s="33" t="s">
        <v>47</v>
      </c>
      <c r="P281" s="58">
        <f>Cal_012618_12mm!$Q$3</f>
        <v>1.9020155646116339</v>
      </c>
      <c r="Q281" s="58">
        <f>Cal_012618_12mm!$R$3</f>
        <v>0.48423689193917907</v>
      </c>
      <c r="R281" s="13">
        <v>254</v>
      </c>
      <c r="S281" s="31">
        <v>175.9</v>
      </c>
      <c r="T281" s="62">
        <v>0.66032999999999997</v>
      </c>
      <c r="U281" s="78">
        <f t="shared" si="36"/>
        <v>253.33967000000001</v>
      </c>
      <c r="V281" s="78">
        <f t="shared" si="37"/>
        <v>175.23967000000002</v>
      </c>
      <c r="W281" s="438">
        <f t="shared" si="38"/>
        <v>0.37722803324825266</v>
      </c>
      <c r="X281" s="438">
        <f t="shared" si="39"/>
        <v>0.38625498840026617</v>
      </c>
      <c r="Y281" s="9">
        <v>20180126</v>
      </c>
      <c r="Z281" s="54" t="s">
        <v>128</v>
      </c>
      <c r="AA281" s="54"/>
      <c r="AB281" s="54" t="s">
        <v>115</v>
      </c>
      <c r="AC281" s="10"/>
      <c r="AD281" s="645" t="s">
        <v>60</v>
      </c>
      <c r="AE281" s="689" t="s">
        <v>1250</v>
      </c>
      <c r="AF281" s="671">
        <v>1</v>
      </c>
      <c r="AG281" s="169">
        <v>0</v>
      </c>
      <c r="AH281" s="388"/>
      <c r="AI281" s="388"/>
    </row>
    <row r="282" spans="1:35" s="40" customFormat="1" x14ac:dyDescent="0.2">
      <c r="A282" s="27" t="s">
        <v>79</v>
      </c>
      <c r="B282" s="10">
        <v>20171028</v>
      </c>
      <c r="C282" s="137" t="s">
        <v>72</v>
      </c>
      <c r="D282" s="9">
        <v>3</v>
      </c>
      <c r="E282" s="133">
        <v>7</v>
      </c>
      <c r="F282" s="9"/>
      <c r="G282" s="9"/>
      <c r="H282" s="30" t="s">
        <v>10</v>
      </c>
      <c r="I282" s="12">
        <v>1058</v>
      </c>
      <c r="J282" s="12">
        <v>0</v>
      </c>
      <c r="K282" s="12">
        <v>5</v>
      </c>
      <c r="L282" s="12">
        <v>1</v>
      </c>
      <c r="M282" s="12">
        <v>0</v>
      </c>
      <c r="N282" s="68">
        <v>1</v>
      </c>
      <c r="O282" s="33" t="s">
        <v>47</v>
      </c>
      <c r="P282" s="58">
        <f>Cal_012618_12mm!$Q$3</f>
        <v>1.9020155646116339</v>
      </c>
      <c r="Q282" s="58">
        <f>Cal_012618_12mm!$R$3</f>
        <v>0.48423689193917907</v>
      </c>
      <c r="R282" s="15">
        <v>413.5</v>
      </c>
      <c r="S282" s="15">
        <v>252.2</v>
      </c>
      <c r="T282" s="12">
        <v>0.78400000000000003</v>
      </c>
      <c r="U282" s="78">
        <f t="shared" si="36"/>
        <v>412.71600000000001</v>
      </c>
      <c r="V282" s="78">
        <f t="shared" si="37"/>
        <v>251.416</v>
      </c>
      <c r="W282" s="438">
        <f t="shared" si="38"/>
        <v>0.77835301578160565</v>
      </c>
      <c r="X282" s="438">
        <f t="shared" si="39"/>
        <v>0.31597921163878839</v>
      </c>
      <c r="Y282" s="9">
        <v>20180126</v>
      </c>
      <c r="Z282" s="54" t="s">
        <v>139</v>
      </c>
      <c r="AA282" s="54"/>
      <c r="AB282" s="54"/>
      <c r="AC282" s="10"/>
      <c r="AD282" s="645"/>
      <c r="AE282" s="689" t="s">
        <v>1250</v>
      </c>
      <c r="AF282" s="671">
        <v>1</v>
      </c>
      <c r="AG282" s="169">
        <v>0</v>
      </c>
      <c r="AH282" s="388" t="s">
        <v>2113</v>
      </c>
      <c r="AI282" s="388"/>
    </row>
    <row r="283" spans="1:35" s="40" customFormat="1" x14ac:dyDescent="0.2">
      <c r="A283" s="27" t="s">
        <v>79</v>
      </c>
      <c r="B283" s="10">
        <v>20171028</v>
      </c>
      <c r="C283" s="137" t="s">
        <v>72</v>
      </c>
      <c r="D283" s="9">
        <v>3</v>
      </c>
      <c r="E283" s="133">
        <v>8</v>
      </c>
      <c r="F283" s="9"/>
      <c r="G283" s="9"/>
      <c r="H283" s="30" t="s">
        <v>10</v>
      </c>
      <c r="I283" s="12">
        <v>1053</v>
      </c>
      <c r="J283" s="12">
        <v>0</v>
      </c>
      <c r="K283" s="12">
        <v>5</v>
      </c>
      <c r="L283" s="12">
        <v>1</v>
      </c>
      <c r="M283" s="12">
        <v>0</v>
      </c>
      <c r="N283" s="68">
        <v>1</v>
      </c>
      <c r="O283" s="33" t="s">
        <v>47</v>
      </c>
      <c r="P283" s="58">
        <f>Cal_012618_12mm!$Q$3</f>
        <v>1.9020155646116339</v>
      </c>
      <c r="Q283" s="58">
        <f>Cal_012618_12mm!$R$3</f>
        <v>0.48423689193917907</v>
      </c>
      <c r="R283" s="15">
        <v>413.2</v>
      </c>
      <c r="S283" s="15">
        <v>253.5</v>
      </c>
      <c r="T283" s="12">
        <v>0.87932999999999995</v>
      </c>
      <c r="U283" s="78">
        <f t="shared" si="36"/>
        <v>412.32067000000001</v>
      </c>
      <c r="V283" s="78">
        <f t="shared" si="37"/>
        <v>252.62066999999999</v>
      </c>
      <c r="W283" s="438">
        <f t="shared" si="38"/>
        <v>0.77429143941645273</v>
      </c>
      <c r="X283" s="438">
        <f t="shared" si="39"/>
        <v>0.3305054829034938</v>
      </c>
      <c r="Y283" s="9">
        <v>20180126</v>
      </c>
      <c r="Z283" s="54" t="s">
        <v>887</v>
      </c>
      <c r="AA283" s="54"/>
      <c r="AB283" s="54"/>
      <c r="AC283" s="10"/>
      <c r="AD283" s="645"/>
      <c r="AE283" s="689" t="s">
        <v>1250</v>
      </c>
      <c r="AF283" s="671">
        <v>1</v>
      </c>
      <c r="AG283" s="169">
        <v>0</v>
      </c>
      <c r="AH283" s="388" t="s">
        <v>2114</v>
      </c>
      <c r="AI283" s="388"/>
    </row>
    <row r="284" spans="1:35" s="40" customFormat="1" x14ac:dyDescent="0.2">
      <c r="A284" s="27" t="s">
        <v>79</v>
      </c>
      <c r="B284" s="10">
        <v>20171028</v>
      </c>
      <c r="C284" s="137" t="s">
        <v>72</v>
      </c>
      <c r="D284" s="9">
        <v>3</v>
      </c>
      <c r="E284" s="133">
        <v>10</v>
      </c>
      <c r="F284" s="9"/>
      <c r="G284" s="9"/>
      <c r="H284" s="30" t="s">
        <v>10</v>
      </c>
      <c r="I284" s="12">
        <v>1057</v>
      </c>
      <c r="J284" s="12">
        <v>0</v>
      </c>
      <c r="K284" s="12">
        <v>5</v>
      </c>
      <c r="L284" s="12">
        <v>1</v>
      </c>
      <c r="M284" s="12">
        <v>0</v>
      </c>
      <c r="N284" s="68">
        <v>1</v>
      </c>
      <c r="O284" s="33" t="s">
        <v>47</v>
      </c>
      <c r="P284" s="58">
        <f>Cal_012618_12mm!$Q$3</f>
        <v>1.9020155646116339</v>
      </c>
      <c r="Q284" s="58">
        <f>Cal_012618_12mm!$R$3</f>
        <v>0.48423689193917907</v>
      </c>
      <c r="R284" s="15">
        <v>381.8</v>
      </c>
      <c r="S284" s="15">
        <v>233</v>
      </c>
      <c r="T284" s="12">
        <v>0.78400000000000003</v>
      </c>
      <c r="U284" s="78">
        <f t="shared" si="36"/>
        <v>381.01600000000002</v>
      </c>
      <c r="V284" s="78">
        <f t="shared" si="37"/>
        <v>232.21600000000001</v>
      </c>
      <c r="W284" s="438">
        <f t="shared" si="38"/>
        <v>0.71871358959462217</v>
      </c>
      <c r="X284" s="438">
        <f t="shared" si="39"/>
        <v>0.293003525343636</v>
      </c>
      <c r="Y284" s="9">
        <v>20180126</v>
      </c>
      <c r="Z284" s="54" t="s">
        <v>139</v>
      </c>
      <c r="AA284" s="54"/>
      <c r="AB284" s="54"/>
      <c r="AC284" s="10"/>
      <c r="AD284" s="645"/>
      <c r="AE284" s="689" t="s">
        <v>1250</v>
      </c>
      <c r="AF284" s="671">
        <v>1</v>
      </c>
      <c r="AG284" s="169">
        <v>0</v>
      </c>
      <c r="AH284" s="388" t="s">
        <v>2115</v>
      </c>
      <c r="AI284" s="388"/>
    </row>
    <row r="285" spans="1:35" s="40" customFormat="1" x14ac:dyDescent="0.2">
      <c r="A285" s="27" t="s">
        <v>79</v>
      </c>
      <c r="B285" s="10">
        <v>20171028</v>
      </c>
      <c r="C285" s="137" t="s">
        <v>72</v>
      </c>
      <c r="D285" s="9">
        <v>3</v>
      </c>
      <c r="E285" s="133">
        <v>11</v>
      </c>
      <c r="F285" s="9"/>
      <c r="G285" s="9"/>
      <c r="H285" s="30" t="s">
        <v>10</v>
      </c>
      <c r="I285" s="12">
        <v>1057</v>
      </c>
      <c r="J285" s="12">
        <v>0</v>
      </c>
      <c r="K285" s="12">
        <v>5</v>
      </c>
      <c r="L285" s="12">
        <v>1</v>
      </c>
      <c r="M285" s="12">
        <v>0</v>
      </c>
      <c r="N285" s="68">
        <v>1</v>
      </c>
      <c r="O285" s="33" t="s">
        <v>47</v>
      </c>
      <c r="P285" s="58">
        <f>Cal_012618_12mm!$Q$3</f>
        <v>1.9020155646116339</v>
      </c>
      <c r="Q285" s="58">
        <f>Cal_012618_12mm!$R$3</f>
        <v>0.48423689193917907</v>
      </c>
      <c r="R285" s="15">
        <v>353.8</v>
      </c>
      <c r="S285" s="15">
        <v>219.8</v>
      </c>
      <c r="T285" s="12">
        <v>0.87932999999999995</v>
      </c>
      <c r="U285" s="78">
        <f t="shared" si="36"/>
        <v>352.92067000000003</v>
      </c>
      <c r="V285" s="78">
        <f t="shared" si="37"/>
        <v>218.92067</v>
      </c>
      <c r="W285" s="438">
        <f t="shared" si="38"/>
        <v>0.6472286357908561</v>
      </c>
      <c r="X285" s="438">
        <f t="shared" si="39"/>
        <v>0.30656347436843739</v>
      </c>
      <c r="Y285" s="9">
        <v>20180126</v>
      </c>
      <c r="Z285" s="54" t="s">
        <v>887</v>
      </c>
      <c r="AA285" s="54"/>
      <c r="AB285" s="54"/>
      <c r="AC285" s="10"/>
      <c r="AD285" s="645"/>
      <c r="AE285" s="689" t="s">
        <v>1250</v>
      </c>
      <c r="AF285" s="671">
        <v>1</v>
      </c>
      <c r="AG285" s="169">
        <v>0</v>
      </c>
      <c r="AH285" s="388" t="s">
        <v>2116</v>
      </c>
      <c r="AI285" s="388"/>
    </row>
    <row r="286" spans="1:35" s="40" customFormat="1" x14ac:dyDescent="0.2">
      <c r="A286" s="27" t="s">
        <v>79</v>
      </c>
      <c r="B286" s="10">
        <v>20171028</v>
      </c>
      <c r="C286" s="137" t="s">
        <v>72</v>
      </c>
      <c r="D286" s="9">
        <v>3</v>
      </c>
      <c r="E286" s="133">
        <v>12</v>
      </c>
      <c r="F286" s="9"/>
      <c r="G286" s="9"/>
      <c r="H286" s="30" t="s">
        <v>10</v>
      </c>
      <c r="I286" s="12">
        <v>1060</v>
      </c>
      <c r="J286" s="12">
        <v>0</v>
      </c>
      <c r="K286" s="12">
        <v>10</v>
      </c>
      <c r="L286" s="12">
        <v>1</v>
      </c>
      <c r="M286" s="12">
        <v>0</v>
      </c>
      <c r="N286" s="68">
        <f>2/3</f>
        <v>0.66666666666666663</v>
      </c>
      <c r="O286" s="33" t="s">
        <v>47</v>
      </c>
      <c r="P286" s="58">
        <f>Cal_012618_12mm!$Q$3</f>
        <v>1.9020155646116339</v>
      </c>
      <c r="Q286" s="58">
        <f>Cal_012618_12mm!$R$3</f>
        <v>0.48423689193917907</v>
      </c>
      <c r="R286" s="15">
        <v>419.7</v>
      </c>
      <c r="S286" s="15">
        <v>264.2</v>
      </c>
      <c r="T286" s="12">
        <v>0.87932999999999995</v>
      </c>
      <c r="U286" s="78">
        <f t="shared" si="36"/>
        <v>418.82067000000001</v>
      </c>
      <c r="V286" s="78">
        <f t="shared" si="37"/>
        <v>263.32067000000001</v>
      </c>
      <c r="W286" s="438">
        <f t="shared" si="38"/>
        <v>2.246848012084139</v>
      </c>
      <c r="X286" s="438">
        <f t="shared" si="39"/>
        <v>1.1851125233213529</v>
      </c>
      <c r="Y286" s="9">
        <v>20180126</v>
      </c>
      <c r="Z286" s="54" t="s">
        <v>97</v>
      </c>
      <c r="AA286" s="54"/>
      <c r="AB286" s="54" t="s">
        <v>115</v>
      </c>
      <c r="AC286" s="10"/>
      <c r="AD286" s="645" t="s">
        <v>60</v>
      </c>
      <c r="AE286" s="689" t="s">
        <v>1250</v>
      </c>
      <c r="AF286" s="671">
        <v>1</v>
      </c>
      <c r="AG286" s="169">
        <v>0</v>
      </c>
      <c r="AH286" s="388"/>
      <c r="AI286" s="388"/>
    </row>
    <row r="287" spans="1:35" s="40" customFormat="1" x14ac:dyDescent="0.2">
      <c r="A287" s="27" t="s">
        <v>79</v>
      </c>
      <c r="B287" s="10">
        <v>20171028</v>
      </c>
      <c r="C287" s="137" t="s">
        <v>72</v>
      </c>
      <c r="D287" s="9">
        <v>3</v>
      </c>
      <c r="E287" s="133">
        <v>12</v>
      </c>
      <c r="F287" s="9"/>
      <c r="G287" s="9"/>
      <c r="H287" s="30" t="s">
        <v>11</v>
      </c>
      <c r="I287" s="10">
        <v>1057</v>
      </c>
      <c r="J287" s="10">
        <v>0</v>
      </c>
      <c r="K287" s="9">
        <v>5</v>
      </c>
      <c r="L287" s="9"/>
      <c r="M287" s="9">
        <v>0</v>
      </c>
      <c r="N287" s="30">
        <v>1</v>
      </c>
      <c r="O287" s="33" t="s">
        <v>47</v>
      </c>
      <c r="P287" s="58">
        <f>Cal_012618_12mm!$Q$3</f>
        <v>1.9020155646116339</v>
      </c>
      <c r="Q287" s="58">
        <f>Cal_012618_12mm!$R$3</f>
        <v>0.48423689193917907</v>
      </c>
      <c r="R287" s="13">
        <v>348.6</v>
      </c>
      <c r="S287" s="34"/>
      <c r="T287" s="62">
        <v>0.66032999999999997</v>
      </c>
      <c r="U287" s="78" t="e">
        <f t="shared" si="36"/>
        <v>#DIV/0!</v>
      </c>
      <c r="V287" s="78" t="e">
        <f t="shared" si="37"/>
        <v>#DIV/0!</v>
      </c>
      <c r="W287" s="438" t="e">
        <f t="shared" si="38"/>
        <v>#DIV/0!</v>
      </c>
      <c r="X287" s="438" t="e">
        <f t="shared" si="39"/>
        <v>#DIV/0!</v>
      </c>
      <c r="Y287" s="9">
        <v>20180126</v>
      </c>
      <c r="Z287" s="54" t="s">
        <v>128</v>
      </c>
      <c r="AA287" s="54"/>
      <c r="AB287" s="54" t="s">
        <v>115</v>
      </c>
      <c r="AC287" s="10"/>
      <c r="AD287" s="645" t="s">
        <v>60</v>
      </c>
      <c r="AE287" s="689" t="s">
        <v>1250</v>
      </c>
      <c r="AF287" s="671">
        <v>9</v>
      </c>
      <c r="AG287" s="169">
        <v>0</v>
      </c>
      <c r="AH287" s="388" t="s">
        <v>138</v>
      </c>
      <c r="AI287" s="388"/>
    </row>
    <row r="288" spans="1:35" s="40" customFormat="1" x14ac:dyDescent="0.2">
      <c r="A288" s="27" t="s">
        <v>79</v>
      </c>
      <c r="B288" s="10">
        <v>20171028</v>
      </c>
      <c r="C288" s="137" t="s">
        <v>72</v>
      </c>
      <c r="D288" s="9">
        <v>3</v>
      </c>
      <c r="E288" s="133">
        <v>12</v>
      </c>
      <c r="F288" s="9"/>
      <c r="G288" s="9"/>
      <c r="H288" s="30" t="s">
        <v>10</v>
      </c>
      <c r="I288" s="10">
        <v>1052</v>
      </c>
      <c r="J288" s="10">
        <v>10</v>
      </c>
      <c r="K288" s="9">
        <v>5</v>
      </c>
      <c r="L288" s="9">
        <v>1</v>
      </c>
      <c r="M288" s="9">
        <v>0</v>
      </c>
      <c r="N288" s="30">
        <v>1</v>
      </c>
      <c r="O288" s="33" t="s">
        <v>47</v>
      </c>
      <c r="P288" s="58">
        <f>Cal_012618_12mm!$Q$3</f>
        <v>1.9020155646116339</v>
      </c>
      <c r="Q288" s="58">
        <f>Cal_012618_12mm!$R$3</f>
        <v>0.48423689193917907</v>
      </c>
      <c r="R288" s="31">
        <v>320</v>
      </c>
      <c r="S288" s="13">
        <v>193.5</v>
      </c>
      <c r="T288" s="62">
        <f>AVERAGE(0.571,0.648,0.579,0.684,0.694,0.623)</f>
        <v>0.63316666666666654</v>
      </c>
      <c r="U288" s="78">
        <f t="shared" si="36"/>
        <v>319.36683333333332</v>
      </c>
      <c r="V288" s="78">
        <f t="shared" si="37"/>
        <v>192.86683333333335</v>
      </c>
      <c r="W288" s="438">
        <f t="shared" si="38"/>
        <v>0.61390715982289057</v>
      </c>
      <c r="X288" s="438">
        <f t="shared" si="39"/>
        <v>0.23036749973571677</v>
      </c>
      <c r="Y288" s="9">
        <v>20180126</v>
      </c>
      <c r="Z288" s="54" t="s">
        <v>97</v>
      </c>
      <c r="AA288" s="54"/>
      <c r="AB288" s="54" t="s">
        <v>115</v>
      </c>
      <c r="AC288" s="10"/>
      <c r="AD288" s="645" t="s">
        <v>60</v>
      </c>
      <c r="AE288" s="689" t="s">
        <v>1250</v>
      </c>
      <c r="AF288" s="671">
        <v>1</v>
      </c>
      <c r="AG288" s="169">
        <v>0</v>
      </c>
      <c r="AH288" s="388"/>
      <c r="AI288" s="388"/>
    </row>
    <row r="289" spans="1:40" s="40" customFormat="1" x14ac:dyDescent="0.2">
      <c r="A289" s="27" t="s">
        <v>79</v>
      </c>
      <c r="B289" s="10">
        <v>20171028</v>
      </c>
      <c r="C289" s="137" t="s">
        <v>72</v>
      </c>
      <c r="D289" s="9">
        <v>3</v>
      </c>
      <c r="E289" s="133">
        <v>12</v>
      </c>
      <c r="F289" s="9"/>
      <c r="G289" s="9"/>
      <c r="H289" s="30" t="s">
        <v>11</v>
      </c>
      <c r="I289" s="10">
        <v>1057</v>
      </c>
      <c r="J289" s="10">
        <v>10</v>
      </c>
      <c r="K289" s="9">
        <v>5</v>
      </c>
      <c r="L289" s="9">
        <v>1</v>
      </c>
      <c r="M289" s="9">
        <v>0</v>
      </c>
      <c r="N289" s="30">
        <v>1</v>
      </c>
      <c r="O289" s="33" t="s">
        <v>47</v>
      </c>
      <c r="P289" s="58">
        <f>Cal_012618_12mm!$Q$3</f>
        <v>1.9020155646116339</v>
      </c>
      <c r="Q289" s="58">
        <f>Cal_012618_12mm!$R$3</f>
        <v>0.48423689193917907</v>
      </c>
      <c r="R289" s="31">
        <v>317.3</v>
      </c>
      <c r="S289" s="13">
        <v>194.3</v>
      </c>
      <c r="T289" s="62">
        <f>AVERAGE(0.571,0.648,0.579,0.684,0.694,0.623)</f>
        <v>0.63316666666666654</v>
      </c>
      <c r="U289" s="78">
        <f t="shared" si="36"/>
        <v>316.66683333333333</v>
      </c>
      <c r="V289" s="78">
        <f t="shared" si="37"/>
        <v>193.66683333333336</v>
      </c>
      <c r="W289" s="438">
        <f t="shared" si="38"/>
        <v>0.59409792688265128</v>
      </c>
      <c r="X289" s="438">
        <f t="shared" si="39"/>
        <v>0.24966843667209296</v>
      </c>
      <c r="Y289" s="9">
        <v>20180126</v>
      </c>
      <c r="Z289" s="54" t="s">
        <v>97</v>
      </c>
      <c r="AA289" s="54"/>
      <c r="AB289" s="54" t="s">
        <v>115</v>
      </c>
      <c r="AC289" s="10"/>
      <c r="AD289" s="645" t="s">
        <v>60</v>
      </c>
      <c r="AE289" s="689" t="s">
        <v>1250</v>
      </c>
      <c r="AF289" s="671">
        <v>1</v>
      </c>
      <c r="AG289" s="169">
        <v>0</v>
      </c>
      <c r="AH289" s="388"/>
      <c r="AI289" s="388"/>
    </row>
    <row r="290" spans="1:40" s="41" customFormat="1" x14ac:dyDescent="0.2">
      <c r="A290" s="55" t="s">
        <v>79</v>
      </c>
      <c r="B290" s="57">
        <v>20171028</v>
      </c>
      <c r="C290" s="192"/>
      <c r="D290" s="33">
        <v>4</v>
      </c>
      <c r="E290" s="162">
        <v>4</v>
      </c>
      <c r="F290" s="33"/>
      <c r="G290" s="33"/>
      <c r="H290" s="56" t="s">
        <v>10</v>
      </c>
      <c r="I290" s="160">
        <v>1060</v>
      </c>
      <c r="J290" s="160">
        <v>0</v>
      </c>
      <c r="K290" s="160">
        <v>10</v>
      </c>
      <c r="L290" s="160">
        <v>1</v>
      </c>
      <c r="M290" s="160">
        <v>0</v>
      </c>
      <c r="N290" s="179">
        <f>2/3</f>
        <v>0.66666666666666663</v>
      </c>
      <c r="O290" s="33" t="s">
        <v>47</v>
      </c>
      <c r="P290" s="58">
        <f>Cal_012618_12mm!$Q$3</f>
        <v>1.9020155646116339</v>
      </c>
      <c r="Q290" s="58">
        <f>Cal_012618_12mm!$R$3</f>
        <v>0.48423689193917907</v>
      </c>
      <c r="R290" s="163">
        <v>419.7</v>
      </c>
      <c r="S290" s="163">
        <v>264.2</v>
      </c>
      <c r="T290" s="160">
        <v>0.87932999999999995</v>
      </c>
      <c r="U290" s="78">
        <f t="shared" si="36"/>
        <v>418.82067000000001</v>
      </c>
      <c r="V290" s="78">
        <f t="shared" si="37"/>
        <v>263.32067000000001</v>
      </c>
      <c r="W290" s="438">
        <f>(Q290*P290/(P290-1)*(U290-V290)*(K290)/I290)/N290</f>
        <v>2.246848012084139</v>
      </c>
      <c r="X290" s="438">
        <f t="shared" si="39"/>
        <v>1.1851125233213529</v>
      </c>
      <c r="Y290" s="33">
        <v>20180126</v>
      </c>
      <c r="Z290" s="29" t="s">
        <v>887</v>
      </c>
      <c r="AA290" s="29"/>
      <c r="AB290" s="29"/>
      <c r="AC290" s="57"/>
      <c r="AD290" s="646"/>
      <c r="AE290" s="689" t="s">
        <v>1250</v>
      </c>
      <c r="AF290" s="672">
        <v>3</v>
      </c>
      <c r="AG290" s="170">
        <v>0</v>
      </c>
      <c r="AH290" s="468" t="s">
        <v>2118</v>
      </c>
      <c r="AI290" s="167" t="s">
        <v>889</v>
      </c>
    </row>
    <row r="291" spans="1:40" s="41" customFormat="1" x14ac:dyDescent="0.2">
      <c r="A291" s="55" t="s">
        <v>79</v>
      </c>
      <c r="B291" s="57">
        <v>20171028</v>
      </c>
      <c r="C291" s="192"/>
      <c r="D291" s="33">
        <v>4</v>
      </c>
      <c r="E291" s="162">
        <v>4</v>
      </c>
      <c r="F291" s="33"/>
      <c r="G291" s="33"/>
      <c r="H291" s="56" t="s">
        <v>11</v>
      </c>
      <c r="I291" s="160">
        <v>1058</v>
      </c>
      <c r="J291" s="160">
        <v>0</v>
      </c>
      <c r="K291" s="160">
        <v>10</v>
      </c>
      <c r="L291" s="160">
        <v>1</v>
      </c>
      <c r="M291" s="160">
        <v>0</v>
      </c>
      <c r="N291" s="179">
        <f>2/3</f>
        <v>0.66666666666666663</v>
      </c>
      <c r="O291" s="33" t="s">
        <v>47</v>
      </c>
      <c r="P291" s="58">
        <f>Cal_012618_12mm!$Q$3</f>
        <v>1.9020155646116339</v>
      </c>
      <c r="Q291" s="58">
        <f>Cal_012618_12mm!$R$3</f>
        <v>0.48423689193917907</v>
      </c>
      <c r="R291" s="163">
        <v>421.1</v>
      </c>
      <c r="S291" s="163">
        <v>263.60000000000002</v>
      </c>
      <c r="T291" s="160">
        <v>0.87932999999999995</v>
      </c>
      <c r="U291" s="78">
        <f t="shared" si="36"/>
        <v>420.22067000000004</v>
      </c>
      <c r="V291" s="78">
        <f t="shared" si="37"/>
        <v>262.72067000000004</v>
      </c>
      <c r="W291" s="438">
        <f t="shared" si="38"/>
        <v>2.2800483568308039</v>
      </c>
      <c r="X291" s="438">
        <f t="shared" si="39"/>
        <v>1.1505650009962047</v>
      </c>
      <c r="Y291" s="33">
        <v>20180126</v>
      </c>
      <c r="Z291" s="29" t="s">
        <v>887</v>
      </c>
      <c r="AA291" s="29"/>
      <c r="AB291" s="29"/>
      <c r="AC291" s="57"/>
      <c r="AD291" s="646"/>
      <c r="AE291" s="689" t="s">
        <v>1250</v>
      </c>
      <c r="AF291" s="672">
        <v>3</v>
      </c>
      <c r="AG291" s="170">
        <v>0</v>
      </c>
      <c r="AH291" s="468" t="s">
        <v>2119</v>
      </c>
      <c r="AI291" s="167" t="s">
        <v>889</v>
      </c>
    </row>
    <row r="292" spans="1:40" s="41" customFormat="1" x14ac:dyDescent="0.2">
      <c r="A292" s="55" t="s">
        <v>79</v>
      </c>
      <c r="B292" s="57">
        <v>20171028</v>
      </c>
      <c r="C292" s="162"/>
      <c r="D292" s="33">
        <v>4</v>
      </c>
      <c r="E292" s="162" t="s">
        <v>99</v>
      </c>
      <c r="F292" s="33"/>
      <c r="G292" s="33"/>
      <c r="H292" s="56" t="s">
        <v>10</v>
      </c>
      <c r="I292" s="57">
        <v>282</v>
      </c>
      <c r="J292" s="57">
        <v>0</v>
      </c>
      <c r="K292" s="33">
        <v>5</v>
      </c>
      <c r="L292" s="33">
        <v>1</v>
      </c>
      <c r="M292" s="33">
        <v>0</v>
      </c>
      <c r="N292" s="56">
        <v>1</v>
      </c>
      <c r="O292" s="33" t="s">
        <v>47</v>
      </c>
      <c r="P292" s="58">
        <f>Cal_012618_12mm!$Q$3</f>
        <v>1.9020155646116339</v>
      </c>
      <c r="Q292" s="58">
        <f>Cal_012618_12mm!$R$3</f>
        <v>0.48423689193917907</v>
      </c>
      <c r="R292" s="60">
        <v>235.2</v>
      </c>
      <c r="S292" s="59">
        <v>147.6</v>
      </c>
      <c r="T292" s="61">
        <f>AVERAGE(0.571,0.648,0.579,0.684,0.694,0.623)</f>
        <v>0.63316666666666654</v>
      </c>
      <c r="U292" s="78">
        <f t="shared" si="36"/>
        <v>234.56683333333334</v>
      </c>
      <c r="V292" s="78">
        <f t="shared" si="37"/>
        <v>146.96683333333334</v>
      </c>
      <c r="W292" s="438">
        <f t="shared" si="38"/>
        <v>1.5859259690777465</v>
      </c>
      <c r="X292" s="438">
        <f t="shared" si="39"/>
        <v>0.81407917510682126</v>
      </c>
      <c r="Y292" s="33">
        <v>20180126</v>
      </c>
      <c r="Z292" s="29" t="s">
        <v>97</v>
      </c>
      <c r="AA292" s="29"/>
      <c r="AB292" s="29" t="s">
        <v>115</v>
      </c>
      <c r="AC292" s="57"/>
      <c r="AD292" s="646" t="s">
        <v>60</v>
      </c>
      <c r="AE292" s="689" t="s">
        <v>1250</v>
      </c>
      <c r="AF292" s="672">
        <v>3</v>
      </c>
      <c r="AG292" s="170">
        <v>0</v>
      </c>
      <c r="AH292" s="389" t="s">
        <v>2120</v>
      </c>
      <c r="AI292" s="389"/>
    </row>
    <row r="293" spans="1:40" s="41" customFormat="1" x14ac:dyDescent="0.2">
      <c r="A293" s="55" t="s">
        <v>79</v>
      </c>
      <c r="B293" s="57">
        <v>20171028</v>
      </c>
      <c r="C293" s="162"/>
      <c r="D293" s="33">
        <v>4</v>
      </c>
      <c r="E293" s="162" t="s">
        <v>99</v>
      </c>
      <c r="F293" s="33"/>
      <c r="G293" s="33"/>
      <c r="H293" s="56" t="s">
        <v>11</v>
      </c>
      <c r="I293" s="57">
        <v>282</v>
      </c>
      <c r="J293" s="57">
        <v>0</v>
      </c>
      <c r="K293" s="33">
        <v>5</v>
      </c>
      <c r="L293" s="33">
        <v>1</v>
      </c>
      <c r="M293" s="33">
        <v>0</v>
      </c>
      <c r="N293" s="56">
        <v>1</v>
      </c>
      <c r="O293" s="33" t="s">
        <v>47</v>
      </c>
      <c r="P293" s="58">
        <f>Cal_012618_12mm!$Q$3</f>
        <v>1.9020155646116339</v>
      </c>
      <c r="Q293" s="58">
        <f>Cal_012618_12mm!$R$3</f>
        <v>0.48423689193917907</v>
      </c>
      <c r="R293" s="60">
        <v>240.2</v>
      </c>
      <c r="S293" s="59">
        <v>151.80000000000001</v>
      </c>
      <c r="T293" s="61">
        <f>AVERAGE(0.571,0.648,0.579,0.684,0.694,0.623)</f>
        <v>0.63316666666666654</v>
      </c>
      <c r="U293" s="78">
        <f t="shared" si="36"/>
        <v>239.56683333333334</v>
      </c>
      <c r="V293" s="78">
        <f t="shared" si="37"/>
        <v>151.16683333333336</v>
      </c>
      <c r="W293" s="438">
        <f t="shared" si="38"/>
        <v>1.6004093112611046</v>
      </c>
      <c r="X293" s="438">
        <f t="shared" si="39"/>
        <v>0.86818288332763704</v>
      </c>
      <c r="Y293" s="33">
        <v>20180126</v>
      </c>
      <c r="Z293" s="29" t="s">
        <v>97</v>
      </c>
      <c r="AA293" s="29"/>
      <c r="AB293" s="29" t="s">
        <v>115</v>
      </c>
      <c r="AC293" s="57"/>
      <c r="AD293" s="646" t="s">
        <v>60</v>
      </c>
      <c r="AE293" s="689" t="s">
        <v>1250</v>
      </c>
      <c r="AF293" s="672">
        <v>3</v>
      </c>
      <c r="AG293" s="170">
        <v>0</v>
      </c>
      <c r="AH293" s="389" t="s">
        <v>2117</v>
      </c>
      <c r="AI293" s="389"/>
    </row>
    <row r="294" spans="1:40" s="41" customFormat="1" x14ac:dyDescent="0.2">
      <c r="A294" s="55" t="s">
        <v>79</v>
      </c>
      <c r="B294" s="57">
        <v>20171028</v>
      </c>
      <c r="C294" s="162"/>
      <c r="D294" s="33">
        <v>4</v>
      </c>
      <c r="E294" s="162">
        <v>7</v>
      </c>
      <c r="F294" s="33"/>
      <c r="G294" s="33"/>
      <c r="H294" s="56" t="s">
        <v>10</v>
      </c>
      <c r="I294" s="160">
        <v>1053</v>
      </c>
      <c r="J294" s="160">
        <v>0</v>
      </c>
      <c r="K294" s="160">
        <v>5</v>
      </c>
      <c r="L294" s="160">
        <v>1</v>
      </c>
      <c r="M294" s="160">
        <v>0</v>
      </c>
      <c r="N294" s="179">
        <v>1</v>
      </c>
      <c r="O294" s="33" t="s">
        <v>47</v>
      </c>
      <c r="P294" s="58">
        <f>Cal_012618_12mm!$Q$3</f>
        <v>1.9020155646116339</v>
      </c>
      <c r="Q294" s="58">
        <f>Cal_012618_12mm!$R$3</f>
        <v>0.48423689193917907</v>
      </c>
      <c r="R294" s="163">
        <v>228.1</v>
      </c>
      <c r="S294" s="163">
        <v>142.9</v>
      </c>
      <c r="T294" s="160">
        <v>0.87932999999999995</v>
      </c>
      <c r="U294" s="78">
        <f t="shared" si="36"/>
        <v>227.22066999999998</v>
      </c>
      <c r="V294" s="78">
        <f t="shared" si="37"/>
        <v>142.02067</v>
      </c>
      <c r="W294" s="438">
        <f t="shared" si="38"/>
        <v>0.41308472534929086</v>
      </c>
      <c r="X294" s="438">
        <f t="shared" si="39"/>
        <v>0.20802042460465694</v>
      </c>
      <c r="Y294" s="33">
        <v>20180126</v>
      </c>
      <c r="Z294" s="29" t="s">
        <v>887</v>
      </c>
      <c r="AA294" s="29"/>
      <c r="AB294" s="29"/>
      <c r="AC294" s="57"/>
      <c r="AD294" s="646"/>
      <c r="AE294" s="689" t="s">
        <v>1250</v>
      </c>
      <c r="AF294" s="672">
        <v>1</v>
      </c>
      <c r="AG294" s="170">
        <v>0</v>
      </c>
      <c r="AH294" s="389" t="s">
        <v>890</v>
      </c>
      <c r="AI294" s="389"/>
    </row>
    <row r="295" spans="1:40" s="41" customFormat="1" x14ac:dyDescent="0.2">
      <c r="A295" s="55" t="s">
        <v>79</v>
      </c>
      <c r="B295" s="57">
        <v>20171028</v>
      </c>
      <c r="C295" s="162"/>
      <c r="D295" s="33">
        <v>4</v>
      </c>
      <c r="E295" s="162">
        <v>9</v>
      </c>
      <c r="F295" s="33"/>
      <c r="G295" s="33"/>
      <c r="H295" s="56" t="s">
        <v>10</v>
      </c>
      <c r="I295" s="160">
        <v>1057</v>
      </c>
      <c r="J295" s="160">
        <v>0</v>
      </c>
      <c r="K295" s="160">
        <v>5</v>
      </c>
      <c r="L295" s="160">
        <v>1</v>
      </c>
      <c r="M295" s="160">
        <v>0</v>
      </c>
      <c r="N295" s="179">
        <v>1</v>
      </c>
      <c r="O295" s="33" t="s">
        <v>47</v>
      </c>
      <c r="P295" s="58">
        <f>Cal_012618_12mm!$Q$3</f>
        <v>1.9020155646116339</v>
      </c>
      <c r="Q295" s="58">
        <f>Cal_012618_12mm!$R$3</f>
        <v>0.48423689193917907</v>
      </c>
      <c r="R295" s="163">
        <v>172.8</v>
      </c>
      <c r="S295" s="163">
        <v>108.1</v>
      </c>
      <c r="T295" s="160">
        <f>AVERAGE(0.819, 0.848, 0.825, 0.773, 0.76, 0.679)</f>
        <v>0.78400000000000014</v>
      </c>
      <c r="U295" s="78">
        <f t="shared" si="36"/>
        <v>172.01600000000002</v>
      </c>
      <c r="V295" s="78">
        <f t="shared" si="37"/>
        <v>107.31599999999999</v>
      </c>
      <c r="W295" s="438">
        <f t="shared" si="38"/>
        <v>0.31250516966916719</v>
      </c>
      <c r="X295" s="438">
        <f t="shared" si="39"/>
        <v>0.15504846103118983</v>
      </c>
      <c r="Y295" s="33">
        <v>20180126</v>
      </c>
      <c r="Z295" s="29" t="s">
        <v>139</v>
      </c>
      <c r="AA295" s="29"/>
      <c r="AB295" s="29"/>
      <c r="AC295" s="57"/>
      <c r="AD295" s="646"/>
      <c r="AE295" s="689" t="s">
        <v>1250</v>
      </c>
      <c r="AF295" s="672">
        <v>3</v>
      </c>
      <c r="AG295" s="170">
        <v>1</v>
      </c>
      <c r="AH295" s="389" t="s">
        <v>891</v>
      </c>
      <c r="AI295" s="389"/>
    </row>
    <row r="296" spans="1:40" s="41" customFormat="1" x14ac:dyDescent="0.2">
      <c r="A296" s="55" t="s">
        <v>79</v>
      </c>
      <c r="B296" s="57">
        <v>20171028</v>
      </c>
      <c r="C296" s="162"/>
      <c r="D296" s="33">
        <v>4</v>
      </c>
      <c r="E296" s="162" t="s">
        <v>80</v>
      </c>
      <c r="F296" s="33"/>
      <c r="G296" s="33"/>
      <c r="H296" s="56" t="s">
        <v>10</v>
      </c>
      <c r="I296" s="57">
        <v>1057</v>
      </c>
      <c r="J296" s="57">
        <v>0</v>
      </c>
      <c r="K296" s="33">
        <v>5</v>
      </c>
      <c r="L296" s="33">
        <v>1</v>
      </c>
      <c r="M296" s="33">
        <v>0</v>
      </c>
      <c r="N296" s="56">
        <v>1</v>
      </c>
      <c r="O296" s="33" t="s">
        <v>47</v>
      </c>
      <c r="P296" s="58">
        <f>Cal_012618_12mm!$Q$3</f>
        <v>1.9020155646116339</v>
      </c>
      <c r="Q296" s="58">
        <f>Cal_012618_12mm!$R$3</f>
        <v>0.48423689193917907</v>
      </c>
      <c r="R296" s="60">
        <v>173.2</v>
      </c>
      <c r="S296" s="59">
        <v>108.7</v>
      </c>
      <c r="T296" s="61">
        <f>AVERAGE(0.571,0.648,0.579,0.684,0.694,0.623)</f>
        <v>0.63316666666666654</v>
      </c>
      <c r="U296" s="78">
        <f t="shared" si="36"/>
        <v>172.56683333333334</v>
      </c>
      <c r="V296" s="78">
        <f t="shared" si="37"/>
        <v>108.06683333333334</v>
      </c>
      <c r="W296" s="438">
        <f t="shared" si="38"/>
        <v>0.311539156779927</v>
      </c>
      <c r="X296" s="438">
        <f t="shared" si="39"/>
        <v>0.15928569956293309</v>
      </c>
      <c r="Y296" s="33">
        <v>20180126</v>
      </c>
      <c r="Z296" s="29" t="s">
        <v>97</v>
      </c>
      <c r="AA296" s="29"/>
      <c r="AB296" s="29" t="s">
        <v>115</v>
      </c>
      <c r="AC296" s="57"/>
      <c r="AD296" s="646" t="s">
        <v>60</v>
      </c>
      <c r="AE296" s="689" t="s">
        <v>1250</v>
      </c>
      <c r="AF296" s="672">
        <v>1</v>
      </c>
      <c r="AG296" s="170">
        <v>0</v>
      </c>
      <c r="AH296" s="389" t="s">
        <v>892</v>
      </c>
      <c r="AI296" s="389"/>
    </row>
    <row r="297" spans="1:40" s="41" customFormat="1" x14ac:dyDescent="0.2">
      <c r="A297" s="55" t="s">
        <v>79</v>
      </c>
      <c r="B297" s="57">
        <v>20171028</v>
      </c>
      <c r="C297" s="162"/>
      <c r="D297" s="33">
        <v>4</v>
      </c>
      <c r="E297" s="162" t="s">
        <v>80</v>
      </c>
      <c r="F297" s="33"/>
      <c r="G297" s="33"/>
      <c r="H297" s="56" t="s">
        <v>11</v>
      </c>
      <c r="I297" s="57">
        <v>1057</v>
      </c>
      <c r="J297" s="57">
        <v>0</v>
      </c>
      <c r="K297" s="33">
        <v>5</v>
      </c>
      <c r="L297" s="33">
        <v>1</v>
      </c>
      <c r="M297" s="33">
        <v>0</v>
      </c>
      <c r="N297" s="56">
        <v>1</v>
      </c>
      <c r="O297" s="33" t="s">
        <v>47</v>
      </c>
      <c r="P297" s="58">
        <f>Cal_012618_12mm!$Q$3</f>
        <v>1.9020155646116339</v>
      </c>
      <c r="Q297" s="58">
        <f>Cal_012618_12mm!$R$3</f>
        <v>0.48423689193917907</v>
      </c>
      <c r="R297" s="59">
        <v>164.1</v>
      </c>
      <c r="S297" s="60">
        <v>102.5</v>
      </c>
      <c r="T297" s="61">
        <v>0.66032999999999997</v>
      </c>
      <c r="U297" s="78">
        <f t="shared" si="36"/>
        <v>163.43967000000001</v>
      </c>
      <c r="V297" s="78">
        <f t="shared" si="37"/>
        <v>101.83967</v>
      </c>
      <c r="W297" s="438">
        <f t="shared" si="38"/>
        <v>0.29753196988594577</v>
      </c>
      <c r="X297" s="438">
        <f t="shared" si="39"/>
        <v>0.14616242291499934</v>
      </c>
      <c r="Y297" s="33">
        <v>20180126</v>
      </c>
      <c r="Z297" s="29" t="s">
        <v>128</v>
      </c>
      <c r="AA297" s="29"/>
      <c r="AB297" s="29" t="s">
        <v>115</v>
      </c>
      <c r="AC297" s="57"/>
      <c r="AD297" s="646" t="s">
        <v>60</v>
      </c>
      <c r="AE297" s="689" t="s">
        <v>1250</v>
      </c>
      <c r="AF297" s="672">
        <v>1</v>
      </c>
      <c r="AG297" s="170">
        <v>0</v>
      </c>
      <c r="AH297" s="389" t="s">
        <v>892</v>
      </c>
      <c r="AI297" s="389"/>
    </row>
    <row r="298" spans="1:40" s="41" customFormat="1" x14ac:dyDescent="0.2">
      <c r="A298" s="55" t="s">
        <v>79</v>
      </c>
      <c r="B298" s="57">
        <v>20171028</v>
      </c>
      <c r="C298" s="162"/>
      <c r="D298" s="33">
        <v>4</v>
      </c>
      <c r="E298" s="162" t="s">
        <v>81</v>
      </c>
      <c r="F298" s="33"/>
      <c r="G298" s="33"/>
      <c r="H298" s="56" t="s">
        <v>10</v>
      </c>
      <c r="I298" s="57">
        <v>1052</v>
      </c>
      <c r="J298" s="57">
        <v>10</v>
      </c>
      <c r="K298" s="33">
        <v>5</v>
      </c>
      <c r="L298" s="33">
        <v>1</v>
      </c>
      <c r="M298" s="33">
        <v>0</v>
      </c>
      <c r="N298" s="56">
        <v>1</v>
      </c>
      <c r="O298" s="33" t="s">
        <v>47</v>
      </c>
      <c r="P298" s="58">
        <f>Cal_012618_12mm!$Q$3</f>
        <v>1.9020155646116339</v>
      </c>
      <c r="Q298" s="58">
        <f>Cal_012618_12mm!$R$3</f>
        <v>0.48423689193917907</v>
      </c>
      <c r="R298" s="60">
        <v>159.1</v>
      </c>
      <c r="S298" s="59">
        <v>99.9</v>
      </c>
      <c r="T298" s="61">
        <f>AVERAGE(0.571,0.648,0.579,0.684,0.694,0.623)</f>
        <v>0.63316666666666654</v>
      </c>
      <c r="U298" s="78">
        <f t="shared" si="36"/>
        <v>158.46683333333334</v>
      </c>
      <c r="V298" s="78">
        <f t="shared" si="37"/>
        <v>99.266833333333338</v>
      </c>
      <c r="W298" s="438">
        <f t="shared" si="38"/>
        <v>0.28729884475506035</v>
      </c>
      <c r="X298" s="438">
        <f t="shared" si="39"/>
        <v>0.14724176790234841</v>
      </c>
      <c r="Y298" s="33">
        <v>20180126</v>
      </c>
      <c r="Z298" s="29" t="s">
        <v>97</v>
      </c>
      <c r="AA298" s="29"/>
      <c r="AB298" s="29" t="s">
        <v>115</v>
      </c>
      <c r="AC298" s="57"/>
      <c r="AD298" s="646" t="s">
        <v>60</v>
      </c>
      <c r="AE298" s="689" t="s">
        <v>1250</v>
      </c>
      <c r="AF298" s="672">
        <v>1</v>
      </c>
      <c r="AG298" s="170">
        <v>0</v>
      </c>
      <c r="AH298" s="389" t="s">
        <v>101</v>
      </c>
      <c r="AI298" s="389"/>
    </row>
    <row r="299" spans="1:40" s="41" customFormat="1" x14ac:dyDescent="0.2">
      <c r="A299" s="55" t="s">
        <v>79</v>
      </c>
      <c r="B299" s="57">
        <v>20171028</v>
      </c>
      <c r="C299" s="162"/>
      <c r="D299" s="33">
        <v>4</v>
      </c>
      <c r="E299" s="162" t="s">
        <v>81</v>
      </c>
      <c r="F299" s="33"/>
      <c r="G299" s="33"/>
      <c r="H299" s="56" t="s">
        <v>11</v>
      </c>
      <c r="I299" s="57">
        <v>1057</v>
      </c>
      <c r="J299" s="57">
        <v>10</v>
      </c>
      <c r="K299" s="33">
        <v>5</v>
      </c>
      <c r="L299" s="33">
        <v>1</v>
      </c>
      <c r="M299" s="33">
        <v>0</v>
      </c>
      <c r="N299" s="56">
        <v>1</v>
      </c>
      <c r="O299" s="33" t="s">
        <v>47</v>
      </c>
      <c r="P299" s="58">
        <f>Cal_012618_12mm!$Q$3</f>
        <v>1.9020155646116339</v>
      </c>
      <c r="Q299" s="58">
        <f>Cal_012618_12mm!$R$3</f>
        <v>0.48423689193917907</v>
      </c>
      <c r="R299" s="59">
        <v>148.4</v>
      </c>
      <c r="S299" s="60">
        <v>94.87</v>
      </c>
      <c r="T299" s="61">
        <v>0.66032999999999997</v>
      </c>
      <c r="U299" s="78">
        <f t="shared" si="36"/>
        <v>147.73967000000002</v>
      </c>
      <c r="V299" s="78">
        <f t="shared" si="37"/>
        <v>94.209670000000003</v>
      </c>
      <c r="W299" s="438">
        <f t="shared" si="38"/>
        <v>0.25855334980510847</v>
      </c>
      <c r="X299" s="438">
        <f t="shared" si="39"/>
        <v>0.15189871005159991</v>
      </c>
      <c r="Y299" s="33">
        <v>20180126</v>
      </c>
      <c r="Z299" s="29" t="s">
        <v>128</v>
      </c>
      <c r="AA299" s="29"/>
      <c r="AB299" s="29" t="s">
        <v>115</v>
      </c>
      <c r="AC299" s="57"/>
      <c r="AD299" s="646" t="s">
        <v>60</v>
      </c>
      <c r="AE299" s="689" t="s">
        <v>1250</v>
      </c>
      <c r="AF299" s="672">
        <v>1</v>
      </c>
      <c r="AG299" s="170">
        <v>0</v>
      </c>
      <c r="AH299" s="389" t="s">
        <v>101</v>
      </c>
      <c r="AI299" s="389"/>
    </row>
    <row r="300" spans="1:40" s="40" customFormat="1" x14ac:dyDescent="0.2">
      <c r="A300" s="27" t="s">
        <v>79</v>
      </c>
      <c r="B300" s="10">
        <v>20171028</v>
      </c>
      <c r="C300" s="133"/>
      <c r="D300" s="12">
        <v>5</v>
      </c>
      <c r="E300" s="12">
        <v>2</v>
      </c>
      <c r="F300" s="9"/>
      <c r="G300" s="9"/>
      <c r="H300" s="12" t="s">
        <v>10</v>
      </c>
      <c r="I300" s="12">
        <v>1057</v>
      </c>
      <c r="J300" s="12">
        <v>0</v>
      </c>
      <c r="K300" s="12">
        <v>5</v>
      </c>
      <c r="L300" s="12">
        <v>1</v>
      </c>
      <c r="M300" s="12">
        <v>0</v>
      </c>
      <c r="N300" s="68">
        <v>1</v>
      </c>
      <c r="O300" s="33" t="s">
        <v>47</v>
      </c>
      <c r="P300" s="58">
        <f>Cal_012618_12mm!$Q$3</f>
        <v>1.9020155646116339</v>
      </c>
      <c r="Q300" s="58">
        <f>Cal_012618_12mm!$R$3</f>
        <v>0.48423689193917907</v>
      </c>
      <c r="R300" s="15">
        <v>46.67</v>
      </c>
      <c r="S300" s="15">
        <v>35.6</v>
      </c>
      <c r="T300" s="12">
        <v>0.87932999999999995</v>
      </c>
      <c r="U300" s="78">
        <f t="shared" si="36"/>
        <v>45.790669999999999</v>
      </c>
      <c r="V300" s="78">
        <f t="shared" si="37"/>
        <v>34.720669999999998</v>
      </c>
      <c r="W300" s="438">
        <f t="shared" si="38"/>
        <v>5.3468813419438627E-2</v>
      </c>
      <c r="X300" s="438">
        <f t="shared" si="39"/>
        <v>9.7801969304935801E-2</v>
      </c>
      <c r="Y300" s="33">
        <v>20180126</v>
      </c>
      <c r="Z300" s="54" t="s">
        <v>887</v>
      </c>
      <c r="AA300" s="54"/>
      <c r="AB300" s="54"/>
      <c r="AC300" s="10"/>
      <c r="AD300" s="645"/>
      <c r="AE300" s="689" t="s">
        <v>1250</v>
      </c>
      <c r="AF300" s="671">
        <v>1</v>
      </c>
      <c r="AG300" s="169">
        <v>0</v>
      </c>
      <c r="AH300" s="388" t="s">
        <v>893</v>
      </c>
      <c r="AI300" s="388"/>
      <c r="AL300" s="25"/>
    </row>
    <row r="301" spans="1:40" s="40" customFormat="1" x14ac:dyDescent="0.2">
      <c r="A301" s="27" t="s">
        <v>79</v>
      </c>
      <c r="B301" s="10">
        <v>20171028</v>
      </c>
      <c r="C301" s="133"/>
      <c r="D301" s="12">
        <v>5</v>
      </c>
      <c r="E301" s="12">
        <v>3</v>
      </c>
      <c r="F301" s="9"/>
      <c r="G301" s="9"/>
      <c r="H301" s="12" t="s">
        <v>10</v>
      </c>
      <c r="I301" s="12">
        <v>1055</v>
      </c>
      <c r="J301" s="12">
        <v>0</v>
      </c>
      <c r="K301" s="12">
        <v>5</v>
      </c>
      <c r="L301" s="12">
        <v>1</v>
      </c>
      <c r="M301" s="12">
        <v>0</v>
      </c>
      <c r="N301" s="68">
        <v>1</v>
      </c>
      <c r="O301" s="33" t="s">
        <v>47</v>
      </c>
      <c r="P301" s="58">
        <f>Cal_012618_12mm!$Q$3</f>
        <v>1.9020155646116339</v>
      </c>
      <c r="Q301" s="58">
        <f>Cal_012618_12mm!$R$3</f>
        <v>0.48423689193917907</v>
      </c>
      <c r="R301" s="15">
        <v>503.1</v>
      </c>
      <c r="S301" s="15">
        <v>326.3</v>
      </c>
      <c r="T301" s="12">
        <v>0.87932999999999995</v>
      </c>
      <c r="U301" s="78">
        <f t="shared" si="36"/>
        <v>502.22067000000004</v>
      </c>
      <c r="V301" s="78">
        <f t="shared" si="37"/>
        <v>325.42067000000003</v>
      </c>
      <c r="W301" s="438">
        <f t="shared" si="38"/>
        <v>0.85557426687323535</v>
      </c>
      <c r="X301" s="438">
        <f t="shared" si="39"/>
        <v>0.56490408533387981</v>
      </c>
      <c r="Y301" s="33">
        <v>20180126</v>
      </c>
      <c r="Z301" s="54" t="s">
        <v>887</v>
      </c>
      <c r="AA301" s="54"/>
      <c r="AB301" s="54"/>
      <c r="AC301" s="10"/>
      <c r="AD301" s="645"/>
      <c r="AE301" s="689" t="s">
        <v>1250</v>
      </c>
      <c r="AF301" s="671">
        <v>1</v>
      </c>
      <c r="AG301" s="169">
        <v>0</v>
      </c>
      <c r="AH301" s="388" t="s">
        <v>894</v>
      </c>
      <c r="AI301" s="388"/>
      <c r="AL301" s="25"/>
    </row>
    <row r="302" spans="1:40" s="40" customFormat="1" x14ac:dyDescent="0.2">
      <c r="A302" s="27" t="s">
        <v>79</v>
      </c>
      <c r="B302" s="10">
        <v>20171028</v>
      </c>
      <c r="C302" s="133"/>
      <c r="D302" s="12">
        <v>5</v>
      </c>
      <c r="E302" s="12">
        <v>4</v>
      </c>
      <c r="F302" s="9"/>
      <c r="G302" s="9"/>
      <c r="H302" s="12" t="s">
        <v>10</v>
      </c>
      <c r="I302" s="12">
        <v>1058</v>
      </c>
      <c r="J302" s="12">
        <v>0</v>
      </c>
      <c r="K302" s="12">
        <v>5</v>
      </c>
      <c r="L302" s="12">
        <v>1</v>
      </c>
      <c r="M302" s="12">
        <v>0</v>
      </c>
      <c r="N302" s="68">
        <v>1</v>
      </c>
      <c r="O302" s="33" t="s">
        <v>47</v>
      </c>
      <c r="P302" s="58">
        <f>Cal_012618_12mm!$Q$3</f>
        <v>1.9020155646116339</v>
      </c>
      <c r="Q302" s="58">
        <f>Cal_012618_12mm!$R$3</f>
        <v>0.48423689193917907</v>
      </c>
      <c r="R302" s="15">
        <v>163.6</v>
      </c>
      <c r="S302" s="15">
        <v>103.8</v>
      </c>
      <c r="T302" s="12">
        <v>0.87932999999999995</v>
      </c>
      <c r="U302" s="78">
        <f t="shared" si="36"/>
        <v>162.72066999999998</v>
      </c>
      <c r="V302" s="78">
        <f t="shared" si="37"/>
        <v>102.92067</v>
      </c>
      <c r="W302" s="438">
        <f t="shared" si="38"/>
        <v>0.28856485024017364</v>
      </c>
      <c r="X302" s="438">
        <f t="shared" si="39"/>
        <v>0.15941541373944323</v>
      </c>
      <c r="Y302" s="33">
        <v>20180126</v>
      </c>
      <c r="Z302" s="54" t="s">
        <v>887</v>
      </c>
      <c r="AA302" s="54"/>
      <c r="AB302" s="54"/>
      <c r="AC302" s="10"/>
      <c r="AD302" s="645"/>
      <c r="AE302" s="689" t="s">
        <v>1250</v>
      </c>
      <c r="AF302" s="671">
        <v>1</v>
      </c>
      <c r="AG302" s="169">
        <v>0</v>
      </c>
      <c r="AH302" s="388" t="s">
        <v>895</v>
      </c>
      <c r="AI302" s="388"/>
      <c r="AL302" s="25"/>
    </row>
    <row r="303" spans="1:40" s="40" customFormat="1" x14ac:dyDescent="0.2">
      <c r="A303" s="27" t="s">
        <v>79</v>
      </c>
      <c r="B303" s="10">
        <v>20171028</v>
      </c>
      <c r="C303" s="133"/>
      <c r="D303" s="12">
        <v>5</v>
      </c>
      <c r="E303" s="12">
        <v>5</v>
      </c>
      <c r="F303" s="9"/>
      <c r="G303" s="9"/>
      <c r="H303" s="12" t="s">
        <v>10</v>
      </c>
      <c r="I303" s="12">
        <v>1058</v>
      </c>
      <c r="J303" s="12">
        <v>0</v>
      </c>
      <c r="K303" s="12">
        <v>5</v>
      </c>
      <c r="L303" s="12">
        <v>1</v>
      </c>
      <c r="M303" s="12">
        <v>0</v>
      </c>
      <c r="N303" s="68">
        <v>1</v>
      </c>
      <c r="O303" s="33" t="s">
        <v>47</v>
      </c>
      <c r="P303" s="58">
        <f>Cal_012618_12mm!$Q$3</f>
        <v>1.9020155646116339</v>
      </c>
      <c r="Q303" s="58">
        <f>Cal_012618_12mm!$R$3</f>
        <v>0.48423689193917907</v>
      </c>
      <c r="R303" s="15">
        <v>154.1</v>
      </c>
      <c r="S303" s="15">
        <v>98.26</v>
      </c>
      <c r="T303" s="12">
        <v>0.78400000000000003</v>
      </c>
      <c r="U303" s="78">
        <f t="shared" si="36"/>
        <v>153.316</v>
      </c>
      <c r="V303" s="78">
        <f t="shared" si="37"/>
        <v>97.475999999999999</v>
      </c>
      <c r="W303" s="438">
        <f t="shared" si="38"/>
        <v>0.26945587353530598</v>
      </c>
      <c r="X303" s="438">
        <f t="shared" si="39"/>
        <v>0.15482550951123972</v>
      </c>
      <c r="Y303" s="33">
        <v>20180126</v>
      </c>
      <c r="Z303" s="54" t="s">
        <v>139</v>
      </c>
      <c r="AA303" s="54"/>
      <c r="AB303" s="54"/>
      <c r="AC303" s="10"/>
      <c r="AD303" s="645"/>
      <c r="AE303" s="689" t="s">
        <v>1250</v>
      </c>
      <c r="AF303" s="671">
        <v>1</v>
      </c>
      <c r="AG303" s="169">
        <v>0</v>
      </c>
      <c r="AH303" s="388" t="s">
        <v>896</v>
      </c>
      <c r="AI303" s="388"/>
      <c r="AL303" s="25"/>
    </row>
    <row r="304" spans="1:40" s="41" customFormat="1" x14ac:dyDescent="0.2">
      <c r="A304" s="55" t="s">
        <v>79</v>
      </c>
      <c r="B304" s="57">
        <v>20171029</v>
      </c>
      <c r="C304" s="162"/>
      <c r="D304" s="160">
        <v>6</v>
      </c>
      <c r="E304" s="160">
        <v>2</v>
      </c>
      <c r="F304" s="33"/>
      <c r="G304" s="33"/>
      <c r="H304" s="160" t="s">
        <v>10</v>
      </c>
      <c r="I304" s="160">
        <v>1060</v>
      </c>
      <c r="J304" s="160">
        <v>0</v>
      </c>
      <c r="K304" s="160">
        <v>5</v>
      </c>
      <c r="L304" s="160">
        <v>1</v>
      </c>
      <c r="M304" s="160">
        <v>0</v>
      </c>
      <c r="N304" s="179">
        <v>1</v>
      </c>
      <c r="O304" s="33" t="s">
        <v>47</v>
      </c>
      <c r="P304" s="58">
        <f>Cal_012618_12mm!$Q$3</f>
        <v>1.9020155646116339</v>
      </c>
      <c r="Q304" s="58">
        <f>Cal_012618_12mm!$R$3</f>
        <v>0.48423689193917907</v>
      </c>
      <c r="R304" s="163">
        <v>49.72</v>
      </c>
      <c r="S304" s="163">
        <v>37.159999999999997</v>
      </c>
      <c r="T304" s="160">
        <v>0.87932999999999995</v>
      </c>
      <c r="U304" s="78">
        <f t="shared" si="36"/>
        <v>48.840669999999996</v>
      </c>
      <c r="V304" s="78">
        <f t="shared" si="37"/>
        <v>36.280669999999994</v>
      </c>
      <c r="W304" s="438">
        <f t="shared" si="38"/>
        <v>6.0493914323208553E-2</v>
      </c>
      <c r="X304" s="438">
        <f t="shared" si="39"/>
        <v>9.7126105452261385E-2</v>
      </c>
      <c r="Y304" s="33">
        <v>20180126</v>
      </c>
      <c r="Z304" s="54" t="s">
        <v>887</v>
      </c>
      <c r="AA304" s="54"/>
      <c r="AB304" s="29"/>
      <c r="AC304" s="57"/>
      <c r="AD304" s="646"/>
      <c r="AE304" s="689" t="s">
        <v>1250</v>
      </c>
      <c r="AF304" s="671">
        <v>1</v>
      </c>
      <c r="AG304" s="169">
        <v>0</v>
      </c>
      <c r="AH304" s="389" t="s">
        <v>897</v>
      </c>
      <c r="AI304" s="389"/>
      <c r="AL304" s="25"/>
      <c r="AN304" s="40"/>
    </row>
    <row r="305" spans="1:40" s="41" customFormat="1" x14ac:dyDescent="0.2">
      <c r="A305" s="55" t="s">
        <v>79</v>
      </c>
      <c r="B305" s="57">
        <v>20171029</v>
      </c>
      <c r="C305" s="162"/>
      <c r="D305" s="160">
        <v>6</v>
      </c>
      <c r="E305" s="160">
        <v>3</v>
      </c>
      <c r="F305" s="33"/>
      <c r="G305" s="33"/>
      <c r="H305" s="160" t="s">
        <v>10</v>
      </c>
      <c r="I305" s="160">
        <v>1058</v>
      </c>
      <c r="J305" s="160">
        <v>0</v>
      </c>
      <c r="K305" s="160">
        <v>5</v>
      </c>
      <c r="L305" s="160">
        <v>1</v>
      </c>
      <c r="M305" s="160">
        <v>0</v>
      </c>
      <c r="N305" s="179">
        <v>1</v>
      </c>
      <c r="O305" s="33" t="s">
        <v>47</v>
      </c>
      <c r="P305" s="58">
        <f>Cal_012618_12mm!$Q$3</f>
        <v>1.9020155646116339</v>
      </c>
      <c r="Q305" s="58">
        <f>Cal_012618_12mm!$R$3</f>
        <v>0.48423689193917907</v>
      </c>
      <c r="R305" s="163">
        <v>272</v>
      </c>
      <c r="S305" s="163">
        <v>189.8</v>
      </c>
      <c r="T305" s="160">
        <v>0.78400000000000003</v>
      </c>
      <c r="U305" s="78">
        <f t="shared" si="36"/>
        <v>271.21600000000001</v>
      </c>
      <c r="V305" s="78">
        <f t="shared" si="37"/>
        <v>189.01600000000002</v>
      </c>
      <c r="W305" s="438">
        <f t="shared" si="38"/>
        <v>0.3966560316010414</v>
      </c>
      <c r="X305" s="438">
        <f t="shared" si="39"/>
        <v>0.42606925357608832</v>
      </c>
      <c r="Y305" s="33">
        <v>20180126</v>
      </c>
      <c r="Z305" s="54" t="s">
        <v>139</v>
      </c>
      <c r="AA305" s="54"/>
      <c r="AB305" s="29"/>
      <c r="AC305" s="57"/>
      <c r="AD305" s="646"/>
      <c r="AE305" s="689" t="s">
        <v>1250</v>
      </c>
      <c r="AF305" s="671">
        <v>1</v>
      </c>
      <c r="AG305" s="169">
        <v>0</v>
      </c>
      <c r="AH305" s="389" t="s">
        <v>898</v>
      </c>
      <c r="AI305" s="389"/>
      <c r="AL305" s="25"/>
      <c r="AN305" s="40"/>
    </row>
    <row r="306" spans="1:40" s="41" customFormat="1" x14ac:dyDescent="0.2">
      <c r="A306" s="55" t="s">
        <v>79</v>
      </c>
      <c r="B306" s="57">
        <v>20171029</v>
      </c>
      <c r="C306" s="162"/>
      <c r="D306" s="160">
        <v>6</v>
      </c>
      <c r="E306" s="160">
        <v>4</v>
      </c>
      <c r="F306" s="33"/>
      <c r="G306" s="33"/>
      <c r="H306" s="160" t="s">
        <v>10</v>
      </c>
      <c r="I306" s="160">
        <v>1053</v>
      </c>
      <c r="J306" s="160">
        <v>0</v>
      </c>
      <c r="K306" s="160">
        <v>5</v>
      </c>
      <c r="L306" s="160">
        <v>1</v>
      </c>
      <c r="M306" s="160">
        <v>0</v>
      </c>
      <c r="N306" s="179">
        <v>1</v>
      </c>
      <c r="O306" s="33" t="s">
        <v>47</v>
      </c>
      <c r="P306" s="58">
        <f>Cal_012618_12mm!$Q$3</f>
        <v>1.9020155646116339</v>
      </c>
      <c r="Q306" s="58">
        <f>Cal_012618_12mm!$R$3</f>
        <v>0.48423689193917907</v>
      </c>
      <c r="R306" s="163">
        <v>318.5</v>
      </c>
      <c r="S306" s="163">
        <v>199.8</v>
      </c>
      <c r="T306" s="160">
        <v>0.78400000000000003</v>
      </c>
      <c r="U306" s="78">
        <f t="shared" si="36"/>
        <v>317.71600000000001</v>
      </c>
      <c r="V306" s="78">
        <f t="shared" si="37"/>
        <v>199.01600000000002</v>
      </c>
      <c r="W306" s="438">
        <f t="shared" si="38"/>
        <v>0.57550653637277971</v>
      </c>
      <c r="X306" s="438">
        <f t="shared" si="39"/>
        <v>0.2948587599128587</v>
      </c>
      <c r="Y306" s="33">
        <v>20180126</v>
      </c>
      <c r="Z306" s="54" t="s">
        <v>139</v>
      </c>
      <c r="AA306" s="54"/>
      <c r="AB306" s="29"/>
      <c r="AC306" s="57"/>
      <c r="AD306" s="646"/>
      <c r="AE306" s="689" t="s">
        <v>1250</v>
      </c>
      <c r="AF306" s="671">
        <v>1</v>
      </c>
      <c r="AG306" s="169">
        <v>0</v>
      </c>
      <c r="AH306" s="389" t="s">
        <v>899</v>
      </c>
      <c r="AI306" s="389"/>
      <c r="AL306" s="25"/>
      <c r="AN306" s="40"/>
    </row>
    <row r="307" spans="1:40" s="41" customFormat="1" x14ac:dyDescent="0.2">
      <c r="A307" s="55" t="s">
        <v>79</v>
      </c>
      <c r="B307" s="57">
        <v>20171029</v>
      </c>
      <c r="C307" s="162"/>
      <c r="D307" s="160">
        <v>6</v>
      </c>
      <c r="E307" s="160">
        <v>5</v>
      </c>
      <c r="F307" s="33"/>
      <c r="G307" s="33"/>
      <c r="H307" s="160" t="s">
        <v>10</v>
      </c>
      <c r="I307" s="160">
        <v>1057</v>
      </c>
      <c r="J307" s="160">
        <v>0</v>
      </c>
      <c r="K307" s="160">
        <v>5</v>
      </c>
      <c r="L307" s="160">
        <v>1</v>
      </c>
      <c r="M307" s="160">
        <v>0</v>
      </c>
      <c r="N307" s="179">
        <v>1</v>
      </c>
      <c r="O307" s="33" t="s">
        <v>47</v>
      </c>
      <c r="P307" s="58">
        <f>Cal_012618_12mm!$Q$3</f>
        <v>1.9020155646116339</v>
      </c>
      <c r="Q307" s="58">
        <f>Cal_012618_12mm!$R$3</f>
        <v>0.48423689193917907</v>
      </c>
      <c r="R307" s="163">
        <v>430.5</v>
      </c>
      <c r="S307" s="163">
        <v>264.60000000000002</v>
      </c>
      <c r="T307" s="160">
        <v>0.87932999999999995</v>
      </c>
      <c r="U307" s="78">
        <f t="shared" si="36"/>
        <v>429.62067000000002</v>
      </c>
      <c r="V307" s="78">
        <f t="shared" si="37"/>
        <v>263.72067000000004</v>
      </c>
      <c r="W307" s="438">
        <f t="shared" si="38"/>
        <v>0.80130769162464932</v>
      </c>
      <c r="X307" s="438">
        <f t="shared" si="39"/>
        <v>0.34766875875768671</v>
      </c>
      <c r="Y307" s="33">
        <v>20180126</v>
      </c>
      <c r="Z307" s="54" t="s">
        <v>887</v>
      </c>
      <c r="AA307" s="54"/>
      <c r="AB307" s="29"/>
      <c r="AC307" s="57"/>
      <c r="AD307" s="646"/>
      <c r="AE307" s="689" t="s">
        <v>1250</v>
      </c>
      <c r="AF307" s="671">
        <v>1</v>
      </c>
      <c r="AG307" s="169">
        <v>0</v>
      </c>
      <c r="AH307" s="389" t="s">
        <v>900</v>
      </c>
      <c r="AI307" s="389"/>
      <c r="AL307" s="25"/>
      <c r="AN307" s="40"/>
    </row>
    <row r="308" spans="1:40" s="40" customFormat="1" x14ac:dyDescent="0.2">
      <c r="A308" s="27" t="s">
        <v>79</v>
      </c>
      <c r="B308" s="10">
        <v>20171029</v>
      </c>
      <c r="C308" s="137" t="s">
        <v>69</v>
      </c>
      <c r="D308" s="12">
        <v>7</v>
      </c>
      <c r="E308" s="12">
        <v>3</v>
      </c>
      <c r="F308" s="9"/>
      <c r="G308" s="9"/>
      <c r="H308" s="12" t="s">
        <v>10</v>
      </c>
      <c r="I308" s="12">
        <v>1060</v>
      </c>
      <c r="J308" s="12">
        <v>0</v>
      </c>
      <c r="K308" s="12">
        <v>5</v>
      </c>
      <c r="L308" s="12">
        <v>1</v>
      </c>
      <c r="M308" s="12">
        <v>0</v>
      </c>
      <c r="N308" s="68">
        <v>1</v>
      </c>
      <c r="O308" s="33" t="s">
        <v>47</v>
      </c>
      <c r="P308" s="58">
        <f>Cal_012618_12mm!$Q$3</f>
        <v>1.9020155646116339</v>
      </c>
      <c r="Q308" s="58">
        <f>Cal_012618_12mm!$R$3</f>
        <v>0.48423689193917907</v>
      </c>
      <c r="R308" s="15">
        <v>93.22</v>
      </c>
      <c r="S308" s="15">
        <v>71.03</v>
      </c>
      <c r="T308" s="12">
        <v>0.87932999999999995</v>
      </c>
      <c r="U308" s="78">
        <f t="shared" si="36"/>
        <v>92.340670000000003</v>
      </c>
      <c r="V308" s="78">
        <f t="shared" si="37"/>
        <v>70.150670000000005</v>
      </c>
      <c r="W308" s="438">
        <f t="shared" si="38"/>
        <v>0.10687579290063674</v>
      </c>
      <c r="X308" s="438">
        <f t="shared" si="39"/>
        <v>0.19789118060515748</v>
      </c>
      <c r="Y308" s="33">
        <v>20180126</v>
      </c>
      <c r="Z308" s="54" t="s">
        <v>887</v>
      </c>
      <c r="AA308" s="54"/>
      <c r="AB308" s="54"/>
      <c r="AC308" s="10"/>
      <c r="AD308" s="645"/>
      <c r="AE308" s="689" t="s">
        <v>1250</v>
      </c>
      <c r="AF308" s="671">
        <v>1</v>
      </c>
      <c r="AG308" s="169">
        <v>0</v>
      </c>
      <c r="AH308" s="388" t="s">
        <v>901</v>
      </c>
      <c r="AI308" s="388"/>
      <c r="AL308" s="25"/>
    </row>
    <row r="309" spans="1:40" s="40" customFormat="1" x14ac:dyDescent="0.2">
      <c r="A309" s="27" t="s">
        <v>79</v>
      </c>
      <c r="B309" s="10">
        <v>20171029</v>
      </c>
      <c r="C309" s="137" t="s">
        <v>69</v>
      </c>
      <c r="D309" s="12">
        <v>7</v>
      </c>
      <c r="E309" s="12">
        <v>4</v>
      </c>
      <c r="F309" s="9"/>
      <c r="G309" s="9"/>
      <c r="H309" s="12" t="s">
        <v>10</v>
      </c>
      <c r="I309" s="12">
        <v>1058</v>
      </c>
      <c r="J309" s="12">
        <v>0</v>
      </c>
      <c r="K309" s="12">
        <v>5</v>
      </c>
      <c r="L309" s="12">
        <v>1</v>
      </c>
      <c r="M309" s="12">
        <v>0</v>
      </c>
      <c r="N309" s="68">
        <v>1</v>
      </c>
      <c r="O309" s="33" t="s">
        <v>47</v>
      </c>
      <c r="P309" s="58">
        <f>Cal_012618_12mm!$Q$3</f>
        <v>1.9020155646116339</v>
      </c>
      <c r="Q309" s="58">
        <f>Cal_012618_12mm!$R$3</f>
        <v>0.48423689193917907</v>
      </c>
      <c r="R309" s="15">
        <v>88.8</v>
      </c>
      <c r="S309" s="15">
        <v>65.39</v>
      </c>
      <c r="T309" s="12">
        <v>0.78400000000000003</v>
      </c>
      <c r="U309" s="78">
        <f t="shared" si="36"/>
        <v>88.015999999999991</v>
      </c>
      <c r="V309" s="78">
        <f t="shared" si="37"/>
        <v>64.605999999999995</v>
      </c>
      <c r="W309" s="438">
        <f t="shared" si="38"/>
        <v>0.11296493552044255</v>
      </c>
      <c r="X309" s="438">
        <f t="shared" si="39"/>
        <v>0.16824400855917843</v>
      </c>
      <c r="Y309" s="33">
        <v>20180126</v>
      </c>
      <c r="Z309" s="54" t="s">
        <v>139</v>
      </c>
      <c r="AA309" s="54"/>
      <c r="AB309" s="54"/>
      <c r="AC309" s="10"/>
      <c r="AD309" s="645"/>
      <c r="AE309" s="689" t="s">
        <v>1250</v>
      </c>
      <c r="AF309" s="671">
        <v>1</v>
      </c>
      <c r="AG309" s="169">
        <v>0</v>
      </c>
      <c r="AH309" s="388" t="s">
        <v>902</v>
      </c>
      <c r="AI309" s="388"/>
      <c r="AL309" s="25"/>
    </row>
    <row r="310" spans="1:40" s="40" customFormat="1" x14ac:dyDescent="0.2">
      <c r="A310" s="27" t="s">
        <v>79</v>
      </c>
      <c r="B310" s="10">
        <v>20171029</v>
      </c>
      <c r="C310" s="137" t="s">
        <v>69</v>
      </c>
      <c r="D310" s="12">
        <v>7</v>
      </c>
      <c r="E310" s="12">
        <v>5</v>
      </c>
      <c r="F310" s="9"/>
      <c r="G310" s="9"/>
      <c r="H310" s="12" t="s">
        <v>10</v>
      </c>
      <c r="I310" s="12">
        <v>1053</v>
      </c>
      <c r="J310" s="12">
        <v>0</v>
      </c>
      <c r="K310" s="12">
        <v>5</v>
      </c>
      <c r="L310" s="12">
        <v>1</v>
      </c>
      <c r="M310" s="12">
        <v>0</v>
      </c>
      <c r="N310" s="68">
        <v>1</v>
      </c>
      <c r="O310" s="33" t="s">
        <v>47</v>
      </c>
      <c r="P310" s="58">
        <f>Cal_012618_12mm!$Q$3</f>
        <v>1.9020155646116339</v>
      </c>
      <c r="Q310" s="58">
        <f>Cal_012618_12mm!$R$3</f>
        <v>0.48423689193917907</v>
      </c>
      <c r="R310" s="15">
        <v>334</v>
      </c>
      <c r="S310" s="15">
        <v>211</v>
      </c>
      <c r="T310" s="12">
        <v>0.87932999999999995</v>
      </c>
      <c r="U310" s="78">
        <f t="shared" si="36"/>
        <v>333.12067000000002</v>
      </c>
      <c r="V310" s="78">
        <f t="shared" si="37"/>
        <v>210.12066999999999</v>
      </c>
      <c r="W310" s="438">
        <f t="shared" si="38"/>
        <v>0.59635470913101873</v>
      </c>
      <c r="X310" s="438">
        <f t="shared" si="39"/>
        <v>0.32257512163779806</v>
      </c>
      <c r="Y310" s="33">
        <v>20180126</v>
      </c>
      <c r="Z310" s="54" t="s">
        <v>887</v>
      </c>
      <c r="AA310" s="54"/>
      <c r="AB310" s="54"/>
      <c r="AC310" s="10"/>
      <c r="AD310" s="645"/>
      <c r="AE310" s="689" t="s">
        <v>1250</v>
      </c>
      <c r="AF310" s="671">
        <v>1</v>
      </c>
      <c r="AG310" s="169">
        <v>0</v>
      </c>
      <c r="AH310" s="388" t="s">
        <v>903</v>
      </c>
      <c r="AI310" s="388"/>
      <c r="AL310" s="25"/>
    </row>
    <row r="311" spans="1:40" s="40" customFormat="1" x14ac:dyDescent="0.2">
      <c r="A311" s="27" t="s">
        <v>79</v>
      </c>
      <c r="B311" s="10">
        <v>20171029</v>
      </c>
      <c r="C311" s="137" t="s">
        <v>69</v>
      </c>
      <c r="D311" s="12">
        <v>7</v>
      </c>
      <c r="E311" s="12">
        <v>6</v>
      </c>
      <c r="F311" s="9"/>
      <c r="G311" s="9"/>
      <c r="H311" s="12" t="s">
        <v>10</v>
      </c>
      <c r="I311" s="12">
        <v>1057</v>
      </c>
      <c r="J311" s="12">
        <v>0</v>
      </c>
      <c r="K311" s="12">
        <v>5</v>
      </c>
      <c r="L311" s="12">
        <v>1</v>
      </c>
      <c r="M311" s="12">
        <v>0</v>
      </c>
      <c r="N311" s="68">
        <v>1</v>
      </c>
      <c r="O311" s="33" t="s">
        <v>47</v>
      </c>
      <c r="P311" s="58">
        <f>Cal_012618_12mm!$Q$3</f>
        <v>1.9020155646116339</v>
      </c>
      <c r="Q311" s="58">
        <f>Cal_012618_12mm!$R$3</f>
        <v>0.48423689193917907</v>
      </c>
      <c r="R311" s="15">
        <v>323.10000000000002</v>
      </c>
      <c r="S311" s="15">
        <v>207.6</v>
      </c>
      <c r="T311" s="12">
        <v>0.87932999999999995</v>
      </c>
      <c r="U311" s="78">
        <f t="shared" si="36"/>
        <v>322.22067000000004</v>
      </c>
      <c r="V311" s="78">
        <f t="shared" si="37"/>
        <v>206.72066999999998</v>
      </c>
      <c r="W311" s="438">
        <f t="shared" si="38"/>
        <v>0.55787244353614851</v>
      </c>
      <c r="X311" s="438">
        <f t="shared" si="39"/>
        <v>0.34276678825883422</v>
      </c>
      <c r="Y311" s="33">
        <v>20180126</v>
      </c>
      <c r="Z311" s="54" t="s">
        <v>887</v>
      </c>
      <c r="AA311" s="54"/>
      <c r="AB311" s="54"/>
      <c r="AC311" s="10"/>
      <c r="AD311" s="645"/>
      <c r="AE311" s="689" t="s">
        <v>1250</v>
      </c>
      <c r="AF311" s="671">
        <v>1</v>
      </c>
      <c r="AG311" s="169">
        <v>0</v>
      </c>
      <c r="AH311" s="388" t="s">
        <v>904</v>
      </c>
      <c r="AI311" s="388"/>
      <c r="AL311" s="25"/>
    </row>
    <row r="312" spans="1:40" s="40" customFormat="1" x14ac:dyDescent="0.2">
      <c r="A312" s="27" t="s">
        <v>79</v>
      </c>
      <c r="B312" s="10">
        <v>20171029</v>
      </c>
      <c r="C312" s="137" t="s">
        <v>69</v>
      </c>
      <c r="D312" s="12">
        <v>7</v>
      </c>
      <c r="E312" s="12">
        <v>8</v>
      </c>
      <c r="F312" s="9"/>
      <c r="G312" s="9"/>
      <c r="H312" s="12" t="s">
        <v>10</v>
      </c>
      <c r="I312" s="12">
        <v>1057</v>
      </c>
      <c r="J312" s="12">
        <v>0</v>
      </c>
      <c r="K312" s="12">
        <v>5</v>
      </c>
      <c r="L312" s="12">
        <v>1</v>
      </c>
      <c r="M312" s="12">
        <v>0</v>
      </c>
      <c r="N312" s="68">
        <v>1</v>
      </c>
      <c r="O312" s="33" t="s">
        <v>47</v>
      </c>
      <c r="P312" s="58">
        <f>Cal_012618_12mm!$Q$3</f>
        <v>1.9020155646116339</v>
      </c>
      <c r="Q312" s="58">
        <f>Cal_012618_12mm!$R$3</f>
        <v>0.48423689193917907</v>
      </c>
      <c r="R312" s="15">
        <v>315.2</v>
      </c>
      <c r="S312" s="15">
        <v>197.7</v>
      </c>
      <c r="T312" s="12">
        <v>0.78400000000000003</v>
      </c>
      <c r="U312" s="78">
        <f t="shared" si="36"/>
        <v>314.416</v>
      </c>
      <c r="V312" s="78">
        <f t="shared" si="37"/>
        <v>196.916</v>
      </c>
      <c r="W312" s="438">
        <f t="shared" si="38"/>
        <v>0.56753257242854915</v>
      </c>
      <c r="X312" s="438">
        <f t="shared" si="39"/>
        <v>0.29038973871789248</v>
      </c>
      <c r="Y312" s="33">
        <v>20180126</v>
      </c>
      <c r="Z312" s="54" t="s">
        <v>139</v>
      </c>
      <c r="AA312" s="54"/>
      <c r="AB312" s="54"/>
      <c r="AC312" s="10"/>
      <c r="AD312" s="645"/>
      <c r="AE312" s="689" t="s">
        <v>1250</v>
      </c>
      <c r="AF312" s="671">
        <v>1</v>
      </c>
      <c r="AG312" s="169">
        <v>0</v>
      </c>
      <c r="AH312" s="388" t="s">
        <v>905</v>
      </c>
      <c r="AI312" s="388"/>
      <c r="AL312" s="25"/>
    </row>
    <row r="313" spans="1:40" s="40" customFormat="1" x14ac:dyDescent="0.2">
      <c r="A313" s="27" t="s">
        <v>79</v>
      </c>
      <c r="B313" s="10">
        <v>20171029</v>
      </c>
      <c r="C313" s="137" t="s">
        <v>69</v>
      </c>
      <c r="D313" s="12">
        <v>7</v>
      </c>
      <c r="E313" s="12">
        <v>9</v>
      </c>
      <c r="F313" s="9"/>
      <c r="G313" s="9"/>
      <c r="H313" s="12" t="s">
        <v>10</v>
      </c>
      <c r="I313" s="12">
        <v>1055</v>
      </c>
      <c r="J313" s="12">
        <v>0</v>
      </c>
      <c r="K313" s="12">
        <v>5</v>
      </c>
      <c r="L313" s="12"/>
      <c r="M313" s="12">
        <v>0</v>
      </c>
      <c r="N313" s="68">
        <v>1</v>
      </c>
      <c r="O313" s="33" t="s">
        <v>47</v>
      </c>
      <c r="P313" s="58">
        <f>Cal_012618_12mm!$Q$3</f>
        <v>1.9020155646116339</v>
      </c>
      <c r="Q313" s="58">
        <f>Cal_012618_12mm!$R$3</f>
        <v>0.48423689193917907</v>
      </c>
      <c r="R313" s="15">
        <v>328.9</v>
      </c>
      <c r="S313" s="15"/>
      <c r="T313" s="12">
        <v>0.87932999999999995</v>
      </c>
      <c r="U313" s="78" t="e">
        <f t="shared" si="36"/>
        <v>#DIV/0!</v>
      </c>
      <c r="V313" s="78" t="e">
        <f t="shared" si="37"/>
        <v>#DIV/0!</v>
      </c>
      <c r="W313" s="438" t="e">
        <f t="shared" si="38"/>
        <v>#DIV/0!</v>
      </c>
      <c r="X313" s="438" t="e">
        <f t="shared" si="39"/>
        <v>#DIV/0!</v>
      </c>
      <c r="Y313" s="33">
        <v>20180126</v>
      </c>
      <c r="Z313" s="54" t="s">
        <v>887</v>
      </c>
      <c r="AA313" s="54"/>
      <c r="AB313" s="54"/>
      <c r="AC313" s="10"/>
      <c r="AD313" s="645"/>
      <c r="AE313" s="689" t="s">
        <v>1250</v>
      </c>
      <c r="AF313" s="671">
        <v>1</v>
      </c>
      <c r="AG313" s="169">
        <v>0</v>
      </c>
      <c r="AH313" s="388" t="s">
        <v>906</v>
      </c>
      <c r="AI313" s="388"/>
      <c r="AL313" s="25"/>
    </row>
    <row r="314" spans="1:40" s="40" customFormat="1" x14ac:dyDescent="0.2">
      <c r="A314" s="27" t="s">
        <v>79</v>
      </c>
      <c r="B314" s="10">
        <v>20171029</v>
      </c>
      <c r="C314" s="137" t="s">
        <v>69</v>
      </c>
      <c r="D314" s="9">
        <v>7</v>
      </c>
      <c r="E314" s="133">
        <v>10</v>
      </c>
      <c r="F314" s="9"/>
      <c r="G314" s="9"/>
      <c r="H314" s="30" t="s">
        <v>10</v>
      </c>
      <c r="I314" s="10">
        <v>1052</v>
      </c>
      <c r="J314" s="10">
        <v>0</v>
      </c>
      <c r="K314" s="9">
        <v>5</v>
      </c>
      <c r="L314" s="9">
        <v>1</v>
      </c>
      <c r="M314" s="9">
        <v>0</v>
      </c>
      <c r="N314" s="30">
        <v>1</v>
      </c>
      <c r="O314" s="9" t="s">
        <v>47</v>
      </c>
      <c r="P314" s="17">
        <f>Cal_012618_12mm!$Q$3</f>
        <v>1.9020155646116339</v>
      </c>
      <c r="Q314" s="17">
        <f>Cal_012618_12mm!$R$3</f>
        <v>0.48423689193917907</v>
      </c>
      <c r="R314" s="31">
        <v>341.3</v>
      </c>
      <c r="S314" s="13">
        <v>215.4</v>
      </c>
      <c r="T314" s="62">
        <f>AVERAGE(0.571,0.648,0.579,0.684,0.694,0.623)</f>
        <v>0.63316666666666654</v>
      </c>
      <c r="U314" s="78">
        <f t="shared" si="36"/>
        <v>340.66683333333333</v>
      </c>
      <c r="V314" s="78">
        <f t="shared" si="37"/>
        <v>214.76683333333335</v>
      </c>
      <c r="W314" s="438">
        <f t="shared" si="38"/>
        <v>0.61099534720712989</v>
      </c>
      <c r="X314" s="438">
        <f t="shared" si="39"/>
        <v>0.32914657332515518</v>
      </c>
      <c r="Y314" s="9">
        <v>20180126</v>
      </c>
      <c r="Z314" s="54" t="s">
        <v>97</v>
      </c>
      <c r="AA314" s="54"/>
      <c r="AB314" s="54" t="s">
        <v>115</v>
      </c>
      <c r="AC314" s="10"/>
      <c r="AD314" s="645" t="s">
        <v>60</v>
      </c>
      <c r="AE314" s="689" t="s">
        <v>1250</v>
      </c>
      <c r="AF314" s="671">
        <v>1</v>
      </c>
      <c r="AG314" s="169">
        <v>0</v>
      </c>
      <c r="AH314" s="388" t="s">
        <v>102</v>
      </c>
      <c r="AI314" s="388"/>
    </row>
    <row r="315" spans="1:40" s="40" customFormat="1" x14ac:dyDescent="0.2">
      <c r="A315" s="27" t="s">
        <v>79</v>
      </c>
      <c r="B315" s="10">
        <v>20171029</v>
      </c>
      <c r="C315" s="137" t="s">
        <v>69</v>
      </c>
      <c r="D315" s="9">
        <v>7</v>
      </c>
      <c r="E315" s="133">
        <v>10</v>
      </c>
      <c r="F315" s="9"/>
      <c r="G315" s="9"/>
      <c r="H315" s="30" t="s">
        <v>11</v>
      </c>
      <c r="I315" s="10">
        <v>1057</v>
      </c>
      <c r="J315" s="10">
        <v>0</v>
      </c>
      <c r="K315" s="9">
        <v>5</v>
      </c>
      <c r="L315" s="9">
        <v>1</v>
      </c>
      <c r="M315" s="9">
        <v>0</v>
      </c>
      <c r="N315" s="30">
        <v>1</v>
      </c>
      <c r="O315" s="9" t="s">
        <v>47</v>
      </c>
      <c r="P315" s="17">
        <f>Cal_012618_12mm!$Q$3</f>
        <v>1.9020155646116339</v>
      </c>
      <c r="Q315" s="17">
        <f>Cal_012618_12mm!$R$3</f>
        <v>0.48423689193917907</v>
      </c>
      <c r="R315" s="13">
        <v>327.10000000000002</v>
      </c>
      <c r="S315" s="31">
        <v>205.2</v>
      </c>
      <c r="T315" s="62">
        <v>0.78400000000000003</v>
      </c>
      <c r="U315" s="78">
        <f t="shared" si="36"/>
        <v>326.31600000000003</v>
      </c>
      <c r="V315" s="78">
        <f t="shared" si="37"/>
        <v>204.416</v>
      </c>
      <c r="W315" s="438">
        <f t="shared" si="38"/>
        <v>0.58878485599183117</v>
      </c>
      <c r="X315" s="438">
        <f t="shared" si="39"/>
        <v>0.30181340496873577</v>
      </c>
      <c r="Y315" s="9">
        <v>20180126</v>
      </c>
      <c r="Z315" s="54" t="s">
        <v>121</v>
      </c>
      <c r="AA315" s="54"/>
      <c r="AB315" s="54" t="s">
        <v>115</v>
      </c>
      <c r="AC315" s="10"/>
      <c r="AD315" s="645" t="s">
        <v>60</v>
      </c>
      <c r="AE315" s="689" t="s">
        <v>1250</v>
      </c>
      <c r="AF315" s="671">
        <v>1</v>
      </c>
      <c r="AG315" s="169">
        <v>0</v>
      </c>
      <c r="AH315" s="388" t="s">
        <v>102</v>
      </c>
      <c r="AI315" s="388"/>
    </row>
    <row r="316" spans="1:40" s="40" customFormat="1" x14ac:dyDescent="0.2">
      <c r="A316" s="27" t="s">
        <v>79</v>
      </c>
      <c r="B316" s="10">
        <v>20171029</v>
      </c>
      <c r="C316" s="137" t="s">
        <v>69</v>
      </c>
      <c r="D316" s="9">
        <v>7</v>
      </c>
      <c r="E316" s="133">
        <v>10</v>
      </c>
      <c r="F316" s="9"/>
      <c r="G316" s="9"/>
      <c r="H316" s="30" t="s">
        <v>10</v>
      </c>
      <c r="I316" s="10">
        <v>1055</v>
      </c>
      <c r="J316" s="10">
        <v>10</v>
      </c>
      <c r="K316" s="9">
        <v>5</v>
      </c>
      <c r="L316" s="9">
        <v>1</v>
      </c>
      <c r="M316" s="9">
        <v>0</v>
      </c>
      <c r="N316" s="30">
        <v>1</v>
      </c>
      <c r="O316" s="9" t="s">
        <v>47</v>
      </c>
      <c r="P316" s="17">
        <f>Cal_012618_12mm!$Q$3</f>
        <v>1.9020155646116339</v>
      </c>
      <c r="Q316" s="17">
        <f>Cal_012618_12mm!$R$3</f>
        <v>0.48423689193917907</v>
      </c>
      <c r="R316" s="31">
        <v>286.10000000000002</v>
      </c>
      <c r="S316" s="13">
        <v>180.3</v>
      </c>
      <c r="T316" s="32">
        <f>AVERAGE(0.571,0.648,0.579,0.684,0.694,0.623)</f>
        <v>0.63316666666666654</v>
      </c>
      <c r="U316" s="78">
        <f t="shared" si="36"/>
        <v>285.46683333333334</v>
      </c>
      <c r="V316" s="78">
        <f t="shared" si="37"/>
        <v>179.66683333333336</v>
      </c>
      <c r="W316" s="438">
        <f t="shared" si="38"/>
        <v>0.51198957825332736</v>
      </c>
      <c r="X316" s="438">
        <f t="shared" si="39"/>
        <v>0.27226560553571638</v>
      </c>
      <c r="Y316" s="33">
        <v>20180126</v>
      </c>
      <c r="Z316" s="29" t="s">
        <v>97</v>
      </c>
      <c r="AA316" s="29"/>
      <c r="AB316" s="54" t="s">
        <v>115</v>
      </c>
      <c r="AC316" s="10"/>
      <c r="AD316" s="645" t="s">
        <v>60</v>
      </c>
      <c r="AE316" s="689" t="s">
        <v>1250</v>
      </c>
      <c r="AF316" s="671">
        <v>1</v>
      </c>
      <c r="AG316" s="169">
        <v>0</v>
      </c>
      <c r="AH316" s="388" t="s">
        <v>102</v>
      </c>
      <c r="AI316" s="388"/>
    </row>
    <row r="317" spans="1:40" s="40" customFormat="1" x14ac:dyDescent="0.2">
      <c r="A317" s="27" t="s">
        <v>79</v>
      </c>
      <c r="B317" s="10">
        <v>20171029</v>
      </c>
      <c r="C317" s="137" t="s">
        <v>69</v>
      </c>
      <c r="D317" s="9">
        <v>7</v>
      </c>
      <c r="E317" s="133">
        <v>10</v>
      </c>
      <c r="F317" s="9"/>
      <c r="G317" s="9"/>
      <c r="H317" s="30" t="s">
        <v>11</v>
      </c>
      <c r="I317" s="10">
        <v>1055</v>
      </c>
      <c r="J317" s="10">
        <v>10</v>
      </c>
      <c r="K317" s="9">
        <v>5</v>
      </c>
      <c r="L317" s="9">
        <v>1</v>
      </c>
      <c r="M317" s="9">
        <v>0</v>
      </c>
      <c r="N317" s="30">
        <v>1</v>
      </c>
      <c r="O317" s="9" t="s">
        <v>47</v>
      </c>
      <c r="P317" s="17">
        <f>Cal_012618_12mm!$Q$3</f>
        <v>1.9020155646116339</v>
      </c>
      <c r="Q317" s="17">
        <f>Cal_012618_12mm!$R$3</f>
        <v>0.48423689193917907</v>
      </c>
      <c r="R317" s="31">
        <v>279.3</v>
      </c>
      <c r="S317" s="13">
        <v>178.1</v>
      </c>
      <c r="T317" s="32">
        <f>AVERAGE(0.571,0.648,0.579,0.684,0.694,0.623)</f>
        <v>0.63316666666666654</v>
      </c>
      <c r="U317" s="78">
        <f t="shared" si="36"/>
        <v>278.66683333333333</v>
      </c>
      <c r="V317" s="78">
        <f t="shared" si="37"/>
        <v>177.46683333333334</v>
      </c>
      <c r="W317" s="438">
        <f t="shared" si="38"/>
        <v>0.48972916180753057</v>
      </c>
      <c r="X317" s="438">
        <f t="shared" si="39"/>
        <v>0.28492290619032606</v>
      </c>
      <c r="Y317" s="33">
        <v>20180126</v>
      </c>
      <c r="Z317" s="29" t="s">
        <v>97</v>
      </c>
      <c r="AA317" s="29"/>
      <c r="AB317" s="54" t="s">
        <v>115</v>
      </c>
      <c r="AC317" s="10"/>
      <c r="AD317" s="645" t="s">
        <v>60</v>
      </c>
      <c r="AE317" s="689" t="s">
        <v>1250</v>
      </c>
      <c r="AF317" s="671">
        <v>1</v>
      </c>
      <c r="AG317" s="169">
        <v>0</v>
      </c>
      <c r="AH317" s="388" t="s">
        <v>102</v>
      </c>
      <c r="AI317" s="388"/>
    </row>
    <row r="318" spans="1:40" s="310" customFormat="1" x14ac:dyDescent="0.2">
      <c r="A318" s="299" t="s">
        <v>79</v>
      </c>
      <c r="B318" s="300">
        <v>20171030</v>
      </c>
      <c r="C318" s="301"/>
      <c r="D318" s="302">
        <v>0</v>
      </c>
      <c r="E318" s="301">
        <v>0</v>
      </c>
      <c r="F318" s="302"/>
      <c r="G318" s="302"/>
      <c r="H318" s="303" t="s">
        <v>10</v>
      </c>
      <c r="I318" s="300">
        <v>283</v>
      </c>
      <c r="J318" s="300">
        <v>0</v>
      </c>
      <c r="K318" s="302">
        <v>10</v>
      </c>
      <c r="L318" s="302">
        <v>1</v>
      </c>
      <c r="M318" s="302">
        <v>0</v>
      </c>
      <c r="N318" s="303">
        <v>1</v>
      </c>
      <c r="O318" s="302" t="s">
        <v>47</v>
      </c>
      <c r="P318" s="304">
        <f>Cal_012618_12mm!$Q$3</f>
        <v>1.9020155646116339</v>
      </c>
      <c r="Q318" s="304">
        <f>Cal_012618_12mm!$R$3</f>
        <v>0.48423689193917907</v>
      </c>
      <c r="R318" s="305">
        <v>381.9</v>
      </c>
      <c r="S318" s="306">
        <v>233.7</v>
      </c>
      <c r="T318" s="307">
        <v>0.66032999999999997</v>
      </c>
      <c r="U318" s="78">
        <f t="shared" si="36"/>
        <v>381.23966999999999</v>
      </c>
      <c r="V318" s="78">
        <f t="shared" si="37"/>
        <v>233.03967</v>
      </c>
      <c r="W318" s="438">
        <f t="shared" si="38"/>
        <v>5.347116871588236</v>
      </c>
      <c r="X318" s="438">
        <f t="shared" si="39"/>
        <v>2.2371806432600065</v>
      </c>
      <c r="Y318" s="302">
        <v>20180126</v>
      </c>
      <c r="Z318" s="308" t="s">
        <v>128</v>
      </c>
      <c r="AA318" s="308"/>
      <c r="AB318" s="308" t="s">
        <v>115</v>
      </c>
      <c r="AC318" s="300"/>
      <c r="AD318" s="650" t="s">
        <v>60</v>
      </c>
      <c r="AE318" s="689" t="s">
        <v>1250</v>
      </c>
      <c r="AF318" s="676">
        <v>1</v>
      </c>
      <c r="AG318" s="309">
        <v>1</v>
      </c>
      <c r="AH318" s="394" t="s">
        <v>82</v>
      </c>
      <c r="AI318" s="394"/>
    </row>
    <row r="319" spans="1:40" s="46" customFormat="1" x14ac:dyDescent="0.2">
      <c r="A319" s="448" t="s">
        <v>79</v>
      </c>
      <c r="B319" s="181">
        <v>20171101</v>
      </c>
      <c r="C319" s="137"/>
      <c r="D319" s="14">
        <v>8</v>
      </c>
      <c r="E319" s="14">
        <v>4</v>
      </c>
      <c r="F319" s="137"/>
      <c r="G319" s="137"/>
      <c r="H319" s="182" t="s">
        <v>10</v>
      </c>
      <c r="I319" s="12">
        <v>1060</v>
      </c>
      <c r="J319" s="12">
        <v>0</v>
      </c>
      <c r="K319" s="12">
        <v>5</v>
      </c>
      <c r="L319" s="12">
        <v>1</v>
      </c>
      <c r="M319" s="12">
        <v>0</v>
      </c>
      <c r="N319" s="68">
        <v>1</v>
      </c>
      <c r="O319" s="33" t="s">
        <v>47</v>
      </c>
      <c r="P319" s="58">
        <f>Cal_012618_12mm!$Q$3</f>
        <v>1.9020155646116339</v>
      </c>
      <c r="Q319" s="58">
        <f>Cal_012618_12mm!$R$3</f>
        <v>0.48423689193917907</v>
      </c>
      <c r="R319" s="15">
        <v>38.270000000000003</v>
      </c>
      <c r="S319" s="15">
        <v>27.54</v>
      </c>
      <c r="T319" s="16">
        <v>0.78400000000000003</v>
      </c>
      <c r="U319" s="78">
        <f t="shared" si="36"/>
        <v>37.486000000000004</v>
      </c>
      <c r="V319" s="78">
        <f t="shared" si="37"/>
        <v>26.756</v>
      </c>
      <c r="W319" s="438">
        <f t="shared" si="38"/>
        <v>5.1679912475161453E-2</v>
      </c>
      <c r="X319" s="438">
        <f t="shared" si="39"/>
        <v>6.4560533170204867E-2</v>
      </c>
      <c r="Y319" s="9">
        <v>20180126</v>
      </c>
      <c r="Z319" s="54" t="s">
        <v>139</v>
      </c>
      <c r="AA319" s="54"/>
      <c r="AB319" s="452"/>
      <c r="AC319" s="181"/>
      <c r="AD319" s="651"/>
      <c r="AE319" s="689" t="s">
        <v>1250</v>
      </c>
      <c r="AF319" s="671">
        <v>1</v>
      </c>
      <c r="AG319" s="169">
        <v>0</v>
      </c>
      <c r="AH319" s="453" t="s">
        <v>907</v>
      </c>
      <c r="AI319" s="453"/>
    </row>
    <row r="320" spans="1:40" s="46" customFormat="1" x14ac:dyDescent="0.2">
      <c r="A320" s="448" t="s">
        <v>79</v>
      </c>
      <c r="B320" s="181">
        <v>20171101</v>
      </c>
      <c r="C320" s="137"/>
      <c r="D320" s="14">
        <v>8</v>
      </c>
      <c r="E320" s="14">
        <v>6</v>
      </c>
      <c r="F320" s="137"/>
      <c r="G320" s="137"/>
      <c r="H320" s="182" t="s">
        <v>10</v>
      </c>
      <c r="I320" s="12">
        <v>1058</v>
      </c>
      <c r="J320" s="12">
        <v>0</v>
      </c>
      <c r="K320" s="12">
        <v>5</v>
      </c>
      <c r="L320" s="12">
        <v>1</v>
      </c>
      <c r="M320" s="12">
        <v>0</v>
      </c>
      <c r="N320" s="68">
        <v>1</v>
      </c>
      <c r="O320" s="33" t="s">
        <v>47</v>
      </c>
      <c r="P320" s="58">
        <f>Cal_012618_12mm!$Q$3</f>
        <v>1.9020155646116339</v>
      </c>
      <c r="Q320" s="58">
        <f>Cal_012618_12mm!$R$3</f>
        <v>0.48423689193917907</v>
      </c>
      <c r="R320" s="15">
        <v>338.1</v>
      </c>
      <c r="S320" s="15">
        <v>215.5</v>
      </c>
      <c r="T320" s="16">
        <v>0.78400000000000003</v>
      </c>
      <c r="U320" s="78">
        <f t="shared" si="36"/>
        <v>337.31600000000003</v>
      </c>
      <c r="V320" s="78">
        <f t="shared" si="37"/>
        <v>214.71600000000001</v>
      </c>
      <c r="W320" s="438">
        <f t="shared" si="38"/>
        <v>0.59160619798403513</v>
      </c>
      <c r="X320" s="438">
        <f t="shared" si="39"/>
        <v>0.34298284385418271</v>
      </c>
      <c r="Y320" s="9">
        <v>20180126</v>
      </c>
      <c r="Z320" s="54" t="s">
        <v>139</v>
      </c>
      <c r="AA320" s="54"/>
      <c r="AB320" s="452"/>
      <c r="AC320" s="181"/>
      <c r="AD320" s="651"/>
      <c r="AE320" s="689" t="s">
        <v>1250</v>
      </c>
      <c r="AF320" s="671">
        <v>1</v>
      </c>
      <c r="AG320" s="169">
        <v>0</v>
      </c>
      <c r="AH320" s="453" t="s">
        <v>908</v>
      </c>
      <c r="AI320" s="453"/>
    </row>
    <row r="321" spans="1:37" s="46" customFormat="1" x14ac:dyDescent="0.2">
      <c r="A321" s="448" t="s">
        <v>79</v>
      </c>
      <c r="B321" s="181">
        <v>20171101</v>
      </c>
      <c r="C321" s="137"/>
      <c r="D321" s="14">
        <v>8</v>
      </c>
      <c r="E321" s="14">
        <v>6</v>
      </c>
      <c r="F321" s="137"/>
      <c r="G321" s="137"/>
      <c r="H321" s="182" t="s">
        <v>11</v>
      </c>
      <c r="I321" s="12">
        <v>1053</v>
      </c>
      <c r="J321" s="12">
        <v>0</v>
      </c>
      <c r="K321" s="12">
        <v>5</v>
      </c>
      <c r="L321" s="12">
        <v>1</v>
      </c>
      <c r="M321" s="12">
        <v>0</v>
      </c>
      <c r="N321" s="68">
        <v>1</v>
      </c>
      <c r="O321" s="33" t="s">
        <v>47</v>
      </c>
      <c r="P321" s="58">
        <f>Cal_012618_12mm!$Q$3</f>
        <v>1.9020155646116339</v>
      </c>
      <c r="Q321" s="58">
        <f>Cal_012618_12mm!$R$3</f>
        <v>0.48423689193917907</v>
      </c>
      <c r="R321" s="15">
        <v>341.7</v>
      </c>
      <c r="S321" s="15">
        <v>220.6</v>
      </c>
      <c r="T321" s="16">
        <f>AVERAGE(0.968, 0.875, 0.717, 0.939, 0.988, 0.789)</f>
        <v>0.8793333333333333</v>
      </c>
      <c r="U321" s="78">
        <f t="shared" si="36"/>
        <v>340.82066666666668</v>
      </c>
      <c r="V321" s="78">
        <f t="shared" si="37"/>
        <v>219.72066666666666</v>
      </c>
      <c r="W321" s="438">
        <f t="shared" si="38"/>
        <v>0.58714272581923876</v>
      </c>
      <c r="X321" s="438">
        <f t="shared" si="39"/>
        <v>0.37377118634566903</v>
      </c>
      <c r="Y321" s="9">
        <v>20180126</v>
      </c>
      <c r="Z321" s="54" t="s">
        <v>887</v>
      </c>
      <c r="AA321" s="54"/>
      <c r="AB321" s="452"/>
      <c r="AC321" s="181"/>
      <c r="AD321" s="651"/>
      <c r="AE321" s="689" t="s">
        <v>1250</v>
      </c>
      <c r="AF321" s="671">
        <v>1</v>
      </c>
      <c r="AG321" s="169">
        <v>0</v>
      </c>
      <c r="AH321" s="453" t="s">
        <v>909</v>
      </c>
      <c r="AI321" s="453"/>
    </row>
    <row r="322" spans="1:37" s="46" customFormat="1" x14ac:dyDescent="0.2">
      <c r="A322" s="448" t="s">
        <v>79</v>
      </c>
      <c r="B322" s="181">
        <v>20171101</v>
      </c>
      <c r="C322" s="137"/>
      <c r="D322" s="14">
        <v>8</v>
      </c>
      <c r="E322" s="14">
        <v>8</v>
      </c>
      <c r="F322" s="137"/>
      <c r="G322" s="137"/>
      <c r="H322" s="182" t="s">
        <v>10</v>
      </c>
      <c r="I322" s="12">
        <v>1057</v>
      </c>
      <c r="J322" s="12">
        <v>0</v>
      </c>
      <c r="K322" s="12">
        <v>5</v>
      </c>
      <c r="L322" s="12">
        <v>1</v>
      </c>
      <c r="M322" s="12">
        <v>0</v>
      </c>
      <c r="N322" s="68">
        <v>1</v>
      </c>
      <c r="O322" s="33" t="s">
        <v>47</v>
      </c>
      <c r="P322" s="58">
        <f>Cal_012618_12mm!$Q$3</f>
        <v>1.9020155646116339</v>
      </c>
      <c r="Q322" s="58">
        <f>Cal_012618_12mm!$R$3</f>
        <v>0.48423689193917907</v>
      </c>
      <c r="R322" s="15">
        <v>305.5</v>
      </c>
      <c r="S322" s="15">
        <v>191.3</v>
      </c>
      <c r="T322" s="16">
        <v>0.78400000000000003</v>
      </c>
      <c r="U322" s="78">
        <f t="shared" si="36"/>
        <v>304.71600000000001</v>
      </c>
      <c r="V322" s="78">
        <f t="shared" si="37"/>
        <v>190.51600000000002</v>
      </c>
      <c r="W322" s="438">
        <f t="shared" si="38"/>
        <v>0.55159335975608781</v>
      </c>
      <c r="X322" s="438">
        <f t="shared" si="39"/>
        <v>0.27844547421563343</v>
      </c>
      <c r="Y322" s="9">
        <v>20180126</v>
      </c>
      <c r="Z322" s="54" t="s">
        <v>139</v>
      </c>
      <c r="AA322" s="54"/>
      <c r="AB322" s="452"/>
      <c r="AC322" s="181"/>
      <c r="AD322" s="651"/>
      <c r="AE322" s="689" t="s">
        <v>1250</v>
      </c>
      <c r="AF322" s="671">
        <v>1</v>
      </c>
      <c r="AG322" s="169">
        <v>0</v>
      </c>
      <c r="AH322" s="453" t="s">
        <v>910</v>
      </c>
      <c r="AI322" s="453"/>
    </row>
    <row r="323" spans="1:37" s="40" customFormat="1" x14ac:dyDescent="0.2">
      <c r="A323" s="27" t="s">
        <v>79</v>
      </c>
      <c r="B323" s="10">
        <v>20171101</v>
      </c>
      <c r="C323" s="133"/>
      <c r="D323" s="9">
        <v>8</v>
      </c>
      <c r="E323" s="133" t="s">
        <v>105</v>
      </c>
      <c r="F323" s="9"/>
      <c r="G323" s="9"/>
      <c r="H323" s="30" t="s">
        <v>10</v>
      </c>
      <c r="I323" s="10">
        <v>1055</v>
      </c>
      <c r="J323" s="10">
        <v>0</v>
      </c>
      <c r="K323" s="9">
        <v>5</v>
      </c>
      <c r="L323" s="9">
        <v>1</v>
      </c>
      <c r="M323" s="9">
        <v>0</v>
      </c>
      <c r="N323" s="30">
        <v>1</v>
      </c>
      <c r="O323" s="9" t="s">
        <v>47</v>
      </c>
      <c r="P323" s="17">
        <f>Cal_012618_12mm!$Q$3</f>
        <v>1.9020155646116339</v>
      </c>
      <c r="Q323" s="17">
        <f>Cal_012618_12mm!$R$3</f>
        <v>0.48423689193917907</v>
      </c>
      <c r="R323" s="13">
        <v>337</v>
      </c>
      <c r="S323" s="31">
        <v>208.6</v>
      </c>
      <c r="T323" s="32">
        <v>0.66032999999999997</v>
      </c>
      <c r="U323" s="78">
        <f t="shared" si="36"/>
        <v>336.33967000000001</v>
      </c>
      <c r="V323" s="78">
        <f t="shared" si="37"/>
        <v>207.93967000000001</v>
      </c>
      <c r="W323" s="438">
        <f t="shared" si="38"/>
        <v>0.62135597209572058</v>
      </c>
      <c r="X323" s="438">
        <f t="shared" si="39"/>
        <v>0.28631163180937624</v>
      </c>
      <c r="Y323" s="33">
        <v>20180126</v>
      </c>
      <c r="Z323" s="29" t="s">
        <v>128</v>
      </c>
      <c r="AA323" s="29"/>
      <c r="AB323" s="54" t="s">
        <v>115</v>
      </c>
      <c r="AC323" s="10"/>
      <c r="AD323" s="645" t="s">
        <v>60</v>
      </c>
      <c r="AE323" s="689" t="s">
        <v>1250</v>
      </c>
      <c r="AF323" s="671">
        <v>1</v>
      </c>
      <c r="AG323" s="169">
        <v>0</v>
      </c>
      <c r="AH323" s="388" t="s">
        <v>103</v>
      </c>
      <c r="AI323" s="388"/>
    </row>
    <row r="324" spans="1:37" s="40" customFormat="1" x14ac:dyDescent="0.2">
      <c r="A324" s="27" t="s">
        <v>79</v>
      </c>
      <c r="B324" s="10">
        <v>20171101</v>
      </c>
      <c r="C324" s="133"/>
      <c r="D324" s="9">
        <v>8</v>
      </c>
      <c r="E324" s="133" t="s">
        <v>105</v>
      </c>
      <c r="F324" s="9"/>
      <c r="G324" s="9"/>
      <c r="H324" s="30" t="s">
        <v>11</v>
      </c>
      <c r="I324" s="10">
        <v>1057</v>
      </c>
      <c r="J324" s="10">
        <v>0</v>
      </c>
      <c r="K324" s="9">
        <v>5</v>
      </c>
      <c r="L324" s="9">
        <v>1</v>
      </c>
      <c r="M324" s="9">
        <v>0</v>
      </c>
      <c r="N324" s="30">
        <v>1</v>
      </c>
      <c r="O324" s="9" t="s">
        <v>47</v>
      </c>
      <c r="P324" s="17">
        <f>Cal_012618_12mm!$Q$3</f>
        <v>1.9020155646116339</v>
      </c>
      <c r="Q324" s="17">
        <f>Cal_012618_12mm!$R$3</f>
        <v>0.48423689193917907</v>
      </c>
      <c r="R324" s="13">
        <v>300</v>
      </c>
      <c r="S324" s="31">
        <v>192.9</v>
      </c>
      <c r="T324" s="32">
        <v>0.78400000000000003</v>
      </c>
      <c r="U324" s="78">
        <f t="shared" si="36"/>
        <v>299.21600000000001</v>
      </c>
      <c r="V324" s="78">
        <f t="shared" si="37"/>
        <v>192.11600000000001</v>
      </c>
      <c r="W324" s="438">
        <f t="shared" si="38"/>
        <v>0.51729990218806488</v>
      </c>
      <c r="X324" s="438">
        <f t="shared" si="39"/>
        <v>0.31970980107733665</v>
      </c>
      <c r="Y324" s="33">
        <v>20180126</v>
      </c>
      <c r="Z324" s="29" t="s">
        <v>121</v>
      </c>
      <c r="AA324" s="29"/>
      <c r="AB324" s="54" t="s">
        <v>115</v>
      </c>
      <c r="AC324" s="10"/>
      <c r="AD324" s="645" t="s">
        <v>60</v>
      </c>
      <c r="AE324" s="689" t="s">
        <v>1250</v>
      </c>
      <c r="AF324" s="671">
        <v>1</v>
      </c>
      <c r="AG324" s="169">
        <v>0</v>
      </c>
      <c r="AH324" s="388" t="s">
        <v>103</v>
      </c>
      <c r="AI324" s="388"/>
    </row>
    <row r="325" spans="1:37" s="40" customFormat="1" x14ac:dyDescent="0.2">
      <c r="A325" s="27" t="s">
        <v>79</v>
      </c>
      <c r="B325" s="10">
        <v>20171101</v>
      </c>
      <c r="C325" s="133"/>
      <c r="D325" s="9">
        <v>8</v>
      </c>
      <c r="E325" s="133" t="s">
        <v>105</v>
      </c>
      <c r="F325" s="9"/>
      <c r="G325" s="9"/>
      <c r="H325" s="30" t="s">
        <v>10</v>
      </c>
      <c r="I325" s="10">
        <v>1052</v>
      </c>
      <c r="J325" s="10">
        <v>10</v>
      </c>
      <c r="K325" s="9">
        <v>5</v>
      </c>
      <c r="L325" s="9">
        <v>1</v>
      </c>
      <c r="M325" s="9">
        <v>0</v>
      </c>
      <c r="N325" s="30">
        <v>1</v>
      </c>
      <c r="O325" s="9" t="s">
        <v>47</v>
      </c>
      <c r="P325" s="17">
        <f>Cal_012618_12mm!$Q$3</f>
        <v>1.9020155646116339</v>
      </c>
      <c r="Q325" s="17">
        <f>Cal_012618_12mm!$R$3</f>
        <v>0.48423689193917907</v>
      </c>
      <c r="R325" s="31">
        <v>275.3</v>
      </c>
      <c r="S325" s="13">
        <v>175.7</v>
      </c>
      <c r="T325" s="32">
        <f>AVERAGE(0.571,0.648,0.579,0.684,0.694,0.623)</f>
        <v>0.63316666666666654</v>
      </c>
      <c r="U325" s="78">
        <f t="shared" ref="U325:U353" si="41">(R325-T325)*(L325+M325)/L325</f>
        <v>274.66683333333333</v>
      </c>
      <c r="V325" s="78">
        <f t="shared" ref="V325:V353" si="42">(S325-T325)*(L325+M325)/L325</f>
        <v>175.06683333333334</v>
      </c>
      <c r="W325" s="438">
        <f t="shared" ref="W325:W353" si="43">(Q325*P325/(P325-1)*(U325-V325)*(K325)/I325)/N325</f>
        <v>0.48336089421628387</v>
      </c>
      <c r="X325" s="438">
        <f t="shared" ref="X325:X353" si="44">(Q325*P325/(P325-1)*(P325*V325-U325)*(K325)/I325)/N325</f>
        <v>0.28299425642307818</v>
      </c>
      <c r="Y325" s="33">
        <v>20180126</v>
      </c>
      <c r="Z325" s="29" t="s">
        <v>97</v>
      </c>
      <c r="AA325" s="29"/>
      <c r="AB325" s="54" t="s">
        <v>115</v>
      </c>
      <c r="AC325" s="10"/>
      <c r="AD325" s="645" t="s">
        <v>60</v>
      </c>
      <c r="AE325" s="689" t="s">
        <v>1250</v>
      </c>
      <c r="AF325" s="671">
        <v>1</v>
      </c>
      <c r="AG325" s="169">
        <v>0</v>
      </c>
      <c r="AH325" s="388" t="s">
        <v>103</v>
      </c>
      <c r="AI325" s="388"/>
    </row>
    <row r="326" spans="1:37" s="40" customFormat="1" x14ac:dyDescent="0.2">
      <c r="A326" s="454" t="s">
        <v>79</v>
      </c>
      <c r="B326" s="331">
        <v>20171101</v>
      </c>
      <c r="C326" s="329"/>
      <c r="D326" s="72">
        <v>8</v>
      </c>
      <c r="E326" s="329" t="s">
        <v>105</v>
      </c>
      <c r="F326" s="72"/>
      <c r="G326" s="72"/>
      <c r="H326" s="330" t="s">
        <v>11</v>
      </c>
      <c r="I326" s="331">
        <v>1057</v>
      </c>
      <c r="J326" s="331">
        <v>10</v>
      </c>
      <c r="K326" s="72">
        <v>5</v>
      </c>
      <c r="L326" s="72">
        <v>1</v>
      </c>
      <c r="M326" s="72">
        <v>0</v>
      </c>
      <c r="N326" s="330">
        <v>1</v>
      </c>
      <c r="O326" s="72" t="s">
        <v>47</v>
      </c>
      <c r="P326" s="74">
        <f>Cal_012618_12mm!$Q$3</f>
        <v>1.9020155646116339</v>
      </c>
      <c r="Q326" s="74">
        <f>Cal_012618_12mm!$R$3</f>
        <v>0.48423689193917907</v>
      </c>
      <c r="R326" s="455">
        <v>265.10000000000002</v>
      </c>
      <c r="S326" s="456">
        <v>166.5</v>
      </c>
      <c r="T326" s="457">
        <v>0.66032999999999997</v>
      </c>
      <c r="U326" s="336">
        <f t="shared" ref="U326:U333" si="45">(R326-T326)*(L326+M326)/L326</f>
        <v>264.43967000000004</v>
      </c>
      <c r="V326" s="336">
        <f t="shared" ref="V326:V333" si="46">(S326-T326)*(L326+M326)/L326</f>
        <v>165.83967000000001</v>
      </c>
      <c r="W326" s="439">
        <f t="shared" ref="W326:W333" si="47">(Q326*P326/(P326-1)*(U326-V326)*(K326)/I326)/N326</f>
        <v>0.47624435439536139</v>
      </c>
      <c r="X326" s="439">
        <f t="shared" ref="X326:X333" si="48">(Q326*P326/(P326-1)*(P326*V326-U326)*(K326)/I326)/N326</f>
        <v>0.24628481015278716</v>
      </c>
      <c r="Y326" s="168">
        <v>20180126</v>
      </c>
      <c r="Z326" s="337" t="s">
        <v>128</v>
      </c>
      <c r="AA326" s="337"/>
      <c r="AB326" s="338" t="s">
        <v>115</v>
      </c>
      <c r="AC326" s="331"/>
      <c r="AD326" s="652" t="s">
        <v>60</v>
      </c>
      <c r="AE326" s="689" t="s">
        <v>1250</v>
      </c>
      <c r="AF326" s="677">
        <v>1</v>
      </c>
      <c r="AG326" s="175">
        <v>0</v>
      </c>
      <c r="AH326" s="458" t="s">
        <v>103</v>
      </c>
      <c r="AI326" s="458"/>
    </row>
    <row r="327" spans="1:37" s="63" customFormat="1" x14ac:dyDescent="0.2">
      <c r="A327" s="55" t="s">
        <v>79</v>
      </c>
      <c r="B327" s="57">
        <v>20171101</v>
      </c>
      <c r="C327" s="192" t="s">
        <v>67</v>
      </c>
      <c r="D327" s="160">
        <v>9</v>
      </c>
      <c r="E327" s="160">
        <v>3</v>
      </c>
      <c r="F327" s="33"/>
      <c r="G327" s="33"/>
      <c r="H327" s="160" t="s">
        <v>10</v>
      </c>
      <c r="I327" s="160">
        <v>1060</v>
      </c>
      <c r="J327" s="160">
        <v>0</v>
      </c>
      <c r="K327" s="160">
        <v>5</v>
      </c>
      <c r="L327" s="160">
        <v>1</v>
      </c>
      <c r="M327" s="160">
        <v>0</v>
      </c>
      <c r="N327" s="179">
        <v>1</v>
      </c>
      <c r="O327" s="33" t="s">
        <v>47</v>
      </c>
      <c r="P327" s="58">
        <f>Cal_012618_12mm!$Q$3</f>
        <v>1.9020155646116339</v>
      </c>
      <c r="Q327" s="58">
        <f>Cal_012618_12mm!$R$3</f>
        <v>0.48423689193917907</v>
      </c>
      <c r="R327" s="163">
        <v>313.89999999999998</v>
      </c>
      <c r="S327" s="163">
        <v>200.6</v>
      </c>
      <c r="T327" s="160">
        <v>0.78400000000000003</v>
      </c>
      <c r="U327" s="164">
        <f t="shared" si="45"/>
        <v>313.11599999999999</v>
      </c>
      <c r="V327" s="164">
        <f t="shared" si="46"/>
        <v>199.816</v>
      </c>
      <c r="W327" s="447">
        <f t="shared" si="47"/>
        <v>0.54569749146652291</v>
      </c>
      <c r="X327" s="447">
        <f t="shared" si="48"/>
        <v>0.32239567967544619</v>
      </c>
      <c r="Y327" s="33">
        <v>20180126</v>
      </c>
      <c r="Z327" s="54" t="s">
        <v>139</v>
      </c>
      <c r="AA327" s="29"/>
      <c r="AB327" s="29"/>
      <c r="AC327" s="57"/>
      <c r="AD327" s="646"/>
      <c r="AE327" s="689" t="s">
        <v>1250</v>
      </c>
      <c r="AF327" s="672">
        <v>1</v>
      </c>
      <c r="AG327" s="170">
        <v>0</v>
      </c>
      <c r="AH327" s="389" t="s">
        <v>911</v>
      </c>
      <c r="AI327" s="389"/>
      <c r="AK327" s="25"/>
    </row>
    <row r="328" spans="1:37" s="63" customFormat="1" x14ac:dyDescent="0.2">
      <c r="A328" s="55" t="s">
        <v>79</v>
      </c>
      <c r="B328" s="57">
        <v>20171101</v>
      </c>
      <c r="C328" s="192" t="s">
        <v>67</v>
      </c>
      <c r="D328" s="160">
        <v>9</v>
      </c>
      <c r="E328" s="160">
        <v>4</v>
      </c>
      <c r="F328" s="33"/>
      <c r="G328" s="33"/>
      <c r="H328" s="160" t="s">
        <v>10</v>
      </c>
      <c r="I328" s="160">
        <v>1058</v>
      </c>
      <c r="J328" s="160">
        <v>0</v>
      </c>
      <c r="K328" s="160">
        <v>5</v>
      </c>
      <c r="L328" s="160">
        <v>1</v>
      </c>
      <c r="M328" s="160">
        <v>0</v>
      </c>
      <c r="N328" s="179">
        <v>1</v>
      </c>
      <c r="O328" s="33" t="s">
        <v>47</v>
      </c>
      <c r="P328" s="58">
        <f>Cal_012618_12mm!$Q$3</f>
        <v>1.9020155646116339</v>
      </c>
      <c r="Q328" s="58">
        <f>Cal_012618_12mm!$R$3</f>
        <v>0.48423689193917907</v>
      </c>
      <c r="R328" s="163">
        <v>335.3</v>
      </c>
      <c r="S328" s="163">
        <v>212.6</v>
      </c>
      <c r="T328" s="160">
        <v>0.78400000000000003</v>
      </c>
      <c r="U328" s="164">
        <f t="shared" si="45"/>
        <v>334.51600000000002</v>
      </c>
      <c r="V328" s="164">
        <f t="shared" si="46"/>
        <v>211.816</v>
      </c>
      <c r="W328" s="447">
        <f t="shared" si="47"/>
        <v>0.59208874790082466</v>
      </c>
      <c r="X328" s="447">
        <f t="shared" si="48"/>
        <v>0.32987753540365145</v>
      </c>
      <c r="Y328" s="33">
        <v>20180126</v>
      </c>
      <c r="Z328" s="54" t="s">
        <v>139</v>
      </c>
      <c r="AA328" s="29"/>
      <c r="AB328" s="29"/>
      <c r="AC328" s="57"/>
      <c r="AD328" s="646"/>
      <c r="AE328" s="689" t="s">
        <v>1250</v>
      </c>
      <c r="AF328" s="672">
        <v>1</v>
      </c>
      <c r="AG328" s="170">
        <v>0</v>
      </c>
      <c r="AH328" s="389" t="s">
        <v>912</v>
      </c>
      <c r="AI328" s="389"/>
      <c r="AK328" s="25"/>
    </row>
    <row r="329" spans="1:37" s="63" customFormat="1" x14ac:dyDescent="0.2">
      <c r="A329" s="55" t="s">
        <v>79</v>
      </c>
      <c r="B329" s="57">
        <v>20171101</v>
      </c>
      <c r="C329" s="192" t="s">
        <v>67</v>
      </c>
      <c r="D329" s="160">
        <v>9</v>
      </c>
      <c r="E329" s="160">
        <v>6</v>
      </c>
      <c r="F329" s="33"/>
      <c r="G329" s="33"/>
      <c r="H329" s="160" t="s">
        <v>10</v>
      </c>
      <c r="I329" s="160">
        <v>1053</v>
      </c>
      <c r="J329" s="160">
        <v>0</v>
      </c>
      <c r="K329" s="160">
        <v>10</v>
      </c>
      <c r="L329" s="160">
        <v>1</v>
      </c>
      <c r="M329" s="160">
        <v>0</v>
      </c>
      <c r="N329" s="179">
        <v>1</v>
      </c>
      <c r="O329" s="33" t="s">
        <v>47</v>
      </c>
      <c r="P329" s="58">
        <f>Cal_012618_12mm!$Q$3</f>
        <v>1.9020155646116339</v>
      </c>
      <c r="Q329" s="58">
        <f>Cal_012618_12mm!$R$3</f>
        <v>0.48423689193917907</v>
      </c>
      <c r="R329" s="163">
        <v>332</v>
      </c>
      <c r="S329" s="163">
        <v>200.8</v>
      </c>
      <c r="T329" s="160">
        <v>0.78400000000000003</v>
      </c>
      <c r="U329" s="164">
        <f t="shared" si="45"/>
        <v>331.21600000000001</v>
      </c>
      <c r="V329" s="164">
        <f t="shared" si="46"/>
        <v>200.01600000000002</v>
      </c>
      <c r="W329" s="447">
        <f t="shared" si="47"/>
        <v>1.2722233794795061</v>
      </c>
      <c r="X329" s="447">
        <f t="shared" si="48"/>
        <v>0.47725389975300031</v>
      </c>
      <c r="Y329" s="33">
        <v>20180126</v>
      </c>
      <c r="Z329" s="54" t="s">
        <v>139</v>
      </c>
      <c r="AA329" s="29"/>
      <c r="AB329" s="29"/>
      <c r="AC329" s="57"/>
      <c r="AD329" s="646"/>
      <c r="AE329" s="689" t="s">
        <v>1250</v>
      </c>
      <c r="AF329" s="672">
        <v>1</v>
      </c>
      <c r="AG329" s="170">
        <v>0</v>
      </c>
      <c r="AH329" s="389" t="s">
        <v>913</v>
      </c>
      <c r="AI329" s="389"/>
      <c r="AK329" s="25"/>
    </row>
    <row r="330" spans="1:37" s="63" customFormat="1" x14ac:dyDescent="0.2">
      <c r="A330" s="55" t="s">
        <v>79</v>
      </c>
      <c r="B330" s="57">
        <v>20171101</v>
      </c>
      <c r="C330" s="192" t="s">
        <v>67</v>
      </c>
      <c r="D330" s="160">
        <v>9</v>
      </c>
      <c r="E330" s="160">
        <v>7</v>
      </c>
      <c r="F330" s="33"/>
      <c r="G330" s="33"/>
      <c r="H330" s="160" t="s">
        <v>10</v>
      </c>
      <c r="I330" s="160">
        <v>1057</v>
      </c>
      <c r="J330" s="160">
        <v>0</v>
      </c>
      <c r="K330" s="160">
        <v>5</v>
      </c>
      <c r="L330" s="160">
        <v>1</v>
      </c>
      <c r="M330" s="160">
        <v>0</v>
      </c>
      <c r="N330" s="179">
        <v>1</v>
      </c>
      <c r="O330" s="33" t="s">
        <v>47</v>
      </c>
      <c r="P330" s="58">
        <f>Cal_012618_12mm!$Q$3</f>
        <v>1.9020155646116339</v>
      </c>
      <c r="Q330" s="58">
        <f>Cal_012618_12mm!$R$3</f>
        <v>0.48423689193917907</v>
      </c>
      <c r="R330" s="163">
        <v>678</v>
      </c>
      <c r="S330" s="163">
        <v>408.3</v>
      </c>
      <c r="T330" s="160">
        <v>0.78400000000000003</v>
      </c>
      <c r="U330" s="164">
        <f t="shared" si="45"/>
        <v>677.21600000000001</v>
      </c>
      <c r="V330" s="164">
        <f t="shared" si="46"/>
        <v>407.51600000000002</v>
      </c>
      <c r="W330" s="447">
        <f t="shared" si="47"/>
        <v>1.3026683811402526</v>
      </c>
      <c r="X330" s="447">
        <f t="shared" si="48"/>
        <v>0.47279460078682911</v>
      </c>
      <c r="Y330" s="33">
        <v>20180126</v>
      </c>
      <c r="Z330" s="54" t="s">
        <v>139</v>
      </c>
      <c r="AA330" s="29"/>
      <c r="AB330" s="29"/>
      <c r="AC330" s="57"/>
      <c r="AD330" s="646"/>
      <c r="AE330" s="689" t="s">
        <v>1250</v>
      </c>
      <c r="AF330" s="672">
        <v>1</v>
      </c>
      <c r="AG330" s="170">
        <v>0</v>
      </c>
      <c r="AH330" s="389" t="s">
        <v>914</v>
      </c>
      <c r="AI330" s="389"/>
      <c r="AK330" s="25"/>
    </row>
    <row r="331" spans="1:37" s="63" customFormat="1" x14ac:dyDescent="0.2">
      <c r="A331" s="55" t="s">
        <v>79</v>
      </c>
      <c r="B331" s="57">
        <v>20171101</v>
      </c>
      <c r="C331" s="192" t="s">
        <v>67</v>
      </c>
      <c r="D331" s="160">
        <v>9</v>
      </c>
      <c r="E331" s="160">
        <v>9</v>
      </c>
      <c r="F331" s="33"/>
      <c r="G331" s="33"/>
      <c r="H331" s="160" t="s">
        <v>10</v>
      </c>
      <c r="I331" s="160">
        <v>1057</v>
      </c>
      <c r="J331" s="160">
        <v>0</v>
      </c>
      <c r="K331" s="160">
        <v>10</v>
      </c>
      <c r="L331" s="160">
        <v>1</v>
      </c>
      <c r="M331" s="160">
        <v>0</v>
      </c>
      <c r="N331" s="179">
        <v>1</v>
      </c>
      <c r="O331" s="33" t="s">
        <v>47</v>
      </c>
      <c r="P331" s="58">
        <f>Cal_012618_12mm!$Q$3</f>
        <v>1.9020155646116339</v>
      </c>
      <c r="Q331" s="58">
        <f>Cal_012618_12mm!$R$3</f>
        <v>0.48423689193917907</v>
      </c>
      <c r="R331" s="163">
        <v>364.8</v>
      </c>
      <c r="S331" s="163">
        <v>221.2</v>
      </c>
      <c r="T331" s="160">
        <v>0.87932999999999995</v>
      </c>
      <c r="U331" s="164">
        <f t="shared" si="45"/>
        <v>363.92067000000003</v>
      </c>
      <c r="V331" s="164">
        <f t="shared" si="46"/>
        <v>220.32066999999998</v>
      </c>
      <c r="W331" s="447">
        <f t="shared" si="47"/>
        <v>1.3871945089487605</v>
      </c>
      <c r="X331" s="447">
        <f t="shared" si="48"/>
        <v>0.53258873263376638</v>
      </c>
      <c r="Y331" s="33">
        <v>20180126</v>
      </c>
      <c r="Z331" s="54" t="s">
        <v>887</v>
      </c>
      <c r="AA331" s="29"/>
      <c r="AB331" s="29"/>
      <c r="AC331" s="57"/>
      <c r="AD331" s="646"/>
      <c r="AE331" s="689" t="s">
        <v>1250</v>
      </c>
      <c r="AF331" s="672">
        <v>1</v>
      </c>
      <c r="AG331" s="170">
        <v>0</v>
      </c>
      <c r="AH331" s="389" t="s">
        <v>915</v>
      </c>
      <c r="AI331" s="389"/>
      <c r="AK331" s="25"/>
    </row>
    <row r="332" spans="1:37" s="63" customFormat="1" ht="13.5" thickBot="1" x14ac:dyDescent="0.25">
      <c r="A332" s="55" t="s">
        <v>79</v>
      </c>
      <c r="B332" s="57">
        <v>20171101</v>
      </c>
      <c r="C332" s="192" t="s">
        <v>67</v>
      </c>
      <c r="D332" s="160">
        <v>9</v>
      </c>
      <c r="E332" s="160">
        <v>10</v>
      </c>
      <c r="F332" s="33"/>
      <c r="G332" s="33"/>
      <c r="H332" s="160" t="s">
        <v>10</v>
      </c>
      <c r="I332" s="160">
        <v>1055</v>
      </c>
      <c r="J332" s="160">
        <v>0</v>
      </c>
      <c r="K332" s="160">
        <v>10</v>
      </c>
      <c r="L332" s="160">
        <v>1</v>
      </c>
      <c r="M332" s="160">
        <v>0</v>
      </c>
      <c r="N332" s="179">
        <v>1</v>
      </c>
      <c r="O332" s="33" t="s">
        <v>47</v>
      </c>
      <c r="P332" s="58">
        <f>Cal_012618_12mm!$Q$3</f>
        <v>1.9020155646116339</v>
      </c>
      <c r="Q332" s="58">
        <f>Cal_012618_12mm!$R$3</f>
        <v>0.48423689193917907</v>
      </c>
      <c r="R332" s="163">
        <v>397.2</v>
      </c>
      <c r="S332" s="163">
        <v>242.2</v>
      </c>
      <c r="T332" s="160">
        <v>0.87932999999999995</v>
      </c>
      <c r="U332" s="164">
        <f t="shared" si="45"/>
        <v>396.32067000000001</v>
      </c>
      <c r="V332" s="164">
        <f t="shared" si="46"/>
        <v>241.32066999999998</v>
      </c>
      <c r="W332" s="447">
        <f t="shared" si="47"/>
        <v>1.5001584996080486</v>
      </c>
      <c r="X332" s="447">
        <f t="shared" si="48"/>
        <v>0.60659635204361195</v>
      </c>
      <c r="Y332" s="33">
        <v>20180126</v>
      </c>
      <c r="Z332" s="54" t="s">
        <v>887</v>
      </c>
      <c r="AA332" s="29"/>
      <c r="AB332" s="29"/>
      <c r="AC332" s="57"/>
      <c r="AD332" s="646"/>
      <c r="AE332" s="689" t="s">
        <v>1250</v>
      </c>
      <c r="AF332" s="672">
        <v>1</v>
      </c>
      <c r="AG332" s="170">
        <v>0</v>
      </c>
      <c r="AH332" s="389" t="s">
        <v>916</v>
      </c>
      <c r="AI332" s="389"/>
      <c r="AK332" s="221"/>
    </row>
    <row r="333" spans="1:37" s="63" customFormat="1" x14ac:dyDescent="0.2">
      <c r="A333" s="55" t="s">
        <v>79</v>
      </c>
      <c r="B333" s="57">
        <v>20171101</v>
      </c>
      <c r="C333" s="192" t="s">
        <v>67</v>
      </c>
      <c r="D333" s="33">
        <v>9</v>
      </c>
      <c r="E333" s="162" t="s">
        <v>106</v>
      </c>
      <c r="F333" s="33"/>
      <c r="G333" s="33"/>
      <c r="H333" s="56" t="s">
        <v>10</v>
      </c>
      <c r="I333" s="57">
        <v>1052</v>
      </c>
      <c r="J333" s="57">
        <v>0</v>
      </c>
      <c r="K333" s="33">
        <v>10</v>
      </c>
      <c r="L333" s="33">
        <v>1</v>
      </c>
      <c r="M333" s="33">
        <v>0</v>
      </c>
      <c r="N333" s="56">
        <v>1</v>
      </c>
      <c r="O333" s="33" t="s">
        <v>47</v>
      </c>
      <c r="P333" s="58">
        <f>Cal_012618_12mm!$Q$3</f>
        <v>1.9020155646116339</v>
      </c>
      <c r="Q333" s="58">
        <f>Cal_012618_12mm!$R$3</f>
        <v>0.48423689193917907</v>
      </c>
      <c r="R333" s="59">
        <v>472.7</v>
      </c>
      <c r="S333" s="60">
        <v>285.10000000000002</v>
      </c>
      <c r="T333" s="61">
        <v>0.66032999999999997</v>
      </c>
      <c r="U333" s="164">
        <f t="shared" si="45"/>
        <v>472.03967</v>
      </c>
      <c r="V333" s="164">
        <f t="shared" si="46"/>
        <v>284.43967000000004</v>
      </c>
      <c r="W333" s="447">
        <f t="shared" si="47"/>
        <v>1.8208534890557198</v>
      </c>
      <c r="X333" s="447">
        <f t="shared" si="48"/>
        <v>0.66941610684901176</v>
      </c>
      <c r="Y333" s="33">
        <v>20180126</v>
      </c>
      <c r="Z333" s="29" t="s">
        <v>128</v>
      </c>
      <c r="AA333" s="29"/>
      <c r="AB333" s="29" t="s">
        <v>115</v>
      </c>
      <c r="AC333" s="57"/>
      <c r="AD333" s="646" t="s">
        <v>60</v>
      </c>
      <c r="AE333" s="689" t="s">
        <v>1250</v>
      </c>
      <c r="AF333" s="672">
        <v>1</v>
      </c>
      <c r="AG333" s="170">
        <v>0</v>
      </c>
      <c r="AH333" s="389" t="s">
        <v>104</v>
      </c>
      <c r="AI333" s="389"/>
    </row>
    <row r="334" spans="1:37" s="63" customFormat="1" x14ac:dyDescent="0.2">
      <c r="A334" s="55" t="s">
        <v>79</v>
      </c>
      <c r="B334" s="57">
        <v>20171101</v>
      </c>
      <c r="C334" s="192" t="s">
        <v>67</v>
      </c>
      <c r="D334" s="33">
        <v>9</v>
      </c>
      <c r="E334" s="162" t="s">
        <v>106</v>
      </c>
      <c r="F334" s="33"/>
      <c r="G334" s="33"/>
      <c r="H334" s="56" t="s">
        <v>11</v>
      </c>
      <c r="I334" s="57">
        <v>1057</v>
      </c>
      <c r="J334" s="57">
        <v>0</v>
      </c>
      <c r="K334" s="33">
        <v>10</v>
      </c>
      <c r="L334" s="33">
        <v>1</v>
      </c>
      <c r="M334" s="33">
        <v>0</v>
      </c>
      <c r="N334" s="56">
        <v>1</v>
      </c>
      <c r="O334" s="33" t="s">
        <v>47</v>
      </c>
      <c r="P334" s="58">
        <f>Cal_012618_12mm!$Q$3</f>
        <v>1.9020155646116339</v>
      </c>
      <c r="Q334" s="58">
        <f>Cal_012618_12mm!$R$3</f>
        <v>0.48423689193917907</v>
      </c>
      <c r="R334" s="59">
        <v>482.8</v>
      </c>
      <c r="S334" s="60">
        <v>291.60000000000002</v>
      </c>
      <c r="T334" s="61">
        <v>0.66032999999999997</v>
      </c>
      <c r="U334" s="164">
        <f t="shared" si="41"/>
        <v>482.13967000000002</v>
      </c>
      <c r="V334" s="164">
        <f t="shared" si="42"/>
        <v>290.93967000000004</v>
      </c>
      <c r="W334" s="447">
        <f t="shared" si="43"/>
        <v>1.8470166442270399</v>
      </c>
      <c r="X334" s="447">
        <f t="shared" si="44"/>
        <v>0.68811137066847927</v>
      </c>
      <c r="Y334" s="33">
        <v>20180126</v>
      </c>
      <c r="Z334" s="29" t="s">
        <v>128</v>
      </c>
      <c r="AA334" s="29"/>
      <c r="AB334" s="29" t="s">
        <v>115</v>
      </c>
      <c r="AC334" s="57"/>
      <c r="AD334" s="646" t="s">
        <v>60</v>
      </c>
      <c r="AE334" s="689" t="s">
        <v>1250</v>
      </c>
      <c r="AF334" s="672">
        <v>1</v>
      </c>
      <c r="AG334" s="170">
        <v>0</v>
      </c>
      <c r="AH334" s="389" t="s">
        <v>104</v>
      </c>
      <c r="AI334" s="389"/>
    </row>
    <row r="335" spans="1:37" s="63" customFormat="1" x14ac:dyDescent="0.2">
      <c r="A335" s="55" t="s">
        <v>79</v>
      </c>
      <c r="B335" s="57">
        <v>20171101</v>
      </c>
      <c r="C335" s="192" t="s">
        <v>67</v>
      </c>
      <c r="D335" s="33">
        <v>9</v>
      </c>
      <c r="E335" s="162" t="s">
        <v>106</v>
      </c>
      <c r="F335" s="33"/>
      <c r="G335" s="33"/>
      <c r="H335" s="56" t="s">
        <v>10</v>
      </c>
      <c r="I335" s="57">
        <v>1055</v>
      </c>
      <c r="J335" s="57">
        <v>10</v>
      </c>
      <c r="K335" s="33">
        <v>5</v>
      </c>
      <c r="L335" s="33">
        <v>1</v>
      </c>
      <c r="M335" s="33">
        <v>0</v>
      </c>
      <c r="N335" s="56">
        <v>1</v>
      </c>
      <c r="O335" s="33" t="s">
        <v>47</v>
      </c>
      <c r="P335" s="58">
        <f>Cal_012618_12mm!$Q$3</f>
        <v>1.9020155646116339</v>
      </c>
      <c r="Q335" s="58">
        <f>Cal_012618_12mm!$R$3</f>
        <v>0.48423689193917907</v>
      </c>
      <c r="R335" s="59">
        <v>567.29999999999995</v>
      </c>
      <c r="S335" s="60">
        <v>344.4</v>
      </c>
      <c r="T335" s="61">
        <v>0.66032999999999997</v>
      </c>
      <c r="U335" s="164">
        <f t="shared" si="41"/>
        <v>566.63966999999991</v>
      </c>
      <c r="V335" s="164">
        <f t="shared" si="42"/>
        <v>343.73966999999999</v>
      </c>
      <c r="W335" s="447">
        <f t="shared" si="43"/>
        <v>1.0786623534278512</v>
      </c>
      <c r="X335" s="447">
        <f t="shared" si="44"/>
        <v>0.42177939795142499</v>
      </c>
      <c r="Y335" s="33">
        <v>20180126</v>
      </c>
      <c r="Z335" s="29" t="s">
        <v>128</v>
      </c>
      <c r="AA335" s="29"/>
      <c r="AB335" s="29" t="s">
        <v>115</v>
      </c>
      <c r="AC335" s="57"/>
      <c r="AD335" s="646" t="s">
        <v>60</v>
      </c>
      <c r="AE335" s="689" t="s">
        <v>1250</v>
      </c>
      <c r="AF335" s="672">
        <v>1</v>
      </c>
      <c r="AG335" s="170">
        <v>0</v>
      </c>
      <c r="AH335" s="389" t="s">
        <v>104</v>
      </c>
      <c r="AI335" s="389"/>
    </row>
    <row r="336" spans="1:37" s="63" customFormat="1" x14ac:dyDescent="0.2">
      <c r="A336" s="55" t="s">
        <v>79</v>
      </c>
      <c r="B336" s="57">
        <v>20171101</v>
      </c>
      <c r="C336" s="192" t="s">
        <v>67</v>
      </c>
      <c r="D336" s="33">
        <v>9</v>
      </c>
      <c r="E336" s="162" t="s">
        <v>106</v>
      </c>
      <c r="F336" s="33"/>
      <c r="G336" s="33"/>
      <c r="H336" s="56" t="s">
        <v>11</v>
      </c>
      <c r="I336" s="57">
        <v>1057</v>
      </c>
      <c r="J336" s="57">
        <v>10</v>
      </c>
      <c r="K336" s="33">
        <v>5</v>
      </c>
      <c r="L336" s="33">
        <v>1</v>
      </c>
      <c r="M336" s="33">
        <v>0</v>
      </c>
      <c r="N336" s="56">
        <v>1</v>
      </c>
      <c r="O336" s="33" t="s">
        <v>47</v>
      </c>
      <c r="P336" s="58">
        <f>Cal_012618_12mm!$Q$3</f>
        <v>1.9020155646116339</v>
      </c>
      <c r="Q336" s="58">
        <f>Cal_012618_12mm!$R$3</f>
        <v>0.48423689193917907</v>
      </c>
      <c r="R336" s="60">
        <v>594.1</v>
      </c>
      <c r="S336" s="59">
        <v>370.8</v>
      </c>
      <c r="T336" s="61">
        <f>AVERAGE(0.571,0.648,0.579,0.684,0.694,0.623)</f>
        <v>0.63316666666666654</v>
      </c>
      <c r="U336" s="164">
        <f t="shared" si="41"/>
        <v>593.4668333333334</v>
      </c>
      <c r="V336" s="164">
        <f t="shared" si="42"/>
        <v>370.16683333333333</v>
      </c>
      <c r="W336" s="447">
        <f t="shared" si="43"/>
        <v>1.0785533908365539</v>
      </c>
      <c r="X336" s="447">
        <f t="shared" si="44"/>
        <v>0.53418699167727435</v>
      </c>
      <c r="Y336" s="33">
        <v>20180126</v>
      </c>
      <c r="Z336" s="29" t="s">
        <v>97</v>
      </c>
      <c r="AA336" s="29"/>
      <c r="AB336" s="29" t="s">
        <v>115</v>
      </c>
      <c r="AC336" s="57"/>
      <c r="AD336" s="646" t="s">
        <v>60</v>
      </c>
      <c r="AE336" s="689" t="s">
        <v>1250</v>
      </c>
      <c r="AF336" s="672">
        <v>1</v>
      </c>
      <c r="AG336" s="170">
        <v>0</v>
      </c>
      <c r="AH336" s="389" t="s">
        <v>104</v>
      </c>
      <c r="AI336" s="389"/>
    </row>
    <row r="337" spans="1:35" s="310" customFormat="1" x14ac:dyDescent="0.2">
      <c r="A337" s="809" t="s">
        <v>79</v>
      </c>
      <c r="B337" s="810">
        <v>20171102</v>
      </c>
      <c r="C337" s="811"/>
      <c r="D337" s="812">
        <v>10</v>
      </c>
      <c r="E337" s="811" t="s">
        <v>115</v>
      </c>
      <c r="F337" s="812"/>
      <c r="G337" s="812"/>
      <c r="H337" s="813" t="s">
        <v>10</v>
      </c>
      <c r="I337" s="810">
        <v>1056</v>
      </c>
      <c r="J337" s="810">
        <v>0</v>
      </c>
      <c r="K337" s="812">
        <v>5</v>
      </c>
      <c r="L337" s="812">
        <v>1</v>
      </c>
      <c r="M337" s="812">
        <v>0</v>
      </c>
      <c r="N337" s="813">
        <v>1</v>
      </c>
      <c r="O337" s="812" t="s">
        <v>47</v>
      </c>
      <c r="P337" s="814">
        <f>Cal_012618_12mm!$Q$3</f>
        <v>1.9020155646116339</v>
      </c>
      <c r="Q337" s="814">
        <f>Cal_012618_12mm!$R$3</f>
        <v>0.48423689193917907</v>
      </c>
      <c r="R337" s="815">
        <v>246.1</v>
      </c>
      <c r="S337" s="816">
        <v>153</v>
      </c>
      <c r="T337" s="817">
        <v>0.66032999999999997</v>
      </c>
      <c r="U337" s="818">
        <f t="shared" si="41"/>
        <v>245.43967000000001</v>
      </c>
      <c r="V337" s="818">
        <f t="shared" si="42"/>
        <v>152.33967000000001</v>
      </c>
      <c r="W337" s="819">
        <f t="shared" si="43"/>
        <v>0.45010483232756693</v>
      </c>
      <c r="X337" s="819">
        <f t="shared" si="44"/>
        <v>0.21423613813743117</v>
      </c>
      <c r="Y337" s="812">
        <v>20180126</v>
      </c>
      <c r="Z337" s="820" t="s">
        <v>128</v>
      </c>
      <c r="AA337" s="820"/>
      <c r="AB337" s="820" t="s">
        <v>115</v>
      </c>
      <c r="AC337" s="810"/>
      <c r="AD337" s="821" t="s">
        <v>60</v>
      </c>
      <c r="AE337" s="746" t="s">
        <v>1250</v>
      </c>
      <c r="AF337" s="822">
        <v>4</v>
      </c>
      <c r="AG337" s="823">
        <v>0</v>
      </c>
      <c r="AH337" s="824" t="s">
        <v>2122</v>
      </c>
      <c r="AI337" s="824"/>
    </row>
    <row r="338" spans="1:35" s="40" customFormat="1" x14ac:dyDescent="0.2">
      <c r="A338" s="27" t="s">
        <v>79</v>
      </c>
      <c r="B338" s="10">
        <v>20171102</v>
      </c>
      <c r="C338" s="133"/>
      <c r="D338" s="9">
        <v>10</v>
      </c>
      <c r="E338" s="133" t="s">
        <v>107</v>
      </c>
      <c r="F338" s="9"/>
      <c r="G338" s="9"/>
      <c r="H338" s="30" t="s">
        <v>10</v>
      </c>
      <c r="I338" s="10">
        <v>1056</v>
      </c>
      <c r="J338" s="10">
        <v>0</v>
      </c>
      <c r="K338" s="9">
        <v>5</v>
      </c>
      <c r="L338" s="9">
        <v>1</v>
      </c>
      <c r="M338" s="9">
        <v>0</v>
      </c>
      <c r="N338" s="30">
        <v>1</v>
      </c>
      <c r="O338" s="9" t="s">
        <v>47</v>
      </c>
      <c r="P338" s="17">
        <f>Cal_012618_12mm!$Q$3</f>
        <v>1.9020155646116339</v>
      </c>
      <c r="Q338" s="17">
        <f>Cal_012618_12mm!$R$3</f>
        <v>0.48423689193917907</v>
      </c>
      <c r="R338" s="31">
        <v>527.6</v>
      </c>
      <c r="S338" s="13">
        <v>337.3</v>
      </c>
      <c r="T338" s="32">
        <f>AVERAGE(0.571,0.648,0.579,0.684,0.694,0.623)</f>
        <v>0.63316666666666654</v>
      </c>
      <c r="U338" s="78">
        <f t="shared" si="41"/>
        <v>526.9668333333334</v>
      </c>
      <c r="V338" s="78">
        <f t="shared" si="42"/>
        <v>336.66683333333333</v>
      </c>
      <c r="W338" s="438">
        <f t="shared" si="43"/>
        <v>0.9200316819756823</v>
      </c>
      <c r="X338" s="438">
        <f t="shared" si="44"/>
        <v>0.5481451283065274</v>
      </c>
      <c r="Y338" s="33">
        <v>20180126</v>
      </c>
      <c r="Z338" s="29" t="s">
        <v>97</v>
      </c>
      <c r="AA338" s="33"/>
      <c r="AB338" s="54" t="s">
        <v>115</v>
      </c>
      <c r="AC338" s="10"/>
      <c r="AD338" s="645" t="s">
        <v>60</v>
      </c>
      <c r="AE338" s="689" t="s">
        <v>1250</v>
      </c>
      <c r="AF338" s="671">
        <v>1</v>
      </c>
      <c r="AG338" s="169">
        <v>0</v>
      </c>
      <c r="AH338" s="388" t="s">
        <v>108</v>
      </c>
      <c r="AI338" s="388"/>
    </row>
    <row r="339" spans="1:35" s="40" customFormat="1" x14ac:dyDescent="0.2">
      <c r="A339" s="27" t="s">
        <v>79</v>
      </c>
      <c r="B339" s="10">
        <v>20171102</v>
      </c>
      <c r="C339" s="133"/>
      <c r="D339" s="9">
        <v>10</v>
      </c>
      <c r="E339" s="133" t="s">
        <v>107</v>
      </c>
      <c r="F339" s="9"/>
      <c r="G339" s="9"/>
      <c r="H339" s="30" t="s">
        <v>11</v>
      </c>
      <c r="I339" s="10">
        <v>1056</v>
      </c>
      <c r="J339" s="10">
        <v>0</v>
      </c>
      <c r="K339" s="9">
        <v>5</v>
      </c>
      <c r="L339" s="9">
        <v>1</v>
      </c>
      <c r="M339" s="9">
        <v>0</v>
      </c>
      <c r="N339" s="30">
        <v>1</v>
      </c>
      <c r="O339" s="9" t="s">
        <v>47</v>
      </c>
      <c r="P339" s="17">
        <f>Cal_012618_12mm!$Q$3</f>
        <v>1.9020155646116339</v>
      </c>
      <c r="Q339" s="17">
        <f>Cal_012618_12mm!$R$3</f>
        <v>0.48423689193917907</v>
      </c>
      <c r="R339" s="13">
        <v>504.1</v>
      </c>
      <c r="S339" s="31">
        <v>324.2</v>
      </c>
      <c r="T339" s="32">
        <v>0.78400000000000003</v>
      </c>
      <c r="U339" s="78">
        <f t="shared" si="41"/>
        <v>503.31600000000003</v>
      </c>
      <c r="V339" s="78">
        <f t="shared" si="42"/>
        <v>323.416</v>
      </c>
      <c r="W339" s="438">
        <f t="shared" si="43"/>
        <v>0.86975144291868212</v>
      </c>
      <c r="X339" s="438">
        <f t="shared" si="44"/>
        <v>0.54063955572210387</v>
      </c>
      <c r="Y339" s="33">
        <v>20180126</v>
      </c>
      <c r="Z339" s="29" t="s">
        <v>121</v>
      </c>
      <c r="AA339" s="29"/>
      <c r="AB339" s="54" t="s">
        <v>115</v>
      </c>
      <c r="AC339" s="10"/>
      <c r="AD339" s="645" t="s">
        <v>60</v>
      </c>
      <c r="AE339" s="689" t="s">
        <v>1250</v>
      </c>
      <c r="AF339" s="671">
        <v>1</v>
      </c>
      <c r="AG339" s="169">
        <v>0</v>
      </c>
      <c r="AH339" s="388" t="s">
        <v>108</v>
      </c>
      <c r="AI339" s="388"/>
    </row>
    <row r="340" spans="1:35" s="40" customFormat="1" x14ac:dyDescent="0.2">
      <c r="A340" s="27" t="s">
        <v>79</v>
      </c>
      <c r="B340" s="10">
        <v>20171102</v>
      </c>
      <c r="C340" s="133"/>
      <c r="D340" s="9">
        <v>10</v>
      </c>
      <c r="E340" s="133" t="s">
        <v>105</v>
      </c>
      <c r="F340" s="9"/>
      <c r="G340" s="9"/>
      <c r="H340" s="30" t="s">
        <v>10</v>
      </c>
      <c r="I340" s="10">
        <v>1057</v>
      </c>
      <c r="J340" s="10">
        <v>0</v>
      </c>
      <c r="K340" s="9">
        <v>5</v>
      </c>
      <c r="L340" s="9">
        <v>1</v>
      </c>
      <c r="M340" s="9">
        <v>0</v>
      </c>
      <c r="N340" s="30">
        <v>1</v>
      </c>
      <c r="O340" s="9" t="s">
        <v>47</v>
      </c>
      <c r="P340" s="17">
        <f>Cal_012618_12mm!$Q$3</f>
        <v>1.9020155646116339</v>
      </c>
      <c r="Q340" s="17">
        <f>Cal_012618_12mm!$R$3</f>
        <v>0.48423689193917907</v>
      </c>
      <c r="R340" s="13">
        <v>445</v>
      </c>
      <c r="S340" s="31">
        <v>291.7</v>
      </c>
      <c r="T340" s="32">
        <v>0.66032999999999997</v>
      </c>
      <c r="U340" s="78">
        <f t="shared" si="41"/>
        <v>444.33967000000001</v>
      </c>
      <c r="V340" s="78">
        <f t="shared" si="42"/>
        <v>291.03967</v>
      </c>
      <c r="W340" s="438">
        <f t="shared" si="43"/>
        <v>0.74044887960252426</v>
      </c>
      <c r="X340" s="438">
        <f t="shared" si="44"/>
        <v>0.52755080717609049</v>
      </c>
      <c r="Y340" s="33">
        <v>20180126</v>
      </c>
      <c r="Z340" s="29" t="s">
        <v>128</v>
      </c>
      <c r="AA340" s="29"/>
      <c r="AB340" s="54" t="s">
        <v>115</v>
      </c>
      <c r="AC340" s="10"/>
      <c r="AD340" s="645" t="s">
        <v>60</v>
      </c>
      <c r="AE340" s="689" t="s">
        <v>1250</v>
      </c>
      <c r="AF340" s="671">
        <v>1</v>
      </c>
      <c r="AG340" s="169">
        <v>0</v>
      </c>
      <c r="AH340" s="388" t="s">
        <v>103</v>
      </c>
      <c r="AI340" s="388"/>
    </row>
    <row r="341" spans="1:35" s="40" customFormat="1" x14ac:dyDescent="0.2">
      <c r="A341" s="27" t="s">
        <v>79</v>
      </c>
      <c r="B341" s="10">
        <v>20171102</v>
      </c>
      <c r="C341" s="133"/>
      <c r="D341" s="9">
        <v>10</v>
      </c>
      <c r="E341" s="133" t="s">
        <v>105</v>
      </c>
      <c r="F341" s="9"/>
      <c r="G341" s="9"/>
      <c r="H341" s="30" t="s">
        <v>11</v>
      </c>
      <c r="I341" s="10">
        <v>1065</v>
      </c>
      <c r="J341" s="10">
        <v>0</v>
      </c>
      <c r="K341" s="9">
        <v>5</v>
      </c>
      <c r="L341" s="9">
        <v>1</v>
      </c>
      <c r="M341" s="9">
        <v>0</v>
      </c>
      <c r="N341" s="30">
        <v>1</v>
      </c>
      <c r="O341" s="9" t="s">
        <v>47</v>
      </c>
      <c r="P341" s="17">
        <f>Cal_012618_12mm!$Q$3</f>
        <v>1.9020155646116339</v>
      </c>
      <c r="Q341" s="17">
        <f>Cal_012618_12mm!$R$3</f>
        <v>0.48423689193917907</v>
      </c>
      <c r="R341" s="13">
        <v>452.3</v>
      </c>
      <c r="S341" s="31">
        <v>291.8</v>
      </c>
      <c r="T341" s="32">
        <v>0.66032999999999997</v>
      </c>
      <c r="U341" s="78">
        <f t="shared" si="41"/>
        <v>451.63967000000002</v>
      </c>
      <c r="V341" s="78">
        <f t="shared" si="42"/>
        <v>291.13967000000002</v>
      </c>
      <c r="W341" s="438">
        <f t="shared" si="43"/>
        <v>0.76940205464904388</v>
      </c>
      <c r="X341" s="438">
        <f t="shared" si="44"/>
        <v>0.4895051584755658</v>
      </c>
      <c r="Y341" s="33">
        <v>20180126</v>
      </c>
      <c r="Z341" s="29" t="s">
        <v>128</v>
      </c>
      <c r="AA341" s="29"/>
      <c r="AB341" s="54" t="s">
        <v>115</v>
      </c>
      <c r="AC341" s="10"/>
      <c r="AD341" s="645" t="s">
        <v>60</v>
      </c>
      <c r="AE341" s="689" t="s">
        <v>1250</v>
      </c>
      <c r="AF341" s="671">
        <v>1</v>
      </c>
      <c r="AG341" s="169">
        <v>0</v>
      </c>
      <c r="AH341" s="388" t="s">
        <v>103</v>
      </c>
      <c r="AI341" s="388"/>
    </row>
    <row r="342" spans="1:35" s="40" customFormat="1" x14ac:dyDescent="0.2">
      <c r="A342" s="27" t="s">
        <v>79</v>
      </c>
      <c r="B342" s="10">
        <v>20171102</v>
      </c>
      <c r="C342" s="133"/>
      <c r="D342" s="9">
        <v>10</v>
      </c>
      <c r="E342" s="133" t="s">
        <v>81</v>
      </c>
      <c r="F342" s="9"/>
      <c r="G342" s="9"/>
      <c r="H342" s="30" t="s">
        <v>10</v>
      </c>
      <c r="I342" s="10">
        <v>1057</v>
      </c>
      <c r="J342" s="10">
        <v>0</v>
      </c>
      <c r="K342" s="9">
        <v>5</v>
      </c>
      <c r="L342" s="9">
        <v>1</v>
      </c>
      <c r="M342" s="9">
        <v>0</v>
      </c>
      <c r="N342" s="30">
        <v>1</v>
      </c>
      <c r="O342" s="9" t="s">
        <v>47</v>
      </c>
      <c r="P342" s="17">
        <f>Cal_012618_12mm!$Q$3</f>
        <v>1.9020155646116339</v>
      </c>
      <c r="Q342" s="17">
        <f>Cal_012618_12mm!$R$3</f>
        <v>0.48423689193917907</v>
      </c>
      <c r="R342" s="31">
        <v>489.1</v>
      </c>
      <c r="S342" s="13">
        <v>316.60000000000002</v>
      </c>
      <c r="T342" s="32">
        <f>AVERAGE(0.571,0.648,0.579,0.684,0.694,0.623)</f>
        <v>0.63316666666666654</v>
      </c>
      <c r="U342" s="78">
        <f t="shared" si="41"/>
        <v>488.46683333333334</v>
      </c>
      <c r="V342" s="78">
        <f t="shared" si="42"/>
        <v>315.96683333333334</v>
      </c>
      <c r="W342" s="438">
        <f t="shared" si="43"/>
        <v>0.83318611696957212</v>
      </c>
      <c r="X342" s="438">
        <f t="shared" si="44"/>
        <v>0.54341606822084321</v>
      </c>
      <c r="Y342" s="33">
        <v>20180126</v>
      </c>
      <c r="Z342" s="29" t="s">
        <v>97</v>
      </c>
      <c r="AA342" s="29"/>
      <c r="AB342" s="54" t="s">
        <v>115</v>
      </c>
      <c r="AC342" s="10"/>
      <c r="AD342" s="645" t="s">
        <v>60</v>
      </c>
      <c r="AE342" s="689" t="s">
        <v>1250</v>
      </c>
      <c r="AF342" s="671">
        <v>1</v>
      </c>
      <c r="AG342" s="169">
        <v>0</v>
      </c>
      <c r="AH342" s="388" t="s">
        <v>109</v>
      </c>
      <c r="AI342" s="388"/>
    </row>
    <row r="343" spans="1:35" s="40" customFormat="1" x14ac:dyDescent="0.2">
      <c r="A343" s="27" t="s">
        <v>79</v>
      </c>
      <c r="B343" s="10">
        <v>20171102</v>
      </c>
      <c r="C343" s="133"/>
      <c r="D343" s="9">
        <v>10</v>
      </c>
      <c r="E343" s="133" t="s">
        <v>81</v>
      </c>
      <c r="F343" s="9"/>
      <c r="G343" s="9"/>
      <c r="H343" s="30" t="s">
        <v>11</v>
      </c>
      <c r="I343" s="10">
        <v>1057</v>
      </c>
      <c r="J343" s="10">
        <v>0</v>
      </c>
      <c r="K343" s="9">
        <v>5</v>
      </c>
      <c r="L343" s="9">
        <v>1</v>
      </c>
      <c r="M343" s="9">
        <v>0</v>
      </c>
      <c r="N343" s="30">
        <v>1</v>
      </c>
      <c r="O343" s="9" t="s">
        <v>47</v>
      </c>
      <c r="P343" s="17">
        <f>Cal_012618_12mm!$Q$3</f>
        <v>1.9020155646116339</v>
      </c>
      <c r="Q343" s="17">
        <f>Cal_012618_12mm!$R$3</f>
        <v>0.48423689193917907</v>
      </c>
      <c r="R343" s="31">
        <v>490.7</v>
      </c>
      <c r="S343" s="13">
        <v>312.89999999999998</v>
      </c>
      <c r="T343" s="32">
        <v>0.63317000000000001</v>
      </c>
      <c r="U343" s="78">
        <f t="shared" si="41"/>
        <v>490.06682999999998</v>
      </c>
      <c r="V343" s="78">
        <f t="shared" si="42"/>
        <v>312.26682999999997</v>
      </c>
      <c r="W343" s="438">
        <f t="shared" si="43"/>
        <v>0.85878545853443455</v>
      </c>
      <c r="X343" s="438">
        <f t="shared" si="44"/>
        <v>0.50169657689170122</v>
      </c>
      <c r="Y343" s="33">
        <v>20180126</v>
      </c>
      <c r="Z343" s="29" t="s">
        <v>97</v>
      </c>
      <c r="AA343" s="29"/>
      <c r="AB343" s="54" t="s">
        <v>115</v>
      </c>
      <c r="AC343" s="10"/>
      <c r="AD343" s="645" t="s">
        <v>60</v>
      </c>
      <c r="AE343" s="689" t="s">
        <v>1250</v>
      </c>
      <c r="AF343" s="671">
        <v>1</v>
      </c>
      <c r="AG343" s="169">
        <v>0</v>
      </c>
      <c r="AH343" s="388" t="s">
        <v>109</v>
      </c>
      <c r="AI343" s="388"/>
    </row>
    <row r="344" spans="1:35" s="40" customFormat="1" x14ac:dyDescent="0.2">
      <c r="A344" s="27" t="s">
        <v>79</v>
      </c>
      <c r="B344" s="10">
        <v>20171102</v>
      </c>
      <c r="C344" s="133"/>
      <c r="D344" s="9">
        <v>10</v>
      </c>
      <c r="E344" s="133" t="s">
        <v>81</v>
      </c>
      <c r="F344" s="9"/>
      <c r="G344" s="9"/>
      <c r="H344" s="30" t="s">
        <v>10</v>
      </c>
      <c r="I344" s="10">
        <v>1052</v>
      </c>
      <c r="J344" s="10">
        <v>10</v>
      </c>
      <c r="K344" s="9">
        <v>5</v>
      </c>
      <c r="L344" s="9">
        <v>1</v>
      </c>
      <c r="M344" s="9">
        <v>0</v>
      </c>
      <c r="N344" s="30">
        <v>1</v>
      </c>
      <c r="O344" s="9" t="s">
        <v>47</v>
      </c>
      <c r="P344" s="17">
        <f>Cal_012618_12mm!$Q$3</f>
        <v>1.9020155646116339</v>
      </c>
      <c r="Q344" s="17">
        <f>Cal_012618_12mm!$R$3</f>
        <v>0.48423689193917907</v>
      </c>
      <c r="R344" s="31">
        <v>427.3</v>
      </c>
      <c r="S344" s="13">
        <v>272.60000000000002</v>
      </c>
      <c r="T344" s="32">
        <v>0.63317000000000001</v>
      </c>
      <c r="U344" s="78">
        <f t="shared" si="41"/>
        <v>426.66683</v>
      </c>
      <c r="V344" s="78">
        <f t="shared" si="42"/>
        <v>271.96683000000002</v>
      </c>
      <c r="W344" s="438">
        <f t="shared" si="43"/>
        <v>0.75076235276364578</v>
      </c>
      <c r="X344" s="438">
        <f t="shared" si="44"/>
        <v>0.43977258183881451</v>
      </c>
      <c r="Y344" s="33">
        <v>20180126</v>
      </c>
      <c r="Z344" s="29" t="s">
        <v>97</v>
      </c>
      <c r="AA344" s="29"/>
      <c r="AB344" s="54" t="s">
        <v>115</v>
      </c>
      <c r="AC344" s="10"/>
      <c r="AD344" s="645" t="s">
        <v>60</v>
      </c>
      <c r="AE344" s="689" t="s">
        <v>1250</v>
      </c>
      <c r="AF344" s="671">
        <v>1</v>
      </c>
      <c r="AG344" s="169">
        <v>0</v>
      </c>
      <c r="AH344" s="388" t="s">
        <v>109</v>
      </c>
      <c r="AI344" s="388"/>
    </row>
    <row r="345" spans="1:35" s="40" customFormat="1" x14ac:dyDescent="0.2">
      <c r="A345" s="27" t="s">
        <v>79</v>
      </c>
      <c r="B345" s="10">
        <v>20171102</v>
      </c>
      <c r="C345" s="133"/>
      <c r="D345" s="9">
        <v>10</v>
      </c>
      <c r="E345" s="133" t="s">
        <v>81</v>
      </c>
      <c r="F345" s="9"/>
      <c r="G345" s="9"/>
      <c r="H345" s="30" t="s">
        <v>11</v>
      </c>
      <c r="I345" s="10">
        <v>1057</v>
      </c>
      <c r="J345" s="10">
        <v>10</v>
      </c>
      <c r="K345" s="9">
        <v>5</v>
      </c>
      <c r="L345" s="9">
        <v>1</v>
      </c>
      <c r="M345" s="9">
        <v>0</v>
      </c>
      <c r="N345" s="30">
        <v>1</v>
      </c>
      <c r="O345" s="9" t="s">
        <v>47</v>
      </c>
      <c r="P345" s="17">
        <f>Cal_012618_12mm!$Q$3</f>
        <v>1.9020155646116339</v>
      </c>
      <c r="Q345" s="17">
        <f>Cal_012618_12mm!$R$3</f>
        <v>0.48423689193917907</v>
      </c>
      <c r="R345" s="31">
        <v>400.6</v>
      </c>
      <c r="S345" s="13">
        <v>256.89999999999998</v>
      </c>
      <c r="T345" s="32">
        <v>0.63317000000000001</v>
      </c>
      <c r="U345" s="78">
        <f t="shared" si="41"/>
        <v>399.96683000000002</v>
      </c>
      <c r="V345" s="78">
        <f t="shared" si="42"/>
        <v>256.26682999999997</v>
      </c>
      <c r="W345" s="438">
        <f t="shared" si="43"/>
        <v>0.69408026091900021</v>
      </c>
      <c r="X345" s="438">
        <f t="shared" si="44"/>
        <v>0.42242134922833258</v>
      </c>
      <c r="Y345" s="33">
        <v>20180126</v>
      </c>
      <c r="Z345" s="29" t="s">
        <v>97</v>
      </c>
      <c r="AA345" s="29"/>
      <c r="AB345" s="54" t="s">
        <v>115</v>
      </c>
      <c r="AC345" s="10"/>
      <c r="AD345" s="645" t="s">
        <v>60</v>
      </c>
      <c r="AE345" s="689" t="s">
        <v>1250</v>
      </c>
      <c r="AF345" s="671">
        <v>1</v>
      </c>
      <c r="AG345" s="169">
        <v>0</v>
      </c>
      <c r="AH345" s="388" t="s">
        <v>109</v>
      </c>
      <c r="AI345" s="388"/>
    </row>
    <row r="346" spans="1:35" s="41" customFormat="1" x14ac:dyDescent="0.2">
      <c r="A346" s="55" t="s">
        <v>79</v>
      </c>
      <c r="B346" s="57">
        <v>20171103</v>
      </c>
      <c r="C346" s="192" t="s">
        <v>493</v>
      </c>
      <c r="D346" s="33">
        <v>11</v>
      </c>
      <c r="E346" s="162" t="s">
        <v>110</v>
      </c>
      <c r="F346" s="33"/>
      <c r="G346" s="33"/>
      <c r="H346" s="56" t="s">
        <v>10</v>
      </c>
      <c r="I346" s="57">
        <v>1055</v>
      </c>
      <c r="J346" s="57">
        <v>0</v>
      </c>
      <c r="K346" s="33">
        <v>5</v>
      </c>
      <c r="L346" s="33">
        <v>1</v>
      </c>
      <c r="M346" s="33">
        <v>0</v>
      </c>
      <c r="N346" s="56">
        <v>1</v>
      </c>
      <c r="O346" s="33" t="s">
        <v>47</v>
      </c>
      <c r="P346" s="58">
        <f>Cal_012618_12mm!$Q$3</f>
        <v>1.9020155646116339</v>
      </c>
      <c r="Q346" s="58">
        <f>Cal_012618_12mm!$R$3</f>
        <v>0.48423689193917907</v>
      </c>
      <c r="R346" s="59">
        <v>104.9</v>
      </c>
      <c r="S346" s="60">
        <v>83.72</v>
      </c>
      <c r="T346" s="61">
        <v>0.66032999999999997</v>
      </c>
      <c r="U346" s="164">
        <f t="shared" si="41"/>
        <v>104.23967</v>
      </c>
      <c r="V346" s="164">
        <f t="shared" si="42"/>
        <v>83.059669999999997</v>
      </c>
      <c r="W346" s="438">
        <f t="shared" si="43"/>
        <v>0.10249470006999509</v>
      </c>
      <c r="X346" s="438">
        <f t="shared" si="44"/>
        <v>0.26006513110626905</v>
      </c>
      <c r="Y346" s="33">
        <v>20180126</v>
      </c>
      <c r="Z346" s="29" t="s">
        <v>128</v>
      </c>
      <c r="AA346" s="29"/>
      <c r="AB346" s="29" t="s">
        <v>115</v>
      </c>
      <c r="AC346" s="57"/>
      <c r="AD346" s="646" t="s">
        <v>60</v>
      </c>
      <c r="AE346" s="689" t="s">
        <v>1250</v>
      </c>
      <c r="AF346" s="672">
        <v>1</v>
      </c>
      <c r="AG346" s="170">
        <v>1</v>
      </c>
      <c r="AH346" s="389" t="s">
        <v>111</v>
      </c>
      <c r="AI346" s="389"/>
    </row>
    <row r="347" spans="1:35" s="41" customFormat="1" x14ac:dyDescent="0.2">
      <c r="A347" s="55" t="s">
        <v>79</v>
      </c>
      <c r="B347" s="57">
        <v>20171103</v>
      </c>
      <c r="C347" s="192" t="s">
        <v>493</v>
      </c>
      <c r="D347" s="33">
        <v>11</v>
      </c>
      <c r="E347" s="162" t="s">
        <v>110</v>
      </c>
      <c r="F347" s="33"/>
      <c r="G347" s="33"/>
      <c r="H347" s="56" t="s">
        <v>11</v>
      </c>
      <c r="I347" s="57">
        <v>1057</v>
      </c>
      <c r="J347" s="57">
        <v>0</v>
      </c>
      <c r="K347" s="33">
        <v>5</v>
      </c>
      <c r="L347" s="33">
        <v>1</v>
      </c>
      <c r="M347" s="33">
        <v>0</v>
      </c>
      <c r="N347" s="56">
        <v>1</v>
      </c>
      <c r="O347" s="33" t="s">
        <v>47</v>
      </c>
      <c r="P347" s="58">
        <f>Cal_012618_12mm!$Q$3</f>
        <v>1.9020155646116339</v>
      </c>
      <c r="Q347" s="58">
        <f>Cal_012618_12mm!$R$3</f>
        <v>0.48423689193917907</v>
      </c>
      <c r="R347" s="60">
        <v>116.9</v>
      </c>
      <c r="S347" s="59">
        <v>90.56</v>
      </c>
      <c r="T347" s="61">
        <v>0.63317000000000001</v>
      </c>
      <c r="U347" s="164">
        <f t="shared" si="41"/>
        <v>116.26683</v>
      </c>
      <c r="V347" s="164">
        <f t="shared" si="42"/>
        <v>89.926829999999995</v>
      </c>
      <c r="W347" s="438">
        <f t="shared" si="43"/>
        <v>0.12722389751291904</v>
      </c>
      <c r="X347" s="438">
        <f t="shared" si="44"/>
        <v>0.2645687136901988</v>
      </c>
      <c r="Y347" s="33">
        <v>20180126</v>
      </c>
      <c r="Z347" s="29" t="s">
        <v>97</v>
      </c>
      <c r="AA347" s="29"/>
      <c r="AB347" s="29" t="s">
        <v>115</v>
      </c>
      <c r="AC347" s="57"/>
      <c r="AD347" s="646" t="s">
        <v>60</v>
      </c>
      <c r="AE347" s="689" t="s">
        <v>1250</v>
      </c>
      <c r="AF347" s="672">
        <v>1</v>
      </c>
      <c r="AG347" s="170">
        <v>1</v>
      </c>
      <c r="AH347" s="389" t="s">
        <v>111</v>
      </c>
      <c r="AI347" s="389"/>
    </row>
    <row r="348" spans="1:35" s="41" customFormat="1" x14ac:dyDescent="0.2">
      <c r="A348" s="55" t="s">
        <v>79</v>
      </c>
      <c r="B348" s="57">
        <v>20171103</v>
      </c>
      <c r="C348" s="192" t="s">
        <v>493</v>
      </c>
      <c r="D348" s="33">
        <v>11</v>
      </c>
      <c r="E348" s="162" t="s">
        <v>83</v>
      </c>
      <c r="F348" s="33"/>
      <c r="G348" s="33"/>
      <c r="H348" s="56" t="s">
        <v>10</v>
      </c>
      <c r="I348" s="57">
        <v>1057</v>
      </c>
      <c r="J348" s="57">
        <v>0</v>
      </c>
      <c r="K348" s="33">
        <v>5</v>
      </c>
      <c r="L348" s="33">
        <v>1</v>
      </c>
      <c r="M348" s="33">
        <v>0</v>
      </c>
      <c r="N348" s="56">
        <v>1</v>
      </c>
      <c r="O348" s="33" t="s">
        <v>47</v>
      </c>
      <c r="P348" s="58">
        <f>Cal_012618_12mm!$Q$3</f>
        <v>1.9020155646116339</v>
      </c>
      <c r="Q348" s="58">
        <f>Cal_012618_12mm!$R$3</f>
        <v>0.48423689193917907</v>
      </c>
      <c r="R348" s="60">
        <v>466.7</v>
      </c>
      <c r="S348" s="59">
        <v>305.39999999999998</v>
      </c>
      <c r="T348" s="61">
        <v>0.63317000000000001</v>
      </c>
      <c r="U348" s="164">
        <f t="shared" si="41"/>
        <v>466.06682999999998</v>
      </c>
      <c r="V348" s="164">
        <f t="shared" si="42"/>
        <v>304.76682999999997</v>
      </c>
      <c r="W348" s="438">
        <f t="shared" si="43"/>
        <v>0.77908939517212761</v>
      </c>
      <c r="X348" s="438">
        <f t="shared" si="44"/>
        <v>0.54871669043988247</v>
      </c>
      <c r="Y348" s="33">
        <v>20180126</v>
      </c>
      <c r="Z348" s="29" t="s">
        <v>97</v>
      </c>
      <c r="AA348" s="29"/>
      <c r="AB348" s="29" t="s">
        <v>115</v>
      </c>
      <c r="AC348" s="57"/>
      <c r="AD348" s="646" t="s">
        <v>60</v>
      </c>
      <c r="AE348" s="689" t="s">
        <v>1250</v>
      </c>
      <c r="AF348" s="672">
        <v>1</v>
      </c>
      <c r="AG348" s="170">
        <v>0</v>
      </c>
      <c r="AH348" s="389" t="s">
        <v>112</v>
      </c>
      <c r="AI348" s="389"/>
    </row>
    <row r="349" spans="1:35" s="41" customFormat="1" x14ac:dyDescent="0.2">
      <c r="A349" s="55" t="s">
        <v>79</v>
      </c>
      <c r="B349" s="57">
        <v>20171103</v>
      </c>
      <c r="C349" s="192" t="s">
        <v>493</v>
      </c>
      <c r="D349" s="33">
        <v>11</v>
      </c>
      <c r="E349" s="162" t="s">
        <v>83</v>
      </c>
      <c r="F349" s="33"/>
      <c r="G349" s="33"/>
      <c r="H349" s="56" t="s">
        <v>11</v>
      </c>
      <c r="I349" s="57">
        <v>1065</v>
      </c>
      <c r="J349" s="57">
        <v>0</v>
      </c>
      <c r="K349" s="33">
        <v>5</v>
      </c>
      <c r="L349" s="33">
        <v>1</v>
      </c>
      <c r="M349" s="33">
        <v>0</v>
      </c>
      <c r="N349" s="56">
        <v>1</v>
      </c>
      <c r="O349" s="33" t="s">
        <v>47</v>
      </c>
      <c r="P349" s="58">
        <f>Cal_012618_12mm!$Q$3</f>
        <v>1.9020155646116339</v>
      </c>
      <c r="Q349" s="58">
        <f>Cal_012618_12mm!$R$3</f>
        <v>0.48423689193917907</v>
      </c>
      <c r="R349" s="59">
        <v>457.8</v>
      </c>
      <c r="S349" s="60">
        <v>295.7</v>
      </c>
      <c r="T349" s="61">
        <v>0.66032999999999997</v>
      </c>
      <c r="U349" s="164">
        <f t="shared" si="41"/>
        <v>457.13967000000002</v>
      </c>
      <c r="V349" s="164">
        <f t="shared" si="42"/>
        <v>295.03967</v>
      </c>
      <c r="W349" s="438">
        <f t="shared" si="43"/>
        <v>0.77707210628417467</v>
      </c>
      <c r="X349" s="438">
        <f t="shared" si="44"/>
        <v>0.49869896510882544</v>
      </c>
      <c r="Y349" s="33">
        <v>20180126</v>
      </c>
      <c r="Z349" s="29" t="s">
        <v>128</v>
      </c>
      <c r="AA349" s="29"/>
      <c r="AB349" s="29" t="s">
        <v>115</v>
      </c>
      <c r="AC349" s="57"/>
      <c r="AD349" s="646" t="s">
        <v>60</v>
      </c>
      <c r="AE349" s="689" t="s">
        <v>1250</v>
      </c>
      <c r="AF349" s="672">
        <v>1</v>
      </c>
      <c r="AG349" s="170">
        <v>0</v>
      </c>
      <c r="AH349" s="389" t="s">
        <v>112</v>
      </c>
      <c r="AI349" s="389"/>
    </row>
    <row r="350" spans="1:35" s="41" customFormat="1" x14ac:dyDescent="0.2">
      <c r="A350" s="55" t="s">
        <v>79</v>
      </c>
      <c r="B350" s="57">
        <v>20171103</v>
      </c>
      <c r="C350" s="192" t="s">
        <v>493</v>
      </c>
      <c r="D350" s="33">
        <v>11</v>
      </c>
      <c r="E350" s="162" t="s">
        <v>107</v>
      </c>
      <c r="F350" s="33"/>
      <c r="G350" s="33"/>
      <c r="H350" s="56" t="s">
        <v>10</v>
      </c>
      <c r="I350" s="57">
        <v>1057</v>
      </c>
      <c r="J350" s="57">
        <v>0</v>
      </c>
      <c r="K350" s="33">
        <v>5</v>
      </c>
      <c r="L350" s="33">
        <v>1</v>
      </c>
      <c r="M350" s="33">
        <v>0</v>
      </c>
      <c r="N350" s="56">
        <v>1</v>
      </c>
      <c r="O350" s="33" t="s">
        <v>47</v>
      </c>
      <c r="P350" s="58">
        <f>Cal_012618_12mm!$Q$3</f>
        <v>1.9020155646116339</v>
      </c>
      <c r="Q350" s="58">
        <f>Cal_012618_12mm!$R$3</f>
        <v>0.48423689193917907</v>
      </c>
      <c r="R350" s="59">
        <v>640.5</v>
      </c>
      <c r="S350" s="60">
        <v>403.9</v>
      </c>
      <c r="T350" s="61">
        <v>0.66032999999999997</v>
      </c>
      <c r="U350" s="164">
        <f t="shared" si="41"/>
        <v>639.83966999999996</v>
      </c>
      <c r="V350" s="164">
        <f t="shared" si="42"/>
        <v>403.23966999999999</v>
      </c>
      <c r="W350" s="438">
        <f t="shared" si="43"/>
        <v>1.1427932479710188</v>
      </c>
      <c r="X350" s="438">
        <f t="shared" si="44"/>
        <v>0.61403864802691122</v>
      </c>
      <c r="Y350" s="33">
        <v>20180126</v>
      </c>
      <c r="Z350" s="29" t="s">
        <v>128</v>
      </c>
      <c r="AA350" s="29"/>
      <c r="AB350" s="29" t="s">
        <v>115</v>
      </c>
      <c r="AC350" s="57"/>
      <c r="AD350" s="646" t="s">
        <v>60</v>
      </c>
      <c r="AE350" s="689" t="s">
        <v>1250</v>
      </c>
      <c r="AF350" s="672">
        <v>1</v>
      </c>
      <c r="AG350" s="170">
        <v>0</v>
      </c>
      <c r="AH350" s="389" t="s">
        <v>132</v>
      </c>
      <c r="AI350" s="389"/>
    </row>
    <row r="351" spans="1:35" s="41" customFormat="1" x14ac:dyDescent="0.2">
      <c r="A351" s="55" t="s">
        <v>79</v>
      </c>
      <c r="B351" s="57">
        <v>20171103</v>
      </c>
      <c r="C351" s="192" t="s">
        <v>493</v>
      </c>
      <c r="D351" s="33">
        <v>11</v>
      </c>
      <c r="E351" s="162">
        <v>7</v>
      </c>
      <c r="F351" s="33"/>
      <c r="G351" s="33"/>
      <c r="H351" s="56" t="s">
        <v>11</v>
      </c>
      <c r="I351" s="57">
        <v>1065</v>
      </c>
      <c r="J351" s="57">
        <v>0</v>
      </c>
      <c r="K351" s="33">
        <v>10</v>
      </c>
      <c r="L351" s="33">
        <v>1</v>
      </c>
      <c r="M351" s="33">
        <v>0</v>
      </c>
      <c r="N351" s="56">
        <v>1</v>
      </c>
      <c r="O351" s="33" t="s">
        <v>47</v>
      </c>
      <c r="P351" s="58">
        <f>Cal_012618_12mm!$Q$3</f>
        <v>1.9020155646116339</v>
      </c>
      <c r="Q351" s="58">
        <f>Cal_012618_12mm!$R$3</f>
        <v>0.48423689193917907</v>
      </c>
      <c r="R351" s="60">
        <v>347</v>
      </c>
      <c r="S351" s="59">
        <v>217.4</v>
      </c>
      <c r="T351" s="61">
        <v>0.63317000000000001</v>
      </c>
      <c r="U351" s="164">
        <f>(R351-T351)*(L351+M351)/L351</f>
        <v>346.36682999999999</v>
      </c>
      <c r="V351" s="164">
        <f>(S351-T351)*(L351+M351)/L351</f>
        <v>216.76683</v>
      </c>
      <c r="W351" s="438">
        <f>(Q351*P351/(P351-1)*(U351-V351)*(K351)/I351)/N351</f>
        <v>1.2425483648911662</v>
      </c>
      <c r="X351" s="438">
        <f>(Q351*P351/(P351-1)*(P351*V351-U351)*(K351)/I351)/N351</f>
        <v>0.63207989070283133</v>
      </c>
      <c r="Y351" s="33">
        <v>20180126</v>
      </c>
      <c r="Z351" s="29" t="s">
        <v>97</v>
      </c>
      <c r="AA351" s="29"/>
      <c r="AB351" s="29" t="s">
        <v>115</v>
      </c>
      <c r="AC351" s="57"/>
      <c r="AD351" s="646" t="s">
        <v>60</v>
      </c>
      <c r="AE351" s="689" t="s">
        <v>1250</v>
      </c>
      <c r="AF351" s="672">
        <v>1</v>
      </c>
      <c r="AG351" s="170">
        <v>1</v>
      </c>
      <c r="AH351" s="389" t="s">
        <v>714</v>
      </c>
      <c r="AI351" s="389"/>
    </row>
    <row r="352" spans="1:35" s="41" customFormat="1" x14ac:dyDescent="0.2">
      <c r="A352" s="55" t="s">
        <v>79</v>
      </c>
      <c r="B352" s="57">
        <v>20171103</v>
      </c>
      <c r="C352" s="192" t="s">
        <v>493</v>
      </c>
      <c r="D352" s="33">
        <v>11</v>
      </c>
      <c r="E352" s="162" t="s">
        <v>113</v>
      </c>
      <c r="F352" s="33"/>
      <c r="G352" s="33"/>
      <c r="H352" s="56" t="s">
        <v>10</v>
      </c>
      <c r="I352" s="65">
        <v>253</v>
      </c>
      <c r="J352" s="57">
        <v>0</v>
      </c>
      <c r="K352" s="33">
        <v>5</v>
      </c>
      <c r="L352" s="33">
        <v>1</v>
      </c>
      <c r="M352" s="33">
        <v>0</v>
      </c>
      <c r="N352" s="56">
        <v>1</v>
      </c>
      <c r="O352" s="33" t="s">
        <v>47</v>
      </c>
      <c r="P352" s="58">
        <f>Cal_012618_12mm!$Q$3</f>
        <v>1.9020155646116339</v>
      </c>
      <c r="Q352" s="58">
        <f>Cal_012618_12mm!$R$3</f>
        <v>0.48423689193917907</v>
      </c>
      <c r="R352" s="60">
        <v>282</v>
      </c>
      <c r="S352" s="59">
        <v>176.9</v>
      </c>
      <c r="T352" s="61">
        <v>0.63317000000000001</v>
      </c>
      <c r="U352" s="164">
        <f t="shared" si="41"/>
        <v>281.36682999999999</v>
      </c>
      <c r="V352" s="164">
        <f t="shared" si="42"/>
        <v>176.26683</v>
      </c>
      <c r="W352" s="438">
        <f t="shared" si="43"/>
        <v>2.1208507524644933</v>
      </c>
      <c r="X352" s="438">
        <f t="shared" si="44"/>
        <v>1.0875751754198493</v>
      </c>
      <c r="Y352" s="33">
        <v>20180126</v>
      </c>
      <c r="Z352" s="29" t="s">
        <v>97</v>
      </c>
      <c r="AA352" s="29"/>
      <c r="AB352" s="29" t="s">
        <v>115</v>
      </c>
      <c r="AC352" s="57"/>
      <c r="AD352" s="646" t="s">
        <v>60</v>
      </c>
      <c r="AE352" s="689" t="s">
        <v>1250</v>
      </c>
      <c r="AF352" s="672">
        <v>1</v>
      </c>
      <c r="AG352" s="170">
        <v>1</v>
      </c>
      <c r="AH352" s="389" t="s">
        <v>114</v>
      </c>
      <c r="AI352" s="389"/>
    </row>
    <row r="353" spans="1:35" s="41" customFormat="1" x14ac:dyDescent="0.2">
      <c r="A353" s="55" t="s">
        <v>79</v>
      </c>
      <c r="B353" s="57">
        <v>20171103</v>
      </c>
      <c r="C353" s="192" t="s">
        <v>493</v>
      </c>
      <c r="D353" s="33">
        <v>11</v>
      </c>
      <c r="E353" s="162" t="s">
        <v>113</v>
      </c>
      <c r="F353" s="33"/>
      <c r="G353" s="33"/>
      <c r="H353" s="56" t="s">
        <v>11</v>
      </c>
      <c r="I353" s="65">
        <v>253</v>
      </c>
      <c r="J353" s="57">
        <v>0</v>
      </c>
      <c r="K353" s="33">
        <v>5</v>
      </c>
      <c r="L353" s="33">
        <v>1</v>
      </c>
      <c r="M353" s="33">
        <v>0</v>
      </c>
      <c r="N353" s="56">
        <v>1</v>
      </c>
      <c r="O353" s="33" t="s">
        <v>47</v>
      </c>
      <c r="P353" s="58">
        <f>Cal_012618_12mm!$Q$3</f>
        <v>1.9020155646116339</v>
      </c>
      <c r="Q353" s="58">
        <f>Cal_012618_12mm!$R$3</f>
        <v>0.48423689193917907</v>
      </c>
      <c r="R353" s="59">
        <v>275.3</v>
      </c>
      <c r="S353" s="60">
        <v>170.1</v>
      </c>
      <c r="T353" s="61">
        <v>0.66032999999999997</v>
      </c>
      <c r="U353" s="164">
        <f t="shared" si="41"/>
        <v>274.63967000000002</v>
      </c>
      <c r="V353" s="164">
        <f t="shared" si="42"/>
        <v>169.43967000000001</v>
      </c>
      <c r="W353" s="438">
        <f t="shared" si="43"/>
        <v>2.1228686884801595</v>
      </c>
      <c r="X353" s="438">
        <f t="shared" si="44"/>
        <v>0.96128861122374321</v>
      </c>
      <c r="Y353" s="33">
        <v>20180126</v>
      </c>
      <c r="Z353" s="29" t="s">
        <v>128</v>
      </c>
      <c r="AA353" s="29"/>
      <c r="AB353" s="29" t="s">
        <v>115</v>
      </c>
      <c r="AC353" s="57"/>
      <c r="AD353" s="646" t="s">
        <v>60</v>
      </c>
      <c r="AE353" s="689" t="s">
        <v>1250</v>
      </c>
      <c r="AF353" s="672">
        <v>1</v>
      </c>
      <c r="AG353" s="170">
        <v>1</v>
      </c>
      <c r="AH353" s="389" t="s">
        <v>114</v>
      </c>
      <c r="AI353" s="389"/>
    </row>
    <row r="354" spans="1:35" s="41" customFormat="1" x14ac:dyDescent="0.2">
      <c r="A354" s="55" t="s">
        <v>79</v>
      </c>
      <c r="B354" s="57">
        <v>20171103</v>
      </c>
      <c r="C354" s="192" t="s">
        <v>493</v>
      </c>
      <c r="D354" s="33">
        <v>11</v>
      </c>
      <c r="E354" s="162" t="s">
        <v>113</v>
      </c>
      <c r="F354" s="33"/>
      <c r="G354" s="33"/>
      <c r="H354" s="56" t="s">
        <v>10</v>
      </c>
      <c r="I354" s="65">
        <v>253</v>
      </c>
      <c r="J354" s="57">
        <v>10</v>
      </c>
      <c r="K354" s="33">
        <v>5</v>
      </c>
      <c r="L354" s="33">
        <v>1</v>
      </c>
      <c r="M354" s="33">
        <v>0</v>
      </c>
      <c r="N354" s="56">
        <v>1</v>
      </c>
      <c r="O354" s="33" t="s">
        <v>47</v>
      </c>
      <c r="P354" s="58">
        <f>Cal_012618_12mm!$Q$3</f>
        <v>1.9020155646116339</v>
      </c>
      <c r="Q354" s="58">
        <f>Cal_012618_12mm!$R$3</f>
        <v>0.48423689193917907</v>
      </c>
      <c r="R354" s="60">
        <v>213.2</v>
      </c>
      <c r="S354" s="59">
        <v>131.9</v>
      </c>
      <c r="T354" s="61">
        <v>0.63317000000000001</v>
      </c>
      <c r="U354" s="164">
        <f t="shared" ref="U354:U367" si="49">(R354-T354)*(L354+M354)/L354</f>
        <v>212.56682999999998</v>
      </c>
      <c r="V354" s="164">
        <f t="shared" ref="V354:V367" si="50">(S354-T354)*(L354+M354)/L354</f>
        <v>131.26683</v>
      </c>
      <c r="W354" s="438">
        <f t="shared" ref="W354:W367" si="51">(Q354*P354/(P354-1)*(U354-V354)*(K354)/I354)/N354</f>
        <v>1.640581980736092</v>
      </c>
      <c r="X354" s="438">
        <f t="shared" ref="X354:X367" si="52">(Q354*P354/(P354-1)*(P354*V354-U354)*(K354)/I354)/N354</f>
        <v>0.74874958461393037</v>
      </c>
      <c r="Y354" s="33">
        <v>20180126</v>
      </c>
      <c r="Z354" s="29" t="s">
        <v>97</v>
      </c>
      <c r="AA354" s="29"/>
      <c r="AB354" s="29" t="s">
        <v>115</v>
      </c>
      <c r="AC354" s="57"/>
      <c r="AD354" s="646" t="s">
        <v>60</v>
      </c>
      <c r="AE354" s="689" t="s">
        <v>1250</v>
      </c>
      <c r="AF354" s="672">
        <v>1</v>
      </c>
      <c r="AG354" s="170">
        <v>1</v>
      </c>
      <c r="AH354" s="389" t="s">
        <v>114</v>
      </c>
      <c r="AI354" s="389"/>
    </row>
    <row r="355" spans="1:35" s="41" customFormat="1" x14ac:dyDescent="0.2">
      <c r="A355" s="55" t="s">
        <v>79</v>
      </c>
      <c r="B355" s="57">
        <v>20171103</v>
      </c>
      <c r="C355" s="192" t="s">
        <v>493</v>
      </c>
      <c r="D355" s="33">
        <v>11</v>
      </c>
      <c r="E355" s="162" t="s">
        <v>113</v>
      </c>
      <c r="F355" s="33"/>
      <c r="G355" s="33"/>
      <c r="H355" s="56" t="s">
        <v>11</v>
      </c>
      <c r="I355" s="65">
        <v>253</v>
      </c>
      <c r="J355" s="57">
        <v>10</v>
      </c>
      <c r="K355" s="33">
        <v>5</v>
      </c>
      <c r="L355" s="33">
        <v>1</v>
      </c>
      <c r="M355" s="33">
        <v>0</v>
      </c>
      <c r="N355" s="56">
        <v>1</v>
      </c>
      <c r="O355" s="33" t="s">
        <v>47</v>
      </c>
      <c r="P355" s="58">
        <f>Cal_012618_12mm!$Q$3</f>
        <v>1.9020155646116339</v>
      </c>
      <c r="Q355" s="58">
        <f>Cal_012618_12mm!$R$3</f>
        <v>0.48423689193917907</v>
      </c>
      <c r="R355" s="60">
        <v>219.9</v>
      </c>
      <c r="S355" s="59">
        <v>138.6</v>
      </c>
      <c r="T355" s="61">
        <v>0.63317000000000001</v>
      </c>
      <c r="U355" s="164">
        <f t="shared" si="49"/>
        <v>219.26683</v>
      </c>
      <c r="V355" s="164">
        <f t="shared" si="50"/>
        <v>137.96682999999999</v>
      </c>
      <c r="W355" s="438">
        <f t="shared" si="51"/>
        <v>1.6405819807360926</v>
      </c>
      <c r="X355" s="438">
        <f t="shared" si="52"/>
        <v>0.87070363414681795</v>
      </c>
      <c r="Y355" s="33">
        <v>20180126</v>
      </c>
      <c r="Z355" s="29" t="s">
        <v>97</v>
      </c>
      <c r="AA355" s="29"/>
      <c r="AB355" s="29" t="s">
        <v>115</v>
      </c>
      <c r="AC355" s="57"/>
      <c r="AD355" s="646" t="s">
        <v>60</v>
      </c>
      <c r="AE355" s="689" t="s">
        <v>1250</v>
      </c>
      <c r="AF355" s="672">
        <v>1</v>
      </c>
      <c r="AG355" s="170">
        <v>1</v>
      </c>
      <c r="AH355" s="389" t="s">
        <v>114</v>
      </c>
      <c r="AI355" s="389"/>
    </row>
    <row r="356" spans="1:35" s="40" customFormat="1" x14ac:dyDescent="0.2">
      <c r="A356" s="27" t="s">
        <v>79</v>
      </c>
      <c r="B356" s="10">
        <v>20171103</v>
      </c>
      <c r="C356" s="133"/>
      <c r="D356" s="9">
        <v>13</v>
      </c>
      <c r="E356" s="133" t="s">
        <v>115</v>
      </c>
      <c r="F356" s="9"/>
      <c r="G356" s="9"/>
      <c r="H356" s="30" t="s">
        <v>10</v>
      </c>
      <c r="I356" s="10">
        <v>1057</v>
      </c>
      <c r="J356" s="10">
        <v>0</v>
      </c>
      <c r="K356" s="9">
        <v>5</v>
      </c>
      <c r="L356" s="9">
        <v>1</v>
      </c>
      <c r="M356" s="9">
        <v>0</v>
      </c>
      <c r="N356" s="30">
        <v>1</v>
      </c>
      <c r="O356" s="9" t="s">
        <v>47</v>
      </c>
      <c r="P356" s="17">
        <f>Cal_012618_12mm!$Q$3</f>
        <v>1.9020155646116339</v>
      </c>
      <c r="Q356" s="17">
        <f>Cal_012618_12mm!$R$3</f>
        <v>0.48423689193917907</v>
      </c>
      <c r="R356" s="13">
        <v>81.680000000000007</v>
      </c>
      <c r="S356" s="31">
        <v>59.94</v>
      </c>
      <c r="T356" s="32">
        <v>0.78400000000000003</v>
      </c>
      <c r="U356" s="164">
        <f t="shared" si="49"/>
        <v>80.896000000000001</v>
      </c>
      <c r="V356" s="164">
        <f t="shared" si="50"/>
        <v>59.155999999999999</v>
      </c>
      <c r="W356" s="438">
        <f t="shared" si="51"/>
        <v>0.10500560106039709</v>
      </c>
      <c r="X356" s="438">
        <f t="shared" si="52"/>
        <v>0.15272486390018961</v>
      </c>
      <c r="Y356" s="33">
        <v>20180126</v>
      </c>
      <c r="Z356" s="29" t="s">
        <v>121</v>
      </c>
      <c r="AA356" s="29"/>
      <c r="AB356" s="54" t="s">
        <v>115</v>
      </c>
      <c r="AC356" s="10"/>
      <c r="AD356" s="645" t="s">
        <v>60</v>
      </c>
      <c r="AE356" s="689" t="s">
        <v>1250</v>
      </c>
      <c r="AF356" s="671">
        <v>1</v>
      </c>
      <c r="AG356" s="169">
        <v>0</v>
      </c>
      <c r="AH356" s="388" t="s">
        <v>116</v>
      </c>
      <c r="AI356" s="388"/>
    </row>
    <row r="357" spans="1:35" s="40" customFormat="1" x14ac:dyDescent="0.2">
      <c r="A357" s="27" t="s">
        <v>79</v>
      </c>
      <c r="B357" s="10">
        <v>20171103</v>
      </c>
      <c r="C357" s="133"/>
      <c r="D357" s="9">
        <v>13</v>
      </c>
      <c r="E357" s="133" t="s">
        <v>115</v>
      </c>
      <c r="F357" s="9"/>
      <c r="G357" s="9"/>
      <c r="H357" s="30" t="s">
        <v>11</v>
      </c>
      <c r="I357" s="10">
        <v>1065</v>
      </c>
      <c r="J357" s="10">
        <v>0</v>
      </c>
      <c r="K357" s="9">
        <v>5</v>
      </c>
      <c r="L357" s="9">
        <v>1</v>
      </c>
      <c r="M357" s="9">
        <v>0</v>
      </c>
      <c r="N357" s="30">
        <v>1</v>
      </c>
      <c r="O357" s="9" t="s">
        <v>47</v>
      </c>
      <c r="P357" s="17">
        <f>Cal_012618_12mm!$Q$3</f>
        <v>1.9020155646116339</v>
      </c>
      <c r="Q357" s="17">
        <f>Cal_012618_12mm!$R$3</f>
        <v>0.48423689193917907</v>
      </c>
      <c r="R357" s="31">
        <v>87.18</v>
      </c>
      <c r="S357" s="13">
        <v>64.25</v>
      </c>
      <c r="T357" s="32">
        <v>0.63317000000000001</v>
      </c>
      <c r="U357" s="164">
        <f t="shared" ref="U357:U361" si="53">(R357-T357)*(L357+M357)/L357</f>
        <v>86.54683</v>
      </c>
      <c r="V357" s="164">
        <f t="shared" ref="V357:V361" si="54">(S357-T357)*(L357+M357)/L357</f>
        <v>63.61683</v>
      </c>
      <c r="W357" s="438">
        <f t="shared" ref="W357:W361" si="55">(Q357*P357/(P357-1)*(U357-V357)*(K357)/I357)/N357</f>
        <v>0.10992142749596619</v>
      </c>
      <c r="X357" s="438">
        <f t="shared" ref="X357:X361" si="56">(Q357*P357/(P357-1)*(P357*V357-U357)*(K357)/I357)/N357</f>
        <v>0.1651619583000061</v>
      </c>
      <c r="Y357" s="33">
        <v>20180126</v>
      </c>
      <c r="Z357" s="29" t="s">
        <v>98</v>
      </c>
      <c r="AA357" s="29"/>
      <c r="AB357" s="54" t="s">
        <v>115</v>
      </c>
      <c r="AC357" s="10"/>
      <c r="AD357" s="645" t="s">
        <v>60</v>
      </c>
      <c r="AE357" s="689" t="s">
        <v>1250</v>
      </c>
      <c r="AF357" s="671">
        <v>1</v>
      </c>
      <c r="AG357" s="169">
        <v>0</v>
      </c>
      <c r="AH357" s="388" t="s">
        <v>116</v>
      </c>
      <c r="AI357" s="388"/>
    </row>
    <row r="358" spans="1:35" s="40" customFormat="1" x14ac:dyDescent="0.2">
      <c r="A358" s="27" t="s">
        <v>79</v>
      </c>
      <c r="B358" s="10">
        <v>20171103</v>
      </c>
      <c r="C358" s="133"/>
      <c r="D358" s="9">
        <v>13</v>
      </c>
      <c r="E358" s="133">
        <v>7</v>
      </c>
      <c r="F358" s="9"/>
      <c r="G358" s="9"/>
      <c r="H358" s="30" t="s">
        <v>10</v>
      </c>
      <c r="I358" s="10">
        <v>283</v>
      </c>
      <c r="J358" s="10">
        <v>0</v>
      </c>
      <c r="K358" s="9">
        <v>5</v>
      </c>
      <c r="L358" s="9">
        <v>1</v>
      </c>
      <c r="M358" s="9">
        <v>0</v>
      </c>
      <c r="N358" s="30">
        <v>1</v>
      </c>
      <c r="O358" s="9" t="s">
        <v>47</v>
      </c>
      <c r="P358" s="17">
        <f>Cal_012618_12mm!$Q$3</f>
        <v>1.9020155646116339</v>
      </c>
      <c r="Q358" s="17">
        <f>Cal_012618_12mm!$R$3</f>
        <v>0.48423689193917907</v>
      </c>
      <c r="R358" s="31">
        <v>324.8</v>
      </c>
      <c r="S358" s="13">
        <v>200.9</v>
      </c>
      <c r="T358" s="32">
        <v>0.63317000000000001</v>
      </c>
      <c r="U358" s="164">
        <f t="shared" si="53"/>
        <v>324.16683</v>
      </c>
      <c r="V358" s="164">
        <f t="shared" si="54"/>
        <v>200.26683</v>
      </c>
      <c r="W358" s="438">
        <f t="shared" si="55"/>
        <v>2.2351814453096575</v>
      </c>
      <c r="X358" s="438">
        <f t="shared" si="56"/>
        <v>1.0236697646056661</v>
      </c>
      <c r="Y358" s="33">
        <v>20180126</v>
      </c>
      <c r="Z358" s="29" t="s">
        <v>98</v>
      </c>
      <c r="AA358" s="29"/>
      <c r="AB358" s="54" t="s">
        <v>115</v>
      </c>
      <c r="AC358" s="10"/>
      <c r="AD358" s="645" t="s">
        <v>60</v>
      </c>
      <c r="AE358" s="689" t="s">
        <v>1250</v>
      </c>
      <c r="AF358" s="671">
        <v>1</v>
      </c>
      <c r="AG358" s="169">
        <v>0</v>
      </c>
      <c r="AH358" s="388" t="s">
        <v>117</v>
      </c>
      <c r="AI358" s="388"/>
    </row>
    <row r="359" spans="1:35" s="46" customFormat="1" x14ac:dyDescent="0.2">
      <c r="A359" s="448" t="s">
        <v>79</v>
      </c>
      <c r="B359" s="181">
        <v>20171103</v>
      </c>
      <c r="C359" s="137"/>
      <c r="D359" s="137">
        <v>13</v>
      </c>
      <c r="E359" s="137">
        <v>7</v>
      </c>
      <c r="F359" s="137"/>
      <c r="G359" s="137"/>
      <c r="H359" s="182" t="s">
        <v>11</v>
      </c>
      <c r="I359" s="181">
        <v>283</v>
      </c>
      <c r="J359" s="181">
        <v>0</v>
      </c>
      <c r="K359" s="137">
        <v>5</v>
      </c>
      <c r="L359" s="137">
        <v>1</v>
      </c>
      <c r="M359" s="137">
        <v>0</v>
      </c>
      <c r="N359" s="182">
        <v>1</v>
      </c>
      <c r="O359" s="137" t="s">
        <v>47</v>
      </c>
      <c r="P359" s="449">
        <f>Cal_012618_12mm!$Q$3</f>
        <v>1.9020155646116339</v>
      </c>
      <c r="Q359" s="449">
        <f>Cal_012618_12mm!$R$3</f>
        <v>0.48423689193917907</v>
      </c>
      <c r="R359" s="147">
        <v>282.39999999999998</v>
      </c>
      <c r="S359" s="450">
        <v>176.2</v>
      </c>
      <c r="T359" s="37">
        <v>0.66032999999999997</v>
      </c>
      <c r="U359" s="183">
        <f t="shared" si="53"/>
        <v>281.73966999999999</v>
      </c>
      <c r="V359" s="183">
        <f t="shared" si="54"/>
        <v>175.53967</v>
      </c>
      <c r="W359" s="451">
        <f t="shared" si="55"/>
        <v>1.9158698102654204</v>
      </c>
      <c r="X359" s="451">
        <f t="shared" si="56"/>
        <v>0.9406075503021607</v>
      </c>
      <c r="Y359" s="137">
        <v>20180126</v>
      </c>
      <c r="Z359" s="452" t="s">
        <v>128</v>
      </c>
      <c r="AA359" s="452"/>
      <c r="AB359" s="452" t="s">
        <v>115</v>
      </c>
      <c r="AC359" s="181"/>
      <c r="AD359" s="651" t="s">
        <v>60</v>
      </c>
      <c r="AE359" s="689" t="s">
        <v>1250</v>
      </c>
      <c r="AF359" s="678">
        <v>3</v>
      </c>
      <c r="AG359" s="184">
        <v>0</v>
      </c>
      <c r="AH359" s="453" t="s">
        <v>917</v>
      </c>
      <c r="AI359" s="453"/>
    </row>
    <row r="360" spans="1:35" s="40" customFormat="1" x14ac:dyDescent="0.2">
      <c r="A360" s="27" t="s">
        <v>79</v>
      </c>
      <c r="B360" s="10">
        <v>20171103</v>
      </c>
      <c r="C360" s="133"/>
      <c r="D360" s="9">
        <v>13</v>
      </c>
      <c r="E360" s="133" t="s">
        <v>81</v>
      </c>
      <c r="F360" s="9"/>
      <c r="G360" s="9"/>
      <c r="H360" s="30" t="s">
        <v>10</v>
      </c>
      <c r="I360" s="10">
        <v>535</v>
      </c>
      <c r="J360" s="10">
        <v>0</v>
      </c>
      <c r="K360" s="9">
        <v>5</v>
      </c>
      <c r="L360" s="9">
        <v>1</v>
      </c>
      <c r="M360" s="9">
        <v>0</v>
      </c>
      <c r="N360" s="30">
        <v>1</v>
      </c>
      <c r="O360" s="9" t="s">
        <v>47</v>
      </c>
      <c r="P360" s="17">
        <f>Cal_012618_12mm!$Q$3</f>
        <v>1.9020155646116339</v>
      </c>
      <c r="Q360" s="17">
        <f>Cal_012618_12mm!$R$3</f>
        <v>0.48423689193917907</v>
      </c>
      <c r="R360" s="31">
        <v>475.9</v>
      </c>
      <c r="S360" s="13">
        <v>293</v>
      </c>
      <c r="T360" s="32">
        <v>0.63317000000000001</v>
      </c>
      <c r="U360" s="164">
        <f t="shared" si="53"/>
        <v>475.26682999999997</v>
      </c>
      <c r="V360" s="164">
        <f t="shared" si="54"/>
        <v>292.36682999999999</v>
      </c>
      <c r="W360" s="438">
        <f t="shared" si="55"/>
        <v>1.7453713235159434</v>
      </c>
      <c r="X360" s="438">
        <f t="shared" si="56"/>
        <v>0.77124066518572199</v>
      </c>
      <c r="Y360" s="33">
        <v>20180126</v>
      </c>
      <c r="Z360" s="29" t="s">
        <v>98</v>
      </c>
      <c r="AA360" s="29"/>
      <c r="AB360" s="54" t="s">
        <v>115</v>
      </c>
      <c r="AC360" s="10"/>
      <c r="AD360" s="645" t="s">
        <v>60</v>
      </c>
      <c r="AE360" s="689" t="s">
        <v>1250</v>
      </c>
      <c r="AF360" s="671">
        <v>1</v>
      </c>
      <c r="AG360" s="169">
        <v>0</v>
      </c>
      <c r="AH360" s="388" t="s">
        <v>118</v>
      </c>
      <c r="AI360" s="388"/>
    </row>
    <row r="361" spans="1:35" s="40" customFormat="1" x14ac:dyDescent="0.2">
      <c r="A361" s="27" t="s">
        <v>79</v>
      </c>
      <c r="B361" s="10">
        <v>20171103</v>
      </c>
      <c r="C361" s="133"/>
      <c r="D361" s="9">
        <v>13</v>
      </c>
      <c r="E361" s="133" t="s">
        <v>81</v>
      </c>
      <c r="F361" s="9"/>
      <c r="G361" s="9"/>
      <c r="H361" s="30" t="s">
        <v>11</v>
      </c>
      <c r="I361" s="10">
        <v>540</v>
      </c>
      <c r="J361" s="10">
        <v>0</v>
      </c>
      <c r="K361" s="9">
        <v>5</v>
      </c>
      <c r="L361" s="9">
        <v>1</v>
      </c>
      <c r="M361" s="9">
        <v>0</v>
      </c>
      <c r="N361" s="30">
        <v>1</v>
      </c>
      <c r="O361" s="9" t="s">
        <v>47</v>
      </c>
      <c r="P361" s="17">
        <f>Cal_012618_12mm!$Q$3</f>
        <v>1.9020155646116339</v>
      </c>
      <c r="Q361" s="17">
        <f>Cal_012618_12mm!$R$3</f>
        <v>0.48423689193917907</v>
      </c>
      <c r="R361" s="31">
        <v>491.4</v>
      </c>
      <c r="S361" s="13">
        <v>303.60000000000002</v>
      </c>
      <c r="T361" s="32">
        <v>0.63317000000000001</v>
      </c>
      <c r="U361" s="164">
        <f t="shared" si="53"/>
        <v>490.76682999999997</v>
      </c>
      <c r="V361" s="164">
        <f t="shared" si="54"/>
        <v>302.96683000000002</v>
      </c>
      <c r="W361" s="438">
        <f t="shared" si="55"/>
        <v>1.775537057161547</v>
      </c>
      <c r="X361" s="438">
        <f t="shared" si="56"/>
        <v>0.80816997532557877</v>
      </c>
      <c r="Y361" s="33">
        <v>20180126</v>
      </c>
      <c r="Z361" s="29" t="s">
        <v>98</v>
      </c>
      <c r="AA361" s="29"/>
      <c r="AB361" s="54" t="s">
        <v>115</v>
      </c>
      <c r="AC361" s="10"/>
      <c r="AD361" s="645" t="s">
        <v>60</v>
      </c>
      <c r="AE361" s="689" t="s">
        <v>1250</v>
      </c>
      <c r="AF361" s="671">
        <v>1</v>
      </c>
      <c r="AG361" s="169">
        <v>0</v>
      </c>
      <c r="AH361" s="388" t="s">
        <v>118</v>
      </c>
      <c r="AI361" s="388"/>
    </row>
    <row r="362" spans="1:35" s="40" customFormat="1" x14ac:dyDescent="0.2">
      <c r="A362" s="27" t="s">
        <v>79</v>
      </c>
      <c r="B362" s="10">
        <v>20171103</v>
      </c>
      <c r="C362" s="133"/>
      <c r="D362" s="9">
        <v>13</v>
      </c>
      <c r="E362" s="133" t="s">
        <v>81</v>
      </c>
      <c r="F362" s="9"/>
      <c r="G362" s="9"/>
      <c r="H362" s="30" t="s">
        <v>10</v>
      </c>
      <c r="I362" s="10">
        <v>535</v>
      </c>
      <c r="J362" s="10">
        <v>10</v>
      </c>
      <c r="K362" s="9">
        <v>5</v>
      </c>
      <c r="L362" s="9">
        <v>1</v>
      </c>
      <c r="M362" s="9">
        <v>0</v>
      </c>
      <c r="N362" s="30">
        <v>1</v>
      </c>
      <c r="O362" s="9" t="s">
        <v>47</v>
      </c>
      <c r="P362" s="17">
        <f>Cal_012618_12mm!$Q$3</f>
        <v>1.9020155646116339</v>
      </c>
      <c r="Q362" s="17">
        <f>Cal_012618_12mm!$R$3</f>
        <v>0.48423689193917907</v>
      </c>
      <c r="R362" s="31">
        <v>409.1</v>
      </c>
      <c r="S362" s="13">
        <v>250.5</v>
      </c>
      <c r="T362" s="32">
        <v>0.63317000000000001</v>
      </c>
      <c r="U362" s="164">
        <f t="shared" si="49"/>
        <v>408.46683000000002</v>
      </c>
      <c r="V362" s="164">
        <f t="shared" si="50"/>
        <v>249.86682999999999</v>
      </c>
      <c r="W362" s="438">
        <f t="shared" si="51"/>
        <v>1.5134821864933226</v>
      </c>
      <c r="X362" s="438">
        <f t="shared" si="52"/>
        <v>0.63730167622079292</v>
      </c>
      <c r="Y362" s="33">
        <v>20180126</v>
      </c>
      <c r="Z362" s="29" t="s">
        <v>98</v>
      </c>
      <c r="AA362" s="29"/>
      <c r="AB362" s="54" t="s">
        <v>115</v>
      </c>
      <c r="AC362" s="10"/>
      <c r="AD362" s="645" t="s">
        <v>60</v>
      </c>
      <c r="AE362" s="689" t="s">
        <v>1250</v>
      </c>
      <c r="AF362" s="671">
        <v>1</v>
      </c>
      <c r="AG362" s="169">
        <v>0</v>
      </c>
      <c r="AH362" s="388" t="s">
        <v>118</v>
      </c>
      <c r="AI362" s="388"/>
    </row>
    <row r="363" spans="1:35" s="40" customFormat="1" x14ac:dyDescent="0.2">
      <c r="A363" s="27" t="s">
        <v>79</v>
      </c>
      <c r="B363" s="10">
        <v>20171103</v>
      </c>
      <c r="C363" s="133"/>
      <c r="D363" s="9">
        <v>13</v>
      </c>
      <c r="E363" s="133" t="s">
        <v>81</v>
      </c>
      <c r="F363" s="9"/>
      <c r="G363" s="9"/>
      <c r="H363" s="30" t="s">
        <v>11</v>
      </c>
      <c r="I363" s="10">
        <v>535</v>
      </c>
      <c r="J363" s="10">
        <v>10</v>
      </c>
      <c r="K363" s="9">
        <v>5</v>
      </c>
      <c r="L363" s="9">
        <v>1</v>
      </c>
      <c r="M363" s="9">
        <v>0</v>
      </c>
      <c r="N363" s="30">
        <v>1</v>
      </c>
      <c r="O363" s="9" t="s">
        <v>47</v>
      </c>
      <c r="P363" s="17">
        <f>Cal_012618_12mm!$Q$3</f>
        <v>1.9020155646116339</v>
      </c>
      <c r="Q363" s="17">
        <f>Cal_012618_12mm!$R$3</f>
        <v>0.48423689193917907</v>
      </c>
      <c r="R363" s="31">
        <v>386.7</v>
      </c>
      <c r="S363" s="13">
        <v>239.7</v>
      </c>
      <c r="T363" s="32">
        <v>0.63317000000000001</v>
      </c>
      <c r="U363" s="164">
        <f t="shared" si="49"/>
        <v>386.06682999999998</v>
      </c>
      <c r="V363" s="164">
        <f t="shared" si="50"/>
        <v>239.06682999999998</v>
      </c>
      <c r="W363" s="438">
        <f t="shared" si="51"/>
        <v>1.4027861375442521</v>
      </c>
      <c r="X363" s="438">
        <f t="shared" si="52"/>
        <v>0.65503434256596782</v>
      </c>
      <c r="Y363" s="33">
        <v>20180126</v>
      </c>
      <c r="Z363" s="29" t="s">
        <v>98</v>
      </c>
      <c r="AA363" s="29"/>
      <c r="AB363" s="54" t="s">
        <v>115</v>
      </c>
      <c r="AC363" s="10"/>
      <c r="AD363" s="645" t="s">
        <v>60</v>
      </c>
      <c r="AE363" s="689" t="s">
        <v>1250</v>
      </c>
      <c r="AF363" s="671">
        <v>1</v>
      </c>
      <c r="AG363" s="169">
        <v>0</v>
      </c>
      <c r="AH363" s="388" t="s">
        <v>118</v>
      </c>
      <c r="AI363" s="388"/>
    </row>
    <row r="364" spans="1:35" s="41" customFormat="1" x14ac:dyDescent="0.2">
      <c r="A364" s="55" t="s">
        <v>79</v>
      </c>
      <c r="B364" s="57">
        <v>20171103</v>
      </c>
      <c r="C364" s="162"/>
      <c r="D364" s="33">
        <v>15</v>
      </c>
      <c r="E364" s="162" t="s">
        <v>115</v>
      </c>
      <c r="F364" s="33"/>
      <c r="G364" s="33"/>
      <c r="H364" s="56" t="s">
        <v>10</v>
      </c>
      <c r="I364" s="57">
        <v>1057</v>
      </c>
      <c r="J364" s="57">
        <v>0</v>
      </c>
      <c r="K364" s="33">
        <v>5</v>
      </c>
      <c r="L364" s="33">
        <v>1</v>
      </c>
      <c r="M364" s="33">
        <v>0</v>
      </c>
      <c r="N364" s="56">
        <v>1</v>
      </c>
      <c r="O364" s="33" t="s">
        <v>47</v>
      </c>
      <c r="P364" s="58">
        <f>Cal_012618_12mm!$Q$3</f>
        <v>1.9020155646116339</v>
      </c>
      <c r="Q364" s="58">
        <f>Cal_012618_12mm!$R$3</f>
        <v>0.48423689193917907</v>
      </c>
      <c r="R364" s="60">
        <v>55.33</v>
      </c>
      <c r="S364" s="59">
        <v>42.6</v>
      </c>
      <c r="T364" s="61">
        <v>0.63317000000000001</v>
      </c>
      <c r="U364" s="164">
        <f t="shared" si="49"/>
        <v>54.696829999999999</v>
      </c>
      <c r="V364" s="164">
        <f t="shared" si="50"/>
        <v>41.966830000000002</v>
      </c>
      <c r="W364" s="438">
        <f t="shared" si="51"/>
        <v>6.1486720400131312E-2</v>
      </c>
      <c r="X364" s="438">
        <f t="shared" si="52"/>
        <v>0.12135408372492613</v>
      </c>
      <c r="Y364" s="33">
        <v>20180126</v>
      </c>
      <c r="Z364" s="29" t="s">
        <v>98</v>
      </c>
      <c r="AA364" s="29"/>
      <c r="AB364" s="29" t="s">
        <v>115</v>
      </c>
      <c r="AC364" s="57"/>
      <c r="AD364" s="646" t="s">
        <v>60</v>
      </c>
      <c r="AE364" s="689" t="s">
        <v>1250</v>
      </c>
      <c r="AF364" s="672">
        <v>1</v>
      </c>
      <c r="AG364" s="170">
        <v>0</v>
      </c>
      <c r="AH364" s="389" t="s">
        <v>116</v>
      </c>
      <c r="AI364" s="389"/>
    </row>
    <row r="365" spans="1:35" s="41" customFormat="1" x14ac:dyDescent="0.2">
      <c r="A365" s="55" t="s">
        <v>79</v>
      </c>
      <c r="B365" s="57">
        <v>20171103</v>
      </c>
      <c r="C365" s="162"/>
      <c r="D365" s="33">
        <v>15</v>
      </c>
      <c r="E365" s="162" t="s">
        <v>115</v>
      </c>
      <c r="F365" s="33"/>
      <c r="G365" s="33"/>
      <c r="H365" s="56" t="s">
        <v>11</v>
      </c>
      <c r="I365" s="57">
        <v>1065</v>
      </c>
      <c r="J365" s="57">
        <v>0</v>
      </c>
      <c r="K365" s="33">
        <v>5</v>
      </c>
      <c r="L365" s="33">
        <v>1</v>
      </c>
      <c r="M365" s="33">
        <v>0</v>
      </c>
      <c r="N365" s="56">
        <v>1</v>
      </c>
      <c r="O365" s="33" t="s">
        <v>47</v>
      </c>
      <c r="P365" s="58">
        <f>Cal_012618_12mm!$Q$3</f>
        <v>1.9020155646116339</v>
      </c>
      <c r="Q365" s="58">
        <f>Cal_012618_12mm!$R$3</f>
        <v>0.48423689193917907</v>
      </c>
      <c r="R365" s="60">
        <v>52.88</v>
      </c>
      <c r="S365" s="59">
        <v>41.18</v>
      </c>
      <c r="T365" s="61">
        <v>0.63317000000000001</v>
      </c>
      <c r="U365" s="164">
        <f t="shared" si="49"/>
        <v>52.246830000000003</v>
      </c>
      <c r="V365" s="164">
        <f t="shared" si="50"/>
        <v>40.54683</v>
      </c>
      <c r="W365" s="438">
        <f t="shared" si="51"/>
        <v>5.6087252581892934E-2</v>
      </c>
      <c r="X365" s="438">
        <f t="shared" si="52"/>
        <v>0.11923992545721566</v>
      </c>
      <c r="Y365" s="33">
        <v>20180126</v>
      </c>
      <c r="Z365" s="29" t="s">
        <v>98</v>
      </c>
      <c r="AA365" s="29"/>
      <c r="AB365" s="29" t="s">
        <v>115</v>
      </c>
      <c r="AC365" s="57"/>
      <c r="AD365" s="646" t="s">
        <v>60</v>
      </c>
      <c r="AE365" s="689" t="s">
        <v>1250</v>
      </c>
      <c r="AF365" s="672">
        <v>1</v>
      </c>
      <c r="AG365" s="170">
        <v>0</v>
      </c>
      <c r="AH365" s="389" t="s">
        <v>116</v>
      </c>
      <c r="AI365" s="389"/>
    </row>
    <row r="366" spans="1:35" s="41" customFormat="1" x14ac:dyDescent="0.2">
      <c r="A366" s="55" t="s">
        <v>79</v>
      </c>
      <c r="B366" s="57">
        <v>20171103</v>
      </c>
      <c r="C366" s="162"/>
      <c r="D366" s="33">
        <v>15</v>
      </c>
      <c r="E366" s="162" t="s">
        <v>107</v>
      </c>
      <c r="F366" s="33"/>
      <c r="G366" s="33"/>
      <c r="H366" s="56" t="s">
        <v>10</v>
      </c>
      <c r="I366" s="57">
        <v>1056</v>
      </c>
      <c r="J366" s="57">
        <v>0</v>
      </c>
      <c r="K366" s="33">
        <v>5</v>
      </c>
      <c r="L366" s="33">
        <v>1</v>
      </c>
      <c r="M366" s="33">
        <v>0</v>
      </c>
      <c r="N366" s="56">
        <v>1</v>
      </c>
      <c r="O366" s="33" t="s">
        <v>47</v>
      </c>
      <c r="P366" s="58">
        <f>Cal_012618_12mm!$Q$3</f>
        <v>1.9020155646116339</v>
      </c>
      <c r="Q366" s="58">
        <f>Cal_012618_12mm!$R$3</f>
        <v>0.48423689193917907</v>
      </c>
      <c r="R366" s="60">
        <v>588.29999999999995</v>
      </c>
      <c r="S366" s="59">
        <v>377.1</v>
      </c>
      <c r="T366" s="61">
        <v>0.63317000000000001</v>
      </c>
      <c r="U366" s="164">
        <f t="shared" si="49"/>
        <v>587.66683</v>
      </c>
      <c r="V366" s="164">
        <f t="shared" si="50"/>
        <v>376.46683000000002</v>
      </c>
      <c r="W366" s="438">
        <f t="shared" si="51"/>
        <v>1.0210756239267684</v>
      </c>
      <c r="X366" s="438">
        <f t="shared" si="52"/>
        <v>0.62066575039865479</v>
      </c>
      <c r="Y366" s="33">
        <v>20180126</v>
      </c>
      <c r="Z366" s="29" t="s">
        <v>98</v>
      </c>
      <c r="AA366" s="29"/>
      <c r="AB366" s="29" t="s">
        <v>115</v>
      </c>
      <c r="AC366" s="57"/>
      <c r="AD366" s="646" t="s">
        <v>60</v>
      </c>
      <c r="AE366" s="689" t="s">
        <v>1250</v>
      </c>
      <c r="AF366" s="672">
        <v>1</v>
      </c>
      <c r="AG366" s="170">
        <v>0</v>
      </c>
      <c r="AH366" s="389" t="s">
        <v>117</v>
      </c>
      <c r="AI366" s="389"/>
    </row>
    <row r="367" spans="1:35" s="41" customFormat="1" x14ac:dyDescent="0.2">
      <c r="A367" s="55" t="s">
        <v>79</v>
      </c>
      <c r="B367" s="57">
        <v>20171103</v>
      </c>
      <c r="C367" s="162"/>
      <c r="D367" s="33">
        <v>15</v>
      </c>
      <c r="E367" s="162" t="s">
        <v>107</v>
      </c>
      <c r="F367" s="33"/>
      <c r="G367" s="33"/>
      <c r="H367" s="56" t="s">
        <v>11</v>
      </c>
      <c r="I367" s="57">
        <v>1057</v>
      </c>
      <c r="J367" s="57">
        <v>0</v>
      </c>
      <c r="K367" s="33">
        <v>5</v>
      </c>
      <c r="L367" s="33">
        <v>1</v>
      </c>
      <c r="M367" s="33">
        <v>0</v>
      </c>
      <c r="N367" s="56">
        <v>1</v>
      </c>
      <c r="O367" s="33" t="s">
        <v>47</v>
      </c>
      <c r="P367" s="58">
        <f>Cal_012618_12mm!$Q$3</f>
        <v>1.9020155646116339</v>
      </c>
      <c r="Q367" s="58">
        <f>Cal_012618_12mm!$R$3</f>
        <v>0.48423689193917907</v>
      </c>
      <c r="R367" s="60">
        <v>573.70000000000005</v>
      </c>
      <c r="S367" s="59">
        <v>366.5</v>
      </c>
      <c r="T367" s="61">
        <v>0.63317000000000001</v>
      </c>
      <c r="U367" s="164">
        <f t="shared" si="49"/>
        <v>573.0668300000001</v>
      </c>
      <c r="V367" s="164">
        <f t="shared" si="50"/>
        <v>365.86682999999999</v>
      </c>
      <c r="W367" s="438">
        <f t="shared" si="51"/>
        <v>1.0007893532527272</v>
      </c>
      <c r="X367" s="438">
        <f t="shared" si="52"/>
        <v>0.59321680351169137</v>
      </c>
      <c r="Y367" s="33">
        <v>20180126</v>
      </c>
      <c r="Z367" s="29" t="s">
        <v>98</v>
      </c>
      <c r="AA367" s="29"/>
      <c r="AB367" s="29" t="s">
        <v>115</v>
      </c>
      <c r="AC367" s="57"/>
      <c r="AD367" s="646" t="s">
        <v>60</v>
      </c>
      <c r="AE367" s="689" t="s">
        <v>1250</v>
      </c>
      <c r="AF367" s="672">
        <v>1</v>
      </c>
      <c r="AG367" s="170">
        <v>0</v>
      </c>
      <c r="AH367" s="389" t="s">
        <v>117</v>
      </c>
      <c r="AI367" s="389"/>
    </row>
    <row r="368" spans="1:35" s="41" customFormat="1" x14ac:dyDescent="0.2">
      <c r="A368" s="55" t="s">
        <v>79</v>
      </c>
      <c r="B368" s="57">
        <v>20171103</v>
      </c>
      <c r="C368" s="162"/>
      <c r="D368" s="33">
        <v>15</v>
      </c>
      <c r="E368" s="162" t="s">
        <v>81</v>
      </c>
      <c r="F368" s="33"/>
      <c r="G368" s="33"/>
      <c r="H368" s="56" t="s">
        <v>10</v>
      </c>
      <c r="I368" s="57">
        <v>1052</v>
      </c>
      <c r="J368" s="57">
        <v>0</v>
      </c>
      <c r="K368" s="33">
        <v>10</v>
      </c>
      <c r="L368" s="33">
        <v>1</v>
      </c>
      <c r="M368" s="33">
        <v>0</v>
      </c>
      <c r="N368" s="56">
        <v>1</v>
      </c>
      <c r="O368" s="33" t="s">
        <v>47</v>
      </c>
      <c r="P368" s="58">
        <f>Cal_012618_12mm!$Q$3</f>
        <v>1.9020155646116339</v>
      </c>
      <c r="Q368" s="58">
        <f>Cal_012618_12mm!$R$3</f>
        <v>0.48423689193917907</v>
      </c>
      <c r="R368" s="60">
        <v>301.8</v>
      </c>
      <c r="S368" s="59">
        <v>188.7</v>
      </c>
      <c r="T368" s="61">
        <v>0.63317000000000001</v>
      </c>
      <c r="U368" s="164">
        <f t="shared" ref="U368:U458" si="57">(R368-T368)*(L368+M368)/L368</f>
        <v>301.16683</v>
      </c>
      <c r="V368" s="164">
        <f t="shared" ref="V368:V458" si="58">(S368-T368)*(L368+M368)/L368</f>
        <v>188.06682999999998</v>
      </c>
      <c r="W368" s="438">
        <f t="shared" ref="W368:W458" si="59">(Q368*P368/(P368-1)*(U368-V368)*(K368)/I368)/N368</f>
        <v>1.0977533561418016</v>
      </c>
      <c r="X368" s="438">
        <f t="shared" ref="X368:X458" si="60">(Q368*P368/(P368-1)*(P368*V368-U368)*(K368)/I368)/N368</f>
        <v>0.54877192898169658</v>
      </c>
      <c r="Y368" s="33">
        <v>20180126</v>
      </c>
      <c r="Z368" s="29" t="s">
        <v>98</v>
      </c>
      <c r="AA368" s="29"/>
      <c r="AB368" s="29" t="s">
        <v>115</v>
      </c>
      <c r="AC368" s="57"/>
      <c r="AD368" s="646" t="s">
        <v>60</v>
      </c>
      <c r="AE368" s="689" t="s">
        <v>1250</v>
      </c>
      <c r="AF368" s="672">
        <v>1</v>
      </c>
      <c r="AG368" s="170">
        <v>0</v>
      </c>
      <c r="AH368" s="389" t="s">
        <v>118</v>
      </c>
      <c r="AI368" s="389"/>
    </row>
    <row r="369" spans="1:35" s="41" customFormat="1" x14ac:dyDescent="0.2">
      <c r="A369" s="55" t="s">
        <v>79</v>
      </c>
      <c r="B369" s="57">
        <v>20171103</v>
      </c>
      <c r="C369" s="162"/>
      <c r="D369" s="33">
        <v>15</v>
      </c>
      <c r="E369" s="162" t="s">
        <v>81</v>
      </c>
      <c r="F369" s="33"/>
      <c r="G369" s="33"/>
      <c r="H369" s="56" t="s">
        <v>11</v>
      </c>
      <c r="I369" s="57">
        <v>1057</v>
      </c>
      <c r="J369" s="57">
        <v>0</v>
      </c>
      <c r="K369" s="33">
        <v>10</v>
      </c>
      <c r="L369" s="33">
        <v>1</v>
      </c>
      <c r="M369" s="33">
        <v>0</v>
      </c>
      <c r="N369" s="56">
        <v>1</v>
      </c>
      <c r="O369" s="33" t="s">
        <v>47</v>
      </c>
      <c r="P369" s="58">
        <f>Cal_012618_12mm!$Q$3</f>
        <v>1.9020155646116339</v>
      </c>
      <c r="Q369" s="58">
        <f>Cal_012618_12mm!$R$3</f>
        <v>0.48423689193917907</v>
      </c>
      <c r="R369" s="60">
        <v>295.5</v>
      </c>
      <c r="S369" s="59">
        <v>186.6</v>
      </c>
      <c r="T369" s="61">
        <v>0.63317000000000001</v>
      </c>
      <c r="U369" s="164">
        <f t="shared" si="57"/>
        <v>294.86682999999999</v>
      </c>
      <c r="V369" s="164">
        <f t="shared" si="58"/>
        <v>185.96682999999999</v>
      </c>
      <c r="W369" s="438">
        <f t="shared" si="59"/>
        <v>1.051988036382451</v>
      </c>
      <c r="X369" s="438">
        <f t="shared" si="60"/>
        <v>0.56845004473007765</v>
      </c>
      <c r="Y369" s="33">
        <v>20180126</v>
      </c>
      <c r="Z369" s="29" t="s">
        <v>98</v>
      </c>
      <c r="AA369" s="29"/>
      <c r="AB369" s="29" t="s">
        <v>115</v>
      </c>
      <c r="AC369" s="57"/>
      <c r="AD369" s="646" t="s">
        <v>60</v>
      </c>
      <c r="AE369" s="689" t="s">
        <v>1250</v>
      </c>
      <c r="AF369" s="672">
        <v>1</v>
      </c>
      <c r="AG369" s="170">
        <v>0</v>
      </c>
      <c r="AH369" s="389" t="s">
        <v>118</v>
      </c>
      <c r="AI369" s="389"/>
    </row>
    <row r="370" spans="1:35" s="41" customFormat="1" x14ac:dyDescent="0.2">
      <c r="A370" s="55" t="s">
        <v>79</v>
      </c>
      <c r="B370" s="57">
        <v>20171103</v>
      </c>
      <c r="C370" s="162"/>
      <c r="D370" s="33">
        <v>15</v>
      </c>
      <c r="E370" s="162" t="s">
        <v>81</v>
      </c>
      <c r="F370" s="33"/>
      <c r="G370" s="33"/>
      <c r="H370" s="56" t="s">
        <v>10</v>
      </c>
      <c r="I370" s="57">
        <v>1055</v>
      </c>
      <c r="J370" s="57">
        <v>10</v>
      </c>
      <c r="K370" s="33">
        <v>5</v>
      </c>
      <c r="L370" s="33">
        <v>1</v>
      </c>
      <c r="M370" s="33">
        <v>0</v>
      </c>
      <c r="N370" s="56">
        <v>1</v>
      </c>
      <c r="O370" s="33" t="s">
        <v>47</v>
      </c>
      <c r="P370" s="58">
        <f>Cal_012618_12mm!$Q$3</f>
        <v>1.9020155646116339</v>
      </c>
      <c r="Q370" s="58">
        <f>Cal_012618_12mm!$R$3</f>
        <v>0.48423689193917907</v>
      </c>
      <c r="R370" s="59">
        <v>385.5</v>
      </c>
      <c r="S370" s="60">
        <v>243.7</v>
      </c>
      <c r="T370" s="61">
        <v>0.66032999999999997</v>
      </c>
      <c r="U370" s="164">
        <f t="shared" si="57"/>
        <v>384.83967000000001</v>
      </c>
      <c r="V370" s="164">
        <f t="shared" si="58"/>
        <v>243.03967</v>
      </c>
      <c r="W370" s="438">
        <f t="shared" si="59"/>
        <v>0.68620153304652021</v>
      </c>
      <c r="X370" s="438">
        <f t="shared" si="60"/>
        <v>0.3746794182543331</v>
      </c>
      <c r="Y370" s="33">
        <v>20180126</v>
      </c>
      <c r="Z370" s="29" t="s">
        <v>125</v>
      </c>
      <c r="AA370" s="29"/>
      <c r="AB370" s="29" t="s">
        <v>115</v>
      </c>
      <c r="AC370" s="57"/>
      <c r="AD370" s="646" t="s">
        <v>60</v>
      </c>
      <c r="AE370" s="689" t="s">
        <v>1250</v>
      </c>
      <c r="AF370" s="672">
        <v>1</v>
      </c>
      <c r="AG370" s="170">
        <v>0</v>
      </c>
      <c r="AH370" s="389" t="s">
        <v>118</v>
      </c>
      <c r="AI370" s="389"/>
    </row>
    <row r="371" spans="1:35" s="41" customFormat="1" x14ac:dyDescent="0.2">
      <c r="A371" s="55" t="s">
        <v>79</v>
      </c>
      <c r="B371" s="57">
        <v>20171103</v>
      </c>
      <c r="C371" s="162"/>
      <c r="D371" s="33">
        <v>15</v>
      </c>
      <c r="E371" s="162" t="s">
        <v>81</v>
      </c>
      <c r="F371" s="33"/>
      <c r="G371" s="33"/>
      <c r="H371" s="56" t="s">
        <v>11</v>
      </c>
      <c r="I371" s="57">
        <v>1057</v>
      </c>
      <c r="J371" s="57">
        <v>10</v>
      </c>
      <c r="K371" s="33">
        <v>5</v>
      </c>
      <c r="L371" s="33">
        <v>1</v>
      </c>
      <c r="M371" s="33">
        <v>0</v>
      </c>
      <c r="N371" s="56">
        <v>1</v>
      </c>
      <c r="O371" s="33" t="s">
        <v>47</v>
      </c>
      <c r="P371" s="58">
        <f>Cal_012618_12mm!$Q$3</f>
        <v>1.9020155646116339</v>
      </c>
      <c r="Q371" s="58">
        <f>Cal_012618_12mm!$R$3</f>
        <v>0.48423689193917907</v>
      </c>
      <c r="R371" s="60">
        <v>457.2</v>
      </c>
      <c r="S371" s="59">
        <v>287.39999999999998</v>
      </c>
      <c r="T371" s="61">
        <v>0.63317000000000001</v>
      </c>
      <c r="U371" s="164">
        <f t="shared" si="57"/>
        <v>456.56682999999998</v>
      </c>
      <c r="V371" s="164">
        <f t="shared" si="58"/>
        <v>286.76682999999997</v>
      </c>
      <c r="W371" s="438">
        <f t="shared" si="59"/>
        <v>0.82014494296483109</v>
      </c>
      <c r="X371" s="438">
        <f t="shared" si="60"/>
        <v>0.42923886309327819</v>
      </c>
      <c r="Y371" s="33">
        <v>20180126</v>
      </c>
      <c r="Z371" s="29" t="s">
        <v>98</v>
      </c>
      <c r="AA371" s="29"/>
      <c r="AB371" s="29" t="s">
        <v>115</v>
      </c>
      <c r="AC371" s="57"/>
      <c r="AD371" s="646" t="s">
        <v>60</v>
      </c>
      <c r="AE371" s="689" t="s">
        <v>1250</v>
      </c>
      <c r="AF371" s="672">
        <v>1</v>
      </c>
      <c r="AG371" s="170">
        <v>0</v>
      </c>
      <c r="AH371" s="389" t="s">
        <v>118</v>
      </c>
      <c r="AI371" s="389"/>
    </row>
    <row r="372" spans="1:35" s="40" customFormat="1" x14ac:dyDescent="0.2">
      <c r="A372" s="27" t="s">
        <v>79</v>
      </c>
      <c r="B372" s="10">
        <v>20171103</v>
      </c>
      <c r="C372" s="137" t="s">
        <v>494</v>
      </c>
      <c r="D372" s="9">
        <v>17</v>
      </c>
      <c r="E372" s="133" t="s">
        <v>83</v>
      </c>
      <c r="F372" s="9"/>
      <c r="G372" s="9"/>
      <c r="H372" s="30" t="s">
        <v>10</v>
      </c>
      <c r="I372" s="10">
        <v>1057</v>
      </c>
      <c r="J372" s="10">
        <v>0</v>
      </c>
      <c r="K372" s="9">
        <v>5</v>
      </c>
      <c r="L372" s="9"/>
      <c r="M372" s="9">
        <v>0</v>
      </c>
      <c r="N372" s="30">
        <v>1</v>
      </c>
      <c r="O372" s="9" t="s">
        <v>47</v>
      </c>
      <c r="P372" s="17">
        <f>Cal_012618_12mm!$Q$3</f>
        <v>1.9020155646116339</v>
      </c>
      <c r="Q372" s="17">
        <f>Cal_012618_12mm!$R$3</f>
        <v>0.48423689193917907</v>
      </c>
      <c r="R372" s="31">
        <v>68.81</v>
      </c>
      <c r="S372" s="31"/>
      <c r="T372" s="32">
        <v>0.63317000000000001</v>
      </c>
      <c r="U372" s="78" t="e">
        <f t="shared" si="57"/>
        <v>#DIV/0!</v>
      </c>
      <c r="V372" s="78" t="e">
        <f t="shared" si="58"/>
        <v>#DIV/0!</v>
      </c>
      <c r="W372" s="438" t="e">
        <f t="shared" si="59"/>
        <v>#DIV/0!</v>
      </c>
      <c r="X372" s="438" t="e">
        <f t="shared" si="60"/>
        <v>#DIV/0!</v>
      </c>
      <c r="Y372" s="33">
        <v>20180126</v>
      </c>
      <c r="Z372" s="29" t="s">
        <v>98</v>
      </c>
      <c r="AA372" s="29"/>
      <c r="AB372" s="54" t="s">
        <v>115</v>
      </c>
      <c r="AC372" s="10"/>
      <c r="AD372" s="645" t="s">
        <v>60</v>
      </c>
      <c r="AE372" s="689" t="s">
        <v>1250</v>
      </c>
      <c r="AF372" s="671">
        <v>9</v>
      </c>
      <c r="AG372" s="169">
        <v>0</v>
      </c>
      <c r="AH372" s="388" t="s">
        <v>119</v>
      </c>
      <c r="AI372" s="388"/>
    </row>
    <row r="373" spans="1:35" s="40" customFormat="1" x14ac:dyDescent="0.2">
      <c r="A373" s="27" t="s">
        <v>79</v>
      </c>
      <c r="B373" s="10">
        <v>20171103</v>
      </c>
      <c r="C373" s="137" t="s">
        <v>494</v>
      </c>
      <c r="D373" s="9">
        <v>17</v>
      </c>
      <c r="E373" s="133" t="s">
        <v>83</v>
      </c>
      <c r="F373" s="9"/>
      <c r="G373" s="9"/>
      <c r="H373" s="30" t="s">
        <v>11</v>
      </c>
      <c r="I373" s="10">
        <v>1065</v>
      </c>
      <c r="J373" s="10">
        <v>0</v>
      </c>
      <c r="K373" s="9">
        <v>5</v>
      </c>
      <c r="L373" s="9">
        <v>1</v>
      </c>
      <c r="M373" s="9">
        <v>0</v>
      </c>
      <c r="N373" s="30">
        <v>1</v>
      </c>
      <c r="O373" s="9" t="s">
        <v>47</v>
      </c>
      <c r="P373" s="17">
        <f>Cal_012618_12mm!$Q$3</f>
        <v>1.9020155646116339</v>
      </c>
      <c r="Q373" s="17">
        <f>Cal_012618_12mm!$R$3</f>
        <v>0.48423689193917907</v>
      </c>
      <c r="R373" s="31">
        <v>71.86</v>
      </c>
      <c r="S373" s="13">
        <v>54.76</v>
      </c>
      <c r="T373" s="32">
        <v>0.63317000000000001</v>
      </c>
      <c r="U373" s="78">
        <f t="shared" si="57"/>
        <v>71.226829999999993</v>
      </c>
      <c r="V373" s="78">
        <f t="shared" si="58"/>
        <v>54.126829999999998</v>
      </c>
      <c r="W373" s="438">
        <f t="shared" si="59"/>
        <v>8.1973676850458851E-2</v>
      </c>
      <c r="X373" s="438">
        <f t="shared" si="60"/>
        <v>0.15207432049242989</v>
      </c>
      <c r="Y373" s="33">
        <v>20180126</v>
      </c>
      <c r="Z373" s="29" t="s">
        <v>98</v>
      </c>
      <c r="AA373" s="29"/>
      <c r="AB373" s="54" t="s">
        <v>115</v>
      </c>
      <c r="AC373" s="10"/>
      <c r="AD373" s="645" t="s">
        <v>60</v>
      </c>
      <c r="AE373" s="689" t="s">
        <v>1250</v>
      </c>
      <c r="AF373" s="671">
        <v>1</v>
      </c>
      <c r="AG373" s="169">
        <v>0</v>
      </c>
      <c r="AH373" s="388" t="s">
        <v>120</v>
      </c>
      <c r="AI373" s="388"/>
    </row>
    <row r="374" spans="1:35" s="40" customFormat="1" x14ac:dyDescent="0.2">
      <c r="A374" s="27" t="s">
        <v>79</v>
      </c>
      <c r="B374" s="10">
        <v>20171103</v>
      </c>
      <c r="C374" s="137" t="s">
        <v>494</v>
      </c>
      <c r="D374" s="9">
        <v>17</v>
      </c>
      <c r="E374" s="133" t="s">
        <v>133</v>
      </c>
      <c r="F374" s="9"/>
      <c r="G374" s="9"/>
      <c r="H374" s="30" t="s">
        <v>10</v>
      </c>
      <c r="I374" s="10">
        <v>1057</v>
      </c>
      <c r="J374" s="10">
        <v>0</v>
      </c>
      <c r="K374" s="9">
        <v>5</v>
      </c>
      <c r="L374" s="9">
        <v>1</v>
      </c>
      <c r="M374" s="9">
        <v>0</v>
      </c>
      <c r="N374" s="30">
        <v>1</v>
      </c>
      <c r="O374" s="9" t="s">
        <v>47</v>
      </c>
      <c r="P374" s="17">
        <f>Cal_012618_12mm!$Q$3</f>
        <v>1.9020155646116339</v>
      </c>
      <c r="Q374" s="17">
        <f>Cal_012618_12mm!$R$3</f>
        <v>0.48423689193917907</v>
      </c>
      <c r="R374" s="13">
        <v>572.9</v>
      </c>
      <c r="S374" s="31">
        <v>375.7</v>
      </c>
      <c r="T374" s="32">
        <v>0.66032999999999997</v>
      </c>
      <c r="U374" s="78">
        <f t="shared" si="57"/>
        <v>572.23966999999993</v>
      </c>
      <c r="V374" s="78">
        <f t="shared" si="58"/>
        <v>375.03967</v>
      </c>
      <c r="W374" s="438">
        <f t="shared" si="59"/>
        <v>0.95248870879072223</v>
      </c>
      <c r="X374" s="438">
        <f t="shared" si="60"/>
        <v>0.68148161590609624</v>
      </c>
      <c r="Y374" s="33">
        <v>20180126</v>
      </c>
      <c r="Z374" s="29" t="s">
        <v>128</v>
      </c>
      <c r="AA374" s="29"/>
      <c r="AB374" s="54" t="s">
        <v>115</v>
      </c>
      <c r="AC374" s="10"/>
      <c r="AD374" s="645" t="s">
        <v>60</v>
      </c>
      <c r="AE374" s="689" t="s">
        <v>1250</v>
      </c>
      <c r="AF374" s="671">
        <v>1</v>
      </c>
      <c r="AG374" s="169">
        <v>0</v>
      </c>
      <c r="AH374" s="388" t="s">
        <v>134</v>
      </c>
      <c r="AI374" s="388"/>
    </row>
    <row r="375" spans="1:35" s="40" customFormat="1" x14ac:dyDescent="0.2">
      <c r="A375" s="27" t="s">
        <v>79</v>
      </c>
      <c r="B375" s="10">
        <v>20171103</v>
      </c>
      <c r="C375" s="137" t="s">
        <v>494</v>
      </c>
      <c r="D375" s="9">
        <v>17</v>
      </c>
      <c r="E375" s="133" t="s">
        <v>133</v>
      </c>
      <c r="F375" s="9"/>
      <c r="G375" s="9"/>
      <c r="H375" s="30" t="s">
        <v>11</v>
      </c>
      <c r="I375" s="10">
        <v>1065</v>
      </c>
      <c r="J375" s="10">
        <v>0</v>
      </c>
      <c r="K375" s="9">
        <v>5</v>
      </c>
      <c r="L375" s="9">
        <v>1</v>
      </c>
      <c r="M375" s="9">
        <v>0</v>
      </c>
      <c r="N375" s="30">
        <v>1</v>
      </c>
      <c r="O375" s="9" t="s">
        <v>47</v>
      </c>
      <c r="P375" s="17">
        <f>Cal_012618_12mm!$Q$3</f>
        <v>1.9020155646116339</v>
      </c>
      <c r="Q375" s="17">
        <f>Cal_012618_12mm!$R$3</f>
        <v>0.48423689193917907</v>
      </c>
      <c r="R375" s="13">
        <v>569.5</v>
      </c>
      <c r="S375" s="31">
        <v>364.9</v>
      </c>
      <c r="T375" s="32">
        <v>0.66032999999999997</v>
      </c>
      <c r="U375" s="78">
        <f t="shared" si="57"/>
        <v>568.83966999999996</v>
      </c>
      <c r="V375" s="78">
        <f t="shared" si="58"/>
        <v>364.23966999999999</v>
      </c>
      <c r="W375" s="438">
        <f t="shared" si="59"/>
        <v>0.98080785284233241</v>
      </c>
      <c r="X375" s="438">
        <f t="shared" si="60"/>
        <v>0.59418860115903227</v>
      </c>
      <c r="Y375" s="33">
        <v>20180126</v>
      </c>
      <c r="Z375" s="29" t="s">
        <v>128</v>
      </c>
      <c r="AA375" s="29"/>
      <c r="AB375" s="54" t="s">
        <v>115</v>
      </c>
      <c r="AC375" s="10"/>
      <c r="AD375" s="645" t="s">
        <v>60</v>
      </c>
      <c r="AE375" s="689" t="s">
        <v>1250</v>
      </c>
      <c r="AF375" s="671">
        <v>1</v>
      </c>
      <c r="AG375" s="169">
        <v>0</v>
      </c>
      <c r="AH375" s="388" t="s">
        <v>134</v>
      </c>
      <c r="AI375" s="388"/>
    </row>
    <row r="376" spans="1:35" s="40" customFormat="1" x14ac:dyDescent="0.2">
      <c r="A376" s="27" t="s">
        <v>79</v>
      </c>
      <c r="B376" s="10">
        <v>20171103</v>
      </c>
      <c r="C376" s="137" t="s">
        <v>494</v>
      </c>
      <c r="D376" s="9">
        <v>17</v>
      </c>
      <c r="E376" s="133" t="s">
        <v>81</v>
      </c>
      <c r="F376" s="9"/>
      <c r="G376" s="9"/>
      <c r="H376" s="30" t="s">
        <v>10</v>
      </c>
      <c r="I376" s="10">
        <v>1052</v>
      </c>
      <c r="J376" s="10">
        <v>0</v>
      </c>
      <c r="K376" s="9">
        <v>5</v>
      </c>
      <c r="L376" s="9">
        <v>1</v>
      </c>
      <c r="M376" s="9">
        <v>0</v>
      </c>
      <c r="N376" s="30">
        <v>1</v>
      </c>
      <c r="O376" s="9" t="s">
        <v>47</v>
      </c>
      <c r="P376" s="17">
        <f>Cal_012618_12mm!$Q$3</f>
        <v>1.9020155646116339</v>
      </c>
      <c r="Q376" s="17">
        <f>Cal_012618_12mm!$R$3</f>
        <v>0.48423689193917907</v>
      </c>
      <c r="R376" s="31">
        <v>492</v>
      </c>
      <c r="S376" s="13">
        <v>314.39999999999998</v>
      </c>
      <c r="T376" s="32">
        <v>0.63317000000000001</v>
      </c>
      <c r="U376" s="78">
        <f t="shared" si="57"/>
        <v>491.36682999999999</v>
      </c>
      <c r="V376" s="78">
        <f t="shared" si="58"/>
        <v>313.76682999999997</v>
      </c>
      <c r="W376" s="438">
        <f t="shared" si="59"/>
        <v>0.86189653426518109</v>
      </c>
      <c r="X376" s="438">
        <f t="shared" si="60"/>
        <v>0.5116179212824723</v>
      </c>
      <c r="Y376" s="33">
        <v>20180126</v>
      </c>
      <c r="Z376" s="29" t="s">
        <v>98</v>
      </c>
      <c r="AA376" s="29"/>
      <c r="AB376" s="54" t="s">
        <v>115</v>
      </c>
      <c r="AC376" s="10"/>
      <c r="AD376" s="645" t="s">
        <v>60</v>
      </c>
      <c r="AE376" s="689" t="s">
        <v>1250</v>
      </c>
      <c r="AF376" s="671">
        <v>1</v>
      </c>
      <c r="AG376" s="169">
        <v>0</v>
      </c>
      <c r="AH376" s="388" t="s">
        <v>120</v>
      </c>
      <c r="AI376" s="388"/>
    </row>
    <row r="377" spans="1:35" s="40" customFormat="1" x14ac:dyDescent="0.2">
      <c r="A377" s="27" t="s">
        <v>79</v>
      </c>
      <c r="B377" s="10">
        <v>20171103</v>
      </c>
      <c r="C377" s="137" t="s">
        <v>494</v>
      </c>
      <c r="D377" s="9">
        <v>17</v>
      </c>
      <c r="E377" s="133" t="s">
        <v>81</v>
      </c>
      <c r="F377" s="9"/>
      <c r="G377" s="9"/>
      <c r="H377" s="30" t="s">
        <v>11</v>
      </c>
      <c r="I377" s="10">
        <v>1057</v>
      </c>
      <c r="J377" s="10">
        <v>0</v>
      </c>
      <c r="K377" s="9">
        <v>5</v>
      </c>
      <c r="L377" s="9">
        <v>1</v>
      </c>
      <c r="M377" s="9">
        <v>0</v>
      </c>
      <c r="N377" s="30">
        <v>1</v>
      </c>
      <c r="O377" s="9" t="s">
        <v>47</v>
      </c>
      <c r="P377" s="17">
        <f>Cal_012618_12mm!$Q$3</f>
        <v>1.9020155646116339</v>
      </c>
      <c r="Q377" s="17">
        <f>Cal_012618_12mm!$R$3</f>
        <v>0.48423689193917907</v>
      </c>
      <c r="R377" s="31">
        <v>495.7</v>
      </c>
      <c r="S377" s="13">
        <v>313.39999999999998</v>
      </c>
      <c r="T377" s="32">
        <v>0.63317000000000001</v>
      </c>
      <c r="U377" s="78">
        <f t="shared" si="57"/>
        <v>495.06682999999998</v>
      </c>
      <c r="V377" s="78">
        <f t="shared" si="58"/>
        <v>312.76682999999997</v>
      </c>
      <c r="W377" s="438">
        <f t="shared" si="59"/>
        <v>0.88052074854233642</v>
      </c>
      <c r="X377" s="438">
        <f t="shared" si="60"/>
        <v>0.48213968353807451</v>
      </c>
      <c r="Y377" s="33">
        <v>20180126</v>
      </c>
      <c r="Z377" s="29" t="s">
        <v>98</v>
      </c>
      <c r="AA377" s="29"/>
      <c r="AB377" s="54" t="s">
        <v>115</v>
      </c>
      <c r="AC377" s="10"/>
      <c r="AD377" s="645" t="s">
        <v>60</v>
      </c>
      <c r="AE377" s="689" t="s">
        <v>1250</v>
      </c>
      <c r="AF377" s="671">
        <v>1</v>
      </c>
      <c r="AG377" s="169">
        <v>0</v>
      </c>
      <c r="AH377" s="388" t="s">
        <v>120</v>
      </c>
      <c r="AI377" s="388"/>
    </row>
    <row r="378" spans="1:35" s="40" customFormat="1" x14ac:dyDescent="0.2">
      <c r="A378" s="27" t="s">
        <v>79</v>
      </c>
      <c r="B378" s="10">
        <v>20171103</v>
      </c>
      <c r="C378" s="137" t="s">
        <v>494</v>
      </c>
      <c r="D378" s="9">
        <v>17</v>
      </c>
      <c r="E378" s="133" t="s">
        <v>81</v>
      </c>
      <c r="F378" s="9"/>
      <c r="G378" s="9"/>
      <c r="H378" s="30" t="s">
        <v>10</v>
      </c>
      <c r="I378" s="10">
        <v>1055</v>
      </c>
      <c r="J378" s="10">
        <v>10</v>
      </c>
      <c r="K378" s="9">
        <v>5</v>
      </c>
      <c r="L378" s="9">
        <v>1</v>
      </c>
      <c r="M378" s="9">
        <v>0</v>
      </c>
      <c r="N378" s="30">
        <v>1</v>
      </c>
      <c r="O378" s="9" t="s">
        <v>47</v>
      </c>
      <c r="P378" s="17">
        <f>Cal_012618_12mm!$Q$3</f>
        <v>1.9020155646116339</v>
      </c>
      <c r="Q378" s="17">
        <f>Cal_012618_12mm!$R$3</f>
        <v>0.48423689193917907</v>
      </c>
      <c r="R378" s="31">
        <v>332.3</v>
      </c>
      <c r="S378" s="13">
        <v>219.4</v>
      </c>
      <c r="T378" s="32">
        <v>0.63317000000000001</v>
      </c>
      <c r="U378" s="78">
        <f t="shared" si="57"/>
        <v>331.66683</v>
      </c>
      <c r="V378" s="78">
        <f t="shared" si="58"/>
        <v>218.76683</v>
      </c>
      <c r="W378" s="438">
        <f t="shared" si="59"/>
        <v>0.54634804711531826</v>
      </c>
      <c r="X378" s="438">
        <f t="shared" si="60"/>
        <v>0.40858068004873715</v>
      </c>
      <c r="Y378" s="33">
        <v>20180126</v>
      </c>
      <c r="Z378" s="29" t="s">
        <v>98</v>
      </c>
      <c r="AA378" s="29"/>
      <c r="AB378" s="54" t="s">
        <v>115</v>
      </c>
      <c r="AC378" s="10"/>
      <c r="AD378" s="645" t="s">
        <v>60</v>
      </c>
      <c r="AE378" s="689" t="s">
        <v>1250</v>
      </c>
      <c r="AF378" s="671">
        <v>1</v>
      </c>
      <c r="AG378" s="169">
        <v>0</v>
      </c>
      <c r="AH378" s="388" t="s">
        <v>120</v>
      </c>
      <c r="AI378" s="388"/>
    </row>
    <row r="379" spans="1:35" s="297" customFormat="1" ht="13.5" thickBot="1" x14ac:dyDescent="0.25">
      <c r="A379" s="290" t="s">
        <v>79</v>
      </c>
      <c r="B379" s="291">
        <v>20171103</v>
      </c>
      <c r="C379" s="137" t="s">
        <v>494</v>
      </c>
      <c r="D379" s="116">
        <v>17</v>
      </c>
      <c r="E379" s="209" t="s">
        <v>81</v>
      </c>
      <c r="F379" s="116"/>
      <c r="G379" s="116"/>
      <c r="H379" s="210" t="s">
        <v>11</v>
      </c>
      <c r="I379" s="291">
        <v>1057</v>
      </c>
      <c r="J379" s="291">
        <v>10</v>
      </c>
      <c r="K379" s="116">
        <v>5</v>
      </c>
      <c r="L379" s="116">
        <v>1</v>
      </c>
      <c r="M379" s="116">
        <v>0</v>
      </c>
      <c r="N379" s="210">
        <v>1</v>
      </c>
      <c r="O379" s="116" t="s">
        <v>47</v>
      </c>
      <c r="P379" s="124">
        <f>Cal_012618_12mm!$Q$3</f>
        <v>1.9020155646116339</v>
      </c>
      <c r="Q379" s="124">
        <f>Cal_012618_12mm!$R$3</f>
        <v>0.48423689193917907</v>
      </c>
      <c r="R379" s="292">
        <v>341.3</v>
      </c>
      <c r="S379" s="293">
        <v>220.4</v>
      </c>
      <c r="T379" s="294">
        <v>0.66032999999999997</v>
      </c>
      <c r="U379" s="214">
        <f t="shared" si="57"/>
        <v>340.63967000000002</v>
      </c>
      <c r="V379" s="214">
        <f t="shared" si="58"/>
        <v>219.73967000000002</v>
      </c>
      <c r="W379" s="441">
        <f t="shared" si="59"/>
        <v>0.58395479154563057</v>
      </c>
      <c r="X379" s="441">
        <f t="shared" si="60"/>
        <v>0.37340553233336543</v>
      </c>
      <c r="Y379" s="252">
        <v>20180126</v>
      </c>
      <c r="Z379" s="295" t="s">
        <v>128</v>
      </c>
      <c r="AA379" s="295"/>
      <c r="AB379" s="296" t="s">
        <v>115</v>
      </c>
      <c r="AC379" s="291"/>
      <c r="AD379" s="649" t="s">
        <v>60</v>
      </c>
      <c r="AE379" s="689" t="s">
        <v>1250</v>
      </c>
      <c r="AF379" s="675">
        <v>1</v>
      </c>
      <c r="AG379" s="172">
        <v>0</v>
      </c>
      <c r="AH379" s="392" t="s">
        <v>120</v>
      </c>
      <c r="AI379" s="392"/>
    </row>
    <row r="380" spans="1:35" s="41" customFormat="1" x14ac:dyDescent="0.2">
      <c r="A380" s="427" t="s">
        <v>850</v>
      </c>
      <c r="B380" s="428">
        <v>20171106</v>
      </c>
      <c r="C380" s="149"/>
      <c r="D380" s="239">
        <v>2</v>
      </c>
      <c r="E380" s="239">
        <v>3</v>
      </c>
      <c r="F380" s="429"/>
      <c r="G380" s="429"/>
      <c r="H380" s="239" t="s">
        <v>10</v>
      </c>
      <c r="I380" s="239">
        <v>1058</v>
      </c>
      <c r="J380" s="57">
        <v>0</v>
      </c>
      <c r="K380" s="239">
        <v>5</v>
      </c>
      <c r="L380" s="160">
        <v>1</v>
      </c>
      <c r="M380" s="160">
        <v>0</v>
      </c>
      <c r="N380" s="260">
        <v>1</v>
      </c>
      <c r="O380" s="109" t="s">
        <v>47</v>
      </c>
      <c r="P380" s="110">
        <f>Cal_012618_12mm!$Q$3</f>
        <v>1.9020155646116339</v>
      </c>
      <c r="Q380" s="110">
        <f>Cal_012618_12mm!$R$3</f>
        <v>0.48423689193917907</v>
      </c>
      <c r="R380" s="242">
        <v>426</v>
      </c>
      <c r="S380" s="242">
        <v>268.7</v>
      </c>
      <c r="T380" s="239">
        <v>0.78400000000000003</v>
      </c>
      <c r="U380" s="164">
        <f t="shared" ref="U380:U412" si="61">(R380-T380)*(L380+M380)/L380</f>
        <v>425.21600000000001</v>
      </c>
      <c r="V380" s="164">
        <f t="shared" ref="V380:V412" si="62">(S380-T380)*(L380+M380)/L380</f>
        <v>267.916</v>
      </c>
      <c r="W380" s="438">
        <f t="shared" ref="W380:W412" si="63">(Q380*P380/(P380-1)*(U380-V380)*(K380)/I380)/N380</f>
        <v>0.75905101911002215</v>
      </c>
      <c r="X380" s="438">
        <f t="shared" ref="X380:X412" si="64">(Q380*P380/(P380-1)*(P380*V380-U380)*(K380)/I380)/N380</f>
        <v>0.40710035169200459</v>
      </c>
      <c r="Y380" s="33">
        <v>20180126</v>
      </c>
      <c r="Z380" s="54" t="s">
        <v>139</v>
      </c>
      <c r="AA380" s="423"/>
      <c r="AB380" s="423"/>
      <c r="AC380" s="428"/>
      <c r="AD380" s="653"/>
      <c r="AE380" s="689" t="s">
        <v>1250</v>
      </c>
      <c r="AF380" s="679">
        <v>1</v>
      </c>
      <c r="AG380" s="247">
        <v>0</v>
      </c>
      <c r="AH380" s="466" t="s">
        <v>853</v>
      </c>
      <c r="AI380" s="430" t="s">
        <v>851</v>
      </c>
    </row>
    <row r="381" spans="1:35" s="41" customFormat="1" x14ac:dyDescent="0.2">
      <c r="A381" s="427" t="s">
        <v>850</v>
      </c>
      <c r="B381" s="428">
        <v>20171106</v>
      </c>
      <c r="C381" s="149"/>
      <c r="D381" s="160">
        <v>2</v>
      </c>
      <c r="E381" s="160">
        <v>4</v>
      </c>
      <c r="F381" s="429"/>
      <c r="G381" s="429"/>
      <c r="H381" s="160" t="s">
        <v>10</v>
      </c>
      <c r="I381" s="160">
        <v>1058</v>
      </c>
      <c r="J381" s="57">
        <v>0</v>
      </c>
      <c r="K381" s="160">
        <v>5</v>
      </c>
      <c r="L381" s="160">
        <v>1</v>
      </c>
      <c r="M381" s="160">
        <v>0</v>
      </c>
      <c r="N381" s="179">
        <v>1</v>
      </c>
      <c r="O381" s="109" t="s">
        <v>47</v>
      </c>
      <c r="P381" s="110">
        <f>Cal_012618_12mm!$Q$3</f>
        <v>1.9020155646116339</v>
      </c>
      <c r="Q381" s="110">
        <f>Cal_012618_12mm!$R$3</f>
        <v>0.48423689193917907</v>
      </c>
      <c r="R381" s="163">
        <v>397.6</v>
      </c>
      <c r="S381" s="163">
        <v>251.8</v>
      </c>
      <c r="T381" s="160">
        <v>0.78400000000000003</v>
      </c>
      <c r="U381" s="164">
        <f t="shared" si="61"/>
        <v>396.81600000000003</v>
      </c>
      <c r="V381" s="164">
        <f t="shared" si="62"/>
        <v>251.01600000000002</v>
      </c>
      <c r="W381" s="438">
        <f t="shared" si="63"/>
        <v>0.70355777867921954</v>
      </c>
      <c r="X381" s="438">
        <f t="shared" si="64"/>
        <v>0.38903337859858972</v>
      </c>
      <c r="Y381" s="33">
        <v>20180126</v>
      </c>
      <c r="Z381" s="54" t="s">
        <v>139</v>
      </c>
      <c r="AA381" s="423"/>
      <c r="AB381" s="423"/>
      <c r="AC381" s="428"/>
      <c r="AD381" s="653"/>
      <c r="AE381" s="689" t="s">
        <v>1250</v>
      </c>
      <c r="AF381" s="672">
        <v>1</v>
      </c>
      <c r="AG381" s="170">
        <v>0</v>
      </c>
      <c r="AH381" s="466" t="s">
        <v>854</v>
      </c>
      <c r="AI381" s="401" t="s">
        <v>851</v>
      </c>
    </row>
    <row r="382" spans="1:35" s="41" customFormat="1" x14ac:dyDescent="0.2">
      <c r="A382" s="427" t="s">
        <v>850</v>
      </c>
      <c r="B382" s="428">
        <v>20171106</v>
      </c>
      <c r="C382" s="149"/>
      <c r="D382" s="160">
        <v>2</v>
      </c>
      <c r="E382" s="160">
        <v>5</v>
      </c>
      <c r="F382" s="429"/>
      <c r="G382" s="429"/>
      <c r="H382" s="160" t="s">
        <v>10</v>
      </c>
      <c r="I382" s="160">
        <v>1053</v>
      </c>
      <c r="J382" s="57">
        <v>0</v>
      </c>
      <c r="K382" s="160">
        <v>5</v>
      </c>
      <c r="L382" s="160">
        <v>1</v>
      </c>
      <c r="M382" s="160">
        <v>0</v>
      </c>
      <c r="N382" s="179">
        <v>1</v>
      </c>
      <c r="O382" s="109" t="s">
        <v>47</v>
      </c>
      <c r="P382" s="110">
        <f>Cal_012618_12mm!$Q$3</f>
        <v>1.9020155646116339</v>
      </c>
      <c r="Q382" s="110">
        <f>Cal_012618_12mm!$R$3</f>
        <v>0.48423689193917907</v>
      </c>
      <c r="R382" s="163">
        <v>531.1</v>
      </c>
      <c r="S382" s="163">
        <v>328.8</v>
      </c>
      <c r="T382" s="160">
        <v>0.78400000000000003</v>
      </c>
      <c r="U382" s="164">
        <f t="shared" si="61"/>
        <v>530.31600000000003</v>
      </c>
      <c r="V382" s="164">
        <f t="shared" si="62"/>
        <v>328.01600000000002</v>
      </c>
      <c r="W382" s="438">
        <f t="shared" si="63"/>
        <v>0.98083380209109827</v>
      </c>
      <c r="X382" s="438">
        <f t="shared" si="64"/>
        <v>0.45369278384385142</v>
      </c>
      <c r="Y382" s="33">
        <v>20180126</v>
      </c>
      <c r="Z382" s="54" t="s">
        <v>139</v>
      </c>
      <c r="AA382" s="423"/>
      <c r="AB382" s="423"/>
      <c r="AC382" s="428"/>
      <c r="AD382" s="653"/>
      <c r="AE382" s="689" t="s">
        <v>1250</v>
      </c>
      <c r="AF382" s="672">
        <v>1</v>
      </c>
      <c r="AG382" s="170">
        <v>0</v>
      </c>
      <c r="AH382" s="466" t="s">
        <v>855</v>
      </c>
      <c r="AI382" s="401" t="s">
        <v>851</v>
      </c>
    </row>
    <row r="383" spans="1:35" s="41" customFormat="1" x14ac:dyDescent="0.2">
      <c r="A383" s="427" t="s">
        <v>850</v>
      </c>
      <c r="B383" s="428">
        <v>20171106</v>
      </c>
      <c r="C383" s="149"/>
      <c r="D383" s="160">
        <v>2</v>
      </c>
      <c r="E383" s="160">
        <v>6</v>
      </c>
      <c r="F383" s="429"/>
      <c r="G383" s="429"/>
      <c r="H383" s="160" t="s">
        <v>10</v>
      </c>
      <c r="I383" s="160">
        <v>1057</v>
      </c>
      <c r="J383" s="57">
        <v>0</v>
      </c>
      <c r="K383" s="160">
        <v>5</v>
      </c>
      <c r="L383" s="160">
        <v>1</v>
      </c>
      <c r="M383" s="160">
        <v>0</v>
      </c>
      <c r="N383" s="179">
        <v>1</v>
      </c>
      <c r="O383" s="109" t="s">
        <v>47</v>
      </c>
      <c r="P383" s="110">
        <f>Cal_012618_12mm!$Q$3</f>
        <v>1.9020155646116339</v>
      </c>
      <c r="Q383" s="110">
        <f>Cal_012618_12mm!$R$3</f>
        <v>0.48423689193917907</v>
      </c>
      <c r="R383" s="163">
        <v>573.5</v>
      </c>
      <c r="S383" s="163">
        <v>357.1</v>
      </c>
      <c r="T383" s="160">
        <v>0.87932999999999995</v>
      </c>
      <c r="U383" s="164">
        <f t="shared" si="61"/>
        <v>572.62067000000002</v>
      </c>
      <c r="V383" s="164">
        <f t="shared" si="62"/>
        <v>356.22067000000004</v>
      </c>
      <c r="W383" s="438">
        <f t="shared" si="63"/>
        <v>1.0452259461577704</v>
      </c>
      <c r="X383" s="438">
        <f t="shared" si="64"/>
        <v>0.50675388526544518</v>
      </c>
      <c r="Y383" s="33">
        <v>20180126</v>
      </c>
      <c r="Z383" s="54" t="s">
        <v>887</v>
      </c>
      <c r="AA383" s="423"/>
      <c r="AB383" s="423"/>
      <c r="AC383" s="428"/>
      <c r="AD383" s="653"/>
      <c r="AE383" s="689" t="s">
        <v>1250</v>
      </c>
      <c r="AF383" s="672">
        <v>1</v>
      </c>
      <c r="AG383" s="170">
        <v>0</v>
      </c>
      <c r="AH383" s="466" t="s">
        <v>856</v>
      </c>
      <c r="AI383" s="401" t="s">
        <v>851</v>
      </c>
    </row>
    <row r="384" spans="1:35" s="41" customFormat="1" x14ac:dyDescent="0.2">
      <c r="A384" s="427" t="s">
        <v>850</v>
      </c>
      <c r="B384" s="428">
        <v>20171106</v>
      </c>
      <c r="C384" s="149"/>
      <c r="D384" s="160">
        <v>2</v>
      </c>
      <c r="E384" s="160">
        <v>7</v>
      </c>
      <c r="F384" s="429"/>
      <c r="G384" s="429"/>
      <c r="H384" s="160" t="s">
        <v>10</v>
      </c>
      <c r="I384" s="160">
        <v>1057</v>
      </c>
      <c r="J384" s="57">
        <v>0</v>
      </c>
      <c r="K384" s="160">
        <v>5</v>
      </c>
      <c r="L384" s="160">
        <v>1</v>
      </c>
      <c r="M384" s="160">
        <v>0</v>
      </c>
      <c r="N384" s="179">
        <v>1</v>
      </c>
      <c r="O384" s="109" t="s">
        <v>47</v>
      </c>
      <c r="P384" s="110">
        <f>Cal_012618_12mm!$Q$3</f>
        <v>1.9020155646116339</v>
      </c>
      <c r="Q384" s="110">
        <f>Cal_012618_12mm!$R$3</f>
        <v>0.48423689193917907</v>
      </c>
      <c r="R384" s="163">
        <v>463.1</v>
      </c>
      <c r="S384" s="163">
        <v>284.8</v>
      </c>
      <c r="T384" s="160">
        <v>0.87932999999999995</v>
      </c>
      <c r="U384" s="164">
        <f t="shared" si="61"/>
        <v>462.22067000000004</v>
      </c>
      <c r="V384" s="164">
        <f t="shared" si="62"/>
        <v>283.92067000000003</v>
      </c>
      <c r="W384" s="438">
        <f t="shared" si="63"/>
        <v>0.86120049075753469</v>
      </c>
      <c r="X384" s="438">
        <f t="shared" si="64"/>
        <v>0.37578318445751219</v>
      </c>
      <c r="Y384" s="33">
        <v>20180126</v>
      </c>
      <c r="Z384" s="54" t="s">
        <v>887</v>
      </c>
      <c r="AA384" s="423"/>
      <c r="AB384" s="423"/>
      <c r="AC384" s="428"/>
      <c r="AD384" s="653"/>
      <c r="AE384" s="689" t="s">
        <v>1250</v>
      </c>
      <c r="AF384" s="672">
        <v>1</v>
      </c>
      <c r="AG384" s="170">
        <v>0</v>
      </c>
      <c r="AH384" s="466" t="s">
        <v>857</v>
      </c>
      <c r="AI384" s="401" t="s">
        <v>851</v>
      </c>
    </row>
    <row r="385" spans="1:35" s="41" customFormat="1" x14ac:dyDescent="0.2">
      <c r="A385" s="427" t="s">
        <v>850</v>
      </c>
      <c r="B385" s="428">
        <v>20171106</v>
      </c>
      <c r="C385" s="149"/>
      <c r="D385" s="160">
        <v>2</v>
      </c>
      <c r="E385" s="160">
        <v>8</v>
      </c>
      <c r="F385" s="429"/>
      <c r="G385" s="429"/>
      <c r="H385" s="160" t="s">
        <v>10</v>
      </c>
      <c r="I385" s="160">
        <v>1055</v>
      </c>
      <c r="J385" s="57">
        <v>0</v>
      </c>
      <c r="K385" s="160">
        <v>5</v>
      </c>
      <c r="L385" s="160">
        <v>1</v>
      </c>
      <c r="M385" s="160">
        <v>0</v>
      </c>
      <c r="N385" s="179">
        <v>1</v>
      </c>
      <c r="O385" s="109" t="s">
        <v>47</v>
      </c>
      <c r="P385" s="110">
        <f>Cal_012618_12mm!$Q$3</f>
        <v>1.9020155646116339</v>
      </c>
      <c r="Q385" s="110">
        <f>Cal_012618_12mm!$R$3</f>
        <v>0.48423689193917907</v>
      </c>
      <c r="R385" s="163">
        <v>451.5</v>
      </c>
      <c r="S385" s="163">
        <v>276.7</v>
      </c>
      <c r="T385" s="160">
        <v>0.78400000000000003</v>
      </c>
      <c r="U385" s="164">
        <f t="shared" si="61"/>
        <v>450.71600000000001</v>
      </c>
      <c r="V385" s="164">
        <f t="shared" si="62"/>
        <v>275.916</v>
      </c>
      <c r="W385" s="438">
        <f t="shared" si="63"/>
        <v>0.84589582494028037</v>
      </c>
      <c r="X385" s="438">
        <f t="shared" si="64"/>
        <v>0.35849203716933431</v>
      </c>
      <c r="Y385" s="33">
        <v>20180126</v>
      </c>
      <c r="Z385" s="54" t="s">
        <v>139</v>
      </c>
      <c r="AA385" s="423"/>
      <c r="AB385" s="423"/>
      <c r="AC385" s="428"/>
      <c r="AD385" s="653"/>
      <c r="AE385" s="689" t="s">
        <v>1250</v>
      </c>
      <c r="AF385" s="672">
        <v>1</v>
      </c>
      <c r="AG385" s="170">
        <v>0</v>
      </c>
      <c r="AH385" s="466" t="s">
        <v>858</v>
      </c>
      <c r="AI385" s="401" t="s">
        <v>851</v>
      </c>
    </row>
    <row r="386" spans="1:35" s="40" customFormat="1" x14ac:dyDescent="0.2">
      <c r="A386" s="421" t="s">
        <v>850</v>
      </c>
      <c r="B386" s="422">
        <v>20171106</v>
      </c>
      <c r="C386" s="148"/>
      <c r="D386" s="12">
        <v>3</v>
      </c>
      <c r="E386" s="12">
        <v>5</v>
      </c>
      <c r="F386" s="108"/>
      <c r="G386" s="108"/>
      <c r="H386" s="12" t="s">
        <v>10</v>
      </c>
      <c r="I386" s="12">
        <v>1060</v>
      </c>
      <c r="J386" s="10">
        <v>0</v>
      </c>
      <c r="K386" s="12">
        <v>5</v>
      </c>
      <c r="L386" s="12">
        <v>1</v>
      </c>
      <c r="M386" s="12">
        <v>0</v>
      </c>
      <c r="N386" s="68">
        <v>1</v>
      </c>
      <c r="O386" s="109" t="s">
        <v>47</v>
      </c>
      <c r="P386" s="110">
        <f>Cal_012618_12mm!$Q$3</f>
        <v>1.9020155646116339</v>
      </c>
      <c r="Q386" s="110">
        <f>Cal_012618_12mm!$R$3</f>
        <v>0.48423689193917907</v>
      </c>
      <c r="R386" s="15">
        <v>471</v>
      </c>
      <c r="S386" s="15">
        <v>286.39999999999998</v>
      </c>
      <c r="T386" s="12">
        <v>0.78400000000000003</v>
      </c>
      <c r="U386" s="78">
        <f t="shared" si="61"/>
        <v>470.21600000000001</v>
      </c>
      <c r="V386" s="78">
        <f t="shared" si="62"/>
        <v>285.61599999999999</v>
      </c>
      <c r="W386" s="438">
        <f t="shared" si="63"/>
        <v>0.88910641592868622</v>
      </c>
      <c r="X386" s="438">
        <f t="shared" si="64"/>
        <v>0.351741660145725</v>
      </c>
      <c r="Y386" s="33">
        <v>20180126</v>
      </c>
      <c r="Z386" s="54" t="s">
        <v>139</v>
      </c>
      <c r="AA386" s="424"/>
      <c r="AB386" s="424"/>
      <c r="AC386" s="422"/>
      <c r="AD386" s="654"/>
      <c r="AE386" s="689" t="s">
        <v>1250</v>
      </c>
      <c r="AF386" s="671">
        <v>1</v>
      </c>
      <c r="AG386" s="169">
        <v>0</v>
      </c>
      <c r="AH386" s="469" t="s">
        <v>859</v>
      </c>
      <c r="AI386" s="426" t="s">
        <v>851</v>
      </c>
    </row>
    <row r="387" spans="1:35" s="40" customFormat="1" x14ac:dyDescent="0.2">
      <c r="A387" s="421" t="s">
        <v>850</v>
      </c>
      <c r="B387" s="422">
        <v>20171106</v>
      </c>
      <c r="C387" s="148"/>
      <c r="D387" s="12">
        <v>3</v>
      </c>
      <c r="E387" s="12">
        <v>6</v>
      </c>
      <c r="F387" s="108"/>
      <c r="G387" s="108"/>
      <c r="H387" s="12" t="s">
        <v>10</v>
      </c>
      <c r="I387" s="12">
        <v>1058</v>
      </c>
      <c r="J387" s="10">
        <v>0</v>
      </c>
      <c r="K387" s="12">
        <v>5</v>
      </c>
      <c r="L387" s="12">
        <v>1</v>
      </c>
      <c r="M387" s="12">
        <v>0</v>
      </c>
      <c r="N387" s="68">
        <v>1</v>
      </c>
      <c r="O387" s="109" t="s">
        <v>47</v>
      </c>
      <c r="P387" s="110">
        <f>Cal_012618_12mm!$Q$3</f>
        <v>1.9020155646116339</v>
      </c>
      <c r="Q387" s="110">
        <f>Cal_012618_12mm!$R$3</f>
        <v>0.48423689193917907</v>
      </c>
      <c r="R387" s="15">
        <v>496</v>
      </c>
      <c r="S387" s="15">
        <v>305.2</v>
      </c>
      <c r="T387" s="12">
        <v>0.87932999999999995</v>
      </c>
      <c r="U387" s="78">
        <f t="shared" si="61"/>
        <v>495.12067000000002</v>
      </c>
      <c r="V387" s="78">
        <f t="shared" si="62"/>
        <v>304.32067000000001</v>
      </c>
      <c r="W387" s="438">
        <f t="shared" si="63"/>
        <v>0.92070524123453423</v>
      </c>
      <c r="X387" s="438">
        <f t="shared" si="64"/>
        <v>0.40390383953664472</v>
      </c>
      <c r="Y387" s="33">
        <v>20180126</v>
      </c>
      <c r="Z387" s="54" t="s">
        <v>887</v>
      </c>
      <c r="AA387" s="424"/>
      <c r="AB387" s="424"/>
      <c r="AC387" s="422"/>
      <c r="AD387" s="654"/>
      <c r="AE387" s="689" t="s">
        <v>1250</v>
      </c>
      <c r="AF387" s="671">
        <v>1</v>
      </c>
      <c r="AG387" s="169">
        <v>0</v>
      </c>
      <c r="AH387" s="469" t="s">
        <v>860</v>
      </c>
      <c r="AI387" s="426" t="s">
        <v>851</v>
      </c>
    </row>
    <row r="388" spans="1:35" s="40" customFormat="1" x14ac:dyDescent="0.2">
      <c r="A388" s="421" t="s">
        <v>850</v>
      </c>
      <c r="B388" s="422">
        <v>20171106</v>
      </c>
      <c r="C388" s="148"/>
      <c r="D388" s="12">
        <v>3</v>
      </c>
      <c r="E388" s="12">
        <v>7</v>
      </c>
      <c r="F388" s="108"/>
      <c r="G388" s="108"/>
      <c r="H388" s="12" t="s">
        <v>10</v>
      </c>
      <c r="I388" s="12">
        <v>1053</v>
      </c>
      <c r="J388" s="10">
        <v>0</v>
      </c>
      <c r="K388" s="12">
        <v>5</v>
      </c>
      <c r="L388" s="12">
        <v>1</v>
      </c>
      <c r="M388" s="12">
        <v>0</v>
      </c>
      <c r="N388" s="68">
        <v>1</v>
      </c>
      <c r="O388" s="109" t="s">
        <v>47</v>
      </c>
      <c r="P388" s="110">
        <f>Cal_012618_12mm!$Q$3</f>
        <v>1.9020155646116339</v>
      </c>
      <c r="Q388" s="110">
        <f>Cal_012618_12mm!$R$3</f>
        <v>0.48423689193917907</v>
      </c>
      <c r="R388" s="15">
        <v>372.8</v>
      </c>
      <c r="S388" s="15">
        <v>230.6</v>
      </c>
      <c r="T388" s="12">
        <v>0.78400000000000003</v>
      </c>
      <c r="U388" s="78">
        <f t="shared" si="61"/>
        <v>372.01600000000002</v>
      </c>
      <c r="V388" s="78">
        <f t="shared" si="62"/>
        <v>229.816</v>
      </c>
      <c r="W388" s="438">
        <f t="shared" si="63"/>
        <v>0.68944422470268996</v>
      </c>
      <c r="X388" s="438">
        <f t="shared" si="64"/>
        <v>0.31562004616588485</v>
      </c>
      <c r="Y388" s="33">
        <v>20180126</v>
      </c>
      <c r="Z388" s="54" t="s">
        <v>139</v>
      </c>
      <c r="AA388" s="424"/>
      <c r="AB388" s="424"/>
      <c r="AC388" s="422"/>
      <c r="AD388" s="654"/>
      <c r="AE388" s="689" t="s">
        <v>1250</v>
      </c>
      <c r="AF388" s="671">
        <v>1</v>
      </c>
      <c r="AG388" s="169">
        <v>0</v>
      </c>
      <c r="AH388" s="469" t="s">
        <v>861</v>
      </c>
      <c r="AI388" s="426" t="s">
        <v>851</v>
      </c>
    </row>
    <row r="389" spans="1:35" s="40" customFormat="1" x14ac:dyDescent="0.2">
      <c r="A389" s="421" t="s">
        <v>850</v>
      </c>
      <c r="B389" s="422">
        <v>20171106</v>
      </c>
      <c r="C389" s="148"/>
      <c r="D389" s="12">
        <v>3</v>
      </c>
      <c r="E389" s="12">
        <v>8</v>
      </c>
      <c r="F389" s="108"/>
      <c r="G389" s="108"/>
      <c r="H389" s="12" t="s">
        <v>10</v>
      </c>
      <c r="I389" s="12">
        <v>1057</v>
      </c>
      <c r="J389" s="10">
        <v>0</v>
      </c>
      <c r="K389" s="12">
        <v>5</v>
      </c>
      <c r="L389" s="12">
        <v>1</v>
      </c>
      <c r="M389" s="12">
        <v>0</v>
      </c>
      <c r="N389" s="68">
        <v>1</v>
      </c>
      <c r="O389" s="109" t="s">
        <v>47</v>
      </c>
      <c r="P389" s="110">
        <f>Cal_012618_12mm!$Q$3</f>
        <v>1.9020155646116339</v>
      </c>
      <c r="Q389" s="110">
        <f>Cal_012618_12mm!$R$3</f>
        <v>0.48423689193917907</v>
      </c>
      <c r="R389" s="15">
        <v>424.5</v>
      </c>
      <c r="S389" s="15">
        <v>260.7</v>
      </c>
      <c r="T389" s="12">
        <v>0.78400000000000003</v>
      </c>
      <c r="U389" s="78">
        <f t="shared" si="61"/>
        <v>423.71600000000001</v>
      </c>
      <c r="V389" s="78">
        <f t="shared" si="62"/>
        <v>259.916</v>
      </c>
      <c r="W389" s="438">
        <f t="shared" si="63"/>
        <v>0.7911645562876285</v>
      </c>
      <c r="X389" s="438">
        <f t="shared" si="64"/>
        <v>0.34123573329746598</v>
      </c>
      <c r="Y389" s="33">
        <v>20180126</v>
      </c>
      <c r="Z389" s="54" t="s">
        <v>139</v>
      </c>
      <c r="AA389" s="424"/>
      <c r="AB389" s="424"/>
      <c r="AC389" s="422"/>
      <c r="AD389" s="654"/>
      <c r="AE389" s="689" t="s">
        <v>1250</v>
      </c>
      <c r="AF389" s="671">
        <v>1</v>
      </c>
      <c r="AG389" s="169">
        <v>0</v>
      </c>
      <c r="AH389" s="469" t="s">
        <v>862</v>
      </c>
      <c r="AI389" s="426" t="s">
        <v>851</v>
      </c>
    </row>
    <row r="390" spans="1:35" s="41" customFormat="1" x14ac:dyDescent="0.2">
      <c r="A390" s="427" t="s">
        <v>850</v>
      </c>
      <c r="B390" s="428">
        <v>20171107</v>
      </c>
      <c r="C390" s="149"/>
      <c r="D390" s="160">
        <v>4</v>
      </c>
      <c r="E390" s="160">
        <v>5</v>
      </c>
      <c r="F390" s="429"/>
      <c r="G390" s="429"/>
      <c r="H390" s="160" t="s">
        <v>10</v>
      </c>
      <c r="I390" s="160">
        <v>1060</v>
      </c>
      <c r="J390" s="57">
        <v>0</v>
      </c>
      <c r="K390" s="160">
        <v>5</v>
      </c>
      <c r="L390" s="160">
        <v>1</v>
      </c>
      <c r="M390" s="160">
        <v>0</v>
      </c>
      <c r="N390" s="179">
        <v>1</v>
      </c>
      <c r="O390" s="109" t="s">
        <v>47</v>
      </c>
      <c r="P390" s="110">
        <f>Cal_012618_12mm!$Q$3</f>
        <v>1.9020155646116339</v>
      </c>
      <c r="Q390" s="110">
        <f>Cal_012618_12mm!$R$3</f>
        <v>0.48423689193917907</v>
      </c>
      <c r="R390" s="163">
        <v>534.9</v>
      </c>
      <c r="S390" s="163">
        <v>336.2</v>
      </c>
      <c r="T390" s="160">
        <v>0.78400000000000003</v>
      </c>
      <c r="U390" s="164">
        <f t="shared" si="61"/>
        <v>534.11599999999999</v>
      </c>
      <c r="V390" s="164">
        <f t="shared" si="62"/>
        <v>335.416</v>
      </c>
      <c r="W390" s="438">
        <f t="shared" si="63"/>
        <v>0.95701757770872109</v>
      </c>
      <c r="X390" s="438">
        <f t="shared" si="64"/>
        <v>0.50018474388591905</v>
      </c>
      <c r="Y390" s="33">
        <v>20180126</v>
      </c>
      <c r="Z390" s="54" t="s">
        <v>139</v>
      </c>
      <c r="AA390" s="423"/>
      <c r="AB390" s="423"/>
      <c r="AC390" s="428"/>
      <c r="AD390" s="653"/>
      <c r="AE390" s="689" t="s">
        <v>1250</v>
      </c>
      <c r="AF390" s="672">
        <v>1</v>
      </c>
      <c r="AG390" s="170">
        <v>0</v>
      </c>
      <c r="AH390" s="466" t="s">
        <v>863</v>
      </c>
      <c r="AI390" s="397"/>
    </row>
    <row r="391" spans="1:35" s="41" customFormat="1" x14ac:dyDescent="0.2">
      <c r="A391" s="427" t="s">
        <v>850</v>
      </c>
      <c r="B391" s="428">
        <v>20171107</v>
      </c>
      <c r="C391" s="149"/>
      <c r="D391" s="160">
        <v>4</v>
      </c>
      <c r="E391" s="160">
        <v>6</v>
      </c>
      <c r="F391" s="429"/>
      <c r="G391" s="429"/>
      <c r="H391" s="160" t="s">
        <v>10</v>
      </c>
      <c r="I391" s="160">
        <v>1058</v>
      </c>
      <c r="J391" s="57">
        <v>0</v>
      </c>
      <c r="K391" s="160">
        <v>5</v>
      </c>
      <c r="L391" s="160">
        <v>1</v>
      </c>
      <c r="M391" s="160">
        <v>0</v>
      </c>
      <c r="N391" s="179">
        <v>1</v>
      </c>
      <c r="O391" s="109" t="s">
        <v>47</v>
      </c>
      <c r="P391" s="110">
        <f>Cal_012618_12mm!$Q$3</f>
        <v>1.9020155646116339</v>
      </c>
      <c r="Q391" s="110">
        <f>Cal_012618_12mm!$R$3</f>
        <v>0.48423689193917907</v>
      </c>
      <c r="R391" s="163">
        <v>411.9</v>
      </c>
      <c r="S391" s="163">
        <v>255.5</v>
      </c>
      <c r="T391" s="160">
        <v>0.87932999999999995</v>
      </c>
      <c r="U391" s="164">
        <f t="shared" si="61"/>
        <v>411.02067</v>
      </c>
      <c r="V391" s="164">
        <f t="shared" si="62"/>
        <v>254.62066999999999</v>
      </c>
      <c r="W391" s="438">
        <f t="shared" si="63"/>
        <v>0.7547080698589157</v>
      </c>
      <c r="X391" s="438">
        <f t="shared" si="64"/>
        <v>0.35357304569607306</v>
      </c>
      <c r="Y391" s="33">
        <v>20180126</v>
      </c>
      <c r="Z391" s="54" t="s">
        <v>887</v>
      </c>
      <c r="AA391" s="423"/>
      <c r="AB391" s="423"/>
      <c r="AC391" s="428"/>
      <c r="AD391" s="653"/>
      <c r="AE391" s="689" t="s">
        <v>1250</v>
      </c>
      <c r="AF391" s="672">
        <v>1</v>
      </c>
      <c r="AG391" s="170">
        <v>0</v>
      </c>
      <c r="AH391" s="466" t="s">
        <v>864</v>
      </c>
      <c r="AI391" s="397"/>
    </row>
    <row r="392" spans="1:35" s="41" customFormat="1" x14ac:dyDescent="0.2">
      <c r="A392" s="427" t="s">
        <v>850</v>
      </c>
      <c r="B392" s="428">
        <v>20171107</v>
      </c>
      <c r="C392" s="149"/>
      <c r="D392" s="160">
        <v>4</v>
      </c>
      <c r="E392" s="160">
        <v>7</v>
      </c>
      <c r="F392" s="429"/>
      <c r="G392" s="429"/>
      <c r="H392" s="160" t="s">
        <v>10</v>
      </c>
      <c r="I392" s="160">
        <v>1053</v>
      </c>
      <c r="J392" s="57">
        <v>0</v>
      </c>
      <c r="K392" s="160">
        <v>5</v>
      </c>
      <c r="L392" s="160">
        <v>1</v>
      </c>
      <c r="M392" s="160">
        <v>0</v>
      </c>
      <c r="N392" s="179">
        <v>1</v>
      </c>
      <c r="O392" s="109" t="s">
        <v>47</v>
      </c>
      <c r="P392" s="110">
        <f>Cal_012618_12mm!$Q$3</f>
        <v>1.9020155646116339</v>
      </c>
      <c r="Q392" s="110">
        <f>Cal_012618_12mm!$R$3</f>
        <v>0.48423689193917907</v>
      </c>
      <c r="R392" s="163">
        <v>541</v>
      </c>
      <c r="S392" s="163">
        <v>328.9</v>
      </c>
      <c r="T392" s="160">
        <v>0.87932999999999995</v>
      </c>
      <c r="U392" s="164">
        <f t="shared" si="61"/>
        <v>540.12067000000002</v>
      </c>
      <c r="V392" s="164">
        <f t="shared" si="62"/>
        <v>328.02067</v>
      </c>
      <c r="W392" s="438">
        <f t="shared" si="63"/>
        <v>1.0283482423308052</v>
      </c>
      <c r="X392" s="438">
        <f t="shared" si="64"/>
        <v>0.40619876711749814</v>
      </c>
      <c r="Y392" s="33">
        <v>20180126</v>
      </c>
      <c r="Z392" s="54" t="s">
        <v>887</v>
      </c>
      <c r="AA392" s="423"/>
      <c r="AB392" s="423"/>
      <c r="AC392" s="428"/>
      <c r="AD392" s="653"/>
      <c r="AE392" s="689" t="s">
        <v>1250</v>
      </c>
      <c r="AF392" s="672">
        <v>1</v>
      </c>
      <c r="AG392" s="170">
        <v>0</v>
      </c>
      <c r="AH392" s="466" t="s">
        <v>865</v>
      </c>
      <c r="AI392" s="397"/>
    </row>
    <row r="393" spans="1:35" s="41" customFormat="1" x14ac:dyDescent="0.2">
      <c r="A393" s="427" t="s">
        <v>850</v>
      </c>
      <c r="B393" s="428">
        <v>20171107</v>
      </c>
      <c r="C393" s="149"/>
      <c r="D393" s="160">
        <v>4</v>
      </c>
      <c r="E393" s="160">
        <v>8</v>
      </c>
      <c r="F393" s="429"/>
      <c r="G393" s="429"/>
      <c r="H393" s="160" t="s">
        <v>10</v>
      </c>
      <c r="I393" s="160">
        <v>1057</v>
      </c>
      <c r="J393" s="57">
        <v>0</v>
      </c>
      <c r="K393" s="160">
        <v>5</v>
      </c>
      <c r="L393" s="160">
        <v>1</v>
      </c>
      <c r="M393" s="160">
        <v>0</v>
      </c>
      <c r="N393" s="179">
        <v>1</v>
      </c>
      <c r="O393" s="109" t="s">
        <v>47</v>
      </c>
      <c r="P393" s="110">
        <f>Cal_012618_12mm!$Q$3</f>
        <v>1.9020155646116339</v>
      </c>
      <c r="Q393" s="110">
        <f>Cal_012618_12mm!$R$3</f>
        <v>0.48423689193917907</v>
      </c>
      <c r="R393" s="163">
        <v>489.3</v>
      </c>
      <c r="S393" s="163">
        <v>295.5</v>
      </c>
      <c r="T393" s="160">
        <v>0.78400000000000003</v>
      </c>
      <c r="U393" s="164">
        <f t="shared" si="61"/>
        <v>488.51600000000002</v>
      </c>
      <c r="V393" s="164">
        <f t="shared" si="62"/>
        <v>294.71600000000001</v>
      </c>
      <c r="W393" s="438">
        <f t="shared" si="63"/>
        <v>0.93606648967364103</v>
      </c>
      <c r="X393" s="438">
        <f t="shared" si="64"/>
        <v>0.34795020704899543</v>
      </c>
      <c r="Y393" s="33">
        <v>20180126</v>
      </c>
      <c r="Z393" s="54" t="s">
        <v>139</v>
      </c>
      <c r="AA393" s="423"/>
      <c r="AB393" s="423"/>
      <c r="AC393" s="428"/>
      <c r="AD393" s="653"/>
      <c r="AE393" s="689" t="s">
        <v>1250</v>
      </c>
      <c r="AF393" s="672">
        <v>1</v>
      </c>
      <c r="AG393" s="170">
        <v>0</v>
      </c>
      <c r="AH393" s="466" t="s">
        <v>866</v>
      </c>
      <c r="AI393" s="401" t="s">
        <v>852</v>
      </c>
    </row>
    <row r="394" spans="1:35" s="40" customFormat="1" x14ac:dyDescent="0.2">
      <c r="A394" s="421" t="s">
        <v>850</v>
      </c>
      <c r="B394" s="422">
        <v>20171109</v>
      </c>
      <c r="C394" s="148"/>
      <c r="D394" s="12">
        <v>9</v>
      </c>
      <c r="E394" s="12">
        <v>4</v>
      </c>
      <c r="F394" s="108"/>
      <c r="G394" s="108"/>
      <c r="H394" s="12" t="s">
        <v>10</v>
      </c>
      <c r="I394" s="12">
        <v>1060</v>
      </c>
      <c r="J394" s="10">
        <v>0</v>
      </c>
      <c r="K394" s="12">
        <v>5</v>
      </c>
      <c r="L394" s="12">
        <v>1</v>
      </c>
      <c r="M394" s="12">
        <v>0</v>
      </c>
      <c r="N394" s="68">
        <v>1</v>
      </c>
      <c r="O394" s="109" t="s">
        <v>47</v>
      </c>
      <c r="P394" s="110">
        <f>Cal_012618_12mm!$Q$3</f>
        <v>1.9020155646116339</v>
      </c>
      <c r="Q394" s="110">
        <f>Cal_012618_12mm!$R$3</f>
        <v>0.48423689193917907</v>
      </c>
      <c r="R394" s="15">
        <v>160.30000000000001</v>
      </c>
      <c r="S394" s="15">
        <v>103.3</v>
      </c>
      <c r="T394" s="12">
        <v>0.87932999999999995</v>
      </c>
      <c r="U394" s="78">
        <f t="shared" si="61"/>
        <v>159.42067</v>
      </c>
      <c r="V394" s="78">
        <f t="shared" si="62"/>
        <v>102.42067</v>
      </c>
      <c r="W394" s="438">
        <f t="shared" si="63"/>
        <v>0.27453448379163115</v>
      </c>
      <c r="X394" s="438">
        <f t="shared" si="64"/>
        <v>0.17042830302616691</v>
      </c>
      <c r="Y394" s="33">
        <v>20180126</v>
      </c>
      <c r="Z394" s="54" t="s">
        <v>887</v>
      </c>
      <c r="AA394" s="424"/>
      <c r="AB394" s="424"/>
      <c r="AC394" s="422"/>
      <c r="AD394" s="654"/>
      <c r="AE394" s="689" t="s">
        <v>1250</v>
      </c>
      <c r="AF394" s="671">
        <v>1</v>
      </c>
      <c r="AG394" s="169">
        <v>0</v>
      </c>
      <c r="AH394" s="469" t="s">
        <v>867</v>
      </c>
      <c r="AI394" s="395"/>
    </row>
    <row r="395" spans="1:35" s="40" customFormat="1" x14ac:dyDescent="0.2">
      <c r="A395" s="421" t="s">
        <v>850</v>
      </c>
      <c r="B395" s="422">
        <v>20171109</v>
      </c>
      <c r="C395" s="148"/>
      <c r="D395" s="12">
        <v>9</v>
      </c>
      <c r="E395" s="12">
        <v>5</v>
      </c>
      <c r="F395" s="108"/>
      <c r="G395" s="108"/>
      <c r="H395" s="12" t="s">
        <v>10</v>
      </c>
      <c r="I395" s="12">
        <v>1058</v>
      </c>
      <c r="J395" s="10">
        <v>0</v>
      </c>
      <c r="K395" s="12">
        <v>5</v>
      </c>
      <c r="L395" s="12">
        <v>1</v>
      </c>
      <c r="M395" s="12">
        <v>0</v>
      </c>
      <c r="N395" s="68">
        <v>1</v>
      </c>
      <c r="O395" s="109" t="s">
        <v>47</v>
      </c>
      <c r="P395" s="110">
        <f>Cal_012618_12mm!$Q$3</f>
        <v>1.9020155646116339</v>
      </c>
      <c r="Q395" s="110">
        <f>Cal_012618_12mm!$R$3</f>
        <v>0.48423689193917907</v>
      </c>
      <c r="R395" s="15">
        <v>643.20000000000005</v>
      </c>
      <c r="S395" s="15">
        <v>391.4</v>
      </c>
      <c r="T395" s="12">
        <v>0.78400000000000003</v>
      </c>
      <c r="U395" s="78">
        <f t="shared" si="61"/>
        <v>642.41600000000005</v>
      </c>
      <c r="V395" s="78">
        <f t="shared" si="62"/>
        <v>390.61599999999999</v>
      </c>
      <c r="W395" s="438">
        <f t="shared" si="63"/>
        <v>1.2150606904761831</v>
      </c>
      <c r="X395" s="438">
        <f t="shared" si="64"/>
        <v>0.48516394656380118</v>
      </c>
      <c r="Y395" s="33">
        <v>20180126</v>
      </c>
      <c r="Z395" s="54" t="s">
        <v>139</v>
      </c>
      <c r="AA395" s="424"/>
      <c r="AB395" s="424"/>
      <c r="AC395" s="422"/>
      <c r="AD395" s="654"/>
      <c r="AE395" s="689" t="s">
        <v>1250</v>
      </c>
      <c r="AF395" s="671">
        <v>1</v>
      </c>
      <c r="AG395" s="169">
        <v>0</v>
      </c>
      <c r="AH395" s="469" t="s">
        <v>868</v>
      </c>
      <c r="AI395" s="395"/>
    </row>
    <row r="396" spans="1:35" s="40" customFormat="1" x14ac:dyDescent="0.2">
      <c r="A396" s="421" t="s">
        <v>850</v>
      </c>
      <c r="B396" s="422">
        <v>20171109</v>
      </c>
      <c r="C396" s="148"/>
      <c r="D396" s="12">
        <v>9</v>
      </c>
      <c r="E396" s="12">
        <v>6</v>
      </c>
      <c r="F396" s="108"/>
      <c r="G396" s="108"/>
      <c r="H396" s="12" t="s">
        <v>10</v>
      </c>
      <c r="I396" s="12">
        <v>1053</v>
      </c>
      <c r="J396" s="10">
        <v>0</v>
      </c>
      <c r="K396" s="12">
        <v>5</v>
      </c>
      <c r="L396" s="12">
        <v>1</v>
      </c>
      <c r="M396" s="12">
        <v>0</v>
      </c>
      <c r="N396" s="68">
        <v>1</v>
      </c>
      <c r="O396" s="109" t="s">
        <v>47</v>
      </c>
      <c r="P396" s="110">
        <f>Cal_012618_12mm!$Q$3</f>
        <v>1.9020155646116339</v>
      </c>
      <c r="Q396" s="110">
        <f>Cal_012618_12mm!$R$3</f>
        <v>0.48423689193917907</v>
      </c>
      <c r="R396" s="15">
        <v>697.8</v>
      </c>
      <c r="S396" s="15">
        <v>425.9</v>
      </c>
      <c r="T396" s="12">
        <v>0.87932999999999995</v>
      </c>
      <c r="U396" s="78">
        <f t="shared" si="61"/>
        <v>696.92066999999997</v>
      </c>
      <c r="V396" s="78">
        <f t="shared" si="62"/>
        <v>425.02067</v>
      </c>
      <c r="W396" s="438">
        <f t="shared" si="63"/>
        <v>1.3182832960384061</v>
      </c>
      <c r="X396" s="438">
        <f t="shared" si="64"/>
        <v>0.54047801647953475</v>
      </c>
      <c r="Y396" s="33">
        <v>20180126</v>
      </c>
      <c r="Z396" s="54" t="s">
        <v>887</v>
      </c>
      <c r="AA396" s="424"/>
      <c r="AB396" s="424"/>
      <c r="AC396" s="422"/>
      <c r="AD396" s="654"/>
      <c r="AE396" s="689" t="s">
        <v>1250</v>
      </c>
      <c r="AF396" s="671">
        <v>1</v>
      </c>
      <c r="AG396" s="169">
        <v>0</v>
      </c>
      <c r="AH396" s="469" t="s">
        <v>869</v>
      </c>
      <c r="AI396" s="395"/>
    </row>
    <row r="397" spans="1:35" s="40" customFormat="1" x14ac:dyDescent="0.2">
      <c r="A397" s="421" t="s">
        <v>850</v>
      </c>
      <c r="B397" s="422">
        <v>20171109</v>
      </c>
      <c r="C397" s="148"/>
      <c r="D397" s="12">
        <v>9</v>
      </c>
      <c r="E397" s="12">
        <v>7</v>
      </c>
      <c r="F397" s="108"/>
      <c r="G397" s="108"/>
      <c r="H397" s="12" t="s">
        <v>10</v>
      </c>
      <c r="I397" s="12">
        <v>1057</v>
      </c>
      <c r="J397" s="10">
        <v>0</v>
      </c>
      <c r="K397" s="12">
        <v>5</v>
      </c>
      <c r="L397" s="12">
        <v>1</v>
      </c>
      <c r="M397" s="12">
        <v>0</v>
      </c>
      <c r="N397" s="68">
        <v>1</v>
      </c>
      <c r="O397" s="109" t="s">
        <v>47</v>
      </c>
      <c r="P397" s="110">
        <f>Cal_012618_12mm!$Q$3</f>
        <v>1.9020155646116339</v>
      </c>
      <c r="Q397" s="110">
        <f>Cal_012618_12mm!$R$3</f>
        <v>0.48423689193917907</v>
      </c>
      <c r="R397" s="15">
        <v>735.5</v>
      </c>
      <c r="S397" s="15">
        <v>441.1</v>
      </c>
      <c r="T397" s="12">
        <v>0.87932999999999995</v>
      </c>
      <c r="U397" s="78">
        <f t="shared" si="61"/>
        <v>734.62067000000002</v>
      </c>
      <c r="V397" s="78">
        <f t="shared" si="62"/>
        <v>440.22067000000004</v>
      </c>
      <c r="W397" s="438">
        <f t="shared" si="63"/>
        <v>1.421970972961403</v>
      </c>
      <c r="X397" s="438">
        <f t="shared" si="64"/>
        <v>0.49597949638001632</v>
      </c>
      <c r="Y397" s="33">
        <v>20180126</v>
      </c>
      <c r="Z397" s="54" t="s">
        <v>887</v>
      </c>
      <c r="AA397" s="424"/>
      <c r="AB397" s="424"/>
      <c r="AC397" s="422"/>
      <c r="AD397" s="654"/>
      <c r="AE397" s="689" t="s">
        <v>1250</v>
      </c>
      <c r="AF397" s="671">
        <v>1</v>
      </c>
      <c r="AG397" s="169">
        <v>0</v>
      </c>
      <c r="AH397" s="469" t="s">
        <v>870</v>
      </c>
      <c r="AI397" s="395"/>
    </row>
    <row r="398" spans="1:35" s="40" customFormat="1" x14ac:dyDescent="0.2">
      <c r="A398" s="421" t="s">
        <v>850</v>
      </c>
      <c r="B398" s="422">
        <v>20171109</v>
      </c>
      <c r="C398" s="148"/>
      <c r="D398" s="12">
        <v>9</v>
      </c>
      <c r="E398" s="12">
        <v>8</v>
      </c>
      <c r="F398" s="108"/>
      <c r="G398" s="108"/>
      <c r="H398" s="12" t="s">
        <v>10</v>
      </c>
      <c r="I398" s="12">
        <v>1057</v>
      </c>
      <c r="J398" s="10">
        <v>0</v>
      </c>
      <c r="K398" s="12">
        <v>10</v>
      </c>
      <c r="L398" s="12">
        <v>1</v>
      </c>
      <c r="M398" s="12">
        <v>0</v>
      </c>
      <c r="N398" s="68">
        <v>1</v>
      </c>
      <c r="O398" s="109" t="s">
        <v>47</v>
      </c>
      <c r="P398" s="110">
        <f>Cal_012618_12mm!$Q$3</f>
        <v>1.9020155646116339</v>
      </c>
      <c r="Q398" s="110">
        <f>Cal_012618_12mm!$R$3</f>
        <v>0.48423689193917907</v>
      </c>
      <c r="R398" s="15">
        <v>370.6</v>
      </c>
      <c r="S398" s="15">
        <v>228</v>
      </c>
      <c r="T398" s="12">
        <v>0.78400000000000003</v>
      </c>
      <c r="U398" s="78">
        <f t="shared" si="61"/>
        <v>369.81600000000003</v>
      </c>
      <c r="V398" s="78">
        <f t="shared" si="62"/>
        <v>227.21600000000001</v>
      </c>
      <c r="W398" s="438">
        <f t="shared" si="63"/>
        <v>1.3775343800563593</v>
      </c>
      <c r="X398" s="438">
        <f t="shared" si="64"/>
        <v>0.60233191673465658</v>
      </c>
      <c r="Y398" s="33">
        <v>20180126</v>
      </c>
      <c r="Z398" s="54" t="s">
        <v>139</v>
      </c>
      <c r="AA398" s="424"/>
      <c r="AB398" s="424"/>
      <c r="AC398" s="422"/>
      <c r="AD398" s="654"/>
      <c r="AE398" s="689" t="s">
        <v>1250</v>
      </c>
      <c r="AF398" s="671">
        <v>1</v>
      </c>
      <c r="AG398" s="169">
        <v>0</v>
      </c>
      <c r="AH398" s="469" t="s">
        <v>871</v>
      </c>
      <c r="AI398" s="395"/>
    </row>
    <row r="399" spans="1:35" s="41" customFormat="1" x14ac:dyDescent="0.2">
      <c r="A399" s="427" t="s">
        <v>850</v>
      </c>
      <c r="B399" s="428">
        <v>20171110</v>
      </c>
      <c r="C399" s="149"/>
      <c r="D399" s="160">
        <v>10</v>
      </c>
      <c r="E399" s="160">
        <v>5</v>
      </c>
      <c r="F399" s="429"/>
      <c r="G399" s="429"/>
      <c r="H399" s="160" t="s">
        <v>10</v>
      </c>
      <c r="I399" s="160">
        <v>1060</v>
      </c>
      <c r="J399" s="57">
        <v>0</v>
      </c>
      <c r="K399" s="160">
        <v>5</v>
      </c>
      <c r="L399" s="160">
        <v>1</v>
      </c>
      <c r="M399" s="160">
        <v>0</v>
      </c>
      <c r="N399" s="179">
        <v>1</v>
      </c>
      <c r="O399" s="109" t="s">
        <v>47</v>
      </c>
      <c r="P399" s="110">
        <f>Cal_012618_12mm!$Q$3</f>
        <v>1.9020155646116339</v>
      </c>
      <c r="Q399" s="110">
        <f>Cal_012618_12mm!$R$3</f>
        <v>0.48423689193917907</v>
      </c>
      <c r="R399" s="163">
        <v>263.39999999999998</v>
      </c>
      <c r="S399" s="163">
        <v>174.2</v>
      </c>
      <c r="T399" s="160">
        <v>0.78400000000000003</v>
      </c>
      <c r="U399" s="164">
        <f t="shared" si="61"/>
        <v>262.61599999999999</v>
      </c>
      <c r="V399" s="164">
        <f t="shared" si="62"/>
        <v>173.416</v>
      </c>
      <c r="W399" s="438">
        <f t="shared" si="63"/>
        <v>0.4296223851616402</v>
      </c>
      <c r="X399" s="438">
        <f t="shared" si="64"/>
        <v>0.32377696907803882</v>
      </c>
      <c r="Y399" s="33">
        <v>20180126</v>
      </c>
      <c r="Z399" s="54" t="s">
        <v>139</v>
      </c>
      <c r="AA399" s="423"/>
      <c r="AB399" s="423"/>
      <c r="AC399" s="428"/>
      <c r="AD399" s="653"/>
      <c r="AE399" s="689" t="s">
        <v>1250</v>
      </c>
      <c r="AF399" s="672">
        <v>1</v>
      </c>
      <c r="AG399" s="170">
        <v>0</v>
      </c>
      <c r="AH399" s="466" t="s">
        <v>872</v>
      </c>
      <c r="AI399" s="397"/>
    </row>
    <row r="400" spans="1:35" s="41" customFormat="1" x14ac:dyDescent="0.2">
      <c r="A400" s="427" t="s">
        <v>850</v>
      </c>
      <c r="B400" s="428">
        <v>20171110</v>
      </c>
      <c r="C400" s="149"/>
      <c r="D400" s="160">
        <v>10</v>
      </c>
      <c r="E400" s="160">
        <v>6</v>
      </c>
      <c r="F400" s="429"/>
      <c r="G400" s="429"/>
      <c r="H400" s="160" t="s">
        <v>10</v>
      </c>
      <c r="I400" s="160">
        <v>1058</v>
      </c>
      <c r="J400" s="57">
        <v>0</v>
      </c>
      <c r="K400" s="160">
        <v>5</v>
      </c>
      <c r="L400" s="160">
        <v>1</v>
      </c>
      <c r="M400" s="160">
        <v>0</v>
      </c>
      <c r="N400" s="179">
        <v>1</v>
      </c>
      <c r="O400" s="109" t="s">
        <v>47</v>
      </c>
      <c r="P400" s="110">
        <f>Cal_012618_12mm!$Q$3</f>
        <v>1.9020155646116339</v>
      </c>
      <c r="Q400" s="110">
        <f>Cal_012618_12mm!$R$3</f>
        <v>0.48423689193917907</v>
      </c>
      <c r="R400" s="163">
        <v>264.5</v>
      </c>
      <c r="S400" s="163">
        <v>174.5</v>
      </c>
      <c r="T400" s="160">
        <v>0.78400000000000003</v>
      </c>
      <c r="U400" s="164">
        <f t="shared" si="61"/>
        <v>263.71600000000001</v>
      </c>
      <c r="V400" s="164">
        <f t="shared" si="62"/>
        <v>173.71600000000001</v>
      </c>
      <c r="W400" s="438">
        <f t="shared" si="63"/>
        <v>0.43429492511062928</v>
      </c>
      <c r="X400" s="438">
        <f t="shared" si="64"/>
        <v>0.32183442711262311</v>
      </c>
      <c r="Y400" s="33">
        <v>20180126</v>
      </c>
      <c r="Z400" s="54" t="s">
        <v>139</v>
      </c>
      <c r="AA400" s="423"/>
      <c r="AB400" s="423"/>
      <c r="AC400" s="428"/>
      <c r="AD400" s="653"/>
      <c r="AE400" s="689" t="s">
        <v>1250</v>
      </c>
      <c r="AF400" s="672">
        <v>1</v>
      </c>
      <c r="AG400" s="170">
        <v>0</v>
      </c>
      <c r="AH400" s="466" t="s">
        <v>873</v>
      </c>
      <c r="AI400" s="397"/>
    </row>
    <row r="401" spans="1:35" s="41" customFormat="1" x14ac:dyDescent="0.2">
      <c r="A401" s="427" t="s">
        <v>850</v>
      </c>
      <c r="B401" s="428">
        <v>20171110</v>
      </c>
      <c r="C401" s="149"/>
      <c r="D401" s="160">
        <v>10</v>
      </c>
      <c r="E401" s="160">
        <v>7</v>
      </c>
      <c r="F401" s="429"/>
      <c r="G401" s="429"/>
      <c r="H401" s="160" t="s">
        <v>10</v>
      </c>
      <c r="I401" s="160">
        <v>1053</v>
      </c>
      <c r="J401" s="57">
        <v>0</v>
      </c>
      <c r="K401" s="160">
        <v>5</v>
      </c>
      <c r="L401" s="160">
        <v>1</v>
      </c>
      <c r="M401" s="160">
        <v>0</v>
      </c>
      <c r="N401" s="179">
        <v>1</v>
      </c>
      <c r="O401" s="109" t="s">
        <v>47</v>
      </c>
      <c r="P401" s="110">
        <f>Cal_012618_12mm!$Q$3</f>
        <v>1.9020155646116339</v>
      </c>
      <c r="Q401" s="110">
        <f>Cal_012618_12mm!$R$3</f>
        <v>0.48423689193917907</v>
      </c>
      <c r="R401" s="163">
        <v>268.8</v>
      </c>
      <c r="S401" s="163">
        <v>176.6</v>
      </c>
      <c r="T401" s="160">
        <v>0.78400000000000003</v>
      </c>
      <c r="U401" s="164">
        <f t="shared" si="61"/>
        <v>268.01600000000002</v>
      </c>
      <c r="V401" s="164">
        <f t="shared" si="62"/>
        <v>175.816</v>
      </c>
      <c r="W401" s="438">
        <f t="shared" si="63"/>
        <v>0.44702361123479611</v>
      </c>
      <c r="X401" s="438">
        <f t="shared" si="64"/>
        <v>0.32188011978057857</v>
      </c>
      <c r="Y401" s="33">
        <v>20180126</v>
      </c>
      <c r="Z401" s="54" t="s">
        <v>139</v>
      </c>
      <c r="AA401" s="423"/>
      <c r="AB401" s="423"/>
      <c r="AC401" s="428"/>
      <c r="AD401" s="653"/>
      <c r="AE401" s="689" t="s">
        <v>1250</v>
      </c>
      <c r="AF401" s="672">
        <v>1</v>
      </c>
      <c r="AG401" s="170">
        <v>0</v>
      </c>
      <c r="AH401" s="466" t="s">
        <v>874</v>
      </c>
      <c r="AI401" s="397"/>
    </row>
    <row r="402" spans="1:35" s="41" customFormat="1" x14ac:dyDescent="0.2">
      <c r="A402" s="427" t="s">
        <v>850</v>
      </c>
      <c r="B402" s="428">
        <v>20171110</v>
      </c>
      <c r="C402" s="149"/>
      <c r="D402" s="160">
        <v>10</v>
      </c>
      <c r="E402" s="160">
        <v>8</v>
      </c>
      <c r="F402" s="429"/>
      <c r="G402" s="429"/>
      <c r="H402" s="160" t="s">
        <v>10</v>
      </c>
      <c r="I402" s="160">
        <v>1057</v>
      </c>
      <c r="J402" s="57">
        <v>0</v>
      </c>
      <c r="K402" s="160">
        <v>5</v>
      </c>
      <c r="L402" s="160">
        <v>1</v>
      </c>
      <c r="M402" s="160">
        <v>0</v>
      </c>
      <c r="N402" s="179">
        <v>1</v>
      </c>
      <c r="O402" s="109" t="s">
        <v>47</v>
      </c>
      <c r="P402" s="110">
        <f>Cal_012618_12mm!$Q$3</f>
        <v>1.9020155646116339</v>
      </c>
      <c r="Q402" s="110">
        <f>Cal_012618_12mm!$R$3</f>
        <v>0.48423689193917907</v>
      </c>
      <c r="R402" s="163">
        <v>269.10000000000002</v>
      </c>
      <c r="S402" s="163">
        <v>178.8</v>
      </c>
      <c r="T402" s="160">
        <v>0.78400000000000003</v>
      </c>
      <c r="U402" s="164">
        <f t="shared" si="61"/>
        <v>268.31600000000003</v>
      </c>
      <c r="V402" s="164">
        <f t="shared" si="62"/>
        <v>178.01600000000002</v>
      </c>
      <c r="W402" s="438">
        <f t="shared" si="63"/>
        <v>0.43615481949189777</v>
      </c>
      <c r="X402" s="438">
        <f t="shared" si="64"/>
        <v>0.33942409812294777</v>
      </c>
      <c r="Y402" s="33">
        <v>20180126</v>
      </c>
      <c r="Z402" s="54" t="s">
        <v>139</v>
      </c>
      <c r="AA402" s="423"/>
      <c r="AB402" s="423"/>
      <c r="AC402" s="428"/>
      <c r="AD402" s="653"/>
      <c r="AE402" s="689" t="s">
        <v>1250</v>
      </c>
      <c r="AF402" s="672">
        <v>1</v>
      </c>
      <c r="AG402" s="170">
        <v>0</v>
      </c>
      <c r="AH402" s="466" t="s">
        <v>875</v>
      </c>
      <c r="AI402" s="397"/>
    </row>
    <row r="403" spans="1:35" s="40" customFormat="1" x14ac:dyDescent="0.2">
      <c r="A403" s="421" t="s">
        <v>850</v>
      </c>
      <c r="B403" s="422">
        <v>20171111</v>
      </c>
      <c r="C403" s="148"/>
      <c r="D403" s="12">
        <v>11</v>
      </c>
      <c r="E403" s="12">
        <v>5</v>
      </c>
      <c r="F403" s="108"/>
      <c r="G403" s="108"/>
      <c r="H403" s="12" t="s">
        <v>10</v>
      </c>
      <c r="I403" s="12">
        <v>1060</v>
      </c>
      <c r="J403" s="10">
        <v>0</v>
      </c>
      <c r="K403" s="12">
        <v>5</v>
      </c>
      <c r="L403" s="12">
        <v>1</v>
      </c>
      <c r="M403" s="12">
        <v>0</v>
      </c>
      <c r="N403" s="68">
        <v>1</v>
      </c>
      <c r="O403" s="109" t="s">
        <v>47</v>
      </c>
      <c r="P403" s="110">
        <f>Cal_012618_12mm!$Q$3</f>
        <v>1.9020155646116339</v>
      </c>
      <c r="Q403" s="110">
        <f>Cal_012618_12mm!$R$3</f>
        <v>0.48423689193917907</v>
      </c>
      <c r="R403" s="15">
        <v>349.9</v>
      </c>
      <c r="S403" s="15">
        <v>216</v>
      </c>
      <c r="T403" s="12">
        <v>0.87932999999999995</v>
      </c>
      <c r="U403" s="78">
        <f t="shared" si="61"/>
        <v>349.02067</v>
      </c>
      <c r="V403" s="78">
        <f t="shared" si="62"/>
        <v>215.12066999999999</v>
      </c>
      <c r="W403" s="438">
        <f t="shared" si="63"/>
        <v>0.64491521718770906</v>
      </c>
      <c r="X403" s="438">
        <f t="shared" si="64"/>
        <v>0.28966852284554684</v>
      </c>
      <c r="Y403" s="33">
        <v>20180126</v>
      </c>
      <c r="Z403" s="54" t="s">
        <v>887</v>
      </c>
      <c r="AA403" s="424"/>
      <c r="AB403" s="424"/>
      <c r="AC403" s="422"/>
      <c r="AD403" s="654"/>
      <c r="AE403" s="689" t="s">
        <v>1250</v>
      </c>
      <c r="AF403" s="671">
        <v>1</v>
      </c>
      <c r="AG403" s="169">
        <v>0</v>
      </c>
      <c r="AH403" s="469" t="s">
        <v>876</v>
      </c>
      <c r="AI403" s="395"/>
    </row>
    <row r="404" spans="1:35" s="40" customFormat="1" x14ac:dyDescent="0.2">
      <c r="A404" s="421" t="s">
        <v>850</v>
      </c>
      <c r="B404" s="422">
        <v>20171111</v>
      </c>
      <c r="C404" s="148"/>
      <c r="D404" s="12">
        <v>11</v>
      </c>
      <c r="E404" s="12">
        <v>6</v>
      </c>
      <c r="F404" s="108"/>
      <c r="G404" s="108"/>
      <c r="H404" s="12" t="s">
        <v>10</v>
      </c>
      <c r="I404" s="12">
        <v>1058</v>
      </c>
      <c r="J404" s="10">
        <v>0</v>
      </c>
      <c r="K404" s="12">
        <v>5</v>
      </c>
      <c r="L404" s="12">
        <v>1</v>
      </c>
      <c r="M404" s="12">
        <v>0</v>
      </c>
      <c r="N404" s="68">
        <v>1</v>
      </c>
      <c r="O404" s="109" t="s">
        <v>47</v>
      </c>
      <c r="P404" s="110">
        <f>Cal_012618_12mm!$Q$3</f>
        <v>1.9020155646116339</v>
      </c>
      <c r="Q404" s="110">
        <f>Cal_012618_12mm!$R$3</f>
        <v>0.48423689193917907</v>
      </c>
      <c r="R404" s="15">
        <v>343.7</v>
      </c>
      <c r="S404" s="15">
        <v>210</v>
      </c>
      <c r="T404" s="12">
        <v>0.87932999999999995</v>
      </c>
      <c r="U404" s="78">
        <f t="shared" si="61"/>
        <v>342.82067000000001</v>
      </c>
      <c r="V404" s="78">
        <f t="shared" si="62"/>
        <v>209.12066999999999</v>
      </c>
      <c r="W404" s="438">
        <f t="shared" si="63"/>
        <v>0.6451692387476794</v>
      </c>
      <c r="X404" s="438">
        <f t="shared" si="64"/>
        <v>0.26506514808826265</v>
      </c>
      <c r="Y404" s="33">
        <v>20180126</v>
      </c>
      <c r="Z404" s="54" t="s">
        <v>887</v>
      </c>
      <c r="AA404" s="424"/>
      <c r="AB404" s="424"/>
      <c r="AC404" s="422"/>
      <c r="AD404" s="654"/>
      <c r="AE404" s="689" t="s">
        <v>1250</v>
      </c>
      <c r="AF404" s="671">
        <v>1</v>
      </c>
      <c r="AG404" s="169">
        <v>0</v>
      </c>
      <c r="AH404" s="469" t="s">
        <v>877</v>
      </c>
      <c r="AI404" s="395"/>
    </row>
    <row r="405" spans="1:35" s="40" customFormat="1" x14ac:dyDescent="0.2">
      <c r="A405" s="421" t="s">
        <v>850</v>
      </c>
      <c r="B405" s="422">
        <v>20171111</v>
      </c>
      <c r="C405" s="148"/>
      <c r="D405" s="12">
        <v>11</v>
      </c>
      <c r="E405" s="12">
        <v>7</v>
      </c>
      <c r="F405" s="108"/>
      <c r="G405" s="108"/>
      <c r="H405" s="12" t="s">
        <v>10</v>
      </c>
      <c r="I405" s="12">
        <v>1053</v>
      </c>
      <c r="J405" s="10">
        <v>0</v>
      </c>
      <c r="K405" s="12">
        <v>5</v>
      </c>
      <c r="L405" s="12">
        <v>1</v>
      </c>
      <c r="M405" s="12">
        <v>0</v>
      </c>
      <c r="N405" s="68">
        <v>1</v>
      </c>
      <c r="O405" s="109" t="s">
        <v>47</v>
      </c>
      <c r="P405" s="110">
        <f>Cal_012618_12mm!$Q$3</f>
        <v>1.9020155646116339</v>
      </c>
      <c r="Q405" s="110">
        <f>Cal_012618_12mm!$R$3</f>
        <v>0.48423689193917907</v>
      </c>
      <c r="R405" s="15">
        <v>351.2</v>
      </c>
      <c r="S405" s="15">
        <v>216.2</v>
      </c>
      <c r="T405" s="12">
        <v>0.87932999999999995</v>
      </c>
      <c r="U405" s="78">
        <f t="shared" si="61"/>
        <v>350.32067000000001</v>
      </c>
      <c r="V405" s="78">
        <f t="shared" si="62"/>
        <v>215.32066999999998</v>
      </c>
      <c r="W405" s="438">
        <f t="shared" si="63"/>
        <v>0.65453565636331323</v>
      </c>
      <c r="X405" s="438">
        <f t="shared" si="64"/>
        <v>0.28713555972470056</v>
      </c>
      <c r="Y405" s="33">
        <v>20180126</v>
      </c>
      <c r="Z405" s="54" t="s">
        <v>887</v>
      </c>
      <c r="AA405" s="424"/>
      <c r="AB405" s="424"/>
      <c r="AC405" s="422"/>
      <c r="AD405" s="654"/>
      <c r="AE405" s="689" t="s">
        <v>1250</v>
      </c>
      <c r="AF405" s="671">
        <v>1</v>
      </c>
      <c r="AG405" s="169">
        <v>0</v>
      </c>
      <c r="AH405" s="469" t="s">
        <v>878</v>
      </c>
      <c r="AI405" s="395"/>
    </row>
    <row r="406" spans="1:35" s="40" customFormat="1" x14ac:dyDescent="0.2">
      <c r="A406" s="421" t="s">
        <v>850</v>
      </c>
      <c r="B406" s="422">
        <v>20171111</v>
      </c>
      <c r="C406" s="148"/>
      <c r="D406" s="12">
        <v>11</v>
      </c>
      <c r="E406" s="12">
        <v>8</v>
      </c>
      <c r="F406" s="108"/>
      <c r="G406" s="108"/>
      <c r="H406" s="12" t="s">
        <v>10</v>
      </c>
      <c r="I406" s="12">
        <v>1057</v>
      </c>
      <c r="J406" s="10">
        <v>0</v>
      </c>
      <c r="K406" s="12">
        <v>5</v>
      </c>
      <c r="L406" s="12">
        <v>1</v>
      </c>
      <c r="M406" s="12">
        <v>0</v>
      </c>
      <c r="N406" s="68">
        <v>1</v>
      </c>
      <c r="O406" s="109" t="s">
        <v>47</v>
      </c>
      <c r="P406" s="110">
        <f>Cal_012618_12mm!$Q$3</f>
        <v>1.9020155646116339</v>
      </c>
      <c r="Q406" s="110">
        <f>Cal_012618_12mm!$R$3</f>
        <v>0.48423689193917907</v>
      </c>
      <c r="R406" s="15">
        <v>340.4</v>
      </c>
      <c r="S406" s="15">
        <v>209.8</v>
      </c>
      <c r="T406" s="12">
        <v>0.87932999999999995</v>
      </c>
      <c r="U406" s="78">
        <f t="shared" si="61"/>
        <v>339.52067</v>
      </c>
      <c r="V406" s="78">
        <f t="shared" si="62"/>
        <v>208.92067</v>
      </c>
      <c r="W406" s="438">
        <f t="shared" si="63"/>
        <v>0.63080641667377468</v>
      </c>
      <c r="X406" s="438">
        <f t="shared" si="64"/>
        <v>0.27941776040001848</v>
      </c>
      <c r="Y406" s="33">
        <v>20180126</v>
      </c>
      <c r="Z406" s="54" t="s">
        <v>887</v>
      </c>
      <c r="AA406" s="424"/>
      <c r="AB406" s="424"/>
      <c r="AC406" s="422"/>
      <c r="AD406" s="654"/>
      <c r="AE406" s="689" t="s">
        <v>1250</v>
      </c>
      <c r="AF406" s="671">
        <v>1</v>
      </c>
      <c r="AG406" s="169">
        <v>0</v>
      </c>
      <c r="AH406" s="469" t="s">
        <v>879</v>
      </c>
      <c r="AI406" s="395"/>
    </row>
    <row r="407" spans="1:35" s="41" customFormat="1" x14ac:dyDescent="0.2">
      <c r="A407" s="427" t="s">
        <v>850</v>
      </c>
      <c r="B407" s="428">
        <v>20171112</v>
      </c>
      <c r="C407" s="149"/>
      <c r="D407" s="160">
        <v>12</v>
      </c>
      <c r="E407" s="160">
        <v>3</v>
      </c>
      <c r="F407" s="429"/>
      <c r="G407" s="429"/>
      <c r="H407" s="160" t="s">
        <v>10</v>
      </c>
      <c r="I407" s="160">
        <v>1060</v>
      </c>
      <c r="J407" s="57">
        <v>0</v>
      </c>
      <c r="K407" s="160">
        <v>5</v>
      </c>
      <c r="L407" s="160">
        <v>1</v>
      </c>
      <c r="M407" s="160">
        <v>0</v>
      </c>
      <c r="N407" s="179">
        <v>1</v>
      </c>
      <c r="O407" s="109" t="s">
        <v>47</v>
      </c>
      <c r="P407" s="110">
        <f>Cal_012618_12mm!$Q$3</f>
        <v>1.9020155646116339</v>
      </c>
      <c r="Q407" s="110">
        <f>Cal_012618_12mm!$R$3</f>
        <v>0.48423689193917907</v>
      </c>
      <c r="R407" s="163">
        <v>356.5</v>
      </c>
      <c r="S407" s="163">
        <v>218.5</v>
      </c>
      <c r="T407" s="160">
        <v>0.78400000000000003</v>
      </c>
      <c r="U407" s="164">
        <f t="shared" si="61"/>
        <v>355.71600000000001</v>
      </c>
      <c r="V407" s="164">
        <f t="shared" si="62"/>
        <v>217.71600000000001</v>
      </c>
      <c r="W407" s="438">
        <f t="shared" si="63"/>
        <v>0.66466243444289641</v>
      </c>
      <c r="X407" s="438">
        <f t="shared" si="64"/>
        <v>0.28119662012903429</v>
      </c>
      <c r="Y407" s="33">
        <v>20180126</v>
      </c>
      <c r="Z407" s="54" t="s">
        <v>139</v>
      </c>
      <c r="AA407" s="423"/>
      <c r="AB407" s="423"/>
      <c r="AC407" s="428"/>
      <c r="AD407" s="653"/>
      <c r="AE407" s="689" t="s">
        <v>1250</v>
      </c>
      <c r="AF407" s="672">
        <v>1</v>
      </c>
      <c r="AG407" s="170">
        <v>0</v>
      </c>
      <c r="AH407" s="466" t="s">
        <v>880</v>
      </c>
      <c r="AI407" s="397"/>
    </row>
    <row r="408" spans="1:35" s="41" customFormat="1" x14ac:dyDescent="0.2">
      <c r="A408" s="427" t="s">
        <v>850</v>
      </c>
      <c r="B408" s="428">
        <v>20171112</v>
      </c>
      <c r="C408" s="149"/>
      <c r="D408" s="160">
        <v>12</v>
      </c>
      <c r="E408" s="160">
        <v>4</v>
      </c>
      <c r="F408" s="429"/>
      <c r="G408" s="429"/>
      <c r="H408" s="160" t="s">
        <v>10</v>
      </c>
      <c r="I408" s="160">
        <v>1058</v>
      </c>
      <c r="J408" s="57">
        <v>0</v>
      </c>
      <c r="K408" s="160">
        <v>5</v>
      </c>
      <c r="L408" s="160">
        <v>1</v>
      </c>
      <c r="M408" s="160">
        <v>0</v>
      </c>
      <c r="N408" s="179">
        <v>1</v>
      </c>
      <c r="O408" s="109" t="s">
        <v>47</v>
      </c>
      <c r="P408" s="110">
        <f>Cal_012618_12mm!$Q$3</f>
        <v>1.9020155646116339</v>
      </c>
      <c r="Q408" s="110">
        <f>Cal_012618_12mm!$R$3</f>
        <v>0.48423689193917907</v>
      </c>
      <c r="R408" s="163">
        <v>388.3</v>
      </c>
      <c r="S408" s="163">
        <v>235.5</v>
      </c>
      <c r="T408" s="160">
        <v>0.78400000000000003</v>
      </c>
      <c r="U408" s="164">
        <f t="shared" si="61"/>
        <v>387.51600000000002</v>
      </c>
      <c r="V408" s="164">
        <f t="shared" si="62"/>
        <v>234.71600000000001</v>
      </c>
      <c r="W408" s="438">
        <f t="shared" si="63"/>
        <v>0.73733627285449066</v>
      </c>
      <c r="X408" s="438">
        <f t="shared" si="64"/>
        <v>0.2843062761129786</v>
      </c>
      <c r="Y408" s="33">
        <v>20180126</v>
      </c>
      <c r="Z408" s="54" t="s">
        <v>139</v>
      </c>
      <c r="AA408" s="423"/>
      <c r="AB408" s="423"/>
      <c r="AC408" s="428"/>
      <c r="AD408" s="653"/>
      <c r="AE408" s="689" t="s">
        <v>1250</v>
      </c>
      <c r="AF408" s="672">
        <v>1</v>
      </c>
      <c r="AG408" s="170">
        <v>0</v>
      </c>
      <c r="AH408" s="466" t="s">
        <v>881</v>
      </c>
      <c r="AI408" s="397"/>
    </row>
    <row r="409" spans="1:35" s="41" customFormat="1" x14ac:dyDescent="0.2">
      <c r="A409" s="427" t="s">
        <v>850</v>
      </c>
      <c r="B409" s="428">
        <v>20171112</v>
      </c>
      <c r="C409" s="149"/>
      <c r="D409" s="160">
        <v>12</v>
      </c>
      <c r="E409" s="160">
        <v>5</v>
      </c>
      <c r="F409" s="429"/>
      <c r="G409" s="429"/>
      <c r="H409" s="160" t="s">
        <v>10</v>
      </c>
      <c r="I409" s="160">
        <v>1053</v>
      </c>
      <c r="J409" s="57">
        <v>0</v>
      </c>
      <c r="K409" s="160">
        <v>5</v>
      </c>
      <c r="L409" s="160">
        <v>1</v>
      </c>
      <c r="M409" s="160">
        <v>0</v>
      </c>
      <c r="N409" s="179">
        <v>1</v>
      </c>
      <c r="O409" s="109" t="s">
        <v>47</v>
      </c>
      <c r="P409" s="110">
        <f>Cal_012618_12mm!$Q$3</f>
        <v>1.9020155646116339</v>
      </c>
      <c r="Q409" s="110">
        <f>Cal_012618_12mm!$R$3</f>
        <v>0.48423689193917907</v>
      </c>
      <c r="R409" s="163">
        <v>458.4</v>
      </c>
      <c r="S409" s="163">
        <v>270.7</v>
      </c>
      <c r="T409" s="160">
        <v>0.78400000000000003</v>
      </c>
      <c r="U409" s="164">
        <f t="shared" si="61"/>
        <v>457.61599999999999</v>
      </c>
      <c r="V409" s="164">
        <f t="shared" si="62"/>
        <v>269.916</v>
      </c>
      <c r="W409" s="438">
        <f t="shared" si="63"/>
        <v>0.91004698295847308</v>
      </c>
      <c r="X409" s="438">
        <f t="shared" si="64"/>
        <v>0.27038835546775597</v>
      </c>
      <c r="Y409" s="33">
        <v>20180126</v>
      </c>
      <c r="Z409" s="54" t="s">
        <v>139</v>
      </c>
      <c r="AA409" s="423"/>
      <c r="AB409" s="423"/>
      <c r="AC409" s="428"/>
      <c r="AD409" s="653"/>
      <c r="AE409" s="689" t="s">
        <v>1250</v>
      </c>
      <c r="AF409" s="672">
        <v>1</v>
      </c>
      <c r="AG409" s="170">
        <v>0</v>
      </c>
      <c r="AH409" s="466" t="s">
        <v>882</v>
      </c>
      <c r="AI409" s="397"/>
    </row>
    <row r="410" spans="1:35" s="41" customFormat="1" x14ac:dyDescent="0.2">
      <c r="A410" s="427" t="s">
        <v>850</v>
      </c>
      <c r="B410" s="428">
        <v>20171112</v>
      </c>
      <c r="C410" s="149"/>
      <c r="D410" s="160">
        <v>12</v>
      </c>
      <c r="E410" s="160">
        <v>6</v>
      </c>
      <c r="F410" s="429"/>
      <c r="G410" s="429"/>
      <c r="H410" s="160" t="s">
        <v>10</v>
      </c>
      <c r="I410" s="160">
        <v>1057</v>
      </c>
      <c r="J410" s="57">
        <v>0</v>
      </c>
      <c r="K410" s="160">
        <v>5</v>
      </c>
      <c r="L410" s="160">
        <v>1</v>
      </c>
      <c r="M410" s="160">
        <v>0</v>
      </c>
      <c r="N410" s="179">
        <v>1</v>
      </c>
      <c r="O410" s="109" t="s">
        <v>47</v>
      </c>
      <c r="P410" s="110">
        <f>Cal_012618_12mm!$Q$3</f>
        <v>1.9020155646116339</v>
      </c>
      <c r="Q410" s="110">
        <f>Cal_012618_12mm!$R$3</f>
        <v>0.48423689193917907</v>
      </c>
      <c r="R410" s="163">
        <v>410</v>
      </c>
      <c r="S410" s="163">
        <v>248.8</v>
      </c>
      <c r="T410" s="160">
        <v>0.87932999999999995</v>
      </c>
      <c r="U410" s="164">
        <f t="shared" si="61"/>
        <v>409.12067000000002</v>
      </c>
      <c r="V410" s="164">
        <f t="shared" si="62"/>
        <v>247.92067</v>
      </c>
      <c r="W410" s="447">
        <f t="shared" si="63"/>
        <v>0.77860638872750743</v>
      </c>
      <c r="X410" s="447">
        <f t="shared" si="64"/>
        <v>0.30153272737973741</v>
      </c>
      <c r="Y410" s="33">
        <v>20180126</v>
      </c>
      <c r="Z410" s="54" t="s">
        <v>887</v>
      </c>
      <c r="AA410" s="423"/>
      <c r="AB410" s="423"/>
      <c r="AC410" s="428"/>
      <c r="AD410" s="653"/>
      <c r="AE410" s="689" t="s">
        <v>1250</v>
      </c>
      <c r="AF410" s="672">
        <v>1</v>
      </c>
      <c r="AG410" s="170">
        <v>0</v>
      </c>
      <c r="AH410" s="466" t="s">
        <v>883</v>
      </c>
      <c r="AI410" s="397"/>
    </row>
    <row r="411" spans="1:35" s="41" customFormat="1" x14ac:dyDescent="0.2">
      <c r="A411" s="427" t="s">
        <v>850</v>
      </c>
      <c r="B411" s="428">
        <v>20171112</v>
      </c>
      <c r="C411" s="149"/>
      <c r="D411" s="160">
        <v>12</v>
      </c>
      <c r="E411" s="160">
        <v>7</v>
      </c>
      <c r="F411" s="429"/>
      <c r="G411" s="429"/>
      <c r="H411" s="160" t="s">
        <v>10</v>
      </c>
      <c r="I411" s="160">
        <v>1057</v>
      </c>
      <c r="J411" s="57">
        <v>0</v>
      </c>
      <c r="K411" s="160">
        <v>5</v>
      </c>
      <c r="L411" s="160">
        <v>1</v>
      </c>
      <c r="M411" s="160">
        <v>0</v>
      </c>
      <c r="N411" s="179">
        <v>1</v>
      </c>
      <c r="O411" s="109" t="s">
        <v>47</v>
      </c>
      <c r="P411" s="110">
        <f>Cal_012618_12mm!$Q$3</f>
        <v>1.9020155646116339</v>
      </c>
      <c r="Q411" s="110">
        <f>Cal_012618_12mm!$R$3</f>
        <v>0.48423689193917907</v>
      </c>
      <c r="R411" s="163">
        <v>479.6</v>
      </c>
      <c r="S411" s="163">
        <v>287.39999999999998</v>
      </c>
      <c r="T411" s="160">
        <v>0.78400000000000003</v>
      </c>
      <c r="U411" s="164">
        <f t="shared" si="61"/>
        <v>478.81600000000003</v>
      </c>
      <c r="V411" s="164">
        <f t="shared" si="62"/>
        <v>286.61599999999999</v>
      </c>
      <c r="W411" s="438">
        <f t="shared" si="63"/>
        <v>0.92833838655972056</v>
      </c>
      <c r="X411" s="438">
        <f t="shared" si="64"/>
        <v>0.32038828436366029</v>
      </c>
      <c r="Y411" s="33">
        <v>20180126</v>
      </c>
      <c r="Z411" s="54" t="s">
        <v>139</v>
      </c>
      <c r="AA411" s="423"/>
      <c r="AB411" s="423"/>
      <c r="AC411" s="428"/>
      <c r="AD411" s="653"/>
      <c r="AE411" s="689" t="s">
        <v>1250</v>
      </c>
      <c r="AF411" s="672">
        <v>1</v>
      </c>
      <c r="AG411" s="170">
        <v>0</v>
      </c>
      <c r="AH411" s="466" t="s">
        <v>884</v>
      </c>
      <c r="AI411" s="397"/>
    </row>
    <row r="412" spans="1:35" s="437" customFormat="1" ht="13.5" thickBot="1" x14ac:dyDescent="0.25">
      <c r="A412" s="431" t="s">
        <v>850</v>
      </c>
      <c r="B412" s="432">
        <v>20171112</v>
      </c>
      <c r="C412" s="433"/>
      <c r="D412" s="249">
        <v>12</v>
      </c>
      <c r="E412" s="249">
        <v>8</v>
      </c>
      <c r="F412" s="434"/>
      <c r="G412" s="434"/>
      <c r="H412" s="249" t="s">
        <v>10</v>
      </c>
      <c r="I412" s="249">
        <v>1055</v>
      </c>
      <c r="J412" s="435">
        <v>0</v>
      </c>
      <c r="K412" s="249">
        <v>5</v>
      </c>
      <c r="L412" s="249">
        <v>1</v>
      </c>
      <c r="M412" s="249">
        <v>0</v>
      </c>
      <c r="N412" s="436">
        <v>1</v>
      </c>
      <c r="O412" s="109" t="s">
        <v>47</v>
      </c>
      <c r="P412" s="110">
        <f>Cal_012618_12mm!$Q$3</f>
        <v>1.9020155646116339</v>
      </c>
      <c r="Q412" s="110">
        <f>Cal_012618_12mm!$R$3</f>
        <v>0.48423689193917907</v>
      </c>
      <c r="R412" s="253">
        <v>425.7</v>
      </c>
      <c r="S412" s="253">
        <v>254</v>
      </c>
      <c r="T412" s="249">
        <v>0.87932999999999995</v>
      </c>
      <c r="U412" s="254">
        <f t="shared" si="61"/>
        <v>424.82067000000001</v>
      </c>
      <c r="V412" s="254">
        <f t="shared" si="62"/>
        <v>253.12066999999999</v>
      </c>
      <c r="W412" s="441">
        <f t="shared" si="63"/>
        <v>0.83089423994419975</v>
      </c>
      <c r="X412" s="441">
        <f t="shared" si="64"/>
        <v>0.27399080694345163</v>
      </c>
      <c r="Y412" s="252">
        <v>20180126</v>
      </c>
      <c r="Z412" s="54" t="s">
        <v>887</v>
      </c>
      <c r="AA412" s="425"/>
      <c r="AB412" s="425"/>
      <c r="AC412" s="432"/>
      <c r="AD412" s="655"/>
      <c r="AE412" s="689" t="s">
        <v>1250</v>
      </c>
      <c r="AF412" s="680">
        <v>1</v>
      </c>
      <c r="AG412" s="257">
        <v>0</v>
      </c>
      <c r="AH412" s="470" t="s">
        <v>885</v>
      </c>
      <c r="AI412" s="405"/>
    </row>
    <row r="413" spans="1:35" s="40" customFormat="1" x14ac:dyDescent="0.2">
      <c r="A413" s="312" t="s">
        <v>50</v>
      </c>
      <c r="B413" s="232">
        <v>20180131</v>
      </c>
      <c r="C413" s="199" t="s">
        <v>51</v>
      </c>
      <c r="D413" s="313">
        <v>1</v>
      </c>
      <c r="E413" s="199">
        <v>2</v>
      </c>
      <c r="F413" s="231">
        <v>43131.916666666664</v>
      </c>
      <c r="G413" s="231">
        <v>43133.003819444442</v>
      </c>
      <c r="H413" s="232" t="s">
        <v>10</v>
      </c>
      <c r="I413" s="109">
        <v>282</v>
      </c>
      <c r="J413" s="109">
        <v>0</v>
      </c>
      <c r="K413" s="109">
        <v>7</v>
      </c>
      <c r="L413" s="109">
        <v>1</v>
      </c>
      <c r="M413" s="109">
        <v>0</v>
      </c>
      <c r="N413" s="207">
        <v>1</v>
      </c>
      <c r="O413" s="109" t="s">
        <v>47</v>
      </c>
      <c r="P413" s="110">
        <f>Cal_012618_12mm!$Q$3</f>
        <v>1.9020155646116339</v>
      </c>
      <c r="Q413" s="110">
        <f>Cal_012618_12mm!$R$3</f>
        <v>0.48423689193917907</v>
      </c>
      <c r="R413" s="314">
        <v>516.79999999999995</v>
      </c>
      <c r="S413" s="315">
        <v>298.89999999999998</v>
      </c>
      <c r="T413" s="235">
        <f t="shared" ref="T413:T440" si="65">AVERAGE(1.037,1.085,1.036)</f>
        <v>1.0526666666666666</v>
      </c>
      <c r="U413" s="204">
        <f t="shared" si="57"/>
        <v>515.74733333333324</v>
      </c>
      <c r="V413" s="204">
        <f t="shared" si="58"/>
        <v>297.84733333333332</v>
      </c>
      <c r="W413" s="440">
        <f t="shared" si="59"/>
        <v>5.5228604580691467</v>
      </c>
      <c r="X413" s="440">
        <f t="shared" si="60"/>
        <v>1.2866295632915763</v>
      </c>
      <c r="Y413" s="109">
        <v>20180126</v>
      </c>
      <c r="Z413" s="238" t="s">
        <v>1246</v>
      </c>
      <c r="AA413" s="109" t="s">
        <v>1245</v>
      </c>
      <c r="AB413" s="206" t="s">
        <v>127</v>
      </c>
      <c r="AC413" s="109" t="s">
        <v>57</v>
      </c>
      <c r="AD413" s="648" t="s">
        <v>58</v>
      </c>
      <c r="AE413" s="689" t="s">
        <v>1250</v>
      </c>
      <c r="AF413" s="674">
        <v>1</v>
      </c>
      <c r="AG413" s="173" t="s">
        <v>1634</v>
      </c>
      <c r="AH413" s="471"/>
      <c r="AI413" s="391"/>
    </row>
    <row r="414" spans="1:35" s="40" customFormat="1" x14ac:dyDescent="0.2">
      <c r="A414" s="11" t="s">
        <v>50</v>
      </c>
      <c r="B414" s="10">
        <v>20180131</v>
      </c>
      <c r="C414" s="133" t="s">
        <v>51</v>
      </c>
      <c r="D414" s="66">
        <v>1</v>
      </c>
      <c r="E414" s="133">
        <v>2</v>
      </c>
      <c r="F414" s="27">
        <v>43131.916666666664</v>
      </c>
      <c r="G414" s="27">
        <v>43133.003819444442</v>
      </c>
      <c r="H414" s="10" t="s">
        <v>11</v>
      </c>
      <c r="I414" s="9">
        <v>282</v>
      </c>
      <c r="J414" s="9">
        <v>0</v>
      </c>
      <c r="K414" s="9">
        <v>7</v>
      </c>
      <c r="L414" s="9">
        <v>1</v>
      </c>
      <c r="M414" s="9">
        <v>0</v>
      </c>
      <c r="N414" s="30">
        <v>1</v>
      </c>
      <c r="O414" s="9" t="s">
        <v>47</v>
      </c>
      <c r="P414" s="17">
        <f>Cal_012618_12mm!$Q$3</f>
        <v>1.9020155646116339</v>
      </c>
      <c r="Q414" s="17">
        <f>Cal_012618_12mm!$R$3</f>
        <v>0.48423689193917907</v>
      </c>
      <c r="R414" s="13">
        <v>561.5</v>
      </c>
      <c r="S414" s="13">
        <v>326.7</v>
      </c>
      <c r="T414" s="32">
        <f t="shared" si="65"/>
        <v>1.0526666666666666</v>
      </c>
      <c r="U414" s="78">
        <f t="shared" si="57"/>
        <v>560.44733333333329</v>
      </c>
      <c r="V414" s="78">
        <f t="shared" si="58"/>
        <v>325.64733333333334</v>
      </c>
      <c r="W414" s="438">
        <f t="shared" si="59"/>
        <v>5.9512053031419718</v>
      </c>
      <c r="X414" s="438">
        <f t="shared" si="60"/>
        <v>1.4938580519640965</v>
      </c>
      <c r="Y414" s="9">
        <v>20180126</v>
      </c>
      <c r="Z414" s="238" t="s">
        <v>1246</v>
      </c>
      <c r="AA414" s="109" t="s">
        <v>1245</v>
      </c>
      <c r="AB414" s="36" t="s">
        <v>127</v>
      </c>
      <c r="AC414" s="9" t="s">
        <v>57</v>
      </c>
      <c r="AD414" s="645" t="s">
        <v>58</v>
      </c>
      <c r="AE414" s="689" t="s">
        <v>1250</v>
      </c>
      <c r="AF414" s="671">
        <v>1</v>
      </c>
      <c r="AG414" s="173" t="s">
        <v>1634</v>
      </c>
      <c r="AH414" s="472"/>
      <c r="AI414" s="388"/>
    </row>
    <row r="415" spans="1:35" s="40" customFormat="1" x14ac:dyDescent="0.2">
      <c r="A415" s="11" t="s">
        <v>50</v>
      </c>
      <c r="B415" s="10">
        <v>20180131</v>
      </c>
      <c r="C415" s="133" t="s">
        <v>51</v>
      </c>
      <c r="D415" s="66">
        <v>1</v>
      </c>
      <c r="E415" s="133">
        <v>5</v>
      </c>
      <c r="F415" s="27">
        <v>43131.916666666664</v>
      </c>
      <c r="G415" s="27">
        <v>43133.003819444442</v>
      </c>
      <c r="H415" s="10" t="s">
        <v>10</v>
      </c>
      <c r="I415" s="9">
        <v>287</v>
      </c>
      <c r="J415" s="9">
        <v>0</v>
      </c>
      <c r="K415" s="9">
        <v>7</v>
      </c>
      <c r="L415" s="9">
        <v>1</v>
      </c>
      <c r="M415" s="9">
        <v>0</v>
      </c>
      <c r="N415" s="30">
        <v>1</v>
      </c>
      <c r="O415" s="9" t="s">
        <v>47</v>
      </c>
      <c r="P415" s="17">
        <f>Cal_012618_12mm!$Q$3</f>
        <v>1.9020155646116339</v>
      </c>
      <c r="Q415" s="17">
        <f>Cal_012618_12mm!$R$3</f>
        <v>0.48423689193917907</v>
      </c>
      <c r="R415" s="13">
        <v>493.5</v>
      </c>
      <c r="S415" s="13">
        <v>295.2</v>
      </c>
      <c r="T415" s="32">
        <f t="shared" si="65"/>
        <v>1.0526666666666666</v>
      </c>
      <c r="U415" s="78">
        <f t="shared" si="57"/>
        <v>492.44733333333335</v>
      </c>
      <c r="V415" s="78">
        <f t="shared" si="58"/>
        <v>294.14733333333334</v>
      </c>
      <c r="W415" s="438">
        <f t="shared" si="59"/>
        <v>4.9385194201141021</v>
      </c>
      <c r="X415" s="438">
        <f t="shared" si="60"/>
        <v>1.669221380907334</v>
      </c>
      <c r="Y415" s="9">
        <v>20180126</v>
      </c>
      <c r="Z415" s="238" t="s">
        <v>1246</v>
      </c>
      <c r="AA415" s="109" t="s">
        <v>1245</v>
      </c>
      <c r="AB415" s="36" t="s">
        <v>127</v>
      </c>
      <c r="AC415" s="9" t="s">
        <v>57</v>
      </c>
      <c r="AD415" s="645" t="s">
        <v>58</v>
      </c>
      <c r="AE415" s="689" t="s">
        <v>1250</v>
      </c>
      <c r="AF415" s="671">
        <v>1</v>
      </c>
      <c r="AG415" s="173" t="s">
        <v>1634</v>
      </c>
      <c r="AH415" s="472"/>
      <c r="AI415" s="388"/>
    </row>
    <row r="416" spans="1:35" s="40" customFormat="1" x14ac:dyDescent="0.2">
      <c r="A416" s="11" t="s">
        <v>50</v>
      </c>
      <c r="B416" s="10">
        <v>20180131</v>
      </c>
      <c r="C416" s="133" t="s">
        <v>51</v>
      </c>
      <c r="D416" s="66">
        <v>1</v>
      </c>
      <c r="E416" s="133">
        <v>5</v>
      </c>
      <c r="F416" s="27">
        <v>43131.916666666664</v>
      </c>
      <c r="G416" s="27">
        <v>43133.003819444442</v>
      </c>
      <c r="H416" s="10" t="s">
        <v>11</v>
      </c>
      <c r="I416" s="133">
        <v>285</v>
      </c>
      <c r="J416" s="9">
        <v>0</v>
      </c>
      <c r="K416" s="9">
        <v>7</v>
      </c>
      <c r="L416" s="9">
        <v>1</v>
      </c>
      <c r="M416" s="9">
        <v>0</v>
      </c>
      <c r="N416" s="30">
        <v>1</v>
      </c>
      <c r="O416" s="9" t="s">
        <v>47</v>
      </c>
      <c r="P416" s="17">
        <f>Cal_012618_12mm!$Q$3</f>
        <v>1.9020155646116339</v>
      </c>
      <c r="Q416" s="17">
        <f>Cal_012618_12mm!$R$3</f>
        <v>0.48423689193917907</v>
      </c>
      <c r="R416" s="15">
        <v>514.4</v>
      </c>
      <c r="S416" s="15">
        <v>298.7</v>
      </c>
      <c r="T416" s="32">
        <f t="shared" si="65"/>
        <v>1.0526666666666666</v>
      </c>
      <c r="U416" s="78">
        <f t="shared" si="57"/>
        <v>513.34733333333327</v>
      </c>
      <c r="V416" s="78">
        <f t="shared" si="58"/>
        <v>297.64733333333334</v>
      </c>
      <c r="W416" s="438">
        <f t="shared" si="59"/>
        <v>5.409551173919394</v>
      </c>
      <c r="X416" s="438">
        <f t="shared" si="60"/>
        <v>1.3237356663477136</v>
      </c>
      <c r="Y416" s="9">
        <v>20180126</v>
      </c>
      <c r="Z416" s="238" t="s">
        <v>1246</v>
      </c>
      <c r="AA416" s="109" t="s">
        <v>1245</v>
      </c>
      <c r="AB416" s="36" t="s">
        <v>127</v>
      </c>
      <c r="AC416" s="9" t="s">
        <v>57</v>
      </c>
      <c r="AD416" s="645" t="s">
        <v>58</v>
      </c>
      <c r="AE416" s="689" t="s">
        <v>1250</v>
      </c>
      <c r="AF416" s="671">
        <v>1</v>
      </c>
      <c r="AG416" s="173" t="s">
        <v>1634</v>
      </c>
      <c r="AH416" s="395"/>
      <c r="AI416" s="395"/>
    </row>
    <row r="417" spans="1:35" s="40" customFormat="1" x14ac:dyDescent="0.2">
      <c r="A417" s="11" t="s">
        <v>50</v>
      </c>
      <c r="B417" s="10">
        <v>20180131</v>
      </c>
      <c r="C417" s="133" t="s">
        <v>51</v>
      </c>
      <c r="D417" s="66">
        <v>1</v>
      </c>
      <c r="E417" s="133">
        <v>5</v>
      </c>
      <c r="F417" s="27">
        <v>43131.916666666664</v>
      </c>
      <c r="G417" s="27">
        <v>43133.003819444442</v>
      </c>
      <c r="H417" s="30" t="s">
        <v>10</v>
      </c>
      <c r="I417" s="133">
        <v>285</v>
      </c>
      <c r="J417" s="10">
        <v>10</v>
      </c>
      <c r="K417" s="9">
        <v>7</v>
      </c>
      <c r="L417" s="9">
        <v>1</v>
      </c>
      <c r="M417" s="9">
        <v>0</v>
      </c>
      <c r="N417" s="30">
        <v>1</v>
      </c>
      <c r="O417" s="9" t="s">
        <v>47</v>
      </c>
      <c r="P417" s="17">
        <f>Cal_012618_12mm!$Q$3</f>
        <v>1.9020155646116339</v>
      </c>
      <c r="Q417" s="17">
        <f>Cal_012618_12mm!$R$3</f>
        <v>0.48423689193917907</v>
      </c>
      <c r="R417" s="15">
        <v>89.21</v>
      </c>
      <c r="S417" s="15">
        <v>56.63</v>
      </c>
      <c r="T417" s="32">
        <f t="shared" si="65"/>
        <v>1.0526666666666666</v>
      </c>
      <c r="U417" s="78">
        <f t="shared" si="57"/>
        <v>88.157333333333327</v>
      </c>
      <c r="V417" s="78">
        <f t="shared" si="58"/>
        <v>55.577333333333335</v>
      </c>
      <c r="W417" s="438">
        <f t="shared" si="59"/>
        <v>0.8170754624306622</v>
      </c>
      <c r="X417" s="438">
        <f t="shared" si="60"/>
        <v>0.44017795543008942</v>
      </c>
      <c r="Y417" s="9">
        <v>20180126</v>
      </c>
      <c r="Z417" s="238" t="s">
        <v>1246</v>
      </c>
      <c r="AA417" s="109" t="s">
        <v>1245</v>
      </c>
      <c r="AB417" s="36" t="s">
        <v>127</v>
      </c>
      <c r="AC417" s="9" t="s">
        <v>57</v>
      </c>
      <c r="AD417" s="645" t="s">
        <v>58</v>
      </c>
      <c r="AE417" s="689" t="s">
        <v>1250</v>
      </c>
      <c r="AF417" s="671">
        <v>1</v>
      </c>
      <c r="AG417" s="173" t="s">
        <v>1634</v>
      </c>
      <c r="AH417" s="395"/>
      <c r="AI417" s="395"/>
    </row>
    <row r="418" spans="1:35" s="40" customFormat="1" x14ac:dyDescent="0.2">
      <c r="A418" s="11" t="s">
        <v>50</v>
      </c>
      <c r="B418" s="10">
        <v>20180131</v>
      </c>
      <c r="C418" s="133" t="s">
        <v>51</v>
      </c>
      <c r="D418" s="66">
        <v>1</v>
      </c>
      <c r="E418" s="133">
        <v>5</v>
      </c>
      <c r="F418" s="27">
        <v>43131.916666666664</v>
      </c>
      <c r="G418" s="27">
        <v>43133.003819444442</v>
      </c>
      <c r="H418" s="30" t="s">
        <v>11</v>
      </c>
      <c r="I418" s="133">
        <v>283</v>
      </c>
      <c r="J418" s="10">
        <v>10</v>
      </c>
      <c r="K418" s="9">
        <v>7</v>
      </c>
      <c r="L418" s="9">
        <v>1</v>
      </c>
      <c r="M418" s="9">
        <v>0</v>
      </c>
      <c r="N418" s="30">
        <v>1</v>
      </c>
      <c r="O418" s="9" t="s">
        <v>47</v>
      </c>
      <c r="P418" s="17">
        <f>Cal_012618_12mm!$Q$3</f>
        <v>1.9020155646116339</v>
      </c>
      <c r="Q418" s="17">
        <f>Cal_012618_12mm!$R$3</f>
        <v>0.48423689193917907</v>
      </c>
      <c r="R418" s="15">
        <v>98.44</v>
      </c>
      <c r="S418" s="15">
        <v>62.24</v>
      </c>
      <c r="T418" s="32">
        <f t="shared" si="65"/>
        <v>1.0526666666666666</v>
      </c>
      <c r="U418" s="78">
        <f t="shared" si="57"/>
        <v>97.387333333333331</v>
      </c>
      <c r="V418" s="78">
        <f t="shared" si="58"/>
        <v>61.187333333333335</v>
      </c>
      <c r="W418" s="438">
        <f t="shared" si="59"/>
        <v>0.91427760813796144</v>
      </c>
      <c r="X418" s="438">
        <f t="shared" si="60"/>
        <v>0.47966556942547101</v>
      </c>
      <c r="Y418" s="9">
        <v>20180126</v>
      </c>
      <c r="Z418" s="238" t="s">
        <v>1246</v>
      </c>
      <c r="AA418" s="109" t="s">
        <v>1245</v>
      </c>
      <c r="AB418" s="36" t="s">
        <v>127</v>
      </c>
      <c r="AC418" s="9" t="s">
        <v>57</v>
      </c>
      <c r="AD418" s="645" t="s">
        <v>58</v>
      </c>
      <c r="AE418" s="689" t="s">
        <v>1250</v>
      </c>
      <c r="AF418" s="671">
        <v>1</v>
      </c>
      <c r="AG418" s="173" t="s">
        <v>1634</v>
      </c>
      <c r="AH418" s="395"/>
      <c r="AI418" s="395"/>
    </row>
    <row r="419" spans="1:35" s="40" customFormat="1" x14ac:dyDescent="0.2">
      <c r="A419" s="11" t="s">
        <v>50</v>
      </c>
      <c r="B419" s="10">
        <v>20180131</v>
      </c>
      <c r="C419" s="133" t="s">
        <v>51</v>
      </c>
      <c r="D419" s="66">
        <v>1</v>
      </c>
      <c r="E419" s="133">
        <v>9</v>
      </c>
      <c r="F419" s="27">
        <v>43131.916666666664</v>
      </c>
      <c r="G419" s="27">
        <v>43133.003819444442</v>
      </c>
      <c r="H419" s="10" t="s">
        <v>10</v>
      </c>
      <c r="I419" s="133">
        <v>288</v>
      </c>
      <c r="J419" s="9">
        <v>0</v>
      </c>
      <c r="K419" s="9">
        <v>7</v>
      </c>
      <c r="L419" s="9">
        <v>1</v>
      </c>
      <c r="M419" s="9">
        <v>0</v>
      </c>
      <c r="N419" s="30">
        <v>1</v>
      </c>
      <c r="O419" s="9" t="s">
        <v>47</v>
      </c>
      <c r="P419" s="17">
        <f>Cal_012618_12mm!$Q$3</f>
        <v>1.9020155646116339</v>
      </c>
      <c r="Q419" s="17">
        <f>Cal_012618_12mm!$R$3</f>
        <v>0.48423689193917907</v>
      </c>
      <c r="R419" s="15">
        <v>508.7</v>
      </c>
      <c r="S419" s="15">
        <v>296.8</v>
      </c>
      <c r="T419" s="32">
        <f t="shared" si="65"/>
        <v>1.0526666666666666</v>
      </c>
      <c r="U419" s="78">
        <f t="shared" si="57"/>
        <v>507.64733333333334</v>
      </c>
      <c r="V419" s="78">
        <f t="shared" si="58"/>
        <v>295.74733333333336</v>
      </c>
      <c r="W419" s="438">
        <f t="shared" si="59"/>
        <v>5.2588940033700533</v>
      </c>
      <c r="X419" s="438">
        <f t="shared" si="60"/>
        <v>1.3617209350811283</v>
      </c>
      <c r="Y419" s="9">
        <v>20180126</v>
      </c>
      <c r="Z419" s="238" t="s">
        <v>1246</v>
      </c>
      <c r="AA419" s="109" t="s">
        <v>1245</v>
      </c>
      <c r="AB419" s="36" t="s">
        <v>127</v>
      </c>
      <c r="AC419" s="9" t="s">
        <v>57</v>
      </c>
      <c r="AD419" s="645" t="s">
        <v>58</v>
      </c>
      <c r="AE419" s="689" t="s">
        <v>1250</v>
      </c>
      <c r="AF419" s="671">
        <v>1</v>
      </c>
      <c r="AG419" s="173" t="s">
        <v>1634</v>
      </c>
      <c r="AH419" s="395"/>
      <c r="AI419" s="395"/>
    </row>
    <row r="420" spans="1:35" s="40" customFormat="1" x14ac:dyDescent="0.2">
      <c r="A420" s="11" t="s">
        <v>50</v>
      </c>
      <c r="B420" s="10">
        <v>20180131</v>
      </c>
      <c r="C420" s="133" t="s">
        <v>51</v>
      </c>
      <c r="D420" s="66">
        <v>1</v>
      </c>
      <c r="E420" s="133">
        <v>9</v>
      </c>
      <c r="F420" s="27">
        <v>43131.916666666664</v>
      </c>
      <c r="G420" s="27">
        <v>43133.003819444442</v>
      </c>
      <c r="H420" s="10" t="s">
        <v>11</v>
      </c>
      <c r="I420" s="133">
        <v>288</v>
      </c>
      <c r="J420" s="9">
        <v>0</v>
      </c>
      <c r="K420" s="9">
        <v>7</v>
      </c>
      <c r="L420" s="9">
        <v>1</v>
      </c>
      <c r="M420" s="9">
        <v>0</v>
      </c>
      <c r="N420" s="30">
        <v>1</v>
      </c>
      <c r="O420" s="9" t="s">
        <v>47</v>
      </c>
      <c r="P420" s="17">
        <f>Cal_012618_12mm!$Q$3</f>
        <v>1.9020155646116339</v>
      </c>
      <c r="Q420" s="17">
        <f>Cal_012618_12mm!$R$3</f>
        <v>0.48423689193917907</v>
      </c>
      <c r="R420" s="15">
        <v>530</v>
      </c>
      <c r="S420" s="15">
        <v>307.7</v>
      </c>
      <c r="T420" s="32">
        <f t="shared" si="65"/>
        <v>1.0526666666666666</v>
      </c>
      <c r="U420" s="78">
        <f t="shared" si="57"/>
        <v>528.94733333333329</v>
      </c>
      <c r="V420" s="78">
        <f t="shared" si="58"/>
        <v>306.64733333333334</v>
      </c>
      <c r="W420" s="438">
        <f t="shared" si="59"/>
        <v>5.5169992305293194</v>
      </c>
      <c r="X420" s="438">
        <f t="shared" si="60"/>
        <v>1.3476236657139344</v>
      </c>
      <c r="Y420" s="9">
        <v>20180126</v>
      </c>
      <c r="Z420" s="238" t="s">
        <v>1246</v>
      </c>
      <c r="AA420" s="109" t="s">
        <v>1245</v>
      </c>
      <c r="AB420" s="36" t="s">
        <v>127</v>
      </c>
      <c r="AC420" s="9" t="s">
        <v>57</v>
      </c>
      <c r="AD420" s="645" t="s">
        <v>58</v>
      </c>
      <c r="AE420" s="689" t="s">
        <v>1250</v>
      </c>
      <c r="AF420" s="671">
        <v>1</v>
      </c>
      <c r="AG420" s="173" t="s">
        <v>1634</v>
      </c>
      <c r="AH420" s="395"/>
      <c r="AI420" s="395"/>
    </row>
    <row r="421" spans="1:35" s="40" customFormat="1" x14ac:dyDescent="0.2">
      <c r="A421" s="11" t="s">
        <v>50</v>
      </c>
      <c r="B421" s="10">
        <v>20180131</v>
      </c>
      <c r="C421" s="133" t="s">
        <v>51</v>
      </c>
      <c r="D421" s="66">
        <v>1</v>
      </c>
      <c r="E421" s="133">
        <v>19</v>
      </c>
      <c r="F421" s="27">
        <v>43131.916666666664</v>
      </c>
      <c r="G421" s="27">
        <v>43133.003819444442</v>
      </c>
      <c r="H421" s="10" t="s">
        <v>10</v>
      </c>
      <c r="I421" s="133">
        <v>283</v>
      </c>
      <c r="J421" s="9">
        <v>0</v>
      </c>
      <c r="K421" s="9">
        <v>7</v>
      </c>
      <c r="L421" s="9">
        <v>1</v>
      </c>
      <c r="M421" s="9">
        <v>0</v>
      </c>
      <c r="N421" s="30">
        <v>1</v>
      </c>
      <c r="O421" s="9" t="s">
        <v>47</v>
      </c>
      <c r="P421" s="17">
        <f>Cal_012618_12mm!$Q$3</f>
        <v>1.9020155646116339</v>
      </c>
      <c r="Q421" s="17">
        <f>Cal_012618_12mm!$R$3</f>
        <v>0.48423689193917907</v>
      </c>
      <c r="R421" s="15">
        <v>520.70000000000005</v>
      </c>
      <c r="S421" s="15">
        <v>311.89999999999998</v>
      </c>
      <c r="T421" s="32">
        <f t="shared" si="65"/>
        <v>1.0526666666666666</v>
      </c>
      <c r="U421" s="78">
        <f t="shared" si="57"/>
        <v>519.64733333333334</v>
      </c>
      <c r="V421" s="78">
        <f t="shared" si="58"/>
        <v>310.84733333333332</v>
      </c>
      <c r="W421" s="438">
        <f t="shared" si="59"/>
        <v>5.2735128336797343</v>
      </c>
      <c r="X421" s="438">
        <f t="shared" si="60"/>
        <v>1.808075723273002</v>
      </c>
      <c r="Y421" s="9">
        <v>20180126</v>
      </c>
      <c r="Z421" s="238" t="s">
        <v>1246</v>
      </c>
      <c r="AA421" s="109" t="s">
        <v>1245</v>
      </c>
      <c r="AB421" s="36" t="s">
        <v>127</v>
      </c>
      <c r="AC421" s="9" t="s">
        <v>57</v>
      </c>
      <c r="AD421" s="645" t="s">
        <v>58</v>
      </c>
      <c r="AE421" s="689" t="s">
        <v>1250</v>
      </c>
      <c r="AF421" s="671">
        <v>1</v>
      </c>
      <c r="AG421" s="173" t="s">
        <v>1634</v>
      </c>
      <c r="AH421" s="395"/>
      <c r="AI421" s="395"/>
    </row>
    <row r="422" spans="1:35" s="40" customFormat="1" x14ac:dyDescent="0.2">
      <c r="A422" s="11" t="s">
        <v>50</v>
      </c>
      <c r="B422" s="10">
        <v>20180131</v>
      </c>
      <c r="C422" s="133" t="s">
        <v>51</v>
      </c>
      <c r="D422" s="66">
        <v>1</v>
      </c>
      <c r="E422" s="133">
        <v>19</v>
      </c>
      <c r="F422" s="27">
        <v>43131.916666666664</v>
      </c>
      <c r="G422" s="27">
        <v>43133.003819444442</v>
      </c>
      <c r="H422" s="10" t="s">
        <v>11</v>
      </c>
      <c r="I422" s="133">
        <v>283</v>
      </c>
      <c r="J422" s="9">
        <v>0</v>
      </c>
      <c r="K422" s="9">
        <v>7</v>
      </c>
      <c r="L422" s="9">
        <v>1</v>
      </c>
      <c r="M422" s="9">
        <v>0</v>
      </c>
      <c r="N422" s="30">
        <v>1</v>
      </c>
      <c r="O422" s="9" t="s">
        <v>47</v>
      </c>
      <c r="P422" s="17">
        <f>Cal_012618_12mm!$Q$3</f>
        <v>1.9020155646116339</v>
      </c>
      <c r="Q422" s="17">
        <f>Cal_012618_12mm!$R$3</f>
        <v>0.48423689193917907</v>
      </c>
      <c r="R422" s="15">
        <v>524.29999999999995</v>
      </c>
      <c r="S422" s="15">
        <v>309.89999999999998</v>
      </c>
      <c r="T422" s="32">
        <f t="shared" si="65"/>
        <v>1.0526666666666666</v>
      </c>
      <c r="U422" s="78">
        <f t="shared" si="57"/>
        <v>523.24733333333324</v>
      </c>
      <c r="V422" s="78">
        <f t="shared" si="58"/>
        <v>308.84733333333332</v>
      </c>
      <c r="W422" s="438">
        <f t="shared" si="59"/>
        <v>5.4149480437784225</v>
      </c>
      <c r="X422" s="438">
        <f t="shared" si="60"/>
        <v>1.6210773842839081</v>
      </c>
      <c r="Y422" s="9">
        <v>20180126</v>
      </c>
      <c r="Z422" s="238" t="s">
        <v>1246</v>
      </c>
      <c r="AA422" s="109" t="s">
        <v>1245</v>
      </c>
      <c r="AB422" s="36" t="s">
        <v>127</v>
      </c>
      <c r="AC422" s="9" t="s">
        <v>57</v>
      </c>
      <c r="AD422" s="645" t="s">
        <v>58</v>
      </c>
      <c r="AE422" s="689" t="s">
        <v>1250</v>
      </c>
      <c r="AF422" s="671">
        <v>1</v>
      </c>
      <c r="AG422" s="173" t="s">
        <v>1634</v>
      </c>
      <c r="AH422" s="395"/>
      <c r="AI422" s="395"/>
    </row>
    <row r="423" spans="1:35" s="40" customFormat="1" x14ac:dyDescent="0.2">
      <c r="A423" s="11" t="s">
        <v>50</v>
      </c>
      <c r="B423" s="10">
        <v>20180131</v>
      </c>
      <c r="C423" s="133" t="s">
        <v>51</v>
      </c>
      <c r="D423" s="66">
        <v>1</v>
      </c>
      <c r="E423" s="133">
        <v>19</v>
      </c>
      <c r="F423" s="27">
        <v>43131.916666666664</v>
      </c>
      <c r="G423" s="27">
        <v>43133.003819444442</v>
      </c>
      <c r="H423" s="30" t="s">
        <v>10</v>
      </c>
      <c r="I423" s="133">
        <v>282</v>
      </c>
      <c r="J423" s="10">
        <v>10</v>
      </c>
      <c r="K423" s="9">
        <v>7</v>
      </c>
      <c r="L423" s="9">
        <v>1</v>
      </c>
      <c r="M423" s="9">
        <v>0</v>
      </c>
      <c r="N423" s="30">
        <v>1</v>
      </c>
      <c r="O423" s="9" t="s">
        <v>47</v>
      </c>
      <c r="P423" s="17">
        <f>Cal_012618_12mm!$Q$3</f>
        <v>1.9020155646116339</v>
      </c>
      <c r="Q423" s="17">
        <f>Cal_012618_12mm!$R$3</f>
        <v>0.48423689193917907</v>
      </c>
      <c r="R423" s="15">
        <v>73</v>
      </c>
      <c r="S423" s="15">
        <v>47.69</v>
      </c>
      <c r="T423" s="32">
        <f t="shared" si="65"/>
        <v>1.0526666666666666</v>
      </c>
      <c r="U423" s="78">
        <f t="shared" si="57"/>
        <v>71.947333333333333</v>
      </c>
      <c r="V423" s="78">
        <f t="shared" si="58"/>
        <v>46.637333333333331</v>
      </c>
      <c r="W423" s="438">
        <f t="shared" si="59"/>
        <v>0.64150343365640283</v>
      </c>
      <c r="X423" s="438">
        <f t="shared" si="60"/>
        <v>0.42473561036013086</v>
      </c>
      <c r="Y423" s="9">
        <v>20180126</v>
      </c>
      <c r="Z423" s="238" t="s">
        <v>1246</v>
      </c>
      <c r="AA423" s="109" t="s">
        <v>1245</v>
      </c>
      <c r="AB423" s="36" t="s">
        <v>127</v>
      </c>
      <c r="AC423" s="9" t="s">
        <v>57</v>
      </c>
      <c r="AD423" s="645" t="s">
        <v>58</v>
      </c>
      <c r="AE423" s="689" t="s">
        <v>1250</v>
      </c>
      <c r="AF423" s="671">
        <v>1</v>
      </c>
      <c r="AG423" s="173" t="s">
        <v>1634</v>
      </c>
      <c r="AH423" s="395"/>
      <c r="AI423" s="395"/>
    </row>
    <row r="424" spans="1:35" s="42" customFormat="1" x14ac:dyDescent="0.2">
      <c r="A424" s="11" t="s">
        <v>50</v>
      </c>
      <c r="B424" s="10">
        <v>20180131</v>
      </c>
      <c r="C424" s="133" t="s">
        <v>51</v>
      </c>
      <c r="D424" s="66">
        <v>1</v>
      </c>
      <c r="E424" s="133">
        <v>19</v>
      </c>
      <c r="F424" s="27">
        <v>43131.916666666664</v>
      </c>
      <c r="G424" s="27">
        <v>43133.003819444442</v>
      </c>
      <c r="H424" s="30" t="s">
        <v>11</v>
      </c>
      <c r="I424" s="133">
        <v>282</v>
      </c>
      <c r="J424" s="10">
        <v>10</v>
      </c>
      <c r="K424" s="9">
        <v>7</v>
      </c>
      <c r="L424" s="9">
        <v>1</v>
      </c>
      <c r="M424" s="9">
        <v>0</v>
      </c>
      <c r="N424" s="30">
        <v>1</v>
      </c>
      <c r="O424" s="9" t="s">
        <v>47</v>
      </c>
      <c r="P424" s="17">
        <f>Cal_012618_12mm!$Q$3</f>
        <v>1.9020155646116339</v>
      </c>
      <c r="Q424" s="17">
        <f>Cal_012618_12mm!$R$3</f>
        <v>0.48423689193917907</v>
      </c>
      <c r="R424" s="15">
        <v>69.83</v>
      </c>
      <c r="S424" s="15">
        <v>46.56</v>
      </c>
      <c r="T424" s="32">
        <f t="shared" si="65"/>
        <v>1.0526666666666666</v>
      </c>
      <c r="U424" s="78">
        <f t="shared" si="57"/>
        <v>68.777333333333331</v>
      </c>
      <c r="V424" s="78">
        <f t="shared" si="58"/>
        <v>45.507333333333335</v>
      </c>
      <c r="W424" s="438">
        <f t="shared" si="59"/>
        <v>0.58979790206181304</v>
      </c>
      <c r="X424" s="438">
        <f t="shared" si="60"/>
        <v>0.45060668630248157</v>
      </c>
      <c r="Y424" s="9">
        <v>20180126</v>
      </c>
      <c r="Z424" s="238" t="s">
        <v>1246</v>
      </c>
      <c r="AA424" s="109" t="s">
        <v>1245</v>
      </c>
      <c r="AB424" s="36" t="s">
        <v>127</v>
      </c>
      <c r="AC424" s="9" t="s">
        <v>57</v>
      </c>
      <c r="AD424" s="645" t="s">
        <v>58</v>
      </c>
      <c r="AE424" s="689" t="s">
        <v>1250</v>
      </c>
      <c r="AF424" s="671">
        <v>1</v>
      </c>
      <c r="AG424" s="173" t="s">
        <v>1634</v>
      </c>
      <c r="AH424" s="395"/>
      <c r="AI424" s="395"/>
    </row>
    <row r="425" spans="1:35" s="42" customFormat="1" x14ac:dyDescent="0.2">
      <c r="A425" s="28" t="s">
        <v>50</v>
      </c>
      <c r="B425" s="19">
        <v>20180201</v>
      </c>
      <c r="C425" s="133" t="s">
        <v>59</v>
      </c>
      <c r="D425" s="134">
        <v>4</v>
      </c>
      <c r="E425" s="133">
        <v>1</v>
      </c>
      <c r="F425" s="135">
        <v>43132.3125</v>
      </c>
      <c r="G425" s="135">
        <v>43133.291666666664</v>
      </c>
      <c r="H425" s="23" t="s">
        <v>10</v>
      </c>
      <c r="I425" s="134">
        <v>282</v>
      </c>
      <c r="J425" s="22">
        <v>0</v>
      </c>
      <c r="K425" s="22">
        <v>7</v>
      </c>
      <c r="L425" s="22">
        <v>1</v>
      </c>
      <c r="M425" s="22">
        <v>0</v>
      </c>
      <c r="N425" s="39">
        <v>1</v>
      </c>
      <c r="O425" s="22" t="s">
        <v>47</v>
      </c>
      <c r="P425" s="20">
        <f>Cal_012618_12mm!$Q$3</f>
        <v>1.9020155646116339</v>
      </c>
      <c r="Q425" s="20">
        <f>Cal_012618_12mm!$R$3</f>
        <v>0.48423689193917907</v>
      </c>
      <c r="R425" s="21">
        <v>374</v>
      </c>
      <c r="S425" s="21">
        <v>219.8</v>
      </c>
      <c r="T425" s="67">
        <f t="shared" si="65"/>
        <v>1.0526666666666666</v>
      </c>
      <c r="U425" s="78">
        <f t="shared" si="57"/>
        <v>372.94733333333335</v>
      </c>
      <c r="V425" s="78">
        <f t="shared" si="58"/>
        <v>218.74733333333336</v>
      </c>
      <c r="W425" s="438">
        <f t="shared" si="59"/>
        <v>3.9083298881792685</v>
      </c>
      <c r="X425" s="438">
        <f t="shared" si="60"/>
        <v>1.0927482375247315</v>
      </c>
      <c r="Y425" s="18">
        <v>20180126</v>
      </c>
      <c r="Z425" s="238" t="s">
        <v>1246</v>
      </c>
      <c r="AA425" s="19">
        <v>20180202</v>
      </c>
      <c r="AB425" s="36" t="s">
        <v>127</v>
      </c>
      <c r="AC425" s="19" t="s">
        <v>60</v>
      </c>
      <c r="AD425" s="656" t="s">
        <v>58</v>
      </c>
      <c r="AE425" s="689" t="s">
        <v>1250</v>
      </c>
      <c r="AF425" s="681">
        <v>1</v>
      </c>
      <c r="AG425" s="173" t="s">
        <v>1634</v>
      </c>
      <c r="AH425" s="396"/>
      <c r="AI425" s="396"/>
    </row>
    <row r="426" spans="1:35" s="42" customFormat="1" x14ac:dyDescent="0.2">
      <c r="A426" s="28" t="s">
        <v>50</v>
      </c>
      <c r="B426" s="19">
        <v>20180201</v>
      </c>
      <c r="C426" s="133" t="s">
        <v>59</v>
      </c>
      <c r="D426" s="134">
        <v>4</v>
      </c>
      <c r="E426" s="133">
        <v>1</v>
      </c>
      <c r="F426" s="135">
        <v>43132.3125</v>
      </c>
      <c r="G426" s="135">
        <v>43133.291666666664</v>
      </c>
      <c r="H426" s="23" t="s">
        <v>11</v>
      </c>
      <c r="I426" s="134">
        <v>282</v>
      </c>
      <c r="J426" s="22">
        <v>0</v>
      </c>
      <c r="K426" s="22">
        <v>7</v>
      </c>
      <c r="L426" s="22">
        <v>1</v>
      </c>
      <c r="M426" s="22">
        <v>0</v>
      </c>
      <c r="N426" s="39">
        <v>1</v>
      </c>
      <c r="O426" s="22" t="s">
        <v>47</v>
      </c>
      <c r="P426" s="20">
        <f>Cal_012618_12mm!$Q$3</f>
        <v>1.9020155646116339</v>
      </c>
      <c r="Q426" s="20">
        <f>Cal_012618_12mm!$R$3</f>
        <v>0.48423689193917907</v>
      </c>
      <c r="R426" s="21">
        <v>382.6</v>
      </c>
      <c r="S426" s="21">
        <v>222.1</v>
      </c>
      <c r="T426" s="67">
        <f t="shared" si="65"/>
        <v>1.0526666666666666</v>
      </c>
      <c r="U426" s="78">
        <f t="shared" si="57"/>
        <v>381.54733333333337</v>
      </c>
      <c r="V426" s="78">
        <f t="shared" si="58"/>
        <v>221.04733333333334</v>
      </c>
      <c r="W426" s="438">
        <f t="shared" si="59"/>
        <v>4.0680087357507961</v>
      </c>
      <c r="X426" s="438">
        <f t="shared" si="60"/>
        <v>0.98565279526307048</v>
      </c>
      <c r="Y426" s="18">
        <v>20180126</v>
      </c>
      <c r="Z426" s="238" t="s">
        <v>1246</v>
      </c>
      <c r="AA426" s="19">
        <v>20180202</v>
      </c>
      <c r="AB426" s="36" t="s">
        <v>127</v>
      </c>
      <c r="AC426" s="19" t="s">
        <v>60</v>
      </c>
      <c r="AD426" s="656" t="s">
        <v>58</v>
      </c>
      <c r="AE426" s="689" t="s">
        <v>1250</v>
      </c>
      <c r="AF426" s="681">
        <v>1</v>
      </c>
      <c r="AG426" s="173" t="s">
        <v>1634</v>
      </c>
      <c r="AH426" s="396"/>
      <c r="AI426" s="396"/>
    </row>
    <row r="427" spans="1:35" x14ac:dyDescent="0.2">
      <c r="A427" s="28" t="s">
        <v>50</v>
      </c>
      <c r="B427" s="19">
        <v>20180201</v>
      </c>
      <c r="C427" s="133" t="s">
        <v>59</v>
      </c>
      <c r="D427" s="134">
        <v>4</v>
      </c>
      <c r="E427" s="133">
        <v>4</v>
      </c>
      <c r="F427" s="135">
        <v>43132.3125</v>
      </c>
      <c r="G427" s="135">
        <v>43133.291666666664</v>
      </c>
      <c r="H427" s="23" t="s">
        <v>10</v>
      </c>
      <c r="I427" s="134">
        <v>283</v>
      </c>
      <c r="J427" s="22">
        <v>0</v>
      </c>
      <c r="K427" s="22">
        <v>7</v>
      </c>
      <c r="L427" s="22">
        <v>1</v>
      </c>
      <c r="M427" s="22">
        <v>0</v>
      </c>
      <c r="N427" s="39">
        <v>1</v>
      </c>
      <c r="O427" s="22" t="s">
        <v>47</v>
      </c>
      <c r="P427" s="20">
        <f>Cal_012618_12mm!$Q$3</f>
        <v>1.9020155646116339</v>
      </c>
      <c r="Q427" s="20">
        <f>Cal_012618_12mm!$R$3</f>
        <v>0.48423689193917907</v>
      </c>
      <c r="R427" s="21">
        <v>350.6</v>
      </c>
      <c r="S427" s="21">
        <v>203.7</v>
      </c>
      <c r="T427" s="67">
        <f t="shared" si="65"/>
        <v>1.0526666666666666</v>
      </c>
      <c r="U427" s="78">
        <f t="shared" si="57"/>
        <v>349.54733333333337</v>
      </c>
      <c r="V427" s="78">
        <f t="shared" si="58"/>
        <v>202.64733333333334</v>
      </c>
      <c r="W427" s="438">
        <f t="shared" si="59"/>
        <v>3.7101486363388556</v>
      </c>
      <c r="X427" s="438">
        <f t="shared" si="60"/>
        <v>0.90647464764294916</v>
      </c>
      <c r="Y427" s="18">
        <v>20180126</v>
      </c>
      <c r="Z427" s="238" t="s">
        <v>1246</v>
      </c>
      <c r="AA427" s="19">
        <v>20180202</v>
      </c>
      <c r="AB427" s="36" t="s">
        <v>127</v>
      </c>
      <c r="AC427" s="19" t="s">
        <v>60</v>
      </c>
      <c r="AD427" s="656" t="s">
        <v>58</v>
      </c>
      <c r="AE427" s="689" t="s">
        <v>1250</v>
      </c>
      <c r="AF427" s="681">
        <v>1</v>
      </c>
      <c r="AG427" s="173" t="s">
        <v>1634</v>
      </c>
      <c r="AH427" s="396"/>
      <c r="AI427" s="396"/>
    </row>
    <row r="428" spans="1:35" x14ac:dyDescent="0.2">
      <c r="A428" s="28" t="s">
        <v>50</v>
      </c>
      <c r="B428" s="19">
        <v>20180201</v>
      </c>
      <c r="C428" s="133" t="s">
        <v>59</v>
      </c>
      <c r="D428" s="134">
        <v>4</v>
      </c>
      <c r="E428" s="133">
        <v>4</v>
      </c>
      <c r="F428" s="135">
        <v>43132.3125</v>
      </c>
      <c r="G428" s="135">
        <v>43133.291666666664</v>
      </c>
      <c r="H428" s="23" t="s">
        <v>11</v>
      </c>
      <c r="I428" s="134">
        <v>285</v>
      </c>
      <c r="J428" s="22">
        <v>0</v>
      </c>
      <c r="K428" s="22">
        <v>7</v>
      </c>
      <c r="L428" s="22">
        <v>1</v>
      </c>
      <c r="M428" s="22">
        <v>0</v>
      </c>
      <c r="N428" s="39">
        <v>1</v>
      </c>
      <c r="O428" s="22" t="s">
        <v>47</v>
      </c>
      <c r="P428" s="20">
        <f>Cal_012618_12mm!$Q$3</f>
        <v>1.9020155646116339</v>
      </c>
      <c r="Q428" s="20">
        <f>Cal_012618_12mm!$R$3</f>
        <v>0.48423689193917907</v>
      </c>
      <c r="R428" s="21">
        <v>359.7</v>
      </c>
      <c r="S428" s="21">
        <v>208.9</v>
      </c>
      <c r="T428" s="67">
        <f t="shared" si="65"/>
        <v>1.0526666666666666</v>
      </c>
      <c r="U428" s="78">
        <f t="shared" si="57"/>
        <v>358.64733333333334</v>
      </c>
      <c r="V428" s="78">
        <f t="shared" si="58"/>
        <v>207.84733333333335</v>
      </c>
      <c r="W428" s="438">
        <f t="shared" si="59"/>
        <v>3.7819208021652515</v>
      </c>
      <c r="X428" s="438">
        <f t="shared" si="60"/>
        <v>0.91993793328882445</v>
      </c>
      <c r="Y428" s="18">
        <v>20180126</v>
      </c>
      <c r="Z428" s="238" t="s">
        <v>1246</v>
      </c>
      <c r="AA428" s="19">
        <v>20180202</v>
      </c>
      <c r="AB428" s="36" t="s">
        <v>127</v>
      </c>
      <c r="AC428" s="19" t="s">
        <v>60</v>
      </c>
      <c r="AD428" s="656" t="s">
        <v>58</v>
      </c>
      <c r="AE428" s="689" t="s">
        <v>1250</v>
      </c>
      <c r="AF428" s="681">
        <v>1</v>
      </c>
      <c r="AG428" s="173" t="s">
        <v>1634</v>
      </c>
      <c r="AH428" s="396"/>
      <c r="AI428" s="396"/>
    </row>
    <row r="429" spans="1:35" x14ac:dyDescent="0.2">
      <c r="A429" s="28" t="s">
        <v>50</v>
      </c>
      <c r="B429" s="19">
        <v>20180201</v>
      </c>
      <c r="C429" s="133" t="s">
        <v>59</v>
      </c>
      <c r="D429" s="134">
        <v>4</v>
      </c>
      <c r="E429" s="133">
        <v>4</v>
      </c>
      <c r="F429" s="135">
        <v>43132.3125</v>
      </c>
      <c r="G429" s="135">
        <v>43133.291666666664</v>
      </c>
      <c r="H429" s="30" t="s">
        <v>10</v>
      </c>
      <c r="I429" s="134">
        <v>286</v>
      </c>
      <c r="J429" s="10">
        <v>10</v>
      </c>
      <c r="K429" s="22">
        <v>7</v>
      </c>
      <c r="L429" s="22">
        <v>1</v>
      </c>
      <c r="M429" s="22">
        <v>0</v>
      </c>
      <c r="N429" s="39">
        <v>1</v>
      </c>
      <c r="O429" s="22" t="s">
        <v>47</v>
      </c>
      <c r="P429" s="20">
        <f>Cal_012618_12mm!$Q$3</f>
        <v>1.9020155646116339</v>
      </c>
      <c r="Q429" s="20">
        <f>Cal_012618_12mm!$R$3</f>
        <v>0.48423689193917907</v>
      </c>
      <c r="R429" s="21">
        <v>104.2</v>
      </c>
      <c r="S429" s="21">
        <v>64.78</v>
      </c>
      <c r="T429" s="67">
        <f t="shared" si="65"/>
        <v>1.0526666666666666</v>
      </c>
      <c r="U429" s="78">
        <f t="shared" si="57"/>
        <v>103.14733333333334</v>
      </c>
      <c r="V429" s="78">
        <f t="shared" si="58"/>
        <v>63.727333333333334</v>
      </c>
      <c r="W429" s="438">
        <f t="shared" si="59"/>
        <v>0.98515946736486881</v>
      </c>
      <c r="X429" s="438">
        <f t="shared" si="60"/>
        <v>0.45142012496013795</v>
      </c>
      <c r="Y429" s="18">
        <v>20180126</v>
      </c>
      <c r="Z429" s="238" t="s">
        <v>1246</v>
      </c>
      <c r="AA429" s="19">
        <v>20180202</v>
      </c>
      <c r="AB429" s="36" t="s">
        <v>127</v>
      </c>
      <c r="AC429" s="19" t="s">
        <v>60</v>
      </c>
      <c r="AD429" s="656" t="s">
        <v>58</v>
      </c>
      <c r="AE429" s="689" t="s">
        <v>1250</v>
      </c>
      <c r="AF429" s="681">
        <v>1</v>
      </c>
      <c r="AG429" s="173" t="s">
        <v>1634</v>
      </c>
      <c r="AH429" s="396"/>
      <c r="AI429" s="396"/>
    </row>
    <row r="430" spans="1:35" x14ac:dyDescent="0.2">
      <c r="A430" s="28" t="s">
        <v>50</v>
      </c>
      <c r="B430" s="19">
        <v>20180201</v>
      </c>
      <c r="C430" s="133" t="s">
        <v>59</v>
      </c>
      <c r="D430" s="134">
        <v>4</v>
      </c>
      <c r="E430" s="133">
        <v>4</v>
      </c>
      <c r="F430" s="135">
        <v>43132.3125</v>
      </c>
      <c r="G430" s="135">
        <v>43133.291666666664</v>
      </c>
      <c r="H430" s="30" t="s">
        <v>11</v>
      </c>
      <c r="I430" s="134">
        <v>288</v>
      </c>
      <c r="J430" s="10">
        <v>10</v>
      </c>
      <c r="K430" s="22">
        <v>7</v>
      </c>
      <c r="L430" s="22">
        <v>1</v>
      </c>
      <c r="M430" s="22">
        <v>0</v>
      </c>
      <c r="N430" s="39">
        <v>1</v>
      </c>
      <c r="O430" s="22" t="s">
        <v>47</v>
      </c>
      <c r="P430" s="20">
        <f>Cal_012618_12mm!$Q$3</f>
        <v>1.9020155646116339</v>
      </c>
      <c r="Q430" s="20">
        <f>Cal_012618_12mm!$R$3</f>
        <v>0.48423689193917907</v>
      </c>
      <c r="R430" s="21">
        <v>95.71</v>
      </c>
      <c r="S430" s="21">
        <v>60.52</v>
      </c>
      <c r="T430" s="67">
        <f t="shared" si="65"/>
        <v>1.0526666666666666</v>
      </c>
      <c r="U430" s="78">
        <f t="shared" si="57"/>
        <v>94.657333333333327</v>
      </c>
      <c r="V430" s="78">
        <f t="shared" si="58"/>
        <v>59.467333333333336</v>
      </c>
      <c r="W430" s="438">
        <f t="shared" si="59"/>
        <v>0.87333874458986394</v>
      </c>
      <c r="X430" s="438">
        <f t="shared" si="60"/>
        <v>0.45790002256674911</v>
      </c>
      <c r="Y430" s="18">
        <v>20180126</v>
      </c>
      <c r="Z430" s="238" t="s">
        <v>1246</v>
      </c>
      <c r="AA430" s="19">
        <v>20180202</v>
      </c>
      <c r="AB430" s="36" t="s">
        <v>127</v>
      </c>
      <c r="AC430" s="19" t="s">
        <v>60</v>
      </c>
      <c r="AD430" s="656" t="s">
        <v>58</v>
      </c>
      <c r="AE430" s="689" t="s">
        <v>1250</v>
      </c>
      <c r="AF430" s="681">
        <v>1</v>
      </c>
      <c r="AG430" s="173" t="s">
        <v>1634</v>
      </c>
      <c r="AH430" s="396"/>
      <c r="AI430" s="396"/>
    </row>
    <row r="431" spans="1:35" x14ac:dyDescent="0.2">
      <c r="A431" s="28" t="s">
        <v>50</v>
      </c>
      <c r="B431" s="19">
        <v>20180201</v>
      </c>
      <c r="C431" s="133" t="s">
        <v>59</v>
      </c>
      <c r="D431" s="134">
        <v>4</v>
      </c>
      <c r="E431" s="133">
        <v>6</v>
      </c>
      <c r="F431" s="135">
        <v>43132.3125</v>
      </c>
      <c r="G431" s="135">
        <v>43133.291666666664</v>
      </c>
      <c r="H431" s="136" t="s">
        <v>10</v>
      </c>
      <c r="I431" s="134">
        <v>287</v>
      </c>
      <c r="J431" s="22">
        <v>0</v>
      </c>
      <c r="K431" s="22">
        <v>7</v>
      </c>
      <c r="L431" s="22">
        <v>1</v>
      </c>
      <c r="M431" s="22">
        <v>0</v>
      </c>
      <c r="N431" s="39">
        <v>1</v>
      </c>
      <c r="O431" s="22" t="s">
        <v>47</v>
      </c>
      <c r="P431" s="20">
        <f>Cal_012618_12mm!$Q$3</f>
        <v>1.9020155646116339</v>
      </c>
      <c r="Q431" s="20">
        <f>Cal_012618_12mm!$R$3</f>
        <v>0.48423689193917907</v>
      </c>
      <c r="R431" s="21">
        <v>368.7</v>
      </c>
      <c r="S431" s="21">
        <v>213.7</v>
      </c>
      <c r="T431" s="67">
        <f t="shared" si="65"/>
        <v>1.0526666666666666</v>
      </c>
      <c r="U431" s="78">
        <f t="shared" si="57"/>
        <v>367.64733333333334</v>
      </c>
      <c r="V431" s="78">
        <f t="shared" si="58"/>
        <v>212.64733333333334</v>
      </c>
      <c r="W431" s="438">
        <f t="shared" si="59"/>
        <v>3.8601639441133928</v>
      </c>
      <c r="X431" s="438">
        <f t="shared" si="60"/>
        <v>0.91675667172902697</v>
      </c>
      <c r="Y431" s="18">
        <v>20180126</v>
      </c>
      <c r="Z431" s="238" t="s">
        <v>1246</v>
      </c>
      <c r="AA431" s="19">
        <v>20180202</v>
      </c>
      <c r="AB431" s="36" t="s">
        <v>127</v>
      </c>
      <c r="AC431" s="19" t="s">
        <v>60</v>
      </c>
      <c r="AD431" s="656" t="s">
        <v>58</v>
      </c>
      <c r="AE431" s="689" t="s">
        <v>1250</v>
      </c>
      <c r="AF431" s="681">
        <v>1</v>
      </c>
      <c r="AG431" s="173" t="s">
        <v>1634</v>
      </c>
      <c r="AH431" s="396"/>
      <c r="AI431" s="396"/>
    </row>
    <row r="432" spans="1:35" x14ac:dyDescent="0.2">
      <c r="A432" s="28" t="s">
        <v>50</v>
      </c>
      <c r="B432" s="19">
        <v>20180201</v>
      </c>
      <c r="C432" s="133" t="s">
        <v>59</v>
      </c>
      <c r="D432" s="134">
        <v>4</v>
      </c>
      <c r="E432" s="133">
        <v>6</v>
      </c>
      <c r="F432" s="135">
        <v>43132.3125</v>
      </c>
      <c r="G432" s="135">
        <v>43133.291666666664</v>
      </c>
      <c r="H432" s="136" t="s">
        <v>11</v>
      </c>
      <c r="I432" s="134">
        <v>285</v>
      </c>
      <c r="J432" s="22">
        <v>0</v>
      </c>
      <c r="K432" s="22">
        <v>7</v>
      </c>
      <c r="L432" s="22">
        <v>1</v>
      </c>
      <c r="M432" s="22">
        <v>0</v>
      </c>
      <c r="N432" s="39">
        <v>1</v>
      </c>
      <c r="O432" s="22" t="s">
        <v>47</v>
      </c>
      <c r="P432" s="20">
        <f>Cal_012618_12mm!$Q$3</f>
        <v>1.9020155646116339</v>
      </c>
      <c r="Q432" s="20">
        <f>Cal_012618_12mm!$R$3</f>
        <v>0.48423689193917907</v>
      </c>
      <c r="R432" s="21">
        <v>357.3</v>
      </c>
      <c r="S432" s="21">
        <v>207.8</v>
      </c>
      <c r="T432" s="67">
        <f t="shared" si="65"/>
        <v>1.0526666666666666</v>
      </c>
      <c r="U432" s="78">
        <f t="shared" si="57"/>
        <v>356.24733333333336</v>
      </c>
      <c r="V432" s="78">
        <f t="shared" si="58"/>
        <v>206.74733333333336</v>
      </c>
      <c r="W432" s="438">
        <f t="shared" si="59"/>
        <v>3.749318036629345</v>
      </c>
      <c r="X432" s="438">
        <f t="shared" si="60"/>
        <v>0.92765683562546253</v>
      </c>
      <c r="Y432" s="18">
        <v>20180126</v>
      </c>
      <c r="Z432" s="238" t="s">
        <v>1246</v>
      </c>
      <c r="AA432" s="19">
        <v>20180202</v>
      </c>
      <c r="AB432" s="36" t="s">
        <v>127</v>
      </c>
      <c r="AC432" s="19" t="s">
        <v>60</v>
      </c>
      <c r="AD432" s="656" t="s">
        <v>58</v>
      </c>
      <c r="AE432" s="689" t="s">
        <v>1250</v>
      </c>
      <c r="AF432" s="681">
        <v>1</v>
      </c>
      <c r="AG432" s="173" t="s">
        <v>1634</v>
      </c>
      <c r="AH432" s="396"/>
      <c r="AI432" s="396"/>
    </row>
    <row r="433" spans="1:35" x14ac:dyDescent="0.2">
      <c r="A433" s="28" t="s">
        <v>50</v>
      </c>
      <c r="B433" s="19">
        <v>20180201</v>
      </c>
      <c r="C433" s="133" t="s">
        <v>59</v>
      </c>
      <c r="D433" s="134">
        <v>4</v>
      </c>
      <c r="E433" s="133">
        <v>12</v>
      </c>
      <c r="F433" s="135">
        <v>43132.3125</v>
      </c>
      <c r="G433" s="135">
        <v>43133.291666666664</v>
      </c>
      <c r="H433" s="23" t="s">
        <v>10</v>
      </c>
      <c r="I433" s="134">
        <v>282</v>
      </c>
      <c r="J433" s="22">
        <v>0</v>
      </c>
      <c r="K433" s="22">
        <v>7</v>
      </c>
      <c r="L433" s="22">
        <v>1</v>
      </c>
      <c r="M433" s="22">
        <v>0</v>
      </c>
      <c r="N433" s="39">
        <v>1</v>
      </c>
      <c r="O433" s="22" t="s">
        <v>47</v>
      </c>
      <c r="P433" s="20">
        <f>Cal_012618_12mm!$Q$3</f>
        <v>1.9020155646116339</v>
      </c>
      <c r="Q433" s="20">
        <f>Cal_012618_12mm!$R$3</f>
        <v>0.48423689193917907</v>
      </c>
      <c r="R433" s="21">
        <v>367.3</v>
      </c>
      <c r="S433" s="21">
        <v>212.6</v>
      </c>
      <c r="T433" s="67">
        <f t="shared" si="65"/>
        <v>1.0526666666666666</v>
      </c>
      <c r="U433" s="78">
        <f t="shared" si="57"/>
        <v>366.24733333333336</v>
      </c>
      <c r="V433" s="78">
        <f t="shared" si="58"/>
        <v>211.54733333333334</v>
      </c>
      <c r="W433" s="438">
        <f t="shared" si="59"/>
        <v>3.9210028125897076</v>
      </c>
      <c r="X433" s="438">
        <f t="shared" si="60"/>
        <v>0.91546639214427517</v>
      </c>
      <c r="Y433" s="18">
        <v>20180126</v>
      </c>
      <c r="Z433" s="238" t="s">
        <v>1246</v>
      </c>
      <c r="AA433" s="19">
        <v>20180202</v>
      </c>
      <c r="AB433" s="36" t="s">
        <v>127</v>
      </c>
      <c r="AC433" s="19" t="s">
        <v>60</v>
      </c>
      <c r="AD433" s="656" t="s">
        <v>58</v>
      </c>
      <c r="AE433" s="689" t="s">
        <v>1250</v>
      </c>
      <c r="AF433" s="681">
        <v>1</v>
      </c>
      <c r="AG433" s="173" t="s">
        <v>1634</v>
      </c>
      <c r="AH433" s="396"/>
      <c r="AI433" s="396"/>
    </row>
    <row r="434" spans="1:35" x14ac:dyDescent="0.2">
      <c r="A434" s="28" t="s">
        <v>50</v>
      </c>
      <c r="B434" s="19">
        <v>20180201</v>
      </c>
      <c r="C434" s="133" t="s">
        <v>59</v>
      </c>
      <c r="D434" s="134">
        <v>4</v>
      </c>
      <c r="E434" s="133">
        <v>12</v>
      </c>
      <c r="F434" s="135">
        <v>43132.3125</v>
      </c>
      <c r="G434" s="135">
        <v>43133.291666666664</v>
      </c>
      <c r="H434" s="23" t="s">
        <v>11</v>
      </c>
      <c r="I434" s="134">
        <v>282</v>
      </c>
      <c r="J434" s="22">
        <v>0</v>
      </c>
      <c r="K434" s="22">
        <v>7</v>
      </c>
      <c r="L434" s="22">
        <v>1</v>
      </c>
      <c r="M434" s="22">
        <v>0</v>
      </c>
      <c r="N434" s="39">
        <v>1</v>
      </c>
      <c r="O434" s="22" t="s">
        <v>47</v>
      </c>
      <c r="P434" s="20">
        <f>Cal_012618_12mm!$Q$3</f>
        <v>1.9020155646116339</v>
      </c>
      <c r="Q434" s="20">
        <f>Cal_012618_12mm!$R$3</f>
        <v>0.48423689193917907</v>
      </c>
      <c r="R434" s="21">
        <v>351.5</v>
      </c>
      <c r="S434" s="21">
        <v>203.7</v>
      </c>
      <c r="T434" s="67">
        <f t="shared" si="65"/>
        <v>1.0526666666666666</v>
      </c>
      <c r="U434" s="78">
        <f t="shared" si="57"/>
        <v>350.44733333333335</v>
      </c>
      <c r="V434" s="78">
        <f t="shared" si="58"/>
        <v>202.64733333333334</v>
      </c>
      <c r="W434" s="438">
        <f t="shared" si="59"/>
        <v>3.7461164557256543</v>
      </c>
      <c r="X434" s="438">
        <f t="shared" si="60"/>
        <v>0.88687783280927712</v>
      </c>
      <c r="Y434" s="18">
        <v>20180126</v>
      </c>
      <c r="Z434" s="238" t="s">
        <v>1246</v>
      </c>
      <c r="AA434" s="19">
        <v>20180202</v>
      </c>
      <c r="AB434" s="36" t="s">
        <v>127</v>
      </c>
      <c r="AC434" s="19" t="s">
        <v>60</v>
      </c>
      <c r="AD434" s="656" t="s">
        <v>58</v>
      </c>
      <c r="AE434" s="689" t="s">
        <v>1250</v>
      </c>
      <c r="AF434" s="681">
        <v>1</v>
      </c>
      <c r="AG434" s="173" t="s">
        <v>1634</v>
      </c>
      <c r="AH434" s="396"/>
      <c r="AI434" s="396"/>
    </row>
    <row r="435" spans="1:35" x14ac:dyDescent="0.2">
      <c r="A435" s="28" t="s">
        <v>50</v>
      </c>
      <c r="B435" s="19">
        <v>20180201</v>
      </c>
      <c r="C435" s="133" t="s">
        <v>59</v>
      </c>
      <c r="D435" s="134">
        <v>4</v>
      </c>
      <c r="E435" s="133">
        <v>12</v>
      </c>
      <c r="F435" s="135">
        <v>43132.3125</v>
      </c>
      <c r="G435" s="135">
        <v>43133.291666666664</v>
      </c>
      <c r="H435" s="136" t="s">
        <v>10</v>
      </c>
      <c r="I435" s="134">
        <v>200</v>
      </c>
      <c r="J435" s="22">
        <v>5</v>
      </c>
      <c r="K435" s="22">
        <v>7</v>
      </c>
      <c r="L435" s="22">
        <v>1</v>
      </c>
      <c r="M435" s="22">
        <v>0</v>
      </c>
      <c r="N435" s="39">
        <v>1</v>
      </c>
      <c r="O435" s="22" t="s">
        <v>47</v>
      </c>
      <c r="P435" s="20">
        <f>Cal_012618_12mm!$Q$3</f>
        <v>1.9020155646116339</v>
      </c>
      <c r="Q435" s="20">
        <f>Cal_012618_12mm!$R$3</f>
        <v>0.48423689193917907</v>
      </c>
      <c r="R435" s="21">
        <v>236.7</v>
      </c>
      <c r="S435" s="21">
        <v>146.80000000000001</v>
      </c>
      <c r="T435" s="67">
        <f t="shared" si="65"/>
        <v>1.0526666666666666</v>
      </c>
      <c r="U435" s="78">
        <f t="shared" si="57"/>
        <v>235.64733333333334</v>
      </c>
      <c r="V435" s="78">
        <f t="shared" si="58"/>
        <v>145.74733333333336</v>
      </c>
      <c r="W435" s="438">
        <f t="shared" si="59"/>
        <v>3.2128144506855763</v>
      </c>
      <c r="X435" s="438">
        <f t="shared" si="60"/>
        <v>1.4854840071898534</v>
      </c>
      <c r="Y435" s="18">
        <v>20180126</v>
      </c>
      <c r="Z435" s="238" t="s">
        <v>1246</v>
      </c>
      <c r="AA435" s="19">
        <v>20180202</v>
      </c>
      <c r="AB435" s="36" t="s">
        <v>127</v>
      </c>
      <c r="AC435" s="19" t="s">
        <v>60</v>
      </c>
      <c r="AD435" s="656" t="s">
        <v>58</v>
      </c>
      <c r="AE435" s="689" t="s">
        <v>1250</v>
      </c>
      <c r="AF435" s="681">
        <v>1</v>
      </c>
      <c r="AG435" s="169" t="s">
        <v>1634</v>
      </c>
      <c r="AH435" s="398" t="s">
        <v>63</v>
      </c>
      <c r="AI435" s="398" t="s">
        <v>1127</v>
      </c>
    </row>
    <row r="436" spans="1:35" s="44" customFormat="1" x14ac:dyDescent="0.2">
      <c r="A436" s="28" t="s">
        <v>50</v>
      </c>
      <c r="B436" s="19">
        <v>20180201</v>
      </c>
      <c r="C436" s="133" t="s">
        <v>59</v>
      </c>
      <c r="D436" s="134">
        <v>4</v>
      </c>
      <c r="E436" s="133">
        <v>12</v>
      </c>
      <c r="F436" s="135">
        <v>43132.3125</v>
      </c>
      <c r="G436" s="135">
        <v>43133.291666666664</v>
      </c>
      <c r="H436" s="136" t="s">
        <v>11</v>
      </c>
      <c r="I436" s="134">
        <v>200</v>
      </c>
      <c r="J436" s="22">
        <v>5</v>
      </c>
      <c r="K436" s="22">
        <v>7</v>
      </c>
      <c r="L436" s="22">
        <v>1</v>
      </c>
      <c r="M436" s="22">
        <v>0</v>
      </c>
      <c r="N436" s="39">
        <v>1</v>
      </c>
      <c r="O436" s="22" t="s">
        <v>47</v>
      </c>
      <c r="P436" s="20">
        <f>Cal_012618_12mm!$Q$3</f>
        <v>1.9020155646116339</v>
      </c>
      <c r="Q436" s="20">
        <f>Cal_012618_12mm!$R$3</f>
        <v>0.48423689193917907</v>
      </c>
      <c r="R436" s="21">
        <v>225.3</v>
      </c>
      <c r="S436" s="21">
        <v>134.19999999999999</v>
      </c>
      <c r="T436" s="67">
        <f t="shared" si="65"/>
        <v>1.0526666666666666</v>
      </c>
      <c r="U436" s="78">
        <f t="shared" si="57"/>
        <v>224.24733333333336</v>
      </c>
      <c r="V436" s="78">
        <f t="shared" si="58"/>
        <v>133.14733333333334</v>
      </c>
      <c r="W436" s="438">
        <f t="shared" si="59"/>
        <v>3.2556996268905016</v>
      </c>
      <c r="X436" s="438">
        <f t="shared" si="60"/>
        <v>1.0364263184914071</v>
      </c>
      <c r="Y436" s="18">
        <v>20180126</v>
      </c>
      <c r="Z436" s="238" t="s">
        <v>1246</v>
      </c>
      <c r="AA436" s="19">
        <v>20180202</v>
      </c>
      <c r="AB436" s="36" t="s">
        <v>127</v>
      </c>
      <c r="AC436" s="19" t="s">
        <v>60</v>
      </c>
      <c r="AD436" s="656" t="s">
        <v>58</v>
      </c>
      <c r="AE436" s="689" t="s">
        <v>1250</v>
      </c>
      <c r="AF436" s="681">
        <v>1</v>
      </c>
      <c r="AG436" s="169" t="s">
        <v>1634</v>
      </c>
      <c r="AH436" s="398" t="s">
        <v>63</v>
      </c>
      <c r="AI436" s="396" t="s">
        <v>1126</v>
      </c>
    </row>
    <row r="437" spans="1:35" s="44" customFormat="1" x14ac:dyDescent="0.2">
      <c r="A437" s="28" t="s">
        <v>50</v>
      </c>
      <c r="B437" s="19">
        <v>20180201</v>
      </c>
      <c r="C437" s="133" t="s">
        <v>59</v>
      </c>
      <c r="D437" s="134">
        <v>4</v>
      </c>
      <c r="E437" s="133">
        <v>12</v>
      </c>
      <c r="F437" s="135">
        <v>43132.3125</v>
      </c>
      <c r="G437" s="135">
        <v>43133.291666666664</v>
      </c>
      <c r="H437" s="30" t="s">
        <v>10</v>
      </c>
      <c r="I437" s="134">
        <v>283</v>
      </c>
      <c r="J437" s="10">
        <v>10</v>
      </c>
      <c r="K437" s="22">
        <v>7</v>
      </c>
      <c r="L437" s="22">
        <v>1</v>
      </c>
      <c r="M437" s="22">
        <v>0</v>
      </c>
      <c r="N437" s="39">
        <v>1</v>
      </c>
      <c r="O437" s="22" t="s">
        <v>47</v>
      </c>
      <c r="P437" s="20">
        <f>Cal_012618_12mm!$Q$3</f>
        <v>1.9020155646116339</v>
      </c>
      <c r="Q437" s="20">
        <f>Cal_012618_12mm!$R$3</f>
        <v>0.48423689193917907</v>
      </c>
      <c r="R437" s="21">
        <v>71.95</v>
      </c>
      <c r="S437" s="21">
        <v>45.61</v>
      </c>
      <c r="T437" s="67">
        <f t="shared" si="65"/>
        <v>1.0526666666666666</v>
      </c>
      <c r="U437" s="78">
        <f t="shared" si="57"/>
        <v>70.897333333333336</v>
      </c>
      <c r="V437" s="78">
        <f t="shared" si="58"/>
        <v>44.557333333333332</v>
      </c>
      <c r="W437" s="438">
        <f t="shared" si="59"/>
        <v>0.66525061321419643</v>
      </c>
      <c r="X437" s="438">
        <f t="shared" si="60"/>
        <v>0.34983514762551499</v>
      </c>
      <c r="Y437" s="18">
        <v>20180126</v>
      </c>
      <c r="Z437" s="238" t="s">
        <v>1246</v>
      </c>
      <c r="AA437" s="19">
        <v>20180202</v>
      </c>
      <c r="AB437" s="36" t="s">
        <v>127</v>
      </c>
      <c r="AC437" s="19" t="s">
        <v>60</v>
      </c>
      <c r="AD437" s="656" t="s">
        <v>58</v>
      </c>
      <c r="AE437" s="689" t="s">
        <v>1250</v>
      </c>
      <c r="AF437" s="681">
        <v>3</v>
      </c>
      <c r="AG437" s="169">
        <v>1</v>
      </c>
      <c r="AH437" s="398" t="s">
        <v>718</v>
      </c>
      <c r="AI437" s="396"/>
    </row>
    <row r="438" spans="1:35" s="44" customFormat="1" x14ac:dyDescent="0.2">
      <c r="A438" s="28" t="s">
        <v>50</v>
      </c>
      <c r="B438" s="19">
        <v>20180201</v>
      </c>
      <c r="C438" s="133" t="s">
        <v>59</v>
      </c>
      <c r="D438" s="134">
        <v>4</v>
      </c>
      <c r="E438" s="133">
        <v>12</v>
      </c>
      <c r="F438" s="135">
        <v>43132.3125</v>
      </c>
      <c r="G438" s="135">
        <v>43133.291666666664</v>
      </c>
      <c r="H438" s="30" t="s">
        <v>11</v>
      </c>
      <c r="I438" s="134">
        <v>283</v>
      </c>
      <c r="J438" s="10">
        <v>10</v>
      </c>
      <c r="K438" s="22">
        <v>7</v>
      </c>
      <c r="L438" s="22">
        <v>1</v>
      </c>
      <c r="M438" s="22">
        <v>0</v>
      </c>
      <c r="N438" s="39">
        <v>1</v>
      </c>
      <c r="O438" s="22" t="s">
        <v>47</v>
      </c>
      <c r="P438" s="20">
        <f>Cal_012618_12mm!$Q$3</f>
        <v>1.9020155646116339</v>
      </c>
      <c r="Q438" s="20">
        <f>Cal_012618_12mm!$R$3</f>
        <v>0.48423689193917907</v>
      </c>
      <c r="R438" s="21">
        <v>97.49</v>
      </c>
      <c r="S438" s="21">
        <v>61.12</v>
      </c>
      <c r="T438" s="67">
        <f t="shared" si="65"/>
        <v>1.0526666666666666</v>
      </c>
      <c r="U438" s="78">
        <f t="shared" si="57"/>
        <v>96.437333333333328</v>
      </c>
      <c r="V438" s="78">
        <f t="shared" si="58"/>
        <v>60.06733333333333</v>
      </c>
      <c r="W438" s="438">
        <f t="shared" si="59"/>
        <v>0.91857117701595736</v>
      </c>
      <c r="X438" s="438">
        <f t="shared" si="60"/>
        <v>0.44985664836884787</v>
      </c>
      <c r="Y438" s="18">
        <v>20180126</v>
      </c>
      <c r="Z438" s="238" t="s">
        <v>1246</v>
      </c>
      <c r="AA438" s="19">
        <v>20180202</v>
      </c>
      <c r="AB438" s="36" t="s">
        <v>127</v>
      </c>
      <c r="AC438" s="19" t="s">
        <v>60</v>
      </c>
      <c r="AD438" s="656" t="s">
        <v>58</v>
      </c>
      <c r="AE438" s="689" t="s">
        <v>1250</v>
      </c>
      <c r="AF438" s="681">
        <v>3</v>
      </c>
      <c r="AG438" s="169">
        <v>1</v>
      </c>
      <c r="AH438" s="398" t="s">
        <v>718</v>
      </c>
      <c r="AI438" s="396"/>
    </row>
    <row r="439" spans="1:35" s="44" customFormat="1" x14ac:dyDescent="0.2">
      <c r="A439" s="28" t="s">
        <v>50</v>
      </c>
      <c r="B439" s="19">
        <v>20180201</v>
      </c>
      <c r="C439" s="133" t="s">
        <v>59</v>
      </c>
      <c r="D439" s="134">
        <v>4</v>
      </c>
      <c r="E439" s="133">
        <v>12</v>
      </c>
      <c r="F439" s="135">
        <v>43132.3125</v>
      </c>
      <c r="G439" s="135">
        <v>43133.291666666664</v>
      </c>
      <c r="H439" s="136" t="s">
        <v>10</v>
      </c>
      <c r="I439" s="134">
        <v>200</v>
      </c>
      <c r="J439" s="22">
        <v>20</v>
      </c>
      <c r="K439" s="22">
        <v>7</v>
      </c>
      <c r="L439" s="22">
        <v>1</v>
      </c>
      <c r="M439" s="22">
        <v>0</v>
      </c>
      <c r="N439" s="39">
        <v>1</v>
      </c>
      <c r="O439" s="22" t="s">
        <v>47</v>
      </c>
      <c r="P439" s="20">
        <f>Cal_012618_12mm!$Q$3</f>
        <v>1.9020155646116339</v>
      </c>
      <c r="Q439" s="20">
        <f>Cal_012618_12mm!$R$3</f>
        <v>0.48423689193917907</v>
      </c>
      <c r="R439" s="21">
        <v>228.3</v>
      </c>
      <c r="S439" s="21">
        <v>133.6</v>
      </c>
      <c r="T439" s="67">
        <f t="shared" si="65"/>
        <v>1.0526666666666666</v>
      </c>
      <c r="U439" s="78">
        <f t="shared" si="57"/>
        <v>227.24733333333336</v>
      </c>
      <c r="V439" s="78">
        <f t="shared" si="58"/>
        <v>132.54733333333334</v>
      </c>
      <c r="W439" s="438">
        <f t="shared" si="59"/>
        <v>3.3843551555052742</v>
      </c>
      <c r="X439" s="438">
        <f t="shared" si="60"/>
        <v>0.88842924166265747</v>
      </c>
      <c r="Y439" s="18">
        <v>20180126</v>
      </c>
      <c r="Z439" s="238" t="s">
        <v>1246</v>
      </c>
      <c r="AA439" s="19">
        <v>20180202</v>
      </c>
      <c r="AB439" s="36" t="s">
        <v>127</v>
      </c>
      <c r="AC439" s="19" t="s">
        <v>60</v>
      </c>
      <c r="AD439" s="656" t="s">
        <v>58</v>
      </c>
      <c r="AE439" s="689" t="s">
        <v>1250</v>
      </c>
      <c r="AF439" s="682">
        <v>1</v>
      </c>
      <c r="AG439" s="170">
        <v>1</v>
      </c>
      <c r="AH439" s="398" t="s">
        <v>63</v>
      </c>
      <c r="AI439" s="396" t="s">
        <v>1222</v>
      </c>
    </row>
    <row r="440" spans="1:35" s="44" customFormat="1" x14ac:dyDescent="0.2">
      <c r="A440" s="28" t="s">
        <v>50</v>
      </c>
      <c r="B440" s="19">
        <v>20180201</v>
      </c>
      <c r="C440" s="133" t="s">
        <v>59</v>
      </c>
      <c r="D440" s="134">
        <v>4</v>
      </c>
      <c r="E440" s="133">
        <v>12</v>
      </c>
      <c r="F440" s="135">
        <v>43132.3125</v>
      </c>
      <c r="G440" s="135">
        <v>43133.291666666664</v>
      </c>
      <c r="H440" s="136" t="s">
        <v>11</v>
      </c>
      <c r="I440" s="134">
        <v>200</v>
      </c>
      <c r="J440" s="22">
        <v>20</v>
      </c>
      <c r="K440" s="22">
        <v>7</v>
      </c>
      <c r="L440" s="22">
        <v>1</v>
      </c>
      <c r="M440" s="22">
        <v>0</v>
      </c>
      <c r="N440" s="39">
        <v>1</v>
      </c>
      <c r="O440" s="22" t="s">
        <v>47</v>
      </c>
      <c r="P440" s="20">
        <f>Cal_012618_12mm!$Q$3</f>
        <v>1.9020155646116339</v>
      </c>
      <c r="Q440" s="20">
        <f>Cal_012618_12mm!$R$3</f>
        <v>0.48423689193917907</v>
      </c>
      <c r="R440" s="21">
        <v>206.3</v>
      </c>
      <c r="S440" s="21">
        <v>124.5</v>
      </c>
      <c r="T440" s="67">
        <f t="shared" si="65"/>
        <v>1.0526666666666666</v>
      </c>
      <c r="U440" s="78">
        <f t="shared" si="57"/>
        <v>205.24733333333336</v>
      </c>
      <c r="V440" s="78">
        <f t="shared" si="58"/>
        <v>123.44733333333333</v>
      </c>
      <c r="W440" s="438">
        <f t="shared" si="59"/>
        <v>2.923339511302339</v>
      </c>
      <c r="X440" s="438">
        <f t="shared" si="60"/>
        <v>1.0560980712869401</v>
      </c>
      <c r="Y440" s="18">
        <v>20180126</v>
      </c>
      <c r="Z440" s="238" t="s">
        <v>1246</v>
      </c>
      <c r="AA440" s="19">
        <v>20180202</v>
      </c>
      <c r="AB440" s="36" t="s">
        <v>127</v>
      </c>
      <c r="AC440" s="19" t="s">
        <v>60</v>
      </c>
      <c r="AD440" s="656" t="s">
        <v>58</v>
      </c>
      <c r="AE440" s="689" t="s">
        <v>1250</v>
      </c>
      <c r="AF440" s="681">
        <v>1</v>
      </c>
      <c r="AG440" s="169" t="s">
        <v>1634</v>
      </c>
      <c r="AH440" s="398" t="s">
        <v>63</v>
      </c>
      <c r="AI440" s="396" t="s">
        <v>1127</v>
      </c>
    </row>
    <row r="441" spans="1:35" s="44" customFormat="1" x14ac:dyDescent="0.2">
      <c r="A441" s="11" t="s">
        <v>50</v>
      </c>
      <c r="B441" s="14">
        <v>20180201</v>
      </c>
      <c r="C441" s="133" t="s">
        <v>61</v>
      </c>
      <c r="D441" s="133">
        <v>5</v>
      </c>
      <c r="E441" s="133">
        <v>1</v>
      </c>
      <c r="F441" s="132">
        <v>43132.475694444445</v>
      </c>
      <c r="G441" s="132">
        <v>43133.854166666664</v>
      </c>
      <c r="H441" s="137" t="s">
        <v>10</v>
      </c>
      <c r="I441" s="133">
        <v>282</v>
      </c>
      <c r="J441" s="9">
        <v>0</v>
      </c>
      <c r="K441" s="9">
        <v>7</v>
      </c>
      <c r="L441" s="9">
        <v>1</v>
      </c>
      <c r="M441" s="9">
        <v>0</v>
      </c>
      <c r="N441" s="30">
        <v>1</v>
      </c>
      <c r="O441" s="9" t="s">
        <v>47</v>
      </c>
      <c r="P441" s="17">
        <f>Cal_012618_12mm!$Q$3</f>
        <v>1.9020155646116339</v>
      </c>
      <c r="Q441" s="17">
        <f>Cal_012618_12mm!$R$3</f>
        <v>0.48423689193917907</v>
      </c>
      <c r="R441" s="15">
        <v>364.7</v>
      </c>
      <c r="S441" s="15">
        <v>208.9</v>
      </c>
      <c r="T441" s="16">
        <f t="shared" ref="T441:T448" si="66">AVERAGE(1.347,1.286)</f>
        <v>1.3165</v>
      </c>
      <c r="U441" s="78">
        <f t="shared" si="57"/>
        <v>363.38349999999997</v>
      </c>
      <c r="V441" s="78">
        <f t="shared" si="58"/>
        <v>207.58350000000002</v>
      </c>
      <c r="W441" s="438">
        <f t="shared" si="59"/>
        <v>3.9488832462926715</v>
      </c>
      <c r="X441" s="438">
        <f t="shared" si="60"/>
        <v>0.79696341289895112</v>
      </c>
      <c r="Y441" s="12">
        <v>20180126</v>
      </c>
      <c r="Z441" s="238" t="s">
        <v>1246</v>
      </c>
      <c r="AA441" s="14">
        <v>20180202</v>
      </c>
      <c r="AB441" s="36" t="s">
        <v>127</v>
      </c>
      <c r="AC441" s="14" t="s">
        <v>60</v>
      </c>
      <c r="AD441" s="657" t="s">
        <v>62</v>
      </c>
      <c r="AE441" s="689" t="s">
        <v>1250</v>
      </c>
      <c r="AF441" s="671">
        <v>1</v>
      </c>
      <c r="AG441" s="169" t="s">
        <v>1634</v>
      </c>
      <c r="AH441" s="395"/>
      <c r="AI441" s="395"/>
    </row>
    <row r="442" spans="1:35" s="44" customFormat="1" x14ac:dyDescent="0.2">
      <c r="A442" s="11" t="s">
        <v>50</v>
      </c>
      <c r="B442" s="14">
        <v>20180201</v>
      </c>
      <c r="C442" s="133" t="s">
        <v>61</v>
      </c>
      <c r="D442" s="133">
        <v>5</v>
      </c>
      <c r="E442" s="133">
        <v>1</v>
      </c>
      <c r="F442" s="132">
        <v>43132.475694444445</v>
      </c>
      <c r="G442" s="132">
        <v>43133.854166666664</v>
      </c>
      <c r="H442" s="137" t="s">
        <v>11</v>
      </c>
      <c r="I442" s="133">
        <v>282</v>
      </c>
      <c r="J442" s="9">
        <v>0</v>
      </c>
      <c r="K442" s="9">
        <v>7</v>
      </c>
      <c r="L442" s="9">
        <v>1</v>
      </c>
      <c r="M442" s="9">
        <v>0</v>
      </c>
      <c r="N442" s="30">
        <v>1</v>
      </c>
      <c r="O442" s="9" t="s">
        <v>47</v>
      </c>
      <c r="P442" s="17">
        <f>Cal_012618_12mm!$Q$3</f>
        <v>1.9020155646116339</v>
      </c>
      <c r="Q442" s="17">
        <f>Cal_012618_12mm!$R$3</f>
        <v>0.48423689193917907</v>
      </c>
      <c r="R442" s="15">
        <v>342.2</v>
      </c>
      <c r="S442" s="15">
        <v>194.3</v>
      </c>
      <c r="T442" s="16">
        <f t="shared" si="66"/>
        <v>1.3165</v>
      </c>
      <c r="U442" s="78">
        <f t="shared" si="57"/>
        <v>340.88349999999997</v>
      </c>
      <c r="V442" s="78">
        <f t="shared" si="58"/>
        <v>192.98350000000002</v>
      </c>
      <c r="W442" s="438">
        <f t="shared" si="59"/>
        <v>3.7486510406077413</v>
      </c>
      <c r="X442" s="438">
        <f t="shared" si="60"/>
        <v>0.66340530661690222</v>
      </c>
      <c r="Y442" s="12">
        <v>20180126</v>
      </c>
      <c r="Z442" s="238" t="s">
        <v>1246</v>
      </c>
      <c r="AA442" s="14">
        <v>20180202</v>
      </c>
      <c r="AB442" s="36" t="s">
        <v>127</v>
      </c>
      <c r="AC442" s="14" t="s">
        <v>60</v>
      </c>
      <c r="AD442" s="657" t="s">
        <v>62</v>
      </c>
      <c r="AE442" s="689" t="s">
        <v>1250</v>
      </c>
      <c r="AF442" s="671">
        <v>1</v>
      </c>
      <c r="AG442" s="169" t="s">
        <v>1634</v>
      </c>
      <c r="AH442" s="395"/>
      <c r="AI442" s="395"/>
    </row>
    <row r="443" spans="1:35" s="44" customFormat="1" x14ac:dyDescent="0.2">
      <c r="A443" s="11" t="s">
        <v>50</v>
      </c>
      <c r="B443" s="14">
        <v>20180201</v>
      </c>
      <c r="C443" s="133" t="s">
        <v>61</v>
      </c>
      <c r="D443" s="133">
        <v>5</v>
      </c>
      <c r="E443" s="133">
        <v>5</v>
      </c>
      <c r="F443" s="132">
        <v>43132.475694444445</v>
      </c>
      <c r="G443" s="132">
        <v>43133.854166666664</v>
      </c>
      <c r="H443" s="137" t="s">
        <v>10</v>
      </c>
      <c r="I443" s="133">
        <v>287</v>
      </c>
      <c r="J443" s="9">
        <v>0</v>
      </c>
      <c r="K443" s="9">
        <v>7</v>
      </c>
      <c r="L443" s="9">
        <v>1</v>
      </c>
      <c r="M443" s="9">
        <v>0</v>
      </c>
      <c r="N443" s="30">
        <v>1</v>
      </c>
      <c r="O443" s="9" t="s">
        <v>47</v>
      </c>
      <c r="P443" s="17">
        <f>Cal_012618_12mm!$Q$3</f>
        <v>1.9020155646116339</v>
      </c>
      <c r="Q443" s="17">
        <f>Cal_012618_12mm!$R$3</f>
        <v>0.48423689193917907</v>
      </c>
      <c r="R443" s="15">
        <v>327.7</v>
      </c>
      <c r="S443" s="15">
        <v>186.1</v>
      </c>
      <c r="T443" s="16">
        <f t="shared" si="66"/>
        <v>1.3165</v>
      </c>
      <c r="U443" s="78">
        <f t="shared" si="57"/>
        <v>326.38349999999997</v>
      </c>
      <c r="V443" s="78">
        <f t="shared" si="58"/>
        <v>184.7835</v>
      </c>
      <c r="W443" s="438">
        <f t="shared" si="59"/>
        <v>3.5264465450739113</v>
      </c>
      <c r="X443" s="438">
        <f t="shared" si="60"/>
        <v>0.62453948790801084</v>
      </c>
      <c r="Y443" s="12">
        <v>20180126</v>
      </c>
      <c r="Z443" s="238" t="s">
        <v>1246</v>
      </c>
      <c r="AA443" s="14">
        <v>20180202</v>
      </c>
      <c r="AB443" s="36" t="s">
        <v>127</v>
      </c>
      <c r="AC443" s="14" t="s">
        <v>60</v>
      </c>
      <c r="AD443" s="657" t="s">
        <v>62</v>
      </c>
      <c r="AE443" s="689" t="s">
        <v>1250</v>
      </c>
      <c r="AF443" s="671">
        <v>1</v>
      </c>
      <c r="AG443" s="169" t="s">
        <v>1634</v>
      </c>
      <c r="AH443" s="395"/>
      <c r="AI443" s="395"/>
    </row>
    <row r="444" spans="1:35" s="44" customFormat="1" x14ac:dyDescent="0.2">
      <c r="A444" s="11" t="s">
        <v>50</v>
      </c>
      <c r="B444" s="14">
        <v>20180201</v>
      </c>
      <c r="C444" s="133" t="s">
        <v>61</v>
      </c>
      <c r="D444" s="133">
        <v>5</v>
      </c>
      <c r="E444" s="133">
        <v>5</v>
      </c>
      <c r="F444" s="132">
        <v>43132.475694444445</v>
      </c>
      <c r="G444" s="132">
        <v>43133.854166666664</v>
      </c>
      <c r="H444" s="137" t="s">
        <v>11</v>
      </c>
      <c r="I444" s="133">
        <v>285</v>
      </c>
      <c r="J444" s="9">
        <v>0</v>
      </c>
      <c r="K444" s="9">
        <v>7</v>
      </c>
      <c r="L444" s="9">
        <v>1</v>
      </c>
      <c r="M444" s="9">
        <v>0</v>
      </c>
      <c r="N444" s="30">
        <v>1</v>
      </c>
      <c r="O444" s="9" t="s">
        <v>47</v>
      </c>
      <c r="P444" s="17">
        <f>Cal_012618_12mm!$Q$3</f>
        <v>1.9020155646116339</v>
      </c>
      <c r="Q444" s="17">
        <f>Cal_012618_12mm!$R$3</f>
        <v>0.48423689193917907</v>
      </c>
      <c r="R444" s="15">
        <v>328.6</v>
      </c>
      <c r="S444" s="15">
        <v>188.2</v>
      </c>
      <c r="T444" s="16">
        <f t="shared" si="66"/>
        <v>1.3165</v>
      </c>
      <c r="U444" s="78">
        <f t="shared" si="57"/>
        <v>327.2835</v>
      </c>
      <c r="V444" s="78">
        <f t="shared" si="58"/>
        <v>186.8835</v>
      </c>
      <c r="W444" s="438">
        <f t="shared" si="59"/>
        <v>3.5210986778779931</v>
      </c>
      <c r="X444" s="438">
        <f t="shared" si="60"/>
        <v>0.70652263866795706</v>
      </c>
      <c r="Y444" s="12">
        <v>20180126</v>
      </c>
      <c r="Z444" s="238" t="s">
        <v>1246</v>
      </c>
      <c r="AA444" s="14">
        <v>20180202</v>
      </c>
      <c r="AB444" s="36" t="s">
        <v>127</v>
      </c>
      <c r="AC444" s="14" t="s">
        <v>60</v>
      </c>
      <c r="AD444" s="657" t="s">
        <v>62</v>
      </c>
      <c r="AE444" s="689" t="s">
        <v>1250</v>
      </c>
      <c r="AF444" s="671">
        <v>1</v>
      </c>
      <c r="AG444" s="169" t="s">
        <v>1634</v>
      </c>
      <c r="AH444" s="395"/>
      <c r="AI444" s="395"/>
    </row>
    <row r="445" spans="1:35" s="44" customFormat="1" x14ac:dyDescent="0.2">
      <c r="A445" s="11" t="s">
        <v>50</v>
      </c>
      <c r="B445" s="14">
        <v>20180201</v>
      </c>
      <c r="C445" s="133" t="s">
        <v>61</v>
      </c>
      <c r="D445" s="133">
        <v>5</v>
      </c>
      <c r="E445" s="133">
        <v>9</v>
      </c>
      <c r="F445" s="132">
        <v>43132.475694444445</v>
      </c>
      <c r="G445" s="132">
        <v>43133.854166666664</v>
      </c>
      <c r="H445" s="137" t="s">
        <v>10</v>
      </c>
      <c r="I445" s="133">
        <v>285</v>
      </c>
      <c r="J445" s="9">
        <v>0</v>
      </c>
      <c r="K445" s="9">
        <v>7</v>
      </c>
      <c r="L445" s="9">
        <v>1</v>
      </c>
      <c r="M445" s="9">
        <v>0</v>
      </c>
      <c r="N445" s="30">
        <v>1</v>
      </c>
      <c r="O445" s="9" t="s">
        <v>47</v>
      </c>
      <c r="P445" s="17">
        <f>Cal_012618_12mm!$Q$3</f>
        <v>1.9020155646116339</v>
      </c>
      <c r="Q445" s="17">
        <f>Cal_012618_12mm!$R$3</f>
        <v>0.48423689193917907</v>
      </c>
      <c r="R445" s="15">
        <v>320.60000000000002</v>
      </c>
      <c r="S445" s="15">
        <v>182.5</v>
      </c>
      <c r="T445" s="16">
        <f t="shared" si="66"/>
        <v>1.3165</v>
      </c>
      <c r="U445" s="78">
        <f t="shared" si="57"/>
        <v>319.2835</v>
      </c>
      <c r="V445" s="78">
        <f t="shared" si="58"/>
        <v>181.18350000000001</v>
      </c>
      <c r="W445" s="438">
        <f t="shared" si="59"/>
        <v>3.4634168619298489</v>
      </c>
      <c r="X445" s="438">
        <f t="shared" si="60"/>
        <v>0.63526079985625361</v>
      </c>
      <c r="Y445" s="12">
        <v>20180126</v>
      </c>
      <c r="Z445" s="238" t="s">
        <v>1246</v>
      </c>
      <c r="AA445" s="14">
        <v>20180202</v>
      </c>
      <c r="AB445" s="36" t="s">
        <v>127</v>
      </c>
      <c r="AC445" s="14" t="s">
        <v>60</v>
      </c>
      <c r="AD445" s="657" t="s">
        <v>62</v>
      </c>
      <c r="AE445" s="689" t="s">
        <v>1250</v>
      </c>
      <c r="AF445" s="671">
        <v>1</v>
      </c>
      <c r="AG445" s="169" t="s">
        <v>1634</v>
      </c>
      <c r="AH445" s="395"/>
      <c r="AI445" s="395"/>
    </row>
    <row r="446" spans="1:35" s="44" customFormat="1" x14ac:dyDescent="0.2">
      <c r="A446" s="11" t="s">
        <v>50</v>
      </c>
      <c r="B446" s="14">
        <v>20180201</v>
      </c>
      <c r="C446" s="133" t="s">
        <v>61</v>
      </c>
      <c r="D446" s="133">
        <v>5</v>
      </c>
      <c r="E446" s="133">
        <v>9</v>
      </c>
      <c r="F446" s="132">
        <v>43132.475694444445</v>
      </c>
      <c r="G446" s="132">
        <v>43133.854166666664</v>
      </c>
      <c r="H446" s="137" t="s">
        <v>11</v>
      </c>
      <c r="I446" s="133">
        <v>286</v>
      </c>
      <c r="J446" s="9">
        <v>0</v>
      </c>
      <c r="K446" s="9">
        <v>7</v>
      </c>
      <c r="L446" s="9">
        <v>1</v>
      </c>
      <c r="M446" s="9">
        <v>0</v>
      </c>
      <c r="N446" s="30">
        <v>1</v>
      </c>
      <c r="O446" s="9" t="s">
        <v>47</v>
      </c>
      <c r="P446" s="17">
        <f>Cal_012618_12mm!$Q$3</f>
        <v>1.9020155646116339</v>
      </c>
      <c r="Q446" s="17">
        <f>Cal_012618_12mm!$R$3</f>
        <v>0.48423689193917907</v>
      </c>
      <c r="R446" s="15">
        <v>317.39999999999998</v>
      </c>
      <c r="S446" s="15">
        <v>181.2</v>
      </c>
      <c r="T446" s="16">
        <f t="shared" si="66"/>
        <v>1.3165</v>
      </c>
      <c r="U446" s="78">
        <f t="shared" si="57"/>
        <v>316.08349999999996</v>
      </c>
      <c r="V446" s="78">
        <f t="shared" si="58"/>
        <v>179.8835</v>
      </c>
      <c r="W446" s="438">
        <f t="shared" si="59"/>
        <v>3.403823426055177</v>
      </c>
      <c r="X446" s="438">
        <f t="shared" si="60"/>
        <v>0.6512178188736657</v>
      </c>
      <c r="Y446" s="12">
        <v>20180126</v>
      </c>
      <c r="Z446" s="238" t="s">
        <v>1246</v>
      </c>
      <c r="AA446" s="14">
        <v>20180202</v>
      </c>
      <c r="AB446" s="36" t="s">
        <v>127</v>
      </c>
      <c r="AC446" s="14" t="s">
        <v>60</v>
      </c>
      <c r="AD446" s="657" t="s">
        <v>62</v>
      </c>
      <c r="AE446" s="689" t="s">
        <v>1250</v>
      </c>
      <c r="AF446" s="671">
        <v>1</v>
      </c>
      <c r="AG446" s="169" t="s">
        <v>1634</v>
      </c>
      <c r="AH446" s="395"/>
      <c r="AI446" s="395"/>
    </row>
    <row r="447" spans="1:35" s="44" customFormat="1" x14ac:dyDescent="0.2">
      <c r="A447" s="11" t="s">
        <v>50</v>
      </c>
      <c r="B447" s="14">
        <v>20180201</v>
      </c>
      <c r="C447" s="133" t="s">
        <v>61</v>
      </c>
      <c r="D447" s="133">
        <v>5</v>
      </c>
      <c r="E447" s="133">
        <v>13</v>
      </c>
      <c r="F447" s="132">
        <v>43132.475694444445</v>
      </c>
      <c r="G447" s="132">
        <v>43133.854166666664</v>
      </c>
      <c r="H447" s="137" t="s">
        <v>10</v>
      </c>
      <c r="I447" s="133">
        <v>283</v>
      </c>
      <c r="J447" s="9">
        <v>0</v>
      </c>
      <c r="K447" s="9">
        <v>7</v>
      </c>
      <c r="L447" s="9">
        <v>1</v>
      </c>
      <c r="M447" s="9">
        <v>0</v>
      </c>
      <c r="N447" s="30">
        <v>1</v>
      </c>
      <c r="O447" s="9" t="s">
        <v>47</v>
      </c>
      <c r="P447" s="17">
        <f>Cal_012618_12mm!$Q$3</f>
        <v>1.9020155646116339</v>
      </c>
      <c r="Q447" s="17">
        <f>Cal_012618_12mm!$R$3</f>
        <v>0.48423689193917907</v>
      </c>
      <c r="R447" s="15">
        <v>311.89999999999998</v>
      </c>
      <c r="S447" s="15">
        <v>175.4</v>
      </c>
      <c r="T447" s="16">
        <f t="shared" si="66"/>
        <v>1.3165</v>
      </c>
      <c r="U447" s="78">
        <f t="shared" si="57"/>
        <v>310.58349999999996</v>
      </c>
      <c r="V447" s="78">
        <f t="shared" si="58"/>
        <v>174.08350000000002</v>
      </c>
      <c r="W447" s="438">
        <f t="shared" si="59"/>
        <v>3.4474832461555724</v>
      </c>
      <c r="X447" s="438">
        <f t="shared" si="60"/>
        <v>0.51841122794087124</v>
      </c>
      <c r="Y447" s="12">
        <v>20180126</v>
      </c>
      <c r="Z447" s="238" t="s">
        <v>1246</v>
      </c>
      <c r="AA447" s="14">
        <v>20180202</v>
      </c>
      <c r="AB447" s="36" t="s">
        <v>127</v>
      </c>
      <c r="AC447" s="14" t="s">
        <v>60</v>
      </c>
      <c r="AD447" s="657" t="s">
        <v>62</v>
      </c>
      <c r="AE447" s="689" t="s">
        <v>1250</v>
      </c>
      <c r="AF447" s="671">
        <v>1</v>
      </c>
      <c r="AG447" s="169" t="s">
        <v>1634</v>
      </c>
      <c r="AH447" s="395"/>
      <c r="AI447" s="395"/>
    </row>
    <row r="448" spans="1:35" s="44" customFormat="1" x14ac:dyDescent="0.2">
      <c r="A448" s="11" t="s">
        <v>50</v>
      </c>
      <c r="B448" s="14">
        <v>20180201</v>
      </c>
      <c r="C448" s="133" t="s">
        <v>61</v>
      </c>
      <c r="D448" s="133">
        <v>5</v>
      </c>
      <c r="E448" s="133">
        <v>13</v>
      </c>
      <c r="F448" s="132">
        <v>43132.475694444445</v>
      </c>
      <c r="G448" s="132">
        <v>43133.854166666664</v>
      </c>
      <c r="H448" s="137" t="s">
        <v>11</v>
      </c>
      <c r="I448" s="133">
        <v>282</v>
      </c>
      <c r="J448" s="9">
        <v>0</v>
      </c>
      <c r="K448" s="9">
        <v>7</v>
      </c>
      <c r="L448" s="9">
        <v>1</v>
      </c>
      <c r="M448" s="9">
        <v>0</v>
      </c>
      <c r="N448" s="30">
        <v>1</v>
      </c>
      <c r="O448" s="9" t="s">
        <v>47</v>
      </c>
      <c r="P448" s="17">
        <f>Cal_012618_12mm!$Q$3</f>
        <v>1.9020155646116339</v>
      </c>
      <c r="Q448" s="17">
        <f>Cal_012618_12mm!$R$3</f>
        <v>0.48423689193917907</v>
      </c>
      <c r="R448" s="15">
        <v>313.3</v>
      </c>
      <c r="S448" s="15">
        <v>178.7</v>
      </c>
      <c r="T448" s="16">
        <f t="shared" si="66"/>
        <v>1.3165</v>
      </c>
      <c r="U448" s="78">
        <f t="shared" si="57"/>
        <v>311.98349999999999</v>
      </c>
      <c r="V448" s="78">
        <f t="shared" si="58"/>
        <v>177.3835</v>
      </c>
      <c r="W448" s="438">
        <f t="shared" si="59"/>
        <v>3.4115512512900747</v>
      </c>
      <c r="X448" s="438">
        <f t="shared" si="60"/>
        <v>0.64385243383286184</v>
      </c>
      <c r="Y448" s="12">
        <v>20180126</v>
      </c>
      <c r="Z448" s="238" t="s">
        <v>1246</v>
      </c>
      <c r="AA448" s="14">
        <v>20180202</v>
      </c>
      <c r="AB448" s="36" t="s">
        <v>127</v>
      </c>
      <c r="AC448" s="14" t="s">
        <v>60</v>
      </c>
      <c r="AD448" s="657" t="s">
        <v>62</v>
      </c>
      <c r="AE448" s="689" t="s">
        <v>1250</v>
      </c>
      <c r="AF448" s="671">
        <v>1</v>
      </c>
      <c r="AG448" s="169" t="s">
        <v>1634</v>
      </c>
      <c r="AH448" s="395"/>
      <c r="AI448" s="395"/>
    </row>
    <row r="449" spans="1:35" s="44" customFormat="1" x14ac:dyDescent="0.2">
      <c r="A449" s="28" t="s">
        <v>50</v>
      </c>
      <c r="B449" s="19">
        <v>20180201</v>
      </c>
      <c r="C449" s="133" t="s">
        <v>64</v>
      </c>
      <c r="D449" s="134">
        <v>8</v>
      </c>
      <c r="E449" s="133">
        <v>2</v>
      </c>
      <c r="F449" s="135">
        <v>43132.907638888886</v>
      </c>
      <c r="G449" s="135">
        <v>43133.871527777781</v>
      </c>
      <c r="H449" s="136" t="s">
        <v>10</v>
      </c>
      <c r="I449" s="134">
        <v>282</v>
      </c>
      <c r="J449" s="22">
        <v>0</v>
      </c>
      <c r="K449" s="22">
        <v>6</v>
      </c>
      <c r="L449" s="22">
        <v>1</v>
      </c>
      <c r="M449" s="22">
        <v>0</v>
      </c>
      <c r="N449" s="39">
        <v>1</v>
      </c>
      <c r="O449" s="22" t="s">
        <v>47</v>
      </c>
      <c r="P449" s="20">
        <f>Cal_012618_12mm!$Q$3</f>
        <v>1.9020155646116339</v>
      </c>
      <c r="Q449" s="20">
        <f>Cal_012618_12mm!$R$3</f>
        <v>0.48423689193917907</v>
      </c>
      <c r="R449" s="21">
        <v>430.5</v>
      </c>
      <c r="S449" s="21">
        <v>252.4</v>
      </c>
      <c r="T449" s="18">
        <f t="shared" ref="T449:T464" si="67">AVERAGE(1.361,1.087)</f>
        <v>1.224</v>
      </c>
      <c r="U449" s="78">
        <f t="shared" si="57"/>
        <v>429.27600000000001</v>
      </c>
      <c r="V449" s="78">
        <f t="shared" si="58"/>
        <v>251.17600000000002</v>
      </c>
      <c r="W449" s="438">
        <f t="shared" si="59"/>
        <v>3.8692248642842011</v>
      </c>
      <c r="X449" s="438">
        <f t="shared" si="60"/>
        <v>1.052895413521179</v>
      </c>
      <c r="Y449" s="18">
        <v>20180126</v>
      </c>
      <c r="Z449" s="238" t="s">
        <v>1246</v>
      </c>
      <c r="AA449" s="19">
        <v>20180202</v>
      </c>
      <c r="AB449" s="36" t="s">
        <v>127</v>
      </c>
      <c r="AC449" s="19" t="s">
        <v>57</v>
      </c>
      <c r="AD449" s="656" t="s">
        <v>65</v>
      </c>
      <c r="AE449" s="689" t="s">
        <v>1250</v>
      </c>
      <c r="AF449" s="681">
        <v>1</v>
      </c>
      <c r="AG449" s="169" t="s">
        <v>1634</v>
      </c>
      <c r="AH449" s="396"/>
      <c r="AI449" s="396"/>
    </row>
    <row r="450" spans="1:35" s="44" customFormat="1" x14ac:dyDescent="0.2">
      <c r="A450" s="28" t="s">
        <v>50</v>
      </c>
      <c r="B450" s="19">
        <v>20180201</v>
      </c>
      <c r="C450" s="133" t="s">
        <v>64</v>
      </c>
      <c r="D450" s="134">
        <v>8</v>
      </c>
      <c r="E450" s="133">
        <v>2</v>
      </c>
      <c r="F450" s="135">
        <v>43132.907638888886</v>
      </c>
      <c r="G450" s="135">
        <v>43133.871527777781</v>
      </c>
      <c r="H450" s="136" t="s">
        <v>11</v>
      </c>
      <c r="I450" s="134">
        <v>282</v>
      </c>
      <c r="J450" s="22">
        <v>0</v>
      </c>
      <c r="K450" s="22">
        <v>6</v>
      </c>
      <c r="L450" s="22">
        <v>1</v>
      </c>
      <c r="M450" s="22">
        <v>0</v>
      </c>
      <c r="N450" s="39">
        <v>1</v>
      </c>
      <c r="O450" s="22" t="s">
        <v>47</v>
      </c>
      <c r="P450" s="20">
        <f>Cal_012618_12mm!$Q$3</f>
        <v>1.9020155646116339</v>
      </c>
      <c r="Q450" s="20">
        <f>Cal_012618_12mm!$R$3</f>
        <v>0.48423689193917907</v>
      </c>
      <c r="R450" s="21">
        <v>468.5</v>
      </c>
      <c r="S450" s="21">
        <v>272</v>
      </c>
      <c r="T450" s="18">
        <f t="shared" si="67"/>
        <v>1.224</v>
      </c>
      <c r="U450" s="78">
        <f t="shared" si="57"/>
        <v>467.27600000000001</v>
      </c>
      <c r="V450" s="78">
        <f t="shared" si="58"/>
        <v>270.77600000000001</v>
      </c>
      <c r="W450" s="438">
        <f t="shared" si="59"/>
        <v>4.2689651085448936</v>
      </c>
      <c r="X450" s="438">
        <f t="shared" si="60"/>
        <v>1.0372426515238613</v>
      </c>
      <c r="Y450" s="18">
        <v>20180126</v>
      </c>
      <c r="Z450" s="238" t="s">
        <v>1246</v>
      </c>
      <c r="AA450" s="19">
        <v>20180202</v>
      </c>
      <c r="AB450" s="36" t="s">
        <v>127</v>
      </c>
      <c r="AC450" s="19" t="s">
        <v>57</v>
      </c>
      <c r="AD450" s="656" t="s">
        <v>65</v>
      </c>
      <c r="AE450" s="689" t="s">
        <v>1250</v>
      </c>
      <c r="AF450" s="681">
        <v>1</v>
      </c>
      <c r="AG450" s="169" t="s">
        <v>1634</v>
      </c>
      <c r="AH450" s="396"/>
      <c r="AI450" s="396"/>
    </row>
    <row r="451" spans="1:35" s="44" customFormat="1" x14ac:dyDescent="0.2">
      <c r="A451" s="28" t="s">
        <v>50</v>
      </c>
      <c r="B451" s="19">
        <v>20180201</v>
      </c>
      <c r="C451" s="133" t="s">
        <v>64</v>
      </c>
      <c r="D451" s="134">
        <v>8</v>
      </c>
      <c r="E451" s="133">
        <v>4</v>
      </c>
      <c r="F451" s="135">
        <v>43132.907638888886</v>
      </c>
      <c r="G451" s="135">
        <v>43133.871527777781</v>
      </c>
      <c r="H451" s="136" t="s">
        <v>10</v>
      </c>
      <c r="I451" s="134">
        <v>282</v>
      </c>
      <c r="J451" s="22">
        <v>0</v>
      </c>
      <c r="K451" s="22">
        <v>6</v>
      </c>
      <c r="L451" s="22">
        <v>1</v>
      </c>
      <c r="M451" s="22">
        <v>0</v>
      </c>
      <c r="N451" s="39">
        <v>1</v>
      </c>
      <c r="O451" s="22" t="s">
        <v>47</v>
      </c>
      <c r="P451" s="20">
        <f>Cal_012618_12mm!$Q$3</f>
        <v>1.9020155646116339</v>
      </c>
      <c r="Q451" s="20">
        <f>Cal_012618_12mm!$R$3</f>
        <v>0.48423689193917907</v>
      </c>
      <c r="R451" s="21">
        <v>402.7</v>
      </c>
      <c r="S451" s="21">
        <v>229</v>
      </c>
      <c r="T451" s="18">
        <f t="shared" si="67"/>
        <v>1.224</v>
      </c>
      <c r="U451" s="78">
        <f t="shared" si="57"/>
        <v>401.476</v>
      </c>
      <c r="V451" s="78">
        <f t="shared" si="58"/>
        <v>227.77600000000001</v>
      </c>
      <c r="W451" s="438">
        <f t="shared" si="59"/>
        <v>3.7736348058740354</v>
      </c>
      <c r="X451" s="438">
        <f t="shared" si="60"/>
        <v>0.68993204922915186</v>
      </c>
      <c r="Y451" s="18">
        <v>20180126</v>
      </c>
      <c r="Z451" s="238" t="s">
        <v>1246</v>
      </c>
      <c r="AA451" s="19">
        <v>20180202</v>
      </c>
      <c r="AB451" s="36" t="s">
        <v>127</v>
      </c>
      <c r="AC451" s="19" t="s">
        <v>57</v>
      </c>
      <c r="AD451" s="656" t="s">
        <v>65</v>
      </c>
      <c r="AE451" s="689" t="s">
        <v>1250</v>
      </c>
      <c r="AF451" s="681">
        <v>1</v>
      </c>
      <c r="AG451" s="169" t="s">
        <v>1634</v>
      </c>
      <c r="AH451" s="396"/>
      <c r="AI451" s="396"/>
    </row>
    <row r="452" spans="1:35" x14ac:dyDescent="0.2">
      <c r="A452" s="28" t="s">
        <v>50</v>
      </c>
      <c r="B452" s="19">
        <v>20180201</v>
      </c>
      <c r="C452" s="133" t="s">
        <v>64</v>
      </c>
      <c r="D452" s="134">
        <v>8</v>
      </c>
      <c r="E452" s="133">
        <v>4</v>
      </c>
      <c r="F452" s="135">
        <v>43132.907638888886</v>
      </c>
      <c r="G452" s="135">
        <v>43133.871527777781</v>
      </c>
      <c r="H452" s="136" t="s">
        <v>11</v>
      </c>
      <c r="I452" s="134">
        <v>282</v>
      </c>
      <c r="J452" s="22">
        <v>0</v>
      </c>
      <c r="K452" s="22">
        <v>6</v>
      </c>
      <c r="L452" s="22">
        <v>1</v>
      </c>
      <c r="M452" s="22">
        <v>0</v>
      </c>
      <c r="N452" s="39">
        <v>1</v>
      </c>
      <c r="O452" s="22" t="s">
        <v>47</v>
      </c>
      <c r="P452" s="20">
        <f>Cal_012618_12mm!$Q$3</f>
        <v>1.9020155646116339</v>
      </c>
      <c r="Q452" s="20">
        <f>Cal_012618_12mm!$R$3</f>
        <v>0.48423689193917907</v>
      </c>
      <c r="R452" s="21">
        <v>394.8</v>
      </c>
      <c r="S452" s="21">
        <v>225.3</v>
      </c>
      <c r="T452" s="18">
        <f t="shared" si="67"/>
        <v>1.224</v>
      </c>
      <c r="U452" s="78">
        <f t="shared" si="57"/>
        <v>393.57600000000002</v>
      </c>
      <c r="V452" s="78">
        <f t="shared" si="58"/>
        <v>224.07600000000002</v>
      </c>
      <c r="W452" s="438">
        <f t="shared" si="59"/>
        <v>3.6823897501188778</v>
      </c>
      <c r="X452" s="438">
        <f t="shared" si="60"/>
        <v>0.70867079455704007</v>
      </c>
      <c r="Y452" s="18">
        <v>20180126</v>
      </c>
      <c r="Z452" s="238" t="s">
        <v>1246</v>
      </c>
      <c r="AA452" s="19">
        <v>20180202</v>
      </c>
      <c r="AB452" s="36" t="s">
        <v>127</v>
      </c>
      <c r="AC452" s="19" t="s">
        <v>57</v>
      </c>
      <c r="AD452" s="656" t="s">
        <v>65</v>
      </c>
      <c r="AE452" s="689" t="s">
        <v>1250</v>
      </c>
      <c r="AF452" s="681">
        <v>1</v>
      </c>
      <c r="AG452" s="169" t="s">
        <v>1634</v>
      </c>
      <c r="AH452" s="396"/>
      <c r="AI452" s="396"/>
    </row>
    <row r="453" spans="1:35" x14ac:dyDescent="0.2">
      <c r="A453" s="28" t="s">
        <v>50</v>
      </c>
      <c r="B453" s="19">
        <v>20180201</v>
      </c>
      <c r="C453" s="133" t="s">
        <v>64</v>
      </c>
      <c r="D453" s="134">
        <v>8</v>
      </c>
      <c r="E453" s="133">
        <v>9</v>
      </c>
      <c r="F453" s="135">
        <v>43132.907638888886</v>
      </c>
      <c r="G453" s="135">
        <v>43133.871527777781</v>
      </c>
      <c r="H453" s="136" t="s">
        <v>10</v>
      </c>
      <c r="I453" s="134">
        <v>287</v>
      </c>
      <c r="J453" s="22">
        <v>0</v>
      </c>
      <c r="K453" s="22">
        <v>6</v>
      </c>
      <c r="L453" s="22">
        <v>1</v>
      </c>
      <c r="M453" s="22">
        <v>0</v>
      </c>
      <c r="N453" s="39">
        <v>1</v>
      </c>
      <c r="O453" s="22" t="s">
        <v>47</v>
      </c>
      <c r="P453" s="20">
        <f>Cal_012618_12mm!$Q$3</f>
        <v>1.9020155646116339</v>
      </c>
      <c r="Q453" s="20">
        <f>Cal_012618_12mm!$R$3</f>
        <v>0.48423689193917907</v>
      </c>
      <c r="R453" s="21">
        <v>398.3</v>
      </c>
      <c r="S453" s="21">
        <v>231.1</v>
      </c>
      <c r="T453" s="18">
        <f t="shared" si="67"/>
        <v>1.224</v>
      </c>
      <c r="U453" s="78">
        <f t="shared" si="57"/>
        <v>397.07600000000002</v>
      </c>
      <c r="V453" s="78">
        <f t="shared" si="58"/>
        <v>229.876</v>
      </c>
      <c r="W453" s="438">
        <f t="shared" si="59"/>
        <v>3.5691396025203277</v>
      </c>
      <c r="X453" s="438">
        <f t="shared" si="60"/>
        <v>0.85710005625139574</v>
      </c>
      <c r="Y453" s="18">
        <v>20180126</v>
      </c>
      <c r="Z453" s="238" t="s">
        <v>1246</v>
      </c>
      <c r="AA453" s="19">
        <v>20180202</v>
      </c>
      <c r="AB453" s="36" t="s">
        <v>127</v>
      </c>
      <c r="AC453" s="19" t="s">
        <v>57</v>
      </c>
      <c r="AD453" s="656" t="s">
        <v>65</v>
      </c>
      <c r="AE453" s="689" t="s">
        <v>1250</v>
      </c>
      <c r="AF453" s="681">
        <v>1</v>
      </c>
      <c r="AG453" s="169" t="s">
        <v>1634</v>
      </c>
      <c r="AH453" s="396"/>
      <c r="AI453" s="396"/>
    </row>
    <row r="454" spans="1:35" x14ac:dyDescent="0.2">
      <c r="A454" s="28" t="s">
        <v>50</v>
      </c>
      <c r="B454" s="19">
        <v>20180201</v>
      </c>
      <c r="C454" s="133" t="s">
        <v>64</v>
      </c>
      <c r="D454" s="134">
        <v>8</v>
      </c>
      <c r="E454" s="133">
        <v>9</v>
      </c>
      <c r="F454" s="135">
        <v>43132.907638888886</v>
      </c>
      <c r="G454" s="135">
        <v>43133.871527777781</v>
      </c>
      <c r="H454" s="136" t="s">
        <v>11</v>
      </c>
      <c r="I454" s="134">
        <v>285</v>
      </c>
      <c r="J454" s="22">
        <v>0</v>
      </c>
      <c r="K454" s="22">
        <v>6</v>
      </c>
      <c r="L454" s="22">
        <v>1</v>
      </c>
      <c r="M454" s="22">
        <v>0</v>
      </c>
      <c r="N454" s="39">
        <v>1</v>
      </c>
      <c r="O454" s="22" t="s">
        <v>47</v>
      </c>
      <c r="P454" s="20">
        <f>Cal_012618_12mm!$Q$3</f>
        <v>1.9020155646116339</v>
      </c>
      <c r="Q454" s="20">
        <f>Cal_012618_12mm!$R$3</f>
        <v>0.48423689193917907</v>
      </c>
      <c r="R454" s="21">
        <v>356.5</v>
      </c>
      <c r="S454" s="21">
        <v>212.1</v>
      </c>
      <c r="T454" s="18">
        <f t="shared" si="67"/>
        <v>1.224</v>
      </c>
      <c r="U454" s="78">
        <f t="shared" si="57"/>
        <v>355.27600000000001</v>
      </c>
      <c r="V454" s="78">
        <f t="shared" si="58"/>
        <v>210.876</v>
      </c>
      <c r="W454" s="438">
        <f t="shared" si="59"/>
        <v>3.1040698967373763</v>
      </c>
      <c r="X454" s="438">
        <f t="shared" si="60"/>
        <v>0.98482065080210501</v>
      </c>
      <c r="Y454" s="18">
        <v>20180126</v>
      </c>
      <c r="Z454" s="238" t="s">
        <v>1246</v>
      </c>
      <c r="AA454" s="19">
        <v>20180202</v>
      </c>
      <c r="AB454" s="36" t="s">
        <v>127</v>
      </c>
      <c r="AC454" s="19" t="s">
        <v>57</v>
      </c>
      <c r="AD454" s="656" t="s">
        <v>65</v>
      </c>
      <c r="AE454" s="689" t="s">
        <v>1250</v>
      </c>
      <c r="AF454" s="681">
        <v>1</v>
      </c>
      <c r="AG454" s="169" t="s">
        <v>1634</v>
      </c>
      <c r="AH454" s="396"/>
      <c r="AI454" s="396"/>
    </row>
    <row r="455" spans="1:35" x14ac:dyDescent="0.2">
      <c r="A455" s="28" t="s">
        <v>50</v>
      </c>
      <c r="B455" s="19">
        <v>20180201</v>
      </c>
      <c r="C455" s="133" t="s">
        <v>64</v>
      </c>
      <c r="D455" s="134">
        <v>8</v>
      </c>
      <c r="E455" s="133">
        <v>9</v>
      </c>
      <c r="F455" s="135">
        <v>43132.907638888886</v>
      </c>
      <c r="G455" s="135">
        <v>43133.871527777781</v>
      </c>
      <c r="H455" s="30" t="s">
        <v>10</v>
      </c>
      <c r="I455" s="134">
        <v>283</v>
      </c>
      <c r="J455" s="10">
        <v>10</v>
      </c>
      <c r="K455" s="22">
        <v>6</v>
      </c>
      <c r="L455" s="22">
        <v>1</v>
      </c>
      <c r="M455" s="22">
        <v>0</v>
      </c>
      <c r="N455" s="39">
        <v>1</v>
      </c>
      <c r="O455" s="22" t="s">
        <v>47</v>
      </c>
      <c r="P455" s="20">
        <f>Cal_012618_12mm!$Q$3</f>
        <v>1.9020155646116339</v>
      </c>
      <c r="Q455" s="20">
        <f>Cal_012618_12mm!$R$3</f>
        <v>0.48423689193917907</v>
      </c>
      <c r="R455" s="21">
        <v>82.37</v>
      </c>
      <c r="S455" s="21">
        <v>50.43</v>
      </c>
      <c r="T455" s="18">
        <f t="shared" si="67"/>
        <v>1.224</v>
      </c>
      <c r="U455" s="78">
        <f t="shared" si="57"/>
        <v>81.146000000000001</v>
      </c>
      <c r="V455" s="78">
        <f t="shared" si="58"/>
        <v>49.206000000000003</v>
      </c>
      <c r="W455" s="438">
        <f t="shared" si="59"/>
        <v>0.69144499141104565</v>
      </c>
      <c r="X455" s="438">
        <f t="shared" si="60"/>
        <v>0.2694032886666492</v>
      </c>
      <c r="Y455" s="18">
        <v>20180126</v>
      </c>
      <c r="Z455" s="238" t="s">
        <v>1246</v>
      </c>
      <c r="AA455" s="19">
        <v>20180202</v>
      </c>
      <c r="AB455" s="36" t="s">
        <v>127</v>
      </c>
      <c r="AC455" s="19" t="s">
        <v>57</v>
      </c>
      <c r="AD455" s="656" t="s">
        <v>65</v>
      </c>
      <c r="AE455" s="689" t="s">
        <v>1250</v>
      </c>
      <c r="AF455" s="681">
        <v>1</v>
      </c>
      <c r="AG455" s="169" t="s">
        <v>1634</v>
      </c>
      <c r="AH455" s="396"/>
      <c r="AI455" s="396"/>
    </row>
    <row r="456" spans="1:35" x14ac:dyDescent="0.2">
      <c r="A456" s="28" t="s">
        <v>50</v>
      </c>
      <c r="B456" s="19">
        <v>20180201</v>
      </c>
      <c r="C456" s="133" t="s">
        <v>64</v>
      </c>
      <c r="D456" s="134">
        <v>8</v>
      </c>
      <c r="E456" s="133">
        <v>9</v>
      </c>
      <c r="F456" s="135">
        <v>43132.907638888886</v>
      </c>
      <c r="G456" s="135">
        <v>43133.871527777781</v>
      </c>
      <c r="H456" s="30" t="s">
        <v>11</v>
      </c>
      <c r="I456" s="134">
        <v>283</v>
      </c>
      <c r="J456" s="10">
        <v>10</v>
      </c>
      <c r="K456" s="22">
        <v>6</v>
      </c>
      <c r="L456" s="22">
        <v>1</v>
      </c>
      <c r="M456" s="22">
        <v>0</v>
      </c>
      <c r="N456" s="39">
        <v>1</v>
      </c>
      <c r="O456" s="22" t="s">
        <v>47</v>
      </c>
      <c r="P456" s="20">
        <f>Cal_012618_12mm!$Q$3</f>
        <v>1.9020155646116339</v>
      </c>
      <c r="Q456" s="20">
        <f>Cal_012618_12mm!$R$3</f>
        <v>0.48423689193917907</v>
      </c>
      <c r="R456" s="21">
        <v>89.84</v>
      </c>
      <c r="S456" s="21">
        <v>53.98</v>
      </c>
      <c r="T456" s="18">
        <f t="shared" si="67"/>
        <v>1.224</v>
      </c>
      <c r="U456" s="78">
        <f t="shared" si="57"/>
        <v>88.616</v>
      </c>
      <c r="V456" s="78">
        <f t="shared" si="58"/>
        <v>52.756</v>
      </c>
      <c r="W456" s="438">
        <f t="shared" si="59"/>
        <v>0.77630611747025968</v>
      </c>
      <c r="X456" s="438">
        <f t="shared" si="60"/>
        <v>0.25386320870498025</v>
      </c>
      <c r="Y456" s="18">
        <v>20180126</v>
      </c>
      <c r="Z456" s="238" t="s">
        <v>1246</v>
      </c>
      <c r="AA456" s="19">
        <v>20180202</v>
      </c>
      <c r="AB456" s="36" t="s">
        <v>127</v>
      </c>
      <c r="AC456" s="19" t="s">
        <v>57</v>
      </c>
      <c r="AD456" s="656" t="s">
        <v>65</v>
      </c>
      <c r="AE456" s="689" t="s">
        <v>1250</v>
      </c>
      <c r="AF456" s="681">
        <v>1</v>
      </c>
      <c r="AG456" s="169" t="s">
        <v>1634</v>
      </c>
      <c r="AH456" s="396"/>
      <c r="AI456" s="396"/>
    </row>
    <row r="457" spans="1:35" s="228" customFormat="1" x14ac:dyDescent="0.2">
      <c r="A457" s="413" t="s">
        <v>50</v>
      </c>
      <c r="B457" s="222">
        <v>20180201</v>
      </c>
      <c r="C457" s="186" t="s">
        <v>64</v>
      </c>
      <c r="D457" s="186">
        <v>8</v>
      </c>
      <c r="E457" s="186">
        <v>12</v>
      </c>
      <c r="F457" s="414">
        <v>43132.907638888886</v>
      </c>
      <c r="G457" s="414">
        <v>43133.871527777781</v>
      </c>
      <c r="H457" s="415" t="s">
        <v>10</v>
      </c>
      <c r="I457" s="186">
        <v>286</v>
      </c>
      <c r="J457" s="185">
        <v>0</v>
      </c>
      <c r="K457" s="185">
        <v>6</v>
      </c>
      <c r="L457" s="185">
        <v>1</v>
      </c>
      <c r="M457" s="185">
        <v>0</v>
      </c>
      <c r="N457" s="187">
        <v>1</v>
      </c>
      <c r="O457" s="185" t="s">
        <v>47</v>
      </c>
      <c r="P457" s="188">
        <f>Cal_012618_12mm!$Q$3</f>
        <v>1.9020155646116339</v>
      </c>
      <c r="Q457" s="188">
        <f>Cal_012618_12mm!$R$3</f>
        <v>0.48423689193917907</v>
      </c>
      <c r="R457" s="224">
        <v>391.8</v>
      </c>
      <c r="S457" s="224">
        <v>234.2</v>
      </c>
      <c r="T457" s="226">
        <f t="shared" si="67"/>
        <v>1.224</v>
      </c>
      <c r="U457" s="189">
        <f t="shared" si="57"/>
        <v>390.57600000000002</v>
      </c>
      <c r="V457" s="189">
        <f t="shared" si="58"/>
        <v>232.976</v>
      </c>
      <c r="W457" s="438">
        <f t="shared" si="59"/>
        <v>3.3759759090389947</v>
      </c>
      <c r="X457" s="438">
        <f t="shared" si="60"/>
        <v>1.1256390127387543</v>
      </c>
      <c r="Y457" s="226">
        <v>20180126</v>
      </c>
      <c r="Z457" s="238" t="s">
        <v>1246</v>
      </c>
      <c r="AA457" s="19">
        <v>20180202</v>
      </c>
      <c r="AB457" s="227" t="s">
        <v>127</v>
      </c>
      <c r="AC457" s="222" t="s">
        <v>57</v>
      </c>
      <c r="AD457" s="658" t="s">
        <v>65</v>
      </c>
      <c r="AE457" s="689" t="s">
        <v>1250</v>
      </c>
      <c r="AF457" s="683">
        <v>3</v>
      </c>
      <c r="AG457" s="190">
        <v>1</v>
      </c>
      <c r="AH457" s="403" t="s">
        <v>837</v>
      </c>
      <c r="AI457" s="403"/>
    </row>
    <row r="458" spans="1:35" s="228" customFormat="1" x14ac:dyDescent="0.2">
      <c r="A458" s="413" t="s">
        <v>50</v>
      </c>
      <c r="B458" s="222">
        <v>20180201</v>
      </c>
      <c r="C458" s="186" t="s">
        <v>64</v>
      </c>
      <c r="D458" s="186">
        <v>8</v>
      </c>
      <c r="E458" s="186">
        <v>12</v>
      </c>
      <c r="F458" s="414">
        <v>43132.907638888886</v>
      </c>
      <c r="G458" s="414">
        <v>43133.871527777781</v>
      </c>
      <c r="H458" s="415" t="s">
        <v>11</v>
      </c>
      <c r="I458" s="186">
        <v>286</v>
      </c>
      <c r="J458" s="185">
        <v>0</v>
      </c>
      <c r="K458" s="185">
        <v>6</v>
      </c>
      <c r="L458" s="185">
        <v>1</v>
      </c>
      <c r="M458" s="185">
        <v>0</v>
      </c>
      <c r="N458" s="187">
        <v>1</v>
      </c>
      <c r="O458" s="185" t="s">
        <v>47</v>
      </c>
      <c r="P458" s="188">
        <f>Cal_012618_12mm!$Q$3</f>
        <v>1.9020155646116339</v>
      </c>
      <c r="Q458" s="188">
        <f>Cal_012618_12mm!$R$3</f>
        <v>0.48423689193917907</v>
      </c>
      <c r="R458" s="224">
        <v>404.9</v>
      </c>
      <c r="S458" s="224">
        <v>226.3</v>
      </c>
      <c r="T458" s="226">
        <f t="shared" si="67"/>
        <v>1.224</v>
      </c>
      <c r="U458" s="189">
        <f t="shared" si="57"/>
        <v>403.67599999999999</v>
      </c>
      <c r="V458" s="189">
        <f t="shared" si="58"/>
        <v>225.07600000000002</v>
      </c>
      <c r="W458" s="438">
        <f t="shared" si="59"/>
        <v>3.8258204146850523</v>
      </c>
      <c r="X458" s="438">
        <f t="shared" si="60"/>
        <v>0.52314892178758354</v>
      </c>
      <c r="Y458" s="226">
        <v>20180126</v>
      </c>
      <c r="Z458" s="238" t="s">
        <v>1246</v>
      </c>
      <c r="AA458" s="19">
        <v>20180202</v>
      </c>
      <c r="AB458" s="227" t="s">
        <v>127</v>
      </c>
      <c r="AC458" s="222" t="s">
        <v>57</v>
      </c>
      <c r="AD458" s="658" t="s">
        <v>65</v>
      </c>
      <c r="AE458" s="689" t="s">
        <v>1250</v>
      </c>
      <c r="AF458" s="683">
        <v>3</v>
      </c>
      <c r="AG458" s="190">
        <v>1</v>
      </c>
      <c r="AH458" s="403" t="s">
        <v>837</v>
      </c>
      <c r="AI458" s="403"/>
    </row>
    <row r="459" spans="1:35" x14ac:dyDescent="0.2">
      <c r="A459" s="28" t="s">
        <v>50</v>
      </c>
      <c r="B459" s="19">
        <v>20180201</v>
      </c>
      <c r="C459" s="133" t="s">
        <v>64</v>
      </c>
      <c r="D459" s="134">
        <v>8</v>
      </c>
      <c r="E459" s="133">
        <v>12</v>
      </c>
      <c r="F459" s="135">
        <v>43132.907638888886</v>
      </c>
      <c r="G459" s="135">
        <v>43133.871527777781</v>
      </c>
      <c r="H459" s="30" t="s">
        <v>10</v>
      </c>
      <c r="I459" s="134">
        <v>288</v>
      </c>
      <c r="J459" s="10">
        <v>10</v>
      </c>
      <c r="K459" s="22">
        <v>6</v>
      </c>
      <c r="L459" s="22">
        <v>1</v>
      </c>
      <c r="M459" s="22">
        <v>0</v>
      </c>
      <c r="N459" s="39">
        <v>1</v>
      </c>
      <c r="O459" s="22" t="s">
        <v>47</v>
      </c>
      <c r="P459" s="20">
        <f>Cal_012618_12mm!$Q$3</f>
        <v>1.9020155646116339</v>
      </c>
      <c r="Q459" s="20">
        <f>Cal_012618_12mm!$R$3</f>
        <v>0.48423689193917907</v>
      </c>
      <c r="R459" s="21">
        <v>56.46</v>
      </c>
      <c r="S459" s="21">
        <v>35.6</v>
      </c>
      <c r="T459" s="18">
        <f t="shared" si="67"/>
        <v>1.224</v>
      </c>
      <c r="U459" s="78">
        <f t="shared" ref="U459:U522" si="68">(R459-T459)*(L459+M459)/L459</f>
        <v>55.236000000000004</v>
      </c>
      <c r="V459" s="78">
        <f t="shared" ref="V459:V522" si="69">(S459-T459)*(L459+M459)/L459</f>
        <v>34.376000000000005</v>
      </c>
      <c r="W459" s="438">
        <f t="shared" ref="W459:W522" si="70">(Q459*P459/(P459-1)*(U459-V459)*(K459)/I459)/N459</f>
        <v>0.44374244823150805</v>
      </c>
      <c r="X459" s="438">
        <f t="shared" ref="X459:X522" si="71">(Q459*P459/(P459-1)*(P459*V459-U459)*(K459)/I459)/N459</f>
        <v>0.21586574760547242</v>
      </c>
      <c r="Y459" s="18">
        <v>20180126</v>
      </c>
      <c r="Z459" s="238" t="s">
        <v>1246</v>
      </c>
      <c r="AA459" s="19">
        <v>20180202</v>
      </c>
      <c r="AB459" s="36" t="s">
        <v>127</v>
      </c>
      <c r="AC459" s="19" t="s">
        <v>57</v>
      </c>
      <c r="AD459" s="656" t="s">
        <v>65</v>
      </c>
      <c r="AE459" s="689" t="s">
        <v>1250</v>
      </c>
      <c r="AF459" s="681">
        <v>1</v>
      </c>
      <c r="AG459" s="169">
        <v>1</v>
      </c>
      <c r="AH459" s="396"/>
      <c r="AI459" s="396"/>
    </row>
    <row r="460" spans="1:35" s="44" customFormat="1" x14ac:dyDescent="0.2">
      <c r="A460" s="28" t="s">
        <v>50</v>
      </c>
      <c r="B460" s="19">
        <v>20180201</v>
      </c>
      <c r="C460" s="133" t="s">
        <v>64</v>
      </c>
      <c r="D460" s="134">
        <v>8</v>
      </c>
      <c r="E460" s="133">
        <v>12</v>
      </c>
      <c r="F460" s="135">
        <v>43132.907638888886</v>
      </c>
      <c r="G460" s="135">
        <v>43133.871527777781</v>
      </c>
      <c r="H460" s="30" t="s">
        <v>11</v>
      </c>
      <c r="I460" s="134">
        <v>283</v>
      </c>
      <c r="J460" s="10">
        <v>10</v>
      </c>
      <c r="K460" s="22">
        <v>6</v>
      </c>
      <c r="L460" s="22">
        <v>1</v>
      </c>
      <c r="M460" s="22">
        <v>0</v>
      </c>
      <c r="N460" s="39">
        <v>1</v>
      </c>
      <c r="O460" s="22" t="s">
        <v>47</v>
      </c>
      <c r="P460" s="20">
        <f>Cal_012618_12mm!$Q$3</f>
        <v>1.9020155646116339</v>
      </c>
      <c r="Q460" s="20">
        <f>Cal_012618_12mm!$R$3</f>
        <v>0.48423689193917907</v>
      </c>
      <c r="R460" s="21">
        <v>66.5</v>
      </c>
      <c r="S460" s="21">
        <v>42.77</v>
      </c>
      <c r="T460" s="18">
        <f t="shared" si="67"/>
        <v>1.224</v>
      </c>
      <c r="U460" s="78">
        <f t="shared" si="68"/>
        <v>65.275999999999996</v>
      </c>
      <c r="V460" s="78">
        <f t="shared" si="69"/>
        <v>41.546000000000006</v>
      </c>
      <c r="W460" s="438">
        <f t="shared" si="70"/>
        <v>0.51371288810845672</v>
      </c>
      <c r="X460" s="438">
        <f t="shared" si="71"/>
        <v>0.29755814884045034</v>
      </c>
      <c r="Y460" s="18">
        <v>20180126</v>
      </c>
      <c r="Z460" s="238" t="s">
        <v>1246</v>
      </c>
      <c r="AA460" s="19">
        <v>20180202</v>
      </c>
      <c r="AB460" s="36" t="s">
        <v>127</v>
      </c>
      <c r="AC460" s="19" t="s">
        <v>57</v>
      </c>
      <c r="AD460" s="656" t="s">
        <v>65</v>
      </c>
      <c r="AE460" s="689" t="s">
        <v>1250</v>
      </c>
      <c r="AF460" s="681">
        <v>1</v>
      </c>
      <c r="AG460" s="169">
        <v>1</v>
      </c>
      <c r="AH460" s="396"/>
      <c r="AI460" s="396"/>
    </row>
    <row r="461" spans="1:35" s="44" customFormat="1" x14ac:dyDescent="0.2">
      <c r="A461" s="28" t="s">
        <v>50</v>
      </c>
      <c r="B461" s="19">
        <v>20180201</v>
      </c>
      <c r="C461" s="133" t="s">
        <v>64</v>
      </c>
      <c r="D461" s="134">
        <v>8</v>
      </c>
      <c r="E461" s="133">
        <v>16</v>
      </c>
      <c r="F461" s="135">
        <v>43132.907638888886</v>
      </c>
      <c r="G461" s="135">
        <v>43133.871527777781</v>
      </c>
      <c r="H461" s="136" t="s">
        <v>10</v>
      </c>
      <c r="I461" s="134">
        <v>282</v>
      </c>
      <c r="J461" s="22">
        <v>0</v>
      </c>
      <c r="K461" s="22">
        <v>6</v>
      </c>
      <c r="L461" s="22">
        <v>1</v>
      </c>
      <c r="M461" s="22">
        <v>0</v>
      </c>
      <c r="N461" s="39">
        <v>1</v>
      </c>
      <c r="O461" s="22" t="s">
        <v>47</v>
      </c>
      <c r="P461" s="20">
        <f>Cal_012618_12mm!$Q$3</f>
        <v>1.9020155646116339</v>
      </c>
      <c r="Q461" s="20">
        <f>Cal_012618_12mm!$R$3</f>
        <v>0.48423689193917907</v>
      </c>
      <c r="R461" s="21">
        <v>399.1</v>
      </c>
      <c r="S461" s="21">
        <v>227.9</v>
      </c>
      <c r="T461" s="18">
        <f t="shared" si="67"/>
        <v>1.224</v>
      </c>
      <c r="U461" s="78">
        <f t="shared" si="68"/>
        <v>397.87600000000003</v>
      </c>
      <c r="V461" s="78">
        <f t="shared" si="69"/>
        <v>226.67600000000002</v>
      </c>
      <c r="W461" s="438">
        <f t="shared" si="70"/>
        <v>3.7193222726864423</v>
      </c>
      <c r="X461" s="438">
        <f t="shared" si="71"/>
        <v>0.72268865228971912</v>
      </c>
      <c r="Y461" s="18">
        <v>20180126</v>
      </c>
      <c r="Z461" s="238" t="s">
        <v>1246</v>
      </c>
      <c r="AA461" s="19">
        <v>20180202</v>
      </c>
      <c r="AB461" s="36" t="s">
        <v>127</v>
      </c>
      <c r="AC461" s="19" t="s">
        <v>57</v>
      </c>
      <c r="AD461" s="656" t="s">
        <v>65</v>
      </c>
      <c r="AE461" s="689" t="s">
        <v>1250</v>
      </c>
      <c r="AF461" s="681">
        <v>1</v>
      </c>
      <c r="AG461" s="169">
        <v>1</v>
      </c>
      <c r="AH461" s="396"/>
      <c r="AI461" s="396"/>
    </row>
    <row r="462" spans="1:35" s="44" customFormat="1" x14ac:dyDescent="0.2">
      <c r="A462" s="28" t="s">
        <v>50</v>
      </c>
      <c r="B462" s="19">
        <v>20180201</v>
      </c>
      <c r="C462" s="133" t="s">
        <v>64</v>
      </c>
      <c r="D462" s="134">
        <v>8</v>
      </c>
      <c r="E462" s="133">
        <v>16</v>
      </c>
      <c r="F462" s="135">
        <v>43132.907638888886</v>
      </c>
      <c r="G462" s="135">
        <v>43133.871527777781</v>
      </c>
      <c r="H462" s="136" t="s">
        <v>11</v>
      </c>
      <c r="I462" s="134">
        <v>225</v>
      </c>
      <c r="J462" s="22">
        <v>0</v>
      </c>
      <c r="K462" s="22">
        <v>6</v>
      </c>
      <c r="L462" s="22">
        <v>1</v>
      </c>
      <c r="M462" s="22">
        <v>0</v>
      </c>
      <c r="N462" s="39">
        <v>1</v>
      </c>
      <c r="O462" s="22" t="s">
        <v>47</v>
      </c>
      <c r="P462" s="20">
        <f>Cal_012618_12mm!$Q$3</f>
        <v>1.9020155646116339</v>
      </c>
      <c r="Q462" s="20">
        <f>Cal_012618_12mm!$R$3</f>
        <v>0.48423689193917907</v>
      </c>
      <c r="R462" s="21">
        <v>258.8</v>
      </c>
      <c r="S462" s="21">
        <v>145.1</v>
      </c>
      <c r="T462" s="18">
        <f t="shared" si="67"/>
        <v>1.224</v>
      </c>
      <c r="U462" s="78">
        <f t="shared" si="68"/>
        <v>257.57600000000002</v>
      </c>
      <c r="V462" s="78">
        <f t="shared" si="69"/>
        <v>143.876</v>
      </c>
      <c r="W462" s="438">
        <f t="shared" si="70"/>
        <v>3.0959012917459625</v>
      </c>
      <c r="X462" s="438">
        <f t="shared" si="71"/>
        <v>0.43779342677361532</v>
      </c>
      <c r="Y462" s="18">
        <v>20180126</v>
      </c>
      <c r="Z462" s="238" t="s">
        <v>1246</v>
      </c>
      <c r="AA462" s="19">
        <v>20180202</v>
      </c>
      <c r="AB462" s="36" t="s">
        <v>127</v>
      </c>
      <c r="AC462" s="19" t="s">
        <v>57</v>
      </c>
      <c r="AD462" s="656" t="s">
        <v>65</v>
      </c>
      <c r="AE462" s="689" t="s">
        <v>1250</v>
      </c>
      <c r="AF462" s="681">
        <v>4</v>
      </c>
      <c r="AG462" s="169">
        <v>1</v>
      </c>
      <c r="AH462" s="396" t="s">
        <v>838</v>
      </c>
      <c r="AI462" s="396"/>
    </row>
    <row r="463" spans="1:35" s="44" customFormat="1" x14ac:dyDescent="0.2">
      <c r="A463" s="28" t="s">
        <v>50</v>
      </c>
      <c r="B463" s="19">
        <v>20180201</v>
      </c>
      <c r="C463" s="133" t="s">
        <v>64</v>
      </c>
      <c r="D463" s="134">
        <v>8</v>
      </c>
      <c r="E463" s="133">
        <v>16</v>
      </c>
      <c r="F463" s="135">
        <v>43132.907638888886</v>
      </c>
      <c r="G463" s="135">
        <v>43133.871527777781</v>
      </c>
      <c r="H463" s="30" t="s">
        <v>10</v>
      </c>
      <c r="I463" s="134">
        <v>175</v>
      </c>
      <c r="J463" s="10">
        <v>10</v>
      </c>
      <c r="K463" s="22">
        <v>6</v>
      </c>
      <c r="L463" s="22">
        <v>1</v>
      </c>
      <c r="M463" s="22">
        <v>0</v>
      </c>
      <c r="N463" s="39">
        <v>1</v>
      </c>
      <c r="O463" s="22" t="s">
        <v>47</v>
      </c>
      <c r="P463" s="20">
        <f>Cal_012618_12mm!$Q$3</f>
        <v>1.9020155646116339</v>
      </c>
      <c r="Q463" s="20">
        <f>Cal_012618_12mm!$R$3</f>
        <v>0.48423689193917907</v>
      </c>
      <c r="R463" s="21">
        <v>53.2</v>
      </c>
      <c r="S463" s="21">
        <v>32.840000000000003</v>
      </c>
      <c r="T463" s="18">
        <f t="shared" si="67"/>
        <v>1.224</v>
      </c>
      <c r="U463" s="78">
        <f t="shared" si="68"/>
        <v>51.976000000000006</v>
      </c>
      <c r="V463" s="78">
        <f t="shared" si="69"/>
        <v>31.616000000000003</v>
      </c>
      <c r="W463" s="438">
        <f t="shared" si="70"/>
        <v>0.71276913267939468</v>
      </c>
      <c r="X463" s="438">
        <f t="shared" si="71"/>
        <v>0.28560211357872739</v>
      </c>
      <c r="Y463" s="18">
        <v>20180126</v>
      </c>
      <c r="Z463" s="238" t="s">
        <v>1246</v>
      </c>
      <c r="AA463" s="19">
        <v>20180202</v>
      </c>
      <c r="AB463" s="36" t="s">
        <v>127</v>
      </c>
      <c r="AC463" s="19" t="s">
        <v>57</v>
      </c>
      <c r="AD463" s="656" t="s">
        <v>65</v>
      </c>
      <c r="AE463" s="689" t="s">
        <v>1250</v>
      </c>
      <c r="AF463" s="681">
        <v>1</v>
      </c>
      <c r="AG463" s="169" t="s">
        <v>1634</v>
      </c>
      <c r="AH463" s="396"/>
      <c r="AI463" s="396"/>
    </row>
    <row r="464" spans="1:35" s="44" customFormat="1" x14ac:dyDescent="0.2">
      <c r="A464" s="28" t="s">
        <v>50</v>
      </c>
      <c r="B464" s="19">
        <v>20180201</v>
      </c>
      <c r="C464" s="133" t="s">
        <v>64</v>
      </c>
      <c r="D464" s="134">
        <v>8</v>
      </c>
      <c r="E464" s="133">
        <v>16</v>
      </c>
      <c r="F464" s="135">
        <v>43132.907638888886</v>
      </c>
      <c r="G464" s="135">
        <v>43133.871527777781</v>
      </c>
      <c r="H464" s="30" t="s">
        <v>11</v>
      </c>
      <c r="I464" s="134">
        <v>175</v>
      </c>
      <c r="J464" s="10">
        <v>10</v>
      </c>
      <c r="K464" s="22">
        <v>6</v>
      </c>
      <c r="L464" s="22">
        <v>1</v>
      </c>
      <c r="M464" s="22">
        <v>0</v>
      </c>
      <c r="N464" s="39">
        <v>1</v>
      </c>
      <c r="O464" s="22" t="s">
        <v>47</v>
      </c>
      <c r="P464" s="20">
        <f>Cal_012618_12mm!$Q$3</f>
        <v>1.9020155646116339</v>
      </c>
      <c r="Q464" s="20">
        <f>Cal_012618_12mm!$R$3</f>
        <v>0.48423689193917907</v>
      </c>
      <c r="R464" s="21">
        <v>50.22</v>
      </c>
      <c r="S464" s="21">
        <v>30.63</v>
      </c>
      <c r="T464" s="18">
        <f t="shared" si="67"/>
        <v>1.224</v>
      </c>
      <c r="U464" s="78">
        <f t="shared" si="68"/>
        <v>48.996000000000002</v>
      </c>
      <c r="V464" s="78">
        <f t="shared" si="69"/>
        <v>29.405999999999999</v>
      </c>
      <c r="W464" s="438">
        <f t="shared" si="70"/>
        <v>0.68581273620772787</v>
      </c>
      <c r="X464" s="438">
        <f t="shared" si="71"/>
        <v>0.24277104629057444</v>
      </c>
      <c r="Y464" s="18">
        <v>20180126</v>
      </c>
      <c r="Z464" s="238" t="s">
        <v>1246</v>
      </c>
      <c r="AA464" s="19">
        <v>20180202</v>
      </c>
      <c r="AB464" s="36" t="s">
        <v>127</v>
      </c>
      <c r="AC464" s="19" t="s">
        <v>57</v>
      </c>
      <c r="AD464" s="656" t="s">
        <v>65</v>
      </c>
      <c r="AE464" s="689" t="s">
        <v>1250</v>
      </c>
      <c r="AF464" s="681">
        <v>1</v>
      </c>
      <c r="AG464" s="169" t="s">
        <v>1634</v>
      </c>
      <c r="AH464" s="396"/>
      <c r="AI464" s="396"/>
    </row>
    <row r="465" spans="1:35" s="44" customFormat="1" x14ac:dyDescent="0.2">
      <c r="A465" s="11" t="s">
        <v>50</v>
      </c>
      <c r="B465" s="14">
        <v>20180201</v>
      </c>
      <c r="C465" s="133" t="s">
        <v>66</v>
      </c>
      <c r="D465" s="133">
        <v>9</v>
      </c>
      <c r="E465" s="133">
        <v>2</v>
      </c>
      <c r="F465" s="132">
        <v>43133.076388888891</v>
      </c>
      <c r="G465" s="132">
        <v>43134.28125</v>
      </c>
      <c r="H465" s="137" t="s">
        <v>10</v>
      </c>
      <c r="I465" s="133">
        <v>282</v>
      </c>
      <c r="J465" s="9">
        <v>0</v>
      </c>
      <c r="K465" s="9">
        <v>4.5</v>
      </c>
      <c r="L465" s="9">
        <v>1</v>
      </c>
      <c r="M465" s="9">
        <v>0</v>
      </c>
      <c r="N465" s="30">
        <v>1</v>
      </c>
      <c r="O465" s="9" t="s">
        <v>47</v>
      </c>
      <c r="P465" s="17">
        <f>Cal_012618_12mm!$Q$3</f>
        <v>1.9020155646116339</v>
      </c>
      <c r="Q465" s="17">
        <f>Cal_012618_12mm!$R$3</f>
        <v>0.48423689193917907</v>
      </c>
      <c r="R465" s="15">
        <v>404.6</v>
      </c>
      <c r="S465" s="15">
        <v>235</v>
      </c>
      <c r="T465" s="16">
        <f t="shared" ref="T465:T478" si="72">AVERAGE(1.41,1.473,1.352,1.687,1.234,0.933)</f>
        <v>1.3481666666666667</v>
      </c>
      <c r="U465" s="78">
        <f t="shared" si="68"/>
        <v>403.25183333333337</v>
      </c>
      <c r="V465" s="78">
        <f t="shared" si="69"/>
        <v>233.65183333333334</v>
      </c>
      <c r="W465" s="438">
        <f t="shared" si="70"/>
        <v>2.7634216885847862</v>
      </c>
      <c r="X465" s="438">
        <f t="shared" si="71"/>
        <v>0.67061189781400243</v>
      </c>
      <c r="Y465" s="12">
        <v>20180126</v>
      </c>
      <c r="Z465" s="36" t="s">
        <v>1247</v>
      </c>
      <c r="AA465" s="14">
        <v>20180203</v>
      </c>
      <c r="AB465" s="36" t="s">
        <v>127</v>
      </c>
      <c r="AC465" s="14" t="s">
        <v>57</v>
      </c>
      <c r="AD465" s="657" t="s">
        <v>60</v>
      </c>
      <c r="AE465" s="689" t="s">
        <v>1250</v>
      </c>
      <c r="AF465" s="671">
        <v>1</v>
      </c>
      <c r="AG465" s="169" t="s">
        <v>1634</v>
      </c>
      <c r="AH465" s="395"/>
      <c r="AI465" s="395"/>
    </row>
    <row r="466" spans="1:35" s="44" customFormat="1" x14ac:dyDescent="0.2">
      <c r="A466" s="11" t="s">
        <v>50</v>
      </c>
      <c r="B466" s="14">
        <v>20180201</v>
      </c>
      <c r="C466" s="133" t="s">
        <v>66</v>
      </c>
      <c r="D466" s="133">
        <v>9</v>
      </c>
      <c r="E466" s="133">
        <v>2</v>
      </c>
      <c r="F466" s="132">
        <v>43133.076388888891</v>
      </c>
      <c r="G466" s="132">
        <v>43134.28125</v>
      </c>
      <c r="H466" s="137" t="s">
        <v>11</v>
      </c>
      <c r="I466" s="133">
        <v>282</v>
      </c>
      <c r="J466" s="9">
        <v>0</v>
      </c>
      <c r="K466" s="9">
        <v>6</v>
      </c>
      <c r="L466" s="9">
        <v>1</v>
      </c>
      <c r="M466" s="9">
        <v>0</v>
      </c>
      <c r="N466" s="30">
        <v>1</v>
      </c>
      <c r="O466" s="9" t="s">
        <v>47</v>
      </c>
      <c r="P466" s="17">
        <f>Cal_012618_12mm!$Q$3</f>
        <v>1.9020155646116339</v>
      </c>
      <c r="Q466" s="17">
        <f>Cal_012618_12mm!$R$3</f>
        <v>0.48423689193917907</v>
      </c>
      <c r="R466" s="15">
        <v>314.60000000000002</v>
      </c>
      <c r="S466" s="15">
        <v>184.9</v>
      </c>
      <c r="T466" s="16">
        <f t="shared" si="72"/>
        <v>1.3481666666666667</v>
      </c>
      <c r="U466" s="78">
        <f t="shared" si="68"/>
        <v>313.25183333333337</v>
      </c>
      <c r="V466" s="78">
        <f t="shared" si="69"/>
        <v>183.55183333333335</v>
      </c>
      <c r="W466" s="438">
        <f t="shared" si="70"/>
        <v>2.8177342217723802</v>
      </c>
      <c r="X466" s="438">
        <f t="shared" si="71"/>
        <v>0.77920259097387412</v>
      </c>
      <c r="Y466" s="12">
        <v>20180126</v>
      </c>
      <c r="Z466" s="36" t="s">
        <v>1247</v>
      </c>
      <c r="AA466" s="14">
        <v>20180203</v>
      </c>
      <c r="AB466" s="36" t="s">
        <v>127</v>
      </c>
      <c r="AC466" s="14" t="s">
        <v>57</v>
      </c>
      <c r="AD466" s="657" t="s">
        <v>60</v>
      </c>
      <c r="AE466" s="689" t="s">
        <v>1250</v>
      </c>
      <c r="AF466" s="671">
        <v>1</v>
      </c>
      <c r="AG466" s="169" t="s">
        <v>1634</v>
      </c>
      <c r="AH466" s="395"/>
      <c r="AI466" s="395"/>
    </row>
    <row r="467" spans="1:35" s="44" customFormat="1" x14ac:dyDescent="0.2">
      <c r="A467" s="11" t="s">
        <v>50</v>
      </c>
      <c r="B467" s="14">
        <v>20180201</v>
      </c>
      <c r="C467" s="133" t="s">
        <v>66</v>
      </c>
      <c r="D467" s="133">
        <v>9</v>
      </c>
      <c r="E467" s="133">
        <v>4</v>
      </c>
      <c r="F467" s="132">
        <v>43133.076388888891</v>
      </c>
      <c r="G467" s="132">
        <v>43134.28125</v>
      </c>
      <c r="H467" s="137" t="s">
        <v>10</v>
      </c>
      <c r="I467" s="133">
        <v>282</v>
      </c>
      <c r="J467" s="9">
        <v>0</v>
      </c>
      <c r="K467" s="9">
        <v>6</v>
      </c>
      <c r="L467" s="9">
        <v>1</v>
      </c>
      <c r="M467" s="9">
        <v>0</v>
      </c>
      <c r="N467" s="30">
        <v>1</v>
      </c>
      <c r="O467" s="9" t="s">
        <v>47</v>
      </c>
      <c r="P467" s="17">
        <f>Cal_012618_12mm!$Q$3</f>
        <v>1.9020155646116339</v>
      </c>
      <c r="Q467" s="17">
        <f>Cal_012618_12mm!$R$3</f>
        <v>0.48423689193917907</v>
      </c>
      <c r="R467" s="15">
        <v>334.9</v>
      </c>
      <c r="S467" s="15">
        <v>196</v>
      </c>
      <c r="T467" s="16">
        <f t="shared" si="72"/>
        <v>1.3481666666666667</v>
      </c>
      <c r="U467" s="78">
        <f t="shared" si="68"/>
        <v>333.55183333333332</v>
      </c>
      <c r="V467" s="78">
        <f t="shared" si="69"/>
        <v>194.65183333333334</v>
      </c>
      <c r="W467" s="438">
        <f t="shared" si="70"/>
        <v>3.0176043439027254</v>
      </c>
      <c r="X467" s="438">
        <f t="shared" si="71"/>
        <v>0.79685140012533806</v>
      </c>
      <c r="Y467" s="12">
        <v>20180126</v>
      </c>
      <c r="Z467" s="36" t="s">
        <v>1247</v>
      </c>
      <c r="AA467" s="14">
        <v>20180203</v>
      </c>
      <c r="AB467" s="36" t="s">
        <v>127</v>
      </c>
      <c r="AC467" s="14" t="s">
        <v>57</v>
      </c>
      <c r="AD467" s="657" t="s">
        <v>60</v>
      </c>
      <c r="AE467" s="689" t="s">
        <v>1250</v>
      </c>
      <c r="AF467" s="671">
        <v>1</v>
      </c>
      <c r="AG467" s="169" t="s">
        <v>1634</v>
      </c>
      <c r="AH467" s="395"/>
      <c r="AI467" s="395"/>
    </row>
    <row r="468" spans="1:35" s="44" customFormat="1" x14ac:dyDescent="0.2">
      <c r="A468" s="11" t="s">
        <v>50</v>
      </c>
      <c r="B468" s="14">
        <v>20180201</v>
      </c>
      <c r="C468" s="133" t="s">
        <v>66</v>
      </c>
      <c r="D468" s="133">
        <v>9</v>
      </c>
      <c r="E468" s="133">
        <v>4</v>
      </c>
      <c r="F468" s="132">
        <v>43133.076388888891</v>
      </c>
      <c r="G468" s="132">
        <v>43134.28125</v>
      </c>
      <c r="H468" s="137" t="s">
        <v>11</v>
      </c>
      <c r="I468" s="133">
        <v>282</v>
      </c>
      <c r="J468" s="9">
        <v>0</v>
      </c>
      <c r="K468" s="9">
        <v>6</v>
      </c>
      <c r="L468" s="9">
        <v>1</v>
      </c>
      <c r="M468" s="9">
        <v>0</v>
      </c>
      <c r="N468" s="30">
        <v>1</v>
      </c>
      <c r="O468" s="9" t="s">
        <v>47</v>
      </c>
      <c r="P468" s="17">
        <f>Cal_012618_12mm!$Q$3</f>
        <v>1.9020155646116339</v>
      </c>
      <c r="Q468" s="17">
        <f>Cal_012618_12mm!$R$3</f>
        <v>0.48423689193917907</v>
      </c>
      <c r="R468" s="15">
        <v>313.7</v>
      </c>
      <c r="S468" s="15">
        <v>182.3</v>
      </c>
      <c r="T468" s="16">
        <f t="shared" si="72"/>
        <v>1.3481666666666667</v>
      </c>
      <c r="U468" s="78">
        <f t="shared" si="68"/>
        <v>312.35183333333333</v>
      </c>
      <c r="V468" s="78">
        <f t="shared" si="69"/>
        <v>180.95183333333335</v>
      </c>
      <c r="W468" s="438">
        <f t="shared" si="70"/>
        <v>2.8546667443399438</v>
      </c>
      <c r="X468" s="438">
        <f t="shared" si="71"/>
        <v>0.6913196881060677</v>
      </c>
      <c r="Y468" s="12">
        <v>20180126</v>
      </c>
      <c r="Z468" s="36" t="s">
        <v>1247</v>
      </c>
      <c r="AA468" s="14">
        <v>20180203</v>
      </c>
      <c r="AB468" s="36" t="s">
        <v>127</v>
      </c>
      <c r="AC468" s="14" t="s">
        <v>57</v>
      </c>
      <c r="AD468" s="657" t="s">
        <v>60</v>
      </c>
      <c r="AE468" s="689" t="s">
        <v>1250</v>
      </c>
      <c r="AF468" s="671">
        <v>1</v>
      </c>
      <c r="AG468" s="169" t="s">
        <v>1634</v>
      </c>
      <c r="AH468" s="395"/>
      <c r="AI468" s="395"/>
    </row>
    <row r="469" spans="1:35" s="44" customFormat="1" x14ac:dyDescent="0.2">
      <c r="A469" s="11" t="s">
        <v>50</v>
      </c>
      <c r="B469" s="14">
        <v>20180201</v>
      </c>
      <c r="C469" s="133" t="s">
        <v>66</v>
      </c>
      <c r="D469" s="133">
        <v>9</v>
      </c>
      <c r="E469" s="133">
        <v>9</v>
      </c>
      <c r="F469" s="132">
        <v>43133.076388888891</v>
      </c>
      <c r="G469" s="132">
        <v>43134.28125</v>
      </c>
      <c r="H469" s="137" t="s">
        <v>10</v>
      </c>
      <c r="I469" s="133">
        <v>287</v>
      </c>
      <c r="J469" s="9">
        <v>0</v>
      </c>
      <c r="K469" s="9">
        <v>6</v>
      </c>
      <c r="L469" s="9">
        <v>1</v>
      </c>
      <c r="M469" s="9">
        <v>0</v>
      </c>
      <c r="N469" s="30">
        <v>1</v>
      </c>
      <c r="O469" s="9" t="s">
        <v>47</v>
      </c>
      <c r="P469" s="17">
        <f>Cal_012618_12mm!$Q$3</f>
        <v>1.9020155646116339</v>
      </c>
      <c r="Q469" s="17">
        <f>Cal_012618_12mm!$R$3</f>
        <v>0.48423689193917907</v>
      </c>
      <c r="R469" s="15">
        <v>339.9</v>
      </c>
      <c r="S469" s="15">
        <v>196.6</v>
      </c>
      <c r="T469" s="16">
        <f t="shared" si="72"/>
        <v>1.3481666666666667</v>
      </c>
      <c r="U469" s="78">
        <f t="shared" si="68"/>
        <v>338.55183333333332</v>
      </c>
      <c r="V469" s="78">
        <f t="shared" si="69"/>
        <v>195.25183333333334</v>
      </c>
      <c r="W469" s="438">
        <f t="shared" si="70"/>
        <v>3.0589575660356636</v>
      </c>
      <c r="X469" s="438">
        <f t="shared" si="71"/>
        <v>0.70059718586486996</v>
      </c>
      <c r="Y469" s="12">
        <v>20180126</v>
      </c>
      <c r="Z469" s="36" t="s">
        <v>1247</v>
      </c>
      <c r="AA469" s="14">
        <v>20180203</v>
      </c>
      <c r="AB469" s="36" t="s">
        <v>127</v>
      </c>
      <c r="AC469" s="14" t="s">
        <v>57</v>
      </c>
      <c r="AD469" s="657" t="s">
        <v>60</v>
      </c>
      <c r="AE469" s="689" t="s">
        <v>1250</v>
      </c>
      <c r="AF469" s="671">
        <v>1</v>
      </c>
      <c r="AG469" s="169" t="s">
        <v>1634</v>
      </c>
      <c r="AH469" s="395"/>
      <c r="AI469" s="395"/>
    </row>
    <row r="470" spans="1:35" s="44" customFormat="1" x14ac:dyDescent="0.2">
      <c r="A470" s="11" t="s">
        <v>50</v>
      </c>
      <c r="B470" s="14">
        <v>20180201</v>
      </c>
      <c r="C470" s="133" t="s">
        <v>66</v>
      </c>
      <c r="D470" s="133">
        <v>9</v>
      </c>
      <c r="E470" s="133">
        <v>9</v>
      </c>
      <c r="F470" s="132">
        <v>43133.076388888891</v>
      </c>
      <c r="G470" s="132">
        <v>43134.28125</v>
      </c>
      <c r="H470" s="137" t="s">
        <v>11</v>
      </c>
      <c r="I470" s="133">
        <v>285</v>
      </c>
      <c r="J470" s="9">
        <v>0</v>
      </c>
      <c r="K470" s="9">
        <v>6</v>
      </c>
      <c r="L470" s="9">
        <v>1</v>
      </c>
      <c r="M470" s="9">
        <v>0</v>
      </c>
      <c r="N470" s="30">
        <v>1</v>
      </c>
      <c r="O470" s="9" t="s">
        <v>47</v>
      </c>
      <c r="P470" s="17">
        <f>Cal_012618_12mm!$Q$3</f>
        <v>1.9020155646116339</v>
      </c>
      <c r="Q470" s="17">
        <f>Cal_012618_12mm!$R$3</f>
        <v>0.48423689193917907</v>
      </c>
      <c r="R470" s="15">
        <v>309</v>
      </c>
      <c r="S470" s="15">
        <v>180.5</v>
      </c>
      <c r="T470" s="16">
        <f t="shared" si="72"/>
        <v>1.3481666666666667</v>
      </c>
      <c r="U470" s="78">
        <f t="shared" si="68"/>
        <v>307.65183333333334</v>
      </c>
      <c r="V470" s="78">
        <f t="shared" si="69"/>
        <v>179.15183333333334</v>
      </c>
      <c r="W470" s="438">
        <f t="shared" si="70"/>
        <v>2.7622782668334684</v>
      </c>
      <c r="X470" s="438">
        <f t="shared" si="71"/>
        <v>0.71147995074954395</v>
      </c>
      <c r="Y470" s="12">
        <v>20180126</v>
      </c>
      <c r="Z470" s="36" t="s">
        <v>1247</v>
      </c>
      <c r="AA470" s="14">
        <v>20180203</v>
      </c>
      <c r="AB470" s="36" t="s">
        <v>127</v>
      </c>
      <c r="AC470" s="14" t="s">
        <v>57</v>
      </c>
      <c r="AD470" s="657" t="s">
        <v>60</v>
      </c>
      <c r="AE470" s="689" t="s">
        <v>1250</v>
      </c>
      <c r="AF470" s="671">
        <v>1</v>
      </c>
      <c r="AG470" s="169" t="s">
        <v>1634</v>
      </c>
      <c r="AH470" s="395"/>
      <c r="AI470" s="395"/>
    </row>
    <row r="471" spans="1:35" s="44" customFormat="1" x14ac:dyDescent="0.2">
      <c r="A471" s="11" t="s">
        <v>50</v>
      </c>
      <c r="B471" s="14">
        <v>20180201</v>
      </c>
      <c r="C471" s="133" t="s">
        <v>66</v>
      </c>
      <c r="D471" s="133">
        <v>9</v>
      </c>
      <c r="E471" s="133">
        <v>9</v>
      </c>
      <c r="F471" s="132">
        <v>43133.076388888891</v>
      </c>
      <c r="G471" s="132">
        <v>43134.28125</v>
      </c>
      <c r="H471" s="30" t="s">
        <v>10</v>
      </c>
      <c r="I471" s="133">
        <v>283</v>
      </c>
      <c r="J471" s="10">
        <v>10</v>
      </c>
      <c r="K471" s="9">
        <v>6</v>
      </c>
      <c r="L471" s="9">
        <v>1</v>
      </c>
      <c r="M471" s="9">
        <v>0</v>
      </c>
      <c r="N471" s="30">
        <v>1</v>
      </c>
      <c r="O471" s="9" t="s">
        <v>47</v>
      </c>
      <c r="P471" s="17">
        <f>Cal_012618_12mm!$Q$3</f>
        <v>1.9020155646116339</v>
      </c>
      <c r="Q471" s="17">
        <f>Cal_012618_12mm!$R$3</f>
        <v>0.48423689193917907</v>
      </c>
      <c r="R471" s="15">
        <v>70</v>
      </c>
      <c r="S471" s="15">
        <v>43.65</v>
      </c>
      <c r="T471" s="16">
        <f t="shared" si="72"/>
        <v>1.3481666666666667</v>
      </c>
      <c r="U471" s="78">
        <f t="shared" si="68"/>
        <v>68.651833333333329</v>
      </c>
      <c r="V471" s="78">
        <f t="shared" si="69"/>
        <v>42.301833333333335</v>
      </c>
      <c r="W471" s="438">
        <f t="shared" si="70"/>
        <v>0.57043129379089053</v>
      </c>
      <c r="X471" s="438">
        <f t="shared" si="71"/>
        <v>0.25559894240930098</v>
      </c>
      <c r="Y471" s="12">
        <v>20180126</v>
      </c>
      <c r="Z471" s="36" t="s">
        <v>1247</v>
      </c>
      <c r="AA471" s="14">
        <v>20180203</v>
      </c>
      <c r="AB471" s="36" t="s">
        <v>127</v>
      </c>
      <c r="AC471" s="14" t="s">
        <v>57</v>
      </c>
      <c r="AD471" s="657" t="s">
        <v>60</v>
      </c>
      <c r="AE471" s="689" t="s">
        <v>1250</v>
      </c>
      <c r="AF471" s="671">
        <v>1</v>
      </c>
      <c r="AG471" s="169" t="s">
        <v>1634</v>
      </c>
      <c r="AH471" s="395"/>
      <c r="AI471" s="395"/>
    </row>
    <row r="472" spans="1:35" s="44" customFormat="1" x14ac:dyDescent="0.2">
      <c r="A472" s="11" t="s">
        <v>50</v>
      </c>
      <c r="B472" s="14">
        <v>20180201</v>
      </c>
      <c r="C472" s="133" t="s">
        <v>66</v>
      </c>
      <c r="D472" s="133">
        <v>9</v>
      </c>
      <c r="E472" s="133">
        <v>9</v>
      </c>
      <c r="F472" s="132">
        <v>43133.076388888891</v>
      </c>
      <c r="G472" s="132">
        <v>43134.28125</v>
      </c>
      <c r="H472" s="30" t="s">
        <v>11</v>
      </c>
      <c r="I472" s="133">
        <v>285</v>
      </c>
      <c r="J472" s="10">
        <v>10</v>
      </c>
      <c r="K472" s="9">
        <v>6</v>
      </c>
      <c r="L472" s="9">
        <v>1</v>
      </c>
      <c r="M472" s="9">
        <v>0</v>
      </c>
      <c r="N472" s="30">
        <v>1</v>
      </c>
      <c r="O472" s="9" t="s">
        <v>47</v>
      </c>
      <c r="P472" s="17">
        <f>Cal_012618_12mm!$Q$3</f>
        <v>1.9020155646116339</v>
      </c>
      <c r="Q472" s="17">
        <f>Cal_012618_12mm!$R$3</f>
        <v>0.48423689193917907</v>
      </c>
      <c r="R472" s="15">
        <v>71.58</v>
      </c>
      <c r="S472" s="15">
        <v>44.99</v>
      </c>
      <c r="T472" s="16">
        <f t="shared" si="72"/>
        <v>1.3481666666666667</v>
      </c>
      <c r="U472" s="78">
        <f t="shared" si="68"/>
        <v>70.231833333333327</v>
      </c>
      <c r="V472" s="78">
        <f t="shared" si="69"/>
        <v>43.641833333333338</v>
      </c>
      <c r="W472" s="438">
        <f t="shared" si="70"/>
        <v>0.57158738610974225</v>
      </c>
      <c r="X472" s="438">
        <f t="shared" si="71"/>
        <v>0.27462877786320933</v>
      </c>
      <c r="Y472" s="12">
        <v>20180126</v>
      </c>
      <c r="Z472" s="36" t="s">
        <v>1247</v>
      </c>
      <c r="AA472" s="14">
        <v>20180203</v>
      </c>
      <c r="AB472" s="36" t="s">
        <v>127</v>
      </c>
      <c r="AC472" s="14" t="s">
        <v>57</v>
      </c>
      <c r="AD472" s="657" t="s">
        <v>60</v>
      </c>
      <c r="AE472" s="689" t="s">
        <v>1250</v>
      </c>
      <c r="AF472" s="671">
        <v>1</v>
      </c>
      <c r="AG472" s="169" t="s">
        <v>1634</v>
      </c>
      <c r="AH472" s="395"/>
      <c r="AI472" s="395"/>
    </row>
    <row r="473" spans="1:35" s="44" customFormat="1" x14ac:dyDescent="0.2">
      <c r="A473" s="11" t="s">
        <v>50</v>
      </c>
      <c r="B473" s="14">
        <v>20180201</v>
      </c>
      <c r="C473" s="133" t="s">
        <v>66</v>
      </c>
      <c r="D473" s="133">
        <v>9</v>
      </c>
      <c r="E473" s="133">
        <v>12</v>
      </c>
      <c r="F473" s="132">
        <v>43133.076388888891</v>
      </c>
      <c r="G473" s="132">
        <v>43134.28125</v>
      </c>
      <c r="H473" s="137" t="s">
        <v>10</v>
      </c>
      <c r="I473" s="133">
        <v>282</v>
      </c>
      <c r="J473" s="9">
        <v>0</v>
      </c>
      <c r="K473" s="9">
        <v>6</v>
      </c>
      <c r="L473" s="9">
        <v>1</v>
      </c>
      <c r="M473" s="9">
        <v>0</v>
      </c>
      <c r="N473" s="30">
        <v>1</v>
      </c>
      <c r="O473" s="9" t="s">
        <v>47</v>
      </c>
      <c r="P473" s="17">
        <f>Cal_012618_12mm!$Q$3</f>
        <v>1.9020155646116339</v>
      </c>
      <c r="Q473" s="17">
        <f>Cal_012618_12mm!$R$3</f>
        <v>0.48423689193917907</v>
      </c>
      <c r="R473" s="15">
        <v>316.7</v>
      </c>
      <c r="S473" s="15">
        <v>182.7</v>
      </c>
      <c r="T473" s="16">
        <f t="shared" si="72"/>
        <v>1.3481666666666667</v>
      </c>
      <c r="U473" s="78">
        <f t="shared" si="68"/>
        <v>315.35183333333333</v>
      </c>
      <c r="V473" s="78">
        <f t="shared" si="69"/>
        <v>181.35183333333333</v>
      </c>
      <c r="W473" s="438">
        <f t="shared" si="70"/>
        <v>2.9111517788550421</v>
      </c>
      <c r="X473" s="438">
        <f t="shared" si="71"/>
        <v>0.64267317363716103</v>
      </c>
      <c r="Y473" s="12">
        <v>20180126</v>
      </c>
      <c r="Z473" s="36" t="s">
        <v>1247</v>
      </c>
      <c r="AA473" s="14">
        <v>20180203</v>
      </c>
      <c r="AB473" s="36" t="s">
        <v>127</v>
      </c>
      <c r="AC473" s="14" t="s">
        <v>57</v>
      </c>
      <c r="AD473" s="657" t="s">
        <v>60</v>
      </c>
      <c r="AE473" s="689" t="s">
        <v>1250</v>
      </c>
      <c r="AF473" s="671">
        <v>1</v>
      </c>
      <c r="AG473" s="169" t="s">
        <v>1634</v>
      </c>
      <c r="AH473" s="395"/>
      <c r="AI473" s="395"/>
    </row>
    <row r="474" spans="1:35" s="44" customFormat="1" x14ac:dyDescent="0.2">
      <c r="A474" s="11" t="s">
        <v>50</v>
      </c>
      <c r="B474" s="14">
        <v>20180201</v>
      </c>
      <c r="C474" s="133" t="s">
        <v>66</v>
      </c>
      <c r="D474" s="133">
        <v>9</v>
      </c>
      <c r="E474" s="133">
        <v>12</v>
      </c>
      <c r="F474" s="132">
        <v>43133.076388888891</v>
      </c>
      <c r="G474" s="132">
        <v>43134.28125</v>
      </c>
      <c r="H474" s="137" t="s">
        <v>11</v>
      </c>
      <c r="I474" s="133">
        <v>282</v>
      </c>
      <c r="J474" s="9">
        <v>0</v>
      </c>
      <c r="K474" s="9">
        <v>6</v>
      </c>
      <c r="L474" s="9">
        <v>1</v>
      </c>
      <c r="M474" s="9">
        <v>0</v>
      </c>
      <c r="N474" s="30">
        <v>1</v>
      </c>
      <c r="O474" s="9" t="s">
        <v>47</v>
      </c>
      <c r="P474" s="17">
        <f>Cal_012618_12mm!$Q$3</f>
        <v>1.9020155646116339</v>
      </c>
      <c r="Q474" s="17">
        <f>Cal_012618_12mm!$R$3</f>
        <v>0.48423689193917907</v>
      </c>
      <c r="R474" s="15">
        <v>295.39999999999998</v>
      </c>
      <c r="S474" s="15">
        <v>171.2</v>
      </c>
      <c r="T474" s="16">
        <f t="shared" si="72"/>
        <v>1.3481666666666667</v>
      </c>
      <c r="U474" s="78">
        <f t="shared" si="68"/>
        <v>294.05183333333332</v>
      </c>
      <c r="V474" s="78">
        <f t="shared" si="69"/>
        <v>169.85183333333333</v>
      </c>
      <c r="W474" s="438">
        <f t="shared" si="70"/>
        <v>2.6982466487596728</v>
      </c>
      <c r="X474" s="438">
        <f t="shared" si="71"/>
        <v>0.63022085240452863</v>
      </c>
      <c r="Y474" s="12">
        <v>20180126</v>
      </c>
      <c r="Z474" s="36" t="s">
        <v>1247</v>
      </c>
      <c r="AA474" s="14">
        <v>20180203</v>
      </c>
      <c r="AB474" s="36" t="s">
        <v>127</v>
      </c>
      <c r="AC474" s="14" t="s">
        <v>57</v>
      </c>
      <c r="AD474" s="657" t="s">
        <v>60</v>
      </c>
      <c r="AE474" s="689" t="s">
        <v>1250</v>
      </c>
      <c r="AF474" s="671">
        <v>1</v>
      </c>
      <c r="AG474" s="169" t="s">
        <v>1634</v>
      </c>
      <c r="AH474" s="395"/>
      <c r="AI474" s="395"/>
    </row>
    <row r="475" spans="1:35" s="44" customFormat="1" x14ac:dyDescent="0.2">
      <c r="A475" s="11" t="s">
        <v>50</v>
      </c>
      <c r="B475" s="14">
        <v>20180201</v>
      </c>
      <c r="C475" s="133" t="s">
        <v>66</v>
      </c>
      <c r="D475" s="133">
        <v>9</v>
      </c>
      <c r="E475" s="133">
        <v>16</v>
      </c>
      <c r="F475" s="132">
        <v>43133.076388888891</v>
      </c>
      <c r="G475" s="132">
        <v>43134.28125</v>
      </c>
      <c r="H475" s="137" t="s">
        <v>10</v>
      </c>
      <c r="I475" s="133">
        <v>282</v>
      </c>
      <c r="J475" s="9">
        <v>0</v>
      </c>
      <c r="K475" s="9">
        <v>6</v>
      </c>
      <c r="L475" s="9">
        <v>1</v>
      </c>
      <c r="M475" s="9">
        <v>0</v>
      </c>
      <c r="N475" s="30">
        <v>1</v>
      </c>
      <c r="O475" s="9" t="s">
        <v>47</v>
      </c>
      <c r="P475" s="17">
        <f>Cal_012618_12mm!$Q$3</f>
        <v>1.9020155646116339</v>
      </c>
      <c r="Q475" s="17">
        <f>Cal_012618_12mm!$R$3</f>
        <v>0.48423689193917907</v>
      </c>
      <c r="R475" s="15">
        <v>277.60000000000002</v>
      </c>
      <c r="S475" s="15">
        <v>163.4</v>
      </c>
      <c r="T475" s="16">
        <f t="shared" si="72"/>
        <v>1.3481666666666667</v>
      </c>
      <c r="U475" s="78">
        <f t="shared" si="68"/>
        <v>276.25183333333337</v>
      </c>
      <c r="V475" s="78">
        <f t="shared" si="69"/>
        <v>162.05183333333335</v>
      </c>
      <c r="W475" s="438">
        <f t="shared" si="70"/>
        <v>2.4809965160092973</v>
      </c>
      <c r="X475" s="438">
        <f t="shared" si="71"/>
        <v>0.69461984425417422</v>
      </c>
      <c r="Y475" s="12">
        <v>20180126</v>
      </c>
      <c r="Z475" s="36" t="s">
        <v>1247</v>
      </c>
      <c r="AA475" s="14">
        <v>20180203</v>
      </c>
      <c r="AB475" s="36" t="s">
        <v>127</v>
      </c>
      <c r="AC475" s="14" t="s">
        <v>57</v>
      </c>
      <c r="AD475" s="657" t="s">
        <v>60</v>
      </c>
      <c r="AE475" s="689" t="s">
        <v>1250</v>
      </c>
      <c r="AF475" s="671">
        <v>1</v>
      </c>
      <c r="AG475" s="169" t="s">
        <v>1634</v>
      </c>
      <c r="AH475" s="395"/>
      <c r="AI475" s="395"/>
    </row>
    <row r="476" spans="1:35" x14ac:dyDescent="0.2">
      <c r="A476" s="11" t="s">
        <v>50</v>
      </c>
      <c r="B476" s="14">
        <v>20180201</v>
      </c>
      <c r="C476" s="133" t="s">
        <v>66</v>
      </c>
      <c r="D476" s="133">
        <v>9</v>
      </c>
      <c r="E476" s="133">
        <v>16</v>
      </c>
      <c r="F476" s="132">
        <v>43133.076388888891</v>
      </c>
      <c r="G476" s="132">
        <v>43134.28125</v>
      </c>
      <c r="H476" s="137" t="s">
        <v>11</v>
      </c>
      <c r="I476" s="133">
        <v>282</v>
      </c>
      <c r="J476" s="9">
        <v>0</v>
      </c>
      <c r="K476" s="9">
        <v>6</v>
      </c>
      <c r="L476" s="9">
        <v>1</v>
      </c>
      <c r="M476" s="9">
        <v>0</v>
      </c>
      <c r="N476" s="30">
        <v>1</v>
      </c>
      <c r="O476" s="9" t="s">
        <v>47</v>
      </c>
      <c r="P476" s="17">
        <f>Cal_012618_12mm!$Q$3</f>
        <v>1.9020155646116339</v>
      </c>
      <c r="Q476" s="17">
        <f>Cal_012618_12mm!$R$3</f>
        <v>0.48423689193917907</v>
      </c>
      <c r="R476" s="15">
        <v>284.7</v>
      </c>
      <c r="S476" s="15">
        <v>165.5</v>
      </c>
      <c r="T476" s="16">
        <f t="shared" si="72"/>
        <v>1.3481666666666667</v>
      </c>
      <c r="U476" s="78">
        <f t="shared" si="68"/>
        <v>283.35183333333333</v>
      </c>
      <c r="V476" s="78">
        <f t="shared" si="69"/>
        <v>164.15183333333334</v>
      </c>
      <c r="W476" s="438">
        <f t="shared" si="70"/>
        <v>2.5896215823844848</v>
      </c>
      <c r="X476" s="438">
        <f t="shared" si="71"/>
        <v>0.62714700812149127</v>
      </c>
      <c r="Y476" s="12">
        <v>20180126</v>
      </c>
      <c r="Z476" s="36" t="s">
        <v>1247</v>
      </c>
      <c r="AA476" s="14">
        <v>20180203</v>
      </c>
      <c r="AB476" s="36" t="s">
        <v>127</v>
      </c>
      <c r="AC476" s="14" t="s">
        <v>57</v>
      </c>
      <c r="AD476" s="657" t="s">
        <v>60</v>
      </c>
      <c r="AE476" s="689" t="s">
        <v>1250</v>
      </c>
      <c r="AF476" s="671">
        <v>1</v>
      </c>
      <c r="AG476" s="169" t="s">
        <v>1634</v>
      </c>
      <c r="AH476" s="395"/>
      <c r="AI476" s="395"/>
    </row>
    <row r="477" spans="1:35" x14ac:dyDescent="0.2">
      <c r="A477" s="11" t="s">
        <v>50</v>
      </c>
      <c r="B477" s="14">
        <v>20180201</v>
      </c>
      <c r="C477" s="133" t="s">
        <v>66</v>
      </c>
      <c r="D477" s="133">
        <v>9</v>
      </c>
      <c r="E477" s="133">
        <v>16</v>
      </c>
      <c r="F477" s="132">
        <v>43133.076388888891</v>
      </c>
      <c r="G477" s="132">
        <v>43134.28125</v>
      </c>
      <c r="H477" s="30" t="s">
        <v>10</v>
      </c>
      <c r="I477" s="133">
        <v>283</v>
      </c>
      <c r="J477" s="10">
        <v>10</v>
      </c>
      <c r="K477" s="9">
        <v>6</v>
      </c>
      <c r="L477" s="9">
        <v>1</v>
      </c>
      <c r="M477" s="9">
        <v>0</v>
      </c>
      <c r="N477" s="30">
        <v>1</v>
      </c>
      <c r="O477" s="9" t="s">
        <v>47</v>
      </c>
      <c r="P477" s="17">
        <f>Cal_012618_12mm!$Q$3</f>
        <v>1.9020155646116339</v>
      </c>
      <c r="Q477" s="17">
        <f>Cal_012618_12mm!$R$3</f>
        <v>0.48423689193917907</v>
      </c>
      <c r="R477" s="15">
        <v>70.989999999999995</v>
      </c>
      <c r="S477" s="15">
        <v>44.59</v>
      </c>
      <c r="T477" s="16">
        <f t="shared" si="72"/>
        <v>1.3481666666666667</v>
      </c>
      <c r="U477" s="78">
        <f t="shared" si="68"/>
        <v>69.641833333333324</v>
      </c>
      <c r="V477" s="78">
        <f t="shared" si="69"/>
        <v>43.241833333333339</v>
      </c>
      <c r="W477" s="438">
        <f t="shared" si="70"/>
        <v>0.57151370611307439</v>
      </c>
      <c r="X477" s="438">
        <f t="shared" si="71"/>
        <v>0.27287196201153779</v>
      </c>
      <c r="Y477" s="12">
        <v>20180126</v>
      </c>
      <c r="Z477" s="36" t="s">
        <v>1247</v>
      </c>
      <c r="AA477" s="14">
        <v>20180203</v>
      </c>
      <c r="AB477" s="36" t="s">
        <v>127</v>
      </c>
      <c r="AC477" s="14" t="s">
        <v>57</v>
      </c>
      <c r="AD477" s="657" t="s">
        <v>60</v>
      </c>
      <c r="AE477" s="689" t="s">
        <v>1250</v>
      </c>
      <c r="AF477" s="671">
        <v>3</v>
      </c>
      <c r="AG477" s="169">
        <v>1</v>
      </c>
      <c r="AH477" s="426" t="s">
        <v>719</v>
      </c>
      <c r="AI477" s="395"/>
    </row>
    <row r="478" spans="1:35" x14ac:dyDescent="0.2">
      <c r="A478" s="11" t="s">
        <v>50</v>
      </c>
      <c r="B478" s="14">
        <v>20180201</v>
      </c>
      <c r="C478" s="133" t="s">
        <v>66</v>
      </c>
      <c r="D478" s="133">
        <v>9</v>
      </c>
      <c r="E478" s="133">
        <v>16</v>
      </c>
      <c r="F478" s="132">
        <v>43133.076388888891</v>
      </c>
      <c r="G478" s="132">
        <v>43134.28125</v>
      </c>
      <c r="H478" s="30" t="s">
        <v>11</v>
      </c>
      <c r="I478" s="133">
        <v>283</v>
      </c>
      <c r="J478" s="10">
        <v>10</v>
      </c>
      <c r="K478" s="9">
        <v>6</v>
      </c>
      <c r="L478" s="9">
        <v>1</v>
      </c>
      <c r="M478" s="9">
        <v>0</v>
      </c>
      <c r="N478" s="30">
        <v>1</v>
      </c>
      <c r="O478" s="9" t="s">
        <v>47</v>
      </c>
      <c r="P478" s="17">
        <f>Cal_012618_12mm!$Q$3</f>
        <v>1.9020155646116339</v>
      </c>
      <c r="Q478" s="17">
        <f>Cal_012618_12mm!$R$3</f>
        <v>0.48423689193917907</v>
      </c>
      <c r="R478" s="15">
        <v>122.6</v>
      </c>
      <c r="S478" s="15">
        <v>73.37</v>
      </c>
      <c r="T478" s="16">
        <f t="shared" si="72"/>
        <v>1.3481666666666667</v>
      </c>
      <c r="U478" s="78">
        <f t="shared" si="68"/>
        <v>121.25183333333332</v>
      </c>
      <c r="V478" s="78">
        <f t="shared" si="69"/>
        <v>72.021833333333333</v>
      </c>
      <c r="W478" s="438">
        <f t="shared" si="70"/>
        <v>1.0657431724222219</v>
      </c>
      <c r="X478" s="438">
        <f t="shared" si="71"/>
        <v>0.34063114547347617</v>
      </c>
      <c r="Y478" s="12">
        <v>20180126</v>
      </c>
      <c r="Z478" s="36" t="s">
        <v>1247</v>
      </c>
      <c r="AA478" s="14">
        <v>20180203</v>
      </c>
      <c r="AB478" s="36" t="s">
        <v>127</v>
      </c>
      <c r="AC478" s="14" t="s">
        <v>57</v>
      </c>
      <c r="AD478" s="657" t="s">
        <v>60</v>
      </c>
      <c r="AE478" s="689" t="s">
        <v>1250</v>
      </c>
      <c r="AF478" s="671">
        <v>4</v>
      </c>
      <c r="AG478" s="169">
        <v>1</v>
      </c>
      <c r="AH478" s="426" t="s">
        <v>720</v>
      </c>
      <c r="AI478" s="395"/>
    </row>
    <row r="479" spans="1:35" x14ac:dyDescent="0.2">
      <c r="A479" s="28" t="s">
        <v>50</v>
      </c>
      <c r="B479" s="19">
        <v>20180202</v>
      </c>
      <c r="C479" s="133" t="s">
        <v>67</v>
      </c>
      <c r="D479" s="134">
        <v>12</v>
      </c>
      <c r="E479" s="133">
        <v>1</v>
      </c>
      <c r="F479" s="135">
        <v>43133.5</v>
      </c>
      <c r="G479" s="135">
        <v>43134.59375</v>
      </c>
      <c r="H479" s="136" t="s">
        <v>10</v>
      </c>
      <c r="I479" s="134">
        <v>282</v>
      </c>
      <c r="J479" s="134">
        <v>0</v>
      </c>
      <c r="K479" s="18">
        <v>6</v>
      </c>
      <c r="L479" s="18">
        <v>1</v>
      </c>
      <c r="M479" s="18">
        <v>0</v>
      </c>
      <c r="N479" s="24">
        <v>1</v>
      </c>
      <c r="O479" s="22" t="s">
        <v>47</v>
      </c>
      <c r="P479" s="20">
        <f>Cal_012618_12mm!$Q$3</f>
        <v>1.9020155646116339</v>
      </c>
      <c r="Q479" s="20">
        <f>Cal_012618_12mm!$R$3</f>
        <v>0.48423689193917907</v>
      </c>
      <c r="R479" s="21">
        <v>162</v>
      </c>
      <c r="S479" s="21">
        <v>98.17</v>
      </c>
      <c r="T479" s="18">
        <f t="shared" ref="T479:T500" si="73">AVERAGE(1.309,1.032,1.191,1.015,0.907,1.278)</f>
        <v>1.1219999999999999</v>
      </c>
      <c r="U479" s="78">
        <f t="shared" si="68"/>
        <v>160.87799999999999</v>
      </c>
      <c r="V479" s="78">
        <f t="shared" si="69"/>
        <v>97.048000000000002</v>
      </c>
      <c r="W479" s="438">
        <f t="shared" si="70"/>
        <v>1.3867075973456513</v>
      </c>
      <c r="X479" s="438">
        <f t="shared" si="71"/>
        <v>0.51507413626128706</v>
      </c>
      <c r="Y479" s="18">
        <v>20180126</v>
      </c>
      <c r="Z479" s="36" t="s">
        <v>1247</v>
      </c>
      <c r="AA479" s="19">
        <v>20180203</v>
      </c>
      <c r="AB479" s="36" t="s">
        <v>127</v>
      </c>
      <c r="AC479" s="19" t="s">
        <v>60</v>
      </c>
      <c r="AD479" s="656" t="s">
        <v>60</v>
      </c>
      <c r="AE479" s="689" t="s">
        <v>1250</v>
      </c>
      <c r="AF479" s="681">
        <v>1</v>
      </c>
      <c r="AG479" s="169">
        <v>1</v>
      </c>
      <c r="AH479" s="396" t="s">
        <v>811</v>
      </c>
      <c r="AI479" s="396"/>
    </row>
    <row r="480" spans="1:35" x14ac:dyDescent="0.2">
      <c r="A480" s="28" t="s">
        <v>50</v>
      </c>
      <c r="B480" s="19">
        <v>20180202</v>
      </c>
      <c r="C480" s="133" t="s">
        <v>67</v>
      </c>
      <c r="D480" s="134">
        <v>12</v>
      </c>
      <c r="E480" s="133">
        <v>1</v>
      </c>
      <c r="F480" s="135">
        <v>43133.5</v>
      </c>
      <c r="G480" s="135">
        <v>43134.59375</v>
      </c>
      <c r="H480" s="136" t="s">
        <v>11</v>
      </c>
      <c r="I480" s="134">
        <v>282</v>
      </c>
      <c r="J480" s="134">
        <v>0</v>
      </c>
      <c r="K480" s="18">
        <v>6</v>
      </c>
      <c r="L480" s="18">
        <v>1</v>
      </c>
      <c r="M480" s="18">
        <v>0</v>
      </c>
      <c r="N480" s="24">
        <v>1</v>
      </c>
      <c r="O480" s="22" t="s">
        <v>47</v>
      </c>
      <c r="P480" s="20">
        <f>Cal_012618_12mm!$Q$3</f>
        <v>1.9020155646116339</v>
      </c>
      <c r="Q480" s="20">
        <f>Cal_012618_12mm!$R$3</f>
        <v>0.48423689193917907</v>
      </c>
      <c r="R480" s="21">
        <v>191.1</v>
      </c>
      <c r="S480" s="21">
        <v>112.5</v>
      </c>
      <c r="T480" s="18">
        <f t="shared" si="73"/>
        <v>1.1219999999999999</v>
      </c>
      <c r="U480" s="78">
        <f t="shared" si="68"/>
        <v>189.97800000000001</v>
      </c>
      <c r="V480" s="78">
        <f t="shared" si="69"/>
        <v>111.378</v>
      </c>
      <c r="W480" s="438">
        <f t="shared" si="70"/>
        <v>1.7075860434179575</v>
      </c>
      <c r="X480" s="438">
        <f t="shared" si="71"/>
        <v>0.47501067084378518</v>
      </c>
      <c r="Y480" s="18">
        <v>20180126</v>
      </c>
      <c r="Z480" s="36" t="s">
        <v>1247</v>
      </c>
      <c r="AA480" s="19">
        <v>20180203</v>
      </c>
      <c r="AB480" s="36" t="s">
        <v>127</v>
      </c>
      <c r="AC480" s="19" t="s">
        <v>60</v>
      </c>
      <c r="AD480" s="656" t="s">
        <v>60</v>
      </c>
      <c r="AE480" s="689" t="s">
        <v>1250</v>
      </c>
      <c r="AF480" s="681">
        <v>1</v>
      </c>
      <c r="AG480" s="169">
        <v>1</v>
      </c>
      <c r="AH480" s="396" t="s">
        <v>811</v>
      </c>
      <c r="AI480" s="396"/>
    </row>
    <row r="481" spans="1:35" x14ac:dyDescent="0.2">
      <c r="A481" s="28" t="s">
        <v>50</v>
      </c>
      <c r="B481" s="19">
        <v>20180202</v>
      </c>
      <c r="C481" s="133" t="s">
        <v>67</v>
      </c>
      <c r="D481" s="134">
        <v>12</v>
      </c>
      <c r="E481" s="133">
        <v>4</v>
      </c>
      <c r="F481" s="135">
        <v>43133.5</v>
      </c>
      <c r="G481" s="135">
        <v>43134.59375</v>
      </c>
      <c r="H481" s="136" t="s">
        <v>10</v>
      </c>
      <c r="I481" s="134">
        <v>282</v>
      </c>
      <c r="J481" s="134">
        <v>0</v>
      </c>
      <c r="K481" s="18">
        <v>6</v>
      </c>
      <c r="L481" s="18">
        <v>1</v>
      </c>
      <c r="M481" s="18">
        <v>0</v>
      </c>
      <c r="N481" s="24">
        <v>1</v>
      </c>
      <c r="O481" s="22" t="s">
        <v>47</v>
      </c>
      <c r="P481" s="20">
        <f>Cal_012618_12mm!$Q$3</f>
        <v>1.9020155646116339</v>
      </c>
      <c r="Q481" s="20">
        <f>Cal_012618_12mm!$R$3</f>
        <v>0.48423689193917907</v>
      </c>
      <c r="R481" s="21">
        <v>177.2</v>
      </c>
      <c r="S481" s="21">
        <v>105.3</v>
      </c>
      <c r="T481" s="18">
        <f t="shared" si="73"/>
        <v>1.1219999999999999</v>
      </c>
      <c r="U481" s="78">
        <f t="shared" si="68"/>
        <v>176.07799999999997</v>
      </c>
      <c r="V481" s="78">
        <f t="shared" si="69"/>
        <v>104.178</v>
      </c>
      <c r="W481" s="438">
        <f t="shared" si="70"/>
        <v>1.562028454475205</v>
      </c>
      <c r="X481" s="438">
        <f t="shared" si="71"/>
        <v>0.47947489895509388</v>
      </c>
      <c r="Y481" s="18">
        <v>20180126</v>
      </c>
      <c r="Z481" s="36" t="s">
        <v>1247</v>
      </c>
      <c r="AA481" s="19">
        <v>20180203</v>
      </c>
      <c r="AB481" s="36" t="s">
        <v>127</v>
      </c>
      <c r="AC481" s="19" t="s">
        <v>60</v>
      </c>
      <c r="AD481" s="656" t="s">
        <v>60</v>
      </c>
      <c r="AE481" s="689" t="s">
        <v>1250</v>
      </c>
      <c r="AF481" s="681">
        <v>1</v>
      </c>
      <c r="AG481" s="169" t="s">
        <v>1634</v>
      </c>
      <c r="AH481" s="396"/>
      <c r="AI481" s="396"/>
    </row>
    <row r="482" spans="1:35" x14ac:dyDescent="0.2">
      <c r="A482" s="28" t="s">
        <v>50</v>
      </c>
      <c r="B482" s="19">
        <v>20180202</v>
      </c>
      <c r="C482" s="133" t="s">
        <v>67</v>
      </c>
      <c r="D482" s="134">
        <v>12</v>
      </c>
      <c r="E482" s="133">
        <v>4</v>
      </c>
      <c r="F482" s="135">
        <v>43133.5</v>
      </c>
      <c r="G482" s="135">
        <v>43134.59375</v>
      </c>
      <c r="H482" s="136" t="s">
        <v>11</v>
      </c>
      <c r="I482" s="134">
        <v>282</v>
      </c>
      <c r="J482" s="134">
        <v>0</v>
      </c>
      <c r="K482" s="18">
        <v>6</v>
      </c>
      <c r="L482" s="18">
        <v>1</v>
      </c>
      <c r="M482" s="18">
        <v>0</v>
      </c>
      <c r="N482" s="24">
        <v>1</v>
      </c>
      <c r="O482" s="22" t="s">
        <v>47</v>
      </c>
      <c r="P482" s="20">
        <f>Cal_012618_12mm!$Q$3</f>
        <v>1.9020155646116339</v>
      </c>
      <c r="Q482" s="20">
        <f>Cal_012618_12mm!$R$3</f>
        <v>0.48423689193917907</v>
      </c>
      <c r="R482" s="21">
        <v>166.8</v>
      </c>
      <c r="S482" s="21">
        <v>99.22</v>
      </c>
      <c r="T482" s="18">
        <f t="shared" si="73"/>
        <v>1.1219999999999999</v>
      </c>
      <c r="U482" s="78">
        <f t="shared" si="68"/>
        <v>165.678</v>
      </c>
      <c r="V482" s="78">
        <f t="shared" si="69"/>
        <v>98.097999999999999</v>
      </c>
      <c r="W482" s="438">
        <f t="shared" si="70"/>
        <v>1.468176397127043</v>
      </c>
      <c r="X482" s="438">
        <f t="shared" si="71"/>
        <v>0.45418145160114803</v>
      </c>
      <c r="Y482" s="18">
        <v>20180126</v>
      </c>
      <c r="Z482" s="36" t="s">
        <v>1247</v>
      </c>
      <c r="AA482" s="19">
        <v>20180203</v>
      </c>
      <c r="AB482" s="36" t="s">
        <v>127</v>
      </c>
      <c r="AC482" s="19" t="s">
        <v>60</v>
      </c>
      <c r="AD482" s="656" t="s">
        <v>60</v>
      </c>
      <c r="AE482" s="689" t="s">
        <v>1250</v>
      </c>
      <c r="AF482" s="681">
        <v>1</v>
      </c>
      <c r="AG482" s="169" t="s">
        <v>1634</v>
      </c>
      <c r="AH482" s="396"/>
      <c r="AI482" s="396"/>
    </row>
    <row r="483" spans="1:35" x14ac:dyDescent="0.2">
      <c r="A483" s="28" t="s">
        <v>50</v>
      </c>
      <c r="B483" s="19">
        <v>20180202</v>
      </c>
      <c r="C483" s="133" t="s">
        <v>67</v>
      </c>
      <c r="D483" s="134">
        <v>12</v>
      </c>
      <c r="E483" s="133">
        <v>8</v>
      </c>
      <c r="F483" s="135">
        <v>43133.5</v>
      </c>
      <c r="G483" s="135">
        <v>43134.59375</v>
      </c>
      <c r="H483" s="136" t="s">
        <v>10</v>
      </c>
      <c r="I483" s="134">
        <v>287</v>
      </c>
      <c r="J483" s="134">
        <v>0</v>
      </c>
      <c r="K483" s="18">
        <v>6</v>
      </c>
      <c r="L483" s="18">
        <v>1</v>
      </c>
      <c r="M483" s="18">
        <v>0</v>
      </c>
      <c r="N483" s="24">
        <v>1</v>
      </c>
      <c r="O483" s="22" t="s">
        <v>47</v>
      </c>
      <c r="P483" s="20">
        <f>Cal_012618_12mm!$Q$3</f>
        <v>1.9020155646116339</v>
      </c>
      <c r="Q483" s="20">
        <f>Cal_012618_12mm!$R$3</f>
        <v>0.48423689193917907</v>
      </c>
      <c r="R483" s="21">
        <v>165.2</v>
      </c>
      <c r="S483" s="21">
        <v>97.34</v>
      </c>
      <c r="T483" s="18">
        <f t="shared" si="73"/>
        <v>1.1219999999999999</v>
      </c>
      <c r="U483" s="78">
        <f t="shared" si="68"/>
        <v>164.07799999999997</v>
      </c>
      <c r="V483" s="78">
        <f t="shared" si="69"/>
        <v>96.218000000000004</v>
      </c>
      <c r="W483" s="438">
        <f t="shared" si="70"/>
        <v>1.4485754391568741</v>
      </c>
      <c r="X483" s="438">
        <f t="shared" si="71"/>
        <v>0.40409264053695143</v>
      </c>
      <c r="Y483" s="18">
        <v>20180126</v>
      </c>
      <c r="Z483" s="36" t="s">
        <v>1247</v>
      </c>
      <c r="AA483" s="19">
        <v>20180203</v>
      </c>
      <c r="AB483" s="36" t="s">
        <v>127</v>
      </c>
      <c r="AC483" s="19" t="s">
        <v>60</v>
      </c>
      <c r="AD483" s="656" t="s">
        <v>60</v>
      </c>
      <c r="AE483" s="689" t="s">
        <v>1250</v>
      </c>
      <c r="AF483" s="681">
        <v>1</v>
      </c>
      <c r="AG483" s="169" t="s">
        <v>1634</v>
      </c>
      <c r="AH483" s="396"/>
      <c r="AI483" s="396"/>
    </row>
    <row r="484" spans="1:35" x14ac:dyDescent="0.2">
      <c r="A484" s="28" t="s">
        <v>50</v>
      </c>
      <c r="B484" s="19">
        <v>20180202</v>
      </c>
      <c r="C484" s="133" t="s">
        <v>67</v>
      </c>
      <c r="D484" s="134">
        <v>12</v>
      </c>
      <c r="E484" s="133">
        <v>8</v>
      </c>
      <c r="F484" s="135">
        <v>43133.5</v>
      </c>
      <c r="G484" s="135">
        <v>43134.59375</v>
      </c>
      <c r="H484" s="136" t="s">
        <v>11</v>
      </c>
      <c r="I484" s="134">
        <v>285</v>
      </c>
      <c r="J484" s="134">
        <v>0</v>
      </c>
      <c r="K484" s="18">
        <v>6</v>
      </c>
      <c r="L484" s="18">
        <v>1</v>
      </c>
      <c r="M484" s="18">
        <v>0</v>
      </c>
      <c r="N484" s="24">
        <v>1</v>
      </c>
      <c r="O484" s="22" t="s">
        <v>47</v>
      </c>
      <c r="P484" s="20">
        <f>Cal_012618_12mm!$Q$3</f>
        <v>1.9020155646116339</v>
      </c>
      <c r="Q484" s="20">
        <f>Cal_012618_12mm!$R$3</f>
        <v>0.48423689193917907</v>
      </c>
      <c r="R484" s="21">
        <v>184.3</v>
      </c>
      <c r="S484" s="21">
        <v>107.7</v>
      </c>
      <c r="T484" s="18">
        <f t="shared" si="73"/>
        <v>1.1219999999999999</v>
      </c>
      <c r="U484" s="78">
        <f t="shared" si="68"/>
        <v>183.178</v>
      </c>
      <c r="V484" s="78">
        <f t="shared" si="69"/>
        <v>106.578</v>
      </c>
      <c r="W484" s="438">
        <f t="shared" si="70"/>
        <v>1.6466187956376939</v>
      </c>
      <c r="X484" s="438">
        <f t="shared" si="71"/>
        <v>0.41993110466230621</v>
      </c>
      <c r="Y484" s="18">
        <v>20180126</v>
      </c>
      <c r="Z484" s="36" t="s">
        <v>1247</v>
      </c>
      <c r="AA484" s="19">
        <v>20180203</v>
      </c>
      <c r="AB484" s="36" t="s">
        <v>127</v>
      </c>
      <c r="AC484" s="19" t="s">
        <v>60</v>
      </c>
      <c r="AD484" s="656" t="s">
        <v>60</v>
      </c>
      <c r="AE484" s="689" t="s">
        <v>1250</v>
      </c>
      <c r="AF484" s="681">
        <v>1</v>
      </c>
      <c r="AG484" s="169" t="s">
        <v>1634</v>
      </c>
      <c r="AH484" s="396"/>
      <c r="AI484" s="396"/>
    </row>
    <row r="485" spans="1:35" x14ac:dyDescent="0.2">
      <c r="A485" s="28" t="s">
        <v>50</v>
      </c>
      <c r="B485" s="19">
        <v>20180202</v>
      </c>
      <c r="C485" s="133" t="s">
        <v>67</v>
      </c>
      <c r="D485" s="134">
        <v>12</v>
      </c>
      <c r="E485" s="133">
        <v>8</v>
      </c>
      <c r="F485" s="135">
        <v>43133.5</v>
      </c>
      <c r="G485" s="135">
        <v>43134.59375</v>
      </c>
      <c r="H485" s="136" t="s">
        <v>10</v>
      </c>
      <c r="I485" s="134">
        <v>200</v>
      </c>
      <c r="J485" s="22">
        <v>5</v>
      </c>
      <c r="K485" s="18">
        <v>6</v>
      </c>
      <c r="L485" s="18">
        <v>1</v>
      </c>
      <c r="M485" s="18">
        <v>0</v>
      </c>
      <c r="N485" s="24">
        <v>1</v>
      </c>
      <c r="O485" s="22" t="s">
        <v>47</v>
      </c>
      <c r="P485" s="20">
        <f>Cal_012618_12mm!$Q$3</f>
        <v>1.9020155646116339</v>
      </c>
      <c r="Q485" s="20">
        <f>Cal_012618_12mm!$R$3</f>
        <v>0.48423689193917907</v>
      </c>
      <c r="R485" s="21">
        <v>111.2</v>
      </c>
      <c r="S485" s="21">
        <v>67.150000000000006</v>
      </c>
      <c r="T485" s="18">
        <f t="shared" si="73"/>
        <v>1.1219999999999999</v>
      </c>
      <c r="U485" s="78">
        <f t="shared" si="68"/>
        <v>110.078</v>
      </c>
      <c r="V485" s="78">
        <f t="shared" si="69"/>
        <v>66.028000000000006</v>
      </c>
      <c r="W485" s="438">
        <f t="shared" si="70"/>
        <v>1.3493514370192243</v>
      </c>
      <c r="X485" s="438">
        <f t="shared" si="71"/>
        <v>0.47505391365574612</v>
      </c>
      <c r="Y485" s="18">
        <v>20180126</v>
      </c>
      <c r="Z485" s="36" t="s">
        <v>1247</v>
      </c>
      <c r="AA485" s="19">
        <v>20180203</v>
      </c>
      <c r="AB485" s="36" t="s">
        <v>127</v>
      </c>
      <c r="AC485" s="19" t="s">
        <v>60</v>
      </c>
      <c r="AD485" s="656" t="s">
        <v>60</v>
      </c>
      <c r="AE485" s="689" t="s">
        <v>1250</v>
      </c>
      <c r="AF485" s="681">
        <v>1</v>
      </c>
      <c r="AG485" s="169" t="s">
        <v>1634</v>
      </c>
      <c r="AH485" s="396"/>
      <c r="AI485" s="396"/>
    </row>
    <row r="486" spans="1:35" x14ac:dyDescent="0.2">
      <c r="A486" s="28" t="s">
        <v>50</v>
      </c>
      <c r="B486" s="19">
        <v>20180202</v>
      </c>
      <c r="C486" s="133" t="s">
        <v>67</v>
      </c>
      <c r="D486" s="134">
        <v>12</v>
      </c>
      <c r="E486" s="133">
        <v>8</v>
      </c>
      <c r="F486" s="135">
        <v>43133.5</v>
      </c>
      <c r="G486" s="135">
        <v>43134.59375</v>
      </c>
      <c r="H486" s="136" t="s">
        <v>11</v>
      </c>
      <c r="I486" s="134">
        <v>200</v>
      </c>
      <c r="J486" s="22">
        <v>5</v>
      </c>
      <c r="K486" s="18">
        <v>6</v>
      </c>
      <c r="L486" s="18">
        <v>1</v>
      </c>
      <c r="M486" s="18">
        <v>0</v>
      </c>
      <c r="N486" s="24">
        <v>1</v>
      </c>
      <c r="O486" s="22" t="s">
        <v>47</v>
      </c>
      <c r="P486" s="20">
        <f>Cal_012618_12mm!$Q$3</f>
        <v>1.9020155646116339</v>
      </c>
      <c r="Q486" s="20">
        <f>Cal_012618_12mm!$R$3</f>
        <v>0.48423689193917907</v>
      </c>
      <c r="R486" s="21">
        <v>112.1</v>
      </c>
      <c r="S486" s="21">
        <v>69.42</v>
      </c>
      <c r="T486" s="18">
        <f t="shared" si="73"/>
        <v>1.1219999999999999</v>
      </c>
      <c r="U486" s="78">
        <f t="shared" si="68"/>
        <v>110.97799999999999</v>
      </c>
      <c r="V486" s="78">
        <f t="shared" si="69"/>
        <v>68.298000000000002</v>
      </c>
      <c r="W486" s="438">
        <f t="shared" si="70"/>
        <v>1.3073852288758341</v>
      </c>
      <c r="X486" s="438">
        <f t="shared" si="71"/>
        <v>0.57974199957874761</v>
      </c>
      <c r="Y486" s="18">
        <v>20180126</v>
      </c>
      <c r="Z486" s="36" t="s">
        <v>1247</v>
      </c>
      <c r="AA486" s="19">
        <v>20180203</v>
      </c>
      <c r="AB486" s="36" t="s">
        <v>127</v>
      </c>
      <c r="AC486" s="19" t="s">
        <v>60</v>
      </c>
      <c r="AD486" s="656" t="s">
        <v>60</v>
      </c>
      <c r="AE486" s="689" t="s">
        <v>1250</v>
      </c>
      <c r="AF486" s="681">
        <v>1</v>
      </c>
      <c r="AG486" s="169" t="s">
        <v>1634</v>
      </c>
      <c r="AH486" s="396"/>
      <c r="AI486" s="396"/>
    </row>
    <row r="487" spans="1:35" x14ac:dyDescent="0.2">
      <c r="A487" s="28" t="s">
        <v>50</v>
      </c>
      <c r="B487" s="19">
        <v>20180202</v>
      </c>
      <c r="C487" s="133" t="s">
        <v>67</v>
      </c>
      <c r="D487" s="134">
        <v>12</v>
      </c>
      <c r="E487" s="133">
        <v>8</v>
      </c>
      <c r="F487" s="135">
        <v>43133.5</v>
      </c>
      <c r="G487" s="135">
        <v>43134.59375</v>
      </c>
      <c r="H487" s="30" t="s">
        <v>10</v>
      </c>
      <c r="I487" s="134">
        <v>285</v>
      </c>
      <c r="J487" s="10">
        <v>10</v>
      </c>
      <c r="K487" s="18">
        <v>6</v>
      </c>
      <c r="L487" s="18">
        <v>1</v>
      </c>
      <c r="M487" s="18">
        <v>0</v>
      </c>
      <c r="N487" s="24">
        <v>1</v>
      </c>
      <c r="O487" s="22" t="s">
        <v>47</v>
      </c>
      <c r="P487" s="20">
        <f>Cal_012618_12mm!$Q$3</f>
        <v>1.9020155646116339</v>
      </c>
      <c r="Q487" s="20">
        <f>Cal_012618_12mm!$R$3</f>
        <v>0.48423689193917907</v>
      </c>
      <c r="R487" s="21">
        <v>69.25</v>
      </c>
      <c r="S487" s="21">
        <v>42.91</v>
      </c>
      <c r="T487" s="18">
        <f t="shared" si="73"/>
        <v>1.1219999999999999</v>
      </c>
      <c r="U487" s="78">
        <f t="shared" si="68"/>
        <v>68.128</v>
      </c>
      <c r="V487" s="78">
        <f t="shared" si="69"/>
        <v>41.787999999999997</v>
      </c>
      <c r="W487" s="438">
        <f t="shared" si="70"/>
        <v>0.56621330387854918</v>
      </c>
      <c r="X487" s="438">
        <f t="shared" si="71"/>
        <v>0.2440569886183675</v>
      </c>
      <c r="Y487" s="18">
        <v>20180126</v>
      </c>
      <c r="Z487" s="36" t="s">
        <v>1247</v>
      </c>
      <c r="AA487" s="19">
        <v>20180203</v>
      </c>
      <c r="AB487" s="36" t="s">
        <v>127</v>
      </c>
      <c r="AC487" s="19" t="s">
        <v>60</v>
      </c>
      <c r="AD487" s="656" t="s">
        <v>60</v>
      </c>
      <c r="AE487" s="689" t="s">
        <v>1250</v>
      </c>
      <c r="AF487" s="681">
        <v>3</v>
      </c>
      <c r="AG487" s="169" t="s">
        <v>1634</v>
      </c>
      <c r="AH487" s="398" t="s">
        <v>721</v>
      </c>
      <c r="AI487" s="396"/>
    </row>
    <row r="488" spans="1:35" x14ac:dyDescent="0.2">
      <c r="A488" s="28" t="s">
        <v>50</v>
      </c>
      <c r="B488" s="19">
        <v>20180202</v>
      </c>
      <c r="C488" s="133" t="s">
        <v>67</v>
      </c>
      <c r="D488" s="134">
        <v>12</v>
      </c>
      <c r="E488" s="133">
        <v>8</v>
      </c>
      <c r="F488" s="135">
        <v>43133.5</v>
      </c>
      <c r="G488" s="135">
        <v>43134.59375</v>
      </c>
      <c r="H488" s="30" t="s">
        <v>11</v>
      </c>
      <c r="I488" s="134">
        <v>283</v>
      </c>
      <c r="J488" s="10">
        <v>10</v>
      </c>
      <c r="K488" s="18">
        <v>6</v>
      </c>
      <c r="L488" s="18">
        <v>1</v>
      </c>
      <c r="M488" s="18">
        <v>0</v>
      </c>
      <c r="N488" s="24">
        <v>1</v>
      </c>
      <c r="O488" s="22" t="s">
        <v>47</v>
      </c>
      <c r="P488" s="20">
        <f>Cal_012618_12mm!$Q$3</f>
        <v>1.9020155646116339</v>
      </c>
      <c r="Q488" s="20">
        <f>Cal_012618_12mm!$R$3</f>
        <v>0.48423689193917907</v>
      </c>
      <c r="R488" s="21">
        <v>50.41</v>
      </c>
      <c r="S488" s="21">
        <v>32.47</v>
      </c>
      <c r="T488" s="18">
        <f t="shared" si="73"/>
        <v>1.1219999999999999</v>
      </c>
      <c r="U488" s="78">
        <f t="shared" si="68"/>
        <v>49.287999999999997</v>
      </c>
      <c r="V488" s="78">
        <f t="shared" si="69"/>
        <v>31.347999999999999</v>
      </c>
      <c r="W488" s="438">
        <f t="shared" si="70"/>
        <v>0.38836954119956657</v>
      </c>
      <c r="X488" s="438">
        <f t="shared" si="71"/>
        <v>0.22376458642461694</v>
      </c>
      <c r="Y488" s="18">
        <v>20180126</v>
      </c>
      <c r="Z488" s="36" t="s">
        <v>1247</v>
      </c>
      <c r="AA488" s="19">
        <v>20180203</v>
      </c>
      <c r="AB488" s="36" t="s">
        <v>127</v>
      </c>
      <c r="AC488" s="19" t="s">
        <v>60</v>
      </c>
      <c r="AD488" s="656" t="s">
        <v>60</v>
      </c>
      <c r="AE488" s="689" t="s">
        <v>1250</v>
      </c>
      <c r="AF488" s="681">
        <v>3</v>
      </c>
      <c r="AG488" s="169" t="s">
        <v>1634</v>
      </c>
      <c r="AH488" s="398" t="s">
        <v>721</v>
      </c>
      <c r="AI488" s="396"/>
    </row>
    <row r="489" spans="1:35" x14ac:dyDescent="0.2">
      <c r="A489" s="28" t="s">
        <v>50</v>
      </c>
      <c r="B489" s="19">
        <v>20180202</v>
      </c>
      <c r="C489" s="133" t="s">
        <v>67</v>
      </c>
      <c r="D489" s="134">
        <v>12</v>
      </c>
      <c r="E489" s="133">
        <v>8</v>
      </c>
      <c r="F489" s="135">
        <v>43133.5</v>
      </c>
      <c r="G489" s="135">
        <v>43134.59375</v>
      </c>
      <c r="H489" s="136" t="s">
        <v>11</v>
      </c>
      <c r="I489" s="134">
        <v>200</v>
      </c>
      <c r="J489" s="22">
        <v>20</v>
      </c>
      <c r="K489" s="18">
        <v>6</v>
      </c>
      <c r="L489" s="18">
        <v>1</v>
      </c>
      <c r="M489" s="18">
        <v>0</v>
      </c>
      <c r="N489" s="24">
        <v>1</v>
      </c>
      <c r="O489" s="22" t="s">
        <v>47</v>
      </c>
      <c r="P489" s="20">
        <f>Cal_012618_12mm!$Q$3</f>
        <v>1.9020155646116339</v>
      </c>
      <c r="Q489" s="20">
        <f>Cal_012618_12mm!$R$3</f>
        <v>0.48423689193917907</v>
      </c>
      <c r="R489" s="21">
        <v>124.2</v>
      </c>
      <c r="S489" s="21">
        <v>72.47</v>
      </c>
      <c r="T489" s="18">
        <f t="shared" si="73"/>
        <v>1.1219999999999999</v>
      </c>
      <c r="U489" s="78">
        <f t="shared" si="68"/>
        <v>123.078</v>
      </c>
      <c r="V489" s="78">
        <f t="shared" si="69"/>
        <v>71.347999999999999</v>
      </c>
      <c r="W489" s="438">
        <f t="shared" si="70"/>
        <v>1.5846072607719521</v>
      </c>
      <c r="X489" s="438">
        <f t="shared" si="71"/>
        <v>0.38679385632924401</v>
      </c>
      <c r="Y489" s="18">
        <v>20180126</v>
      </c>
      <c r="Z489" s="36" t="s">
        <v>1247</v>
      </c>
      <c r="AA489" s="19">
        <v>20180203</v>
      </c>
      <c r="AB489" s="36" t="s">
        <v>127</v>
      </c>
      <c r="AC489" s="19" t="s">
        <v>60</v>
      </c>
      <c r="AD489" s="656" t="s">
        <v>60</v>
      </c>
      <c r="AE489" s="689" t="s">
        <v>1250</v>
      </c>
      <c r="AF489" s="682">
        <v>3</v>
      </c>
      <c r="AG489" s="170">
        <v>1</v>
      </c>
      <c r="AH489" s="360" t="s">
        <v>1223</v>
      </c>
      <c r="AI489" s="398"/>
    </row>
    <row r="490" spans="1:35" s="44" customFormat="1" x14ac:dyDescent="0.2">
      <c r="A490" s="28" t="s">
        <v>50</v>
      </c>
      <c r="B490" s="19">
        <v>20180202</v>
      </c>
      <c r="C490" s="133" t="s">
        <v>67</v>
      </c>
      <c r="D490" s="134">
        <v>12</v>
      </c>
      <c r="E490" s="133">
        <v>11</v>
      </c>
      <c r="F490" s="135">
        <v>43133.5</v>
      </c>
      <c r="G490" s="135">
        <v>43134.59375</v>
      </c>
      <c r="H490" s="136" t="s">
        <v>10</v>
      </c>
      <c r="I490" s="134">
        <v>283</v>
      </c>
      <c r="J490" s="134">
        <v>0</v>
      </c>
      <c r="K490" s="18">
        <v>6</v>
      </c>
      <c r="L490" s="18">
        <v>1</v>
      </c>
      <c r="M490" s="18">
        <v>0</v>
      </c>
      <c r="N490" s="24">
        <v>1</v>
      </c>
      <c r="O490" s="22" t="s">
        <v>47</v>
      </c>
      <c r="P490" s="20">
        <f>Cal_012618_12mm!$Q$3</f>
        <v>1.9020155646116339</v>
      </c>
      <c r="Q490" s="20">
        <f>Cal_012618_12mm!$R$3</f>
        <v>0.48423689193917907</v>
      </c>
      <c r="R490" s="21">
        <v>187.1</v>
      </c>
      <c r="S490" s="21">
        <v>110.3</v>
      </c>
      <c r="T490" s="18">
        <f t="shared" si="73"/>
        <v>1.1219999999999999</v>
      </c>
      <c r="U490" s="78">
        <f t="shared" si="68"/>
        <v>185.97800000000001</v>
      </c>
      <c r="V490" s="78">
        <f t="shared" si="69"/>
        <v>109.178</v>
      </c>
      <c r="W490" s="438">
        <f t="shared" si="70"/>
        <v>1.6625853268743991</v>
      </c>
      <c r="X490" s="438">
        <f t="shared" si="71"/>
        <v>0.46933950998132046</v>
      </c>
      <c r="Y490" s="18">
        <v>20180126</v>
      </c>
      <c r="Z490" s="36" t="s">
        <v>1247</v>
      </c>
      <c r="AA490" s="19">
        <v>20180203</v>
      </c>
      <c r="AB490" s="36" t="s">
        <v>127</v>
      </c>
      <c r="AC490" s="19" t="s">
        <v>60</v>
      </c>
      <c r="AD490" s="656" t="s">
        <v>60</v>
      </c>
      <c r="AE490" s="689" t="s">
        <v>1250</v>
      </c>
      <c r="AF490" s="681">
        <v>3</v>
      </c>
      <c r="AG490" s="169">
        <v>1</v>
      </c>
      <c r="AH490" s="396" t="s">
        <v>1224</v>
      </c>
      <c r="AI490" s="396"/>
    </row>
    <row r="491" spans="1:35" s="44" customFormat="1" x14ac:dyDescent="0.2">
      <c r="A491" s="28" t="s">
        <v>50</v>
      </c>
      <c r="B491" s="19">
        <v>20180202</v>
      </c>
      <c r="C491" s="133" t="s">
        <v>67</v>
      </c>
      <c r="D491" s="134">
        <v>12</v>
      </c>
      <c r="E491" s="133">
        <v>11</v>
      </c>
      <c r="F491" s="135">
        <v>43133.5</v>
      </c>
      <c r="G491" s="135">
        <v>43134.59375</v>
      </c>
      <c r="H491" s="136" t="s">
        <v>11</v>
      </c>
      <c r="I491" s="134">
        <v>283</v>
      </c>
      <c r="J491" s="134">
        <v>0</v>
      </c>
      <c r="K491" s="18">
        <v>6</v>
      </c>
      <c r="L491" s="18">
        <v>1</v>
      </c>
      <c r="M491" s="18">
        <v>0</v>
      </c>
      <c r="N491" s="24">
        <v>1</v>
      </c>
      <c r="O491" s="22" t="s">
        <v>47</v>
      </c>
      <c r="P491" s="20">
        <f>Cal_012618_12mm!$Q$3</f>
        <v>1.9020155646116339</v>
      </c>
      <c r="Q491" s="20">
        <f>Cal_012618_12mm!$R$3</f>
        <v>0.48423689193917907</v>
      </c>
      <c r="R491" s="21">
        <v>164.9</v>
      </c>
      <c r="S491" s="21">
        <v>96.93</v>
      </c>
      <c r="T491" s="18">
        <f t="shared" si="73"/>
        <v>1.1219999999999999</v>
      </c>
      <c r="U491" s="78">
        <f t="shared" si="68"/>
        <v>163.77800000000002</v>
      </c>
      <c r="V491" s="78">
        <f t="shared" si="69"/>
        <v>95.808000000000007</v>
      </c>
      <c r="W491" s="438">
        <f t="shared" si="70"/>
        <v>1.4714313107767307</v>
      </c>
      <c r="X491" s="438">
        <f t="shared" si="71"/>
        <v>0.39941679753696629</v>
      </c>
      <c r="Y491" s="18">
        <v>20180126</v>
      </c>
      <c r="Z491" s="36" t="s">
        <v>1247</v>
      </c>
      <c r="AA491" s="19">
        <v>20180203</v>
      </c>
      <c r="AB491" s="36" t="s">
        <v>127</v>
      </c>
      <c r="AC491" s="19" t="s">
        <v>60</v>
      </c>
      <c r="AD491" s="656" t="s">
        <v>60</v>
      </c>
      <c r="AE491" s="689" t="s">
        <v>1250</v>
      </c>
      <c r="AF491" s="681">
        <v>3</v>
      </c>
      <c r="AG491" s="169">
        <v>1</v>
      </c>
      <c r="AH491" s="396" t="s">
        <v>1224</v>
      </c>
      <c r="AI491" s="396"/>
    </row>
    <row r="492" spans="1:35" s="44" customFormat="1" ht="12" customHeight="1" x14ac:dyDescent="0.2">
      <c r="A492" s="28" t="s">
        <v>50</v>
      </c>
      <c r="B492" s="19">
        <v>20180202</v>
      </c>
      <c r="C492" s="133" t="s">
        <v>67</v>
      </c>
      <c r="D492" s="134">
        <v>12</v>
      </c>
      <c r="E492" s="133">
        <v>11</v>
      </c>
      <c r="F492" s="135">
        <v>43133.5</v>
      </c>
      <c r="G492" s="135">
        <v>43134.59375</v>
      </c>
      <c r="H492" s="136" t="s">
        <v>10</v>
      </c>
      <c r="I492" s="134">
        <v>200</v>
      </c>
      <c r="J492" s="22">
        <v>5</v>
      </c>
      <c r="K492" s="18">
        <v>6</v>
      </c>
      <c r="L492" s="18">
        <v>1</v>
      </c>
      <c r="M492" s="18">
        <v>0</v>
      </c>
      <c r="N492" s="24">
        <v>1</v>
      </c>
      <c r="O492" s="22" t="s">
        <v>47</v>
      </c>
      <c r="P492" s="20">
        <f>Cal_012618_12mm!$Q$3</f>
        <v>1.9020155646116339</v>
      </c>
      <c r="Q492" s="20">
        <f>Cal_012618_12mm!$R$3</f>
        <v>0.48423689193917907</v>
      </c>
      <c r="R492" s="21">
        <v>152.80000000000001</v>
      </c>
      <c r="S492" s="21">
        <v>92.57</v>
      </c>
      <c r="T492" s="18">
        <f t="shared" si="73"/>
        <v>1.1219999999999999</v>
      </c>
      <c r="U492" s="78">
        <f t="shared" si="68"/>
        <v>151.678</v>
      </c>
      <c r="V492" s="78">
        <f t="shared" si="69"/>
        <v>91.447999999999993</v>
      </c>
      <c r="W492" s="438">
        <f t="shared" si="70"/>
        <v>1.844981544873278</v>
      </c>
      <c r="X492" s="438">
        <f t="shared" si="71"/>
        <v>0.68179831380068823</v>
      </c>
      <c r="Y492" s="18">
        <v>20180126</v>
      </c>
      <c r="Z492" s="36" t="s">
        <v>1247</v>
      </c>
      <c r="AA492" s="19">
        <v>20180203</v>
      </c>
      <c r="AB492" s="36" t="s">
        <v>127</v>
      </c>
      <c r="AC492" s="19" t="s">
        <v>60</v>
      </c>
      <c r="AD492" s="656" t="s">
        <v>60</v>
      </c>
      <c r="AE492" s="689" t="s">
        <v>1250</v>
      </c>
      <c r="AF492" s="682">
        <v>3</v>
      </c>
      <c r="AG492" s="170">
        <v>1</v>
      </c>
      <c r="AH492" s="398" t="s">
        <v>1225</v>
      </c>
      <c r="AI492" s="396"/>
    </row>
    <row r="493" spans="1:35" s="44" customFormat="1" x14ac:dyDescent="0.2">
      <c r="A493" s="28" t="s">
        <v>50</v>
      </c>
      <c r="B493" s="19">
        <v>20180202</v>
      </c>
      <c r="C493" s="133" t="s">
        <v>67</v>
      </c>
      <c r="D493" s="134">
        <v>12</v>
      </c>
      <c r="E493" s="133">
        <v>11</v>
      </c>
      <c r="F493" s="135">
        <v>43133.5</v>
      </c>
      <c r="G493" s="135">
        <v>43134.59375</v>
      </c>
      <c r="H493" s="30" t="s">
        <v>10</v>
      </c>
      <c r="I493" s="134">
        <v>288</v>
      </c>
      <c r="J493" s="10">
        <v>10</v>
      </c>
      <c r="K493" s="18">
        <v>6</v>
      </c>
      <c r="L493" s="18">
        <v>1</v>
      </c>
      <c r="M493" s="18">
        <v>0</v>
      </c>
      <c r="N493" s="24">
        <v>1</v>
      </c>
      <c r="O493" s="22" t="s">
        <v>47</v>
      </c>
      <c r="P493" s="20">
        <f>Cal_012618_12mm!$Q$3</f>
        <v>1.9020155646116339</v>
      </c>
      <c r="Q493" s="20">
        <f>Cal_012618_12mm!$R$3</f>
        <v>0.48423689193917907</v>
      </c>
      <c r="R493" s="21">
        <v>67.39</v>
      </c>
      <c r="S493" s="21">
        <v>42.09</v>
      </c>
      <c r="T493" s="18">
        <f t="shared" si="73"/>
        <v>1.1219999999999999</v>
      </c>
      <c r="U493" s="78">
        <f t="shared" si="68"/>
        <v>66.268000000000001</v>
      </c>
      <c r="V493" s="78">
        <f t="shared" si="69"/>
        <v>40.968000000000004</v>
      </c>
      <c r="W493" s="438">
        <f t="shared" si="70"/>
        <v>0.53819194344473409</v>
      </c>
      <c r="X493" s="438">
        <f t="shared" si="71"/>
        <v>0.24790383753762057</v>
      </c>
      <c r="Y493" s="18">
        <v>20180126</v>
      </c>
      <c r="Z493" s="36" t="s">
        <v>1247</v>
      </c>
      <c r="AA493" s="19">
        <v>20180203</v>
      </c>
      <c r="AB493" s="36" t="s">
        <v>127</v>
      </c>
      <c r="AC493" s="19" t="s">
        <v>60</v>
      </c>
      <c r="AD493" s="656" t="s">
        <v>60</v>
      </c>
      <c r="AE493" s="689" t="s">
        <v>1250</v>
      </c>
      <c r="AF493" s="681">
        <v>3</v>
      </c>
      <c r="AG493" s="169">
        <v>1</v>
      </c>
      <c r="AH493" s="398" t="s">
        <v>722</v>
      </c>
      <c r="AI493" s="396"/>
    </row>
    <row r="494" spans="1:35" s="44" customFormat="1" x14ac:dyDescent="0.2">
      <c r="A494" s="28" t="s">
        <v>50</v>
      </c>
      <c r="B494" s="19">
        <v>20180202</v>
      </c>
      <c r="C494" s="133" t="s">
        <v>67</v>
      </c>
      <c r="D494" s="134">
        <v>12</v>
      </c>
      <c r="E494" s="133">
        <v>11</v>
      </c>
      <c r="F494" s="135">
        <v>43133.5</v>
      </c>
      <c r="G494" s="135">
        <v>43134.59375</v>
      </c>
      <c r="H494" s="30" t="s">
        <v>11</v>
      </c>
      <c r="I494" s="134">
        <v>288</v>
      </c>
      <c r="J494" s="10">
        <v>10</v>
      </c>
      <c r="K494" s="18">
        <v>6</v>
      </c>
      <c r="L494" s="18">
        <v>1</v>
      </c>
      <c r="M494" s="18">
        <v>0</v>
      </c>
      <c r="N494" s="24">
        <v>1</v>
      </c>
      <c r="O494" s="22" t="s">
        <v>47</v>
      </c>
      <c r="P494" s="20">
        <f>Cal_012618_12mm!$Q$3</f>
        <v>1.9020155646116339</v>
      </c>
      <c r="Q494" s="20">
        <f>Cal_012618_12mm!$R$3</f>
        <v>0.48423689193917907</v>
      </c>
      <c r="R494" s="21">
        <v>134.6</v>
      </c>
      <c r="S494" s="21">
        <v>77.680000000000007</v>
      </c>
      <c r="T494" s="18">
        <f t="shared" si="73"/>
        <v>1.1219999999999999</v>
      </c>
      <c r="U494" s="78">
        <f t="shared" si="68"/>
        <v>133.47800000000001</v>
      </c>
      <c r="V494" s="78">
        <f t="shared" si="69"/>
        <v>76.558000000000007</v>
      </c>
      <c r="W494" s="438">
        <f t="shared" si="70"/>
        <v>1.2108255107064929</v>
      </c>
      <c r="X494" s="438">
        <f t="shared" si="71"/>
        <v>0.25817275136261209</v>
      </c>
      <c r="Y494" s="18">
        <v>20180126</v>
      </c>
      <c r="Z494" s="36" t="s">
        <v>1247</v>
      </c>
      <c r="AA494" s="19">
        <v>20180203</v>
      </c>
      <c r="AB494" s="36" t="s">
        <v>127</v>
      </c>
      <c r="AC494" s="19" t="s">
        <v>60</v>
      </c>
      <c r="AD494" s="656" t="s">
        <v>60</v>
      </c>
      <c r="AE494" s="689" t="s">
        <v>1250</v>
      </c>
      <c r="AF494" s="681">
        <v>4</v>
      </c>
      <c r="AG494" s="169">
        <v>1</v>
      </c>
      <c r="AH494" s="398" t="s">
        <v>723</v>
      </c>
      <c r="AI494" s="396"/>
    </row>
    <row r="495" spans="1:35" s="44" customFormat="1" x14ac:dyDescent="0.2">
      <c r="A495" s="28" t="s">
        <v>50</v>
      </c>
      <c r="B495" s="19">
        <v>20180202</v>
      </c>
      <c r="C495" s="133" t="s">
        <v>67</v>
      </c>
      <c r="D495" s="134">
        <v>12</v>
      </c>
      <c r="E495" s="133">
        <v>14</v>
      </c>
      <c r="F495" s="135">
        <v>43133.5</v>
      </c>
      <c r="G495" s="135">
        <v>43134.59375</v>
      </c>
      <c r="H495" s="136" t="s">
        <v>10</v>
      </c>
      <c r="I495" s="134">
        <v>282</v>
      </c>
      <c r="J495" s="134">
        <v>0</v>
      </c>
      <c r="K495" s="18">
        <v>6</v>
      </c>
      <c r="L495" s="18">
        <v>1</v>
      </c>
      <c r="M495" s="18">
        <v>0</v>
      </c>
      <c r="N495" s="24">
        <v>1</v>
      </c>
      <c r="O495" s="22" t="s">
        <v>47</v>
      </c>
      <c r="P495" s="20">
        <f>Cal_012618_12mm!$Q$3</f>
        <v>1.9020155646116339</v>
      </c>
      <c r="Q495" s="20">
        <f>Cal_012618_12mm!$R$3</f>
        <v>0.48423689193917907</v>
      </c>
      <c r="R495" s="21">
        <v>148.9</v>
      </c>
      <c r="S495" s="21">
        <v>89.29</v>
      </c>
      <c r="T495" s="18">
        <f t="shared" si="73"/>
        <v>1.1219999999999999</v>
      </c>
      <c r="U495" s="78">
        <f t="shared" si="68"/>
        <v>147.77800000000002</v>
      </c>
      <c r="V495" s="78">
        <f t="shared" si="69"/>
        <v>88.168000000000006</v>
      </c>
      <c r="W495" s="438">
        <f t="shared" si="70"/>
        <v>1.2950280413249931</v>
      </c>
      <c r="X495" s="438">
        <f t="shared" si="71"/>
        <v>0.43273854725649841</v>
      </c>
      <c r="Y495" s="18">
        <v>20180126</v>
      </c>
      <c r="Z495" s="36" t="s">
        <v>1247</v>
      </c>
      <c r="AA495" s="19">
        <v>20180203</v>
      </c>
      <c r="AB495" s="36" t="s">
        <v>127</v>
      </c>
      <c r="AC495" s="19" t="s">
        <v>60</v>
      </c>
      <c r="AD495" s="656" t="s">
        <v>60</v>
      </c>
      <c r="AE495" s="689" t="s">
        <v>1250</v>
      </c>
      <c r="AF495" s="681">
        <v>3</v>
      </c>
      <c r="AG495" s="169">
        <v>1</v>
      </c>
      <c r="AH495" s="398" t="s">
        <v>725</v>
      </c>
      <c r="AI495" s="396"/>
    </row>
    <row r="496" spans="1:35" s="44" customFormat="1" x14ac:dyDescent="0.2">
      <c r="A496" s="28" t="s">
        <v>50</v>
      </c>
      <c r="B496" s="19">
        <v>20180202</v>
      </c>
      <c r="C496" s="133" t="s">
        <v>67</v>
      </c>
      <c r="D496" s="134">
        <v>12</v>
      </c>
      <c r="E496" s="133">
        <v>14</v>
      </c>
      <c r="F496" s="135">
        <v>43133.5</v>
      </c>
      <c r="G496" s="135">
        <v>43134.59375</v>
      </c>
      <c r="H496" s="136" t="s">
        <v>11</v>
      </c>
      <c r="I496" s="134">
        <v>282</v>
      </c>
      <c r="J496" s="134">
        <v>0</v>
      </c>
      <c r="K496" s="18">
        <v>6</v>
      </c>
      <c r="L496" s="18">
        <v>1</v>
      </c>
      <c r="M496" s="18">
        <v>0</v>
      </c>
      <c r="N496" s="24">
        <v>1</v>
      </c>
      <c r="O496" s="22" t="s">
        <v>47</v>
      </c>
      <c r="P496" s="20">
        <f>Cal_012618_12mm!$Q$3</f>
        <v>1.9020155646116339</v>
      </c>
      <c r="Q496" s="20">
        <f>Cal_012618_12mm!$R$3</f>
        <v>0.48423689193917907</v>
      </c>
      <c r="R496" s="21">
        <v>217.3</v>
      </c>
      <c r="S496" s="21">
        <v>124.7</v>
      </c>
      <c r="T496" s="18">
        <f t="shared" si="73"/>
        <v>1.1219999999999999</v>
      </c>
      <c r="U496" s="78">
        <f t="shared" si="68"/>
        <v>216.178</v>
      </c>
      <c r="V496" s="78">
        <f t="shared" si="69"/>
        <v>123.578</v>
      </c>
      <c r="W496" s="438">
        <f t="shared" si="70"/>
        <v>2.0117362292684842</v>
      </c>
      <c r="X496" s="438">
        <f t="shared" si="71"/>
        <v>0.40993534640209445</v>
      </c>
      <c r="Y496" s="18">
        <v>20180126</v>
      </c>
      <c r="Z496" s="36" t="s">
        <v>1247</v>
      </c>
      <c r="AA496" s="19">
        <v>20180203</v>
      </c>
      <c r="AB496" s="36" t="s">
        <v>127</v>
      </c>
      <c r="AC496" s="19" t="s">
        <v>60</v>
      </c>
      <c r="AD496" s="656" t="s">
        <v>60</v>
      </c>
      <c r="AE496" s="689" t="s">
        <v>1250</v>
      </c>
      <c r="AF496" s="681">
        <v>3</v>
      </c>
      <c r="AG496" s="169">
        <v>1</v>
      </c>
      <c r="AH496" s="398" t="s">
        <v>725</v>
      </c>
      <c r="AI496" s="396"/>
    </row>
    <row r="497" spans="1:35" s="44" customFormat="1" x14ac:dyDescent="0.2">
      <c r="A497" s="28" t="s">
        <v>50</v>
      </c>
      <c r="B497" s="19">
        <v>20180202</v>
      </c>
      <c r="C497" s="133" t="s">
        <v>67</v>
      </c>
      <c r="D497" s="134">
        <v>12</v>
      </c>
      <c r="E497" s="133">
        <v>18</v>
      </c>
      <c r="F497" s="135">
        <v>43133.5</v>
      </c>
      <c r="G497" s="135">
        <v>43134.59375</v>
      </c>
      <c r="H497" s="136" t="s">
        <v>10</v>
      </c>
      <c r="I497" s="134">
        <v>283</v>
      </c>
      <c r="J497" s="134">
        <v>0</v>
      </c>
      <c r="K497" s="18">
        <v>6</v>
      </c>
      <c r="L497" s="18">
        <v>1</v>
      </c>
      <c r="M497" s="18">
        <v>0</v>
      </c>
      <c r="N497" s="24">
        <v>1</v>
      </c>
      <c r="O497" s="22" t="s">
        <v>47</v>
      </c>
      <c r="P497" s="20">
        <f>Cal_012618_12mm!$Q$3</f>
        <v>1.9020155646116339</v>
      </c>
      <c r="Q497" s="20">
        <f>Cal_012618_12mm!$R$3</f>
        <v>0.48423689193917907</v>
      </c>
      <c r="R497" s="21">
        <v>235.4</v>
      </c>
      <c r="S497" s="21">
        <v>137.1</v>
      </c>
      <c r="T497" s="18">
        <f t="shared" si="73"/>
        <v>1.1219999999999999</v>
      </c>
      <c r="U497" s="78">
        <f t="shared" si="68"/>
        <v>234.27800000000002</v>
      </c>
      <c r="V497" s="78">
        <f t="shared" si="69"/>
        <v>135.97800000000001</v>
      </c>
      <c r="W497" s="438">
        <f t="shared" si="70"/>
        <v>2.1280226254134562</v>
      </c>
      <c r="X497" s="438">
        <f t="shared" si="71"/>
        <v>0.5272272918406341</v>
      </c>
      <c r="Y497" s="18">
        <v>20180126</v>
      </c>
      <c r="Z497" s="36" t="s">
        <v>1247</v>
      </c>
      <c r="AA497" s="19">
        <v>20180203</v>
      </c>
      <c r="AB497" s="36" t="s">
        <v>127</v>
      </c>
      <c r="AC497" s="19" t="s">
        <v>60</v>
      </c>
      <c r="AD497" s="656" t="s">
        <v>60</v>
      </c>
      <c r="AE497" s="689" t="s">
        <v>1250</v>
      </c>
      <c r="AF497" s="681">
        <v>1</v>
      </c>
      <c r="AG497" s="169" t="s">
        <v>1634</v>
      </c>
      <c r="AH497" s="396"/>
      <c r="AI497" s="396"/>
    </row>
    <row r="498" spans="1:35" s="44" customFormat="1" x14ac:dyDescent="0.2">
      <c r="A498" s="28" t="s">
        <v>50</v>
      </c>
      <c r="B498" s="19">
        <v>20180202</v>
      </c>
      <c r="C498" s="133" t="s">
        <v>67</v>
      </c>
      <c r="D498" s="134">
        <v>12</v>
      </c>
      <c r="E498" s="133">
        <v>18</v>
      </c>
      <c r="F498" s="135">
        <v>43133.5</v>
      </c>
      <c r="G498" s="135">
        <v>43134.59375</v>
      </c>
      <c r="H498" s="136" t="s">
        <v>11</v>
      </c>
      <c r="I498" s="134">
        <v>282</v>
      </c>
      <c r="J498" s="134">
        <v>0</v>
      </c>
      <c r="K498" s="18">
        <v>6</v>
      </c>
      <c r="L498" s="18">
        <v>1</v>
      </c>
      <c r="M498" s="18">
        <v>0</v>
      </c>
      <c r="N498" s="24">
        <v>1</v>
      </c>
      <c r="O498" s="22" t="s">
        <v>47</v>
      </c>
      <c r="P498" s="20">
        <f>Cal_012618_12mm!$Q$3</f>
        <v>1.9020155646116339</v>
      </c>
      <c r="Q498" s="20">
        <f>Cal_012618_12mm!$R$3</f>
        <v>0.48423689193917907</v>
      </c>
      <c r="R498" s="21">
        <v>226.2</v>
      </c>
      <c r="S498" s="21">
        <v>132</v>
      </c>
      <c r="T498" s="18">
        <f t="shared" si="73"/>
        <v>1.1219999999999999</v>
      </c>
      <c r="U498" s="78">
        <f t="shared" si="68"/>
        <v>225.07799999999997</v>
      </c>
      <c r="V498" s="78">
        <f t="shared" si="69"/>
        <v>130.87799999999999</v>
      </c>
      <c r="W498" s="438">
        <f t="shared" si="70"/>
        <v>2.046496250508544</v>
      </c>
      <c r="X498" s="438">
        <f t="shared" si="71"/>
        <v>0.51822831600502517</v>
      </c>
      <c r="Y498" s="18">
        <v>20180126</v>
      </c>
      <c r="Z498" s="36" t="s">
        <v>1247</v>
      </c>
      <c r="AA498" s="19">
        <v>20180203</v>
      </c>
      <c r="AB498" s="36" t="s">
        <v>127</v>
      </c>
      <c r="AC498" s="19" t="s">
        <v>60</v>
      </c>
      <c r="AD498" s="656" t="s">
        <v>60</v>
      </c>
      <c r="AE498" s="689" t="s">
        <v>1250</v>
      </c>
      <c r="AF498" s="681">
        <v>1</v>
      </c>
      <c r="AG498" s="169" t="s">
        <v>1634</v>
      </c>
      <c r="AH498" s="396"/>
      <c r="AI498" s="396"/>
    </row>
    <row r="499" spans="1:35" s="44" customFormat="1" x14ac:dyDescent="0.2">
      <c r="A499" s="28" t="s">
        <v>50</v>
      </c>
      <c r="B499" s="19">
        <v>20180202</v>
      </c>
      <c r="C499" s="133" t="s">
        <v>67</v>
      </c>
      <c r="D499" s="134">
        <v>12</v>
      </c>
      <c r="E499" s="133">
        <v>18</v>
      </c>
      <c r="F499" s="135">
        <v>43133.5</v>
      </c>
      <c r="G499" s="135">
        <v>43134.59375</v>
      </c>
      <c r="H499" s="30" t="s">
        <v>10</v>
      </c>
      <c r="I499" s="134">
        <v>283</v>
      </c>
      <c r="J499" s="10">
        <v>10</v>
      </c>
      <c r="K499" s="18">
        <v>6</v>
      </c>
      <c r="L499" s="18">
        <v>1</v>
      </c>
      <c r="M499" s="18">
        <v>0</v>
      </c>
      <c r="N499" s="24">
        <v>1</v>
      </c>
      <c r="O499" s="22" t="s">
        <v>47</v>
      </c>
      <c r="P499" s="20">
        <f>Cal_012618_12mm!$Q$3</f>
        <v>1.9020155646116339</v>
      </c>
      <c r="Q499" s="20">
        <f>Cal_012618_12mm!$R$3</f>
        <v>0.48423689193917907</v>
      </c>
      <c r="R499" s="21">
        <v>68.63</v>
      </c>
      <c r="S499" s="21">
        <v>43.02</v>
      </c>
      <c r="T499" s="18">
        <f t="shared" si="73"/>
        <v>1.1219999999999999</v>
      </c>
      <c r="U499" s="78">
        <f t="shared" si="68"/>
        <v>67.507999999999996</v>
      </c>
      <c r="V499" s="78">
        <f t="shared" si="69"/>
        <v>41.898000000000003</v>
      </c>
      <c r="W499" s="438">
        <f t="shared" si="70"/>
        <v>0.55441159142256957</v>
      </c>
      <c r="X499" s="438">
        <f t="shared" si="71"/>
        <v>0.2637329689703754</v>
      </c>
      <c r="Y499" s="18">
        <v>20180126</v>
      </c>
      <c r="Z499" s="36" t="s">
        <v>1247</v>
      </c>
      <c r="AA499" s="19">
        <v>20180203</v>
      </c>
      <c r="AB499" s="36" t="s">
        <v>127</v>
      </c>
      <c r="AC499" s="19" t="s">
        <v>60</v>
      </c>
      <c r="AD499" s="656" t="s">
        <v>60</v>
      </c>
      <c r="AE499" s="689" t="s">
        <v>1250</v>
      </c>
      <c r="AF499" s="681">
        <v>3</v>
      </c>
      <c r="AG499" s="169">
        <v>1</v>
      </c>
      <c r="AH499" s="398" t="s">
        <v>724</v>
      </c>
      <c r="AI499" s="396"/>
    </row>
    <row r="500" spans="1:35" s="44" customFormat="1" x14ac:dyDescent="0.2">
      <c r="A500" s="28" t="s">
        <v>50</v>
      </c>
      <c r="B500" s="19">
        <v>20180202</v>
      </c>
      <c r="C500" s="133" t="s">
        <v>67</v>
      </c>
      <c r="D500" s="134">
        <v>12</v>
      </c>
      <c r="E500" s="133">
        <v>18</v>
      </c>
      <c r="F500" s="135">
        <v>43133.5</v>
      </c>
      <c r="G500" s="135">
        <v>43134.59375</v>
      </c>
      <c r="H500" s="30" t="s">
        <v>11</v>
      </c>
      <c r="I500" s="134">
        <v>282</v>
      </c>
      <c r="J500" s="10">
        <v>10</v>
      </c>
      <c r="K500" s="18">
        <v>6</v>
      </c>
      <c r="L500" s="18">
        <v>1</v>
      </c>
      <c r="M500" s="18">
        <v>0</v>
      </c>
      <c r="N500" s="24">
        <v>1</v>
      </c>
      <c r="O500" s="22" t="s">
        <v>47</v>
      </c>
      <c r="P500" s="20">
        <f>Cal_012618_12mm!$Q$3</f>
        <v>1.9020155646116339</v>
      </c>
      <c r="Q500" s="20">
        <f>Cal_012618_12mm!$R$3</f>
        <v>0.48423689193917907</v>
      </c>
      <c r="R500" s="21">
        <v>45.44</v>
      </c>
      <c r="S500" s="21">
        <v>29.12</v>
      </c>
      <c r="T500" s="18">
        <f t="shared" si="73"/>
        <v>1.1219999999999999</v>
      </c>
      <c r="U500" s="78">
        <f t="shared" si="68"/>
        <v>44.317999999999998</v>
      </c>
      <c r="V500" s="78">
        <f t="shared" si="69"/>
        <v>27.998000000000001</v>
      </c>
      <c r="W500" s="438">
        <f t="shared" si="70"/>
        <v>0.35455221664861397</v>
      </c>
      <c r="X500" s="438">
        <f t="shared" si="71"/>
        <v>0.19410499398454764</v>
      </c>
      <c r="Y500" s="18">
        <v>20180126</v>
      </c>
      <c r="Z500" s="36" t="s">
        <v>1247</v>
      </c>
      <c r="AA500" s="19">
        <v>20180203</v>
      </c>
      <c r="AB500" s="36" t="s">
        <v>127</v>
      </c>
      <c r="AC500" s="19" t="s">
        <v>60</v>
      </c>
      <c r="AD500" s="656" t="s">
        <v>60</v>
      </c>
      <c r="AE500" s="689" t="s">
        <v>1250</v>
      </c>
      <c r="AF500" s="681">
        <v>3</v>
      </c>
      <c r="AG500" s="169">
        <v>1</v>
      </c>
      <c r="AH500" s="398" t="s">
        <v>724</v>
      </c>
      <c r="AI500" s="396"/>
    </row>
    <row r="501" spans="1:35" s="44" customFormat="1" x14ac:dyDescent="0.2">
      <c r="A501" s="14" t="s">
        <v>50</v>
      </c>
      <c r="B501" s="14">
        <v>20180202</v>
      </c>
      <c r="C501" s="133" t="s">
        <v>68</v>
      </c>
      <c r="D501" s="133">
        <v>14</v>
      </c>
      <c r="E501" s="133">
        <v>1</v>
      </c>
      <c r="F501" s="132">
        <v>43133.729166666664</v>
      </c>
      <c r="G501" s="132">
        <v>43134.770833333336</v>
      </c>
      <c r="H501" s="137" t="s">
        <v>10</v>
      </c>
      <c r="I501" s="133">
        <v>535</v>
      </c>
      <c r="J501" s="9">
        <v>0</v>
      </c>
      <c r="K501" s="9">
        <v>6</v>
      </c>
      <c r="L501" s="9">
        <v>1</v>
      </c>
      <c r="M501" s="9">
        <v>0</v>
      </c>
      <c r="N501" s="30">
        <v>1</v>
      </c>
      <c r="O501" s="9" t="s">
        <v>47</v>
      </c>
      <c r="P501" s="17">
        <f>Cal_012618_12mm!$Q$3</f>
        <v>1.9020155646116339</v>
      </c>
      <c r="Q501" s="17">
        <f>Cal_012618_12mm!$R$3</f>
        <v>0.48423689193917907</v>
      </c>
      <c r="R501" s="15">
        <v>69.849999999999994</v>
      </c>
      <c r="S501" s="15">
        <v>48.89</v>
      </c>
      <c r="T501" s="16">
        <f t="shared" ref="T501:T511" si="74">AVERAGE(1.173,1.036,1.009)</f>
        <v>1.0726666666666667</v>
      </c>
      <c r="U501" s="78">
        <f t="shared" si="68"/>
        <v>68.777333333333331</v>
      </c>
      <c r="V501" s="78">
        <f t="shared" si="69"/>
        <v>47.817333333333337</v>
      </c>
      <c r="W501" s="438">
        <f t="shared" si="70"/>
        <v>0.24001957096267357</v>
      </c>
      <c r="X501" s="438">
        <f t="shared" si="71"/>
        <v>0.25389832390006628</v>
      </c>
      <c r="Y501" s="12">
        <v>20180126</v>
      </c>
      <c r="Z501" s="36" t="s">
        <v>1247</v>
      </c>
      <c r="AA501" s="14">
        <v>20180203</v>
      </c>
      <c r="AB501" s="36" t="s">
        <v>127</v>
      </c>
      <c r="AC501" s="14" t="s">
        <v>57</v>
      </c>
      <c r="AD501" s="657" t="s">
        <v>60</v>
      </c>
      <c r="AE501" s="689" t="s">
        <v>1250</v>
      </c>
      <c r="AF501" s="671">
        <v>1</v>
      </c>
      <c r="AG501" s="169">
        <v>1</v>
      </c>
      <c r="AH501" s="426" t="s">
        <v>726</v>
      </c>
      <c r="AI501" s="395"/>
    </row>
    <row r="502" spans="1:35" s="44" customFormat="1" x14ac:dyDescent="0.2">
      <c r="A502" s="14" t="s">
        <v>50</v>
      </c>
      <c r="B502" s="14">
        <v>20180202</v>
      </c>
      <c r="C502" s="133" t="s">
        <v>68</v>
      </c>
      <c r="D502" s="133">
        <v>14</v>
      </c>
      <c r="E502" s="133">
        <v>1</v>
      </c>
      <c r="F502" s="132">
        <v>43133.729166666664</v>
      </c>
      <c r="G502" s="132">
        <v>43134.770833333336</v>
      </c>
      <c r="H502" s="137" t="s">
        <v>11</v>
      </c>
      <c r="I502" s="133">
        <v>540</v>
      </c>
      <c r="J502" s="9">
        <v>0</v>
      </c>
      <c r="K502" s="9">
        <v>6</v>
      </c>
      <c r="L502" s="9">
        <v>1</v>
      </c>
      <c r="M502" s="9">
        <v>0</v>
      </c>
      <c r="N502" s="30">
        <v>1</v>
      </c>
      <c r="O502" s="9" t="s">
        <v>47</v>
      </c>
      <c r="P502" s="17">
        <f>Cal_012618_12mm!$Q$3</f>
        <v>1.9020155646116339</v>
      </c>
      <c r="Q502" s="17">
        <f>Cal_012618_12mm!$R$3</f>
        <v>0.48423689193917907</v>
      </c>
      <c r="R502" s="15">
        <v>83.39</v>
      </c>
      <c r="S502" s="15">
        <v>56.26</v>
      </c>
      <c r="T502" s="16">
        <f t="shared" si="74"/>
        <v>1.0726666666666667</v>
      </c>
      <c r="U502" s="78">
        <f t="shared" si="68"/>
        <v>82.317333333333337</v>
      </c>
      <c r="V502" s="78">
        <f t="shared" si="69"/>
        <v>55.187333333333328</v>
      </c>
      <c r="W502" s="438">
        <f t="shared" si="70"/>
        <v>0.30779757419036929</v>
      </c>
      <c r="X502" s="438">
        <f t="shared" si="71"/>
        <v>0.25696881124216581</v>
      </c>
      <c r="Y502" s="12">
        <v>20180126</v>
      </c>
      <c r="Z502" s="36" t="s">
        <v>1247</v>
      </c>
      <c r="AA502" s="14">
        <v>20180203</v>
      </c>
      <c r="AB502" s="36" t="s">
        <v>127</v>
      </c>
      <c r="AC502" s="14" t="s">
        <v>57</v>
      </c>
      <c r="AD502" s="657" t="s">
        <v>60</v>
      </c>
      <c r="AE502" s="689" t="s">
        <v>1250</v>
      </c>
      <c r="AF502" s="671">
        <v>1</v>
      </c>
      <c r="AG502" s="169">
        <v>1</v>
      </c>
      <c r="AH502" s="426" t="s">
        <v>726</v>
      </c>
      <c r="AI502" s="395"/>
    </row>
    <row r="503" spans="1:35" s="44" customFormat="1" x14ac:dyDescent="0.2">
      <c r="A503" s="14" t="s">
        <v>50</v>
      </c>
      <c r="B503" s="14">
        <v>20180202</v>
      </c>
      <c r="C503" s="133" t="s">
        <v>68</v>
      </c>
      <c r="D503" s="133">
        <v>14</v>
      </c>
      <c r="E503" s="133">
        <v>5</v>
      </c>
      <c r="F503" s="132">
        <v>43133.729166666664</v>
      </c>
      <c r="G503" s="132">
        <v>43134.770833333336</v>
      </c>
      <c r="H503" s="137" t="s">
        <v>10</v>
      </c>
      <c r="I503" s="133">
        <v>540</v>
      </c>
      <c r="J503" s="9">
        <v>0</v>
      </c>
      <c r="K503" s="9">
        <v>6</v>
      </c>
      <c r="L503" s="9">
        <v>1</v>
      </c>
      <c r="M503" s="9">
        <v>0</v>
      </c>
      <c r="N503" s="30">
        <v>1</v>
      </c>
      <c r="O503" s="9" t="s">
        <v>47</v>
      </c>
      <c r="P503" s="17">
        <f>Cal_012618_12mm!$Q$3</f>
        <v>1.9020155646116339</v>
      </c>
      <c r="Q503" s="17">
        <f>Cal_012618_12mm!$R$3</f>
        <v>0.48423689193917907</v>
      </c>
      <c r="R503" s="15">
        <v>54.51</v>
      </c>
      <c r="S503" s="15">
        <v>36.31</v>
      </c>
      <c r="T503" s="16">
        <f t="shared" si="74"/>
        <v>1.0726666666666667</v>
      </c>
      <c r="U503" s="78">
        <f t="shared" si="68"/>
        <v>53.437333333333328</v>
      </c>
      <c r="V503" s="78">
        <f t="shared" si="69"/>
        <v>35.237333333333339</v>
      </c>
      <c r="W503" s="438">
        <f t="shared" si="70"/>
        <v>0.20648418172741304</v>
      </c>
      <c r="X503" s="438">
        <f t="shared" si="71"/>
        <v>0.15412141700203072</v>
      </c>
      <c r="Y503" s="12">
        <v>20180126</v>
      </c>
      <c r="Z503" s="36" t="s">
        <v>1247</v>
      </c>
      <c r="AA503" s="14">
        <v>20180203</v>
      </c>
      <c r="AB503" s="36" t="s">
        <v>127</v>
      </c>
      <c r="AC503" s="14" t="s">
        <v>57</v>
      </c>
      <c r="AD503" s="657" t="s">
        <v>60</v>
      </c>
      <c r="AE503" s="689" t="s">
        <v>1250</v>
      </c>
      <c r="AF503" s="671">
        <v>1</v>
      </c>
      <c r="AG503" s="169">
        <v>1</v>
      </c>
      <c r="AH503" s="426" t="s">
        <v>726</v>
      </c>
      <c r="AI503" s="395"/>
    </row>
    <row r="504" spans="1:35" s="44" customFormat="1" x14ac:dyDescent="0.2">
      <c r="A504" s="14" t="s">
        <v>50</v>
      </c>
      <c r="B504" s="14">
        <v>20180202</v>
      </c>
      <c r="C504" s="133" t="s">
        <v>68</v>
      </c>
      <c r="D504" s="133">
        <v>14</v>
      </c>
      <c r="E504" s="133">
        <v>5</v>
      </c>
      <c r="F504" s="132">
        <v>43133.729166666664</v>
      </c>
      <c r="G504" s="132">
        <v>43134.770833333336</v>
      </c>
      <c r="H504" s="137" t="s">
        <v>11</v>
      </c>
      <c r="I504" s="133">
        <v>535</v>
      </c>
      <c r="J504" s="9">
        <v>0</v>
      </c>
      <c r="K504" s="9">
        <v>6</v>
      </c>
      <c r="L504" s="9">
        <v>1</v>
      </c>
      <c r="M504" s="9">
        <v>0</v>
      </c>
      <c r="N504" s="30">
        <v>1</v>
      </c>
      <c r="O504" s="9" t="s">
        <v>47</v>
      </c>
      <c r="P504" s="17">
        <f>Cal_012618_12mm!$Q$3</f>
        <v>1.9020155646116339</v>
      </c>
      <c r="Q504" s="17">
        <f>Cal_012618_12mm!$R$3</f>
        <v>0.48423689193917907</v>
      </c>
      <c r="R504" s="15">
        <v>44.49</v>
      </c>
      <c r="S504" s="15">
        <v>30.33</v>
      </c>
      <c r="T504" s="16">
        <f t="shared" si="74"/>
        <v>1.0726666666666667</v>
      </c>
      <c r="U504" s="78">
        <f t="shared" si="68"/>
        <v>43.417333333333332</v>
      </c>
      <c r="V504" s="78">
        <f t="shared" si="69"/>
        <v>29.257333333333332</v>
      </c>
      <c r="W504" s="438">
        <f t="shared" si="70"/>
        <v>0.16215062618470702</v>
      </c>
      <c r="X504" s="438">
        <f t="shared" si="71"/>
        <v>0.14005611521933337</v>
      </c>
      <c r="Y504" s="12">
        <v>20180126</v>
      </c>
      <c r="Z504" s="36" t="s">
        <v>1247</v>
      </c>
      <c r="AA504" s="14">
        <v>20180203</v>
      </c>
      <c r="AB504" s="36" t="s">
        <v>127</v>
      </c>
      <c r="AC504" s="14" t="s">
        <v>57</v>
      </c>
      <c r="AD504" s="657" t="s">
        <v>60</v>
      </c>
      <c r="AE504" s="689" t="s">
        <v>1250</v>
      </c>
      <c r="AF504" s="671">
        <v>1</v>
      </c>
      <c r="AG504" s="169">
        <v>1</v>
      </c>
      <c r="AH504" s="426" t="s">
        <v>726</v>
      </c>
      <c r="AI504" s="395"/>
    </row>
    <row r="505" spans="1:35" s="44" customFormat="1" x14ac:dyDescent="0.2">
      <c r="A505" s="14" t="s">
        <v>50</v>
      </c>
      <c r="B505" s="14">
        <v>20180202</v>
      </c>
      <c r="C505" s="133" t="s">
        <v>68</v>
      </c>
      <c r="D505" s="133">
        <v>14</v>
      </c>
      <c r="E505" s="133">
        <v>9</v>
      </c>
      <c r="F505" s="132">
        <v>43133.729166666664</v>
      </c>
      <c r="G505" s="132">
        <v>43134.770833333336</v>
      </c>
      <c r="H505" s="137" t="s">
        <v>10</v>
      </c>
      <c r="I505" s="133">
        <v>535</v>
      </c>
      <c r="J505" s="9">
        <v>0</v>
      </c>
      <c r="K505" s="9">
        <v>6</v>
      </c>
      <c r="L505" s="9">
        <v>1</v>
      </c>
      <c r="M505" s="9">
        <v>0</v>
      </c>
      <c r="N505" s="30">
        <v>1</v>
      </c>
      <c r="O505" s="9" t="s">
        <v>47</v>
      </c>
      <c r="P505" s="17">
        <f>Cal_012618_12mm!$Q$3</f>
        <v>1.9020155646116339</v>
      </c>
      <c r="Q505" s="17">
        <f>Cal_012618_12mm!$R$3</f>
        <v>0.48423689193917907</v>
      </c>
      <c r="R505" s="15">
        <v>160.4</v>
      </c>
      <c r="S505" s="15">
        <v>100.3</v>
      </c>
      <c r="T505" s="16">
        <f t="shared" si="74"/>
        <v>1.0726666666666667</v>
      </c>
      <c r="U505" s="78">
        <f t="shared" si="68"/>
        <v>159.32733333333334</v>
      </c>
      <c r="V505" s="78">
        <f t="shared" si="69"/>
        <v>99.227333333333334</v>
      </c>
      <c r="W505" s="438">
        <f t="shared" si="70"/>
        <v>0.68822405605232295</v>
      </c>
      <c r="X505" s="438">
        <f t="shared" si="71"/>
        <v>0.3367213387733341</v>
      </c>
      <c r="Y505" s="12">
        <v>20180126</v>
      </c>
      <c r="Z505" s="36" t="s">
        <v>1247</v>
      </c>
      <c r="AA505" s="14">
        <v>20180203</v>
      </c>
      <c r="AB505" s="36" t="s">
        <v>127</v>
      </c>
      <c r="AC505" s="14" t="s">
        <v>57</v>
      </c>
      <c r="AD505" s="657" t="s">
        <v>60</v>
      </c>
      <c r="AE505" s="689" t="s">
        <v>1250</v>
      </c>
      <c r="AF505" s="671">
        <v>1</v>
      </c>
      <c r="AG505" s="169" t="s">
        <v>1634</v>
      </c>
      <c r="AH505" s="426" t="s">
        <v>728</v>
      </c>
      <c r="AI505" s="395"/>
    </row>
    <row r="506" spans="1:35" s="44" customFormat="1" x14ac:dyDescent="0.2">
      <c r="A506" s="14" t="s">
        <v>50</v>
      </c>
      <c r="B506" s="14">
        <v>20180202</v>
      </c>
      <c r="C506" s="133" t="s">
        <v>68</v>
      </c>
      <c r="D506" s="133">
        <v>14</v>
      </c>
      <c r="E506" s="133">
        <v>13</v>
      </c>
      <c r="F506" s="132">
        <v>43133.729166666664</v>
      </c>
      <c r="G506" s="132">
        <v>43134.770833333336</v>
      </c>
      <c r="H506" s="137" t="s">
        <v>10</v>
      </c>
      <c r="I506" s="133">
        <v>547</v>
      </c>
      <c r="J506" s="9">
        <v>0</v>
      </c>
      <c r="K506" s="9">
        <v>6</v>
      </c>
      <c r="L506" s="9">
        <v>1</v>
      </c>
      <c r="M506" s="9">
        <v>0</v>
      </c>
      <c r="N506" s="30">
        <v>1</v>
      </c>
      <c r="O506" s="9" t="s">
        <v>47</v>
      </c>
      <c r="P506" s="17">
        <f>Cal_012618_12mm!$Q$3</f>
        <v>1.9020155646116339</v>
      </c>
      <c r="Q506" s="17">
        <f>Cal_012618_12mm!$R$3</f>
        <v>0.48423689193917907</v>
      </c>
      <c r="R506" s="15">
        <v>266.89999999999998</v>
      </c>
      <c r="S506" s="15">
        <v>158.6</v>
      </c>
      <c r="T506" s="16">
        <f t="shared" si="74"/>
        <v>1.0726666666666667</v>
      </c>
      <c r="U506" s="78">
        <f t="shared" si="68"/>
        <v>265.82733333333329</v>
      </c>
      <c r="V506" s="78">
        <f t="shared" si="69"/>
        <v>157.52733333333333</v>
      </c>
      <c r="W506" s="438">
        <f t="shared" si="70"/>
        <v>1.2129706406354914</v>
      </c>
      <c r="X506" s="438">
        <f t="shared" si="71"/>
        <v>0.37847491313097825</v>
      </c>
      <c r="Y506" s="12">
        <v>20180126</v>
      </c>
      <c r="Z506" s="36" t="s">
        <v>1247</v>
      </c>
      <c r="AA506" s="14">
        <v>20180203</v>
      </c>
      <c r="AB506" s="36" t="s">
        <v>127</v>
      </c>
      <c r="AC506" s="14" t="s">
        <v>57</v>
      </c>
      <c r="AD506" s="657" t="s">
        <v>60</v>
      </c>
      <c r="AE506" s="689" t="s">
        <v>1250</v>
      </c>
      <c r="AF506" s="671">
        <v>1</v>
      </c>
      <c r="AG506" s="169" t="s">
        <v>1634</v>
      </c>
      <c r="AH506" s="395"/>
      <c r="AI506" s="395"/>
    </row>
    <row r="507" spans="1:35" s="44" customFormat="1" x14ac:dyDescent="0.2">
      <c r="A507" s="14" t="s">
        <v>50</v>
      </c>
      <c r="B507" s="14">
        <v>20180202</v>
      </c>
      <c r="C507" s="133" t="s">
        <v>68</v>
      </c>
      <c r="D507" s="133">
        <v>14</v>
      </c>
      <c r="E507" s="133">
        <v>13</v>
      </c>
      <c r="F507" s="132">
        <v>43133.729166666664</v>
      </c>
      <c r="G507" s="132">
        <v>43134.770833333336</v>
      </c>
      <c r="H507" s="137" t="s">
        <v>11</v>
      </c>
      <c r="I507" s="133">
        <v>547</v>
      </c>
      <c r="J507" s="9">
        <v>0</v>
      </c>
      <c r="K507" s="9">
        <v>6</v>
      </c>
      <c r="L507" s="9">
        <v>1</v>
      </c>
      <c r="M507" s="9">
        <v>0</v>
      </c>
      <c r="N507" s="30">
        <v>1</v>
      </c>
      <c r="O507" s="9" t="s">
        <v>47</v>
      </c>
      <c r="P507" s="17">
        <f>Cal_012618_12mm!$Q$3</f>
        <v>1.9020155646116339</v>
      </c>
      <c r="Q507" s="17">
        <f>Cal_012618_12mm!$R$3</f>
        <v>0.48423689193917907</v>
      </c>
      <c r="R507" s="15">
        <v>235.4</v>
      </c>
      <c r="S507" s="15">
        <v>143.69999999999999</v>
      </c>
      <c r="T507" s="16">
        <f t="shared" si="74"/>
        <v>1.0726666666666667</v>
      </c>
      <c r="U507" s="78">
        <f t="shared" si="68"/>
        <v>234.32733333333334</v>
      </c>
      <c r="V507" s="78">
        <f t="shared" si="69"/>
        <v>142.62733333333333</v>
      </c>
      <c r="W507" s="438">
        <f t="shared" si="70"/>
        <v>1.0270490096608924</v>
      </c>
      <c r="X507" s="438">
        <f t="shared" si="71"/>
        <v>0.41386686618013546</v>
      </c>
      <c r="Y507" s="12">
        <v>20180126</v>
      </c>
      <c r="Z507" s="36" t="s">
        <v>1247</v>
      </c>
      <c r="AA507" s="14">
        <v>20180203</v>
      </c>
      <c r="AB507" s="36" t="s">
        <v>127</v>
      </c>
      <c r="AC507" s="14" t="s">
        <v>57</v>
      </c>
      <c r="AD507" s="657" t="s">
        <v>60</v>
      </c>
      <c r="AE507" s="689" t="s">
        <v>1250</v>
      </c>
      <c r="AF507" s="671">
        <v>1</v>
      </c>
      <c r="AG507" s="169" t="s">
        <v>1634</v>
      </c>
      <c r="AH507" s="395"/>
      <c r="AI507" s="395"/>
    </row>
    <row r="508" spans="1:35" s="44" customFormat="1" x14ac:dyDescent="0.2">
      <c r="A508" s="14" t="s">
        <v>50</v>
      </c>
      <c r="B508" s="14">
        <v>20180202</v>
      </c>
      <c r="C508" s="133" t="s">
        <v>68</v>
      </c>
      <c r="D508" s="133">
        <v>14</v>
      </c>
      <c r="E508" s="133">
        <v>17</v>
      </c>
      <c r="F508" s="132">
        <v>43133.729166666664</v>
      </c>
      <c r="G508" s="132">
        <v>43134.770833333336</v>
      </c>
      <c r="H508" s="137" t="s">
        <v>10</v>
      </c>
      <c r="I508" s="133">
        <v>535</v>
      </c>
      <c r="J508" s="9">
        <v>0</v>
      </c>
      <c r="K508" s="9">
        <v>6</v>
      </c>
      <c r="L508" s="9">
        <v>1</v>
      </c>
      <c r="M508" s="9">
        <v>0</v>
      </c>
      <c r="N508" s="30">
        <v>1</v>
      </c>
      <c r="O508" s="9" t="s">
        <v>47</v>
      </c>
      <c r="P508" s="17">
        <f>Cal_012618_12mm!$Q$3</f>
        <v>1.9020155646116339</v>
      </c>
      <c r="Q508" s="17">
        <f>Cal_012618_12mm!$R$3</f>
        <v>0.48423689193917907</v>
      </c>
      <c r="R508" s="15">
        <v>476.5</v>
      </c>
      <c r="S508" s="15">
        <v>287.2</v>
      </c>
      <c r="T508" s="16">
        <f t="shared" si="74"/>
        <v>1.0726666666666667</v>
      </c>
      <c r="U508" s="78">
        <f t="shared" si="68"/>
        <v>475.42733333333331</v>
      </c>
      <c r="V508" s="78">
        <f t="shared" si="69"/>
        <v>286.1273333333333</v>
      </c>
      <c r="W508" s="438">
        <f t="shared" si="70"/>
        <v>2.167734006833689</v>
      </c>
      <c r="X508" s="438">
        <f t="shared" si="71"/>
        <v>0.78775096673285827</v>
      </c>
      <c r="Y508" s="12">
        <v>20180126</v>
      </c>
      <c r="Z508" s="36" t="s">
        <v>1247</v>
      </c>
      <c r="AA508" s="14">
        <v>20180203</v>
      </c>
      <c r="AB508" s="36" t="s">
        <v>127</v>
      </c>
      <c r="AC508" s="14" t="s">
        <v>57</v>
      </c>
      <c r="AD508" s="657" t="s">
        <v>60</v>
      </c>
      <c r="AE508" s="689" t="s">
        <v>1250</v>
      </c>
      <c r="AF508" s="671">
        <v>1</v>
      </c>
      <c r="AG508" s="169" t="s">
        <v>1634</v>
      </c>
      <c r="AH508" s="395"/>
      <c r="AI508" s="395"/>
    </row>
    <row r="509" spans="1:35" s="44" customFormat="1" x14ac:dyDescent="0.2">
      <c r="A509" s="14" t="s">
        <v>50</v>
      </c>
      <c r="B509" s="14">
        <v>20180202</v>
      </c>
      <c r="C509" s="133" t="s">
        <v>68</v>
      </c>
      <c r="D509" s="133">
        <v>14</v>
      </c>
      <c r="E509" s="133">
        <v>17</v>
      </c>
      <c r="F509" s="132">
        <v>43133.729166666664</v>
      </c>
      <c r="G509" s="132">
        <v>43134.770833333336</v>
      </c>
      <c r="H509" s="137" t="s">
        <v>11</v>
      </c>
      <c r="I509" s="133">
        <v>535</v>
      </c>
      <c r="J509" s="9">
        <v>0</v>
      </c>
      <c r="K509" s="9">
        <v>6</v>
      </c>
      <c r="L509" s="9">
        <v>1</v>
      </c>
      <c r="M509" s="9">
        <v>0</v>
      </c>
      <c r="N509" s="30">
        <v>1</v>
      </c>
      <c r="O509" s="9" t="s">
        <v>47</v>
      </c>
      <c r="P509" s="17">
        <f>Cal_012618_12mm!$Q$3</f>
        <v>1.9020155646116339</v>
      </c>
      <c r="Q509" s="17">
        <f>Cal_012618_12mm!$R$3</f>
        <v>0.48423689193917907</v>
      </c>
      <c r="R509" s="15">
        <v>500.7</v>
      </c>
      <c r="S509" s="15">
        <v>292.39999999999998</v>
      </c>
      <c r="T509" s="16">
        <f t="shared" si="74"/>
        <v>1.0726666666666667</v>
      </c>
      <c r="U509" s="78">
        <f t="shared" si="68"/>
        <v>499.6273333333333</v>
      </c>
      <c r="V509" s="78">
        <f t="shared" si="69"/>
        <v>291.32733333333329</v>
      </c>
      <c r="W509" s="438">
        <f t="shared" si="70"/>
        <v>2.3853089995956545</v>
      </c>
      <c r="X509" s="438">
        <f t="shared" si="71"/>
        <v>0.62388815058647629</v>
      </c>
      <c r="Y509" s="12">
        <v>20180126</v>
      </c>
      <c r="Z509" s="36" t="s">
        <v>1247</v>
      </c>
      <c r="AA509" s="14">
        <v>20180203</v>
      </c>
      <c r="AB509" s="36" t="s">
        <v>127</v>
      </c>
      <c r="AC509" s="14" t="s">
        <v>57</v>
      </c>
      <c r="AD509" s="657" t="s">
        <v>60</v>
      </c>
      <c r="AE509" s="689" t="s">
        <v>1250</v>
      </c>
      <c r="AF509" s="671">
        <v>1</v>
      </c>
      <c r="AG509" s="169" t="s">
        <v>1634</v>
      </c>
      <c r="AH509" s="395"/>
      <c r="AI509" s="395"/>
    </row>
    <row r="510" spans="1:35" s="44" customFormat="1" x14ac:dyDescent="0.2">
      <c r="A510" s="14" t="s">
        <v>50</v>
      </c>
      <c r="B510" s="14">
        <v>20180202</v>
      </c>
      <c r="C510" s="133" t="s">
        <v>68</v>
      </c>
      <c r="D510" s="133">
        <v>14</v>
      </c>
      <c r="E510" s="133">
        <v>22</v>
      </c>
      <c r="F510" s="132">
        <v>43133.729166666664</v>
      </c>
      <c r="G510" s="132">
        <v>43134.770833333336</v>
      </c>
      <c r="H510" s="137" t="s">
        <v>10</v>
      </c>
      <c r="I510" s="133">
        <v>540</v>
      </c>
      <c r="J510" s="9">
        <v>0</v>
      </c>
      <c r="K510" s="9">
        <v>6</v>
      </c>
      <c r="L510" s="9">
        <v>1</v>
      </c>
      <c r="M510" s="9">
        <v>0</v>
      </c>
      <c r="N510" s="30">
        <v>1</v>
      </c>
      <c r="O510" s="9" t="s">
        <v>47</v>
      </c>
      <c r="P510" s="17">
        <f>Cal_012618_12mm!$Q$3</f>
        <v>1.9020155646116339</v>
      </c>
      <c r="Q510" s="17">
        <f>Cal_012618_12mm!$R$3</f>
        <v>0.48423689193917907</v>
      </c>
      <c r="R510" s="15">
        <v>578.9</v>
      </c>
      <c r="S510" s="15">
        <v>337.8</v>
      </c>
      <c r="T510" s="16">
        <f t="shared" si="74"/>
        <v>1.0726666666666667</v>
      </c>
      <c r="U510" s="78">
        <f t="shared" si="68"/>
        <v>577.82733333333329</v>
      </c>
      <c r="V510" s="78">
        <f t="shared" si="69"/>
        <v>336.72733333333332</v>
      </c>
      <c r="W510" s="438">
        <f t="shared" si="70"/>
        <v>2.7353481436527094</v>
      </c>
      <c r="X510" s="438">
        <f t="shared" si="71"/>
        <v>0.71059257202485693</v>
      </c>
      <c r="Y510" s="12">
        <v>20180126</v>
      </c>
      <c r="Z510" s="36" t="s">
        <v>1247</v>
      </c>
      <c r="AA510" s="14">
        <v>20180203</v>
      </c>
      <c r="AB510" s="36" t="s">
        <v>127</v>
      </c>
      <c r="AC510" s="14" t="s">
        <v>57</v>
      </c>
      <c r="AD510" s="657" t="s">
        <v>60</v>
      </c>
      <c r="AE510" s="689" t="s">
        <v>1250</v>
      </c>
      <c r="AF510" s="671">
        <v>1</v>
      </c>
      <c r="AG510" s="169" t="s">
        <v>1634</v>
      </c>
      <c r="AH510" s="395"/>
      <c r="AI510" s="395"/>
    </row>
    <row r="511" spans="1:35" s="44" customFormat="1" x14ac:dyDescent="0.2">
      <c r="A511" s="14" t="s">
        <v>50</v>
      </c>
      <c r="B511" s="14">
        <v>20180202</v>
      </c>
      <c r="C511" s="133" t="s">
        <v>68</v>
      </c>
      <c r="D511" s="133">
        <v>14</v>
      </c>
      <c r="E511" s="133">
        <v>22</v>
      </c>
      <c r="F511" s="132">
        <v>43133.729166666664</v>
      </c>
      <c r="G511" s="132">
        <v>43134.770833333336</v>
      </c>
      <c r="H511" s="137" t="s">
        <v>11</v>
      </c>
      <c r="I511" s="133">
        <v>540</v>
      </c>
      <c r="J511" s="9">
        <v>0</v>
      </c>
      <c r="K511" s="9">
        <v>6</v>
      </c>
      <c r="L511" s="9">
        <v>1</v>
      </c>
      <c r="M511" s="9">
        <v>0</v>
      </c>
      <c r="N511" s="30">
        <v>1</v>
      </c>
      <c r="O511" s="9" t="s">
        <v>47</v>
      </c>
      <c r="P511" s="17">
        <f>Cal_012618_12mm!$Q$3</f>
        <v>1.9020155646116339</v>
      </c>
      <c r="Q511" s="17">
        <f>Cal_012618_12mm!$R$3</f>
        <v>0.48423689193917907</v>
      </c>
      <c r="R511" s="15">
        <v>517.29999999999995</v>
      </c>
      <c r="S511" s="15">
        <v>304.60000000000002</v>
      </c>
      <c r="T511" s="16">
        <f t="shared" si="74"/>
        <v>1.0726666666666667</v>
      </c>
      <c r="U511" s="78">
        <f t="shared" si="68"/>
        <v>516.22733333333326</v>
      </c>
      <c r="V511" s="78">
        <f t="shared" si="69"/>
        <v>303.52733333333333</v>
      </c>
      <c r="W511" s="438">
        <f t="shared" si="70"/>
        <v>2.413142057880262</v>
      </c>
      <c r="X511" s="438">
        <f t="shared" si="71"/>
        <v>0.69304236112850093</v>
      </c>
      <c r="Y511" s="12">
        <v>20180126</v>
      </c>
      <c r="Z511" s="36" t="s">
        <v>1247</v>
      </c>
      <c r="AA511" s="14">
        <v>20180203</v>
      </c>
      <c r="AB511" s="36" t="s">
        <v>127</v>
      </c>
      <c r="AC511" s="14" t="s">
        <v>57</v>
      </c>
      <c r="AD511" s="657" t="s">
        <v>60</v>
      </c>
      <c r="AE511" s="689" t="s">
        <v>1250</v>
      </c>
      <c r="AF511" s="671">
        <v>1</v>
      </c>
      <c r="AG511" s="169" t="s">
        <v>1634</v>
      </c>
      <c r="AH511" s="395"/>
      <c r="AI511" s="395"/>
    </row>
    <row r="512" spans="1:35" x14ac:dyDescent="0.2">
      <c r="A512" s="19" t="s">
        <v>50</v>
      </c>
      <c r="B512" s="19">
        <v>20180202</v>
      </c>
      <c r="C512" s="133" t="s">
        <v>69</v>
      </c>
      <c r="D512" s="134">
        <v>15</v>
      </c>
      <c r="E512" s="133">
        <v>1</v>
      </c>
      <c r="F512" s="135">
        <v>43133.916666666664</v>
      </c>
      <c r="G512" s="135">
        <v>43135.288194444445</v>
      </c>
      <c r="H512" s="136" t="s">
        <v>10</v>
      </c>
      <c r="I512" s="134">
        <v>540</v>
      </c>
      <c r="J512" s="134">
        <v>0</v>
      </c>
      <c r="K512" s="18">
        <v>6</v>
      </c>
      <c r="L512" s="18">
        <v>1</v>
      </c>
      <c r="M512" s="18">
        <v>0</v>
      </c>
      <c r="N512" s="24">
        <v>1</v>
      </c>
      <c r="O512" s="22" t="s">
        <v>47</v>
      </c>
      <c r="P512" s="20">
        <f>Cal_012618_12mm!$Q$3</f>
        <v>1.9020155646116339</v>
      </c>
      <c r="Q512" s="20">
        <f>Cal_012618_12mm!$R$3</f>
        <v>0.48423689193917907</v>
      </c>
      <c r="R512" s="21">
        <v>61.29</v>
      </c>
      <c r="S512" s="21">
        <v>40.630000000000003</v>
      </c>
      <c r="T512" s="18">
        <f t="shared" ref="T512:T531" si="75">AVERAGE(1.073,1.159,1.049,0.829,0.923,0.958)</f>
        <v>0.99850000000000005</v>
      </c>
      <c r="U512" s="78">
        <f t="shared" si="68"/>
        <v>60.291499999999999</v>
      </c>
      <c r="V512" s="78">
        <f t="shared" si="69"/>
        <v>39.631500000000003</v>
      </c>
      <c r="W512" s="438">
        <f t="shared" si="70"/>
        <v>0.23439358211474484</v>
      </c>
      <c r="X512" s="438">
        <f t="shared" si="71"/>
        <v>0.17118026341024614</v>
      </c>
      <c r="Y512" s="18">
        <v>20180126</v>
      </c>
      <c r="Z512" s="36" t="s">
        <v>1248</v>
      </c>
      <c r="AA512" s="19">
        <v>20180204</v>
      </c>
      <c r="AB512" s="36" t="s">
        <v>127</v>
      </c>
      <c r="AC512" s="19" t="s">
        <v>57</v>
      </c>
      <c r="AD512" s="656" t="s">
        <v>60</v>
      </c>
      <c r="AE512" s="689" t="s">
        <v>1250</v>
      </c>
      <c r="AF512" s="681">
        <v>1</v>
      </c>
      <c r="AG512" s="169">
        <v>1</v>
      </c>
      <c r="AH512" s="396"/>
      <c r="AI512" s="396"/>
    </row>
    <row r="513" spans="1:35" x14ac:dyDescent="0.2">
      <c r="A513" s="28" t="s">
        <v>50</v>
      </c>
      <c r="B513" s="19">
        <v>20180202</v>
      </c>
      <c r="C513" s="133" t="s">
        <v>69</v>
      </c>
      <c r="D513" s="134">
        <v>15</v>
      </c>
      <c r="E513" s="133">
        <v>1</v>
      </c>
      <c r="F513" s="135">
        <v>43133.916666666664</v>
      </c>
      <c r="G513" s="135">
        <v>43135.288194444445</v>
      </c>
      <c r="H513" s="136" t="s">
        <v>11</v>
      </c>
      <c r="I513" s="134">
        <v>535</v>
      </c>
      <c r="J513" s="134">
        <v>0</v>
      </c>
      <c r="K513" s="18">
        <v>7</v>
      </c>
      <c r="L513" s="18">
        <v>1</v>
      </c>
      <c r="M513" s="18">
        <v>0</v>
      </c>
      <c r="N513" s="24">
        <v>1</v>
      </c>
      <c r="O513" s="22" t="s">
        <v>47</v>
      </c>
      <c r="P513" s="20">
        <f>Cal_012618_12mm!$Q$3</f>
        <v>1.9020155646116339</v>
      </c>
      <c r="Q513" s="20">
        <f>Cal_012618_12mm!$R$3</f>
        <v>0.48423689193917907</v>
      </c>
      <c r="R513" s="21">
        <v>43.84</v>
      </c>
      <c r="S513" s="21">
        <v>29.25</v>
      </c>
      <c r="T513" s="18">
        <f t="shared" si="75"/>
        <v>0.99850000000000005</v>
      </c>
      <c r="U513" s="78">
        <f t="shared" si="68"/>
        <v>42.841500000000003</v>
      </c>
      <c r="V513" s="78">
        <f t="shared" si="69"/>
        <v>28.2515</v>
      </c>
      <c r="W513" s="438">
        <f t="shared" si="70"/>
        <v>0.19492047377876801</v>
      </c>
      <c r="X513" s="438">
        <f t="shared" si="71"/>
        <v>0.14553295261822494</v>
      </c>
      <c r="Y513" s="18">
        <v>20180126</v>
      </c>
      <c r="Z513" s="36" t="s">
        <v>1248</v>
      </c>
      <c r="AA513" s="19">
        <v>20180204</v>
      </c>
      <c r="AB513" s="36" t="s">
        <v>127</v>
      </c>
      <c r="AC513" s="19" t="s">
        <v>57</v>
      </c>
      <c r="AD513" s="656" t="s">
        <v>60</v>
      </c>
      <c r="AE513" s="689" t="s">
        <v>1250</v>
      </c>
      <c r="AF513" s="681">
        <v>1</v>
      </c>
      <c r="AG513" s="169">
        <v>1</v>
      </c>
      <c r="AH513" s="398" t="s">
        <v>729</v>
      </c>
      <c r="AI513" s="396"/>
    </row>
    <row r="514" spans="1:35" x14ac:dyDescent="0.2">
      <c r="A514" s="28" t="s">
        <v>50</v>
      </c>
      <c r="B514" s="19">
        <v>20180202</v>
      </c>
      <c r="C514" s="133" t="s">
        <v>69</v>
      </c>
      <c r="D514" s="134">
        <v>15</v>
      </c>
      <c r="E514" s="133">
        <v>3</v>
      </c>
      <c r="F514" s="135">
        <v>43133.916666666664</v>
      </c>
      <c r="G514" s="135">
        <v>43135.288194444445</v>
      </c>
      <c r="H514" s="136" t="s">
        <v>10</v>
      </c>
      <c r="I514" s="134">
        <v>540</v>
      </c>
      <c r="J514" s="134">
        <v>0</v>
      </c>
      <c r="K514" s="18">
        <v>6</v>
      </c>
      <c r="L514" s="18">
        <v>1</v>
      </c>
      <c r="M514" s="18">
        <v>0</v>
      </c>
      <c r="N514" s="24">
        <v>1</v>
      </c>
      <c r="O514" s="22" t="s">
        <v>47</v>
      </c>
      <c r="P514" s="20">
        <f>Cal_012618_12mm!$Q$3</f>
        <v>1.9020155646116339</v>
      </c>
      <c r="Q514" s="20">
        <f>Cal_012618_12mm!$R$3</f>
        <v>0.48423689193917907</v>
      </c>
      <c r="R514" s="21">
        <v>81.55</v>
      </c>
      <c r="S514" s="21">
        <v>50.63</v>
      </c>
      <c r="T514" s="18">
        <f t="shared" si="75"/>
        <v>0.99850000000000005</v>
      </c>
      <c r="U514" s="78">
        <f t="shared" si="68"/>
        <v>80.55149999999999</v>
      </c>
      <c r="V514" s="78">
        <f t="shared" si="69"/>
        <v>49.631500000000003</v>
      </c>
      <c r="W514" s="438">
        <f t="shared" si="70"/>
        <v>0.3507962032423963</v>
      </c>
      <c r="X514" s="438">
        <f t="shared" si="71"/>
        <v>0.15711387621898146</v>
      </c>
      <c r="Y514" s="18">
        <v>20180126</v>
      </c>
      <c r="Z514" s="36" t="s">
        <v>1248</v>
      </c>
      <c r="AA514" s="19">
        <v>20180204</v>
      </c>
      <c r="AB514" s="36" t="s">
        <v>127</v>
      </c>
      <c r="AC514" s="19" t="s">
        <v>57</v>
      </c>
      <c r="AD514" s="656" t="s">
        <v>60</v>
      </c>
      <c r="AE514" s="689" t="s">
        <v>1250</v>
      </c>
      <c r="AF514" s="681">
        <v>1</v>
      </c>
      <c r="AG514" s="169" t="s">
        <v>1634</v>
      </c>
      <c r="AH514" s="396"/>
      <c r="AI514" s="396"/>
    </row>
    <row r="515" spans="1:35" x14ac:dyDescent="0.2">
      <c r="A515" s="28" t="s">
        <v>50</v>
      </c>
      <c r="B515" s="19">
        <v>20180202</v>
      </c>
      <c r="C515" s="133" t="s">
        <v>69</v>
      </c>
      <c r="D515" s="134">
        <v>15</v>
      </c>
      <c r="E515" s="133">
        <v>3</v>
      </c>
      <c r="F515" s="135">
        <v>43133.916666666664</v>
      </c>
      <c r="G515" s="135">
        <v>43135.288194444445</v>
      </c>
      <c r="H515" s="136" t="s">
        <v>11</v>
      </c>
      <c r="I515" s="134">
        <v>535</v>
      </c>
      <c r="J515" s="134">
        <v>0</v>
      </c>
      <c r="K515" s="18">
        <v>6</v>
      </c>
      <c r="L515" s="18">
        <v>1</v>
      </c>
      <c r="M515" s="18">
        <v>0</v>
      </c>
      <c r="N515" s="24">
        <v>1</v>
      </c>
      <c r="O515" s="22" t="s">
        <v>47</v>
      </c>
      <c r="P515" s="20">
        <f>Cal_012618_12mm!$Q$3</f>
        <v>1.9020155646116339</v>
      </c>
      <c r="Q515" s="20">
        <f>Cal_012618_12mm!$R$3</f>
        <v>0.48423689193917907</v>
      </c>
      <c r="R515" s="21">
        <v>87.58</v>
      </c>
      <c r="S515" s="21">
        <v>54.85</v>
      </c>
      <c r="T515" s="18">
        <f t="shared" si="75"/>
        <v>0.99850000000000005</v>
      </c>
      <c r="U515" s="78">
        <f t="shared" si="68"/>
        <v>86.581499999999991</v>
      </c>
      <c r="V515" s="78">
        <f t="shared" si="69"/>
        <v>53.851500000000001</v>
      </c>
      <c r="W515" s="438">
        <f t="shared" si="70"/>
        <v>0.37480155332100695</v>
      </c>
      <c r="X515" s="438">
        <f t="shared" si="71"/>
        <v>0.18144484648940001</v>
      </c>
      <c r="Y515" s="18">
        <v>20180126</v>
      </c>
      <c r="Z515" s="36" t="s">
        <v>1248</v>
      </c>
      <c r="AA515" s="19">
        <v>20180204</v>
      </c>
      <c r="AB515" s="36" t="s">
        <v>127</v>
      </c>
      <c r="AC515" s="19" t="s">
        <v>57</v>
      </c>
      <c r="AD515" s="656" t="s">
        <v>60</v>
      </c>
      <c r="AE515" s="689" t="s">
        <v>1250</v>
      </c>
      <c r="AF515" s="681">
        <v>1</v>
      </c>
      <c r="AG515" s="169" t="s">
        <v>1634</v>
      </c>
      <c r="AH515" s="396"/>
      <c r="AI515" s="396"/>
    </row>
    <row r="516" spans="1:35" x14ac:dyDescent="0.2">
      <c r="A516" s="28" t="s">
        <v>50</v>
      </c>
      <c r="B516" s="19">
        <v>20180202</v>
      </c>
      <c r="C516" s="133" t="s">
        <v>69</v>
      </c>
      <c r="D516" s="134">
        <v>15</v>
      </c>
      <c r="E516" s="133">
        <v>5</v>
      </c>
      <c r="F516" s="135">
        <v>43133.916666666664</v>
      </c>
      <c r="G516" s="135">
        <v>43135.288194444445</v>
      </c>
      <c r="H516" s="136" t="s">
        <v>10</v>
      </c>
      <c r="I516" s="134">
        <v>540</v>
      </c>
      <c r="J516" s="134">
        <v>0</v>
      </c>
      <c r="K516" s="18">
        <v>6</v>
      </c>
      <c r="L516" s="18">
        <v>1</v>
      </c>
      <c r="M516" s="18">
        <v>0</v>
      </c>
      <c r="N516" s="24">
        <v>1</v>
      </c>
      <c r="O516" s="22" t="s">
        <v>47</v>
      </c>
      <c r="P516" s="20">
        <f>Cal_012618_12mm!$Q$3</f>
        <v>1.9020155646116339</v>
      </c>
      <c r="Q516" s="20">
        <f>Cal_012618_12mm!$R$3</f>
        <v>0.48423689193917907</v>
      </c>
      <c r="R516" s="21">
        <v>249.7</v>
      </c>
      <c r="S516" s="21">
        <v>151.1</v>
      </c>
      <c r="T516" s="18">
        <f t="shared" si="75"/>
        <v>0.99850000000000005</v>
      </c>
      <c r="U516" s="78">
        <f t="shared" si="68"/>
        <v>248.70149999999998</v>
      </c>
      <c r="V516" s="78">
        <f t="shared" si="69"/>
        <v>150.10149999999999</v>
      </c>
      <c r="W516" s="438">
        <f t="shared" si="70"/>
        <v>1.1186450724353263</v>
      </c>
      <c r="X516" s="438">
        <f t="shared" si="71"/>
        <v>0.41743714938492887</v>
      </c>
      <c r="Y516" s="18">
        <v>20180126</v>
      </c>
      <c r="Z516" s="36" t="s">
        <v>1248</v>
      </c>
      <c r="AA516" s="19">
        <v>20180204</v>
      </c>
      <c r="AB516" s="36" t="s">
        <v>127</v>
      </c>
      <c r="AC516" s="19" t="s">
        <v>57</v>
      </c>
      <c r="AD516" s="656" t="s">
        <v>60</v>
      </c>
      <c r="AE516" s="689" t="s">
        <v>1250</v>
      </c>
      <c r="AF516" s="681">
        <v>1</v>
      </c>
      <c r="AG516" s="169">
        <v>1</v>
      </c>
      <c r="AH516" s="396"/>
      <c r="AI516" s="396"/>
    </row>
    <row r="517" spans="1:35" s="82" customFormat="1" x14ac:dyDescent="0.2">
      <c r="A517" s="191" t="s">
        <v>50</v>
      </c>
      <c r="B517" s="161">
        <v>20180202</v>
      </c>
      <c r="C517" s="162" t="s">
        <v>69</v>
      </c>
      <c r="D517" s="162">
        <v>15</v>
      </c>
      <c r="E517" s="162">
        <v>5</v>
      </c>
      <c r="F517" s="131">
        <v>43133.916666666664</v>
      </c>
      <c r="G517" s="131">
        <v>43135.288194444445</v>
      </c>
      <c r="H517" s="192" t="s">
        <v>11</v>
      </c>
      <c r="I517" s="162">
        <v>535</v>
      </c>
      <c r="J517" s="162">
        <v>0</v>
      </c>
      <c r="K517" s="160">
        <v>6</v>
      </c>
      <c r="L517" s="160">
        <v>1</v>
      </c>
      <c r="M517" s="160">
        <v>0</v>
      </c>
      <c r="N517" s="179">
        <v>1</v>
      </c>
      <c r="O517" s="33" t="s">
        <v>47</v>
      </c>
      <c r="P517" s="58">
        <f>Cal_012618_12mm!$Q$3</f>
        <v>1.9020155646116339</v>
      </c>
      <c r="Q517" s="58">
        <f>Cal_012618_12mm!$R$3</f>
        <v>0.48423689193917907</v>
      </c>
      <c r="R517" s="163">
        <v>273.2</v>
      </c>
      <c r="S517" s="163">
        <v>164.6</v>
      </c>
      <c r="T517" s="160">
        <f t="shared" si="75"/>
        <v>0.99850000000000005</v>
      </c>
      <c r="U517" s="164">
        <f t="shared" si="68"/>
        <v>272.20150000000001</v>
      </c>
      <c r="V517" s="164">
        <f t="shared" si="69"/>
        <v>163.60149999999999</v>
      </c>
      <c r="W517" s="438">
        <f t="shared" si="70"/>
        <v>1.2436128533657616</v>
      </c>
      <c r="X517" s="438">
        <f t="shared" si="71"/>
        <v>0.44627035097547835</v>
      </c>
      <c r="Y517" s="160">
        <v>20180126</v>
      </c>
      <c r="Z517" s="36" t="s">
        <v>1248</v>
      </c>
      <c r="AA517" s="19">
        <v>20180204</v>
      </c>
      <c r="AB517" s="166" t="s">
        <v>127</v>
      </c>
      <c r="AC517" s="161" t="s">
        <v>57</v>
      </c>
      <c r="AD517" s="659" t="s">
        <v>60</v>
      </c>
      <c r="AE517" s="689" t="s">
        <v>1250</v>
      </c>
      <c r="AF517" s="672">
        <v>3</v>
      </c>
      <c r="AG517" s="170">
        <v>1</v>
      </c>
      <c r="AH517" s="401" t="s">
        <v>730</v>
      </c>
      <c r="AI517" s="397"/>
    </row>
    <row r="518" spans="1:35" s="82" customFormat="1" x14ac:dyDescent="0.2">
      <c r="A518" s="191" t="s">
        <v>50</v>
      </c>
      <c r="B518" s="161">
        <v>20180202</v>
      </c>
      <c r="C518" s="162" t="s">
        <v>69</v>
      </c>
      <c r="D518" s="162">
        <v>15</v>
      </c>
      <c r="E518" s="162">
        <v>8</v>
      </c>
      <c r="F518" s="131">
        <v>43133.916666666664</v>
      </c>
      <c r="G518" s="131">
        <v>43135.288194444445</v>
      </c>
      <c r="H518" s="192" t="s">
        <v>10</v>
      </c>
      <c r="I518" s="162">
        <v>535</v>
      </c>
      <c r="J518" s="162">
        <v>0</v>
      </c>
      <c r="K518" s="160">
        <v>6</v>
      </c>
      <c r="L518" s="160">
        <v>1</v>
      </c>
      <c r="M518" s="160">
        <v>0</v>
      </c>
      <c r="N518" s="179">
        <v>1</v>
      </c>
      <c r="O518" s="33" t="s">
        <v>47</v>
      </c>
      <c r="P518" s="58">
        <f>Cal_012618_12mm!$Q$3</f>
        <v>1.9020155646116339</v>
      </c>
      <c r="Q518" s="58">
        <f>Cal_012618_12mm!$R$3</f>
        <v>0.48423689193917907</v>
      </c>
      <c r="R518" s="163">
        <v>345.5</v>
      </c>
      <c r="S518" s="163">
        <v>206.2</v>
      </c>
      <c r="T518" s="160">
        <f t="shared" si="75"/>
        <v>0.99850000000000005</v>
      </c>
      <c r="U518" s="164">
        <f t="shared" si="68"/>
        <v>344.50150000000002</v>
      </c>
      <c r="V518" s="164">
        <f t="shared" si="69"/>
        <v>205.20149999999998</v>
      </c>
      <c r="W518" s="438">
        <f t="shared" si="70"/>
        <v>1.5951682364074642</v>
      </c>
      <c r="X518" s="438">
        <f t="shared" si="71"/>
        <v>0.52441238085844732</v>
      </c>
      <c r="Y518" s="160">
        <v>20180126</v>
      </c>
      <c r="Z518" s="36" t="s">
        <v>1248</v>
      </c>
      <c r="AA518" s="19">
        <v>20180204</v>
      </c>
      <c r="AB518" s="166" t="s">
        <v>127</v>
      </c>
      <c r="AC518" s="161" t="s">
        <v>57</v>
      </c>
      <c r="AD518" s="659" t="s">
        <v>60</v>
      </c>
      <c r="AE518" s="689" t="s">
        <v>1250</v>
      </c>
      <c r="AF518" s="672">
        <v>3</v>
      </c>
      <c r="AG518" s="170">
        <v>1</v>
      </c>
      <c r="AH518" s="398" t="s">
        <v>730</v>
      </c>
      <c r="AI518" s="397"/>
    </row>
    <row r="519" spans="1:35" x14ac:dyDescent="0.2">
      <c r="A519" s="28" t="s">
        <v>50</v>
      </c>
      <c r="B519" s="19">
        <v>20180202</v>
      </c>
      <c r="C519" s="133" t="s">
        <v>69</v>
      </c>
      <c r="D519" s="134">
        <v>15</v>
      </c>
      <c r="E519" s="133">
        <v>8</v>
      </c>
      <c r="F519" s="135">
        <v>43133.916666666664</v>
      </c>
      <c r="G519" s="135">
        <v>43135.288194444445</v>
      </c>
      <c r="H519" s="136" t="s">
        <v>11</v>
      </c>
      <c r="I519" s="134">
        <v>535</v>
      </c>
      <c r="J519" s="134">
        <v>0</v>
      </c>
      <c r="K519" s="18">
        <v>6</v>
      </c>
      <c r="L519" s="18">
        <v>1</v>
      </c>
      <c r="M519" s="18">
        <v>0</v>
      </c>
      <c r="N519" s="24">
        <v>1</v>
      </c>
      <c r="O519" s="22" t="s">
        <v>47</v>
      </c>
      <c r="P519" s="20">
        <f>Cal_012618_12mm!$Q$3</f>
        <v>1.9020155646116339</v>
      </c>
      <c r="Q519" s="20">
        <f>Cal_012618_12mm!$R$3</f>
        <v>0.48423689193917907</v>
      </c>
      <c r="R519" s="21">
        <v>317.10000000000002</v>
      </c>
      <c r="S519" s="21">
        <v>191.7</v>
      </c>
      <c r="T519" s="18">
        <f t="shared" si="75"/>
        <v>0.99850000000000005</v>
      </c>
      <c r="U519" s="78">
        <f t="shared" si="68"/>
        <v>316.10150000000004</v>
      </c>
      <c r="V519" s="78">
        <f t="shared" si="69"/>
        <v>190.70149999999998</v>
      </c>
      <c r="W519" s="438">
        <f t="shared" si="70"/>
        <v>1.4359949522289737</v>
      </c>
      <c r="X519" s="438">
        <f t="shared" si="71"/>
        <v>0.53381132639732853</v>
      </c>
      <c r="Y519" s="18">
        <v>20180126</v>
      </c>
      <c r="Z519" s="36" t="s">
        <v>1248</v>
      </c>
      <c r="AA519" s="19">
        <v>20180204</v>
      </c>
      <c r="AB519" s="36" t="s">
        <v>127</v>
      </c>
      <c r="AC519" s="19" t="s">
        <v>57</v>
      </c>
      <c r="AD519" s="656" t="s">
        <v>60</v>
      </c>
      <c r="AE519" s="689" t="s">
        <v>1250</v>
      </c>
      <c r="AF519" s="681">
        <v>1</v>
      </c>
      <c r="AG519" s="169">
        <v>1</v>
      </c>
      <c r="AH519" s="396"/>
      <c r="AI519" s="396"/>
    </row>
    <row r="520" spans="1:35" x14ac:dyDescent="0.2">
      <c r="A520" s="28" t="s">
        <v>50</v>
      </c>
      <c r="B520" s="19">
        <v>20180202</v>
      </c>
      <c r="C520" s="133" t="s">
        <v>69</v>
      </c>
      <c r="D520" s="134">
        <v>15</v>
      </c>
      <c r="E520" s="133">
        <v>11</v>
      </c>
      <c r="F520" s="135">
        <v>43133.916666666664</v>
      </c>
      <c r="G520" s="135">
        <v>43135.288194444445</v>
      </c>
      <c r="H520" s="136" t="s">
        <v>10</v>
      </c>
      <c r="I520" s="134">
        <v>549</v>
      </c>
      <c r="J520" s="134">
        <v>0</v>
      </c>
      <c r="K520" s="18">
        <v>6</v>
      </c>
      <c r="L520" s="18">
        <v>1</v>
      </c>
      <c r="M520" s="18">
        <v>0</v>
      </c>
      <c r="N520" s="24">
        <v>1</v>
      </c>
      <c r="O520" s="22" t="s">
        <v>47</v>
      </c>
      <c r="P520" s="20">
        <f>Cal_012618_12mm!$Q$3</f>
        <v>1.9020155646116339</v>
      </c>
      <c r="Q520" s="20">
        <f>Cal_012618_12mm!$R$3</f>
        <v>0.48423689193917907</v>
      </c>
      <c r="R520" s="21">
        <v>360.3</v>
      </c>
      <c r="S520" s="21">
        <v>213.8</v>
      </c>
      <c r="T520" s="18">
        <f t="shared" si="75"/>
        <v>0.99850000000000005</v>
      </c>
      <c r="U520" s="78">
        <f t="shared" si="68"/>
        <v>359.30150000000003</v>
      </c>
      <c r="V520" s="78">
        <f t="shared" si="69"/>
        <v>212.8015</v>
      </c>
      <c r="W520" s="438">
        <f t="shared" si="70"/>
        <v>1.6348369279264658</v>
      </c>
      <c r="X520" s="438">
        <f t="shared" si="71"/>
        <v>0.5071929821732718</v>
      </c>
      <c r="Y520" s="18">
        <v>20180126</v>
      </c>
      <c r="Z520" s="36" t="s">
        <v>1248</v>
      </c>
      <c r="AA520" s="19">
        <v>20180204</v>
      </c>
      <c r="AB520" s="36" t="s">
        <v>127</v>
      </c>
      <c r="AC520" s="19" t="s">
        <v>57</v>
      </c>
      <c r="AD520" s="656" t="s">
        <v>60</v>
      </c>
      <c r="AE520" s="689" t="s">
        <v>1250</v>
      </c>
      <c r="AF520" s="681">
        <v>1</v>
      </c>
      <c r="AG520" s="169" t="s">
        <v>1634</v>
      </c>
      <c r="AH520" s="396"/>
      <c r="AI520" s="396"/>
    </row>
    <row r="521" spans="1:35" x14ac:dyDescent="0.2">
      <c r="A521" s="28" t="s">
        <v>50</v>
      </c>
      <c r="B521" s="19">
        <v>20180202</v>
      </c>
      <c r="C521" s="133" t="s">
        <v>69</v>
      </c>
      <c r="D521" s="134">
        <v>15</v>
      </c>
      <c r="E521" s="133">
        <v>11</v>
      </c>
      <c r="F521" s="135">
        <v>43133.916666666664</v>
      </c>
      <c r="G521" s="135">
        <v>43135.288194444445</v>
      </c>
      <c r="H521" s="136" t="s">
        <v>11</v>
      </c>
      <c r="I521" s="134">
        <v>549</v>
      </c>
      <c r="J521" s="134">
        <v>0</v>
      </c>
      <c r="K521" s="18">
        <v>6</v>
      </c>
      <c r="L521" s="18">
        <v>1</v>
      </c>
      <c r="M521" s="18">
        <v>0</v>
      </c>
      <c r="N521" s="24">
        <v>1</v>
      </c>
      <c r="O521" s="22" t="s">
        <v>47</v>
      </c>
      <c r="P521" s="20">
        <f>Cal_012618_12mm!$Q$3</f>
        <v>1.9020155646116339</v>
      </c>
      <c r="Q521" s="20">
        <f>Cal_012618_12mm!$R$3</f>
        <v>0.48423689193917907</v>
      </c>
      <c r="R521" s="21">
        <v>305.5</v>
      </c>
      <c r="S521" s="21">
        <v>184.9</v>
      </c>
      <c r="T521" s="18">
        <f t="shared" si="75"/>
        <v>0.99850000000000005</v>
      </c>
      <c r="U521" s="78">
        <f t="shared" si="68"/>
        <v>304.50150000000002</v>
      </c>
      <c r="V521" s="78">
        <f t="shared" si="69"/>
        <v>183.9015</v>
      </c>
      <c r="W521" s="438">
        <f t="shared" si="70"/>
        <v>1.34581115022479</v>
      </c>
      <c r="X521" s="438">
        <f t="shared" si="71"/>
        <v>0.50531543258692357</v>
      </c>
      <c r="Y521" s="18">
        <v>20180126</v>
      </c>
      <c r="Z521" s="36" t="s">
        <v>1248</v>
      </c>
      <c r="AA521" s="19">
        <v>20180204</v>
      </c>
      <c r="AB521" s="36" t="s">
        <v>127</v>
      </c>
      <c r="AC521" s="19" t="s">
        <v>57</v>
      </c>
      <c r="AD521" s="656" t="s">
        <v>60</v>
      </c>
      <c r="AE521" s="689" t="s">
        <v>1250</v>
      </c>
      <c r="AF521" s="681">
        <v>1</v>
      </c>
      <c r="AG521" s="169" t="s">
        <v>1634</v>
      </c>
      <c r="AH521" s="396"/>
      <c r="AI521" s="396"/>
    </row>
    <row r="522" spans="1:35" x14ac:dyDescent="0.2">
      <c r="A522" s="28" t="s">
        <v>50</v>
      </c>
      <c r="B522" s="19">
        <v>20180202</v>
      </c>
      <c r="C522" s="133" t="s">
        <v>69</v>
      </c>
      <c r="D522" s="134">
        <v>15</v>
      </c>
      <c r="E522" s="133">
        <v>11</v>
      </c>
      <c r="F522" s="135">
        <v>43133.916666666664</v>
      </c>
      <c r="G522" s="135">
        <v>43135.288194444445</v>
      </c>
      <c r="H522" s="30" t="s">
        <v>10</v>
      </c>
      <c r="I522" s="134">
        <v>532</v>
      </c>
      <c r="J522" s="10">
        <v>10</v>
      </c>
      <c r="K522" s="18">
        <v>6</v>
      </c>
      <c r="L522" s="18">
        <v>1</v>
      </c>
      <c r="M522" s="18">
        <v>0</v>
      </c>
      <c r="N522" s="24">
        <v>1</v>
      </c>
      <c r="O522" s="22" t="s">
        <v>47</v>
      </c>
      <c r="P522" s="20">
        <f>Cal_012618_12mm!$Q$3</f>
        <v>1.9020155646116339</v>
      </c>
      <c r="Q522" s="20">
        <f>Cal_012618_12mm!$R$3</f>
        <v>0.48423689193917907</v>
      </c>
      <c r="R522" s="21">
        <v>104.8</v>
      </c>
      <c r="S522" s="21">
        <v>66.72</v>
      </c>
      <c r="T522" s="18">
        <f t="shared" si="75"/>
        <v>0.99850000000000005</v>
      </c>
      <c r="U522" s="78">
        <f t="shared" si="68"/>
        <v>103.80149999999999</v>
      </c>
      <c r="V522" s="78">
        <f t="shared" si="69"/>
        <v>65.721499999999992</v>
      </c>
      <c r="W522" s="438">
        <f t="shared" si="70"/>
        <v>0.43852511006539102</v>
      </c>
      <c r="X522" s="438">
        <f t="shared" si="71"/>
        <v>0.24415779054948278</v>
      </c>
      <c r="Y522" s="18">
        <v>20180126</v>
      </c>
      <c r="Z522" s="36" t="s">
        <v>1248</v>
      </c>
      <c r="AA522" s="19">
        <v>20180204</v>
      </c>
      <c r="AB522" s="36" t="s">
        <v>127</v>
      </c>
      <c r="AC522" s="19" t="s">
        <v>57</v>
      </c>
      <c r="AD522" s="656" t="s">
        <v>60</v>
      </c>
      <c r="AE522" s="689" t="s">
        <v>1250</v>
      </c>
      <c r="AF522" s="681">
        <v>1</v>
      </c>
      <c r="AG522" s="169" t="s">
        <v>1634</v>
      </c>
      <c r="AH522" s="396"/>
      <c r="AI522" s="396"/>
    </row>
    <row r="523" spans="1:35" s="44" customFormat="1" x14ac:dyDescent="0.2">
      <c r="A523" s="28" t="s">
        <v>50</v>
      </c>
      <c r="B523" s="19">
        <v>20180202</v>
      </c>
      <c r="C523" s="133" t="s">
        <v>69</v>
      </c>
      <c r="D523" s="134">
        <v>15</v>
      </c>
      <c r="E523" s="133">
        <v>11</v>
      </c>
      <c r="F523" s="135">
        <v>43133.916666666664</v>
      </c>
      <c r="G523" s="135">
        <v>43135.288194444445</v>
      </c>
      <c r="H523" s="30" t="s">
        <v>11</v>
      </c>
      <c r="I523" s="134">
        <v>532</v>
      </c>
      <c r="J523" s="10">
        <v>10</v>
      </c>
      <c r="K523" s="18">
        <v>6</v>
      </c>
      <c r="L523" s="18">
        <v>1</v>
      </c>
      <c r="M523" s="18">
        <v>0</v>
      </c>
      <c r="N523" s="24">
        <v>1</v>
      </c>
      <c r="O523" s="22" t="s">
        <v>47</v>
      </c>
      <c r="P523" s="20">
        <f>Cal_012618_12mm!$Q$3</f>
        <v>1.9020155646116339</v>
      </c>
      <c r="Q523" s="20">
        <f>Cal_012618_12mm!$R$3</f>
        <v>0.48423689193917907</v>
      </c>
      <c r="R523" s="21">
        <v>113.1</v>
      </c>
      <c r="S523" s="21">
        <v>72.59</v>
      </c>
      <c r="T523" s="18">
        <f t="shared" si="75"/>
        <v>0.99850000000000005</v>
      </c>
      <c r="U523" s="78">
        <f t="shared" ref="U523:U586" si="76">(R523-T523)*(L523+M523)/L523</f>
        <v>112.10149999999999</v>
      </c>
      <c r="V523" s="78">
        <f t="shared" ref="V523:V586" si="77">(S523-T523)*(L523+M523)/L523</f>
        <v>71.591499999999996</v>
      </c>
      <c r="W523" s="438">
        <f t="shared" ref="W523:W586" si="78">(Q523*P523/(P523-1)*(U523-V523)*(K523)/I523)/N523</f>
        <v>0.46650872396924864</v>
      </c>
      <c r="X523" s="438">
        <f t="shared" ref="X523:X586" si="79">(Q523*P523/(P523-1)*(P523*V523-U523)*(K523)/I523)/N523</f>
        <v>0.27714887482824901</v>
      </c>
      <c r="Y523" s="18">
        <v>20180126</v>
      </c>
      <c r="Z523" s="36" t="s">
        <v>1248</v>
      </c>
      <c r="AA523" s="19">
        <v>20180204</v>
      </c>
      <c r="AB523" s="36" t="s">
        <v>127</v>
      </c>
      <c r="AC523" s="19" t="s">
        <v>57</v>
      </c>
      <c r="AD523" s="656" t="s">
        <v>60</v>
      </c>
      <c r="AE523" s="689" t="s">
        <v>1250</v>
      </c>
      <c r="AF523" s="681">
        <v>1</v>
      </c>
      <c r="AG523" s="169" t="s">
        <v>1634</v>
      </c>
      <c r="AH523" s="396"/>
      <c r="AI523" s="396"/>
    </row>
    <row r="524" spans="1:35" s="44" customFormat="1" x14ac:dyDescent="0.2">
      <c r="A524" s="28" t="s">
        <v>50</v>
      </c>
      <c r="B524" s="19">
        <v>20180202</v>
      </c>
      <c r="C524" s="133" t="s">
        <v>69</v>
      </c>
      <c r="D524" s="134">
        <v>15</v>
      </c>
      <c r="E524" s="133">
        <v>15</v>
      </c>
      <c r="F524" s="135">
        <v>43133.916666666664</v>
      </c>
      <c r="G524" s="135">
        <v>43135.288194444445</v>
      </c>
      <c r="H524" s="136" t="s">
        <v>10</v>
      </c>
      <c r="I524" s="134">
        <v>547</v>
      </c>
      <c r="J524" s="134">
        <v>0</v>
      </c>
      <c r="K524" s="18">
        <v>6</v>
      </c>
      <c r="L524" s="18">
        <v>1</v>
      </c>
      <c r="M524" s="18">
        <v>0</v>
      </c>
      <c r="N524" s="24">
        <v>1</v>
      </c>
      <c r="O524" s="22" t="s">
        <v>47</v>
      </c>
      <c r="P524" s="20">
        <f>Cal_012618_12mm!$Q$3</f>
        <v>1.9020155646116339</v>
      </c>
      <c r="Q524" s="20">
        <f>Cal_012618_12mm!$R$3</f>
        <v>0.48423689193917907</v>
      </c>
      <c r="R524" s="21">
        <v>530.20000000000005</v>
      </c>
      <c r="S524" s="21">
        <v>307.7</v>
      </c>
      <c r="T524" s="18">
        <f t="shared" si="75"/>
        <v>0.99850000000000005</v>
      </c>
      <c r="U524" s="78">
        <f t="shared" si="76"/>
        <v>529.20150000000001</v>
      </c>
      <c r="V524" s="78">
        <f t="shared" si="77"/>
        <v>306.70150000000001</v>
      </c>
      <c r="W524" s="438">
        <f t="shared" si="78"/>
        <v>2.4920218609547278</v>
      </c>
      <c r="X524" s="438">
        <f t="shared" si="79"/>
        <v>0.6064800191962747</v>
      </c>
      <c r="Y524" s="18">
        <v>20180126</v>
      </c>
      <c r="Z524" s="36" t="s">
        <v>1248</v>
      </c>
      <c r="AA524" s="19">
        <v>20180204</v>
      </c>
      <c r="AB524" s="36" t="s">
        <v>127</v>
      </c>
      <c r="AC524" s="19" t="s">
        <v>57</v>
      </c>
      <c r="AD524" s="656" t="s">
        <v>60</v>
      </c>
      <c r="AE524" s="689" t="s">
        <v>1250</v>
      </c>
      <c r="AF524" s="681">
        <v>1</v>
      </c>
      <c r="AG524" s="169" t="s">
        <v>1634</v>
      </c>
      <c r="AH524" s="396"/>
      <c r="AI524" s="396"/>
    </row>
    <row r="525" spans="1:35" s="44" customFormat="1" x14ac:dyDescent="0.2">
      <c r="A525" s="28" t="s">
        <v>50</v>
      </c>
      <c r="B525" s="19">
        <v>20180202</v>
      </c>
      <c r="C525" s="133" t="s">
        <v>69</v>
      </c>
      <c r="D525" s="134">
        <v>15</v>
      </c>
      <c r="E525" s="133">
        <v>15</v>
      </c>
      <c r="F525" s="135">
        <v>43133.916666666664</v>
      </c>
      <c r="G525" s="135">
        <v>43135.288194444445</v>
      </c>
      <c r="H525" s="136" t="s">
        <v>11</v>
      </c>
      <c r="I525" s="134">
        <v>547</v>
      </c>
      <c r="J525" s="134">
        <v>0</v>
      </c>
      <c r="K525" s="18">
        <v>6</v>
      </c>
      <c r="L525" s="18">
        <v>1</v>
      </c>
      <c r="M525" s="18">
        <v>0</v>
      </c>
      <c r="N525" s="24">
        <v>1</v>
      </c>
      <c r="O525" s="22" t="s">
        <v>47</v>
      </c>
      <c r="P525" s="20">
        <f>Cal_012618_12mm!$Q$3</f>
        <v>1.9020155646116339</v>
      </c>
      <c r="Q525" s="20">
        <f>Cal_012618_12mm!$R$3</f>
        <v>0.48423689193917907</v>
      </c>
      <c r="R525" s="21">
        <v>509.9</v>
      </c>
      <c r="S525" s="21">
        <v>294.60000000000002</v>
      </c>
      <c r="T525" s="18">
        <f t="shared" si="75"/>
        <v>0.99850000000000005</v>
      </c>
      <c r="U525" s="78">
        <f t="shared" si="76"/>
        <v>508.9015</v>
      </c>
      <c r="V525" s="78">
        <f t="shared" si="77"/>
        <v>293.60150000000004</v>
      </c>
      <c r="W525" s="438">
        <f t="shared" si="78"/>
        <v>2.411381153544057</v>
      </c>
      <c r="X525" s="438">
        <f t="shared" si="79"/>
        <v>0.55477584198793239</v>
      </c>
      <c r="Y525" s="18">
        <v>20180126</v>
      </c>
      <c r="Z525" s="36" t="s">
        <v>1248</v>
      </c>
      <c r="AA525" s="19">
        <v>20180204</v>
      </c>
      <c r="AB525" s="36" t="s">
        <v>127</v>
      </c>
      <c r="AC525" s="19" t="s">
        <v>57</v>
      </c>
      <c r="AD525" s="656" t="s">
        <v>60</v>
      </c>
      <c r="AE525" s="689" t="s">
        <v>1250</v>
      </c>
      <c r="AF525" s="681">
        <v>1</v>
      </c>
      <c r="AG525" s="169" t="s">
        <v>1634</v>
      </c>
      <c r="AH525" s="396"/>
      <c r="AI525" s="396"/>
    </row>
    <row r="526" spans="1:35" s="44" customFormat="1" x14ac:dyDescent="0.2">
      <c r="A526" s="28" t="s">
        <v>50</v>
      </c>
      <c r="B526" s="19">
        <v>20180202</v>
      </c>
      <c r="C526" s="133" t="s">
        <v>69</v>
      </c>
      <c r="D526" s="134">
        <v>15</v>
      </c>
      <c r="E526" s="133">
        <v>15</v>
      </c>
      <c r="F526" s="135">
        <v>43133.916666666664</v>
      </c>
      <c r="G526" s="135">
        <v>43135.288194444445</v>
      </c>
      <c r="H526" s="30" t="s">
        <v>10</v>
      </c>
      <c r="I526" s="134">
        <v>532</v>
      </c>
      <c r="J526" s="10">
        <v>10</v>
      </c>
      <c r="K526" s="18">
        <v>6</v>
      </c>
      <c r="L526" s="18">
        <v>1</v>
      </c>
      <c r="M526" s="18">
        <v>0</v>
      </c>
      <c r="N526" s="24">
        <v>1</v>
      </c>
      <c r="O526" s="22" t="s">
        <v>47</v>
      </c>
      <c r="P526" s="20">
        <f>Cal_012618_12mm!$Q$3</f>
        <v>1.9020155646116339</v>
      </c>
      <c r="Q526" s="20">
        <f>Cal_012618_12mm!$R$3</f>
        <v>0.48423689193917907</v>
      </c>
      <c r="R526" s="21">
        <v>160.69999999999999</v>
      </c>
      <c r="S526" s="21">
        <v>98.41</v>
      </c>
      <c r="T526" s="18">
        <f t="shared" si="75"/>
        <v>0.99850000000000005</v>
      </c>
      <c r="U526" s="78">
        <f t="shared" si="76"/>
        <v>159.70149999999998</v>
      </c>
      <c r="V526" s="78">
        <f t="shared" si="77"/>
        <v>97.41149999999999</v>
      </c>
      <c r="W526" s="438">
        <f t="shared" si="78"/>
        <v>0.71732481895938038</v>
      </c>
      <c r="X526" s="438">
        <f t="shared" si="79"/>
        <v>0.29453835174192394</v>
      </c>
      <c r="Y526" s="18">
        <v>20180126</v>
      </c>
      <c r="Z526" s="36" t="s">
        <v>1248</v>
      </c>
      <c r="AA526" s="19">
        <v>20180204</v>
      </c>
      <c r="AB526" s="36" t="s">
        <v>127</v>
      </c>
      <c r="AC526" s="19" t="s">
        <v>57</v>
      </c>
      <c r="AD526" s="656" t="s">
        <v>60</v>
      </c>
      <c r="AE526" s="689" t="s">
        <v>1250</v>
      </c>
      <c r="AF526" s="681">
        <v>1</v>
      </c>
      <c r="AG526" s="169" t="s">
        <v>1634</v>
      </c>
      <c r="AH526" s="396"/>
      <c r="AI526" s="396"/>
    </row>
    <row r="527" spans="1:35" s="44" customFormat="1" x14ac:dyDescent="0.2">
      <c r="A527" s="28" t="s">
        <v>50</v>
      </c>
      <c r="B527" s="19">
        <v>20180202</v>
      </c>
      <c r="C527" s="133" t="s">
        <v>69</v>
      </c>
      <c r="D527" s="134">
        <v>15</v>
      </c>
      <c r="E527" s="133">
        <v>15</v>
      </c>
      <c r="F527" s="135">
        <v>43133.916666666664</v>
      </c>
      <c r="G527" s="135">
        <v>43135.288194444445</v>
      </c>
      <c r="H527" s="30" t="s">
        <v>11</v>
      </c>
      <c r="I527" s="134">
        <v>547</v>
      </c>
      <c r="J527" s="10">
        <v>10</v>
      </c>
      <c r="K527" s="18">
        <v>6</v>
      </c>
      <c r="L527" s="18">
        <v>1</v>
      </c>
      <c r="M527" s="18">
        <v>0</v>
      </c>
      <c r="N527" s="24">
        <v>1</v>
      </c>
      <c r="O527" s="22" t="s">
        <v>47</v>
      </c>
      <c r="P527" s="20">
        <f>Cal_012618_12mm!$Q$3</f>
        <v>1.9020155646116339</v>
      </c>
      <c r="Q527" s="20">
        <f>Cal_012618_12mm!$R$3</f>
        <v>0.48423689193917907</v>
      </c>
      <c r="R527" s="21">
        <v>143.30000000000001</v>
      </c>
      <c r="S527" s="21">
        <v>90.01</v>
      </c>
      <c r="T527" s="18">
        <f t="shared" si="75"/>
        <v>0.99850000000000005</v>
      </c>
      <c r="U527" s="78">
        <f t="shared" si="76"/>
        <v>142.3015</v>
      </c>
      <c r="V527" s="78">
        <f t="shared" si="77"/>
        <v>89.011499999999998</v>
      </c>
      <c r="W527" s="438">
        <f t="shared" si="78"/>
        <v>0.59685323582147154</v>
      </c>
      <c r="X527" s="438">
        <f t="shared" si="79"/>
        <v>0.30239994717587587</v>
      </c>
      <c r="Y527" s="18">
        <v>20180126</v>
      </c>
      <c r="Z527" s="36" t="s">
        <v>1248</v>
      </c>
      <c r="AA527" s="19">
        <v>20180204</v>
      </c>
      <c r="AB527" s="36" t="s">
        <v>127</v>
      </c>
      <c r="AC527" s="19" t="s">
        <v>57</v>
      </c>
      <c r="AD527" s="656" t="s">
        <v>60</v>
      </c>
      <c r="AE527" s="689" t="s">
        <v>1250</v>
      </c>
      <c r="AF527" s="681">
        <v>1</v>
      </c>
      <c r="AG527" s="169" t="s">
        <v>1634</v>
      </c>
      <c r="AH527" s="396"/>
      <c r="AI527" s="396"/>
    </row>
    <row r="528" spans="1:35" s="44" customFormat="1" x14ac:dyDescent="0.2">
      <c r="A528" s="28" t="s">
        <v>50</v>
      </c>
      <c r="B528" s="19">
        <v>20180202</v>
      </c>
      <c r="C528" s="133" t="s">
        <v>69</v>
      </c>
      <c r="D528" s="134">
        <v>15</v>
      </c>
      <c r="E528" s="133">
        <v>19</v>
      </c>
      <c r="F528" s="135">
        <v>43133.916666666664</v>
      </c>
      <c r="G528" s="135">
        <v>43135.288194444445</v>
      </c>
      <c r="H528" s="136" t="s">
        <v>10</v>
      </c>
      <c r="I528" s="134">
        <v>540</v>
      </c>
      <c r="J528" s="134">
        <v>0</v>
      </c>
      <c r="K528" s="18">
        <v>6</v>
      </c>
      <c r="L528" s="18">
        <v>1</v>
      </c>
      <c r="M528" s="18">
        <v>0</v>
      </c>
      <c r="N528" s="24">
        <v>1</v>
      </c>
      <c r="O528" s="22" t="s">
        <v>47</v>
      </c>
      <c r="P528" s="20">
        <f>Cal_012618_12mm!$Q$3</f>
        <v>1.9020155646116339</v>
      </c>
      <c r="Q528" s="20">
        <f>Cal_012618_12mm!$R$3</f>
        <v>0.48423689193917907</v>
      </c>
      <c r="R528" s="21">
        <v>500.6</v>
      </c>
      <c r="S528" s="21">
        <v>291.5</v>
      </c>
      <c r="T528" s="18">
        <f t="shared" si="75"/>
        <v>0.99850000000000005</v>
      </c>
      <c r="U528" s="78">
        <f t="shared" si="76"/>
        <v>499.60150000000004</v>
      </c>
      <c r="V528" s="78">
        <f t="shared" si="77"/>
        <v>290.50150000000002</v>
      </c>
      <c r="W528" s="438">
        <f t="shared" si="78"/>
        <v>2.3722990329231921</v>
      </c>
      <c r="X528" s="438">
        <f t="shared" si="79"/>
        <v>0.60058391336393269</v>
      </c>
      <c r="Y528" s="18">
        <v>20180126</v>
      </c>
      <c r="Z528" s="36" t="s">
        <v>1248</v>
      </c>
      <c r="AA528" s="19">
        <v>20180204</v>
      </c>
      <c r="AB528" s="36" t="s">
        <v>127</v>
      </c>
      <c r="AC528" s="19" t="s">
        <v>57</v>
      </c>
      <c r="AD528" s="656" t="s">
        <v>60</v>
      </c>
      <c r="AE528" s="689" t="s">
        <v>1250</v>
      </c>
      <c r="AF528" s="681">
        <v>1</v>
      </c>
      <c r="AG528" s="169" t="s">
        <v>1634</v>
      </c>
      <c r="AH528" s="396"/>
      <c r="AI528" s="396"/>
    </row>
    <row r="529" spans="1:35" s="44" customFormat="1" x14ac:dyDescent="0.2">
      <c r="A529" s="28" t="s">
        <v>50</v>
      </c>
      <c r="B529" s="19">
        <v>20180202</v>
      </c>
      <c r="C529" s="133" t="s">
        <v>69</v>
      </c>
      <c r="D529" s="134">
        <v>15</v>
      </c>
      <c r="E529" s="133">
        <v>19</v>
      </c>
      <c r="F529" s="135">
        <v>43133.916666666664</v>
      </c>
      <c r="G529" s="135">
        <v>43135.288194444445</v>
      </c>
      <c r="H529" s="136" t="s">
        <v>11</v>
      </c>
      <c r="I529" s="134">
        <v>540</v>
      </c>
      <c r="J529" s="134">
        <v>0</v>
      </c>
      <c r="K529" s="18">
        <v>6</v>
      </c>
      <c r="L529" s="18">
        <v>1</v>
      </c>
      <c r="M529" s="18">
        <v>0</v>
      </c>
      <c r="N529" s="24">
        <v>1</v>
      </c>
      <c r="O529" s="22" t="s">
        <v>47</v>
      </c>
      <c r="P529" s="20">
        <f>Cal_012618_12mm!$Q$3</f>
        <v>1.9020155646116339</v>
      </c>
      <c r="Q529" s="20">
        <f>Cal_012618_12mm!$R$3</f>
        <v>0.48423689193917907</v>
      </c>
      <c r="R529" s="21">
        <v>528.1</v>
      </c>
      <c r="S529" s="21">
        <v>308.89999999999998</v>
      </c>
      <c r="T529" s="18">
        <f t="shared" si="75"/>
        <v>0.99850000000000005</v>
      </c>
      <c r="U529" s="78">
        <f t="shared" si="76"/>
        <v>527.10149999999999</v>
      </c>
      <c r="V529" s="78">
        <f t="shared" si="77"/>
        <v>307.9015</v>
      </c>
      <c r="W529" s="438">
        <f t="shared" si="78"/>
        <v>2.4868864084971958</v>
      </c>
      <c r="X529" s="438">
        <f t="shared" si="79"/>
        <v>0.66406158483924171</v>
      </c>
      <c r="Y529" s="18">
        <v>20180126</v>
      </c>
      <c r="Z529" s="36" t="s">
        <v>1248</v>
      </c>
      <c r="AA529" s="19">
        <v>20180204</v>
      </c>
      <c r="AB529" s="36" t="s">
        <v>127</v>
      </c>
      <c r="AC529" s="19" t="s">
        <v>57</v>
      </c>
      <c r="AD529" s="656" t="s">
        <v>60</v>
      </c>
      <c r="AE529" s="689" t="s">
        <v>1250</v>
      </c>
      <c r="AF529" s="681">
        <v>1</v>
      </c>
      <c r="AG529" s="169" t="s">
        <v>1634</v>
      </c>
      <c r="AH529" s="396"/>
      <c r="AI529" s="396"/>
    </row>
    <row r="530" spans="1:35" s="44" customFormat="1" x14ac:dyDescent="0.2">
      <c r="A530" s="28" t="s">
        <v>50</v>
      </c>
      <c r="B530" s="19">
        <v>20180202</v>
      </c>
      <c r="C530" s="133" t="s">
        <v>69</v>
      </c>
      <c r="D530" s="134">
        <v>15</v>
      </c>
      <c r="E530" s="133">
        <v>19</v>
      </c>
      <c r="F530" s="135">
        <v>43133.916666666664</v>
      </c>
      <c r="G530" s="135">
        <v>43135.288194444445</v>
      </c>
      <c r="H530" s="30" t="s">
        <v>10</v>
      </c>
      <c r="I530" s="134">
        <v>547</v>
      </c>
      <c r="J530" s="10">
        <v>10</v>
      </c>
      <c r="K530" s="18">
        <v>6</v>
      </c>
      <c r="L530" s="18">
        <v>1</v>
      </c>
      <c r="M530" s="18">
        <v>0</v>
      </c>
      <c r="N530" s="24">
        <v>1</v>
      </c>
      <c r="O530" s="22" t="s">
        <v>47</v>
      </c>
      <c r="P530" s="20">
        <f>Cal_012618_12mm!$Q$3</f>
        <v>1.9020155646116339</v>
      </c>
      <c r="Q530" s="20">
        <f>Cal_012618_12mm!$R$3</f>
        <v>0.48423689193917907</v>
      </c>
      <c r="R530" s="21">
        <v>137.69999999999999</v>
      </c>
      <c r="S530" s="21">
        <v>85.75</v>
      </c>
      <c r="T530" s="18">
        <f t="shared" si="75"/>
        <v>0.99850000000000005</v>
      </c>
      <c r="U530" s="78">
        <f t="shared" si="76"/>
        <v>136.70149999999998</v>
      </c>
      <c r="V530" s="78">
        <f t="shared" si="77"/>
        <v>84.751499999999993</v>
      </c>
      <c r="W530" s="438">
        <f t="shared" si="78"/>
        <v>0.58184510416448565</v>
      </c>
      <c r="X530" s="438">
        <f t="shared" si="79"/>
        <v>0.2743707346743125</v>
      </c>
      <c r="Y530" s="18">
        <v>20180126</v>
      </c>
      <c r="Z530" s="36" t="s">
        <v>1248</v>
      </c>
      <c r="AA530" s="19">
        <v>20180204</v>
      </c>
      <c r="AB530" s="36" t="s">
        <v>127</v>
      </c>
      <c r="AC530" s="19" t="s">
        <v>57</v>
      </c>
      <c r="AD530" s="656" t="s">
        <v>60</v>
      </c>
      <c r="AE530" s="689" t="s">
        <v>1250</v>
      </c>
      <c r="AF530" s="681">
        <v>1</v>
      </c>
      <c r="AG530" s="169" t="s">
        <v>1634</v>
      </c>
      <c r="AH530" s="396"/>
      <c r="AI530" s="396"/>
    </row>
    <row r="531" spans="1:35" s="44" customFormat="1" x14ac:dyDescent="0.2">
      <c r="A531" s="28" t="s">
        <v>50</v>
      </c>
      <c r="B531" s="19">
        <v>20180202</v>
      </c>
      <c r="C531" s="133" t="s">
        <v>69</v>
      </c>
      <c r="D531" s="134">
        <v>15</v>
      </c>
      <c r="E531" s="133">
        <v>19</v>
      </c>
      <c r="F531" s="135">
        <v>43133.916666666664</v>
      </c>
      <c r="G531" s="135">
        <v>43135.288194444445</v>
      </c>
      <c r="H531" s="30" t="s">
        <v>11</v>
      </c>
      <c r="I531" s="134">
        <v>547</v>
      </c>
      <c r="J531" s="10">
        <v>10</v>
      </c>
      <c r="K531" s="18">
        <v>6</v>
      </c>
      <c r="L531" s="18">
        <v>1</v>
      </c>
      <c r="M531" s="18">
        <v>0</v>
      </c>
      <c r="N531" s="24">
        <v>1</v>
      </c>
      <c r="O531" s="22" t="s">
        <v>47</v>
      </c>
      <c r="P531" s="20">
        <f>Cal_012618_12mm!$Q$3</f>
        <v>1.9020155646116339</v>
      </c>
      <c r="Q531" s="20">
        <f>Cal_012618_12mm!$R$3</f>
        <v>0.48423689193917907</v>
      </c>
      <c r="R531" s="21">
        <v>149.69999999999999</v>
      </c>
      <c r="S531" s="21">
        <v>94.32</v>
      </c>
      <c r="T531" s="18">
        <f t="shared" si="75"/>
        <v>0.99850000000000005</v>
      </c>
      <c r="U531" s="78">
        <f t="shared" si="76"/>
        <v>148.70149999999998</v>
      </c>
      <c r="V531" s="78">
        <f t="shared" si="77"/>
        <v>93.321499999999986</v>
      </c>
      <c r="W531" s="438">
        <f t="shared" si="78"/>
        <v>0.62026144116706872</v>
      </c>
      <c r="X531" s="438">
        <f t="shared" si="79"/>
        <v>0.32253421913622837</v>
      </c>
      <c r="Y531" s="18">
        <v>20180126</v>
      </c>
      <c r="Z531" s="36" t="s">
        <v>1249</v>
      </c>
      <c r="AA531" s="19">
        <v>20180205</v>
      </c>
      <c r="AB531" s="36" t="s">
        <v>127</v>
      </c>
      <c r="AC531" s="19" t="s">
        <v>57</v>
      </c>
      <c r="AD531" s="656" t="s">
        <v>60</v>
      </c>
      <c r="AE531" s="689" t="s">
        <v>1250</v>
      </c>
      <c r="AF531" s="681">
        <v>1</v>
      </c>
      <c r="AG531" s="169" t="s">
        <v>1634</v>
      </c>
      <c r="AH531" s="396"/>
      <c r="AI531" s="396"/>
    </row>
    <row r="532" spans="1:35" s="44" customFormat="1" x14ac:dyDescent="0.2">
      <c r="A532" s="14" t="s">
        <v>50</v>
      </c>
      <c r="B532" s="14">
        <v>20180203</v>
      </c>
      <c r="C532" s="133" t="s">
        <v>73</v>
      </c>
      <c r="D532" s="133">
        <v>19</v>
      </c>
      <c r="E532" s="133">
        <v>1</v>
      </c>
      <c r="F532" s="137" t="s">
        <v>71</v>
      </c>
      <c r="G532" s="137" t="s">
        <v>71</v>
      </c>
      <c r="H532" s="137" t="s">
        <v>10</v>
      </c>
      <c r="I532" s="133">
        <v>535</v>
      </c>
      <c r="J532" s="9">
        <v>0</v>
      </c>
      <c r="K532" s="9">
        <v>6</v>
      </c>
      <c r="L532" s="9">
        <v>1</v>
      </c>
      <c r="M532" s="9">
        <v>0</v>
      </c>
      <c r="N532" s="30">
        <v>1</v>
      </c>
      <c r="O532" s="9" t="s">
        <v>47</v>
      </c>
      <c r="P532" s="17">
        <f>Cal_012618_12mm!$Q$3</f>
        <v>1.9020155646116339</v>
      </c>
      <c r="Q532" s="17">
        <f>Cal_012618_12mm!$R$3</f>
        <v>0.48423689193917907</v>
      </c>
      <c r="R532" s="15">
        <v>7.9569999999999999</v>
      </c>
      <c r="S532" s="15">
        <v>6.36</v>
      </c>
      <c r="T532" s="16">
        <f t="shared" ref="T532:T551" si="80">AVERAGE(0.893,1.014,1.14,0.811,1.056,1.201)</f>
        <v>1.0191666666666668</v>
      </c>
      <c r="U532" s="78">
        <f t="shared" si="76"/>
        <v>6.9378333333333329</v>
      </c>
      <c r="V532" s="78">
        <f t="shared" si="77"/>
        <v>5.3408333333333333</v>
      </c>
      <c r="W532" s="438">
        <f t="shared" si="78"/>
        <v>1.828775070741363E-2</v>
      </c>
      <c r="X532" s="438">
        <f t="shared" si="79"/>
        <v>3.6879130691508992E-2</v>
      </c>
      <c r="Y532" s="12">
        <v>20180126</v>
      </c>
      <c r="Z532" s="36" t="s">
        <v>715</v>
      </c>
      <c r="AA532" s="36"/>
      <c r="AB532" s="36" t="s">
        <v>127</v>
      </c>
      <c r="AC532" s="14" t="s">
        <v>57</v>
      </c>
      <c r="AD532" s="660" t="s">
        <v>94</v>
      </c>
      <c r="AE532" s="689" t="s">
        <v>1250</v>
      </c>
      <c r="AF532" s="671">
        <v>1</v>
      </c>
      <c r="AG532" s="169">
        <v>1</v>
      </c>
      <c r="AH532" s="426" t="s">
        <v>716</v>
      </c>
      <c r="AI532" s="395"/>
    </row>
    <row r="533" spans="1:35" s="44" customFormat="1" x14ac:dyDescent="0.2">
      <c r="A533" s="14" t="s">
        <v>50</v>
      </c>
      <c r="B533" s="14">
        <v>20180203</v>
      </c>
      <c r="C533" s="133" t="s">
        <v>73</v>
      </c>
      <c r="D533" s="133">
        <v>19</v>
      </c>
      <c r="E533" s="133">
        <v>1</v>
      </c>
      <c r="F533" s="137" t="s">
        <v>71</v>
      </c>
      <c r="G533" s="137" t="s">
        <v>71</v>
      </c>
      <c r="H533" s="137" t="s">
        <v>11</v>
      </c>
      <c r="I533" s="133">
        <v>540</v>
      </c>
      <c r="J533" s="9">
        <v>0</v>
      </c>
      <c r="K533" s="9">
        <v>6</v>
      </c>
      <c r="L533" s="9">
        <v>1</v>
      </c>
      <c r="M533" s="9">
        <v>0</v>
      </c>
      <c r="N533" s="30">
        <v>1</v>
      </c>
      <c r="O533" s="9" t="s">
        <v>47</v>
      </c>
      <c r="P533" s="17">
        <f>Cal_012618_12mm!$Q$3</f>
        <v>1.9020155646116339</v>
      </c>
      <c r="Q533" s="17">
        <f>Cal_012618_12mm!$R$3</f>
        <v>0.48423689193917907</v>
      </c>
      <c r="R533" s="15">
        <v>6.6719999999999997</v>
      </c>
      <c r="S533" s="15">
        <v>5.665</v>
      </c>
      <c r="T533" s="16">
        <f t="shared" si="80"/>
        <v>1.0191666666666668</v>
      </c>
      <c r="U533" s="78">
        <f t="shared" si="76"/>
        <v>5.6528333333333327</v>
      </c>
      <c r="V533" s="78">
        <f t="shared" si="77"/>
        <v>4.645833333333333</v>
      </c>
      <c r="W533" s="438">
        <f t="shared" si="78"/>
        <v>1.1424701703269506E-2</v>
      </c>
      <c r="X533" s="438">
        <f t="shared" si="79"/>
        <v>3.6119006979676814E-2</v>
      </c>
      <c r="Y533" s="12">
        <v>20180126</v>
      </c>
      <c r="Z533" s="36" t="s">
        <v>715</v>
      </c>
      <c r="AA533" s="36"/>
      <c r="AB533" s="36" t="s">
        <v>127</v>
      </c>
      <c r="AC533" s="14" t="s">
        <v>57</v>
      </c>
      <c r="AD533" s="660" t="s">
        <v>94</v>
      </c>
      <c r="AE533" s="689" t="s">
        <v>1250</v>
      </c>
      <c r="AF533" s="671">
        <v>1</v>
      </c>
      <c r="AG533" s="169">
        <v>1</v>
      </c>
      <c r="AH533" s="426" t="s">
        <v>716</v>
      </c>
      <c r="AI533" s="395"/>
    </row>
    <row r="534" spans="1:35" s="44" customFormat="1" x14ac:dyDescent="0.2">
      <c r="A534" s="14" t="s">
        <v>50</v>
      </c>
      <c r="B534" s="14">
        <v>20180203</v>
      </c>
      <c r="C534" s="133" t="s">
        <v>73</v>
      </c>
      <c r="D534" s="133">
        <v>19</v>
      </c>
      <c r="E534" s="133">
        <v>3</v>
      </c>
      <c r="F534" s="137" t="s">
        <v>71</v>
      </c>
      <c r="G534" s="137" t="s">
        <v>71</v>
      </c>
      <c r="H534" s="137" t="s">
        <v>10</v>
      </c>
      <c r="I534" s="133">
        <v>540</v>
      </c>
      <c r="J534" s="9">
        <v>0</v>
      </c>
      <c r="K534" s="9">
        <v>6</v>
      </c>
      <c r="L534" s="9">
        <v>1</v>
      </c>
      <c r="M534" s="9">
        <v>0</v>
      </c>
      <c r="N534" s="30">
        <v>1</v>
      </c>
      <c r="O534" s="9" t="s">
        <v>47</v>
      </c>
      <c r="P534" s="17">
        <f>Cal_012618_12mm!$Q$3</f>
        <v>1.9020155646116339</v>
      </c>
      <c r="Q534" s="17">
        <f>Cal_012618_12mm!$R$3</f>
        <v>0.48423689193917907</v>
      </c>
      <c r="R534" s="15">
        <v>15.72</v>
      </c>
      <c r="S534" s="15">
        <v>11.23</v>
      </c>
      <c r="T534" s="16">
        <f t="shared" si="80"/>
        <v>1.0191666666666668</v>
      </c>
      <c r="U534" s="78">
        <f t="shared" si="76"/>
        <v>14.700833333333334</v>
      </c>
      <c r="V534" s="78">
        <f t="shared" si="77"/>
        <v>10.210833333333333</v>
      </c>
      <c r="W534" s="438">
        <f t="shared" si="78"/>
        <v>5.0940328349235446E-2</v>
      </c>
      <c r="X534" s="438">
        <f t="shared" si="79"/>
        <v>5.3553494519310095E-2</v>
      </c>
      <c r="Y534" s="12">
        <v>20180126</v>
      </c>
      <c r="Z534" s="36" t="s">
        <v>715</v>
      </c>
      <c r="AA534" s="36"/>
      <c r="AB534" s="36" t="s">
        <v>127</v>
      </c>
      <c r="AC534" s="14" t="s">
        <v>57</v>
      </c>
      <c r="AD534" s="660" t="s">
        <v>94</v>
      </c>
      <c r="AE534" s="689" t="s">
        <v>1250</v>
      </c>
      <c r="AF534" s="671">
        <v>3</v>
      </c>
      <c r="AG534" s="169">
        <v>1</v>
      </c>
      <c r="AH534" s="426" t="s">
        <v>717</v>
      </c>
      <c r="AI534" s="395"/>
    </row>
    <row r="535" spans="1:35" s="44" customFormat="1" x14ac:dyDescent="0.2">
      <c r="A535" s="14" t="s">
        <v>50</v>
      </c>
      <c r="B535" s="14">
        <v>20180203</v>
      </c>
      <c r="C535" s="133" t="s">
        <v>73</v>
      </c>
      <c r="D535" s="133">
        <v>19</v>
      </c>
      <c r="E535" s="133">
        <v>3</v>
      </c>
      <c r="F535" s="137" t="s">
        <v>71</v>
      </c>
      <c r="G535" s="137" t="s">
        <v>71</v>
      </c>
      <c r="H535" s="137" t="s">
        <v>11</v>
      </c>
      <c r="I535" s="133">
        <v>535</v>
      </c>
      <c r="J535" s="9">
        <v>0</v>
      </c>
      <c r="K535" s="9">
        <v>6</v>
      </c>
      <c r="L535" s="9">
        <v>1</v>
      </c>
      <c r="M535" s="9">
        <v>0</v>
      </c>
      <c r="N535" s="30">
        <v>1</v>
      </c>
      <c r="O535" s="9" t="s">
        <v>47</v>
      </c>
      <c r="P535" s="17">
        <f>Cal_012618_12mm!$Q$3</f>
        <v>1.9020155646116339</v>
      </c>
      <c r="Q535" s="17">
        <f>Cal_012618_12mm!$R$3</f>
        <v>0.48423689193917907</v>
      </c>
      <c r="R535" s="15">
        <v>13.21</v>
      </c>
      <c r="S535" s="15">
        <v>9.9890000000000008</v>
      </c>
      <c r="T535" s="16">
        <f t="shared" si="80"/>
        <v>1.0191666666666668</v>
      </c>
      <c r="U535" s="78">
        <f t="shared" si="76"/>
        <v>12.190833333333334</v>
      </c>
      <c r="V535" s="78">
        <f t="shared" si="77"/>
        <v>8.9698333333333338</v>
      </c>
      <c r="W535" s="438">
        <f t="shared" si="78"/>
        <v>3.688468693085744E-2</v>
      </c>
      <c r="X535" s="438">
        <f t="shared" si="79"/>
        <v>5.5767096186902509E-2</v>
      </c>
      <c r="Y535" s="12">
        <v>20180126</v>
      </c>
      <c r="Z535" s="36" t="s">
        <v>715</v>
      </c>
      <c r="AA535" s="36"/>
      <c r="AB535" s="36" t="s">
        <v>127</v>
      </c>
      <c r="AC535" s="14" t="s">
        <v>57</v>
      </c>
      <c r="AD535" s="660" t="s">
        <v>94</v>
      </c>
      <c r="AE535" s="689" t="s">
        <v>1250</v>
      </c>
      <c r="AF535" s="671">
        <v>3</v>
      </c>
      <c r="AG535" s="169">
        <v>1</v>
      </c>
      <c r="AH535" s="426" t="s">
        <v>717</v>
      </c>
      <c r="AI535" s="395"/>
    </row>
    <row r="536" spans="1:35" s="44" customFormat="1" x14ac:dyDescent="0.2">
      <c r="A536" s="14" t="s">
        <v>50</v>
      </c>
      <c r="B536" s="14">
        <v>20180203</v>
      </c>
      <c r="C536" s="133" t="s">
        <v>73</v>
      </c>
      <c r="D536" s="133">
        <v>19</v>
      </c>
      <c r="E536" s="133">
        <v>5</v>
      </c>
      <c r="F536" s="137" t="s">
        <v>71</v>
      </c>
      <c r="G536" s="137" t="s">
        <v>71</v>
      </c>
      <c r="H536" s="137" t="s">
        <v>10</v>
      </c>
      <c r="I536" s="133">
        <v>535</v>
      </c>
      <c r="J536" s="9">
        <v>0</v>
      </c>
      <c r="K536" s="9">
        <v>6</v>
      </c>
      <c r="L536" s="9">
        <v>1</v>
      </c>
      <c r="M536" s="9">
        <v>0</v>
      </c>
      <c r="N536" s="30">
        <v>1</v>
      </c>
      <c r="O536" s="9" t="s">
        <v>47</v>
      </c>
      <c r="P536" s="17">
        <f>Cal_012618_12mm!$Q$3</f>
        <v>1.9020155646116339</v>
      </c>
      <c r="Q536" s="17">
        <f>Cal_012618_12mm!$R$3</f>
        <v>0.48423689193917907</v>
      </c>
      <c r="R536" s="15">
        <v>15.2</v>
      </c>
      <c r="S536" s="15">
        <v>11.97</v>
      </c>
      <c r="T536" s="16">
        <f t="shared" si="80"/>
        <v>1.0191666666666668</v>
      </c>
      <c r="U536" s="78">
        <f t="shared" si="76"/>
        <v>14.180833333333332</v>
      </c>
      <c r="V536" s="78">
        <f t="shared" si="77"/>
        <v>10.950833333333334</v>
      </c>
      <c r="W536" s="438">
        <f t="shared" si="78"/>
        <v>3.6987748769534139E-2</v>
      </c>
      <c r="X536" s="438">
        <f t="shared" si="79"/>
        <v>7.6126307785816513E-2</v>
      </c>
      <c r="Y536" s="12">
        <v>20180126</v>
      </c>
      <c r="Z536" s="36" t="s">
        <v>715</v>
      </c>
      <c r="AA536" s="36"/>
      <c r="AB536" s="36" t="s">
        <v>127</v>
      </c>
      <c r="AC536" s="14" t="s">
        <v>57</v>
      </c>
      <c r="AD536" s="660" t="s">
        <v>94</v>
      </c>
      <c r="AE536" s="689" t="s">
        <v>1250</v>
      </c>
      <c r="AF536" s="671">
        <v>1</v>
      </c>
      <c r="AG536" s="169" t="s">
        <v>1634</v>
      </c>
      <c r="AH536" s="395"/>
      <c r="AI536" s="395"/>
    </row>
    <row r="537" spans="1:35" s="44" customFormat="1" x14ac:dyDescent="0.2">
      <c r="A537" s="14" t="s">
        <v>50</v>
      </c>
      <c r="B537" s="14">
        <v>20180203</v>
      </c>
      <c r="C537" s="133" t="s">
        <v>73</v>
      </c>
      <c r="D537" s="133">
        <v>19</v>
      </c>
      <c r="E537" s="133">
        <v>5</v>
      </c>
      <c r="F537" s="137" t="s">
        <v>71</v>
      </c>
      <c r="G537" s="137" t="s">
        <v>71</v>
      </c>
      <c r="H537" s="137" t="s">
        <v>11</v>
      </c>
      <c r="I537" s="133">
        <v>535</v>
      </c>
      <c r="J537" s="9">
        <v>0</v>
      </c>
      <c r="K537" s="9">
        <v>6</v>
      </c>
      <c r="L537" s="9">
        <v>1</v>
      </c>
      <c r="M537" s="9">
        <v>0</v>
      </c>
      <c r="N537" s="30">
        <v>1</v>
      </c>
      <c r="O537" s="9" t="s">
        <v>47</v>
      </c>
      <c r="P537" s="17">
        <f>Cal_012618_12mm!$Q$3</f>
        <v>1.9020155646116339</v>
      </c>
      <c r="Q537" s="17">
        <f>Cal_012618_12mm!$R$3</f>
        <v>0.48423689193917907</v>
      </c>
      <c r="R537" s="15">
        <v>16.309999999999999</v>
      </c>
      <c r="S537" s="15">
        <v>12.77</v>
      </c>
      <c r="T537" s="16">
        <f t="shared" si="80"/>
        <v>1.0191666666666668</v>
      </c>
      <c r="U537" s="78">
        <f t="shared" si="76"/>
        <v>15.290833333333332</v>
      </c>
      <c r="V537" s="78">
        <f t="shared" si="77"/>
        <v>11.750833333333333</v>
      </c>
      <c r="W537" s="438">
        <f t="shared" si="78"/>
        <v>4.0537656546176741E-2</v>
      </c>
      <c r="X537" s="438">
        <f t="shared" si="79"/>
        <v>8.0839811796186808E-2</v>
      </c>
      <c r="Y537" s="12">
        <v>20180126</v>
      </c>
      <c r="Z537" s="36" t="s">
        <v>715</v>
      </c>
      <c r="AA537" s="36"/>
      <c r="AB537" s="36" t="s">
        <v>127</v>
      </c>
      <c r="AC537" s="14" t="s">
        <v>57</v>
      </c>
      <c r="AD537" s="660" t="s">
        <v>94</v>
      </c>
      <c r="AE537" s="689" t="s">
        <v>1250</v>
      </c>
      <c r="AF537" s="671">
        <v>1</v>
      </c>
      <c r="AG537" s="169" t="s">
        <v>1634</v>
      </c>
      <c r="AH537" s="395"/>
      <c r="AI537" s="395"/>
    </row>
    <row r="538" spans="1:35" s="44" customFormat="1" x14ac:dyDescent="0.2">
      <c r="A538" s="14" t="s">
        <v>50</v>
      </c>
      <c r="B538" s="14">
        <v>20180203</v>
      </c>
      <c r="C538" s="133" t="s">
        <v>73</v>
      </c>
      <c r="D538" s="133">
        <v>19</v>
      </c>
      <c r="E538" s="133">
        <v>7</v>
      </c>
      <c r="F538" s="137" t="s">
        <v>71</v>
      </c>
      <c r="G538" s="137" t="s">
        <v>71</v>
      </c>
      <c r="H538" s="137" t="s">
        <v>10</v>
      </c>
      <c r="I538" s="133">
        <v>535</v>
      </c>
      <c r="J538" s="9">
        <v>0</v>
      </c>
      <c r="K538" s="9">
        <v>6</v>
      </c>
      <c r="L538" s="9">
        <v>1</v>
      </c>
      <c r="M538" s="9">
        <v>0</v>
      </c>
      <c r="N538" s="30">
        <v>1</v>
      </c>
      <c r="O538" s="9" t="s">
        <v>47</v>
      </c>
      <c r="P538" s="17">
        <f>Cal_012618_12mm!$Q$3</f>
        <v>1.9020155646116339</v>
      </c>
      <c r="Q538" s="17">
        <f>Cal_012618_12mm!$R$3</f>
        <v>0.48423689193917907</v>
      </c>
      <c r="R538" s="15">
        <v>53.34</v>
      </c>
      <c r="S538" s="15">
        <v>37.229999999999997</v>
      </c>
      <c r="T538" s="16">
        <f t="shared" si="80"/>
        <v>1.0191666666666668</v>
      </c>
      <c r="U538" s="78">
        <f t="shared" si="76"/>
        <v>52.32083333333334</v>
      </c>
      <c r="V538" s="78">
        <f t="shared" si="77"/>
        <v>36.210833333333333</v>
      </c>
      <c r="W538" s="438">
        <f t="shared" si="78"/>
        <v>0.18448069123132987</v>
      </c>
      <c r="X538" s="438">
        <f t="shared" si="79"/>
        <v>0.18955059249895334</v>
      </c>
      <c r="Y538" s="12">
        <v>20180126</v>
      </c>
      <c r="Z538" s="36" t="s">
        <v>715</v>
      </c>
      <c r="AA538" s="36"/>
      <c r="AB538" s="36" t="s">
        <v>127</v>
      </c>
      <c r="AC538" s="14" t="s">
        <v>57</v>
      </c>
      <c r="AD538" s="660" t="s">
        <v>94</v>
      </c>
      <c r="AE538" s="689" t="s">
        <v>1250</v>
      </c>
      <c r="AF538" s="671">
        <v>1</v>
      </c>
      <c r="AG538" s="169" t="s">
        <v>1634</v>
      </c>
      <c r="AH538" s="395"/>
      <c r="AI538" s="395"/>
    </row>
    <row r="539" spans="1:35" s="44" customFormat="1" x14ac:dyDescent="0.2">
      <c r="A539" s="14" t="s">
        <v>50</v>
      </c>
      <c r="B539" s="14">
        <v>20180203</v>
      </c>
      <c r="C539" s="133" t="s">
        <v>73</v>
      </c>
      <c r="D539" s="133">
        <v>19</v>
      </c>
      <c r="E539" s="133">
        <v>7</v>
      </c>
      <c r="F539" s="137" t="s">
        <v>71</v>
      </c>
      <c r="G539" s="137" t="s">
        <v>71</v>
      </c>
      <c r="H539" s="137" t="s">
        <v>11</v>
      </c>
      <c r="I539" s="133">
        <v>525</v>
      </c>
      <c r="J539" s="9">
        <v>0</v>
      </c>
      <c r="K539" s="9">
        <v>6</v>
      </c>
      <c r="L539" s="9">
        <v>1</v>
      </c>
      <c r="M539" s="9">
        <v>0</v>
      </c>
      <c r="N539" s="30">
        <v>1</v>
      </c>
      <c r="O539" s="9" t="s">
        <v>47</v>
      </c>
      <c r="P539" s="17">
        <f>Cal_012618_12mm!$Q$3</f>
        <v>1.9020155646116339</v>
      </c>
      <c r="Q539" s="17">
        <f>Cal_012618_12mm!$R$3</f>
        <v>0.48423689193917907</v>
      </c>
      <c r="R539" s="15">
        <v>49.37</v>
      </c>
      <c r="S539" s="15">
        <v>33.75</v>
      </c>
      <c r="T539" s="16">
        <f t="shared" si="80"/>
        <v>1.0191666666666668</v>
      </c>
      <c r="U539" s="78">
        <f t="shared" si="76"/>
        <v>48.350833333333334</v>
      </c>
      <c r="V539" s="78">
        <f t="shared" si="77"/>
        <v>32.730833333333337</v>
      </c>
      <c r="W539" s="438">
        <f t="shared" si="78"/>
        <v>0.18227658566555566</v>
      </c>
      <c r="X539" s="438">
        <f t="shared" si="79"/>
        <v>0.16224857950468385</v>
      </c>
      <c r="Y539" s="12">
        <v>20180126</v>
      </c>
      <c r="Z539" s="36" t="s">
        <v>715</v>
      </c>
      <c r="AA539" s="36"/>
      <c r="AB539" s="36" t="s">
        <v>127</v>
      </c>
      <c r="AC539" s="14" t="s">
        <v>57</v>
      </c>
      <c r="AD539" s="660" t="s">
        <v>94</v>
      </c>
      <c r="AE539" s="689" t="s">
        <v>1250</v>
      </c>
      <c r="AF539" s="671">
        <v>1</v>
      </c>
      <c r="AG539" s="169" t="s">
        <v>1634</v>
      </c>
      <c r="AH539" s="395"/>
      <c r="AI539" s="395"/>
    </row>
    <row r="540" spans="1:35" s="44" customFormat="1" x14ac:dyDescent="0.2">
      <c r="A540" s="14" t="s">
        <v>50</v>
      </c>
      <c r="B540" s="14">
        <v>20180203</v>
      </c>
      <c r="C540" s="133" t="s">
        <v>73</v>
      </c>
      <c r="D540" s="133">
        <v>19</v>
      </c>
      <c r="E540" s="133">
        <v>9</v>
      </c>
      <c r="F540" s="137" t="s">
        <v>71</v>
      </c>
      <c r="G540" s="137" t="s">
        <v>71</v>
      </c>
      <c r="H540" s="137" t="s">
        <v>10</v>
      </c>
      <c r="I540" s="133">
        <v>549</v>
      </c>
      <c r="J540" s="9">
        <v>0</v>
      </c>
      <c r="K540" s="9">
        <v>6</v>
      </c>
      <c r="L540" s="9">
        <v>1</v>
      </c>
      <c r="M540" s="9">
        <v>0</v>
      </c>
      <c r="N540" s="30">
        <v>1</v>
      </c>
      <c r="O540" s="9" t="s">
        <v>47</v>
      </c>
      <c r="P540" s="17">
        <f>Cal_012618_12mm!$Q$3</f>
        <v>1.9020155646116339</v>
      </c>
      <c r="Q540" s="17">
        <f>Cal_012618_12mm!$R$3</f>
        <v>0.48423689193917907</v>
      </c>
      <c r="R540" s="15">
        <v>291</v>
      </c>
      <c r="S540" s="15">
        <v>175.1</v>
      </c>
      <c r="T540" s="16">
        <f t="shared" si="80"/>
        <v>1.0191666666666668</v>
      </c>
      <c r="U540" s="78">
        <f t="shared" si="76"/>
        <v>289.98083333333335</v>
      </c>
      <c r="V540" s="78">
        <f t="shared" si="77"/>
        <v>174.08083333333332</v>
      </c>
      <c r="W540" s="438">
        <f t="shared" si="78"/>
        <v>1.2933624569739071</v>
      </c>
      <c r="X540" s="438">
        <f t="shared" si="79"/>
        <v>0.4589106791416151</v>
      </c>
      <c r="Y540" s="12">
        <v>20180126</v>
      </c>
      <c r="Z540" s="36" t="s">
        <v>715</v>
      </c>
      <c r="AA540" s="36"/>
      <c r="AB540" s="36" t="s">
        <v>127</v>
      </c>
      <c r="AC540" s="14" t="s">
        <v>57</v>
      </c>
      <c r="AD540" s="660" t="s">
        <v>94</v>
      </c>
      <c r="AE540" s="689" t="s">
        <v>1250</v>
      </c>
      <c r="AF540" s="671">
        <v>1</v>
      </c>
      <c r="AG540" s="169" t="s">
        <v>1634</v>
      </c>
      <c r="AH540" s="395"/>
      <c r="AI540" s="395"/>
    </row>
    <row r="541" spans="1:35" s="44" customFormat="1" x14ac:dyDescent="0.2">
      <c r="A541" s="14" t="s">
        <v>50</v>
      </c>
      <c r="B541" s="14">
        <v>20180203</v>
      </c>
      <c r="C541" s="133" t="s">
        <v>73</v>
      </c>
      <c r="D541" s="133">
        <v>19</v>
      </c>
      <c r="E541" s="133">
        <v>9</v>
      </c>
      <c r="F541" s="137" t="s">
        <v>71</v>
      </c>
      <c r="G541" s="137" t="s">
        <v>71</v>
      </c>
      <c r="H541" s="137" t="s">
        <v>11</v>
      </c>
      <c r="I541" s="133">
        <v>549</v>
      </c>
      <c r="J541" s="9">
        <v>0</v>
      </c>
      <c r="K541" s="9">
        <v>6</v>
      </c>
      <c r="L541" s="9">
        <v>1</v>
      </c>
      <c r="M541" s="9">
        <v>0</v>
      </c>
      <c r="N541" s="30">
        <v>1</v>
      </c>
      <c r="O541" s="9" t="s">
        <v>47</v>
      </c>
      <c r="P541" s="17">
        <f>Cal_012618_12mm!$Q$3</f>
        <v>1.9020155646116339</v>
      </c>
      <c r="Q541" s="17">
        <f>Cal_012618_12mm!$R$3</f>
        <v>0.48423689193917907</v>
      </c>
      <c r="R541" s="15">
        <v>272.10000000000002</v>
      </c>
      <c r="S541" s="15">
        <v>166.1</v>
      </c>
      <c r="T541" s="16">
        <f t="shared" si="80"/>
        <v>1.0191666666666668</v>
      </c>
      <c r="U541" s="78">
        <f t="shared" si="76"/>
        <v>271.08083333333337</v>
      </c>
      <c r="V541" s="78">
        <f t="shared" si="77"/>
        <v>165.08083333333332</v>
      </c>
      <c r="W541" s="438">
        <f t="shared" si="78"/>
        <v>1.1828854222539618</v>
      </c>
      <c r="X541" s="438">
        <f t="shared" si="79"/>
        <v>0.47879498218016892</v>
      </c>
      <c r="Y541" s="12">
        <v>20180126</v>
      </c>
      <c r="Z541" s="36" t="s">
        <v>715</v>
      </c>
      <c r="AA541" s="36"/>
      <c r="AB541" s="36" t="s">
        <v>127</v>
      </c>
      <c r="AC541" s="14" t="s">
        <v>57</v>
      </c>
      <c r="AD541" s="660" t="s">
        <v>94</v>
      </c>
      <c r="AE541" s="689" t="s">
        <v>1250</v>
      </c>
      <c r="AF541" s="671">
        <v>1</v>
      </c>
      <c r="AG541" s="169" t="s">
        <v>1634</v>
      </c>
      <c r="AH541" s="395"/>
      <c r="AI541" s="395"/>
    </row>
    <row r="542" spans="1:35" s="44" customFormat="1" x14ac:dyDescent="0.2">
      <c r="A542" s="14" t="s">
        <v>50</v>
      </c>
      <c r="B542" s="14">
        <v>20180203</v>
      </c>
      <c r="C542" s="133" t="s">
        <v>73</v>
      </c>
      <c r="D542" s="133">
        <v>19</v>
      </c>
      <c r="E542" s="133">
        <v>11</v>
      </c>
      <c r="F542" s="137" t="s">
        <v>71</v>
      </c>
      <c r="G542" s="137" t="s">
        <v>71</v>
      </c>
      <c r="H542" s="137" t="s">
        <v>10</v>
      </c>
      <c r="I542" s="133">
        <v>547</v>
      </c>
      <c r="J542" s="9">
        <v>0</v>
      </c>
      <c r="K542" s="9">
        <v>6</v>
      </c>
      <c r="L542" s="9">
        <v>1</v>
      </c>
      <c r="M542" s="9">
        <v>0</v>
      </c>
      <c r="N542" s="30">
        <v>1</v>
      </c>
      <c r="O542" s="9" t="s">
        <v>47</v>
      </c>
      <c r="P542" s="17">
        <f>Cal_012618_12mm!$Q$3</f>
        <v>1.9020155646116339</v>
      </c>
      <c r="Q542" s="17">
        <f>Cal_012618_12mm!$R$3</f>
        <v>0.48423689193917907</v>
      </c>
      <c r="R542" s="15">
        <v>514.79999999999995</v>
      </c>
      <c r="S542" s="15">
        <v>306.10000000000002</v>
      </c>
      <c r="T542" s="16">
        <f t="shared" si="80"/>
        <v>1.0191666666666668</v>
      </c>
      <c r="U542" s="78">
        <f t="shared" si="76"/>
        <v>513.78083333333325</v>
      </c>
      <c r="V542" s="78">
        <f t="shared" si="77"/>
        <v>305.08083333333337</v>
      </c>
      <c r="W542" s="438">
        <f t="shared" si="78"/>
        <v>2.3374605050842754</v>
      </c>
      <c r="X542" s="438">
        <f t="shared" si="79"/>
        <v>0.74466832598230848</v>
      </c>
      <c r="Y542" s="12">
        <v>20180126</v>
      </c>
      <c r="Z542" s="36" t="s">
        <v>715</v>
      </c>
      <c r="AA542" s="36"/>
      <c r="AB542" s="36" t="s">
        <v>127</v>
      </c>
      <c r="AC542" s="14" t="s">
        <v>57</v>
      </c>
      <c r="AD542" s="660" t="s">
        <v>94</v>
      </c>
      <c r="AE542" s="689" t="s">
        <v>1250</v>
      </c>
      <c r="AF542" s="671">
        <v>1</v>
      </c>
      <c r="AG542" s="169">
        <v>1</v>
      </c>
      <c r="AH542" s="395"/>
      <c r="AI542" s="395"/>
    </row>
    <row r="543" spans="1:35" x14ac:dyDescent="0.2">
      <c r="A543" s="14" t="s">
        <v>50</v>
      </c>
      <c r="B543" s="14">
        <v>20180203</v>
      </c>
      <c r="C543" s="133" t="s">
        <v>73</v>
      </c>
      <c r="D543" s="133">
        <v>19</v>
      </c>
      <c r="E543" s="133">
        <v>11</v>
      </c>
      <c r="F543" s="137" t="s">
        <v>71</v>
      </c>
      <c r="G543" s="137" t="s">
        <v>71</v>
      </c>
      <c r="H543" s="137" t="s">
        <v>11</v>
      </c>
      <c r="I543" s="133">
        <v>547</v>
      </c>
      <c r="J543" s="9">
        <v>0</v>
      </c>
      <c r="K543" s="9">
        <v>6</v>
      </c>
      <c r="L543" s="9">
        <v>1</v>
      </c>
      <c r="M543" s="9">
        <v>0</v>
      </c>
      <c r="N543" s="30">
        <v>1</v>
      </c>
      <c r="O543" s="9" t="s">
        <v>47</v>
      </c>
      <c r="P543" s="17">
        <f>Cal_012618_12mm!$Q$3</f>
        <v>1.9020155646116339</v>
      </c>
      <c r="Q543" s="17">
        <f>Cal_012618_12mm!$R$3</f>
        <v>0.48423689193917907</v>
      </c>
      <c r="R543" s="15">
        <v>564</v>
      </c>
      <c r="S543" s="15">
        <v>326.39999999999998</v>
      </c>
      <c r="T543" s="16">
        <f t="shared" si="80"/>
        <v>1.0191666666666668</v>
      </c>
      <c r="U543" s="78">
        <f t="shared" si="76"/>
        <v>562.98083333333329</v>
      </c>
      <c r="V543" s="78">
        <f t="shared" si="77"/>
        <v>325.38083333333333</v>
      </c>
      <c r="W543" s="438">
        <f t="shared" si="78"/>
        <v>2.6611433445521042</v>
      </c>
      <c r="X543" s="438">
        <f t="shared" si="79"/>
        <v>0.62606954435920958</v>
      </c>
      <c r="Y543" s="12">
        <v>20180126</v>
      </c>
      <c r="Z543" s="36" t="s">
        <v>715</v>
      </c>
      <c r="AA543" s="36"/>
      <c r="AB543" s="36" t="s">
        <v>127</v>
      </c>
      <c r="AC543" s="14" t="s">
        <v>57</v>
      </c>
      <c r="AD543" s="660" t="s">
        <v>94</v>
      </c>
      <c r="AE543" s="689" t="s">
        <v>1250</v>
      </c>
      <c r="AF543" s="671">
        <v>1</v>
      </c>
      <c r="AG543" s="169">
        <v>1</v>
      </c>
      <c r="AH543" s="395"/>
      <c r="AI543" s="395"/>
    </row>
    <row r="544" spans="1:35" x14ac:dyDescent="0.2">
      <c r="A544" s="14" t="s">
        <v>50</v>
      </c>
      <c r="B544" s="14">
        <v>20180203</v>
      </c>
      <c r="C544" s="133" t="s">
        <v>73</v>
      </c>
      <c r="D544" s="133">
        <v>19</v>
      </c>
      <c r="E544" s="133">
        <v>11</v>
      </c>
      <c r="F544" s="137" t="s">
        <v>71</v>
      </c>
      <c r="G544" s="137" t="s">
        <v>71</v>
      </c>
      <c r="H544" s="30" t="s">
        <v>10</v>
      </c>
      <c r="I544" s="133">
        <v>547</v>
      </c>
      <c r="J544" s="10">
        <v>10</v>
      </c>
      <c r="K544" s="9">
        <v>6</v>
      </c>
      <c r="L544" s="9">
        <v>1</v>
      </c>
      <c r="M544" s="9">
        <v>0</v>
      </c>
      <c r="N544" s="30">
        <v>1</v>
      </c>
      <c r="O544" s="9" t="s">
        <v>47</v>
      </c>
      <c r="P544" s="17">
        <f>Cal_012618_12mm!$Q$3</f>
        <v>1.9020155646116339</v>
      </c>
      <c r="Q544" s="17">
        <f>Cal_012618_12mm!$R$3</f>
        <v>0.48423689193917907</v>
      </c>
      <c r="R544" s="15">
        <v>166.4</v>
      </c>
      <c r="S544" s="15">
        <v>106.3</v>
      </c>
      <c r="T544" s="16">
        <f t="shared" si="80"/>
        <v>1.0191666666666668</v>
      </c>
      <c r="U544" s="78">
        <f t="shared" si="76"/>
        <v>165.38083333333333</v>
      </c>
      <c r="V544" s="78">
        <f t="shared" si="77"/>
        <v>105.28083333333333</v>
      </c>
      <c r="W544" s="438">
        <f t="shared" si="78"/>
        <v>0.67312590491406332</v>
      </c>
      <c r="X544" s="438">
        <f t="shared" si="79"/>
        <v>0.39049086913887626</v>
      </c>
      <c r="Y544" s="12">
        <v>20180126</v>
      </c>
      <c r="Z544" s="36" t="s">
        <v>715</v>
      </c>
      <c r="AA544" s="36"/>
      <c r="AB544" s="36" t="s">
        <v>127</v>
      </c>
      <c r="AC544" s="14" t="s">
        <v>57</v>
      </c>
      <c r="AD544" s="660" t="s">
        <v>94</v>
      </c>
      <c r="AE544" s="689" t="s">
        <v>1250</v>
      </c>
      <c r="AF544" s="671">
        <v>3</v>
      </c>
      <c r="AG544" s="169">
        <v>1</v>
      </c>
      <c r="AH544" s="395" t="s">
        <v>95</v>
      </c>
      <c r="AI544" s="395"/>
    </row>
    <row r="545" spans="1:35" x14ac:dyDescent="0.2">
      <c r="A545" s="14" t="s">
        <v>50</v>
      </c>
      <c r="B545" s="14">
        <v>20180203</v>
      </c>
      <c r="C545" s="133" t="s">
        <v>73</v>
      </c>
      <c r="D545" s="133">
        <v>19</v>
      </c>
      <c r="E545" s="133">
        <v>11</v>
      </c>
      <c r="F545" s="137" t="s">
        <v>71</v>
      </c>
      <c r="G545" s="137" t="s">
        <v>71</v>
      </c>
      <c r="H545" s="30" t="s">
        <v>11</v>
      </c>
      <c r="I545" s="133">
        <v>532</v>
      </c>
      <c r="J545" s="10">
        <v>10</v>
      </c>
      <c r="K545" s="9">
        <v>6</v>
      </c>
      <c r="L545" s="9">
        <v>1</v>
      </c>
      <c r="M545" s="9">
        <v>0</v>
      </c>
      <c r="N545" s="30">
        <v>1</v>
      </c>
      <c r="O545" s="9" t="s">
        <v>47</v>
      </c>
      <c r="P545" s="17">
        <f>Cal_012618_12mm!$Q$3</f>
        <v>1.9020155646116339</v>
      </c>
      <c r="Q545" s="17">
        <f>Cal_012618_12mm!$R$3</f>
        <v>0.48423689193917907</v>
      </c>
      <c r="R545" s="15">
        <v>242.1</v>
      </c>
      <c r="S545" s="15">
        <v>147</v>
      </c>
      <c r="T545" s="16">
        <f t="shared" si="80"/>
        <v>1.0191666666666668</v>
      </c>
      <c r="U545" s="78">
        <f t="shared" si="76"/>
        <v>241.08083333333332</v>
      </c>
      <c r="V545" s="78">
        <f t="shared" si="77"/>
        <v>145.98083333333332</v>
      </c>
      <c r="W545" s="438">
        <f t="shared" si="78"/>
        <v>1.0951611861139361</v>
      </c>
      <c r="X545" s="438">
        <f t="shared" si="79"/>
        <v>0.42121654011228327</v>
      </c>
      <c r="Y545" s="12">
        <v>20180126</v>
      </c>
      <c r="Z545" s="36" t="s">
        <v>715</v>
      </c>
      <c r="AA545" s="36"/>
      <c r="AB545" s="36" t="s">
        <v>127</v>
      </c>
      <c r="AC545" s="14" t="s">
        <v>57</v>
      </c>
      <c r="AD545" s="660" t="s">
        <v>94</v>
      </c>
      <c r="AE545" s="689" t="s">
        <v>1250</v>
      </c>
      <c r="AF545" s="671">
        <v>3</v>
      </c>
      <c r="AG545" s="169">
        <v>1</v>
      </c>
      <c r="AH545" s="395" t="s">
        <v>95</v>
      </c>
      <c r="AI545" s="395"/>
    </row>
    <row r="546" spans="1:35" x14ac:dyDescent="0.2">
      <c r="A546" s="14" t="s">
        <v>50</v>
      </c>
      <c r="B546" s="14">
        <v>20180203</v>
      </c>
      <c r="C546" s="133" t="s">
        <v>73</v>
      </c>
      <c r="D546" s="133">
        <v>19</v>
      </c>
      <c r="E546" s="133">
        <v>15</v>
      </c>
      <c r="F546" s="137" t="s">
        <v>71</v>
      </c>
      <c r="G546" s="137" t="s">
        <v>71</v>
      </c>
      <c r="H546" s="137" t="s">
        <v>10</v>
      </c>
      <c r="I546" s="133">
        <v>535</v>
      </c>
      <c r="J546" s="9">
        <v>0</v>
      </c>
      <c r="K546" s="9">
        <v>6</v>
      </c>
      <c r="L546" s="9">
        <v>1</v>
      </c>
      <c r="M546" s="9">
        <v>0</v>
      </c>
      <c r="N546" s="30">
        <v>0.5</v>
      </c>
      <c r="O546" s="9" t="s">
        <v>47</v>
      </c>
      <c r="P546" s="17">
        <f>Cal_012618_12mm!$Q$3</f>
        <v>1.9020155646116339</v>
      </c>
      <c r="Q546" s="17">
        <f>Cal_012618_12mm!$R$3</f>
        <v>0.48423689193917907</v>
      </c>
      <c r="R546" s="15">
        <v>254.2</v>
      </c>
      <c r="S546" s="15">
        <v>149.1</v>
      </c>
      <c r="T546" s="16">
        <f t="shared" si="80"/>
        <v>1.0191666666666668</v>
      </c>
      <c r="U546" s="78">
        <f t="shared" si="76"/>
        <v>253.18083333333331</v>
      </c>
      <c r="V546" s="78">
        <f t="shared" si="77"/>
        <v>148.08083333333332</v>
      </c>
      <c r="W546" s="438">
        <f t="shared" si="78"/>
        <v>2.4070664988718513</v>
      </c>
      <c r="X546" s="438">
        <f t="shared" si="79"/>
        <v>0.65206576012154982</v>
      </c>
      <c r="Y546" s="12">
        <v>20180126</v>
      </c>
      <c r="Z546" s="36" t="s">
        <v>715</v>
      </c>
      <c r="AA546" s="36"/>
      <c r="AB546" s="36" t="s">
        <v>127</v>
      </c>
      <c r="AC546" s="14" t="s">
        <v>57</v>
      </c>
      <c r="AD546" s="660" t="s">
        <v>94</v>
      </c>
      <c r="AE546" s="689" t="s">
        <v>1250</v>
      </c>
      <c r="AF546" s="671">
        <v>1</v>
      </c>
      <c r="AG546" s="169">
        <v>1</v>
      </c>
      <c r="AH546" s="395"/>
      <c r="AI546" s="395"/>
    </row>
    <row r="547" spans="1:35" x14ac:dyDescent="0.2">
      <c r="A547" s="14" t="s">
        <v>50</v>
      </c>
      <c r="B547" s="14">
        <v>20180203</v>
      </c>
      <c r="C547" s="133" t="s">
        <v>73</v>
      </c>
      <c r="D547" s="133">
        <v>19</v>
      </c>
      <c r="E547" s="133">
        <v>15</v>
      </c>
      <c r="F547" s="137" t="s">
        <v>71</v>
      </c>
      <c r="G547" s="137" t="s">
        <v>71</v>
      </c>
      <c r="H547" s="137" t="s">
        <v>11</v>
      </c>
      <c r="I547" s="133">
        <v>525</v>
      </c>
      <c r="J547" s="9">
        <v>0</v>
      </c>
      <c r="K547" s="9">
        <v>6</v>
      </c>
      <c r="L547" s="9">
        <v>1</v>
      </c>
      <c r="M547" s="9">
        <v>0</v>
      </c>
      <c r="N547" s="30">
        <v>0.5</v>
      </c>
      <c r="O547" s="9" t="s">
        <v>47</v>
      </c>
      <c r="P547" s="17">
        <f>Cal_012618_12mm!$Q$3</f>
        <v>1.9020155646116339</v>
      </c>
      <c r="Q547" s="17">
        <f>Cal_012618_12mm!$R$3</f>
        <v>0.48423689193917907</v>
      </c>
      <c r="R547" s="15">
        <v>267.39999999999998</v>
      </c>
      <c r="S547" s="15">
        <v>160.69999999999999</v>
      </c>
      <c r="T547" s="16">
        <f t="shared" si="80"/>
        <v>1.0191666666666668</v>
      </c>
      <c r="U547" s="78">
        <f t="shared" si="76"/>
        <v>266.38083333333333</v>
      </c>
      <c r="V547" s="78">
        <f t="shared" si="77"/>
        <v>159.68083333333331</v>
      </c>
      <c r="W547" s="438">
        <f t="shared" si="78"/>
        <v>2.490257578811113</v>
      </c>
      <c r="X547" s="438">
        <f t="shared" si="79"/>
        <v>0.87134735916407713</v>
      </c>
      <c r="Y547" s="12">
        <v>20180126</v>
      </c>
      <c r="Z547" s="36" t="s">
        <v>715</v>
      </c>
      <c r="AA547" s="36"/>
      <c r="AB547" s="36" t="s">
        <v>127</v>
      </c>
      <c r="AC547" s="14" t="s">
        <v>57</v>
      </c>
      <c r="AD547" s="660" t="s">
        <v>94</v>
      </c>
      <c r="AE547" s="689" t="s">
        <v>1250</v>
      </c>
      <c r="AF547" s="671">
        <v>1</v>
      </c>
      <c r="AG547" s="169">
        <v>1</v>
      </c>
      <c r="AH547" s="395"/>
      <c r="AI547" s="395"/>
    </row>
    <row r="548" spans="1:35" x14ac:dyDescent="0.2">
      <c r="A548" s="14" t="s">
        <v>50</v>
      </c>
      <c r="B548" s="14">
        <v>20180203</v>
      </c>
      <c r="C548" s="133" t="s">
        <v>73</v>
      </c>
      <c r="D548" s="133">
        <v>19</v>
      </c>
      <c r="E548" s="133">
        <v>18</v>
      </c>
      <c r="F548" s="137" t="s">
        <v>71</v>
      </c>
      <c r="G548" s="137" t="s">
        <v>71</v>
      </c>
      <c r="H548" s="137" t="s">
        <v>10</v>
      </c>
      <c r="I548" s="133">
        <v>540</v>
      </c>
      <c r="J548" s="9">
        <v>0</v>
      </c>
      <c r="K548" s="9">
        <v>6</v>
      </c>
      <c r="L548" s="9">
        <v>1</v>
      </c>
      <c r="M548" s="9">
        <v>0</v>
      </c>
      <c r="N548" s="30">
        <v>0.5</v>
      </c>
      <c r="O548" s="9" t="s">
        <v>47</v>
      </c>
      <c r="P548" s="17">
        <f>Cal_012618_12mm!$Q$3</f>
        <v>1.9020155646116339</v>
      </c>
      <c r="Q548" s="17">
        <f>Cal_012618_12mm!$R$3</f>
        <v>0.48423689193917907</v>
      </c>
      <c r="R548" s="15">
        <v>286.5</v>
      </c>
      <c r="S548" s="15">
        <v>171.4</v>
      </c>
      <c r="T548" s="16">
        <f t="shared" si="80"/>
        <v>1.0191666666666668</v>
      </c>
      <c r="U548" s="78">
        <f t="shared" si="76"/>
        <v>285.48083333333335</v>
      </c>
      <c r="V548" s="78">
        <f t="shared" si="77"/>
        <v>170.38083333333333</v>
      </c>
      <c r="W548" s="438">
        <f t="shared" si="78"/>
        <v>2.6116845403104678</v>
      </c>
      <c r="X548" s="438">
        <f t="shared" si="79"/>
        <v>0.87554202334483411</v>
      </c>
      <c r="Y548" s="12">
        <v>20180126</v>
      </c>
      <c r="Z548" s="36" t="s">
        <v>715</v>
      </c>
      <c r="AA548" s="36"/>
      <c r="AB548" s="36" t="s">
        <v>127</v>
      </c>
      <c r="AC548" s="14" t="s">
        <v>57</v>
      </c>
      <c r="AD548" s="660" t="s">
        <v>94</v>
      </c>
      <c r="AE548" s="689" t="s">
        <v>1250</v>
      </c>
      <c r="AF548" s="671">
        <v>1</v>
      </c>
      <c r="AG548" s="169">
        <v>1</v>
      </c>
      <c r="AH548" s="395"/>
      <c r="AI548" s="395"/>
    </row>
    <row r="549" spans="1:35" x14ac:dyDescent="0.2">
      <c r="A549" s="14" t="s">
        <v>50</v>
      </c>
      <c r="B549" s="14">
        <v>20180203</v>
      </c>
      <c r="C549" s="133" t="s">
        <v>73</v>
      </c>
      <c r="D549" s="133">
        <v>19</v>
      </c>
      <c r="E549" s="133">
        <v>18</v>
      </c>
      <c r="F549" s="137" t="s">
        <v>71</v>
      </c>
      <c r="G549" s="137" t="s">
        <v>71</v>
      </c>
      <c r="H549" s="137" t="s">
        <v>11</v>
      </c>
      <c r="I549" s="133">
        <v>540</v>
      </c>
      <c r="J549" s="9">
        <v>0</v>
      </c>
      <c r="K549" s="9">
        <v>6</v>
      </c>
      <c r="L549" s="9">
        <v>1</v>
      </c>
      <c r="M549" s="9">
        <v>0</v>
      </c>
      <c r="N549" s="30">
        <v>0.5</v>
      </c>
      <c r="O549" s="9" t="s">
        <v>47</v>
      </c>
      <c r="P549" s="17">
        <f>Cal_012618_12mm!$Q$3</f>
        <v>1.9020155646116339</v>
      </c>
      <c r="Q549" s="17">
        <f>Cal_012618_12mm!$R$3</f>
        <v>0.48423689193917907</v>
      </c>
      <c r="R549" s="15">
        <v>282.7</v>
      </c>
      <c r="S549" s="15">
        <v>168.8</v>
      </c>
      <c r="T549" s="16">
        <f t="shared" si="80"/>
        <v>1.0191666666666668</v>
      </c>
      <c r="U549" s="78">
        <f t="shared" si="76"/>
        <v>281.68083333333334</v>
      </c>
      <c r="V549" s="78">
        <f t="shared" si="77"/>
        <v>167.78083333333333</v>
      </c>
      <c r="W549" s="438">
        <f t="shared" si="78"/>
        <v>2.5844558570057536</v>
      </c>
      <c r="X549" s="438">
        <f t="shared" si="79"/>
        <v>0.84955586500262759</v>
      </c>
      <c r="Y549" s="12">
        <v>20180126</v>
      </c>
      <c r="Z549" s="36" t="s">
        <v>715</v>
      </c>
      <c r="AA549" s="36"/>
      <c r="AB549" s="36" t="s">
        <v>127</v>
      </c>
      <c r="AC549" s="14" t="s">
        <v>57</v>
      </c>
      <c r="AD549" s="660" t="s">
        <v>94</v>
      </c>
      <c r="AE549" s="689" t="s">
        <v>1250</v>
      </c>
      <c r="AF549" s="671">
        <v>1</v>
      </c>
      <c r="AG549" s="169">
        <v>1</v>
      </c>
      <c r="AH549" s="395"/>
      <c r="AI549" s="395"/>
    </row>
    <row r="550" spans="1:35" x14ac:dyDescent="0.2">
      <c r="A550" s="14" t="s">
        <v>50</v>
      </c>
      <c r="B550" s="14">
        <v>20180203</v>
      </c>
      <c r="C550" s="133" t="s">
        <v>73</v>
      </c>
      <c r="D550" s="133">
        <v>19</v>
      </c>
      <c r="E550" s="133">
        <v>18</v>
      </c>
      <c r="F550" s="137" t="s">
        <v>71</v>
      </c>
      <c r="G550" s="137" t="s">
        <v>71</v>
      </c>
      <c r="H550" s="30" t="s">
        <v>10</v>
      </c>
      <c r="I550" s="133">
        <v>547</v>
      </c>
      <c r="J550" s="10">
        <v>10</v>
      </c>
      <c r="K550" s="9">
        <v>6</v>
      </c>
      <c r="L550" s="9">
        <v>1</v>
      </c>
      <c r="M550" s="9">
        <v>0</v>
      </c>
      <c r="N550" s="30">
        <v>1</v>
      </c>
      <c r="O550" s="9" t="s">
        <v>47</v>
      </c>
      <c r="P550" s="17">
        <f>Cal_012618_12mm!$Q$3</f>
        <v>1.9020155646116339</v>
      </c>
      <c r="Q550" s="17">
        <f>Cal_012618_12mm!$R$3</f>
        <v>0.48423689193917907</v>
      </c>
      <c r="R550" s="15">
        <v>223.9</v>
      </c>
      <c r="S550" s="15">
        <v>140.6</v>
      </c>
      <c r="T550" s="16">
        <f t="shared" si="80"/>
        <v>1.0191666666666668</v>
      </c>
      <c r="U550" s="78">
        <f t="shared" si="76"/>
        <v>222.88083333333333</v>
      </c>
      <c r="V550" s="78">
        <f t="shared" si="77"/>
        <v>139.58083333333332</v>
      </c>
      <c r="W550" s="438">
        <f t="shared" si="78"/>
        <v>0.93296818434844409</v>
      </c>
      <c r="X550" s="438">
        <f t="shared" si="79"/>
        <v>0.47716992882145254</v>
      </c>
      <c r="Y550" s="12">
        <v>20180126</v>
      </c>
      <c r="Z550" s="36" t="s">
        <v>715</v>
      </c>
      <c r="AA550" s="36"/>
      <c r="AB550" s="36" t="s">
        <v>127</v>
      </c>
      <c r="AC550" s="14" t="s">
        <v>57</v>
      </c>
      <c r="AD550" s="660" t="s">
        <v>94</v>
      </c>
      <c r="AE550" s="689" t="s">
        <v>1250</v>
      </c>
      <c r="AF550" s="671">
        <v>3</v>
      </c>
      <c r="AG550" s="169">
        <v>1</v>
      </c>
      <c r="AH550" s="395" t="s">
        <v>95</v>
      </c>
      <c r="AI550" s="395"/>
    </row>
    <row r="551" spans="1:35" x14ac:dyDescent="0.2">
      <c r="A551" s="14" t="s">
        <v>50</v>
      </c>
      <c r="B551" s="14">
        <v>20180203</v>
      </c>
      <c r="C551" s="133" t="s">
        <v>73</v>
      </c>
      <c r="D551" s="133">
        <v>19</v>
      </c>
      <c r="E551" s="133">
        <v>18</v>
      </c>
      <c r="F551" s="137" t="s">
        <v>71</v>
      </c>
      <c r="G551" s="137" t="s">
        <v>71</v>
      </c>
      <c r="H551" s="30" t="s">
        <v>11</v>
      </c>
      <c r="I551" s="133">
        <v>520</v>
      </c>
      <c r="J551" s="10">
        <v>10</v>
      </c>
      <c r="K551" s="9">
        <v>6</v>
      </c>
      <c r="L551" s="9">
        <v>1</v>
      </c>
      <c r="M551" s="9">
        <v>0</v>
      </c>
      <c r="N551" s="30">
        <v>1</v>
      </c>
      <c r="O551" s="9" t="s">
        <v>47</v>
      </c>
      <c r="P551" s="17">
        <f>Cal_012618_12mm!$Q$3</f>
        <v>1.9020155646116339</v>
      </c>
      <c r="Q551" s="17">
        <f>Cal_012618_12mm!$R$3</f>
        <v>0.48423689193917907</v>
      </c>
      <c r="R551" s="15">
        <v>166.1</v>
      </c>
      <c r="S551" s="15">
        <v>109.1</v>
      </c>
      <c r="T551" s="16">
        <f t="shared" si="80"/>
        <v>1.0191666666666668</v>
      </c>
      <c r="U551" s="78">
        <f t="shared" si="76"/>
        <v>165.08083333333332</v>
      </c>
      <c r="V551" s="78">
        <f t="shared" si="77"/>
        <v>108.08083333333333</v>
      </c>
      <c r="W551" s="438">
        <f t="shared" si="78"/>
        <v>0.67155358342875904</v>
      </c>
      <c r="X551" s="438">
        <f t="shared" si="79"/>
        <v>0.47704567422150929</v>
      </c>
      <c r="Y551" s="12">
        <v>20180126</v>
      </c>
      <c r="Z551" s="36" t="s">
        <v>715</v>
      </c>
      <c r="AA551" s="36"/>
      <c r="AB551" s="36" t="s">
        <v>127</v>
      </c>
      <c r="AC551" s="14" t="s">
        <v>57</v>
      </c>
      <c r="AD551" s="660" t="s">
        <v>94</v>
      </c>
      <c r="AE551" s="689" t="s">
        <v>1250</v>
      </c>
      <c r="AF551" s="671">
        <v>3</v>
      </c>
      <c r="AG551" s="169">
        <v>1</v>
      </c>
      <c r="AH551" s="395" t="s">
        <v>95</v>
      </c>
      <c r="AI551" s="395"/>
    </row>
    <row r="552" spans="1:35" s="44" customFormat="1" x14ac:dyDescent="0.2">
      <c r="A552" s="19" t="s">
        <v>50</v>
      </c>
      <c r="B552" s="19">
        <v>20180203</v>
      </c>
      <c r="C552" s="134" t="s">
        <v>72</v>
      </c>
      <c r="D552" s="134">
        <v>21</v>
      </c>
      <c r="E552" s="134">
        <v>1</v>
      </c>
      <c r="F552" s="135">
        <v>43135.087500000001</v>
      </c>
      <c r="G552" s="135">
        <v>43136.020833333336</v>
      </c>
      <c r="H552" s="136" t="s">
        <v>10</v>
      </c>
      <c r="I552" s="134">
        <v>540</v>
      </c>
      <c r="J552" s="134">
        <v>0</v>
      </c>
      <c r="K552" s="18">
        <v>6</v>
      </c>
      <c r="L552" s="18">
        <v>1</v>
      </c>
      <c r="M552" s="18">
        <v>0</v>
      </c>
      <c r="N552" s="24">
        <v>1</v>
      </c>
      <c r="O552" s="22" t="s">
        <v>47</v>
      </c>
      <c r="P552" s="20">
        <f>Cal_012618_12mm!$Q$3</f>
        <v>1.9020155646116339</v>
      </c>
      <c r="Q552" s="20">
        <f>Cal_012618_12mm!$R$3</f>
        <v>0.48423689193917907</v>
      </c>
      <c r="R552" s="21">
        <v>8.2949999999999999</v>
      </c>
      <c r="S552" s="21">
        <v>6.8250000000000002</v>
      </c>
      <c r="T552" s="18">
        <f t="shared" ref="T552:T573" si="81">AVERAGE(0.964,1.105,0.849,0.859,0.773,0.576)</f>
        <v>0.85433333333333328</v>
      </c>
      <c r="U552" s="761">
        <f t="shared" si="76"/>
        <v>7.440666666666667</v>
      </c>
      <c r="V552" s="761">
        <f t="shared" si="77"/>
        <v>5.9706666666666672</v>
      </c>
      <c r="W552" s="762">
        <f>(Q552*P552/(P552-1)*(U552-V552)*(K552)/I552)/N552</f>
        <v>1.6677568524137217E-2</v>
      </c>
      <c r="X552" s="762">
        <f t="shared" si="79"/>
        <v>4.4423985551481422E-2</v>
      </c>
      <c r="Y552" s="18">
        <v>20180126</v>
      </c>
      <c r="Z552" s="91" t="s">
        <v>1249</v>
      </c>
      <c r="AA552" s="19">
        <v>20180205</v>
      </c>
      <c r="AB552" s="36" t="s">
        <v>127</v>
      </c>
      <c r="AC552" s="19" t="s">
        <v>57</v>
      </c>
      <c r="AD552" s="656" t="s">
        <v>58</v>
      </c>
      <c r="AE552" s="763" t="s">
        <v>1250</v>
      </c>
      <c r="AF552" s="681">
        <v>1</v>
      </c>
      <c r="AG552" s="171" t="s">
        <v>1634</v>
      </c>
      <c r="AH552" s="396"/>
      <c r="AI552" s="396"/>
    </row>
    <row r="553" spans="1:35" x14ac:dyDescent="0.2">
      <c r="A553" s="19" t="s">
        <v>50</v>
      </c>
      <c r="B553" s="19">
        <v>20180203</v>
      </c>
      <c r="C553" s="133" t="s">
        <v>72</v>
      </c>
      <c r="D553" s="134">
        <v>21</v>
      </c>
      <c r="E553" s="133">
        <v>1</v>
      </c>
      <c r="F553" s="135">
        <v>43135.087500000001</v>
      </c>
      <c r="G553" s="135">
        <v>43136.020833333336</v>
      </c>
      <c r="H553" s="136" t="s">
        <v>11</v>
      </c>
      <c r="I553" s="134">
        <v>535</v>
      </c>
      <c r="J553" s="134">
        <v>0</v>
      </c>
      <c r="K553" s="18">
        <v>6</v>
      </c>
      <c r="L553" s="18">
        <v>1</v>
      </c>
      <c r="M553" s="18">
        <v>0</v>
      </c>
      <c r="N553" s="24">
        <v>1</v>
      </c>
      <c r="O553" s="22" t="s">
        <v>47</v>
      </c>
      <c r="P553" s="20">
        <f>Cal_012618_12mm!$Q$3</f>
        <v>1.9020155646116339</v>
      </c>
      <c r="Q553" s="20">
        <f>Cal_012618_12mm!$R$3</f>
        <v>0.48423689193917907</v>
      </c>
      <c r="R553" s="21">
        <v>7.835</v>
      </c>
      <c r="S553" s="21">
        <v>6.5510000000000002</v>
      </c>
      <c r="T553" s="18">
        <f t="shared" si="81"/>
        <v>0.85433333333333328</v>
      </c>
      <c r="U553" s="78">
        <f t="shared" si="76"/>
        <v>6.980666666666667</v>
      </c>
      <c r="V553" s="78">
        <f t="shared" si="77"/>
        <v>5.6966666666666672</v>
      </c>
      <c r="W553" s="438">
        <f t="shared" si="78"/>
        <v>1.4703488984545461E-2</v>
      </c>
      <c r="X553" s="438">
        <f t="shared" si="79"/>
        <v>4.413888911547563E-2</v>
      </c>
      <c r="Y553" s="18">
        <v>20180126</v>
      </c>
      <c r="Z553" s="36" t="s">
        <v>1249</v>
      </c>
      <c r="AA553" s="19">
        <v>20180205</v>
      </c>
      <c r="AB553" s="36" t="s">
        <v>127</v>
      </c>
      <c r="AC553" s="19" t="s">
        <v>57</v>
      </c>
      <c r="AD553" s="656" t="s">
        <v>58</v>
      </c>
      <c r="AE553" s="689" t="s">
        <v>1250</v>
      </c>
      <c r="AF553" s="681">
        <v>1</v>
      </c>
      <c r="AG553" s="171" t="s">
        <v>1634</v>
      </c>
      <c r="AH553" s="396"/>
      <c r="AI553" s="396"/>
    </row>
    <row r="554" spans="1:35" x14ac:dyDescent="0.2">
      <c r="A554" s="19" t="s">
        <v>50</v>
      </c>
      <c r="B554" s="19">
        <v>20180203</v>
      </c>
      <c r="C554" s="133" t="s">
        <v>72</v>
      </c>
      <c r="D554" s="134">
        <v>21</v>
      </c>
      <c r="E554" s="133">
        <v>3</v>
      </c>
      <c r="F554" s="135">
        <v>43135.087500000001</v>
      </c>
      <c r="G554" s="135">
        <v>43136.020833333336</v>
      </c>
      <c r="H554" s="136" t="s">
        <v>10</v>
      </c>
      <c r="I554" s="134">
        <v>535</v>
      </c>
      <c r="J554" s="134">
        <v>0</v>
      </c>
      <c r="K554" s="18">
        <v>6</v>
      </c>
      <c r="L554" s="18">
        <v>1</v>
      </c>
      <c r="M554" s="18">
        <v>0</v>
      </c>
      <c r="N554" s="24">
        <v>1</v>
      </c>
      <c r="O554" s="22" t="s">
        <v>47</v>
      </c>
      <c r="P554" s="20">
        <f>Cal_012618_12mm!$Q$3</f>
        <v>1.9020155646116339</v>
      </c>
      <c r="Q554" s="20">
        <f>Cal_012618_12mm!$R$3</f>
        <v>0.48423689193917907</v>
      </c>
      <c r="R554" s="21">
        <v>7.1139999999999999</v>
      </c>
      <c r="S554" s="21">
        <v>6.03</v>
      </c>
      <c r="T554" s="18">
        <f t="shared" si="81"/>
        <v>0.85433333333333328</v>
      </c>
      <c r="U554" s="78">
        <f t="shared" si="76"/>
        <v>6.2596666666666669</v>
      </c>
      <c r="V554" s="78">
        <f t="shared" si="77"/>
        <v>5.1756666666666673</v>
      </c>
      <c r="W554" s="438">
        <f t="shared" si="78"/>
        <v>1.2413225902840557E-2</v>
      </c>
      <c r="X554" s="438">
        <f t="shared" si="79"/>
        <v>4.1047605270888382E-2</v>
      </c>
      <c r="Y554" s="18">
        <v>20180126</v>
      </c>
      <c r="Z554" s="36" t="s">
        <v>1249</v>
      </c>
      <c r="AA554" s="19">
        <v>20180205</v>
      </c>
      <c r="AB554" s="36" t="s">
        <v>127</v>
      </c>
      <c r="AC554" s="19" t="s">
        <v>57</v>
      </c>
      <c r="AD554" s="656" t="s">
        <v>58</v>
      </c>
      <c r="AE554" s="689" t="s">
        <v>1250</v>
      </c>
      <c r="AF554" s="681">
        <v>1</v>
      </c>
      <c r="AG554" s="169">
        <v>1</v>
      </c>
      <c r="AH554" s="396" t="s">
        <v>846</v>
      </c>
      <c r="AI554" s="396"/>
    </row>
    <row r="555" spans="1:35" x14ac:dyDescent="0.2">
      <c r="A555" s="19" t="s">
        <v>50</v>
      </c>
      <c r="B555" s="19">
        <v>20180203</v>
      </c>
      <c r="C555" s="133" t="s">
        <v>72</v>
      </c>
      <c r="D555" s="134">
        <v>21</v>
      </c>
      <c r="E555" s="133">
        <v>3</v>
      </c>
      <c r="F555" s="135">
        <v>43135.087500000001</v>
      </c>
      <c r="G555" s="135">
        <v>43136.020833333336</v>
      </c>
      <c r="H555" s="136" t="s">
        <v>11</v>
      </c>
      <c r="I555" s="134">
        <v>540</v>
      </c>
      <c r="J555" s="134">
        <v>0</v>
      </c>
      <c r="K555" s="18">
        <v>6</v>
      </c>
      <c r="L555" s="18">
        <v>1</v>
      </c>
      <c r="M555" s="18">
        <v>0</v>
      </c>
      <c r="N555" s="24">
        <v>1</v>
      </c>
      <c r="O555" s="22" t="s">
        <v>47</v>
      </c>
      <c r="P555" s="20">
        <f>Cal_012618_12mm!$Q$3</f>
        <v>1.9020155646116339</v>
      </c>
      <c r="Q555" s="20">
        <f>Cal_012618_12mm!$R$3</f>
        <v>0.48423689193917907</v>
      </c>
      <c r="R555" s="21">
        <v>6.7210000000000001</v>
      </c>
      <c r="S555" s="21">
        <v>5.4870000000000001</v>
      </c>
      <c r="T555" s="18">
        <f t="shared" si="81"/>
        <v>0.85433333333333328</v>
      </c>
      <c r="U555" s="78">
        <f t="shared" si="76"/>
        <v>5.8666666666666671</v>
      </c>
      <c r="V555" s="78">
        <f t="shared" si="77"/>
        <v>4.6326666666666672</v>
      </c>
      <c r="W555" s="438">
        <f t="shared" si="78"/>
        <v>1.4000081332507025E-2</v>
      </c>
      <c r="X555" s="438">
        <f t="shared" si="79"/>
        <v>3.3408884642423059E-2</v>
      </c>
      <c r="Y555" s="18">
        <v>20180126</v>
      </c>
      <c r="Z555" s="36" t="s">
        <v>1249</v>
      </c>
      <c r="AA555" s="19">
        <v>20180205</v>
      </c>
      <c r="AB555" s="36" t="s">
        <v>127</v>
      </c>
      <c r="AC555" s="19" t="s">
        <v>57</v>
      </c>
      <c r="AD555" s="656" t="s">
        <v>58</v>
      </c>
      <c r="AE555" s="689" t="s">
        <v>1250</v>
      </c>
      <c r="AF555" s="681">
        <v>1</v>
      </c>
      <c r="AG555" s="169">
        <v>1</v>
      </c>
      <c r="AH555" s="396" t="s">
        <v>846</v>
      </c>
      <c r="AI555" s="396"/>
    </row>
    <row r="556" spans="1:35" x14ac:dyDescent="0.2">
      <c r="A556" s="19" t="s">
        <v>50</v>
      </c>
      <c r="B556" s="19">
        <v>20180203</v>
      </c>
      <c r="C556" s="133" t="s">
        <v>72</v>
      </c>
      <c r="D556" s="134">
        <v>21</v>
      </c>
      <c r="E556" s="133">
        <v>5</v>
      </c>
      <c r="F556" s="135">
        <v>43135.087500000001</v>
      </c>
      <c r="G556" s="135">
        <v>43136.020833333336</v>
      </c>
      <c r="H556" s="136" t="s">
        <v>10</v>
      </c>
      <c r="I556" s="134">
        <v>535</v>
      </c>
      <c r="J556" s="134">
        <v>0</v>
      </c>
      <c r="K556" s="18">
        <v>6</v>
      </c>
      <c r="L556" s="18">
        <v>1</v>
      </c>
      <c r="M556" s="18">
        <v>0</v>
      </c>
      <c r="N556" s="24">
        <v>1</v>
      </c>
      <c r="O556" s="22" t="s">
        <v>47</v>
      </c>
      <c r="P556" s="20">
        <f>Cal_012618_12mm!$Q$3</f>
        <v>1.9020155646116339</v>
      </c>
      <c r="Q556" s="20">
        <f>Cal_012618_12mm!$R$3</f>
        <v>0.48423689193917907</v>
      </c>
      <c r="R556" s="21">
        <v>13.72</v>
      </c>
      <c r="S556" s="21">
        <v>11.17</v>
      </c>
      <c r="T556" s="18">
        <f t="shared" si="81"/>
        <v>0.85433333333333328</v>
      </c>
      <c r="U556" s="78">
        <f t="shared" si="76"/>
        <v>12.865666666666668</v>
      </c>
      <c r="V556" s="78">
        <f t="shared" si="77"/>
        <v>10.315666666666667</v>
      </c>
      <c r="W556" s="438">
        <f t="shared" si="78"/>
        <v>2.9200854291737501E-2</v>
      </c>
      <c r="X556" s="438">
        <f t="shared" si="79"/>
        <v>7.7352397613549354E-2</v>
      </c>
      <c r="Y556" s="18">
        <v>20180126</v>
      </c>
      <c r="Z556" s="36" t="s">
        <v>1249</v>
      </c>
      <c r="AA556" s="19">
        <v>20180205</v>
      </c>
      <c r="AB556" s="36" t="s">
        <v>127</v>
      </c>
      <c r="AC556" s="19" t="s">
        <v>57</v>
      </c>
      <c r="AD556" s="656" t="s">
        <v>58</v>
      </c>
      <c r="AE556" s="689" t="s">
        <v>1250</v>
      </c>
      <c r="AF556" s="681">
        <v>1</v>
      </c>
      <c r="AG556" s="171" t="s">
        <v>1634</v>
      </c>
      <c r="AH556" s="396"/>
      <c r="AI556" s="396"/>
    </row>
    <row r="557" spans="1:35" x14ac:dyDescent="0.2">
      <c r="A557" s="19" t="s">
        <v>50</v>
      </c>
      <c r="B557" s="19">
        <v>20180203</v>
      </c>
      <c r="C557" s="133" t="s">
        <v>72</v>
      </c>
      <c r="D557" s="134">
        <v>21</v>
      </c>
      <c r="E557" s="133">
        <v>5</v>
      </c>
      <c r="F557" s="135">
        <v>43135.087500000001</v>
      </c>
      <c r="G557" s="135">
        <v>43136.020833333336</v>
      </c>
      <c r="H557" s="136" t="s">
        <v>11</v>
      </c>
      <c r="I557" s="134">
        <v>540</v>
      </c>
      <c r="J557" s="134">
        <v>0</v>
      </c>
      <c r="K557" s="18">
        <v>6</v>
      </c>
      <c r="L557" s="18">
        <v>1</v>
      </c>
      <c r="M557" s="18">
        <v>0</v>
      </c>
      <c r="N557" s="24">
        <v>1</v>
      </c>
      <c r="O557" s="22" t="s">
        <v>47</v>
      </c>
      <c r="P557" s="20">
        <f>Cal_012618_12mm!$Q$3</f>
        <v>1.9020155646116339</v>
      </c>
      <c r="Q557" s="20">
        <f>Cal_012618_12mm!$R$3</f>
        <v>0.48423689193917907</v>
      </c>
      <c r="R557" s="21">
        <v>14.91</v>
      </c>
      <c r="S557" s="21">
        <v>12.27</v>
      </c>
      <c r="T557" s="18">
        <f t="shared" si="81"/>
        <v>0.85433333333333328</v>
      </c>
      <c r="U557" s="78">
        <f t="shared" si="76"/>
        <v>14.055666666666667</v>
      </c>
      <c r="V557" s="78">
        <f t="shared" si="77"/>
        <v>11.415666666666667</v>
      </c>
      <c r="W557" s="438">
        <f t="shared" si="78"/>
        <v>2.9951551635185213E-2</v>
      </c>
      <c r="X557" s="438">
        <f t="shared" si="79"/>
        <v>8.6872081818795965E-2</v>
      </c>
      <c r="Y557" s="18">
        <v>20180126</v>
      </c>
      <c r="Z557" s="36" t="s">
        <v>1249</v>
      </c>
      <c r="AA557" s="19">
        <v>20180205</v>
      </c>
      <c r="AB557" s="36" t="s">
        <v>127</v>
      </c>
      <c r="AC557" s="19" t="s">
        <v>57</v>
      </c>
      <c r="AD557" s="656" t="s">
        <v>58</v>
      </c>
      <c r="AE557" s="689" t="s">
        <v>1250</v>
      </c>
      <c r="AF557" s="681">
        <v>1</v>
      </c>
      <c r="AG557" s="171" t="s">
        <v>1634</v>
      </c>
      <c r="AH557" s="396"/>
      <c r="AI557" s="396"/>
    </row>
    <row r="558" spans="1:35" s="45" customFormat="1" x14ac:dyDescent="0.2">
      <c r="A558" s="19" t="s">
        <v>50</v>
      </c>
      <c r="B558" s="19">
        <v>20180203</v>
      </c>
      <c r="C558" s="137" t="s">
        <v>72</v>
      </c>
      <c r="D558" s="134">
        <v>21</v>
      </c>
      <c r="E558" s="137">
        <v>9</v>
      </c>
      <c r="F558" s="193">
        <v>43135.087500000001</v>
      </c>
      <c r="G558" s="193">
        <v>43136.020833333336</v>
      </c>
      <c r="H558" s="136" t="s">
        <v>10</v>
      </c>
      <c r="I558" s="136">
        <v>532</v>
      </c>
      <c r="J558" s="136">
        <v>10</v>
      </c>
      <c r="K558" s="19">
        <v>6</v>
      </c>
      <c r="L558" s="19">
        <v>1</v>
      </c>
      <c r="M558" s="19">
        <v>0</v>
      </c>
      <c r="N558" s="194">
        <v>1</v>
      </c>
      <c r="O558" s="136" t="s">
        <v>47</v>
      </c>
      <c r="P558" s="195">
        <f>Cal_012618_12mm!$Q$3</f>
        <v>1.9020155646116339</v>
      </c>
      <c r="Q558" s="195">
        <f>Cal_012618_12mm!$R$3</f>
        <v>0.48423689193917907</v>
      </c>
      <c r="R558" s="21">
        <v>49.26</v>
      </c>
      <c r="S558" s="21">
        <v>33.65</v>
      </c>
      <c r="T558" s="19">
        <f t="shared" si="81"/>
        <v>0.85433333333333328</v>
      </c>
      <c r="U558" s="183">
        <f t="shared" si="76"/>
        <v>48.405666666666662</v>
      </c>
      <c r="V558" s="183">
        <f t="shared" si="77"/>
        <v>32.795666666666662</v>
      </c>
      <c r="W558" s="442">
        <f t="shared" si="78"/>
        <v>0.17976305063342318</v>
      </c>
      <c r="X558" s="442">
        <f t="shared" si="79"/>
        <v>0.16090234573760503</v>
      </c>
      <c r="Y558" s="19">
        <v>20180126</v>
      </c>
      <c r="Z558" s="36" t="s">
        <v>1249</v>
      </c>
      <c r="AA558" s="19">
        <v>20180205</v>
      </c>
      <c r="AB558" s="36" t="s">
        <v>127</v>
      </c>
      <c r="AC558" s="19" t="s">
        <v>57</v>
      </c>
      <c r="AD558" s="656" t="s">
        <v>58</v>
      </c>
      <c r="AE558" s="689" t="s">
        <v>1250</v>
      </c>
      <c r="AF558" s="684">
        <v>1</v>
      </c>
      <c r="AG558" s="184">
        <v>1</v>
      </c>
      <c r="AH558" s="398" t="s">
        <v>731</v>
      </c>
      <c r="AI558" s="398"/>
    </row>
    <row r="559" spans="1:35" s="196" customFormat="1" x14ac:dyDescent="0.2">
      <c r="A559" s="19" t="s">
        <v>50</v>
      </c>
      <c r="B559" s="19">
        <v>20180203</v>
      </c>
      <c r="C559" s="137" t="s">
        <v>72</v>
      </c>
      <c r="D559" s="134">
        <v>21</v>
      </c>
      <c r="E559" s="137">
        <v>9</v>
      </c>
      <c r="F559" s="193">
        <v>43135.087500000001</v>
      </c>
      <c r="G559" s="193">
        <v>43136.020833333336</v>
      </c>
      <c r="H559" s="136" t="s">
        <v>11</v>
      </c>
      <c r="I559" s="136">
        <v>532</v>
      </c>
      <c r="J559" s="136">
        <v>10</v>
      </c>
      <c r="K559" s="19">
        <v>6</v>
      </c>
      <c r="L559" s="19">
        <v>1</v>
      </c>
      <c r="M559" s="19">
        <v>0</v>
      </c>
      <c r="N559" s="194">
        <v>1</v>
      </c>
      <c r="O559" s="136" t="s">
        <v>47</v>
      </c>
      <c r="P559" s="195">
        <f>Cal_012618_12mm!$Q$3</f>
        <v>1.9020155646116339</v>
      </c>
      <c r="Q559" s="195">
        <f>Cal_012618_12mm!$R$3</f>
        <v>0.48423689193917907</v>
      </c>
      <c r="R559" s="21">
        <v>52.83</v>
      </c>
      <c r="S559" s="21">
        <v>35.54</v>
      </c>
      <c r="T559" s="19">
        <f t="shared" si="81"/>
        <v>0.85433333333333328</v>
      </c>
      <c r="U559" s="183">
        <f t="shared" si="76"/>
        <v>51.975666666666662</v>
      </c>
      <c r="V559" s="183">
        <f t="shared" si="77"/>
        <v>34.685666666666663</v>
      </c>
      <c r="W559" s="442">
        <f t="shared" si="78"/>
        <v>0.19910974666571982</v>
      </c>
      <c r="X559" s="442">
        <f t="shared" si="79"/>
        <v>0.16118804826836775</v>
      </c>
      <c r="Y559" s="19">
        <v>20180126</v>
      </c>
      <c r="Z559" s="36" t="s">
        <v>1249</v>
      </c>
      <c r="AA559" s="19">
        <v>20180205</v>
      </c>
      <c r="AB559" s="36" t="s">
        <v>127</v>
      </c>
      <c r="AC559" s="19" t="s">
        <v>57</v>
      </c>
      <c r="AD559" s="656" t="s">
        <v>58</v>
      </c>
      <c r="AE559" s="689" t="s">
        <v>1250</v>
      </c>
      <c r="AF559" s="684">
        <v>1</v>
      </c>
      <c r="AG559" s="184">
        <v>1</v>
      </c>
      <c r="AH559" s="398" t="s">
        <v>731</v>
      </c>
      <c r="AI559" s="398"/>
    </row>
    <row r="560" spans="1:35" s="196" customFormat="1" x14ac:dyDescent="0.2">
      <c r="A560" s="19" t="s">
        <v>50</v>
      </c>
      <c r="B560" s="19">
        <v>20180203</v>
      </c>
      <c r="C560" s="137" t="s">
        <v>72</v>
      </c>
      <c r="D560" s="134">
        <v>21</v>
      </c>
      <c r="E560" s="137">
        <v>9</v>
      </c>
      <c r="F560" s="193">
        <v>43135.087500000001</v>
      </c>
      <c r="G560" s="193">
        <v>43136.020833333336</v>
      </c>
      <c r="H560" s="182" t="s">
        <v>10</v>
      </c>
      <c r="I560" s="136">
        <v>549</v>
      </c>
      <c r="J560" s="181">
        <v>0</v>
      </c>
      <c r="K560" s="19">
        <v>6</v>
      </c>
      <c r="L560" s="19">
        <v>1</v>
      </c>
      <c r="M560" s="19">
        <v>0</v>
      </c>
      <c r="N560" s="194">
        <v>1</v>
      </c>
      <c r="O560" s="136" t="s">
        <v>47</v>
      </c>
      <c r="P560" s="195">
        <f>Cal_012618_12mm!$Q$3</f>
        <v>1.9020155646116339</v>
      </c>
      <c r="Q560" s="195">
        <f>Cal_012618_12mm!$R$3</f>
        <v>0.48423689193917907</v>
      </c>
      <c r="R560" s="21">
        <v>106.3</v>
      </c>
      <c r="S560" s="21">
        <v>64.86</v>
      </c>
      <c r="T560" s="19">
        <f t="shared" si="81"/>
        <v>0.85433333333333328</v>
      </c>
      <c r="U560" s="183">
        <f t="shared" si="76"/>
        <v>105.44566666666667</v>
      </c>
      <c r="V560" s="183">
        <f t="shared" si="77"/>
        <v>64.00566666666667</v>
      </c>
      <c r="W560" s="442">
        <f t="shared" si="78"/>
        <v>0.46244124432268069</v>
      </c>
      <c r="X560" s="442">
        <f t="shared" si="79"/>
        <v>0.18183077639086581</v>
      </c>
      <c r="Y560" s="19">
        <v>20180126</v>
      </c>
      <c r="Z560" s="36" t="s">
        <v>1249</v>
      </c>
      <c r="AA560" s="19">
        <v>20180205</v>
      </c>
      <c r="AB560" s="36" t="s">
        <v>127</v>
      </c>
      <c r="AC560" s="19" t="s">
        <v>57</v>
      </c>
      <c r="AD560" s="656" t="s">
        <v>58</v>
      </c>
      <c r="AE560" s="689" t="s">
        <v>1250</v>
      </c>
      <c r="AF560" s="684">
        <v>3</v>
      </c>
      <c r="AG560" s="184">
        <v>1</v>
      </c>
      <c r="AH560" s="398" t="s">
        <v>732</v>
      </c>
      <c r="AI560" s="398"/>
    </row>
    <row r="561" spans="1:35" s="196" customFormat="1" x14ac:dyDescent="0.2">
      <c r="A561" s="19" t="s">
        <v>50</v>
      </c>
      <c r="B561" s="19">
        <v>20180203</v>
      </c>
      <c r="C561" s="137" t="s">
        <v>72</v>
      </c>
      <c r="D561" s="134">
        <v>21</v>
      </c>
      <c r="E561" s="137">
        <v>9</v>
      </c>
      <c r="F561" s="193">
        <v>43135.087500000001</v>
      </c>
      <c r="G561" s="193">
        <v>43136.020833333336</v>
      </c>
      <c r="H561" s="182" t="s">
        <v>11</v>
      </c>
      <c r="I561" s="136">
        <v>549</v>
      </c>
      <c r="J561" s="181">
        <v>0</v>
      </c>
      <c r="K561" s="19">
        <v>6</v>
      </c>
      <c r="L561" s="19">
        <v>1</v>
      </c>
      <c r="M561" s="19">
        <v>0</v>
      </c>
      <c r="N561" s="194">
        <v>1</v>
      </c>
      <c r="O561" s="136" t="s">
        <v>47</v>
      </c>
      <c r="P561" s="195">
        <f>Cal_012618_12mm!$Q$3</f>
        <v>1.9020155646116339</v>
      </c>
      <c r="Q561" s="195">
        <f>Cal_012618_12mm!$R$3</f>
        <v>0.48423689193917907</v>
      </c>
      <c r="R561" s="21">
        <v>78.62</v>
      </c>
      <c r="S561" s="21">
        <v>49.05</v>
      </c>
      <c r="T561" s="19">
        <f t="shared" si="81"/>
        <v>0.85433333333333328</v>
      </c>
      <c r="U561" s="183">
        <f t="shared" si="76"/>
        <v>77.765666666666675</v>
      </c>
      <c r="V561" s="183">
        <f t="shared" si="77"/>
        <v>48.195666666666661</v>
      </c>
      <c r="W561" s="442">
        <f t="shared" si="78"/>
        <v>0.32998039562310993</v>
      </c>
      <c r="X561" s="442">
        <f t="shared" si="79"/>
        <v>0.15515039310345879</v>
      </c>
      <c r="Y561" s="19">
        <v>20180126</v>
      </c>
      <c r="Z561" s="36" t="s">
        <v>1249</v>
      </c>
      <c r="AA561" s="19">
        <v>20180205</v>
      </c>
      <c r="AB561" s="36" t="s">
        <v>127</v>
      </c>
      <c r="AC561" s="19" t="s">
        <v>57</v>
      </c>
      <c r="AD561" s="656" t="s">
        <v>58</v>
      </c>
      <c r="AE561" s="689" t="s">
        <v>1250</v>
      </c>
      <c r="AF561" s="684">
        <v>3</v>
      </c>
      <c r="AG561" s="184">
        <v>1</v>
      </c>
      <c r="AH561" s="398" t="s">
        <v>732</v>
      </c>
      <c r="AI561" s="398"/>
    </row>
    <row r="562" spans="1:35" s="44" customFormat="1" x14ac:dyDescent="0.2">
      <c r="A562" s="19" t="s">
        <v>50</v>
      </c>
      <c r="B562" s="19">
        <v>20180203</v>
      </c>
      <c r="C562" s="133" t="s">
        <v>72</v>
      </c>
      <c r="D562" s="134">
        <v>21</v>
      </c>
      <c r="E562" s="133">
        <v>11</v>
      </c>
      <c r="F562" s="135">
        <v>43135.087500000001</v>
      </c>
      <c r="G562" s="135">
        <v>43136.020833333336</v>
      </c>
      <c r="H562" s="136" t="s">
        <v>10</v>
      </c>
      <c r="I562" s="134">
        <v>535</v>
      </c>
      <c r="J562" s="134">
        <v>0</v>
      </c>
      <c r="K562" s="18">
        <v>6</v>
      </c>
      <c r="L562" s="18">
        <v>1</v>
      </c>
      <c r="M562" s="18">
        <v>0</v>
      </c>
      <c r="N562" s="24">
        <v>1</v>
      </c>
      <c r="O562" s="22" t="s">
        <v>47</v>
      </c>
      <c r="P562" s="20">
        <f>Cal_012618_12mm!$Q$3</f>
        <v>1.9020155646116339</v>
      </c>
      <c r="Q562" s="20">
        <f>Cal_012618_12mm!$R$3</f>
        <v>0.48423689193917907</v>
      </c>
      <c r="R562" s="21">
        <v>314.39999999999998</v>
      </c>
      <c r="S562" s="21">
        <v>188.7</v>
      </c>
      <c r="T562" s="18">
        <f t="shared" si="81"/>
        <v>0.85433333333333328</v>
      </c>
      <c r="U562" s="78">
        <f t="shared" si="76"/>
        <v>313.54566666666665</v>
      </c>
      <c r="V562" s="78">
        <f t="shared" si="77"/>
        <v>187.84566666666666</v>
      </c>
      <c r="W562" s="438">
        <f t="shared" si="78"/>
        <v>1.4394303468515302</v>
      </c>
      <c r="X562" s="438">
        <f t="shared" si="79"/>
        <v>0.5008772732392589</v>
      </c>
      <c r="Y562" s="18">
        <v>20180126</v>
      </c>
      <c r="Z562" s="36" t="s">
        <v>1249</v>
      </c>
      <c r="AA562" s="19">
        <v>20180205</v>
      </c>
      <c r="AB562" s="36" t="s">
        <v>127</v>
      </c>
      <c r="AC562" s="19" t="s">
        <v>57</v>
      </c>
      <c r="AD562" s="656" t="s">
        <v>58</v>
      </c>
      <c r="AE562" s="689" t="s">
        <v>1250</v>
      </c>
      <c r="AF562" s="681">
        <v>1</v>
      </c>
      <c r="AG562" s="171" t="s">
        <v>1634</v>
      </c>
      <c r="AH562" s="396"/>
      <c r="AI562" s="396"/>
    </row>
    <row r="563" spans="1:35" s="44" customFormat="1" x14ac:dyDescent="0.2">
      <c r="A563" s="19" t="s">
        <v>50</v>
      </c>
      <c r="B563" s="19">
        <v>20180203</v>
      </c>
      <c r="C563" s="133" t="s">
        <v>72</v>
      </c>
      <c r="D563" s="134">
        <v>21</v>
      </c>
      <c r="E563" s="133">
        <v>11</v>
      </c>
      <c r="F563" s="135">
        <v>43135.087500000001</v>
      </c>
      <c r="G563" s="135">
        <v>43136.020833333336</v>
      </c>
      <c r="H563" s="136" t="s">
        <v>11</v>
      </c>
      <c r="I563" s="134">
        <v>525</v>
      </c>
      <c r="J563" s="134">
        <v>0</v>
      </c>
      <c r="K563" s="18">
        <v>6</v>
      </c>
      <c r="L563" s="18">
        <v>1</v>
      </c>
      <c r="M563" s="18">
        <v>0</v>
      </c>
      <c r="N563" s="24">
        <v>1</v>
      </c>
      <c r="O563" s="22" t="s">
        <v>47</v>
      </c>
      <c r="P563" s="20">
        <f>Cal_012618_12mm!$Q$3</f>
        <v>1.9020155646116339</v>
      </c>
      <c r="Q563" s="20">
        <f>Cal_012618_12mm!$R$3</f>
        <v>0.48423689193917907</v>
      </c>
      <c r="R563" s="21">
        <v>289.39999999999998</v>
      </c>
      <c r="S563" s="21">
        <v>174.7</v>
      </c>
      <c r="T563" s="18">
        <f t="shared" si="81"/>
        <v>0.85433333333333328</v>
      </c>
      <c r="U563" s="78">
        <f t="shared" si="76"/>
        <v>288.54566666666665</v>
      </c>
      <c r="V563" s="78">
        <f t="shared" si="77"/>
        <v>173.84566666666666</v>
      </c>
      <c r="W563" s="438">
        <f t="shared" si="78"/>
        <v>1.3384842750217179</v>
      </c>
      <c r="X563" s="438">
        <f t="shared" si="79"/>
        <v>0.49141740858335542</v>
      </c>
      <c r="Y563" s="18">
        <v>20180126</v>
      </c>
      <c r="Z563" s="36" t="s">
        <v>1249</v>
      </c>
      <c r="AA563" s="19">
        <v>20180205</v>
      </c>
      <c r="AB563" s="36" t="s">
        <v>127</v>
      </c>
      <c r="AC563" s="19" t="s">
        <v>57</v>
      </c>
      <c r="AD563" s="656" t="s">
        <v>58</v>
      </c>
      <c r="AE563" s="689" t="s">
        <v>1250</v>
      </c>
      <c r="AF563" s="681">
        <v>1</v>
      </c>
      <c r="AG563" s="171" t="s">
        <v>1634</v>
      </c>
      <c r="AH563" s="396"/>
      <c r="AI563" s="396"/>
    </row>
    <row r="564" spans="1:35" s="44" customFormat="1" x14ac:dyDescent="0.2">
      <c r="A564" s="19" t="s">
        <v>50</v>
      </c>
      <c r="B564" s="19">
        <v>20180203</v>
      </c>
      <c r="C564" s="133" t="s">
        <v>72</v>
      </c>
      <c r="D564" s="134">
        <v>21</v>
      </c>
      <c r="E564" s="133">
        <v>14</v>
      </c>
      <c r="F564" s="135">
        <v>43135.087500000001</v>
      </c>
      <c r="G564" s="135">
        <v>43136.020833333336</v>
      </c>
      <c r="H564" s="136" t="s">
        <v>10</v>
      </c>
      <c r="I564" s="134">
        <v>547</v>
      </c>
      <c r="J564" s="134">
        <v>0</v>
      </c>
      <c r="K564" s="18">
        <v>6</v>
      </c>
      <c r="L564" s="18">
        <v>1</v>
      </c>
      <c r="M564" s="18">
        <v>0</v>
      </c>
      <c r="N564" s="24">
        <v>1</v>
      </c>
      <c r="O564" s="22" t="s">
        <v>47</v>
      </c>
      <c r="P564" s="20">
        <f>Cal_012618_12mm!$Q$3</f>
        <v>1.9020155646116339</v>
      </c>
      <c r="Q564" s="20">
        <f>Cal_012618_12mm!$R$3</f>
        <v>0.48423689193917907</v>
      </c>
      <c r="R564" s="21">
        <v>352.6</v>
      </c>
      <c r="S564" s="21">
        <v>213.7</v>
      </c>
      <c r="T564" s="18">
        <f t="shared" si="81"/>
        <v>0.85433333333333328</v>
      </c>
      <c r="U564" s="78">
        <f t="shared" si="76"/>
        <v>351.74566666666669</v>
      </c>
      <c r="V564" s="78">
        <f t="shared" si="77"/>
        <v>212.84566666666666</v>
      </c>
      <c r="W564" s="438">
        <f t="shared" si="78"/>
        <v>1.5556936471308391</v>
      </c>
      <c r="X564" s="438">
        <f t="shared" si="79"/>
        <v>0.59461438314830928</v>
      </c>
      <c r="Y564" s="18">
        <v>20180126</v>
      </c>
      <c r="Z564" s="36" t="s">
        <v>1249</v>
      </c>
      <c r="AA564" s="19">
        <v>20180205</v>
      </c>
      <c r="AB564" s="36" t="s">
        <v>127</v>
      </c>
      <c r="AC564" s="19" t="s">
        <v>57</v>
      </c>
      <c r="AD564" s="656" t="s">
        <v>58</v>
      </c>
      <c r="AE564" s="689" t="s">
        <v>1250</v>
      </c>
      <c r="AF564" s="681">
        <v>3</v>
      </c>
      <c r="AG564" s="169">
        <v>1</v>
      </c>
      <c r="AH564" s="398" t="s">
        <v>733</v>
      </c>
      <c r="AI564" s="396"/>
    </row>
    <row r="565" spans="1:35" s="44" customFormat="1" x14ac:dyDescent="0.2">
      <c r="A565" s="19" t="s">
        <v>50</v>
      </c>
      <c r="B565" s="19">
        <v>20180203</v>
      </c>
      <c r="C565" s="133" t="s">
        <v>72</v>
      </c>
      <c r="D565" s="134">
        <v>21</v>
      </c>
      <c r="E565" s="133">
        <v>14</v>
      </c>
      <c r="F565" s="135">
        <v>43135.087500000001</v>
      </c>
      <c r="G565" s="135">
        <v>43136.020833333336</v>
      </c>
      <c r="H565" s="136" t="s">
        <v>11</v>
      </c>
      <c r="I565" s="134">
        <v>547</v>
      </c>
      <c r="J565" s="134">
        <v>0</v>
      </c>
      <c r="K565" s="18">
        <v>6</v>
      </c>
      <c r="L565" s="18">
        <v>1</v>
      </c>
      <c r="M565" s="18">
        <v>0</v>
      </c>
      <c r="N565" s="24">
        <v>1</v>
      </c>
      <c r="O565" s="22" t="s">
        <v>47</v>
      </c>
      <c r="P565" s="20">
        <f>Cal_012618_12mm!$Q$3</f>
        <v>1.9020155646116339</v>
      </c>
      <c r="Q565" s="20">
        <f>Cal_012618_12mm!$R$3</f>
        <v>0.48423689193917907</v>
      </c>
      <c r="R565" s="21">
        <v>476.4</v>
      </c>
      <c r="S565" s="21">
        <v>281.89999999999998</v>
      </c>
      <c r="T565" s="18">
        <f t="shared" si="81"/>
        <v>0.85433333333333328</v>
      </c>
      <c r="U565" s="78">
        <f t="shared" si="76"/>
        <v>475.54566666666665</v>
      </c>
      <c r="V565" s="78">
        <f t="shared" si="77"/>
        <v>281.04566666666665</v>
      </c>
      <c r="W565" s="438">
        <f t="shared" si="78"/>
        <v>2.178419109913234</v>
      </c>
      <c r="X565" s="438">
        <f t="shared" si="79"/>
        <v>0.66089053342062154</v>
      </c>
      <c r="Y565" s="18">
        <v>20180126</v>
      </c>
      <c r="Z565" s="36" t="s">
        <v>1249</v>
      </c>
      <c r="AA565" s="19">
        <v>20180205</v>
      </c>
      <c r="AB565" s="36" t="s">
        <v>127</v>
      </c>
      <c r="AC565" s="19" t="s">
        <v>57</v>
      </c>
      <c r="AD565" s="656" t="s">
        <v>58</v>
      </c>
      <c r="AE565" s="689" t="s">
        <v>1250</v>
      </c>
      <c r="AF565" s="681">
        <v>3</v>
      </c>
      <c r="AG565" s="169">
        <v>1</v>
      </c>
      <c r="AH565" s="398" t="s">
        <v>733</v>
      </c>
      <c r="AI565" s="396"/>
    </row>
    <row r="566" spans="1:35" s="44" customFormat="1" x14ac:dyDescent="0.2">
      <c r="A566" s="19" t="s">
        <v>50</v>
      </c>
      <c r="B566" s="19">
        <v>20180203</v>
      </c>
      <c r="C566" s="133" t="s">
        <v>72</v>
      </c>
      <c r="D566" s="134">
        <v>21</v>
      </c>
      <c r="E566" s="133">
        <v>14</v>
      </c>
      <c r="F566" s="135">
        <v>43135.087500000001</v>
      </c>
      <c r="G566" s="135">
        <v>43136.020833333336</v>
      </c>
      <c r="H566" s="30" t="s">
        <v>10</v>
      </c>
      <c r="I566" s="134">
        <v>547</v>
      </c>
      <c r="J566" s="10">
        <v>10</v>
      </c>
      <c r="K566" s="18">
        <v>6</v>
      </c>
      <c r="L566" s="18">
        <v>1</v>
      </c>
      <c r="M566" s="18">
        <v>0</v>
      </c>
      <c r="N566" s="24">
        <v>1</v>
      </c>
      <c r="O566" s="22" t="s">
        <v>47</v>
      </c>
      <c r="P566" s="20">
        <f>Cal_012618_12mm!$Q$3</f>
        <v>1.9020155646116339</v>
      </c>
      <c r="Q566" s="20">
        <f>Cal_012618_12mm!$R$3</f>
        <v>0.48423689193917907</v>
      </c>
      <c r="R566" s="21">
        <v>174.8</v>
      </c>
      <c r="S566" s="21">
        <v>107.8</v>
      </c>
      <c r="T566" s="18">
        <f t="shared" si="81"/>
        <v>0.85433333333333328</v>
      </c>
      <c r="U566" s="78">
        <f t="shared" si="76"/>
        <v>173.94566666666668</v>
      </c>
      <c r="V566" s="78">
        <f t="shared" si="77"/>
        <v>106.94566666666667</v>
      </c>
      <c r="W566" s="438">
        <f t="shared" si="78"/>
        <v>0.75040658284928874</v>
      </c>
      <c r="X566" s="438">
        <f t="shared" si="79"/>
        <v>0.33002944123493988</v>
      </c>
      <c r="Y566" s="18">
        <v>20180126</v>
      </c>
      <c r="Z566" s="36" t="s">
        <v>1249</v>
      </c>
      <c r="AA566" s="19">
        <v>20180205</v>
      </c>
      <c r="AB566" s="36" t="s">
        <v>127</v>
      </c>
      <c r="AC566" s="19" t="s">
        <v>57</v>
      </c>
      <c r="AD566" s="656" t="s">
        <v>58</v>
      </c>
      <c r="AE566" s="689" t="s">
        <v>1250</v>
      </c>
      <c r="AF566" s="681">
        <v>3</v>
      </c>
      <c r="AG566" s="169">
        <v>1</v>
      </c>
      <c r="AH566" s="398" t="s">
        <v>734</v>
      </c>
      <c r="AI566" s="396"/>
    </row>
    <row r="567" spans="1:35" s="44" customFormat="1" x14ac:dyDescent="0.2">
      <c r="A567" s="19" t="s">
        <v>50</v>
      </c>
      <c r="B567" s="19">
        <v>20180203</v>
      </c>
      <c r="C567" s="133" t="s">
        <v>72</v>
      </c>
      <c r="D567" s="134">
        <v>21</v>
      </c>
      <c r="E567" s="133">
        <v>14</v>
      </c>
      <c r="F567" s="135">
        <v>43135.087500000001</v>
      </c>
      <c r="G567" s="135">
        <v>43136.020833333336</v>
      </c>
      <c r="H567" s="30" t="s">
        <v>11</v>
      </c>
      <c r="I567" s="134">
        <v>532</v>
      </c>
      <c r="J567" s="10">
        <v>10</v>
      </c>
      <c r="K567" s="18">
        <v>6</v>
      </c>
      <c r="L567" s="18">
        <v>1</v>
      </c>
      <c r="M567" s="18">
        <v>0</v>
      </c>
      <c r="N567" s="24">
        <v>1</v>
      </c>
      <c r="O567" s="22" t="s">
        <v>47</v>
      </c>
      <c r="P567" s="20">
        <f>Cal_012618_12mm!$Q$3</f>
        <v>1.9020155646116339</v>
      </c>
      <c r="Q567" s="20">
        <f>Cal_012618_12mm!$R$3</f>
        <v>0.48423689193917907</v>
      </c>
      <c r="R567" s="21">
        <v>116</v>
      </c>
      <c r="S567" s="21">
        <v>73.64</v>
      </c>
      <c r="T567" s="18">
        <f t="shared" si="81"/>
        <v>0.85433333333333328</v>
      </c>
      <c r="U567" s="78">
        <f t="shared" si="76"/>
        <v>115.14566666666667</v>
      </c>
      <c r="V567" s="78">
        <f t="shared" si="77"/>
        <v>72.785666666666671</v>
      </c>
      <c r="W567" s="438">
        <f t="shared" si="78"/>
        <v>0.48781312138576588</v>
      </c>
      <c r="X567" s="438">
        <f t="shared" si="79"/>
        <v>0.26824889854967898</v>
      </c>
      <c r="Y567" s="18">
        <v>20180126</v>
      </c>
      <c r="Z567" s="36" t="s">
        <v>1249</v>
      </c>
      <c r="AA567" s="19">
        <v>20180205</v>
      </c>
      <c r="AB567" s="36" t="s">
        <v>127</v>
      </c>
      <c r="AC567" s="19" t="s">
        <v>57</v>
      </c>
      <c r="AD567" s="656" t="s">
        <v>58</v>
      </c>
      <c r="AE567" s="689" t="s">
        <v>1250</v>
      </c>
      <c r="AF567" s="681">
        <v>3</v>
      </c>
      <c r="AG567" s="169">
        <v>1</v>
      </c>
      <c r="AH567" s="398" t="s">
        <v>734</v>
      </c>
      <c r="AI567" s="396"/>
    </row>
    <row r="568" spans="1:35" s="44" customFormat="1" x14ac:dyDescent="0.2">
      <c r="A568" s="19" t="s">
        <v>50</v>
      </c>
      <c r="B568" s="19">
        <v>20180203</v>
      </c>
      <c r="C568" s="133" t="s">
        <v>72</v>
      </c>
      <c r="D568" s="134">
        <v>21</v>
      </c>
      <c r="E568" s="133">
        <v>16</v>
      </c>
      <c r="F568" s="135">
        <v>43135.087500000001</v>
      </c>
      <c r="G568" s="135">
        <v>43136.020833333336</v>
      </c>
      <c r="H568" s="136" t="s">
        <v>10</v>
      </c>
      <c r="I568" s="134">
        <v>535</v>
      </c>
      <c r="J568" s="134">
        <v>0</v>
      </c>
      <c r="K568" s="18">
        <v>6</v>
      </c>
      <c r="L568" s="18">
        <v>1</v>
      </c>
      <c r="M568" s="18">
        <v>0</v>
      </c>
      <c r="N568" s="24">
        <v>1</v>
      </c>
      <c r="O568" s="22" t="s">
        <v>47</v>
      </c>
      <c r="P568" s="20">
        <f>Cal_012618_12mm!$Q$3</f>
        <v>1.9020155646116339</v>
      </c>
      <c r="Q568" s="20">
        <f>Cal_012618_12mm!$R$3</f>
        <v>0.48423689193917907</v>
      </c>
      <c r="R568" s="21">
        <v>395.8</v>
      </c>
      <c r="S568" s="21">
        <v>230.9</v>
      </c>
      <c r="T568" s="18">
        <f t="shared" si="81"/>
        <v>0.85433333333333328</v>
      </c>
      <c r="U568" s="78">
        <f t="shared" si="76"/>
        <v>394.94566666666668</v>
      </c>
      <c r="V568" s="78">
        <f t="shared" si="77"/>
        <v>230.04566666666668</v>
      </c>
      <c r="W568" s="438">
        <f t="shared" si="78"/>
        <v>1.8883219108656912</v>
      </c>
      <c r="X568" s="438">
        <f t="shared" si="79"/>
        <v>0.48788068099002846</v>
      </c>
      <c r="Y568" s="18">
        <v>20180126</v>
      </c>
      <c r="Z568" s="36" t="s">
        <v>1249</v>
      </c>
      <c r="AA568" s="19">
        <v>20180205</v>
      </c>
      <c r="AB568" s="36" t="s">
        <v>127</v>
      </c>
      <c r="AC568" s="19" t="s">
        <v>57</v>
      </c>
      <c r="AD568" s="656" t="s">
        <v>58</v>
      </c>
      <c r="AE568" s="689" t="s">
        <v>1250</v>
      </c>
      <c r="AF568" s="681">
        <v>1</v>
      </c>
      <c r="AG568" s="171" t="s">
        <v>1634</v>
      </c>
      <c r="AH568" s="396"/>
      <c r="AI568" s="396"/>
    </row>
    <row r="569" spans="1:35" s="44" customFormat="1" x14ac:dyDescent="0.2">
      <c r="A569" s="19" t="s">
        <v>50</v>
      </c>
      <c r="B569" s="19">
        <v>20180203</v>
      </c>
      <c r="C569" s="133" t="s">
        <v>72</v>
      </c>
      <c r="D569" s="134">
        <v>21</v>
      </c>
      <c r="E569" s="133">
        <v>16</v>
      </c>
      <c r="F569" s="135">
        <v>43135.087500000001</v>
      </c>
      <c r="G569" s="135">
        <v>43136.020833333336</v>
      </c>
      <c r="H569" s="136" t="s">
        <v>11</v>
      </c>
      <c r="I569" s="134">
        <v>531</v>
      </c>
      <c r="J569" s="134">
        <v>0</v>
      </c>
      <c r="K569" s="18">
        <v>6</v>
      </c>
      <c r="L569" s="18">
        <v>1</v>
      </c>
      <c r="M569" s="18">
        <v>0</v>
      </c>
      <c r="N569" s="24">
        <v>1</v>
      </c>
      <c r="O569" s="22" t="s">
        <v>47</v>
      </c>
      <c r="P569" s="20">
        <f>Cal_012618_12mm!$Q$3</f>
        <v>1.9020155646116339</v>
      </c>
      <c r="Q569" s="20">
        <f>Cal_012618_12mm!$R$3</f>
        <v>0.48423689193917907</v>
      </c>
      <c r="R569" s="21">
        <v>367.2</v>
      </c>
      <c r="S569" s="21">
        <v>216.4</v>
      </c>
      <c r="T569" s="18">
        <f t="shared" si="81"/>
        <v>0.85433333333333328</v>
      </c>
      <c r="U569" s="78">
        <f t="shared" si="76"/>
        <v>366.34566666666666</v>
      </c>
      <c r="V569" s="78">
        <f t="shared" si="77"/>
        <v>215.54566666666668</v>
      </c>
      <c r="W569" s="438">
        <f t="shared" si="78"/>
        <v>1.7398667128605274</v>
      </c>
      <c r="X569" s="438">
        <f t="shared" si="79"/>
        <v>0.50333312795043217</v>
      </c>
      <c r="Y569" s="18">
        <v>20180126</v>
      </c>
      <c r="Z569" s="36" t="s">
        <v>1249</v>
      </c>
      <c r="AA569" s="19">
        <v>20180205</v>
      </c>
      <c r="AB569" s="36" t="s">
        <v>127</v>
      </c>
      <c r="AC569" s="19" t="s">
        <v>57</v>
      </c>
      <c r="AD569" s="656" t="s">
        <v>58</v>
      </c>
      <c r="AE569" s="689" t="s">
        <v>1250</v>
      </c>
      <c r="AF569" s="681">
        <v>1</v>
      </c>
      <c r="AG569" s="171" t="s">
        <v>1634</v>
      </c>
      <c r="AH569" s="396"/>
      <c r="AI569" s="396"/>
    </row>
    <row r="570" spans="1:35" s="44" customFormat="1" x14ac:dyDescent="0.2">
      <c r="A570" s="19" t="s">
        <v>50</v>
      </c>
      <c r="B570" s="19">
        <v>20180203</v>
      </c>
      <c r="C570" s="133" t="s">
        <v>72</v>
      </c>
      <c r="D570" s="134">
        <v>21</v>
      </c>
      <c r="E570" s="133">
        <v>19</v>
      </c>
      <c r="F570" s="135">
        <v>43135.087500000001</v>
      </c>
      <c r="G570" s="135">
        <v>43136.020833333336</v>
      </c>
      <c r="H570" s="136" t="s">
        <v>10</v>
      </c>
      <c r="I570" s="134">
        <v>540</v>
      </c>
      <c r="J570" s="134">
        <v>0</v>
      </c>
      <c r="K570" s="18">
        <v>6</v>
      </c>
      <c r="L570" s="18">
        <v>1</v>
      </c>
      <c r="M570" s="18">
        <v>0</v>
      </c>
      <c r="N570" s="24">
        <v>1</v>
      </c>
      <c r="O570" s="22" t="s">
        <v>47</v>
      </c>
      <c r="P570" s="20">
        <f>Cal_012618_12mm!$Q$3</f>
        <v>1.9020155646116339</v>
      </c>
      <c r="Q570" s="20">
        <f>Cal_012618_12mm!$R$3</f>
        <v>0.48423689193917907</v>
      </c>
      <c r="R570" s="21">
        <v>392.5</v>
      </c>
      <c r="S570" s="21">
        <v>232.2</v>
      </c>
      <c r="T570" s="18">
        <f t="shared" si="81"/>
        <v>0.85433333333333328</v>
      </c>
      <c r="U570" s="78">
        <f t="shared" si="76"/>
        <v>391.64566666666667</v>
      </c>
      <c r="V570" s="78">
        <f t="shared" si="77"/>
        <v>231.34566666666666</v>
      </c>
      <c r="W570" s="438">
        <f t="shared" si="78"/>
        <v>1.8186491390606778</v>
      </c>
      <c r="X570" s="438">
        <f t="shared" si="79"/>
        <v>0.54885528735625666</v>
      </c>
      <c r="Y570" s="18">
        <v>20180126</v>
      </c>
      <c r="Z570" s="36" t="s">
        <v>1249</v>
      </c>
      <c r="AA570" s="19">
        <v>20180205</v>
      </c>
      <c r="AB570" s="36" t="s">
        <v>127</v>
      </c>
      <c r="AC570" s="19" t="s">
        <v>57</v>
      </c>
      <c r="AD570" s="656" t="s">
        <v>58</v>
      </c>
      <c r="AE570" s="689" t="s">
        <v>1250</v>
      </c>
      <c r="AF570" s="681">
        <v>1</v>
      </c>
      <c r="AG570" s="171" t="s">
        <v>1634</v>
      </c>
      <c r="AH570" s="396"/>
      <c r="AI570" s="396"/>
    </row>
    <row r="571" spans="1:35" s="44" customFormat="1" x14ac:dyDescent="0.2">
      <c r="A571" s="19" t="s">
        <v>50</v>
      </c>
      <c r="B571" s="19">
        <v>20180203</v>
      </c>
      <c r="C571" s="133" t="s">
        <v>72</v>
      </c>
      <c r="D571" s="134">
        <v>21</v>
      </c>
      <c r="E571" s="133">
        <v>19</v>
      </c>
      <c r="F571" s="135">
        <v>43135.087500000001</v>
      </c>
      <c r="G571" s="135">
        <v>43136.020833333336</v>
      </c>
      <c r="H571" s="136" t="s">
        <v>11</v>
      </c>
      <c r="I571" s="134">
        <v>540</v>
      </c>
      <c r="J571" s="134">
        <v>0</v>
      </c>
      <c r="K571" s="18">
        <v>6</v>
      </c>
      <c r="L571" s="18">
        <v>1</v>
      </c>
      <c r="M571" s="18">
        <v>0</v>
      </c>
      <c r="N571" s="24">
        <v>1</v>
      </c>
      <c r="O571" s="22" t="s">
        <v>47</v>
      </c>
      <c r="P571" s="20">
        <f>Cal_012618_12mm!$Q$3</f>
        <v>1.9020155646116339</v>
      </c>
      <c r="Q571" s="20">
        <f>Cal_012618_12mm!$R$3</f>
        <v>0.48423689193917907</v>
      </c>
      <c r="R571" s="21">
        <v>435.9</v>
      </c>
      <c r="S571" s="21">
        <v>259.2</v>
      </c>
      <c r="T571" s="18">
        <f t="shared" si="81"/>
        <v>0.85433333333333328</v>
      </c>
      <c r="U571" s="78">
        <f t="shared" si="76"/>
        <v>435.04566666666665</v>
      </c>
      <c r="V571" s="78">
        <f t="shared" si="77"/>
        <v>258.34566666666666</v>
      </c>
      <c r="W571" s="438">
        <f t="shared" si="78"/>
        <v>2.0047118083095552</v>
      </c>
      <c r="X571" s="438">
        <f t="shared" si="79"/>
        <v>0.63910044973562286</v>
      </c>
      <c r="Y571" s="18">
        <v>20180126</v>
      </c>
      <c r="Z571" s="36" t="s">
        <v>1249</v>
      </c>
      <c r="AA571" s="19">
        <v>20180205</v>
      </c>
      <c r="AB571" s="36" t="s">
        <v>127</v>
      </c>
      <c r="AC571" s="19" t="s">
        <v>57</v>
      </c>
      <c r="AD571" s="656" t="s">
        <v>58</v>
      </c>
      <c r="AE571" s="689" t="s">
        <v>1250</v>
      </c>
      <c r="AF571" s="681">
        <v>1</v>
      </c>
      <c r="AG571" s="171" t="s">
        <v>1634</v>
      </c>
      <c r="AH571" s="396"/>
      <c r="AI571" s="396"/>
    </row>
    <row r="572" spans="1:35" s="44" customFormat="1" x14ac:dyDescent="0.2">
      <c r="A572" s="19" t="s">
        <v>50</v>
      </c>
      <c r="B572" s="19">
        <v>20180203</v>
      </c>
      <c r="C572" s="133" t="s">
        <v>72</v>
      </c>
      <c r="D572" s="134">
        <v>21</v>
      </c>
      <c r="E572" s="133">
        <v>19</v>
      </c>
      <c r="F572" s="135">
        <v>43135.087500000001</v>
      </c>
      <c r="G572" s="135">
        <v>43136.020833333336</v>
      </c>
      <c r="H572" s="30" t="s">
        <v>10</v>
      </c>
      <c r="I572" s="134">
        <v>547</v>
      </c>
      <c r="J572" s="10">
        <v>10</v>
      </c>
      <c r="K572" s="18">
        <v>6</v>
      </c>
      <c r="L572" s="18">
        <v>1</v>
      </c>
      <c r="M572" s="18">
        <v>0</v>
      </c>
      <c r="N572" s="24">
        <v>1</v>
      </c>
      <c r="O572" s="22" t="s">
        <v>47</v>
      </c>
      <c r="P572" s="20">
        <f>Cal_012618_12mm!$Q$3</f>
        <v>1.9020155646116339</v>
      </c>
      <c r="Q572" s="20">
        <f>Cal_012618_12mm!$R$3</f>
        <v>0.48423689193917907</v>
      </c>
      <c r="R572" s="21">
        <v>131.80000000000001</v>
      </c>
      <c r="S572" s="21">
        <v>83.36</v>
      </c>
      <c r="T572" s="18">
        <f t="shared" si="81"/>
        <v>0.85433333333333328</v>
      </c>
      <c r="U572" s="78">
        <f t="shared" si="76"/>
        <v>130.94566666666668</v>
      </c>
      <c r="V572" s="78">
        <f t="shared" si="77"/>
        <v>82.50566666666667</v>
      </c>
      <c r="W572" s="438">
        <f t="shared" si="78"/>
        <v>0.54253275930178435</v>
      </c>
      <c r="X572" s="438">
        <f t="shared" si="79"/>
        <v>0.29099418233292734</v>
      </c>
      <c r="Y572" s="18">
        <v>20180126</v>
      </c>
      <c r="Z572" s="36" t="s">
        <v>1249</v>
      </c>
      <c r="AA572" s="19">
        <v>20180205</v>
      </c>
      <c r="AB572" s="36" t="s">
        <v>127</v>
      </c>
      <c r="AC572" s="19" t="s">
        <v>57</v>
      </c>
      <c r="AD572" s="656" t="s">
        <v>58</v>
      </c>
      <c r="AE572" s="689" t="s">
        <v>1250</v>
      </c>
      <c r="AF572" s="681">
        <v>1</v>
      </c>
      <c r="AG572" s="171" t="s">
        <v>1634</v>
      </c>
      <c r="AH572" s="396"/>
      <c r="AI572" s="396"/>
    </row>
    <row r="573" spans="1:35" s="44" customFormat="1" x14ac:dyDescent="0.2">
      <c r="A573" s="19" t="s">
        <v>50</v>
      </c>
      <c r="B573" s="19">
        <v>20180203</v>
      </c>
      <c r="C573" s="133" t="s">
        <v>72</v>
      </c>
      <c r="D573" s="134">
        <v>21</v>
      </c>
      <c r="E573" s="133">
        <v>19</v>
      </c>
      <c r="F573" s="135">
        <v>43135.087500000001</v>
      </c>
      <c r="G573" s="135">
        <v>43136.020833333336</v>
      </c>
      <c r="H573" s="30" t="s">
        <v>11</v>
      </c>
      <c r="I573" s="134">
        <v>547</v>
      </c>
      <c r="J573" s="10">
        <v>10</v>
      </c>
      <c r="K573" s="18">
        <v>6</v>
      </c>
      <c r="L573" s="18">
        <v>1</v>
      </c>
      <c r="M573" s="18">
        <v>0</v>
      </c>
      <c r="N573" s="24">
        <v>1</v>
      </c>
      <c r="O573" s="22" t="s">
        <v>47</v>
      </c>
      <c r="P573" s="20">
        <f>Cal_012618_12mm!$Q$3</f>
        <v>1.9020155646116339</v>
      </c>
      <c r="Q573" s="20">
        <f>Cal_012618_12mm!$R$3</f>
        <v>0.48423689193917907</v>
      </c>
      <c r="R573" s="21">
        <v>115.9</v>
      </c>
      <c r="S573" s="21">
        <v>73.31</v>
      </c>
      <c r="T573" s="18">
        <f t="shared" si="81"/>
        <v>0.85433333333333328</v>
      </c>
      <c r="U573" s="78">
        <f t="shared" si="76"/>
        <v>115.04566666666668</v>
      </c>
      <c r="V573" s="78">
        <f t="shared" si="77"/>
        <v>72.455666666666673</v>
      </c>
      <c r="W573" s="438">
        <f t="shared" si="78"/>
        <v>0.47701218453061506</v>
      </c>
      <c r="X573" s="438">
        <f t="shared" si="79"/>
        <v>0.25498299447653355</v>
      </c>
      <c r="Y573" s="18">
        <v>20180126</v>
      </c>
      <c r="Z573" s="36" t="s">
        <v>1249</v>
      </c>
      <c r="AA573" s="19">
        <v>20180205</v>
      </c>
      <c r="AB573" s="36" t="s">
        <v>127</v>
      </c>
      <c r="AC573" s="19" t="s">
        <v>57</v>
      </c>
      <c r="AD573" s="656" t="s">
        <v>58</v>
      </c>
      <c r="AE573" s="689" t="s">
        <v>1250</v>
      </c>
      <c r="AF573" s="681">
        <v>1</v>
      </c>
      <c r="AG573" s="171" t="s">
        <v>1634</v>
      </c>
      <c r="AH573" s="396"/>
      <c r="AI573" s="396"/>
    </row>
    <row r="574" spans="1:35" s="44" customFormat="1" x14ac:dyDescent="0.2">
      <c r="A574" s="14" t="s">
        <v>50</v>
      </c>
      <c r="B574" s="14">
        <v>20180204</v>
      </c>
      <c r="C574" s="133" t="s">
        <v>70</v>
      </c>
      <c r="D574" s="133">
        <v>22</v>
      </c>
      <c r="E574" s="133">
        <v>1</v>
      </c>
      <c r="F574" s="137" t="s">
        <v>71</v>
      </c>
      <c r="G574" s="137" t="s">
        <v>71</v>
      </c>
      <c r="H574" s="137" t="s">
        <v>10</v>
      </c>
      <c r="I574" s="133">
        <v>540</v>
      </c>
      <c r="J574" s="9">
        <v>0</v>
      </c>
      <c r="K574" s="9">
        <v>5</v>
      </c>
      <c r="L574" s="9">
        <v>1</v>
      </c>
      <c r="M574" s="9">
        <v>0</v>
      </c>
      <c r="N574" s="30">
        <v>1</v>
      </c>
      <c r="O574" s="9" t="str">
        <f>Cal_110119!$P$3</f>
        <v>Cal_110119</v>
      </c>
      <c r="P574" s="17">
        <f>Cal_110119!$Q$3</f>
        <v>1.8682000000000001</v>
      </c>
      <c r="Q574" s="17">
        <f>Cal_110119!$R$3</f>
        <v>0.51219999999999999</v>
      </c>
      <c r="R574" s="15">
        <v>48.67</v>
      </c>
      <c r="S574" s="15">
        <v>33.619999999999997</v>
      </c>
      <c r="T574" s="16">
        <v>0.627</v>
      </c>
      <c r="U574" s="78">
        <f t="shared" si="76"/>
        <v>48.042999999999999</v>
      </c>
      <c r="V574" s="78">
        <f t="shared" si="77"/>
        <v>32.992999999999995</v>
      </c>
      <c r="W574" s="438">
        <f t="shared" si="78"/>
        <v>0.15358751185935995</v>
      </c>
      <c r="X574" s="438">
        <f t="shared" si="79"/>
        <v>0.13873414624915847</v>
      </c>
      <c r="Y574" s="9">
        <f>Cal_110119!$O$3</f>
        <v>20181101</v>
      </c>
      <c r="Z574" s="25" t="s">
        <v>489</v>
      </c>
      <c r="AA574" s="25"/>
      <c r="AB574" s="36" t="s">
        <v>127</v>
      </c>
      <c r="AC574" s="14" t="s">
        <v>57</v>
      </c>
      <c r="AD574" s="660"/>
      <c r="AE574" s="689" t="s">
        <v>1250</v>
      </c>
      <c r="AF574" s="671">
        <v>3</v>
      </c>
      <c r="AG574" s="169">
        <v>1</v>
      </c>
      <c r="AH574" s="426" t="s">
        <v>673</v>
      </c>
      <c r="AI574" s="395"/>
    </row>
    <row r="575" spans="1:35" s="44" customFormat="1" x14ac:dyDescent="0.2">
      <c r="A575" s="14" t="s">
        <v>50</v>
      </c>
      <c r="B575" s="14">
        <v>20180204</v>
      </c>
      <c r="C575" s="133" t="s">
        <v>70</v>
      </c>
      <c r="D575" s="133">
        <v>22</v>
      </c>
      <c r="E575" s="133">
        <v>1</v>
      </c>
      <c r="F575" s="137" t="s">
        <v>71</v>
      </c>
      <c r="G575" s="137" t="s">
        <v>71</v>
      </c>
      <c r="H575" s="137" t="s">
        <v>11</v>
      </c>
      <c r="I575" s="133">
        <v>535</v>
      </c>
      <c r="J575" s="9">
        <v>0</v>
      </c>
      <c r="K575" s="9">
        <v>5</v>
      </c>
      <c r="L575" s="9">
        <v>1</v>
      </c>
      <c r="M575" s="9">
        <v>0</v>
      </c>
      <c r="N575" s="30">
        <v>1</v>
      </c>
      <c r="O575" s="9" t="str">
        <f>Cal_110119!$P$3</f>
        <v>Cal_110119</v>
      </c>
      <c r="P575" s="17">
        <f>Cal_110119!$Q$3</f>
        <v>1.8682000000000001</v>
      </c>
      <c r="Q575" s="17">
        <f>Cal_110119!$R$3</f>
        <v>0.51219999999999999</v>
      </c>
      <c r="R575" s="15">
        <v>32.33</v>
      </c>
      <c r="S575" s="15">
        <v>24.3</v>
      </c>
      <c r="T575" s="16">
        <v>0.627</v>
      </c>
      <c r="U575" s="78">
        <f t="shared" si="76"/>
        <v>31.702999999999999</v>
      </c>
      <c r="V575" s="78">
        <f t="shared" si="77"/>
        <v>23.673000000000002</v>
      </c>
      <c r="W575" s="438">
        <f t="shared" si="78"/>
        <v>8.2713219973863605E-2</v>
      </c>
      <c r="X575" s="438">
        <f t="shared" si="79"/>
        <v>0.12899243668894014</v>
      </c>
      <c r="Y575" s="9">
        <f>Cal_110119!$O$3</f>
        <v>20181101</v>
      </c>
      <c r="Z575" s="25" t="s">
        <v>489</v>
      </c>
      <c r="AA575" s="25"/>
      <c r="AB575" s="36" t="s">
        <v>127</v>
      </c>
      <c r="AC575" s="14" t="s">
        <v>57</v>
      </c>
      <c r="AD575" s="660"/>
      <c r="AE575" s="689" t="s">
        <v>1250</v>
      </c>
      <c r="AF575" s="671">
        <v>3</v>
      </c>
      <c r="AG575" s="169">
        <v>1</v>
      </c>
      <c r="AH575" s="426" t="s">
        <v>673</v>
      </c>
      <c r="AI575" s="395"/>
    </row>
    <row r="576" spans="1:35" s="44" customFormat="1" x14ac:dyDescent="0.2">
      <c r="A576" s="14" t="s">
        <v>50</v>
      </c>
      <c r="B576" s="14">
        <v>20180204</v>
      </c>
      <c r="C576" s="133" t="s">
        <v>70</v>
      </c>
      <c r="D576" s="133">
        <v>22</v>
      </c>
      <c r="E576" s="133">
        <v>3</v>
      </c>
      <c r="F576" s="137" t="s">
        <v>71</v>
      </c>
      <c r="G576" s="137" t="s">
        <v>71</v>
      </c>
      <c r="H576" s="137" t="s">
        <v>10</v>
      </c>
      <c r="I576" s="133">
        <v>535</v>
      </c>
      <c r="J576" s="9">
        <v>0</v>
      </c>
      <c r="K576" s="9">
        <v>5</v>
      </c>
      <c r="L576" s="9">
        <v>1</v>
      </c>
      <c r="M576" s="9">
        <v>0</v>
      </c>
      <c r="N576" s="30">
        <v>1</v>
      </c>
      <c r="O576" s="9" t="str">
        <f>Cal_110119!$P$3</f>
        <v>Cal_110119</v>
      </c>
      <c r="P576" s="17">
        <f>Cal_110119!$Q$3</f>
        <v>1.8682000000000001</v>
      </c>
      <c r="Q576" s="17">
        <f>Cal_110119!$R$3</f>
        <v>0.51219999999999999</v>
      </c>
      <c r="R576" s="15">
        <v>25.3</v>
      </c>
      <c r="S576" s="15">
        <v>19.03</v>
      </c>
      <c r="T576" s="16">
        <v>0.627</v>
      </c>
      <c r="U576" s="78">
        <f t="shared" si="76"/>
        <v>24.673000000000002</v>
      </c>
      <c r="V576" s="78">
        <f t="shared" si="77"/>
        <v>18.403000000000002</v>
      </c>
      <c r="W576" s="438">
        <f t="shared" si="78"/>
        <v>6.45842950480853E-2</v>
      </c>
      <c r="X576" s="438">
        <f t="shared" si="79"/>
        <v>9.9992192915653005E-2</v>
      </c>
      <c r="Y576" s="9">
        <f>Cal_110119!$O$3</f>
        <v>20181101</v>
      </c>
      <c r="Z576" s="25" t="s">
        <v>489</v>
      </c>
      <c r="AA576" s="25"/>
      <c r="AB576" s="36" t="s">
        <v>127</v>
      </c>
      <c r="AC576" s="14" t="s">
        <v>57</v>
      </c>
      <c r="AD576" s="660"/>
      <c r="AE576" s="689" t="s">
        <v>1250</v>
      </c>
      <c r="AF576" s="671">
        <v>1</v>
      </c>
      <c r="AG576" s="169" t="s">
        <v>1634</v>
      </c>
      <c r="AH576" s="395"/>
      <c r="AI576" s="395"/>
    </row>
    <row r="577" spans="1:35" s="44" customFormat="1" x14ac:dyDescent="0.2">
      <c r="A577" s="14" t="s">
        <v>50</v>
      </c>
      <c r="B577" s="14">
        <v>20180204</v>
      </c>
      <c r="C577" s="133" t="s">
        <v>70</v>
      </c>
      <c r="D577" s="133">
        <v>22</v>
      </c>
      <c r="E577" s="133">
        <v>3</v>
      </c>
      <c r="F577" s="137" t="s">
        <v>71</v>
      </c>
      <c r="G577" s="137" t="s">
        <v>71</v>
      </c>
      <c r="H577" s="137" t="s">
        <v>11</v>
      </c>
      <c r="I577" s="133">
        <v>540</v>
      </c>
      <c r="J577" s="9">
        <v>0</v>
      </c>
      <c r="K577" s="9">
        <v>5</v>
      </c>
      <c r="L577" s="9">
        <v>1</v>
      </c>
      <c r="M577" s="9">
        <v>0</v>
      </c>
      <c r="N577" s="30">
        <v>1</v>
      </c>
      <c r="O577" s="9" t="str">
        <f>Cal_110119!$P$3</f>
        <v>Cal_110119</v>
      </c>
      <c r="P577" s="17">
        <f>Cal_110119!$Q$3</f>
        <v>1.8682000000000001</v>
      </c>
      <c r="Q577" s="17">
        <f>Cal_110119!$R$3</f>
        <v>0.51219999999999999</v>
      </c>
      <c r="R577" s="15">
        <v>31.89</v>
      </c>
      <c r="S577" s="15">
        <v>24.25</v>
      </c>
      <c r="T577" s="16">
        <v>0.627</v>
      </c>
      <c r="U577" s="78">
        <f t="shared" si="76"/>
        <v>31.263000000000002</v>
      </c>
      <c r="V577" s="78">
        <f t="shared" si="77"/>
        <v>23.623000000000001</v>
      </c>
      <c r="W577" s="438">
        <f t="shared" si="78"/>
        <v>7.79673482129907E-2</v>
      </c>
      <c r="X577" s="438">
        <f t="shared" si="79"/>
        <v>0.13133506531404632</v>
      </c>
      <c r="Y577" s="9">
        <f>Cal_110119!$O$3</f>
        <v>20181101</v>
      </c>
      <c r="Z577" s="25" t="s">
        <v>489</v>
      </c>
      <c r="AA577" s="25"/>
      <c r="AB577" s="36" t="s">
        <v>127</v>
      </c>
      <c r="AC577" s="14" t="s">
        <v>57</v>
      </c>
      <c r="AD577" s="660"/>
      <c r="AE577" s="689" t="s">
        <v>1250</v>
      </c>
      <c r="AF577" s="671">
        <v>1</v>
      </c>
      <c r="AG577" s="169" t="s">
        <v>1634</v>
      </c>
      <c r="AH577" s="395"/>
      <c r="AI577" s="395"/>
    </row>
    <row r="578" spans="1:35" s="44" customFormat="1" x14ac:dyDescent="0.2">
      <c r="A578" s="14" t="s">
        <v>50</v>
      </c>
      <c r="B578" s="14">
        <v>20180204</v>
      </c>
      <c r="C578" s="133" t="s">
        <v>70</v>
      </c>
      <c r="D578" s="133">
        <v>22</v>
      </c>
      <c r="E578" s="133">
        <v>5</v>
      </c>
      <c r="F578" s="137" t="s">
        <v>71</v>
      </c>
      <c r="G578" s="137" t="s">
        <v>71</v>
      </c>
      <c r="H578" s="137" t="s">
        <v>10</v>
      </c>
      <c r="I578" s="133">
        <v>540</v>
      </c>
      <c r="J578" s="9">
        <v>0</v>
      </c>
      <c r="K578" s="9">
        <v>5</v>
      </c>
      <c r="L578" s="9">
        <v>1</v>
      </c>
      <c r="M578" s="9">
        <v>0</v>
      </c>
      <c r="N578" s="30">
        <v>1</v>
      </c>
      <c r="O578" s="9" t="str">
        <f>Cal_110119!$P$3</f>
        <v>Cal_110119</v>
      </c>
      <c r="P578" s="17">
        <f>Cal_110119!$Q$3</f>
        <v>1.8682000000000001</v>
      </c>
      <c r="Q578" s="17">
        <f>Cal_110119!$R$3</f>
        <v>0.51219999999999999</v>
      </c>
      <c r="R578" s="15">
        <v>60.81</v>
      </c>
      <c r="S578" s="15">
        <v>40.630000000000003</v>
      </c>
      <c r="T578" s="16">
        <v>0.627</v>
      </c>
      <c r="U578" s="78">
        <f t="shared" si="76"/>
        <v>60.183</v>
      </c>
      <c r="V578" s="78">
        <f t="shared" si="77"/>
        <v>40.003</v>
      </c>
      <c r="W578" s="438">
        <f t="shared" si="78"/>
        <v>0.20593993284530782</v>
      </c>
      <c r="X578" s="438">
        <f t="shared" si="79"/>
        <v>0.14849110674839588</v>
      </c>
      <c r="Y578" s="9">
        <f>Cal_110119!$O$3</f>
        <v>20181101</v>
      </c>
      <c r="Z578" s="25" t="s">
        <v>489</v>
      </c>
      <c r="AA578" s="25"/>
      <c r="AB578" s="36" t="s">
        <v>127</v>
      </c>
      <c r="AC578" s="14" t="s">
        <v>57</v>
      </c>
      <c r="AD578" s="660"/>
      <c r="AE578" s="689" t="s">
        <v>1250</v>
      </c>
      <c r="AF578" s="671">
        <v>1</v>
      </c>
      <c r="AG578" s="169" t="s">
        <v>1634</v>
      </c>
      <c r="AH578" s="426" t="s">
        <v>490</v>
      </c>
      <c r="AI578" s="395"/>
    </row>
    <row r="579" spans="1:35" s="44" customFormat="1" x14ac:dyDescent="0.2">
      <c r="A579" s="14" t="s">
        <v>50</v>
      </c>
      <c r="B579" s="14">
        <v>20180204</v>
      </c>
      <c r="C579" s="133" t="s">
        <v>70</v>
      </c>
      <c r="D579" s="133">
        <v>22</v>
      </c>
      <c r="E579" s="133">
        <v>5</v>
      </c>
      <c r="F579" s="137" t="s">
        <v>71</v>
      </c>
      <c r="G579" s="137" t="s">
        <v>71</v>
      </c>
      <c r="H579" s="137" t="s">
        <v>11</v>
      </c>
      <c r="I579" s="133">
        <v>535</v>
      </c>
      <c r="J579" s="9">
        <v>0</v>
      </c>
      <c r="K579" s="9">
        <v>5</v>
      </c>
      <c r="L579" s="9">
        <v>1</v>
      </c>
      <c r="M579" s="9">
        <v>0</v>
      </c>
      <c r="N579" s="30">
        <v>1</v>
      </c>
      <c r="O579" s="9" t="str">
        <f>Cal_110119!$P$3</f>
        <v>Cal_110119</v>
      </c>
      <c r="P579" s="17">
        <f>Cal_110119!$Q$3</f>
        <v>1.8682000000000001</v>
      </c>
      <c r="Q579" s="17">
        <f>Cal_110119!$R$3</f>
        <v>0.51219999999999999</v>
      </c>
      <c r="R579" s="15">
        <v>62.51</v>
      </c>
      <c r="S579" s="15">
        <v>42.51</v>
      </c>
      <c r="T579" s="16">
        <v>0.627</v>
      </c>
      <c r="U579" s="78">
        <f t="shared" si="76"/>
        <v>61.882999999999996</v>
      </c>
      <c r="V579" s="78">
        <f t="shared" si="77"/>
        <v>41.882999999999996</v>
      </c>
      <c r="W579" s="438">
        <f t="shared" si="78"/>
        <v>0.2060105105202083</v>
      </c>
      <c r="X579" s="438">
        <f t="shared" si="79"/>
        <v>0.16854565126782911</v>
      </c>
      <c r="Y579" s="9">
        <f>Cal_110119!$O$3</f>
        <v>20181101</v>
      </c>
      <c r="Z579" s="25" t="s">
        <v>489</v>
      </c>
      <c r="AA579" s="25"/>
      <c r="AB579" s="36" t="s">
        <v>127</v>
      </c>
      <c r="AC579" s="14" t="s">
        <v>57</v>
      </c>
      <c r="AD579" s="660"/>
      <c r="AE579" s="689" t="s">
        <v>1250</v>
      </c>
      <c r="AF579" s="671">
        <v>1</v>
      </c>
      <c r="AG579" s="169" t="s">
        <v>1634</v>
      </c>
      <c r="AH579" s="395"/>
      <c r="AI579" s="395"/>
    </row>
    <row r="580" spans="1:35" s="44" customFormat="1" x14ac:dyDescent="0.2">
      <c r="A580" s="14" t="s">
        <v>50</v>
      </c>
      <c r="B580" s="14">
        <v>20180204</v>
      </c>
      <c r="C580" s="133" t="s">
        <v>70</v>
      </c>
      <c r="D580" s="133">
        <v>22</v>
      </c>
      <c r="E580" s="133">
        <v>8</v>
      </c>
      <c r="F580" s="137" t="s">
        <v>71</v>
      </c>
      <c r="G580" s="137" t="s">
        <v>71</v>
      </c>
      <c r="H580" s="137" t="s">
        <v>10</v>
      </c>
      <c r="I580" s="133">
        <v>540</v>
      </c>
      <c r="J580" s="9">
        <v>0</v>
      </c>
      <c r="K580" s="9">
        <v>5</v>
      </c>
      <c r="L580" s="9">
        <v>1</v>
      </c>
      <c r="M580" s="9">
        <v>0</v>
      </c>
      <c r="N580" s="30">
        <v>1</v>
      </c>
      <c r="O580" s="9" t="str">
        <f>Cal_110119!$P$3</f>
        <v>Cal_110119</v>
      </c>
      <c r="P580" s="17">
        <f>Cal_110119!$Q$3</f>
        <v>1.8682000000000001</v>
      </c>
      <c r="Q580" s="17">
        <f>Cal_110119!$R$3</f>
        <v>0.51219999999999999</v>
      </c>
      <c r="R580" s="15">
        <v>283.10000000000002</v>
      </c>
      <c r="S580" s="15">
        <v>173</v>
      </c>
      <c r="T580" s="16">
        <v>0.627</v>
      </c>
      <c r="U580" s="78">
        <f t="shared" si="76"/>
        <v>282.47300000000001</v>
      </c>
      <c r="V580" s="78">
        <f t="shared" si="77"/>
        <v>172.37299999999999</v>
      </c>
      <c r="W580" s="438">
        <f t="shared" si="78"/>
        <v>1.1235870468913973</v>
      </c>
      <c r="X580" s="438">
        <f t="shared" si="79"/>
        <v>0.40365694950600967</v>
      </c>
      <c r="Y580" s="9">
        <f>Cal_110119!$O$3</f>
        <v>20181101</v>
      </c>
      <c r="Z580" s="25" t="s">
        <v>489</v>
      </c>
      <c r="AA580" s="25"/>
      <c r="AB580" s="36" t="s">
        <v>127</v>
      </c>
      <c r="AC580" s="14" t="s">
        <v>57</v>
      </c>
      <c r="AD580" s="660"/>
      <c r="AE580" s="689" t="s">
        <v>1250</v>
      </c>
      <c r="AF580" s="671">
        <v>1</v>
      </c>
      <c r="AG580" s="169" t="s">
        <v>1634</v>
      </c>
      <c r="AH580" s="395"/>
      <c r="AI580" s="395"/>
    </row>
    <row r="581" spans="1:35" x14ac:dyDescent="0.2">
      <c r="A581" s="14" t="s">
        <v>50</v>
      </c>
      <c r="B581" s="14">
        <v>20180204</v>
      </c>
      <c r="C581" s="133" t="s">
        <v>70</v>
      </c>
      <c r="D581" s="133">
        <v>22</v>
      </c>
      <c r="E581" s="133">
        <v>8</v>
      </c>
      <c r="F581" s="137" t="s">
        <v>71</v>
      </c>
      <c r="G581" s="137" t="s">
        <v>71</v>
      </c>
      <c r="H581" s="137" t="s">
        <v>11</v>
      </c>
      <c r="I581" s="133">
        <v>535</v>
      </c>
      <c r="J581" s="9">
        <v>0</v>
      </c>
      <c r="K581" s="9">
        <v>5</v>
      </c>
      <c r="L581" s="9">
        <v>1</v>
      </c>
      <c r="M581" s="9">
        <v>0</v>
      </c>
      <c r="N581" s="30">
        <v>1</v>
      </c>
      <c r="O581" s="9" t="str">
        <f>Cal_110119!$P$3</f>
        <v>Cal_110119</v>
      </c>
      <c r="P581" s="17">
        <f>Cal_110119!$Q$3</f>
        <v>1.8682000000000001</v>
      </c>
      <c r="Q581" s="17">
        <f>Cal_110119!$R$3</f>
        <v>0.51219999999999999</v>
      </c>
      <c r="R581" s="15">
        <v>306.39999999999998</v>
      </c>
      <c r="S581" s="15">
        <v>188.6</v>
      </c>
      <c r="T581" s="16">
        <v>0.627</v>
      </c>
      <c r="U581" s="78">
        <f t="shared" si="76"/>
        <v>305.77299999999997</v>
      </c>
      <c r="V581" s="78">
        <f t="shared" si="77"/>
        <v>187.97299999999998</v>
      </c>
      <c r="W581" s="438">
        <f t="shared" si="78"/>
        <v>1.2134019069640267</v>
      </c>
      <c r="X581" s="438">
        <f t="shared" si="79"/>
        <v>0.46762489149316966</v>
      </c>
      <c r="Y581" s="9">
        <f>Cal_110119!$O$3</f>
        <v>20181101</v>
      </c>
      <c r="Z581" s="25" t="s">
        <v>489</v>
      </c>
      <c r="AA581" s="25"/>
      <c r="AB581" s="36" t="s">
        <v>127</v>
      </c>
      <c r="AC581" s="14" t="s">
        <v>57</v>
      </c>
      <c r="AD581" s="660"/>
      <c r="AE581" s="689" t="s">
        <v>1250</v>
      </c>
      <c r="AF581" s="671">
        <v>1</v>
      </c>
      <c r="AG581" s="169" t="s">
        <v>1634</v>
      </c>
      <c r="AH581" s="395"/>
      <c r="AI581" s="395"/>
    </row>
    <row r="582" spans="1:35" x14ac:dyDescent="0.2">
      <c r="A582" s="14" t="s">
        <v>50</v>
      </c>
      <c r="B582" s="14">
        <v>20180204</v>
      </c>
      <c r="C582" s="133" t="s">
        <v>70</v>
      </c>
      <c r="D582" s="133">
        <v>22</v>
      </c>
      <c r="E582" s="133">
        <v>10</v>
      </c>
      <c r="F582" s="137" t="s">
        <v>71</v>
      </c>
      <c r="G582" s="137" t="s">
        <v>71</v>
      </c>
      <c r="H582" s="137" t="s">
        <v>10</v>
      </c>
      <c r="I582" s="133">
        <v>535</v>
      </c>
      <c r="J582" s="9">
        <v>0</v>
      </c>
      <c r="K582" s="9">
        <v>5</v>
      </c>
      <c r="L582" s="9">
        <v>1</v>
      </c>
      <c r="M582" s="9">
        <v>0</v>
      </c>
      <c r="N582" s="30">
        <v>1</v>
      </c>
      <c r="O582" s="9" t="str">
        <f>Cal_110119!$P$3</f>
        <v>Cal_110119</v>
      </c>
      <c r="P582" s="17">
        <f>Cal_110119!$Q$3</f>
        <v>1.8682000000000001</v>
      </c>
      <c r="Q582" s="17">
        <f>Cal_110119!$R$3</f>
        <v>0.51219999999999999</v>
      </c>
      <c r="R582" s="15">
        <v>291.10000000000002</v>
      </c>
      <c r="S582" s="15">
        <v>177.5</v>
      </c>
      <c r="T582" s="16">
        <v>0.627</v>
      </c>
      <c r="U582" s="78">
        <f t="shared" si="76"/>
        <v>290.47300000000001</v>
      </c>
      <c r="V582" s="78">
        <f t="shared" si="77"/>
        <v>176.87299999999999</v>
      </c>
      <c r="W582" s="438">
        <f t="shared" si="78"/>
        <v>1.1701396997547833</v>
      </c>
      <c r="X582" s="438">
        <f t="shared" si="79"/>
        <v>0.4116207281977397</v>
      </c>
      <c r="Y582" s="9">
        <f>Cal_110119!$O$3</f>
        <v>20181101</v>
      </c>
      <c r="Z582" s="25" t="s">
        <v>489</v>
      </c>
      <c r="AA582" s="25"/>
      <c r="AB582" s="36" t="s">
        <v>127</v>
      </c>
      <c r="AC582" s="14" t="s">
        <v>57</v>
      </c>
      <c r="AD582" s="660"/>
      <c r="AE582" s="689" t="s">
        <v>1250</v>
      </c>
      <c r="AF582" s="671">
        <v>1</v>
      </c>
      <c r="AG582" s="169" t="s">
        <v>1634</v>
      </c>
      <c r="AH582" s="395"/>
      <c r="AI582" s="395"/>
    </row>
    <row r="583" spans="1:35" x14ac:dyDescent="0.2">
      <c r="A583" s="14" t="s">
        <v>50</v>
      </c>
      <c r="B583" s="14">
        <v>20180204</v>
      </c>
      <c r="C583" s="133" t="s">
        <v>70</v>
      </c>
      <c r="D583" s="133">
        <v>22</v>
      </c>
      <c r="E583" s="133">
        <v>10</v>
      </c>
      <c r="F583" s="137" t="s">
        <v>71</v>
      </c>
      <c r="G583" s="137" t="s">
        <v>71</v>
      </c>
      <c r="H583" s="137" t="s">
        <v>11</v>
      </c>
      <c r="I583" s="133">
        <v>531</v>
      </c>
      <c r="J583" s="9">
        <v>0</v>
      </c>
      <c r="K583" s="9">
        <v>10</v>
      </c>
      <c r="L583" s="9">
        <v>1</v>
      </c>
      <c r="M583" s="9">
        <v>0</v>
      </c>
      <c r="N583" s="30">
        <v>1</v>
      </c>
      <c r="O583" s="9" t="str">
        <f>Cal_110119!$P$3</f>
        <v>Cal_110119</v>
      </c>
      <c r="P583" s="17">
        <f>Cal_110119!$Q$3</f>
        <v>1.8682000000000001</v>
      </c>
      <c r="Q583" s="17">
        <f>Cal_110119!$R$3</f>
        <v>0.51219999999999999</v>
      </c>
      <c r="R583" s="15">
        <v>143.69999999999999</v>
      </c>
      <c r="S583" s="15">
        <v>88.09</v>
      </c>
      <c r="T583" s="16">
        <v>0.627</v>
      </c>
      <c r="U583" s="78">
        <f t="shared" si="76"/>
        <v>143.07299999999998</v>
      </c>
      <c r="V583" s="78">
        <f t="shared" si="77"/>
        <v>87.463000000000008</v>
      </c>
      <c r="W583" s="438">
        <f t="shared" si="78"/>
        <v>1.1542543883550651</v>
      </c>
      <c r="X583" s="438">
        <f t="shared" si="79"/>
        <v>0.42187835165472815</v>
      </c>
      <c r="Y583" s="9">
        <f>Cal_110119!$O$3</f>
        <v>20181101</v>
      </c>
      <c r="Z583" s="25" t="s">
        <v>489</v>
      </c>
      <c r="AA583" s="25"/>
      <c r="AB583" s="36" t="s">
        <v>127</v>
      </c>
      <c r="AC583" s="14" t="s">
        <v>57</v>
      </c>
      <c r="AD583" s="660"/>
      <c r="AE583" s="689" t="s">
        <v>1250</v>
      </c>
      <c r="AF583" s="671">
        <v>1</v>
      </c>
      <c r="AG583" s="169" t="s">
        <v>1634</v>
      </c>
      <c r="AH583" s="395"/>
      <c r="AI583" s="395"/>
    </row>
    <row r="584" spans="1:35" x14ac:dyDescent="0.2">
      <c r="A584" s="14" t="s">
        <v>50</v>
      </c>
      <c r="B584" s="14">
        <v>20180204</v>
      </c>
      <c r="C584" s="133" t="s">
        <v>70</v>
      </c>
      <c r="D584" s="133">
        <v>22</v>
      </c>
      <c r="E584" s="133">
        <v>13</v>
      </c>
      <c r="F584" s="137" t="s">
        <v>71</v>
      </c>
      <c r="G584" s="137" t="s">
        <v>71</v>
      </c>
      <c r="H584" s="137" t="s">
        <v>10</v>
      </c>
      <c r="I584" s="133">
        <v>535</v>
      </c>
      <c r="J584" s="9">
        <v>0</v>
      </c>
      <c r="K584" s="9">
        <v>10</v>
      </c>
      <c r="L584" s="9">
        <v>1</v>
      </c>
      <c r="M584" s="9">
        <v>0</v>
      </c>
      <c r="N584" s="30">
        <v>1</v>
      </c>
      <c r="O584" s="9" t="str">
        <f>Cal_110119!$P$3</f>
        <v>Cal_110119</v>
      </c>
      <c r="P584" s="17">
        <f>Cal_110119!$Q$3</f>
        <v>1.8682000000000001</v>
      </c>
      <c r="Q584" s="17">
        <f>Cal_110119!$R$3</f>
        <v>0.51219999999999999</v>
      </c>
      <c r="R584" s="15">
        <v>229.8</v>
      </c>
      <c r="S584" s="15">
        <v>136.69999999999999</v>
      </c>
      <c r="T584" s="16">
        <v>0.627</v>
      </c>
      <c r="U584" s="78">
        <f t="shared" si="76"/>
        <v>229.173</v>
      </c>
      <c r="V584" s="78">
        <f t="shared" si="77"/>
        <v>136.07299999999998</v>
      </c>
      <c r="W584" s="438">
        <f t="shared" si="78"/>
        <v>1.9179578529431396</v>
      </c>
      <c r="X584" s="438">
        <f t="shared" si="79"/>
        <v>0.51582103600863549</v>
      </c>
      <c r="Y584" s="9">
        <f>Cal_110119!$O$3</f>
        <v>20181101</v>
      </c>
      <c r="Z584" s="25" t="s">
        <v>489</v>
      </c>
      <c r="AA584" s="25"/>
      <c r="AB584" s="36" t="s">
        <v>127</v>
      </c>
      <c r="AC584" s="14" t="s">
        <v>57</v>
      </c>
      <c r="AD584" s="660"/>
      <c r="AE584" s="689" t="s">
        <v>1250</v>
      </c>
      <c r="AF584" s="671">
        <v>1</v>
      </c>
      <c r="AG584" s="169" t="s">
        <v>1634</v>
      </c>
      <c r="AH584" s="395"/>
      <c r="AI584" s="395"/>
    </row>
    <row r="585" spans="1:35" x14ac:dyDescent="0.2">
      <c r="A585" s="14" t="s">
        <v>50</v>
      </c>
      <c r="B585" s="14">
        <v>20180204</v>
      </c>
      <c r="C585" s="133" t="s">
        <v>70</v>
      </c>
      <c r="D585" s="133">
        <v>22</v>
      </c>
      <c r="E585" s="133">
        <v>13</v>
      </c>
      <c r="F585" s="137" t="s">
        <v>71</v>
      </c>
      <c r="G585" s="137" t="s">
        <v>71</v>
      </c>
      <c r="H585" s="137" t="s">
        <v>11</v>
      </c>
      <c r="I585" s="133">
        <v>535</v>
      </c>
      <c r="J585" s="9">
        <v>0</v>
      </c>
      <c r="K585" s="9">
        <v>10</v>
      </c>
      <c r="L585" s="9">
        <v>1</v>
      </c>
      <c r="M585" s="9">
        <v>0</v>
      </c>
      <c r="N585" s="30">
        <v>1</v>
      </c>
      <c r="O585" s="9" t="str">
        <f>Cal_110119!$P$3</f>
        <v>Cal_110119</v>
      </c>
      <c r="P585" s="17">
        <f>Cal_110119!$Q$3</f>
        <v>1.8682000000000001</v>
      </c>
      <c r="Q585" s="17">
        <f>Cal_110119!$R$3</f>
        <v>0.51219999999999999</v>
      </c>
      <c r="R585" s="15">
        <v>241.3</v>
      </c>
      <c r="S585" s="15">
        <v>144</v>
      </c>
      <c r="T585" s="16">
        <v>0.627</v>
      </c>
      <c r="U585" s="78">
        <f t="shared" si="76"/>
        <v>240.673</v>
      </c>
      <c r="V585" s="78">
        <f t="shared" si="77"/>
        <v>143.37299999999999</v>
      </c>
      <c r="W585" s="438">
        <f t="shared" si="78"/>
        <v>2.0044822673616269</v>
      </c>
      <c r="X585" s="438">
        <f t="shared" si="79"/>
        <v>0.55986319901070913</v>
      </c>
      <c r="Y585" s="9">
        <f>Cal_110119!$O$3</f>
        <v>20181101</v>
      </c>
      <c r="Z585" s="25" t="s">
        <v>489</v>
      </c>
      <c r="AA585" s="25"/>
      <c r="AB585" s="36" t="s">
        <v>127</v>
      </c>
      <c r="AC585" s="14" t="s">
        <v>57</v>
      </c>
      <c r="AD585" s="660"/>
      <c r="AE585" s="689" t="s">
        <v>1250</v>
      </c>
      <c r="AF585" s="671">
        <v>1</v>
      </c>
      <c r="AG585" s="169" t="s">
        <v>1634</v>
      </c>
      <c r="AH585" s="395"/>
      <c r="AI585" s="395"/>
    </row>
    <row r="586" spans="1:35" x14ac:dyDescent="0.2">
      <c r="A586" s="14" t="s">
        <v>50</v>
      </c>
      <c r="B586" s="14">
        <v>20180204</v>
      </c>
      <c r="C586" s="133" t="s">
        <v>70</v>
      </c>
      <c r="D586" s="133">
        <v>22</v>
      </c>
      <c r="E586" s="133">
        <v>16</v>
      </c>
      <c r="F586" s="137" t="s">
        <v>71</v>
      </c>
      <c r="G586" s="137" t="s">
        <v>71</v>
      </c>
      <c r="H586" s="137" t="s">
        <v>10</v>
      </c>
      <c r="I586" s="133">
        <v>549</v>
      </c>
      <c r="J586" s="9">
        <v>0</v>
      </c>
      <c r="K586" s="9">
        <v>10</v>
      </c>
      <c r="L586" s="9">
        <v>1</v>
      </c>
      <c r="M586" s="9">
        <v>0</v>
      </c>
      <c r="N586" s="30">
        <v>1</v>
      </c>
      <c r="O586" s="9" t="str">
        <f>Cal_110119!$P$3</f>
        <v>Cal_110119</v>
      </c>
      <c r="P586" s="17">
        <f>Cal_110119!$Q$3</f>
        <v>1.8682000000000001</v>
      </c>
      <c r="Q586" s="17">
        <f>Cal_110119!$R$3</f>
        <v>0.51219999999999999</v>
      </c>
      <c r="R586" s="15">
        <v>233.5</v>
      </c>
      <c r="S586" s="15">
        <v>139.19999999999999</v>
      </c>
      <c r="T586" s="16">
        <v>0.627</v>
      </c>
      <c r="U586" s="78">
        <f t="shared" si="76"/>
        <v>232.87299999999999</v>
      </c>
      <c r="V586" s="78">
        <f t="shared" si="77"/>
        <v>138.57299999999998</v>
      </c>
      <c r="W586" s="438">
        <f t="shared" si="78"/>
        <v>1.8931390275045115</v>
      </c>
      <c r="X586" s="438">
        <f t="shared" si="79"/>
        <v>0.52215060198401286</v>
      </c>
      <c r="Y586" s="9">
        <f>Cal_110119!$O$3</f>
        <v>20181101</v>
      </c>
      <c r="Z586" s="25" t="s">
        <v>489</v>
      </c>
      <c r="AA586" s="25"/>
      <c r="AB586" s="36" t="s">
        <v>127</v>
      </c>
      <c r="AC586" s="14" t="s">
        <v>57</v>
      </c>
      <c r="AD586" s="660"/>
      <c r="AE586" s="689" t="s">
        <v>1250</v>
      </c>
      <c r="AF586" s="671">
        <v>1</v>
      </c>
      <c r="AG586" s="169" t="s">
        <v>1634</v>
      </c>
      <c r="AH586" s="395"/>
      <c r="AI586" s="395"/>
    </row>
    <row r="587" spans="1:35" x14ac:dyDescent="0.2">
      <c r="A587" s="14" t="s">
        <v>50</v>
      </c>
      <c r="B587" s="14">
        <v>20180204</v>
      </c>
      <c r="C587" s="133" t="s">
        <v>70</v>
      </c>
      <c r="D587" s="133">
        <v>22</v>
      </c>
      <c r="E587" s="133">
        <v>16</v>
      </c>
      <c r="F587" s="137" t="s">
        <v>71</v>
      </c>
      <c r="G587" s="137" t="s">
        <v>71</v>
      </c>
      <c r="H587" s="137" t="s">
        <v>11</v>
      </c>
      <c r="I587" s="133">
        <v>549</v>
      </c>
      <c r="J587" s="9">
        <v>0</v>
      </c>
      <c r="K587" s="9">
        <v>10</v>
      </c>
      <c r="L587" s="9">
        <v>1</v>
      </c>
      <c r="M587" s="9">
        <v>0</v>
      </c>
      <c r="N587" s="30">
        <v>1</v>
      </c>
      <c r="O587" s="9" t="str">
        <f>Cal_110119!$P$3</f>
        <v>Cal_110119</v>
      </c>
      <c r="P587" s="17">
        <f>Cal_110119!$Q$3</f>
        <v>1.8682000000000001</v>
      </c>
      <c r="Q587" s="17">
        <f>Cal_110119!$R$3</f>
        <v>0.51219999999999999</v>
      </c>
      <c r="R587" s="15">
        <v>228.2</v>
      </c>
      <c r="S587" s="15">
        <v>136.4</v>
      </c>
      <c r="T587" s="16">
        <v>0.627</v>
      </c>
      <c r="U587" s="78">
        <f t="shared" ref="U587:U650" si="82">(R587-T587)*(L587+M587)/L587</f>
        <v>227.57299999999998</v>
      </c>
      <c r="V587" s="78">
        <f t="shared" ref="V587:V650" si="83">(S587-T587)*(L587+M587)/L587</f>
        <v>135.773</v>
      </c>
      <c r="W587" s="438">
        <f t="shared" ref="W587:W650" si="84">(Q587*P587/(P587-1)*(U587-V587)*(K587)/I587)/N587</f>
        <v>1.8429497637848795</v>
      </c>
      <c r="X587" s="438">
        <f t="shared" ref="X587:X650" si="85">(Q587*P587/(P587-1)*(P587*V587-U587)*(K587)/I587)/N587</f>
        <v>0.52353662869089479</v>
      </c>
      <c r="Y587" s="9">
        <f>Cal_110119!$O$3</f>
        <v>20181101</v>
      </c>
      <c r="Z587" s="25" t="s">
        <v>489</v>
      </c>
      <c r="AA587" s="25"/>
      <c r="AB587" s="36" t="s">
        <v>127</v>
      </c>
      <c r="AC587" s="14" t="s">
        <v>57</v>
      </c>
      <c r="AD587" s="660"/>
      <c r="AE587" s="689" t="s">
        <v>1250</v>
      </c>
      <c r="AF587" s="671">
        <v>1</v>
      </c>
      <c r="AG587" s="169" t="s">
        <v>1634</v>
      </c>
      <c r="AH587" s="395"/>
      <c r="AI587" s="395"/>
    </row>
    <row r="588" spans="1:35" x14ac:dyDescent="0.2">
      <c r="A588" s="14" t="s">
        <v>50</v>
      </c>
      <c r="B588" s="14">
        <v>20180204</v>
      </c>
      <c r="C588" s="133" t="s">
        <v>70</v>
      </c>
      <c r="D588" s="133">
        <v>22</v>
      </c>
      <c r="E588" s="133">
        <v>19</v>
      </c>
      <c r="F588" s="137" t="s">
        <v>71</v>
      </c>
      <c r="G588" s="137" t="s">
        <v>71</v>
      </c>
      <c r="H588" s="137" t="s">
        <v>10</v>
      </c>
      <c r="I588" s="133">
        <v>530</v>
      </c>
      <c r="J588" s="9">
        <v>0</v>
      </c>
      <c r="K588" s="9">
        <v>10</v>
      </c>
      <c r="L588" s="9">
        <v>1</v>
      </c>
      <c r="M588" s="9">
        <v>0</v>
      </c>
      <c r="N588" s="30">
        <v>1</v>
      </c>
      <c r="O588" s="9" t="str">
        <f>Cal_110119!$P$3</f>
        <v>Cal_110119</v>
      </c>
      <c r="P588" s="17">
        <f>Cal_110119!$Q$3</f>
        <v>1.8682000000000001</v>
      </c>
      <c r="Q588" s="17">
        <f>Cal_110119!$R$3</f>
        <v>0.51219999999999999</v>
      </c>
      <c r="R588" s="15">
        <v>235.2</v>
      </c>
      <c r="S588" s="15">
        <v>141.9</v>
      </c>
      <c r="T588" s="16">
        <v>0.627</v>
      </c>
      <c r="U588" s="78">
        <f t="shared" si="82"/>
        <v>234.57299999999998</v>
      </c>
      <c r="V588" s="78">
        <f t="shared" si="83"/>
        <v>141.273</v>
      </c>
      <c r="W588" s="438">
        <f t="shared" si="84"/>
        <v>1.9402108750700859</v>
      </c>
      <c r="X588" s="438">
        <f t="shared" si="85"/>
        <v>0.61041193940010308</v>
      </c>
      <c r="Y588" s="9">
        <f>Cal_110119!$O$3</f>
        <v>20181101</v>
      </c>
      <c r="Z588" s="25" t="s">
        <v>489</v>
      </c>
      <c r="AA588" s="25"/>
      <c r="AB588" s="36" t="s">
        <v>127</v>
      </c>
      <c r="AC588" s="14" t="s">
        <v>57</v>
      </c>
      <c r="AD588" s="660"/>
      <c r="AE588" s="689" t="s">
        <v>1250</v>
      </c>
      <c r="AF588" s="671">
        <v>1</v>
      </c>
      <c r="AG588" s="169" t="s">
        <v>1634</v>
      </c>
      <c r="AH588" s="395"/>
      <c r="AI588" s="395"/>
    </row>
    <row r="589" spans="1:35" x14ac:dyDescent="0.2">
      <c r="A589" s="14" t="s">
        <v>50</v>
      </c>
      <c r="B589" s="14">
        <v>20180204</v>
      </c>
      <c r="C589" s="133" t="s">
        <v>70</v>
      </c>
      <c r="D589" s="133">
        <v>22</v>
      </c>
      <c r="E589" s="133">
        <v>19</v>
      </c>
      <c r="F589" s="137" t="s">
        <v>71</v>
      </c>
      <c r="G589" s="137" t="s">
        <v>71</v>
      </c>
      <c r="H589" s="137" t="s">
        <v>11</v>
      </c>
      <c r="I589" s="133">
        <v>530</v>
      </c>
      <c r="J589" s="9">
        <v>0</v>
      </c>
      <c r="K589" s="9">
        <v>10</v>
      </c>
      <c r="L589" s="9">
        <v>1</v>
      </c>
      <c r="M589" s="9">
        <v>0</v>
      </c>
      <c r="N589" s="30">
        <v>1</v>
      </c>
      <c r="O589" s="9" t="str">
        <f>Cal_110119!$P$3</f>
        <v>Cal_110119</v>
      </c>
      <c r="P589" s="17">
        <f>Cal_110119!$Q$3</f>
        <v>1.8682000000000001</v>
      </c>
      <c r="Q589" s="17">
        <f>Cal_110119!$R$3</f>
        <v>0.51219999999999999</v>
      </c>
      <c r="R589" s="13">
        <v>253.7</v>
      </c>
      <c r="S589" s="15">
        <v>151.69999999999999</v>
      </c>
      <c r="T589" s="16">
        <v>0.627</v>
      </c>
      <c r="U589" s="78">
        <f t="shared" si="82"/>
        <v>253.07299999999998</v>
      </c>
      <c r="V589" s="78">
        <f t="shared" si="83"/>
        <v>151.07299999999998</v>
      </c>
      <c r="W589" s="438">
        <f t="shared" si="84"/>
        <v>2.121130860205239</v>
      </c>
      <c r="X589" s="438">
        <f t="shared" si="85"/>
        <v>0.60642670883098682</v>
      </c>
      <c r="Y589" s="9">
        <f>Cal_110119!$O$3</f>
        <v>20181101</v>
      </c>
      <c r="Z589" s="25" t="s">
        <v>489</v>
      </c>
      <c r="AA589" s="25"/>
      <c r="AB589" s="36" t="s">
        <v>127</v>
      </c>
      <c r="AC589" s="14" t="s">
        <v>57</v>
      </c>
      <c r="AD589" s="660"/>
      <c r="AE589" s="689" t="s">
        <v>1250</v>
      </c>
      <c r="AF589" s="671">
        <v>1</v>
      </c>
      <c r="AG589" s="169" t="s">
        <v>1634</v>
      </c>
      <c r="AH589" s="395"/>
      <c r="AI589" s="395"/>
    </row>
    <row r="590" spans="1:35" x14ac:dyDescent="0.2">
      <c r="A590" s="19" t="s">
        <v>50</v>
      </c>
      <c r="B590" s="19">
        <v>20180204</v>
      </c>
      <c r="C590" s="133" t="s">
        <v>74</v>
      </c>
      <c r="D590" s="134">
        <v>30</v>
      </c>
      <c r="E590" s="133">
        <v>1</v>
      </c>
      <c r="F590" s="136" t="s">
        <v>71</v>
      </c>
      <c r="G590" s="136" t="s">
        <v>71</v>
      </c>
      <c r="H590" s="136" t="s">
        <v>10</v>
      </c>
      <c r="I590" s="134">
        <v>282</v>
      </c>
      <c r="J590" s="134">
        <v>0</v>
      </c>
      <c r="K590" s="18">
        <v>10</v>
      </c>
      <c r="L590" s="22">
        <v>1</v>
      </c>
      <c r="M590" s="18">
        <v>0</v>
      </c>
      <c r="N590" s="24">
        <v>1</v>
      </c>
      <c r="O590" s="9" t="str">
        <f>Cal_110119!$P$3</f>
        <v>Cal_110119</v>
      </c>
      <c r="P590" s="17">
        <f>Cal_110119!$Q$3</f>
        <v>1.8682000000000001</v>
      </c>
      <c r="Q590" s="17">
        <f>Cal_110119!$R$3</f>
        <v>0.51219999999999999</v>
      </c>
      <c r="R590" s="21">
        <v>329.7</v>
      </c>
      <c r="S590" s="21">
        <v>200.7</v>
      </c>
      <c r="T590" s="18">
        <f t="shared" ref="T590:T597" si="86">AVERAGE(0.701,0.742,0.639,0.653,0.448,0.579)</f>
        <v>0.62699999999999989</v>
      </c>
      <c r="U590" s="78">
        <f t="shared" si="82"/>
        <v>329.07299999999998</v>
      </c>
      <c r="V590" s="78">
        <f t="shared" si="83"/>
        <v>200.07299999999998</v>
      </c>
      <c r="W590" s="438">
        <f t="shared" si="84"/>
        <v>5.0417785048057357</v>
      </c>
      <c r="X590" s="438">
        <f t="shared" si="85"/>
        <v>1.7471669249431998</v>
      </c>
      <c r="Y590" s="9">
        <f>Cal_110119!$O$3</f>
        <v>20181101</v>
      </c>
      <c r="Z590" s="91" t="s">
        <v>489</v>
      </c>
      <c r="AA590" s="91"/>
      <c r="AB590" s="36" t="s">
        <v>127</v>
      </c>
      <c r="AC590" s="19" t="s">
        <v>57</v>
      </c>
      <c r="AD590" s="661"/>
      <c r="AE590" s="689" t="s">
        <v>1250</v>
      </c>
      <c r="AF590" s="681">
        <v>1</v>
      </c>
      <c r="AG590" s="169" t="s">
        <v>1634</v>
      </c>
      <c r="AH590" s="396"/>
      <c r="AI590" s="396"/>
    </row>
    <row r="591" spans="1:35" x14ac:dyDescent="0.2">
      <c r="A591" s="19" t="s">
        <v>50</v>
      </c>
      <c r="B591" s="19">
        <v>20180204</v>
      </c>
      <c r="C591" s="133" t="s">
        <v>74</v>
      </c>
      <c r="D591" s="134">
        <v>30</v>
      </c>
      <c r="E591" s="133">
        <v>1</v>
      </c>
      <c r="F591" s="136" t="s">
        <v>71</v>
      </c>
      <c r="G591" s="136" t="s">
        <v>71</v>
      </c>
      <c r="H591" s="136" t="s">
        <v>11</v>
      </c>
      <c r="I591" s="134">
        <v>282</v>
      </c>
      <c r="J591" s="134">
        <v>0</v>
      </c>
      <c r="K591" s="18">
        <v>10</v>
      </c>
      <c r="L591" s="22">
        <v>1</v>
      </c>
      <c r="M591" s="18">
        <v>0</v>
      </c>
      <c r="N591" s="24">
        <v>1</v>
      </c>
      <c r="O591" s="9" t="str">
        <f>Cal_110119!$P$3</f>
        <v>Cal_110119</v>
      </c>
      <c r="P591" s="17">
        <f>Cal_110119!$Q$3</f>
        <v>1.8682000000000001</v>
      </c>
      <c r="Q591" s="17">
        <f>Cal_110119!$R$3</f>
        <v>0.51219999999999999</v>
      </c>
      <c r="R591" s="21">
        <v>344.9</v>
      </c>
      <c r="S591" s="21">
        <v>210.1</v>
      </c>
      <c r="T591" s="18">
        <f t="shared" si="86"/>
        <v>0.62699999999999989</v>
      </c>
      <c r="U591" s="78">
        <f t="shared" si="82"/>
        <v>344.27299999999997</v>
      </c>
      <c r="V591" s="78">
        <f t="shared" si="83"/>
        <v>209.47299999999998</v>
      </c>
      <c r="W591" s="438">
        <f t="shared" si="84"/>
        <v>5.2684631197504883</v>
      </c>
      <c r="X591" s="438">
        <f t="shared" si="85"/>
        <v>1.8394463233317795</v>
      </c>
      <c r="Y591" s="9">
        <f>Cal_110119!$O$3</f>
        <v>20181101</v>
      </c>
      <c r="Z591" s="91" t="s">
        <v>489</v>
      </c>
      <c r="AA591" s="91"/>
      <c r="AB591" s="36" t="s">
        <v>127</v>
      </c>
      <c r="AC591" s="19" t="s">
        <v>57</v>
      </c>
      <c r="AD591" s="661"/>
      <c r="AE591" s="689" t="s">
        <v>1250</v>
      </c>
      <c r="AF591" s="681">
        <v>1</v>
      </c>
      <c r="AG591" s="169" t="s">
        <v>1634</v>
      </c>
      <c r="AH591" s="396"/>
      <c r="AI591" s="396"/>
    </row>
    <row r="592" spans="1:35" x14ac:dyDescent="0.2">
      <c r="A592" s="19" t="s">
        <v>50</v>
      </c>
      <c r="B592" s="19">
        <v>20180204</v>
      </c>
      <c r="C592" s="133" t="s">
        <v>74</v>
      </c>
      <c r="D592" s="134">
        <v>30</v>
      </c>
      <c r="E592" s="133">
        <v>5</v>
      </c>
      <c r="F592" s="136" t="s">
        <v>71</v>
      </c>
      <c r="G592" s="136" t="s">
        <v>71</v>
      </c>
      <c r="H592" s="136" t="s">
        <v>10</v>
      </c>
      <c r="I592" s="134">
        <v>282</v>
      </c>
      <c r="J592" s="134">
        <v>0</v>
      </c>
      <c r="K592" s="18">
        <v>10</v>
      </c>
      <c r="L592" s="22">
        <v>1</v>
      </c>
      <c r="M592" s="18">
        <v>0</v>
      </c>
      <c r="N592" s="24">
        <v>1</v>
      </c>
      <c r="O592" s="9" t="str">
        <f>Cal_110119!$P$3</f>
        <v>Cal_110119</v>
      </c>
      <c r="P592" s="17">
        <f>Cal_110119!$Q$3</f>
        <v>1.8682000000000001</v>
      </c>
      <c r="Q592" s="17">
        <f>Cal_110119!$R$3</f>
        <v>0.51219999999999999</v>
      </c>
      <c r="R592" s="21">
        <v>267.2</v>
      </c>
      <c r="S592" s="21">
        <v>162.9</v>
      </c>
      <c r="T592" s="18">
        <f t="shared" si="86"/>
        <v>0.62699999999999989</v>
      </c>
      <c r="U592" s="78">
        <f t="shared" si="82"/>
        <v>266.57299999999998</v>
      </c>
      <c r="V592" s="78">
        <f t="shared" si="83"/>
        <v>162.273</v>
      </c>
      <c r="W592" s="438">
        <f t="shared" si="84"/>
        <v>4.07641471357549</v>
      </c>
      <c r="X592" s="438">
        <f t="shared" si="85"/>
        <v>1.4298881944713184</v>
      </c>
      <c r="Y592" s="9">
        <f>Cal_110119!$O$3</f>
        <v>20181101</v>
      </c>
      <c r="Z592" s="91" t="s">
        <v>489</v>
      </c>
      <c r="AA592" s="91"/>
      <c r="AB592" s="36" t="s">
        <v>127</v>
      </c>
      <c r="AC592" s="19" t="s">
        <v>57</v>
      </c>
      <c r="AD592" s="661"/>
      <c r="AE592" s="689" t="s">
        <v>1250</v>
      </c>
      <c r="AF592" s="681">
        <v>1</v>
      </c>
      <c r="AG592" s="169" t="s">
        <v>1634</v>
      </c>
      <c r="AH592" s="396"/>
      <c r="AI592" s="396"/>
    </row>
    <row r="593" spans="1:35" x14ac:dyDescent="0.2">
      <c r="A593" s="19" t="s">
        <v>50</v>
      </c>
      <c r="B593" s="19">
        <v>20180204</v>
      </c>
      <c r="C593" s="133" t="s">
        <v>74</v>
      </c>
      <c r="D593" s="134">
        <v>30</v>
      </c>
      <c r="E593" s="133">
        <v>5</v>
      </c>
      <c r="F593" s="136" t="s">
        <v>71</v>
      </c>
      <c r="G593" s="136" t="s">
        <v>71</v>
      </c>
      <c r="H593" s="136" t="s">
        <v>11</v>
      </c>
      <c r="I593" s="134">
        <v>282</v>
      </c>
      <c r="J593" s="134">
        <v>0</v>
      </c>
      <c r="K593" s="18">
        <v>10</v>
      </c>
      <c r="L593" s="22">
        <v>1</v>
      </c>
      <c r="M593" s="18">
        <v>0</v>
      </c>
      <c r="N593" s="24">
        <v>1</v>
      </c>
      <c r="O593" s="9" t="str">
        <f>Cal_110119!$P$3</f>
        <v>Cal_110119</v>
      </c>
      <c r="P593" s="17">
        <f>Cal_110119!$Q$3</f>
        <v>1.8682000000000001</v>
      </c>
      <c r="Q593" s="17">
        <f>Cal_110119!$R$3</f>
        <v>0.51219999999999999</v>
      </c>
      <c r="R593" s="21">
        <v>284.10000000000002</v>
      </c>
      <c r="S593" s="21">
        <v>170.5</v>
      </c>
      <c r="T593" s="18">
        <f t="shared" si="86"/>
        <v>0.62699999999999989</v>
      </c>
      <c r="U593" s="78">
        <f t="shared" si="82"/>
        <v>283.47300000000001</v>
      </c>
      <c r="V593" s="78">
        <f t="shared" si="83"/>
        <v>169.87299999999999</v>
      </c>
      <c r="W593" s="438">
        <f t="shared" si="84"/>
        <v>4.4398917685731139</v>
      </c>
      <c r="X593" s="438">
        <f t="shared" si="85"/>
        <v>1.3242969374878775</v>
      </c>
      <c r="Y593" s="9">
        <f>Cal_110119!$O$3</f>
        <v>20181101</v>
      </c>
      <c r="Z593" s="91" t="s">
        <v>489</v>
      </c>
      <c r="AA593" s="91"/>
      <c r="AB593" s="36" t="s">
        <v>127</v>
      </c>
      <c r="AC593" s="19" t="s">
        <v>57</v>
      </c>
      <c r="AD593" s="661"/>
      <c r="AE593" s="689" t="s">
        <v>1250</v>
      </c>
      <c r="AF593" s="681">
        <v>1</v>
      </c>
      <c r="AG593" s="169" t="s">
        <v>1634</v>
      </c>
      <c r="AH593" s="396"/>
      <c r="AI593" s="396"/>
    </row>
    <row r="594" spans="1:35" x14ac:dyDescent="0.2">
      <c r="A594" s="19" t="s">
        <v>50</v>
      </c>
      <c r="B594" s="19">
        <v>20180204</v>
      </c>
      <c r="C594" s="133" t="s">
        <v>74</v>
      </c>
      <c r="D594" s="134">
        <v>30</v>
      </c>
      <c r="E594" s="133">
        <v>9</v>
      </c>
      <c r="F594" s="136" t="s">
        <v>71</v>
      </c>
      <c r="G594" s="136" t="s">
        <v>71</v>
      </c>
      <c r="H594" s="136" t="s">
        <v>10</v>
      </c>
      <c r="I594" s="134">
        <v>282</v>
      </c>
      <c r="J594" s="134">
        <v>0</v>
      </c>
      <c r="K594" s="18">
        <v>10</v>
      </c>
      <c r="L594" s="22">
        <v>1</v>
      </c>
      <c r="M594" s="18">
        <v>0</v>
      </c>
      <c r="N594" s="24">
        <v>1</v>
      </c>
      <c r="O594" s="9" t="str">
        <f>Cal_110119!$P$3</f>
        <v>Cal_110119</v>
      </c>
      <c r="P594" s="17">
        <f>Cal_110119!$Q$3</f>
        <v>1.8682000000000001</v>
      </c>
      <c r="Q594" s="17">
        <f>Cal_110119!$R$3</f>
        <v>0.51219999999999999</v>
      </c>
      <c r="R594" s="21">
        <v>241.9</v>
      </c>
      <c r="S594" s="21">
        <v>147.9</v>
      </c>
      <c r="T594" s="18">
        <f t="shared" si="86"/>
        <v>0.62699999999999989</v>
      </c>
      <c r="U594" s="78">
        <f t="shared" si="82"/>
        <v>241.273</v>
      </c>
      <c r="V594" s="78">
        <f t="shared" si="83"/>
        <v>147.273</v>
      </c>
      <c r="W594" s="438">
        <f t="shared" si="84"/>
        <v>3.6738541042770474</v>
      </c>
      <c r="X594" s="438">
        <f t="shared" si="85"/>
        <v>1.323463676110185</v>
      </c>
      <c r="Y594" s="9">
        <f>Cal_110119!$O$3</f>
        <v>20181101</v>
      </c>
      <c r="Z594" s="91" t="s">
        <v>489</v>
      </c>
      <c r="AA594" s="91"/>
      <c r="AB594" s="36" t="s">
        <v>127</v>
      </c>
      <c r="AC594" s="19" t="s">
        <v>57</v>
      </c>
      <c r="AD594" s="661"/>
      <c r="AE594" s="689" t="s">
        <v>1250</v>
      </c>
      <c r="AF594" s="681">
        <v>1</v>
      </c>
      <c r="AG594" s="169" t="s">
        <v>1634</v>
      </c>
      <c r="AH594" s="396"/>
      <c r="AI594" s="396"/>
    </row>
    <row r="595" spans="1:35" x14ac:dyDescent="0.2">
      <c r="A595" s="19" t="s">
        <v>50</v>
      </c>
      <c r="B595" s="19">
        <v>20180204</v>
      </c>
      <c r="C595" s="133" t="s">
        <v>74</v>
      </c>
      <c r="D595" s="134">
        <v>30</v>
      </c>
      <c r="E595" s="133">
        <v>9</v>
      </c>
      <c r="F595" s="136" t="s">
        <v>71</v>
      </c>
      <c r="G595" s="136" t="s">
        <v>71</v>
      </c>
      <c r="H595" s="136" t="s">
        <v>11</v>
      </c>
      <c r="I595" s="134">
        <v>282</v>
      </c>
      <c r="J595" s="134">
        <v>0</v>
      </c>
      <c r="K595" s="18">
        <v>10</v>
      </c>
      <c r="L595" s="22">
        <v>1</v>
      </c>
      <c r="M595" s="18">
        <v>0</v>
      </c>
      <c r="N595" s="24">
        <v>1</v>
      </c>
      <c r="O595" s="9" t="str">
        <f>Cal_110119!$P$3</f>
        <v>Cal_110119</v>
      </c>
      <c r="P595" s="17">
        <f>Cal_110119!$Q$3</f>
        <v>1.8682000000000001</v>
      </c>
      <c r="Q595" s="17">
        <f>Cal_110119!$R$3</f>
        <v>0.51219999999999999</v>
      </c>
      <c r="R595" s="21">
        <v>263.3</v>
      </c>
      <c r="S595" s="21">
        <v>159.5</v>
      </c>
      <c r="T595" s="18">
        <f t="shared" si="86"/>
        <v>0.62699999999999989</v>
      </c>
      <c r="U595" s="78">
        <f t="shared" si="82"/>
        <v>262.673</v>
      </c>
      <c r="V595" s="78">
        <f t="shared" si="83"/>
        <v>158.87299999999999</v>
      </c>
      <c r="W595" s="438">
        <f t="shared" si="84"/>
        <v>4.0568729364250808</v>
      </c>
      <c r="X595" s="438">
        <f t="shared" si="85"/>
        <v>1.3340600093522241</v>
      </c>
      <c r="Y595" s="9">
        <f>Cal_110119!$O$3</f>
        <v>20181101</v>
      </c>
      <c r="Z595" s="26" t="s">
        <v>488</v>
      </c>
      <c r="AA595" s="26"/>
      <c r="AB595" s="36" t="s">
        <v>127</v>
      </c>
      <c r="AC595" s="19" t="s">
        <v>57</v>
      </c>
      <c r="AD595" s="661"/>
      <c r="AE595" s="689" t="s">
        <v>1250</v>
      </c>
      <c r="AF595" s="681">
        <v>1</v>
      </c>
      <c r="AG595" s="169" t="s">
        <v>1634</v>
      </c>
      <c r="AH595" s="396"/>
      <c r="AI595" s="396"/>
    </row>
    <row r="596" spans="1:35" x14ac:dyDescent="0.2">
      <c r="A596" s="19" t="s">
        <v>50</v>
      </c>
      <c r="B596" s="19">
        <v>20180204</v>
      </c>
      <c r="C596" s="133" t="s">
        <v>74</v>
      </c>
      <c r="D596" s="134">
        <v>30</v>
      </c>
      <c r="E596" s="133">
        <v>9</v>
      </c>
      <c r="F596" s="138" t="s">
        <v>71</v>
      </c>
      <c r="G596" s="138" t="s">
        <v>71</v>
      </c>
      <c r="H596" s="39" t="s">
        <v>10</v>
      </c>
      <c r="I596" s="134">
        <v>283</v>
      </c>
      <c r="J596" s="23">
        <v>10</v>
      </c>
      <c r="K596" s="18">
        <v>5</v>
      </c>
      <c r="L596" s="22">
        <v>1</v>
      </c>
      <c r="M596" s="18">
        <v>0</v>
      </c>
      <c r="N596" s="24">
        <v>1</v>
      </c>
      <c r="O596" s="9" t="str">
        <f>Cal_110119!$P$3</f>
        <v>Cal_110119</v>
      </c>
      <c r="P596" s="17">
        <f>Cal_110119!$Q$3</f>
        <v>1.8682000000000001</v>
      </c>
      <c r="Q596" s="17">
        <f>Cal_110119!$R$3</f>
        <v>0.51219999999999999</v>
      </c>
      <c r="R596" s="21">
        <v>90.01</v>
      </c>
      <c r="S596" s="21">
        <v>61.71</v>
      </c>
      <c r="T596" s="18">
        <f t="shared" si="86"/>
        <v>0.62699999999999989</v>
      </c>
      <c r="U596" s="78">
        <f t="shared" si="82"/>
        <v>89.38300000000001</v>
      </c>
      <c r="V596" s="78">
        <f t="shared" si="83"/>
        <v>61.082999999999998</v>
      </c>
      <c r="W596" s="438">
        <f t="shared" si="84"/>
        <v>0.5510781156415574</v>
      </c>
      <c r="X596" s="438">
        <f t="shared" si="85"/>
        <v>0.48160450766798307</v>
      </c>
      <c r="Y596" s="9">
        <f>Cal_110119!$O$3</f>
        <v>20181101</v>
      </c>
      <c r="Z596" s="91" t="s">
        <v>489</v>
      </c>
      <c r="AA596" s="91"/>
      <c r="AB596" s="36" t="s">
        <v>127</v>
      </c>
      <c r="AC596" s="19" t="s">
        <v>57</v>
      </c>
      <c r="AD596" s="661"/>
      <c r="AE596" s="689" t="s">
        <v>1250</v>
      </c>
      <c r="AF596" s="681">
        <v>3</v>
      </c>
      <c r="AG596" s="169">
        <v>1</v>
      </c>
      <c r="AH596" s="398" t="s">
        <v>735</v>
      </c>
      <c r="AI596" s="396"/>
    </row>
    <row r="597" spans="1:35" s="115" customFormat="1" ht="13.5" thickBot="1" x14ac:dyDescent="0.25">
      <c r="A597" s="316" t="s">
        <v>50</v>
      </c>
      <c r="B597" s="316">
        <v>20180204</v>
      </c>
      <c r="C597" s="209" t="s">
        <v>74</v>
      </c>
      <c r="D597" s="317">
        <v>30</v>
      </c>
      <c r="E597" s="209">
        <v>9</v>
      </c>
      <c r="F597" s="318" t="s">
        <v>71</v>
      </c>
      <c r="G597" s="318" t="s">
        <v>71</v>
      </c>
      <c r="H597" s="319" t="s">
        <v>11</v>
      </c>
      <c r="I597" s="317">
        <v>283</v>
      </c>
      <c r="J597" s="320">
        <v>10</v>
      </c>
      <c r="K597" s="321">
        <v>5</v>
      </c>
      <c r="L597" s="322">
        <v>1</v>
      </c>
      <c r="M597" s="321">
        <v>0</v>
      </c>
      <c r="N597" s="323">
        <v>1</v>
      </c>
      <c r="O597" s="116" t="str">
        <f>Cal_110119!$P$3</f>
        <v>Cal_110119</v>
      </c>
      <c r="P597" s="124">
        <f>Cal_110119!$Q$3</f>
        <v>1.8682000000000001</v>
      </c>
      <c r="Q597" s="124">
        <f>Cal_110119!$R$3</f>
        <v>0.51219999999999999</v>
      </c>
      <c r="R597" s="324">
        <v>112.8</v>
      </c>
      <c r="S597" s="324">
        <v>74.650000000000006</v>
      </c>
      <c r="T597" s="321">
        <f t="shared" si="86"/>
        <v>0.62699999999999989</v>
      </c>
      <c r="U597" s="214">
        <f t="shared" si="82"/>
        <v>112.173</v>
      </c>
      <c r="V597" s="214">
        <f t="shared" si="83"/>
        <v>74.02300000000001</v>
      </c>
      <c r="W597" s="441">
        <f t="shared" si="84"/>
        <v>0.74288445624471389</v>
      </c>
      <c r="X597" s="441">
        <f t="shared" si="85"/>
        <v>0.50856465112136418</v>
      </c>
      <c r="Y597" s="116">
        <f>Cal_110119!$O$3</f>
        <v>20181101</v>
      </c>
      <c r="Z597" s="325" t="s">
        <v>489</v>
      </c>
      <c r="AA597" s="325"/>
      <c r="AB597" s="216" t="s">
        <v>127</v>
      </c>
      <c r="AC597" s="316" t="s">
        <v>57</v>
      </c>
      <c r="AD597" s="662"/>
      <c r="AE597" s="693" t="s">
        <v>1250</v>
      </c>
      <c r="AF597" s="685">
        <v>3</v>
      </c>
      <c r="AG597" s="172">
        <v>1</v>
      </c>
      <c r="AH597" s="473" t="s">
        <v>735</v>
      </c>
      <c r="AI597" s="399"/>
    </row>
    <row r="598" spans="1:35" x14ac:dyDescent="0.2">
      <c r="A598" s="198" t="s">
        <v>141</v>
      </c>
      <c r="B598" s="198">
        <v>20180702</v>
      </c>
      <c r="C598" s="199" t="s">
        <v>51</v>
      </c>
      <c r="D598" s="199">
        <v>1</v>
      </c>
      <c r="E598" s="199" t="s">
        <v>127</v>
      </c>
      <c r="F598" s="199"/>
      <c r="G598" s="199"/>
      <c r="H598" s="200" t="s">
        <v>10</v>
      </c>
      <c r="I598" s="199">
        <v>290</v>
      </c>
      <c r="J598" s="109">
        <v>0</v>
      </c>
      <c r="K598" s="109">
        <v>5</v>
      </c>
      <c r="L598" s="109">
        <v>1</v>
      </c>
      <c r="M598" s="109">
        <v>0</v>
      </c>
      <c r="N598" s="201">
        <v>1</v>
      </c>
      <c r="O598" s="109" t="str">
        <f>Cal_110119!$P$3</f>
        <v>Cal_110119</v>
      </c>
      <c r="P598" s="110">
        <f>Cal_110119!$Q$3</f>
        <v>1.8682000000000001</v>
      </c>
      <c r="Q598" s="110">
        <f>Cal_110119!$R$3</f>
        <v>0.51219999999999999</v>
      </c>
      <c r="R598" s="202">
        <v>229.6</v>
      </c>
      <c r="S598" s="202">
        <v>147.4</v>
      </c>
      <c r="T598" s="203">
        <v>0.64319999999999999</v>
      </c>
      <c r="U598" s="204">
        <f t="shared" si="82"/>
        <v>228.95679999999999</v>
      </c>
      <c r="V598" s="204">
        <f t="shared" si="83"/>
        <v>146.7568</v>
      </c>
      <c r="W598" s="440">
        <f t="shared" si="84"/>
        <v>1.5620214174391724</v>
      </c>
      <c r="X598" s="440">
        <f t="shared" si="85"/>
        <v>0.85919261248965517</v>
      </c>
      <c r="Y598" s="109">
        <f>Cal_110119!$O$3</f>
        <v>20181101</v>
      </c>
      <c r="Z598" s="206" t="s">
        <v>282</v>
      </c>
      <c r="AA598" s="206"/>
      <c r="AB598" s="206" t="s">
        <v>127</v>
      </c>
      <c r="AC598" s="205"/>
      <c r="AD598" s="663"/>
      <c r="AE598" s="689" t="s">
        <v>1250</v>
      </c>
      <c r="AF598" s="674">
        <v>1</v>
      </c>
      <c r="AG598" s="173" t="s">
        <v>1634</v>
      </c>
      <c r="AH598" s="400"/>
      <c r="AI598" s="400"/>
    </row>
    <row r="599" spans="1:35" x14ac:dyDescent="0.2">
      <c r="A599" s="14" t="s">
        <v>141</v>
      </c>
      <c r="B599" s="14">
        <v>20180702</v>
      </c>
      <c r="C599" s="133" t="s">
        <v>51</v>
      </c>
      <c r="D599" s="133">
        <v>1</v>
      </c>
      <c r="E599" s="133" t="s">
        <v>127</v>
      </c>
      <c r="F599" s="133"/>
      <c r="G599" s="133"/>
      <c r="H599" s="137" t="s">
        <v>11</v>
      </c>
      <c r="I599" s="133">
        <v>290</v>
      </c>
      <c r="J599" s="9">
        <v>0</v>
      </c>
      <c r="K599" s="9">
        <v>5</v>
      </c>
      <c r="L599" s="9">
        <v>1</v>
      </c>
      <c r="M599" s="9">
        <v>0</v>
      </c>
      <c r="N599" s="68">
        <v>1</v>
      </c>
      <c r="O599" s="9" t="str">
        <f>Cal_110119!$P$3</f>
        <v>Cal_110119</v>
      </c>
      <c r="P599" s="17">
        <f>Cal_110119!$Q$3</f>
        <v>1.8682000000000001</v>
      </c>
      <c r="Q599" s="17">
        <f>Cal_110119!$R$3</f>
        <v>0.51219999999999999</v>
      </c>
      <c r="R599" s="15">
        <v>236.8</v>
      </c>
      <c r="S599" s="15">
        <v>149.1</v>
      </c>
      <c r="T599" s="35">
        <v>0.64319999999999999</v>
      </c>
      <c r="U599" s="78">
        <f t="shared" si="82"/>
        <v>236.1568</v>
      </c>
      <c r="V599" s="78">
        <f t="shared" si="83"/>
        <v>148.45679999999999</v>
      </c>
      <c r="W599" s="438">
        <f t="shared" si="84"/>
        <v>1.6665362324746402</v>
      </c>
      <c r="X599" s="438">
        <f t="shared" si="85"/>
        <v>0.78272463310935902</v>
      </c>
      <c r="Y599" s="9">
        <f>Cal_110119!$O$3</f>
        <v>20181101</v>
      </c>
      <c r="Z599" s="36" t="s">
        <v>281</v>
      </c>
      <c r="AA599" s="36"/>
      <c r="AB599" s="36" t="s">
        <v>127</v>
      </c>
      <c r="AC599" s="12"/>
      <c r="AD599" s="660"/>
      <c r="AE599" s="689" t="s">
        <v>1250</v>
      </c>
      <c r="AF599" s="671">
        <v>1</v>
      </c>
      <c r="AG599" s="169" t="s">
        <v>1634</v>
      </c>
      <c r="AH599" s="395"/>
      <c r="AI599" s="395"/>
    </row>
    <row r="600" spans="1:35" s="82" customFormat="1" x14ac:dyDescent="0.2">
      <c r="A600" s="161" t="s">
        <v>141</v>
      </c>
      <c r="B600" s="161">
        <v>20180702</v>
      </c>
      <c r="C600" s="162" t="s">
        <v>51</v>
      </c>
      <c r="D600" s="162">
        <v>1</v>
      </c>
      <c r="E600" s="162" t="s">
        <v>83</v>
      </c>
      <c r="F600" s="162"/>
      <c r="G600" s="162"/>
      <c r="H600" s="192" t="s">
        <v>10</v>
      </c>
      <c r="I600" s="162">
        <v>200</v>
      </c>
      <c r="J600" s="33">
        <v>5</v>
      </c>
      <c r="K600" s="33">
        <v>5</v>
      </c>
      <c r="L600" s="33">
        <v>1</v>
      </c>
      <c r="M600" s="33">
        <v>0</v>
      </c>
      <c r="N600" s="179">
        <v>1</v>
      </c>
      <c r="O600" s="9" t="str">
        <f>Cal_110119!$P$3</f>
        <v>Cal_110119</v>
      </c>
      <c r="P600" s="17">
        <f>Cal_110119!$Q$3</f>
        <v>1.8682000000000001</v>
      </c>
      <c r="Q600" s="17">
        <f>Cal_110119!$R$3</f>
        <v>0.51219999999999999</v>
      </c>
      <c r="R600" s="163">
        <v>85.6</v>
      </c>
      <c r="S600" s="163">
        <v>51.22</v>
      </c>
      <c r="T600" s="160">
        <f>AVERAGE(0.435, 0.57,0.696, 0.406, 0.29, 0.806)</f>
        <v>0.53383333333333327</v>
      </c>
      <c r="U600" s="164">
        <f t="shared" si="82"/>
        <v>85.06616666666666</v>
      </c>
      <c r="V600" s="164">
        <f t="shared" si="83"/>
        <v>50.686166666666665</v>
      </c>
      <c r="W600" s="438">
        <f t="shared" si="84"/>
        <v>0.94730328078783677</v>
      </c>
      <c r="X600" s="438">
        <f t="shared" si="85"/>
        <v>0.26522645474833001</v>
      </c>
      <c r="Y600" s="9">
        <f>Cal_110119!$O$3</f>
        <v>20181101</v>
      </c>
      <c r="Z600" s="165" t="s">
        <v>286</v>
      </c>
      <c r="AA600" s="165"/>
      <c r="AB600" s="166" t="s">
        <v>127</v>
      </c>
      <c r="AC600" s="160"/>
      <c r="AD600" s="664"/>
      <c r="AE600" s="689" t="s">
        <v>1250</v>
      </c>
      <c r="AF600" s="672">
        <v>1</v>
      </c>
      <c r="AG600" s="169" t="s">
        <v>1634</v>
      </c>
      <c r="AH600" s="397" t="s">
        <v>151</v>
      </c>
      <c r="AI600" s="401" t="s">
        <v>1165</v>
      </c>
    </row>
    <row r="601" spans="1:35" s="82" customFormat="1" x14ac:dyDescent="0.2">
      <c r="A601" s="161" t="s">
        <v>141</v>
      </c>
      <c r="B601" s="161">
        <v>20180702</v>
      </c>
      <c r="C601" s="162" t="s">
        <v>51</v>
      </c>
      <c r="D601" s="162">
        <v>1</v>
      </c>
      <c r="E601" s="162" t="s">
        <v>83</v>
      </c>
      <c r="F601" s="162"/>
      <c r="G601" s="162"/>
      <c r="H601" s="192" t="s">
        <v>11</v>
      </c>
      <c r="I601" s="162">
        <v>200</v>
      </c>
      <c r="J601" s="33">
        <v>5</v>
      </c>
      <c r="K601" s="33">
        <v>5</v>
      </c>
      <c r="L601" s="33">
        <v>1</v>
      </c>
      <c r="M601" s="33">
        <v>0</v>
      </c>
      <c r="N601" s="179">
        <v>1</v>
      </c>
      <c r="O601" s="9" t="str">
        <f>Cal_110119!$P$3</f>
        <v>Cal_110119</v>
      </c>
      <c r="P601" s="17">
        <f>Cal_110119!$Q$3</f>
        <v>1.8682000000000001</v>
      </c>
      <c r="Q601" s="17">
        <f>Cal_110119!$R$3</f>
        <v>0.51219999999999999</v>
      </c>
      <c r="R601" s="163">
        <v>91.97</v>
      </c>
      <c r="S601" s="163">
        <v>56.9</v>
      </c>
      <c r="T601" s="160">
        <f>AVERAGE(0.435, 0.57,0.696, 0.406, 0.29, 0.806)</f>
        <v>0.53383333333333327</v>
      </c>
      <c r="U601" s="164">
        <f t="shared" si="82"/>
        <v>91.436166666666665</v>
      </c>
      <c r="V601" s="164">
        <f t="shared" si="83"/>
        <v>56.366166666666665</v>
      </c>
      <c r="W601" s="438">
        <f t="shared" si="84"/>
        <v>0.96631547577747057</v>
      </c>
      <c r="X601" s="438">
        <f t="shared" si="85"/>
        <v>0.38209292943869599</v>
      </c>
      <c r="Y601" s="9">
        <f>Cal_110119!$O$3</f>
        <v>20181101</v>
      </c>
      <c r="Z601" s="165" t="s">
        <v>286</v>
      </c>
      <c r="AA601" s="165"/>
      <c r="AB601" s="166" t="s">
        <v>127</v>
      </c>
      <c r="AC601" s="160"/>
      <c r="AD601" s="664"/>
      <c r="AE601" s="689" t="s">
        <v>1250</v>
      </c>
      <c r="AF601" s="672">
        <v>1</v>
      </c>
      <c r="AG601" s="169" t="s">
        <v>1634</v>
      </c>
      <c r="AH601" s="397" t="s">
        <v>152</v>
      </c>
      <c r="AI601" s="401" t="s">
        <v>1165</v>
      </c>
    </row>
    <row r="602" spans="1:35" s="372" customFormat="1" x14ac:dyDescent="0.2">
      <c r="A602" s="770" t="s">
        <v>141</v>
      </c>
      <c r="B602" s="770">
        <v>20180702</v>
      </c>
      <c r="C602" s="771" t="s">
        <v>51</v>
      </c>
      <c r="D602" s="771">
        <v>1</v>
      </c>
      <c r="E602" s="771" t="s">
        <v>83</v>
      </c>
      <c r="F602" s="162"/>
      <c r="G602" s="162"/>
      <c r="H602" s="772" t="s">
        <v>10</v>
      </c>
      <c r="I602" s="771">
        <v>200</v>
      </c>
      <c r="J602" s="773">
        <v>20</v>
      </c>
      <c r="K602" s="773">
        <v>5</v>
      </c>
      <c r="L602" s="773">
        <v>1</v>
      </c>
      <c r="M602" s="773">
        <v>0</v>
      </c>
      <c r="N602" s="774">
        <v>1</v>
      </c>
      <c r="O602" s="773" t="str">
        <f>Cal_110119!$P$3</f>
        <v>Cal_110119</v>
      </c>
      <c r="P602" s="775">
        <f>Cal_110119!$Q$3</f>
        <v>1.8682000000000001</v>
      </c>
      <c r="Q602" s="775">
        <f>Cal_110119!$R$3</f>
        <v>0.51219999999999999</v>
      </c>
      <c r="R602" s="776">
        <v>27.4</v>
      </c>
      <c r="S602" s="776">
        <v>16.600000000000001</v>
      </c>
      <c r="T602" s="777">
        <v>0.50800000000000001</v>
      </c>
      <c r="U602" s="778">
        <f t="shared" si="82"/>
        <v>26.891999999999999</v>
      </c>
      <c r="V602" s="778">
        <f t="shared" si="83"/>
        <v>16.092000000000002</v>
      </c>
      <c r="W602" s="779">
        <f t="shared" si="84"/>
        <v>0.2975821824464408</v>
      </c>
      <c r="X602" s="779">
        <f t="shared" si="85"/>
        <v>8.7375485245559228E-2</v>
      </c>
      <c r="Y602" s="773">
        <f>Cal_110119!$O$3</f>
        <v>20181101</v>
      </c>
      <c r="Z602" s="780" t="s">
        <v>284</v>
      </c>
      <c r="AA602" s="780"/>
      <c r="AB602" s="166" t="s">
        <v>127</v>
      </c>
      <c r="AC602" s="160"/>
      <c r="AD602" s="664"/>
      <c r="AE602" s="692" t="s">
        <v>1250</v>
      </c>
      <c r="AF602" s="682">
        <v>1</v>
      </c>
      <c r="AG602" s="782" t="s">
        <v>1634</v>
      </c>
      <c r="AH602" s="783" t="s">
        <v>159</v>
      </c>
      <c r="AI602" s="412" t="s">
        <v>1127</v>
      </c>
    </row>
    <row r="603" spans="1:35" s="372" customFormat="1" x14ac:dyDescent="0.2">
      <c r="A603" s="770" t="s">
        <v>141</v>
      </c>
      <c r="B603" s="770">
        <v>20180702</v>
      </c>
      <c r="C603" s="771" t="s">
        <v>51</v>
      </c>
      <c r="D603" s="771">
        <v>1</v>
      </c>
      <c r="E603" s="771" t="s">
        <v>83</v>
      </c>
      <c r="F603" s="162"/>
      <c r="G603" s="162"/>
      <c r="H603" s="772" t="s">
        <v>11</v>
      </c>
      <c r="I603" s="771">
        <v>200</v>
      </c>
      <c r="J603" s="773">
        <v>20</v>
      </c>
      <c r="K603" s="773">
        <v>5</v>
      </c>
      <c r="L603" s="773">
        <v>1</v>
      </c>
      <c r="M603" s="773">
        <v>0</v>
      </c>
      <c r="N603" s="774">
        <v>1</v>
      </c>
      <c r="O603" s="773" t="str">
        <f>Cal_110119!$P$3</f>
        <v>Cal_110119</v>
      </c>
      <c r="P603" s="775">
        <f>Cal_110119!$Q$3</f>
        <v>1.8682000000000001</v>
      </c>
      <c r="Q603" s="775">
        <f>Cal_110119!$R$3</f>
        <v>0.51219999999999999</v>
      </c>
      <c r="R603" s="776">
        <v>22.08</v>
      </c>
      <c r="S603" s="776">
        <v>13.61</v>
      </c>
      <c r="T603" s="781">
        <f>AVERAGE(0.435, 0.57,0.696, 0.406, 0.29, 0.806)</f>
        <v>0.53383333333333327</v>
      </c>
      <c r="U603" s="778">
        <f t="shared" si="82"/>
        <v>21.546166666666664</v>
      </c>
      <c r="V603" s="778">
        <f t="shared" si="83"/>
        <v>13.076166666666666</v>
      </c>
      <c r="W603" s="779">
        <f t="shared" si="84"/>
        <v>0.23338158197419945</v>
      </c>
      <c r="X603" s="779">
        <f t="shared" si="85"/>
        <v>7.9430412951967233E-2</v>
      </c>
      <c r="Y603" s="773">
        <f>Cal_110119!$O$3</f>
        <v>20181101</v>
      </c>
      <c r="Z603" s="780" t="s">
        <v>286</v>
      </c>
      <c r="AA603" s="780"/>
      <c r="AB603" s="166" t="s">
        <v>127</v>
      </c>
      <c r="AC603" s="160"/>
      <c r="AD603" s="664"/>
      <c r="AE603" s="692" t="s">
        <v>1250</v>
      </c>
      <c r="AF603" s="682">
        <v>3</v>
      </c>
      <c r="AG603" s="782">
        <v>1</v>
      </c>
      <c r="AH603" s="783" t="s">
        <v>155</v>
      </c>
      <c r="AI603" s="784" t="s">
        <v>1166</v>
      </c>
    </row>
    <row r="604" spans="1:35" x14ac:dyDescent="0.2">
      <c r="A604" s="14" t="s">
        <v>141</v>
      </c>
      <c r="B604" s="14">
        <v>20180702</v>
      </c>
      <c r="C604" s="133" t="s">
        <v>51</v>
      </c>
      <c r="D604" s="133">
        <v>1</v>
      </c>
      <c r="E604" s="133" t="s">
        <v>83</v>
      </c>
      <c r="F604" s="133"/>
      <c r="G604" s="133"/>
      <c r="H604" s="137" t="s">
        <v>10</v>
      </c>
      <c r="I604" s="133">
        <v>285</v>
      </c>
      <c r="J604" s="9">
        <v>0</v>
      </c>
      <c r="K604" s="9">
        <v>5</v>
      </c>
      <c r="L604" s="9">
        <v>1</v>
      </c>
      <c r="M604" s="9">
        <v>0</v>
      </c>
      <c r="N604" s="68">
        <v>1</v>
      </c>
      <c r="O604" s="9" t="str">
        <f>Cal_110119!$P$3</f>
        <v>Cal_110119</v>
      </c>
      <c r="P604" s="17">
        <f>Cal_110119!$Q$3</f>
        <v>1.8682000000000001</v>
      </c>
      <c r="Q604" s="17">
        <f>Cal_110119!$R$3</f>
        <v>0.51219999999999999</v>
      </c>
      <c r="R604" s="15">
        <v>290.8</v>
      </c>
      <c r="S604" s="15">
        <v>181.7</v>
      </c>
      <c r="T604" s="35">
        <v>0.64319999999999999</v>
      </c>
      <c r="U604" s="78">
        <f t="shared" si="82"/>
        <v>290.15680000000003</v>
      </c>
      <c r="V604" s="78">
        <f t="shared" si="83"/>
        <v>181.05679999999998</v>
      </c>
      <c r="W604" s="438">
        <f t="shared" si="84"/>
        <v>2.1095656988243481</v>
      </c>
      <c r="X604" s="438">
        <f t="shared" si="85"/>
        <v>0.92993975219094982</v>
      </c>
      <c r="Y604" s="9">
        <f>Cal_110119!$O$3</f>
        <v>20181101</v>
      </c>
      <c r="Z604" s="25" t="s">
        <v>282</v>
      </c>
      <c r="AA604" s="25"/>
      <c r="AB604" s="36" t="s">
        <v>127</v>
      </c>
      <c r="AC604" s="12"/>
      <c r="AD604" s="660"/>
      <c r="AE604" s="689" t="s">
        <v>1250</v>
      </c>
      <c r="AF604" s="671">
        <v>1</v>
      </c>
      <c r="AG604" s="169" t="s">
        <v>1634</v>
      </c>
      <c r="AH604" s="395"/>
      <c r="AI604" s="395"/>
    </row>
    <row r="605" spans="1:35" x14ac:dyDescent="0.2">
      <c r="A605" s="14" t="s">
        <v>141</v>
      </c>
      <c r="B605" s="14">
        <v>20180702</v>
      </c>
      <c r="C605" s="133" t="s">
        <v>51</v>
      </c>
      <c r="D605" s="133">
        <v>1</v>
      </c>
      <c r="E605" s="133" t="s">
        <v>83</v>
      </c>
      <c r="F605" s="133"/>
      <c r="G605" s="133"/>
      <c r="H605" s="137" t="s">
        <v>11</v>
      </c>
      <c r="I605" s="133">
        <v>285</v>
      </c>
      <c r="J605" s="9">
        <v>0</v>
      </c>
      <c r="K605" s="9">
        <v>5</v>
      </c>
      <c r="L605" s="9">
        <v>1</v>
      </c>
      <c r="M605" s="9">
        <v>0</v>
      </c>
      <c r="N605" s="68">
        <v>1</v>
      </c>
      <c r="O605" s="9" t="str">
        <f>Cal_110119!$P$3</f>
        <v>Cal_110119</v>
      </c>
      <c r="P605" s="17">
        <f>Cal_110119!$Q$3</f>
        <v>1.8682000000000001</v>
      </c>
      <c r="Q605" s="17">
        <f>Cal_110119!$R$3</f>
        <v>0.51219999999999999</v>
      </c>
      <c r="R605" s="15">
        <v>308.39999999999998</v>
      </c>
      <c r="S605" s="15">
        <v>192.9</v>
      </c>
      <c r="T605" s="35">
        <v>0.64319999999999999</v>
      </c>
      <c r="U605" s="78">
        <f t="shared" si="82"/>
        <v>307.7568</v>
      </c>
      <c r="V605" s="78">
        <f t="shared" si="83"/>
        <v>192.2568</v>
      </c>
      <c r="W605" s="438">
        <f t="shared" si="84"/>
        <v>2.2333165739157845</v>
      </c>
      <c r="X605" s="438">
        <f t="shared" si="85"/>
        <v>0.99420976916968939</v>
      </c>
      <c r="Y605" s="9">
        <f>Cal_110119!$O$3</f>
        <v>20181101</v>
      </c>
      <c r="Z605" s="36" t="s">
        <v>282</v>
      </c>
      <c r="AA605" s="36"/>
      <c r="AB605" s="36" t="s">
        <v>127</v>
      </c>
      <c r="AC605" s="12"/>
      <c r="AD605" s="660"/>
      <c r="AE605" s="689" t="s">
        <v>1250</v>
      </c>
      <c r="AF605" s="671">
        <v>1</v>
      </c>
      <c r="AG605" s="169" t="s">
        <v>1634</v>
      </c>
      <c r="AH605" s="395"/>
      <c r="AI605" s="395"/>
    </row>
    <row r="606" spans="1:35" x14ac:dyDescent="0.2">
      <c r="A606" s="14" t="s">
        <v>141</v>
      </c>
      <c r="B606" s="14">
        <v>20180702</v>
      </c>
      <c r="C606" s="133" t="s">
        <v>51</v>
      </c>
      <c r="D606" s="133">
        <v>1</v>
      </c>
      <c r="E606" s="133" t="s">
        <v>83</v>
      </c>
      <c r="F606" s="133"/>
      <c r="G606" s="133"/>
      <c r="H606" s="30" t="s">
        <v>10</v>
      </c>
      <c r="I606" s="133">
        <v>286</v>
      </c>
      <c r="J606" s="9">
        <v>10</v>
      </c>
      <c r="K606" s="9">
        <v>5</v>
      </c>
      <c r="L606" s="9">
        <v>1</v>
      </c>
      <c r="M606" s="9">
        <v>0</v>
      </c>
      <c r="N606" s="68">
        <v>1</v>
      </c>
      <c r="O606" s="9" t="str">
        <f>Cal_110119!$P$3</f>
        <v>Cal_110119</v>
      </c>
      <c r="P606" s="17">
        <f>Cal_110119!$Q$3</f>
        <v>1.8682000000000001</v>
      </c>
      <c r="Q606" s="17">
        <f>Cal_110119!$R$3</f>
        <v>0.51219999999999999</v>
      </c>
      <c r="R606" s="15">
        <v>253.3</v>
      </c>
      <c r="S606" s="15">
        <v>159.6</v>
      </c>
      <c r="T606" s="35">
        <v>0.64319999999999999</v>
      </c>
      <c r="U606" s="78">
        <f t="shared" si="82"/>
        <v>252.6568</v>
      </c>
      <c r="V606" s="78">
        <f t="shared" si="83"/>
        <v>158.95679999999999</v>
      </c>
      <c r="W606" s="438">
        <f t="shared" si="84"/>
        <v>1.8054552250214655</v>
      </c>
      <c r="X606" s="438">
        <f t="shared" si="85"/>
        <v>0.85371429637489782</v>
      </c>
      <c r="Y606" s="9">
        <f>Cal_110119!$O$3</f>
        <v>20181101</v>
      </c>
      <c r="Z606" s="36" t="s">
        <v>281</v>
      </c>
      <c r="AA606" s="36"/>
      <c r="AB606" s="36" t="s">
        <v>127</v>
      </c>
      <c r="AC606" s="12"/>
      <c r="AD606" s="660"/>
      <c r="AE606" s="689" t="s">
        <v>1250</v>
      </c>
      <c r="AF606" s="671">
        <v>1</v>
      </c>
      <c r="AG606" s="169" t="s">
        <v>1634</v>
      </c>
      <c r="AH606" s="395"/>
      <c r="AI606" s="395"/>
    </row>
    <row r="607" spans="1:35" x14ac:dyDescent="0.2">
      <c r="A607" s="14" t="s">
        <v>141</v>
      </c>
      <c r="B607" s="14">
        <v>20180702</v>
      </c>
      <c r="C607" s="133" t="s">
        <v>51</v>
      </c>
      <c r="D607" s="133">
        <v>1</v>
      </c>
      <c r="E607" s="133" t="s">
        <v>83</v>
      </c>
      <c r="F607" s="133"/>
      <c r="G607" s="133"/>
      <c r="H607" s="30" t="s">
        <v>11</v>
      </c>
      <c r="I607" s="133">
        <v>285</v>
      </c>
      <c r="J607" s="9">
        <v>10</v>
      </c>
      <c r="K607" s="9">
        <v>5</v>
      </c>
      <c r="L607" s="9">
        <v>1</v>
      </c>
      <c r="M607" s="9">
        <v>0</v>
      </c>
      <c r="N607" s="68">
        <v>1</v>
      </c>
      <c r="O607" s="9" t="str">
        <f>Cal_110119!$P$3</f>
        <v>Cal_110119</v>
      </c>
      <c r="P607" s="17">
        <f>Cal_110119!$Q$3</f>
        <v>1.8682000000000001</v>
      </c>
      <c r="Q607" s="17">
        <f>Cal_110119!$R$3</f>
        <v>0.51219999999999999</v>
      </c>
      <c r="R607" s="15">
        <v>242</v>
      </c>
      <c r="S607" s="15">
        <v>154.30000000000001</v>
      </c>
      <c r="T607" s="35">
        <v>0.64319999999999999</v>
      </c>
      <c r="U607" s="78">
        <f t="shared" si="82"/>
        <v>241.35679999999999</v>
      </c>
      <c r="V607" s="78">
        <f t="shared" si="83"/>
        <v>153.6568</v>
      </c>
      <c r="W607" s="438">
        <f t="shared" si="84"/>
        <v>1.6957737102373529</v>
      </c>
      <c r="X607" s="438">
        <f t="shared" si="85"/>
        <v>0.88375205839198012</v>
      </c>
      <c r="Y607" s="9">
        <f>Cal_110119!$O$3</f>
        <v>20181101</v>
      </c>
      <c r="Z607" s="36" t="s">
        <v>281</v>
      </c>
      <c r="AA607" s="36"/>
      <c r="AB607" s="36" t="s">
        <v>127</v>
      </c>
      <c r="AC607" s="12"/>
      <c r="AD607" s="660"/>
      <c r="AE607" s="689" t="s">
        <v>1250</v>
      </c>
      <c r="AF607" s="671">
        <v>1</v>
      </c>
      <c r="AG607" s="169" t="s">
        <v>1634</v>
      </c>
      <c r="AH607" s="395"/>
      <c r="AI607" s="395"/>
    </row>
    <row r="608" spans="1:35" s="82" customFormat="1" x14ac:dyDescent="0.2">
      <c r="A608" s="161" t="s">
        <v>141</v>
      </c>
      <c r="B608" s="161">
        <v>20180702</v>
      </c>
      <c r="C608" s="162" t="s">
        <v>51</v>
      </c>
      <c r="D608" s="162">
        <v>1</v>
      </c>
      <c r="E608" s="162" t="s">
        <v>133</v>
      </c>
      <c r="F608" s="162"/>
      <c r="G608" s="162"/>
      <c r="H608" s="192" t="s">
        <v>10</v>
      </c>
      <c r="I608" s="162">
        <v>200</v>
      </c>
      <c r="J608" s="33">
        <v>5</v>
      </c>
      <c r="K608" s="33">
        <v>5</v>
      </c>
      <c r="L608" s="33">
        <v>1</v>
      </c>
      <c r="M608" s="33">
        <v>0</v>
      </c>
      <c r="N608" s="179">
        <v>1</v>
      </c>
      <c r="O608" s="9" t="str">
        <f>Cal_110119!$P$3</f>
        <v>Cal_110119</v>
      </c>
      <c r="P608" s="17">
        <f>Cal_110119!$Q$3</f>
        <v>1.8682000000000001</v>
      </c>
      <c r="Q608" s="17">
        <f>Cal_110119!$R$3</f>
        <v>0.51219999999999999</v>
      </c>
      <c r="R608" s="163">
        <v>60.3</v>
      </c>
      <c r="S608" s="163">
        <v>36.630000000000003</v>
      </c>
      <c r="T608" s="160">
        <f>AVERAGE(0.435, 0.57,0.696, 0.406, 0.29, 0.806)</f>
        <v>0.53383333333333327</v>
      </c>
      <c r="U608" s="164">
        <f t="shared" si="82"/>
        <v>59.766166666666663</v>
      </c>
      <c r="V608" s="164">
        <f t="shared" si="83"/>
        <v>36.096166666666669</v>
      </c>
      <c r="W608" s="438">
        <f t="shared" si="84"/>
        <v>0.65220094986178279</v>
      </c>
      <c r="X608" s="438">
        <f t="shared" si="85"/>
        <v>0.21130241408438402</v>
      </c>
      <c r="Y608" s="9">
        <f>Cal_110119!$O$3</f>
        <v>20181101</v>
      </c>
      <c r="Z608" s="165" t="s">
        <v>286</v>
      </c>
      <c r="AA608" s="165"/>
      <c r="AB608" s="166" t="s">
        <v>127</v>
      </c>
      <c r="AC608" s="160"/>
      <c r="AD608" s="664"/>
      <c r="AE608" s="689" t="s">
        <v>1250</v>
      </c>
      <c r="AF608" s="681">
        <v>1</v>
      </c>
      <c r="AG608" s="170">
        <v>1</v>
      </c>
      <c r="AH608" s="397" t="s">
        <v>153</v>
      </c>
      <c r="AI608" s="401" t="s">
        <v>1226</v>
      </c>
    </row>
    <row r="609" spans="1:35" s="82" customFormat="1" x14ac:dyDescent="0.2">
      <c r="A609" s="161" t="s">
        <v>141</v>
      </c>
      <c r="B609" s="161">
        <v>20180702</v>
      </c>
      <c r="C609" s="162" t="s">
        <v>51</v>
      </c>
      <c r="D609" s="162">
        <v>1</v>
      </c>
      <c r="E609" s="162" t="s">
        <v>133</v>
      </c>
      <c r="F609" s="162"/>
      <c r="G609" s="162"/>
      <c r="H609" s="192" t="s">
        <v>11</v>
      </c>
      <c r="I609" s="162">
        <v>200</v>
      </c>
      <c r="J609" s="33">
        <v>5</v>
      </c>
      <c r="K609" s="33">
        <v>5</v>
      </c>
      <c r="L609" s="33">
        <v>1</v>
      </c>
      <c r="M609" s="33">
        <v>0</v>
      </c>
      <c r="N609" s="179">
        <v>1</v>
      </c>
      <c r="O609" s="9" t="str">
        <f>Cal_110119!$P$3</f>
        <v>Cal_110119</v>
      </c>
      <c r="P609" s="17">
        <f>Cal_110119!$Q$3</f>
        <v>1.8682000000000001</v>
      </c>
      <c r="Q609" s="17">
        <f>Cal_110119!$R$3</f>
        <v>0.51219999999999999</v>
      </c>
      <c r="R609" s="163">
        <v>48.28</v>
      </c>
      <c r="S609" s="163">
        <v>29.55</v>
      </c>
      <c r="T609" s="160">
        <f>AVERAGE(0.435, 0.57,0.696, 0.406, 0.29, 0.806)</f>
        <v>0.53383333333333327</v>
      </c>
      <c r="U609" s="164">
        <f t="shared" si="82"/>
        <v>47.746166666666667</v>
      </c>
      <c r="V609" s="164">
        <f t="shared" si="83"/>
        <v>29.016166666666667</v>
      </c>
      <c r="W609" s="438">
        <f t="shared" si="84"/>
        <v>0.51608465529831837</v>
      </c>
      <c r="X609" s="438">
        <f t="shared" si="85"/>
        <v>0.17804881756784841</v>
      </c>
      <c r="Y609" s="9">
        <f>Cal_110119!$O$3</f>
        <v>20181101</v>
      </c>
      <c r="Z609" s="165" t="s">
        <v>286</v>
      </c>
      <c r="AA609" s="165"/>
      <c r="AB609" s="166" t="s">
        <v>127</v>
      </c>
      <c r="AC609" s="160"/>
      <c r="AD609" s="664"/>
      <c r="AE609" s="689" t="s">
        <v>1250</v>
      </c>
      <c r="AF609" s="681">
        <v>1</v>
      </c>
      <c r="AG609" s="170">
        <v>1</v>
      </c>
      <c r="AH609" s="397" t="s">
        <v>156</v>
      </c>
      <c r="AI609" s="401" t="s">
        <v>1226</v>
      </c>
    </row>
    <row r="610" spans="1:35" s="372" customFormat="1" x14ac:dyDescent="0.2">
      <c r="A610" s="770" t="s">
        <v>141</v>
      </c>
      <c r="B610" s="770">
        <v>20180702</v>
      </c>
      <c r="C610" s="771" t="s">
        <v>51</v>
      </c>
      <c r="D610" s="771">
        <v>1</v>
      </c>
      <c r="E610" s="771" t="s">
        <v>133</v>
      </c>
      <c r="F610" s="162"/>
      <c r="G610" s="162"/>
      <c r="H610" s="772" t="s">
        <v>10</v>
      </c>
      <c r="I610" s="771">
        <v>200</v>
      </c>
      <c r="J610" s="773">
        <v>20</v>
      </c>
      <c r="K610" s="773">
        <v>5</v>
      </c>
      <c r="L610" s="773">
        <v>1</v>
      </c>
      <c r="M610" s="773">
        <v>0</v>
      </c>
      <c r="N610" s="774">
        <v>1</v>
      </c>
      <c r="O610" s="773" t="str">
        <f>Cal_110119!$P$3</f>
        <v>Cal_110119</v>
      </c>
      <c r="P610" s="775">
        <f>Cal_110119!$Q$3</f>
        <v>1.8682000000000001</v>
      </c>
      <c r="Q610" s="775">
        <f>Cal_110119!$R$3</f>
        <v>0.51219999999999999</v>
      </c>
      <c r="R610" s="776">
        <v>13.31</v>
      </c>
      <c r="S610" s="776">
        <v>8.0990000000000002</v>
      </c>
      <c r="T610" s="781">
        <f>AVERAGE(0.435, 0.57,0.696, 0.406, 0.29, 0.806)</f>
        <v>0.53383333333333327</v>
      </c>
      <c r="U610" s="778">
        <f t="shared" si="82"/>
        <v>12.776166666666667</v>
      </c>
      <c r="V610" s="778">
        <f t="shared" si="83"/>
        <v>7.5651666666666673</v>
      </c>
      <c r="W610" s="779">
        <f t="shared" si="84"/>
        <v>0.1435834030304077</v>
      </c>
      <c r="X610" s="779">
        <f t="shared" si="85"/>
        <v>3.7392791084758958E-2</v>
      </c>
      <c r="Y610" s="773">
        <f>Cal_110119!$O$3</f>
        <v>20181101</v>
      </c>
      <c r="Z610" s="780" t="s">
        <v>286</v>
      </c>
      <c r="AA610" s="780"/>
      <c r="AB610" s="166" t="s">
        <v>127</v>
      </c>
      <c r="AC610" s="160"/>
      <c r="AD610" s="664"/>
      <c r="AE610" s="692" t="s">
        <v>1250</v>
      </c>
      <c r="AF610" s="682">
        <v>1</v>
      </c>
      <c r="AG610" s="782" t="s">
        <v>1634</v>
      </c>
      <c r="AH610" s="783" t="s">
        <v>160</v>
      </c>
      <c r="AI610" s="783"/>
    </row>
    <row r="611" spans="1:35" s="372" customFormat="1" x14ac:dyDescent="0.2">
      <c r="A611" s="770" t="s">
        <v>141</v>
      </c>
      <c r="B611" s="770">
        <v>20180702</v>
      </c>
      <c r="C611" s="771" t="s">
        <v>51</v>
      </c>
      <c r="D611" s="771">
        <v>1</v>
      </c>
      <c r="E611" s="771" t="s">
        <v>133</v>
      </c>
      <c r="F611" s="162"/>
      <c r="G611" s="162"/>
      <c r="H611" s="772" t="s">
        <v>11</v>
      </c>
      <c r="I611" s="771">
        <v>200</v>
      </c>
      <c r="J611" s="773">
        <v>20</v>
      </c>
      <c r="K611" s="773">
        <v>5</v>
      </c>
      <c r="L611" s="773">
        <v>1</v>
      </c>
      <c r="M611" s="773">
        <v>0</v>
      </c>
      <c r="N611" s="774">
        <v>1</v>
      </c>
      <c r="O611" s="773" t="str">
        <f>Cal_110119!$P$3</f>
        <v>Cal_110119</v>
      </c>
      <c r="P611" s="775">
        <f>Cal_110119!$Q$3</f>
        <v>1.8682000000000001</v>
      </c>
      <c r="Q611" s="775">
        <f>Cal_110119!$R$3</f>
        <v>0.51219999999999999</v>
      </c>
      <c r="R611" s="776">
        <v>14.29</v>
      </c>
      <c r="S611" s="776">
        <v>8.7349999999999994</v>
      </c>
      <c r="T611" s="781">
        <f>AVERAGE(0.435, 0.57,0.696, 0.406, 0.29, 0.806)</f>
        <v>0.53383333333333327</v>
      </c>
      <c r="U611" s="778">
        <f t="shared" si="82"/>
        <v>13.756166666666665</v>
      </c>
      <c r="V611" s="778">
        <f t="shared" si="83"/>
        <v>8.2011666666666656</v>
      </c>
      <c r="W611" s="779">
        <f t="shared" si="84"/>
        <v>0.1530619466194425</v>
      </c>
      <c r="X611" s="779">
        <f t="shared" si="85"/>
        <v>4.3128830931724156E-2</v>
      </c>
      <c r="Y611" s="773">
        <f>Cal_110119!$O$3</f>
        <v>20181101</v>
      </c>
      <c r="Z611" s="780" t="s">
        <v>286</v>
      </c>
      <c r="AA611" s="780"/>
      <c r="AB611" s="166" t="s">
        <v>127</v>
      </c>
      <c r="AC611" s="160"/>
      <c r="AD611" s="664"/>
      <c r="AE611" s="692" t="s">
        <v>1250</v>
      </c>
      <c r="AF611" s="682">
        <v>1</v>
      </c>
      <c r="AG611" s="782" t="s">
        <v>1634</v>
      </c>
      <c r="AH611" s="783" t="s">
        <v>161</v>
      </c>
      <c r="AI611" s="783"/>
    </row>
    <row r="612" spans="1:35" x14ac:dyDescent="0.2">
      <c r="A612" s="14" t="s">
        <v>141</v>
      </c>
      <c r="B612" s="14">
        <v>20180702</v>
      </c>
      <c r="C612" s="133" t="s">
        <v>51</v>
      </c>
      <c r="D612" s="133">
        <v>1</v>
      </c>
      <c r="E612" s="133" t="s">
        <v>133</v>
      </c>
      <c r="F612" s="133"/>
      <c r="G612" s="133"/>
      <c r="H612" s="137" t="s">
        <v>10</v>
      </c>
      <c r="I612" s="133">
        <v>287</v>
      </c>
      <c r="J612" s="9">
        <v>0</v>
      </c>
      <c r="K612" s="9">
        <v>5</v>
      </c>
      <c r="L612" s="9">
        <v>1</v>
      </c>
      <c r="M612" s="9">
        <v>0</v>
      </c>
      <c r="N612" s="68">
        <v>1</v>
      </c>
      <c r="O612" s="9" t="str">
        <f>Cal_110119!$P$3</f>
        <v>Cal_110119</v>
      </c>
      <c r="P612" s="17">
        <f>Cal_110119!$Q$3</f>
        <v>1.8682000000000001</v>
      </c>
      <c r="Q612" s="17">
        <f>Cal_110119!$R$3</f>
        <v>0.51219999999999999</v>
      </c>
      <c r="R612" s="15">
        <v>195.5</v>
      </c>
      <c r="S612" s="15">
        <v>121.9</v>
      </c>
      <c r="T612" s="35">
        <v>0.64319999999999999</v>
      </c>
      <c r="U612" s="78">
        <f t="shared" si="82"/>
        <v>194.85679999999999</v>
      </c>
      <c r="V612" s="78">
        <f t="shared" si="83"/>
        <v>121.25680000000001</v>
      </c>
      <c r="W612" s="438">
        <f t="shared" si="84"/>
        <v>1.4132177460354911</v>
      </c>
      <c r="X612" s="438">
        <f t="shared" si="85"/>
        <v>0.60820501904938684</v>
      </c>
      <c r="Y612" s="9">
        <f>Cal_110119!$O$3</f>
        <v>20181101</v>
      </c>
      <c r="Z612" s="36" t="s">
        <v>282</v>
      </c>
      <c r="AA612" s="36"/>
      <c r="AB612" s="36" t="s">
        <v>127</v>
      </c>
      <c r="AC612" s="12"/>
      <c r="AD612" s="660"/>
      <c r="AE612" s="689" t="s">
        <v>1250</v>
      </c>
      <c r="AF612" s="671">
        <v>1</v>
      </c>
      <c r="AG612" s="169" t="s">
        <v>1634</v>
      </c>
      <c r="AH612" s="395"/>
      <c r="AI612" s="395"/>
    </row>
    <row r="613" spans="1:35" x14ac:dyDescent="0.2">
      <c r="A613" s="14" t="s">
        <v>141</v>
      </c>
      <c r="B613" s="14">
        <v>20180702</v>
      </c>
      <c r="C613" s="133" t="s">
        <v>51</v>
      </c>
      <c r="D613" s="133">
        <v>1</v>
      </c>
      <c r="E613" s="133" t="s">
        <v>133</v>
      </c>
      <c r="F613" s="133"/>
      <c r="G613" s="133"/>
      <c r="H613" s="137" t="s">
        <v>11</v>
      </c>
      <c r="I613" s="133">
        <v>288</v>
      </c>
      <c r="J613" s="9">
        <v>0</v>
      </c>
      <c r="K613" s="9">
        <v>5</v>
      </c>
      <c r="L613" s="9">
        <v>1</v>
      </c>
      <c r="M613" s="9">
        <v>0</v>
      </c>
      <c r="N613" s="68">
        <v>1</v>
      </c>
      <c r="O613" s="9" t="str">
        <f>Cal_110119!$P$3</f>
        <v>Cal_110119</v>
      </c>
      <c r="P613" s="17">
        <f>Cal_110119!$Q$3</f>
        <v>1.8682000000000001</v>
      </c>
      <c r="Q613" s="17">
        <f>Cal_110119!$R$3</f>
        <v>0.51219999999999999</v>
      </c>
      <c r="R613" s="15">
        <v>212.9</v>
      </c>
      <c r="S613" s="15">
        <v>132.6</v>
      </c>
      <c r="T613" s="35">
        <v>0.64319999999999999</v>
      </c>
      <c r="U613" s="78">
        <f t="shared" si="82"/>
        <v>212.2568</v>
      </c>
      <c r="V613" s="78">
        <f t="shared" si="83"/>
        <v>131.95679999999999</v>
      </c>
      <c r="W613" s="438">
        <f t="shared" si="84"/>
        <v>1.5365129404867031</v>
      </c>
      <c r="X613" s="438">
        <f t="shared" si="85"/>
        <v>0.6556469821499632</v>
      </c>
      <c r="Y613" s="9">
        <f>Cal_110119!$O$3</f>
        <v>20181101</v>
      </c>
      <c r="Z613" s="36" t="s">
        <v>282</v>
      </c>
      <c r="AA613" s="36"/>
      <c r="AB613" s="36" t="s">
        <v>127</v>
      </c>
      <c r="AC613" s="12"/>
      <c r="AD613" s="660"/>
      <c r="AE613" s="689" t="s">
        <v>1250</v>
      </c>
      <c r="AF613" s="671">
        <v>1</v>
      </c>
      <c r="AG613" s="169" t="s">
        <v>1634</v>
      </c>
      <c r="AH613" s="395"/>
      <c r="AI613" s="395"/>
    </row>
    <row r="614" spans="1:35" x14ac:dyDescent="0.2">
      <c r="A614" s="14" t="s">
        <v>141</v>
      </c>
      <c r="B614" s="14">
        <v>20180702</v>
      </c>
      <c r="C614" s="133" t="s">
        <v>51</v>
      </c>
      <c r="D614" s="133">
        <v>1</v>
      </c>
      <c r="E614" s="133" t="s">
        <v>133</v>
      </c>
      <c r="F614" s="133"/>
      <c r="G614" s="133"/>
      <c r="H614" s="30" t="s">
        <v>10</v>
      </c>
      <c r="I614" s="133">
        <v>287</v>
      </c>
      <c r="J614" s="9">
        <v>10</v>
      </c>
      <c r="K614" s="9">
        <v>5</v>
      </c>
      <c r="L614" s="9">
        <v>1</v>
      </c>
      <c r="M614" s="9">
        <v>0</v>
      </c>
      <c r="N614" s="68">
        <v>1</v>
      </c>
      <c r="O614" s="9" t="str">
        <f>Cal_110119!$P$3</f>
        <v>Cal_110119</v>
      </c>
      <c r="P614" s="17">
        <f>Cal_110119!$Q$3</f>
        <v>1.8682000000000001</v>
      </c>
      <c r="Q614" s="17">
        <f>Cal_110119!$R$3</f>
        <v>0.51219999999999999</v>
      </c>
      <c r="R614" s="15">
        <v>155.9</v>
      </c>
      <c r="S614" s="15">
        <v>98.22</v>
      </c>
      <c r="T614" s="35">
        <v>0.64319999999999999</v>
      </c>
      <c r="U614" s="78">
        <f t="shared" si="82"/>
        <v>155.2568</v>
      </c>
      <c r="V614" s="78">
        <f t="shared" si="83"/>
        <v>97.576800000000006</v>
      </c>
      <c r="W614" s="438">
        <f t="shared" si="84"/>
        <v>1.1075326031430317</v>
      </c>
      <c r="X614" s="438">
        <f t="shared" si="85"/>
        <v>0.51913051895926776</v>
      </c>
      <c r="Y614" s="9">
        <f>Cal_110119!$O$3</f>
        <v>20181101</v>
      </c>
      <c r="Z614" s="36" t="s">
        <v>282</v>
      </c>
      <c r="AA614" s="36"/>
      <c r="AB614" s="36" t="s">
        <v>127</v>
      </c>
      <c r="AC614" s="12"/>
      <c r="AD614" s="660"/>
      <c r="AE614" s="689" t="s">
        <v>1250</v>
      </c>
      <c r="AF614" s="671">
        <v>1</v>
      </c>
      <c r="AG614" s="169" t="s">
        <v>1634</v>
      </c>
      <c r="AH614" s="395"/>
      <c r="AI614" s="395"/>
    </row>
    <row r="615" spans="1:35" x14ac:dyDescent="0.2">
      <c r="A615" s="14" t="s">
        <v>141</v>
      </c>
      <c r="B615" s="14">
        <v>20180702</v>
      </c>
      <c r="C615" s="133" t="s">
        <v>51</v>
      </c>
      <c r="D615" s="133">
        <v>1</v>
      </c>
      <c r="E615" s="133" t="s">
        <v>133</v>
      </c>
      <c r="F615" s="133"/>
      <c r="G615" s="133"/>
      <c r="H615" s="30" t="s">
        <v>11</v>
      </c>
      <c r="I615" s="133">
        <v>286</v>
      </c>
      <c r="J615" s="9">
        <v>10</v>
      </c>
      <c r="K615" s="9">
        <v>5</v>
      </c>
      <c r="L615" s="9">
        <v>1</v>
      </c>
      <c r="M615" s="9">
        <v>0</v>
      </c>
      <c r="N615" s="68">
        <v>1</v>
      </c>
      <c r="O615" s="9" t="str">
        <f>Cal_110119!$P$3</f>
        <v>Cal_110119</v>
      </c>
      <c r="P615" s="17">
        <f>Cal_110119!$Q$3</f>
        <v>1.8682000000000001</v>
      </c>
      <c r="Q615" s="17">
        <f>Cal_110119!$R$3</f>
        <v>0.51219999999999999</v>
      </c>
      <c r="R615" s="15">
        <v>148.9</v>
      </c>
      <c r="S615" s="15">
        <v>94.08</v>
      </c>
      <c r="T615" s="35">
        <v>0.64319999999999999</v>
      </c>
      <c r="U615" s="78">
        <f t="shared" si="82"/>
        <v>148.2568</v>
      </c>
      <c r="V615" s="78">
        <f t="shared" si="83"/>
        <v>93.436800000000005</v>
      </c>
      <c r="W615" s="438">
        <f t="shared" si="84"/>
        <v>1.0562972831982573</v>
      </c>
      <c r="X615" s="438">
        <f t="shared" si="85"/>
        <v>0.50679590147083375</v>
      </c>
      <c r="Y615" s="9">
        <f>Cal_110119!$O$3</f>
        <v>20181101</v>
      </c>
      <c r="Z615" s="36" t="s">
        <v>282</v>
      </c>
      <c r="AA615" s="36"/>
      <c r="AB615" s="36" t="s">
        <v>127</v>
      </c>
      <c r="AC615" s="12"/>
      <c r="AD615" s="660"/>
      <c r="AE615" s="689" t="s">
        <v>1250</v>
      </c>
      <c r="AF615" s="671">
        <v>1</v>
      </c>
      <c r="AG615" s="169" t="s">
        <v>1634</v>
      </c>
      <c r="AH615" s="395"/>
      <c r="AI615" s="395"/>
    </row>
    <row r="616" spans="1:35" s="82" customFormat="1" x14ac:dyDescent="0.2">
      <c r="A616" s="161" t="s">
        <v>141</v>
      </c>
      <c r="B616" s="161">
        <v>20180702</v>
      </c>
      <c r="C616" s="162" t="s">
        <v>51</v>
      </c>
      <c r="D616" s="162">
        <v>1</v>
      </c>
      <c r="E616" s="162" t="s">
        <v>106</v>
      </c>
      <c r="F616" s="162"/>
      <c r="G616" s="162"/>
      <c r="H616" s="56" t="s">
        <v>10</v>
      </c>
      <c r="I616" s="162">
        <v>200</v>
      </c>
      <c r="J616" s="33">
        <v>5</v>
      </c>
      <c r="K616" s="33">
        <v>5</v>
      </c>
      <c r="L616" s="33">
        <v>1</v>
      </c>
      <c r="M616" s="33">
        <v>0</v>
      </c>
      <c r="N616" s="179">
        <v>1</v>
      </c>
      <c r="O616" s="9" t="str">
        <f>Cal_110119!$P$3</f>
        <v>Cal_110119</v>
      </c>
      <c r="P616" s="17">
        <f>Cal_110119!$Q$3</f>
        <v>1.8682000000000001</v>
      </c>
      <c r="Q616" s="17">
        <f>Cal_110119!$R$3</f>
        <v>0.51219999999999999</v>
      </c>
      <c r="R616" s="163">
        <v>31.14</v>
      </c>
      <c r="S616" s="163">
        <v>18.91</v>
      </c>
      <c r="T616" s="160">
        <f>AVERAGE(0.435, 0.57,0.696, 0.406, 0.29, 0.806)</f>
        <v>0.53383333333333327</v>
      </c>
      <c r="U616" s="164">
        <f t="shared" si="82"/>
        <v>30.606166666666667</v>
      </c>
      <c r="V616" s="164">
        <f t="shared" si="83"/>
        <v>18.376166666666666</v>
      </c>
      <c r="W616" s="438">
        <f t="shared" si="84"/>
        <v>0.33698426771481221</v>
      </c>
      <c r="X616" s="438">
        <f t="shared" si="85"/>
        <v>0.10261592251135453</v>
      </c>
      <c r="Y616" s="9">
        <f>Cal_110119!$O$3</f>
        <v>20181101</v>
      </c>
      <c r="Z616" s="165" t="s">
        <v>286</v>
      </c>
      <c r="AA616" s="165"/>
      <c r="AB616" s="166" t="s">
        <v>127</v>
      </c>
      <c r="AC616" s="160"/>
      <c r="AD616" s="664"/>
      <c r="AE616" s="689" t="s">
        <v>1250</v>
      </c>
      <c r="AF616" s="672">
        <v>1</v>
      </c>
      <c r="AG616" s="169" t="s">
        <v>1634</v>
      </c>
      <c r="AH616" s="397" t="s">
        <v>149</v>
      </c>
      <c r="AI616" s="397"/>
    </row>
    <row r="617" spans="1:35" s="82" customFormat="1" x14ac:dyDescent="0.2">
      <c r="A617" s="161" t="s">
        <v>141</v>
      </c>
      <c r="B617" s="161">
        <v>20180702</v>
      </c>
      <c r="C617" s="162" t="s">
        <v>51</v>
      </c>
      <c r="D617" s="162">
        <v>1</v>
      </c>
      <c r="E617" s="162" t="s">
        <v>106</v>
      </c>
      <c r="F617" s="162"/>
      <c r="G617" s="162"/>
      <c r="H617" s="56" t="s">
        <v>11</v>
      </c>
      <c r="I617" s="162">
        <v>200</v>
      </c>
      <c r="J617" s="33">
        <v>5</v>
      </c>
      <c r="K617" s="33">
        <v>5</v>
      </c>
      <c r="L617" s="33">
        <v>1</v>
      </c>
      <c r="M617" s="33">
        <v>0</v>
      </c>
      <c r="N617" s="179">
        <v>1</v>
      </c>
      <c r="O617" s="9" t="str">
        <f>Cal_110119!$P$3</f>
        <v>Cal_110119</v>
      </c>
      <c r="P617" s="17">
        <f>Cal_110119!$Q$3</f>
        <v>1.8682000000000001</v>
      </c>
      <c r="Q617" s="17">
        <f>Cal_110119!$R$3</f>
        <v>0.51219999999999999</v>
      </c>
      <c r="R617" s="163">
        <v>34.130000000000003</v>
      </c>
      <c r="S617" s="163">
        <v>21.04</v>
      </c>
      <c r="T617" s="160">
        <f>AVERAGE(0.435, 0.57,0.696, 0.406, 0.29, 0.806)</f>
        <v>0.53383333333333327</v>
      </c>
      <c r="U617" s="164">
        <f t="shared" si="82"/>
        <v>33.596166666666669</v>
      </c>
      <c r="V617" s="164">
        <f t="shared" si="83"/>
        <v>20.506166666666665</v>
      </c>
      <c r="W617" s="438">
        <f t="shared" si="84"/>
        <v>0.36068062668739925</v>
      </c>
      <c r="X617" s="438">
        <f t="shared" si="85"/>
        <v>0.12987406466876736</v>
      </c>
      <c r="Y617" s="9">
        <f>Cal_110119!$O$3</f>
        <v>20181101</v>
      </c>
      <c r="Z617" s="165" t="s">
        <v>286</v>
      </c>
      <c r="AA617" s="165"/>
      <c r="AB617" s="166" t="s">
        <v>127</v>
      </c>
      <c r="AC617" s="160"/>
      <c r="AD617" s="664"/>
      <c r="AE617" s="689" t="s">
        <v>1250</v>
      </c>
      <c r="AF617" s="672">
        <v>1</v>
      </c>
      <c r="AG617" s="169" t="s">
        <v>1634</v>
      </c>
      <c r="AH617" s="397" t="s">
        <v>150</v>
      </c>
      <c r="AI617" s="397"/>
    </row>
    <row r="618" spans="1:35" s="372" customFormat="1" x14ac:dyDescent="0.2">
      <c r="A618" s="770" t="s">
        <v>141</v>
      </c>
      <c r="B618" s="770">
        <v>20180702</v>
      </c>
      <c r="C618" s="771" t="s">
        <v>51</v>
      </c>
      <c r="D618" s="771">
        <v>1</v>
      </c>
      <c r="E618" s="771" t="s">
        <v>106</v>
      </c>
      <c r="F618" s="186"/>
      <c r="G618" s="186"/>
      <c r="H618" s="772" t="s">
        <v>10</v>
      </c>
      <c r="I618" s="771">
        <v>200</v>
      </c>
      <c r="J618" s="773">
        <v>20</v>
      </c>
      <c r="K618" s="773">
        <v>5</v>
      </c>
      <c r="L618" s="773">
        <v>1</v>
      </c>
      <c r="M618" s="773">
        <v>0</v>
      </c>
      <c r="N618" s="774">
        <v>1</v>
      </c>
      <c r="O618" s="773" t="str">
        <f>Cal_110119!$P$3</f>
        <v>Cal_110119</v>
      </c>
      <c r="P618" s="775">
        <f>Cal_110119!$Q$3</f>
        <v>1.8682000000000001</v>
      </c>
      <c r="Q618" s="775">
        <f>Cal_110119!$R$3</f>
        <v>0.51219999999999999</v>
      </c>
      <c r="R618" s="776">
        <v>10.91</v>
      </c>
      <c r="S618" s="776">
        <v>6.3079999999999998</v>
      </c>
      <c r="T618" s="777">
        <v>0.50800000000000001</v>
      </c>
      <c r="U618" s="778">
        <f t="shared" si="82"/>
        <v>10.402000000000001</v>
      </c>
      <c r="V618" s="778">
        <f t="shared" si="83"/>
        <v>5.8</v>
      </c>
      <c r="W618" s="779">
        <f t="shared" si="84"/>
        <v>0.12680307440912233</v>
      </c>
      <c r="X618" s="779">
        <f t="shared" si="85"/>
        <v>1.1946271390877674E-2</v>
      </c>
      <c r="Y618" s="773">
        <f>Cal_110119!$O$3</f>
        <v>20181101</v>
      </c>
      <c r="Z618" s="780" t="s">
        <v>284</v>
      </c>
      <c r="AA618" s="780"/>
      <c r="AB618" s="227" t="s">
        <v>127</v>
      </c>
      <c r="AC618" s="226"/>
      <c r="AD618" s="665"/>
      <c r="AE618" s="692" t="s">
        <v>1250</v>
      </c>
      <c r="AF618" s="682">
        <v>3</v>
      </c>
      <c r="AG618" s="782" t="s">
        <v>1634</v>
      </c>
      <c r="AH618" s="783" t="s">
        <v>157</v>
      </c>
      <c r="AI618" s="784" t="s">
        <v>1167</v>
      </c>
    </row>
    <row r="619" spans="1:35" s="372" customFormat="1" x14ac:dyDescent="0.2">
      <c r="A619" s="770" t="s">
        <v>141</v>
      </c>
      <c r="B619" s="770">
        <v>20180702</v>
      </c>
      <c r="C619" s="771" t="s">
        <v>51</v>
      </c>
      <c r="D619" s="771">
        <v>1</v>
      </c>
      <c r="E619" s="771" t="s">
        <v>106</v>
      </c>
      <c r="F619" s="186"/>
      <c r="G619" s="186"/>
      <c r="H619" s="772" t="s">
        <v>11</v>
      </c>
      <c r="I619" s="771">
        <v>200</v>
      </c>
      <c r="J619" s="773">
        <v>20</v>
      </c>
      <c r="K619" s="773">
        <v>5</v>
      </c>
      <c r="L619" s="773">
        <v>1</v>
      </c>
      <c r="M619" s="773">
        <v>0</v>
      </c>
      <c r="N619" s="774">
        <v>1</v>
      </c>
      <c r="O619" s="773" t="str">
        <f>Cal_110119!$P$3</f>
        <v>Cal_110119</v>
      </c>
      <c r="P619" s="775">
        <f>Cal_110119!$Q$3</f>
        <v>1.8682000000000001</v>
      </c>
      <c r="Q619" s="775">
        <f>Cal_110119!$R$3</f>
        <v>0.51219999999999999</v>
      </c>
      <c r="R619" s="776">
        <v>11.13</v>
      </c>
      <c r="S619" s="776">
        <v>6.8639999999999999</v>
      </c>
      <c r="T619" s="777">
        <v>0.50800000000000001</v>
      </c>
      <c r="U619" s="778">
        <f t="shared" si="82"/>
        <v>10.622</v>
      </c>
      <c r="V619" s="778">
        <f t="shared" si="83"/>
        <v>6.3559999999999999</v>
      </c>
      <c r="W619" s="779">
        <f t="shared" si="84"/>
        <v>0.11754496206634414</v>
      </c>
      <c r="X619" s="779">
        <f t="shared" si="85"/>
        <v>3.4505183089655847E-2</v>
      </c>
      <c r="Y619" s="773">
        <f>Cal_110119!$O$3</f>
        <v>20181101</v>
      </c>
      <c r="Z619" s="780" t="s">
        <v>284</v>
      </c>
      <c r="AA619" s="780"/>
      <c r="AB619" s="227" t="s">
        <v>127</v>
      </c>
      <c r="AC619" s="226"/>
      <c r="AD619" s="665"/>
      <c r="AE619" s="692" t="s">
        <v>1250</v>
      </c>
      <c r="AF619" s="682">
        <v>3</v>
      </c>
      <c r="AG619" s="782" t="s">
        <v>1634</v>
      </c>
      <c r="AH619" s="783" t="s">
        <v>158</v>
      </c>
      <c r="AI619" s="784" t="s">
        <v>1167</v>
      </c>
    </row>
    <row r="620" spans="1:35" x14ac:dyDescent="0.2">
      <c r="A620" s="14" t="s">
        <v>141</v>
      </c>
      <c r="B620" s="14">
        <v>20180702</v>
      </c>
      <c r="C620" s="133" t="s">
        <v>51</v>
      </c>
      <c r="D620" s="133">
        <v>1</v>
      </c>
      <c r="E620" s="133" t="s">
        <v>106</v>
      </c>
      <c r="F620" s="133"/>
      <c r="G620" s="133"/>
      <c r="H620" s="137" t="s">
        <v>10</v>
      </c>
      <c r="I620" s="133">
        <v>290</v>
      </c>
      <c r="J620" s="9">
        <v>0</v>
      </c>
      <c r="K620" s="9">
        <v>5</v>
      </c>
      <c r="L620" s="9">
        <v>1</v>
      </c>
      <c r="M620" s="9">
        <v>0</v>
      </c>
      <c r="N620" s="68">
        <v>1</v>
      </c>
      <c r="O620" s="9" t="str">
        <f>Cal_110119!$P$3</f>
        <v>Cal_110119</v>
      </c>
      <c r="P620" s="17">
        <f>Cal_110119!$Q$3</f>
        <v>1.8682000000000001</v>
      </c>
      <c r="Q620" s="17">
        <f>Cal_110119!$R$3</f>
        <v>0.51219999999999999</v>
      </c>
      <c r="R620" s="15">
        <v>147.4</v>
      </c>
      <c r="S620" s="15">
        <v>80.56</v>
      </c>
      <c r="T620" s="35">
        <v>0.64319999999999999</v>
      </c>
      <c r="U620" s="78">
        <f t="shared" si="82"/>
        <v>146.7568</v>
      </c>
      <c r="V620" s="78">
        <f t="shared" si="83"/>
        <v>79.916800000000009</v>
      </c>
      <c r="W620" s="438">
        <f t="shared" si="84"/>
        <v>1.2701400430855752</v>
      </c>
      <c r="X620" s="438">
        <f t="shared" si="85"/>
        <v>4.8338401436355899E-2</v>
      </c>
      <c r="Y620" s="9">
        <f>Cal_110119!$O$3</f>
        <v>20181101</v>
      </c>
      <c r="Z620" s="36" t="s">
        <v>282</v>
      </c>
      <c r="AA620" s="36"/>
      <c r="AB620" s="36" t="s">
        <v>127</v>
      </c>
      <c r="AC620" s="12"/>
      <c r="AD620" s="660"/>
      <c r="AE620" s="689" t="s">
        <v>1250</v>
      </c>
      <c r="AF620" s="671">
        <v>4</v>
      </c>
      <c r="AG620" s="169">
        <v>1</v>
      </c>
      <c r="AH620" s="426" t="s">
        <v>736</v>
      </c>
      <c r="AI620" s="395"/>
    </row>
    <row r="621" spans="1:35" x14ac:dyDescent="0.2">
      <c r="A621" s="14" t="s">
        <v>141</v>
      </c>
      <c r="B621" s="14">
        <v>20180702</v>
      </c>
      <c r="C621" s="133" t="s">
        <v>51</v>
      </c>
      <c r="D621" s="133">
        <v>1</v>
      </c>
      <c r="E621" s="133" t="s">
        <v>106</v>
      </c>
      <c r="F621" s="133"/>
      <c r="G621" s="133"/>
      <c r="H621" s="137" t="s">
        <v>11</v>
      </c>
      <c r="I621" s="133">
        <v>290</v>
      </c>
      <c r="J621" s="9">
        <v>0</v>
      </c>
      <c r="K621" s="9">
        <v>5</v>
      </c>
      <c r="L621" s="9">
        <v>1</v>
      </c>
      <c r="M621" s="9">
        <v>0</v>
      </c>
      <c r="N621" s="68">
        <v>1</v>
      </c>
      <c r="O621" s="9" t="str">
        <f>Cal_110119!$P$3</f>
        <v>Cal_110119</v>
      </c>
      <c r="P621" s="17">
        <f>Cal_110119!$Q$3</f>
        <v>1.8682000000000001</v>
      </c>
      <c r="Q621" s="17">
        <f>Cal_110119!$R$3</f>
        <v>0.51219999999999999</v>
      </c>
      <c r="R621" s="15">
        <v>124.1</v>
      </c>
      <c r="S621" s="15">
        <v>77.78</v>
      </c>
      <c r="T621" s="35">
        <v>0.64319999999999999</v>
      </c>
      <c r="U621" s="78">
        <f t="shared" si="82"/>
        <v>123.4568</v>
      </c>
      <c r="V621" s="78">
        <f t="shared" si="83"/>
        <v>77.136800000000008</v>
      </c>
      <c r="W621" s="438">
        <f t="shared" si="84"/>
        <v>0.88020476953506643</v>
      </c>
      <c r="X621" s="438">
        <f t="shared" si="85"/>
        <v>0.39240884962134764</v>
      </c>
      <c r="Y621" s="9">
        <f>Cal_110119!$O$3</f>
        <v>20181101</v>
      </c>
      <c r="Z621" s="36" t="s">
        <v>282</v>
      </c>
      <c r="AA621" s="36"/>
      <c r="AB621" s="36" t="s">
        <v>127</v>
      </c>
      <c r="AC621" s="12"/>
      <c r="AD621" s="660"/>
      <c r="AE621" s="689" t="s">
        <v>1250</v>
      </c>
      <c r="AF621" s="671">
        <v>1</v>
      </c>
      <c r="AG621" s="169">
        <v>1</v>
      </c>
      <c r="AH621" s="395"/>
      <c r="AI621" s="395"/>
    </row>
    <row r="622" spans="1:35" x14ac:dyDescent="0.2">
      <c r="A622" s="14" t="s">
        <v>141</v>
      </c>
      <c r="B622" s="14">
        <v>20180702</v>
      </c>
      <c r="C622" s="133" t="s">
        <v>51</v>
      </c>
      <c r="D622" s="133">
        <v>1</v>
      </c>
      <c r="E622" s="133" t="s">
        <v>106</v>
      </c>
      <c r="F622" s="133"/>
      <c r="G622" s="133"/>
      <c r="H622" s="30" t="s">
        <v>10</v>
      </c>
      <c r="I622" s="133">
        <v>290</v>
      </c>
      <c r="J622" s="9">
        <v>10</v>
      </c>
      <c r="K622" s="9">
        <v>5</v>
      </c>
      <c r="L622" s="9">
        <v>1</v>
      </c>
      <c r="M622" s="9">
        <v>0</v>
      </c>
      <c r="N622" s="68">
        <v>1</v>
      </c>
      <c r="O622" s="9" t="str">
        <f>Cal_110119!$P$3</f>
        <v>Cal_110119</v>
      </c>
      <c r="P622" s="17">
        <f>Cal_110119!$Q$3</f>
        <v>1.8682000000000001</v>
      </c>
      <c r="Q622" s="17">
        <f>Cal_110119!$R$3</f>
        <v>0.51219999999999999</v>
      </c>
      <c r="R622" s="15">
        <v>92.12</v>
      </c>
      <c r="S622" s="15">
        <v>58.06</v>
      </c>
      <c r="T622" s="35">
        <v>0.64319999999999999</v>
      </c>
      <c r="U622" s="78">
        <f t="shared" si="82"/>
        <v>91.476800000000011</v>
      </c>
      <c r="V622" s="78">
        <f t="shared" si="83"/>
        <v>57.416800000000002</v>
      </c>
      <c r="W622" s="438">
        <f t="shared" si="84"/>
        <v>0.64723174547418771</v>
      </c>
      <c r="X622" s="438">
        <f t="shared" si="85"/>
        <v>0.30003858008222606</v>
      </c>
      <c r="Y622" s="9">
        <f>Cal_110119!$O$3</f>
        <v>20181101</v>
      </c>
      <c r="Z622" s="36" t="s">
        <v>282</v>
      </c>
      <c r="AA622" s="36"/>
      <c r="AB622" s="36" t="s">
        <v>127</v>
      </c>
      <c r="AC622" s="12"/>
      <c r="AD622" s="660"/>
      <c r="AE622" s="689" t="s">
        <v>1250</v>
      </c>
      <c r="AF622" s="671">
        <v>1</v>
      </c>
      <c r="AG622" s="169" t="s">
        <v>1634</v>
      </c>
      <c r="AH622" s="395"/>
      <c r="AI622" s="395"/>
    </row>
    <row r="623" spans="1:35" s="115" customFormat="1" ht="13.5" thickBot="1" x14ac:dyDescent="0.25">
      <c r="A623" s="208" t="s">
        <v>141</v>
      </c>
      <c r="B623" s="208">
        <v>20180702</v>
      </c>
      <c r="C623" s="209" t="s">
        <v>51</v>
      </c>
      <c r="D623" s="209">
        <v>1</v>
      </c>
      <c r="E623" s="209" t="s">
        <v>106</v>
      </c>
      <c r="F623" s="209"/>
      <c r="G623" s="209"/>
      <c r="H623" s="210" t="s">
        <v>11</v>
      </c>
      <c r="I623" s="209">
        <v>290</v>
      </c>
      <c r="J623" s="116">
        <v>10</v>
      </c>
      <c r="K623" s="116">
        <v>5</v>
      </c>
      <c r="L623" s="116">
        <v>1</v>
      </c>
      <c r="M623" s="116">
        <v>0</v>
      </c>
      <c r="N623" s="211">
        <v>1</v>
      </c>
      <c r="O623" s="9" t="str">
        <f>Cal_110119!$P$3</f>
        <v>Cal_110119</v>
      </c>
      <c r="P623" s="17">
        <f>Cal_110119!$Q$3</f>
        <v>1.8682000000000001</v>
      </c>
      <c r="Q623" s="17">
        <f>Cal_110119!$R$3</f>
        <v>0.51219999999999999</v>
      </c>
      <c r="R623" s="212">
        <v>101.9</v>
      </c>
      <c r="S623" s="212">
        <v>64.41</v>
      </c>
      <c r="T623" s="213">
        <v>0.64319999999999999</v>
      </c>
      <c r="U623" s="214">
        <f t="shared" si="82"/>
        <v>101.25680000000001</v>
      </c>
      <c r="V623" s="214">
        <f t="shared" si="83"/>
        <v>63.766799999999996</v>
      </c>
      <c r="W623" s="441">
        <f t="shared" si="84"/>
        <v>0.71241098466903408</v>
      </c>
      <c r="X623" s="441">
        <f t="shared" si="85"/>
        <v>0.33962252112875896</v>
      </c>
      <c r="Y623" s="9">
        <f>Cal_110119!$O$3</f>
        <v>20181101</v>
      </c>
      <c r="Z623" s="216" t="s">
        <v>282</v>
      </c>
      <c r="AA623" s="216"/>
      <c r="AB623" s="216" t="s">
        <v>127</v>
      </c>
      <c r="AC623" s="215"/>
      <c r="AD623" s="666"/>
      <c r="AE623" s="689" t="s">
        <v>1250</v>
      </c>
      <c r="AF623" s="675">
        <v>1</v>
      </c>
      <c r="AG623" s="169" t="s">
        <v>1634</v>
      </c>
      <c r="AH623" s="402"/>
      <c r="AI623" s="402"/>
    </row>
    <row r="624" spans="1:35" x14ac:dyDescent="0.2">
      <c r="A624" s="198" t="s">
        <v>141</v>
      </c>
      <c r="B624" s="198">
        <v>20180702</v>
      </c>
      <c r="C624" s="199" t="s">
        <v>59</v>
      </c>
      <c r="D624" s="199">
        <v>2</v>
      </c>
      <c r="E624" s="199" t="s">
        <v>127</v>
      </c>
      <c r="F624" s="199"/>
      <c r="G624" s="199"/>
      <c r="H624" s="200" t="s">
        <v>10</v>
      </c>
      <c r="I624" s="199">
        <v>290</v>
      </c>
      <c r="J624" s="109">
        <v>0</v>
      </c>
      <c r="K624" s="109">
        <v>5</v>
      </c>
      <c r="L624" s="109">
        <v>1</v>
      </c>
      <c r="M624" s="109">
        <v>0</v>
      </c>
      <c r="N624" s="201">
        <v>1</v>
      </c>
      <c r="O624" s="9" t="str">
        <f>Cal_110119!$P$3</f>
        <v>Cal_110119</v>
      </c>
      <c r="P624" s="17">
        <f>Cal_110119!$Q$3</f>
        <v>1.8682000000000001</v>
      </c>
      <c r="Q624" s="17">
        <f>Cal_110119!$R$3</f>
        <v>0.51219999999999999</v>
      </c>
      <c r="R624" s="202">
        <v>90.16</v>
      </c>
      <c r="S624" s="202">
        <v>60.75</v>
      </c>
      <c r="T624" s="203">
        <v>0.64319999999999999</v>
      </c>
      <c r="U624" s="204">
        <f t="shared" si="82"/>
        <v>89.516800000000003</v>
      </c>
      <c r="V624" s="204">
        <f t="shared" si="83"/>
        <v>60.1068</v>
      </c>
      <c r="W624" s="440">
        <f t="shared" si="84"/>
        <v>0.55886922003511019</v>
      </c>
      <c r="X624" s="440">
        <f t="shared" si="85"/>
        <v>0.43278109841095863</v>
      </c>
      <c r="Y624" s="9">
        <f>Cal_110119!$O$3</f>
        <v>20181101</v>
      </c>
      <c r="Z624" s="206" t="s">
        <v>282</v>
      </c>
      <c r="AA624" s="206"/>
      <c r="AB624" s="206" t="s">
        <v>127</v>
      </c>
      <c r="AC624" s="205"/>
      <c r="AD624" s="663"/>
      <c r="AE624" s="689" t="s">
        <v>1250</v>
      </c>
      <c r="AF624" s="674">
        <v>1</v>
      </c>
      <c r="AG624" s="169" t="s">
        <v>1634</v>
      </c>
      <c r="AH624" s="400"/>
      <c r="AI624" s="400"/>
    </row>
    <row r="625" spans="1:35" x14ac:dyDescent="0.2">
      <c r="A625" s="14" t="s">
        <v>141</v>
      </c>
      <c r="B625" s="14">
        <v>20180702</v>
      </c>
      <c r="C625" s="133" t="s">
        <v>59</v>
      </c>
      <c r="D625" s="133">
        <v>2</v>
      </c>
      <c r="E625" s="133" t="s">
        <v>127</v>
      </c>
      <c r="F625" s="133"/>
      <c r="G625" s="133"/>
      <c r="H625" s="137" t="s">
        <v>11</v>
      </c>
      <c r="I625" s="133">
        <v>290</v>
      </c>
      <c r="J625" s="9">
        <v>0</v>
      </c>
      <c r="K625" s="9">
        <v>5</v>
      </c>
      <c r="L625" s="9">
        <v>1</v>
      </c>
      <c r="M625" s="9">
        <v>0</v>
      </c>
      <c r="N625" s="68">
        <v>1</v>
      </c>
      <c r="O625" s="9" t="str">
        <f>Cal_110119!$P$3</f>
        <v>Cal_110119</v>
      </c>
      <c r="P625" s="17">
        <f>Cal_110119!$Q$3</f>
        <v>1.8682000000000001</v>
      </c>
      <c r="Q625" s="17">
        <f>Cal_110119!$R$3</f>
        <v>0.51219999999999999</v>
      </c>
      <c r="R625" s="15">
        <v>87.81</v>
      </c>
      <c r="S625" s="15">
        <v>61.52</v>
      </c>
      <c r="T625" s="35">
        <v>0.64319999999999999</v>
      </c>
      <c r="U625" s="78">
        <f t="shared" si="82"/>
        <v>87.166800000000009</v>
      </c>
      <c r="V625" s="78">
        <f t="shared" si="83"/>
        <v>60.876800000000003</v>
      </c>
      <c r="W625" s="438">
        <f t="shared" si="84"/>
        <v>0.4995808158695359</v>
      </c>
      <c r="X625" s="438">
        <f t="shared" si="85"/>
        <v>0.5047730693144642</v>
      </c>
      <c r="Y625" s="9">
        <f>Cal_110119!$O$3</f>
        <v>20181101</v>
      </c>
      <c r="Z625" s="36" t="s">
        <v>282</v>
      </c>
      <c r="AA625" s="36"/>
      <c r="AB625" s="36" t="s">
        <v>127</v>
      </c>
      <c r="AC625" s="12"/>
      <c r="AD625" s="660"/>
      <c r="AE625" s="689" t="s">
        <v>1250</v>
      </c>
      <c r="AF625" s="671">
        <v>1</v>
      </c>
      <c r="AG625" s="169" t="s">
        <v>1634</v>
      </c>
      <c r="AH625" s="395"/>
      <c r="AI625" s="395"/>
    </row>
    <row r="626" spans="1:35" x14ac:dyDescent="0.2">
      <c r="A626" s="14" t="s">
        <v>141</v>
      </c>
      <c r="B626" s="14">
        <v>20180702</v>
      </c>
      <c r="C626" s="133" t="s">
        <v>59</v>
      </c>
      <c r="D626" s="133">
        <v>2</v>
      </c>
      <c r="E626" s="133" t="s">
        <v>129</v>
      </c>
      <c r="F626" s="133"/>
      <c r="G626" s="133"/>
      <c r="H626" s="137" t="s">
        <v>10</v>
      </c>
      <c r="I626" s="133">
        <v>286</v>
      </c>
      <c r="J626" s="9">
        <v>0</v>
      </c>
      <c r="K626" s="9">
        <v>5</v>
      </c>
      <c r="L626" s="9">
        <v>1</v>
      </c>
      <c r="M626" s="9">
        <v>0</v>
      </c>
      <c r="N626" s="68">
        <v>1</v>
      </c>
      <c r="O626" s="9" t="str">
        <f>Cal_110119!$P$3</f>
        <v>Cal_110119</v>
      </c>
      <c r="P626" s="17">
        <f>Cal_110119!$Q$3</f>
        <v>1.8682000000000001</v>
      </c>
      <c r="Q626" s="17">
        <f>Cal_110119!$R$3</f>
        <v>0.51219999999999999</v>
      </c>
      <c r="R626" s="15">
        <v>313.89999999999998</v>
      </c>
      <c r="S626" s="15">
        <v>199.4</v>
      </c>
      <c r="T626" s="35">
        <v>0.64319999999999999</v>
      </c>
      <c r="U626" s="78">
        <f t="shared" si="82"/>
        <v>313.2568</v>
      </c>
      <c r="V626" s="78">
        <f t="shared" si="83"/>
        <v>198.7568</v>
      </c>
      <c r="W626" s="438">
        <f t="shared" si="84"/>
        <v>2.2062393091244159</v>
      </c>
      <c r="X626" s="438">
        <f t="shared" si="85"/>
        <v>1.1187397086355844</v>
      </c>
      <c r="Y626" s="9">
        <f>Cal_110119!$O$3</f>
        <v>20181101</v>
      </c>
      <c r="Z626" s="36" t="s">
        <v>282</v>
      </c>
      <c r="AA626" s="36"/>
      <c r="AB626" s="36" t="s">
        <v>127</v>
      </c>
      <c r="AC626" s="12"/>
      <c r="AD626" s="660"/>
      <c r="AE626" s="689" t="s">
        <v>1250</v>
      </c>
      <c r="AF626" s="671">
        <v>1</v>
      </c>
      <c r="AG626" s="169" t="s">
        <v>1634</v>
      </c>
      <c r="AH626" s="395"/>
      <c r="AI626" s="395"/>
    </row>
    <row r="627" spans="1:35" x14ac:dyDescent="0.2">
      <c r="A627" s="14" t="s">
        <v>141</v>
      </c>
      <c r="B627" s="14">
        <v>20180702</v>
      </c>
      <c r="C627" s="133" t="s">
        <v>59</v>
      </c>
      <c r="D627" s="133">
        <v>2</v>
      </c>
      <c r="E627" s="133" t="s">
        <v>129</v>
      </c>
      <c r="F627" s="133"/>
      <c r="G627" s="133"/>
      <c r="H627" s="137" t="s">
        <v>11</v>
      </c>
      <c r="I627" s="133">
        <v>287</v>
      </c>
      <c r="J627" s="9">
        <v>0</v>
      </c>
      <c r="K627" s="9">
        <v>5</v>
      </c>
      <c r="L627" s="9">
        <v>1</v>
      </c>
      <c r="M627" s="9">
        <v>0</v>
      </c>
      <c r="N627" s="68">
        <v>1</v>
      </c>
      <c r="O627" s="9" t="str">
        <f>Cal_110119!$P$3</f>
        <v>Cal_110119</v>
      </c>
      <c r="P627" s="17">
        <f>Cal_110119!$Q$3</f>
        <v>1.8682000000000001</v>
      </c>
      <c r="Q627" s="17">
        <f>Cal_110119!$R$3</f>
        <v>0.51219999999999999</v>
      </c>
      <c r="R627" s="15">
        <v>330.5</v>
      </c>
      <c r="S627" s="15">
        <v>208.8</v>
      </c>
      <c r="T627" s="35">
        <v>0.64319999999999999</v>
      </c>
      <c r="U627" s="78">
        <f t="shared" si="82"/>
        <v>329.85680000000002</v>
      </c>
      <c r="V627" s="78">
        <f t="shared" si="83"/>
        <v>208.1568</v>
      </c>
      <c r="W627" s="438">
        <f t="shared" si="84"/>
        <v>2.3368016262570563</v>
      </c>
      <c r="X627" s="438">
        <f t="shared" si="85"/>
        <v>1.1332956732529089</v>
      </c>
      <c r="Y627" s="9">
        <f>Cal_110119!$O$3</f>
        <v>20181101</v>
      </c>
      <c r="Z627" s="36" t="s">
        <v>282</v>
      </c>
      <c r="AA627" s="36"/>
      <c r="AB627" s="36" t="s">
        <v>127</v>
      </c>
      <c r="AC627" s="12"/>
      <c r="AD627" s="660"/>
      <c r="AE627" s="689" t="s">
        <v>1250</v>
      </c>
      <c r="AF627" s="671">
        <v>1</v>
      </c>
      <c r="AG627" s="169" t="s">
        <v>1634</v>
      </c>
      <c r="AH627" s="395"/>
      <c r="AI627" s="395"/>
    </row>
    <row r="628" spans="1:35" s="82" customFormat="1" x14ac:dyDescent="0.2">
      <c r="A628" s="161" t="s">
        <v>141</v>
      </c>
      <c r="B628" s="161">
        <v>20180702</v>
      </c>
      <c r="C628" s="162" t="s">
        <v>59</v>
      </c>
      <c r="D628" s="162">
        <v>2</v>
      </c>
      <c r="E628" s="162" t="s">
        <v>113</v>
      </c>
      <c r="F628" s="162"/>
      <c r="G628" s="162"/>
      <c r="H628" s="192" t="s">
        <v>10</v>
      </c>
      <c r="I628" s="162">
        <v>200</v>
      </c>
      <c r="J628" s="33">
        <v>5</v>
      </c>
      <c r="K628" s="33">
        <v>5</v>
      </c>
      <c r="L628" s="33">
        <v>1</v>
      </c>
      <c r="M628" s="33">
        <v>0</v>
      </c>
      <c r="N628" s="179">
        <v>1</v>
      </c>
      <c r="O628" s="9" t="str">
        <f>Cal_110119!$P$3</f>
        <v>Cal_110119</v>
      </c>
      <c r="P628" s="17">
        <f>Cal_110119!$Q$3</f>
        <v>1.8682000000000001</v>
      </c>
      <c r="Q628" s="17">
        <f>Cal_110119!$R$3</f>
        <v>0.51219999999999999</v>
      </c>
      <c r="R628" s="163">
        <v>48.87</v>
      </c>
      <c r="S628" s="163">
        <v>32.049999999999997</v>
      </c>
      <c r="T628" s="160">
        <f>AVERAGE(0.435, 0.57,0.696, 0.406, 0.29, 0.806)</f>
        <v>0.53383333333333327</v>
      </c>
      <c r="U628" s="164">
        <f t="shared" si="82"/>
        <v>48.336166666666664</v>
      </c>
      <c r="V628" s="164">
        <f t="shared" si="83"/>
        <v>31.516166666666663</v>
      </c>
      <c r="W628" s="438">
        <f t="shared" si="84"/>
        <v>0.46345669525454963</v>
      </c>
      <c r="X628" s="438">
        <f t="shared" si="85"/>
        <v>0.2904825301116169</v>
      </c>
      <c r="Y628" s="9">
        <f>Cal_110119!$O$3</f>
        <v>20181101</v>
      </c>
      <c r="Z628" s="165" t="s">
        <v>286</v>
      </c>
      <c r="AA628" s="165"/>
      <c r="AB628" s="166" t="s">
        <v>127</v>
      </c>
      <c r="AC628" s="160"/>
      <c r="AD628" s="664"/>
      <c r="AE628" s="689" t="s">
        <v>1250</v>
      </c>
      <c r="AF628" s="672">
        <v>1</v>
      </c>
      <c r="AG628" s="169" t="s">
        <v>1634</v>
      </c>
      <c r="AH628" s="397" t="s">
        <v>167</v>
      </c>
      <c r="AI628" s="397"/>
    </row>
    <row r="629" spans="1:35" s="82" customFormat="1" x14ac:dyDescent="0.2">
      <c r="A629" s="161" t="s">
        <v>141</v>
      </c>
      <c r="B629" s="161">
        <v>20180702</v>
      </c>
      <c r="C629" s="162" t="s">
        <v>59</v>
      </c>
      <c r="D629" s="162">
        <v>2</v>
      </c>
      <c r="E629" s="162" t="s">
        <v>113</v>
      </c>
      <c r="F629" s="162"/>
      <c r="G629" s="162"/>
      <c r="H629" s="192" t="s">
        <v>11</v>
      </c>
      <c r="I629" s="162">
        <v>200</v>
      </c>
      <c r="J629" s="33">
        <v>5</v>
      </c>
      <c r="K629" s="33">
        <v>5</v>
      </c>
      <c r="L629" s="33">
        <v>1</v>
      </c>
      <c r="M629" s="33">
        <v>0</v>
      </c>
      <c r="N629" s="179">
        <v>1</v>
      </c>
      <c r="O629" s="9" t="str">
        <f>Cal_110119!$P$3</f>
        <v>Cal_110119</v>
      </c>
      <c r="P629" s="17">
        <f>Cal_110119!$Q$3</f>
        <v>1.8682000000000001</v>
      </c>
      <c r="Q629" s="17">
        <f>Cal_110119!$R$3</f>
        <v>0.51219999999999999</v>
      </c>
      <c r="R629" s="163">
        <v>51.23</v>
      </c>
      <c r="S629" s="163">
        <v>33.82</v>
      </c>
      <c r="T629" s="160">
        <f>AVERAGE(0.435, 0.57,0.696, 0.406, 0.29, 0.806)</f>
        <v>0.53383333333333327</v>
      </c>
      <c r="U629" s="164">
        <f t="shared" si="82"/>
        <v>50.696166666666663</v>
      </c>
      <c r="V629" s="164">
        <f t="shared" si="83"/>
        <v>33.286166666666666</v>
      </c>
      <c r="W629" s="438">
        <f t="shared" si="84"/>
        <v>0.47971349966597543</v>
      </c>
      <c r="X629" s="438">
        <f t="shared" si="85"/>
        <v>0.31656819847019119</v>
      </c>
      <c r="Y629" s="9">
        <f>Cal_110119!$O$3</f>
        <v>20181101</v>
      </c>
      <c r="Z629" s="165" t="s">
        <v>286</v>
      </c>
      <c r="AA629" s="165"/>
      <c r="AB629" s="166" t="s">
        <v>127</v>
      </c>
      <c r="AC629" s="160"/>
      <c r="AD629" s="664"/>
      <c r="AE629" s="689" t="s">
        <v>1250</v>
      </c>
      <c r="AF629" s="672">
        <v>1</v>
      </c>
      <c r="AG629" s="169" t="s">
        <v>1634</v>
      </c>
      <c r="AH629" s="397" t="s">
        <v>168</v>
      </c>
      <c r="AI629" s="397"/>
    </row>
    <row r="630" spans="1:35" s="372" customFormat="1" x14ac:dyDescent="0.2">
      <c r="A630" s="770" t="s">
        <v>141</v>
      </c>
      <c r="B630" s="770">
        <v>20180702</v>
      </c>
      <c r="C630" s="771" t="s">
        <v>59</v>
      </c>
      <c r="D630" s="771">
        <v>2</v>
      </c>
      <c r="E630" s="771" t="s">
        <v>113</v>
      </c>
      <c r="F630" s="162"/>
      <c r="G630" s="162"/>
      <c r="H630" s="772" t="s">
        <v>10</v>
      </c>
      <c r="I630" s="771">
        <v>200</v>
      </c>
      <c r="J630" s="773">
        <v>20</v>
      </c>
      <c r="K630" s="773">
        <v>5</v>
      </c>
      <c r="L630" s="773">
        <v>1</v>
      </c>
      <c r="M630" s="773">
        <v>0</v>
      </c>
      <c r="N630" s="774">
        <v>1</v>
      </c>
      <c r="O630" s="773" t="str">
        <f>Cal_110119!$P$3</f>
        <v>Cal_110119</v>
      </c>
      <c r="P630" s="775">
        <f>Cal_110119!$Q$3</f>
        <v>1.8682000000000001</v>
      </c>
      <c r="Q630" s="775">
        <f>Cal_110119!$R$3</f>
        <v>0.51219999999999999</v>
      </c>
      <c r="R630" s="776">
        <v>10.08</v>
      </c>
      <c r="S630" s="776">
        <v>6.923</v>
      </c>
      <c r="T630" s="781">
        <f>AVERAGE(0.435, 0.57,0.696, 0.406, 0.29, 0.806)</f>
        <v>0.53383333333333327</v>
      </c>
      <c r="U630" s="778">
        <f t="shared" si="82"/>
        <v>9.5461666666666662</v>
      </c>
      <c r="V630" s="778">
        <f t="shared" si="83"/>
        <v>6.3891666666666671</v>
      </c>
      <c r="W630" s="779">
        <f t="shared" si="84"/>
        <v>8.6987680554019772E-2</v>
      </c>
      <c r="X630" s="779">
        <f t="shared" si="85"/>
        <v>6.5855887585146919E-2</v>
      </c>
      <c r="Y630" s="773">
        <f>Cal_110119!$O$3</f>
        <v>20181101</v>
      </c>
      <c r="Z630" s="780" t="s">
        <v>286</v>
      </c>
      <c r="AA630" s="780"/>
      <c r="AB630" s="166" t="s">
        <v>127</v>
      </c>
      <c r="AC630" s="160"/>
      <c r="AD630" s="664"/>
      <c r="AE630" s="692" t="s">
        <v>1250</v>
      </c>
      <c r="AF630" s="682">
        <v>1</v>
      </c>
      <c r="AG630" s="782" t="s">
        <v>1634</v>
      </c>
      <c r="AH630" s="783" t="s">
        <v>172</v>
      </c>
      <c r="AI630" s="784" t="s">
        <v>1168</v>
      </c>
    </row>
    <row r="631" spans="1:35" s="372" customFormat="1" x14ac:dyDescent="0.2">
      <c r="A631" s="770" t="s">
        <v>141</v>
      </c>
      <c r="B631" s="770">
        <v>20180702</v>
      </c>
      <c r="C631" s="771" t="s">
        <v>59</v>
      </c>
      <c r="D631" s="771">
        <v>2</v>
      </c>
      <c r="E631" s="771" t="s">
        <v>113</v>
      </c>
      <c r="F631" s="162"/>
      <c r="G631" s="162"/>
      <c r="H631" s="772" t="s">
        <v>11</v>
      </c>
      <c r="I631" s="771">
        <v>200</v>
      </c>
      <c r="J631" s="773">
        <v>20</v>
      </c>
      <c r="K631" s="773">
        <v>5</v>
      </c>
      <c r="L631" s="773">
        <v>1</v>
      </c>
      <c r="M631" s="773">
        <v>0</v>
      </c>
      <c r="N631" s="774">
        <v>1</v>
      </c>
      <c r="O631" s="773" t="str">
        <f>Cal_110119!$P$3</f>
        <v>Cal_110119</v>
      </c>
      <c r="P631" s="775">
        <f>Cal_110119!$Q$3</f>
        <v>1.8682000000000001</v>
      </c>
      <c r="Q631" s="775">
        <f>Cal_110119!$R$3</f>
        <v>0.51219999999999999</v>
      </c>
      <c r="R631" s="776">
        <v>11.97</v>
      </c>
      <c r="S631" s="776">
        <v>8.5410000000000004</v>
      </c>
      <c r="T631" s="781">
        <f>AVERAGE(0.435, 0.57,0.696, 0.406, 0.29, 0.806)</f>
        <v>0.53383333333333327</v>
      </c>
      <c r="U631" s="778">
        <f t="shared" si="82"/>
        <v>11.436166666666667</v>
      </c>
      <c r="V631" s="778">
        <f t="shared" si="83"/>
        <v>8.0071666666666665</v>
      </c>
      <c r="W631" s="779">
        <f t="shared" si="84"/>
        <v>9.4482342926744997E-2</v>
      </c>
      <c r="X631" s="779">
        <f t="shared" si="85"/>
        <v>9.7067508230421692E-2</v>
      </c>
      <c r="Y631" s="773">
        <f>Cal_110119!$O$3</f>
        <v>20181101</v>
      </c>
      <c r="Z631" s="780" t="s">
        <v>286</v>
      </c>
      <c r="AA631" s="780"/>
      <c r="AB631" s="166" t="s">
        <v>127</v>
      </c>
      <c r="AC631" s="160"/>
      <c r="AD631" s="664"/>
      <c r="AE631" s="692" t="s">
        <v>1250</v>
      </c>
      <c r="AF631" s="682">
        <v>1</v>
      </c>
      <c r="AG631" s="782" t="s">
        <v>1634</v>
      </c>
      <c r="AH631" s="783" t="s">
        <v>173</v>
      </c>
      <c r="AI631" s="784" t="s">
        <v>1168</v>
      </c>
    </row>
    <row r="632" spans="1:35" x14ac:dyDescent="0.2">
      <c r="A632" s="14" t="s">
        <v>141</v>
      </c>
      <c r="B632" s="14">
        <v>20180702</v>
      </c>
      <c r="C632" s="133" t="s">
        <v>59</v>
      </c>
      <c r="D632" s="133">
        <v>2</v>
      </c>
      <c r="E632" s="133" t="s">
        <v>113</v>
      </c>
      <c r="F632" s="133"/>
      <c r="G632" s="133"/>
      <c r="H632" s="137" t="s">
        <v>10</v>
      </c>
      <c r="I632" s="133">
        <v>285</v>
      </c>
      <c r="J632" s="9">
        <v>0</v>
      </c>
      <c r="K632" s="9">
        <v>5</v>
      </c>
      <c r="L632" s="9">
        <v>1</v>
      </c>
      <c r="M632" s="9">
        <v>0</v>
      </c>
      <c r="N632" s="68">
        <v>1</v>
      </c>
      <c r="O632" s="9" t="str">
        <f>Cal_110119!$P$3</f>
        <v>Cal_110119</v>
      </c>
      <c r="P632" s="17">
        <f>Cal_110119!$Q$3</f>
        <v>1.8682000000000001</v>
      </c>
      <c r="Q632" s="17">
        <f>Cal_110119!$R$3</f>
        <v>0.51219999999999999</v>
      </c>
      <c r="R632" s="15">
        <v>288.89999999999998</v>
      </c>
      <c r="S632" s="15">
        <v>181.9</v>
      </c>
      <c r="T632" s="35">
        <v>0.64319999999999999</v>
      </c>
      <c r="U632" s="78">
        <f t="shared" si="82"/>
        <v>288.2568</v>
      </c>
      <c r="V632" s="78">
        <f t="shared" si="83"/>
        <v>181.2568</v>
      </c>
      <c r="W632" s="438">
        <f t="shared" si="84"/>
        <v>2.0689599429349692</v>
      </c>
      <c r="X632" s="438">
        <f t="shared" si="85"/>
        <v>0.97390302401015338</v>
      </c>
      <c r="Y632" s="9">
        <f>Cal_110119!$O$3</f>
        <v>20181101</v>
      </c>
      <c r="Z632" s="36" t="s">
        <v>282</v>
      </c>
      <c r="AA632" s="36"/>
      <c r="AB632" s="36" t="s">
        <v>127</v>
      </c>
      <c r="AC632" s="12"/>
      <c r="AD632" s="660"/>
      <c r="AE632" s="689" t="s">
        <v>1250</v>
      </c>
      <c r="AF632" s="671">
        <v>1</v>
      </c>
      <c r="AG632" s="169" t="s">
        <v>1634</v>
      </c>
      <c r="AH632" s="395"/>
      <c r="AI632" s="395"/>
    </row>
    <row r="633" spans="1:35" x14ac:dyDescent="0.2">
      <c r="A633" s="14" t="s">
        <v>141</v>
      </c>
      <c r="B633" s="14">
        <v>20180702</v>
      </c>
      <c r="C633" s="133" t="s">
        <v>59</v>
      </c>
      <c r="D633" s="133">
        <v>2</v>
      </c>
      <c r="E633" s="133" t="s">
        <v>113</v>
      </c>
      <c r="F633" s="133"/>
      <c r="G633" s="133"/>
      <c r="H633" s="137" t="s">
        <v>11</v>
      </c>
      <c r="I633" s="133">
        <v>285</v>
      </c>
      <c r="J633" s="9">
        <v>0</v>
      </c>
      <c r="K633" s="9">
        <v>5</v>
      </c>
      <c r="L633" s="9">
        <v>1</v>
      </c>
      <c r="M633" s="9">
        <v>0</v>
      </c>
      <c r="N633" s="68">
        <v>1</v>
      </c>
      <c r="O633" s="9" t="str">
        <f>Cal_110119!$P$3</f>
        <v>Cal_110119</v>
      </c>
      <c r="P633" s="17">
        <f>Cal_110119!$Q$3</f>
        <v>1.8682000000000001</v>
      </c>
      <c r="Q633" s="17">
        <f>Cal_110119!$R$3</f>
        <v>0.51219999999999999</v>
      </c>
      <c r="R633" s="15">
        <v>310.3</v>
      </c>
      <c r="S633" s="15">
        <v>197.5</v>
      </c>
      <c r="T633" s="35">
        <f>AVERAGE(0.737,0.604,0.505, 0.681,0.549,0.783)</f>
        <v>0.64316666666666666</v>
      </c>
      <c r="U633" s="78">
        <f t="shared" si="82"/>
        <v>309.65683333333334</v>
      </c>
      <c r="V633" s="78">
        <f t="shared" si="83"/>
        <v>196.85683333333333</v>
      </c>
      <c r="W633" s="438">
        <f t="shared" si="84"/>
        <v>2.1811091734865844</v>
      </c>
      <c r="X633" s="438">
        <f t="shared" si="85"/>
        <v>1.1236405955708426</v>
      </c>
      <c r="Y633" s="9">
        <f>Cal_110119!$O$3</f>
        <v>20181101</v>
      </c>
      <c r="Z633" s="36" t="s">
        <v>281</v>
      </c>
      <c r="AA633" s="36"/>
      <c r="AB633" s="36" t="s">
        <v>127</v>
      </c>
      <c r="AC633" s="12"/>
      <c r="AD633" s="660"/>
      <c r="AE633" s="689" t="s">
        <v>1250</v>
      </c>
      <c r="AF633" s="671">
        <v>1</v>
      </c>
      <c r="AG633" s="169" t="s">
        <v>1634</v>
      </c>
      <c r="AH633" s="395"/>
      <c r="AI633" s="395"/>
    </row>
    <row r="634" spans="1:35" x14ac:dyDescent="0.2">
      <c r="A634" s="14" t="s">
        <v>141</v>
      </c>
      <c r="B634" s="14">
        <v>20180702</v>
      </c>
      <c r="C634" s="133" t="s">
        <v>59</v>
      </c>
      <c r="D634" s="133">
        <v>2</v>
      </c>
      <c r="E634" s="133" t="s">
        <v>113</v>
      </c>
      <c r="F634" s="133"/>
      <c r="G634" s="133"/>
      <c r="H634" s="30" t="s">
        <v>10</v>
      </c>
      <c r="I634" s="133">
        <v>285</v>
      </c>
      <c r="J634" s="9">
        <v>10</v>
      </c>
      <c r="K634" s="9">
        <v>5</v>
      </c>
      <c r="L634" s="9">
        <v>1</v>
      </c>
      <c r="M634" s="9">
        <v>0</v>
      </c>
      <c r="N634" s="68">
        <v>1</v>
      </c>
      <c r="O634" s="9" t="str">
        <f>Cal_110119!$P$3</f>
        <v>Cal_110119</v>
      </c>
      <c r="P634" s="17">
        <f>Cal_110119!$Q$3</f>
        <v>1.8682000000000001</v>
      </c>
      <c r="Q634" s="17">
        <f>Cal_110119!$R$3</f>
        <v>0.51219999999999999</v>
      </c>
      <c r="R634" s="15">
        <v>270.2</v>
      </c>
      <c r="S634" s="15">
        <v>170.1</v>
      </c>
      <c r="T634" s="35">
        <v>0.64319999999999999</v>
      </c>
      <c r="U634" s="78">
        <f t="shared" si="82"/>
        <v>269.55680000000001</v>
      </c>
      <c r="V634" s="78">
        <f t="shared" si="83"/>
        <v>169.45679999999999</v>
      </c>
      <c r="W634" s="438">
        <f t="shared" si="84"/>
        <v>1.9355410307270136</v>
      </c>
      <c r="X634" s="438">
        <f t="shared" si="85"/>
        <v>0.90922849635846015</v>
      </c>
      <c r="Y634" s="9">
        <f>Cal_110119!$O$3</f>
        <v>20181101</v>
      </c>
      <c r="Z634" s="36" t="s">
        <v>282</v>
      </c>
      <c r="AA634" s="36"/>
      <c r="AB634" s="36" t="s">
        <v>127</v>
      </c>
      <c r="AC634" s="12"/>
      <c r="AD634" s="660"/>
      <c r="AE634" s="689" t="s">
        <v>1250</v>
      </c>
      <c r="AF634" s="671">
        <v>1</v>
      </c>
      <c r="AG634" s="169" t="s">
        <v>1634</v>
      </c>
      <c r="AH634" s="426" t="s">
        <v>283</v>
      </c>
      <c r="AI634" s="395"/>
    </row>
    <row r="635" spans="1:35" x14ac:dyDescent="0.2">
      <c r="A635" s="14" t="s">
        <v>141</v>
      </c>
      <c r="B635" s="14">
        <v>20180702</v>
      </c>
      <c r="C635" s="133" t="s">
        <v>59</v>
      </c>
      <c r="D635" s="133">
        <v>2</v>
      </c>
      <c r="E635" s="133" t="s">
        <v>113</v>
      </c>
      <c r="F635" s="133"/>
      <c r="G635" s="133"/>
      <c r="H635" s="30" t="s">
        <v>11</v>
      </c>
      <c r="I635" s="133">
        <v>286</v>
      </c>
      <c r="J635" s="9">
        <v>10</v>
      </c>
      <c r="K635" s="9">
        <v>5</v>
      </c>
      <c r="L635" s="9">
        <v>1</v>
      </c>
      <c r="M635" s="9">
        <v>0</v>
      </c>
      <c r="N635" s="68">
        <v>1</v>
      </c>
      <c r="O635" s="9" t="str">
        <f>Cal_110119!$P$3</f>
        <v>Cal_110119</v>
      </c>
      <c r="P635" s="17">
        <f>Cal_110119!$Q$3</f>
        <v>1.8682000000000001</v>
      </c>
      <c r="Q635" s="17">
        <f>Cal_110119!$R$3</f>
        <v>0.51219999999999999</v>
      </c>
      <c r="R635" s="15">
        <v>267.3</v>
      </c>
      <c r="S635" s="15">
        <v>170.6</v>
      </c>
      <c r="T635" s="35">
        <f>AVERAGE(0.737,0.604,0.505, 0.681,0.549,0.783)</f>
        <v>0.64316666666666666</v>
      </c>
      <c r="U635" s="78">
        <f t="shared" si="82"/>
        <v>266.65683333333334</v>
      </c>
      <c r="V635" s="78">
        <f t="shared" si="83"/>
        <v>169.95683333333332</v>
      </c>
      <c r="W635" s="438">
        <f t="shared" si="84"/>
        <v>1.8632606217670833</v>
      </c>
      <c r="X635" s="438">
        <f t="shared" si="85"/>
        <v>0.9799271572586733</v>
      </c>
      <c r="Y635" s="9">
        <f>Cal_110119!$O$3</f>
        <v>20181101</v>
      </c>
      <c r="Z635" s="36" t="s">
        <v>281</v>
      </c>
      <c r="AA635" s="36"/>
      <c r="AB635" s="36" t="s">
        <v>127</v>
      </c>
      <c r="AC635" s="12"/>
      <c r="AD635" s="660"/>
      <c r="AE635" s="689" t="s">
        <v>1250</v>
      </c>
      <c r="AF635" s="671">
        <v>1</v>
      </c>
      <c r="AG635" s="169" t="s">
        <v>1634</v>
      </c>
      <c r="AH635" s="395"/>
      <c r="AI635" s="395"/>
    </row>
    <row r="636" spans="1:35" s="82" customFormat="1" x14ac:dyDescent="0.2">
      <c r="A636" s="161" t="s">
        <v>141</v>
      </c>
      <c r="B636" s="161">
        <v>20180702</v>
      </c>
      <c r="C636" s="162" t="s">
        <v>59</v>
      </c>
      <c r="D636" s="162">
        <v>2</v>
      </c>
      <c r="E636" s="162" t="s">
        <v>106</v>
      </c>
      <c r="F636" s="162"/>
      <c r="G636" s="162"/>
      <c r="H636" s="192" t="s">
        <v>10</v>
      </c>
      <c r="I636" s="162">
        <v>200</v>
      </c>
      <c r="J636" s="33">
        <v>5</v>
      </c>
      <c r="K636" s="33">
        <v>5</v>
      </c>
      <c r="L636" s="33">
        <v>1</v>
      </c>
      <c r="M636" s="33">
        <v>0</v>
      </c>
      <c r="N636" s="179">
        <v>1</v>
      </c>
      <c r="O636" s="9" t="str">
        <f>Cal_110119!$P$3</f>
        <v>Cal_110119</v>
      </c>
      <c r="P636" s="17">
        <f>Cal_110119!$Q$3</f>
        <v>1.8682000000000001</v>
      </c>
      <c r="Q636" s="17">
        <f>Cal_110119!$R$3</f>
        <v>0.51219999999999999</v>
      </c>
      <c r="R636" s="163">
        <v>20.56</v>
      </c>
      <c r="S636" s="163">
        <v>12.86</v>
      </c>
      <c r="T636" s="160">
        <f>AVERAGE(0.435, 0.57,0.696, 0.406, 0.29, 0.806)</f>
        <v>0.53383333333333327</v>
      </c>
      <c r="U636" s="164">
        <f t="shared" si="82"/>
        <v>20.026166666666665</v>
      </c>
      <c r="V636" s="164">
        <f t="shared" si="83"/>
        <v>12.326166666666666</v>
      </c>
      <c r="W636" s="438">
        <f t="shared" si="84"/>
        <v>0.21216507452199948</v>
      </c>
      <c r="X636" s="438">
        <f t="shared" si="85"/>
        <v>8.2705194654167147E-2</v>
      </c>
      <c r="Y636" s="9">
        <f>Cal_110119!$O$3</f>
        <v>20181101</v>
      </c>
      <c r="Z636" s="165" t="s">
        <v>286</v>
      </c>
      <c r="AA636" s="165"/>
      <c r="AB636" s="166" t="s">
        <v>127</v>
      </c>
      <c r="AC636" s="160"/>
      <c r="AD636" s="664"/>
      <c r="AE636" s="689" t="s">
        <v>1250</v>
      </c>
      <c r="AF636" s="672">
        <v>1</v>
      </c>
      <c r="AG636" s="169" t="s">
        <v>1634</v>
      </c>
      <c r="AH636" s="397" t="s">
        <v>164</v>
      </c>
      <c r="AI636" s="397"/>
    </row>
    <row r="637" spans="1:35" s="82" customFormat="1" x14ac:dyDescent="0.2">
      <c r="A637" s="161" t="s">
        <v>141</v>
      </c>
      <c r="B637" s="161">
        <v>20180702</v>
      </c>
      <c r="C637" s="162" t="s">
        <v>59</v>
      </c>
      <c r="D637" s="162">
        <v>2</v>
      </c>
      <c r="E637" s="162" t="s">
        <v>106</v>
      </c>
      <c r="F637" s="162"/>
      <c r="G637" s="162"/>
      <c r="H637" s="192" t="s">
        <v>11</v>
      </c>
      <c r="I637" s="162">
        <v>200</v>
      </c>
      <c r="J637" s="33">
        <v>5</v>
      </c>
      <c r="K637" s="33">
        <v>5</v>
      </c>
      <c r="L637" s="33">
        <v>1</v>
      </c>
      <c r="M637" s="33">
        <v>0</v>
      </c>
      <c r="N637" s="179">
        <v>1</v>
      </c>
      <c r="O637" s="9" t="str">
        <f>Cal_110119!$P$3</f>
        <v>Cal_110119</v>
      </c>
      <c r="P637" s="17">
        <f>Cal_110119!$Q$3</f>
        <v>1.8682000000000001</v>
      </c>
      <c r="Q637" s="17">
        <f>Cal_110119!$R$3</f>
        <v>0.51219999999999999</v>
      </c>
      <c r="R637" s="163">
        <v>17.18</v>
      </c>
      <c r="S637" s="163">
        <v>10.75</v>
      </c>
      <c r="T637" s="160">
        <f>AVERAGE(0.435, 0.57,0.696, 0.406, 0.29, 0.806)</f>
        <v>0.53383333333333327</v>
      </c>
      <c r="U637" s="164">
        <f t="shared" si="82"/>
        <v>16.646166666666666</v>
      </c>
      <c r="V637" s="164">
        <f t="shared" si="83"/>
        <v>10.216166666666666</v>
      </c>
      <c r="W637" s="438">
        <f t="shared" si="84"/>
        <v>0.17717161417876062</v>
      </c>
      <c r="X637" s="438">
        <f t="shared" si="85"/>
        <v>6.7222599887406032E-2</v>
      </c>
      <c r="Y637" s="9">
        <f>Cal_110119!$O$3</f>
        <v>20181101</v>
      </c>
      <c r="Z637" s="165" t="s">
        <v>286</v>
      </c>
      <c r="AA637" s="165"/>
      <c r="AB637" s="166" t="s">
        <v>127</v>
      </c>
      <c r="AC637" s="160"/>
      <c r="AD637" s="664"/>
      <c r="AE637" s="689" t="s">
        <v>1250</v>
      </c>
      <c r="AF637" s="672">
        <v>1</v>
      </c>
      <c r="AG637" s="169" t="s">
        <v>1634</v>
      </c>
      <c r="AH637" s="397" t="s">
        <v>166</v>
      </c>
      <c r="AI637" s="397"/>
    </row>
    <row r="638" spans="1:35" s="372" customFormat="1" x14ac:dyDescent="0.2">
      <c r="A638" s="770" t="s">
        <v>141</v>
      </c>
      <c r="B638" s="770">
        <v>20180702</v>
      </c>
      <c r="C638" s="771" t="s">
        <v>59</v>
      </c>
      <c r="D638" s="771">
        <v>2</v>
      </c>
      <c r="E638" s="771" t="s">
        <v>106</v>
      </c>
      <c r="F638" s="162"/>
      <c r="G638" s="162"/>
      <c r="H638" s="772" t="s">
        <v>10</v>
      </c>
      <c r="I638" s="771">
        <v>200</v>
      </c>
      <c r="J638" s="773">
        <v>20</v>
      </c>
      <c r="K638" s="773">
        <v>5</v>
      </c>
      <c r="L638" s="773">
        <v>1</v>
      </c>
      <c r="M638" s="773">
        <v>0</v>
      </c>
      <c r="N638" s="774">
        <v>1</v>
      </c>
      <c r="O638" s="773" t="str">
        <f>Cal_110119!$P$3</f>
        <v>Cal_110119</v>
      </c>
      <c r="P638" s="775">
        <f>Cal_110119!$Q$3</f>
        <v>1.8682000000000001</v>
      </c>
      <c r="Q638" s="775">
        <f>Cal_110119!$R$3</f>
        <v>0.51219999999999999</v>
      </c>
      <c r="R638" s="776">
        <v>5.1909999999999998</v>
      </c>
      <c r="S638" s="776">
        <v>3.1739999999999999</v>
      </c>
      <c r="T638" s="781">
        <f>AVERAGE(0.435, 0.57,0.696, 0.406, 0.29, 0.806)</f>
        <v>0.53383333333333327</v>
      </c>
      <c r="U638" s="778">
        <f t="shared" si="82"/>
        <v>4.6571666666666669</v>
      </c>
      <c r="V638" s="778">
        <f t="shared" si="83"/>
        <v>2.6401666666666666</v>
      </c>
      <c r="W638" s="779">
        <f t="shared" si="84"/>
        <v>5.5576227962451055E-2</v>
      </c>
      <c r="X638" s="779">
        <f t="shared" si="85"/>
        <v>7.5826337277156144E-3</v>
      </c>
      <c r="Y638" s="773">
        <f>Cal_110119!$O$3</f>
        <v>20181101</v>
      </c>
      <c r="Z638" s="780" t="s">
        <v>286</v>
      </c>
      <c r="AA638" s="780"/>
      <c r="AB638" s="166" t="s">
        <v>127</v>
      </c>
      <c r="AC638" s="160"/>
      <c r="AD638" s="664"/>
      <c r="AE638" s="692" t="s">
        <v>1250</v>
      </c>
      <c r="AF638" s="682">
        <v>3</v>
      </c>
      <c r="AG638" s="782">
        <v>1</v>
      </c>
      <c r="AH638" s="783" t="s">
        <v>170</v>
      </c>
      <c r="AI638" s="784" t="s">
        <v>1228</v>
      </c>
    </row>
    <row r="639" spans="1:35" s="372" customFormat="1" x14ac:dyDescent="0.2">
      <c r="A639" s="770" t="s">
        <v>141</v>
      </c>
      <c r="B639" s="770">
        <v>20180702</v>
      </c>
      <c r="C639" s="771" t="s">
        <v>59</v>
      </c>
      <c r="D639" s="771">
        <v>2</v>
      </c>
      <c r="E639" s="771" t="s">
        <v>106</v>
      </c>
      <c r="F639" s="162"/>
      <c r="G639" s="162"/>
      <c r="H639" s="772" t="s">
        <v>11</v>
      </c>
      <c r="I639" s="771">
        <v>200</v>
      </c>
      <c r="J639" s="773">
        <v>20</v>
      </c>
      <c r="K639" s="773">
        <v>5</v>
      </c>
      <c r="L639" s="773">
        <v>1</v>
      </c>
      <c r="M639" s="773">
        <v>0</v>
      </c>
      <c r="N639" s="774">
        <v>1</v>
      </c>
      <c r="O639" s="773" t="str">
        <f>Cal_110119!$P$3</f>
        <v>Cal_110119</v>
      </c>
      <c r="P639" s="775">
        <f>Cal_110119!$Q$3</f>
        <v>1.8682000000000001</v>
      </c>
      <c r="Q639" s="775">
        <f>Cal_110119!$R$3</f>
        <v>0.51219999999999999</v>
      </c>
      <c r="R639" s="776">
        <v>4.8959999999999999</v>
      </c>
      <c r="S639" s="776">
        <v>3.1659999999999999</v>
      </c>
      <c r="T639" s="781">
        <f>AVERAGE(0.435, 0.57,0.696, 0.406, 0.29, 0.806)</f>
        <v>0.53383333333333327</v>
      </c>
      <c r="U639" s="778">
        <f t="shared" si="82"/>
        <v>4.362166666666667</v>
      </c>
      <c r="V639" s="778">
        <f t="shared" si="83"/>
        <v>2.6321666666666665</v>
      </c>
      <c r="W639" s="779">
        <f t="shared" si="84"/>
        <v>4.7668257002994707E-2</v>
      </c>
      <c r="X639" s="779">
        <f t="shared" si="85"/>
        <v>1.5299226279171961E-2</v>
      </c>
      <c r="Y639" s="773">
        <f>Cal_110119!$O$3</f>
        <v>20181101</v>
      </c>
      <c r="Z639" s="780" t="s">
        <v>286</v>
      </c>
      <c r="AA639" s="780"/>
      <c r="AB639" s="166" t="s">
        <v>127</v>
      </c>
      <c r="AC639" s="160"/>
      <c r="AD639" s="664"/>
      <c r="AE639" s="692" t="s">
        <v>1250</v>
      </c>
      <c r="AF639" s="682">
        <v>1</v>
      </c>
      <c r="AG639" s="782">
        <v>1</v>
      </c>
      <c r="AH639" s="783" t="s">
        <v>171</v>
      </c>
      <c r="AI639" s="784" t="s">
        <v>1227</v>
      </c>
    </row>
    <row r="640" spans="1:35" x14ac:dyDescent="0.2">
      <c r="A640" s="14" t="s">
        <v>141</v>
      </c>
      <c r="B640" s="14">
        <v>20180702</v>
      </c>
      <c r="C640" s="133" t="s">
        <v>59</v>
      </c>
      <c r="D640" s="133">
        <v>2</v>
      </c>
      <c r="E640" s="133" t="s">
        <v>106</v>
      </c>
      <c r="F640" s="133"/>
      <c r="G640" s="133"/>
      <c r="H640" s="137" t="s">
        <v>10</v>
      </c>
      <c r="I640" s="133">
        <v>290</v>
      </c>
      <c r="J640" s="9">
        <v>0</v>
      </c>
      <c r="K640" s="9">
        <v>5</v>
      </c>
      <c r="L640" s="9">
        <v>1</v>
      </c>
      <c r="M640" s="9">
        <v>0</v>
      </c>
      <c r="N640" s="68">
        <v>1</v>
      </c>
      <c r="O640" s="9" t="str">
        <f>Cal_110119!$P$3</f>
        <v>Cal_110119</v>
      </c>
      <c r="P640" s="17">
        <f>Cal_110119!$Q$3</f>
        <v>1.8682000000000001</v>
      </c>
      <c r="Q640" s="17">
        <f>Cal_110119!$R$3</f>
        <v>0.51219999999999999</v>
      </c>
      <c r="R640" s="15">
        <v>152.5</v>
      </c>
      <c r="S640" s="15">
        <v>94.75</v>
      </c>
      <c r="T640" s="35">
        <f>AVERAGE(0.737,0.604,0.505, 0.681,0.549,0.783)</f>
        <v>0.64316666666666666</v>
      </c>
      <c r="U640" s="78">
        <f t="shared" si="82"/>
        <v>151.85683333333333</v>
      </c>
      <c r="V640" s="78">
        <f t="shared" si="83"/>
        <v>94.106833333333327</v>
      </c>
      <c r="W640" s="438">
        <f t="shared" si="84"/>
        <v>1.0974055578724113</v>
      </c>
      <c r="X640" s="438">
        <f t="shared" si="85"/>
        <v>0.45518202361505961</v>
      </c>
      <c r="Y640" s="9">
        <f>Cal_110119!$O$3</f>
        <v>20181101</v>
      </c>
      <c r="Z640" s="36" t="s">
        <v>281</v>
      </c>
      <c r="AA640" s="36"/>
      <c r="AB640" s="36" t="s">
        <v>127</v>
      </c>
      <c r="AC640" s="12"/>
      <c r="AD640" s="660"/>
      <c r="AE640" s="689" t="s">
        <v>1250</v>
      </c>
      <c r="AF640" s="671">
        <v>1</v>
      </c>
      <c r="AG640" s="169" t="s">
        <v>1634</v>
      </c>
      <c r="AH640" s="395"/>
      <c r="AI640" s="395"/>
    </row>
    <row r="641" spans="1:35" x14ac:dyDescent="0.2">
      <c r="A641" s="14" t="s">
        <v>141</v>
      </c>
      <c r="B641" s="14">
        <v>20180702</v>
      </c>
      <c r="C641" s="133" t="s">
        <v>59</v>
      </c>
      <c r="D641" s="133">
        <v>2</v>
      </c>
      <c r="E641" s="133" t="s">
        <v>106</v>
      </c>
      <c r="F641" s="133"/>
      <c r="G641" s="133"/>
      <c r="H641" s="137" t="s">
        <v>11</v>
      </c>
      <c r="I641" s="133">
        <v>290</v>
      </c>
      <c r="J641" s="9">
        <v>0</v>
      </c>
      <c r="K641" s="9">
        <v>5</v>
      </c>
      <c r="L641" s="9">
        <v>1</v>
      </c>
      <c r="M641" s="9">
        <v>0</v>
      </c>
      <c r="N641" s="68">
        <v>1</v>
      </c>
      <c r="O641" s="9" t="str">
        <f>Cal_110119!$P$3</f>
        <v>Cal_110119</v>
      </c>
      <c r="P641" s="17">
        <f>Cal_110119!$Q$3</f>
        <v>1.8682000000000001</v>
      </c>
      <c r="Q641" s="17">
        <f>Cal_110119!$R$3</f>
        <v>0.51219999999999999</v>
      </c>
      <c r="R641" s="15">
        <v>143.1</v>
      </c>
      <c r="S641" s="15">
        <v>88.11</v>
      </c>
      <c r="T641" s="35">
        <v>0.64319999999999999</v>
      </c>
      <c r="U641" s="78">
        <f t="shared" si="82"/>
        <v>142.45679999999999</v>
      </c>
      <c r="V641" s="78">
        <f t="shared" si="83"/>
        <v>87.466800000000006</v>
      </c>
      <c r="W641" s="438">
        <f t="shared" si="84"/>
        <v>1.044958123418249</v>
      </c>
      <c r="X641" s="438">
        <f t="shared" si="85"/>
        <v>0.39808126768988927</v>
      </c>
      <c r="Y641" s="9">
        <f>Cal_110119!$O$3</f>
        <v>20181101</v>
      </c>
      <c r="Z641" s="36" t="s">
        <v>282</v>
      </c>
      <c r="AA641" s="36"/>
      <c r="AB641" s="36" t="s">
        <v>127</v>
      </c>
      <c r="AC641" s="12"/>
      <c r="AD641" s="660"/>
      <c r="AE641" s="689" t="s">
        <v>1250</v>
      </c>
      <c r="AF641" s="671">
        <v>1</v>
      </c>
      <c r="AG641" s="169" t="s">
        <v>1634</v>
      </c>
      <c r="AH641" s="395"/>
      <c r="AI641" s="395"/>
    </row>
    <row r="642" spans="1:35" x14ac:dyDescent="0.2">
      <c r="A642" s="14" t="s">
        <v>141</v>
      </c>
      <c r="B642" s="14">
        <v>20180702</v>
      </c>
      <c r="C642" s="133" t="s">
        <v>59</v>
      </c>
      <c r="D642" s="133">
        <v>2</v>
      </c>
      <c r="E642" s="133" t="s">
        <v>106</v>
      </c>
      <c r="F642" s="133"/>
      <c r="G642" s="133"/>
      <c r="H642" s="30" t="s">
        <v>10</v>
      </c>
      <c r="I642" s="133">
        <v>290</v>
      </c>
      <c r="J642" s="9">
        <v>10</v>
      </c>
      <c r="K642" s="9">
        <v>5</v>
      </c>
      <c r="L642" s="9">
        <v>1</v>
      </c>
      <c r="M642" s="9">
        <v>0</v>
      </c>
      <c r="N642" s="68">
        <v>1</v>
      </c>
      <c r="O642" s="9" t="str">
        <f>Cal_110119!$P$3</f>
        <v>Cal_110119</v>
      </c>
      <c r="P642" s="17">
        <f>Cal_110119!$Q$3</f>
        <v>1.8682000000000001</v>
      </c>
      <c r="Q642" s="17">
        <f>Cal_110119!$R$3</f>
        <v>0.51219999999999999</v>
      </c>
      <c r="R642" s="15">
        <v>128</v>
      </c>
      <c r="S642" s="15">
        <v>79.510000000000005</v>
      </c>
      <c r="T642" s="35">
        <v>0.64319999999999999</v>
      </c>
      <c r="U642" s="78">
        <f t="shared" si="82"/>
        <v>127.35680000000001</v>
      </c>
      <c r="V642" s="78">
        <f t="shared" si="83"/>
        <v>78.866800000000012</v>
      </c>
      <c r="W642" s="438">
        <f t="shared" si="84"/>
        <v>0.92144061473996897</v>
      </c>
      <c r="X642" s="438">
        <f t="shared" si="85"/>
        <v>0.37971478423023802</v>
      </c>
      <c r="Y642" s="9">
        <f>Cal_110119!$O$3</f>
        <v>20181101</v>
      </c>
      <c r="Z642" s="36" t="s">
        <v>282</v>
      </c>
      <c r="AA642" s="36"/>
      <c r="AB642" s="36" t="s">
        <v>127</v>
      </c>
      <c r="AC642" s="12"/>
      <c r="AD642" s="660"/>
      <c r="AE642" s="689" t="s">
        <v>1250</v>
      </c>
      <c r="AF642" s="671">
        <v>1</v>
      </c>
      <c r="AG642" s="169" t="s">
        <v>1634</v>
      </c>
      <c r="AH642" s="395"/>
      <c r="AI642" s="395"/>
    </row>
    <row r="643" spans="1:35" x14ac:dyDescent="0.2">
      <c r="A643" s="14" t="s">
        <v>141</v>
      </c>
      <c r="B643" s="14">
        <v>20180702</v>
      </c>
      <c r="C643" s="133" t="s">
        <v>59</v>
      </c>
      <c r="D643" s="133">
        <v>2</v>
      </c>
      <c r="E643" s="133" t="s">
        <v>106</v>
      </c>
      <c r="F643" s="133"/>
      <c r="G643" s="133"/>
      <c r="H643" s="30" t="s">
        <v>11</v>
      </c>
      <c r="I643" s="133">
        <v>290</v>
      </c>
      <c r="J643" s="9">
        <v>10</v>
      </c>
      <c r="K643" s="9">
        <v>5</v>
      </c>
      <c r="L643" s="9">
        <v>1</v>
      </c>
      <c r="M643" s="9">
        <v>0</v>
      </c>
      <c r="N643" s="68">
        <v>1</v>
      </c>
      <c r="O643" s="9" t="str">
        <f>Cal_110119!$P$3</f>
        <v>Cal_110119</v>
      </c>
      <c r="P643" s="17">
        <f>Cal_110119!$Q$3</f>
        <v>1.8682000000000001</v>
      </c>
      <c r="Q643" s="17">
        <f>Cal_110119!$R$3</f>
        <v>0.51219999999999999</v>
      </c>
      <c r="R643" s="15">
        <v>121.8</v>
      </c>
      <c r="S643" s="15">
        <v>74.58</v>
      </c>
      <c r="T643" s="35">
        <v>0.64319999999999999</v>
      </c>
      <c r="U643" s="78">
        <f t="shared" si="82"/>
        <v>121.1568</v>
      </c>
      <c r="V643" s="78">
        <f t="shared" si="83"/>
        <v>73.936800000000005</v>
      </c>
      <c r="W643" s="438">
        <f t="shared" si="84"/>
        <v>0.89730719381359747</v>
      </c>
      <c r="X643" s="438">
        <f t="shared" si="85"/>
        <v>0.32251238175660957</v>
      </c>
      <c r="Y643" s="9">
        <f>Cal_110119!$O$3</f>
        <v>20181101</v>
      </c>
      <c r="Z643" s="36" t="s">
        <v>282</v>
      </c>
      <c r="AA643" s="36"/>
      <c r="AB643" s="36" t="s">
        <v>127</v>
      </c>
      <c r="AC643" s="12"/>
      <c r="AD643" s="660"/>
      <c r="AE643" s="689" t="s">
        <v>1250</v>
      </c>
      <c r="AF643" s="671">
        <v>1</v>
      </c>
      <c r="AG643" s="169" t="s">
        <v>1634</v>
      </c>
      <c r="AH643" s="426" t="s">
        <v>604</v>
      </c>
      <c r="AI643" s="395"/>
    </row>
    <row r="644" spans="1:35" s="82" customFormat="1" x14ac:dyDescent="0.2">
      <c r="A644" s="161" t="s">
        <v>141</v>
      </c>
      <c r="B644" s="161">
        <v>20180702</v>
      </c>
      <c r="C644" s="162" t="s">
        <v>59</v>
      </c>
      <c r="D644" s="162">
        <v>2</v>
      </c>
      <c r="E644" s="162" t="s">
        <v>142</v>
      </c>
      <c r="F644" s="162"/>
      <c r="G644" s="162"/>
      <c r="H644" s="192" t="s">
        <v>10</v>
      </c>
      <c r="I644" s="162">
        <v>200</v>
      </c>
      <c r="J644" s="33">
        <v>5</v>
      </c>
      <c r="K644" s="33">
        <v>5</v>
      </c>
      <c r="L644" s="33">
        <v>1</v>
      </c>
      <c r="M644" s="33">
        <v>0</v>
      </c>
      <c r="N644" s="179">
        <v>1</v>
      </c>
      <c r="O644" s="9" t="str">
        <f>Cal_110119!$P$3</f>
        <v>Cal_110119</v>
      </c>
      <c r="P644" s="17">
        <f>Cal_110119!$Q$3</f>
        <v>1.8682000000000001</v>
      </c>
      <c r="Q644" s="17">
        <f>Cal_110119!$R$3</f>
        <v>0.51219999999999999</v>
      </c>
      <c r="R644" s="163">
        <v>7.4448999999999996</v>
      </c>
      <c r="S644" s="163">
        <v>4.4290000000000003</v>
      </c>
      <c r="T644" s="160">
        <f>AVERAGE(0.435, 0.57,0.696, 0.406, 0.29, 0.806)</f>
        <v>0.53383333333333327</v>
      </c>
      <c r="U644" s="164">
        <f t="shared" si="82"/>
        <v>6.9110666666666667</v>
      </c>
      <c r="V644" s="164">
        <f t="shared" si="83"/>
        <v>3.8951666666666669</v>
      </c>
      <c r="W644" s="438">
        <f t="shared" si="84"/>
        <v>8.3099824448168602E-2</v>
      </c>
      <c r="X644" s="438">
        <f t="shared" si="85"/>
        <v>1.008152499699805E-2</v>
      </c>
      <c r="Y644" s="9">
        <f>Cal_110119!$O$3</f>
        <v>20181101</v>
      </c>
      <c r="Z644" s="165" t="s">
        <v>286</v>
      </c>
      <c r="AA644" s="165"/>
      <c r="AB644" s="166" t="s">
        <v>127</v>
      </c>
      <c r="AC644" s="160"/>
      <c r="AD644" s="664"/>
      <c r="AE644" s="689" t="s">
        <v>1250</v>
      </c>
      <c r="AF644" s="672">
        <v>1</v>
      </c>
      <c r="AG644" s="169" t="s">
        <v>1634</v>
      </c>
      <c r="AH644" s="397" t="s">
        <v>162</v>
      </c>
      <c r="AI644" s="397"/>
    </row>
    <row r="645" spans="1:35" s="82" customFormat="1" x14ac:dyDescent="0.2">
      <c r="A645" s="161" t="s">
        <v>141</v>
      </c>
      <c r="B645" s="161">
        <v>20180702</v>
      </c>
      <c r="C645" s="162" t="s">
        <v>59</v>
      </c>
      <c r="D645" s="162">
        <v>2</v>
      </c>
      <c r="E645" s="162" t="s">
        <v>142</v>
      </c>
      <c r="F645" s="162"/>
      <c r="G645" s="162"/>
      <c r="H645" s="192" t="s">
        <v>11</v>
      </c>
      <c r="I645" s="162">
        <v>200</v>
      </c>
      <c r="J645" s="33">
        <v>5</v>
      </c>
      <c r="K645" s="33">
        <v>5</v>
      </c>
      <c r="L645" s="33">
        <v>1</v>
      </c>
      <c r="M645" s="33">
        <v>0</v>
      </c>
      <c r="N645" s="179">
        <v>1</v>
      </c>
      <c r="O645" s="9" t="str">
        <f>Cal_110119!$P$3</f>
        <v>Cal_110119</v>
      </c>
      <c r="P645" s="17">
        <f>Cal_110119!$Q$3</f>
        <v>1.8682000000000001</v>
      </c>
      <c r="Q645" s="17">
        <f>Cal_110119!$R$3</f>
        <v>0.51219999999999999</v>
      </c>
      <c r="R645" s="163">
        <v>6.915</v>
      </c>
      <c r="S645" s="163">
        <v>4.2480000000000002</v>
      </c>
      <c r="T645" s="160">
        <f>AVERAGE(0.435, 0.57,0.696, 0.406, 0.29, 0.806)</f>
        <v>0.53383333333333327</v>
      </c>
      <c r="U645" s="164">
        <f t="shared" si="82"/>
        <v>6.3811666666666671</v>
      </c>
      <c r="V645" s="164">
        <f t="shared" si="83"/>
        <v>3.7141666666666668</v>
      </c>
      <c r="W645" s="438">
        <f t="shared" si="84"/>
        <v>7.3486266720801649E-2</v>
      </c>
      <c r="X645" s="438">
        <f t="shared" si="85"/>
        <v>1.5365146243365022E-2</v>
      </c>
      <c r="Y645" s="9">
        <f>Cal_110119!$O$3</f>
        <v>20181101</v>
      </c>
      <c r="Z645" s="165" t="s">
        <v>286</v>
      </c>
      <c r="AA645" s="165"/>
      <c r="AB645" s="166" t="s">
        <v>127</v>
      </c>
      <c r="AC645" s="160"/>
      <c r="AD645" s="664"/>
      <c r="AE645" s="689" t="s">
        <v>1250</v>
      </c>
      <c r="AF645" s="672">
        <v>1</v>
      </c>
      <c r="AG645" s="169" t="s">
        <v>1634</v>
      </c>
      <c r="AH645" s="397" t="s">
        <v>163</v>
      </c>
      <c r="AI645" s="397"/>
    </row>
    <row r="646" spans="1:35" s="372" customFormat="1" x14ac:dyDescent="0.2">
      <c r="A646" s="770" t="s">
        <v>141</v>
      </c>
      <c r="B646" s="770">
        <v>20180702</v>
      </c>
      <c r="C646" s="771" t="s">
        <v>59</v>
      </c>
      <c r="D646" s="771">
        <v>2</v>
      </c>
      <c r="E646" s="771" t="s">
        <v>142</v>
      </c>
      <c r="F646" s="162"/>
      <c r="G646" s="162"/>
      <c r="H646" s="772" t="s">
        <v>10</v>
      </c>
      <c r="I646" s="771">
        <v>200</v>
      </c>
      <c r="J646" s="773">
        <v>20</v>
      </c>
      <c r="K646" s="773">
        <v>5</v>
      </c>
      <c r="L646" s="773">
        <v>1</v>
      </c>
      <c r="M646" s="773">
        <v>0</v>
      </c>
      <c r="N646" s="774">
        <v>1</v>
      </c>
      <c r="O646" s="773" t="str">
        <f>Cal_110119!$P$3</f>
        <v>Cal_110119</v>
      </c>
      <c r="P646" s="775">
        <f>Cal_110119!$Q$3</f>
        <v>1.8682000000000001</v>
      </c>
      <c r="Q646" s="775">
        <f>Cal_110119!$R$3</f>
        <v>0.51219999999999999</v>
      </c>
      <c r="R646" s="776">
        <v>1.929</v>
      </c>
      <c r="S646" s="776">
        <v>1.5760000000000001</v>
      </c>
      <c r="T646" s="781">
        <f>AVERAGE(0.435, 0.57,0.696, 0.406, 0.29, 0.806)</f>
        <v>0.53383333333333327</v>
      </c>
      <c r="U646" s="778">
        <f t="shared" si="82"/>
        <v>1.3951666666666669</v>
      </c>
      <c r="V646" s="778">
        <f t="shared" si="83"/>
        <v>1.0421666666666667</v>
      </c>
      <c r="W646" s="779">
        <f t="shared" si="84"/>
        <v>9.7265287410734907E-3</v>
      </c>
      <c r="X646" s="779">
        <f t="shared" si="85"/>
        <v>1.5204495951093175E-2</v>
      </c>
      <c r="Y646" s="773">
        <f>Cal_110119!$O$3</f>
        <v>20181101</v>
      </c>
      <c r="Z646" s="780" t="s">
        <v>286</v>
      </c>
      <c r="AA646" s="780"/>
      <c r="AB646" s="166" t="s">
        <v>127</v>
      </c>
      <c r="AC646" s="160"/>
      <c r="AD646" s="664"/>
      <c r="AE646" s="692" t="s">
        <v>1250</v>
      </c>
      <c r="AF646" s="682">
        <v>1</v>
      </c>
      <c r="AG646" s="782" t="s">
        <v>1634</v>
      </c>
      <c r="AH646" s="783" t="s">
        <v>169</v>
      </c>
      <c r="AI646" s="784" t="s">
        <v>1169</v>
      </c>
    </row>
    <row r="647" spans="1:35" s="372" customFormat="1" x14ac:dyDescent="0.2">
      <c r="A647" s="770" t="s">
        <v>141</v>
      </c>
      <c r="B647" s="770">
        <v>20180702</v>
      </c>
      <c r="C647" s="771" t="s">
        <v>59</v>
      </c>
      <c r="D647" s="771">
        <v>2</v>
      </c>
      <c r="E647" s="771" t="s">
        <v>142</v>
      </c>
      <c r="F647" s="162"/>
      <c r="G647" s="162"/>
      <c r="H647" s="772" t="s">
        <v>11</v>
      </c>
      <c r="I647" s="771">
        <v>200</v>
      </c>
      <c r="J647" s="773">
        <v>20</v>
      </c>
      <c r="K647" s="773">
        <v>5</v>
      </c>
      <c r="L647" s="773">
        <v>1</v>
      </c>
      <c r="M647" s="773">
        <v>0</v>
      </c>
      <c r="N647" s="774">
        <v>1</v>
      </c>
      <c r="O647" s="773" t="str">
        <f>Cal_110119!$P$3</f>
        <v>Cal_110119</v>
      </c>
      <c r="P647" s="775">
        <f>Cal_110119!$Q$3</f>
        <v>1.8682000000000001</v>
      </c>
      <c r="Q647" s="775">
        <f>Cal_110119!$R$3</f>
        <v>0.51219999999999999</v>
      </c>
      <c r="R647" s="776">
        <v>1.6080000000000001</v>
      </c>
      <c r="S647" s="776">
        <v>1.357</v>
      </c>
      <c r="T647" s="781">
        <f>AVERAGE(0.435, 0.57,0.696, 0.406, 0.29, 0.806)</f>
        <v>0.53383333333333327</v>
      </c>
      <c r="U647" s="778">
        <f t="shared" si="82"/>
        <v>1.0741666666666667</v>
      </c>
      <c r="V647" s="778">
        <f t="shared" si="83"/>
        <v>0.82316666666666671</v>
      </c>
      <c r="W647" s="779">
        <f t="shared" si="84"/>
        <v>6.9160303513015435E-3</v>
      </c>
      <c r="X647" s="779">
        <f t="shared" si="85"/>
        <v>1.2776010421865127E-2</v>
      </c>
      <c r="Y647" s="773">
        <f>Cal_110119!$O$3</f>
        <v>20181101</v>
      </c>
      <c r="Z647" s="780" t="s">
        <v>286</v>
      </c>
      <c r="AA647" s="780"/>
      <c r="AB647" s="166" t="s">
        <v>127</v>
      </c>
      <c r="AC647" s="160"/>
      <c r="AD647" s="664"/>
      <c r="AE647" s="692" t="s">
        <v>1250</v>
      </c>
      <c r="AF647" s="682">
        <v>1</v>
      </c>
      <c r="AG647" s="782" t="s">
        <v>1634</v>
      </c>
      <c r="AH647" s="783" t="s">
        <v>154</v>
      </c>
      <c r="AI647" s="784" t="s">
        <v>1169</v>
      </c>
    </row>
    <row r="648" spans="1:35" x14ac:dyDescent="0.2">
      <c r="A648" s="14" t="s">
        <v>141</v>
      </c>
      <c r="B648" s="14">
        <v>20180702</v>
      </c>
      <c r="C648" s="133" t="s">
        <v>59</v>
      </c>
      <c r="D648" s="133">
        <v>2</v>
      </c>
      <c r="E648" s="133" t="s">
        <v>142</v>
      </c>
      <c r="F648" s="133"/>
      <c r="G648" s="133"/>
      <c r="H648" s="137" t="s">
        <v>10</v>
      </c>
      <c r="I648" s="133">
        <v>290</v>
      </c>
      <c r="J648" s="9">
        <v>0</v>
      </c>
      <c r="K648" s="9">
        <v>5</v>
      </c>
      <c r="L648" s="9">
        <v>1</v>
      </c>
      <c r="M648" s="9">
        <v>0</v>
      </c>
      <c r="N648" s="68">
        <v>1</v>
      </c>
      <c r="O648" s="9" t="str">
        <f>Cal_110119!$P$3</f>
        <v>Cal_110119</v>
      </c>
      <c r="P648" s="17">
        <f>Cal_110119!$Q$3</f>
        <v>1.8682000000000001</v>
      </c>
      <c r="Q648" s="17">
        <f>Cal_110119!$R$3</f>
        <v>0.51219999999999999</v>
      </c>
      <c r="R648" s="15">
        <v>58.5</v>
      </c>
      <c r="S648" s="15">
        <v>35.6</v>
      </c>
      <c r="T648" s="35">
        <v>0.64319999999999999</v>
      </c>
      <c r="U648" s="78">
        <f t="shared" si="82"/>
        <v>57.8568</v>
      </c>
      <c r="V648" s="78">
        <f t="shared" si="83"/>
        <v>34.956800000000001</v>
      </c>
      <c r="W648" s="438">
        <f t="shared" si="84"/>
        <v>0.43516168442040204</v>
      </c>
      <c r="X648" s="438">
        <f t="shared" si="85"/>
        <v>0.14156044771532209</v>
      </c>
      <c r="Y648" s="9">
        <f>Cal_110119!$O$3</f>
        <v>20181101</v>
      </c>
      <c r="Z648" s="36" t="s">
        <v>282</v>
      </c>
      <c r="AA648" s="36"/>
      <c r="AB648" s="36" t="s">
        <v>127</v>
      </c>
      <c r="AC648" s="12"/>
      <c r="AD648" s="660"/>
      <c r="AE648" s="689" t="s">
        <v>1250</v>
      </c>
      <c r="AF648" s="671">
        <v>1</v>
      </c>
      <c r="AG648" s="169">
        <v>1</v>
      </c>
      <c r="AH648" s="395"/>
      <c r="AI648" s="395"/>
    </row>
    <row r="649" spans="1:35" x14ac:dyDescent="0.2">
      <c r="A649" s="14" t="s">
        <v>141</v>
      </c>
      <c r="B649" s="14">
        <v>20180702</v>
      </c>
      <c r="C649" s="133" t="s">
        <v>59</v>
      </c>
      <c r="D649" s="133">
        <v>2</v>
      </c>
      <c r="E649" s="133" t="s">
        <v>142</v>
      </c>
      <c r="F649" s="133"/>
      <c r="G649" s="133"/>
      <c r="H649" s="137" t="s">
        <v>11</v>
      </c>
      <c r="I649" s="133">
        <v>290</v>
      </c>
      <c r="J649" s="9">
        <v>0</v>
      </c>
      <c r="K649" s="9">
        <v>5</v>
      </c>
      <c r="L649" s="9">
        <v>1</v>
      </c>
      <c r="M649" s="9">
        <v>0</v>
      </c>
      <c r="N649" s="68">
        <v>1</v>
      </c>
      <c r="O649" s="9" t="str">
        <f>Cal_110119!$P$3</f>
        <v>Cal_110119</v>
      </c>
      <c r="P649" s="17">
        <f>Cal_110119!$Q$3</f>
        <v>1.8682000000000001</v>
      </c>
      <c r="Q649" s="17">
        <f>Cal_110119!$R$3</f>
        <v>0.51219999999999999</v>
      </c>
      <c r="R649" s="15">
        <v>75.319999999999993</v>
      </c>
      <c r="S649" s="15">
        <v>36.53</v>
      </c>
      <c r="T649" s="35">
        <v>0.64319999999999999</v>
      </c>
      <c r="U649" s="78">
        <f t="shared" si="82"/>
        <v>74.6768</v>
      </c>
      <c r="V649" s="78">
        <f t="shared" si="83"/>
        <v>35.886800000000001</v>
      </c>
      <c r="W649" s="438">
        <f t="shared" si="84"/>
        <v>0.73711448640468968</v>
      </c>
      <c r="X649" s="438">
        <f t="shared" si="85"/>
        <v>-0.14504908535172428</v>
      </c>
      <c r="Y649" s="9">
        <f>Cal_110119!$O$3</f>
        <v>20181101</v>
      </c>
      <c r="Z649" s="36" t="s">
        <v>282</v>
      </c>
      <c r="AA649" s="36"/>
      <c r="AB649" s="36" t="s">
        <v>127</v>
      </c>
      <c r="AC649" s="12"/>
      <c r="AD649" s="660"/>
      <c r="AE649" s="689" t="s">
        <v>1250</v>
      </c>
      <c r="AF649" s="671">
        <v>4</v>
      </c>
      <c r="AG649" s="169">
        <v>1</v>
      </c>
      <c r="AH649" s="426" t="s">
        <v>737</v>
      </c>
      <c r="AI649" s="395"/>
    </row>
    <row r="650" spans="1:35" x14ac:dyDescent="0.2">
      <c r="A650" s="14" t="s">
        <v>141</v>
      </c>
      <c r="B650" s="14">
        <v>20180702</v>
      </c>
      <c r="C650" s="133" t="s">
        <v>59</v>
      </c>
      <c r="D650" s="133">
        <v>2</v>
      </c>
      <c r="E650" s="133" t="s">
        <v>142</v>
      </c>
      <c r="F650" s="133"/>
      <c r="G650" s="133"/>
      <c r="H650" s="30" t="s">
        <v>10</v>
      </c>
      <c r="I650" s="133">
        <v>290</v>
      </c>
      <c r="J650" s="9">
        <v>10</v>
      </c>
      <c r="K650" s="9">
        <v>5</v>
      </c>
      <c r="L650" s="9">
        <v>1</v>
      </c>
      <c r="M650" s="9">
        <v>0</v>
      </c>
      <c r="N650" s="68">
        <v>1</v>
      </c>
      <c r="O650" s="9" t="str">
        <f>Cal_110119!$P$3</f>
        <v>Cal_110119</v>
      </c>
      <c r="P650" s="17">
        <f>Cal_110119!$Q$3</f>
        <v>1.8682000000000001</v>
      </c>
      <c r="Q650" s="17">
        <f>Cal_110119!$R$3</f>
        <v>0.51219999999999999</v>
      </c>
      <c r="R650" s="15">
        <v>56.23</v>
      </c>
      <c r="S650" s="15">
        <v>34.4</v>
      </c>
      <c r="T650" s="35">
        <v>0.64316666666666666</v>
      </c>
      <c r="U650" s="78">
        <f t="shared" si="82"/>
        <v>55.586833333333331</v>
      </c>
      <c r="V650" s="78">
        <f t="shared" si="83"/>
        <v>33.756833333333333</v>
      </c>
      <c r="W650" s="438">
        <f t="shared" si="84"/>
        <v>0.41482880222259283</v>
      </c>
      <c r="X650" s="438">
        <f t="shared" si="85"/>
        <v>0.1420961135062577</v>
      </c>
      <c r="Y650" s="9">
        <f>Cal_110119!$O$3</f>
        <v>20181101</v>
      </c>
      <c r="Z650" s="36" t="s">
        <v>281</v>
      </c>
      <c r="AA650" s="36"/>
      <c r="AB650" s="36" t="s">
        <v>127</v>
      </c>
      <c r="AC650" s="12"/>
      <c r="AD650" s="660"/>
      <c r="AE650" s="689" t="s">
        <v>1250</v>
      </c>
      <c r="AF650" s="671">
        <v>1</v>
      </c>
      <c r="AG650" s="169" t="s">
        <v>1634</v>
      </c>
      <c r="AH650" s="426" t="s">
        <v>297</v>
      </c>
      <c r="AI650" s="395"/>
    </row>
    <row r="651" spans="1:35" s="115" customFormat="1" ht="13.5" thickBot="1" x14ac:dyDescent="0.25">
      <c r="A651" s="208" t="s">
        <v>141</v>
      </c>
      <c r="B651" s="208">
        <v>20180702</v>
      </c>
      <c r="C651" s="209" t="s">
        <v>59</v>
      </c>
      <c r="D651" s="209">
        <v>2</v>
      </c>
      <c r="E651" s="209" t="s">
        <v>142</v>
      </c>
      <c r="F651" s="209"/>
      <c r="G651" s="209"/>
      <c r="H651" s="210" t="s">
        <v>11</v>
      </c>
      <c r="I651" s="209">
        <v>290</v>
      </c>
      <c r="J651" s="116">
        <v>10</v>
      </c>
      <c r="K651" s="116">
        <v>5</v>
      </c>
      <c r="L651" s="116">
        <v>1</v>
      </c>
      <c r="M651" s="116">
        <v>0</v>
      </c>
      <c r="N651" s="211">
        <v>1</v>
      </c>
      <c r="O651" s="9" t="str">
        <f>Cal_110119!$P$3</f>
        <v>Cal_110119</v>
      </c>
      <c r="P651" s="17">
        <f>Cal_110119!$Q$3</f>
        <v>1.8682000000000001</v>
      </c>
      <c r="Q651" s="17">
        <f>Cal_110119!$R$3</f>
        <v>0.51219999999999999</v>
      </c>
      <c r="R651" s="212">
        <v>57.7</v>
      </c>
      <c r="S651" s="212">
        <v>35.07</v>
      </c>
      <c r="T651" s="213">
        <v>0.67420000000000002</v>
      </c>
      <c r="U651" s="214">
        <f t="shared" ref="U651:U713" si="87">(R651-T651)*(L651+M651)/L651</f>
        <v>57.025800000000004</v>
      </c>
      <c r="V651" s="214">
        <f t="shared" ref="V651:V713" si="88">(S651-T651)*(L651+M651)/L651</f>
        <v>34.395800000000001</v>
      </c>
      <c r="W651" s="441">
        <f t="shared" ref="W651:W713" si="89">(Q651*P651/(P651-1)*(U651-V651)*(K651)/I651)/N651</f>
        <v>0.43003095713684281</v>
      </c>
      <c r="X651" s="441">
        <f t="shared" ref="X651:X713" si="90">(Q651*P651/(P651-1)*(P651*V651-U651)*(K651)/I651)/N651</f>
        <v>0.13743571923267453</v>
      </c>
      <c r="Y651" s="9">
        <f>Cal_110119!$O$3</f>
        <v>20181101</v>
      </c>
      <c r="Z651" s="216" t="s">
        <v>290</v>
      </c>
      <c r="AA651" s="216"/>
      <c r="AB651" s="216" t="s">
        <v>127</v>
      </c>
      <c r="AC651" s="215"/>
      <c r="AD651" s="666"/>
      <c r="AE651" s="689" t="s">
        <v>1250</v>
      </c>
      <c r="AF651" s="675">
        <v>1</v>
      </c>
      <c r="AG651" s="169" t="s">
        <v>1634</v>
      </c>
      <c r="AH651" s="474" t="s">
        <v>297</v>
      </c>
      <c r="AI651" s="402"/>
    </row>
    <row r="652" spans="1:35" x14ac:dyDescent="0.2">
      <c r="A652" s="198" t="s">
        <v>141</v>
      </c>
      <c r="B652" s="198">
        <v>20180702</v>
      </c>
      <c r="C652" s="199" t="s">
        <v>61</v>
      </c>
      <c r="D652" s="199">
        <v>5</v>
      </c>
      <c r="E652" s="199" t="s">
        <v>110</v>
      </c>
      <c r="F652" s="199"/>
      <c r="G652" s="199"/>
      <c r="H652" s="200" t="s">
        <v>10</v>
      </c>
      <c r="I652" s="199">
        <v>290</v>
      </c>
      <c r="J652" s="109">
        <v>0</v>
      </c>
      <c r="K652" s="109">
        <v>5</v>
      </c>
      <c r="L652" s="109">
        <v>1</v>
      </c>
      <c r="M652" s="109">
        <v>0</v>
      </c>
      <c r="N652" s="201">
        <v>1</v>
      </c>
      <c r="O652" s="9" t="str">
        <f>Cal_110119!$P$3</f>
        <v>Cal_110119</v>
      </c>
      <c r="P652" s="17">
        <f>Cal_110119!$Q$3</f>
        <v>1.8682000000000001</v>
      </c>
      <c r="Q652" s="17">
        <f>Cal_110119!$R$3</f>
        <v>0.51219999999999999</v>
      </c>
      <c r="R652" s="202">
        <v>45.29</v>
      </c>
      <c r="S652" s="202">
        <v>31.83</v>
      </c>
      <c r="T652" s="203">
        <v>0.64319999999999999</v>
      </c>
      <c r="U652" s="204">
        <f t="shared" si="87"/>
        <v>44.646799999999999</v>
      </c>
      <c r="V652" s="204">
        <f t="shared" si="88"/>
        <v>31.186799999999998</v>
      </c>
      <c r="W652" s="440">
        <f t="shared" si="89"/>
        <v>0.25577625643225382</v>
      </c>
      <c r="X652" s="440">
        <f t="shared" si="90"/>
        <v>0.25874789310347029</v>
      </c>
      <c r="Y652" s="9">
        <f>Cal_110119!$O$3</f>
        <v>20181101</v>
      </c>
      <c r="Z652" s="206" t="s">
        <v>282</v>
      </c>
      <c r="AA652" s="206"/>
      <c r="AB652" s="206" t="s">
        <v>127</v>
      </c>
      <c r="AC652" s="205"/>
      <c r="AD652" s="663"/>
      <c r="AE652" s="689" t="s">
        <v>1250</v>
      </c>
      <c r="AF652" s="674">
        <v>1</v>
      </c>
      <c r="AG652" s="169" t="s">
        <v>1634</v>
      </c>
      <c r="AH652" s="400"/>
      <c r="AI652" s="400"/>
    </row>
    <row r="653" spans="1:35" x14ac:dyDescent="0.2">
      <c r="A653" s="14" t="s">
        <v>141</v>
      </c>
      <c r="B653" s="14">
        <v>20180702</v>
      </c>
      <c r="C653" s="133" t="s">
        <v>61</v>
      </c>
      <c r="D653" s="133">
        <v>5</v>
      </c>
      <c r="E653" s="133" t="s">
        <v>110</v>
      </c>
      <c r="F653" s="133"/>
      <c r="G653" s="133"/>
      <c r="H653" s="137" t="s">
        <v>11</v>
      </c>
      <c r="I653" s="133">
        <v>290</v>
      </c>
      <c r="J653" s="9">
        <v>0</v>
      </c>
      <c r="K653" s="9">
        <v>5</v>
      </c>
      <c r="L653" s="9">
        <v>1</v>
      </c>
      <c r="M653" s="9">
        <v>0</v>
      </c>
      <c r="N653" s="68">
        <v>1</v>
      </c>
      <c r="O653" s="9" t="str">
        <f>Cal_110119!$P$3</f>
        <v>Cal_110119</v>
      </c>
      <c r="P653" s="17">
        <f>Cal_110119!$Q$3</f>
        <v>1.8682000000000001</v>
      </c>
      <c r="Q653" s="17">
        <f>Cal_110119!$R$3</f>
        <v>0.51219999999999999</v>
      </c>
      <c r="R653" s="15">
        <v>43.4</v>
      </c>
      <c r="S653" s="15">
        <v>30.78</v>
      </c>
      <c r="T653" s="35">
        <f>AVERAGE(0.515, 0.494, 0.522, 0.796, 0.812, 0.649)</f>
        <v>0.63133333333333341</v>
      </c>
      <c r="U653" s="78">
        <f t="shared" si="87"/>
        <v>42.768666666666668</v>
      </c>
      <c r="V653" s="78">
        <f t="shared" si="88"/>
        <v>30.148666666666667</v>
      </c>
      <c r="W653" s="438">
        <f t="shared" si="89"/>
        <v>0.23981399377229143</v>
      </c>
      <c r="X653" s="438">
        <f t="shared" si="90"/>
        <v>0.25758288812334068</v>
      </c>
      <c r="Y653" s="9">
        <f>Cal_110119!$O$3</f>
        <v>20181101</v>
      </c>
      <c r="Z653" s="25" t="s">
        <v>279</v>
      </c>
      <c r="AA653" s="25"/>
      <c r="AB653" s="36" t="s">
        <v>127</v>
      </c>
      <c r="AC653" s="12"/>
      <c r="AD653" s="660"/>
      <c r="AE653" s="689" t="s">
        <v>1250</v>
      </c>
      <c r="AF653" s="671">
        <v>1</v>
      </c>
      <c r="AG653" s="169" t="s">
        <v>1634</v>
      </c>
      <c r="AH653" s="395"/>
      <c r="AI653" s="395"/>
    </row>
    <row r="654" spans="1:35" x14ac:dyDescent="0.2">
      <c r="A654" s="14" t="s">
        <v>141</v>
      </c>
      <c r="B654" s="14">
        <v>20180702</v>
      </c>
      <c r="C654" s="133" t="s">
        <v>61</v>
      </c>
      <c r="D654" s="133">
        <v>5</v>
      </c>
      <c r="E654" s="133" t="s">
        <v>115</v>
      </c>
      <c r="F654" s="133"/>
      <c r="G654" s="133"/>
      <c r="H654" s="137" t="s">
        <v>10</v>
      </c>
      <c r="I654" s="133">
        <v>290</v>
      </c>
      <c r="J654" s="9">
        <v>0</v>
      </c>
      <c r="K654" s="9">
        <v>5</v>
      </c>
      <c r="L654" s="9">
        <v>1</v>
      </c>
      <c r="M654" s="9">
        <v>0</v>
      </c>
      <c r="N654" s="68">
        <v>1</v>
      </c>
      <c r="O654" s="9" t="str">
        <f>Cal_110119!$P$3</f>
        <v>Cal_110119</v>
      </c>
      <c r="P654" s="17">
        <f>Cal_110119!$Q$3</f>
        <v>1.8682000000000001</v>
      </c>
      <c r="Q654" s="17">
        <f>Cal_110119!$R$3</f>
        <v>0.51219999999999999</v>
      </c>
      <c r="R654" s="15">
        <v>164.4</v>
      </c>
      <c r="S654" s="15">
        <v>103.3</v>
      </c>
      <c r="T654" s="35">
        <v>0.64319999999999999</v>
      </c>
      <c r="U654" s="78">
        <f t="shared" si="87"/>
        <v>163.7568</v>
      </c>
      <c r="V654" s="78">
        <f t="shared" si="88"/>
        <v>102.6568</v>
      </c>
      <c r="W654" s="438">
        <f t="shared" si="89"/>
        <v>1.1610645815758325</v>
      </c>
      <c r="X654" s="438">
        <f t="shared" si="90"/>
        <v>0.53258153518058116</v>
      </c>
      <c r="Y654" s="9">
        <f>Cal_110119!$O$3</f>
        <v>20181101</v>
      </c>
      <c r="Z654" s="36" t="s">
        <v>282</v>
      </c>
      <c r="AA654" s="36"/>
      <c r="AB654" s="36" t="s">
        <v>127</v>
      </c>
      <c r="AC654" s="12"/>
      <c r="AD654" s="660"/>
      <c r="AE654" s="689" t="s">
        <v>1250</v>
      </c>
      <c r="AF654" s="671">
        <v>1</v>
      </c>
      <c r="AG654" s="169" t="s">
        <v>1634</v>
      </c>
      <c r="AH654" s="395"/>
      <c r="AI654" s="395"/>
    </row>
    <row r="655" spans="1:35" x14ac:dyDescent="0.2">
      <c r="A655" s="14" t="s">
        <v>141</v>
      </c>
      <c r="B655" s="14">
        <v>20180702</v>
      </c>
      <c r="C655" s="133" t="s">
        <v>61</v>
      </c>
      <c r="D655" s="133">
        <v>5</v>
      </c>
      <c r="E655" s="133" t="s">
        <v>115</v>
      </c>
      <c r="F655" s="133"/>
      <c r="G655" s="133"/>
      <c r="H655" s="137" t="s">
        <v>11</v>
      </c>
      <c r="I655" s="133">
        <v>290</v>
      </c>
      <c r="J655" s="9">
        <v>0</v>
      </c>
      <c r="K655" s="9">
        <v>5</v>
      </c>
      <c r="L655" s="9">
        <v>1</v>
      </c>
      <c r="M655" s="9">
        <v>0</v>
      </c>
      <c r="N655" s="68">
        <v>1</v>
      </c>
      <c r="O655" s="9" t="str">
        <f>Cal_110119!$P$3</f>
        <v>Cal_110119</v>
      </c>
      <c r="P655" s="17">
        <f>Cal_110119!$Q$3</f>
        <v>1.8682000000000001</v>
      </c>
      <c r="Q655" s="17">
        <f>Cal_110119!$R$3</f>
        <v>0.51219999999999999</v>
      </c>
      <c r="R655" s="15">
        <v>176.5</v>
      </c>
      <c r="S655" s="15">
        <v>111.8</v>
      </c>
      <c r="T655" s="35">
        <v>0.64319999999999999</v>
      </c>
      <c r="U655" s="78">
        <f t="shared" si="87"/>
        <v>175.85679999999999</v>
      </c>
      <c r="V655" s="78">
        <f t="shared" si="88"/>
        <v>111.1568</v>
      </c>
      <c r="W655" s="438">
        <f t="shared" si="89"/>
        <v>1.2294742786899566</v>
      </c>
      <c r="X655" s="438">
        <f t="shared" si="90"/>
        <v>0.60440601634231927</v>
      </c>
      <c r="Y655" s="9">
        <f>Cal_110119!$O$3</f>
        <v>20181101</v>
      </c>
      <c r="Z655" s="36" t="s">
        <v>282</v>
      </c>
      <c r="AA655" s="36"/>
      <c r="AB655" s="36" t="s">
        <v>127</v>
      </c>
      <c r="AC655" s="12"/>
      <c r="AD655" s="660"/>
      <c r="AE655" s="689" t="s">
        <v>1250</v>
      </c>
      <c r="AF655" s="671">
        <v>1</v>
      </c>
      <c r="AG655" s="169" t="s">
        <v>1634</v>
      </c>
      <c r="AH655" s="395"/>
      <c r="AI655" s="395"/>
    </row>
    <row r="656" spans="1:35" s="82" customFormat="1" x14ac:dyDescent="0.2">
      <c r="A656" s="161" t="s">
        <v>141</v>
      </c>
      <c r="B656" s="161">
        <v>20180702</v>
      </c>
      <c r="C656" s="162" t="s">
        <v>61</v>
      </c>
      <c r="D656" s="162">
        <v>5</v>
      </c>
      <c r="E656" s="162" t="s">
        <v>146</v>
      </c>
      <c r="F656" s="162"/>
      <c r="G656" s="162"/>
      <c r="H656" s="192" t="s">
        <v>10</v>
      </c>
      <c r="I656" s="162">
        <v>200</v>
      </c>
      <c r="J656" s="33">
        <v>5</v>
      </c>
      <c r="K656" s="33">
        <v>5</v>
      </c>
      <c r="L656" s="33">
        <v>1</v>
      </c>
      <c r="M656" s="33">
        <v>0</v>
      </c>
      <c r="N656" s="179">
        <v>1</v>
      </c>
      <c r="O656" s="9" t="str">
        <f>Cal_110119!$P$3</f>
        <v>Cal_110119</v>
      </c>
      <c r="P656" s="17">
        <f>Cal_110119!$Q$3</f>
        <v>1.8682000000000001</v>
      </c>
      <c r="Q656" s="17">
        <f>Cal_110119!$R$3</f>
        <v>0.51219999999999999</v>
      </c>
      <c r="R656" s="163">
        <v>27.21</v>
      </c>
      <c r="S656" s="163">
        <v>18.059999999999999</v>
      </c>
      <c r="T656" s="160">
        <f>AVERAGE(0.435, 0.57,0.696, 0.406, 0.29, 0.806)</f>
        <v>0.53383333333333327</v>
      </c>
      <c r="U656" s="164">
        <f t="shared" si="87"/>
        <v>26.676166666666667</v>
      </c>
      <c r="V656" s="164">
        <f t="shared" si="88"/>
        <v>17.526166666666665</v>
      </c>
      <c r="W656" s="438">
        <f t="shared" si="89"/>
        <v>0.25211823790601245</v>
      </c>
      <c r="X656" s="438">
        <f t="shared" si="90"/>
        <v>0.16714799647015416</v>
      </c>
      <c r="Y656" s="9">
        <f>Cal_110119!$O$3</f>
        <v>20181101</v>
      </c>
      <c r="Z656" s="165" t="s">
        <v>286</v>
      </c>
      <c r="AA656" s="165"/>
      <c r="AB656" s="166" t="s">
        <v>127</v>
      </c>
      <c r="AC656" s="160"/>
      <c r="AD656" s="664"/>
      <c r="AE656" s="689" t="s">
        <v>1250</v>
      </c>
      <c r="AF656" s="672">
        <v>1</v>
      </c>
      <c r="AG656" s="169" t="s">
        <v>1634</v>
      </c>
      <c r="AH656" s="397" t="s">
        <v>174</v>
      </c>
      <c r="AI656" s="401" t="s">
        <v>1726</v>
      </c>
    </row>
    <row r="657" spans="1:35" s="82" customFormat="1" x14ac:dyDescent="0.2">
      <c r="A657" s="161" t="s">
        <v>141</v>
      </c>
      <c r="B657" s="161">
        <v>20180702</v>
      </c>
      <c r="C657" s="162" t="s">
        <v>61</v>
      </c>
      <c r="D657" s="162">
        <v>5</v>
      </c>
      <c r="E657" s="162" t="s">
        <v>146</v>
      </c>
      <c r="F657" s="162"/>
      <c r="G657" s="162"/>
      <c r="H657" s="192" t="s">
        <v>11</v>
      </c>
      <c r="I657" s="162">
        <v>200</v>
      </c>
      <c r="J657" s="33">
        <v>5</v>
      </c>
      <c r="K657" s="33">
        <v>5</v>
      </c>
      <c r="L657" s="33">
        <v>1</v>
      </c>
      <c r="M657" s="33">
        <v>0</v>
      </c>
      <c r="N657" s="179">
        <v>1</v>
      </c>
      <c r="O657" s="9" t="str">
        <f>Cal_110119!$P$3</f>
        <v>Cal_110119</v>
      </c>
      <c r="P657" s="17">
        <f>Cal_110119!$Q$3</f>
        <v>1.8682000000000001</v>
      </c>
      <c r="Q657" s="17">
        <f>Cal_110119!$R$3</f>
        <v>0.51219999999999999</v>
      </c>
      <c r="R657" s="163">
        <v>44.35</v>
      </c>
      <c r="S657" s="163">
        <v>29.09</v>
      </c>
      <c r="T657" s="160">
        <f>AVERAGE(0.435, 0.57,0.696, 0.406, 0.29, 0.806)</f>
        <v>0.53383333333333327</v>
      </c>
      <c r="U657" s="164">
        <f t="shared" si="87"/>
        <v>43.816166666666668</v>
      </c>
      <c r="V657" s="164">
        <f t="shared" si="88"/>
        <v>28.556166666666666</v>
      </c>
      <c r="W657" s="438">
        <f t="shared" si="89"/>
        <v>0.42047260223450811</v>
      </c>
      <c r="X657" s="438">
        <f t="shared" si="90"/>
        <v>0.26265661217165859</v>
      </c>
      <c r="Y657" s="9">
        <f>Cal_110119!$O$3</f>
        <v>20181101</v>
      </c>
      <c r="Z657" s="165" t="s">
        <v>286</v>
      </c>
      <c r="AA657" s="165"/>
      <c r="AB657" s="166" t="s">
        <v>127</v>
      </c>
      <c r="AC657" s="160"/>
      <c r="AD657" s="664"/>
      <c r="AE657" s="689" t="s">
        <v>1250</v>
      </c>
      <c r="AF657" s="672">
        <v>1</v>
      </c>
      <c r="AG657" s="169" t="s">
        <v>1634</v>
      </c>
      <c r="AH657" s="397" t="s">
        <v>175</v>
      </c>
      <c r="AI657" s="401" t="s">
        <v>1726</v>
      </c>
    </row>
    <row r="658" spans="1:35" s="372" customFormat="1" x14ac:dyDescent="0.2">
      <c r="A658" s="770" t="s">
        <v>141</v>
      </c>
      <c r="B658" s="770">
        <v>20180702</v>
      </c>
      <c r="C658" s="771" t="s">
        <v>61</v>
      </c>
      <c r="D658" s="771">
        <v>5</v>
      </c>
      <c r="E658" s="771" t="s">
        <v>146</v>
      </c>
      <c r="F658" s="162"/>
      <c r="G658" s="162"/>
      <c r="H658" s="785" t="s">
        <v>10</v>
      </c>
      <c r="I658" s="771">
        <v>200</v>
      </c>
      <c r="J658" s="773">
        <v>20</v>
      </c>
      <c r="K658" s="773">
        <v>5</v>
      </c>
      <c r="L658" s="773">
        <v>1</v>
      </c>
      <c r="M658" s="773">
        <v>0</v>
      </c>
      <c r="N658" s="774">
        <v>1</v>
      </c>
      <c r="O658" s="773" t="str">
        <f>Cal_110119!$P$3</f>
        <v>Cal_110119</v>
      </c>
      <c r="P658" s="775">
        <f>Cal_110119!$Q$3</f>
        <v>1.8682000000000001</v>
      </c>
      <c r="Q658" s="775">
        <f>Cal_110119!$R$3</f>
        <v>0.51219999999999999</v>
      </c>
      <c r="R658" s="776">
        <v>14.54</v>
      </c>
      <c r="S658" s="776">
        <v>9.8079999999999998</v>
      </c>
      <c r="T658" s="781">
        <f>AVERAGE(0.435, 0.57,0.696, 0.406, 0.29, 0.806)</f>
        <v>0.53383333333333327</v>
      </c>
      <c r="U658" s="778">
        <f t="shared" si="87"/>
        <v>14.006166666666665</v>
      </c>
      <c r="V658" s="778">
        <f t="shared" si="88"/>
        <v>9.274166666666666</v>
      </c>
      <c r="W658" s="779">
        <f t="shared" si="89"/>
        <v>0.13038508216079239</v>
      </c>
      <c r="X658" s="779">
        <f t="shared" si="90"/>
        <v>9.1474324363374201E-2</v>
      </c>
      <c r="Y658" s="773">
        <f>Cal_110119!$O$3</f>
        <v>20181101</v>
      </c>
      <c r="Z658" s="780" t="s">
        <v>286</v>
      </c>
      <c r="AA658" s="780"/>
      <c r="AB658" s="166" t="s">
        <v>127</v>
      </c>
      <c r="AC658" s="160"/>
      <c r="AD658" s="664"/>
      <c r="AE658" s="692" t="s">
        <v>1250</v>
      </c>
      <c r="AF658" s="682">
        <v>1</v>
      </c>
      <c r="AG658" s="782" t="s">
        <v>1634</v>
      </c>
      <c r="AH658" s="783" t="s">
        <v>180</v>
      </c>
      <c r="AI658" s="784" t="s">
        <v>1170</v>
      </c>
    </row>
    <row r="659" spans="1:35" s="372" customFormat="1" x14ac:dyDescent="0.2">
      <c r="A659" s="770" t="s">
        <v>141</v>
      </c>
      <c r="B659" s="770">
        <v>20180702</v>
      </c>
      <c r="C659" s="771" t="s">
        <v>61</v>
      </c>
      <c r="D659" s="771">
        <v>5</v>
      </c>
      <c r="E659" s="771" t="s">
        <v>146</v>
      </c>
      <c r="F659" s="162"/>
      <c r="G659" s="162"/>
      <c r="H659" s="785" t="s">
        <v>11</v>
      </c>
      <c r="I659" s="771">
        <v>200</v>
      </c>
      <c r="J659" s="773">
        <v>20</v>
      </c>
      <c r="K659" s="773">
        <v>5</v>
      </c>
      <c r="L659" s="773">
        <v>1</v>
      </c>
      <c r="M659" s="773">
        <v>0</v>
      </c>
      <c r="N659" s="774">
        <v>1</v>
      </c>
      <c r="O659" s="773" t="str">
        <f>Cal_110119!$P$3</f>
        <v>Cal_110119</v>
      </c>
      <c r="P659" s="775">
        <f>Cal_110119!$Q$3</f>
        <v>1.8682000000000001</v>
      </c>
      <c r="Q659" s="775">
        <f>Cal_110119!$R$3</f>
        <v>0.51219999999999999</v>
      </c>
      <c r="R659" s="776">
        <v>20.11</v>
      </c>
      <c r="S659" s="776">
        <v>14.05</v>
      </c>
      <c r="T659" s="781">
        <f>AVERAGE(0.435, 0.57,0.696, 0.406, 0.29, 0.806)</f>
        <v>0.53383333333333327</v>
      </c>
      <c r="U659" s="778">
        <f t="shared" si="87"/>
        <v>19.576166666666666</v>
      </c>
      <c r="V659" s="778">
        <f t="shared" si="88"/>
        <v>13.516166666666667</v>
      </c>
      <c r="W659" s="779">
        <f t="shared" si="89"/>
        <v>0.16697666903939179</v>
      </c>
      <c r="X659" s="779">
        <f t="shared" si="90"/>
        <v>0.15636113832677484</v>
      </c>
      <c r="Y659" s="773">
        <f>Cal_110119!$O$3</f>
        <v>20181101</v>
      </c>
      <c r="Z659" s="780" t="s">
        <v>286</v>
      </c>
      <c r="AA659" s="780"/>
      <c r="AB659" s="166" t="s">
        <v>127</v>
      </c>
      <c r="AC659" s="160"/>
      <c r="AD659" s="664"/>
      <c r="AE659" s="692" t="s">
        <v>1250</v>
      </c>
      <c r="AF659" s="682">
        <v>1</v>
      </c>
      <c r="AG659" s="782" t="s">
        <v>1634</v>
      </c>
      <c r="AH659" s="783" t="s">
        <v>181</v>
      </c>
      <c r="AI659" s="784" t="s">
        <v>1170</v>
      </c>
    </row>
    <row r="660" spans="1:35" x14ac:dyDescent="0.2">
      <c r="A660" s="14" t="s">
        <v>141</v>
      </c>
      <c r="B660" s="14">
        <v>20180702</v>
      </c>
      <c r="C660" s="133" t="s">
        <v>61</v>
      </c>
      <c r="D660" s="133">
        <v>5</v>
      </c>
      <c r="E660" s="133" t="s">
        <v>146</v>
      </c>
      <c r="F660" s="133"/>
      <c r="G660" s="133"/>
      <c r="H660" s="137" t="s">
        <v>10</v>
      </c>
      <c r="I660" s="133">
        <v>286</v>
      </c>
      <c r="J660" s="9">
        <v>0</v>
      </c>
      <c r="K660" s="9">
        <v>5</v>
      </c>
      <c r="L660" s="9">
        <v>1</v>
      </c>
      <c r="M660" s="9">
        <v>0</v>
      </c>
      <c r="N660" s="68">
        <v>1</v>
      </c>
      <c r="O660" s="9" t="str">
        <f>Cal_110119!$P$3</f>
        <v>Cal_110119</v>
      </c>
      <c r="P660" s="17">
        <f>Cal_110119!$Q$3</f>
        <v>1.8682000000000001</v>
      </c>
      <c r="Q660" s="17">
        <f>Cal_110119!$R$3</f>
        <v>0.51219999999999999</v>
      </c>
      <c r="R660" s="15">
        <v>296</v>
      </c>
      <c r="S660" s="15">
        <v>192.8</v>
      </c>
      <c r="T660" s="35">
        <v>0.64319999999999999</v>
      </c>
      <c r="U660" s="78">
        <f t="shared" si="87"/>
        <v>295.35680000000002</v>
      </c>
      <c r="V660" s="78">
        <f t="shared" si="88"/>
        <v>192.1568</v>
      </c>
      <c r="W660" s="438">
        <f t="shared" si="89"/>
        <v>1.9885056480492558</v>
      </c>
      <c r="X660" s="438">
        <f t="shared" si="90"/>
        <v>1.2260627497107439</v>
      </c>
      <c r="Y660" s="9">
        <f>Cal_110119!$O$3</f>
        <v>20181101</v>
      </c>
      <c r="Z660" s="36" t="s">
        <v>282</v>
      </c>
      <c r="AA660" s="36"/>
      <c r="AB660" s="36" t="s">
        <v>127</v>
      </c>
      <c r="AC660" s="12"/>
      <c r="AD660" s="660"/>
      <c r="AE660" s="689" t="s">
        <v>1250</v>
      </c>
      <c r="AF660" s="671">
        <v>1</v>
      </c>
      <c r="AG660" s="169" t="s">
        <v>1634</v>
      </c>
      <c r="AH660" s="395"/>
      <c r="AI660" s="395"/>
    </row>
    <row r="661" spans="1:35" x14ac:dyDescent="0.2">
      <c r="A661" s="14" t="s">
        <v>141</v>
      </c>
      <c r="B661" s="14">
        <v>20180702</v>
      </c>
      <c r="C661" s="133" t="s">
        <v>61</v>
      </c>
      <c r="D661" s="133">
        <v>5</v>
      </c>
      <c r="E661" s="133" t="s">
        <v>146</v>
      </c>
      <c r="F661" s="133"/>
      <c r="G661" s="133"/>
      <c r="H661" s="137" t="s">
        <v>11</v>
      </c>
      <c r="I661" s="133">
        <v>285</v>
      </c>
      <c r="J661" s="9">
        <v>0</v>
      </c>
      <c r="K661" s="9">
        <v>5</v>
      </c>
      <c r="L661" s="9">
        <v>1</v>
      </c>
      <c r="M661" s="9">
        <v>0</v>
      </c>
      <c r="N661" s="68">
        <v>1</v>
      </c>
      <c r="O661" s="9" t="str">
        <f>Cal_110119!$P$3</f>
        <v>Cal_110119</v>
      </c>
      <c r="P661" s="17">
        <f>Cal_110119!$Q$3</f>
        <v>1.8682000000000001</v>
      </c>
      <c r="Q661" s="17">
        <f>Cal_110119!$R$3</f>
        <v>0.51219999999999999</v>
      </c>
      <c r="R661" s="15">
        <v>304</v>
      </c>
      <c r="S661" s="15">
        <v>194.6</v>
      </c>
      <c r="T661" s="35">
        <v>0.64319999999999999</v>
      </c>
      <c r="U661" s="78">
        <f t="shared" si="87"/>
        <v>303.35680000000002</v>
      </c>
      <c r="V661" s="78">
        <f t="shared" si="88"/>
        <v>193.95679999999999</v>
      </c>
      <c r="W661" s="438">
        <f t="shared" si="89"/>
        <v>2.1153665210942587</v>
      </c>
      <c r="X661" s="438">
        <f t="shared" si="90"/>
        <v>1.1406987073947235</v>
      </c>
      <c r="Y661" s="9">
        <f>Cal_110119!$O$3</f>
        <v>20181101</v>
      </c>
      <c r="Z661" s="36" t="s">
        <v>281</v>
      </c>
      <c r="AA661" s="36"/>
      <c r="AB661" s="36" t="s">
        <v>127</v>
      </c>
      <c r="AC661" s="12"/>
      <c r="AD661" s="660"/>
      <c r="AE661" s="689" t="s">
        <v>1250</v>
      </c>
      <c r="AF661" s="671">
        <v>1</v>
      </c>
      <c r="AG661" s="169" t="s">
        <v>1634</v>
      </c>
      <c r="AH661" s="395"/>
      <c r="AI661" s="395"/>
    </row>
    <row r="662" spans="1:35" s="82" customFormat="1" x14ac:dyDescent="0.2">
      <c r="A662" s="161" t="s">
        <v>141</v>
      </c>
      <c r="B662" s="161">
        <v>20180702</v>
      </c>
      <c r="C662" s="162" t="s">
        <v>61</v>
      </c>
      <c r="D662" s="162">
        <v>5</v>
      </c>
      <c r="E662" s="162" t="s">
        <v>81</v>
      </c>
      <c r="F662" s="162"/>
      <c r="G662" s="162"/>
      <c r="H662" s="192" t="s">
        <v>10</v>
      </c>
      <c r="I662" s="162">
        <v>200</v>
      </c>
      <c r="J662" s="33">
        <v>5</v>
      </c>
      <c r="K662" s="33">
        <v>5</v>
      </c>
      <c r="L662" s="33">
        <v>1</v>
      </c>
      <c r="M662" s="33">
        <v>0</v>
      </c>
      <c r="N662" s="179">
        <v>1</v>
      </c>
      <c r="O662" s="9" t="str">
        <f>Cal_110119!$P$3</f>
        <v>Cal_110119</v>
      </c>
      <c r="P662" s="17">
        <f>Cal_110119!$Q$3</f>
        <v>1.8682000000000001</v>
      </c>
      <c r="Q662" s="17">
        <f>Cal_110119!$R$3</f>
        <v>0.51219999999999999</v>
      </c>
      <c r="R662" s="163">
        <v>12.68</v>
      </c>
      <c r="S662" s="163">
        <v>8.0250000000000004</v>
      </c>
      <c r="T662" s="160">
        <f>AVERAGE(0.435, 0.57,0.696, 0.406, 0.29, 0.806)</f>
        <v>0.53383333333333327</v>
      </c>
      <c r="U662" s="164">
        <f t="shared" si="87"/>
        <v>12.146166666666666</v>
      </c>
      <c r="V662" s="164">
        <f t="shared" si="88"/>
        <v>7.4911666666666674</v>
      </c>
      <c r="W662" s="438">
        <f t="shared" si="89"/>
        <v>0.12826343141557239</v>
      </c>
      <c r="X662" s="438">
        <f t="shared" si="90"/>
        <v>5.0942512425594284E-2</v>
      </c>
      <c r="Y662" s="9">
        <f>Cal_110119!$O$3</f>
        <v>20181101</v>
      </c>
      <c r="Z662" s="165" t="s">
        <v>286</v>
      </c>
      <c r="AA662" s="165"/>
      <c r="AB662" s="166" t="s">
        <v>127</v>
      </c>
      <c r="AC662" s="160"/>
      <c r="AD662" s="664"/>
      <c r="AE662" s="689" t="s">
        <v>1250</v>
      </c>
      <c r="AF662" s="672">
        <v>1</v>
      </c>
      <c r="AG662" s="169" t="s">
        <v>1634</v>
      </c>
      <c r="AH662" s="397" t="s">
        <v>176</v>
      </c>
      <c r="AI662" s="401" t="s">
        <v>1170</v>
      </c>
    </row>
    <row r="663" spans="1:35" s="82" customFormat="1" x14ac:dyDescent="0.2">
      <c r="A663" s="161" t="s">
        <v>141</v>
      </c>
      <c r="B663" s="161">
        <v>20180702</v>
      </c>
      <c r="C663" s="162" t="s">
        <v>61</v>
      </c>
      <c r="D663" s="162">
        <v>5</v>
      </c>
      <c r="E663" s="162" t="s">
        <v>81</v>
      </c>
      <c r="F663" s="162"/>
      <c r="G663" s="162"/>
      <c r="H663" s="192" t="s">
        <v>11</v>
      </c>
      <c r="I663" s="162">
        <v>200</v>
      </c>
      <c r="J663" s="33">
        <v>5</v>
      </c>
      <c r="K663" s="33">
        <v>5</v>
      </c>
      <c r="L663" s="33">
        <v>1</v>
      </c>
      <c r="M663" s="33">
        <v>0</v>
      </c>
      <c r="N663" s="179">
        <v>1</v>
      </c>
      <c r="O663" s="9" t="str">
        <f>Cal_110119!$P$3</f>
        <v>Cal_110119</v>
      </c>
      <c r="P663" s="17">
        <f>Cal_110119!$Q$3</f>
        <v>1.8682000000000001</v>
      </c>
      <c r="Q663" s="17">
        <f>Cal_110119!$R$3</f>
        <v>0.51219999999999999</v>
      </c>
      <c r="R663" s="163">
        <v>10.18</v>
      </c>
      <c r="S663" s="163">
        <v>6.5460000000000003</v>
      </c>
      <c r="T663" s="160">
        <f>AVERAGE(0.435, 0.57,0.696, 0.406, 0.29, 0.806)</f>
        <v>0.53383333333333327</v>
      </c>
      <c r="U663" s="164">
        <f t="shared" si="87"/>
        <v>9.6461666666666659</v>
      </c>
      <c r="V663" s="164">
        <f t="shared" si="88"/>
        <v>6.0121666666666673</v>
      </c>
      <c r="W663" s="438">
        <f t="shared" si="89"/>
        <v>0.10013089361207089</v>
      </c>
      <c r="X663" s="438">
        <f t="shared" si="90"/>
        <v>4.3693967050095796E-2</v>
      </c>
      <c r="Y663" s="9">
        <f>Cal_110119!$O$3</f>
        <v>20181101</v>
      </c>
      <c r="Z663" s="165" t="s">
        <v>286</v>
      </c>
      <c r="AA663" s="165"/>
      <c r="AB663" s="166" t="s">
        <v>127</v>
      </c>
      <c r="AC663" s="160"/>
      <c r="AD663" s="664"/>
      <c r="AE663" s="689" t="s">
        <v>1250</v>
      </c>
      <c r="AF663" s="672">
        <v>1</v>
      </c>
      <c r="AG663" s="169" t="s">
        <v>1634</v>
      </c>
      <c r="AH663" s="397" t="s">
        <v>177</v>
      </c>
      <c r="AI663" s="401" t="s">
        <v>1171</v>
      </c>
    </row>
    <row r="664" spans="1:35" s="372" customFormat="1" x14ac:dyDescent="0.2">
      <c r="A664" s="770" t="s">
        <v>141</v>
      </c>
      <c r="B664" s="770">
        <v>20180702</v>
      </c>
      <c r="C664" s="771" t="s">
        <v>61</v>
      </c>
      <c r="D664" s="771">
        <v>5</v>
      </c>
      <c r="E664" s="771" t="s">
        <v>81</v>
      </c>
      <c r="F664" s="162"/>
      <c r="G664" s="162"/>
      <c r="H664" s="785" t="s">
        <v>10</v>
      </c>
      <c r="I664" s="771">
        <v>200</v>
      </c>
      <c r="J664" s="773">
        <v>20</v>
      </c>
      <c r="K664" s="773">
        <v>5</v>
      </c>
      <c r="L664" s="773">
        <v>1</v>
      </c>
      <c r="M664" s="773">
        <v>0</v>
      </c>
      <c r="N664" s="774">
        <v>1</v>
      </c>
      <c r="O664" s="773" t="str">
        <f>Cal_110119!$P$3</f>
        <v>Cal_110119</v>
      </c>
      <c r="P664" s="775">
        <f>Cal_110119!$Q$3</f>
        <v>1.8682000000000001</v>
      </c>
      <c r="Q664" s="775">
        <f>Cal_110119!$R$3</f>
        <v>0.51219999999999999</v>
      </c>
      <c r="R664" s="776">
        <v>6.6959999999999997</v>
      </c>
      <c r="S664" s="776">
        <v>4.335</v>
      </c>
      <c r="T664" s="781">
        <f>AVERAGE(0.435, 0.57,0.696, 0.406, 0.29, 0.806)</f>
        <v>0.53383333333333327</v>
      </c>
      <c r="U664" s="778">
        <f t="shared" si="87"/>
        <v>6.1621666666666668</v>
      </c>
      <c r="V664" s="778">
        <f t="shared" si="88"/>
        <v>3.8011666666666666</v>
      </c>
      <c r="W664" s="779">
        <f t="shared" si="89"/>
        <v>6.505477155148584E-2</v>
      </c>
      <c r="X664" s="779">
        <f t="shared" si="90"/>
        <v>2.5877881599680831E-2</v>
      </c>
      <c r="Y664" s="773">
        <f>Cal_110119!$O$3</f>
        <v>20181101</v>
      </c>
      <c r="Z664" s="780" t="s">
        <v>286</v>
      </c>
      <c r="AA664" s="780"/>
      <c r="AB664" s="166" t="s">
        <v>127</v>
      </c>
      <c r="AC664" s="160"/>
      <c r="AD664" s="664"/>
      <c r="AE664" s="692" t="s">
        <v>1250</v>
      </c>
      <c r="AF664" s="682">
        <v>3</v>
      </c>
      <c r="AG664" s="782" t="s">
        <v>1634</v>
      </c>
      <c r="AH664" s="783" t="s">
        <v>182</v>
      </c>
      <c r="AI664" s="784" t="s">
        <v>1172</v>
      </c>
    </row>
    <row r="665" spans="1:35" s="372" customFormat="1" x14ac:dyDescent="0.2">
      <c r="A665" s="770" t="s">
        <v>141</v>
      </c>
      <c r="B665" s="770">
        <v>20180702</v>
      </c>
      <c r="C665" s="771" t="s">
        <v>61</v>
      </c>
      <c r="D665" s="771">
        <v>5</v>
      </c>
      <c r="E665" s="771" t="s">
        <v>81</v>
      </c>
      <c r="F665" s="162"/>
      <c r="G665" s="162"/>
      <c r="H665" s="785" t="s">
        <v>11</v>
      </c>
      <c r="I665" s="771">
        <v>200</v>
      </c>
      <c r="J665" s="773">
        <v>20</v>
      </c>
      <c r="K665" s="773">
        <v>5</v>
      </c>
      <c r="L665" s="773">
        <v>1</v>
      </c>
      <c r="M665" s="773">
        <v>0</v>
      </c>
      <c r="N665" s="774">
        <v>1</v>
      </c>
      <c r="O665" s="773" t="str">
        <f>Cal_110119!$P$3</f>
        <v>Cal_110119</v>
      </c>
      <c r="P665" s="775">
        <f>Cal_110119!$Q$3</f>
        <v>1.8682000000000001</v>
      </c>
      <c r="Q665" s="775">
        <f>Cal_110119!$R$3</f>
        <v>0.51219999999999999</v>
      </c>
      <c r="R665" s="776">
        <v>14.99</v>
      </c>
      <c r="S665" s="776">
        <v>9.4580000000000002</v>
      </c>
      <c r="T665" s="781">
        <f>AVERAGE(0.435, 0.57,0.696, 0.406, 0.29, 0.806)</f>
        <v>0.53383333333333327</v>
      </c>
      <c r="U665" s="778">
        <f t="shared" si="87"/>
        <v>14.456166666666666</v>
      </c>
      <c r="V665" s="778">
        <f t="shared" si="88"/>
        <v>8.9241666666666664</v>
      </c>
      <c r="W665" s="779">
        <f t="shared" si="89"/>
        <v>0.15242820678645472</v>
      </c>
      <c r="X665" s="779">
        <f t="shared" si="90"/>
        <v>6.1058394387711948E-2</v>
      </c>
      <c r="Y665" s="773">
        <f>Cal_110119!$O$3</f>
        <v>20181101</v>
      </c>
      <c r="Z665" s="780" t="s">
        <v>286</v>
      </c>
      <c r="AA665" s="780"/>
      <c r="AB665" s="166" t="s">
        <v>127</v>
      </c>
      <c r="AC665" s="160"/>
      <c r="AD665" s="664"/>
      <c r="AE665" s="692" t="s">
        <v>1250</v>
      </c>
      <c r="AF665" s="682">
        <v>3</v>
      </c>
      <c r="AG665" s="782" t="s">
        <v>1634</v>
      </c>
      <c r="AH665" s="783" t="s">
        <v>183</v>
      </c>
      <c r="AI665" s="784" t="s">
        <v>1173</v>
      </c>
    </row>
    <row r="666" spans="1:35" x14ac:dyDescent="0.2">
      <c r="A666" s="14" t="s">
        <v>141</v>
      </c>
      <c r="B666" s="14">
        <v>20180702</v>
      </c>
      <c r="C666" s="133" t="s">
        <v>61</v>
      </c>
      <c r="D666" s="133">
        <v>5</v>
      </c>
      <c r="E666" s="133" t="s">
        <v>81</v>
      </c>
      <c r="F666" s="133"/>
      <c r="G666" s="133"/>
      <c r="H666" s="137" t="s">
        <v>10</v>
      </c>
      <c r="I666" s="133">
        <v>290</v>
      </c>
      <c r="J666" s="9">
        <v>0</v>
      </c>
      <c r="K666" s="9">
        <v>5</v>
      </c>
      <c r="L666" s="9">
        <v>1</v>
      </c>
      <c r="M666" s="9">
        <v>0</v>
      </c>
      <c r="N666" s="68">
        <v>1</v>
      </c>
      <c r="O666" s="9" t="str">
        <f>Cal_110119!$P$3</f>
        <v>Cal_110119</v>
      </c>
      <c r="P666" s="17">
        <f>Cal_110119!$Q$3</f>
        <v>1.8682000000000001</v>
      </c>
      <c r="Q666" s="17">
        <f>Cal_110119!$R$3</f>
        <v>0.51219999999999999</v>
      </c>
      <c r="R666" s="15">
        <v>82.97</v>
      </c>
      <c r="S666" s="15">
        <v>51.64</v>
      </c>
      <c r="T666" s="35">
        <v>0.64319999999999999</v>
      </c>
      <c r="U666" s="78">
        <f t="shared" si="87"/>
        <v>82.326800000000006</v>
      </c>
      <c r="V666" s="78">
        <f t="shared" si="88"/>
        <v>50.9968</v>
      </c>
      <c r="W666" s="438">
        <f t="shared" si="89"/>
        <v>0.59535439182930994</v>
      </c>
      <c r="X666" s="438">
        <f t="shared" si="90"/>
        <v>0.24599788378227624</v>
      </c>
      <c r="Y666" s="9">
        <f>Cal_110119!$O$3</f>
        <v>20181101</v>
      </c>
      <c r="Z666" s="36" t="s">
        <v>282</v>
      </c>
      <c r="AA666" s="36"/>
      <c r="AB666" s="36" t="s">
        <v>127</v>
      </c>
      <c r="AC666" s="12"/>
      <c r="AD666" s="660"/>
      <c r="AE666" s="689" t="s">
        <v>1250</v>
      </c>
      <c r="AF666" s="671">
        <v>1</v>
      </c>
      <c r="AG666" s="169" t="s">
        <v>1634</v>
      </c>
      <c r="AH666" s="395"/>
      <c r="AI666" s="395"/>
    </row>
    <row r="667" spans="1:35" x14ac:dyDescent="0.2">
      <c r="A667" s="14" t="s">
        <v>141</v>
      </c>
      <c r="B667" s="14">
        <v>20180702</v>
      </c>
      <c r="C667" s="133" t="s">
        <v>61</v>
      </c>
      <c r="D667" s="133">
        <v>5</v>
      </c>
      <c r="E667" s="133" t="s">
        <v>81</v>
      </c>
      <c r="F667" s="133"/>
      <c r="G667" s="133"/>
      <c r="H667" s="137" t="s">
        <v>11</v>
      </c>
      <c r="I667" s="133">
        <v>290</v>
      </c>
      <c r="J667" s="9">
        <v>0</v>
      </c>
      <c r="K667" s="9">
        <v>5</v>
      </c>
      <c r="L667" s="9">
        <v>1</v>
      </c>
      <c r="M667" s="9">
        <v>0</v>
      </c>
      <c r="N667" s="68">
        <v>1</v>
      </c>
      <c r="O667" s="9" t="str">
        <f>Cal_110119!$P$3</f>
        <v>Cal_110119</v>
      </c>
      <c r="P667" s="17">
        <f>Cal_110119!$Q$3</f>
        <v>1.8682000000000001</v>
      </c>
      <c r="Q667" s="17">
        <f>Cal_110119!$R$3</f>
        <v>0.51219999999999999</v>
      </c>
      <c r="R667" s="15">
        <v>80.489999999999995</v>
      </c>
      <c r="S667" s="15">
        <v>51.24</v>
      </c>
      <c r="T667" s="35">
        <v>0.64319999999999999</v>
      </c>
      <c r="U667" s="78">
        <f t="shared" si="87"/>
        <v>79.846800000000002</v>
      </c>
      <c r="V667" s="78">
        <f t="shared" si="88"/>
        <v>50.596800000000002</v>
      </c>
      <c r="W667" s="438">
        <f t="shared" si="89"/>
        <v>0.55582878905226019</v>
      </c>
      <c r="X667" s="438">
        <f t="shared" si="90"/>
        <v>0.27892423111105002</v>
      </c>
      <c r="Y667" s="9">
        <f>Cal_110119!$O$3</f>
        <v>20181101</v>
      </c>
      <c r="Z667" s="36" t="s">
        <v>282</v>
      </c>
      <c r="AA667" s="36"/>
      <c r="AB667" s="36" t="s">
        <v>127</v>
      </c>
      <c r="AC667" s="12"/>
      <c r="AD667" s="660"/>
      <c r="AE667" s="689" t="s">
        <v>1250</v>
      </c>
      <c r="AF667" s="671">
        <v>1</v>
      </c>
      <c r="AG667" s="169" t="s">
        <v>1634</v>
      </c>
      <c r="AH667" s="395"/>
    </row>
    <row r="668" spans="1:35" x14ac:dyDescent="0.2">
      <c r="A668" s="14" t="s">
        <v>141</v>
      </c>
      <c r="B668" s="14">
        <v>20180702</v>
      </c>
      <c r="C668" s="133" t="s">
        <v>61</v>
      </c>
      <c r="D668" s="133">
        <v>5</v>
      </c>
      <c r="E668" s="133" t="s">
        <v>106</v>
      </c>
      <c r="F668" s="133"/>
      <c r="G668" s="133"/>
      <c r="H668" s="137" t="s">
        <v>10</v>
      </c>
      <c r="I668" s="133">
        <v>287</v>
      </c>
      <c r="J668" s="9">
        <v>0</v>
      </c>
      <c r="K668" s="9">
        <v>5</v>
      </c>
      <c r="L668" s="9">
        <v>1</v>
      </c>
      <c r="M668" s="9">
        <v>0</v>
      </c>
      <c r="N668" s="68">
        <v>1</v>
      </c>
      <c r="O668" s="9" t="str">
        <f>Cal_110119!$P$3</f>
        <v>Cal_110119</v>
      </c>
      <c r="P668" s="17">
        <f>Cal_110119!$Q$3</f>
        <v>1.8682000000000001</v>
      </c>
      <c r="Q668" s="17">
        <f>Cal_110119!$R$3</f>
        <v>0.51219999999999999</v>
      </c>
      <c r="R668" s="15">
        <v>55.67</v>
      </c>
      <c r="S668" s="15">
        <v>34.35</v>
      </c>
      <c r="T668" s="35">
        <v>0.64319999999999999</v>
      </c>
      <c r="U668" s="78">
        <f t="shared" si="87"/>
        <v>55.026800000000001</v>
      </c>
      <c r="V668" s="78">
        <f t="shared" si="88"/>
        <v>33.706800000000001</v>
      </c>
      <c r="W668" s="438">
        <f t="shared" si="89"/>
        <v>0.40937231447658529</v>
      </c>
      <c r="X668" s="438">
        <f t="shared" si="90"/>
        <v>0.15254003071282238</v>
      </c>
      <c r="Y668" s="9">
        <f>Cal_110119!$O$3</f>
        <v>20181101</v>
      </c>
      <c r="Z668" s="36" t="s">
        <v>282</v>
      </c>
      <c r="AA668" s="36"/>
      <c r="AB668" s="36" t="s">
        <v>127</v>
      </c>
      <c r="AC668" s="12"/>
      <c r="AD668" s="660"/>
      <c r="AE668" s="689" t="s">
        <v>1250</v>
      </c>
      <c r="AF668" s="671">
        <v>1</v>
      </c>
      <c r="AG668" s="169" t="s">
        <v>1634</v>
      </c>
      <c r="AH668" s="395"/>
      <c r="AI668" s="395"/>
    </row>
    <row r="669" spans="1:35" x14ac:dyDescent="0.2">
      <c r="A669" s="14" t="s">
        <v>141</v>
      </c>
      <c r="B669" s="14">
        <v>20180702</v>
      </c>
      <c r="C669" s="133" t="s">
        <v>61</v>
      </c>
      <c r="D669" s="133">
        <v>5</v>
      </c>
      <c r="E669" s="133" t="s">
        <v>106</v>
      </c>
      <c r="F669" s="133"/>
      <c r="G669" s="133"/>
      <c r="H669" s="137" t="s">
        <v>11</v>
      </c>
      <c r="I669" s="133">
        <v>286</v>
      </c>
      <c r="J669" s="9">
        <v>0</v>
      </c>
      <c r="K669" s="9">
        <v>5</v>
      </c>
      <c r="L669" s="9">
        <v>1</v>
      </c>
      <c r="M669" s="9">
        <v>0</v>
      </c>
      <c r="N669" s="68">
        <v>1</v>
      </c>
      <c r="O669" s="9" t="str">
        <f>Cal_110119!$P$3</f>
        <v>Cal_110119</v>
      </c>
      <c r="P669" s="17">
        <f>Cal_110119!$Q$3</f>
        <v>1.8682000000000001</v>
      </c>
      <c r="Q669" s="17">
        <f>Cal_110119!$R$3</f>
        <v>0.51219999999999999</v>
      </c>
      <c r="R669" s="15">
        <v>50.81</v>
      </c>
      <c r="S669" s="15">
        <v>30.67</v>
      </c>
      <c r="T669" s="35">
        <v>0.64319999999999999</v>
      </c>
      <c r="U669" s="78">
        <f t="shared" si="87"/>
        <v>50.166800000000002</v>
      </c>
      <c r="V669" s="78">
        <f t="shared" si="88"/>
        <v>30.026800000000001</v>
      </c>
      <c r="W669" s="438">
        <f t="shared" si="89"/>
        <v>0.38806689681891476</v>
      </c>
      <c r="X669" s="438">
        <f t="shared" si="90"/>
        <v>0.11424789175926707</v>
      </c>
      <c r="Y669" s="9">
        <f>Cal_110119!$O$3</f>
        <v>20181101</v>
      </c>
      <c r="Z669" s="36" t="s">
        <v>282</v>
      </c>
      <c r="AA669" s="36"/>
      <c r="AB669" s="36" t="s">
        <v>127</v>
      </c>
      <c r="AC669" s="12"/>
      <c r="AD669" s="660"/>
      <c r="AE669" s="689" t="s">
        <v>1250</v>
      </c>
      <c r="AF669" s="671">
        <v>1</v>
      </c>
      <c r="AG669" s="169" t="s">
        <v>1634</v>
      </c>
      <c r="AH669" s="395"/>
      <c r="AI669" s="395"/>
    </row>
    <row r="670" spans="1:35" s="82" customFormat="1" x14ac:dyDescent="0.2">
      <c r="A670" s="161" t="s">
        <v>141</v>
      </c>
      <c r="B670" s="161">
        <v>20180702</v>
      </c>
      <c r="C670" s="162" t="s">
        <v>61</v>
      </c>
      <c r="D670" s="162">
        <v>5</v>
      </c>
      <c r="E670" s="162" t="s">
        <v>142</v>
      </c>
      <c r="F670" s="162"/>
      <c r="G670" s="162"/>
      <c r="H670" s="192" t="s">
        <v>10</v>
      </c>
      <c r="I670" s="162">
        <v>200</v>
      </c>
      <c r="J670" s="33">
        <v>5</v>
      </c>
      <c r="K670" s="33">
        <v>5</v>
      </c>
      <c r="L670" s="33">
        <v>1</v>
      </c>
      <c r="M670" s="33">
        <v>0</v>
      </c>
      <c r="N670" s="179">
        <v>1</v>
      </c>
      <c r="O670" s="9" t="str">
        <f>Cal_110119!$P$3</f>
        <v>Cal_110119</v>
      </c>
      <c r="P670" s="17">
        <f>Cal_110119!$Q$3</f>
        <v>1.8682000000000001</v>
      </c>
      <c r="Q670" s="17">
        <f>Cal_110119!$R$3</f>
        <v>0.51219999999999999</v>
      </c>
      <c r="R670" s="163">
        <v>6.7309999999999999</v>
      </c>
      <c r="S670" s="163">
        <v>4.3879999999999999</v>
      </c>
      <c r="T670" s="160">
        <f>AVERAGE(0.435, 0.57,0.696, 0.406, 0.29, 0.806)</f>
        <v>0.53383333333333327</v>
      </c>
      <c r="U670" s="164">
        <f t="shared" si="87"/>
        <v>6.1971666666666669</v>
      </c>
      <c r="V670" s="164">
        <f t="shared" si="88"/>
        <v>3.8541666666666665</v>
      </c>
      <c r="W670" s="438">
        <f t="shared" si="89"/>
        <v>6.455880124740844E-2</v>
      </c>
      <c r="X670" s="438">
        <f t="shared" si="90"/>
        <v>2.7641733856758232E-2</v>
      </c>
      <c r="Y670" s="9">
        <f>Cal_110119!$O$3</f>
        <v>20181101</v>
      </c>
      <c r="Z670" s="165" t="s">
        <v>286</v>
      </c>
      <c r="AA670" s="165"/>
      <c r="AB670" s="166" t="s">
        <v>127</v>
      </c>
      <c r="AC670" s="160"/>
      <c r="AD670" s="664"/>
      <c r="AE670" s="689" t="s">
        <v>1250</v>
      </c>
      <c r="AF670" s="672">
        <v>1</v>
      </c>
      <c r="AG670" s="169" t="s">
        <v>1634</v>
      </c>
      <c r="AH670" s="397" t="s">
        <v>178</v>
      </c>
      <c r="AI670" s="397" t="s">
        <v>1127</v>
      </c>
    </row>
    <row r="671" spans="1:35" s="82" customFormat="1" x14ac:dyDescent="0.2">
      <c r="A671" s="161" t="s">
        <v>141</v>
      </c>
      <c r="B671" s="161">
        <v>20180702</v>
      </c>
      <c r="C671" s="162" t="s">
        <v>61</v>
      </c>
      <c r="D671" s="162">
        <v>5</v>
      </c>
      <c r="E671" s="162" t="s">
        <v>142</v>
      </c>
      <c r="F671" s="162"/>
      <c r="G671" s="162"/>
      <c r="H671" s="192" t="s">
        <v>11</v>
      </c>
      <c r="I671" s="162">
        <v>200</v>
      </c>
      <c r="J671" s="33">
        <v>5</v>
      </c>
      <c r="K671" s="33">
        <v>5</v>
      </c>
      <c r="L671" s="33">
        <v>1</v>
      </c>
      <c r="M671" s="33">
        <v>0</v>
      </c>
      <c r="N671" s="179">
        <v>1</v>
      </c>
      <c r="O671" s="9" t="str">
        <f>Cal_110119!$P$3</f>
        <v>Cal_110119</v>
      </c>
      <c r="P671" s="17">
        <f>Cal_110119!$Q$3</f>
        <v>1.8682000000000001</v>
      </c>
      <c r="Q671" s="17">
        <f>Cal_110119!$R$3</f>
        <v>0.51219999999999999</v>
      </c>
      <c r="R671" s="163">
        <v>6.774</v>
      </c>
      <c r="S671" s="163">
        <v>4.2389999999999999</v>
      </c>
      <c r="T671" s="160">
        <f>AVERAGE(0.435, 0.57,0.696, 0.406, 0.29, 0.806)</f>
        <v>0.53383333333333327</v>
      </c>
      <c r="U671" s="164">
        <f t="shared" si="87"/>
        <v>6.2401666666666671</v>
      </c>
      <c r="V671" s="164">
        <f t="shared" si="88"/>
        <v>3.7051666666666665</v>
      </c>
      <c r="W671" s="438">
        <f t="shared" si="89"/>
        <v>6.9849151157567388E-2</v>
      </c>
      <c r="X671" s="438">
        <f t="shared" si="90"/>
        <v>1.8786961097599263E-2</v>
      </c>
      <c r="Y671" s="9">
        <f>Cal_110119!$O$3</f>
        <v>20181101</v>
      </c>
      <c r="Z671" s="165" t="s">
        <v>286</v>
      </c>
      <c r="AA671" s="165"/>
      <c r="AB671" s="166" t="s">
        <v>127</v>
      </c>
      <c r="AC671" s="160"/>
      <c r="AD671" s="664"/>
      <c r="AE671" s="689" t="s">
        <v>1250</v>
      </c>
      <c r="AF671" s="672">
        <v>1</v>
      </c>
      <c r="AG671" s="169" t="s">
        <v>1634</v>
      </c>
      <c r="AH671" s="397" t="s">
        <v>179</v>
      </c>
      <c r="AI671" s="397" t="s">
        <v>1127</v>
      </c>
    </row>
    <row r="672" spans="1:35" s="372" customFormat="1" x14ac:dyDescent="0.2">
      <c r="A672" s="770" t="s">
        <v>141</v>
      </c>
      <c r="B672" s="770">
        <v>20180702</v>
      </c>
      <c r="C672" s="771" t="s">
        <v>61</v>
      </c>
      <c r="D672" s="771">
        <v>5</v>
      </c>
      <c r="E672" s="771" t="s">
        <v>142</v>
      </c>
      <c r="F672" s="162"/>
      <c r="G672" s="162"/>
      <c r="H672" s="772" t="s">
        <v>10</v>
      </c>
      <c r="I672" s="771">
        <v>200</v>
      </c>
      <c r="J672" s="773">
        <v>20</v>
      </c>
      <c r="K672" s="773">
        <v>5</v>
      </c>
      <c r="L672" s="773">
        <v>1</v>
      </c>
      <c r="M672" s="773">
        <v>0</v>
      </c>
      <c r="N672" s="774">
        <v>1</v>
      </c>
      <c r="O672" s="773" t="str">
        <f>Cal_110119!$P$3</f>
        <v>Cal_110119</v>
      </c>
      <c r="P672" s="775">
        <f>Cal_110119!$Q$3</f>
        <v>1.8682000000000001</v>
      </c>
      <c r="Q672" s="775">
        <f>Cal_110119!$R$3</f>
        <v>0.51219999999999999</v>
      </c>
      <c r="R672" s="776">
        <v>2.2719999999999998</v>
      </c>
      <c r="S672" s="776">
        <v>1.516</v>
      </c>
      <c r="T672" s="781">
        <f>AVERAGE(0.435, 0.57,0.696, 0.406, 0.29, 0.806)</f>
        <v>0.53383333333333327</v>
      </c>
      <c r="U672" s="778">
        <f t="shared" si="87"/>
        <v>1.7381666666666664</v>
      </c>
      <c r="V672" s="778">
        <f t="shared" si="88"/>
        <v>0.98216666666666674</v>
      </c>
      <c r="W672" s="779">
        <f t="shared" si="89"/>
        <v>2.0830752771250852E-2</v>
      </c>
      <c r="X672" s="779">
        <f t="shared" si="90"/>
        <v>2.6649338609158147E-3</v>
      </c>
      <c r="Y672" s="773">
        <f>Cal_110119!$O$3</f>
        <v>20181101</v>
      </c>
      <c r="Z672" s="780" t="s">
        <v>286</v>
      </c>
      <c r="AA672" s="780"/>
      <c r="AB672" s="166" t="s">
        <v>127</v>
      </c>
      <c r="AC672" s="160"/>
      <c r="AD672" s="664"/>
      <c r="AE672" s="692" t="s">
        <v>1250</v>
      </c>
      <c r="AF672" s="682">
        <v>1</v>
      </c>
      <c r="AG672" s="782" t="s">
        <v>1634</v>
      </c>
      <c r="AH672" s="783" t="s">
        <v>184</v>
      </c>
      <c r="AI672" s="783" t="s">
        <v>1127</v>
      </c>
    </row>
    <row r="673" spans="1:35" s="372" customFormat="1" x14ac:dyDescent="0.2">
      <c r="A673" s="770" t="s">
        <v>141</v>
      </c>
      <c r="B673" s="770">
        <v>20180702</v>
      </c>
      <c r="C673" s="771" t="s">
        <v>61</v>
      </c>
      <c r="D673" s="771">
        <v>5</v>
      </c>
      <c r="E673" s="771" t="s">
        <v>142</v>
      </c>
      <c r="F673" s="162"/>
      <c r="G673" s="162"/>
      <c r="H673" s="772" t="s">
        <v>11</v>
      </c>
      <c r="I673" s="771">
        <v>200</v>
      </c>
      <c r="J673" s="773">
        <v>20</v>
      </c>
      <c r="K673" s="773">
        <v>5</v>
      </c>
      <c r="L673" s="773">
        <v>1</v>
      </c>
      <c r="M673" s="773">
        <v>0</v>
      </c>
      <c r="N673" s="774">
        <v>1</v>
      </c>
      <c r="O673" s="773" t="str">
        <f>Cal_110119!$P$3</f>
        <v>Cal_110119</v>
      </c>
      <c r="P673" s="775">
        <f>Cal_110119!$Q$3</f>
        <v>1.8682000000000001</v>
      </c>
      <c r="Q673" s="775">
        <f>Cal_110119!$R$3</f>
        <v>0.51219999999999999</v>
      </c>
      <c r="R673" s="776">
        <v>2.4470000000000001</v>
      </c>
      <c r="S673" s="776">
        <v>1.694</v>
      </c>
      <c r="T673" s="781">
        <f>AVERAGE(0.435, 0.57,0.696, 0.406, 0.29, 0.806)</f>
        <v>0.53383333333333327</v>
      </c>
      <c r="U673" s="778">
        <f t="shared" si="87"/>
        <v>1.9131666666666667</v>
      </c>
      <c r="V673" s="778">
        <f t="shared" si="88"/>
        <v>1.1601666666666666</v>
      </c>
      <c r="W673" s="779">
        <f t="shared" si="89"/>
        <v>2.0748091053904631E-2</v>
      </c>
      <c r="X673" s="779">
        <f t="shared" si="90"/>
        <v>7.0057651562620352E-3</v>
      </c>
      <c r="Y673" s="773">
        <f>Cal_110119!$O$3</f>
        <v>20181101</v>
      </c>
      <c r="Z673" s="780" t="s">
        <v>286</v>
      </c>
      <c r="AA673" s="780"/>
      <c r="AB673" s="166" t="s">
        <v>127</v>
      </c>
      <c r="AC673" s="160"/>
      <c r="AD673" s="664"/>
      <c r="AE673" s="692" t="s">
        <v>1250</v>
      </c>
      <c r="AF673" s="682">
        <v>1</v>
      </c>
      <c r="AG673" s="782" t="s">
        <v>1634</v>
      </c>
      <c r="AH673" s="783" t="s">
        <v>185</v>
      </c>
      <c r="AI673" s="783" t="s">
        <v>1127</v>
      </c>
    </row>
    <row r="674" spans="1:35" x14ac:dyDescent="0.2">
      <c r="A674" s="14" t="s">
        <v>141</v>
      </c>
      <c r="B674" s="14">
        <v>20180702</v>
      </c>
      <c r="C674" s="133" t="s">
        <v>61</v>
      </c>
      <c r="D674" s="133">
        <v>5</v>
      </c>
      <c r="E674" s="133" t="s">
        <v>142</v>
      </c>
      <c r="F674" s="133"/>
      <c r="G674" s="133"/>
      <c r="H674" s="137" t="s">
        <v>10</v>
      </c>
      <c r="I674" s="133">
        <v>290</v>
      </c>
      <c r="J674" s="9">
        <v>0</v>
      </c>
      <c r="K674" s="9">
        <v>5</v>
      </c>
      <c r="L674" s="9">
        <v>1</v>
      </c>
      <c r="M674" s="9">
        <v>0</v>
      </c>
      <c r="N674" s="68">
        <v>1</v>
      </c>
      <c r="O674" s="9" t="str">
        <f>Cal_110119!$P$3</f>
        <v>Cal_110119</v>
      </c>
      <c r="P674" s="17">
        <f>Cal_110119!$Q$3</f>
        <v>1.8682000000000001</v>
      </c>
      <c r="Q674" s="17">
        <f>Cal_110119!$R$3</f>
        <v>0.51219999999999999</v>
      </c>
      <c r="R674" s="15">
        <v>42.55</v>
      </c>
      <c r="S674" s="15">
        <v>25.9</v>
      </c>
      <c r="T674" s="35">
        <v>0.64319999999999999</v>
      </c>
      <c r="U674" s="78">
        <f t="shared" si="87"/>
        <v>41.906799999999997</v>
      </c>
      <c r="V674" s="78">
        <f t="shared" si="88"/>
        <v>25.256799999999998</v>
      </c>
      <c r="W674" s="438">
        <f t="shared" si="89"/>
        <v>0.31639484915282506</v>
      </c>
      <c r="X674" s="438">
        <f t="shared" si="90"/>
        <v>0.10029533836220941</v>
      </c>
      <c r="Y674" s="9">
        <f>Cal_110119!$O$3</f>
        <v>20181101</v>
      </c>
      <c r="Z674" s="36" t="s">
        <v>281</v>
      </c>
      <c r="AA674" s="36"/>
      <c r="AB674" s="36" t="s">
        <v>127</v>
      </c>
      <c r="AC674" s="12"/>
      <c r="AD674" s="660"/>
      <c r="AE674" s="689" t="s">
        <v>1250</v>
      </c>
      <c r="AF674" s="671">
        <v>1</v>
      </c>
      <c r="AG674" s="169" t="s">
        <v>1634</v>
      </c>
      <c r="AH674" s="395"/>
      <c r="AI674" s="395"/>
    </row>
    <row r="675" spans="1:35" x14ac:dyDescent="0.2">
      <c r="A675" s="14" t="s">
        <v>141</v>
      </c>
      <c r="B675" s="14">
        <v>20180702</v>
      </c>
      <c r="C675" s="133" t="s">
        <v>61</v>
      </c>
      <c r="D675" s="133">
        <v>5</v>
      </c>
      <c r="E675" s="133" t="s">
        <v>142</v>
      </c>
      <c r="F675" s="133"/>
      <c r="G675" s="133"/>
      <c r="H675" s="137" t="s">
        <v>11</v>
      </c>
      <c r="I675" s="133">
        <v>290</v>
      </c>
      <c r="J675" s="9">
        <v>0</v>
      </c>
      <c r="K675" s="9">
        <v>5</v>
      </c>
      <c r="L675" s="9">
        <v>1</v>
      </c>
      <c r="M675" s="9">
        <v>0</v>
      </c>
      <c r="N675" s="68">
        <v>1</v>
      </c>
      <c r="O675" s="9" t="str">
        <f>Cal_110119!$P$3</f>
        <v>Cal_110119</v>
      </c>
      <c r="P675" s="17">
        <f>Cal_110119!$Q$3</f>
        <v>1.8682000000000001</v>
      </c>
      <c r="Q675" s="17">
        <f>Cal_110119!$R$3</f>
        <v>0.51219999999999999</v>
      </c>
      <c r="R675" s="15">
        <v>42.45</v>
      </c>
      <c r="S675" s="15">
        <v>25.94</v>
      </c>
      <c r="T675" s="35">
        <v>0.64319999999999999</v>
      </c>
      <c r="U675" s="78">
        <f t="shared" si="87"/>
        <v>41.806800000000003</v>
      </c>
      <c r="V675" s="78">
        <f t="shared" si="88"/>
        <v>25.296800000000001</v>
      </c>
      <c r="W675" s="438">
        <f t="shared" si="89"/>
        <v>0.31373447204283139</v>
      </c>
      <c r="X675" s="438">
        <f t="shared" si="90"/>
        <v>0.10361564101703076</v>
      </c>
      <c r="Y675" s="9">
        <f>Cal_110119!$O$3</f>
        <v>20181101</v>
      </c>
      <c r="Z675" s="36" t="s">
        <v>281</v>
      </c>
      <c r="AA675" s="36"/>
      <c r="AB675" s="36" t="s">
        <v>127</v>
      </c>
      <c r="AC675" s="12"/>
      <c r="AD675" s="660"/>
      <c r="AE675" s="689" t="s">
        <v>1250</v>
      </c>
      <c r="AF675" s="671">
        <v>1</v>
      </c>
      <c r="AG675" s="169" t="s">
        <v>1634</v>
      </c>
      <c r="AH675" s="395"/>
      <c r="AI675" s="395"/>
    </row>
    <row r="676" spans="1:35" x14ac:dyDescent="0.2">
      <c r="A676" s="14" t="s">
        <v>141</v>
      </c>
      <c r="B676" s="14">
        <v>20180702</v>
      </c>
      <c r="C676" s="133" t="s">
        <v>61</v>
      </c>
      <c r="D676" s="133">
        <v>5</v>
      </c>
      <c r="E676" s="133" t="s">
        <v>142</v>
      </c>
      <c r="F676" s="133"/>
      <c r="G676" s="133"/>
      <c r="H676" s="30" t="s">
        <v>10</v>
      </c>
      <c r="I676" s="133">
        <v>290</v>
      </c>
      <c r="J676" s="9">
        <v>10</v>
      </c>
      <c r="K676" s="9">
        <v>5</v>
      </c>
      <c r="L676" s="9">
        <v>1</v>
      </c>
      <c r="M676" s="9">
        <v>0</v>
      </c>
      <c r="N676" s="68">
        <v>1</v>
      </c>
      <c r="O676" s="9" t="str">
        <f>Cal_110119!$P$3</f>
        <v>Cal_110119</v>
      </c>
      <c r="P676" s="17">
        <f>Cal_110119!$Q$3</f>
        <v>1.8682000000000001</v>
      </c>
      <c r="Q676" s="17">
        <f>Cal_110119!$R$3</f>
        <v>0.51219999999999999</v>
      </c>
      <c r="R676" s="15">
        <v>35.54</v>
      </c>
      <c r="S676" s="15">
        <v>21.93</v>
      </c>
      <c r="T676" s="35">
        <v>0.64319999999999999</v>
      </c>
      <c r="U676" s="78">
        <f t="shared" si="87"/>
        <v>34.896799999999999</v>
      </c>
      <c r="V676" s="78">
        <f t="shared" si="88"/>
        <v>21.286799999999999</v>
      </c>
      <c r="W676" s="438">
        <f t="shared" si="89"/>
        <v>0.25862666047867561</v>
      </c>
      <c r="X676" s="438">
        <f t="shared" si="90"/>
        <v>9.2565916712220947E-2</v>
      </c>
      <c r="Y676" s="9">
        <f>Cal_110119!$O$3</f>
        <v>20181101</v>
      </c>
      <c r="Z676" s="36" t="s">
        <v>282</v>
      </c>
      <c r="AA676" s="36"/>
      <c r="AB676" s="36" t="s">
        <v>127</v>
      </c>
      <c r="AC676" s="12"/>
      <c r="AD676" s="660"/>
      <c r="AE676" s="689" t="s">
        <v>1250</v>
      </c>
      <c r="AF676" s="671">
        <v>1</v>
      </c>
      <c r="AG676" s="169" t="s">
        <v>1634</v>
      </c>
      <c r="AH676" s="395"/>
      <c r="AI676" s="395"/>
    </row>
    <row r="677" spans="1:35" s="115" customFormat="1" ht="13.5" thickBot="1" x14ac:dyDescent="0.25">
      <c r="A677" s="208" t="s">
        <v>141</v>
      </c>
      <c r="B677" s="208">
        <v>20180702</v>
      </c>
      <c r="C677" s="209" t="s">
        <v>61</v>
      </c>
      <c r="D677" s="209">
        <v>5</v>
      </c>
      <c r="E677" s="209" t="s">
        <v>142</v>
      </c>
      <c r="F677" s="209"/>
      <c r="G677" s="209"/>
      <c r="H677" s="210" t="s">
        <v>11</v>
      </c>
      <c r="I677" s="209">
        <v>290</v>
      </c>
      <c r="J677" s="116">
        <v>10</v>
      </c>
      <c r="K677" s="116">
        <v>5</v>
      </c>
      <c r="L677" s="116">
        <v>1</v>
      </c>
      <c r="M677" s="116">
        <v>0</v>
      </c>
      <c r="N677" s="211">
        <v>1</v>
      </c>
      <c r="O677" s="9" t="str">
        <f>Cal_110119!$P$3</f>
        <v>Cal_110119</v>
      </c>
      <c r="P677" s="17">
        <f>Cal_110119!$Q$3</f>
        <v>1.8682000000000001</v>
      </c>
      <c r="Q677" s="17">
        <f>Cal_110119!$R$3</f>
        <v>0.51219999999999999</v>
      </c>
      <c r="R677" s="212">
        <v>34.18</v>
      </c>
      <c r="S677" s="212">
        <v>20.62</v>
      </c>
      <c r="T677" s="213">
        <v>0.64319999999999999</v>
      </c>
      <c r="U677" s="214">
        <f t="shared" si="87"/>
        <v>33.536799999999999</v>
      </c>
      <c r="V677" s="214">
        <f t="shared" si="88"/>
        <v>19.976800000000001</v>
      </c>
      <c r="W677" s="441">
        <f t="shared" si="89"/>
        <v>0.25767652579653494</v>
      </c>
      <c r="X677" s="441">
        <f t="shared" si="90"/>
        <v>7.1903489801258116E-2</v>
      </c>
      <c r="Y677" s="9">
        <f>Cal_110119!$O$3</f>
        <v>20181101</v>
      </c>
      <c r="Z677" s="216" t="s">
        <v>282</v>
      </c>
      <c r="AA677" s="216"/>
      <c r="AB677" s="216" t="s">
        <v>127</v>
      </c>
      <c r="AC677" s="215"/>
      <c r="AD677" s="666"/>
      <c r="AE677" s="689" t="s">
        <v>1250</v>
      </c>
      <c r="AF677" s="675">
        <v>1</v>
      </c>
      <c r="AG677" s="169" t="s">
        <v>1634</v>
      </c>
      <c r="AH677" s="402"/>
      <c r="AI677" s="402"/>
    </row>
    <row r="678" spans="1:35" x14ac:dyDescent="0.2">
      <c r="A678" s="198" t="s">
        <v>141</v>
      </c>
      <c r="B678" s="198">
        <v>20180702</v>
      </c>
      <c r="C678" s="199" t="s">
        <v>64</v>
      </c>
      <c r="D678" s="199">
        <v>8</v>
      </c>
      <c r="E678" s="199">
        <v>2</v>
      </c>
      <c r="F678" s="199"/>
      <c r="G678" s="199"/>
      <c r="H678" s="200" t="s">
        <v>10</v>
      </c>
      <c r="I678" s="199">
        <v>290</v>
      </c>
      <c r="J678" s="109">
        <v>0</v>
      </c>
      <c r="K678" s="109">
        <v>5</v>
      </c>
      <c r="L678" s="109">
        <v>1</v>
      </c>
      <c r="M678" s="109">
        <v>0</v>
      </c>
      <c r="N678" s="201">
        <v>1</v>
      </c>
      <c r="O678" s="9" t="str">
        <f>Cal_110119!$P$3</f>
        <v>Cal_110119</v>
      </c>
      <c r="P678" s="17">
        <f>Cal_110119!$Q$3</f>
        <v>1.8682000000000001</v>
      </c>
      <c r="Q678" s="17">
        <f>Cal_110119!$R$3</f>
        <v>0.51219999999999999</v>
      </c>
      <c r="R678" s="202">
        <v>32.72</v>
      </c>
      <c r="S678" s="202">
        <v>23.89</v>
      </c>
      <c r="T678" s="205">
        <v>0.64319999999999999</v>
      </c>
      <c r="U678" s="204">
        <f t="shared" si="87"/>
        <v>32.076799999999999</v>
      </c>
      <c r="V678" s="204">
        <f t="shared" si="88"/>
        <v>23.2468</v>
      </c>
      <c r="W678" s="440">
        <f t="shared" si="89"/>
        <v>0.16779378486603272</v>
      </c>
      <c r="X678" s="440">
        <f t="shared" si="90"/>
        <v>0.21573514402141558</v>
      </c>
      <c r="Y678" s="9">
        <f>Cal_110119!$O$3</f>
        <v>20181101</v>
      </c>
      <c r="Z678" s="206" t="s">
        <v>282</v>
      </c>
      <c r="AA678" s="206"/>
      <c r="AB678" s="206" t="s">
        <v>127</v>
      </c>
      <c r="AC678" s="205"/>
      <c r="AD678" s="663"/>
      <c r="AE678" s="689" t="s">
        <v>1250</v>
      </c>
      <c r="AF678" s="674">
        <v>1</v>
      </c>
      <c r="AG678" s="169" t="s">
        <v>1634</v>
      </c>
      <c r="AH678" s="400"/>
      <c r="AI678" s="400"/>
    </row>
    <row r="679" spans="1:35" x14ac:dyDescent="0.2">
      <c r="A679" s="14" t="s">
        <v>141</v>
      </c>
      <c r="B679" s="14">
        <v>20180702</v>
      </c>
      <c r="C679" s="133" t="s">
        <v>64</v>
      </c>
      <c r="D679" s="133">
        <v>8</v>
      </c>
      <c r="E679" s="133">
        <v>2</v>
      </c>
      <c r="F679" s="133"/>
      <c r="G679" s="133"/>
      <c r="H679" s="137" t="s">
        <v>11</v>
      </c>
      <c r="I679" s="133">
        <v>290</v>
      </c>
      <c r="J679" s="9">
        <v>0</v>
      </c>
      <c r="K679" s="9">
        <v>5</v>
      </c>
      <c r="L679" s="9">
        <v>1</v>
      </c>
      <c r="M679" s="9">
        <v>0</v>
      </c>
      <c r="N679" s="68">
        <v>1</v>
      </c>
      <c r="O679" s="9" t="str">
        <f>Cal_110119!$P$3</f>
        <v>Cal_110119</v>
      </c>
      <c r="P679" s="17">
        <f>Cal_110119!$Q$3</f>
        <v>1.8682000000000001</v>
      </c>
      <c r="Q679" s="17">
        <f>Cal_110119!$R$3</f>
        <v>0.51219999999999999</v>
      </c>
      <c r="R679" s="15">
        <v>32.270000000000003</v>
      </c>
      <c r="S679" s="15">
        <v>24.28</v>
      </c>
      <c r="T679" s="12">
        <v>0.67420000000000002</v>
      </c>
      <c r="U679" s="78">
        <f t="shared" si="87"/>
        <v>31.595800000000004</v>
      </c>
      <c r="V679" s="78">
        <f t="shared" si="88"/>
        <v>23.605800000000002</v>
      </c>
      <c r="W679" s="438">
        <f t="shared" si="89"/>
        <v>0.15183152220607046</v>
      </c>
      <c r="X679" s="438">
        <f t="shared" si="90"/>
        <v>0.23762023844620542</v>
      </c>
      <c r="Y679" s="9">
        <f>Cal_110119!$O$3</f>
        <v>20181101</v>
      </c>
      <c r="Z679" s="36" t="s">
        <v>290</v>
      </c>
      <c r="AA679" s="36"/>
      <c r="AB679" s="36" t="s">
        <v>127</v>
      </c>
      <c r="AC679" s="12"/>
      <c r="AD679" s="660"/>
      <c r="AE679" s="689" t="s">
        <v>1250</v>
      </c>
      <c r="AF679" s="671">
        <v>1</v>
      </c>
      <c r="AG679" s="169" t="s">
        <v>1634</v>
      </c>
      <c r="AH679" s="395"/>
      <c r="AI679" s="395"/>
    </row>
    <row r="680" spans="1:35" s="82" customFormat="1" x14ac:dyDescent="0.2">
      <c r="A680" s="161" t="s">
        <v>141</v>
      </c>
      <c r="B680" s="161">
        <v>20180702</v>
      </c>
      <c r="C680" s="162" t="s">
        <v>64</v>
      </c>
      <c r="D680" s="162">
        <v>8</v>
      </c>
      <c r="E680" s="162" t="s">
        <v>115</v>
      </c>
      <c r="F680" s="162"/>
      <c r="G680" s="162"/>
      <c r="H680" s="192" t="s">
        <v>10</v>
      </c>
      <c r="I680" s="162">
        <v>200</v>
      </c>
      <c r="J680" s="33">
        <v>5</v>
      </c>
      <c r="K680" s="33">
        <v>5</v>
      </c>
      <c r="L680" s="33">
        <v>1</v>
      </c>
      <c r="M680" s="33">
        <v>0</v>
      </c>
      <c r="N680" s="179">
        <v>1</v>
      </c>
      <c r="O680" s="9" t="str">
        <f>Cal_110119!$P$3</f>
        <v>Cal_110119</v>
      </c>
      <c r="P680" s="17">
        <f>Cal_110119!$Q$3</f>
        <v>1.8682000000000001</v>
      </c>
      <c r="Q680" s="17">
        <f>Cal_110119!$R$3</f>
        <v>0.51219999999999999</v>
      </c>
      <c r="R680" s="163">
        <v>44.71</v>
      </c>
      <c r="S680" s="163">
        <v>29.72</v>
      </c>
      <c r="T680" s="160">
        <f>AVERAGE(0.435, 0.57,0.696, 0.406, 0.29, 0.806)</f>
        <v>0.53383333333333327</v>
      </c>
      <c r="U680" s="164">
        <f t="shared" si="87"/>
        <v>44.176166666666667</v>
      </c>
      <c r="V680" s="164">
        <f t="shared" si="88"/>
        <v>29.186166666666665</v>
      </c>
      <c r="W680" s="438">
        <f t="shared" si="89"/>
        <v>0.41303304767334709</v>
      </c>
      <c r="X680" s="438">
        <f t="shared" si="90"/>
        <v>0.28516721636281939</v>
      </c>
      <c r="Y680" s="9">
        <f>Cal_110119!$O$3</f>
        <v>20181101</v>
      </c>
      <c r="Z680" s="165" t="s">
        <v>287</v>
      </c>
      <c r="AA680" s="165"/>
      <c r="AB680" s="166" t="s">
        <v>127</v>
      </c>
      <c r="AC680" s="160"/>
      <c r="AD680" s="664"/>
      <c r="AE680" s="689" t="s">
        <v>1250</v>
      </c>
      <c r="AF680" s="672">
        <v>1</v>
      </c>
      <c r="AG680" s="169" t="s">
        <v>1634</v>
      </c>
      <c r="AH680" s="397" t="s">
        <v>186</v>
      </c>
      <c r="AI680" s="397"/>
    </row>
    <row r="681" spans="1:35" s="82" customFormat="1" x14ac:dyDescent="0.2">
      <c r="A681" s="161" t="s">
        <v>141</v>
      </c>
      <c r="B681" s="161">
        <v>20180702</v>
      </c>
      <c r="C681" s="162" t="s">
        <v>64</v>
      </c>
      <c r="D681" s="162">
        <v>8</v>
      </c>
      <c r="E681" s="162" t="s">
        <v>115</v>
      </c>
      <c r="F681" s="162"/>
      <c r="G681" s="162"/>
      <c r="H681" s="192" t="s">
        <v>11</v>
      </c>
      <c r="I681" s="162">
        <v>200</v>
      </c>
      <c r="J681" s="33">
        <v>5</v>
      </c>
      <c r="K681" s="33">
        <v>5</v>
      </c>
      <c r="L681" s="33">
        <v>1</v>
      </c>
      <c r="M681" s="33">
        <v>0</v>
      </c>
      <c r="N681" s="179">
        <v>1</v>
      </c>
      <c r="O681" s="9" t="str">
        <f>Cal_110119!$P$3</f>
        <v>Cal_110119</v>
      </c>
      <c r="P681" s="17">
        <f>Cal_110119!$Q$3</f>
        <v>1.8682000000000001</v>
      </c>
      <c r="Q681" s="17">
        <f>Cal_110119!$R$3</f>
        <v>0.51219999999999999</v>
      </c>
      <c r="R681" s="163">
        <v>38.380000000000003</v>
      </c>
      <c r="S681" s="163">
        <v>25.35</v>
      </c>
      <c r="T681" s="160">
        <f>AVERAGE(0.435, 0.57,0.696, 0.406, 0.29, 0.806)</f>
        <v>0.53383333333333327</v>
      </c>
      <c r="U681" s="164">
        <f t="shared" si="87"/>
        <v>37.846166666666669</v>
      </c>
      <c r="V681" s="164">
        <f t="shared" si="88"/>
        <v>24.816166666666668</v>
      </c>
      <c r="W681" s="438">
        <f t="shared" si="89"/>
        <v>0.35902739234047454</v>
      </c>
      <c r="X681" s="438">
        <f t="shared" si="90"/>
        <v>0.23463241632569215</v>
      </c>
      <c r="Y681" s="9">
        <f>Cal_110119!$O$3</f>
        <v>20181101</v>
      </c>
      <c r="Z681" s="165" t="s">
        <v>287</v>
      </c>
      <c r="AA681" s="165"/>
      <c r="AB681" s="166" t="s">
        <v>127</v>
      </c>
      <c r="AC681" s="160"/>
      <c r="AD681" s="664"/>
      <c r="AE681" s="689" t="s">
        <v>1250</v>
      </c>
      <c r="AF681" s="672">
        <v>1</v>
      </c>
      <c r="AG681" s="169" t="s">
        <v>1634</v>
      </c>
      <c r="AH681" s="397" t="s">
        <v>187</v>
      </c>
      <c r="AI681" s="397"/>
    </row>
    <row r="682" spans="1:35" s="372" customFormat="1" x14ac:dyDescent="0.2">
      <c r="A682" s="770" t="s">
        <v>141</v>
      </c>
      <c r="B682" s="770">
        <v>20180702</v>
      </c>
      <c r="C682" s="771" t="s">
        <v>64</v>
      </c>
      <c r="D682" s="771">
        <v>8</v>
      </c>
      <c r="E682" s="771" t="s">
        <v>115</v>
      </c>
      <c r="F682" s="162"/>
      <c r="G682" s="162"/>
      <c r="H682" s="772" t="s">
        <v>10</v>
      </c>
      <c r="I682" s="771">
        <v>200</v>
      </c>
      <c r="J682" s="773">
        <v>20</v>
      </c>
      <c r="K682" s="773">
        <v>5</v>
      </c>
      <c r="L682" s="773">
        <v>1</v>
      </c>
      <c r="M682" s="773">
        <v>0</v>
      </c>
      <c r="N682" s="774">
        <v>1</v>
      </c>
      <c r="O682" s="773" t="str">
        <f>Cal_110119!$P$3</f>
        <v>Cal_110119</v>
      </c>
      <c r="P682" s="775">
        <f>Cal_110119!$Q$3</f>
        <v>1.8682000000000001</v>
      </c>
      <c r="Q682" s="775">
        <f>Cal_110119!$R$3</f>
        <v>0.51219999999999999</v>
      </c>
      <c r="R682" s="776">
        <v>14.63</v>
      </c>
      <c r="S682" s="776">
        <v>10.24</v>
      </c>
      <c r="T682" s="781">
        <f>AVERAGE(0.435, 0.57,0.696, 0.406, 0.29, 0.806)</f>
        <v>0.53383333333333327</v>
      </c>
      <c r="U682" s="778">
        <f t="shared" si="87"/>
        <v>14.096166666666667</v>
      </c>
      <c r="V682" s="778">
        <f t="shared" si="88"/>
        <v>9.7061666666666664</v>
      </c>
      <c r="W682" s="779">
        <f t="shared" si="89"/>
        <v>0.1209616463833218</v>
      </c>
      <c r="X682" s="779">
        <f t="shared" si="90"/>
        <v>0.11123219417284487</v>
      </c>
      <c r="Y682" s="773">
        <f>Cal_110119!$O$3</f>
        <v>20181101</v>
      </c>
      <c r="Z682" s="780" t="s">
        <v>287</v>
      </c>
      <c r="AA682" s="780"/>
      <c r="AB682" s="166" t="s">
        <v>127</v>
      </c>
      <c r="AC682" s="160"/>
      <c r="AD682" s="664"/>
      <c r="AE682" s="692" t="s">
        <v>1250</v>
      </c>
      <c r="AF682" s="682">
        <v>1</v>
      </c>
      <c r="AG682" s="782" t="s">
        <v>1634</v>
      </c>
      <c r="AH682" s="783" t="s">
        <v>192</v>
      </c>
      <c r="AI682" s="784" t="s">
        <v>1174</v>
      </c>
    </row>
    <row r="683" spans="1:35" s="372" customFormat="1" x14ac:dyDescent="0.2">
      <c r="A683" s="770" t="s">
        <v>141</v>
      </c>
      <c r="B683" s="770">
        <v>20180702</v>
      </c>
      <c r="C683" s="771" t="s">
        <v>64</v>
      </c>
      <c r="D683" s="771">
        <v>8</v>
      </c>
      <c r="E683" s="771" t="s">
        <v>115</v>
      </c>
      <c r="F683" s="162"/>
      <c r="G683" s="162"/>
      <c r="H683" s="772" t="s">
        <v>11</v>
      </c>
      <c r="I683" s="771">
        <v>200</v>
      </c>
      <c r="J683" s="773">
        <v>20</v>
      </c>
      <c r="K683" s="773">
        <v>5</v>
      </c>
      <c r="L683" s="773">
        <v>1</v>
      </c>
      <c r="M683" s="773">
        <v>0</v>
      </c>
      <c r="N683" s="774">
        <v>1</v>
      </c>
      <c r="O683" s="773" t="str">
        <f>Cal_110119!$P$3</f>
        <v>Cal_110119</v>
      </c>
      <c r="P683" s="775">
        <f>Cal_110119!$Q$3</f>
        <v>1.8682000000000001</v>
      </c>
      <c r="Q683" s="775">
        <f>Cal_110119!$R$3</f>
        <v>0.51219999999999999</v>
      </c>
      <c r="R683" s="776">
        <v>17.510000000000002</v>
      </c>
      <c r="S683" s="776">
        <v>11.59</v>
      </c>
      <c r="T683" s="781">
        <f>AVERAGE(0.435, 0.57,0.696, 0.406, 0.29, 0.806)</f>
        <v>0.53383333333333327</v>
      </c>
      <c r="U683" s="778">
        <f t="shared" si="87"/>
        <v>16.976166666666668</v>
      </c>
      <c r="V683" s="778">
        <f t="shared" si="88"/>
        <v>11.056166666666666</v>
      </c>
      <c r="W683" s="779">
        <f t="shared" si="89"/>
        <v>0.16311912222990096</v>
      </c>
      <c r="X683" s="779">
        <f t="shared" si="90"/>
        <v>0.10136982467626571</v>
      </c>
      <c r="Y683" s="773">
        <f>Cal_110119!$O$3</f>
        <v>20181101</v>
      </c>
      <c r="Z683" s="780" t="s">
        <v>287</v>
      </c>
      <c r="AA683" s="780"/>
      <c r="AB683" s="166" t="s">
        <v>127</v>
      </c>
      <c r="AC683" s="160"/>
      <c r="AD683" s="664"/>
      <c r="AE683" s="692" t="s">
        <v>1250</v>
      </c>
      <c r="AF683" s="682">
        <v>4</v>
      </c>
      <c r="AG683" s="782" t="s">
        <v>1634</v>
      </c>
      <c r="AH683" s="783" t="s">
        <v>195</v>
      </c>
      <c r="AI683" s="784" t="s">
        <v>1175</v>
      </c>
    </row>
    <row r="684" spans="1:35" x14ac:dyDescent="0.2">
      <c r="A684" s="14" t="s">
        <v>141</v>
      </c>
      <c r="B684" s="14">
        <v>20180702</v>
      </c>
      <c r="C684" s="133" t="s">
        <v>64</v>
      </c>
      <c r="D684" s="133">
        <v>8</v>
      </c>
      <c r="E684" s="133" t="s">
        <v>115</v>
      </c>
      <c r="F684" s="133"/>
      <c r="G684" s="133"/>
      <c r="H684" s="137" t="s">
        <v>10</v>
      </c>
      <c r="I684" s="133">
        <v>287</v>
      </c>
      <c r="J684" s="9">
        <v>0</v>
      </c>
      <c r="K684" s="9">
        <v>5</v>
      </c>
      <c r="L684" s="9">
        <v>1</v>
      </c>
      <c r="M684" s="9">
        <v>0</v>
      </c>
      <c r="N684" s="68">
        <v>1</v>
      </c>
      <c r="O684" s="9" t="str">
        <f>Cal_110119!$P$3</f>
        <v>Cal_110119</v>
      </c>
      <c r="P684" s="17">
        <f>Cal_110119!$Q$3</f>
        <v>1.8682000000000001</v>
      </c>
      <c r="Q684" s="17">
        <f>Cal_110119!$R$3</f>
        <v>0.51219999999999999</v>
      </c>
      <c r="R684" s="15">
        <v>156.5</v>
      </c>
      <c r="S684" s="15">
        <v>100.7</v>
      </c>
      <c r="T684" s="35">
        <v>0.64319999999999999</v>
      </c>
      <c r="U684" s="78">
        <f t="shared" si="87"/>
        <v>155.85679999999999</v>
      </c>
      <c r="V684" s="78">
        <f t="shared" si="88"/>
        <v>100.05680000000001</v>
      </c>
      <c r="W684" s="438">
        <f t="shared" si="89"/>
        <v>1.0714341063692989</v>
      </c>
      <c r="X684" s="438">
        <f t="shared" si="90"/>
        <v>0.59657208645077076</v>
      </c>
      <c r="Y684" s="9">
        <f>Cal_110119!$O$3</f>
        <v>20181101</v>
      </c>
      <c r="Z684" s="36" t="s">
        <v>282</v>
      </c>
      <c r="AA684" s="36"/>
      <c r="AB684" s="36" t="s">
        <v>127</v>
      </c>
      <c r="AC684" s="12"/>
      <c r="AD684" s="660"/>
      <c r="AE684" s="689" t="s">
        <v>1250</v>
      </c>
      <c r="AF684" s="671">
        <v>1</v>
      </c>
      <c r="AG684" s="169" t="s">
        <v>1634</v>
      </c>
      <c r="AH684" s="395"/>
      <c r="AI684" s="395"/>
    </row>
    <row r="685" spans="1:35" x14ac:dyDescent="0.2">
      <c r="A685" s="14" t="s">
        <v>141</v>
      </c>
      <c r="B685" s="14">
        <v>20180702</v>
      </c>
      <c r="C685" s="133" t="s">
        <v>64</v>
      </c>
      <c r="D685" s="133">
        <v>8</v>
      </c>
      <c r="E685" s="133" t="s">
        <v>115</v>
      </c>
      <c r="F685" s="133"/>
      <c r="G685" s="133"/>
      <c r="H685" s="137" t="s">
        <v>11</v>
      </c>
      <c r="I685" s="133">
        <v>287</v>
      </c>
      <c r="J685" s="9">
        <v>0</v>
      </c>
      <c r="K685" s="9">
        <v>5</v>
      </c>
      <c r="L685" s="9">
        <v>1</v>
      </c>
      <c r="M685" s="9">
        <v>0</v>
      </c>
      <c r="N685" s="68">
        <v>1</v>
      </c>
      <c r="O685" s="9" t="str">
        <f>Cal_110119!$P$3</f>
        <v>Cal_110119</v>
      </c>
      <c r="P685" s="17">
        <f>Cal_110119!$Q$3</f>
        <v>1.8682000000000001</v>
      </c>
      <c r="Q685" s="17">
        <f>Cal_110119!$R$3</f>
        <v>0.51219999999999999</v>
      </c>
      <c r="R685" s="15">
        <v>157.6</v>
      </c>
      <c r="S685" s="15">
        <v>101.5</v>
      </c>
      <c r="T685" s="35">
        <v>0.64319999999999999</v>
      </c>
      <c r="U685" s="78">
        <f t="shared" si="87"/>
        <v>156.95679999999999</v>
      </c>
      <c r="V685" s="78">
        <f t="shared" si="88"/>
        <v>100.85680000000001</v>
      </c>
      <c r="W685" s="438">
        <f t="shared" si="89"/>
        <v>1.0771945047906393</v>
      </c>
      <c r="X685" s="438">
        <f t="shared" si="90"/>
        <v>0.60414816245451775</v>
      </c>
      <c r="Y685" s="9">
        <f>Cal_110119!$O$3</f>
        <v>20181101</v>
      </c>
      <c r="Z685" s="36" t="s">
        <v>282</v>
      </c>
      <c r="AA685" s="36"/>
      <c r="AB685" s="36" t="s">
        <v>127</v>
      </c>
      <c r="AC685" s="12"/>
      <c r="AD685" s="660"/>
      <c r="AE685" s="689" t="s">
        <v>1250</v>
      </c>
      <c r="AF685" s="671">
        <v>1</v>
      </c>
      <c r="AG685" s="169" t="s">
        <v>1634</v>
      </c>
      <c r="AH685" s="395"/>
      <c r="AI685" s="395"/>
    </row>
    <row r="686" spans="1:35" x14ac:dyDescent="0.2">
      <c r="A686" s="14" t="s">
        <v>141</v>
      </c>
      <c r="B686" s="14">
        <v>20180702</v>
      </c>
      <c r="C686" s="133" t="s">
        <v>64</v>
      </c>
      <c r="D686" s="133">
        <v>8</v>
      </c>
      <c r="E686" s="133" t="s">
        <v>115</v>
      </c>
      <c r="F686" s="133"/>
      <c r="G686" s="133"/>
      <c r="H686" s="30" t="s">
        <v>10</v>
      </c>
      <c r="I686" s="133">
        <v>288</v>
      </c>
      <c r="J686" s="9">
        <v>10</v>
      </c>
      <c r="K686" s="9">
        <v>5</v>
      </c>
      <c r="L686" s="9">
        <v>1</v>
      </c>
      <c r="M686" s="9">
        <v>0</v>
      </c>
      <c r="N686" s="68">
        <v>1</v>
      </c>
      <c r="O686" s="9" t="str">
        <f>Cal_110119!$P$3</f>
        <v>Cal_110119</v>
      </c>
      <c r="P686" s="17">
        <f>Cal_110119!$Q$3</f>
        <v>1.8682000000000001</v>
      </c>
      <c r="Q686" s="17">
        <f>Cal_110119!$R$3</f>
        <v>0.51219999999999999</v>
      </c>
      <c r="R686" s="15">
        <v>117.6</v>
      </c>
      <c r="S686" s="15">
        <v>71.42</v>
      </c>
      <c r="T686" s="35">
        <v>0.64319999999999999</v>
      </c>
      <c r="U686" s="78">
        <f t="shared" si="87"/>
        <v>116.9568</v>
      </c>
      <c r="V686" s="78">
        <f t="shared" si="88"/>
        <v>70.776800000000009</v>
      </c>
      <c r="W686" s="438">
        <f t="shared" si="89"/>
        <v>0.88363845070580238</v>
      </c>
      <c r="X686" s="438">
        <f t="shared" si="90"/>
        <v>0.29215593361142006</v>
      </c>
      <c r="Y686" s="9">
        <f>Cal_110119!$O$3</f>
        <v>20181101</v>
      </c>
      <c r="Z686" s="36" t="s">
        <v>281</v>
      </c>
      <c r="AA686" s="36"/>
      <c r="AB686" s="36" t="s">
        <v>127</v>
      </c>
      <c r="AC686" s="12"/>
      <c r="AD686" s="660"/>
      <c r="AE686" s="689" t="s">
        <v>1250</v>
      </c>
      <c r="AF686" s="671">
        <v>1</v>
      </c>
      <c r="AG686" s="169">
        <v>1</v>
      </c>
      <c r="AH686" s="395" t="s">
        <v>839</v>
      </c>
      <c r="AI686" s="395"/>
    </row>
    <row r="687" spans="1:35" x14ac:dyDescent="0.2">
      <c r="A687" s="14" t="s">
        <v>141</v>
      </c>
      <c r="B687" s="14">
        <v>20180702</v>
      </c>
      <c r="C687" s="133" t="s">
        <v>64</v>
      </c>
      <c r="D687" s="133">
        <v>8</v>
      </c>
      <c r="E687" s="133" t="s">
        <v>115</v>
      </c>
      <c r="F687" s="133"/>
      <c r="G687" s="133"/>
      <c r="H687" s="30" t="s">
        <v>11</v>
      </c>
      <c r="I687" s="133">
        <v>286</v>
      </c>
      <c r="J687" s="9">
        <v>10</v>
      </c>
      <c r="K687" s="9">
        <v>5</v>
      </c>
      <c r="L687" s="9">
        <v>1</v>
      </c>
      <c r="M687" s="9">
        <v>0</v>
      </c>
      <c r="N687" s="68">
        <v>1</v>
      </c>
      <c r="O687" s="9" t="str">
        <f>Cal_110119!$P$3</f>
        <v>Cal_110119</v>
      </c>
      <c r="P687" s="17">
        <f>Cal_110119!$Q$3</f>
        <v>1.8682000000000001</v>
      </c>
      <c r="Q687" s="17">
        <f>Cal_110119!$R$3</f>
        <v>0.51219999999999999</v>
      </c>
      <c r="R687" s="15">
        <v>124.2</v>
      </c>
      <c r="S687" s="15">
        <v>79.73</v>
      </c>
      <c r="T687" s="35">
        <v>0.64319999999999999</v>
      </c>
      <c r="U687" s="78">
        <f t="shared" si="87"/>
        <v>123.55680000000001</v>
      </c>
      <c r="V687" s="78">
        <f t="shared" si="88"/>
        <v>79.086800000000011</v>
      </c>
      <c r="W687" s="438">
        <f t="shared" si="89"/>
        <v>0.85686866442587584</v>
      </c>
      <c r="X687" s="438">
        <f t="shared" si="90"/>
        <v>0.46616506615230618</v>
      </c>
      <c r="Y687" s="9">
        <f>Cal_110119!$O$3</f>
        <v>20181101</v>
      </c>
      <c r="Z687" s="36" t="s">
        <v>281</v>
      </c>
      <c r="AA687" s="36"/>
      <c r="AB687" s="36" t="s">
        <v>127</v>
      </c>
      <c r="AC687" s="12"/>
      <c r="AD687" s="660"/>
      <c r="AE687" s="689" t="s">
        <v>1250</v>
      </c>
      <c r="AF687" s="671">
        <v>1</v>
      </c>
      <c r="AG687" s="169">
        <v>1</v>
      </c>
      <c r="AH687" s="395" t="s">
        <v>839</v>
      </c>
      <c r="AI687" s="395"/>
    </row>
    <row r="688" spans="1:35" s="82" customFormat="1" x14ac:dyDescent="0.2">
      <c r="A688" s="161" t="s">
        <v>141</v>
      </c>
      <c r="B688" s="161">
        <v>20180702</v>
      </c>
      <c r="C688" s="162" t="s">
        <v>64</v>
      </c>
      <c r="D688" s="162">
        <v>8</v>
      </c>
      <c r="E688" s="162" t="s">
        <v>107</v>
      </c>
      <c r="F688" s="162"/>
      <c r="G688" s="162"/>
      <c r="H688" s="192" t="s">
        <v>10</v>
      </c>
      <c r="I688" s="162">
        <v>200</v>
      </c>
      <c r="J688" s="33">
        <v>5</v>
      </c>
      <c r="K688" s="33">
        <v>5</v>
      </c>
      <c r="L688" s="33">
        <v>1</v>
      </c>
      <c r="M688" s="33">
        <v>0</v>
      </c>
      <c r="N688" s="179">
        <v>1</v>
      </c>
      <c r="O688" s="9" t="str">
        <f>Cal_110119!$P$3</f>
        <v>Cal_110119</v>
      </c>
      <c r="P688" s="17">
        <f>Cal_110119!$Q$3</f>
        <v>1.8682000000000001</v>
      </c>
      <c r="Q688" s="17">
        <f>Cal_110119!$R$3</f>
        <v>0.51219999999999999</v>
      </c>
      <c r="R688" s="163">
        <v>63.1</v>
      </c>
      <c r="S688" s="163">
        <v>43.47</v>
      </c>
      <c r="T688" s="160">
        <f>AVERAGE(0.435, 0.57,0.696, 0.406, 0.29, 0.806)</f>
        <v>0.53383333333333327</v>
      </c>
      <c r="U688" s="164">
        <f t="shared" si="87"/>
        <v>62.566166666666668</v>
      </c>
      <c r="V688" s="164">
        <f t="shared" si="88"/>
        <v>42.936166666666665</v>
      </c>
      <c r="W688" s="438">
        <f t="shared" si="89"/>
        <v>0.54088317050218848</v>
      </c>
      <c r="X688" s="438">
        <f t="shared" si="90"/>
        <v>0.4862487322839783</v>
      </c>
      <c r="Y688" s="9">
        <f>Cal_110119!$O$3</f>
        <v>20181101</v>
      </c>
      <c r="Z688" s="165" t="s">
        <v>287</v>
      </c>
      <c r="AA688" s="165"/>
      <c r="AB688" s="166" t="s">
        <v>127</v>
      </c>
      <c r="AC688" s="160"/>
      <c r="AD688" s="664"/>
      <c r="AE688" s="689" t="s">
        <v>1250</v>
      </c>
      <c r="AF688" s="672">
        <v>1</v>
      </c>
      <c r="AG688" s="169" t="s">
        <v>1634</v>
      </c>
      <c r="AH688" s="397" t="s">
        <v>188</v>
      </c>
      <c r="AI688" s="397"/>
    </row>
    <row r="689" spans="1:35" s="82" customFormat="1" x14ac:dyDescent="0.2">
      <c r="A689" s="161" t="s">
        <v>141</v>
      </c>
      <c r="B689" s="161">
        <v>20180702</v>
      </c>
      <c r="C689" s="162" t="s">
        <v>64</v>
      </c>
      <c r="D689" s="162">
        <v>8</v>
      </c>
      <c r="E689" s="162" t="s">
        <v>107</v>
      </c>
      <c r="F689" s="162"/>
      <c r="G689" s="162"/>
      <c r="H689" s="192" t="s">
        <v>11</v>
      </c>
      <c r="I689" s="162">
        <v>200</v>
      </c>
      <c r="J689" s="33">
        <v>5</v>
      </c>
      <c r="K689" s="33">
        <v>5</v>
      </c>
      <c r="L689" s="33">
        <v>1</v>
      </c>
      <c r="M689" s="33">
        <v>0</v>
      </c>
      <c r="N689" s="179">
        <v>1</v>
      </c>
      <c r="O689" s="9" t="str">
        <f>Cal_110119!$P$3</f>
        <v>Cal_110119</v>
      </c>
      <c r="P689" s="17">
        <f>Cal_110119!$Q$3</f>
        <v>1.8682000000000001</v>
      </c>
      <c r="Q689" s="17">
        <f>Cal_110119!$R$3</f>
        <v>0.51219999999999999</v>
      </c>
      <c r="R689" s="163">
        <v>59.2</v>
      </c>
      <c r="S689" s="163">
        <v>41.58</v>
      </c>
      <c r="T689" s="160">
        <f>AVERAGE(0.435, 0.57,0.696, 0.406, 0.29, 0.806)</f>
        <v>0.53383333333333327</v>
      </c>
      <c r="U689" s="164">
        <f t="shared" si="87"/>
        <v>58.666166666666669</v>
      </c>
      <c r="V689" s="164">
        <f t="shared" si="88"/>
        <v>41.046166666666664</v>
      </c>
      <c r="W689" s="438">
        <f t="shared" si="89"/>
        <v>0.48549981988021201</v>
      </c>
      <c r="X689" s="438">
        <f t="shared" si="90"/>
        <v>0.49641893401595455</v>
      </c>
      <c r="Y689" s="9">
        <f>Cal_110119!$O$3</f>
        <v>20181101</v>
      </c>
      <c r="Z689" s="165" t="s">
        <v>287</v>
      </c>
      <c r="AA689" s="165"/>
      <c r="AB689" s="166" t="s">
        <v>127</v>
      </c>
      <c r="AC689" s="160"/>
      <c r="AD689" s="664"/>
      <c r="AE689" s="689" t="s">
        <v>1250</v>
      </c>
      <c r="AF689" s="672">
        <v>1</v>
      </c>
      <c r="AG689" s="169" t="s">
        <v>1634</v>
      </c>
      <c r="AH689" s="397" t="s">
        <v>189</v>
      </c>
      <c r="AI689" s="397"/>
    </row>
    <row r="690" spans="1:35" s="372" customFormat="1" x14ac:dyDescent="0.2">
      <c r="A690" s="770" t="s">
        <v>141</v>
      </c>
      <c r="B690" s="770">
        <v>20180702</v>
      </c>
      <c r="C690" s="771" t="s">
        <v>64</v>
      </c>
      <c r="D690" s="771">
        <v>8</v>
      </c>
      <c r="E690" s="771" t="s">
        <v>107</v>
      </c>
      <c r="F690" s="162"/>
      <c r="G690" s="162"/>
      <c r="H690" s="772" t="s">
        <v>10</v>
      </c>
      <c r="I690" s="771">
        <v>200</v>
      </c>
      <c r="J690" s="773">
        <v>20</v>
      </c>
      <c r="K690" s="773">
        <v>5</v>
      </c>
      <c r="L690" s="773">
        <v>1</v>
      </c>
      <c r="M690" s="773">
        <v>0</v>
      </c>
      <c r="N690" s="774">
        <v>1</v>
      </c>
      <c r="O690" s="773" t="str">
        <f>Cal_110119!$P$3</f>
        <v>Cal_110119</v>
      </c>
      <c r="P690" s="775">
        <f>Cal_110119!$Q$3</f>
        <v>1.8682000000000001</v>
      </c>
      <c r="Q690" s="775">
        <f>Cal_110119!$R$3</f>
        <v>0.51219999999999999</v>
      </c>
      <c r="R690" s="776">
        <v>27.46</v>
      </c>
      <c r="S690" s="776">
        <v>20.25</v>
      </c>
      <c r="T690" s="781">
        <f>AVERAGE(0.435, 0.57,0.696, 0.406, 0.29, 0.806)</f>
        <v>0.53383333333333327</v>
      </c>
      <c r="U690" s="778">
        <f t="shared" si="87"/>
        <v>26.926166666666667</v>
      </c>
      <c r="V690" s="778">
        <f t="shared" si="88"/>
        <v>19.716166666666666</v>
      </c>
      <c r="W690" s="779">
        <f t="shared" si="89"/>
        <v>0.19866366068878138</v>
      </c>
      <c r="X690" s="779">
        <f t="shared" si="90"/>
        <v>0.27299241287738518</v>
      </c>
      <c r="Y690" s="773">
        <f>Cal_110119!$O$3</f>
        <v>20181101</v>
      </c>
      <c r="Z690" s="780" t="s">
        <v>287</v>
      </c>
      <c r="AA690" s="780"/>
      <c r="AB690" s="166" t="s">
        <v>127</v>
      </c>
      <c r="AC690" s="160"/>
      <c r="AD690" s="664"/>
      <c r="AE690" s="692" t="s">
        <v>1250</v>
      </c>
      <c r="AF690" s="682">
        <v>1</v>
      </c>
      <c r="AG690" s="782" t="s">
        <v>1634</v>
      </c>
      <c r="AH690" s="783" t="s">
        <v>196</v>
      </c>
      <c r="AI690" s="783"/>
    </row>
    <row r="691" spans="1:35" s="372" customFormat="1" x14ac:dyDescent="0.2">
      <c r="A691" s="770" t="s">
        <v>141</v>
      </c>
      <c r="B691" s="770">
        <v>20180702</v>
      </c>
      <c r="C691" s="771" t="s">
        <v>64</v>
      </c>
      <c r="D691" s="771">
        <v>8</v>
      </c>
      <c r="E691" s="771" t="s">
        <v>107</v>
      </c>
      <c r="F691" s="162"/>
      <c r="G691" s="162"/>
      <c r="H691" s="772" t="s">
        <v>11</v>
      </c>
      <c r="I691" s="771">
        <v>200</v>
      </c>
      <c r="J691" s="773">
        <v>20</v>
      </c>
      <c r="K691" s="773">
        <v>5</v>
      </c>
      <c r="L691" s="773">
        <v>1</v>
      </c>
      <c r="M691" s="773">
        <v>0</v>
      </c>
      <c r="N691" s="774">
        <v>1</v>
      </c>
      <c r="O691" s="773" t="str">
        <f>Cal_110119!$P$3</f>
        <v>Cal_110119</v>
      </c>
      <c r="P691" s="775">
        <f>Cal_110119!$Q$3</f>
        <v>1.8682000000000001</v>
      </c>
      <c r="Q691" s="775">
        <f>Cal_110119!$R$3</f>
        <v>0.51219999999999999</v>
      </c>
      <c r="R691" s="776">
        <v>26.25</v>
      </c>
      <c r="S691" s="776">
        <v>19.38</v>
      </c>
      <c r="T691" s="777">
        <v>0.50800000000000001</v>
      </c>
      <c r="U691" s="778">
        <f t="shared" si="87"/>
        <v>25.742000000000001</v>
      </c>
      <c r="V691" s="778">
        <f t="shared" si="88"/>
        <v>18.872</v>
      </c>
      <c r="W691" s="779">
        <f t="shared" si="89"/>
        <v>0.18929533272287491</v>
      </c>
      <c r="X691" s="779">
        <f t="shared" si="90"/>
        <v>0.26216633174912513</v>
      </c>
      <c r="Y691" s="773">
        <f>Cal_110119!$O$3</f>
        <v>20181101</v>
      </c>
      <c r="Z691" s="780" t="s">
        <v>284</v>
      </c>
      <c r="AA691" s="780"/>
      <c r="AB691" s="166" t="s">
        <v>127</v>
      </c>
      <c r="AC691" s="160"/>
      <c r="AD691" s="664"/>
      <c r="AE691" s="692" t="s">
        <v>1250</v>
      </c>
      <c r="AF691" s="682">
        <v>1</v>
      </c>
      <c r="AG691" s="782" t="s">
        <v>1634</v>
      </c>
      <c r="AH691" s="783" t="s">
        <v>197</v>
      </c>
      <c r="AI691" s="783"/>
    </row>
    <row r="692" spans="1:35" x14ac:dyDescent="0.2">
      <c r="A692" s="14" t="s">
        <v>141</v>
      </c>
      <c r="B692" s="14">
        <v>20180702</v>
      </c>
      <c r="C692" s="133" t="s">
        <v>64</v>
      </c>
      <c r="D692" s="133">
        <v>8</v>
      </c>
      <c r="E692" s="133" t="s">
        <v>107</v>
      </c>
      <c r="F692" s="133"/>
      <c r="G692" s="133"/>
      <c r="H692" s="137" t="s">
        <v>10</v>
      </c>
      <c r="I692" s="133">
        <v>285</v>
      </c>
      <c r="J692" s="9">
        <v>0</v>
      </c>
      <c r="K692" s="9">
        <v>5</v>
      </c>
      <c r="L692" s="9">
        <v>1</v>
      </c>
      <c r="M692" s="9">
        <v>0</v>
      </c>
      <c r="N692" s="68">
        <v>1</v>
      </c>
      <c r="O692" s="9" t="str">
        <f>Cal_110119!$P$3</f>
        <v>Cal_110119</v>
      </c>
      <c r="P692" s="17">
        <f>Cal_110119!$Q$3</f>
        <v>1.8682000000000001</v>
      </c>
      <c r="Q692" s="17">
        <f>Cal_110119!$R$3</f>
        <v>0.51219999999999999</v>
      </c>
      <c r="R692" s="15">
        <v>270.8</v>
      </c>
      <c r="S692" s="15">
        <v>173.3</v>
      </c>
      <c r="T692" s="35">
        <v>0.67420000000000002</v>
      </c>
      <c r="U692" s="78">
        <f t="shared" si="87"/>
        <v>270.12580000000003</v>
      </c>
      <c r="V692" s="78">
        <f t="shared" si="88"/>
        <v>172.6258</v>
      </c>
      <c r="W692" s="438">
        <f t="shared" si="89"/>
        <v>1.8852672377211173</v>
      </c>
      <c r="X692" s="438">
        <f t="shared" si="90"/>
        <v>1.0127021292724265</v>
      </c>
      <c r="Y692" s="9">
        <f>Cal_110119!$O$3</f>
        <v>20181101</v>
      </c>
      <c r="Z692" s="36" t="s">
        <v>290</v>
      </c>
      <c r="AA692" s="36"/>
      <c r="AB692" s="36" t="s">
        <v>127</v>
      </c>
      <c r="AC692" s="12"/>
      <c r="AD692" s="660"/>
      <c r="AE692" s="689" t="s">
        <v>1250</v>
      </c>
      <c r="AF692" s="671">
        <v>1</v>
      </c>
      <c r="AG692" s="169" t="s">
        <v>1634</v>
      </c>
      <c r="AH692" s="395"/>
      <c r="AI692" s="395"/>
    </row>
    <row r="693" spans="1:35" x14ac:dyDescent="0.2">
      <c r="A693" s="14" t="s">
        <v>141</v>
      </c>
      <c r="B693" s="14">
        <v>20180702</v>
      </c>
      <c r="C693" s="133" t="s">
        <v>64</v>
      </c>
      <c r="D693" s="133">
        <v>8</v>
      </c>
      <c r="E693" s="133" t="s">
        <v>107</v>
      </c>
      <c r="F693" s="133"/>
      <c r="G693" s="133"/>
      <c r="H693" s="137" t="s">
        <v>11</v>
      </c>
      <c r="I693" s="133">
        <v>286</v>
      </c>
      <c r="J693" s="9">
        <v>0</v>
      </c>
      <c r="K693" s="9">
        <v>5</v>
      </c>
      <c r="L693" s="9">
        <v>1</v>
      </c>
      <c r="M693" s="9">
        <v>0</v>
      </c>
      <c r="N693" s="68">
        <v>1</v>
      </c>
      <c r="O693" s="9" t="str">
        <f>Cal_110119!$P$3</f>
        <v>Cal_110119</v>
      </c>
      <c r="P693" s="17">
        <f>Cal_110119!$Q$3</f>
        <v>1.8682000000000001</v>
      </c>
      <c r="Q693" s="17">
        <f>Cal_110119!$R$3</f>
        <v>0.51219999999999999</v>
      </c>
      <c r="R693" s="15">
        <v>281.7</v>
      </c>
      <c r="S693" s="15">
        <v>185.1</v>
      </c>
      <c r="T693" s="35">
        <v>0.67420000000000002</v>
      </c>
      <c r="U693" s="78">
        <f t="shared" si="87"/>
        <v>281.0258</v>
      </c>
      <c r="V693" s="78">
        <f t="shared" si="88"/>
        <v>184.42579999999998</v>
      </c>
      <c r="W693" s="438">
        <f t="shared" si="89"/>
        <v>1.8613337752088965</v>
      </c>
      <c r="X693" s="438">
        <f t="shared" si="90"/>
        <v>1.22390363721474</v>
      </c>
      <c r="Y693" s="9">
        <f>Cal_110119!$O$3</f>
        <v>20181101</v>
      </c>
      <c r="Z693" s="36" t="s">
        <v>290</v>
      </c>
      <c r="AA693" s="36"/>
      <c r="AB693" s="36" t="s">
        <v>127</v>
      </c>
      <c r="AC693" s="12"/>
      <c r="AD693" s="660"/>
      <c r="AE693" s="689" t="s">
        <v>1250</v>
      </c>
      <c r="AF693" s="671">
        <v>1</v>
      </c>
      <c r="AG693" s="169" t="s">
        <v>1634</v>
      </c>
      <c r="AH693" s="395"/>
      <c r="AI693" s="395"/>
    </row>
    <row r="694" spans="1:35" x14ac:dyDescent="0.2">
      <c r="A694" s="14" t="s">
        <v>141</v>
      </c>
      <c r="B694" s="14">
        <v>20180702</v>
      </c>
      <c r="C694" s="133" t="s">
        <v>64</v>
      </c>
      <c r="D694" s="133">
        <v>8</v>
      </c>
      <c r="E694" s="133" t="s">
        <v>107</v>
      </c>
      <c r="F694" s="133"/>
      <c r="G694" s="133"/>
      <c r="H694" s="30" t="s">
        <v>10</v>
      </c>
      <c r="I694" s="133">
        <v>285</v>
      </c>
      <c r="J694" s="9">
        <v>10</v>
      </c>
      <c r="K694" s="9">
        <v>5</v>
      </c>
      <c r="L694" s="9">
        <v>1</v>
      </c>
      <c r="M694" s="9">
        <v>0</v>
      </c>
      <c r="N694" s="68">
        <v>1</v>
      </c>
      <c r="O694" s="9" t="str">
        <f>Cal_110119!$P$3</f>
        <v>Cal_110119</v>
      </c>
      <c r="P694" s="17">
        <f>Cal_110119!$Q$3</f>
        <v>1.8682000000000001</v>
      </c>
      <c r="Q694" s="17">
        <f>Cal_110119!$R$3</f>
        <v>0.51219999999999999</v>
      </c>
      <c r="R694" s="15">
        <v>216.4</v>
      </c>
      <c r="S694" s="15">
        <v>139.9</v>
      </c>
      <c r="T694" s="35">
        <v>0.64319999999999999</v>
      </c>
      <c r="U694" s="78">
        <f t="shared" si="87"/>
        <v>215.7568</v>
      </c>
      <c r="V694" s="78">
        <f t="shared" si="88"/>
        <v>139.2568</v>
      </c>
      <c r="W694" s="438">
        <f t="shared" si="89"/>
        <v>1.4792096788273377</v>
      </c>
      <c r="X694" s="438">
        <f t="shared" si="90"/>
        <v>0.85857494285462688</v>
      </c>
      <c r="Y694" s="9">
        <f>Cal_110119!$O$3</f>
        <v>20181101</v>
      </c>
      <c r="Z694" s="36" t="s">
        <v>281</v>
      </c>
      <c r="AA694" s="36"/>
      <c r="AB694" s="36" t="s">
        <v>127</v>
      </c>
      <c r="AC694" s="12"/>
      <c r="AD694" s="660"/>
      <c r="AE694" s="689" t="s">
        <v>1250</v>
      </c>
      <c r="AF694" s="671">
        <v>1</v>
      </c>
      <c r="AG694" s="169" t="s">
        <v>1634</v>
      </c>
      <c r="AH694" s="395"/>
      <c r="AI694" s="395"/>
    </row>
    <row r="695" spans="1:35" x14ac:dyDescent="0.2">
      <c r="A695" s="14" t="s">
        <v>141</v>
      </c>
      <c r="B695" s="14">
        <v>20180702</v>
      </c>
      <c r="C695" s="133" t="s">
        <v>64</v>
      </c>
      <c r="D695" s="133">
        <v>8</v>
      </c>
      <c r="E695" s="133" t="s">
        <v>107</v>
      </c>
      <c r="F695" s="133"/>
      <c r="G695" s="133"/>
      <c r="H695" s="30" t="s">
        <v>11</v>
      </c>
      <c r="I695" s="133">
        <v>285</v>
      </c>
      <c r="J695" s="9">
        <v>10</v>
      </c>
      <c r="K695" s="9">
        <v>5</v>
      </c>
      <c r="L695" s="9">
        <v>1</v>
      </c>
      <c r="M695" s="9">
        <v>0</v>
      </c>
      <c r="N695" s="68">
        <v>1</v>
      </c>
      <c r="O695" s="9" t="str">
        <f>Cal_110119!$P$3</f>
        <v>Cal_110119</v>
      </c>
      <c r="P695" s="17">
        <f>Cal_110119!$Q$3</f>
        <v>1.8682000000000001</v>
      </c>
      <c r="Q695" s="17">
        <f>Cal_110119!$R$3</f>
        <v>0.51219999999999999</v>
      </c>
      <c r="R695" s="15">
        <v>220.9</v>
      </c>
      <c r="S695" s="15">
        <v>140.9</v>
      </c>
      <c r="T695" s="35">
        <v>0.64319999999999999</v>
      </c>
      <c r="U695" s="78">
        <f t="shared" si="87"/>
        <v>220.2568</v>
      </c>
      <c r="V695" s="78">
        <f t="shared" si="88"/>
        <v>140.2568</v>
      </c>
      <c r="W695" s="438">
        <f t="shared" si="89"/>
        <v>1.5468859386429674</v>
      </c>
      <c r="X695" s="438">
        <f t="shared" si="90"/>
        <v>0.80768626268811983</v>
      </c>
      <c r="Y695" s="9">
        <f>Cal_110119!$O$3</f>
        <v>20181101</v>
      </c>
      <c r="Z695" s="36" t="s">
        <v>281</v>
      </c>
      <c r="AA695" s="36"/>
      <c r="AB695" s="36" t="s">
        <v>127</v>
      </c>
      <c r="AC695" s="12"/>
      <c r="AD695" s="660"/>
      <c r="AE695" s="689" t="s">
        <v>1250</v>
      </c>
      <c r="AF695" s="671">
        <v>1</v>
      </c>
      <c r="AG695" s="169" t="s">
        <v>1634</v>
      </c>
      <c r="AH695" s="395"/>
      <c r="AI695" s="395"/>
    </row>
    <row r="696" spans="1:35" x14ac:dyDescent="0.2">
      <c r="A696" s="14" t="s">
        <v>141</v>
      </c>
      <c r="B696" s="14">
        <v>20180702</v>
      </c>
      <c r="C696" s="133" t="s">
        <v>64</v>
      </c>
      <c r="D696" s="133">
        <v>8</v>
      </c>
      <c r="E696" s="133" t="s">
        <v>81</v>
      </c>
      <c r="F696" s="133"/>
      <c r="G696" s="133"/>
      <c r="H696" s="137" t="s">
        <v>10</v>
      </c>
      <c r="I696" s="133">
        <v>290</v>
      </c>
      <c r="J696" s="9">
        <v>0</v>
      </c>
      <c r="K696" s="9">
        <v>5</v>
      </c>
      <c r="L696" s="9">
        <v>1</v>
      </c>
      <c r="M696" s="9">
        <v>0</v>
      </c>
      <c r="N696" s="68">
        <v>1</v>
      </c>
      <c r="O696" s="9" t="str">
        <f>Cal_110119!$P$3</f>
        <v>Cal_110119</v>
      </c>
      <c r="P696" s="17">
        <f>Cal_110119!$Q$3</f>
        <v>1.8682000000000001</v>
      </c>
      <c r="Q696" s="17">
        <f>Cal_110119!$R$3</f>
        <v>0.51219999999999999</v>
      </c>
      <c r="R696" s="15">
        <v>281.60000000000002</v>
      </c>
      <c r="S696" s="15">
        <v>181.2</v>
      </c>
      <c r="T696" s="35">
        <v>0.64319999999999999</v>
      </c>
      <c r="U696" s="78">
        <f t="shared" si="87"/>
        <v>280.95680000000004</v>
      </c>
      <c r="V696" s="78">
        <f t="shared" si="88"/>
        <v>180.55679999999998</v>
      </c>
      <c r="W696" s="438">
        <f t="shared" si="89"/>
        <v>1.9078704417383576</v>
      </c>
      <c r="X696" s="438">
        <f t="shared" si="90"/>
        <v>1.0709806735697798</v>
      </c>
      <c r="Y696" s="9">
        <f>Cal_110119!$O$3</f>
        <v>20181101</v>
      </c>
      <c r="Z696" s="36" t="s">
        <v>282</v>
      </c>
      <c r="AA696" s="36"/>
      <c r="AB696" s="36" t="s">
        <v>127</v>
      </c>
      <c r="AC696" s="12"/>
      <c r="AD696" s="660"/>
      <c r="AE696" s="689" t="s">
        <v>1250</v>
      </c>
      <c r="AF696" s="671">
        <v>1</v>
      </c>
      <c r="AG696" s="169" t="s">
        <v>1634</v>
      </c>
      <c r="AH696" s="395"/>
      <c r="AI696" s="395"/>
    </row>
    <row r="697" spans="1:35" x14ac:dyDescent="0.2">
      <c r="A697" s="14" t="s">
        <v>141</v>
      </c>
      <c r="B697" s="14">
        <v>20180702</v>
      </c>
      <c r="C697" s="133" t="s">
        <v>64</v>
      </c>
      <c r="D697" s="133">
        <v>8</v>
      </c>
      <c r="E697" s="133" t="s">
        <v>81</v>
      </c>
      <c r="F697" s="133"/>
      <c r="G697" s="133"/>
      <c r="H697" s="137" t="s">
        <v>11</v>
      </c>
      <c r="I697" s="133">
        <v>290</v>
      </c>
      <c r="J697" s="9">
        <v>0</v>
      </c>
      <c r="K697" s="9">
        <v>5</v>
      </c>
      <c r="L697" s="9">
        <v>1</v>
      </c>
      <c r="M697" s="9">
        <v>0</v>
      </c>
      <c r="N697" s="68">
        <v>1</v>
      </c>
      <c r="O697" s="9" t="str">
        <f>Cal_110119!$P$3</f>
        <v>Cal_110119</v>
      </c>
      <c r="P697" s="17">
        <f>Cal_110119!$Q$3</f>
        <v>1.8682000000000001</v>
      </c>
      <c r="Q697" s="17">
        <f>Cal_110119!$R$3</f>
        <v>0.51219999999999999</v>
      </c>
      <c r="R697" s="15">
        <v>287.5</v>
      </c>
      <c r="S697" s="15">
        <v>183.6</v>
      </c>
      <c r="T697" s="35">
        <v>0.64319999999999999</v>
      </c>
      <c r="U697" s="78">
        <f t="shared" si="87"/>
        <v>286.85680000000002</v>
      </c>
      <c r="V697" s="78">
        <f t="shared" si="88"/>
        <v>182.95679999999999</v>
      </c>
      <c r="W697" s="438">
        <f t="shared" si="89"/>
        <v>1.9743798694882002</v>
      </c>
      <c r="X697" s="438">
        <f t="shared" si="90"/>
        <v>1.0440667785095923</v>
      </c>
      <c r="Y697" s="9">
        <f>Cal_110119!$O$3</f>
        <v>20181101</v>
      </c>
      <c r="Z697" s="36" t="s">
        <v>281</v>
      </c>
      <c r="AA697" s="36"/>
      <c r="AB697" s="36" t="s">
        <v>127</v>
      </c>
      <c r="AC697" s="12"/>
      <c r="AD697" s="660"/>
      <c r="AE697" s="689" t="s">
        <v>1250</v>
      </c>
      <c r="AF697" s="671">
        <v>1</v>
      </c>
      <c r="AG697" s="169" t="s">
        <v>1634</v>
      </c>
      <c r="AH697" s="395"/>
      <c r="AI697" s="395"/>
    </row>
    <row r="698" spans="1:35" x14ac:dyDescent="0.2">
      <c r="A698" s="14" t="s">
        <v>141</v>
      </c>
      <c r="B698" s="14">
        <v>20180702</v>
      </c>
      <c r="C698" s="133" t="s">
        <v>64</v>
      </c>
      <c r="D698" s="133">
        <v>8</v>
      </c>
      <c r="E698" s="133" t="s">
        <v>131</v>
      </c>
      <c r="F698" s="133"/>
      <c r="G698" s="133"/>
      <c r="H698" s="137" t="s">
        <v>10</v>
      </c>
      <c r="I698" s="133">
        <v>290</v>
      </c>
      <c r="J698" s="9">
        <v>0</v>
      </c>
      <c r="K698" s="9">
        <v>5</v>
      </c>
      <c r="L698" s="9">
        <v>1</v>
      </c>
      <c r="M698" s="9">
        <v>0</v>
      </c>
      <c r="N698" s="68">
        <v>1</v>
      </c>
      <c r="O698" s="9" t="str">
        <f>Cal_110119!$P$3</f>
        <v>Cal_110119</v>
      </c>
      <c r="P698" s="17">
        <f>Cal_110119!$Q$3</f>
        <v>1.8682000000000001</v>
      </c>
      <c r="Q698" s="17">
        <f>Cal_110119!$R$3</f>
        <v>0.51219999999999999</v>
      </c>
      <c r="R698" s="15">
        <v>122.1</v>
      </c>
      <c r="S698" s="15">
        <v>73.8</v>
      </c>
      <c r="T698" s="35">
        <v>0.64319999999999999</v>
      </c>
      <c r="U698" s="78">
        <f t="shared" si="87"/>
        <v>121.4568</v>
      </c>
      <c r="V698" s="78">
        <f t="shared" si="88"/>
        <v>73.156800000000004</v>
      </c>
      <c r="W698" s="438">
        <f t="shared" si="89"/>
        <v>0.91783010294783485</v>
      </c>
      <c r="X698" s="438">
        <f t="shared" si="90"/>
        <v>0.28912092449823423</v>
      </c>
      <c r="Y698" s="9">
        <f>Cal_110119!$O$3</f>
        <v>20181101</v>
      </c>
      <c r="Z698" s="36" t="s">
        <v>281</v>
      </c>
      <c r="AA698" s="36"/>
      <c r="AB698" s="36" t="s">
        <v>127</v>
      </c>
      <c r="AC698" s="12"/>
      <c r="AD698" s="660"/>
      <c r="AE698" s="689" t="s">
        <v>1250</v>
      </c>
      <c r="AF698" s="671">
        <v>3</v>
      </c>
      <c r="AG698" s="169">
        <v>1</v>
      </c>
      <c r="AH698" s="426" t="s">
        <v>726</v>
      </c>
      <c r="AI698" s="395"/>
    </row>
    <row r="699" spans="1:35" x14ac:dyDescent="0.2">
      <c r="A699" s="14" t="s">
        <v>141</v>
      </c>
      <c r="B699" s="14">
        <v>20180702</v>
      </c>
      <c r="C699" s="133" t="s">
        <v>64</v>
      </c>
      <c r="D699" s="133">
        <v>8</v>
      </c>
      <c r="E699" s="133" t="s">
        <v>131</v>
      </c>
      <c r="F699" s="133"/>
      <c r="G699" s="133"/>
      <c r="H699" s="137" t="s">
        <v>11</v>
      </c>
      <c r="I699" s="133">
        <v>290</v>
      </c>
      <c r="J699" s="9">
        <v>0</v>
      </c>
      <c r="K699" s="9">
        <v>5</v>
      </c>
      <c r="L699" s="9">
        <v>1</v>
      </c>
      <c r="M699" s="9">
        <v>0</v>
      </c>
      <c r="N699" s="68">
        <v>1</v>
      </c>
      <c r="O699" s="9" t="str">
        <f>Cal_110119!$P$3</f>
        <v>Cal_110119</v>
      </c>
      <c r="P699" s="17">
        <f>Cal_110119!$Q$3</f>
        <v>1.8682000000000001</v>
      </c>
      <c r="Q699" s="17">
        <f>Cal_110119!$R$3</f>
        <v>0.51219999999999999</v>
      </c>
      <c r="R699" s="15">
        <v>98.76</v>
      </c>
      <c r="S699" s="15">
        <v>60.88</v>
      </c>
      <c r="T699" s="35">
        <v>0.64319999999999999</v>
      </c>
      <c r="U699" s="78">
        <f t="shared" si="87"/>
        <v>98.116800000000012</v>
      </c>
      <c r="V699" s="78">
        <f t="shared" si="88"/>
        <v>60.236800000000002</v>
      </c>
      <c r="W699" s="438">
        <f t="shared" si="89"/>
        <v>0.71982203518973076</v>
      </c>
      <c r="X699" s="438">
        <f t="shared" si="90"/>
        <v>0.27397304127702787</v>
      </c>
      <c r="Y699" s="9">
        <f>Cal_110119!$O$3</f>
        <v>20181101</v>
      </c>
      <c r="Z699" s="36" t="s">
        <v>281</v>
      </c>
      <c r="AA699" s="36"/>
      <c r="AB699" s="36" t="s">
        <v>127</v>
      </c>
      <c r="AC699" s="12"/>
      <c r="AD699" s="660"/>
      <c r="AE699" s="689" t="s">
        <v>1250</v>
      </c>
      <c r="AF699" s="671">
        <v>3</v>
      </c>
      <c r="AG699" s="169">
        <v>1</v>
      </c>
      <c r="AH699" s="426" t="s">
        <v>726</v>
      </c>
      <c r="AI699" s="395"/>
    </row>
    <row r="700" spans="1:35" s="82" customFormat="1" x14ac:dyDescent="0.2">
      <c r="A700" s="161" t="s">
        <v>141</v>
      </c>
      <c r="B700" s="161">
        <v>20180702</v>
      </c>
      <c r="C700" s="162" t="s">
        <v>64</v>
      </c>
      <c r="D700" s="162">
        <v>8</v>
      </c>
      <c r="E700" s="162" t="s">
        <v>142</v>
      </c>
      <c r="F700" s="162"/>
      <c r="G700" s="162"/>
      <c r="H700" s="192" t="s">
        <v>10</v>
      </c>
      <c r="I700" s="162">
        <v>200</v>
      </c>
      <c r="J700" s="33">
        <v>5</v>
      </c>
      <c r="K700" s="33">
        <v>5</v>
      </c>
      <c r="L700" s="33">
        <v>1</v>
      </c>
      <c r="M700" s="33">
        <v>0</v>
      </c>
      <c r="N700" s="179">
        <v>1</v>
      </c>
      <c r="O700" s="9" t="str">
        <f>Cal_110119!$P$3</f>
        <v>Cal_110119</v>
      </c>
      <c r="P700" s="17">
        <f>Cal_110119!$Q$3</f>
        <v>1.8682000000000001</v>
      </c>
      <c r="Q700" s="17">
        <f>Cal_110119!$R$3</f>
        <v>0.51219999999999999</v>
      </c>
      <c r="R700" s="163">
        <v>6.1360000000000001</v>
      </c>
      <c r="S700" s="163">
        <v>3.988</v>
      </c>
      <c r="T700" s="160">
        <f>AVERAGE(0.435, 0.57,0.696, 0.406, 0.29, 0.806)</f>
        <v>0.53383333333333327</v>
      </c>
      <c r="U700" s="164">
        <f t="shared" si="87"/>
        <v>5.6021666666666672</v>
      </c>
      <c r="V700" s="164">
        <f t="shared" si="88"/>
        <v>3.4541666666666666</v>
      </c>
      <c r="W700" s="438">
        <f t="shared" si="89"/>
        <v>5.9185789619903256E-2</v>
      </c>
      <c r="X700" s="438">
        <f t="shared" si="90"/>
        <v>2.3445825084263416E-2</v>
      </c>
      <c r="Y700" s="9">
        <f>Cal_110119!$O$3</f>
        <v>20181101</v>
      </c>
      <c r="Z700" s="165" t="s">
        <v>287</v>
      </c>
      <c r="AA700" s="165"/>
      <c r="AB700" s="166" t="s">
        <v>127</v>
      </c>
      <c r="AC700" s="160"/>
      <c r="AD700" s="664"/>
      <c r="AE700" s="689" t="s">
        <v>1250</v>
      </c>
      <c r="AF700" s="672">
        <v>1</v>
      </c>
      <c r="AG700" s="169" t="s">
        <v>1634</v>
      </c>
      <c r="AH700" s="397" t="s">
        <v>190</v>
      </c>
      <c r="AI700" s="397"/>
    </row>
    <row r="701" spans="1:35" s="82" customFormat="1" x14ac:dyDescent="0.2">
      <c r="A701" s="161" t="s">
        <v>141</v>
      </c>
      <c r="B701" s="161">
        <v>20180702</v>
      </c>
      <c r="C701" s="162" t="s">
        <v>64</v>
      </c>
      <c r="D701" s="162">
        <v>8</v>
      </c>
      <c r="E701" s="162" t="s">
        <v>142</v>
      </c>
      <c r="F701" s="162"/>
      <c r="G701" s="162"/>
      <c r="H701" s="192" t="s">
        <v>11</v>
      </c>
      <c r="I701" s="162">
        <v>200</v>
      </c>
      <c r="J701" s="33">
        <v>5</v>
      </c>
      <c r="K701" s="33">
        <v>5</v>
      </c>
      <c r="L701" s="33">
        <v>1</v>
      </c>
      <c r="M701" s="33">
        <v>0</v>
      </c>
      <c r="N701" s="179">
        <v>1</v>
      </c>
      <c r="O701" s="9" t="str">
        <f>Cal_110119!$P$3</f>
        <v>Cal_110119</v>
      </c>
      <c r="P701" s="17">
        <f>Cal_110119!$Q$3</f>
        <v>1.8682000000000001</v>
      </c>
      <c r="Q701" s="17">
        <f>Cal_110119!$R$3</f>
        <v>0.51219999999999999</v>
      </c>
      <c r="R701" s="163">
        <v>5.9370000000000003</v>
      </c>
      <c r="S701" s="163">
        <v>3.9289999999999998</v>
      </c>
      <c r="T701" s="160">
        <f>AVERAGE(0.435, 0.57,0.696, 0.406, 0.29, 0.806)</f>
        <v>0.53383333333333327</v>
      </c>
      <c r="U701" s="164">
        <f t="shared" si="87"/>
        <v>5.4031666666666673</v>
      </c>
      <c r="V701" s="164">
        <f t="shared" si="88"/>
        <v>3.3951666666666664</v>
      </c>
      <c r="W701" s="438">
        <f t="shared" si="89"/>
        <v>5.5328242810412362E-2</v>
      </c>
      <c r="X701" s="438">
        <f t="shared" si="90"/>
        <v>2.5891956134754285E-2</v>
      </c>
      <c r="Y701" s="9">
        <f>Cal_110119!$O$3</f>
        <v>20181101</v>
      </c>
      <c r="Z701" s="165" t="s">
        <v>287</v>
      </c>
      <c r="AA701" s="165"/>
      <c r="AB701" s="166" t="s">
        <v>127</v>
      </c>
      <c r="AC701" s="160"/>
      <c r="AD701" s="664"/>
      <c r="AE701" s="689" t="s">
        <v>1250</v>
      </c>
      <c r="AF701" s="672">
        <v>1</v>
      </c>
      <c r="AG701" s="169" t="s">
        <v>1634</v>
      </c>
      <c r="AH701" s="397" t="s">
        <v>191</v>
      </c>
      <c r="AI701" s="397"/>
    </row>
    <row r="702" spans="1:35" s="372" customFormat="1" x14ac:dyDescent="0.2">
      <c r="A702" s="770" t="s">
        <v>141</v>
      </c>
      <c r="B702" s="770">
        <v>20180702</v>
      </c>
      <c r="C702" s="771" t="s">
        <v>64</v>
      </c>
      <c r="D702" s="771">
        <v>8</v>
      </c>
      <c r="E702" s="771" t="s">
        <v>142</v>
      </c>
      <c r="F702" s="162"/>
      <c r="G702" s="162"/>
      <c r="H702" s="772" t="s">
        <v>10</v>
      </c>
      <c r="I702" s="771">
        <v>200</v>
      </c>
      <c r="J702" s="773">
        <v>20</v>
      </c>
      <c r="K702" s="773">
        <v>5</v>
      </c>
      <c r="L702" s="773">
        <v>1</v>
      </c>
      <c r="M702" s="773">
        <v>0</v>
      </c>
      <c r="N702" s="774">
        <v>1</v>
      </c>
      <c r="O702" s="773" t="str">
        <f>Cal_110119!$P$3</f>
        <v>Cal_110119</v>
      </c>
      <c r="P702" s="775">
        <f>Cal_110119!$Q$3</f>
        <v>1.8682000000000001</v>
      </c>
      <c r="Q702" s="775">
        <f>Cal_110119!$R$3</f>
        <v>0.51219999999999999</v>
      </c>
      <c r="R702" s="776">
        <v>1.736</v>
      </c>
      <c r="S702" s="776">
        <v>1.768</v>
      </c>
      <c r="T702" s="777">
        <v>0.50800000000000001</v>
      </c>
      <c r="U702" s="778">
        <f t="shared" si="87"/>
        <v>1.228</v>
      </c>
      <c r="V702" s="778">
        <f t="shared" si="88"/>
        <v>1.26</v>
      </c>
      <c r="W702" s="779">
        <f t="shared" si="89"/>
        <v>-8.8172498502649219E-4</v>
      </c>
      <c r="X702" s="779">
        <f t="shared" si="90"/>
        <v>3.1023824245026487E-2</v>
      </c>
      <c r="Y702" s="773">
        <f>Cal_110119!$O$3</f>
        <v>20181101</v>
      </c>
      <c r="Z702" s="780" t="s">
        <v>284</v>
      </c>
      <c r="AA702" s="780"/>
      <c r="AB702" s="166" t="s">
        <v>127</v>
      </c>
      <c r="AC702" s="160"/>
      <c r="AD702" s="664"/>
      <c r="AE702" s="692" t="s">
        <v>1250</v>
      </c>
      <c r="AF702" s="682">
        <v>4</v>
      </c>
      <c r="AG702" s="782" t="s">
        <v>1634</v>
      </c>
      <c r="AH702" s="783" t="s">
        <v>198</v>
      </c>
      <c r="AI702" s="784" t="s">
        <v>1176</v>
      </c>
    </row>
    <row r="703" spans="1:35" s="372" customFormat="1" x14ac:dyDescent="0.2">
      <c r="A703" s="770" t="s">
        <v>141</v>
      </c>
      <c r="B703" s="770">
        <v>20180702</v>
      </c>
      <c r="C703" s="771" t="s">
        <v>64</v>
      </c>
      <c r="D703" s="771">
        <v>8</v>
      </c>
      <c r="E703" s="771" t="s">
        <v>142</v>
      </c>
      <c r="F703" s="162"/>
      <c r="G703" s="162"/>
      <c r="H703" s="772" t="s">
        <v>11</v>
      </c>
      <c r="I703" s="771">
        <v>200</v>
      </c>
      <c r="J703" s="773">
        <v>20</v>
      </c>
      <c r="K703" s="773">
        <v>5</v>
      </c>
      <c r="L703" s="773">
        <v>1</v>
      </c>
      <c r="M703" s="773">
        <v>0</v>
      </c>
      <c r="N703" s="774">
        <v>1</v>
      </c>
      <c r="O703" s="773" t="str">
        <f>Cal_110119!$P$3</f>
        <v>Cal_110119</v>
      </c>
      <c r="P703" s="775">
        <f>Cal_110119!$Q$3</f>
        <v>1.8682000000000001</v>
      </c>
      <c r="Q703" s="775">
        <f>Cal_110119!$R$3</f>
        <v>0.51219999999999999</v>
      </c>
      <c r="R703" s="776">
        <v>1.2929999999999999</v>
      </c>
      <c r="S703" s="776">
        <v>1.137</v>
      </c>
      <c r="T703" s="777">
        <v>0.50800000000000001</v>
      </c>
      <c r="U703" s="778">
        <f t="shared" si="87"/>
        <v>0.78499999999999992</v>
      </c>
      <c r="V703" s="778">
        <f t="shared" si="88"/>
        <v>0.629</v>
      </c>
      <c r="W703" s="779">
        <f t="shared" si="89"/>
        <v>4.2984093020041435E-3</v>
      </c>
      <c r="X703" s="779">
        <f t="shared" si="90"/>
        <v>1.0748718026995858E-2</v>
      </c>
      <c r="Y703" s="773">
        <f>Cal_110119!$O$3</f>
        <v>20181101</v>
      </c>
      <c r="Z703" s="780" t="s">
        <v>284</v>
      </c>
      <c r="AA703" s="780"/>
      <c r="AB703" s="166" t="s">
        <v>127</v>
      </c>
      <c r="AC703" s="160"/>
      <c r="AD703" s="664"/>
      <c r="AE703" s="692" t="s">
        <v>1250</v>
      </c>
      <c r="AF703" s="682">
        <v>1</v>
      </c>
      <c r="AG703" s="782" t="s">
        <v>1634</v>
      </c>
      <c r="AH703" s="783" t="s">
        <v>199</v>
      </c>
      <c r="AI703" s="784" t="s">
        <v>1177</v>
      </c>
    </row>
    <row r="704" spans="1:35" x14ac:dyDescent="0.2">
      <c r="A704" s="14" t="s">
        <v>141</v>
      </c>
      <c r="B704" s="14">
        <v>20180702</v>
      </c>
      <c r="C704" s="133" t="s">
        <v>64</v>
      </c>
      <c r="D704" s="133">
        <v>8</v>
      </c>
      <c r="E704" s="133" t="s">
        <v>142</v>
      </c>
      <c r="F704" s="133"/>
      <c r="G704" s="133"/>
      <c r="H704" s="137" t="s">
        <v>10</v>
      </c>
      <c r="I704" s="133">
        <v>290</v>
      </c>
      <c r="J704" s="9">
        <v>0</v>
      </c>
      <c r="K704" s="9">
        <v>5</v>
      </c>
      <c r="L704" s="9">
        <v>1</v>
      </c>
      <c r="M704" s="9">
        <v>0</v>
      </c>
      <c r="N704" s="68">
        <v>1</v>
      </c>
      <c r="O704" s="9" t="str">
        <f>Cal_110119!$P$3</f>
        <v>Cal_110119</v>
      </c>
      <c r="P704" s="17">
        <f>Cal_110119!$Q$3</f>
        <v>1.8682000000000001</v>
      </c>
      <c r="Q704" s="17">
        <f>Cal_110119!$R$3</f>
        <v>0.51219999999999999</v>
      </c>
      <c r="R704" s="15">
        <v>49.98</v>
      </c>
      <c r="S704" s="15">
        <v>30.86</v>
      </c>
      <c r="T704" s="35">
        <v>0.64319999999999999</v>
      </c>
      <c r="U704" s="78">
        <f t="shared" si="87"/>
        <v>49.336799999999997</v>
      </c>
      <c r="V704" s="78">
        <f t="shared" si="88"/>
        <v>30.216799999999999</v>
      </c>
      <c r="W704" s="438">
        <f t="shared" si="89"/>
        <v>0.36333150245057139</v>
      </c>
      <c r="X704" s="438">
        <f t="shared" si="90"/>
        <v>0.13518945262308368</v>
      </c>
      <c r="Y704" s="9">
        <f>Cal_110119!$O$3</f>
        <v>20181101</v>
      </c>
      <c r="Z704" s="36" t="s">
        <v>282</v>
      </c>
      <c r="AA704" s="36"/>
      <c r="AB704" s="36" t="s">
        <v>127</v>
      </c>
      <c r="AC704" s="12"/>
      <c r="AD704" s="660"/>
      <c r="AE704" s="689" t="s">
        <v>1250</v>
      </c>
      <c r="AF704" s="671">
        <v>1</v>
      </c>
      <c r="AG704" s="169" t="s">
        <v>1634</v>
      </c>
      <c r="AH704" s="395"/>
      <c r="AI704" s="395"/>
    </row>
    <row r="705" spans="1:35" x14ac:dyDescent="0.2">
      <c r="A705" s="14" t="s">
        <v>141</v>
      </c>
      <c r="B705" s="14">
        <v>20180702</v>
      </c>
      <c r="C705" s="133" t="s">
        <v>64</v>
      </c>
      <c r="D705" s="133">
        <v>8</v>
      </c>
      <c r="E705" s="133" t="s">
        <v>142</v>
      </c>
      <c r="F705" s="133"/>
      <c r="G705" s="133"/>
      <c r="H705" s="137" t="s">
        <v>11</v>
      </c>
      <c r="I705" s="133">
        <v>290</v>
      </c>
      <c r="J705" s="9">
        <v>0</v>
      </c>
      <c r="K705" s="9">
        <v>5</v>
      </c>
      <c r="L705" s="9">
        <v>1</v>
      </c>
      <c r="M705" s="9">
        <v>0</v>
      </c>
      <c r="N705" s="68">
        <v>1</v>
      </c>
      <c r="O705" s="9" t="str">
        <f>Cal_110119!$P$3</f>
        <v>Cal_110119</v>
      </c>
      <c r="P705" s="17">
        <f>Cal_110119!$Q$3</f>
        <v>1.8682000000000001</v>
      </c>
      <c r="Q705" s="17">
        <f>Cal_110119!$R$3</f>
        <v>0.51219999999999999</v>
      </c>
      <c r="R705" s="15">
        <v>52.93</v>
      </c>
      <c r="S705" s="15">
        <v>31.85</v>
      </c>
      <c r="T705" s="35">
        <v>0.64319999999999999</v>
      </c>
      <c r="U705" s="78">
        <f t="shared" si="87"/>
        <v>52.286799999999999</v>
      </c>
      <c r="V705" s="78">
        <f t="shared" si="88"/>
        <v>31.206800000000001</v>
      </c>
      <c r="W705" s="438">
        <f t="shared" si="89"/>
        <v>0.40057678199048358</v>
      </c>
      <c r="X705" s="438">
        <f t="shared" si="90"/>
        <v>0.11427733031765432</v>
      </c>
      <c r="Y705" s="9">
        <f>Cal_110119!$O$3</f>
        <v>20181101</v>
      </c>
      <c r="Z705" s="36" t="s">
        <v>281</v>
      </c>
      <c r="AA705" s="36"/>
      <c r="AB705" s="36" t="s">
        <v>127</v>
      </c>
      <c r="AC705" s="12"/>
      <c r="AD705" s="660"/>
      <c r="AE705" s="689" t="s">
        <v>1250</v>
      </c>
      <c r="AF705" s="671">
        <v>1</v>
      </c>
      <c r="AG705" s="169" t="s">
        <v>1634</v>
      </c>
      <c r="AH705" s="395"/>
      <c r="AI705" s="395"/>
    </row>
    <row r="706" spans="1:35" x14ac:dyDescent="0.2">
      <c r="A706" s="14" t="s">
        <v>141</v>
      </c>
      <c r="B706" s="14">
        <v>20180702</v>
      </c>
      <c r="C706" s="133" t="s">
        <v>64</v>
      </c>
      <c r="D706" s="133">
        <v>8</v>
      </c>
      <c r="E706" s="133" t="s">
        <v>142</v>
      </c>
      <c r="F706" s="133"/>
      <c r="G706" s="133"/>
      <c r="H706" s="30" t="s">
        <v>10</v>
      </c>
      <c r="I706" s="133">
        <v>290</v>
      </c>
      <c r="J706" s="9">
        <v>10</v>
      </c>
      <c r="K706" s="9">
        <v>5</v>
      </c>
      <c r="L706" s="9">
        <v>1</v>
      </c>
      <c r="M706" s="9">
        <v>0</v>
      </c>
      <c r="N706" s="68">
        <v>1</v>
      </c>
      <c r="O706" s="9" t="str">
        <f>Cal_110119!$P$3</f>
        <v>Cal_110119</v>
      </c>
      <c r="P706" s="17">
        <f>Cal_110119!$Q$3</f>
        <v>1.8682000000000001</v>
      </c>
      <c r="Q706" s="17">
        <f>Cal_110119!$R$3</f>
        <v>0.51219999999999999</v>
      </c>
      <c r="R706" s="15">
        <v>44.53</v>
      </c>
      <c r="S706" s="15">
        <v>26.66</v>
      </c>
      <c r="T706" s="35">
        <v>0.64319999999999999</v>
      </c>
      <c r="U706" s="78">
        <f t="shared" si="87"/>
        <v>43.886800000000001</v>
      </c>
      <c r="V706" s="78">
        <f t="shared" si="88"/>
        <v>26.0168</v>
      </c>
      <c r="W706" s="438">
        <f t="shared" si="89"/>
        <v>0.33957813539705611</v>
      </c>
      <c r="X706" s="438">
        <f t="shared" si="90"/>
        <v>8.9650637469702435E-2</v>
      </c>
      <c r="Y706" s="9">
        <f>Cal_110119!$O$3</f>
        <v>20181101</v>
      </c>
      <c r="Z706" s="36" t="s">
        <v>281</v>
      </c>
      <c r="AA706" s="36"/>
      <c r="AB706" s="36" t="s">
        <v>127</v>
      </c>
      <c r="AC706" s="12"/>
      <c r="AD706" s="660"/>
      <c r="AE706" s="689" t="s">
        <v>1250</v>
      </c>
      <c r="AF706" s="671">
        <v>1</v>
      </c>
      <c r="AG706" s="169" t="s">
        <v>1634</v>
      </c>
      <c r="AH706" s="395"/>
      <c r="AI706" s="395"/>
    </row>
    <row r="707" spans="1:35" s="115" customFormat="1" ht="13.5" thickBot="1" x14ac:dyDescent="0.25">
      <c r="A707" s="208" t="s">
        <v>141</v>
      </c>
      <c r="B707" s="208">
        <v>20180702</v>
      </c>
      <c r="C707" s="209" t="s">
        <v>64</v>
      </c>
      <c r="D707" s="209">
        <v>8</v>
      </c>
      <c r="E707" s="209" t="s">
        <v>142</v>
      </c>
      <c r="F707" s="209"/>
      <c r="G707" s="209"/>
      <c r="H707" s="210" t="s">
        <v>11</v>
      </c>
      <c r="I707" s="209">
        <v>290</v>
      </c>
      <c r="J707" s="116">
        <v>10</v>
      </c>
      <c r="K707" s="116">
        <v>5</v>
      </c>
      <c r="L707" s="116">
        <v>1</v>
      </c>
      <c r="M707" s="116">
        <v>0</v>
      </c>
      <c r="N707" s="211">
        <v>1</v>
      </c>
      <c r="O707" s="9" t="str">
        <f>Cal_110119!$P$3</f>
        <v>Cal_110119</v>
      </c>
      <c r="P707" s="17">
        <f>Cal_110119!$Q$3</f>
        <v>1.8682000000000001</v>
      </c>
      <c r="Q707" s="17">
        <f>Cal_110119!$R$3</f>
        <v>0.51219999999999999</v>
      </c>
      <c r="R707" s="212">
        <v>47.63</v>
      </c>
      <c r="S707" s="212">
        <v>29.01</v>
      </c>
      <c r="T707" s="213">
        <v>0.64319999999999999</v>
      </c>
      <c r="U707" s="214">
        <f t="shared" si="87"/>
        <v>46.986800000000002</v>
      </c>
      <c r="V707" s="214">
        <f t="shared" si="88"/>
        <v>28.366800000000001</v>
      </c>
      <c r="W707" s="441">
        <f t="shared" si="89"/>
        <v>0.35383015562916537</v>
      </c>
      <c r="X707" s="441">
        <f t="shared" si="90"/>
        <v>0.11416924299621402</v>
      </c>
      <c r="Y707" s="9">
        <f>Cal_110119!$O$3</f>
        <v>20181101</v>
      </c>
      <c r="Z707" s="216" t="s">
        <v>281</v>
      </c>
      <c r="AA707" s="216"/>
      <c r="AB707" s="216" t="s">
        <v>127</v>
      </c>
      <c r="AC707" s="215"/>
      <c r="AD707" s="666"/>
      <c r="AE707" s="689" t="s">
        <v>1250</v>
      </c>
      <c r="AF707" s="675">
        <v>1</v>
      </c>
      <c r="AG707" s="169" t="s">
        <v>1634</v>
      </c>
      <c r="AH707" s="402"/>
      <c r="AI707" s="402"/>
    </row>
    <row r="708" spans="1:35" x14ac:dyDescent="0.2">
      <c r="A708" s="198" t="s">
        <v>141</v>
      </c>
      <c r="B708" s="198">
        <v>20180702</v>
      </c>
      <c r="C708" s="199" t="s">
        <v>66</v>
      </c>
      <c r="D708" s="199">
        <v>9</v>
      </c>
      <c r="E708" s="199" t="s">
        <v>127</v>
      </c>
      <c r="F708" s="199"/>
      <c r="G708" s="199"/>
      <c r="H708" s="200" t="s">
        <v>10</v>
      </c>
      <c r="I708" s="199">
        <v>290</v>
      </c>
      <c r="J708" s="109">
        <v>0</v>
      </c>
      <c r="K708" s="109">
        <v>5</v>
      </c>
      <c r="L708" s="109">
        <v>1</v>
      </c>
      <c r="M708" s="109">
        <v>0</v>
      </c>
      <c r="N708" s="201">
        <v>1</v>
      </c>
      <c r="O708" s="9" t="str">
        <f>Cal_110119!$P$3</f>
        <v>Cal_110119</v>
      </c>
      <c r="P708" s="17">
        <f>Cal_110119!$Q$3</f>
        <v>1.8682000000000001</v>
      </c>
      <c r="Q708" s="17">
        <f>Cal_110119!$R$3</f>
        <v>0.51219999999999999</v>
      </c>
      <c r="R708" s="202">
        <v>32.75</v>
      </c>
      <c r="S708" s="202">
        <v>24.54</v>
      </c>
      <c r="T708" s="203">
        <v>0.67416666666666669</v>
      </c>
      <c r="U708" s="204">
        <f t="shared" si="87"/>
        <v>32.075833333333335</v>
      </c>
      <c r="V708" s="204">
        <f t="shared" si="88"/>
        <v>23.865833333333331</v>
      </c>
      <c r="W708" s="440">
        <f t="shared" si="89"/>
        <v>0.15601211480748919</v>
      </c>
      <c r="X708" s="440">
        <f t="shared" si="90"/>
        <v>0.23772971182411992</v>
      </c>
      <c r="Y708" s="9">
        <f>Cal_110119!$O$3</f>
        <v>20181101</v>
      </c>
      <c r="Z708" s="206" t="s">
        <v>290</v>
      </c>
      <c r="AA708" s="206"/>
      <c r="AB708" s="206" t="s">
        <v>127</v>
      </c>
      <c r="AC708" s="205"/>
      <c r="AD708" s="663"/>
      <c r="AE708" s="689" t="s">
        <v>1250</v>
      </c>
      <c r="AF708" s="674">
        <v>1</v>
      </c>
      <c r="AG708" s="169" t="s">
        <v>1634</v>
      </c>
      <c r="AH708" s="400"/>
      <c r="AI708" s="400"/>
    </row>
    <row r="709" spans="1:35" x14ac:dyDescent="0.2">
      <c r="A709" s="14" t="s">
        <v>141</v>
      </c>
      <c r="B709" s="14">
        <v>20180702</v>
      </c>
      <c r="C709" s="133" t="s">
        <v>66</v>
      </c>
      <c r="D709" s="133">
        <v>9</v>
      </c>
      <c r="E709" s="133" t="s">
        <v>127</v>
      </c>
      <c r="F709" s="133"/>
      <c r="G709" s="133"/>
      <c r="H709" s="137" t="s">
        <v>11</v>
      </c>
      <c r="I709" s="133">
        <v>290</v>
      </c>
      <c r="J709" s="9">
        <v>0</v>
      </c>
      <c r="K709" s="9">
        <v>5</v>
      </c>
      <c r="L709" s="9">
        <v>1</v>
      </c>
      <c r="M709" s="9">
        <v>0</v>
      </c>
      <c r="N709" s="68">
        <v>1</v>
      </c>
      <c r="O709" s="9" t="str">
        <f>Cal_110119!$P$3</f>
        <v>Cal_110119</v>
      </c>
      <c r="P709" s="17">
        <f>Cal_110119!$Q$3</f>
        <v>1.8682000000000001</v>
      </c>
      <c r="Q709" s="17">
        <f>Cal_110119!$R$3</f>
        <v>0.51219999999999999</v>
      </c>
      <c r="R709" s="15">
        <v>33.33</v>
      </c>
      <c r="S709" s="15">
        <v>25.26</v>
      </c>
      <c r="T709" s="35">
        <v>0.67416666666666669</v>
      </c>
      <c r="U709" s="78">
        <f t="shared" si="87"/>
        <v>32.655833333333334</v>
      </c>
      <c r="V709" s="78">
        <f t="shared" si="88"/>
        <v>24.585833333333333</v>
      </c>
      <c r="W709" s="438">
        <f t="shared" si="89"/>
        <v>0.15335173769749541</v>
      </c>
      <c r="X709" s="438">
        <f t="shared" si="90"/>
        <v>0.25226874874101035</v>
      </c>
      <c r="Y709" s="9">
        <f>Cal_110119!$O$3</f>
        <v>20181101</v>
      </c>
      <c r="Z709" s="36" t="s">
        <v>290</v>
      </c>
      <c r="AA709" s="36"/>
      <c r="AB709" s="36" t="s">
        <v>127</v>
      </c>
      <c r="AC709" s="12"/>
      <c r="AD709" s="660"/>
      <c r="AE709" s="689" t="s">
        <v>1250</v>
      </c>
      <c r="AF709" s="671">
        <v>1</v>
      </c>
      <c r="AG709" s="169" t="s">
        <v>1634</v>
      </c>
      <c r="AH709" s="395"/>
      <c r="AI709" s="395"/>
    </row>
    <row r="710" spans="1:35" x14ac:dyDescent="0.2">
      <c r="A710" s="14" t="s">
        <v>141</v>
      </c>
      <c r="B710" s="14">
        <v>20180702</v>
      </c>
      <c r="C710" s="133" t="s">
        <v>66</v>
      </c>
      <c r="D710" s="133">
        <v>9</v>
      </c>
      <c r="E710" s="133" t="s">
        <v>129</v>
      </c>
      <c r="F710" s="133"/>
      <c r="G710" s="133"/>
      <c r="H710" s="137" t="s">
        <v>10</v>
      </c>
      <c r="I710" s="133">
        <v>270</v>
      </c>
      <c r="J710" s="9">
        <v>0</v>
      </c>
      <c r="K710" s="9">
        <v>5</v>
      </c>
      <c r="L710" s="9">
        <v>1</v>
      </c>
      <c r="M710" s="9">
        <v>0</v>
      </c>
      <c r="N710" s="68">
        <v>1</v>
      </c>
      <c r="O710" s="9" t="str">
        <f>Cal_110119!$P$3</f>
        <v>Cal_110119</v>
      </c>
      <c r="P710" s="17">
        <f>Cal_110119!$Q$3</f>
        <v>1.8682000000000001</v>
      </c>
      <c r="Q710" s="17">
        <f>Cal_110119!$R$3</f>
        <v>0.51219999999999999</v>
      </c>
      <c r="R710" s="15">
        <v>27.25</v>
      </c>
      <c r="S710" s="15">
        <v>20.62</v>
      </c>
      <c r="T710" s="35">
        <v>0.67416666666666669</v>
      </c>
      <c r="U710" s="78">
        <f t="shared" si="87"/>
        <v>26.575833333333332</v>
      </c>
      <c r="V710" s="78">
        <f t="shared" si="88"/>
        <v>19.945833333333333</v>
      </c>
      <c r="W710" s="438">
        <f t="shared" si="89"/>
        <v>0.13532029284087124</v>
      </c>
      <c r="X710" s="438">
        <f t="shared" si="90"/>
        <v>0.21812432100789411</v>
      </c>
      <c r="Y710" s="9">
        <f>Cal_110119!$O$3</f>
        <v>20181101</v>
      </c>
      <c r="Z710" s="25" t="s">
        <v>279</v>
      </c>
      <c r="AA710" s="25"/>
      <c r="AB710" s="36" t="s">
        <v>127</v>
      </c>
      <c r="AC710" s="12"/>
      <c r="AD710" s="660"/>
      <c r="AE710" s="689" t="s">
        <v>1250</v>
      </c>
      <c r="AF710" s="671">
        <v>1</v>
      </c>
      <c r="AG710" s="169" t="s">
        <v>1634</v>
      </c>
      <c r="AH710" s="395"/>
      <c r="AI710" s="395"/>
    </row>
    <row r="711" spans="1:35" x14ac:dyDescent="0.2">
      <c r="A711" s="14" t="s">
        <v>141</v>
      </c>
      <c r="B711" s="14">
        <v>20180702</v>
      </c>
      <c r="C711" s="133" t="s">
        <v>66</v>
      </c>
      <c r="D711" s="133">
        <v>9</v>
      </c>
      <c r="E711" s="133" t="s">
        <v>129</v>
      </c>
      <c r="F711" s="133"/>
      <c r="G711" s="133"/>
      <c r="H711" s="137" t="s">
        <v>11</v>
      </c>
      <c r="I711" s="133">
        <v>290</v>
      </c>
      <c r="J711" s="9">
        <v>0</v>
      </c>
      <c r="K711" s="9">
        <v>5</v>
      </c>
      <c r="L711" s="9">
        <v>1</v>
      </c>
      <c r="M711" s="9">
        <v>0</v>
      </c>
      <c r="N711" s="68">
        <v>1</v>
      </c>
      <c r="O711" s="9" t="str">
        <f>Cal_110119!$P$3</f>
        <v>Cal_110119</v>
      </c>
      <c r="P711" s="17">
        <f>Cal_110119!$Q$3</f>
        <v>1.8682000000000001</v>
      </c>
      <c r="Q711" s="17">
        <f>Cal_110119!$R$3</f>
        <v>0.51219999999999999</v>
      </c>
      <c r="R711" s="15">
        <v>28.42</v>
      </c>
      <c r="S711" s="15">
        <v>20.91</v>
      </c>
      <c r="T711" s="35">
        <v>0.64319999999999999</v>
      </c>
      <c r="U711" s="78">
        <f t="shared" si="87"/>
        <v>27.776800000000001</v>
      </c>
      <c r="V711" s="78">
        <f t="shared" si="88"/>
        <v>20.2668</v>
      </c>
      <c r="W711" s="438">
        <f t="shared" si="89"/>
        <v>0.14271022925752053</v>
      </c>
      <c r="X711" s="438">
        <f t="shared" si="90"/>
        <v>0.19165424654027263</v>
      </c>
      <c r="Y711" s="9">
        <f>Cal_110119!$O$3</f>
        <v>20181101</v>
      </c>
      <c r="Z711" s="36" t="s">
        <v>281</v>
      </c>
      <c r="AA711" s="36"/>
      <c r="AB711" s="36" t="s">
        <v>127</v>
      </c>
      <c r="AC711" s="12"/>
      <c r="AD711" s="660"/>
      <c r="AE711" s="689" t="s">
        <v>1250</v>
      </c>
      <c r="AF711" s="671">
        <v>1</v>
      </c>
      <c r="AG711" s="169" t="s">
        <v>1634</v>
      </c>
      <c r="AH711" s="395"/>
      <c r="AI711" s="395"/>
    </row>
    <row r="712" spans="1:35" s="82" customFormat="1" x14ac:dyDescent="0.2">
      <c r="A712" s="161" t="s">
        <v>141</v>
      </c>
      <c r="B712" s="161">
        <v>20180702</v>
      </c>
      <c r="C712" s="162" t="s">
        <v>66</v>
      </c>
      <c r="D712" s="162">
        <v>9</v>
      </c>
      <c r="E712" s="162" t="s">
        <v>83</v>
      </c>
      <c r="F712" s="162"/>
      <c r="G712" s="162"/>
      <c r="H712" s="192" t="s">
        <v>10</v>
      </c>
      <c r="I712" s="162">
        <v>200</v>
      </c>
      <c r="J712" s="33">
        <v>5</v>
      </c>
      <c r="K712" s="33">
        <v>5</v>
      </c>
      <c r="L712" s="33">
        <v>1</v>
      </c>
      <c r="M712" s="33">
        <v>0</v>
      </c>
      <c r="N712" s="179">
        <v>1</v>
      </c>
      <c r="O712" s="9" t="str">
        <f>Cal_110119!$P$3</f>
        <v>Cal_110119</v>
      </c>
      <c r="P712" s="17">
        <f>Cal_110119!$Q$3</f>
        <v>1.8682000000000001</v>
      </c>
      <c r="Q712" s="17">
        <f>Cal_110119!$R$3</f>
        <v>0.51219999999999999</v>
      </c>
      <c r="R712" s="163">
        <v>40.380000000000003</v>
      </c>
      <c r="S712" s="163">
        <v>26.47</v>
      </c>
      <c r="T712" s="160">
        <f>AVERAGE(0.435, 0.57,0.696, 0.406, 0.29, 0.806)</f>
        <v>0.53383333333333327</v>
      </c>
      <c r="U712" s="164">
        <f t="shared" si="87"/>
        <v>39.846166666666669</v>
      </c>
      <c r="V712" s="164">
        <f t="shared" si="88"/>
        <v>25.936166666666665</v>
      </c>
      <c r="W712" s="438">
        <f t="shared" si="89"/>
        <v>0.38327482942870311</v>
      </c>
      <c r="X712" s="438">
        <f t="shared" si="90"/>
        <v>0.2371779563574635</v>
      </c>
      <c r="Y712" s="9">
        <f>Cal_110119!$O$3</f>
        <v>20181101</v>
      </c>
      <c r="Z712" s="165" t="s">
        <v>287</v>
      </c>
      <c r="AA712" s="165"/>
      <c r="AB712" s="166" t="s">
        <v>127</v>
      </c>
      <c r="AC712" s="160"/>
      <c r="AD712" s="664"/>
      <c r="AE712" s="689" t="s">
        <v>1250</v>
      </c>
      <c r="AF712" s="672">
        <v>1</v>
      </c>
      <c r="AG712" s="169" t="s">
        <v>1634</v>
      </c>
      <c r="AH712" s="397" t="s">
        <v>200</v>
      </c>
      <c r="AI712" s="397"/>
    </row>
    <row r="713" spans="1:35" s="82" customFormat="1" x14ac:dyDescent="0.2">
      <c r="A713" s="161" t="s">
        <v>141</v>
      </c>
      <c r="B713" s="161">
        <v>20180702</v>
      </c>
      <c r="C713" s="162" t="s">
        <v>66</v>
      </c>
      <c r="D713" s="162">
        <v>9</v>
      </c>
      <c r="E713" s="162" t="s">
        <v>83</v>
      </c>
      <c r="F713" s="162"/>
      <c r="G713" s="162"/>
      <c r="H713" s="192" t="s">
        <v>11</v>
      </c>
      <c r="I713" s="162">
        <v>200</v>
      </c>
      <c r="J713" s="33">
        <v>5</v>
      </c>
      <c r="K713" s="33">
        <v>5</v>
      </c>
      <c r="L713" s="33">
        <v>1</v>
      </c>
      <c r="M713" s="33">
        <v>0</v>
      </c>
      <c r="N713" s="179">
        <v>1</v>
      </c>
      <c r="O713" s="9" t="str">
        <f>Cal_110119!$P$3</f>
        <v>Cal_110119</v>
      </c>
      <c r="P713" s="17">
        <f>Cal_110119!$Q$3</f>
        <v>1.8682000000000001</v>
      </c>
      <c r="Q713" s="17">
        <f>Cal_110119!$R$3</f>
        <v>0.51219999999999999</v>
      </c>
      <c r="R713" s="163">
        <v>42.21</v>
      </c>
      <c r="S713" s="163">
        <v>27.31</v>
      </c>
      <c r="T713" s="160">
        <f>AVERAGE(0.435, 0.57,0.696, 0.406, 0.29, 0.806)</f>
        <v>0.53383333333333327</v>
      </c>
      <c r="U713" s="164">
        <f t="shared" si="87"/>
        <v>41.676166666666667</v>
      </c>
      <c r="V713" s="164">
        <f t="shared" si="88"/>
        <v>26.776166666666665</v>
      </c>
      <c r="W713" s="438">
        <f t="shared" si="89"/>
        <v>0.41055319615296015</v>
      </c>
      <c r="X713" s="438">
        <f t="shared" si="90"/>
        <v>0.22999432247320648</v>
      </c>
      <c r="Y713" s="9">
        <f>Cal_110119!$O$3</f>
        <v>20181101</v>
      </c>
      <c r="Z713" s="165" t="s">
        <v>287</v>
      </c>
      <c r="AA713" s="165"/>
      <c r="AB713" s="166" t="s">
        <v>127</v>
      </c>
      <c r="AC713" s="160"/>
      <c r="AD713" s="664"/>
      <c r="AE713" s="689" t="s">
        <v>1250</v>
      </c>
      <c r="AF713" s="672">
        <v>1</v>
      </c>
      <c r="AG713" s="169" t="s">
        <v>1634</v>
      </c>
      <c r="AH713" s="397" t="s">
        <v>201</v>
      </c>
      <c r="AI713" s="397"/>
    </row>
    <row r="714" spans="1:35" s="372" customFormat="1" x14ac:dyDescent="0.2">
      <c r="A714" s="770" t="s">
        <v>141</v>
      </c>
      <c r="B714" s="770">
        <v>20180702</v>
      </c>
      <c r="C714" s="771" t="s">
        <v>66</v>
      </c>
      <c r="D714" s="771">
        <v>9</v>
      </c>
      <c r="E714" s="771" t="s">
        <v>83</v>
      </c>
      <c r="F714" s="162"/>
      <c r="G714" s="162"/>
      <c r="H714" s="785" t="s">
        <v>10</v>
      </c>
      <c r="I714" s="771">
        <v>200</v>
      </c>
      <c r="J714" s="773">
        <v>20</v>
      </c>
      <c r="K714" s="773">
        <v>5</v>
      </c>
      <c r="L714" s="773">
        <v>1</v>
      </c>
      <c r="M714" s="773">
        <v>0</v>
      </c>
      <c r="N714" s="774">
        <v>1</v>
      </c>
      <c r="O714" s="773" t="str">
        <f>Cal_110119!$P$3</f>
        <v>Cal_110119</v>
      </c>
      <c r="P714" s="775">
        <f>Cal_110119!$Q$3</f>
        <v>1.8682000000000001</v>
      </c>
      <c r="Q714" s="775">
        <f>Cal_110119!$R$3</f>
        <v>0.51219999999999999</v>
      </c>
      <c r="R714" s="776">
        <v>14.29</v>
      </c>
      <c r="S714" s="776">
        <v>9.0039999999999996</v>
      </c>
      <c r="T714" s="781">
        <f>AVERAGE(0.435, 0.57,0.696, 0.406, 0.29, 0.806)</f>
        <v>0.53383333333333327</v>
      </c>
      <c r="U714" s="778">
        <f t="shared" ref="U714:U777" si="91">(R714-T714)*(L714+M714)/L714</f>
        <v>13.756166666666665</v>
      </c>
      <c r="V714" s="778">
        <f t="shared" ref="V714:V777" si="92">(S714-T714)*(L714+M714)/L714</f>
        <v>8.4701666666666657</v>
      </c>
      <c r="W714" s="779">
        <f t="shared" ref="W714:W777" si="93">(Q714*P714/(P714-1)*(U714-V714)*(K714)/I714)/N714</f>
        <v>0.14564994596406355</v>
      </c>
      <c r="X714" s="779">
        <f t="shared" ref="X714:X777" si="94">(Q714*P714/(P714-1)*(P714*V714-U714)*(K714)/I714)/N714</f>
        <v>5.6975930556103102E-2</v>
      </c>
      <c r="Y714" s="773">
        <f>Cal_110119!$O$3</f>
        <v>20181101</v>
      </c>
      <c r="Z714" s="780" t="s">
        <v>287</v>
      </c>
      <c r="AA714" s="780"/>
      <c r="AB714" s="166" t="s">
        <v>127</v>
      </c>
      <c r="AC714" s="160"/>
      <c r="AD714" s="664"/>
      <c r="AE714" s="692" t="s">
        <v>1250</v>
      </c>
      <c r="AF714" s="682">
        <v>1</v>
      </c>
      <c r="AG714" s="782" t="s">
        <v>1634</v>
      </c>
      <c r="AH714" s="783" t="s">
        <v>206</v>
      </c>
      <c r="AI714" s="783"/>
    </row>
    <row r="715" spans="1:35" s="372" customFormat="1" x14ac:dyDescent="0.2">
      <c r="A715" s="770" t="s">
        <v>141</v>
      </c>
      <c r="B715" s="770">
        <v>20180702</v>
      </c>
      <c r="C715" s="771" t="s">
        <v>66</v>
      </c>
      <c r="D715" s="771">
        <v>9</v>
      </c>
      <c r="E715" s="771" t="s">
        <v>83</v>
      </c>
      <c r="F715" s="162"/>
      <c r="G715" s="162"/>
      <c r="H715" s="785" t="s">
        <v>11</v>
      </c>
      <c r="I715" s="771">
        <v>200</v>
      </c>
      <c r="J715" s="773">
        <v>20</v>
      </c>
      <c r="K715" s="773">
        <v>5</v>
      </c>
      <c r="L715" s="773">
        <v>1</v>
      </c>
      <c r="M715" s="773">
        <v>0</v>
      </c>
      <c r="N715" s="774">
        <v>1</v>
      </c>
      <c r="O715" s="773" t="str">
        <f>Cal_110119!$P$3</f>
        <v>Cal_110119</v>
      </c>
      <c r="P715" s="775">
        <f>Cal_110119!$Q$3</f>
        <v>1.8682000000000001</v>
      </c>
      <c r="Q715" s="775">
        <f>Cal_110119!$R$3</f>
        <v>0.51219999999999999</v>
      </c>
      <c r="R715" s="776">
        <v>13.72</v>
      </c>
      <c r="S715" s="776">
        <v>8.9390000000000001</v>
      </c>
      <c r="T715" s="781">
        <f>AVERAGE(0.435, 0.57,0.696, 0.406, 0.29, 0.806)</f>
        <v>0.53383333333333327</v>
      </c>
      <c r="U715" s="778">
        <f t="shared" si="91"/>
        <v>13.186166666666667</v>
      </c>
      <c r="V715" s="778">
        <f t="shared" si="92"/>
        <v>8.4051666666666662</v>
      </c>
      <c r="W715" s="779">
        <f t="shared" si="93"/>
        <v>0.13173522354411427</v>
      </c>
      <c r="X715" s="779">
        <f t="shared" si="94"/>
        <v>6.9335703411052385E-2</v>
      </c>
      <c r="Y715" s="773">
        <f>Cal_110119!$O$3</f>
        <v>20181101</v>
      </c>
      <c r="Z715" s="780" t="s">
        <v>287</v>
      </c>
      <c r="AA715" s="780"/>
      <c r="AB715" s="166" t="s">
        <v>127</v>
      </c>
      <c r="AC715" s="160"/>
      <c r="AD715" s="664"/>
      <c r="AE715" s="692" t="s">
        <v>1250</v>
      </c>
      <c r="AF715" s="682">
        <v>1</v>
      </c>
      <c r="AG715" s="782" t="s">
        <v>1634</v>
      </c>
      <c r="AH715" s="783" t="s">
        <v>209</v>
      </c>
      <c r="AI715" s="783"/>
    </row>
    <row r="716" spans="1:35" x14ac:dyDescent="0.2">
      <c r="A716" s="14" t="s">
        <v>141</v>
      </c>
      <c r="B716" s="14">
        <v>20180702</v>
      </c>
      <c r="C716" s="133" t="s">
        <v>66</v>
      </c>
      <c r="D716" s="133">
        <v>9</v>
      </c>
      <c r="E716" s="133" t="s">
        <v>83</v>
      </c>
      <c r="F716" s="133"/>
      <c r="G716" s="133"/>
      <c r="H716" s="137" t="s">
        <v>10</v>
      </c>
      <c r="I716" s="133">
        <v>290</v>
      </c>
      <c r="J716" s="9">
        <v>0</v>
      </c>
      <c r="K716" s="9">
        <v>5</v>
      </c>
      <c r="L716" s="9">
        <v>1</v>
      </c>
      <c r="M716" s="9">
        <v>0</v>
      </c>
      <c r="N716" s="68">
        <v>1</v>
      </c>
      <c r="O716" s="9" t="str">
        <f>Cal_110119!$P$3</f>
        <v>Cal_110119</v>
      </c>
      <c r="P716" s="17">
        <f>Cal_110119!$Q$3</f>
        <v>1.8682000000000001</v>
      </c>
      <c r="Q716" s="17">
        <f>Cal_110119!$R$3</f>
        <v>0.51219999999999999</v>
      </c>
      <c r="R716" s="15">
        <v>152.9</v>
      </c>
      <c r="S716" s="15">
        <v>102</v>
      </c>
      <c r="T716" s="35">
        <v>0.64319999999999999</v>
      </c>
      <c r="U716" s="78">
        <f t="shared" si="91"/>
        <v>152.2568</v>
      </c>
      <c r="V716" s="78">
        <f t="shared" si="92"/>
        <v>101.35680000000001</v>
      </c>
      <c r="W716" s="438">
        <f t="shared" si="93"/>
        <v>0.96723710641914684</v>
      </c>
      <c r="X716" s="438">
        <f t="shared" si="94"/>
        <v>0.7049614301303706</v>
      </c>
      <c r="Y716" s="9">
        <f>Cal_110119!$O$3</f>
        <v>20181101</v>
      </c>
      <c r="Z716" s="36" t="s">
        <v>281</v>
      </c>
      <c r="AA716" s="36"/>
      <c r="AB716" s="36" t="s">
        <v>127</v>
      </c>
      <c r="AC716" s="12"/>
      <c r="AD716" s="660"/>
      <c r="AE716" s="689" t="s">
        <v>1250</v>
      </c>
      <c r="AF716" s="671">
        <v>1</v>
      </c>
      <c r="AG716" s="169" t="s">
        <v>1634</v>
      </c>
      <c r="AH716" s="426"/>
      <c r="AI716" s="395"/>
    </row>
    <row r="717" spans="1:35" x14ac:dyDescent="0.2">
      <c r="A717" s="14" t="s">
        <v>141</v>
      </c>
      <c r="B717" s="14">
        <v>20180702</v>
      </c>
      <c r="C717" s="133" t="s">
        <v>66</v>
      </c>
      <c r="D717" s="133">
        <v>9</v>
      </c>
      <c r="E717" s="133" t="s">
        <v>83</v>
      </c>
      <c r="F717" s="133"/>
      <c r="G717" s="133"/>
      <c r="H717" s="137" t="s">
        <v>11</v>
      </c>
      <c r="I717" s="133">
        <v>290</v>
      </c>
      <c r="J717" s="9">
        <v>0</v>
      </c>
      <c r="K717" s="9">
        <v>5</v>
      </c>
      <c r="L717" s="9">
        <v>1</v>
      </c>
      <c r="M717" s="9">
        <v>0</v>
      </c>
      <c r="N717" s="68">
        <v>1</v>
      </c>
      <c r="O717" s="9" t="str">
        <f>Cal_110119!$P$3</f>
        <v>Cal_110119</v>
      </c>
      <c r="P717" s="17">
        <f>Cal_110119!$Q$3</f>
        <v>1.8682000000000001</v>
      </c>
      <c r="Q717" s="17">
        <f>Cal_110119!$R$3</f>
        <v>0.51219999999999999</v>
      </c>
      <c r="R717" s="15">
        <v>155.1</v>
      </c>
      <c r="S717" s="15">
        <v>102.6</v>
      </c>
      <c r="T717" s="35">
        <v>0.67420000000000002</v>
      </c>
      <c r="U717" s="78">
        <f t="shared" si="91"/>
        <v>154.42579999999998</v>
      </c>
      <c r="V717" s="78">
        <f t="shared" si="92"/>
        <v>101.9258</v>
      </c>
      <c r="W717" s="438">
        <f t="shared" si="93"/>
        <v>0.99764141624764635</v>
      </c>
      <c r="X717" s="438">
        <f t="shared" si="94"/>
        <v>0.68394456117704339</v>
      </c>
      <c r="Y717" s="9">
        <f>Cal_110119!$O$3</f>
        <v>20181101</v>
      </c>
      <c r="Z717" s="36" t="s">
        <v>290</v>
      </c>
      <c r="AA717" s="36"/>
      <c r="AB717" s="36" t="s">
        <v>127</v>
      </c>
      <c r="AC717" s="12"/>
      <c r="AD717" s="660"/>
      <c r="AE717" s="689" t="s">
        <v>1250</v>
      </c>
      <c r="AF717" s="671">
        <v>1</v>
      </c>
      <c r="AG717" s="169" t="s">
        <v>1634</v>
      </c>
      <c r="AH717" s="395"/>
      <c r="AI717" s="395"/>
    </row>
    <row r="718" spans="1:35" s="82" customFormat="1" x14ac:dyDescent="0.2">
      <c r="A718" s="161" t="s">
        <v>141</v>
      </c>
      <c r="B718" s="161">
        <v>20180702</v>
      </c>
      <c r="C718" s="162" t="s">
        <v>66</v>
      </c>
      <c r="D718" s="162">
        <v>9</v>
      </c>
      <c r="E718" s="162" t="s">
        <v>107</v>
      </c>
      <c r="F718" s="162"/>
      <c r="G718" s="162"/>
      <c r="H718" s="192" t="s">
        <v>10</v>
      </c>
      <c r="I718" s="162">
        <v>200</v>
      </c>
      <c r="J718" s="33">
        <v>5</v>
      </c>
      <c r="K718" s="33">
        <v>5</v>
      </c>
      <c r="L718" s="33">
        <v>1</v>
      </c>
      <c r="M718" s="33">
        <v>0</v>
      </c>
      <c r="N718" s="179">
        <v>1</v>
      </c>
      <c r="O718" s="9" t="str">
        <f>Cal_110119!$P$3</f>
        <v>Cal_110119</v>
      </c>
      <c r="P718" s="17">
        <f>Cal_110119!$Q$3</f>
        <v>1.8682000000000001</v>
      </c>
      <c r="Q718" s="17">
        <f>Cal_110119!$R$3</f>
        <v>0.51219999999999999</v>
      </c>
      <c r="R718" s="163">
        <v>43.84</v>
      </c>
      <c r="S718" s="163">
        <v>27.48</v>
      </c>
      <c r="T718" s="160">
        <f>AVERAGE(0.435, 0.57,0.696, 0.406, 0.29, 0.806)</f>
        <v>0.53383333333333327</v>
      </c>
      <c r="U718" s="164">
        <f t="shared" si="91"/>
        <v>43.30616666666667</v>
      </c>
      <c r="V718" s="164">
        <f t="shared" si="92"/>
        <v>26.946166666666667</v>
      </c>
      <c r="W718" s="438">
        <f t="shared" si="93"/>
        <v>0.4507818985947939</v>
      </c>
      <c r="X718" s="438">
        <f t="shared" si="94"/>
        <v>0.19383241120137271</v>
      </c>
      <c r="Y718" s="9">
        <f>Cal_110119!$O$3</f>
        <v>20181101</v>
      </c>
      <c r="Z718" s="165" t="s">
        <v>287</v>
      </c>
      <c r="AA718" s="165"/>
      <c r="AB718" s="166" t="s">
        <v>127</v>
      </c>
      <c r="AC718" s="160"/>
      <c r="AD718" s="664"/>
      <c r="AE718" s="689" t="s">
        <v>1250</v>
      </c>
      <c r="AF718" s="672">
        <v>1</v>
      </c>
      <c r="AG718" s="169" t="s">
        <v>1634</v>
      </c>
      <c r="AH718" s="397" t="s">
        <v>202</v>
      </c>
      <c r="AI718" s="397"/>
    </row>
    <row r="719" spans="1:35" s="82" customFormat="1" x14ac:dyDescent="0.2">
      <c r="A719" s="161" t="s">
        <v>141</v>
      </c>
      <c r="B719" s="161">
        <v>20180702</v>
      </c>
      <c r="C719" s="162" t="s">
        <v>66</v>
      </c>
      <c r="D719" s="162">
        <v>9</v>
      </c>
      <c r="E719" s="162" t="s">
        <v>107</v>
      </c>
      <c r="F719" s="162"/>
      <c r="G719" s="162"/>
      <c r="H719" s="192" t="s">
        <v>11</v>
      </c>
      <c r="I719" s="162">
        <v>200</v>
      </c>
      <c r="J719" s="33">
        <v>5</v>
      </c>
      <c r="K719" s="33">
        <v>5</v>
      </c>
      <c r="L719" s="33">
        <v>1</v>
      </c>
      <c r="M719" s="33">
        <v>0</v>
      </c>
      <c r="N719" s="179">
        <v>1</v>
      </c>
      <c r="O719" s="9" t="str">
        <f>Cal_110119!$P$3</f>
        <v>Cal_110119</v>
      </c>
      <c r="P719" s="17">
        <f>Cal_110119!$Q$3</f>
        <v>1.8682000000000001</v>
      </c>
      <c r="Q719" s="17">
        <f>Cal_110119!$R$3</f>
        <v>0.51219999999999999</v>
      </c>
      <c r="R719" s="163">
        <v>49.72</v>
      </c>
      <c r="S719" s="163">
        <v>31.09</v>
      </c>
      <c r="T719" s="160">
        <f>AVERAGE(0.435, 0.57,0.696, 0.406, 0.29, 0.806)</f>
        <v>0.53383333333333327</v>
      </c>
      <c r="U719" s="164">
        <f t="shared" si="91"/>
        <v>49.186166666666665</v>
      </c>
      <c r="V719" s="164">
        <f t="shared" si="92"/>
        <v>30.556166666666666</v>
      </c>
      <c r="W719" s="438">
        <f t="shared" si="93"/>
        <v>0.51332926472011053</v>
      </c>
      <c r="X719" s="438">
        <f t="shared" si="94"/>
        <v>0.21764455168605612</v>
      </c>
      <c r="Y719" s="9">
        <f>Cal_110119!$O$3</f>
        <v>20181101</v>
      </c>
      <c r="Z719" s="165" t="s">
        <v>287</v>
      </c>
      <c r="AA719" s="165"/>
      <c r="AB719" s="166" t="s">
        <v>127</v>
      </c>
      <c r="AC719" s="160"/>
      <c r="AD719" s="664"/>
      <c r="AE719" s="689" t="s">
        <v>1250</v>
      </c>
      <c r="AF719" s="672">
        <v>1</v>
      </c>
      <c r="AG719" s="169" t="s">
        <v>1634</v>
      </c>
      <c r="AH719" s="397" t="s">
        <v>203</v>
      </c>
      <c r="AI719" s="397"/>
    </row>
    <row r="720" spans="1:35" s="372" customFormat="1" x14ac:dyDescent="0.2">
      <c r="A720" s="770" t="s">
        <v>141</v>
      </c>
      <c r="B720" s="770">
        <v>20180702</v>
      </c>
      <c r="C720" s="771" t="s">
        <v>66</v>
      </c>
      <c r="D720" s="771">
        <v>9</v>
      </c>
      <c r="E720" s="771" t="s">
        <v>107</v>
      </c>
      <c r="F720" s="162"/>
      <c r="G720" s="162"/>
      <c r="H720" s="772" t="s">
        <v>10</v>
      </c>
      <c r="I720" s="771">
        <v>200</v>
      </c>
      <c r="J720" s="773">
        <v>20</v>
      </c>
      <c r="K720" s="773">
        <v>5</v>
      </c>
      <c r="L720" s="773">
        <v>1</v>
      </c>
      <c r="M720" s="773">
        <v>0</v>
      </c>
      <c r="N720" s="774">
        <v>1</v>
      </c>
      <c r="O720" s="773" t="str">
        <f>Cal_110119!$P$3</f>
        <v>Cal_110119</v>
      </c>
      <c r="P720" s="775">
        <f>Cal_110119!$Q$3</f>
        <v>1.8682000000000001</v>
      </c>
      <c r="Q720" s="775">
        <f>Cal_110119!$R$3</f>
        <v>0.51219999999999999</v>
      </c>
      <c r="R720" s="776">
        <v>7.226</v>
      </c>
      <c r="S720" s="776">
        <v>4.7850000000000001</v>
      </c>
      <c r="T720" s="781">
        <f>AVERAGE(0.435, 0.57,0.696, 0.406, 0.29, 0.806)</f>
        <v>0.53383333333333327</v>
      </c>
      <c r="U720" s="778">
        <f t="shared" si="91"/>
        <v>6.692166666666667</v>
      </c>
      <c r="V720" s="778">
        <f t="shared" si="92"/>
        <v>4.2511666666666672</v>
      </c>
      <c r="W720" s="779">
        <f t="shared" si="93"/>
        <v>6.7259084014052048E-2</v>
      </c>
      <c r="X720" s="779">
        <f t="shared" si="94"/>
        <v>3.4438604587114632E-2</v>
      </c>
      <c r="Y720" s="773">
        <f>Cal_110119!$O$3</f>
        <v>20181101</v>
      </c>
      <c r="Z720" s="780" t="s">
        <v>287</v>
      </c>
      <c r="AA720" s="780"/>
      <c r="AB720" s="166" t="s">
        <v>127</v>
      </c>
      <c r="AC720" s="160"/>
      <c r="AD720" s="664"/>
      <c r="AE720" s="692" t="s">
        <v>1250</v>
      </c>
      <c r="AF720" s="682">
        <v>1</v>
      </c>
      <c r="AG720" s="782" t="s">
        <v>1634</v>
      </c>
      <c r="AH720" s="783" t="s">
        <v>210</v>
      </c>
      <c r="AI720" s="784" t="s">
        <v>1178</v>
      </c>
    </row>
    <row r="721" spans="1:35" s="372" customFormat="1" x14ac:dyDescent="0.2">
      <c r="A721" s="770" t="s">
        <v>141</v>
      </c>
      <c r="B721" s="770">
        <v>20180702</v>
      </c>
      <c r="C721" s="771" t="s">
        <v>66</v>
      </c>
      <c r="D721" s="771">
        <v>9</v>
      </c>
      <c r="E721" s="771" t="s">
        <v>107</v>
      </c>
      <c r="F721" s="162"/>
      <c r="G721" s="162"/>
      <c r="H721" s="772" t="s">
        <v>11</v>
      </c>
      <c r="I721" s="771">
        <v>200</v>
      </c>
      <c r="J721" s="773">
        <v>20</v>
      </c>
      <c r="K721" s="773">
        <v>5</v>
      </c>
      <c r="L721" s="773">
        <v>1</v>
      </c>
      <c r="M721" s="773">
        <v>0</v>
      </c>
      <c r="N721" s="774">
        <v>1</v>
      </c>
      <c r="O721" s="773" t="str">
        <f>Cal_110119!$P$3</f>
        <v>Cal_110119</v>
      </c>
      <c r="P721" s="775">
        <f>Cal_110119!$Q$3</f>
        <v>1.8682000000000001</v>
      </c>
      <c r="Q721" s="775">
        <f>Cal_110119!$R$3</f>
        <v>0.51219999999999999</v>
      </c>
      <c r="R721" s="776">
        <v>5.5469999999999997</v>
      </c>
      <c r="S721" s="776">
        <v>3.927</v>
      </c>
      <c r="T721" s="781">
        <f>AVERAGE(0.435, 0.57,0.696, 0.406, 0.29, 0.806)</f>
        <v>0.53383333333333327</v>
      </c>
      <c r="U721" s="778">
        <f t="shared" si="91"/>
        <v>5.0131666666666668</v>
      </c>
      <c r="V721" s="778">
        <f t="shared" si="92"/>
        <v>3.3931666666666667</v>
      </c>
      <c r="W721" s="779">
        <f t="shared" si="93"/>
        <v>4.4637327366966136E-2</v>
      </c>
      <c r="X721" s="779">
        <f t="shared" si="94"/>
        <v>3.6535026976200528E-2</v>
      </c>
      <c r="Y721" s="773">
        <f>Cal_110119!$O$3</f>
        <v>20181101</v>
      </c>
      <c r="Z721" s="780" t="s">
        <v>287</v>
      </c>
      <c r="AA721" s="780"/>
      <c r="AB721" s="166" t="s">
        <v>127</v>
      </c>
      <c r="AC721" s="160"/>
      <c r="AD721" s="664"/>
      <c r="AE721" s="692" t="s">
        <v>1250</v>
      </c>
      <c r="AF721" s="682">
        <v>1</v>
      </c>
      <c r="AG721" s="782" t="s">
        <v>1634</v>
      </c>
      <c r="AH721" s="783" t="s">
        <v>212</v>
      </c>
      <c r="AI721" s="784" t="s">
        <v>1178</v>
      </c>
    </row>
    <row r="722" spans="1:35" x14ac:dyDescent="0.2">
      <c r="A722" s="14" t="s">
        <v>141</v>
      </c>
      <c r="B722" s="14">
        <v>20180702</v>
      </c>
      <c r="C722" s="133" t="s">
        <v>66</v>
      </c>
      <c r="D722" s="133">
        <v>9</v>
      </c>
      <c r="E722" s="133" t="s">
        <v>107</v>
      </c>
      <c r="F722" s="133"/>
      <c r="G722" s="133"/>
      <c r="H722" s="137" t="s">
        <v>10</v>
      </c>
      <c r="I722" s="133">
        <v>286</v>
      </c>
      <c r="J722" s="9">
        <v>0</v>
      </c>
      <c r="K722" s="9">
        <v>5</v>
      </c>
      <c r="L722" s="9">
        <v>1</v>
      </c>
      <c r="M722" s="9">
        <v>0</v>
      </c>
      <c r="N722" s="68">
        <v>1</v>
      </c>
      <c r="O722" s="9" t="str">
        <f>Cal_110119!$P$3</f>
        <v>Cal_110119</v>
      </c>
      <c r="P722" s="17">
        <f>Cal_110119!$Q$3</f>
        <v>1.8682000000000001</v>
      </c>
      <c r="Q722" s="17">
        <f>Cal_110119!$R$3</f>
        <v>0.51219999999999999</v>
      </c>
      <c r="R722" s="15">
        <v>255.3</v>
      </c>
      <c r="S722" s="15">
        <v>159.6</v>
      </c>
      <c r="T722" s="35">
        <v>0.64319999999999999</v>
      </c>
      <c r="U722" s="78">
        <f t="shared" si="91"/>
        <v>254.6568</v>
      </c>
      <c r="V722" s="78">
        <f t="shared" si="92"/>
        <v>158.95679999999999</v>
      </c>
      <c r="W722" s="438">
        <f t="shared" si="93"/>
        <v>1.8439921561852108</v>
      </c>
      <c r="X722" s="438">
        <f t="shared" si="94"/>
        <v>0.81517736521115247</v>
      </c>
      <c r="Y722" s="9">
        <f>Cal_110119!$O$3</f>
        <v>20181101</v>
      </c>
      <c r="Z722" s="36" t="s">
        <v>281</v>
      </c>
      <c r="AA722" s="36"/>
      <c r="AB722" s="36" t="s">
        <v>127</v>
      </c>
      <c r="AC722" s="12"/>
      <c r="AD722" s="660"/>
      <c r="AE722" s="689" t="s">
        <v>1250</v>
      </c>
      <c r="AF722" s="671">
        <v>1</v>
      </c>
      <c r="AG722" s="169" t="s">
        <v>1634</v>
      </c>
      <c r="AH722" s="395"/>
      <c r="AI722" s="395"/>
    </row>
    <row r="723" spans="1:35" x14ac:dyDescent="0.2">
      <c r="A723" s="14" t="s">
        <v>141</v>
      </c>
      <c r="B723" s="14">
        <v>20180702</v>
      </c>
      <c r="C723" s="133" t="s">
        <v>66</v>
      </c>
      <c r="D723" s="133">
        <v>9</v>
      </c>
      <c r="E723" s="133" t="s">
        <v>107</v>
      </c>
      <c r="F723" s="133"/>
      <c r="G723" s="133"/>
      <c r="H723" s="137" t="s">
        <v>11</v>
      </c>
      <c r="I723" s="133">
        <v>285</v>
      </c>
      <c r="J723" s="9">
        <v>0</v>
      </c>
      <c r="K723" s="9">
        <v>5</v>
      </c>
      <c r="L723" s="9">
        <v>1</v>
      </c>
      <c r="M723" s="9">
        <v>0</v>
      </c>
      <c r="N723" s="68">
        <v>1</v>
      </c>
      <c r="O723" s="9" t="str">
        <f>Cal_110119!$P$3</f>
        <v>Cal_110119</v>
      </c>
      <c r="P723" s="17">
        <f>Cal_110119!$Q$3</f>
        <v>1.8682000000000001</v>
      </c>
      <c r="Q723" s="17">
        <f>Cal_110119!$R$3</f>
        <v>0.51219999999999999</v>
      </c>
      <c r="R723" s="15">
        <v>263.39999999999998</v>
      </c>
      <c r="S723" s="15">
        <v>167.6</v>
      </c>
      <c r="T723" s="35">
        <v>0.64319999999999999</v>
      </c>
      <c r="U723" s="78">
        <f t="shared" si="91"/>
        <v>262.7568</v>
      </c>
      <c r="V723" s="78">
        <f t="shared" si="92"/>
        <v>166.95679999999999</v>
      </c>
      <c r="W723" s="438">
        <f t="shared" si="93"/>
        <v>1.8523959115249538</v>
      </c>
      <c r="X723" s="438">
        <f t="shared" si="94"/>
        <v>0.95040466643771282</v>
      </c>
      <c r="Y723" s="9">
        <f>Cal_110119!$O$3</f>
        <v>20181101</v>
      </c>
      <c r="Z723" s="36" t="s">
        <v>281</v>
      </c>
      <c r="AA723" s="36"/>
      <c r="AB723" s="36" t="s">
        <v>127</v>
      </c>
      <c r="AC723" s="12"/>
      <c r="AD723" s="660"/>
      <c r="AE723" s="689" t="s">
        <v>1250</v>
      </c>
      <c r="AF723" s="671">
        <v>1</v>
      </c>
      <c r="AG723" s="169" t="s">
        <v>1634</v>
      </c>
      <c r="AH723" s="395"/>
      <c r="AI723" s="395"/>
    </row>
    <row r="724" spans="1:35" x14ac:dyDescent="0.2">
      <c r="A724" s="14" t="s">
        <v>141</v>
      </c>
      <c r="B724" s="14">
        <v>20180702</v>
      </c>
      <c r="C724" s="133" t="s">
        <v>66</v>
      </c>
      <c r="D724" s="133">
        <v>9</v>
      </c>
      <c r="E724" s="133" t="s">
        <v>107</v>
      </c>
      <c r="F724" s="133"/>
      <c r="G724" s="133"/>
      <c r="H724" s="30" t="s">
        <v>10</v>
      </c>
      <c r="I724" s="133">
        <v>285</v>
      </c>
      <c r="J724" s="9">
        <v>10</v>
      </c>
      <c r="K724" s="9">
        <v>5</v>
      </c>
      <c r="L724" s="9">
        <v>1</v>
      </c>
      <c r="M724" s="9">
        <v>0</v>
      </c>
      <c r="N724" s="68">
        <v>1</v>
      </c>
      <c r="O724" s="9" t="str">
        <f>Cal_110119!$P$3</f>
        <v>Cal_110119</v>
      </c>
      <c r="P724" s="17">
        <f>Cal_110119!$Q$3</f>
        <v>1.8682000000000001</v>
      </c>
      <c r="Q724" s="17">
        <f>Cal_110119!$R$3</f>
        <v>0.51219999999999999</v>
      </c>
      <c r="R724" s="15">
        <v>237.8</v>
      </c>
      <c r="S724" s="15">
        <v>149.6</v>
      </c>
      <c r="T724" s="35">
        <v>0.67416666666666669</v>
      </c>
      <c r="U724" s="78">
        <f t="shared" si="91"/>
        <v>237.12583333333333</v>
      </c>
      <c r="V724" s="78">
        <f t="shared" si="92"/>
        <v>148.92583333333332</v>
      </c>
      <c r="W724" s="438">
        <f t="shared" si="93"/>
        <v>1.7054417473538719</v>
      </c>
      <c r="X724" s="438">
        <f t="shared" si="94"/>
        <v>0.79466254154144911</v>
      </c>
      <c r="Y724" s="9">
        <f>Cal_110119!$O$3</f>
        <v>20181101</v>
      </c>
      <c r="Z724" s="36" t="s">
        <v>290</v>
      </c>
      <c r="AA724" s="36"/>
      <c r="AB724" s="36" t="s">
        <v>127</v>
      </c>
      <c r="AC724" s="12"/>
      <c r="AD724" s="660"/>
      <c r="AE724" s="689" t="s">
        <v>1250</v>
      </c>
      <c r="AF724" s="671">
        <v>1</v>
      </c>
      <c r="AG724" s="169" t="s">
        <v>1634</v>
      </c>
      <c r="AH724" s="395"/>
      <c r="AI724" s="395"/>
    </row>
    <row r="725" spans="1:35" x14ac:dyDescent="0.2">
      <c r="A725" s="14" t="s">
        <v>141</v>
      </c>
      <c r="B725" s="14">
        <v>20180702</v>
      </c>
      <c r="C725" s="133" t="s">
        <v>66</v>
      </c>
      <c r="D725" s="133">
        <v>9</v>
      </c>
      <c r="E725" s="133" t="s">
        <v>107</v>
      </c>
      <c r="F725" s="133"/>
      <c r="G725" s="133"/>
      <c r="H725" s="30" t="s">
        <v>11</v>
      </c>
      <c r="I725" s="133">
        <v>285</v>
      </c>
      <c r="J725" s="9">
        <v>10</v>
      </c>
      <c r="K725" s="9">
        <v>5</v>
      </c>
      <c r="L725" s="9">
        <v>1</v>
      </c>
      <c r="M725" s="9">
        <v>0</v>
      </c>
      <c r="N725" s="68">
        <v>1</v>
      </c>
      <c r="O725" s="9" t="str">
        <f>Cal_110119!$P$3</f>
        <v>Cal_110119</v>
      </c>
      <c r="P725" s="17">
        <f>Cal_110119!$Q$3</f>
        <v>1.8682000000000001</v>
      </c>
      <c r="Q725" s="17">
        <f>Cal_110119!$R$3</f>
        <v>0.51219999999999999</v>
      </c>
      <c r="R725" s="15">
        <v>246.5</v>
      </c>
      <c r="S725" s="15">
        <v>157.1</v>
      </c>
      <c r="T725" s="35">
        <v>0.67416666666666669</v>
      </c>
      <c r="U725" s="78">
        <f t="shared" si="91"/>
        <v>245.82583333333332</v>
      </c>
      <c r="V725" s="78">
        <f t="shared" si="92"/>
        <v>156.42583333333332</v>
      </c>
      <c r="W725" s="438">
        <f t="shared" si="93"/>
        <v>1.7286450364335164</v>
      </c>
      <c r="X725" s="438">
        <f t="shared" si="94"/>
        <v>0.89736609983022608</v>
      </c>
      <c r="Y725" s="9">
        <f>Cal_110119!$O$3</f>
        <v>20181101</v>
      </c>
      <c r="Z725" s="25" t="s">
        <v>279</v>
      </c>
      <c r="AA725" s="25"/>
      <c r="AB725" s="36" t="s">
        <v>127</v>
      </c>
      <c r="AC725" s="12"/>
      <c r="AD725" s="660"/>
      <c r="AE725" s="689" t="s">
        <v>1250</v>
      </c>
      <c r="AF725" s="671">
        <v>1</v>
      </c>
      <c r="AG725" s="169" t="s">
        <v>1634</v>
      </c>
      <c r="AH725" s="395"/>
      <c r="AI725" s="395"/>
    </row>
    <row r="726" spans="1:35" x14ac:dyDescent="0.2">
      <c r="A726" s="14" t="s">
        <v>141</v>
      </c>
      <c r="B726" s="14">
        <v>20180702</v>
      </c>
      <c r="C726" s="133" t="s">
        <v>66</v>
      </c>
      <c r="D726" s="133">
        <v>9</v>
      </c>
      <c r="E726" s="133" t="s">
        <v>105</v>
      </c>
      <c r="F726" s="133"/>
      <c r="G726" s="133"/>
      <c r="H726" s="137" t="s">
        <v>10</v>
      </c>
      <c r="I726" s="133">
        <v>285</v>
      </c>
      <c r="J726" s="9">
        <v>0</v>
      </c>
      <c r="K726" s="9">
        <v>5</v>
      </c>
      <c r="L726" s="9">
        <v>1</v>
      </c>
      <c r="M726" s="9">
        <v>0</v>
      </c>
      <c r="N726" s="68">
        <v>1</v>
      </c>
      <c r="O726" s="9" t="str">
        <f>Cal_110119!$P$3</f>
        <v>Cal_110119</v>
      </c>
      <c r="P726" s="17">
        <f>Cal_110119!$Q$3</f>
        <v>1.8682000000000001</v>
      </c>
      <c r="Q726" s="17">
        <f>Cal_110119!$R$3</f>
        <v>0.51219999999999999</v>
      </c>
      <c r="R726" s="15">
        <v>201.3</v>
      </c>
      <c r="S726" s="15">
        <v>125.6</v>
      </c>
      <c r="T726" s="35">
        <v>0.64319999999999999</v>
      </c>
      <c r="U726" s="78">
        <f t="shared" si="91"/>
        <v>200.6568</v>
      </c>
      <c r="V726" s="78">
        <f t="shared" si="92"/>
        <v>124.9568</v>
      </c>
      <c r="W726" s="438">
        <f t="shared" si="93"/>
        <v>1.4637408194409081</v>
      </c>
      <c r="X726" s="438">
        <f t="shared" si="94"/>
        <v>0.6339814132586008</v>
      </c>
      <c r="Y726" s="9">
        <f>Cal_110119!$O$3</f>
        <v>20181101</v>
      </c>
      <c r="Z726" s="36" t="s">
        <v>281</v>
      </c>
      <c r="AA726" s="36"/>
      <c r="AB726" s="36" t="s">
        <v>127</v>
      </c>
      <c r="AC726" s="12"/>
      <c r="AD726" s="660"/>
      <c r="AE726" s="689" t="s">
        <v>1250</v>
      </c>
      <c r="AF726" s="671">
        <v>1</v>
      </c>
      <c r="AG726" s="169" t="s">
        <v>1634</v>
      </c>
      <c r="AH726" s="395"/>
      <c r="AI726" s="395"/>
    </row>
    <row r="727" spans="1:35" x14ac:dyDescent="0.2">
      <c r="A727" s="14" t="s">
        <v>141</v>
      </c>
      <c r="B727" s="14">
        <v>20180702</v>
      </c>
      <c r="C727" s="133" t="s">
        <v>66</v>
      </c>
      <c r="D727" s="133">
        <v>9</v>
      </c>
      <c r="E727" s="133" t="s">
        <v>105</v>
      </c>
      <c r="F727" s="133"/>
      <c r="G727" s="133"/>
      <c r="H727" s="137" t="s">
        <v>11</v>
      </c>
      <c r="I727" s="133">
        <v>285</v>
      </c>
      <c r="J727" s="9">
        <v>0</v>
      </c>
      <c r="K727" s="9">
        <v>5</v>
      </c>
      <c r="L727" s="9">
        <v>1</v>
      </c>
      <c r="M727" s="9">
        <v>0</v>
      </c>
      <c r="N727" s="68">
        <v>1</v>
      </c>
      <c r="O727" s="9" t="str">
        <f>Cal_110119!$P$3</f>
        <v>Cal_110119</v>
      </c>
      <c r="P727" s="17">
        <f>Cal_110119!$Q$3</f>
        <v>1.8682000000000001</v>
      </c>
      <c r="Q727" s="17">
        <f>Cal_110119!$R$3</f>
        <v>0.51219999999999999</v>
      </c>
      <c r="R727" s="15">
        <v>199.5</v>
      </c>
      <c r="S727" s="15">
        <v>124.1</v>
      </c>
      <c r="T727" s="35">
        <v>0.67416666666666669</v>
      </c>
      <c r="U727" s="78">
        <f t="shared" ref="U727" si="95">(R727-T727)*(L727+M727)/L727</f>
        <v>198.82583333333332</v>
      </c>
      <c r="V727" s="78">
        <f t="shared" si="92"/>
        <v>123.42583333333333</v>
      </c>
      <c r="W727" s="438">
        <f t="shared" ref="W727" si="96">(Q727*P727/(P727-1)*(U727-V727)*(K727)/I727)/N727</f>
        <v>1.4579399971709965</v>
      </c>
      <c r="X727" s="438">
        <f t="shared" ref="X727" si="97">(Q727*P727/(P727-1)*(P727*V727-U727)*(K727)/I727)/N727</f>
        <v>0.61408101067169352</v>
      </c>
      <c r="Y727" s="9">
        <f>Cal_110119!$O$3</f>
        <v>20181101</v>
      </c>
      <c r="Z727" s="36" t="s">
        <v>290</v>
      </c>
      <c r="AA727" s="36"/>
      <c r="AB727" s="36" t="s">
        <v>127</v>
      </c>
      <c r="AC727" s="12"/>
      <c r="AD727" s="660"/>
      <c r="AE727" s="689" t="s">
        <v>1250</v>
      </c>
      <c r="AF727" s="671">
        <v>1</v>
      </c>
      <c r="AG727" s="169" t="s">
        <v>1634</v>
      </c>
      <c r="AH727" s="395"/>
      <c r="AI727" s="395"/>
    </row>
    <row r="728" spans="1:35" s="82" customFormat="1" x14ac:dyDescent="0.2">
      <c r="A728" s="161" t="s">
        <v>141</v>
      </c>
      <c r="B728" s="161">
        <v>20180702</v>
      </c>
      <c r="C728" s="162" t="s">
        <v>66</v>
      </c>
      <c r="D728" s="162">
        <v>9</v>
      </c>
      <c r="E728" s="162" t="s">
        <v>113</v>
      </c>
      <c r="F728" s="162"/>
      <c r="G728" s="162"/>
      <c r="H728" s="192" t="s">
        <v>10</v>
      </c>
      <c r="I728" s="162">
        <v>200</v>
      </c>
      <c r="J728" s="33">
        <v>5</v>
      </c>
      <c r="K728" s="33">
        <v>5</v>
      </c>
      <c r="L728" s="33">
        <v>1</v>
      </c>
      <c r="M728" s="33">
        <v>0</v>
      </c>
      <c r="N728" s="179">
        <v>1</v>
      </c>
      <c r="O728" s="9" t="str">
        <f>Cal_110119!$P$3</f>
        <v>Cal_110119</v>
      </c>
      <c r="P728" s="17">
        <f>Cal_110119!$Q$3</f>
        <v>1.8682000000000001</v>
      </c>
      <c r="Q728" s="17">
        <f>Cal_110119!$R$3</f>
        <v>0.51219999999999999</v>
      </c>
      <c r="R728" s="163">
        <v>18.54</v>
      </c>
      <c r="S728" s="163">
        <v>11.54</v>
      </c>
      <c r="T728" s="160">
        <f>AVERAGE(0.435, 0.57,0.696, 0.406, 0.29, 0.806)</f>
        <v>0.53383333333333327</v>
      </c>
      <c r="U728" s="164">
        <f t="shared" si="91"/>
        <v>18.006166666666665</v>
      </c>
      <c r="V728" s="164">
        <f t="shared" si="92"/>
        <v>11.006166666666665</v>
      </c>
      <c r="W728" s="438">
        <f t="shared" si="93"/>
        <v>0.19287734047454499</v>
      </c>
      <c r="X728" s="438">
        <f t="shared" si="94"/>
        <v>7.0415491381621606E-2</v>
      </c>
      <c r="Y728" s="9">
        <f>Cal_110119!$O$3</f>
        <v>20181101</v>
      </c>
      <c r="Z728" s="165" t="s">
        <v>287</v>
      </c>
      <c r="AA728" s="165"/>
      <c r="AB728" s="166" t="s">
        <v>127</v>
      </c>
      <c r="AC728" s="160"/>
      <c r="AD728" s="664"/>
      <c r="AE728" s="689" t="s">
        <v>1250</v>
      </c>
      <c r="AF728" s="672">
        <v>1</v>
      </c>
      <c r="AG728" s="169" t="s">
        <v>1634</v>
      </c>
      <c r="AH728" s="397" t="s">
        <v>204</v>
      </c>
      <c r="AI728" s="397"/>
    </row>
    <row r="729" spans="1:35" s="82" customFormat="1" x14ac:dyDescent="0.2">
      <c r="A729" s="161" t="s">
        <v>141</v>
      </c>
      <c r="B729" s="161">
        <v>20180702</v>
      </c>
      <c r="C729" s="162" t="s">
        <v>66</v>
      </c>
      <c r="D729" s="162">
        <v>9</v>
      </c>
      <c r="E729" s="162" t="s">
        <v>113</v>
      </c>
      <c r="F729" s="162"/>
      <c r="G729" s="162"/>
      <c r="H729" s="192" t="s">
        <v>11</v>
      </c>
      <c r="I729" s="162">
        <v>200</v>
      </c>
      <c r="J729" s="33">
        <v>5</v>
      </c>
      <c r="K729" s="33">
        <v>5</v>
      </c>
      <c r="L729" s="33">
        <v>1</v>
      </c>
      <c r="M729" s="33">
        <v>0</v>
      </c>
      <c r="N729" s="179">
        <v>1</v>
      </c>
      <c r="O729" s="9" t="str">
        <f>Cal_110119!$P$3</f>
        <v>Cal_110119</v>
      </c>
      <c r="P729" s="17">
        <f>Cal_110119!$Q$3</f>
        <v>1.8682000000000001</v>
      </c>
      <c r="Q729" s="17">
        <f>Cal_110119!$R$3</f>
        <v>0.51219999999999999</v>
      </c>
      <c r="R729" s="163">
        <v>16.170000000000002</v>
      </c>
      <c r="S729" s="163">
        <v>9.9849999999999994</v>
      </c>
      <c r="T729" s="160">
        <f>AVERAGE(0.435, 0.57,0.696, 0.406, 0.29, 0.806)</f>
        <v>0.53383333333333327</v>
      </c>
      <c r="U729" s="164">
        <f t="shared" si="91"/>
        <v>15.636166666666668</v>
      </c>
      <c r="V729" s="164">
        <f t="shared" si="92"/>
        <v>9.4511666666666656</v>
      </c>
      <c r="W729" s="438">
        <f t="shared" si="93"/>
        <v>0.17042090726215162</v>
      </c>
      <c r="X729" s="438">
        <f t="shared" si="94"/>
        <v>5.5672746539014994E-2</v>
      </c>
      <c r="Y729" s="9">
        <f>Cal_110119!$O$3</f>
        <v>20181101</v>
      </c>
      <c r="Z729" s="165" t="s">
        <v>287</v>
      </c>
      <c r="AA729" s="165"/>
      <c r="AB729" s="166" t="s">
        <v>127</v>
      </c>
      <c r="AC729" s="160"/>
      <c r="AD729" s="664"/>
      <c r="AE729" s="689" t="s">
        <v>1250</v>
      </c>
      <c r="AF729" s="672">
        <v>1</v>
      </c>
      <c r="AG729" s="169" t="s">
        <v>1634</v>
      </c>
      <c r="AH729" s="397" t="s">
        <v>205</v>
      </c>
      <c r="AI729" s="397"/>
    </row>
    <row r="730" spans="1:35" s="372" customFormat="1" x14ac:dyDescent="0.2">
      <c r="A730" s="770" t="s">
        <v>141</v>
      </c>
      <c r="B730" s="770">
        <v>20180702</v>
      </c>
      <c r="C730" s="771" t="s">
        <v>66</v>
      </c>
      <c r="D730" s="771">
        <v>9</v>
      </c>
      <c r="E730" s="771" t="s">
        <v>113</v>
      </c>
      <c r="F730" s="186"/>
      <c r="G730" s="186"/>
      <c r="H730" s="772" t="s">
        <v>10</v>
      </c>
      <c r="I730" s="771">
        <v>200</v>
      </c>
      <c r="J730" s="773">
        <v>20</v>
      </c>
      <c r="K730" s="773">
        <v>5</v>
      </c>
      <c r="L730" s="773">
        <v>1</v>
      </c>
      <c r="M730" s="773">
        <v>0</v>
      </c>
      <c r="N730" s="774">
        <v>1</v>
      </c>
      <c r="O730" s="773" t="str">
        <f>Cal_110119!$P$3</f>
        <v>Cal_110119</v>
      </c>
      <c r="P730" s="775">
        <f>Cal_110119!$Q$3</f>
        <v>1.8682000000000001</v>
      </c>
      <c r="Q730" s="775">
        <f>Cal_110119!$R$3</f>
        <v>0.51219999999999999</v>
      </c>
      <c r="R730" s="776">
        <v>2.9769999999999999</v>
      </c>
      <c r="S730" s="776">
        <v>1.8919999999999999</v>
      </c>
      <c r="T730" s="781">
        <f>AVERAGE(0.435, 0.57,0.696, 0.406, 0.29, 0.806)</f>
        <v>0.53383333333333327</v>
      </c>
      <c r="U730" s="778">
        <f t="shared" si="91"/>
        <v>2.4431666666666665</v>
      </c>
      <c r="V730" s="778">
        <f t="shared" si="92"/>
        <v>1.3581666666666665</v>
      </c>
      <c r="W730" s="779">
        <f t="shared" si="93"/>
        <v>2.9895987773554476E-2</v>
      </c>
      <c r="X730" s="779">
        <f t="shared" si="94"/>
        <v>2.5944840346121848E-3</v>
      </c>
      <c r="Y730" s="773">
        <f>Cal_110119!$O$3</f>
        <v>20181101</v>
      </c>
      <c r="Z730" s="780" t="s">
        <v>287</v>
      </c>
      <c r="AA730" s="780"/>
      <c r="AB730" s="227" t="s">
        <v>127</v>
      </c>
      <c r="AC730" s="226"/>
      <c r="AD730" s="665"/>
      <c r="AE730" s="692" t="s">
        <v>1250</v>
      </c>
      <c r="AF730" s="682">
        <v>3</v>
      </c>
      <c r="AG730" s="782" t="s">
        <v>1634</v>
      </c>
      <c r="AH730" s="783" t="s">
        <v>211</v>
      </c>
      <c r="AI730" s="784" t="s">
        <v>1179</v>
      </c>
    </row>
    <row r="731" spans="1:35" s="372" customFormat="1" x14ac:dyDescent="0.2">
      <c r="A731" s="770" t="s">
        <v>141</v>
      </c>
      <c r="B731" s="770">
        <v>20180702</v>
      </c>
      <c r="C731" s="771" t="s">
        <v>66</v>
      </c>
      <c r="D731" s="771">
        <v>9</v>
      </c>
      <c r="E731" s="771" t="s">
        <v>113</v>
      </c>
      <c r="F731" s="186"/>
      <c r="G731" s="186"/>
      <c r="H731" s="772" t="s">
        <v>11</v>
      </c>
      <c r="I731" s="771">
        <v>200</v>
      </c>
      <c r="J731" s="773">
        <v>20</v>
      </c>
      <c r="K731" s="773">
        <v>5</v>
      </c>
      <c r="L731" s="773">
        <v>1</v>
      </c>
      <c r="M731" s="773">
        <v>0</v>
      </c>
      <c r="N731" s="774">
        <v>1</v>
      </c>
      <c r="O731" s="773" t="str">
        <f>Cal_110119!$P$3</f>
        <v>Cal_110119</v>
      </c>
      <c r="P731" s="775">
        <f>Cal_110119!$Q$3</f>
        <v>1.8682000000000001</v>
      </c>
      <c r="Q731" s="775">
        <f>Cal_110119!$R$3</f>
        <v>0.51219999999999999</v>
      </c>
      <c r="R731" s="776">
        <v>3.8580000000000001</v>
      </c>
      <c r="S731" s="776">
        <v>2.8650000000000002</v>
      </c>
      <c r="T731" s="781">
        <f>AVERAGE(0.435, 0.57,0.696, 0.406, 0.29, 0.806)</f>
        <v>0.53383333333333327</v>
      </c>
      <c r="U731" s="778">
        <f t="shared" si="91"/>
        <v>3.3241666666666667</v>
      </c>
      <c r="V731" s="778">
        <f t="shared" si="92"/>
        <v>2.3311666666666668</v>
      </c>
      <c r="W731" s="779">
        <f t="shared" si="93"/>
        <v>2.7361028441603309E-2</v>
      </c>
      <c r="X731" s="779">
        <f t="shared" si="94"/>
        <v>2.8405842239563359E-2</v>
      </c>
      <c r="Y731" s="773">
        <f>Cal_110119!$O$3</f>
        <v>20181101</v>
      </c>
      <c r="Z731" s="780" t="s">
        <v>287</v>
      </c>
      <c r="AA731" s="780"/>
      <c r="AB731" s="227" t="s">
        <v>127</v>
      </c>
      <c r="AC731" s="226"/>
      <c r="AD731" s="665"/>
      <c r="AE731" s="692" t="s">
        <v>1250</v>
      </c>
      <c r="AF731" s="682">
        <v>1</v>
      </c>
      <c r="AG731" s="782" t="s">
        <v>1634</v>
      </c>
      <c r="AH731" s="783" t="s">
        <v>213</v>
      </c>
      <c r="AI731" s="784" t="s">
        <v>1180</v>
      </c>
    </row>
    <row r="732" spans="1:35" x14ac:dyDescent="0.2">
      <c r="A732" s="14" t="s">
        <v>141</v>
      </c>
      <c r="B732" s="14">
        <v>20180702</v>
      </c>
      <c r="C732" s="133" t="s">
        <v>66</v>
      </c>
      <c r="D732" s="133">
        <v>9</v>
      </c>
      <c r="E732" s="133" t="s">
        <v>113</v>
      </c>
      <c r="F732" s="133"/>
      <c r="G732" s="133"/>
      <c r="H732" s="137" t="s">
        <v>10</v>
      </c>
      <c r="I732" s="133">
        <v>290</v>
      </c>
      <c r="J732" s="9">
        <v>0</v>
      </c>
      <c r="K732" s="9">
        <v>5</v>
      </c>
      <c r="L732" s="9">
        <v>1</v>
      </c>
      <c r="M732" s="9">
        <v>0</v>
      </c>
      <c r="N732" s="68">
        <v>1</v>
      </c>
      <c r="O732" s="9" t="str">
        <f>Cal_110119!$P$3</f>
        <v>Cal_110119</v>
      </c>
      <c r="P732" s="17">
        <f>Cal_110119!$Q$3</f>
        <v>1.8682000000000001</v>
      </c>
      <c r="Q732" s="17">
        <f>Cal_110119!$R$3</f>
        <v>0.51219999999999999</v>
      </c>
      <c r="R732" s="15">
        <v>92.86</v>
      </c>
      <c r="S732" s="15">
        <v>56.08</v>
      </c>
      <c r="T732" s="35">
        <v>0.64319999999999999</v>
      </c>
      <c r="U732" s="78">
        <f t="shared" si="91"/>
        <v>92.216800000000006</v>
      </c>
      <c r="V732" s="78">
        <f t="shared" si="92"/>
        <v>55.436799999999998</v>
      </c>
      <c r="W732" s="438">
        <f t="shared" si="93"/>
        <v>0.69891907218263716</v>
      </c>
      <c r="X732" s="438">
        <f t="shared" si="94"/>
        <v>0.21568493890481097</v>
      </c>
      <c r="Y732" s="9">
        <f>Cal_110119!$O$3</f>
        <v>20181101</v>
      </c>
      <c r="Z732" s="36" t="s">
        <v>282</v>
      </c>
      <c r="AA732" s="36"/>
      <c r="AB732" s="36" t="s">
        <v>127</v>
      </c>
      <c r="AC732" s="12"/>
      <c r="AD732" s="660"/>
      <c r="AE732" s="689" t="s">
        <v>1250</v>
      </c>
      <c r="AF732" s="671">
        <v>1</v>
      </c>
      <c r="AG732" s="169" t="s">
        <v>1634</v>
      </c>
      <c r="AH732" s="395"/>
      <c r="AI732" s="395"/>
    </row>
    <row r="733" spans="1:35" x14ac:dyDescent="0.2">
      <c r="A733" s="14" t="s">
        <v>141</v>
      </c>
      <c r="B733" s="14">
        <v>20180702</v>
      </c>
      <c r="C733" s="133" t="s">
        <v>66</v>
      </c>
      <c r="D733" s="133">
        <v>9</v>
      </c>
      <c r="E733" s="133" t="s">
        <v>113</v>
      </c>
      <c r="F733" s="133"/>
      <c r="G733" s="133"/>
      <c r="H733" s="137" t="s">
        <v>11</v>
      </c>
      <c r="I733" s="133">
        <v>290</v>
      </c>
      <c r="J733" s="9">
        <v>0</v>
      </c>
      <c r="K733" s="9">
        <v>5</v>
      </c>
      <c r="L733" s="9">
        <v>1</v>
      </c>
      <c r="M733" s="9">
        <v>0</v>
      </c>
      <c r="N733" s="68">
        <v>1</v>
      </c>
      <c r="O733" s="9" t="str">
        <f>Cal_110119!$P$3</f>
        <v>Cal_110119</v>
      </c>
      <c r="P733" s="17">
        <f>Cal_110119!$Q$3</f>
        <v>1.8682000000000001</v>
      </c>
      <c r="Q733" s="17">
        <f>Cal_110119!$R$3</f>
        <v>0.51219999999999999</v>
      </c>
      <c r="R733" s="15">
        <v>94.57</v>
      </c>
      <c r="S733" s="15">
        <v>57.15</v>
      </c>
      <c r="T733" s="35">
        <v>0.64319999999999999</v>
      </c>
      <c r="U733" s="78">
        <f t="shared" si="91"/>
        <v>93.9268</v>
      </c>
      <c r="V733" s="78">
        <f t="shared" si="92"/>
        <v>56.506799999999998</v>
      </c>
      <c r="W733" s="438">
        <f t="shared" si="93"/>
        <v>0.71108079611403696</v>
      </c>
      <c r="X733" s="438">
        <f t="shared" si="94"/>
        <v>0.22117622329754924</v>
      </c>
      <c r="Y733" s="9">
        <f>Cal_110119!$O$3</f>
        <v>20181101</v>
      </c>
      <c r="Z733" s="36" t="s">
        <v>281</v>
      </c>
      <c r="AA733" s="36"/>
      <c r="AB733" s="36" t="s">
        <v>127</v>
      </c>
      <c r="AC733" s="12"/>
      <c r="AD733" s="660"/>
      <c r="AE733" s="689" t="s">
        <v>1250</v>
      </c>
      <c r="AF733" s="671">
        <v>1</v>
      </c>
      <c r="AG733" s="169" t="s">
        <v>1634</v>
      </c>
      <c r="AH733" s="395"/>
      <c r="AI733" s="395"/>
    </row>
    <row r="734" spans="1:35" x14ac:dyDescent="0.2">
      <c r="A734" s="14" t="s">
        <v>141</v>
      </c>
      <c r="B734" s="14">
        <v>20180702</v>
      </c>
      <c r="C734" s="133" t="s">
        <v>66</v>
      </c>
      <c r="D734" s="133">
        <v>9</v>
      </c>
      <c r="E734" s="133" t="s">
        <v>113</v>
      </c>
      <c r="F734" s="133"/>
      <c r="G734" s="133"/>
      <c r="H734" s="30" t="s">
        <v>10</v>
      </c>
      <c r="I734" s="133">
        <v>290</v>
      </c>
      <c r="J734" s="9">
        <v>10</v>
      </c>
      <c r="K734" s="9">
        <v>5</v>
      </c>
      <c r="L734" s="9">
        <v>1</v>
      </c>
      <c r="M734" s="9">
        <v>0</v>
      </c>
      <c r="N734" s="68">
        <v>1</v>
      </c>
      <c r="O734" s="9" t="str">
        <f>Cal_110119!$P$3</f>
        <v>Cal_110119</v>
      </c>
      <c r="P734" s="17">
        <f>Cal_110119!$Q$3</f>
        <v>1.8682000000000001</v>
      </c>
      <c r="Q734" s="17">
        <f>Cal_110119!$R$3</f>
        <v>0.51219999999999999</v>
      </c>
      <c r="R734" s="15">
        <v>78.3</v>
      </c>
      <c r="S734" s="15">
        <v>48.33</v>
      </c>
      <c r="T734" s="35">
        <v>0.67420000000000002</v>
      </c>
      <c r="U734" s="78">
        <f t="shared" si="91"/>
        <v>77.625799999999998</v>
      </c>
      <c r="V734" s="78">
        <f t="shared" si="92"/>
        <v>47.655799999999999</v>
      </c>
      <c r="W734" s="438">
        <f t="shared" si="93"/>
        <v>0.5695107284750851</v>
      </c>
      <c r="X734" s="438">
        <f t="shared" si="94"/>
        <v>0.21672126600477687</v>
      </c>
      <c r="Y734" s="9">
        <f>Cal_110119!$O$3</f>
        <v>20181101</v>
      </c>
      <c r="Z734" s="36" t="s">
        <v>290</v>
      </c>
      <c r="AA734" s="36"/>
      <c r="AB734" s="36" t="s">
        <v>127</v>
      </c>
      <c r="AC734" s="12"/>
      <c r="AD734" s="660"/>
      <c r="AE734" s="689" t="s">
        <v>1250</v>
      </c>
      <c r="AF734" s="671">
        <v>1</v>
      </c>
      <c r="AG734" s="169" t="s">
        <v>1634</v>
      </c>
      <c r="AH734" s="395"/>
      <c r="AI734" s="395"/>
    </row>
    <row r="735" spans="1:35" s="115" customFormat="1" ht="13.5" thickBot="1" x14ac:dyDescent="0.25">
      <c r="A735" s="208" t="s">
        <v>141</v>
      </c>
      <c r="B735" s="208">
        <v>20180702</v>
      </c>
      <c r="C735" s="209" t="s">
        <v>66</v>
      </c>
      <c r="D735" s="209">
        <v>9</v>
      </c>
      <c r="E735" s="209" t="s">
        <v>113</v>
      </c>
      <c r="F735" s="209"/>
      <c r="G735" s="209"/>
      <c r="H735" s="210" t="s">
        <v>11</v>
      </c>
      <c r="I735" s="209">
        <v>290</v>
      </c>
      <c r="J735" s="116">
        <v>10</v>
      </c>
      <c r="K735" s="116">
        <v>5</v>
      </c>
      <c r="L735" s="116">
        <v>1</v>
      </c>
      <c r="M735" s="116">
        <v>0</v>
      </c>
      <c r="N735" s="211">
        <v>1</v>
      </c>
      <c r="O735" s="9" t="str">
        <f>Cal_110119!$P$3</f>
        <v>Cal_110119</v>
      </c>
      <c r="P735" s="17">
        <f>Cal_110119!$Q$3</f>
        <v>1.8682000000000001</v>
      </c>
      <c r="Q735" s="17">
        <f>Cal_110119!$R$3</f>
        <v>0.51219999999999999</v>
      </c>
      <c r="R735" s="212">
        <v>74.03</v>
      </c>
      <c r="S735" s="212">
        <v>45.1</v>
      </c>
      <c r="T735" s="213">
        <v>0.64319999999999999</v>
      </c>
      <c r="U735" s="214">
        <f t="shared" si="91"/>
        <v>73.386800000000008</v>
      </c>
      <c r="V735" s="214">
        <f t="shared" si="92"/>
        <v>44.456800000000001</v>
      </c>
      <c r="W735" s="441">
        <f t="shared" si="93"/>
        <v>0.54974792708656051</v>
      </c>
      <c r="X735" s="441">
        <f t="shared" si="94"/>
        <v>0.18370652194571538</v>
      </c>
      <c r="Y735" s="9">
        <f>Cal_110119!$O$3</f>
        <v>20181101</v>
      </c>
      <c r="Z735" s="216" t="s">
        <v>281</v>
      </c>
      <c r="AA735" s="216"/>
      <c r="AB735" s="216" t="s">
        <v>127</v>
      </c>
      <c r="AC735" s="215"/>
      <c r="AD735" s="666"/>
      <c r="AE735" s="689" t="s">
        <v>1250</v>
      </c>
      <c r="AF735" s="675">
        <v>1</v>
      </c>
      <c r="AG735" s="169" t="s">
        <v>1634</v>
      </c>
      <c r="AH735" s="402"/>
      <c r="AI735" s="402"/>
    </row>
    <row r="736" spans="1:35" x14ac:dyDescent="0.2">
      <c r="A736" s="198" t="s">
        <v>141</v>
      </c>
      <c r="B736" s="198">
        <v>20180702</v>
      </c>
      <c r="C736" s="199" t="s">
        <v>67</v>
      </c>
      <c r="D736" s="199">
        <v>12</v>
      </c>
      <c r="E736" s="199" t="s">
        <v>127</v>
      </c>
      <c r="F736" s="199"/>
      <c r="G736" s="199"/>
      <c r="H736" s="200" t="s">
        <v>10</v>
      </c>
      <c r="I736" s="199">
        <v>290</v>
      </c>
      <c r="J736" s="109">
        <v>0</v>
      </c>
      <c r="K736" s="109">
        <v>5</v>
      </c>
      <c r="L736" s="109">
        <v>1</v>
      </c>
      <c r="M736" s="109">
        <v>0</v>
      </c>
      <c r="N736" s="201">
        <v>1</v>
      </c>
      <c r="O736" s="9" t="str">
        <f>Cal_110119!$P$3</f>
        <v>Cal_110119</v>
      </c>
      <c r="P736" s="17">
        <f>Cal_110119!$Q$3</f>
        <v>1.8682000000000001</v>
      </c>
      <c r="Q736" s="17">
        <f>Cal_110119!$R$3</f>
        <v>0.51219999999999999</v>
      </c>
      <c r="R736" s="202">
        <v>19.72</v>
      </c>
      <c r="S736" s="202">
        <v>14.97</v>
      </c>
      <c r="T736" s="217">
        <v>0.67420000000000002</v>
      </c>
      <c r="U736" s="204">
        <f t="shared" si="91"/>
        <v>19.0458</v>
      </c>
      <c r="V736" s="204">
        <f t="shared" si="92"/>
        <v>14.2958</v>
      </c>
      <c r="W736" s="440">
        <f t="shared" si="93"/>
        <v>9.0262794803358498E-2</v>
      </c>
      <c r="X736" s="440">
        <f t="shared" si="94"/>
        <v>0.14559129529029669</v>
      </c>
      <c r="Y736" s="9">
        <f>Cal_110119!$O$3</f>
        <v>20181101</v>
      </c>
      <c r="Z736" s="206" t="s">
        <v>290</v>
      </c>
      <c r="AA736" s="206"/>
      <c r="AB736" s="206" t="s">
        <v>127</v>
      </c>
      <c r="AC736" s="205"/>
      <c r="AD736" s="663"/>
      <c r="AE736" s="689" t="s">
        <v>1250</v>
      </c>
      <c r="AF736" s="674">
        <v>1</v>
      </c>
      <c r="AG736" s="169" t="s">
        <v>1634</v>
      </c>
      <c r="AH736" s="400"/>
      <c r="AI736" s="400"/>
    </row>
    <row r="737" spans="1:35" x14ac:dyDescent="0.2">
      <c r="A737" s="14" t="s">
        <v>141</v>
      </c>
      <c r="B737" s="14">
        <v>20180702</v>
      </c>
      <c r="C737" s="133" t="s">
        <v>67</v>
      </c>
      <c r="D737" s="133">
        <v>12</v>
      </c>
      <c r="E737" s="133" t="s">
        <v>127</v>
      </c>
      <c r="F737" s="133"/>
      <c r="G737" s="133"/>
      <c r="H737" s="137" t="s">
        <v>11</v>
      </c>
      <c r="I737" s="133">
        <v>290</v>
      </c>
      <c r="J737" s="9">
        <v>0</v>
      </c>
      <c r="K737" s="9">
        <v>5</v>
      </c>
      <c r="L737" s="9">
        <v>1</v>
      </c>
      <c r="M737" s="9">
        <v>0</v>
      </c>
      <c r="N737" s="68">
        <v>1</v>
      </c>
      <c r="O737" s="9" t="str">
        <f>Cal_110119!$P$3</f>
        <v>Cal_110119</v>
      </c>
      <c r="P737" s="17">
        <f>Cal_110119!$Q$3</f>
        <v>1.8682000000000001</v>
      </c>
      <c r="Q737" s="17">
        <f>Cal_110119!$R$3</f>
        <v>0.51219999999999999</v>
      </c>
      <c r="R737" s="15">
        <v>19.3</v>
      </c>
      <c r="S737" s="15">
        <v>14.86</v>
      </c>
      <c r="T737" s="35">
        <v>0.67420000000000002</v>
      </c>
      <c r="U737" s="78">
        <f t="shared" si="91"/>
        <v>18.625800000000002</v>
      </c>
      <c r="V737" s="78">
        <f t="shared" si="92"/>
        <v>14.185799999999999</v>
      </c>
      <c r="W737" s="438">
        <f t="shared" si="93"/>
        <v>8.4371959774086736E-2</v>
      </c>
      <c r="X737" s="438">
        <f t="shared" si="94"/>
        <v>0.1496673350712926</v>
      </c>
      <c r="Y737" s="9">
        <f>Cal_110119!$O$3</f>
        <v>20181101</v>
      </c>
      <c r="Z737" s="36" t="s">
        <v>290</v>
      </c>
      <c r="AA737" s="36"/>
      <c r="AB737" s="36" t="s">
        <v>127</v>
      </c>
      <c r="AC737" s="12"/>
      <c r="AD737" s="660"/>
      <c r="AE737" s="689" t="s">
        <v>1250</v>
      </c>
      <c r="AF737" s="671">
        <v>1</v>
      </c>
      <c r="AG737" s="169" t="s">
        <v>1634</v>
      </c>
      <c r="AH737" s="395"/>
      <c r="AI737" s="395"/>
    </row>
    <row r="738" spans="1:35" x14ac:dyDescent="0.2">
      <c r="A738" s="14" t="s">
        <v>141</v>
      </c>
      <c r="B738" s="14">
        <v>20180702</v>
      </c>
      <c r="C738" s="133" t="s">
        <v>67</v>
      </c>
      <c r="D738" s="133">
        <v>12</v>
      </c>
      <c r="E738" s="133" t="s">
        <v>129</v>
      </c>
      <c r="F738" s="133"/>
      <c r="G738" s="133"/>
      <c r="H738" s="137" t="s">
        <v>10</v>
      </c>
      <c r="I738" s="133">
        <v>290</v>
      </c>
      <c r="J738" s="9">
        <v>0</v>
      </c>
      <c r="K738" s="9">
        <v>5</v>
      </c>
      <c r="L738" s="9">
        <v>1</v>
      </c>
      <c r="M738" s="9">
        <v>0</v>
      </c>
      <c r="N738" s="68">
        <v>1</v>
      </c>
      <c r="O738" s="9" t="str">
        <f>Cal_110119!$P$3</f>
        <v>Cal_110119</v>
      </c>
      <c r="P738" s="17">
        <f>Cal_110119!$Q$3</f>
        <v>1.8682000000000001</v>
      </c>
      <c r="Q738" s="17">
        <f>Cal_110119!$R$3</f>
        <v>0.51219999999999999</v>
      </c>
      <c r="R738" s="15">
        <v>23.84</v>
      </c>
      <c r="S738" s="15">
        <v>17.739999999999998</v>
      </c>
      <c r="T738" s="35">
        <v>0.64319999999999999</v>
      </c>
      <c r="U738" s="78">
        <f t="shared" si="91"/>
        <v>23.1968</v>
      </c>
      <c r="V738" s="78">
        <f t="shared" si="92"/>
        <v>17.096799999999998</v>
      </c>
      <c r="W738" s="438">
        <f t="shared" si="93"/>
        <v>0.11591643122115516</v>
      </c>
      <c r="X738" s="438">
        <f t="shared" si="94"/>
        <v>0.16614894514905171</v>
      </c>
      <c r="Y738" s="9">
        <f>Cal_110119!$O$3</f>
        <v>20181101</v>
      </c>
      <c r="Z738" s="36" t="s">
        <v>281</v>
      </c>
      <c r="AA738" s="36"/>
      <c r="AB738" s="36" t="s">
        <v>127</v>
      </c>
      <c r="AC738" s="12"/>
      <c r="AD738" s="660"/>
      <c r="AE738" s="689" t="s">
        <v>1250</v>
      </c>
      <c r="AF738" s="671">
        <v>1</v>
      </c>
      <c r="AG738" s="169" t="s">
        <v>1634</v>
      </c>
      <c r="AH738" s="395"/>
      <c r="AI738" s="395"/>
    </row>
    <row r="739" spans="1:35" x14ac:dyDescent="0.2">
      <c r="A739" s="14" t="s">
        <v>141</v>
      </c>
      <c r="B739" s="14">
        <v>20180702</v>
      </c>
      <c r="C739" s="133" t="s">
        <v>67</v>
      </c>
      <c r="D739" s="133">
        <v>12</v>
      </c>
      <c r="E739" s="133" t="s">
        <v>129</v>
      </c>
      <c r="F739" s="133"/>
      <c r="G739" s="133"/>
      <c r="H739" s="137" t="s">
        <v>11</v>
      </c>
      <c r="I739" s="133">
        <v>290</v>
      </c>
      <c r="J739" s="9">
        <v>0</v>
      </c>
      <c r="K739" s="9">
        <v>5</v>
      </c>
      <c r="L739" s="9">
        <v>1</v>
      </c>
      <c r="M739" s="9">
        <v>0</v>
      </c>
      <c r="N739" s="68">
        <v>1</v>
      </c>
      <c r="O739" s="9" t="str">
        <f>Cal_110119!$P$3</f>
        <v>Cal_110119</v>
      </c>
      <c r="P739" s="17">
        <f>Cal_110119!$Q$3</f>
        <v>1.8682000000000001</v>
      </c>
      <c r="Q739" s="17">
        <f>Cal_110119!$R$3</f>
        <v>0.51219999999999999</v>
      </c>
      <c r="R739" s="15">
        <v>23.83</v>
      </c>
      <c r="S739" s="15">
        <v>18.09</v>
      </c>
      <c r="T739" s="35">
        <v>0.67420000000000002</v>
      </c>
      <c r="U739" s="78">
        <f t="shared" si="91"/>
        <v>23.155799999999999</v>
      </c>
      <c r="V739" s="78">
        <f t="shared" si="92"/>
        <v>17.415800000000001</v>
      </c>
      <c r="W739" s="438">
        <f t="shared" si="93"/>
        <v>0.10907546150974265</v>
      </c>
      <c r="X739" s="438">
        <f t="shared" si="94"/>
        <v>0.17825282108046428</v>
      </c>
      <c r="Y739" s="9">
        <f>Cal_110119!$O$3</f>
        <v>20181101</v>
      </c>
      <c r="Z739" s="36" t="s">
        <v>290</v>
      </c>
      <c r="AA739" s="36"/>
      <c r="AB739" s="36" t="s">
        <v>127</v>
      </c>
      <c r="AC739" s="12"/>
      <c r="AD739" s="660"/>
      <c r="AE739" s="689" t="s">
        <v>1250</v>
      </c>
      <c r="AF739" s="671">
        <v>1</v>
      </c>
      <c r="AG739" s="169" t="s">
        <v>1634</v>
      </c>
      <c r="AH739" s="395"/>
      <c r="AI739" s="395"/>
    </row>
    <row r="740" spans="1:35" x14ac:dyDescent="0.2">
      <c r="A740" s="14" t="s">
        <v>141</v>
      </c>
      <c r="B740" s="14">
        <v>20180702</v>
      </c>
      <c r="C740" s="133" t="s">
        <v>67</v>
      </c>
      <c r="D740" s="133">
        <v>12</v>
      </c>
      <c r="E740" s="133" t="s">
        <v>83</v>
      </c>
      <c r="F740" s="133"/>
      <c r="G740" s="133"/>
      <c r="H740" s="137" t="s">
        <v>10</v>
      </c>
      <c r="I740" s="133">
        <v>290</v>
      </c>
      <c r="J740" s="9">
        <v>0</v>
      </c>
      <c r="K740" s="9">
        <v>5</v>
      </c>
      <c r="L740" s="9">
        <v>1</v>
      </c>
      <c r="M740" s="9">
        <v>0</v>
      </c>
      <c r="N740" s="68">
        <v>1</v>
      </c>
      <c r="O740" s="9" t="str">
        <f>Cal_110119!$P$3</f>
        <v>Cal_110119</v>
      </c>
      <c r="P740" s="17">
        <f>Cal_110119!$Q$3</f>
        <v>1.8682000000000001</v>
      </c>
      <c r="Q740" s="17">
        <f>Cal_110119!$R$3</f>
        <v>0.51219999999999999</v>
      </c>
      <c r="R740" s="15">
        <v>27.29</v>
      </c>
      <c r="S740" s="15">
        <v>19.829999999999998</v>
      </c>
      <c r="T740" s="35">
        <v>0.64319999999999999</v>
      </c>
      <c r="U740" s="78">
        <f t="shared" si="91"/>
        <v>26.646799999999999</v>
      </c>
      <c r="V740" s="78">
        <f t="shared" si="92"/>
        <v>19.186799999999998</v>
      </c>
      <c r="W740" s="438">
        <f t="shared" si="93"/>
        <v>0.14176009457537989</v>
      </c>
      <c r="X740" s="438">
        <f t="shared" si="94"/>
        <v>0.17478639151206837</v>
      </c>
      <c r="Y740" s="9">
        <f>Cal_110119!$O$3</f>
        <v>20181101</v>
      </c>
      <c r="Z740" s="36" t="s">
        <v>281</v>
      </c>
      <c r="AA740" s="36"/>
      <c r="AB740" s="36" t="s">
        <v>127</v>
      </c>
      <c r="AC740" s="12"/>
      <c r="AD740" s="660"/>
      <c r="AE740" s="689" t="s">
        <v>1250</v>
      </c>
      <c r="AF740" s="671">
        <v>1</v>
      </c>
      <c r="AG740" s="169" t="s">
        <v>1634</v>
      </c>
      <c r="AH740" s="395"/>
      <c r="AI740" s="395"/>
    </row>
    <row r="741" spans="1:35" x14ac:dyDescent="0.2">
      <c r="A741" s="14" t="s">
        <v>141</v>
      </c>
      <c r="B741" s="14">
        <v>20180702</v>
      </c>
      <c r="C741" s="133" t="s">
        <v>67</v>
      </c>
      <c r="D741" s="133">
        <v>12</v>
      </c>
      <c r="E741" s="133" t="s">
        <v>83</v>
      </c>
      <c r="F741" s="133"/>
      <c r="G741" s="133"/>
      <c r="H741" s="137" t="s">
        <v>11</v>
      </c>
      <c r="I741" s="133">
        <v>290</v>
      </c>
      <c r="J741" s="9">
        <v>0</v>
      </c>
      <c r="K741" s="9">
        <v>5</v>
      </c>
      <c r="L741" s="9">
        <v>1</v>
      </c>
      <c r="M741" s="9">
        <v>0</v>
      </c>
      <c r="N741" s="68">
        <v>1</v>
      </c>
      <c r="O741" s="9" t="str">
        <f>Cal_110119!$P$3</f>
        <v>Cal_110119</v>
      </c>
      <c r="P741" s="17">
        <f>Cal_110119!$Q$3</f>
        <v>1.8682000000000001</v>
      </c>
      <c r="Q741" s="17">
        <f>Cal_110119!$R$3</f>
        <v>0.51219999999999999</v>
      </c>
      <c r="R741" s="15">
        <v>28.25</v>
      </c>
      <c r="S741" s="15">
        <v>20.12</v>
      </c>
      <c r="T741" s="35">
        <v>0.67420000000000002</v>
      </c>
      <c r="U741" s="78">
        <f t="shared" si="91"/>
        <v>27.575800000000001</v>
      </c>
      <c r="V741" s="78">
        <f t="shared" si="92"/>
        <v>19.445800000000002</v>
      </c>
      <c r="W741" s="438">
        <f t="shared" si="93"/>
        <v>0.15449189931606408</v>
      </c>
      <c r="X741" s="438">
        <f t="shared" si="94"/>
        <v>0.16632760467414276</v>
      </c>
      <c r="Y741" s="9">
        <f>Cal_110119!$O$3</f>
        <v>20181101</v>
      </c>
      <c r="Z741" s="36" t="s">
        <v>290</v>
      </c>
      <c r="AA741" s="36"/>
      <c r="AB741" s="36" t="s">
        <v>127</v>
      </c>
      <c r="AC741" s="12"/>
      <c r="AD741" s="660"/>
      <c r="AE741" s="689" t="s">
        <v>1250</v>
      </c>
      <c r="AF741" s="671">
        <v>1</v>
      </c>
      <c r="AG741" s="169" t="s">
        <v>1634</v>
      </c>
      <c r="AH741" s="395"/>
      <c r="AI741" s="395"/>
    </row>
    <row r="742" spans="1:35" x14ac:dyDescent="0.2">
      <c r="A742" s="14" t="s">
        <v>141</v>
      </c>
      <c r="B742" s="14">
        <v>20180702</v>
      </c>
      <c r="C742" s="133" t="s">
        <v>67</v>
      </c>
      <c r="D742" s="133">
        <v>12</v>
      </c>
      <c r="E742" s="133" t="s">
        <v>107</v>
      </c>
      <c r="F742" s="133"/>
      <c r="G742" s="133"/>
      <c r="H742" s="137" t="s">
        <v>10</v>
      </c>
      <c r="I742" s="133">
        <v>290</v>
      </c>
      <c r="J742" s="9">
        <v>0</v>
      </c>
      <c r="K742" s="9">
        <v>5</v>
      </c>
      <c r="L742" s="9">
        <v>1</v>
      </c>
      <c r="M742" s="9">
        <v>0</v>
      </c>
      <c r="N742" s="68">
        <v>1</v>
      </c>
      <c r="O742" s="9" t="str">
        <f>Cal_110119!$P$3</f>
        <v>Cal_110119</v>
      </c>
      <c r="P742" s="17">
        <f>Cal_110119!$Q$3</f>
        <v>1.8682000000000001</v>
      </c>
      <c r="Q742" s="17">
        <f>Cal_110119!$R$3</f>
        <v>0.51219999999999999</v>
      </c>
      <c r="R742" s="15">
        <v>43.91</v>
      </c>
      <c r="S742" s="15">
        <v>28.71</v>
      </c>
      <c r="T742" s="35">
        <v>0.67420000000000002</v>
      </c>
      <c r="U742" s="78">
        <f t="shared" si="91"/>
        <v>43.235799999999998</v>
      </c>
      <c r="V742" s="78">
        <f t="shared" si="92"/>
        <v>28.035800000000002</v>
      </c>
      <c r="W742" s="438">
        <f t="shared" si="93"/>
        <v>0.28884094337074712</v>
      </c>
      <c r="X742" s="438">
        <f t="shared" si="94"/>
        <v>0.17369757137118397</v>
      </c>
      <c r="Y742" s="9">
        <f>Cal_110119!$O$3</f>
        <v>20181101</v>
      </c>
      <c r="Z742" s="25" t="s">
        <v>279</v>
      </c>
      <c r="AA742" s="25"/>
      <c r="AB742" s="36" t="s">
        <v>127</v>
      </c>
      <c r="AC742" s="12"/>
      <c r="AD742" s="660"/>
      <c r="AE742" s="689" t="s">
        <v>1250</v>
      </c>
      <c r="AF742" s="671">
        <v>1</v>
      </c>
      <c r="AG742" s="169" t="s">
        <v>1634</v>
      </c>
      <c r="AH742" s="395"/>
      <c r="AI742" s="395"/>
    </row>
    <row r="743" spans="1:35" x14ac:dyDescent="0.2">
      <c r="A743" s="14" t="s">
        <v>141</v>
      </c>
      <c r="B743" s="14">
        <v>20180702</v>
      </c>
      <c r="C743" s="133" t="s">
        <v>67</v>
      </c>
      <c r="D743" s="133">
        <v>12</v>
      </c>
      <c r="E743" s="133" t="s">
        <v>107</v>
      </c>
      <c r="F743" s="133"/>
      <c r="G743" s="133"/>
      <c r="H743" s="137" t="s">
        <v>11</v>
      </c>
      <c r="I743" s="133">
        <v>290</v>
      </c>
      <c r="J743" s="9">
        <v>0</v>
      </c>
      <c r="K743" s="9">
        <v>5</v>
      </c>
      <c r="L743" s="9">
        <v>1</v>
      </c>
      <c r="M743" s="9">
        <v>0</v>
      </c>
      <c r="N743" s="68">
        <v>1</v>
      </c>
      <c r="O743" s="9" t="str">
        <f>Cal_110119!$P$3</f>
        <v>Cal_110119</v>
      </c>
      <c r="P743" s="17">
        <f>Cal_110119!$Q$3</f>
        <v>1.8682000000000001</v>
      </c>
      <c r="Q743" s="17">
        <f>Cal_110119!$R$3</f>
        <v>0.51219999999999999</v>
      </c>
      <c r="R743" s="15">
        <v>42.11</v>
      </c>
      <c r="S743" s="15">
        <v>29.14</v>
      </c>
      <c r="T743" s="35">
        <v>0.64319999999999999</v>
      </c>
      <c r="U743" s="78">
        <f t="shared" ref="U743" si="98">(R743-T743)*(L743+M743)/L743</f>
        <v>41.466799999999999</v>
      </c>
      <c r="V743" s="78">
        <f t="shared" ref="V743" si="99">(S743-T743)*(L743+M743)/L743</f>
        <v>28.4968</v>
      </c>
      <c r="W743" s="438">
        <f t="shared" ref="W743" si="100">(Q743*P743/(P743-1)*(U743-V743)*(K743)/I743)/N743</f>
        <v>0.24646493654727569</v>
      </c>
      <c r="X743" s="438">
        <f t="shared" ref="X743" si="101">(Q743*P743/(P743-1)*(P743*V743-U743)*(K743)/I743)/N743</f>
        <v>0.22367922009879332</v>
      </c>
      <c r="Y743" s="9">
        <f>Cal_110119!$O$3</f>
        <v>20181101</v>
      </c>
      <c r="Z743" s="36" t="s">
        <v>281</v>
      </c>
      <c r="AA743" s="36"/>
      <c r="AB743" s="36" t="s">
        <v>127</v>
      </c>
      <c r="AC743" s="12"/>
      <c r="AD743" s="660"/>
      <c r="AE743" s="689" t="s">
        <v>1250</v>
      </c>
      <c r="AF743" s="671">
        <v>1</v>
      </c>
      <c r="AG743" s="169" t="s">
        <v>1634</v>
      </c>
      <c r="AH743" s="395"/>
      <c r="AI743" s="395"/>
    </row>
    <row r="744" spans="1:35" s="82" customFormat="1" x14ac:dyDescent="0.2">
      <c r="A744" s="161" t="s">
        <v>141</v>
      </c>
      <c r="B744" s="161">
        <v>20180702</v>
      </c>
      <c r="C744" s="162" t="s">
        <v>67</v>
      </c>
      <c r="D744" s="162">
        <v>12</v>
      </c>
      <c r="E744" s="162" t="s">
        <v>81</v>
      </c>
      <c r="F744" s="162"/>
      <c r="G744" s="162"/>
      <c r="H744" s="56" t="s">
        <v>10</v>
      </c>
      <c r="I744" s="162">
        <v>200</v>
      </c>
      <c r="J744" s="33">
        <v>5</v>
      </c>
      <c r="K744" s="33">
        <v>5</v>
      </c>
      <c r="L744" s="33">
        <v>1</v>
      </c>
      <c r="M744" s="33">
        <v>0</v>
      </c>
      <c r="N744" s="179">
        <v>1</v>
      </c>
      <c r="O744" s="9" t="str">
        <f>Cal_110119!$P$3</f>
        <v>Cal_110119</v>
      </c>
      <c r="P744" s="17">
        <f>Cal_110119!$Q$3</f>
        <v>1.8682000000000001</v>
      </c>
      <c r="Q744" s="17">
        <f>Cal_110119!$R$3</f>
        <v>0.51219999999999999</v>
      </c>
      <c r="R744" s="163">
        <v>83.63</v>
      </c>
      <c r="S744" s="163">
        <v>51.06</v>
      </c>
      <c r="T744" s="160">
        <f>AVERAGE(0.435, 0.57,0.696, 0.406, 0.29, 0.806)</f>
        <v>0.53383333333333327</v>
      </c>
      <c r="U744" s="164">
        <f t="shared" si="91"/>
        <v>83.096166666666662</v>
      </c>
      <c r="V744" s="164">
        <f t="shared" si="92"/>
        <v>50.526166666666668</v>
      </c>
      <c r="W744" s="438">
        <f t="shared" si="93"/>
        <v>0.8974307113222757</v>
      </c>
      <c r="X744" s="438">
        <f t="shared" si="94"/>
        <v>0.31127145605389084</v>
      </c>
      <c r="Y744" s="9">
        <f>Cal_110119!$O$3</f>
        <v>20181101</v>
      </c>
      <c r="Z744" s="165" t="s">
        <v>287</v>
      </c>
      <c r="AA744" s="165"/>
      <c r="AB744" s="166" t="s">
        <v>127</v>
      </c>
      <c r="AC744" s="160"/>
      <c r="AD744" s="664"/>
      <c r="AE744" s="689" t="s">
        <v>1250</v>
      </c>
      <c r="AF744" s="672">
        <v>1</v>
      </c>
      <c r="AG744" s="169" t="s">
        <v>1634</v>
      </c>
      <c r="AH744" s="397" t="s">
        <v>216</v>
      </c>
      <c r="AI744" s="397"/>
    </row>
    <row r="745" spans="1:35" s="82" customFormat="1" x14ac:dyDescent="0.2">
      <c r="A745" s="161" t="s">
        <v>141</v>
      </c>
      <c r="B745" s="161">
        <v>20180702</v>
      </c>
      <c r="C745" s="162" t="s">
        <v>67</v>
      </c>
      <c r="D745" s="162">
        <v>12</v>
      </c>
      <c r="E745" s="192">
        <v>10</v>
      </c>
      <c r="F745" s="162"/>
      <c r="G745" s="162"/>
      <c r="H745" s="56" t="s">
        <v>11</v>
      </c>
      <c r="I745" s="162">
        <v>200</v>
      </c>
      <c r="J745" s="33">
        <v>5</v>
      </c>
      <c r="K745" s="33">
        <v>5</v>
      </c>
      <c r="L745" s="33">
        <v>1</v>
      </c>
      <c r="M745" s="33">
        <v>0</v>
      </c>
      <c r="N745" s="179">
        <v>1</v>
      </c>
      <c r="O745" s="9" t="str">
        <f>Cal_110119!$P$3</f>
        <v>Cal_110119</v>
      </c>
      <c r="P745" s="17">
        <f>Cal_110119!$Q$3</f>
        <v>1.8682000000000001</v>
      </c>
      <c r="Q745" s="17">
        <f>Cal_110119!$R$3</f>
        <v>0.51219999999999999</v>
      </c>
      <c r="R745" s="163">
        <v>84.62</v>
      </c>
      <c r="S745" s="163">
        <v>52.21</v>
      </c>
      <c r="T745" s="160">
        <f>AVERAGE(0.435, 0.57,0.696, 0.406, 0.29, 0.806)</f>
        <v>0.53383333333333327</v>
      </c>
      <c r="U745" s="164">
        <f t="shared" si="91"/>
        <v>84.086166666666671</v>
      </c>
      <c r="V745" s="164">
        <f t="shared" si="92"/>
        <v>51.676166666666667</v>
      </c>
      <c r="W745" s="438">
        <f t="shared" si="93"/>
        <v>0.89302208639714353</v>
      </c>
      <c r="X745" s="438">
        <f t="shared" si="94"/>
        <v>0.34319072712902321</v>
      </c>
      <c r="Y745" s="9">
        <f>Cal_110119!$O$3</f>
        <v>20181101</v>
      </c>
      <c r="Z745" s="165" t="s">
        <v>287</v>
      </c>
      <c r="AA745" s="165"/>
      <c r="AB745" s="166" t="s">
        <v>127</v>
      </c>
      <c r="AC745" s="160"/>
      <c r="AD745" s="664"/>
      <c r="AE745" s="689" t="s">
        <v>1250</v>
      </c>
      <c r="AF745" s="672">
        <v>1</v>
      </c>
      <c r="AG745" s="169" t="s">
        <v>1634</v>
      </c>
      <c r="AH745" s="397" t="s">
        <v>217</v>
      </c>
      <c r="AI745" s="397"/>
    </row>
    <row r="746" spans="1:35" s="372" customFormat="1" x14ac:dyDescent="0.2">
      <c r="A746" s="770" t="s">
        <v>141</v>
      </c>
      <c r="B746" s="770">
        <v>20180702</v>
      </c>
      <c r="C746" s="771" t="s">
        <v>67</v>
      </c>
      <c r="D746" s="771">
        <v>12</v>
      </c>
      <c r="E746" s="771" t="s">
        <v>81</v>
      </c>
      <c r="F746" s="162"/>
      <c r="G746" s="162"/>
      <c r="H746" s="785" t="s">
        <v>10</v>
      </c>
      <c r="I746" s="771">
        <v>200</v>
      </c>
      <c r="J746" s="773">
        <v>20</v>
      </c>
      <c r="K746" s="773">
        <v>5</v>
      </c>
      <c r="L746" s="773">
        <v>1</v>
      </c>
      <c r="M746" s="773">
        <v>0</v>
      </c>
      <c r="N746" s="774">
        <v>1</v>
      </c>
      <c r="O746" s="773" t="str">
        <f>Cal_110119!$P$3</f>
        <v>Cal_110119</v>
      </c>
      <c r="P746" s="775">
        <f>Cal_110119!$Q$3</f>
        <v>1.8682000000000001</v>
      </c>
      <c r="Q746" s="775">
        <f>Cal_110119!$R$3</f>
        <v>0.51219999999999999</v>
      </c>
      <c r="R746" s="776">
        <v>26.07</v>
      </c>
      <c r="S746" s="776">
        <v>16.149999999999999</v>
      </c>
      <c r="T746" s="777">
        <v>0.50800000000000001</v>
      </c>
      <c r="U746" s="778">
        <f t="shared" si="91"/>
        <v>25.562000000000001</v>
      </c>
      <c r="V746" s="778">
        <f t="shared" si="92"/>
        <v>15.641999999999999</v>
      </c>
      <c r="W746" s="779">
        <f t="shared" si="93"/>
        <v>0.27333474535821239</v>
      </c>
      <c r="X746" s="779">
        <f t="shared" si="94"/>
        <v>0.10085788688378754</v>
      </c>
      <c r="Y746" s="773">
        <f>Cal_110119!$O$3</f>
        <v>20181101</v>
      </c>
      <c r="Z746" s="780" t="s">
        <v>284</v>
      </c>
      <c r="AA746" s="780"/>
      <c r="AB746" s="166" t="s">
        <v>127</v>
      </c>
      <c r="AC746" s="160"/>
      <c r="AD746" s="664"/>
      <c r="AE746" s="692" t="s">
        <v>1250</v>
      </c>
      <c r="AF746" s="682">
        <v>1</v>
      </c>
      <c r="AG746" s="782" t="s">
        <v>1634</v>
      </c>
      <c r="AH746" s="783" t="s">
        <v>222</v>
      </c>
      <c r="AI746" s="783"/>
    </row>
    <row r="747" spans="1:35" s="372" customFormat="1" x14ac:dyDescent="0.2">
      <c r="A747" s="770" t="s">
        <v>141</v>
      </c>
      <c r="B747" s="770">
        <v>20180702</v>
      </c>
      <c r="C747" s="771" t="s">
        <v>67</v>
      </c>
      <c r="D747" s="771">
        <v>12</v>
      </c>
      <c r="E747" s="771" t="s">
        <v>81</v>
      </c>
      <c r="F747" s="162"/>
      <c r="G747" s="162"/>
      <c r="H747" s="785" t="s">
        <v>11</v>
      </c>
      <c r="I747" s="771">
        <v>200</v>
      </c>
      <c r="J747" s="773">
        <v>20</v>
      </c>
      <c r="K747" s="773">
        <v>5</v>
      </c>
      <c r="L747" s="773">
        <v>1</v>
      </c>
      <c r="M747" s="773">
        <v>0</v>
      </c>
      <c r="N747" s="774">
        <v>1</v>
      </c>
      <c r="O747" s="773" t="str">
        <f>Cal_110119!$P$3</f>
        <v>Cal_110119</v>
      </c>
      <c r="P747" s="775">
        <f>Cal_110119!$Q$3</f>
        <v>1.8682000000000001</v>
      </c>
      <c r="Q747" s="775">
        <f>Cal_110119!$R$3</f>
        <v>0.51219999999999999</v>
      </c>
      <c r="R747" s="776">
        <v>23.5</v>
      </c>
      <c r="S747" s="776">
        <v>14.61</v>
      </c>
      <c r="T747" s="777">
        <v>0.50800000000000001</v>
      </c>
      <c r="U747" s="778">
        <f t="shared" si="91"/>
        <v>22.992000000000001</v>
      </c>
      <c r="V747" s="778">
        <f t="shared" si="92"/>
        <v>14.102</v>
      </c>
      <c r="W747" s="779">
        <f t="shared" si="93"/>
        <v>0.24495422240267217</v>
      </c>
      <c r="X747" s="779">
        <f t="shared" si="94"/>
        <v>9.2398066299327758E-2</v>
      </c>
      <c r="Y747" s="773">
        <f>Cal_110119!$O$3</f>
        <v>20181101</v>
      </c>
      <c r="Z747" s="780" t="s">
        <v>284</v>
      </c>
      <c r="AA747" s="780"/>
      <c r="AB747" s="166" t="s">
        <v>127</v>
      </c>
      <c r="AC747" s="160"/>
      <c r="AD747" s="664"/>
      <c r="AE747" s="692" t="s">
        <v>1250</v>
      </c>
      <c r="AF747" s="682">
        <v>1</v>
      </c>
      <c r="AG747" s="782" t="s">
        <v>1634</v>
      </c>
      <c r="AH747" s="783" t="s">
        <v>223</v>
      </c>
      <c r="AI747" s="783"/>
    </row>
    <row r="748" spans="1:35" x14ac:dyDescent="0.2">
      <c r="A748" s="14" t="s">
        <v>141</v>
      </c>
      <c r="B748" s="14">
        <v>20180702</v>
      </c>
      <c r="C748" s="133" t="s">
        <v>67</v>
      </c>
      <c r="D748" s="133">
        <v>12</v>
      </c>
      <c r="E748" s="133" t="s">
        <v>81</v>
      </c>
      <c r="F748" s="133"/>
      <c r="G748" s="133"/>
      <c r="H748" s="30" t="s">
        <v>10</v>
      </c>
      <c r="I748" s="133">
        <v>286</v>
      </c>
      <c r="J748" s="9">
        <v>0</v>
      </c>
      <c r="K748" s="9">
        <v>5</v>
      </c>
      <c r="L748" s="9">
        <v>1</v>
      </c>
      <c r="M748" s="9">
        <v>0</v>
      </c>
      <c r="N748" s="68">
        <v>1</v>
      </c>
      <c r="O748" s="9" t="str">
        <f>Cal_110119!$P$3</f>
        <v>Cal_110119</v>
      </c>
      <c r="P748" s="17">
        <f>Cal_110119!$Q$3</f>
        <v>1.8682000000000001</v>
      </c>
      <c r="Q748" s="17">
        <f>Cal_110119!$R$3</f>
        <v>0.51219999999999999</v>
      </c>
      <c r="R748" s="15">
        <v>306.8</v>
      </c>
      <c r="S748" s="15">
        <v>194.5</v>
      </c>
      <c r="T748" s="35">
        <v>0.64319999999999999</v>
      </c>
      <c r="U748" s="78">
        <f t="shared" ref="U748:U751" si="102">(R748-T748)*(L748+M748)/L748</f>
        <v>306.15680000000003</v>
      </c>
      <c r="V748" s="78">
        <f t="shared" ref="V748:V751" si="103">(S748-T748)*(L748+M748)/L748</f>
        <v>193.85679999999999</v>
      </c>
      <c r="W748" s="438">
        <f t="shared" ref="W748:W751" si="104">(Q748*P748/(P748-1)*(U748-V748)*(K748)/I748)/N748</f>
        <v>2.163848684844297</v>
      </c>
      <c r="X748" s="438">
        <f t="shared" ref="X748:X751" si="105">(Q748*P748/(P748-1)*(P748*V748-U748)*(K748)/I748)/N748</f>
        <v>1.0791588120066116</v>
      </c>
      <c r="Y748" s="9">
        <f>Cal_110119!$O$3</f>
        <v>20181101</v>
      </c>
      <c r="Z748" s="36" t="s">
        <v>281</v>
      </c>
      <c r="AA748" s="36"/>
      <c r="AB748" s="36" t="s">
        <v>127</v>
      </c>
      <c r="AC748" s="12"/>
      <c r="AD748" s="660"/>
      <c r="AE748" s="689" t="s">
        <v>1250</v>
      </c>
      <c r="AF748" s="671">
        <v>1</v>
      </c>
      <c r="AG748" s="169" t="s">
        <v>1634</v>
      </c>
      <c r="AH748" s="395"/>
      <c r="AI748" s="395"/>
    </row>
    <row r="749" spans="1:35" x14ac:dyDescent="0.2">
      <c r="A749" s="14" t="s">
        <v>141</v>
      </c>
      <c r="B749" s="14">
        <v>20180702</v>
      </c>
      <c r="C749" s="133" t="s">
        <v>67</v>
      </c>
      <c r="D749" s="133">
        <v>12</v>
      </c>
      <c r="E749" s="133" t="s">
        <v>81</v>
      </c>
      <c r="F749" s="133"/>
      <c r="G749" s="133"/>
      <c r="H749" s="30" t="s">
        <v>11</v>
      </c>
      <c r="I749" s="133">
        <v>285</v>
      </c>
      <c r="J749" s="9">
        <v>0</v>
      </c>
      <c r="K749" s="9">
        <v>5</v>
      </c>
      <c r="L749" s="9">
        <v>1</v>
      </c>
      <c r="M749" s="9">
        <v>0</v>
      </c>
      <c r="N749" s="68">
        <v>1</v>
      </c>
      <c r="O749" s="9" t="str">
        <f>Cal_110119!$P$3</f>
        <v>Cal_110119</v>
      </c>
      <c r="P749" s="17">
        <f>Cal_110119!$Q$3</f>
        <v>1.8682000000000001</v>
      </c>
      <c r="Q749" s="17">
        <f>Cal_110119!$R$3</f>
        <v>0.51219999999999999</v>
      </c>
      <c r="R749" s="15">
        <v>323.60000000000002</v>
      </c>
      <c r="S749" s="15">
        <v>205.6</v>
      </c>
      <c r="T749" s="35">
        <v>0.64319999999999999</v>
      </c>
      <c r="U749" s="78">
        <f t="shared" si="102"/>
        <v>322.95680000000004</v>
      </c>
      <c r="V749" s="78">
        <f t="shared" si="103"/>
        <v>204.95679999999999</v>
      </c>
      <c r="W749" s="438">
        <f t="shared" si="104"/>
        <v>2.2816567594983779</v>
      </c>
      <c r="X749" s="438">
        <f t="shared" si="105"/>
        <v>1.1590718451309552</v>
      </c>
      <c r="Y749" s="9">
        <f>Cal_110119!$O$3</f>
        <v>20181101</v>
      </c>
      <c r="Z749" s="36" t="s">
        <v>281</v>
      </c>
      <c r="AA749" s="36"/>
      <c r="AB749" s="36" t="s">
        <v>127</v>
      </c>
      <c r="AC749" s="12"/>
      <c r="AD749" s="660"/>
      <c r="AE749" s="689" t="s">
        <v>1250</v>
      </c>
      <c r="AF749" s="671">
        <v>1</v>
      </c>
      <c r="AG749" s="169" t="s">
        <v>1634</v>
      </c>
      <c r="AH749" s="395"/>
      <c r="AI749" s="395"/>
    </row>
    <row r="750" spans="1:35" x14ac:dyDescent="0.2">
      <c r="A750" s="14" t="s">
        <v>141</v>
      </c>
      <c r="B750" s="14">
        <v>20180702</v>
      </c>
      <c r="C750" s="133" t="s">
        <v>67</v>
      </c>
      <c r="D750" s="133">
        <v>12</v>
      </c>
      <c r="E750" s="133" t="s">
        <v>81</v>
      </c>
      <c r="F750" s="139"/>
      <c r="G750" s="139"/>
      <c r="H750" s="137" t="s">
        <v>10</v>
      </c>
      <c r="I750" s="133">
        <v>285</v>
      </c>
      <c r="J750" s="9">
        <v>10</v>
      </c>
      <c r="K750" s="9">
        <v>5</v>
      </c>
      <c r="L750" s="9">
        <v>1</v>
      </c>
      <c r="M750" s="9">
        <v>0</v>
      </c>
      <c r="N750" s="68">
        <v>1</v>
      </c>
      <c r="O750" s="9" t="str">
        <f>Cal_110119!$P$3</f>
        <v>Cal_110119</v>
      </c>
      <c r="P750" s="17">
        <f>Cal_110119!$Q$3</f>
        <v>1.8682000000000001</v>
      </c>
      <c r="Q750" s="17">
        <f>Cal_110119!$R$3</f>
        <v>0.51219999999999999</v>
      </c>
      <c r="R750" s="15">
        <v>248.5</v>
      </c>
      <c r="S750" s="15">
        <v>158.4</v>
      </c>
      <c r="T750" s="35">
        <v>0.64319999999999999</v>
      </c>
      <c r="U750" s="78">
        <f t="shared" si="102"/>
        <v>247.85679999999999</v>
      </c>
      <c r="V750" s="78">
        <f t="shared" si="103"/>
        <v>157.7568</v>
      </c>
      <c r="W750" s="438">
        <f t="shared" si="104"/>
        <v>1.7421802883966422</v>
      </c>
      <c r="X750" s="438">
        <f t="shared" si="105"/>
        <v>0.90617455679409509</v>
      </c>
      <c r="Y750" s="9">
        <f>Cal_110119!$O$3</f>
        <v>20181101</v>
      </c>
      <c r="Z750" s="25" t="s">
        <v>281</v>
      </c>
      <c r="AA750" s="25"/>
      <c r="AB750" s="36" t="s">
        <v>127</v>
      </c>
      <c r="AC750" s="12"/>
      <c r="AD750" s="660"/>
      <c r="AE750" s="689" t="s">
        <v>1250</v>
      </c>
      <c r="AF750" s="671">
        <v>1</v>
      </c>
      <c r="AG750" s="169" t="s">
        <v>1634</v>
      </c>
      <c r="AH750" s="426" t="s">
        <v>1637</v>
      </c>
      <c r="AI750" s="395"/>
    </row>
    <row r="751" spans="1:35" x14ac:dyDescent="0.2">
      <c r="A751" s="14" t="s">
        <v>141</v>
      </c>
      <c r="B751" s="14">
        <v>20180702</v>
      </c>
      <c r="C751" s="133" t="s">
        <v>67</v>
      </c>
      <c r="D751" s="133">
        <v>12</v>
      </c>
      <c r="E751" s="133" t="s">
        <v>81</v>
      </c>
      <c r="F751" s="139"/>
      <c r="G751" s="139"/>
      <c r="H751" s="137" t="s">
        <v>11</v>
      </c>
      <c r="I751" s="133">
        <v>285</v>
      </c>
      <c r="J751" s="9">
        <v>10</v>
      </c>
      <c r="K751" s="9">
        <v>5</v>
      </c>
      <c r="L751" s="9">
        <v>1</v>
      </c>
      <c r="M751" s="9">
        <v>0</v>
      </c>
      <c r="N751" s="68">
        <v>1</v>
      </c>
      <c r="O751" s="9" t="str">
        <f>Cal_110119!$P$3</f>
        <v>Cal_110119</v>
      </c>
      <c r="P751" s="17">
        <f>Cal_110119!$Q$3</f>
        <v>1.8682000000000001</v>
      </c>
      <c r="Q751" s="17">
        <f>Cal_110119!$R$3</f>
        <v>0.51219999999999999</v>
      </c>
      <c r="R751" s="15">
        <v>256</v>
      </c>
      <c r="S751" s="15">
        <v>162</v>
      </c>
      <c r="T751" s="38">
        <v>0.67420000000000002</v>
      </c>
      <c r="U751" s="78">
        <f t="shared" si="102"/>
        <v>255.32579999999999</v>
      </c>
      <c r="V751" s="78">
        <f t="shared" si="103"/>
        <v>161.32579999999999</v>
      </c>
      <c r="W751" s="438">
        <f t="shared" si="104"/>
        <v>1.8175909779054866</v>
      </c>
      <c r="X751" s="438">
        <f t="shared" si="105"/>
        <v>0.89067873905296957</v>
      </c>
      <c r="Y751" s="9">
        <f>Cal_110119!$O$3</f>
        <v>20181101</v>
      </c>
      <c r="Z751" s="25" t="s">
        <v>290</v>
      </c>
      <c r="AA751" s="25"/>
      <c r="AB751" s="36" t="s">
        <v>127</v>
      </c>
      <c r="AC751" s="12"/>
      <c r="AD751" s="660"/>
      <c r="AE751" s="689" t="s">
        <v>1250</v>
      </c>
      <c r="AF751" s="671">
        <v>1</v>
      </c>
      <c r="AG751" s="169" t="s">
        <v>1634</v>
      </c>
      <c r="AH751" s="426" t="s">
        <v>1636</v>
      </c>
      <c r="AI751" s="395"/>
    </row>
    <row r="752" spans="1:35" x14ac:dyDescent="0.2">
      <c r="A752" s="14" t="s">
        <v>141</v>
      </c>
      <c r="B752" s="14">
        <v>20180702</v>
      </c>
      <c r="C752" s="133" t="s">
        <v>67</v>
      </c>
      <c r="D752" s="133">
        <v>12</v>
      </c>
      <c r="E752" s="133" t="s">
        <v>147</v>
      </c>
      <c r="F752" s="133"/>
      <c r="G752" s="133"/>
      <c r="H752" s="137" t="s">
        <v>10</v>
      </c>
      <c r="I752" s="133">
        <v>290</v>
      </c>
      <c r="J752" s="9">
        <v>0</v>
      </c>
      <c r="K752" s="9">
        <v>5</v>
      </c>
      <c r="L752" s="9">
        <v>1</v>
      </c>
      <c r="M752" s="9">
        <v>0</v>
      </c>
      <c r="N752" s="68">
        <v>1</v>
      </c>
      <c r="O752" s="9" t="str">
        <f>Cal_110119!$P$3</f>
        <v>Cal_110119</v>
      </c>
      <c r="P752" s="17">
        <f>Cal_110119!$Q$3</f>
        <v>1.8682000000000001</v>
      </c>
      <c r="Q752" s="17">
        <f>Cal_110119!$R$3</f>
        <v>0.51219999999999999</v>
      </c>
      <c r="R752" s="15">
        <v>234.5</v>
      </c>
      <c r="S752" s="15">
        <v>148.80000000000001</v>
      </c>
      <c r="T752" s="35">
        <v>0.67420000000000002</v>
      </c>
      <c r="U752" s="78">
        <f t="shared" si="91"/>
        <v>233.82579999999999</v>
      </c>
      <c r="V752" s="78">
        <f t="shared" si="92"/>
        <v>148.1258</v>
      </c>
      <c r="W752" s="438">
        <f t="shared" si="93"/>
        <v>1.6285308451890155</v>
      </c>
      <c r="X752" s="438">
        <f t="shared" si="94"/>
        <v>0.81526913651153665</v>
      </c>
      <c r="Y752" s="9">
        <f>Cal_110119!$O$3</f>
        <v>20181101</v>
      </c>
      <c r="Z752" s="36" t="s">
        <v>290</v>
      </c>
      <c r="AA752" s="36"/>
      <c r="AB752" s="36" t="s">
        <v>127</v>
      </c>
      <c r="AC752" s="12"/>
      <c r="AD752" s="660"/>
      <c r="AE752" s="689" t="s">
        <v>1250</v>
      </c>
      <c r="AF752" s="671">
        <v>1</v>
      </c>
      <c r="AG752" s="169" t="s">
        <v>1634</v>
      </c>
      <c r="AH752" s="395"/>
      <c r="AI752" s="395"/>
    </row>
    <row r="753" spans="1:35" x14ac:dyDescent="0.2">
      <c r="A753" s="14" t="s">
        <v>141</v>
      </c>
      <c r="B753" s="14">
        <v>20180702</v>
      </c>
      <c r="C753" s="133" t="s">
        <v>67</v>
      </c>
      <c r="D753" s="133">
        <v>12</v>
      </c>
      <c r="E753" s="133" t="s">
        <v>147</v>
      </c>
      <c r="F753" s="133"/>
      <c r="G753" s="133"/>
      <c r="H753" s="137" t="s">
        <v>11</v>
      </c>
      <c r="I753" s="133">
        <v>290</v>
      </c>
      <c r="J753" s="9">
        <v>0</v>
      </c>
      <c r="K753" s="9">
        <v>5</v>
      </c>
      <c r="L753" s="9">
        <v>1</v>
      </c>
      <c r="M753" s="9">
        <v>0</v>
      </c>
      <c r="N753" s="68">
        <v>1</v>
      </c>
      <c r="O753" s="9" t="str">
        <f>Cal_110119!$P$3</f>
        <v>Cal_110119</v>
      </c>
      <c r="P753" s="17">
        <f>Cal_110119!$Q$3</f>
        <v>1.8682000000000001</v>
      </c>
      <c r="Q753" s="17">
        <f>Cal_110119!$R$3</f>
        <v>0.51219999999999999</v>
      </c>
      <c r="R753" s="15">
        <v>232.2</v>
      </c>
      <c r="S753" s="15">
        <v>147.69999999999999</v>
      </c>
      <c r="T753" s="35">
        <v>0.67420000000000002</v>
      </c>
      <c r="U753" s="78">
        <f t="shared" si="91"/>
        <v>231.52579999999998</v>
      </c>
      <c r="V753" s="78">
        <f t="shared" si="92"/>
        <v>147.02579999999998</v>
      </c>
      <c r="W753" s="438">
        <f t="shared" si="93"/>
        <v>1.6057276128176408</v>
      </c>
      <c r="X753" s="438">
        <f t="shared" si="94"/>
        <v>0.81992441640015179</v>
      </c>
      <c r="Y753" s="9">
        <f>Cal_110119!$O$3</f>
        <v>20181101</v>
      </c>
      <c r="Z753" s="25" t="s">
        <v>279</v>
      </c>
      <c r="AA753" s="25"/>
      <c r="AB753" s="36" t="s">
        <v>127</v>
      </c>
      <c r="AC753" s="12"/>
      <c r="AD753" s="660"/>
      <c r="AE753" s="689" t="s">
        <v>1250</v>
      </c>
      <c r="AF753" s="671">
        <v>1</v>
      </c>
      <c r="AG753" s="169" t="s">
        <v>1634</v>
      </c>
      <c r="AH753" s="395"/>
      <c r="AI753" s="395"/>
    </row>
    <row r="754" spans="1:35" s="82" customFormat="1" x14ac:dyDescent="0.2">
      <c r="A754" s="161" t="s">
        <v>141</v>
      </c>
      <c r="B754" s="161">
        <v>20180702</v>
      </c>
      <c r="C754" s="162" t="s">
        <v>67</v>
      </c>
      <c r="D754" s="162">
        <v>12</v>
      </c>
      <c r="E754" s="162" t="s">
        <v>142</v>
      </c>
      <c r="F754" s="162"/>
      <c r="G754" s="162"/>
      <c r="H754" s="56" t="s">
        <v>10</v>
      </c>
      <c r="I754" s="162">
        <v>200</v>
      </c>
      <c r="J754" s="33">
        <v>5</v>
      </c>
      <c r="K754" s="33">
        <v>5</v>
      </c>
      <c r="L754" s="33">
        <v>1</v>
      </c>
      <c r="M754" s="33">
        <v>0</v>
      </c>
      <c r="N754" s="179">
        <v>1</v>
      </c>
      <c r="O754" s="9" t="str">
        <f>Cal_110119!$P$3</f>
        <v>Cal_110119</v>
      </c>
      <c r="P754" s="17">
        <f>Cal_110119!$Q$3</f>
        <v>1.8682000000000001</v>
      </c>
      <c r="Q754" s="17">
        <f>Cal_110119!$R$3</f>
        <v>0.51219999999999999</v>
      </c>
      <c r="R754" s="163">
        <v>33.33</v>
      </c>
      <c r="S754" s="163">
        <v>20.65</v>
      </c>
      <c r="T754" s="160">
        <f>AVERAGE(0.435, 0.57,0.696, 0.406, 0.29, 0.806)</f>
        <v>0.53383333333333327</v>
      </c>
      <c r="U754" s="164">
        <f t="shared" si="91"/>
        <v>32.796166666666664</v>
      </c>
      <c r="V754" s="164">
        <f t="shared" si="92"/>
        <v>20.116166666666665</v>
      </c>
      <c r="W754" s="438">
        <f t="shared" si="93"/>
        <v>0.34938352531674721</v>
      </c>
      <c r="X754" s="438">
        <f t="shared" si="94"/>
        <v>0.13184146864941945</v>
      </c>
      <c r="Y754" s="9">
        <f>Cal_110119!$O$3</f>
        <v>20181101</v>
      </c>
      <c r="Z754" s="165" t="s">
        <v>287</v>
      </c>
      <c r="AA754" s="165"/>
      <c r="AB754" s="166" t="s">
        <v>127</v>
      </c>
      <c r="AC754" s="160"/>
      <c r="AD754" s="664"/>
      <c r="AE754" s="689" t="s">
        <v>1250</v>
      </c>
      <c r="AF754" s="672">
        <v>1</v>
      </c>
      <c r="AG754" s="764" t="s">
        <v>1634</v>
      </c>
      <c r="AH754" s="397" t="s">
        <v>214</v>
      </c>
      <c r="AI754" s="397"/>
    </row>
    <row r="755" spans="1:35" s="82" customFormat="1" x14ac:dyDescent="0.2">
      <c r="A755" s="161" t="s">
        <v>141</v>
      </c>
      <c r="B755" s="161">
        <v>20180702</v>
      </c>
      <c r="C755" s="162" t="s">
        <v>67</v>
      </c>
      <c r="D755" s="162">
        <v>12</v>
      </c>
      <c r="E755" s="162" t="s">
        <v>142</v>
      </c>
      <c r="F755" s="162"/>
      <c r="G755" s="162"/>
      <c r="H755" s="56" t="s">
        <v>11</v>
      </c>
      <c r="I755" s="162">
        <v>200</v>
      </c>
      <c r="J755" s="33">
        <v>5</v>
      </c>
      <c r="K755" s="33">
        <v>5</v>
      </c>
      <c r="L755" s="33">
        <v>1</v>
      </c>
      <c r="M755" s="33">
        <v>0</v>
      </c>
      <c r="N755" s="179">
        <v>1</v>
      </c>
      <c r="O755" s="9" t="str">
        <f>Cal_110119!$P$3</f>
        <v>Cal_110119</v>
      </c>
      <c r="P755" s="17">
        <f>Cal_110119!$Q$3</f>
        <v>1.8682000000000001</v>
      </c>
      <c r="Q755" s="17">
        <f>Cal_110119!$R$3</f>
        <v>0.51219999999999999</v>
      </c>
      <c r="R755" s="163">
        <v>34.020000000000003</v>
      </c>
      <c r="S755" s="163">
        <v>21.51</v>
      </c>
      <c r="T755" s="160">
        <f>AVERAGE(0.435, 0.57,0.696, 0.406, 0.29, 0.806)</f>
        <v>0.53383333333333327</v>
      </c>
      <c r="U755" s="164">
        <f t="shared" si="91"/>
        <v>33.486166666666669</v>
      </c>
      <c r="V755" s="164">
        <f t="shared" si="92"/>
        <v>20.976166666666668</v>
      </c>
      <c r="W755" s="438">
        <f t="shared" si="93"/>
        <v>0.34469936133379409</v>
      </c>
      <c r="X755" s="438">
        <f t="shared" si="94"/>
        <v>0.15709881149237265</v>
      </c>
      <c r="Y755" s="9">
        <f>Cal_110119!$O$3</f>
        <v>20181101</v>
      </c>
      <c r="Z755" s="165" t="s">
        <v>287</v>
      </c>
      <c r="AA755" s="165"/>
      <c r="AB755" s="166" t="s">
        <v>127</v>
      </c>
      <c r="AC755" s="160"/>
      <c r="AD755" s="664"/>
      <c r="AE755" s="689" t="s">
        <v>1250</v>
      </c>
      <c r="AF755" s="672">
        <v>1</v>
      </c>
      <c r="AG755" s="764" t="s">
        <v>1634</v>
      </c>
      <c r="AH755" s="397" t="s">
        <v>215</v>
      </c>
      <c r="AI755" s="397"/>
    </row>
    <row r="756" spans="1:35" s="372" customFormat="1" x14ac:dyDescent="0.2">
      <c r="A756" s="770" t="s">
        <v>141</v>
      </c>
      <c r="B756" s="770">
        <v>20180702</v>
      </c>
      <c r="C756" s="771" t="s">
        <v>67</v>
      </c>
      <c r="D756" s="771">
        <v>12</v>
      </c>
      <c r="E756" s="771" t="s">
        <v>142</v>
      </c>
      <c r="F756" s="186"/>
      <c r="G756" s="186"/>
      <c r="H756" s="785" t="s">
        <v>10</v>
      </c>
      <c r="I756" s="771">
        <v>200</v>
      </c>
      <c r="J756" s="773">
        <v>20</v>
      </c>
      <c r="K756" s="773">
        <v>5</v>
      </c>
      <c r="L756" s="773">
        <v>1</v>
      </c>
      <c r="M756" s="773">
        <v>0</v>
      </c>
      <c r="N756" s="774">
        <v>1</v>
      </c>
      <c r="O756" s="773" t="str">
        <f>Cal_110119!$P$3</f>
        <v>Cal_110119</v>
      </c>
      <c r="P756" s="775">
        <f>Cal_110119!$Q$3</f>
        <v>1.8682000000000001</v>
      </c>
      <c r="Q756" s="775">
        <f>Cal_110119!$R$3</f>
        <v>0.51219999999999999</v>
      </c>
      <c r="R756" s="776">
        <v>6.8289999999999997</v>
      </c>
      <c r="S756" s="776">
        <v>4.0599999999999996</v>
      </c>
      <c r="T756" s="777">
        <v>0.50800000000000001</v>
      </c>
      <c r="U756" s="778">
        <f t="shared" si="91"/>
        <v>6.3209999999999997</v>
      </c>
      <c r="V756" s="778">
        <f t="shared" si="92"/>
        <v>3.5519999999999996</v>
      </c>
      <c r="W756" s="779">
        <f t="shared" si="93"/>
        <v>7.6296765110573594E-2</v>
      </c>
      <c r="X756" s="779">
        <f t="shared" si="94"/>
        <v>8.6752480414263849E-3</v>
      </c>
      <c r="Y756" s="773">
        <f>Cal_110119!$O$3</f>
        <v>20181101</v>
      </c>
      <c r="Z756" s="780" t="s">
        <v>284</v>
      </c>
      <c r="AA756" s="780"/>
      <c r="AB756" s="227" t="s">
        <v>127</v>
      </c>
      <c r="AC756" s="226"/>
      <c r="AD756" s="665"/>
      <c r="AE756" s="692" t="s">
        <v>1250</v>
      </c>
      <c r="AF756" s="682">
        <v>1</v>
      </c>
      <c r="AG756" s="786" t="s">
        <v>1634</v>
      </c>
      <c r="AH756" s="783" t="s">
        <v>220</v>
      </c>
      <c r="AI756" s="784" t="s">
        <v>1181</v>
      </c>
    </row>
    <row r="757" spans="1:35" s="372" customFormat="1" x14ac:dyDescent="0.2">
      <c r="A757" s="770" t="s">
        <v>141</v>
      </c>
      <c r="B757" s="770">
        <v>20180702</v>
      </c>
      <c r="C757" s="771" t="s">
        <v>67</v>
      </c>
      <c r="D757" s="771">
        <v>12</v>
      </c>
      <c r="E757" s="771" t="s">
        <v>142</v>
      </c>
      <c r="F757" s="186"/>
      <c r="G757" s="186"/>
      <c r="H757" s="785" t="s">
        <v>11</v>
      </c>
      <c r="I757" s="771">
        <v>200</v>
      </c>
      <c r="J757" s="773">
        <v>20</v>
      </c>
      <c r="K757" s="773">
        <v>5</v>
      </c>
      <c r="L757" s="773">
        <v>1</v>
      </c>
      <c r="M757" s="773">
        <v>0</v>
      </c>
      <c r="N757" s="774">
        <v>1</v>
      </c>
      <c r="O757" s="773" t="str">
        <f>Cal_110119!$P$3</f>
        <v>Cal_110119</v>
      </c>
      <c r="P757" s="775">
        <f>Cal_110119!$Q$3</f>
        <v>1.8682000000000001</v>
      </c>
      <c r="Q757" s="775">
        <f>Cal_110119!$R$3</f>
        <v>0.51219999999999999</v>
      </c>
      <c r="R757" s="776">
        <v>7.0090000000000003</v>
      </c>
      <c r="S757" s="776">
        <v>4.5209999999999999</v>
      </c>
      <c r="T757" s="777">
        <v>0.50800000000000001</v>
      </c>
      <c r="U757" s="778">
        <f t="shared" si="91"/>
        <v>6.5010000000000003</v>
      </c>
      <c r="V757" s="778">
        <f t="shared" si="92"/>
        <v>4.0129999999999999</v>
      </c>
      <c r="W757" s="779">
        <f t="shared" si="93"/>
        <v>6.8554117585809718E-2</v>
      </c>
      <c r="X757" s="779">
        <f t="shared" si="94"/>
        <v>2.7446076327190271E-2</v>
      </c>
      <c r="Y757" s="773">
        <f>Cal_110119!$O$3</f>
        <v>20181101</v>
      </c>
      <c r="Z757" s="780" t="s">
        <v>284</v>
      </c>
      <c r="AA757" s="780"/>
      <c r="AB757" s="227" t="s">
        <v>127</v>
      </c>
      <c r="AC757" s="226"/>
      <c r="AD757" s="665"/>
      <c r="AE757" s="692" t="s">
        <v>1250</v>
      </c>
      <c r="AF757" s="682">
        <v>1</v>
      </c>
      <c r="AG757" s="786" t="s">
        <v>1634</v>
      </c>
      <c r="AH757" s="783" t="s">
        <v>221</v>
      </c>
      <c r="AI757" s="784" t="s">
        <v>1635</v>
      </c>
    </row>
    <row r="758" spans="1:35" x14ac:dyDescent="0.2">
      <c r="A758" s="14" t="s">
        <v>141</v>
      </c>
      <c r="B758" s="14">
        <v>20180702</v>
      </c>
      <c r="C758" s="133" t="s">
        <v>67</v>
      </c>
      <c r="D758" s="133">
        <v>12</v>
      </c>
      <c r="E758" s="133" t="s">
        <v>142</v>
      </c>
      <c r="F758" s="133"/>
      <c r="G758" s="133"/>
      <c r="H758" s="30" t="s">
        <v>10</v>
      </c>
      <c r="I758" s="133">
        <v>286</v>
      </c>
      <c r="J758" s="9">
        <v>0</v>
      </c>
      <c r="K758" s="9">
        <v>5</v>
      </c>
      <c r="L758" s="9">
        <v>1</v>
      </c>
      <c r="M758" s="9">
        <v>0</v>
      </c>
      <c r="N758" s="68">
        <v>1</v>
      </c>
      <c r="O758" s="9" t="str">
        <f>Cal_110119!$P$3</f>
        <v>Cal_110119</v>
      </c>
      <c r="P758" s="17">
        <f>Cal_110119!$Q$3</f>
        <v>1.8682000000000001</v>
      </c>
      <c r="Q758" s="17">
        <f>Cal_110119!$R$3</f>
        <v>0.51219999999999999</v>
      </c>
      <c r="R758" s="15">
        <v>175.7</v>
      </c>
      <c r="S758" s="15">
        <v>108.3</v>
      </c>
      <c r="T758" s="35">
        <v>0.67420000000000002</v>
      </c>
      <c r="U758" s="78">
        <f t="shared" si="91"/>
        <v>175.02579999999998</v>
      </c>
      <c r="V758" s="78">
        <f t="shared" si="92"/>
        <v>107.6258</v>
      </c>
      <c r="W758" s="438">
        <f t="shared" si="93"/>
        <v>1.2986945802182146</v>
      </c>
      <c r="X758" s="438">
        <f t="shared" si="94"/>
        <v>0.50176470856905808</v>
      </c>
      <c r="Y758" s="9">
        <f>Cal_110119!$O$3</f>
        <v>20181101</v>
      </c>
      <c r="Z758" s="36" t="s">
        <v>290</v>
      </c>
      <c r="AA758" s="36"/>
      <c r="AB758" s="36" t="s">
        <v>127</v>
      </c>
      <c r="AC758" s="12"/>
      <c r="AD758" s="660"/>
      <c r="AE758" s="689" t="s">
        <v>1250</v>
      </c>
      <c r="AF758" s="671">
        <v>1</v>
      </c>
      <c r="AG758" s="764" t="s">
        <v>1634</v>
      </c>
      <c r="AH758" s="395"/>
      <c r="AI758" s="395"/>
    </row>
    <row r="759" spans="1:35" x14ac:dyDescent="0.2">
      <c r="A759" s="14" t="s">
        <v>141</v>
      </c>
      <c r="B759" s="14">
        <v>20180702</v>
      </c>
      <c r="C759" s="133" t="s">
        <v>67</v>
      </c>
      <c r="D759" s="133">
        <v>12</v>
      </c>
      <c r="E759" s="133" t="s">
        <v>142</v>
      </c>
      <c r="F759" s="133"/>
      <c r="G759" s="133"/>
      <c r="H759" s="30" t="s">
        <v>11</v>
      </c>
      <c r="I759" s="133">
        <v>287</v>
      </c>
      <c r="J759" s="9">
        <v>0</v>
      </c>
      <c r="K759" s="9">
        <v>5</v>
      </c>
      <c r="L759" s="9">
        <v>1</v>
      </c>
      <c r="M759" s="9">
        <v>0</v>
      </c>
      <c r="N759" s="68">
        <v>1</v>
      </c>
      <c r="O759" s="9" t="str">
        <f>Cal_110119!$P$3</f>
        <v>Cal_110119</v>
      </c>
      <c r="P759" s="17">
        <f>Cal_110119!$Q$3</f>
        <v>1.8682000000000001</v>
      </c>
      <c r="Q759" s="17">
        <f>Cal_110119!$R$3</f>
        <v>0.51219999999999999</v>
      </c>
      <c r="R759" s="15">
        <v>171.7</v>
      </c>
      <c r="S759" s="15">
        <v>105.8</v>
      </c>
      <c r="T759" s="35">
        <v>0.67420000000000002</v>
      </c>
      <c r="U759" s="78">
        <f t="shared" si="91"/>
        <v>171.02579999999998</v>
      </c>
      <c r="V759" s="78">
        <f t="shared" si="92"/>
        <v>105.1258</v>
      </c>
      <c r="W759" s="438">
        <f t="shared" si="93"/>
        <v>1.2653675198877563</v>
      </c>
      <c r="X759" s="438">
        <f t="shared" si="94"/>
        <v>0.4871419090082717</v>
      </c>
      <c r="Y759" s="9">
        <f>Cal_110119!$O$3</f>
        <v>20181101</v>
      </c>
      <c r="Z759" s="36" t="s">
        <v>290</v>
      </c>
      <c r="AA759" s="36"/>
      <c r="AB759" s="36" t="s">
        <v>127</v>
      </c>
      <c r="AC759" s="12"/>
      <c r="AD759" s="660"/>
      <c r="AE759" s="689" t="s">
        <v>1250</v>
      </c>
      <c r="AF759" s="671">
        <v>1</v>
      </c>
      <c r="AG759" s="764" t="s">
        <v>1634</v>
      </c>
      <c r="AH759" s="395"/>
      <c r="AI759" s="395"/>
    </row>
    <row r="760" spans="1:35" x14ac:dyDescent="0.2">
      <c r="A760" s="14" t="s">
        <v>141</v>
      </c>
      <c r="B760" s="14">
        <v>20180702</v>
      </c>
      <c r="C760" s="133" t="s">
        <v>67</v>
      </c>
      <c r="D760" s="133">
        <v>12</v>
      </c>
      <c r="E760" s="133" t="s">
        <v>142</v>
      </c>
      <c r="F760" s="139"/>
      <c r="G760" s="139"/>
      <c r="H760" s="137" t="s">
        <v>10</v>
      </c>
      <c r="I760" s="133">
        <v>258</v>
      </c>
      <c r="J760" s="9">
        <v>10</v>
      </c>
      <c r="K760" s="9">
        <v>5</v>
      </c>
      <c r="L760" s="9">
        <v>1</v>
      </c>
      <c r="M760" s="9">
        <v>0</v>
      </c>
      <c r="N760" s="68">
        <v>1</v>
      </c>
      <c r="O760" s="9" t="str">
        <f>Cal_110119!$P$3</f>
        <v>Cal_110119</v>
      </c>
      <c r="P760" s="17">
        <f>Cal_110119!$Q$3</f>
        <v>1.8682000000000001</v>
      </c>
      <c r="Q760" s="17">
        <f>Cal_110119!$R$3</f>
        <v>0.51219999999999999</v>
      </c>
      <c r="R760" s="15">
        <v>142.69999999999999</v>
      </c>
      <c r="S760" s="15">
        <v>87.96</v>
      </c>
      <c r="T760" s="35">
        <v>0.67420000000000002</v>
      </c>
      <c r="U760" s="78">
        <f t="shared" si="91"/>
        <v>142.02579999999998</v>
      </c>
      <c r="V760" s="78">
        <f t="shared" si="92"/>
        <v>87.285799999999995</v>
      </c>
      <c r="W760" s="438">
        <f t="shared" si="93"/>
        <v>1.1692254283030554</v>
      </c>
      <c r="X760" s="438">
        <f t="shared" si="94"/>
        <v>0.44943905280221558</v>
      </c>
      <c r="Y760" s="9">
        <f>Cal_110119!$O$3</f>
        <v>20181101</v>
      </c>
      <c r="Z760" s="36" t="s">
        <v>281</v>
      </c>
      <c r="AA760" s="36"/>
      <c r="AB760" s="36" t="s">
        <v>127</v>
      </c>
      <c r="AC760" s="12"/>
      <c r="AD760" s="660"/>
      <c r="AE760" s="689" t="s">
        <v>1250</v>
      </c>
      <c r="AF760" s="671">
        <v>1</v>
      </c>
      <c r="AG760" s="764" t="s">
        <v>1634</v>
      </c>
      <c r="AH760" s="426" t="s">
        <v>298</v>
      </c>
      <c r="AI760" s="395"/>
    </row>
    <row r="761" spans="1:35" x14ac:dyDescent="0.2">
      <c r="A761" s="14" t="s">
        <v>141</v>
      </c>
      <c r="B761" s="14">
        <v>20180702</v>
      </c>
      <c r="C761" s="133" t="s">
        <v>67</v>
      </c>
      <c r="D761" s="133">
        <v>12</v>
      </c>
      <c r="E761" s="133" t="s">
        <v>142</v>
      </c>
      <c r="F761" s="139"/>
      <c r="G761" s="139"/>
      <c r="H761" s="137" t="s">
        <v>11</v>
      </c>
      <c r="I761" s="133">
        <v>287</v>
      </c>
      <c r="J761" s="9">
        <v>10</v>
      </c>
      <c r="K761" s="9">
        <v>5</v>
      </c>
      <c r="L761" s="9">
        <v>1</v>
      </c>
      <c r="M761" s="9">
        <v>0</v>
      </c>
      <c r="N761" s="68">
        <v>1</v>
      </c>
      <c r="O761" s="9" t="str">
        <f>Cal_110119!$P$3</f>
        <v>Cal_110119</v>
      </c>
      <c r="P761" s="17">
        <f>Cal_110119!$Q$3</f>
        <v>1.8682000000000001</v>
      </c>
      <c r="Q761" s="17">
        <f>Cal_110119!$R$3</f>
        <v>0.51219999999999999</v>
      </c>
      <c r="R761" s="15">
        <v>147.6</v>
      </c>
      <c r="S761" s="15">
        <v>93.63</v>
      </c>
      <c r="T761" s="35">
        <v>0.67420000000000002</v>
      </c>
      <c r="U761" s="78">
        <f t="shared" si="91"/>
        <v>146.92579999999998</v>
      </c>
      <c r="V761" s="78">
        <f t="shared" si="92"/>
        <v>92.955799999999996</v>
      </c>
      <c r="W761" s="438">
        <f t="shared" si="93"/>
        <v>1.0362956759991231</v>
      </c>
      <c r="X761" s="438">
        <f t="shared" si="94"/>
        <v>0.51333263570526722</v>
      </c>
      <c r="Y761" s="9">
        <f>Cal_110119!$O$3</f>
        <v>20181101</v>
      </c>
      <c r="Z761" s="36" t="s">
        <v>290</v>
      </c>
      <c r="AA761" s="36"/>
      <c r="AB761" s="36" t="s">
        <v>127</v>
      </c>
      <c r="AC761" s="12"/>
      <c r="AD761" s="660"/>
      <c r="AE761" s="689" t="s">
        <v>1250</v>
      </c>
      <c r="AF761" s="671">
        <v>1</v>
      </c>
      <c r="AG761" s="764" t="s">
        <v>1634</v>
      </c>
      <c r="AH761" s="426" t="s">
        <v>298</v>
      </c>
      <c r="AI761" s="395"/>
    </row>
    <row r="762" spans="1:35" s="82" customFormat="1" x14ac:dyDescent="0.2">
      <c r="A762" s="161" t="s">
        <v>141</v>
      </c>
      <c r="B762" s="161">
        <v>20180702</v>
      </c>
      <c r="C762" s="162" t="s">
        <v>67</v>
      </c>
      <c r="D762" s="162">
        <v>12</v>
      </c>
      <c r="E762" s="162" t="s">
        <v>143</v>
      </c>
      <c r="F762" s="162"/>
      <c r="G762" s="162"/>
      <c r="H762" s="56" t="s">
        <v>10</v>
      </c>
      <c r="I762" s="162">
        <v>200</v>
      </c>
      <c r="J762" s="33">
        <v>5</v>
      </c>
      <c r="K762" s="33">
        <v>5</v>
      </c>
      <c r="L762" s="33">
        <v>1</v>
      </c>
      <c r="M762" s="33">
        <v>0</v>
      </c>
      <c r="N762" s="179">
        <v>1</v>
      </c>
      <c r="O762" s="9" t="str">
        <f>Cal_110119!$P$3</f>
        <v>Cal_110119</v>
      </c>
      <c r="P762" s="17">
        <f>Cal_110119!$Q$3</f>
        <v>1.8682000000000001</v>
      </c>
      <c r="Q762" s="17">
        <f>Cal_110119!$R$3</f>
        <v>0.51219999999999999</v>
      </c>
      <c r="R762" s="163">
        <v>9.2370000000000001</v>
      </c>
      <c r="S762" s="163">
        <v>5.7670000000000003</v>
      </c>
      <c r="T762" s="160">
        <f>AVERAGE(0.435, 0.57,0.696, 0.406, 0.29, 0.806)</f>
        <v>0.53383333333333327</v>
      </c>
      <c r="U762" s="164">
        <f t="shared" si="91"/>
        <v>8.7031666666666663</v>
      </c>
      <c r="V762" s="164">
        <f t="shared" si="92"/>
        <v>5.2331666666666674</v>
      </c>
      <c r="W762" s="438">
        <f t="shared" si="93"/>
        <v>9.561205306381014E-2</v>
      </c>
      <c r="X762" s="438">
        <f t="shared" si="94"/>
        <v>2.9577335119356521E-2</v>
      </c>
      <c r="Y762" s="9">
        <f>Cal_110119!$O$3</f>
        <v>20181101</v>
      </c>
      <c r="Z762" s="165" t="s">
        <v>287</v>
      </c>
      <c r="AA762" s="165"/>
      <c r="AB762" s="166" t="s">
        <v>127</v>
      </c>
      <c r="AC762" s="160"/>
      <c r="AD762" s="664"/>
      <c r="AE762" s="689" t="s">
        <v>1250</v>
      </c>
      <c r="AF762" s="672">
        <v>1</v>
      </c>
      <c r="AG762" s="764" t="s">
        <v>1634</v>
      </c>
      <c r="AH762" s="397" t="s">
        <v>218</v>
      </c>
      <c r="AI762" s="397"/>
    </row>
    <row r="763" spans="1:35" s="82" customFormat="1" x14ac:dyDescent="0.2">
      <c r="A763" s="161" t="s">
        <v>141</v>
      </c>
      <c r="B763" s="161">
        <v>20180702</v>
      </c>
      <c r="C763" s="162" t="s">
        <v>67</v>
      </c>
      <c r="D763" s="162">
        <v>12</v>
      </c>
      <c r="E763" s="162" t="s">
        <v>143</v>
      </c>
      <c r="F763" s="162"/>
      <c r="G763" s="162"/>
      <c r="H763" s="56" t="s">
        <v>11</v>
      </c>
      <c r="I763" s="162">
        <v>200</v>
      </c>
      <c r="J763" s="33">
        <v>5</v>
      </c>
      <c r="K763" s="33">
        <v>5</v>
      </c>
      <c r="L763" s="33">
        <v>1</v>
      </c>
      <c r="M763" s="33">
        <v>0</v>
      </c>
      <c r="N763" s="179">
        <v>1</v>
      </c>
      <c r="O763" s="9" t="str">
        <f>Cal_110119!$P$3</f>
        <v>Cal_110119</v>
      </c>
      <c r="P763" s="17">
        <f>Cal_110119!$Q$3</f>
        <v>1.8682000000000001</v>
      </c>
      <c r="Q763" s="17">
        <f>Cal_110119!$R$3</f>
        <v>0.51219999999999999</v>
      </c>
      <c r="R763" s="163">
        <v>7.984</v>
      </c>
      <c r="S763" s="163">
        <v>5.1130000000000004</v>
      </c>
      <c r="T763" s="160">
        <f>AVERAGE(0.435, 0.57,0.696, 0.406, 0.29, 0.806)</f>
        <v>0.53383333333333327</v>
      </c>
      <c r="U763" s="164">
        <f t="shared" si="91"/>
        <v>7.450166666666667</v>
      </c>
      <c r="V763" s="164">
        <f t="shared" si="92"/>
        <v>4.5791666666666675</v>
      </c>
      <c r="W763" s="438">
        <f t="shared" si="93"/>
        <v>7.9107263500345512E-2</v>
      </c>
      <c r="X763" s="438">
        <f t="shared" si="94"/>
        <v>3.0436939828821171E-2</v>
      </c>
      <c r="Y763" s="9">
        <f>Cal_110119!$O$3</f>
        <v>20181101</v>
      </c>
      <c r="Z763" s="165" t="s">
        <v>287</v>
      </c>
      <c r="AA763" s="165"/>
      <c r="AB763" s="166" t="s">
        <v>127</v>
      </c>
      <c r="AC763" s="160"/>
      <c r="AD763" s="664"/>
      <c r="AE763" s="689" t="s">
        <v>1250</v>
      </c>
      <c r="AF763" s="672">
        <v>1</v>
      </c>
      <c r="AG763" s="764" t="s">
        <v>1634</v>
      </c>
      <c r="AH763" s="397" t="s">
        <v>219</v>
      </c>
      <c r="AI763" s="397"/>
    </row>
    <row r="764" spans="1:35" s="372" customFormat="1" x14ac:dyDescent="0.2">
      <c r="A764" s="770" t="s">
        <v>141</v>
      </c>
      <c r="B764" s="770">
        <v>20180702</v>
      </c>
      <c r="C764" s="771" t="s">
        <v>67</v>
      </c>
      <c r="D764" s="771">
        <v>12</v>
      </c>
      <c r="E764" s="771" t="s">
        <v>143</v>
      </c>
      <c r="F764" s="162"/>
      <c r="G764" s="162"/>
      <c r="H764" s="785" t="s">
        <v>10</v>
      </c>
      <c r="I764" s="771">
        <v>200</v>
      </c>
      <c r="J764" s="773">
        <v>20</v>
      </c>
      <c r="K764" s="773">
        <v>5</v>
      </c>
      <c r="L764" s="773">
        <v>1</v>
      </c>
      <c r="M764" s="773">
        <v>0</v>
      </c>
      <c r="N764" s="774">
        <v>1</v>
      </c>
      <c r="O764" s="773" t="str">
        <f>Cal_110119!$P$3</f>
        <v>Cal_110119</v>
      </c>
      <c r="P764" s="775">
        <f>Cal_110119!$Q$3</f>
        <v>1.8682000000000001</v>
      </c>
      <c r="Q764" s="775">
        <f>Cal_110119!$R$3</f>
        <v>0.51219999999999999</v>
      </c>
      <c r="R764" s="776">
        <v>2.1970000000000001</v>
      </c>
      <c r="S764" s="776">
        <v>1.5449999999999999</v>
      </c>
      <c r="T764" s="777">
        <v>0.50800000000000001</v>
      </c>
      <c r="U764" s="778">
        <f t="shared" si="91"/>
        <v>1.6890000000000001</v>
      </c>
      <c r="V764" s="778">
        <f t="shared" si="92"/>
        <v>1.0369999999999999</v>
      </c>
      <c r="W764" s="779">
        <f t="shared" si="93"/>
        <v>1.7965146569914766E-2</v>
      </c>
      <c r="X764" s="779">
        <f t="shared" si="94"/>
        <v>6.8422795670852292E-3</v>
      </c>
      <c r="Y764" s="773">
        <f>Cal_110119!$O$3</f>
        <v>20181101</v>
      </c>
      <c r="Z764" s="780" t="s">
        <v>284</v>
      </c>
      <c r="AA764" s="780"/>
      <c r="AB764" s="166" t="s">
        <v>127</v>
      </c>
      <c r="AC764" s="160"/>
      <c r="AD764" s="664"/>
      <c r="AE764" s="692" t="s">
        <v>1250</v>
      </c>
      <c r="AF764" s="682">
        <v>1</v>
      </c>
      <c r="AG764" s="786" t="s">
        <v>1634</v>
      </c>
      <c r="AH764" s="783" t="s">
        <v>224</v>
      </c>
      <c r="AI764" s="783" t="s">
        <v>1127</v>
      </c>
    </row>
    <row r="765" spans="1:35" s="372" customFormat="1" x14ac:dyDescent="0.2">
      <c r="A765" s="770" t="s">
        <v>141</v>
      </c>
      <c r="B765" s="770">
        <v>20180702</v>
      </c>
      <c r="C765" s="771" t="s">
        <v>67</v>
      </c>
      <c r="D765" s="771">
        <v>12</v>
      </c>
      <c r="E765" s="771" t="s">
        <v>143</v>
      </c>
      <c r="F765" s="162"/>
      <c r="G765" s="162"/>
      <c r="H765" s="785" t="s">
        <v>11</v>
      </c>
      <c r="I765" s="771">
        <v>200</v>
      </c>
      <c r="J765" s="773">
        <v>20</v>
      </c>
      <c r="K765" s="773">
        <v>5</v>
      </c>
      <c r="L765" s="773">
        <v>1</v>
      </c>
      <c r="M765" s="773">
        <v>0</v>
      </c>
      <c r="N765" s="774">
        <v>1</v>
      </c>
      <c r="O765" s="773" t="str">
        <f>Cal_110119!$P$3</f>
        <v>Cal_110119</v>
      </c>
      <c r="P765" s="775">
        <f>Cal_110119!$Q$3</f>
        <v>1.8682000000000001</v>
      </c>
      <c r="Q765" s="775">
        <f>Cal_110119!$R$3</f>
        <v>0.51219999999999999</v>
      </c>
      <c r="R765" s="776">
        <v>2.1150000000000002</v>
      </c>
      <c r="S765" s="776">
        <v>1.615</v>
      </c>
      <c r="T765" s="777">
        <v>0.50800000000000001</v>
      </c>
      <c r="U765" s="778">
        <f t="shared" si="91"/>
        <v>1.6070000000000002</v>
      </c>
      <c r="V765" s="778">
        <f t="shared" si="92"/>
        <v>1.107</v>
      </c>
      <c r="W765" s="779">
        <f t="shared" si="93"/>
        <v>1.3776952891038934E-2</v>
      </c>
      <c r="X765" s="779">
        <f t="shared" si="94"/>
        <v>1.2705034315961063E-2</v>
      </c>
      <c r="Y765" s="773">
        <f>Cal_110119!$O$3</f>
        <v>20181101</v>
      </c>
      <c r="Z765" s="780" t="s">
        <v>284</v>
      </c>
      <c r="AA765" s="780"/>
      <c r="AB765" s="166" t="s">
        <v>127</v>
      </c>
      <c r="AC765" s="160"/>
      <c r="AD765" s="664"/>
      <c r="AE765" s="692" t="s">
        <v>1250</v>
      </c>
      <c r="AF765" s="682">
        <v>1</v>
      </c>
      <c r="AG765" s="786" t="s">
        <v>1634</v>
      </c>
      <c r="AH765" s="783" t="s">
        <v>225</v>
      </c>
      <c r="AI765" s="783" t="s">
        <v>1127</v>
      </c>
    </row>
    <row r="766" spans="1:35" x14ac:dyDescent="0.2">
      <c r="A766" s="14" t="s">
        <v>141</v>
      </c>
      <c r="B766" s="14">
        <v>20180702</v>
      </c>
      <c r="C766" s="133" t="s">
        <v>67</v>
      </c>
      <c r="D766" s="133">
        <v>12</v>
      </c>
      <c r="E766" s="133" t="s">
        <v>143</v>
      </c>
      <c r="F766" s="133"/>
      <c r="G766" s="133"/>
      <c r="H766" s="30" t="s">
        <v>10</v>
      </c>
      <c r="I766" s="133">
        <v>290</v>
      </c>
      <c r="J766" s="9">
        <v>0</v>
      </c>
      <c r="K766" s="9">
        <v>5</v>
      </c>
      <c r="L766" s="9">
        <v>1</v>
      </c>
      <c r="M766" s="9">
        <v>0</v>
      </c>
      <c r="N766" s="68">
        <v>1</v>
      </c>
      <c r="O766" s="9" t="str">
        <f>Cal_110119!$P$3</f>
        <v>Cal_110119</v>
      </c>
      <c r="P766" s="17">
        <f>Cal_110119!$Q$3</f>
        <v>1.8682000000000001</v>
      </c>
      <c r="Q766" s="17">
        <f>Cal_110119!$R$3</f>
        <v>0.51219999999999999</v>
      </c>
      <c r="R766" s="15">
        <v>40.76</v>
      </c>
      <c r="S766" s="15">
        <v>25.02</v>
      </c>
      <c r="T766" s="35">
        <v>0.67420000000000002</v>
      </c>
      <c r="U766" s="78">
        <f t="shared" si="91"/>
        <v>40.085799999999999</v>
      </c>
      <c r="V766" s="78">
        <f t="shared" si="92"/>
        <v>24.345800000000001</v>
      </c>
      <c r="W766" s="438">
        <f t="shared" si="93"/>
        <v>0.29910239793786586</v>
      </c>
      <c r="X766" s="438">
        <f t="shared" si="94"/>
        <v>0.1025579852937203</v>
      </c>
      <c r="Y766" s="9">
        <f>Cal_110119!$O$3</f>
        <v>20181101</v>
      </c>
      <c r="Z766" s="25" t="s">
        <v>279</v>
      </c>
      <c r="AA766" s="25"/>
      <c r="AB766" s="36" t="s">
        <v>127</v>
      </c>
      <c r="AC766" s="12"/>
      <c r="AD766" s="660"/>
      <c r="AE766" s="689" t="s">
        <v>1250</v>
      </c>
      <c r="AF766" s="671">
        <v>1</v>
      </c>
      <c r="AG766" s="764" t="s">
        <v>1634</v>
      </c>
      <c r="AH766" s="395"/>
      <c r="AI766" s="395"/>
    </row>
    <row r="767" spans="1:35" x14ac:dyDescent="0.2">
      <c r="A767" s="14" t="s">
        <v>141</v>
      </c>
      <c r="B767" s="14">
        <v>20180702</v>
      </c>
      <c r="C767" s="133" t="s">
        <v>67</v>
      </c>
      <c r="D767" s="133">
        <v>12</v>
      </c>
      <c r="E767" s="133" t="s">
        <v>143</v>
      </c>
      <c r="F767" s="133"/>
      <c r="G767" s="133"/>
      <c r="H767" s="30" t="s">
        <v>11</v>
      </c>
      <c r="I767" s="133">
        <v>290</v>
      </c>
      <c r="J767" s="9">
        <v>0</v>
      </c>
      <c r="K767" s="9">
        <v>5</v>
      </c>
      <c r="L767" s="9">
        <v>1</v>
      </c>
      <c r="M767" s="9">
        <v>0</v>
      </c>
      <c r="N767" s="68">
        <v>1</v>
      </c>
      <c r="O767" s="9" t="str">
        <f>Cal_110119!$P$3</f>
        <v>Cal_110119</v>
      </c>
      <c r="P767" s="17">
        <f>Cal_110119!$Q$3</f>
        <v>1.8682000000000001</v>
      </c>
      <c r="Q767" s="17">
        <f>Cal_110119!$R$3</f>
        <v>0.51219999999999999</v>
      </c>
      <c r="R767" s="15">
        <v>42.88</v>
      </c>
      <c r="S767" s="15">
        <v>26.48</v>
      </c>
      <c r="T767" s="35">
        <v>0.67420000000000002</v>
      </c>
      <c r="U767" s="78">
        <f t="shared" si="91"/>
        <v>42.205800000000004</v>
      </c>
      <c r="V767" s="78">
        <f t="shared" si="92"/>
        <v>25.805800000000001</v>
      </c>
      <c r="W767" s="438">
        <f t="shared" si="93"/>
        <v>0.311644175742122</v>
      </c>
      <c r="X767" s="438">
        <f t="shared" si="94"/>
        <v>0.11410348987567102</v>
      </c>
      <c r="Y767" s="9">
        <f>Cal_110119!$O$3</f>
        <v>20181101</v>
      </c>
      <c r="Z767" s="25" t="s">
        <v>279</v>
      </c>
      <c r="AA767" s="25"/>
      <c r="AB767" s="36" t="s">
        <v>127</v>
      </c>
      <c r="AC767" s="12"/>
      <c r="AD767" s="660"/>
      <c r="AE767" s="689" t="s">
        <v>1250</v>
      </c>
      <c r="AF767" s="671">
        <v>1</v>
      </c>
      <c r="AG767" s="764" t="s">
        <v>1634</v>
      </c>
      <c r="AH767" s="395"/>
      <c r="AI767" s="395"/>
    </row>
    <row r="768" spans="1:35" x14ac:dyDescent="0.2">
      <c r="A768" s="14" t="s">
        <v>141</v>
      </c>
      <c r="B768" s="14">
        <v>20180702</v>
      </c>
      <c r="C768" s="133" t="s">
        <v>67</v>
      </c>
      <c r="D768" s="133">
        <v>12</v>
      </c>
      <c r="E768" s="133">
        <v>20</v>
      </c>
      <c r="F768" s="139"/>
      <c r="G768" s="139"/>
      <c r="H768" s="30" t="s">
        <v>10</v>
      </c>
      <c r="I768" s="133">
        <v>290</v>
      </c>
      <c r="J768" s="9">
        <v>10</v>
      </c>
      <c r="K768" s="9">
        <v>5</v>
      </c>
      <c r="L768" s="9">
        <v>1</v>
      </c>
      <c r="M768" s="9">
        <v>0</v>
      </c>
      <c r="N768" s="68">
        <v>1</v>
      </c>
      <c r="O768" s="9" t="str">
        <f>Cal_110119!$P$3</f>
        <v>Cal_110119</v>
      </c>
      <c r="P768" s="17">
        <f>Cal_110119!$Q$3</f>
        <v>1.8682000000000001</v>
      </c>
      <c r="Q768" s="17">
        <f>Cal_110119!$R$3</f>
        <v>0.51219999999999999</v>
      </c>
      <c r="R768" s="15">
        <v>35.19</v>
      </c>
      <c r="S768" s="15">
        <v>21.98</v>
      </c>
      <c r="T768" s="35">
        <v>0.67420000000000002</v>
      </c>
      <c r="U768" s="78">
        <f t="shared" si="91"/>
        <v>34.515799999999999</v>
      </c>
      <c r="V768" s="78">
        <f t="shared" si="92"/>
        <v>21.305800000000001</v>
      </c>
      <c r="W768" s="438">
        <f t="shared" si="93"/>
        <v>0.25102558302155065</v>
      </c>
      <c r="X768" s="438">
        <f t="shared" si="94"/>
        <v>0.10048045880313898</v>
      </c>
      <c r="Y768" s="9">
        <f>Cal_110119!$O$3</f>
        <v>20181101</v>
      </c>
      <c r="Z768" s="36" t="s">
        <v>290</v>
      </c>
      <c r="AA768" s="36"/>
      <c r="AB768" s="36" t="s">
        <v>127</v>
      </c>
      <c r="AC768" s="12"/>
      <c r="AD768" s="660"/>
      <c r="AE768" s="689" t="s">
        <v>1250</v>
      </c>
      <c r="AF768" s="671">
        <v>1</v>
      </c>
      <c r="AG768" s="764" t="s">
        <v>1634</v>
      </c>
      <c r="AH768" s="426" t="s">
        <v>299</v>
      </c>
      <c r="AI768" s="395"/>
    </row>
    <row r="769" spans="1:35" s="115" customFormat="1" ht="13.5" thickBot="1" x14ac:dyDescent="0.25">
      <c r="A769" s="208" t="s">
        <v>141</v>
      </c>
      <c r="B769" s="208">
        <v>20180702</v>
      </c>
      <c r="C769" s="209" t="s">
        <v>67</v>
      </c>
      <c r="D769" s="209">
        <v>12</v>
      </c>
      <c r="E769" s="209">
        <v>20</v>
      </c>
      <c r="F769" s="219"/>
      <c r="G769" s="219"/>
      <c r="H769" s="210" t="s">
        <v>11</v>
      </c>
      <c r="I769" s="209">
        <v>290</v>
      </c>
      <c r="J769" s="116">
        <v>10</v>
      </c>
      <c r="K769" s="116">
        <v>5</v>
      </c>
      <c r="L769" s="116">
        <v>1</v>
      </c>
      <c r="M769" s="116">
        <v>0</v>
      </c>
      <c r="N769" s="211">
        <v>1</v>
      </c>
      <c r="O769" s="9" t="str">
        <f>Cal_110119!$P$3</f>
        <v>Cal_110119</v>
      </c>
      <c r="P769" s="17">
        <f>Cal_110119!$Q$3</f>
        <v>1.8682000000000001</v>
      </c>
      <c r="Q769" s="17">
        <f>Cal_110119!$R$3</f>
        <v>0.51219999999999999</v>
      </c>
      <c r="R769" s="212">
        <v>34.39</v>
      </c>
      <c r="S769" s="212">
        <v>21.27</v>
      </c>
      <c r="T769" s="213">
        <v>0.67420000000000002</v>
      </c>
      <c r="U769" s="214">
        <f t="shared" si="91"/>
        <v>33.715800000000002</v>
      </c>
      <c r="V769" s="214">
        <f t="shared" si="92"/>
        <v>20.595800000000001</v>
      </c>
      <c r="W769" s="441">
        <f t="shared" si="93"/>
        <v>0.24931534059369762</v>
      </c>
      <c r="X769" s="441">
        <f t="shared" si="94"/>
        <v>9.0477022810302343E-2</v>
      </c>
      <c r="Y769" s="9">
        <f>Cal_110119!$O$3</f>
        <v>20181101</v>
      </c>
      <c r="Z769" s="216" t="s">
        <v>290</v>
      </c>
      <c r="AA769" s="216"/>
      <c r="AB769" s="216" t="s">
        <v>127</v>
      </c>
      <c r="AC769" s="215"/>
      <c r="AD769" s="666"/>
      <c r="AE769" s="689" t="s">
        <v>1250</v>
      </c>
      <c r="AF769" s="675">
        <v>1</v>
      </c>
      <c r="AG769" s="764" t="s">
        <v>1634</v>
      </c>
      <c r="AH769" s="474" t="s">
        <v>299</v>
      </c>
      <c r="AI769" s="402"/>
    </row>
    <row r="770" spans="1:35" x14ac:dyDescent="0.2">
      <c r="A770" s="198" t="s">
        <v>141</v>
      </c>
      <c r="B770" s="198">
        <v>20180702</v>
      </c>
      <c r="C770" s="199" t="s">
        <v>68</v>
      </c>
      <c r="D770" s="199">
        <v>13</v>
      </c>
      <c r="E770" s="199" t="s">
        <v>110</v>
      </c>
      <c r="F770" s="199"/>
      <c r="G770" s="199"/>
      <c r="H770" s="200" t="s">
        <v>10</v>
      </c>
      <c r="I770" s="199">
        <v>290</v>
      </c>
      <c r="J770" s="109">
        <v>0</v>
      </c>
      <c r="K770" s="109">
        <v>5</v>
      </c>
      <c r="L770" s="109">
        <v>1</v>
      </c>
      <c r="M770" s="109">
        <v>0</v>
      </c>
      <c r="N770" s="201">
        <v>1</v>
      </c>
      <c r="O770" s="9" t="str">
        <f>Cal_110119!$P$3</f>
        <v>Cal_110119</v>
      </c>
      <c r="P770" s="17">
        <f>Cal_110119!$Q$3</f>
        <v>1.8682000000000001</v>
      </c>
      <c r="Q770" s="17">
        <f>Cal_110119!$R$3</f>
        <v>0.51219999999999999</v>
      </c>
      <c r="R770" s="202">
        <v>11.1</v>
      </c>
      <c r="S770" s="202">
        <v>9.2460000000000004</v>
      </c>
      <c r="T770" s="203">
        <v>0.67420000000000002</v>
      </c>
      <c r="U770" s="204">
        <f t="shared" si="91"/>
        <v>10.425799999999999</v>
      </c>
      <c r="V770" s="204">
        <f t="shared" si="92"/>
        <v>8.5717999999999996</v>
      </c>
      <c r="W770" s="440">
        <f t="shared" si="93"/>
        <v>3.5230994013774018E-2</v>
      </c>
      <c r="X770" s="440">
        <f t="shared" si="94"/>
        <v>0.10618775061505355</v>
      </c>
      <c r="Y770" s="9">
        <f>Cal_110119!$O$3</f>
        <v>20181101</v>
      </c>
      <c r="Z770" s="218" t="s">
        <v>279</v>
      </c>
      <c r="AA770" s="218"/>
      <c r="AB770" s="206" t="s">
        <v>127</v>
      </c>
      <c r="AC770" s="205"/>
      <c r="AD770" s="663"/>
      <c r="AE770" s="689" t="s">
        <v>1250</v>
      </c>
      <c r="AF770" s="674">
        <v>1</v>
      </c>
      <c r="AG770" s="173">
        <v>1</v>
      </c>
      <c r="AH770" s="400"/>
      <c r="AI770" s="400"/>
    </row>
    <row r="771" spans="1:35" x14ac:dyDescent="0.2">
      <c r="A771" s="14" t="s">
        <v>141</v>
      </c>
      <c r="B771" s="14">
        <v>20180702</v>
      </c>
      <c r="C771" s="133" t="s">
        <v>68</v>
      </c>
      <c r="D771" s="133">
        <v>13</v>
      </c>
      <c r="E771" s="133" t="s">
        <v>110</v>
      </c>
      <c r="F771" s="133"/>
      <c r="G771" s="133"/>
      <c r="H771" s="137" t="s">
        <v>11</v>
      </c>
      <c r="I771" s="133">
        <v>290</v>
      </c>
      <c r="J771" s="9">
        <v>0</v>
      </c>
      <c r="K771" s="9">
        <v>5</v>
      </c>
      <c r="L771" s="9">
        <v>1</v>
      </c>
      <c r="M771" s="9">
        <v>0</v>
      </c>
      <c r="N771" s="68">
        <v>1</v>
      </c>
      <c r="O771" s="9" t="str">
        <f>Cal_110119!$P$3</f>
        <v>Cal_110119</v>
      </c>
      <c r="P771" s="17">
        <f>Cal_110119!$Q$3</f>
        <v>1.8682000000000001</v>
      </c>
      <c r="Q771" s="17">
        <f>Cal_110119!$R$3</f>
        <v>0.51219999999999999</v>
      </c>
      <c r="R771" s="15">
        <v>12.05</v>
      </c>
      <c r="S771" s="15">
        <v>9.7010000000000005</v>
      </c>
      <c r="T771" s="35">
        <f>AVERAGE(0.515, 0.494, 0.522, 0.796, 0.812, 0.649)</f>
        <v>0.63133333333333341</v>
      </c>
      <c r="U771" s="78">
        <f t="shared" si="91"/>
        <v>11.418666666666667</v>
      </c>
      <c r="V771" s="78">
        <f t="shared" si="92"/>
        <v>9.0696666666666665</v>
      </c>
      <c r="W771" s="438">
        <f t="shared" si="93"/>
        <v>4.4637327366966136E-2</v>
      </c>
      <c r="X771" s="438">
        <f t="shared" si="94"/>
        <v>0.10499529054314878</v>
      </c>
      <c r="Y771" s="9">
        <f>Cal_110119!$O$3</f>
        <v>20181101</v>
      </c>
      <c r="Z771" s="36" t="s">
        <v>289</v>
      </c>
      <c r="AA771" s="36"/>
      <c r="AB771" s="36" t="s">
        <v>127</v>
      </c>
      <c r="AC771" s="12"/>
      <c r="AD771" s="660"/>
      <c r="AE771" s="689" t="s">
        <v>1250</v>
      </c>
      <c r="AF771" s="671">
        <v>1</v>
      </c>
      <c r="AG771" s="169">
        <v>1</v>
      </c>
      <c r="AH771" s="395"/>
      <c r="AI771" s="395"/>
    </row>
    <row r="772" spans="1:35" x14ac:dyDescent="0.2">
      <c r="A772" s="14" t="s">
        <v>141</v>
      </c>
      <c r="B772" s="14">
        <v>20180702</v>
      </c>
      <c r="C772" s="133" t="s">
        <v>68</v>
      </c>
      <c r="D772" s="133">
        <v>13</v>
      </c>
      <c r="E772" s="133" t="s">
        <v>129</v>
      </c>
      <c r="F772" s="133"/>
      <c r="G772" s="133"/>
      <c r="H772" s="137" t="s">
        <v>10</v>
      </c>
      <c r="I772" s="133">
        <v>287</v>
      </c>
      <c r="J772" s="9">
        <v>0</v>
      </c>
      <c r="K772" s="9">
        <v>5</v>
      </c>
      <c r="L772" s="9">
        <v>1</v>
      </c>
      <c r="M772" s="9">
        <v>0</v>
      </c>
      <c r="N772" s="68">
        <v>1</v>
      </c>
      <c r="O772" s="9" t="str">
        <f>Cal_110119!$P$3</f>
        <v>Cal_110119</v>
      </c>
      <c r="P772" s="17">
        <f>Cal_110119!$Q$3</f>
        <v>1.8682000000000001</v>
      </c>
      <c r="Q772" s="17">
        <f>Cal_110119!$R$3</f>
        <v>0.51219999999999999</v>
      </c>
      <c r="R772" s="15">
        <v>12.27</v>
      </c>
      <c r="S772" s="15">
        <v>9.3140000000000001</v>
      </c>
      <c r="T772" s="35">
        <v>0.67420000000000002</v>
      </c>
      <c r="U772" s="78">
        <f t="shared" si="91"/>
        <v>11.595799999999999</v>
      </c>
      <c r="V772" s="78">
        <f t="shared" si="92"/>
        <v>8.6397999999999993</v>
      </c>
      <c r="W772" s="438">
        <f t="shared" si="93"/>
        <v>5.6759125778273266E-2</v>
      </c>
      <c r="X772" s="438">
        <f t="shared" si="94"/>
        <v>8.727146389406118E-2</v>
      </c>
      <c r="Y772" s="9">
        <f>Cal_110119!$O$3</f>
        <v>20181101</v>
      </c>
      <c r="Z772" s="36" t="s">
        <v>290</v>
      </c>
      <c r="AA772" s="36"/>
      <c r="AB772" s="36" t="s">
        <v>127</v>
      </c>
      <c r="AC772" s="12"/>
      <c r="AD772" s="660"/>
      <c r="AE772" s="689" t="s">
        <v>1250</v>
      </c>
      <c r="AF772" s="671">
        <v>1</v>
      </c>
      <c r="AG772" s="764" t="s">
        <v>1634</v>
      </c>
      <c r="AH772" s="395"/>
      <c r="AI772" s="395"/>
    </row>
    <row r="773" spans="1:35" x14ac:dyDescent="0.2">
      <c r="A773" s="14" t="s">
        <v>141</v>
      </c>
      <c r="B773" s="14">
        <v>20180702</v>
      </c>
      <c r="C773" s="133" t="s">
        <v>68</v>
      </c>
      <c r="D773" s="133">
        <v>13</v>
      </c>
      <c r="E773" s="133" t="s">
        <v>129</v>
      </c>
      <c r="F773" s="133"/>
      <c r="G773" s="133"/>
      <c r="H773" s="137" t="s">
        <v>11</v>
      </c>
      <c r="I773" s="133">
        <v>287</v>
      </c>
      <c r="J773" s="9">
        <v>0</v>
      </c>
      <c r="K773" s="9">
        <v>5</v>
      </c>
      <c r="L773" s="9">
        <v>1</v>
      </c>
      <c r="M773" s="9">
        <v>0</v>
      </c>
      <c r="N773" s="68">
        <v>1</v>
      </c>
      <c r="O773" s="9" t="str">
        <f>Cal_110119!$P$3</f>
        <v>Cal_110119</v>
      </c>
      <c r="P773" s="17">
        <f>Cal_110119!$Q$3</f>
        <v>1.8682000000000001</v>
      </c>
      <c r="Q773" s="17">
        <f>Cal_110119!$R$3</f>
        <v>0.51219999999999999</v>
      </c>
      <c r="R773" s="15">
        <v>12.71</v>
      </c>
      <c r="S773" s="15">
        <v>9.8940000000000001</v>
      </c>
      <c r="T773" s="35">
        <v>0.67420000000000002</v>
      </c>
      <c r="U773" s="78">
        <f t="shared" si="91"/>
        <v>12.0358</v>
      </c>
      <c r="V773" s="78">
        <f t="shared" si="92"/>
        <v>9.2197999999999993</v>
      </c>
      <c r="W773" s="438">
        <f t="shared" si="93"/>
        <v>5.4070939848314473E-2</v>
      </c>
      <c r="X773" s="438">
        <f t="shared" si="94"/>
        <v>9.9628593782208147E-2</v>
      </c>
      <c r="Y773" s="9">
        <f>Cal_110119!$O$3</f>
        <v>20181101</v>
      </c>
      <c r="Z773" s="36" t="s">
        <v>290</v>
      </c>
      <c r="AA773" s="36"/>
      <c r="AB773" s="36" t="s">
        <v>127</v>
      </c>
      <c r="AC773" s="12"/>
      <c r="AD773" s="660"/>
      <c r="AE773" s="689" t="s">
        <v>1250</v>
      </c>
      <c r="AF773" s="671">
        <v>1</v>
      </c>
      <c r="AG773" s="764" t="s">
        <v>1634</v>
      </c>
      <c r="AH773" s="395"/>
      <c r="AI773" s="395"/>
    </row>
    <row r="774" spans="1:35" x14ac:dyDescent="0.2">
      <c r="A774" s="14" t="s">
        <v>141</v>
      </c>
      <c r="B774" s="14">
        <v>20180702</v>
      </c>
      <c r="C774" s="133" t="s">
        <v>68</v>
      </c>
      <c r="D774" s="133">
        <v>13</v>
      </c>
      <c r="E774" s="133" t="s">
        <v>83</v>
      </c>
      <c r="F774" s="133"/>
      <c r="G774" s="133"/>
      <c r="H774" s="137" t="s">
        <v>10</v>
      </c>
      <c r="I774" s="133">
        <v>290</v>
      </c>
      <c r="J774" s="9">
        <v>0</v>
      </c>
      <c r="K774" s="9">
        <v>5</v>
      </c>
      <c r="L774" s="9">
        <v>1</v>
      </c>
      <c r="M774" s="9">
        <v>0</v>
      </c>
      <c r="N774" s="68">
        <v>1</v>
      </c>
      <c r="O774" s="9" t="str">
        <f>Cal_110119!$P$3</f>
        <v>Cal_110119</v>
      </c>
      <c r="P774" s="17">
        <f>Cal_110119!$Q$3</f>
        <v>1.8682000000000001</v>
      </c>
      <c r="Q774" s="17">
        <f>Cal_110119!$R$3</f>
        <v>0.51219999999999999</v>
      </c>
      <c r="R774" s="15">
        <v>18.12</v>
      </c>
      <c r="S774" s="15">
        <v>13.88</v>
      </c>
      <c r="T774" s="35">
        <v>0.67420000000000002</v>
      </c>
      <c r="U774" s="78">
        <f t="shared" si="91"/>
        <v>17.445800000000002</v>
      </c>
      <c r="V774" s="78">
        <f t="shared" si="92"/>
        <v>13.2058</v>
      </c>
      <c r="W774" s="438">
        <f t="shared" si="93"/>
        <v>8.0571421045524255E-2</v>
      </c>
      <c r="X774" s="438">
        <f t="shared" si="94"/>
        <v>0.13729969795157917</v>
      </c>
      <c r="Y774" s="9">
        <f>Cal_110119!$O$3</f>
        <v>20181101</v>
      </c>
      <c r="Z774" s="25" t="s">
        <v>279</v>
      </c>
      <c r="AA774" s="25"/>
      <c r="AB774" s="36" t="s">
        <v>127</v>
      </c>
      <c r="AC774" s="12"/>
      <c r="AD774" s="660"/>
      <c r="AE774" s="689" t="s">
        <v>1250</v>
      </c>
      <c r="AF774" s="671">
        <v>1</v>
      </c>
      <c r="AG774" s="764" t="s">
        <v>1634</v>
      </c>
      <c r="AH774" s="395"/>
      <c r="AI774" s="395"/>
    </row>
    <row r="775" spans="1:35" x14ac:dyDescent="0.2">
      <c r="A775" s="14" t="s">
        <v>141</v>
      </c>
      <c r="B775" s="14">
        <v>20180702</v>
      </c>
      <c r="C775" s="133" t="s">
        <v>68</v>
      </c>
      <c r="D775" s="133">
        <v>13</v>
      </c>
      <c r="E775" s="133" t="s">
        <v>83</v>
      </c>
      <c r="F775" s="133"/>
      <c r="G775" s="133"/>
      <c r="H775" s="137" t="s">
        <v>11</v>
      </c>
      <c r="I775" s="133">
        <v>290</v>
      </c>
      <c r="J775" s="9">
        <v>0</v>
      </c>
      <c r="K775" s="9">
        <v>5</v>
      </c>
      <c r="L775" s="9">
        <v>1</v>
      </c>
      <c r="M775" s="9">
        <v>0</v>
      </c>
      <c r="N775" s="68">
        <v>1</v>
      </c>
      <c r="O775" s="9" t="str">
        <f>Cal_110119!$P$3</f>
        <v>Cal_110119</v>
      </c>
      <c r="P775" s="17">
        <f>Cal_110119!$Q$3</f>
        <v>1.8682000000000001</v>
      </c>
      <c r="Q775" s="17">
        <f>Cal_110119!$R$3</f>
        <v>0.51219999999999999</v>
      </c>
      <c r="R775" s="15">
        <v>18.72</v>
      </c>
      <c r="S775" s="15">
        <v>14.33</v>
      </c>
      <c r="T775" s="35">
        <v>0.67420000000000002</v>
      </c>
      <c r="U775" s="78">
        <f t="shared" si="91"/>
        <v>18.0458</v>
      </c>
      <c r="V775" s="78">
        <f t="shared" si="92"/>
        <v>13.655799999999999</v>
      </c>
      <c r="W775" s="438">
        <f t="shared" si="93"/>
        <v>8.3421825091946067E-2</v>
      </c>
      <c r="X775" s="438">
        <f t="shared" si="94"/>
        <v>0.14187345628446771</v>
      </c>
      <c r="Y775" s="9">
        <f>Cal_110119!$O$3</f>
        <v>20181101</v>
      </c>
      <c r="Z775" s="25" t="s">
        <v>279</v>
      </c>
      <c r="AA775" s="25"/>
      <c r="AB775" s="36" t="s">
        <v>127</v>
      </c>
      <c r="AC775" s="12"/>
      <c r="AD775" s="660"/>
      <c r="AE775" s="689" t="s">
        <v>1250</v>
      </c>
      <c r="AF775" s="671">
        <v>1</v>
      </c>
      <c r="AG775" s="764" t="s">
        <v>1634</v>
      </c>
      <c r="AH775" s="395"/>
      <c r="AI775" s="395"/>
    </row>
    <row r="776" spans="1:35" x14ac:dyDescent="0.2">
      <c r="A776" s="14" t="s">
        <v>141</v>
      </c>
      <c r="B776" s="14">
        <v>20180702</v>
      </c>
      <c r="C776" s="133" t="s">
        <v>68</v>
      </c>
      <c r="D776" s="133">
        <v>13</v>
      </c>
      <c r="E776" s="133" t="s">
        <v>107</v>
      </c>
      <c r="F776" s="133"/>
      <c r="G776" s="133"/>
      <c r="H776" s="137" t="s">
        <v>10</v>
      </c>
      <c r="I776" s="133">
        <v>290</v>
      </c>
      <c r="J776" s="9">
        <v>0</v>
      </c>
      <c r="K776" s="9">
        <v>5</v>
      </c>
      <c r="L776" s="9">
        <v>1</v>
      </c>
      <c r="M776" s="9">
        <v>0</v>
      </c>
      <c r="N776" s="68">
        <v>1</v>
      </c>
      <c r="O776" s="9" t="str">
        <f>Cal_110119!$P$3</f>
        <v>Cal_110119</v>
      </c>
      <c r="P776" s="17">
        <f>Cal_110119!$Q$3</f>
        <v>1.8682000000000001</v>
      </c>
      <c r="Q776" s="17">
        <f>Cal_110119!$R$3</f>
        <v>0.51219999999999999</v>
      </c>
      <c r="R776" s="15">
        <v>41.64</v>
      </c>
      <c r="S776" s="15">
        <v>29.18</v>
      </c>
      <c r="T776" s="35">
        <v>0.67420000000000002</v>
      </c>
      <c r="U776" s="78">
        <f t="shared" si="91"/>
        <v>40.965800000000002</v>
      </c>
      <c r="V776" s="78">
        <f t="shared" si="92"/>
        <v>28.505800000000001</v>
      </c>
      <c r="W776" s="438">
        <f t="shared" si="93"/>
        <v>0.23677356278944148</v>
      </c>
      <c r="X776" s="438">
        <f t="shared" si="94"/>
        <v>0.23351907710421363</v>
      </c>
      <c r="Y776" s="9">
        <f>Cal_110119!$O$3</f>
        <v>20181101</v>
      </c>
      <c r="Z776" s="25" t="s">
        <v>279</v>
      </c>
      <c r="AA776" s="25"/>
      <c r="AB776" s="36" t="s">
        <v>127</v>
      </c>
      <c r="AC776" s="12"/>
      <c r="AD776" s="660"/>
      <c r="AE776" s="689" t="s">
        <v>1250</v>
      </c>
      <c r="AF776" s="671">
        <v>1</v>
      </c>
      <c r="AG776" s="764" t="s">
        <v>1634</v>
      </c>
      <c r="AH776" s="395"/>
      <c r="AI776" s="395"/>
    </row>
    <row r="777" spans="1:35" x14ac:dyDescent="0.2">
      <c r="A777" s="14" t="s">
        <v>141</v>
      </c>
      <c r="B777" s="14">
        <v>20180702</v>
      </c>
      <c r="C777" s="133" t="s">
        <v>68</v>
      </c>
      <c r="D777" s="133">
        <v>13</v>
      </c>
      <c r="E777" s="133" t="s">
        <v>107</v>
      </c>
      <c r="F777" s="133"/>
      <c r="G777" s="133"/>
      <c r="H777" s="137" t="s">
        <v>11</v>
      </c>
      <c r="I777" s="133">
        <v>290</v>
      </c>
      <c r="J777" s="9">
        <v>0</v>
      </c>
      <c r="K777" s="9">
        <v>5</v>
      </c>
      <c r="L777" s="9">
        <v>1</v>
      </c>
      <c r="M777" s="9">
        <v>0</v>
      </c>
      <c r="N777" s="68">
        <v>1</v>
      </c>
      <c r="O777" s="9" t="str">
        <f>Cal_110119!$P$3</f>
        <v>Cal_110119</v>
      </c>
      <c r="P777" s="17">
        <f>Cal_110119!$Q$3</f>
        <v>1.8682000000000001</v>
      </c>
      <c r="Q777" s="17">
        <f>Cal_110119!$R$3</f>
        <v>0.51219999999999999</v>
      </c>
      <c r="R777" s="15">
        <v>42.78</v>
      </c>
      <c r="S777" s="15">
        <v>30.22</v>
      </c>
      <c r="T777" s="35">
        <v>0.67420000000000002</v>
      </c>
      <c r="U777" s="78">
        <f t="shared" si="91"/>
        <v>42.105800000000002</v>
      </c>
      <c r="V777" s="78">
        <f t="shared" si="92"/>
        <v>29.5458</v>
      </c>
      <c r="W777" s="438">
        <f t="shared" si="93"/>
        <v>0.23867383215372273</v>
      </c>
      <c r="X777" s="438">
        <f t="shared" si="94"/>
        <v>0.24877687190544964</v>
      </c>
      <c r="Y777" s="9">
        <f>Cal_110119!$O$3</f>
        <v>20181101</v>
      </c>
      <c r="Z777" s="25" t="s">
        <v>279</v>
      </c>
      <c r="AA777" s="25"/>
      <c r="AB777" s="36" t="s">
        <v>127</v>
      </c>
      <c r="AC777" s="12"/>
      <c r="AD777" s="660"/>
      <c r="AE777" s="689" t="s">
        <v>1250</v>
      </c>
      <c r="AF777" s="671">
        <v>1</v>
      </c>
      <c r="AG777" s="764" t="s">
        <v>1634</v>
      </c>
      <c r="AH777" s="395"/>
      <c r="AI777" s="395"/>
    </row>
    <row r="778" spans="1:35" x14ac:dyDescent="0.2">
      <c r="A778" s="14" t="s">
        <v>141</v>
      </c>
      <c r="B778" s="14">
        <v>20180702</v>
      </c>
      <c r="C778" s="133" t="s">
        <v>68</v>
      </c>
      <c r="D778" s="133">
        <v>13</v>
      </c>
      <c r="E778" s="133" t="s">
        <v>81</v>
      </c>
      <c r="F778" s="133"/>
      <c r="G778" s="133"/>
      <c r="H778" s="137" t="s">
        <v>10</v>
      </c>
      <c r="I778" s="133">
        <v>290</v>
      </c>
      <c r="J778" s="9">
        <v>0</v>
      </c>
      <c r="K778" s="9">
        <v>5</v>
      </c>
      <c r="L778" s="9">
        <v>1</v>
      </c>
      <c r="M778" s="9">
        <v>0</v>
      </c>
      <c r="N778" s="68">
        <v>1</v>
      </c>
      <c r="O778" s="9" t="str">
        <f>Cal_110119!$P$3</f>
        <v>Cal_110119</v>
      </c>
      <c r="P778" s="17">
        <f>Cal_110119!$Q$3</f>
        <v>1.8682000000000001</v>
      </c>
      <c r="Q778" s="17">
        <f>Cal_110119!$R$3</f>
        <v>0.51219999999999999</v>
      </c>
      <c r="R778" s="15">
        <v>100.3</v>
      </c>
      <c r="S778" s="15">
        <v>64.98</v>
      </c>
      <c r="T778" s="35">
        <v>0.67420000000000002</v>
      </c>
      <c r="U778" s="78">
        <f t="shared" ref="U778:U841" si="106">(R778-T778)*(L778+M778)/L778</f>
        <v>99.625799999999998</v>
      </c>
      <c r="V778" s="78">
        <f t="shared" ref="V778:V841" si="107">(S778-T778)*(L778+M778)/L778</f>
        <v>64.305800000000005</v>
      </c>
      <c r="W778" s="438">
        <f t="shared" ref="W778:W841" si="108">(Q778*P778/(P778-1)*(U778-V778)*(K778)/I778)/N778</f>
        <v>0.67117513946413088</v>
      </c>
      <c r="X778" s="438">
        <f t="shared" ref="X778:X841" si="109">(Q778*P778/(P778-1)*(P778*V778-U778)*(K778)/I778)/N778</f>
        <v>0.38975086305021406</v>
      </c>
      <c r="Y778" s="9">
        <f>Cal_110119!$O$3</f>
        <v>20181101</v>
      </c>
      <c r="Z778" s="25" t="s">
        <v>279</v>
      </c>
      <c r="AA778" s="25"/>
      <c r="AB778" s="36" t="s">
        <v>127</v>
      </c>
      <c r="AC778" s="12"/>
      <c r="AD778" s="660"/>
      <c r="AE778" s="689" t="s">
        <v>1250</v>
      </c>
      <c r="AF778" s="671">
        <v>1</v>
      </c>
      <c r="AG778" s="764" t="s">
        <v>1634</v>
      </c>
      <c r="AH778" s="395"/>
      <c r="AI778" s="395"/>
    </row>
    <row r="779" spans="1:35" x14ac:dyDescent="0.2">
      <c r="A779" s="14" t="s">
        <v>141</v>
      </c>
      <c r="B779" s="14">
        <v>20180702</v>
      </c>
      <c r="C779" s="133" t="s">
        <v>68</v>
      </c>
      <c r="D779" s="133">
        <v>13</v>
      </c>
      <c r="E779" s="133" t="s">
        <v>81</v>
      </c>
      <c r="F779" s="133"/>
      <c r="G779" s="133"/>
      <c r="H779" s="137" t="s">
        <v>11</v>
      </c>
      <c r="I779" s="133">
        <v>290</v>
      </c>
      <c r="J779" s="9">
        <v>0</v>
      </c>
      <c r="K779" s="9">
        <v>5</v>
      </c>
      <c r="L779" s="9">
        <v>1</v>
      </c>
      <c r="M779" s="9">
        <v>0</v>
      </c>
      <c r="N779" s="68">
        <v>1</v>
      </c>
      <c r="O779" s="9" t="str">
        <f>Cal_110119!$P$3</f>
        <v>Cal_110119</v>
      </c>
      <c r="P779" s="17">
        <f>Cal_110119!$Q$3</f>
        <v>1.8682000000000001</v>
      </c>
      <c r="Q779" s="17">
        <f>Cal_110119!$R$3</f>
        <v>0.51219999999999999</v>
      </c>
      <c r="R779" s="15">
        <v>95.59</v>
      </c>
      <c r="S779" s="15">
        <v>64.069999999999993</v>
      </c>
      <c r="T779" s="35">
        <v>0.67420000000000002</v>
      </c>
      <c r="U779" s="78">
        <f t="shared" si="106"/>
        <v>94.915800000000004</v>
      </c>
      <c r="V779" s="78">
        <f t="shared" si="107"/>
        <v>63.395799999999994</v>
      </c>
      <c r="W779" s="438">
        <f t="shared" si="108"/>
        <v>0.59896490362144439</v>
      </c>
      <c r="X779" s="438">
        <f t="shared" si="109"/>
        <v>0.44694779274807278</v>
      </c>
      <c r="Y779" s="9">
        <f>Cal_110119!$O$3</f>
        <v>20181101</v>
      </c>
      <c r="Z779" s="36" t="s">
        <v>290</v>
      </c>
      <c r="AA779" s="36"/>
      <c r="AB779" s="36" t="s">
        <v>127</v>
      </c>
      <c r="AC779" s="12"/>
      <c r="AD779" s="660"/>
      <c r="AE779" s="689" t="s">
        <v>1250</v>
      </c>
      <c r="AF779" s="671">
        <v>1</v>
      </c>
      <c r="AG779" s="764" t="s">
        <v>1634</v>
      </c>
      <c r="AH779" s="395"/>
      <c r="AI779" s="395"/>
    </row>
    <row r="780" spans="1:35" s="82" customFormat="1" x14ac:dyDescent="0.2">
      <c r="A780" s="161" t="s">
        <v>141</v>
      </c>
      <c r="B780" s="161">
        <v>20180702</v>
      </c>
      <c r="C780" s="162" t="s">
        <v>68</v>
      </c>
      <c r="D780" s="162">
        <v>13</v>
      </c>
      <c r="E780" s="162" t="s">
        <v>131</v>
      </c>
      <c r="F780" s="162"/>
      <c r="G780" s="162"/>
      <c r="H780" s="192" t="s">
        <v>10</v>
      </c>
      <c r="I780" s="162">
        <v>200</v>
      </c>
      <c r="J780" s="33">
        <v>5</v>
      </c>
      <c r="K780" s="33">
        <v>5</v>
      </c>
      <c r="L780" s="33">
        <v>1</v>
      </c>
      <c r="M780" s="33">
        <v>0</v>
      </c>
      <c r="N780" s="179">
        <v>1</v>
      </c>
      <c r="O780" s="9" t="str">
        <f>Cal_110119!$P$3</f>
        <v>Cal_110119</v>
      </c>
      <c r="P780" s="17">
        <f>Cal_110119!$Q$3</f>
        <v>1.8682000000000001</v>
      </c>
      <c r="Q780" s="17">
        <f>Cal_110119!$R$3</f>
        <v>0.51219999999999999</v>
      </c>
      <c r="R780" s="163">
        <v>52.97</v>
      </c>
      <c r="S780" s="163">
        <v>33.18</v>
      </c>
      <c r="T780" s="160">
        <f>AVERAGE(0.435, 0.57,0.696, 0.406, 0.29, 0.806)</f>
        <v>0.53383333333333327</v>
      </c>
      <c r="U780" s="164">
        <f t="shared" si="106"/>
        <v>52.436166666666665</v>
      </c>
      <c r="V780" s="164">
        <f t="shared" si="107"/>
        <v>32.646166666666666</v>
      </c>
      <c r="W780" s="438">
        <f t="shared" si="108"/>
        <v>0.54529179542732076</v>
      </c>
      <c r="X780" s="438">
        <f t="shared" si="109"/>
        <v>0.23567963006884585</v>
      </c>
      <c r="Y780" s="9">
        <f>Cal_110119!$O$3</f>
        <v>20181101</v>
      </c>
      <c r="Z780" s="165" t="s">
        <v>287</v>
      </c>
      <c r="AA780" s="165"/>
      <c r="AB780" s="166" t="s">
        <v>127</v>
      </c>
      <c r="AC780" s="160"/>
      <c r="AD780" s="664"/>
      <c r="AE780" s="689" t="s">
        <v>1250</v>
      </c>
      <c r="AF780" s="681">
        <v>1</v>
      </c>
      <c r="AG780" s="170">
        <v>1</v>
      </c>
      <c r="AH780" s="397" t="s">
        <v>207</v>
      </c>
      <c r="AI780" s="401" t="s">
        <v>1229</v>
      </c>
    </row>
    <row r="781" spans="1:35" s="82" customFormat="1" x14ac:dyDescent="0.2">
      <c r="A781" s="161" t="s">
        <v>141</v>
      </c>
      <c r="B781" s="161">
        <v>20180702</v>
      </c>
      <c r="C781" s="162" t="s">
        <v>68</v>
      </c>
      <c r="D781" s="162">
        <v>13</v>
      </c>
      <c r="E781" s="162" t="s">
        <v>131</v>
      </c>
      <c r="F781" s="162"/>
      <c r="G781" s="162"/>
      <c r="H781" s="192" t="s">
        <v>11</v>
      </c>
      <c r="I781" s="162">
        <v>200</v>
      </c>
      <c r="J781" s="33">
        <v>5</v>
      </c>
      <c r="K781" s="33">
        <v>5</v>
      </c>
      <c r="L781" s="33">
        <v>1</v>
      </c>
      <c r="M781" s="33">
        <v>0</v>
      </c>
      <c r="N781" s="179">
        <v>1</v>
      </c>
      <c r="O781" s="9" t="str">
        <f>Cal_110119!$P$3</f>
        <v>Cal_110119</v>
      </c>
      <c r="P781" s="17">
        <f>Cal_110119!$Q$3</f>
        <v>1.8682000000000001</v>
      </c>
      <c r="Q781" s="17">
        <f>Cal_110119!$R$3</f>
        <v>0.51219999999999999</v>
      </c>
      <c r="R781" s="163">
        <v>42.35</v>
      </c>
      <c r="S781" s="163">
        <v>26.77</v>
      </c>
      <c r="T781" s="160">
        <f>AVERAGE(0.435, 0.57,0.696, 0.406, 0.29, 0.806)</f>
        <v>0.53383333333333327</v>
      </c>
      <c r="U781" s="164">
        <f t="shared" si="106"/>
        <v>41.816166666666668</v>
      </c>
      <c r="V781" s="164">
        <f t="shared" si="107"/>
        <v>26.236166666666666</v>
      </c>
      <c r="W781" s="438">
        <f t="shared" si="108"/>
        <v>0.42928985208477316</v>
      </c>
      <c r="X781" s="438">
        <f t="shared" si="109"/>
        <v>0.19833962400139346</v>
      </c>
      <c r="Y781" s="9">
        <f>Cal_110119!$O$3</f>
        <v>20181101</v>
      </c>
      <c r="Z781" s="165" t="s">
        <v>287</v>
      </c>
      <c r="AA781" s="165"/>
      <c r="AB781" s="166" t="s">
        <v>127</v>
      </c>
      <c r="AC781" s="160"/>
      <c r="AD781" s="664"/>
      <c r="AE781" s="689" t="s">
        <v>1250</v>
      </c>
      <c r="AF781" s="681">
        <v>1</v>
      </c>
      <c r="AG781" s="170">
        <v>1</v>
      </c>
      <c r="AH781" s="397" t="s">
        <v>229</v>
      </c>
      <c r="AI781" s="401" t="s">
        <v>1229</v>
      </c>
    </row>
    <row r="782" spans="1:35" s="372" customFormat="1" x14ac:dyDescent="0.2">
      <c r="A782" s="770" t="s">
        <v>141</v>
      </c>
      <c r="B782" s="770">
        <v>20180702</v>
      </c>
      <c r="C782" s="771" t="s">
        <v>68</v>
      </c>
      <c r="D782" s="771">
        <v>13</v>
      </c>
      <c r="E782" s="771" t="s">
        <v>131</v>
      </c>
      <c r="F782" s="162"/>
      <c r="G782" s="162"/>
      <c r="H782" s="785" t="s">
        <v>10</v>
      </c>
      <c r="I782" s="771">
        <v>200</v>
      </c>
      <c r="J782" s="773">
        <v>20</v>
      </c>
      <c r="K782" s="773">
        <v>5</v>
      </c>
      <c r="L782" s="773">
        <v>1</v>
      </c>
      <c r="M782" s="773">
        <v>0</v>
      </c>
      <c r="N782" s="774">
        <v>1</v>
      </c>
      <c r="O782" s="773" t="str">
        <f>Cal_110119!$P$3</f>
        <v>Cal_110119</v>
      </c>
      <c r="P782" s="775">
        <f>Cal_110119!$Q$3</f>
        <v>1.8682000000000001</v>
      </c>
      <c r="Q782" s="775">
        <f>Cal_110119!$R$3</f>
        <v>0.51219999999999999</v>
      </c>
      <c r="R782" s="776">
        <v>13.04</v>
      </c>
      <c r="S782" s="776">
        <v>9.1479999999999997</v>
      </c>
      <c r="T782" s="781">
        <f>AVERAGE(0.435, 0.57,0.696, 0.406, 0.29, 0.806)</f>
        <v>0.53383333333333327</v>
      </c>
      <c r="U782" s="778">
        <f t="shared" si="106"/>
        <v>12.506166666666665</v>
      </c>
      <c r="V782" s="778">
        <f t="shared" si="107"/>
        <v>8.6141666666666659</v>
      </c>
      <c r="W782" s="779">
        <f t="shared" si="108"/>
        <v>0.107239801303847</v>
      </c>
      <c r="X782" s="779">
        <f t="shared" si="109"/>
        <v>9.8830886560319631E-2</v>
      </c>
      <c r="Y782" s="773">
        <f>Cal_110119!$O$3</f>
        <v>20181101</v>
      </c>
      <c r="Z782" s="780" t="s">
        <v>288</v>
      </c>
      <c r="AA782" s="780"/>
      <c r="AB782" s="166" t="s">
        <v>127</v>
      </c>
      <c r="AC782" s="160"/>
      <c r="AD782" s="664"/>
      <c r="AE782" s="692" t="s">
        <v>1250</v>
      </c>
      <c r="AF782" s="682">
        <v>1</v>
      </c>
      <c r="AG782" s="786" t="s">
        <v>1634</v>
      </c>
      <c r="AH782" s="783" t="s">
        <v>234</v>
      </c>
      <c r="AI782" s="783"/>
    </row>
    <row r="783" spans="1:35" s="372" customFormat="1" x14ac:dyDescent="0.2">
      <c r="A783" s="770" t="s">
        <v>141</v>
      </c>
      <c r="B783" s="770">
        <v>20180702</v>
      </c>
      <c r="C783" s="771" t="s">
        <v>68</v>
      </c>
      <c r="D783" s="771">
        <v>13</v>
      </c>
      <c r="E783" s="771" t="s">
        <v>131</v>
      </c>
      <c r="F783" s="162"/>
      <c r="G783" s="162"/>
      <c r="H783" s="785" t="s">
        <v>11</v>
      </c>
      <c r="I783" s="771">
        <v>200</v>
      </c>
      <c r="J783" s="773">
        <v>20</v>
      </c>
      <c r="K783" s="773">
        <v>5</v>
      </c>
      <c r="L783" s="773">
        <v>1</v>
      </c>
      <c r="M783" s="773">
        <v>0</v>
      </c>
      <c r="N783" s="774">
        <v>1</v>
      </c>
      <c r="O783" s="773" t="str">
        <f>Cal_110119!$P$3</f>
        <v>Cal_110119</v>
      </c>
      <c r="P783" s="775">
        <f>Cal_110119!$Q$3</f>
        <v>1.8682000000000001</v>
      </c>
      <c r="Q783" s="775">
        <f>Cal_110119!$R$3</f>
        <v>0.51219999999999999</v>
      </c>
      <c r="R783" s="776">
        <v>13.47</v>
      </c>
      <c r="S783" s="776">
        <v>9.4109999999999996</v>
      </c>
      <c r="T783" s="781">
        <f>AVERAGE(0.435, 0.57,0.696, 0.406, 0.29, 0.806)</f>
        <v>0.53383333333333327</v>
      </c>
      <c r="U783" s="778">
        <f t="shared" si="106"/>
        <v>12.936166666666667</v>
      </c>
      <c r="V783" s="778">
        <f t="shared" si="107"/>
        <v>8.8771666666666658</v>
      </c>
      <c r="W783" s="779">
        <f t="shared" si="108"/>
        <v>0.11184130356945406</v>
      </c>
      <c r="X783" s="779">
        <f t="shared" si="109"/>
        <v>0.10052094945771259</v>
      </c>
      <c r="Y783" s="773">
        <f>Cal_110119!$O$3</f>
        <v>20181101</v>
      </c>
      <c r="Z783" s="780" t="s">
        <v>288</v>
      </c>
      <c r="AA783" s="780"/>
      <c r="AB783" s="166" t="s">
        <v>127</v>
      </c>
      <c r="AC783" s="160"/>
      <c r="AD783" s="664"/>
      <c r="AE783" s="692" t="s">
        <v>1250</v>
      </c>
      <c r="AF783" s="682">
        <v>1</v>
      </c>
      <c r="AG783" s="786" t="s">
        <v>1634</v>
      </c>
      <c r="AH783" s="783" t="s">
        <v>235</v>
      </c>
      <c r="AI783" s="783"/>
    </row>
    <row r="784" spans="1:35" x14ac:dyDescent="0.2">
      <c r="A784" s="14" t="s">
        <v>141</v>
      </c>
      <c r="B784" s="14">
        <v>20180702</v>
      </c>
      <c r="C784" s="133" t="s">
        <v>68</v>
      </c>
      <c r="D784" s="133">
        <v>13</v>
      </c>
      <c r="E784" s="133" t="s">
        <v>131</v>
      </c>
      <c r="F784" s="133"/>
      <c r="G784" s="133"/>
      <c r="H784" s="137" t="s">
        <v>10</v>
      </c>
      <c r="I784" s="133">
        <v>285</v>
      </c>
      <c r="J784" s="9">
        <v>0</v>
      </c>
      <c r="K784" s="9">
        <v>5</v>
      </c>
      <c r="L784" s="9">
        <v>1</v>
      </c>
      <c r="M784" s="9">
        <v>0</v>
      </c>
      <c r="N784" s="68">
        <v>1</v>
      </c>
      <c r="O784" s="9" t="str">
        <f>Cal_110119!$P$3</f>
        <v>Cal_110119</v>
      </c>
      <c r="P784" s="17">
        <f>Cal_110119!$Q$3</f>
        <v>1.8682000000000001</v>
      </c>
      <c r="Q784" s="17">
        <f>Cal_110119!$R$3</f>
        <v>0.51219999999999999</v>
      </c>
      <c r="R784" s="15">
        <v>202.8</v>
      </c>
      <c r="S784" s="15">
        <v>130.19999999999999</v>
      </c>
      <c r="T784" s="35">
        <v>0.67420000000000002</v>
      </c>
      <c r="U784" s="78">
        <f t="shared" si="106"/>
        <v>202.1258</v>
      </c>
      <c r="V784" s="78">
        <f t="shared" si="107"/>
        <v>129.52579999999998</v>
      </c>
      <c r="W784" s="438">
        <f t="shared" si="108"/>
        <v>1.4037989893184935</v>
      </c>
      <c r="X784" s="438">
        <f t="shared" si="109"/>
        <v>0.7706256947978567</v>
      </c>
      <c r="Y784" s="9">
        <f>Cal_110119!$O$3</f>
        <v>20181101</v>
      </c>
      <c r="Z784" s="25" t="s">
        <v>279</v>
      </c>
      <c r="AA784" s="25"/>
      <c r="AB784" s="36" t="s">
        <v>127</v>
      </c>
      <c r="AC784" s="12"/>
      <c r="AD784" s="660"/>
      <c r="AE784" s="689" t="s">
        <v>1250</v>
      </c>
      <c r="AF784" s="671">
        <v>1</v>
      </c>
      <c r="AG784" s="764" t="s">
        <v>1634</v>
      </c>
      <c r="AH784" s="395"/>
      <c r="AI784" s="395"/>
    </row>
    <row r="785" spans="1:35" x14ac:dyDescent="0.2">
      <c r="A785" s="14" t="s">
        <v>141</v>
      </c>
      <c r="B785" s="14">
        <v>20180702</v>
      </c>
      <c r="C785" s="133" t="s">
        <v>68</v>
      </c>
      <c r="D785" s="133">
        <v>13</v>
      </c>
      <c r="E785" s="133" t="s">
        <v>131</v>
      </c>
      <c r="F785" s="133"/>
      <c r="G785" s="133"/>
      <c r="H785" s="137" t="s">
        <v>11</v>
      </c>
      <c r="I785" s="133">
        <v>285</v>
      </c>
      <c r="J785" s="9">
        <v>0</v>
      </c>
      <c r="K785" s="9">
        <v>5</v>
      </c>
      <c r="L785" s="9">
        <v>1</v>
      </c>
      <c r="M785" s="9">
        <v>0</v>
      </c>
      <c r="N785" s="68">
        <v>1</v>
      </c>
      <c r="O785" s="9" t="str">
        <f>Cal_110119!$P$3</f>
        <v>Cal_110119</v>
      </c>
      <c r="P785" s="17">
        <f>Cal_110119!$Q$3</f>
        <v>1.8682000000000001</v>
      </c>
      <c r="Q785" s="17">
        <f>Cal_110119!$R$3</f>
        <v>0.51219999999999999</v>
      </c>
      <c r="R785" s="15">
        <v>207.4</v>
      </c>
      <c r="S785" s="15">
        <v>131</v>
      </c>
      <c r="T785" s="35">
        <v>0.67420000000000002</v>
      </c>
      <c r="U785" s="78">
        <f t="shared" si="106"/>
        <v>206.72579999999999</v>
      </c>
      <c r="V785" s="78">
        <f t="shared" si="107"/>
        <v>130.32579999999999</v>
      </c>
      <c r="W785" s="438">
        <f t="shared" si="108"/>
        <v>1.4772760714040341</v>
      </c>
      <c r="X785" s="438">
        <f t="shared" si="109"/>
        <v>0.71057867643161476</v>
      </c>
      <c r="Y785" s="9">
        <f>Cal_110119!$O$3</f>
        <v>20181101</v>
      </c>
      <c r="Z785" s="25" t="s">
        <v>279</v>
      </c>
      <c r="AA785" s="25"/>
      <c r="AB785" s="36" t="s">
        <v>127</v>
      </c>
      <c r="AC785" s="12"/>
      <c r="AD785" s="660"/>
      <c r="AE785" s="689" t="s">
        <v>1250</v>
      </c>
      <c r="AF785" s="671">
        <v>1</v>
      </c>
      <c r="AG785" s="764" t="s">
        <v>1634</v>
      </c>
      <c r="AH785" s="395"/>
      <c r="AI785" s="395"/>
    </row>
    <row r="786" spans="1:35" s="82" customFormat="1" x14ac:dyDescent="0.2">
      <c r="A786" s="161" t="s">
        <v>141</v>
      </c>
      <c r="B786" s="161">
        <v>20180702</v>
      </c>
      <c r="C786" s="162" t="s">
        <v>68</v>
      </c>
      <c r="D786" s="162">
        <v>13</v>
      </c>
      <c r="E786" s="162" t="s">
        <v>145</v>
      </c>
      <c r="F786" s="162"/>
      <c r="G786" s="162"/>
      <c r="H786" s="192" t="s">
        <v>10</v>
      </c>
      <c r="I786" s="162">
        <v>200</v>
      </c>
      <c r="J786" s="33">
        <v>5</v>
      </c>
      <c r="K786" s="33">
        <v>5</v>
      </c>
      <c r="L786" s="33">
        <v>1</v>
      </c>
      <c r="M786" s="33">
        <v>0</v>
      </c>
      <c r="N786" s="179">
        <v>1</v>
      </c>
      <c r="O786" s="9" t="str">
        <f>Cal_110119!$P$3</f>
        <v>Cal_110119</v>
      </c>
      <c r="P786" s="17">
        <f>Cal_110119!$Q$3</f>
        <v>1.8682000000000001</v>
      </c>
      <c r="Q786" s="17">
        <f>Cal_110119!$R$3</f>
        <v>0.51219999999999999</v>
      </c>
      <c r="R786" s="163">
        <v>19.27</v>
      </c>
      <c r="S786" s="163">
        <v>12.27</v>
      </c>
      <c r="T786" s="160">
        <f>AVERAGE(0.435, 0.57,0.696, 0.406, 0.29, 0.806)</f>
        <v>0.53383333333333327</v>
      </c>
      <c r="U786" s="164">
        <f t="shared" si="106"/>
        <v>18.736166666666666</v>
      </c>
      <c r="V786" s="164">
        <f t="shared" si="107"/>
        <v>11.736166666666666</v>
      </c>
      <c r="W786" s="438">
        <f t="shared" si="108"/>
        <v>0.19287734047454499</v>
      </c>
      <c r="X786" s="438">
        <f t="shared" si="109"/>
        <v>8.7878771111621623E-2</v>
      </c>
      <c r="Y786" s="9">
        <f>Cal_110119!$O$3</f>
        <v>20181101</v>
      </c>
      <c r="Z786" s="165" t="s">
        <v>287</v>
      </c>
      <c r="AA786" s="165"/>
      <c r="AB786" s="166" t="s">
        <v>127</v>
      </c>
      <c r="AC786" s="160"/>
      <c r="AD786" s="664"/>
      <c r="AE786" s="689" t="s">
        <v>1250</v>
      </c>
      <c r="AF786" s="672">
        <v>1</v>
      </c>
      <c r="AG786" s="764" t="s">
        <v>1634</v>
      </c>
      <c r="AH786" s="397" t="s">
        <v>227</v>
      </c>
      <c r="AI786" s="401" t="s">
        <v>1127</v>
      </c>
    </row>
    <row r="787" spans="1:35" s="82" customFormat="1" ht="12" customHeight="1" x14ac:dyDescent="0.2">
      <c r="A787" s="161" t="s">
        <v>141</v>
      </c>
      <c r="B787" s="161">
        <v>20180702</v>
      </c>
      <c r="C787" s="162" t="s">
        <v>68</v>
      </c>
      <c r="D787" s="162">
        <v>13</v>
      </c>
      <c r="E787" s="162" t="s">
        <v>145</v>
      </c>
      <c r="F787" s="162"/>
      <c r="G787" s="162"/>
      <c r="H787" s="192" t="s">
        <v>11</v>
      </c>
      <c r="I787" s="162">
        <v>200</v>
      </c>
      <c r="J787" s="33">
        <v>5</v>
      </c>
      <c r="K787" s="33">
        <v>5</v>
      </c>
      <c r="L787" s="33">
        <v>1</v>
      </c>
      <c r="M787" s="33">
        <v>0</v>
      </c>
      <c r="N787" s="179">
        <v>1</v>
      </c>
      <c r="O787" s="9" t="str">
        <f>Cal_110119!$P$3</f>
        <v>Cal_110119</v>
      </c>
      <c r="P787" s="17">
        <f>Cal_110119!$Q$3</f>
        <v>1.8682000000000001</v>
      </c>
      <c r="Q787" s="17">
        <f>Cal_110119!$R$3</f>
        <v>0.51219999999999999</v>
      </c>
      <c r="R787" s="163">
        <v>16.46</v>
      </c>
      <c r="S787" s="163">
        <v>10.84</v>
      </c>
      <c r="T787" s="160">
        <f>AVERAGE(0.435, 0.57,0.696, 0.406, 0.29, 0.806)</f>
        <v>0.53383333333333327</v>
      </c>
      <c r="U787" s="164">
        <f t="shared" si="106"/>
        <v>15.926166666666667</v>
      </c>
      <c r="V787" s="164">
        <f t="shared" si="107"/>
        <v>10.306166666666666</v>
      </c>
      <c r="W787" s="438">
        <f t="shared" si="108"/>
        <v>0.15485295049527759</v>
      </c>
      <c r="X787" s="438">
        <f t="shared" si="109"/>
        <v>9.1694270660889032E-2</v>
      </c>
      <c r="Y787" s="9">
        <f>Cal_110119!$O$3</f>
        <v>20181101</v>
      </c>
      <c r="Z787" s="165" t="s">
        <v>287</v>
      </c>
      <c r="AA787" s="165"/>
      <c r="AB787" s="166" t="s">
        <v>127</v>
      </c>
      <c r="AC787" s="160"/>
      <c r="AD787" s="664"/>
      <c r="AE787" s="689" t="s">
        <v>1250</v>
      </c>
      <c r="AF787" s="672">
        <v>1</v>
      </c>
      <c r="AG787" s="764" t="s">
        <v>1634</v>
      </c>
      <c r="AH787" s="397" t="s">
        <v>228</v>
      </c>
      <c r="AI787" s="397" t="s">
        <v>1127</v>
      </c>
    </row>
    <row r="788" spans="1:35" s="372" customFormat="1" x14ac:dyDescent="0.2">
      <c r="A788" s="770" t="s">
        <v>141</v>
      </c>
      <c r="B788" s="770">
        <v>20180702</v>
      </c>
      <c r="C788" s="771" t="s">
        <v>68</v>
      </c>
      <c r="D788" s="771">
        <v>13</v>
      </c>
      <c r="E788" s="771" t="s">
        <v>145</v>
      </c>
      <c r="F788" s="162"/>
      <c r="G788" s="162"/>
      <c r="H788" s="785" t="s">
        <v>10</v>
      </c>
      <c r="I788" s="771">
        <v>200</v>
      </c>
      <c r="J788" s="773">
        <v>20</v>
      </c>
      <c r="K788" s="773">
        <v>5</v>
      </c>
      <c r="L788" s="773">
        <v>1</v>
      </c>
      <c r="M788" s="773">
        <v>0</v>
      </c>
      <c r="N788" s="774">
        <v>1</v>
      </c>
      <c r="O788" s="773" t="str">
        <f>Cal_110119!$P$3</f>
        <v>Cal_110119</v>
      </c>
      <c r="P788" s="775">
        <f>Cal_110119!$Q$3</f>
        <v>1.8682000000000001</v>
      </c>
      <c r="Q788" s="775">
        <f>Cal_110119!$R$3</f>
        <v>0.51219999999999999</v>
      </c>
      <c r="R788" s="776">
        <v>7.3280000000000003</v>
      </c>
      <c r="S788" s="776">
        <v>4.8789999999999996</v>
      </c>
      <c r="T788" s="781">
        <f>AVERAGE(0.435, 0.57,0.696, 0.406, 0.29, 0.806)</f>
        <v>0.53383333333333327</v>
      </c>
      <c r="U788" s="778">
        <f t="shared" si="106"/>
        <v>6.7941666666666674</v>
      </c>
      <c r="V788" s="778">
        <f t="shared" si="107"/>
        <v>4.3451666666666666</v>
      </c>
      <c r="W788" s="779">
        <f t="shared" si="108"/>
        <v>6.7479515260308695E-2</v>
      </c>
      <c r="X788" s="779">
        <f t="shared" si="109"/>
        <v>3.6466869634857957E-2</v>
      </c>
      <c r="Y788" s="773">
        <f>Cal_110119!$O$3</f>
        <v>20181101</v>
      </c>
      <c r="Z788" s="780" t="s">
        <v>288</v>
      </c>
      <c r="AA788" s="780"/>
      <c r="AB788" s="166" t="s">
        <v>127</v>
      </c>
      <c r="AC788" s="160"/>
      <c r="AD788" s="664"/>
      <c r="AE788" s="692" t="s">
        <v>1250</v>
      </c>
      <c r="AF788" s="682">
        <v>1</v>
      </c>
      <c r="AG788" s="786" t="s">
        <v>1634</v>
      </c>
      <c r="AH788" s="783" t="s">
        <v>232</v>
      </c>
      <c r="AI788" s="784" t="s">
        <v>1182</v>
      </c>
    </row>
    <row r="789" spans="1:35" s="372" customFormat="1" ht="12" customHeight="1" x14ac:dyDescent="0.2">
      <c r="A789" s="770" t="s">
        <v>141</v>
      </c>
      <c r="B789" s="770">
        <v>20180702</v>
      </c>
      <c r="C789" s="771" t="s">
        <v>68</v>
      </c>
      <c r="D789" s="771">
        <v>13</v>
      </c>
      <c r="E789" s="771" t="s">
        <v>145</v>
      </c>
      <c r="F789" s="162"/>
      <c r="G789" s="162"/>
      <c r="H789" s="785" t="s">
        <v>11</v>
      </c>
      <c r="I789" s="771">
        <v>200</v>
      </c>
      <c r="J789" s="773">
        <v>20</v>
      </c>
      <c r="K789" s="773">
        <v>5</v>
      </c>
      <c r="L789" s="773">
        <v>1</v>
      </c>
      <c r="M789" s="773">
        <v>0</v>
      </c>
      <c r="N789" s="774">
        <v>1</v>
      </c>
      <c r="O789" s="773" t="str">
        <f>Cal_110119!$P$3</f>
        <v>Cal_110119</v>
      </c>
      <c r="P789" s="775">
        <f>Cal_110119!$Q$3</f>
        <v>1.8682000000000001</v>
      </c>
      <c r="Q789" s="775">
        <f>Cal_110119!$R$3</f>
        <v>0.51219999999999999</v>
      </c>
      <c r="R789" s="776">
        <v>6.4889999999999999</v>
      </c>
      <c r="S789" s="776">
        <v>4.1379999999999999</v>
      </c>
      <c r="T789" s="781">
        <f>AVERAGE(0.435, 0.57,0.696, 0.406, 0.29, 0.806)</f>
        <v>0.53383333333333327</v>
      </c>
      <c r="U789" s="778">
        <f t="shared" si="106"/>
        <v>5.9551666666666669</v>
      </c>
      <c r="V789" s="778">
        <f t="shared" si="107"/>
        <v>3.6041666666666665</v>
      </c>
      <c r="W789" s="779">
        <f t="shared" si="108"/>
        <v>6.4779232493665073E-2</v>
      </c>
      <c r="X789" s="779">
        <f t="shared" si="109"/>
        <v>2.1440727360501604E-2</v>
      </c>
      <c r="Y789" s="773">
        <f>Cal_110119!$O$3</f>
        <v>20181101</v>
      </c>
      <c r="Z789" s="780" t="s">
        <v>288</v>
      </c>
      <c r="AA789" s="780"/>
      <c r="AB789" s="166" t="s">
        <v>127</v>
      </c>
      <c r="AC789" s="160"/>
      <c r="AD789" s="664"/>
      <c r="AE789" s="692" t="s">
        <v>1250</v>
      </c>
      <c r="AF789" s="682">
        <v>1</v>
      </c>
      <c r="AG789" s="786" t="s">
        <v>1634</v>
      </c>
      <c r="AH789" s="783" t="s">
        <v>233</v>
      </c>
      <c r="AI789" s="784" t="s">
        <v>1182</v>
      </c>
    </row>
    <row r="790" spans="1:35" x14ac:dyDescent="0.2">
      <c r="A790" s="14" t="s">
        <v>141</v>
      </c>
      <c r="B790" s="14">
        <v>20180702</v>
      </c>
      <c r="C790" s="133" t="s">
        <v>68</v>
      </c>
      <c r="D790" s="133">
        <v>13</v>
      </c>
      <c r="E790" s="133" t="s">
        <v>145</v>
      </c>
      <c r="F790" s="133"/>
      <c r="G790" s="133"/>
      <c r="H790" s="137" t="s">
        <v>10</v>
      </c>
      <c r="I790" s="133">
        <v>290</v>
      </c>
      <c r="J790" s="9">
        <v>0</v>
      </c>
      <c r="K790" s="9">
        <v>5</v>
      </c>
      <c r="L790" s="9">
        <v>1</v>
      </c>
      <c r="M790" s="9">
        <v>0</v>
      </c>
      <c r="N790" s="68">
        <v>1</v>
      </c>
      <c r="O790" s="9" t="str">
        <f>Cal_110119!$P$3</f>
        <v>Cal_110119</v>
      </c>
      <c r="P790" s="17">
        <f>Cal_110119!$Q$3</f>
        <v>1.8682000000000001</v>
      </c>
      <c r="Q790" s="17">
        <f>Cal_110119!$R$3</f>
        <v>0.51219999999999999</v>
      </c>
      <c r="R790" s="15">
        <v>82.1</v>
      </c>
      <c r="S790" s="15">
        <v>53.75</v>
      </c>
      <c r="T790" s="35">
        <v>0.67420000000000002</v>
      </c>
      <c r="U790" s="78">
        <f t="shared" si="106"/>
        <v>81.425799999999995</v>
      </c>
      <c r="V790" s="78">
        <f t="shared" si="107"/>
        <v>53.075800000000001</v>
      </c>
      <c r="W790" s="438">
        <f t="shared" si="108"/>
        <v>0.53872636477372904</v>
      </c>
      <c r="X790" s="438">
        <f t="shared" si="109"/>
        <v>0.33692554103027095</v>
      </c>
      <c r="Y790" s="9">
        <f>Cal_110119!$O$3</f>
        <v>20181101</v>
      </c>
      <c r="Z790" s="25" t="s">
        <v>279</v>
      </c>
      <c r="AA790" s="25"/>
      <c r="AB790" s="36" t="s">
        <v>127</v>
      </c>
      <c r="AC790" s="12"/>
      <c r="AD790" s="660"/>
      <c r="AE790" s="689" t="s">
        <v>1250</v>
      </c>
      <c r="AF790" s="671">
        <v>1</v>
      </c>
      <c r="AG790" s="764" t="s">
        <v>1634</v>
      </c>
      <c r="AH790" s="395"/>
      <c r="AI790" s="395"/>
    </row>
    <row r="791" spans="1:35" ht="12" customHeight="1" x14ac:dyDescent="0.2">
      <c r="A791" s="14" t="s">
        <v>141</v>
      </c>
      <c r="B791" s="14">
        <v>20180702</v>
      </c>
      <c r="C791" s="133" t="s">
        <v>68</v>
      </c>
      <c r="D791" s="133">
        <v>13</v>
      </c>
      <c r="E791" s="133" t="s">
        <v>145</v>
      </c>
      <c r="F791" s="133"/>
      <c r="G791" s="133"/>
      <c r="H791" s="137" t="s">
        <v>11</v>
      </c>
      <c r="I791" s="133">
        <v>290</v>
      </c>
      <c r="J791" s="9">
        <v>0</v>
      </c>
      <c r="K791" s="9">
        <v>5</v>
      </c>
      <c r="L791" s="9">
        <v>1</v>
      </c>
      <c r="M791" s="9">
        <v>0</v>
      </c>
      <c r="N791" s="68">
        <v>1</v>
      </c>
      <c r="O791" s="9" t="str">
        <f>Cal_110119!$P$3</f>
        <v>Cal_110119</v>
      </c>
      <c r="P791" s="17">
        <f>Cal_110119!$Q$3</f>
        <v>1.8682000000000001</v>
      </c>
      <c r="Q791" s="17">
        <f>Cal_110119!$R$3</f>
        <v>0.51219999999999999</v>
      </c>
      <c r="R791" s="15">
        <v>81.31</v>
      </c>
      <c r="S791" s="15">
        <v>52.42</v>
      </c>
      <c r="T791" s="35">
        <v>0.67420000000000002</v>
      </c>
      <c r="U791" s="78">
        <f t="shared" si="106"/>
        <v>80.635800000000003</v>
      </c>
      <c r="V791" s="78">
        <f t="shared" si="107"/>
        <v>51.745800000000003</v>
      </c>
      <c r="W791" s="438">
        <f t="shared" si="108"/>
        <v>0.54898781934084773</v>
      </c>
      <c r="X791" s="438">
        <f t="shared" si="109"/>
        <v>0.30472156209763485</v>
      </c>
      <c r="Y791" s="9">
        <f>Cal_110119!$O$3</f>
        <v>20181101</v>
      </c>
      <c r="Z791" s="36" t="s">
        <v>290</v>
      </c>
      <c r="AA791" s="36"/>
      <c r="AB791" s="36" t="s">
        <v>127</v>
      </c>
      <c r="AC791" s="12"/>
      <c r="AD791" s="660"/>
      <c r="AE791" s="689" t="s">
        <v>1250</v>
      </c>
      <c r="AF791" s="671">
        <v>1</v>
      </c>
      <c r="AG791" s="764" t="s">
        <v>1634</v>
      </c>
      <c r="AH791" s="395"/>
      <c r="AI791" s="395"/>
    </row>
    <row r="792" spans="1:35" s="82" customFormat="1" ht="12" customHeight="1" x14ac:dyDescent="0.2">
      <c r="A792" s="161" t="s">
        <v>141</v>
      </c>
      <c r="B792" s="161">
        <v>20180702</v>
      </c>
      <c r="C792" s="162" t="s">
        <v>68</v>
      </c>
      <c r="D792" s="162">
        <v>13</v>
      </c>
      <c r="E792" s="162" t="s">
        <v>148</v>
      </c>
      <c r="F792" s="162"/>
      <c r="G792" s="162"/>
      <c r="H792" s="56" t="s">
        <v>10</v>
      </c>
      <c r="I792" s="162">
        <v>200</v>
      </c>
      <c r="J792" s="33">
        <v>5</v>
      </c>
      <c r="K792" s="33">
        <v>5</v>
      </c>
      <c r="L792" s="33">
        <v>1</v>
      </c>
      <c r="M792" s="33">
        <v>0</v>
      </c>
      <c r="N792" s="179">
        <v>1</v>
      </c>
      <c r="O792" s="9" t="str">
        <f>Cal_110119!$P$3</f>
        <v>Cal_110119</v>
      </c>
      <c r="P792" s="17">
        <f>Cal_110119!$Q$3</f>
        <v>1.8682000000000001</v>
      </c>
      <c r="Q792" s="17">
        <f>Cal_110119!$R$3</f>
        <v>0.51219999999999999</v>
      </c>
      <c r="R792" s="163">
        <v>10.58</v>
      </c>
      <c r="S792" s="163">
        <v>6.4450000000000003</v>
      </c>
      <c r="T792" s="160">
        <f>AVERAGE(0.435, 0.57,0.696, 0.406, 0.29, 0.806)</f>
        <v>0.53383333333333327</v>
      </c>
      <c r="U792" s="164">
        <f t="shared" si="106"/>
        <v>10.046166666666666</v>
      </c>
      <c r="V792" s="164">
        <f t="shared" si="107"/>
        <v>5.9111666666666673</v>
      </c>
      <c r="W792" s="438">
        <f t="shared" si="108"/>
        <v>0.11393540040889193</v>
      </c>
      <c r="X792" s="438">
        <f t="shared" si="109"/>
        <v>2.7473307852274784E-2</v>
      </c>
      <c r="Y792" s="9">
        <f>Cal_110119!$O$3</f>
        <v>20181101</v>
      </c>
      <c r="Z792" s="165" t="s">
        <v>287</v>
      </c>
      <c r="AA792" s="165"/>
      <c r="AB792" s="166" t="s">
        <v>127</v>
      </c>
      <c r="AC792" s="160"/>
      <c r="AD792" s="664"/>
      <c r="AE792" s="689" t="s">
        <v>1250</v>
      </c>
      <c r="AF792" s="672">
        <v>1</v>
      </c>
      <c r="AG792" s="764" t="s">
        <v>1634</v>
      </c>
      <c r="AH792" s="397" t="s">
        <v>193</v>
      </c>
      <c r="AI792" s="397" t="s">
        <v>1127</v>
      </c>
    </row>
    <row r="793" spans="1:35" s="82" customFormat="1" ht="12" customHeight="1" x14ac:dyDescent="0.2">
      <c r="A793" s="161" t="s">
        <v>141</v>
      </c>
      <c r="B793" s="161">
        <v>20180702</v>
      </c>
      <c r="C793" s="162" t="s">
        <v>68</v>
      </c>
      <c r="D793" s="162">
        <v>13</v>
      </c>
      <c r="E793" s="162" t="s">
        <v>148</v>
      </c>
      <c r="F793" s="162"/>
      <c r="G793" s="162"/>
      <c r="H793" s="56" t="s">
        <v>11</v>
      </c>
      <c r="I793" s="162">
        <v>200</v>
      </c>
      <c r="J793" s="33">
        <v>5</v>
      </c>
      <c r="K793" s="33">
        <v>5</v>
      </c>
      <c r="L793" s="33">
        <v>1</v>
      </c>
      <c r="M793" s="33">
        <v>0</v>
      </c>
      <c r="N793" s="179">
        <v>1</v>
      </c>
      <c r="O793" s="9" t="str">
        <f>Cal_110119!$P$3</f>
        <v>Cal_110119</v>
      </c>
      <c r="P793" s="17">
        <f>Cal_110119!$Q$3</f>
        <v>1.8682000000000001</v>
      </c>
      <c r="Q793" s="17">
        <f>Cal_110119!$R$3</f>
        <v>0.51219999999999999</v>
      </c>
      <c r="R793" s="163">
        <v>9.1470000000000002</v>
      </c>
      <c r="S793" s="163">
        <v>5.8</v>
      </c>
      <c r="T793" s="160">
        <f>AVERAGE(0.435, 0.57,0.696, 0.406, 0.29, 0.806)</f>
        <v>0.53383333333333327</v>
      </c>
      <c r="U793" s="164">
        <f t="shared" si="106"/>
        <v>8.6131666666666664</v>
      </c>
      <c r="V793" s="164">
        <f t="shared" si="107"/>
        <v>5.2661666666666669</v>
      </c>
      <c r="W793" s="438">
        <f t="shared" si="108"/>
        <v>9.2222922652614586E-2</v>
      </c>
      <c r="X793" s="438">
        <f t="shared" si="109"/>
        <v>3.3755901463552097E-2</v>
      </c>
      <c r="Y793" s="9">
        <f>Cal_110119!$O$3</f>
        <v>20181101</v>
      </c>
      <c r="Z793" s="165" t="s">
        <v>287</v>
      </c>
      <c r="AA793" s="165"/>
      <c r="AB793" s="166" t="s">
        <v>127</v>
      </c>
      <c r="AC793" s="160"/>
      <c r="AD793" s="664"/>
      <c r="AE793" s="689" t="s">
        <v>1250</v>
      </c>
      <c r="AF793" s="672">
        <v>1</v>
      </c>
      <c r="AG793" s="764" t="s">
        <v>1634</v>
      </c>
      <c r="AH793" s="397" t="s">
        <v>226</v>
      </c>
      <c r="AI793" s="397" t="s">
        <v>1127</v>
      </c>
    </row>
    <row r="794" spans="1:35" s="372" customFormat="1" ht="12" customHeight="1" x14ac:dyDescent="0.2">
      <c r="A794" s="770" t="s">
        <v>141</v>
      </c>
      <c r="B794" s="770">
        <v>20180702</v>
      </c>
      <c r="C794" s="771" t="s">
        <v>68</v>
      </c>
      <c r="D794" s="771">
        <v>13</v>
      </c>
      <c r="E794" s="771" t="s">
        <v>148</v>
      </c>
      <c r="F794" s="186"/>
      <c r="G794" s="186"/>
      <c r="H794" s="785" t="s">
        <v>10</v>
      </c>
      <c r="I794" s="771">
        <v>200</v>
      </c>
      <c r="J794" s="773">
        <v>20</v>
      </c>
      <c r="K794" s="773">
        <v>5</v>
      </c>
      <c r="L794" s="773">
        <v>1</v>
      </c>
      <c r="M794" s="773">
        <v>0</v>
      </c>
      <c r="N794" s="774">
        <v>1</v>
      </c>
      <c r="O794" s="773" t="str">
        <f>Cal_110119!$P$3</f>
        <v>Cal_110119</v>
      </c>
      <c r="P794" s="775">
        <f>Cal_110119!$Q$3</f>
        <v>1.8682000000000001</v>
      </c>
      <c r="Q794" s="775">
        <f>Cal_110119!$R$3</f>
        <v>0.51219999999999999</v>
      </c>
      <c r="R794" s="776">
        <v>2.0470000000000002</v>
      </c>
      <c r="S794" s="776">
        <v>1.552</v>
      </c>
      <c r="T794" s="781">
        <f>AVERAGE(0.435, 0.57,0.696, 0.406, 0.29, 0.806)</f>
        <v>0.53383333333333327</v>
      </c>
      <c r="U794" s="778">
        <f t="shared" si="106"/>
        <v>1.5131666666666668</v>
      </c>
      <c r="V794" s="778">
        <f t="shared" si="107"/>
        <v>1.0181666666666667</v>
      </c>
      <c r="W794" s="779">
        <f t="shared" si="108"/>
        <v>1.3639183362128543E-2</v>
      </c>
      <c r="X794" s="779">
        <f t="shared" si="109"/>
        <v>1.0717706106038125E-2</v>
      </c>
      <c r="Y794" s="773">
        <f>Cal_110119!$O$3</f>
        <v>20181101</v>
      </c>
      <c r="Z794" s="780" t="s">
        <v>287</v>
      </c>
      <c r="AA794" s="780"/>
      <c r="AB794" s="227" t="s">
        <v>127</v>
      </c>
      <c r="AC794" s="226"/>
      <c r="AD794" s="665"/>
      <c r="AE794" s="692" t="s">
        <v>1250</v>
      </c>
      <c r="AF794" s="682">
        <v>1</v>
      </c>
      <c r="AG794" s="786" t="s">
        <v>1634</v>
      </c>
      <c r="AH794" s="783" t="s">
        <v>230</v>
      </c>
      <c r="AI794" s="784" t="s">
        <v>1183</v>
      </c>
    </row>
    <row r="795" spans="1:35" s="372" customFormat="1" ht="12" customHeight="1" x14ac:dyDescent="0.2">
      <c r="A795" s="770" t="s">
        <v>141</v>
      </c>
      <c r="B795" s="770">
        <v>20180702</v>
      </c>
      <c r="C795" s="771" t="s">
        <v>68</v>
      </c>
      <c r="D795" s="771">
        <v>13</v>
      </c>
      <c r="E795" s="771" t="s">
        <v>148</v>
      </c>
      <c r="F795" s="186"/>
      <c r="G795" s="186"/>
      <c r="H795" s="785" t="s">
        <v>11</v>
      </c>
      <c r="I795" s="771">
        <v>200</v>
      </c>
      <c r="J795" s="773">
        <v>20</v>
      </c>
      <c r="K795" s="773">
        <v>5</v>
      </c>
      <c r="L795" s="773">
        <v>1</v>
      </c>
      <c r="M795" s="773">
        <v>0</v>
      </c>
      <c r="N795" s="774">
        <v>1</v>
      </c>
      <c r="O795" s="773" t="str">
        <f>Cal_110119!$P$3</f>
        <v>Cal_110119</v>
      </c>
      <c r="P795" s="775">
        <f>Cal_110119!$Q$3</f>
        <v>1.8682000000000001</v>
      </c>
      <c r="Q795" s="775">
        <f>Cal_110119!$R$3</f>
        <v>0.51219999999999999</v>
      </c>
      <c r="R795" s="776">
        <v>1.784</v>
      </c>
      <c r="S795" s="776">
        <v>1.1970000000000001</v>
      </c>
      <c r="T795" s="781">
        <f>AVERAGE(0.435, 0.57,0.696, 0.406, 0.29, 0.806)</f>
        <v>0.53383333333333327</v>
      </c>
      <c r="U795" s="778">
        <f t="shared" si="106"/>
        <v>1.2501666666666669</v>
      </c>
      <c r="V795" s="778">
        <f t="shared" si="107"/>
        <v>0.66316666666666679</v>
      </c>
      <c r="W795" s="779">
        <f t="shared" si="108"/>
        <v>1.6174142694079706E-2</v>
      </c>
      <c r="X795" s="779">
        <f t="shared" si="109"/>
        <v>-3.0967008091303361E-4</v>
      </c>
      <c r="Y795" s="773">
        <f>Cal_110119!$O$3</f>
        <v>20181101</v>
      </c>
      <c r="Z795" s="780" t="s">
        <v>287</v>
      </c>
      <c r="AA795" s="780"/>
      <c r="AB795" s="227" t="s">
        <v>127</v>
      </c>
      <c r="AC795" s="226"/>
      <c r="AD795" s="665"/>
      <c r="AE795" s="692" t="s">
        <v>1250</v>
      </c>
      <c r="AF795" s="682">
        <v>3</v>
      </c>
      <c r="AG795" s="786" t="s">
        <v>1634</v>
      </c>
      <c r="AH795" s="783" t="s">
        <v>231</v>
      </c>
      <c r="AI795" s="784" t="s">
        <v>1184</v>
      </c>
    </row>
    <row r="796" spans="1:35" ht="12" customHeight="1" x14ac:dyDescent="0.2">
      <c r="A796" s="14" t="s">
        <v>141</v>
      </c>
      <c r="B796" s="14">
        <v>20180702</v>
      </c>
      <c r="C796" s="133" t="s">
        <v>68</v>
      </c>
      <c r="D796" s="133">
        <v>13</v>
      </c>
      <c r="E796" s="133" t="s">
        <v>148</v>
      </c>
      <c r="F796" s="133"/>
      <c r="G796" s="133"/>
      <c r="H796" s="30" t="s">
        <v>10</v>
      </c>
      <c r="I796" s="133">
        <v>290</v>
      </c>
      <c r="J796" s="9">
        <v>0</v>
      </c>
      <c r="K796" s="9">
        <v>5</v>
      </c>
      <c r="L796" s="9">
        <v>1</v>
      </c>
      <c r="M796" s="9">
        <v>0</v>
      </c>
      <c r="N796" s="68">
        <v>1</v>
      </c>
      <c r="O796" s="9" t="str">
        <f>Cal_110119!$P$3</f>
        <v>Cal_110119</v>
      </c>
      <c r="P796" s="17">
        <f>Cal_110119!$Q$3</f>
        <v>1.8682000000000001</v>
      </c>
      <c r="Q796" s="17">
        <f>Cal_110119!$R$3</f>
        <v>0.51219999999999999</v>
      </c>
      <c r="R796" s="15">
        <v>44</v>
      </c>
      <c r="S796" s="15">
        <v>26.74</v>
      </c>
      <c r="T796" s="35">
        <v>0.67420000000000002</v>
      </c>
      <c r="U796" s="78">
        <f t="shared" si="106"/>
        <v>43.325800000000001</v>
      </c>
      <c r="V796" s="78">
        <f t="shared" si="107"/>
        <v>26.065799999999999</v>
      </c>
      <c r="W796" s="438">
        <f t="shared" si="108"/>
        <v>0.32798649227494053</v>
      </c>
      <c r="X796" s="438">
        <f t="shared" si="109"/>
        <v>0.10205068938423179</v>
      </c>
      <c r="Y796" s="9">
        <f>Cal_110119!$O$3</f>
        <v>20181101</v>
      </c>
      <c r="Z796" s="36" t="s">
        <v>290</v>
      </c>
      <c r="AA796" s="36"/>
      <c r="AB796" s="36" t="s">
        <v>127</v>
      </c>
      <c r="AC796" s="12"/>
      <c r="AD796" s="660"/>
      <c r="AE796" s="689" t="s">
        <v>1250</v>
      </c>
      <c r="AF796" s="671">
        <v>1</v>
      </c>
      <c r="AG796" s="764" t="s">
        <v>1634</v>
      </c>
      <c r="AH796" s="395"/>
      <c r="AI796" s="395"/>
    </row>
    <row r="797" spans="1:35" ht="12" customHeight="1" x14ac:dyDescent="0.2">
      <c r="A797" s="14" t="s">
        <v>141</v>
      </c>
      <c r="B797" s="14">
        <v>20180702</v>
      </c>
      <c r="C797" s="133" t="s">
        <v>68</v>
      </c>
      <c r="D797" s="133">
        <v>13</v>
      </c>
      <c r="E797" s="133" t="s">
        <v>148</v>
      </c>
      <c r="F797" s="133"/>
      <c r="G797" s="133"/>
      <c r="H797" s="30" t="s">
        <v>11</v>
      </c>
      <c r="I797" s="133">
        <v>290</v>
      </c>
      <c r="J797" s="9">
        <v>0</v>
      </c>
      <c r="K797" s="9">
        <v>5</v>
      </c>
      <c r="L797" s="9">
        <v>1</v>
      </c>
      <c r="M797" s="9">
        <v>0</v>
      </c>
      <c r="N797" s="68">
        <v>1</v>
      </c>
      <c r="O797" s="9" t="str">
        <f>Cal_110119!$P$3</f>
        <v>Cal_110119</v>
      </c>
      <c r="P797" s="17">
        <f>Cal_110119!$Q$3</f>
        <v>1.8682000000000001</v>
      </c>
      <c r="Q797" s="17">
        <f>Cal_110119!$R$3</f>
        <v>0.51219999999999999</v>
      </c>
      <c r="R797" s="15">
        <v>42.11</v>
      </c>
      <c r="S797" s="15">
        <v>25.53</v>
      </c>
      <c r="T797" s="35">
        <v>0.67420000000000002</v>
      </c>
      <c r="U797" s="78">
        <f t="shared" si="106"/>
        <v>41.4358</v>
      </c>
      <c r="V797" s="78">
        <f t="shared" si="107"/>
        <v>24.855800000000002</v>
      </c>
      <c r="W797" s="438">
        <f t="shared" si="108"/>
        <v>0.31506466059782812</v>
      </c>
      <c r="X797" s="438">
        <f t="shared" si="109"/>
        <v>9.5009773330309785E-2</v>
      </c>
      <c r="Y797" s="9">
        <f>Cal_110119!$O$3</f>
        <v>20181101</v>
      </c>
      <c r="Z797" s="25" t="s">
        <v>279</v>
      </c>
      <c r="AA797" s="25"/>
      <c r="AB797" s="36" t="s">
        <v>127</v>
      </c>
      <c r="AC797" s="12"/>
      <c r="AD797" s="660"/>
      <c r="AE797" s="689" t="s">
        <v>1250</v>
      </c>
      <c r="AF797" s="671">
        <v>1</v>
      </c>
      <c r="AG797" s="764" t="s">
        <v>1634</v>
      </c>
      <c r="AH797" s="395"/>
      <c r="AI797" s="395"/>
    </row>
    <row r="798" spans="1:35" ht="12" customHeight="1" x14ac:dyDescent="0.2">
      <c r="A798" s="14" t="s">
        <v>141</v>
      </c>
      <c r="B798" s="14">
        <v>20180702</v>
      </c>
      <c r="C798" s="133" t="s">
        <v>68</v>
      </c>
      <c r="D798" s="133">
        <v>13</v>
      </c>
      <c r="E798" s="133" t="s">
        <v>148</v>
      </c>
      <c r="F798" s="133"/>
      <c r="G798" s="133"/>
      <c r="H798" s="137" t="s">
        <v>10</v>
      </c>
      <c r="I798" s="133">
        <v>290</v>
      </c>
      <c r="J798" s="9">
        <v>10</v>
      </c>
      <c r="K798" s="9">
        <v>5</v>
      </c>
      <c r="L798" s="9">
        <v>1</v>
      </c>
      <c r="M798" s="9">
        <v>0</v>
      </c>
      <c r="N798" s="68">
        <v>1</v>
      </c>
      <c r="O798" s="9" t="str">
        <f>Cal_110119!$P$3</f>
        <v>Cal_110119</v>
      </c>
      <c r="P798" s="17">
        <f>Cal_110119!$Q$3</f>
        <v>1.8682000000000001</v>
      </c>
      <c r="Q798" s="17">
        <f>Cal_110119!$R$3</f>
        <v>0.51219999999999999</v>
      </c>
      <c r="R798" s="15">
        <v>39.93</v>
      </c>
      <c r="S798" s="15">
        <v>24.79</v>
      </c>
      <c r="T798" s="35">
        <v>0.67420000000000002</v>
      </c>
      <c r="U798" s="78">
        <f t="shared" si="106"/>
        <v>39.255800000000001</v>
      </c>
      <c r="V798" s="78">
        <f t="shared" si="107"/>
        <v>24.1158</v>
      </c>
      <c r="W798" s="438">
        <f t="shared" si="108"/>
        <v>0.2877007817521785</v>
      </c>
      <c r="X798" s="438">
        <f t="shared" si="109"/>
        <v>0.11016502959664912</v>
      </c>
      <c r="Y798" s="9">
        <f>Cal_110119!$O$3</f>
        <v>20181101</v>
      </c>
      <c r="Z798" s="36" t="s">
        <v>290</v>
      </c>
      <c r="AA798" s="36"/>
      <c r="AB798" s="36" t="s">
        <v>127</v>
      </c>
      <c r="AC798" s="12"/>
      <c r="AD798" s="660"/>
      <c r="AE798" s="689" t="s">
        <v>1250</v>
      </c>
      <c r="AF798" s="671">
        <v>1</v>
      </c>
      <c r="AG798" s="764" t="s">
        <v>1634</v>
      </c>
      <c r="AH798" s="395"/>
      <c r="AI798" s="395"/>
    </row>
    <row r="799" spans="1:35" s="115" customFormat="1" ht="12" customHeight="1" thickBot="1" x14ac:dyDescent="0.25">
      <c r="A799" s="208" t="s">
        <v>141</v>
      </c>
      <c r="B799" s="208">
        <v>20180702</v>
      </c>
      <c r="C799" s="209" t="s">
        <v>68</v>
      </c>
      <c r="D799" s="209">
        <v>13</v>
      </c>
      <c r="E799" s="209" t="s">
        <v>148</v>
      </c>
      <c r="F799" s="209"/>
      <c r="G799" s="209"/>
      <c r="H799" s="220" t="s">
        <v>11</v>
      </c>
      <c r="I799" s="209">
        <v>290</v>
      </c>
      <c r="J799" s="116">
        <v>10</v>
      </c>
      <c r="K799" s="116">
        <v>5</v>
      </c>
      <c r="L799" s="116">
        <v>1</v>
      </c>
      <c r="M799" s="116">
        <v>0</v>
      </c>
      <c r="N799" s="211">
        <v>1</v>
      </c>
      <c r="O799" s="9" t="str">
        <f>Cal_110119!$P$3</f>
        <v>Cal_110119</v>
      </c>
      <c r="P799" s="17">
        <f>Cal_110119!$Q$3</f>
        <v>1.8682000000000001</v>
      </c>
      <c r="Q799" s="17">
        <f>Cal_110119!$R$3</f>
        <v>0.51219999999999999</v>
      </c>
      <c r="R799" s="212">
        <v>46.87</v>
      </c>
      <c r="S799" s="212">
        <v>28.64</v>
      </c>
      <c r="T799" s="213">
        <v>0.67420000000000002</v>
      </c>
      <c r="U799" s="214">
        <f t="shared" si="106"/>
        <v>46.195799999999998</v>
      </c>
      <c r="V799" s="214">
        <f t="shared" si="107"/>
        <v>27.965800000000002</v>
      </c>
      <c r="W799" s="441">
        <f t="shared" si="108"/>
        <v>0.34641910510846841</v>
      </c>
      <c r="X799" s="441">
        <f t="shared" si="109"/>
        <v>0.11496453993001432</v>
      </c>
      <c r="Y799" s="9">
        <f>Cal_110119!$O$3</f>
        <v>20181101</v>
      </c>
      <c r="Z799" s="221" t="s">
        <v>279</v>
      </c>
      <c r="AA799" s="221"/>
      <c r="AB799" s="216" t="s">
        <v>127</v>
      </c>
      <c r="AC799" s="215"/>
      <c r="AD799" s="666"/>
      <c r="AE799" s="689" t="s">
        <v>1250</v>
      </c>
      <c r="AF799" s="675">
        <v>1</v>
      </c>
      <c r="AG799" s="764" t="s">
        <v>1634</v>
      </c>
      <c r="AH799" s="402"/>
      <c r="AI799" s="402"/>
    </row>
    <row r="800" spans="1:35" ht="12" customHeight="1" x14ac:dyDescent="0.2">
      <c r="A800" s="198" t="s">
        <v>141</v>
      </c>
      <c r="B800" s="198">
        <v>20180702</v>
      </c>
      <c r="C800" s="199" t="s">
        <v>69</v>
      </c>
      <c r="D800" s="199">
        <v>14</v>
      </c>
      <c r="E800" s="199" t="s">
        <v>127</v>
      </c>
      <c r="F800" s="199"/>
      <c r="G800" s="199"/>
      <c r="H800" s="200" t="s">
        <v>10</v>
      </c>
      <c r="I800" s="199">
        <v>290</v>
      </c>
      <c r="J800" s="109">
        <v>0</v>
      </c>
      <c r="K800" s="109">
        <v>5</v>
      </c>
      <c r="L800" s="109">
        <v>1</v>
      </c>
      <c r="M800" s="109">
        <v>0</v>
      </c>
      <c r="N800" s="201">
        <v>1</v>
      </c>
      <c r="O800" s="9" t="str">
        <f>Cal_110119!$P$3</f>
        <v>Cal_110119</v>
      </c>
      <c r="P800" s="17">
        <f>Cal_110119!$Q$3</f>
        <v>1.8682000000000001</v>
      </c>
      <c r="Q800" s="17">
        <f>Cal_110119!$R$3</f>
        <v>0.51219999999999999</v>
      </c>
      <c r="R800" s="202">
        <v>7.1859999999999999</v>
      </c>
      <c r="S800" s="202">
        <v>5.9370000000000003</v>
      </c>
      <c r="T800" s="203">
        <f>AVERAGE(0.515, 0.494, 0.522, 0.796, 0.812, 0.649)</f>
        <v>0.63133333333333341</v>
      </c>
      <c r="U800" s="204">
        <f t="shared" si="106"/>
        <v>6.5546666666666669</v>
      </c>
      <c r="V800" s="204">
        <f t="shared" si="107"/>
        <v>5.3056666666666672</v>
      </c>
      <c r="W800" s="440">
        <f t="shared" si="108"/>
        <v>2.3734364359872577E-2</v>
      </c>
      <c r="X800" s="440">
        <f t="shared" si="109"/>
        <v>6.3799259781966516E-2</v>
      </c>
      <c r="Y800" s="9">
        <f>Cal_110119!$O$3</f>
        <v>20181101</v>
      </c>
      <c r="Z800" s="206" t="s">
        <v>289</v>
      </c>
      <c r="AA800" s="206"/>
      <c r="AB800" s="206" t="s">
        <v>127</v>
      </c>
      <c r="AC800" s="205"/>
      <c r="AD800" s="663"/>
      <c r="AE800" s="689" t="s">
        <v>1250</v>
      </c>
      <c r="AF800" s="674">
        <v>1</v>
      </c>
      <c r="AG800" s="173">
        <v>1</v>
      </c>
      <c r="AH800" s="400"/>
      <c r="AI800" s="400"/>
    </row>
    <row r="801" spans="1:35" ht="12" customHeight="1" x14ac:dyDescent="0.2">
      <c r="A801" s="14" t="s">
        <v>141</v>
      </c>
      <c r="B801" s="14">
        <v>20180702</v>
      </c>
      <c r="C801" s="133" t="s">
        <v>69</v>
      </c>
      <c r="D801" s="133">
        <v>14</v>
      </c>
      <c r="E801" s="133" t="s">
        <v>127</v>
      </c>
      <c r="F801" s="133"/>
      <c r="G801" s="133"/>
      <c r="H801" s="137" t="s">
        <v>11</v>
      </c>
      <c r="I801" s="133">
        <v>290</v>
      </c>
      <c r="J801" s="9">
        <v>0</v>
      </c>
      <c r="K801" s="9">
        <v>5</v>
      </c>
      <c r="L801" s="9">
        <v>1</v>
      </c>
      <c r="M801" s="9">
        <v>0</v>
      </c>
      <c r="N801" s="68">
        <v>1</v>
      </c>
      <c r="O801" s="9" t="str">
        <f>Cal_110119!$P$3</f>
        <v>Cal_110119</v>
      </c>
      <c r="P801" s="17">
        <f>Cal_110119!$Q$3</f>
        <v>1.8682000000000001</v>
      </c>
      <c r="Q801" s="17">
        <f>Cal_110119!$R$3</f>
        <v>0.51219999999999999</v>
      </c>
      <c r="R801" s="15">
        <v>8.0540000000000003</v>
      </c>
      <c r="S801" s="15">
        <v>6.4630000000000001</v>
      </c>
      <c r="T801" s="35">
        <v>0.67420000000000002</v>
      </c>
      <c r="U801" s="78">
        <f t="shared" si="106"/>
        <v>7.3798000000000004</v>
      </c>
      <c r="V801" s="78">
        <f t="shared" si="107"/>
        <v>5.7888000000000002</v>
      </c>
      <c r="W801" s="438">
        <f t="shared" si="108"/>
        <v>3.0233285585714399E-2</v>
      </c>
      <c r="X801" s="438">
        <f t="shared" si="109"/>
        <v>6.5271139261733876E-2</v>
      </c>
      <c r="Y801" s="9">
        <f>Cal_110119!$O$3</f>
        <v>20181101</v>
      </c>
      <c r="Z801" s="25" t="s">
        <v>279</v>
      </c>
      <c r="AA801" s="25"/>
      <c r="AB801" s="36" t="s">
        <v>127</v>
      </c>
      <c r="AC801" s="12"/>
      <c r="AD801" s="660"/>
      <c r="AE801" s="689" t="s">
        <v>1250</v>
      </c>
      <c r="AF801" s="671">
        <v>1</v>
      </c>
      <c r="AG801" s="169">
        <v>1</v>
      </c>
      <c r="AH801" s="395"/>
      <c r="AI801" s="395"/>
    </row>
    <row r="802" spans="1:35" ht="12" customHeight="1" x14ac:dyDescent="0.2">
      <c r="A802" s="14" t="s">
        <v>141</v>
      </c>
      <c r="B802" s="14">
        <v>20180702</v>
      </c>
      <c r="C802" s="133" t="s">
        <v>69</v>
      </c>
      <c r="D802" s="133">
        <v>14</v>
      </c>
      <c r="E802" s="133" t="s">
        <v>129</v>
      </c>
      <c r="F802" s="133"/>
      <c r="G802" s="133"/>
      <c r="H802" s="137" t="s">
        <v>10</v>
      </c>
      <c r="I802" s="133">
        <v>290</v>
      </c>
      <c r="J802" s="9">
        <v>0</v>
      </c>
      <c r="K802" s="9">
        <v>5</v>
      </c>
      <c r="L802" s="9">
        <v>1</v>
      </c>
      <c r="M802" s="9">
        <v>0</v>
      </c>
      <c r="N802" s="68">
        <v>1</v>
      </c>
      <c r="O802" s="9" t="str">
        <f>Cal_110119!$P$3</f>
        <v>Cal_110119</v>
      </c>
      <c r="P802" s="17">
        <f>Cal_110119!$Q$3</f>
        <v>1.8682000000000001</v>
      </c>
      <c r="Q802" s="17">
        <f>Cal_110119!$R$3</f>
        <v>0.51219999999999999</v>
      </c>
      <c r="R802" s="15">
        <v>8.7200000000000006</v>
      </c>
      <c r="S802" s="15">
        <v>6.242</v>
      </c>
      <c r="T802" s="35">
        <v>0.67420000000000002</v>
      </c>
      <c r="U802" s="78">
        <f t="shared" si="106"/>
        <v>8.0457999999999998</v>
      </c>
      <c r="V802" s="78">
        <f t="shared" si="107"/>
        <v>5.5678000000000001</v>
      </c>
      <c r="W802" s="438">
        <f t="shared" si="108"/>
        <v>4.7088674846888917E-2</v>
      </c>
      <c r="X802" s="438">
        <f t="shared" si="109"/>
        <v>4.4769661365386931E-2</v>
      </c>
      <c r="Y802" s="9">
        <f>Cal_110119!$O$3</f>
        <v>20181101</v>
      </c>
      <c r="Z802" s="36" t="s">
        <v>290</v>
      </c>
      <c r="AA802" s="36"/>
      <c r="AB802" s="36" t="s">
        <v>127</v>
      </c>
      <c r="AC802" s="12"/>
      <c r="AD802" s="660"/>
      <c r="AE802" s="689" t="s">
        <v>1250</v>
      </c>
      <c r="AF802" s="671">
        <v>3</v>
      </c>
      <c r="AG802" s="169">
        <v>1</v>
      </c>
      <c r="AH802" s="426" t="s">
        <v>738</v>
      </c>
      <c r="AI802" s="395"/>
    </row>
    <row r="803" spans="1:35" ht="12" customHeight="1" x14ac:dyDescent="0.2">
      <c r="A803" s="14" t="s">
        <v>141</v>
      </c>
      <c r="B803" s="14">
        <v>20180702</v>
      </c>
      <c r="C803" s="133" t="s">
        <v>69</v>
      </c>
      <c r="D803" s="133">
        <v>14</v>
      </c>
      <c r="E803" s="133" t="s">
        <v>129</v>
      </c>
      <c r="F803" s="133"/>
      <c r="G803" s="133"/>
      <c r="H803" s="137" t="s">
        <v>11</v>
      </c>
      <c r="I803" s="133">
        <v>290</v>
      </c>
      <c r="J803" s="9">
        <v>0</v>
      </c>
      <c r="K803" s="9">
        <v>5</v>
      </c>
      <c r="L803" s="9">
        <v>1</v>
      </c>
      <c r="M803" s="9">
        <v>0</v>
      </c>
      <c r="N803" s="68">
        <v>1</v>
      </c>
      <c r="O803" s="9" t="str">
        <f>Cal_110119!$P$3</f>
        <v>Cal_110119</v>
      </c>
      <c r="P803" s="17">
        <f>Cal_110119!$Q$3</f>
        <v>1.8682000000000001</v>
      </c>
      <c r="Q803" s="17">
        <f>Cal_110119!$R$3</f>
        <v>0.51219999999999999</v>
      </c>
      <c r="R803" s="15">
        <v>8.27</v>
      </c>
      <c r="S803" s="15">
        <v>6.48</v>
      </c>
      <c r="T803" s="35">
        <v>0.67420000000000002</v>
      </c>
      <c r="U803" s="78">
        <f t="shared" si="106"/>
        <v>7.5957999999999997</v>
      </c>
      <c r="V803" s="78">
        <f t="shared" si="107"/>
        <v>5.8058000000000005</v>
      </c>
      <c r="W803" s="438">
        <f t="shared" si="108"/>
        <v>3.4014821620634031E-2</v>
      </c>
      <c r="X803" s="438">
        <f t="shared" si="109"/>
        <v>6.1770071583365969E-2</v>
      </c>
      <c r="Y803" s="9">
        <f>Cal_110119!$O$3</f>
        <v>20181101</v>
      </c>
      <c r="Z803" s="25" t="s">
        <v>279</v>
      </c>
      <c r="AA803" s="25"/>
      <c r="AB803" s="36" t="s">
        <v>127</v>
      </c>
      <c r="AC803" s="12"/>
      <c r="AD803" s="660"/>
      <c r="AE803" s="689" t="s">
        <v>1250</v>
      </c>
      <c r="AF803" s="671">
        <v>3</v>
      </c>
      <c r="AG803" s="169">
        <v>1</v>
      </c>
      <c r="AH803" s="426" t="s">
        <v>738</v>
      </c>
      <c r="AI803" s="395"/>
    </row>
    <row r="804" spans="1:35" ht="12" customHeight="1" x14ac:dyDescent="0.2">
      <c r="A804" s="14" t="s">
        <v>141</v>
      </c>
      <c r="B804" s="14">
        <v>20180702</v>
      </c>
      <c r="C804" s="133" t="s">
        <v>69</v>
      </c>
      <c r="D804" s="133">
        <v>14</v>
      </c>
      <c r="E804" s="133" t="s">
        <v>83</v>
      </c>
      <c r="F804" s="133"/>
      <c r="G804" s="133"/>
      <c r="H804" s="137" t="s">
        <v>10</v>
      </c>
      <c r="I804" s="133">
        <v>290</v>
      </c>
      <c r="J804" s="9">
        <v>0</v>
      </c>
      <c r="K804" s="9">
        <v>5</v>
      </c>
      <c r="L804" s="9">
        <v>1</v>
      </c>
      <c r="M804" s="9">
        <v>0</v>
      </c>
      <c r="N804" s="68">
        <v>1</v>
      </c>
      <c r="O804" s="9" t="str">
        <f>Cal_110119!$P$3</f>
        <v>Cal_110119</v>
      </c>
      <c r="P804" s="17">
        <f>Cal_110119!$Q$3</f>
        <v>1.8682000000000001</v>
      </c>
      <c r="Q804" s="17">
        <f>Cal_110119!$R$3</f>
        <v>0.51219999999999999</v>
      </c>
      <c r="R804" s="15">
        <v>12.9</v>
      </c>
      <c r="S804" s="15">
        <v>9.9909999999999997</v>
      </c>
      <c r="T804" s="35">
        <v>0.67420000000000002</v>
      </c>
      <c r="U804" s="78">
        <f t="shared" si="106"/>
        <v>12.2258</v>
      </c>
      <c r="V804" s="78">
        <f t="shared" si="107"/>
        <v>9.3167999999999989</v>
      </c>
      <c r="W804" s="438">
        <f t="shared" si="108"/>
        <v>5.527883580694104E-2</v>
      </c>
      <c r="X804" s="438">
        <f t="shared" si="109"/>
        <v>9.8431022094300311E-2</v>
      </c>
      <c r="Y804" s="9">
        <f>Cal_110119!$O$3</f>
        <v>20181101</v>
      </c>
      <c r="Z804" s="25" t="s">
        <v>279</v>
      </c>
      <c r="AA804" s="25"/>
      <c r="AB804" s="36" t="s">
        <v>127</v>
      </c>
      <c r="AC804" s="12"/>
      <c r="AD804" s="660"/>
      <c r="AE804" s="689" t="s">
        <v>1250</v>
      </c>
      <c r="AF804" s="671">
        <v>1</v>
      </c>
      <c r="AG804" s="764" t="s">
        <v>1634</v>
      </c>
      <c r="AH804" s="395"/>
      <c r="AI804" s="395"/>
    </row>
    <row r="805" spans="1:35" ht="12" customHeight="1" x14ac:dyDescent="0.2">
      <c r="A805" s="14" t="s">
        <v>141</v>
      </c>
      <c r="B805" s="14">
        <v>20180702</v>
      </c>
      <c r="C805" s="133" t="s">
        <v>69</v>
      </c>
      <c r="D805" s="133">
        <v>14</v>
      </c>
      <c r="E805" s="133" t="s">
        <v>83</v>
      </c>
      <c r="F805" s="133"/>
      <c r="G805" s="133"/>
      <c r="H805" s="137" t="s">
        <v>11</v>
      </c>
      <c r="I805" s="133">
        <v>290</v>
      </c>
      <c r="J805" s="9">
        <v>0</v>
      </c>
      <c r="K805" s="9">
        <v>5</v>
      </c>
      <c r="L805" s="9">
        <v>1</v>
      </c>
      <c r="M805" s="9">
        <v>0</v>
      </c>
      <c r="N805" s="68">
        <v>1</v>
      </c>
      <c r="O805" s="9" t="str">
        <f>Cal_110119!$P$3</f>
        <v>Cal_110119</v>
      </c>
      <c r="P805" s="17">
        <f>Cal_110119!$Q$3</f>
        <v>1.8682000000000001</v>
      </c>
      <c r="Q805" s="17">
        <f>Cal_110119!$R$3</f>
        <v>0.51219999999999999</v>
      </c>
      <c r="R805" s="15">
        <v>13.2</v>
      </c>
      <c r="S805" s="15">
        <v>10.220000000000001</v>
      </c>
      <c r="T805" s="35">
        <f>AVERAGE(0.515, 0.494, 0.522, 0.796, 0.812, 0.649)</f>
        <v>0.63133333333333341</v>
      </c>
      <c r="U805" s="78">
        <f t="shared" si="106"/>
        <v>12.568666666666665</v>
      </c>
      <c r="V805" s="78">
        <f t="shared" si="107"/>
        <v>9.5886666666666667</v>
      </c>
      <c r="W805" s="438">
        <f t="shared" si="108"/>
        <v>5.6628027055580676E-2</v>
      </c>
      <c r="X805" s="438">
        <f t="shared" si="109"/>
        <v>0.10156712479867216</v>
      </c>
      <c r="Y805" s="9">
        <f>Cal_110119!$O$3</f>
        <v>20181101</v>
      </c>
      <c r="Z805" s="36" t="s">
        <v>280</v>
      </c>
      <c r="AA805" s="36"/>
      <c r="AB805" s="36" t="s">
        <v>127</v>
      </c>
      <c r="AC805" s="12"/>
      <c r="AD805" s="660"/>
      <c r="AE805" s="689" t="s">
        <v>1250</v>
      </c>
      <c r="AF805" s="671">
        <v>1</v>
      </c>
      <c r="AG805" s="764" t="s">
        <v>1634</v>
      </c>
      <c r="AH805" s="395"/>
      <c r="AI805" s="395"/>
    </row>
    <row r="806" spans="1:35" ht="12" customHeight="1" x14ac:dyDescent="0.2">
      <c r="A806" s="14" t="s">
        <v>141</v>
      </c>
      <c r="B806" s="14">
        <v>20180702</v>
      </c>
      <c r="C806" s="133" t="s">
        <v>69</v>
      </c>
      <c r="D806" s="133">
        <v>14</v>
      </c>
      <c r="E806" s="133" t="s">
        <v>107</v>
      </c>
      <c r="F806" s="133"/>
      <c r="G806" s="133"/>
      <c r="H806" s="137" t="s">
        <v>10</v>
      </c>
      <c r="I806" s="133">
        <v>290</v>
      </c>
      <c r="J806" s="9">
        <v>0</v>
      </c>
      <c r="K806" s="9">
        <v>5</v>
      </c>
      <c r="L806" s="9">
        <v>1</v>
      </c>
      <c r="M806" s="9">
        <v>0</v>
      </c>
      <c r="N806" s="68">
        <v>1</v>
      </c>
      <c r="O806" s="9" t="str">
        <f>Cal_110119!$P$3</f>
        <v>Cal_110119</v>
      </c>
      <c r="P806" s="17">
        <f>Cal_110119!$Q$3</f>
        <v>1.8682000000000001</v>
      </c>
      <c r="Q806" s="17">
        <f>Cal_110119!$R$3</f>
        <v>0.51219999999999999</v>
      </c>
      <c r="R806" s="15">
        <v>19.809999999999999</v>
      </c>
      <c r="S806" s="15">
        <v>13.78</v>
      </c>
      <c r="T806" s="35">
        <v>0.64319999999999999</v>
      </c>
      <c r="U806" s="78">
        <f t="shared" si="106"/>
        <v>19.166799999999999</v>
      </c>
      <c r="V806" s="78">
        <f t="shared" si="107"/>
        <v>13.136799999999999</v>
      </c>
      <c r="W806" s="438">
        <f t="shared" si="108"/>
        <v>0.11458624266615824</v>
      </c>
      <c r="X806" s="438">
        <f t="shared" si="109"/>
        <v>0.1021465047661176</v>
      </c>
      <c r="Y806" s="9">
        <f>Cal_110119!$O$3</f>
        <v>20181101</v>
      </c>
      <c r="Z806" s="36" t="s">
        <v>281</v>
      </c>
      <c r="AA806" s="36"/>
      <c r="AB806" s="36" t="s">
        <v>127</v>
      </c>
      <c r="AC806" s="12"/>
      <c r="AD806" s="660"/>
      <c r="AE806" s="689" t="s">
        <v>1250</v>
      </c>
      <c r="AF806" s="671">
        <v>3</v>
      </c>
      <c r="AG806" s="169">
        <v>1</v>
      </c>
      <c r="AH806" s="426" t="s">
        <v>739</v>
      </c>
      <c r="AI806" s="395"/>
    </row>
    <row r="807" spans="1:35" ht="12" customHeight="1" x14ac:dyDescent="0.2">
      <c r="A807" s="14" t="s">
        <v>141</v>
      </c>
      <c r="B807" s="14">
        <v>20180702</v>
      </c>
      <c r="C807" s="133" t="s">
        <v>69</v>
      </c>
      <c r="D807" s="133">
        <v>14</v>
      </c>
      <c r="E807" s="133" t="s">
        <v>107</v>
      </c>
      <c r="F807" s="133"/>
      <c r="G807" s="133"/>
      <c r="H807" s="137" t="s">
        <v>11</v>
      </c>
      <c r="I807" s="133">
        <v>290</v>
      </c>
      <c r="J807" s="9">
        <v>0</v>
      </c>
      <c r="K807" s="9">
        <v>5</v>
      </c>
      <c r="L807" s="9">
        <v>1</v>
      </c>
      <c r="M807" s="9">
        <v>0</v>
      </c>
      <c r="N807" s="68">
        <v>1</v>
      </c>
      <c r="O807" s="9" t="str">
        <f>Cal_110119!$P$3</f>
        <v>Cal_110119</v>
      </c>
      <c r="P807" s="17">
        <f>Cal_110119!$Q$3</f>
        <v>1.8682000000000001</v>
      </c>
      <c r="Q807" s="17">
        <f>Cal_110119!$R$3</f>
        <v>0.51219999999999999</v>
      </c>
      <c r="R807" s="15">
        <v>29.41</v>
      </c>
      <c r="S807" s="15">
        <v>20.83</v>
      </c>
      <c r="T807" s="35">
        <v>0.67420000000000002</v>
      </c>
      <c r="U807" s="78">
        <f t="shared" si="106"/>
        <v>28.735800000000001</v>
      </c>
      <c r="V807" s="78">
        <f t="shared" si="107"/>
        <v>20.155799999999999</v>
      </c>
      <c r="W807" s="438">
        <f t="shared" si="108"/>
        <v>0.16304311145532971</v>
      </c>
      <c r="X807" s="438">
        <f t="shared" si="109"/>
        <v>0.16949007095556676</v>
      </c>
      <c r="Y807" s="9">
        <f>Cal_110119!$O$3</f>
        <v>20181101</v>
      </c>
      <c r="Z807" s="36" t="s">
        <v>290</v>
      </c>
      <c r="AA807" s="36"/>
      <c r="AB807" s="36" t="s">
        <v>127</v>
      </c>
      <c r="AC807" s="12"/>
      <c r="AD807" s="660"/>
      <c r="AE807" s="689" t="s">
        <v>1250</v>
      </c>
      <c r="AF807" s="671">
        <v>3</v>
      </c>
      <c r="AG807" s="169">
        <v>1</v>
      </c>
      <c r="AH807" s="426" t="s">
        <v>739</v>
      </c>
      <c r="AI807" s="395"/>
    </row>
    <row r="808" spans="1:35" s="82" customFormat="1" ht="12" customHeight="1" x14ac:dyDescent="0.2">
      <c r="A808" s="161" t="s">
        <v>141</v>
      </c>
      <c r="B808" s="161">
        <v>20180702</v>
      </c>
      <c r="C808" s="162" t="s">
        <v>69</v>
      </c>
      <c r="D808" s="162">
        <v>14</v>
      </c>
      <c r="E808" s="162" t="s">
        <v>81</v>
      </c>
      <c r="F808" s="162"/>
      <c r="G808" s="162"/>
      <c r="H808" s="56" t="s">
        <v>10</v>
      </c>
      <c r="I808" s="162">
        <v>200</v>
      </c>
      <c r="J808" s="33">
        <v>5</v>
      </c>
      <c r="K808" s="33">
        <v>5</v>
      </c>
      <c r="L808" s="33">
        <v>1</v>
      </c>
      <c r="M808" s="33">
        <v>0</v>
      </c>
      <c r="N808" s="179">
        <v>1</v>
      </c>
      <c r="O808" s="9" t="str">
        <f>Cal_110119!$P$3</f>
        <v>Cal_110119</v>
      </c>
      <c r="P808" s="17">
        <f>Cal_110119!$Q$3</f>
        <v>1.8682000000000001</v>
      </c>
      <c r="Q808" s="17">
        <f>Cal_110119!$R$3</f>
        <v>0.51219999999999999</v>
      </c>
      <c r="R808" s="163">
        <v>50.63</v>
      </c>
      <c r="S808" s="163">
        <v>32.700000000000003</v>
      </c>
      <c r="T808" s="197">
        <v>5.0799999999999998E-2</v>
      </c>
      <c r="U808" s="164">
        <f t="shared" si="106"/>
        <v>50.5792</v>
      </c>
      <c r="V808" s="164">
        <f t="shared" si="107"/>
        <v>32.6492</v>
      </c>
      <c r="W808" s="438">
        <f t="shared" si="108"/>
        <v>0.49404153067265605</v>
      </c>
      <c r="X808" s="438">
        <f t="shared" si="109"/>
        <v>0.28700245913654393</v>
      </c>
      <c r="Y808" s="9">
        <f>Cal_110119!$O$3</f>
        <v>20181101</v>
      </c>
      <c r="Z808" s="165" t="s">
        <v>284</v>
      </c>
      <c r="AA808" s="165"/>
      <c r="AB808" s="166" t="s">
        <v>127</v>
      </c>
      <c r="AC808" s="160"/>
      <c r="AD808" s="664"/>
      <c r="AE808" s="689" t="s">
        <v>1250</v>
      </c>
      <c r="AF808" s="672">
        <v>1</v>
      </c>
      <c r="AG808" s="764" t="s">
        <v>1634</v>
      </c>
      <c r="AH808" s="397" t="s">
        <v>238</v>
      </c>
      <c r="AI808" s="397"/>
    </row>
    <row r="809" spans="1:35" s="82" customFormat="1" ht="12" customHeight="1" x14ac:dyDescent="0.2">
      <c r="A809" s="161" t="s">
        <v>141</v>
      </c>
      <c r="B809" s="161">
        <v>20180702</v>
      </c>
      <c r="C809" s="162" t="s">
        <v>69</v>
      </c>
      <c r="D809" s="162">
        <v>14</v>
      </c>
      <c r="E809" s="162" t="s">
        <v>81</v>
      </c>
      <c r="F809" s="162"/>
      <c r="G809" s="162"/>
      <c r="H809" s="56" t="s">
        <v>11</v>
      </c>
      <c r="I809" s="162">
        <v>200</v>
      </c>
      <c r="J809" s="33">
        <v>5</v>
      </c>
      <c r="K809" s="33">
        <v>5</v>
      </c>
      <c r="L809" s="33">
        <v>1</v>
      </c>
      <c r="M809" s="33">
        <v>0</v>
      </c>
      <c r="N809" s="179">
        <v>1</v>
      </c>
      <c r="O809" s="9" t="str">
        <f>Cal_110119!$P$3</f>
        <v>Cal_110119</v>
      </c>
      <c r="P809" s="17">
        <f>Cal_110119!$Q$3</f>
        <v>1.8682000000000001</v>
      </c>
      <c r="Q809" s="17">
        <f>Cal_110119!$R$3</f>
        <v>0.51219999999999999</v>
      </c>
      <c r="R809" s="163">
        <v>60.43</v>
      </c>
      <c r="S809" s="163">
        <v>39.369999999999997</v>
      </c>
      <c r="T809" s="197">
        <v>5.0799999999999998E-2</v>
      </c>
      <c r="U809" s="164">
        <f t="shared" si="106"/>
        <v>60.379199999999997</v>
      </c>
      <c r="V809" s="164">
        <f t="shared" si="107"/>
        <v>39.319199999999995</v>
      </c>
      <c r="W809" s="438">
        <f t="shared" si="108"/>
        <v>0.58028525577055978</v>
      </c>
      <c r="X809" s="438">
        <f t="shared" si="109"/>
        <v>0.36032048170864017</v>
      </c>
      <c r="Y809" s="9">
        <f>Cal_110119!$O$3</f>
        <v>20181101</v>
      </c>
      <c r="Z809" s="165" t="s">
        <v>284</v>
      </c>
      <c r="AA809" s="165"/>
      <c r="AB809" s="166" t="s">
        <v>127</v>
      </c>
      <c r="AC809" s="160"/>
      <c r="AD809" s="664"/>
      <c r="AE809" s="689" t="s">
        <v>1250</v>
      </c>
      <c r="AF809" s="672">
        <v>1</v>
      </c>
      <c r="AG809" s="764" t="s">
        <v>1634</v>
      </c>
      <c r="AH809" s="397" t="s">
        <v>239</v>
      </c>
      <c r="AI809" s="397"/>
    </row>
    <row r="810" spans="1:35" s="372" customFormat="1" ht="12" customHeight="1" x14ac:dyDescent="0.2">
      <c r="A810" s="770" t="s">
        <v>141</v>
      </c>
      <c r="B810" s="770">
        <v>20180702</v>
      </c>
      <c r="C810" s="771" t="s">
        <v>69</v>
      </c>
      <c r="D810" s="771">
        <v>14</v>
      </c>
      <c r="E810" s="771" t="s">
        <v>81</v>
      </c>
      <c r="F810" s="162"/>
      <c r="G810" s="162"/>
      <c r="H810" s="785" t="s">
        <v>10</v>
      </c>
      <c r="I810" s="771">
        <v>200</v>
      </c>
      <c r="J810" s="773">
        <v>20</v>
      </c>
      <c r="K810" s="773">
        <v>5</v>
      </c>
      <c r="L810" s="773">
        <v>1</v>
      </c>
      <c r="M810" s="773">
        <v>0</v>
      </c>
      <c r="N810" s="774">
        <v>1</v>
      </c>
      <c r="O810" s="773" t="str">
        <f>Cal_110119!$P$3</f>
        <v>Cal_110119</v>
      </c>
      <c r="P810" s="775">
        <f>Cal_110119!$Q$3</f>
        <v>1.8682000000000001</v>
      </c>
      <c r="Q810" s="775">
        <f>Cal_110119!$R$3</f>
        <v>0.51219999999999999</v>
      </c>
      <c r="R810" s="776">
        <v>11.8</v>
      </c>
      <c r="S810" s="776">
        <v>8.6359999999999992</v>
      </c>
      <c r="T810" s="777">
        <v>5.0799999999999998E-2</v>
      </c>
      <c r="U810" s="778">
        <f t="shared" si="106"/>
        <v>11.7492</v>
      </c>
      <c r="V810" s="778">
        <f t="shared" si="107"/>
        <v>8.5851999999999986</v>
      </c>
      <c r="W810" s="779">
        <f t="shared" si="108"/>
        <v>8.7180557894494387E-2</v>
      </c>
      <c r="X810" s="779">
        <f t="shared" si="109"/>
        <v>0.11819718065070559</v>
      </c>
      <c r="Y810" s="773">
        <f>Cal_110119!$O$3</f>
        <v>20181101</v>
      </c>
      <c r="Z810" s="780" t="s">
        <v>284</v>
      </c>
      <c r="AA810" s="780"/>
      <c r="AB810" s="166" t="s">
        <v>127</v>
      </c>
      <c r="AC810" s="160"/>
      <c r="AD810" s="664"/>
      <c r="AE810" s="692" t="s">
        <v>1250</v>
      </c>
      <c r="AF810" s="682">
        <v>1</v>
      </c>
      <c r="AG810" s="786" t="s">
        <v>1634</v>
      </c>
      <c r="AH810" s="783" t="s">
        <v>244</v>
      </c>
      <c r="AI810" s="783" t="s">
        <v>1127</v>
      </c>
    </row>
    <row r="811" spans="1:35" s="372" customFormat="1" x14ac:dyDescent="0.2">
      <c r="A811" s="770" t="s">
        <v>141</v>
      </c>
      <c r="B811" s="770">
        <v>20180702</v>
      </c>
      <c r="C811" s="771" t="s">
        <v>69</v>
      </c>
      <c r="D811" s="771">
        <v>14</v>
      </c>
      <c r="E811" s="771" t="s">
        <v>81</v>
      </c>
      <c r="F811" s="162"/>
      <c r="G811" s="162"/>
      <c r="H811" s="785" t="s">
        <v>11</v>
      </c>
      <c r="I811" s="771">
        <v>200</v>
      </c>
      <c r="J811" s="773">
        <v>20</v>
      </c>
      <c r="K811" s="773">
        <v>5</v>
      </c>
      <c r="L811" s="773">
        <v>1</v>
      </c>
      <c r="M811" s="773">
        <v>0</v>
      </c>
      <c r="N811" s="774">
        <v>1</v>
      </c>
      <c r="O811" s="773" t="str">
        <f>Cal_110119!$P$3</f>
        <v>Cal_110119</v>
      </c>
      <c r="P811" s="775">
        <f>Cal_110119!$Q$3</f>
        <v>1.8682000000000001</v>
      </c>
      <c r="Q811" s="775">
        <f>Cal_110119!$R$3</f>
        <v>0.51219999999999999</v>
      </c>
      <c r="R811" s="776">
        <v>9.2729999999999997</v>
      </c>
      <c r="S811" s="776">
        <v>6.6070000000000002</v>
      </c>
      <c r="T811" s="777">
        <v>5.0799999999999998E-2</v>
      </c>
      <c r="U811" s="778">
        <f t="shared" si="106"/>
        <v>9.2221999999999991</v>
      </c>
      <c r="V811" s="778">
        <f t="shared" si="107"/>
        <v>6.5562000000000005</v>
      </c>
      <c r="W811" s="779">
        <f t="shared" si="108"/>
        <v>7.3458712815019533E-2</v>
      </c>
      <c r="X811" s="779">
        <f t="shared" si="109"/>
        <v>8.3380677001180473E-2</v>
      </c>
      <c r="Y811" s="773">
        <f>Cal_110119!$O$3</f>
        <v>20181101</v>
      </c>
      <c r="Z811" s="780" t="s">
        <v>284</v>
      </c>
      <c r="AA811" s="780"/>
      <c r="AB811" s="166" t="s">
        <v>127</v>
      </c>
      <c r="AC811" s="160"/>
      <c r="AD811" s="664"/>
      <c r="AE811" s="692" t="s">
        <v>1250</v>
      </c>
      <c r="AF811" s="682">
        <v>1</v>
      </c>
      <c r="AG811" s="786" t="s">
        <v>1634</v>
      </c>
      <c r="AH811" s="783" t="s">
        <v>245</v>
      </c>
      <c r="AI811" s="783" t="s">
        <v>1127</v>
      </c>
    </row>
    <row r="812" spans="1:35" s="228" customFormat="1" ht="12" customHeight="1" x14ac:dyDescent="0.2">
      <c r="A812" s="222" t="s">
        <v>141</v>
      </c>
      <c r="B812" s="222">
        <v>20180702</v>
      </c>
      <c r="C812" s="186" t="s">
        <v>69</v>
      </c>
      <c r="D812" s="186">
        <v>14</v>
      </c>
      <c r="E812" s="186" t="s">
        <v>81</v>
      </c>
      <c r="F812" s="186"/>
      <c r="G812" s="186"/>
      <c r="H812" s="187" t="s">
        <v>10</v>
      </c>
      <c r="I812" s="186">
        <v>285</v>
      </c>
      <c r="J812" s="185">
        <v>0</v>
      </c>
      <c r="K812" s="185">
        <v>5</v>
      </c>
      <c r="L812" s="185">
        <v>1</v>
      </c>
      <c r="M812" s="185">
        <v>0</v>
      </c>
      <c r="N812" s="223">
        <v>1</v>
      </c>
      <c r="O812" s="9" t="str">
        <f>Cal_110119!$P$3</f>
        <v>Cal_110119</v>
      </c>
      <c r="P812" s="17">
        <f>Cal_110119!$Q$3</f>
        <v>1.8682000000000001</v>
      </c>
      <c r="Q812" s="17">
        <f>Cal_110119!$R$3</f>
        <v>0.51219999999999999</v>
      </c>
      <c r="R812" s="224">
        <v>126.2</v>
      </c>
      <c r="S812" s="224">
        <v>83.04</v>
      </c>
      <c r="T812" s="225">
        <v>0.64319999999999999</v>
      </c>
      <c r="U812" s="189">
        <f t="shared" si="106"/>
        <v>125.55680000000001</v>
      </c>
      <c r="V812" s="189">
        <f t="shared" si="107"/>
        <v>82.396800000000013</v>
      </c>
      <c r="W812" s="438">
        <f t="shared" si="108"/>
        <v>0.83454496389788091</v>
      </c>
      <c r="X812" s="438">
        <f t="shared" si="109"/>
        <v>0.54869787893496114</v>
      </c>
      <c r="Y812" s="9">
        <f>Cal_110119!$O$3</f>
        <v>20181101</v>
      </c>
      <c r="Z812" s="227" t="s">
        <v>281</v>
      </c>
      <c r="AA812" s="227"/>
      <c r="AB812" s="227" t="s">
        <v>127</v>
      </c>
      <c r="AC812" s="226"/>
      <c r="AD812" s="665"/>
      <c r="AE812" s="689" t="s">
        <v>1250</v>
      </c>
      <c r="AF812" s="683">
        <v>3</v>
      </c>
      <c r="AG812" s="190">
        <v>1</v>
      </c>
      <c r="AH812" s="475" t="s">
        <v>741</v>
      </c>
      <c r="AI812" s="403"/>
    </row>
    <row r="813" spans="1:35" s="228" customFormat="1" ht="12" customHeight="1" x14ac:dyDescent="0.2">
      <c r="A813" s="222" t="s">
        <v>141</v>
      </c>
      <c r="B813" s="222">
        <v>20180702</v>
      </c>
      <c r="C813" s="186" t="s">
        <v>69</v>
      </c>
      <c r="D813" s="186">
        <v>14</v>
      </c>
      <c r="E813" s="186" t="s">
        <v>81</v>
      </c>
      <c r="F813" s="186"/>
      <c r="G813" s="186"/>
      <c r="H813" s="187" t="s">
        <v>11</v>
      </c>
      <c r="I813" s="186">
        <v>285</v>
      </c>
      <c r="J813" s="185">
        <v>0</v>
      </c>
      <c r="K813" s="185">
        <v>5</v>
      </c>
      <c r="L813" s="185">
        <v>1</v>
      </c>
      <c r="M813" s="185">
        <v>0</v>
      </c>
      <c r="N813" s="223">
        <v>1</v>
      </c>
      <c r="O813" s="9" t="str">
        <f>Cal_110119!$P$3</f>
        <v>Cal_110119</v>
      </c>
      <c r="P813" s="17">
        <f>Cal_110119!$Q$3</f>
        <v>1.8682000000000001</v>
      </c>
      <c r="Q813" s="17">
        <f>Cal_110119!$R$3</f>
        <v>0.51219999999999999</v>
      </c>
      <c r="R813" s="224">
        <v>180</v>
      </c>
      <c r="S813" s="224">
        <v>117.2</v>
      </c>
      <c r="T813" s="225">
        <v>0.67420000000000002</v>
      </c>
      <c r="U813" s="189">
        <f t="shared" si="106"/>
        <v>179.32579999999999</v>
      </c>
      <c r="V813" s="189">
        <f t="shared" si="107"/>
        <v>116.5258</v>
      </c>
      <c r="W813" s="438">
        <f t="shared" si="108"/>
        <v>1.2143054618347293</v>
      </c>
      <c r="X813" s="438">
        <f t="shared" si="109"/>
        <v>0.74188068684302544</v>
      </c>
      <c r="Y813" s="9">
        <f>Cal_110119!$O$3</f>
        <v>20181101</v>
      </c>
      <c r="Z813" s="229" t="s">
        <v>279</v>
      </c>
      <c r="AA813" s="229"/>
      <c r="AB813" s="227" t="s">
        <v>127</v>
      </c>
      <c r="AC813" s="226"/>
      <c r="AD813" s="665"/>
      <c r="AE813" s="689" t="s">
        <v>1250</v>
      </c>
      <c r="AF813" s="683">
        <v>3</v>
      </c>
      <c r="AG813" s="190">
        <v>1</v>
      </c>
      <c r="AH813" s="475" t="s">
        <v>740</v>
      </c>
      <c r="AI813" s="403"/>
    </row>
    <row r="814" spans="1:35" ht="12" customHeight="1" x14ac:dyDescent="0.2">
      <c r="A814" s="14" t="s">
        <v>141</v>
      </c>
      <c r="B814" s="14">
        <v>20180702</v>
      </c>
      <c r="C814" s="133" t="s">
        <v>69</v>
      </c>
      <c r="D814" s="133">
        <v>14</v>
      </c>
      <c r="E814" s="133" t="s">
        <v>81</v>
      </c>
      <c r="F814" s="133"/>
      <c r="G814" s="133"/>
      <c r="H814" s="137" t="s">
        <v>10</v>
      </c>
      <c r="I814" s="133">
        <v>286</v>
      </c>
      <c r="J814" s="9">
        <v>10</v>
      </c>
      <c r="K814" s="9">
        <v>5</v>
      </c>
      <c r="L814" s="9">
        <v>1</v>
      </c>
      <c r="M814" s="9">
        <v>0</v>
      </c>
      <c r="N814" s="68">
        <v>1</v>
      </c>
      <c r="O814" s="9" t="str">
        <f>Cal_110119!$P$3</f>
        <v>Cal_110119</v>
      </c>
      <c r="P814" s="17">
        <f>Cal_110119!$Q$3</f>
        <v>1.8682000000000001</v>
      </c>
      <c r="Q814" s="17">
        <f>Cal_110119!$R$3</f>
        <v>0.51219999999999999</v>
      </c>
      <c r="R814" s="15">
        <v>142.4</v>
      </c>
      <c r="S814" s="15">
        <v>92.06</v>
      </c>
      <c r="T814" s="35">
        <v>0.67420000000000002</v>
      </c>
      <c r="U814" s="78">
        <f t="shared" si="106"/>
        <v>141.72579999999999</v>
      </c>
      <c r="V814" s="78">
        <f t="shared" si="107"/>
        <v>91.385800000000003</v>
      </c>
      <c r="W814" s="438">
        <f t="shared" si="108"/>
        <v>0.96997455739146798</v>
      </c>
      <c r="X814" s="438">
        <f t="shared" si="109"/>
        <v>0.55880769066853186</v>
      </c>
      <c r="Y814" s="9">
        <f>Cal_110119!$O$3</f>
        <v>20181101</v>
      </c>
      <c r="Z814" s="36" t="s">
        <v>290</v>
      </c>
      <c r="AA814" s="36"/>
      <c r="AB814" s="36" t="s">
        <v>127</v>
      </c>
      <c r="AC814" s="12"/>
      <c r="AD814" s="660"/>
      <c r="AE814" s="689" t="s">
        <v>1250</v>
      </c>
      <c r="AF814" s="671">
        <v>1</v>
      </c>
      <c r="AG814" s="169">
        <v>1</v>
      </c>
      <c r="AH814" s="395"/>
      <c r="AI814" s="395"/>
    </row>
    <row r="815" spans="1:35" x14ac:dyDescent="0.2">
      <c r="A815" s="14" t="s">
        <v>141</v>
      </c>
      <c r="B815" s="14">
        <v>20180702</v>
      </c>
      <c r="C815" s="133" t="s">
        <v>69</v>
      </c>
      <c r="D815" s="133">
        <v>14</v>
      </c>
      <c r="E815" s="133" t="s">
        <v>81</v>
      </c>
      <c r="F815" s="133"/>
      <c r="G815" s="133"/>
      <c r="H815" s="137" t="s">
        <v>11</v>
      </c>
      <c r="I815" s="133">
        <v>285</v>
      </c>
      <c r="J815" s="9">
        <v>10</v>
      </c>
      <c r="K815" s="9">
        <v>5</v>
      </c>
      <c r="L815" s="9">
        <v>1</v>
      </c>
      <c r="M815" s="9">
        <v>0</v>
      </c>
      <c r="N815" s="68">
        <v>1</v>
      </c>
      <c r="O815" s="9" t="str">
        <f>Cal_110119!$P$3</f>
        <v>Cal_110119</v>
      </c>
      <c r="P815" s="17">
        <f>Cal_110119!$Q$3</f>
        <v>1.8682000000000001</v>
      </c>
      <c r="Q815" s="17">
        <f>Cal_110119!$R$3</f>
        <v>0.51219999999999999</v>
      </c>
      <c r="R815" s="15">
        <v>145.69999999999999</v>
      </c>
      <c r="S815" s="15">
        <v>94.9</v>
      </c>
      <c r="T815" s="35">
        <v>0.67420000000000002</v>
      </c>
      <c r="U815" s="78">
        <f t="shared" si="106"/>
        <v>145.02579999999998</v>
      </c>
      <c r="V815" s="78">
        <f t="shared" si="107"/>
        <v>94.225800000000007</v>
      </c>
      <c r="W815" s="438">
        <f t="shared" si="108"/>
        <v>0.98227257103828369</v>
      </c>
      <c r="X815" s="438">
        <f t="shared" si="109"/>
        <v>0.5995505514640318</v>
      </c>
      <c r="Y815" s="9">
        <f>Cal_110119!$O$3</f>
        <v>20181101</v>
      </c>
      <c r="Z815" s="25" t="s">
        <v>279</v>
      </c>
      <c r="AA815" s="25"/>
      <c r="AB815" s="36" t="s">
        <v>127</v>
      </c>
      <c r="AC815" s="12"/>
      <c r="AD815" s="660"/>
      <c r="AE815" s="689" t="s">
        <v>1250</v>
      </c>
      <c r="AF815" s="671">
        <v>1</v>
      </c>
      <c r="AG815" s="169">
        <v>1</v>
      </c>
      <c r="AH815" s="395"/>
      <c r="AI815" s="395"/>
    </row>
    <row r="816" spans="1:35" ht="12" customHeight="1" x14ac:dyDescent="0.2">
      <c r="A816" s="14" t="s">
        <v>141</v>
      </c>
      <c r="B816" s="14">
        <v>20180702</v>
      </c>
      <c r="C816" s="133" t="s">
        <v>69</v>
      </c>
      <c r="D816" s="133">
        <v>14</v>
      </c>
      <c r="E816" s="133" t="s">
        <v>131</v>
      </c>
      <c r="F816" s="133"/>
      <c r="G816" s="133"/>
      <c r="H816" s="137" t="s">
        <v>10</v>
      </c>
      <c r="I816" s="133">
        <v>290</v>
      </c>
      <c r="J816" s="9">
        <v>0</v>
      </c>
      <c r="K816" s="9">
        <v>5</v>
      </c>
      <c r="L816" s="9">
        <v>1</v>
      </c>
      <c r="M816" s="9">
        <v>0</v>
      </c>
      <c r="N816" s="68">
        <v>1</v>
      </c>
      <c r="O816" s="9" t="str">
        <f>Cal_110119!$P$3</f>
        <v>Cal_110119</v>
      </c>
      <c r="P816" s="17">
        <f>Cal_110119!$Q$3</f>
        <v>1.8682000000000001</v>
      </c>
      <c r="Q816" s="17">
        <f>Cal_110119!$R$3</f>
        <v>0.51219999999999999</v>
      </c>
      <c r="R816" s="15">
        <v>169</v>
      </c>
      <c r="S816" s="15">
        <v>109.7</v>
      </c>
      <c r="T816" s="35">
        <v>0.67420000000000002</v>
      </c>
      <c r="U816" s="78">
        <f t="shared" si="106"/>
        <v>168.32579999999999</v>
      </c>
      <c r="V816" s="78">
        <f t="shared" si="107"/>
        <v>109.0258</v>
      </c>
      <c r="W816" s="438">
        <f t="shared" si="108"/>
        <v>1.12685973301877</v>
      </c>
      <c r="X816" s="438">
        <f t="shared" si="109"/>
        <v>0.67186302861281599</v>
      </c>
      <c r="Y816" s="9">
        <f>Cal_110119!$O$3</f>
        <v>20181101</v>
      </c>
      <c r="Z816" s="25" t="s">
        <v>279</v>
      </c>
      <c r="AA816" s="25"/>
      <c r="AB816" s="36" t="s">
        <v>127</v>
      </c>
      <c r="AC816" s="12"/>
      <c r="AD816" s="660"/>
      <c r="AE816" s="689" t="s">
        <v>1250</v>
      </c>
      <c r="AF816" s="671">
        <v>1</v>
      </c>
      <c r="AG816" s="764" t="s">
        <v>1634</v>
      </c>
      <c r="AH816" s="395"/>
      <c r="AI816" s="395"/>
    </row>
    <row r="817" spans="1:35" x14ac:dyDescent="0.2">
      <c r="A817" s="14" t="s">
        <v>141</v>
      </c>
      <c r="B817" s="14">
        <v>20180702</v>
      </c>
      <c r="C817" s="133" t="s">
        <v>69</v>
      </c>
      <c r="D817" s="133">
        <v>14</v>
      </c>
      <c r="E817" s="133" t="s">
        <v>131</v>
      </c>
      <c r="F817" s="133"/>
      <c r="G817" s="133"/>
      <c r="H817" s="137" t="s">
        <v>11</v>
      </c>
      <c r="I817" s="133">
        <v>290</v>
      </c>
      <c r="J817" s="9">
        <v>0</v>
      </c>
      <c r="K817" s="9">
        <v>5</v>
      </c>
      <c r="L817" s="9">
        <v>1</v>
      </c>
      <c r="M817" s="9">
        <v>0</v>
      </c>
      <c r="N817" s="68">
        <v>1</v>
      </c>
      <c r="O817" s="9" t="str">
        <f>Cal_110119!$P$3</f>
        <v>Cal_110119</v>
      </c>
      <c r="P817" s="17">
        <f>Cal_110119!$Q$3</f>
        <v>1.8682000000000001</v>
      </c>
      <c r="Q817" s="17">
        <f>Cal_110119!$R$3</f>
        <v>0.51219999999999999</v>
      </c>
      <c r="R817" s="15">
        <v>178.9</v>
      </c>
      <c r="S817" s="15">
        <v>114</v>
      </c>
      <c r="T817" s="35">
        <v>0.67420000000000002</v>
      </c>
      <c r="U817" s="78">
        <f t="shared" si="106"/>
        <v>178.22579999999999</v>
      </c>
      <c r="V817" s="78">
        <f t="shared" si="107"/>
        <v>113.3258</v>
      </c>
      <c r="W817" s="438">
        <f t="shared" si="108"/>
        <v>1.2332748174185191</v>
      </c>
      <c r="X817" s="438">
        <f t="shared" si="109"/>
        <v>0.63638994028203277</v>
      </c>
      <c r="Y817" s="9">
        <f>Cal_110119!$O$3</f>
        <v>20181101</v>
      </c>
      <c r="Z817" s="36" t="s">
        <v>290</v>
      </c>
      <c r="AA817" s="36"/>
      <c r="AB817" s="36" t="s">
        <v>127</v>
      </c>
      <c r="AC817" s="12"/>
      <c r="AD817" s="660"/>
      <c r="AE817" s="689" t="s">
        <v>1250</v>
      </c>
      <c r="AF817" s="671">
        <v>1</v>
      </c>
      <c r="AG817" s="764" t="s">
        <v>1634</v>
      </c>
      <c r="AH817" s="395"/>
      <c r="AI817" s="395"/>
    </row>
    <row r="818" spans="1:35" s="82" customFormat="1" x14ac:dyDescent="0.2">
      <c r="A818" s="161" t="s">
        <v>141</v>
      </c>
      <c r="B818" s="161">
        <v>20180702</v>
      </c>
      <c r="C818" s="162" t="s">
        <v>69</v>
      </c>
      <c r="D818" s="162">
        <v>14</v>
      </c>
      <c r="E818" s="162" t="s">
        <v>145</v>
      </c>
      <c r="F818" s="162"/>
      <c r="G818" s="162"/>
      <c r="H818" s="56" t="s">
        <v>10</v>
      </c>
      <c r="I818" s="162">
        <v>200</v>
      </c>
      <c r="J818" s="33">
        <v>5</v>
      </c>
      <c r="K818" s="33">
        <v>5</v>
      </c>
      <c r="L818" s="33">
        <v>1</v>
      </c>
      <c r="M818" s="33">
        <v>0</v>
      </c>
      <c r="N818" s="179">
        <v>1</v>
      </c>
      <c r="O818" s="9" t="str">
        <f>Cal_110119!$P$3</f>
        <v>Cal_110119</v>
      </c>
      <c r="P818" s="17">
        <f>Cal_110119!$Q$3</f>
        <v>1.8682000000000001</v>
      </c>
      <c r="Q818" s="17">
        <f>Cal_110119!$R$3</f>
        <v>0.51219999999999999</v>
      </c>
      <c r="R818" s="163">
        <v>25.1</v>
      </c>
      <c r="S818" s="163">
        <v>15.49</v>
      </c>
      <c r="T818" s="197">
        <v>5.0799999999999998E-2</v>
      </c>
      <c r="U818" s="164">
        <f t="shared" si="106"/>
        <v>25.049200000000003</v>
      </c>
      <c r="V818" s="164">
        <f t="shared" si="107"/>
        <v>15.4392</v>
      </c>
      <c r="W818" s="438">
        <f t="shared" si="108"/>
        <v>0.2647930345657683</v>
      </c>
      <c r="X818" s="438">
        <f t="shared" si="109"/>
        <v>0.10454815503343162</v>
      </c>
      <c r="Y818" s="9">
        <f>Cal_110119!$O$3</f>
        <v>20181101</v>
      </c>
      <c r="Z818" s="165" t="s">
        <v>284</v>
      </c>
      <c r="AA818" s="165"/>
      <c r="AB818" s="166" t="s">
        <v>127</v>
      </c>
      <c r="AC818" s="160"/>
      <c r="AD818" s="664"/>
      <c r="AE818" s="689" t="s">
        <v>1250</v>
      </c>
      <c r="AF818" s="672">
        <v>1</v>
      </c>
      <c r="AG818" s="764" t="s">
        <v>1634</v>
      </c>
      <c r="AH818" s="397" t="s">
        <v>240</v>
      </c>
      <c r="AI818" s="397"/>
    </row>
    <row r="819" spans="1:35" s="82" customFormat="1" x14ac:dyDescent="0.2">
      <c r="A819" s="161" t="s">
        <v>141</v>
      </c>
      <c r="B819" s="161">
        <v>20180702</v>
      </c>
      <c r="C819" s="162" t="s">
        <v>69</v>
      </c>
      <c r="D819" s="162">
        <v>14</v>
      </c>
      <c r="E819" s="162" t="s">
        <v>145</v>
      </c>
      <c r="F819" s="162"/>
      <c r="G819" s="162"/>
      <c r="H819" s="56" t="s">
        <v>11</v>
      </c>
      <c r="I819" s="162">
        <v>200</v>
      </c>
      <c r="J819" s="33">
        <v>5</v>
      </c>
      <c r="K819" s="33">
        <v>5</v>
      </c>
      <c r="L819" s="33">
        <v>1</v>
      </c>
      <c r="M819" s="33">
        <v>0</v>
      </c>
      <c r="N819" s="179">
        <v>1</v>
      </c>
      <c r="O819" s="9" t="str">
        <f>Cal_110119!$P$3</f>
        <v>Cal_110119</v>
      </c>
      <c r="P819" s="17">
        <f>Cal_110119!$Q$3</f>
        <v>1.8682000000000001</v>
      </c>
      <c r="Q819" s="17">
        <f>Cal_110119!$R$3</f>
        <v>0.51219999999999999</v>
      </c>
      <c r="R819" s="163">
        <v>26.57</v>
      </c>
      <c r="S819" s="163">
        <v>16.309999999999999</v>
      </c>
      <c r="T819" s="197">
        <v>5.0799999999999998E-2</v>
      </c>
      <c r="U819" s="164">
        <f t="shared" si="106"/>
        <v>26.519200000000001</v>
      </c>
      <c r="V819" s="164">
        <f t="shared" si="107"/>
        <v>16.2592</v>
      </c>
      <c r="W819" s="438">
        <f t="shared" si="108"/>
        <v>0.28270307332411887</v>
      </c>
      <c r="X819" s="438">
        <f t="shared" si="109"/>
        <v>0.10625440309508115</v>
      </c>
      <c r="Y819" s="9">
        <f>Cal_110119!$O$3</f>
        <v>20181101</v>
      </c>
      <c r="Z819" s="165" t="s">
        <v>284</v>
      </c>
      <c r="AA819" s="165"/>
      <c r="AB819" s="166" t="s">
        <v>127</v>
      </c>
      <c r="AC819" s="160"/>
      <c r="AD819" s="664"/>
      <c r="AE819" s="689" t="s">
        <v>1250</v>
      </c>
      <c r="AF819" s="672">
        <v>1</v>
      </c>
      <c r="AG819" s="764" t="s">
        <v>1634</v>
      </c>
      <c r="AH819" s="397" t="s">
        <v>241</v>
      </c>
      <c r="AI819" s="397"/>
    </row>
    <row r="820" spans="1:35" s="372" customFormat="1" x14ac:dyDescent="0.2">
      <c r="A820" s="770" t="s">
        <v>141</v>
      </c>
      <c r="B820" s="770">
        <v>20180702</v>
      </c>
      <c r="C820" s="771" t="s">
        <v>69</v>
      </c>
      <c r="D820" s="771">
        <v>14</v>
      </c>
      <c r="E820" s="771" t="s">
        <v>145</v>
      </c>
      <c r="F820" s="162"/>
      <c r="G820" s="162"/>
      <c r="H820" s="785" t="s">
        <v>10</v>
      </c>
      <c r="I820" s="771">
        <v>200</v>
      </c>
      <c r="J820" s="773">
        <v>20</v>
      </c>
      <c r="K820" s="773">
        <v>5</v>
      </c>
      <c r="L820" s="773">
        <v>1</v>
      </c>
      <c r="M820" s="773">
        <v>0</v>
      </c>
      <c r="N820" s="774">
        <v>1</v>
      </c>
      <c r="O820" s="773" t="str">
        <f>Cal_110119!$P$3</f>
        <v>Cal_110119</v>
      </c>
      <c r="P820" s="775">
        <f>Cal_110119!$Q$3</f>
        <v>1.8682000000000001</v>
      </c>
      <c r="Q820" s="775">
        <f>Cal_110119!$R$3</f>
        <v>0.51219999999999999</v>
      </c>
      <c r="R820" s="776">
        <v>2.242</v>
      </c>
      <c r="S820" s="776">
        <v>1.47</v>
      </c>
      <c r="T820" s="777">
        <v>5.0799999999999998E-2</v>
      </c>
      <c r="U820" s="778">
        <f t="shared" si="106"/>
        <v>2.1911999999999998</v>
      </c>
      <c r="V820" s="778">
        <f t="shared" si="107"/>
        <v>1.4192</v>
      </c>
      <c r="W820" s="779">
        <f t="shared" si="108"/>
        <v>2.1271615263764101E-2</v>
      </c>
      <c r="X820" s="779">
        <f t="shared" si="109"/>
        <v>1.2678914315435899E-2</v>
      </c>
      <c r="Y820" s="773">
        <f>Cal_110119!$O$3</f>
        <v>20181101</v>
      </c>
      <c r="Z820" s="780" t="s">
        <v>284</v>
      </c>
      <c r="AA820" s="780"/>
      <c r="AB820" s="166" t="s">
        <v>127</v>
      </c>
      <c r="AC820" s="160"/>
      <c r="AD820" s="664"/>
      <c r="AE820" s="692" t="s">
        <v>1250</v>
      </c>
      <c r="AF820" s="682">
        <v>1</v>
      </c>
      <c r="AG820" s="786" t="s">
        <v>1634</v>
      </c>
      <c r="AH820" s="783" t="s">
        <v>246</v>
      </c>
      <c r="AI820" s="783"/>
    </row>
    <row r="821" spans="1:35" s="372" customFormat="1" x14ac:dyDescent="0.2">
      <c r="A821" s="770" t="s">
        <v>141</v>
      </c>
      <c r="B821" s="770">
        <v>20180702</v>
      </c>
      <c r="C821" s="771" t="s">
        <v>69</v>
      </c>
      <c r="D821" s="771">
        <v>14</v>
      </c>
      <c r="E821" s="771" t="s">
        <v>145</v>
      </c>
      <c r="F821" s="162"/>
      <c r="G821" s="162"/>
      <c r="H821" s="785" t="s">
        <v>11</v>
      </c>
      <c r="I821" s="771">
        <v>200</v>
      </c>
      <c r="J821" s="773">
        <v>20</v>
      </c>
      <c r="K821" s="773">
        <v>5</v>
      </c>
      <c r="L821" s="773">
        <v>1</v>
      </c>
      <c r="M821" s="773">
        <v>0</v>
      </c>
      <c r="N821" s="774">
        <v>1</v>
      </c>
      <c r="O821" s="773" t="str">
        <f>Cal_110119!$P$3</f>
        <v>Cal_110119</v>
      </c>
      <c r="P821" s="775">
        <f>Cal_110119!$Q$3</f>
        <v>1.8682000000000001</v>
      </c>
      <c r="Q821" s="775">
        <f>Cal_110119!$R$3</f>
        <v>0.51219999999999999</v>
      </c>
      <c r="R821" s="776">
        <v>2.3210000000000002</v>
      </c>
      <c r="S821" s="776">
        <v>1.581</v>
      </c>
      <c r="T821" s="777">
        <v>5.0799999999999998E-2</v>
      </c>
      <c r="U821" s="778">
        <f t="shared" si="106"/>
        <v>2.2702</v>
      </c>
      <c r="V821" s="778">
        <f t="shared" si="107"/>
        <v>1.5302</v>
      </c>
      <c r="W821" s="779">
        <f t="shared" si="108"/>
        <v>2.0389890278737614E-2</v>
      </c>
      <c r="X821" s="779">
        <f t="shared" si="109"/>
        <v>1.621601471146239E-2</v>
      </c>
      <c r="Y821" s="773">
        <f>Cal_110119!$O$3</f>
        <v>20181101</v>
      </c>
      <c r="Z821" s="780" t="s">
        <v>284</v>
      </c>
      <c r="AA821" s="780"/>
      <c r="AB821" s="166" t="s">
        <v>127</v>
      </c>
      <c r="AC821" s="160"/>
      <c r="AD821" s="664"/>
      <c r="AE821" s="692" t="s">
        <v>1250</v>
      </c>
      <c r="AF821" s="682">
        <v>1</v>
      </c>
      <c r="AG821" s="786" t="s">
        <v>1634</v>
      </c>
      <c r="AH821" s="783" t="s">
        <v>247</v>
      </c>
      <c r="AI821" s="783"/>
    </row>
    <row r="822" spans="1:35" ht="12" customHeight="1" x14ac:dyDescent="0.2">
      <c r="A822" s="14" t="s">
        <v>141</v>
      </c>
      <c r="B822" s="14">
        <v>20180702</v>
      </c>
      <c r="C822" s="133" t="s">
        <v>69</v>
      </c>
      <c r="D822" s="133">
        <v>14</v>
      </c>
      <c r="E822" s="133" t="s">
        <v>145</v>
      </c>
      <c r="F822" s="133"/>
      <c r="G822" s="133"/>
      <c r="H822" s="30" t="s">
        <v>10</v>
      </c>
      <c r="I822" s="133">
        <v>287</v>
      </c>
      <c r="J822" s="9">
        <v>0</v>
      </c>
      <c r="K822" s="9">
        <v>5</v>
      </c>
      <c r="L822" s="9">
        <v>1</v>
      </c>
      <c r="M822" s="9">
        <v>0</v>
      </c>
      <c r="N822" s="68">
        <v>1</v>
      </c>
      <c r="O822" s="9" t="str">
        <f>Cal_110119!$P$3</f>
        <v>Cal_110119</v>
      </c>
      <c r="P822" s="17">
        <f>Cal_110119!$Q$3</f>
        <v>1.8682000000000001</v>
      </c>
      <c r="Q822" s="17">
        <f>Cal_110119!$R$3</f>
        <v>0.51219999999999999</v>
      </c>
      <c r="R822" s="15">
        <v>72</v>
      </c>
      <c r="S822" s="15">
        <v>45.15</v>
      </c>
      <c r="T822" s="35">
        <v>0.67420000000000002</v>
      </c>
      <c r="U822" s="78">
        <f t="shared" si="106"/>
        <v>71.325800000000001</v>
      </c>
      <c r="V822" s="78">
        <f t="shared" si="107"/>
        <v>44.4758</v>
      </c>
      <c r="W822" s="438">
        <f t="shared" si="108"/>
        <v>0.51555565870995856</v>
      </c>
      <c r="X822" s="438">
        <f t="shared" si="109"/>
        <v>0.22588230283415278</v>
      </c>
      <c r="Y822" s="9">
        <f>Cal_110119!$O$3</f>
        <v>20181101</v>
      </c>
      <c r="Z822" s="25" t="s">
        <v>279</v>
      </c>
      <c r="AA822" s="25"/>
      <c r="AB822" s="36" t="s">
        <v>127</v>
      </c>
      <c r="AC822" s="12"/>
      <c r="AD822" s="660"/>
      <c r="AE822" s="689" t="s">
        <v>1250</v>
      </c>
      <c r="AF822" s="671">
        <v>1</v>
      </c>
      <c r="AG822" s="764" t="s">
        <v>1634</v>
      </c>
      <c r="AH822" s="395"/>
      <c r="AI822" s="395"/>
    </row>
    <row r="823" spans="1:35" x14ac:dyDescent="0.2">
      <c r="A823" s="14" t="s">
        <v>141</v>
      </c>
      <c r="B823" s="14">
        <v>20180702</v>
      </c>
      <c r="C823" s="133" t="s">
        <v>69</v>
      </c>
      <c r="D823" s="133">
        <v>14</v>
      </c>
      <c r="E823" s="133" t="s">
        <v>145</v>
      </c>
      <c r="F823" s="133"/>
      <c r="G823" s="133"/>
      <c r="H823" s="30" t="s">
        <v>11</v>
      </c>
      <c r="I823" s="133">
        <v>287</v>
      </c>
      <c r="J823" s="9">
        <v>0</v>
      </c>
      <c r="K823" s="9">
        <v>5</v>
      </c>
      <c r="L823" s="9">
        <v>1</v>
      </c>
      <c r="M823" s="9">
        <v>0</v>
      </c>
      <c r="N823" s="68">
        <v>1</v>
      </c>
      <c r="O823" s="9" t="str">
        <f>Cal_110119!$P$3</f>
        <v>Cal_110119</v>
      </c>
      <c r="P823" s="17">
        <f>Cal_110119!$Q$3</f>
        <v>1.8682000000000001</v>
      </c>
      <c r="Q823" s="17">
        <f>Cal_110119!$R$3</f>
        <v>0.51219999999999999</v>
      </c>
      <c r="R823" s="15">
        <v>76.5</v>
      </c>
      <c r="S823" s="15">
        <v>47.29</v>
      </c>
      <c r="T823" s="35">
        <v>0.67420000000000002</v>
      </c>
      <c r="U823" s="78">
        <f t="shared" si="106"/>
        <v>75.825800000000001</v>
      </c>
      <c r="V823" s="78">
        <f t="shared" si="107"/>
        <v>46.6158</v>
      </c>
      <c r="W823" s="438">
        <f t="shared" si="108"/>
        <v>0.56087079295783571</v>
      </c>
      <c r="X823" s="438">
        <f t="shared" si="109"/>
        <v>0.21624223767338377</v>
      </c>
      <c r="Y823" s="9">
        <f>Cal_110119!$O$3</f>
        <v>20181101</v>
      </c>
      <c r="Z823" s="25" t="s">
        <v>279</v>
      </c>
      <c r="AA823" s="25"/>
      <c r="AB823" s="36" t="s">
        <v>127</v>
      </c>
      <c r="AC823" s="12"/>
      <c r="AD823" s="660"/>
      <c r="AE823" s="689" t="s">
        <v>1250</v>
      </c>
      <c r="AF823" s="671">
        <v>1</v>
      </c>
      <c r="AG823" s="764" t="s">
        <v>1634</v>
      </c>
      <c r="AH823" s="395"/>
      <c r="AI823" s="395"/>
    </row>
    <row r="824" spans="1:35" x14ac:dyDescent="0.2">
      <c r="A824" s="14" t="s">
        <v>141</v>
      </c>
      <c r="B824" s="14">
        <v>20180702</v>
      </c>
      <c r="C824" s="133" t="s">
        <v>69</v>
      </c>
      <c r="D824" s="133">
        <v>14</v>
      </c>
      <c r="E824" s="133" t="s">
        <v>145</v>
      </c>
      <c r="F824" s="133"/>
      <c r="G824" s="133"/>
      <c r="H824" s="137" t="s">
        <v>10</v>
      </c>
      <c r="I824" s="133">
        <v>287</v>
      </c>
      <c r="J824" s="9">
        <v>10</v>
      </c>
      <c r="K824" s="9">
        <v>5</v>
      </c>
      <c r="L824" s="9">
        <v>1</v>
      </c>
      <c r="M824" s="9">
        <v>0</v>
      </c>
      <c r="N824" s="68">
        <v>1</v>
      </c>
      <c r="O824" s="9" t="str">
        <f>Cal_110119!$P$3</f>
        <v>Cal_110119</v>
      </c>
      <c r="P824" s="17">
        <f>Cal_110119!$Q$3</f>
        <v>1.8682000000000001</v>
      </c>
      <c r="Q824" s="17">
        <f>Cal_110119!$R$3</f>
        <v>0.51219999999999999</v>
      </c>
      <c r="R824" s="15">
        <v>62.23</v>
      </c>
      <c r="S824" s="15">
        <v>38.659999999999997</v>
      </c>
      <c r="T824" s="35">
        <f>AVERAGE(0.515, 0.494, 0.522, 0.796, 0.812, 0.649)</f>
        <v>0.63133333333333341</v>
      </c>
      <c r="U824" s="78">
        <f t="shared" si="106"/>
        <v>61.598666666666666</v>
      </c>
      <c r="V824" s="78">
        <f t="shared" si="107"/>
        <v>38.028666666666666</v>
      </c>
      <c r="W824" s="438">
        <f t="shared" si="108"/>
        <v>0.45257530263663776</v>
      </c>
      <c r="X824" s="438">
        <f t="shared" si="109"/>
        <v>0.18138512288856543</v>
      </c>
      <c r="Y824" s="9">
        <f>Cal_110119!$O$3</f>
        <v>20181101</v>
      </c>
      <c r="Z824" s="36" t="s">
        <v>289</v>
      </c>
      <c r="AA824" s="36"/>
      <c r="AB824" s="36" t="s">
        <v>127</v>
      </c>
      <c r="AC824" s="12"/>
      <c r="AD824" s="660"/>
      <c r="AE824" s="689" t="s">
        <v>1250</v>
      </c>
      <c r="AF824" s="671">
        <v>1</v>
      </c>
      <c r="AG824" s="764" t="s">
        <v>1634</v>
      </c>
      <c r="AH824" s="395"/>
      <c r="AI824" s="395"/>
    </row>
    <row r="825" spans="1:35" x14ac:dyDescent="0.2">
      <c r="A825" s="14" t="s">
        <v>141</v>
      </c>
      <c r="B825" s="14">
        <v>20180702</v>
      </c>
      <c r="C825" s="133" t="s">
        <v>69</v>
      </c>
      <c r="D825" s="133">
        <v>14</v>
      </c>
      <c r="E825" s="133" t="s">
        <v>145</v>
      </c>
      <c r="F825" s="133"/>
      <c r="G825" s="133"/>
      <c r="H825" s="137" t="s">
        <v>11</v>
      </c>
      <c r="I825" s="133">
        <v>287</v>
      </c>
      <c r="J825" s="9">
        <v>10</v>
      </c>
      <c r="K825" s="9">
        <v>5</v>
      </c>
      <c r="L825" s="9">
        <v>1</v>
      </c>
      <c r="M825" s="9">
        <v>0</v>
      </c>
      <c r="N825" s="68">
        <v>1</v>
      </c>
      <c r="O825" s="9" t="str">
        <f>Cal_110119!$P$3</f>
        <v>Cal_110119</v>
      </c>
      <c r="P825" s="17">
        <f>Cal_110119!$Q$3</f>
        <v>1.8682000000000001</v>
      </c>
      <c r="Q825" s="17">
        <f>Cal_110119!$R$3</f>
        <v>0.51219999999999999</v>
      </c>
      <c r="R825" s="15">
        <v>55.47</v>
      </c>
      <c r="S825" s="15">
        <v>35.08</v>
      </c>
      <c r="T825" s="35">
        <v>0.67420000000000002</v>
      </c>
      <c r="U825" s="78">
        <f t="shared" si="106"/>
        <v>54.7958</v>
      </c>
      <c r="V825" s="78">
        <f t="shared" si="107"/>
        <v>34.405799999999999</v>
      </c>
      <c r="W825" s="438">
        <f t="shared" si="108"/>
        <v>0.39151507937043034</v>
      </c>
      <c r="X825" s="438">
        <f t="shared" si="109"/>
        <v>0.18205001034789725</v>
      </c>
      <c r="Y825" s="9">
        <f>Cal_110119!$O$3</f>
        <v>20181101</v>
      </c>
      <c r="Z825" s="25" t="s">
        <v>279</v>
      </c>
      <c r="AA825" s="25"/>
      <c r="AB825" s="36" t="s">
        <v>127</v>
      </c>
      <c r="AC825" s="12"/>
      <c r="AD825" s="660"/>
      <c r="AE825" s="689" t="s">
        <v>1250</v>
      </c>
      <c r="AF825" s="671">
        <v>1</v>
      </c>
      <c r="AG825" s="764" t="s">
        <v>1634</v>
      </c>
      <c r="AH825" s="395"/>
      <c r="AI825" s="395"/>
    </row>
    <row r="826" spans="1:35" s="82" customFormat="1" x14ac:dyDescent="0.2">
      <c r="A826" s="161" t="s">
        <v>141</v>
      </c>
      <c r="B826" s="161">
        <v>20180702</v>
      </c>
      <c r="C826" s="162" t="s">
        <v>69</v>
      </c>
      <c r="D826" s="162">
        <v>14</v>
      </c>
      <c r="E826" s="162" t="s">
        <v>144</v>
      </c>
      <c r="F826" s="162"/>
      <c r="G826" s="162"/>
      <c r="H826" s="56" t="s">
        <v>10</v>
      </c>
      <c r="I826" s="162">
        <v>200</v>
      </c>
      <c r="J826" s="33">
        <v>5</v>
      </c>
      <c r="K826" s="33">
        <v>5</v>
      </c>
      <c r="L826" s="33">
        <v>1</v>
      </c>
      <c r="M826" s="33">
        <v>0</v>
      </c>
      <c r="N826" s="179">
        <v>1</v>
      </c>
      <c r="O826" s="9" t="str">
        <f>Cal_110119!$P$3</f>
        <v>Cal_110119</v>
      </c>
      <c r="P826" s="17">
        <f>Cal_110119!$Q$3</f>
        <v>1.8682000000000001</v>
      </c>
      <c r="Q826" s="17">
        <f>Cal_110119!$R$3</f>
        <v>0.51219999999999999</v>
      </c>
      <c r="R826" s="163">
        <v>5.33</v>
      </c>
      <c r="S826" s="163">
        <v>3.4319999999999999</v>
      </c>
      <c r="T826" s="197">
        <v>5.0799999999999998E-2</v>
      </c>
      <c r="U826" s="164">
        <f t="shared" si="106"/>
        <v>5.2792000000000003</v>
      </c>
      <c r="V826" s="164">
        <f t="shared" si="107"/>
        <v>3.3811999999999998</v>
      </c>
      <c r="W826" s="438">
        <f t="shared" si="108"/>
        <v>5.2297313174383797E-2</v>
      </c>
      <c r="X826" s="438">
        <f t="shared" si="109"/>
        <v>2.8588770966816206E-2</v>
      </c>
      <c r="Y826" s="9">
        <f>Cal_110119!$O$3</f>
        <v>20181101</v>
      </c>
      <c r="Z826" s="165" t="s">
        <v>284</v>
      </c>
      <c r="AA826" s="165"/>
      <c r="AB826" s="166" t="s">
        <v>127</v>
      </c>
      <c r="AC826" s="160"/>
      <c r="AD826" s="664"/>
      <c r="AE826" s="689" t="s">
        <v>1250</v>
      </c>
      <c r="AF826" s="672">
        <v>1</v>
      </c>
      <c r="AG826" s="764" t="s">
        <v>1634</v>
      </c>
      <c r="AH826" s="397" t="s">
        <v>236</v>
      </c>
      <c r="AI826" s="397"/>
    </row>
    <row r="827" spans="1:35" s="82" customFormat="1" x14ac:dyDescent="0.2">
      <c r="A827" s="161" t="s">
        <v>141</v>
      </c>
      <c r="B827" s="161">
        <v>20180702</v>
      </c>
      <c r="C827" s="162" t="s">
        <v>69</v>
      </c>
      <c r="D827" s="162">
        <v>14</v>
      </c>
      <c r="E827" s="162" t="s">
        <v>144</v>
      </c>
      <c r="F827" s="162"/>
      <c r="G827" s="162"/>
      <c r="H827" s="56" t="s">
        <v>11</v>
      </c>
      <c r="I827" s="162">
        <v>200</v>
      </c>
      <c r="J827" s="33">
        <v>5</v>
      </c>
      <c r="K827" s="33">
        <v>5</v>
      </c>
      <c r="L827" s="33">
        <v>1</v>
      </c>
      <c r="M827" s="33">
        <v>0</v>
      </c>
      <c r="N827" s="179">
        <v>1</v>
      </c>
      <c r="O827" s="9" t="str">
        <f>Cal_110119!$P$3</f>
        <v>Cal_110119</v>
      </c>
      <c r="P827" s="17">
        <f>Cal_110119!$Q$3</f>
        <v>1.8682000000000001</v>
      </c>
      <c r="Q827" s="17">
        <f>Cal_110119!$R$3</f>
        <v>0.51219999999999999</v>
      </c>
      <c r="R827" s="163">
        <v>6.375</v>
      </c>
      <c r="S827" s="163">
        <v>4.1820000000000004</v>
      </c>
      <c r="T827" s="197">
        <v>5.0799999999999998E-2</v>
      </c>
      <c r="U827" s="164">
        <f t="shared" si="106"/>
        <v>6.3242000000000003</v>
      </c>
      <c r="V827" s="164">
        <f t="shared" si="107"/>
        <v>4.1312000000000006</v>
      </c>
      <c r="W827" s="438">
        <f t="shared" si="108"/>
        <v>6.042571538009673E-2</v>
      </c>
      <c r="X827" s="438">
        <f t="shared" si="109"/>
        <v>3.8402094511103275E-2</v>
      </c>
      <c r="Y827" s="9">
        <f>Cal_110119!$O$3</f>
        <v>20181101</v>
      </c>
      <c r="Z827" s="165" t="s">
        <v>284</v>
      </c>
      <c r="AA827" s="165"/>
      <c r="AB827" s="166" t="s">
        <v>127</v>
      </c>
      <c r="AC827" s="160"/>
      <c r="AD827" s="664"/>
      <c r="AE827" s="689" t="s">
        <v>1250</v>
      </c>
      <c r="AF827" s="672">
        <v>1</v>
      </c>
      <c r="AG827" s="764" t="s">
        <v>1634</v>
      </c>
      <c r="AH827" s="397" t="s">
        <v>237</v>
      </c>
      <c r="AI827" s="397"/>
    </row>
    <row r="828" spans="1:35" s="372" customFormat="1" ht="12" customHeight="1" x14ac:dyDescent="0.2">
      <c r="A828" s="770" t="s">
        <v>141</v>
      </c>
      <c r="B828" s="770">
        <v>20180702</v>
      </c>
      <c r="C828" s="771" t="s">
        <v>69</v>
      </c>
      <c r="D828" s="771">
        <v>14</v>
      </c>
      <c r="E828" s="771" t="s">
        <v>144</v>
      </c>
      <c r="F828" s="162"/>
      <c r="G828" s="162"/>
      <c r="H828" s="785" t="s">
        <v>10</v>
      </c>
      <c r="I828" s="771">
        <v>200</v>
      </c>
      <c r="J828" s="773">
        <v>20</v>
      </c>
      <c r="K828" s="773">
        <v>5</v>
      </c>
      <c r="L828" s="773">
        <v>1</v>
      </c>
      <c r="M828" s="773">
        <v>0</v>
      </c>
      <c r="N828" s="774">
        <v>1</v>
      </c>
      <c r="O828" s="773" t="str">
        <f>Cal_110119!$P$3</f>
        <v>Cal_110119</v>
      </c>
      <c r="P828" s="775">
        <f>Cal_110119!$Q$3</f>
        <v>1.8682000000000001</v>
      </c>
      <c r="Q828" s="775">
        <f>Cal_110119!$R$3</f>
        <v>0.51219999999999999</v>
      </c>
      <c r="R828" s="776">
        <v>1.9830000000000001</v>
      </c>
      <c r="S828" s="776">
        <v>1.3069999999999999</v>
      </c>
      <c r="T828" s="777">
        <v>5.0799999999999998E-2</v>
      </c>
      <c r="U828" s="778">
        <f t="shared" si="106"/>
        <v>1.9322000000000001</v>
      </c>
      <c r="V828" s="778">
        <f t="shared" si="107"/>
        <v>1.2562</v>
      </c>
      <c r="W828" s="779">
        <f t="shared" si="108"/>
        <v>1.8626440308684634E-2</v>
      </c>
      <c r="X828" s="779">
        <f t="shared" si="109"/>
        <v>1.1424754207515367E-2</v>
      </c>
      <c r="Y828" s="773">
        <f>Cal_110119!$O$3</f>
        <v>20181101</v>
      </c>
      <c r="Z828" s="780" t="s">
        <v>284</v>
      </c>
      <c r="AA828" s="780"/>
      <c r="AB828" s="166" t="s">
        <v>127</v>
      </c>
      <c r="AC828" s="160"/>
      <c r="AD828" s="664"/>
      <c r="AE828" s="692" t="s">
        <v>1250</v>
      </c>
      <c r="AF828" s="682">
        <v>1</v>
      </c>
      <c r="AG828" s="786" t="s">
        <v>1634</v>
      </c>
      <c r="AH828" s="783" t="s">
        <v>242</v>
      </c>
      <c r="AI828" s="783"/>
    </row>
    <row r="829" spans="1:35" s="372" customFormat="1" x14ac:dyDescent="0.2">
      <c r="A829" s="770" t="s">
        <v>141</v>
      </c>
      <c r="B829" s="770">
        <v>20180702</v>
      </c>
      <c r="C829" s="771" t="s">
        <v>69</v>
      </c>
      <c r="D829" s="771">
        <v>14</v>
      </c>
      <c r="E829" s="771" t="s">
        <v>144</v>
      </c>
      <c r="F829" s="162"/>
      <c r="G829" s="162"/>
      <c r="H829" s="785" t="s">
        <v>11</v>
      </c>
      <c r="I829" s="771">
        <v>200</v>
      </c>
      <c r="J829" s="773">
        <v>20</v>
      </c>
      <c r="K829" s="773">
        <v>5</v>
      </c>
      <c r="L829" s="773">
        <v>1</v>
      </c>
      <c r="M829" s="773">
        <v>0</v>
      </c>
      <c r="N829" s="774">
        <v>1</v>
      </c>
      <c r="O829" s="773" t="str">
        <f>Cal_110119!$P$3</f>
        <v>Cal_110119</v>
      </c>
      <c r="P829" s="775">
        <f>Cal_110119!$Q$3</f>
        <v>1.8682000000000001</v>
      </c>
      <c r="Q829" s="775">
        <f>Cal_110119!$R$3</f>
        <v>0.51219999999999999</v>
      </c>
      <c r="R829" s="776">
        <v>2.3809999999999998</v>
      </c>
      <c r="S829" s="776">
        <v>1.5740000000000001</v>
      </c>
      <c r="T829" s="777">
        <v>5.0799999999999998E-2</v>
      </c>
      <c r="U829" s="778">
        <f t="shared" si="106"/>
        <v>2.3301999999999996</v>
      </c>
      <c r="V829" s="778">
        <f t="shared" si="107"/>
        <v>1.5232000000000001</v>
      </c>
      <c r="W829" s="779">
        <f t="shared" si="108"/>
        <v>2.2236001966136815E-2</v>
      </c>
      <c r="X829" s="779">
        <f t="shared" si="109"/>
        <v>1.4202446917063188E-2</v>
      </c>
      <c r="Y829" s="773">
        <f>Cal_110119!$O$3</f>
        <v>20181101</v>
      </c>
      <c r="Z829" s="780" t="s">
        <v>284</v>
      </c>
      <c r="AA829" s="780"/>
      <c r="AB829" s="166" t="s">
        <v>127</v>
      </c>
      <c r="AC829" s="160"/>
      <c r="AD829" s="664"/>
      <c r="AE829" s="692" t="s">
        <v>1250</v>
      </c>
      <c r="AF829" s="682">
        <v>1</v>
      </c>
      <c r="AG829" s="786" t="s">
        <v>1634</v>
      </c>
      <c r="AH829" s="783" t="s">
        <v>243</v>
      </c>
      <c r="AI829" s="783"/>
    </row>
    <row r="830" spans="1:35" x14ac:dyDescent="0.2">
      <c r="A830" s="14" t="s">
        <v>141</v>
      </c>
      <c r="B830" s="14">
        <v>20180702</v>
      </c>
      <c r="C830" s="133" t="s">
        <v>69</v>
      </c>
      <c r="D830" s="133">
        <v>14</v>
      </c>
      <c r="E830" s="133" t="s">
        <v>144</v>
      </c>
      <c r="F830" s="133"/>
      <c r="G830" s="133"/>
      <c r="H830" s="30" t="s">
        <v>10</v>
      </c>
      <c r="I830" s="133">
        <v>290</v>
      </c>
      <c r="J830" s="9">
        <v>0</v>
      </c>
      <c r="K830" s="9">
        <v>5</v>
      </c>
      <c r="L830" s="9">
        <v>1</v>
      </c>
      <c r="M830" s="9">
        <v>0</v>
      </c>
      <c r="N830" s="68">
        <v>1</v>
      </c>
      <c r="O830" s="9" t="str">
        <f>Cal_110119!$P$3</f>
        <v>Cal_110119</v>
      </c>
      <c r="P830" s="17">
        <f>Cal_110119!$Q$3</f>
        <v>1.8682000000000001</v>
      </c>
      <c r="Q830" s="17">
        <f>Cal_110119!$R$3</f>
        <v>0.51219999999999999</v>
      </c>
      <c r="R830" s="15">
        <v>32.61</v>
      </c>
      <c r="S830" s="15">
        <v>20.32</v>
      </c>
      <c r="T830" s="35">
        <v>0.67420000000000002</v>
      </c>
      <c r="U830" s="78">
        <f t="shared" si="106"/>
        <v>31.9358</v>
      </c>
      <c r="V830" s="78">
        <f t="shared" si="107"/>
        <v>19.645800000000001</v>
      </c>
      <c r="W830" s="438">
        <f t="shared" si="108"/>
        <v>0.23354310487016333</v>
      </c>
      <c r="X830" s="438">
        <f t="shared" si="109"/>
        <v>9.0576026844181506E-2</v>
      </c>
      <c r="Y830" s="9">
        <f>Cal_110119!$O$3</f>
        <v>20181101</v>
      </c>
      <c r="Z830" s="36" t="s">
        <v>279</v>
      </c>
      <c r="AA830" s="36"/>
      <c r="AB830" s="36" t="s">
        <v>127</v>
      </c>
      <c r="AC830" s="12"/>
      <c r="AD830" s="660"/>
      <c r="AE830" s="689" t="s">
        <v>1250</v>
      </c>
      <c r="AF830" s="671">
        <v>1</v>
      </c>
      <c r="AG830" s="764" t="s">
        <v>1634</v>
      </c>
      <c r="AH830" s="395"/>
      <c r="AI830" s="395"/>
    </row>
    <row r="831" spans="1:35" x14ac:dyDescent="0.2">
      <c r="A831" s="14" t="s">
        <v>141</v>
      </c>
      <c r="B831" s="14">
        <v>20180702</v>
      </c>
      <c r="C831" s="133" t="s">
        <v>69</v>
      </c>
      <c r="D831" s="133">
        <v>14</v>
      </c>
      <c r="E831" s="133" t="s">
        <v>144</v>
      </c>
      <c r="F831" s="133"/>
      <c r="G831" s="133"/>
      <c r="H831" s="30" t="s">
        <v>11</v>
      </c>
      <c r="I831" s="133">
        <v>290</v>
      </c>
      <c r="J831" s="9">
        <v>0</v>
      </c>
      <c r="K831" s="9">
        <v>5</v>
      </c>
      <c r="L831" s="9">
        <v>1</v>
      </c>
      <c r="M831" s="9">
        <v>0</v>
      </c>
      <c r="N831" s="68">
        <v>1</v>
      </c>
      <c r="O831" s="9" t="str">
        <f>Cal_110119!$P$3</f>
        <v>Cal_110119</v>
      </c>
      <c r="P831" s="17">
        <f>Cal_110119!$Q$3</f>
        <v>1.8682000000000001</v>
      </c>
      <c r="Q831" s="17">
        <f>Cal_110119!$R$3</f>
        <v>0.51219999999999999</v>
      </c>
      <c r="R831" s="15">
        <v>32.44</v>
      </c>
      <c r="S831" s="15">
        <v>20.07</v>
      </c>
      <c r="T831" s="35">
        <f>AVERAGE(0.515, 0.494, 0.522, 0.796, 0.812, 0.649)</f>
        <v>0.63133333333333341</v>
      </c>
      <c r="U831" s="78">
        <f t="shared" si="106"/>
        <v>31.808666666666664</v>
      </c>
      <c r="V831" s="78">
        <f t="shared" si="107"/>
        <v>19.438666666666666</v>
      </c>
      <c r="W831" s="438">
        <f t="shared" si="108"/>
        <v>0.23506332036158828</v>
      </c>
      <c r="X831" s="438">
        <f t="shared" si="109"/>
        <v>8.5638496906457612E-2</v>
      </c>
      <c r="Y831" s="9">
        <f>Cal_110119!$O$3</f>
        <v>20181101</v>
      </c>
      <c r="Z831" s="36" t="s">
        <v>289</v>
      </c>
      <c r="AA831" s="36"/>
      <c r="AB831" s="36" t="s">
        <v>127</v>
      </c>
      <c r="AC831" s="12"/>
      <c r="AD831" s="660"/>
      <c r="AE831" s="689" t="s">
        <v>1250</v>
      </c>
      <c r="AF831" s="671">
        <v>1</v>
      </c>
      <c r="AG831" s="764" t="s">
        <v>1634</v>
      </c>
      <c r="AH831" s="395"/>
      <c r="AI831" s="395"/>
    </row>
    <row r="832" spans="1:35" ht="12" customHeight="1" x14ac:dyDescent="0.2">
      <c r="A832" s="14" t="s">
        <v>141</v>
      </c>
      <c r="B832" s="14">
        <v>20180702</v>
      </c>
      <c r="C832" s="133" t="s">
        <v>69</v>
      </c>
      <c r="D832" s="133">
        <v>14</v>
      </c>
      <c r="E832" s="133" t="s">
        <v>144</v>
      </c>
      <c r="F832" s="133"/>
      <c r="G832" s="133"/>
      <c r="H832" s="137" t="s">
        <v>10</v>
      </c>
      <c r="I832" s="133">
        <v>290</v>
      </c>
      <c r="J832" s="9">
        <v>10</v>
      </c>
      <c r="K832" s="9">
        <v>5</v>
      </c>
      <c r="L832" s="9">
        <v>1</v>
      </c>
      <c r="M832" s="9">
        <v>0</v>
      </c>
      <c r="N832" s="68">
        <v>1</v>
      </c>
      <c r="O832" s="9" t="str">
        <f>Cal_110119!$P$3</f>
        <v>Cal_110119</v>
      </c>
      <c r="P832" s="17">
        <f>Cal_110119!$Q$3</f>
        <v>1.8682000000000001</v>
      </c>
      <c r="Q832" s="17">
        <f>Cal_110119!$R$3</f>
        <v>0.51219999999999999</v>
      </c>
      <c r="R832" s="15">
        <v>26.99</v>
      </c>
      <c r="S832" s="15">
        <v>17.28</v>
      </c>
      <c r="T832" s="35">
        <f>AVERAGE(0.515, 0.494, 0.522, 0.796, 0.812, 0.649)</f>
        <v>0.63133333333333341</v>
      </c>
      <c r="U832" s="78">
        <f t="shared" si="106"/>
        <v>26.358666666666664</v>
      </c>
      <c r="V832" s="78">
        <f t="shared" si="107"/>
        <v>16.648666666666667</v>
      </c>
      <c r="W832" s="438">
        <f t="shared" si="108"/>
        <v>0.18451615527170753</v>
      </c>
      <c r="X832" s="438">
        <f t="shared" si="109"/>
        <v>9.0155855244614266E-2</v>
      </c>
      <c r="Y832" s="9">
        <f>Cal_110119!$O$3</f>
        <v>20181101</v>
      </c>
      <c r="Z832" s="36" t="s">
        <v>289</v>
      </c>
      <c r="AA832" s="36"/>
      <c r="AB832" s="36" t="s">
        <v>127</v>
      </c>
      <c r="AC832" s="12"/>
      <c r="AD832" s="660"/>
      <c r="AE832" s="689" t="s">
        <v>1250</v>
      </c>
      <c r="AF832" s="671">
        <v>1</v>
      </c>
      <c r="AG832" s="764" t="s">
        <v>1634</v>
      </c>
      <c r="AH832" s="395"/>
      <c r="AI832" s="395"/>
    </row>
    <row r="833" spans="1:35" s="115" customFormat="1" ht="13.5" thickBot="1" x14ac:dyDescent="0.25">
      <c r="A833" s="208" t="s">
        <v>141</v>
      </c>
      <c r="B833" s="208">
        <v>20180702</v>
      </c>
      <c r="C833" s="209" t="s">
        <v>69</v>
      </c>
      <c r="D833" s="209">
        <v>14</v>
      </c>
      <c r="E833" s="209" t="s">
        <v>144</v>
      </c>
      <c r="F833" s="209"/>
      <c r="G833" s="209"/>
      <c r="H833" s="220" t="s">
        <v>11</v>
      </c>
      <c r="I833" s="209">
        <v>290</v>
      </c>
      <c r="J833" s="116">
        <v>10</v>
      </c>
      <c r="K833" s="116">
        <v>5</v>
      </c>
      <c r="L833" s="116">
        <v>1</v>
      </c>
      <c r="M833" s="116">
        <v>0</v>
      </c>
      <c r="N833" s="211">
        <v>1</v>
      </c>
      <c r="O833" s="9" t="str">
        <f>Cal_110119!$P$3</f>
        <v>Cal_110119</v>
      </c>
      <c r="P833" s="17">
        <f>Cal_110119!$Q$3</f>
        <v>1.8682000000000001</v>
      </c>
      <c r="Q833" s="17">
        <f>Cal_110119!$R$3</f>
        <v>0.51219999999999999</v>
      </c>
      <c r="R833" s="212">
        <v>23.12</v>
      </c>
      <c r="S833" s="212">
        <v>14.64</v>
      </c>
      <c r="T833" s="213">
        <v>0.67420000000000002</v>
      </c>
      <c r="U833" s="214">
        <f t="shared" si="106"/>
        <v>22.445800000000002</v>
      </c>
      <c r="V833" s="214">
        <f t="shared" si="107"/>
        <v>13.9658</v>
      </c>
      <c r="W833" s="441">
        <f t="shared" si="108"/>
        <v>0.16114284209104851</v>
      </c>
      <c r="X833" s="441">
        <f t="shared" si="109"/>
        <v>6.9266862257779102E-2</v>
      </c>
      <c r="Y833" s="9">
        <f>Cal_110119!$O$3</f>
        <v>20181101</v>
      </c>
      <c r="Z833" s="221" t="s">
        <v>279</v>
      </c>
      <c r="AA833" s="221"/>
      <c r="AB833" s="216" t="s">
        <v>127</v>
      </c>
      <c r="AC833" s="215"/>
      <c r="AD833" s="666"/>
      <c r="AE833" s="689" t="s">
        <v>1250</v>
      </c>
      <c r="AF833" s="675">
        <v>1</v>
      </c>
      <c r="AG833" s="764" t="s">
        <v>1634</v>
      </c>
      <c r="AH833" s="476" t="s">
        <v>137</v>
      </c>
      <c r="AI833" s="402"/>
    </row>
    <row r="834" spans="1:35" ht="12" customHeight="1" x14ac:dyDescent="0.2">
      <c r="A834" s="198" t="s">
        <v>141</v>
      </c>
      <c r="B834" s="198">
        <v>20180702</v>
      </c>
      <c r="C834" s="199" t="s">
        <v>70</v>
      </c>
      <c r="D834" s="199">
        <v>17</v>
      </c>
      <c r="E834" s="199" t="s">
        <v>127</v>
      </c>
      <c r="F834" s="199"/>
      <c r="G834" s="199"/>
      <c r="H834" s="199" t="s">
        <v>10</v>
      </c>
      <c r="I834" s="199">
        <v>290</v>
      </c>
      <c r="J834" s="109">
        <v>0</v>
      </c>
      <c r="K834" s="109">
        <v>5</v>
      </c>
      <c r="L834" s="109">
        <v>1</v>
      </c>
      <c r="M834" s="109">
        <v>0</v>
      </c>
      <c r="N834" s="201">
        <v>1</v>
      </c>
      <c r="O834" s="9" t="str">
        <f>Cal_110119!$P$3</f>
        <v>Cal_110119</v>
      </c>
      <c r="P834" s="17">
        <f>Cal_110119!$Q$3</f>
        <v>1.8682000000000001</v>
      </c>
      <c r="Q834" s="17">
        <f>Cal_110119!$R$3</f>
        <v>0.51219999999999999</v>
      </c>
      <c r="R834" s="202">
        <v>5.6189999999999998</v>
      </c>
      <c r="S834" s="202">
        <v>4.4210000000000003</v>
      </c>
      <c r="T834" s="203">
        <f>AVERAGE(0.515, 0.494, 0.522, 0.796, 0.812, 0.649)</f>
        <v>0.63133333333333341</v>
      </c>
      <c r="U834" s="204">
        <f t="shared" si="106"/>
        <v>4.9876666666666667</v>
      </c>
      <c r="V834" s="204">
        <f t="shared" si="107"/>
        <v>3.7896666666666667</v>
      </c>
      <c r="W834" s="440">
        <f t="shared" si="108"/>
        <v>2.2765226984089153E-2</v>
      </c>
      <c r="X834" s="440">
        <f t="shared" si="109"/>
        <v>3.9757219008784393E-2</v>
      </c>
      <c r="Y834" s="9">
        <f>Cal_110119!$O$3</f>
        <v>20181101</v>
      </c>
      <c r="Z834" s="206" t="s">
        <v>280</v>
      </c>
      <c r="AA834" s="206"/>
      <c r="AB834" s="206" t="s">
        <v>127</v>
      </c>
      <c r="AC834" s="205"/>
      <c r="AD834" s="663"/>
      <c r="AE834" s="689" t="s">
        <v>1250</v>
      </c>
      <c r="AF834" s="674">
        <v>1</v>
      </c>
      <c r="AG834" s="173">
        <v>1</v>
      </c>
      <c r="AH834" s="400" t="s">
        <v>847</v>
      </c>
      <c r="AI834" s="400"/>
    </row>
    <row r="835" spans="1:35" x14ac:dyDescent="0.2">
      <c r="A835" s="14" t="s">
        <v>141</v>
      </c>
      <c r="B835" s="14">
        <v>20180702</v>
      </c>
      <c r="C835" s="133" t="s">
        <v>70</v>
      </c>
      <c r="D835" s="133">
        <v>17</v>
      </c>
      <c r="E835" s="133" t="s">
        <v>127</v>
      </c>
      <c r="F835" s="133"/>
      <c r="G835" s="133"/>
      <c r="H835" s="137" t="s">
        <v>11</v>
      </c>
      <c r="I835" s="133">
        <v>290</v>
      </c>
      <c r="J835" s="9">
        <v>0</v>
      </c>
      <c r="K835" s="9">
        <v>5</v>
      </c>
      <c r="L835" s="9">
        <v>1</v>
      </c>
      <c r="M835" s="9">
        <v>0</v>
      </c>
      <c r="N835" s="68">
        <v>1</v>
      </c>
      <c r="O835" s="9" t="str">
        <f>Cal_110119!$P$3</f>
        <v>Cal_110119</v>
      </c>
      <c r="P835" s="17">
        <f>Cal_110119!$Q$3</f>
        <v>1.8682000000000001</v>
      </c>
      <c r="Q835" s="17">
        <f>Cal_110119!$R$3</f>
        <v>0.51219999999999999</v>
      </c>
      <c r="R835" s="15">
        <v>5.6189999999999998</v>
      </c>
      <c r="S835" s="15">
        <v>4.6130000000000004</v>
      </c>
      <c r="T835" s="35">
        <f>AVERAGE(0.515, 0.494, 0.522, 0.796, 0.812, 0.649)</f>
        <v>0.63133333333333341</v>
      </c>
      <c r="U835" s="78">
        <f t="shared" si="106"/>
        <v>4.9876666666666667</v>
      </c>
      <c r="V835" s="78">
        <f t="shared" si="107"/>
        <v>3.9816666666666669</v>
      </c>
      <c r="W835" s="438">
        <f t="shared" si="108"/>
        <v>1.9116709804669188E-2</v>
      </c>
      <c r="X835" s="438">
        <f t="shared" si="109"/>
        <v>4.6573378803376794E-2</v>
      </c>
      <c r="Y835" s="9">
        <f>Cal_110119!$O$3</f>
        <v>20181101</v>
      </c>
      <c r="Z835" s="36" t="s">
        <v>289</v>
      </c>
      <c r="AA835" s="36"/>
      <c r="AB835" s="36" t="s">
        <v>127</v>
      </c>
      <c r="AC835" s="12"/>
      <c r="AD835" s="660"/>
      <c r="AE835" s="689" t="s">
        <v>1250</v>
      </c>
      <c r="AF835" s="671">
        <v>1</v>
      </c>
      <c r="AG835" s="169">
        <v>1</v>
      </c>
      <c r="AH835" s="400" t="s">
        <v>847</v>
      </c>
      <c r="AI835" s="395"/>
    </row>
    <row r="836" spans="1:35" ht="12" customHeight="1" x14ac:dyDescent="0.2">
      <c r="A836" s="14" t="s">
        <v>141</v>
      </c>
      <c r="B836" s="14">
        <v>20180702</v>
      </c>
      <c r="C836" s="133" t="s">
        <v>70</v>
      </c>
      <c r="D836" s="133">
        <v>17</v>
      </c>
      <c r="E836" s="133" t="s">
        <v>129</v>
      </c>
      <c r="F836" s="133"/>
      <c r="G836" s="133"/>
      <c r="H836" s="137" t="s">
        <v>10</v>
      </c>
      <c r="I836" s="133">
        <v>290</v>
      </c>
      <c r="J836" s="9">
        <v>0</v>
      </c>
      <c r="K836" s="9">
        <v>5</v>
      </c>
      <c r="L836" s="9">
        <v>1</v>
      </c>
      <c r="M836" s="9">
        <v>0</v>
      </c>
      <c r="N836" s="68">
        <v>1</v>
      </c>
      <c r="O836" s="9" t="str">
        <f>Cal_110119!$P$3</f>
        <v>Cal_110119</v>
      </c>
      <c r="P836" s="17">
        <f>Cal_110119!$Q$3</f>
        <v>1.8682000000000001</v>
      </c>
      <c r="Q836" s="17">
        <f>Cal_110119!$R$3</f>
        <v>0.51219999999999999</v>
      </c>
      <c r="R836" s="15">
        <v>9.0269999999999992</v>
      </c>
      <c r="S836" s="15">
        <v>6.867</v>
      </c>
      <c r="T836" s="35">
        <f>AVERAGE(0.515, 0.494, 0.522, 0.796, 0.812, 0.649)</f>
        <v>0.63133333333333341</v>
      </c>
      <c r="U836" s="78">
        <f t="shared" si="106"/>
        <v>8.3956666666666653</v>
      </c>
      <c r="V836" s="78">
        <f t="shared" si="107"/>
        <v>6.2356666666666669</v>
      </c>
      <c r="W836" s="438">
        <f t="shared" si="108"/>
        <v>4.1045818268474574E-2</v>
      </c>
      <c r="X836" s="438">
        <f t="shared" si="109"/>
        <v>6.1831074790605886E-2</v>
      </c>
      <c r="Y836" s="9">
        <f>Cal_110119!$O$3</f>
        <v>20181101</v>
      </c>
      <c r="Z836" s="36" t="s">
        <v>289</v>
      </c>
      <c r="AA836" s="36"/>
      <c r="AB836" s="36" t="s">
        <v>127</v>
      </c>
      <c r="AC836" s="12"/>
      <c r="AD836" s="660"/>
      <c r="AE836" s="689" t="s">
        <v>1250</v>
      </c>
      <c r="AF836" s="671">
        <v>1</v>
      </c>
      <c r="AG836" s="764" t="s">
        <v>1634</v>
      </c>
      <c r="AH836" s="395"/>
      <c r="AI836" s="395"/>
    </row>
    <row r="837" spans="1:35" x14ac:dyDescent="0.2">
      <c r="A837" s="14" t="s">
        <v>141</v>
      </c>
      <c r="B837" s="14">
        <v>20180702</v>
      </c>
      <c r="C837" s="133" t="s">
        <v>70</v>
      </c>
      <c r="D837" s="133">
        <v>17</v>
      </c>
      <c r="E837" s="133" t="s">
        <v>129</v>
      </c>
      <c r="F837" s="133"/>
      <c r="G837" s="133"/>
      <c r="H837" s="137" t="s">
        <v>11</v>
      </c>
      <c r="I837" s="133">
        <v>290</v>
      </c>
      <c r="J837" s="9">
        <v>0</v>
      </c>
      <c r="K837" s="9">
        <v>5</v>
      </c>
      <c r="L837" s="9">
        <v>1</v>
      </c>
      <c r="M837" s="9">
        <v>0</v>
      </c>
      <c r="N837" s="68">
        <v>1</v>
      </c>
      <c r="O837" s="9" t="str">
        <f>Cal_110119!$P$3</f>
        <v>Cal_110119</v>
      </c>
      <c r="P837" s="17">
        <f>Cal_110119!$Q$3</f>
        <v>1.8682000000000001</v>
      </c>
      <c r="Q837" s="17">
        <f>Cal_110119!$R$3</f>
        <v>0.51219999999999999</v>
      </c>
      <c r="R837" s="15">
        <v>9.1829999999999998</v>
      </c>
      <c r="S837" s="15">
        <v>6.7430000000000003</v>
      </c>
      <c r="T837" s="35">
        <f>AVERAGE(0.515, 0.494, 0.522, 0.796, 0.812, 0.649)</f>
        <v>0.63133333333333341</v>
      </c>
      <c r="U837" s="78">
        <f t="shared" si="106"/>
        <v>8.5516666666666659</v>
      </c>
      <c r="V837" s="78">
        <f t="shared" si="107"/>
        <v>6.1116666666666672</v>
      </c>
      <c r="W837" s="438">
        <f t="shared" si="108"/>
        <v>4.6366572488462023E-2</v>
      </c>
      <c r="X837" s="438">
        <f t="shared" si="109"/>
        <v>5.4464551381652911E-2</v>
      </c>
      <c r="Y837" s="9">
        <f>Cal_110119!$O$3</f>
        <v>20181101</v>
      </c>
      <c r="Z837" s="36" t="s">
        <v>289</v>
      </c>
      <c r="AA837" s="36"/>
      <c r="AB837" s="36" t="s">
        <v>127</v>
      </c>
      <c r="AC837" s="12"/>
      <c r="AD837" s="660"/>
      <c r="AE837" s="689" t="s">
        <v>1250</v>
      </c>
      <c r="AF837" s="671">
        <v>1</v>
      </c>
      <c r="AG837" s="764" t="s">
        <v>1634</v>
      </c>
      <c r="AH837" s="395"/>
      <c r="AI837" s="395"/>
    </row>
    <row r="838" spans="1:35" ht="12" customHeight="1" x14ac:dyDescent="0.2">
      <c r="A838" s="14" t="s">
        <v>141</v>
      </c>
      <c r="B838" s="14">
        <v>20180702</v>
      </c>
      <c r="C838" s="133" t="s">
        <v>70</v>
      </c>
      <c r="D838" s="133">
        <v>17</v>
      </c>
      <c r="E838" s="133" t="s">
        <v>83</v>
      </c>
      <c r="F838" s="133"/>
      <c r="G838" s="133"/>
      <c r="H838" s="137" t="s">
        <v>10</v>
      </c>
      <c r="I838" s="133">
        <v>287</v>
      </c>
      <c r="J838" s="9">
        <v>0</v>
      </c>
      <c r="K838" s="9">
        <v>5</v>
      </c>
      <c r="L838" s="9">
        <v>1</v>
      </c>
      <c r="M838" s="9">
        <v>0</v>
      </c>
      <c r="N838" s="68">
        <v>1</v>
      </c>
      <c r="O838" s="9" t="str">
        <f>Cal_110119!$P$3</f>
        <v>Cal_110119</v>
      </c>
      <c r="P838" s="17">
        <f>Cal_110119!$Q$3</f>
        <v>1.8682000000000001</v>
      </c>
      <c r="Q838" s="17">
        <f>Cal_110119!$R$3</f>
        <v>0.51219999999999999</v>
      </c>
      <c r="R838" s="15">
        <v>24.79</v>
      </c>
      <c r="S838" s="15">
        <v>17.829999999999998</v>
      </c>
      <c r="T838" s="35">
        <v>0.67420000000000002</v>
      </c>
      <c r="U838" s="78">
        <f t="shared" si="106"/>
        <v>24.1158</v>
      </c>
      <c r="V838" s="78">
        <f t="shared" si="107"/>
        <v>17.155799999999999</v>
      </c>
      <c r="W838" s="438">
        <f t="shared" si="108"/>
        <v>0.13364124337509542</v>
      </c>
      <c r="X838" s="438">
        <f t="shared" si="109"/>
        <v>0.15235611655229131</v>
      </c>
      <c r="Y838" s="9">
        <f>Cal_110119!$O$3</f>
        <v>20181101</v>
      </c>
      <c r="Z838" s="25" t="s">
        <v>279</v>
      </c>
      <c r="AA838" s="25"/>
      <c r="AB838" s="36" t="s">
        <v>127</v>
      </c>
      <c r="AC838" s="12"/>
      <c r="AD838" s="660"/>
      <c r="AE838" s="689" t="s">
        <v>1250</v>
      </c>
      <c r="AF838" s="671">
        <v>1</v>
      </c>
      <c r="AG838" s="169">
        <v>1</v>
      </c>
      <c r="AH838" s="395"/>
      <c r="AI838" s="395"/>
    </row>
    <row r="839" spans="1:35" x14ac:dyDescent="0.2">
      <c r="A839" s="14" t="s">
        <v>141</v>
      </c>
      <c r="B839" s="14">
        <v>20180702</v>
      </c>
      <c r="C839" s="133" t="s">
        <v>70</v>
      </c>
      <c r="D839" s="133">
        <v>17</v>
      </c>
      <c r="E839" s="133" t="s">
        <v>83</v>
      </c>
      <c r="F839" s="133"/>
      <c r="G839" s="133"/>
      <c r="H839" s="133" t="s">
        <v>11</v>
      </c>
      <c r="I839" s="133">
        <v>287</v>
      </c>
      <c r="J839" s="9">
        <v>0</v>
      </c>
      <c r="K839" s="9">
        <v>5</v>
      </c>
      <c r="L839" s="9">
        <v>1</v>
      </c>
      <c r="M839" s="9">
        <v>0</v>
      </c>
      <c r="N839" s="68">
        <v>1</v>
      </c>
      <c r="O839" s="9" t="str">
        <f>Cal_110119!$P$3</f>
        <v>Cal_110119</v>
      </c>
      <c r="P839" s="17">
        <f>Cal_110119!$Q$3</f>
        <v>1.8682000000000001</v>
      </c>
      <c r="Q839" s="17">
        <f>Cal_110119!$R$3</f>
        <v>0.51219999999999999</v>
      </c>
      <c r="R839" s="15">
        <v>25.44</v>
      </c>
      <c r="S839" s="15">
        <v>17.670000000000002</v>
      </c>
      <c r="T839" s="35">
        <f>AVERAGE(0.515, 0.494, 0.522, 0.796, 0.812, 0.649)</f>
        <v>0.63133333333333341</v>
      </c>
      <c r="U839" s="78">
        <f t="shared" si="106"/>
        <v>24.808666666666667</v>
      </c>
      <c r="V839" s="78">
        <f t="shared" si="107"/>
        <v>17.038666666666668</v>
      </c>
      <c r="W839" s="438">
        <f t="shared" si="108"/>
        <v>0.14919431911271425</v>
      </c>
      <c r="X839" s="438">
        <f t="shared" si="109"/>
        <v>0.13485035868426601</v>
      </c>
      <c r="Y839" s="9">
        <f>Cal_110119!$O$3</f>
        <v>20181101</v>
      </c>
      <c r="Z839" s="36" t="s">
        <v>280</v>
      </c>
      <c r="AA839" s="36"/>
      <c r="AB839" s="36" t="s">
        <v>127</v>
      </c>
      <c r="AC839" s="12"/>
      <c r="AD839" s="660"/>
      <c r="AE839" s="689" t="s">
        <v>1250</v>
      </c>
      <c r="AF839" s="671">
        <v>1</v>
      </c>
      <c r="AG839" s="169">
        <v>1</v>
      </c>
      <c r="AH839" s="395"/>
      <c r="AI839" s="395"/>
    </row>
    <row r="840" spans="1:35" ht="12" customHeight="1" x14ac:dyDescent="0.2">
      <c r="A840" s="14" t="s">
        <v>141</v>
      </c>
      <c r="B840" s="14">
        <v>20180702</v>
      </c>
      <c r="C840" s="133" t="s">
        <v>70</v>
      </c>
      <c r="D840" s="133">
        <v>17</v>
      </c>
      <c r="E840" s="133" t="s">
        <v>107</v>
      </c>
      <c r="F840" s="133"/>
      <c r="G840" s="133"/>
      <c r="H840" s="137" t="s">
        <v>10</v>
      </c>
      <c r="I840" s="133">
        <v>290</v>
      </c>
      <c r="J840" s="9">
        <v>0</v>
      </c>
      <c r="K840" s="9">
        <v>5</v>
      </c>
      <c r="L840" s="9">
        <v>1</v>
      </c>
      <c r="M840" s="9">
        <v>0</v>
      </c>
      <c r="N840" s="68">
        <v>1</v>
      </c>
      <c r="O840" s="9" t="str">
        <f>Cal_110119!$P$3</f>
        <v>Cal_110119</v>
      </c>
      <c r="P840" s="17">
        <f>Cal_110119!$Q$3</f>
        <v>1.8682000000000001</v>
      </c>
      <c r="Q840" s="17">
        <f>Cal_110119!$R$3</f>
        <v>0.51219999999999999</v>
      </c>
      <c r="R840" s="15">
        <v>82.73</v>
      </c>
      <c r="S840" s="15">
        <v>55.84</v>
      </c>
      <c r="T840" s="35">
        <v>0.67420000000000002</v>
      </c>
      <c r="U840" s="78">
        <f t="shared" si="106"/>
        <v>82.055800000000005</v>
      </c>
      <c r="V840" s="78">
        <f t="shared" si="107"/>
        <v>55.165800000000004</v>
      </c>
      <c r="W840" s="438">
        <f t="shared" si="108"/>
        <v>0.5109824320552232</v>
      </c>
      <c r="X840" s="438">
        <f t="shared" si="109"/>
        <v>0.39915058346601817</v>
      </c>
      <c r="Y840" s="9">
        <f>Cal_110119!$O$3</f>
        <v>20181101</v>
      </c>
      <c r="Z840" s="25" t="s">
        <v>279</v>
      </c>
      <c r="AA840" s="25"/>
      <c r="AB840" s="36" t="s">
        <v>127</v>
      </c>
      <c r="AC840" s="12"/>
      <c r="AD840" s="660"/>
      <c r="AE840" s="689" t="s">
        <v>1250</v>
      </c>
      <c r="AF840" s="671">
        <v>1</v>
      </c>
      <c r="AG840" s="764" t="s">
        <v>1634</v>
      </c>
      <c r="AH840" s="395"/>
      <c r="AI840" s="395"/>
    </row>
    <row r="841" spans="1:35" x14ac:dyDescent="0.2">
      <c r="A841" s="14" t="s">
        <v>141</v>
      </c>
      <c r="B841" s="14">
        <v>20180702</v>
      </c>
      <c r="C841" s="133" t="s">
        <v>70</v>
      </c>
      <c r="D841" s="133">
        <v>17</v>
      </c>
      <c r="E841" s="133" t="s">
        <v>107</v>
      </c>
      <c r="F841" s="133"/>
      <c r="G841" s="133"/>
      <c r="H841" s="137" t="s">
        <v>11</v>
      </c>
      <c r="I841" s="133">
        <v>290</v>
      </c>
      <c r="J841" s="9">
        <v>0</v>
      </c>
      <c r="K841" s="9">
        <v>5</v>
      </c>
      <c r="L841" s="9">
        <v>1</v>
      </c>
      <c r="M841" s="9">
        <v>0</v>
      </c>
      <c r="N841" s="68">
        <v>1</v>
      </c>
      <c r="O841" s="9" t="str">
        <f>Cal_110119!$P$3</f>
        <v>Cal_110119</v>
      </c>
      <c r="P841" s="17">
        <f>Cal_110119!$Q$3</f>
        <v>1.8682000000000001</v>
      </c>
      <c r="Q841" s="17">
        <f>Cal_110119!$R$3</f>
        <v>0.51219999999999999</v>
      </c>
      <c r="R841" s="15">
        <v>80.25</v>
      </c>
      <c r="S841" s="15">
        <v>54.38</v>
      </c>
      <c r="T841" s="35">
        <v>0.67420000000000002</v>
      </c>
      <c r="U841" s="78">
        <f t="shared" si="106"/>
        <v>79.575800000000001</v>
      </c>
      <c r="V841" s="78">
        <f t="shared" si="107"/>
        <v>53.705800000000004</v>
      </c>
      <c r="W841" s="438">
        <f t="shared" si="108"/>
        <v>0.4915996845395546</v>
      </c>
      <c r="X841" s="438">
        <f t="shared" si="109"/>
        <v>0.39444604859547999</v>
      </c>
      <c r="Y841" s="9">
        <f>Cal_110119!$O$3</f>
        <v>20181101</v>
      </c>
      <c r="Z841" s="25" t="s">
        <v>279</v>
      </c>
      <c r="AA841" s="25"/>
      <c r="AB841" s="36" t="s">
        <v>127</v>
      </c>
      <c r="AC841" s="12"/>
      <c r="AD841" s="660"/>
      <c r="AE841" s="689" t="s">
        <v>1250</v>
      </c>
      <c r="AF841" s="671">
        <v>1</v>
      </c>
      <c r="AG841" s="764" t="s">
        <v>1634</v>
      </c>
      <c r="AH841" s="395"/>
      <c r="AI841" s="395"/>
    </row>
    <row r="842" spans="1:35" s="82" customFormat="1" x14ac:dyDescent="0.2">
      <c r="A842" s="161" t="s">
        <v>141</v>
      </c>
      <c r="B842" s="161">
        <v>20180702</v>
      </c>
      <c r="C842" s="162" t="s">
        <v>70</v>
      </c>
      <c r="D842" s="162">
        <v>17</v>
      </c>
      <c r="E842" s="162" t="s">
        <v>81</v>
      </c>
      <c r="F842" s="162"/>
      <c r="G842" s="162"/>
      <c r="H842" s="192" t="s">
        <v>10</v>
      </c>
      <c r="I842" s="162">
        <v>200</v>
      </c>
      <c r="J842" s="33">
        <v>5</v>
      </c>
      <c r="K842" s="33">
        <v>5</v>
      </c>
      <c r="L842" s="33">
        <v>1</v>
      </c>
      <c r="M842" s="33">
        <v>0</v>
      </c>
      <c r="N842" s="179">
        <v>1</v>
      </c>
      <c r="O842" s="9" t="str">
        <f>Cal_110119!$P$3</f>
        <v>Cal_110119</v>
      </c>
      <c r="P842" s="17">
        <f>Cal_110119!$Q$3</f>
        <v>1.8682000000000001</v>
      </c>
      <c r="Q842" s="17">
        <f>Cal_110119!$R$3</f>
        <v>0.51219999999999999</v>
      </c>
      <c r="R842" s="163">
        <v>63.01</v>
      </c>
      <c r="S842" s="163">
        <v>39.44</v>
      </c>
      <c r="T842" s="197">
        <v>5.0799999999999998E-2</v>
      </c>
      <c r="U842" s="164">
        <f t="shared" ref="U842:U905" si="110">(R842-T842)*(L842+M842)/L842</f>
        <v>62.959199999999996</v>
      </c>
      <c r="V842" s="164">
        <f t="shared" ref="V842:V905" si="111">(S842-T842)*(L842+M842)/L842</f>
        <v>39.389199999999995</v>
      </c>
      <c r="W842" s="438">
        <f t="shared" ref="W842:W905" si="112">(Q842*P842/(P842-1)*(U842-V842)*(K842)/I842)/N842</f>
        <v>0.64944555928357517</v>
      </c>
      <c r="X842" s="438">
        <f t="shared" ref="X842:X905" si="113">(Q842*P842/(P842-1)*(P842*V842-U842)*(K842)/I842)/N842</f>
        <v>0.29283473926562492</v>
      </c>
      <c r="Y842" s="9">
        <f>Cal_110119!$O$3</f>
        <v>20181101</v>
      </c>
      <c r="Z842" s="165" t="s">
        <v>288</v>
      </c>
      <c r="AA842" s="165"/>
      <c r="AB842" s="166" t="s">
        <v>127</v>
      </c>
      <c r="AC842" s="160"/>
      <c r="AD842" s="664"/>
      <c r="AE842" s="689" t="s">
        <v>1250</v>
      </c>
      <c r="AF842" s="672">
        <v>1</v>
      </c>
      <c r="AG842" s="764" t="s">
        <v>1634</v>
      </c>
      <c r="AH842" s="397" t="s">
        <v>248</v>
      </c>
      <c r="AI842" s="397"/>
    </row>
    <row r="843" spans="1:35" s="82" customFormat="1" x14ac:dyDescent="0.2">
      <c r="A843" s="161" t="s">
        <v>141</v>
      </c>
      <c r="B843" s="161">
        <v>20180702</v>
      </c>
      <c r="C843" s="162" t="s">
        <v>70</v>
      </c>
      <c r="D843" s="162">
        <v>17</v>
      </c>
      <c r="E843" s="162" t="s">
        <v>81</v>
      </c>
      <c r="F843" s="162"/>
      <c r="G843" s="162"/>
      <c r="H843" s="192" t="s">
        <v>11</v>
      </c>
      <c r="I843" s="162">
        <v>200</v>
      </c>
      <c r="J843" s="33">
        <v>5</v>
      </c>
      <c r="K843" s="33">
        <v>5</v>
      </c>
      <c r="L843" s="33">
        <v>1</v>
      </c>
      <c r="M843" s="33">
        <v>0</v>
      </c>
      <c r="N843" s="179">
        <v>1</v>
      </c>
      <c r="O843" s="9" t="str">
        <f>Cal_110119!$P$3</f>
        <v>Cal_110119</v>
      </c>
      <c r="P843" s="17">
        <f>Cal_110119!$Q$3</f>
        <v>1.8682000000000001</v>
      </c>
      <c r="Q843" s="17">
        <f>Cal_110119!$R$3</f>
        <v>0.51219999999999999</v>
      </c>
      <c r="R843" s="163">
        <v>61.42</v>
      </c>
      <c r="S843" s="163">
        <v>38.799999999999997</v>
      </c>
      <c r="T843" s="197">
        <v>5.0799999999999998E-2</v>
      </c>
      <c r="U843" s="164">
        <f t="shared" si="110"/>
        <v>61.369199999999999</v>
      </c>
      <c r="V843" s="164">
        <f t="shared" si="111"/>
        <v>38.749199999999995</v>
      </c>
      <c r="W843" s="438">
        <f t="shared" si="112"/>
        <v>0.62326934879060125</v>
      </c>
      <c r="X843" s="438">
        <f t="shared" si="113"/>
        <v>0.30370067711859861</v>
      </c>
      <c r="Y843" s="9">
        <f>Cal_110119!$O$3</f>
        <v>20181101</v>
      </c>
      <c r="Z843" s="165" t="s">
        <v>288</v>
      </c>
      <c r="AA843" s="165"/>
      <c r="AB843" s="166" t="s">
        <v>127</v>
      </c>
      <c r="AC843" s="160"/>
      <c r="AD843" s="664"/>
      <c r="AE843" s="689" t="s">
        <v>1250</v>
      </c>
      <c r="AF843" s="672">
        <v>1</v>
      </c>
      <c r="AG843" s="764" t="s">
        <v>1634</v>
      </c>
      <c r="AH843" s="397" t="s">
        <v>249</v>
      </c>
      <c r="AI843" s="397"/>
    </row>
    <row r="844" spans="1:35" s="372" customFormat="1" x14ac:dyDescent="0.2">
      <c r="A844" s="770" t="s">
        <v>141</v>
      </c>
      <c r="B844" s="770">
        <v>20180702</v>
      </c>
      <c r="C844" s="771" t="s">
        <v>70</v>
      </c>
      <c r="D844" s="771">
        <v>17</v>
      </c>
      <c r="E844" s="771" t="s">
        <v>81</v>
      </c>
      <c r="F844" s="162"/>
      <c r="G844" s="162"/>
      <c r="H844" s="785" t="s">
        <v>10</v>
      </c>
      <c r="I844" s="771">
        <v>200</v>
      </c>
      <c r="J844" s="773">
        <v>20</v>
      </c>
      <c r="K844" s="773">
        <v>5</v>
      </c>
      <c r="L844" s="773">
        <v>1</v>
      </c>
      <c r="M844" s="773">
        <v>0</v>
      </c>
      <c r="N844" s="774">
        <v>1</v>
      </c>
      <c r="O844" s="773" t="str">
        <f>Cal_110119!$P$3</f>
        <v>Cal_110119</v>
      </c>
      <c r="P844" s="775">
        <f>Cal_110119!$Q$3</f>
        <v>1.8682000000000001</v>
      </c>
      <c r="Q844" s="775">
        <f>Cal_110119!$R$3</f>
        <v>0.51219999999999999</v>
      </c>
      <c r="R844" s="776">
        <v>4.1559999999999997</v>
      </c>
      <c r="S844" s="776">
        <v>2.843</v>
      </c>
      <c r="T844" s="777">
        <v>5.0799999999999998E-2</v>
      </c>
      <c r="U844" s="778">
        <f t="shared" si="110"/>
        <v>4.1052</v>
      </c>
      <c r="V844" s="778">
        <f t="shared" si="111"/>
        <v>2.7921999999999998</v>
      </c>
      <c r="W844" s="779">
        <f t="shared" si="112"/>
        <v>3.6178278291868232E-2</v>
      </c>
      <c r="X844" s="779">
        <f t="shared" si="113"/>
        <v>3.0617570560331764E-2</v>
      </c>
      <c r="Y844" s="773">
        <f>Cal_110119!$O$3</f>
        <v>20181101</v>
      </c>
      <c r="Z844" s="780" t="s">
        <v>284</v>
      </c>
      <c r="AA844" s="780"/>
      <c r="AB844" s="166" t="s">
        <v>127</v>
      </c>
      <c r="AC844" s="160"/>
      <c r="AD844" s="664"/>
      <c r="AE844" s="692" t="s">
        <v>1250</v>
      </c>
      <c r="AF844" s="682">
        <v>1</v>
      </c>
      <c r="AG844" s="786" t="s">
        <v>1634</v>
      </c>
      <c r="AH844" s="783" t="s">
        <v>194</v>
      </c>
      <c r="AI844" s="783"/>
    </row>
    <row r="845" spans="1:35" s="372" customFormat="1" x14ac:dyDescent="0.2">
      <c r="A845" s="770" t="s">
        <v>141</v>
      </c>
      <c r="B845" s="770">
        <v>20180702</v>
      </c>
      <c r="C845" s="771" t="s">
        <v>70</v>
      </c>
      <c r="D845" s="771">
        <v>17</v>
      </c>
      <c r="E845" s="771" t="s">
        <v>81</v>
      </c>
      <c r="F845" s="162"/>
      <c r="G845" s="162"/>
      <c r="H845" s="785" t="s">
        <v>11</v>
      </c>
      <c r="I845" s="771">
        <v>200</v>
      </c>
      <c r="J845" s="773">
        <v>20</v>
      </c>
      <c r="K845" s="773">
        <v>5</v>
      </c>
      <c r="L845" s="773">
        <v>1</v>
      </c>
      <c r="M845" s="773">
        <v>0</v>
      </c>
      <c r="N845" s="774">
        <v>1</v>
      </c>
      <c r="O845" s="773" t="str">
        <f>Cal_110119!$P$3</f>
        <v>Cal_110119</v>
      </c>
      <c r="P845" s="775">
        <f>Cal_110119!$Q$3</f>
        <v>1.8682000000000001</v>
      </c>
      <c r="Q845" s="775">
        <f>Cal_110119!$R$3</f>
        <v>0.51219999999999999</v>
      </c>
      <c r="R845" s="776">
        <v>4.274</v>
      </c>
      <c r="S845" s="776">
        <v>2.7749999999999999</v>
      </c>
      <c r="T845" s="777">
        <v>5.0799999999999998E-2</v>
      </c>
      <c r="U845" s="778">
        <f t="shared" si="110"/>
        <v>4.2232000000000003</v>
      </c>
      <c r="V845" s="778">
        <f t="shared" si="111"/>
        <v>2.7241999999999997</v>
      </c>
      <c r="W845" s="779">
        <f t="shared" si="112"/>
        <v>4.1303304767334729E-2</v>
      </c>
      <c r="X845" s="779">
        <f t="shared" si="113"/>
        <v>2.3865827616865259E-2</v>
      </c>
      <c r="Y845" s="773">
        <f>Cal_110119!$O$3</f>
        <v>20181101</v>
      </c>
      <c r="Z845" s="780" t="s">
        <v>284</v>
      </c>
      <c r="AA845" s="780"/>
      <c r="AB845" s="166" t="s">
        <v>127</v>
      </c>
      <c r="AC845" s="160"/>
      <c r="AD845" s="664"/>
      <c r="AE845" s="692" t="s">
        <v>1250</v>
      </c>
      <c r="AF845" s="682">
        <v>1</v>
      </c>
      <c r="AG845" s="786" t="s">
        <v>1634</v>
      </c>
      <c r="AH845" s="783" t="s">
        <v>253</v>
      </c>
      <c r="AI845" s="783"/>
    </row>
    <row r="846" spans="1:35" x14ac:dyDescent="0.2">
      <c r="A846" s="14" t="s">
        <v>141</v>
      </c>
      <c r="B846" s="14">
        <v>20180702</v>
      </c>
      <c r="C846" s="133" t="s">
        <v>70</v>
      </c>
      <c r="D846" s="133">
        <v>17</v>
      </c>
      <c r="E846" s="133" t="s">
        <v>81</v>
      </c>
      <c r="F846" s="133"/>
      <c r="G846" s="133"/>
      <c r="H846" s="137" t="s">
        <v>10</v>
      </c>
      <c r="I846" s="133">
        <v>285</v>
      </c>
      <c r="J846" s="9">
        <v>0</v>
      </c>
      <c r="K846" s="9">
        <v>5</v>
      </c>
      <c r="L846" s="9">
        <v>1</v>
      </c>
      <c r="M846" s="9">
        <v>0</v>
      </c>
      <c r="N846" s="68">
        <v>1</v>
      </c>
      <c r="O846" s="9" t="str">
        <f>Cal_110119!$P$3</f>
        <v>Cal_110119</v>
      </c>
      <c r="P846" s="17">
        <f>Cal_110119!$Q$3</f>
        <v>1.8682000000000001</v>
      </c>
      <c r="Q846" s="17">
        <f>Cal_110119!$R$3</f>
        <v>0.51219999999999999</v>
      </c>
      <c r="R846" s="15">
        <v>210.3</v>
      </c>
      <c r="S846" s="15">
        <v>139.30000000000001</v>
      </c>
      <c r="T846" s="35">
        <f>AVERAGE(0.515, 0.494, 0.522, 0.796, 0.812, 0.649)</f>
        <v>0.63133333333333341</v>
      </c>
      <c r="U846" s="78">
        <f t="shared" si="110"/>
        <v>209.66866666666667</v>
      </c>
      <c r="V846" s="78">
        <f t="shared" si="111"/>
        <v>138.66866666666667</v>
      </c>
      <c r="W846" s="438">
        <f t="shared" si="112"/>
        <v>1.3728612705456336</v>
      </c>
      <c r="X846" s="438">
        <f t="shared" si="113"/>
        <v>0.95505001595869332</v>
      </c>
      <c r="Y846" s="9">
        <f>Cal_110119!$O$3</f>
        <v>20181101</v>
      </c>
      <c r="Z846" s="36" t="s">
        <v>280</v>
      </c>
      <c r="AA846" s="36"/>
      <c r="AB846" s="36" t="s">
        <v>127</v>
      </c>
      <c r="AC846" s="12"/>
      <c r="AD846" s="660"/>
      <c r="AE846" s="689" t="s">
        <v>1250</v>
      </c>
      <c r="AF846" s="671">
        <v>1</v>
      </c>
      <c r="AG846" s="764" t="s">
        <v>1634</v>
      </c>
      <c r="AH846" s="395"/>
      <c r="AI846" s="395"/>
    </row>
    <row r="847" spans="1:35" x14ac:dyDescent="0.2">
      <c r="A847" s="14" t="s">
        <v>141</v>
      </c>
      <c r="B847" s="14">
        <v>20180702</v>
      </c>
      <c r="C847" s="133" t="s">
        <v>70</v>
      </c>
      <c r="D847" s="133">
        <v>17</v>
      </c>
      <c r="E847" s="133" t="s">
        <v>81</v>
      </c>
      <c r="F847" s="133"/>
      <c r="G847" s="133"/>
      <c r="H847" s="137" t="s">
        <v>11</v>
      </c>
      <c r="I847" s="133">
        <v>285</v>
      </c>
      <c r="J847" s="9">
        <v>0</v>
      </c>
      <c r="K847" s="9">
        <v>5</v>
      </c>
      <c r="L847" s="9">
        <v>1</v>
      </c>
      <c r="M847" s="9">
        <v>0</v>
      </c>
      <c r="N847" s="68">
        <v>1</v>
      </c>
      <c r="O847" s="9" t="str">
        <f>Cal_110119!$P$3</f>
        <v>Cal_110119</v>
      </c>
      <c r="P847" s="17">
        <f>Cal_110119!$Q$3</f>
        <v>1.8682000000000001</v>
      </c>
      <c r="Q847" s="17">
        <f>Cal_110119!$R$3</f>
        <v>0.51219999999999999</v>
      </c>
      <c r="R847" s="15">
        <v>215.6</v>
      </c>
      <c r="S847" s="15">
        <v>142.80000000000001</v>
      </c>
      <c r="T847" s="35">
        <f>AVERAGE(0.515, 0.494, 0.522, 0.796, 0.812, 0.649)</f>
        <v>0.63133333333333341</v>
      </c>
      <c r="U847" s="78">
        <f t="shared" si="110"/>
        <v>214.96866666666665</v>
      </c>
      <c r="V847" s="78">
        <f t="shared" si="111"/>
        <v>142.16866666666667</v>
      </c>
      <c r="W847" s="438">
        <f t="shared" si="112"/>
        <v>1.4076662041651</v>
      </c>
      <c r="X847" s="438">
        <f t="shared" si="113"/>
        <v>0.97900161111115702</v>
      </c>
      <c r="Y847" s="9">
        <f>Cal_110119!$O$3</f>
        <v>20181101</v>
      </c>
      <c r="Z847" s="36" t="s">
        <v>280</v>
      </c>
      <c r="AA847" s="36"/>
      <c r="AB847" s="36" t="s">
        <v>127</v>
      </c>
      <c r="AC847" s="12"/>
      <c r="AD847" s="660"/>
      <c r="AE847" s="689" t="s">
        <v>1250</v>
      </c>
      <c r="AF847" s="671">
        <v>1</v>
      </c>
      <c r="AG847" s="764" t="s">
        <v>1634</v>
      </c>
      <c r="AH847" s="395"/>
      <c r="AI847" s="395"/>
    </row>
    <row r="848" spans="1:35" s="82" customFormat="1" x14ac:dyDescent="0.2">
      <c r="A848" s="161" t="s">
        <v>141</v>
      </c>
      <c r="B848" s="161">
        <v>20180702</v>
      </c>
      <c r="C848" s="162" t="s">
        <v>70</v>
      </c>
      <c r="D848" s="162">
        <v>17</v>
      </c>
      <c r="E848" s="162" t="s">
        <v>131</v>
      </c>
      <c r="F848" s="162"/>
      <c r="G848" s="162"/>
      <c r="H848" s="192" t="s">
        <v>10</v>
      </c>
      <c r="I848" s="162">
        <v>200</v>
      </c>
      <c r="J848" s="33">
        <v>5</v>
      </c>
      <c r="K848" s="33">
        <v>5</v>
      </c>
      <c r="L848" s="33">
        <v>1</v>
      </c>
      <c r="M848" s="33">
        <v>0</v>
      </c>
      <c r="N848" s="179">
        <v>1</v>
      </c>
      <c r="O848" s="9" t="str">
        <f>Cal_110119!$P$3</f>
        <v>Cal_110119</v>
      </c>
      <c r="P848" s="17">
        <f>Cal_110119!$Q$3</f>
        <v>1.8682000000000001</v>
      </c>
      <c r="Q848" s="17">
        <f>Cal_110119!$R$3</f>
        <v>0.51219999999999999</v>
      </c>
      <c r="R848" s="163">
        <v>45.29</v>
      </c>
      <c r="S848" s="163">
        <v>28.12</v>
      </c>
      <c r="T848" s="197">
        <v>5.0799999999999998E-2</v>
      </c>
      <c r="U848" s="164">
        <f t="shared" si="110"/>
        <v>45.239199999999997</v>
      </c>
      <c r="V848" s="164">
        <f t="shared" si="111"/>
        <v>28.069200000000002</v>
      </c>
      <c r="W848" s="438">
        <f t="shared" si="112"/>
        <v>0.47310056227827674</v>
      </c>
      <c r="X848" s="438">
        <f t="shared" si="113"/>
        <v>0.19837928895092338</v>
      </c>
      <c r="Y848" s="9">
        <f>Cal_110119!$O$3</f>
        <v>20181101</v>
      </c>
      <c r="Z848" s="165" t="s">
        <v>288</v>
      </c>
      <c r="AA848" s="165"/>
      <c r="AB848" s="166" t="s">
        <v>127</v>
      </c>
      <c r="AC848" s="160"/>
      <c r="AD848" s="664"/>
      <c r="AE848" s="689" t="s">
        <v>1250</v>
      </c>
      <c r="AF848" s="672">
        <v>1</v>
      </c>
      <c r="AG848" s="764" t="s">
        <v>1634</v>
      </c>
      <c r="AH848" s="397" t="s">
        <v>208</v>
      </c>
      <c r="AI848" s="397"/>
    </row>
    <row r="849" spans="1:35" s="82" customFormat="1" x14ac:dyDescent="0.2">
      <c r="A849" s="161" t="s">
        <v>141</v>
      </c>
      <c r="B849" s="161">
        <v>20180702</v>
      </c>
      <c r="C849" s="162" t="s">
        <v>70</v>
      </c>
      <c r="D849" s="162">
        <v>17</v>
      </c>
      <c r="E849" s="162" t="s">
        <v>131</v>
      </c>
      <c r="F849" s="162"/>
      <c r="G849" s="162"/>
      <c r="H849" s="192" t="s">
        <v>11</v>
      </c>
      <c r="I849" s="162">
        <v>200</v>
      </c>
      <c r="J849" s="33">
        <v>5</v>
      </c>
      <c r="K849" s="33">
        <v>5</v>
      </c>
      <c r="L849" s="33">
        <v>1</v>
      </c>
      <c r="M849" s="33">
        <v>0</v>
      </c>
      <c r="N849" s="179">
        <v>1</v>
      </c>
      <c r="O849" s="9" t="str">
        <f>Cal_110119!$P$3</f>
        <v>Cal_110119</v>
      </c>
      <c r="P849" s="17">
        <f>Cal_110119!$Q$3</f>
        <v>1.8682000000000001</v>
      </c>
      <c r="Q849" s="17">
        <f>Cal_110119!$R$3</f>
        <v>0.51219999999999999</v>
      </c>
      <c r="R849" s="230">
        <v>43.68</v>
      </c>
      <c r="S849" s="163">
        <v>26.27</v>
      </c>
      <c r="T849" s="197">
        <v>5.0799999999999998E-2</v>
      </c>
      <c r="U849" s="164">
        <f t="shared" si="110"/>
        <v>43.629199999999997</v>
      </c>
      <c r="V849" s="164">
        <f t="shared" si="111"/>
        <v>26.219200000000001</v>
      </c>
      <c r="W849" s="438">
        <f t="shared" si="112"/>
        <v>0.47971349966597543</v>
      </c>
      <c r="X849" s="438">
        <f t="shared" si="113"/>
        <v>0.14751009471322449</v>
      </c>
      <c r="Y849" s="9">
        <f>Cal_110119!$O$3</f>
        <v>20181101</v>
      </c>
      <c r="Z849" s="165" t="s">
        <v>284</v>
      </c>
      <c r="AA849" s="165"/>
      <c r="AB849" s="166" t="s">
        <v>127</v>
      </c>
      <c r="AC849" s="160"/>
      <c r="AD849" s="664"/>
      <c r="AE849" s="689" t="s">
        <v>1250</v>
      </c>
      <c r="AF849" s="672">
        <v>1</v>
      </c>
      <c r="AG849" s="764" t="s">
        <v>1634</v>
      </c>
      <c r="AH849" s="397" t="s">
        <v>250</v>
      </c>
      <c r="AI849" s="397"/>
    </row>
    <row r="850" spans="1:35" s="372" customFormat="1" x14ac:dyDescent="0.2">
      <c r="A850" s="770" t="s">
        <v>141</v>
      </c>
      <c r="B850" s="770">
        <v>20180702</v>
      </c>
      <c r="C850" s="771" t="s">
        <v>70</v>
      </c>
      <c r="D850" s="771">
        <v>17</v>
      </c>
      <c r="E850" s="771" t="s">
        <v>131</v>
      </c>
      <c r="F850" s="162"/>
      <c r="G850" s="162"/>
      <c r="H850" s="785" t="s">
        <v>10</v>
      </c>
      <c r="I850" s="771">
        <v>200</v>
      </c>
      <c r="J850" s="773">
        <v>20</v>
      </c>
      <c r="K850" s="773">
        <v>5</v>
      </c>
      <c r="L850" s="773">
        <v>1</v>
      </c>
      <c r="M850" s="773">
        <v>0</v>
      </c>
      <c r="N850" s="774">
        <v>1</v>
      </c>
      <c r="O850" s="773" t="str">
        <f>Cal_110119!$P$3</f>
        <v>Cal_110119</v>
      </c>
      <c r="P850" s="775">
        <f>Cal_110119!$Q$3</f>
        <v>1.8682000000000001</v>
      </c>
      <c r="Q850" s="775">
        <f>Cal_110119!$R$3</f>
        <v>0.51219999999999999</v>
      </c>
      <c r="R850" s="776">
        <v>4.3159999999999998</v>
      </c>
      <c r="S850" s="776">
        <v>2.7589999999999999</v>
      </c>
      <c r="T850" s="777">
        <v>5.0799999999999998E-2</v>
      </c>
      <c r="U850" s="778">
        <f t="shared" si="110"/>
        <v>4.2652000000000001</v>
      </c>
      <c r="V850" s="778">
        <f t="shared" si="111"/>
        <v>2.7081999999999997</v>
      </c>
      <c r="W850" s="779">
        <f t="shared" si="112"/>
        <v>4.2901431302695234E-2</v>
      </c>
      <c r="X850" s="779">
        <f t="shared" si="113"/>
        <v>2.1884944265504757E-2</v>
      </c>
      <c r="Y850" s="773">
        <f>Cal_110119!$O$3</f>
        <v>20181101</v>
      </c>
      <c r="Z850" s="780" t="s">
        <v>285</v>
      </c>
      <c r="AA850" s="780"/>
      <c r="AB850" s="166" t="s">
        <v>127</v>
      </c>
      <c r="AC850" s="160"/>
      <c r="AD850" s="664"/>
      <c r="AE850" s="692" t="s">
        <v>1250</v>
      </c>
      <c r="AF850" s="682">
        <v>1</v>
      </c>
      <c r="AG850" s="786" t="s">
        <v>1634</v>
      </c>
      <c r="AH850" s="783" t="s">
        <v>254</v>
      </c>
      <c r="AI850" s="783"/>
    </row>
    <row r="851" spans="1:35" s="372" customFormat="1" x14ac:dyDescent="0.2">
      <c r="A851" s="770" t="s">
        <v>141</v>
      </c>
      <c r="B851" s="770">
        <v>20180702</v>
      </c>
      <c r="C851" s="771" t="s">
        <v>70</v>
      </c>
      <c r="D851" s="771">
        <v>17</v>
      </c>
      <c r="E851" s="771" t="s">
        <v>131</v>
      </c>
      <c r="F851" s="162"/>
      <c r="G851" s="162"/>
      <c r="H851" s="785" t="s">
        <v>11</v>
      </c>
      <c r="I851" s="771">
        <v>200</v>
      </c>
      <c r="J851" s="773">
        <v>20</v>
      </c>
      <c r="K851" s="773">
        <v>5</v>
      </c>
      <c r="L851" s="773">
        <v>1</v>
      </c>
      <c r="M851" s="773">
        <v>0</v>
      </c>
      <c r="N851" s="774">
        <v>1</v>
      </c>
      <c r="O851" s="773" t="str">
        <f>Cal_110119!$P$3</f>
        <v>Cal_110119</v>
      </c>
      <c r="P851" s="775">
        <f>Cal_110119!$Q$3</f>
        <v>1.8682000000000001</v>
      </c>
      <c r="Q851" s="775">
        <f>Cal_110119!$R$3</f>
        <v>0.51219999999999999</v>
      </c>
      <c r="R851" s="776">
        <v>4.3250000000000002</v>
      </c>
      <c r="S851" s="776">
        <v>2.823</v>
      </c>
      <c r="T851" s="777">
        <v>5.0799999999999998E-2</v>
      </c>
      <c r="U851" s="778">
        <f t="shared" si="110"/>
        <v>4.2742000000000004</v>
      </c>
      <c r="V851" s="778">
        <f t="shared" si="111"/>
        <v>2.7721999999999998</v>
      </c>
      <c r="W851" s="779">
        <f t="shared" si="112"/>
        <v>4.1385966484680965E-2</v>
      </c>
      <c r="X851" s="779">
        <f t="shared" si="113"/>
        <v>2.4931436347519032E-2</v>
      </c>
      <c r="Y851" s="773">
        <f>Cal_110119!$O$3</f>
        <v>20181101</v>
      </c>
      <c r="Z851" s="780" t="s">
        <v>285</v>
      </c>
      <c r="AA851" s="780"/>
      <c r="AB851" s="166" t="s">
        <v>127</v>
      </c>
      <c r="AC851" s="160"/>
      <c r="AD851" s="664"/>
      <c r="AE851" s="692" t="s">
        <v>1250</v>
      </c>
      <c r="AF851" s="682">
        <v>1</v>
      </c>
      <c r="AG851" s="786" t="s">
        <v>1634</v>
      </c>
      <c r="AH851" s="783" t="s">
        <v>255</v>
      </c>
      <c r="AI851" s="783"/>
    </row>
    <row r="852" spans="1:35" x14ac:dyDescent="0.2">
      <c r="A852" s="14" t="s">
        <v>141</v>
      </c>
      <c r="B852" s="14">
        <v>20180702</v>
      </c>
      <c r="C852" s="133" t="s">
        <v>70</v>
      </c>
      <c r="D852" s="133">
        <v>17</v>
      </c>
      <c r="E852" s="133" t="s">
        <v>131</v>
      </c>
      <c r="F852" s="133"/>
      <c r="G852" s="133"/>
      <c r="H852" s="137" t="s">
        <v>10</v>
      </c>
      <c r="I852" s="133">
        <v>290</v>
      </c>
      <c r="J852" s="9">
        <v>0</v>
      </c>
      <c r="K852" s="9">
        <v>5</v>
      </c>
      <c r="L852" s="9">
        <v>1</v>
      </c>
      <c r="M852" s="9">
        <v>0</v>
      </c>
      <c r="N852" s="68">
        <v>1</v>
      </c>
      <c r="O852" s="9" t="str">
        <f>Cal_110119!$P$3</f>
        <v>Cal_110119</v>
      </c>
      <c r="P852" s="17">
        <f>Cal_110119!$Q$3</f>
        <v>1.8682000000000001</v>
      </c>
      <c r="Q852" s="17">
        <f>Cal_110119!$R$3</f>
        <v>0.51219999999999999</v>
      </c>
      <c r="R852" s="15">
        <v>175.3</v>
      </c>
      <c r="S852" s="15">
        <v>112</v>
      </c>
      <c r="T852" s="35">
        <v>0.67420000000000002</v>
      </c>
      <c r="U852" s="78">
        <f t="shared" si="110"/>
        <v>174.6258</v>
      </c>
      <c r="V852" s="78">
        <f t="shared" si="111"/>
        <v>111.3258</v>
      </c>
      <c r="W852" s="438">
        <f t="shared" si="112"/>
        <v>1.2028705075900195</v>
      </c>
      <c r="X852" s="438">
        <f t="shared" si="113"/>
        <v>0.63379797286915285</v>
      </c>
      <c r="Y852" s="9">
        <f>Cal_110119!$O$3</f>
        <v>20181101</v>
      </c>
      <c r="Z852" s="25" t="s">
        <v>279</v>
      </c>
      <c r="AA852" s="25"/>
      <c r="AB852" s="36" t="s">
        <v>127</v>
      </c>
      <c r="AC852" s="12"/>
      <c r="AD852" s="660"/>
      <c r="AE852" s="689" t="s">
        <v>1250</v>
      </c>
      <c r="AF852" s="671">
        <v>1</v>
      </c>
      <c r="AG852" s="764" t="s">
        <v>1634</v>
      </c>
      <c r="AH852" s="395"/>
      <c r="AI852" s="395"/>
    </row>
    <row r="853" spans="1:35" x14ac:dyDescent="0.2">
      <c r="A853" s="14" t="s">
        <v>141</v>
      </c>
      <c r="B853" s="14">
        <v>20180702</v>
      </c>
      <c r="C853" s="133" t="s">
        <v>70</v>
      </c>
      <c r="D853" s="133">
        <v>17</v>
      </c>
      <c r="E853" s="133" t="s">
        <v>131</v>
      </c>
      <c r="F853" s="133"/>
      <c r="G853" s="133"/>
      <c r="H853" s="137" t="s">
        <v>11</v>
      </c>
      <c r="I853" s="133">
        <v>290</v>
      </c>
      <c r="J853" s="9">
        <v>0</v>
      </c>
      <c r="K853" s="9">
        <v>5</v>
      </c>
      <c r="L853" s="9">
        <v>1</v>
      </c>
      <c r="M853" s="9">
        <v>0</v>
      </c>
      <c r="N853" s="68">
        <v>1</v>
      </c>
      <c r="O853" s="9" t="str">
        <f>Cal_110119!$P$3</f>
        <v>Cal_110119</v>
      </c>
      <c r="P853" s="17">
        <f>Cal_110119!$Q$3</f>
        <v>1.8682000000000001</v>
      </c>
      <c r="Q853" s="17">
        <f>Cal_110119!$R$3</f>
        <v>0.51219999999999999</v>
      </c>
      <c r="R853" s="15">
        <v>161</v>
      </c>
      <c r="S853" s="15">
        <v>101.1</v>
      </c>
      <c r="T853" s="35">
        <v>0.63129999999999997</v>
      </c>
      <c r="U853" s="78">
        <f t="shared" si="110"/>
        <v>160.36869999999999</v>
      </c>
      <c r="V853" s="78">
        <f t="shared" si="111"/>
        <v>100.4687</v>
      </c>
      <c r="W853" s="438">
        <f t="shared" si="112"/>
        <v>1.1382613492044575</v>
      </c>
      <c r="X853" s="438">
        <f t="shared" si="113"/>
        <v>0.51928519043602483</v>
      </c>
      <c r="Y853" s="9">
        <f>Cal_110119!$O$3</f>
        <v>20181101</v>
      </c>
      <c r="Z853" s="36" t="s">
        <v>289</v>
      </c>
      <c r="AA853" s="36"/>
      <c r="AB853" s="36" t="s">
        <v>127</v>
      </c>
      <c r="AC853" s="12"/>
      <c r="AD853" s="660"/>
      <c r="AE853" s="689" t="s">
        <v>1250</v>
      </c>
      <c r="AF853" s="671">
        <v>1</v>
      </c>
      <c r="AG853" s="764" t="s">
        <v>1634</v>
      </c>
      <c r="AH853" s="395"/>
      <c r="AI853" s="395"/>
    </row>
    <row r="854" spans="1:35" x14ac:dyDescent="0.2">
      <c r="A854" s="14" t="s">
        <v>141</v>
      </c>
      <c r="B854" s="14">
        <v>20180702</v>
      </c>
      <c r="C854" s="133" t="s">
        <v>70</v>
      </c>
      <c r="D854" s="133">
        <v>17</v>
      </c>
      <c r="E854" s="133" t="s">
        <v>145</v>
      </c>
      <c r="F854" s="133"/>
      <c r="G854" s="133"/>
      <c r="H854" s="137" t="s">
        <v>10</v>
      </c>
      <c r="I854" s="133">
        <v>290</v>
      </c>
      <c r="J854" s="9">
        <v>0</v>
      </c>
      <c r="K854" s="9">
        <v>5</v>
      </c>
      <c r="L854" s="9">
        <v>1</v>
      </c>
      <c r="M854" s="9">
        <v>0</v>
      </c>
      <c r="N854" s="68">
        <v>1</v>
      </c>
      <c r="O854" s="9" t="str">
        <f>Cal_110119!$P$3</f>
        <v>Cal_110119</v>
      </c>
      <c r="P854" s="17">
        <f>Cal_110119!$Q$3</f>
        <v>1.8682000000000001</v>
      </c>
      <c r="Q854" s="17">
        <f>Cal_110119!$R$3</f>
        <v>0.51219999999999999</v>
      </c>
      <c r="R854" s="15">
        <v>140.1</v>
      </c>
      <c r="S854" s="15">
        <v>87.38</v>
      </c>
      <c r="T854" s="35">
        <v>0.67420000000000002</v>
      </c>
      <c r="U854" s="78">
        <f t="shared" si="110"/>
        <v>139.42579999999998</v>
      </c>
      <c r="V854" s="78">
        <f t="shared" si="111"/>
        <v>86.705799999999996</v>
      </c>
      <c r="W854" s="438">
        <f t="shared" si="112"/>
        <v>1.001822008849065</v>
      </c>
      <c r="X854" s="438">
        <f t="shared" si="113"/>
        <v>0.42866229876872786</v>
      </c>
      <c r="Y854" s="9">
        <f>Cal_110119!$O$3</f>
        <v>20181101</v>
      </c>
      <c r="Z854" s="25" t="s">
        <v>279</v>
      </c>
      <c r="AA854" s="25"/>
      <c r="AB854" s="36" t="s">
        <v>127</v>
      </c>
      <c r="AC854" s="12"/>
      <c r="AD854" s="660"/>
      <c r="AE854" s="689" t="s">
        <v>1250</v>
      </c>
      <c r="AF854" s="671">
        <v>1</v>
      </c>
      <c r="AG854" s="764" t="s">
        <v>1634</v>
      </c>
      <c r="AH854" s="395"/>
      <c r="AI854" s="395"/>
    </row>
    <row r="855" spans="1:35" x14ac:dyDescent="0.2">
      <c r="A855" s="14" t="s">
        <v>141</v>
      </c>
      <c r="B855" s="14">
        <v>20180702</v>
      </c>
      <c r="C855" s="133" t="s">
        <v>70</v>
      </c>
      <c r="D855" s="133">
        <v>17</v>
      </c>
      <c r="E855" s="133" t="s">
        <v>145</v>
      </c>
      <c r="F855" s="133"/>
      <c r="G855" s="133"/>
      <c r="H855" s="137" t="s">
        <v>11</v>
      </c>
      <c r="I855" s="133">
        <v>290</v>
      </c>
      <c r="J855" s="9">
        <v>0</v>
      </c>
      <c r="K855" s="9">
        <v>5</v>
      </c>
      <c r="L855" s="9">
        <v>1</v>
      </c>
      <c r="M855" s="9">
        <v>0</v>
      </c>
      <c r="N855" s="68">
        <v>1</v>
      </c>
      <c r="O855" s="9" t="str">
        <f>Cal_110119!$P$3</f>
        <v>Cal_110119</v>
      </c>
      <c r="P855" s="17">
        <f>Cal_110119!$Q$3</f>
        <v>1.8682000000000001</v>
      </c>
      <c r="Q855" s="17">
        <f>Cal_110119!$R$3</f>
        <v>0.51219999999999999</v>
      </c>
      <c r="R855" s="15">
        <v>127.7</v>
      </c>
      <c r="S855" s="15">
        <v>79.91</v>
      </c>
      <c r="T855" s="35">
        <f>AVERAGE(0.515, 0.494, 0.522, 0.796, 0.812, 0.649)</f>
        <v>0.63133333333333341</v>
      </c>
      <c r="U855" s="78">
        <f t="shared" si="110"/>
        <v>127.06866666666667</v>
      </c>
      <c r="V855" s="78">
        <f t="shared" si="111"/>
        <v>79.278666666666666</v>
      </c>
      <c r="W855" s="438">
        <f t="shared" si="112"/>
        <v>0.9081387291900006</v>
      </c>
      <c r="X855" s="438">
        <f t="shared" si="113"/>
        <v>0.39981170314011427</v>
      </c>
      <c r="Y855" s="9">
        <f>Cal_110119!$O$3</f>
        <v>20181101</v>
      </c>
      <c r="Z855" s="25" t="s">
        <v>279</v>
      </c>
      <c r="AA855" s="25"/>
      <c r="AB855" s="36" t="s">
        <v>127</v>
      </c>
      <c r="AC855" s="12"/>
      <c r="AD855" s="660"/>
      <c r="AE855" s="689" t="s">
        <v>1250</v>
      </c>
      <c r="AF855" s="671">
        <v>1</v>
      </c>
      <c r="AG855" s="764" t="s">
        <v>1634</v>
      </c>
      <c r="AH855" s="395"/>
      <c r="AI855" s="395"/>
    </row>
    <row r="856" spans="1:35" s="82" customFormat="1" x14ac:dyDescent="0.2">
      <c r="A856" s="161" t="s">
        <v>141</v>
      </c>
      <c r="B856" s="161">
        <v>20180702</v>
      </c>
      <c r="C856" s="162" t="s">
        <v>70</v>
      </c>
      <c r="D856" s="162">
        <v>17</v>
      </c>
      <c r="E856" s="162" t="s">
        <v>144</v>
      </c>
      <c r="F856" s="162"/>
      <c r="G856" s="162"/>
      <c r="H856" s="56" t="s">
        <v>10</v>
      </c>
      <c r="I856" s="162">
        <v>200</v>
      </c>
      <c r="J856" s="33">
        <v>5</v>
      </c>
      <c r="K856" s="33">
        <v>5</v>
      </c>
      <c r="L856" s="33">
        <v>1</v>
      </c>
      <c r="M856" s="33">
        <v>0</v>
      </c>
      <c r="N856" s="179">
        <v>1</v>
      </c>
      <c r="O856" s="9" t="str">
        <f>Cal_110119!$P$3</f>
        <v>Cal_110119</v>
      </c>
      <c r="P856" s="17">
        <f>Cal_110119!$Q$3</f>
        <v>1.8682000000000001</v>
      </c>
      <c r="Q856" s="17">
        <f>Cal_110119!$R$3</f>
        <v>0.51219999999999999</v>
      </c>
      <c r="R856" s="163">
        <v>20.3</v>
      </c>
      <c r="S856" s="163">
        <v>12.48</v>
      </c>
      <c r="T856" s="197">
        <v>5.0799999999999998E-2</v>
      </c>
      <c r="U856" s="164">
        <f t="shared" si="110"/>
        <v>20.249200000000002</v>
      </c>
      <c r="V856" s="164">
        <f t="shared" si="111"/>
        <v>12.4292</v>
      </c>
      <c r="W856" s="438">
        <f t="shared" si="112"/>
        <v>0.21547154321584891</v>
      </c>
      <c r="X856" s="438">
        <f t="shared" si="113"/>
        <v>8.186352037335104E-2</v>
      </c>
      <c r="Y856" s="9">
        <f>Cal_110119!$O$3</f>
        <v>20181101</v>
      </c>
      <c r="Z856" s="165" t="s">
        <v>284</v>
      </c>
      <c r="AA856" s="165"/>
      <c r="AB856" s="166" t="s">
        <v>127</v>
      </c>
      <c r="AC856" s="160"/>
      <c r="AD856" s="664"/>
      <c r="AE856" s="689" t="s">
        <v>1250</v>
      </c>
      <c r="AF856" s="672">
        <v>1</v>
      </c>
      <c r="AG856" s="764" t="s">
        <v>1634</v>
      </c>
      <c r="AH856" s="397" t="s">
        <v>251</v>
      </c>
      <c r="AI856" s="397"/>
    </row>
    <row r="857" spans="1:35" s="82" customFormat="1" x14ac:dyDescent="0.2">
      <c r="A857" s="161" t="s">
        <v>141</v>
      </c>
      <c r="B857" s="161">
        <v>20180702</v>
      </c>
      <c r="C857" s="162" t="s">
        <v>70</v>
      </c>
      <c r="D857" s="162">
        <v>17</v>
      </c>
      <c r="E857" s="162" t="s">
        <v>144</v>
      </c>
      <c r="F857" s="162"/>
      <c r="G857" s="162"/>
      <c r="H857" s="56" t="s">
        <v>11</v>
      </c>
      <c r="I857" s="162">
        <v>200</v>
      </c>
      <c r="J857" s="33">
        <v>5</v>
      </c>
      <c r="K857" s="33">
        <v>5</v>
      </c>
      <c r="L857" s="33">
        <v>1</v>
      </c>
      <c r="M857" s="33">
        <v>0</v>
      </c>
      <c r="N857" s="179">
        <v>1</v>
      </c>
      <c r="O857" s="9" t="str">
        <f>Cal_110119!$P$3</f>
        <v>Cal_110119</v>
      </c>
      <c r="P857" s="17">
        <f>Cal_110119!$Q$3</f>
        <v>1.8682000000000001</v>
      </c>
      <c r="Q857" s="17">
        <f>Cal_110119!$R$3</f>
        <v>0.51219999999999999</v>
      </c>
      <c r="R857" s="163">
        <v>19.440000000000001</v>
      </c>
      <c r="S857" s="163">
        <v>12.18</v>
      </c>
      <c r="T857" s="197">
        <v>5.0799999999999998E-2</v>
      </c>
      <c r="U857" s="164">
        <f t="shared" si="110"/>
        <v>19.389200000000002</v>
      </c>
      <c r="V857" s="164">
        <f t="shared" si="111"/>
        <v>12.129199999999999</v>
      </c>
      <c r="W857" s="438">
        <f t="shared" si="112"/>
        <v>0.20004135597788533</v>
      </c>
      <c r="X857" s="438">
        <f t="shared" si="113"/>
        <v>9.0117017311314634E-2</v>
      </c>
      <c r="Y857" s="9">
        <f>Cal_110119!$O$3</f>
        <v>20181101</v>
      </c>
      <c r="Z857" s="165" t="s">
        <v>284</v>
      </c>
      <c r="AA857" s="165"/>
      <c r="AB857" s="166" t="s">
        <v>127</v>
      </c>
      <c r="AC857" s="160"/>
      <c r="AD857" s="664"/>
      <c r="AE857" s="689" t="s">
        <v>1250</v>
      </c>
      <c r="AF857" s="672">
        <v>1</v>
      </c>
      <c r="AG857" s="764" t="s">
        <v>1634</v>
      </c>
      <c r="AH857" s="397" t="s">
        <v>252</v>
      </c>
      <c r="AI857" s="397"/>
    </row>
    <row r="858" spans="1:35" s="372" customFormat="1" x14ac:dyDescent="0.2">
      <c r="A858" s="770" t="s">
        <v>141</v>
      </c>
      <c r="B858" s="770">
        <v>20180702</v>
      </c>
      <c r="C858" s="771" t="s">
        <v>70</v>
      </c>
      <c r="D858" s="771">
        <v>17</v>
      </c>
      <c r="E858" s="771" t="s">
        <v>144</v>
      </c>
      <c r="F858" s="162"/>
      <c r="G858" s="162"/>
      <c r="H858" s="785" t="s">
        <v>10</v>
      </c>
      <c r="I858" s="771">
        <v>200</v>
      </c>
      <c r="J858" s="773">
        <v>20</v>
      </c>
      <c r="K858" s="773">
        <v>5</v>
      </c>
      <c r="L858" s="773">
        <v>1</v>
      </c>
      <c r="M858" s="773">
        <v>0</v>
      </c>
      <c r="N858" s="774">
        <v>1</v>
      </c>
      <c r="O858" s="773" t="str">
        <f>Cal_110119!$P$3</f>
        <v>Cal_110119</v>
      </c>
      <c r="P858" s="775">
        <f>Cal_110119!$Q$3</f>
        <v>1.8682000000000001</v>
      </c>
      <c r="Q858" s="775">
        <f>Cal_110119!$R$3</f>
        <v>0.51219999999999999</v>
      </c>
      <c r="R858" s="776">
        <v>2.758</v>
      </c>
      <c r="S858" s="776">
        <v>2.1779999999999999</v>
      </c>
      <c r="T858" s="777">
        <v>5.0799999999999998E-2</v>
      </c>
      <c r="U858" s="778">
        <f t="shared" si="110"/>
        <v>2.7071999999999998</v>
      </c>
      <c r="V858" s="778">
        <f t="shared" si="111"/>
        <v>2.1271999999999998</v>
      </c>
      <c r="W858" s="779">
        <f t="shared" si="112"/>
        <v>1.5981265353605157E-2</v>
      </c>
      <c r="X858" s="779">
        <f t="shared" si="113"/>
        <v>3.4906253333594831E-2</v>
      </c>
      <c r="Y858" s="773">
        <f>Cal_110119!$O$3</f>
        <v>20181101</v>
      </c>
      <c r="Z858" s="780" t="s">
        <v>285</v>
      </c>
      <c r="AA858" s="780"/>
      <c r="AB858" s="166" t="s">
        <v>127</v>
      </c>
      <c r="AC858" s="160"/>
      <c r="AD858" s="664"/>
      <c r="AE858" s="692" t="s">
        <v>1250</v>
      </c>
      <c r="AF858" s="682">
        <v>3</v>
      </c>
      <c r="AG858" s="786" t="s">
        <v>1634</v>
      </c>
      <c r="AH858" s="783" t="s">
        <v>256</v>
      </c>
      <c r="AI858" s="784" t="s">
        <v>1185</v>
      </c>
    </row>
    <row r="859" spans="1:35" s="372" customFormat="1" x14ac:dyDescent="0.2">
      <c r="A859" s="770" t="s">
        <v>141</v>
      </c>
      <c r="B859" s="770">
        <v>20180702</v>
      </c>
      <c r="C859" s="771" t="s">
        <v>70</v>
      </c>
      <c r="D859" s="771">
        <v>17</v>
      </c>
      <c r="E859" s="771" t="s">
        <v>144</v>
      </c>
      <c r="F859" s="162"/>
      <c r="G859" s="162"/>
      <c r="H859" s="785" t="s">
        <v>11</v>
      </c>
      <c r="I859" s="771">
        <v>200</v>
      </c>
      <c r="J859" s="773">
        <v>20</v>
      </c>
      <c r="K859" s="773">
        <v>5</v>
      </c>
      <c r="L859" s="773">
        <v>1</v>
      </c>
      <c r="M859" s="773">
        <v>0</v>
      </c>
      <c r="N859" s="774">
        <v>1</v>
      </c>
      <c r="O859" s="773" t="str">
        <f>Cal_110119!$P$3</f>
        <v>Cal_110119</v>
      </c>
      <c r="P859" s="775">
        <f>Cal_110119!$Q$3</f>
        <v>1.8682000000000001</v>
      </c>
      <c r="Q859" s="775">
        <f>Cal_110119!$R$3</f>
        <v>0.51219999999999999</v>
      </c>
      <c r="R859" s="776">
        <v>3.302</v>
      </c>
      <c r="S859" s="776">
        <v>2.0219999999999998</v>
      </c>
      <c r="T859" s="777">
        <v>5.0799999999999998E-2</v>
      </c>
      <c r="U859" s="778">
        <f t="shared" si="110"/>
        <v>3.2511999999999999</v>
      </c>
      <c r="V859" s="778">
        <f t="shared" si="111"/>
        <v>1.9711999999999998</v>
      </c>
      <c r="W859" s="779">
        <f t="shared" si="112"/>
        <v>3.526899940105966E-2</v>
      </c>
      <c r="X859" s="779">
        <f t="shared" si="113"/>
        <v>1.1886640330140334E-2</v>
      </c>
      <c r="Y859" s="773">
        <f>Cal_110119!$O$3</f>
        <v>20181101</v>
      </c>
      <c r="Z859" s="780" t="s">
        <v>285</v>
      </c>
      <c r="AA859" s="780"/>
      <c r="AB859" s="166" t="s">
        <v>127</v>
      </c>
      <c r="AC859" s="160"/>
      <c r="AD859" s="664"/>
      <c r="AE859" s="692" t="s">
        <v>1250</v>
      </c>
      <c r="AF859" s="682">
        <v>3</v>
      </c>
      <c r="AG859" s="786" t="s">
        <v>1634</v>
      </c>
      <c r="AH859" s="783" t="s">
        <v>257</v>
      </c>
      <c r="AI859" s="784" t="s">
        <v>1185</v>
      </c>
    </row>
    <row r="860" spans="1:35" x14ac:dyDescent="0.2">
      <c r="A860" s="14" t="s">
        <v>141</v>
      </c>
      <c r="B860" s="14">
        <v>20180702</v>
      </c>
      <c r="C860" s="133" t="s">
        <v>70</v>
      </c>
      <c r="D860" s="133">
        <v>17</v>
      </c>
      <c r="E860" s="133" t="s">
        <v>144</v>
      </c>
      <c r="F860" s="133"/>
      <c r="G860" s="133"/>
      <c r="H860" s="30" t="s">
        <v>10</v>
      </c>
      <c r="I860" s="133">
        <v>290</v>
      </c>
      <c r="J860" s="9">
        <v>0</v>
      </c>
      <c r="K860" s="9">
        <v>5</v>
      </c>
      <c r="L860" s="9">
        <v>1</v>
      </c>
      <c r="M860" s="9">
        <v>0</v>
      </c>
      <c r="N860" s="68">
        <v>1</v>
      </c>
      <c r="O860" s="9" t="str">
        <f>Cal_110119!$P$3</f>
        <v>Cal_110119</v>
      </c>
      <c r="P860" s="17">
        <f>Cal_110119!$Q$3</f>
        <v>1.8682000000000001</v>
      </c>
      <c r="Q860" s="17">
        <f>Cal_110119!$R$3</f>
        <v>0.51219999999999999</v>
      </c>
      <c r="R860" s="15">
        <v>81.99</v>
      </c>
      <c r="S860" s="15">
        <v>50.18</v>
      </c>
      <c r="T860" s="35">
        <f>AVERAGE(0.515, 0.494, 0.522, 0.796, 0.812, 0.649)</f>
        <v>0.63133333333333341</v>
      </c>
      <c r="U860" s="78">
        <f t="shared" si="110"/>
        <v>81.358666666666664</v>
      </c>
      <c r="V860" s="78">
        <f t="shared" si="111"/>
        <v>49.548666666666669</v>
      </c>
      <c r="W860" s="438">
        <f t="shared" si="112"/>
        <v>0.60447568477785973</v>
      </c>
      <c r="X860" s="438">
        <f t="shared" si="113"/>
        <v>0.21298508635915192</v>
      </c>
      <c r="Y860" s="9">
        <f>Cal_110119!$O$3</f>
        <v>20181101</v>
      </c>
      <c r="Z860" s="36" t="s">
        <v>289</v>
      </c>
      <c r="AA860" s="36"/>
      <c r="AB860" s="36" t="s">
        <v>127</v>
      </c>
      <c r="AC860" s="12"/>
      <c r="AD860" s="660"/>
      <c r="AE860" s="689" t="s">
        <v>1250</v>
      </c>
      <c r="AF860" s="671">
        <v>1</v>
      </c>
      <c r="AG860" s="764" t="s">
        <v>1634</v>
      </c>
      <c r="AH860" s="395"/>
      <c r="AI860" s="395"/>
    </row>
    <row r="861" spans="1:35" x14ac:dyDescent="0.2">
      <c r="A861" s="14" t="s">
        <v>141</v>
      </c>
      <c r="B861" s="14">
        <v>20180702</v>
      </c>
      <c r="C861" s="133" t="s">
        <v>70</v>
      </c>
      <c r="D861" s="133">
        <v>17</v>
      </c>
      <c r="E861" s="133" t="s">
        <v>144</v>
      </c>
      <c r="F861" s="133"/>
      <c r="G861" s="133"/>
      <c r="H861" s="30" t="s">
        <v>11</v>
      </c>
      <c r="I861" s="133">
        <v>290</v>
      </c>
      <c r="J861" s="9">
        <v>0</v>
      </c>
      <c r="K861" s="9">
        <v>5</v>
      </c>
      <c r="L861" s="9">
        <v>1</v>
      </c>
      <c r="M861" s="9">
        <v>0</v>
      </c>
      <c r="N861" s="68">
        <v>1</v>
      </c>
      <c r="O861" s="9" t="str">
        <f>Cal_110119!$P$3</f>
        <v>Cal_110119</v>
      </c>
      <c r="P861" s="17">
        <f>Cal_110119!$Q$3</f>
        <v>1.8682000000000001</v>
      </c>
      <c r="Q861" s="17">
        <f>Cal_110119!$R$3</f>
        <v>0.51219999999999999</v>
      </c>
      <c r="R861" s="15">
        <v>81.849999999999994</v>
      </c>
      <c r="S861" s="15">
        <v>50.19</v>
      </c>
      <c r="T861" s="35">
        <f>AVERAGE(0.515, 0.494, 0.522, 0.796, 0.812, 0.649)</f>
        <v>0.63133333333333341</v>
      </c>
      <c r="U861" s="78">
        <f t="shared" si="110"/>
        <v>81.218666666666664</v>
      </c>
      <c r="V861" s="78">
        <f t="shared" si="111"/>
        <v>49.558666666666667</v>
      </c>
      <c r="W861" s="438">
        <f t="shared" si="112"/>
        <v>0.60162528073143784</v>
      </c>
      <c r="X861" s="438">
        <f t="shared" si="113"/>
        <v>0.21600047179178039</v>
      </c>
      <c r="Y861" s="9">
        <f>Cal_110119!$O$3</f>
        <v>20181101</v>
      </c>
      <c r="Z861" s="36" t="s">
        <v>289</v>
      </c>
      <c r="AA861" s="36"/>
      <c r="AB861" s="36" t="s">
        <v>127</v>
      </c>
      <c r="AC861" s="12"/>
      <c r="AD861" s="660"/>
      <c r="AE861" s="689" t="s">
        <v>1250</v>
      </c>
      <c r="AF861" s="671">
        <v>1</v>
      </c>
      <c r="AG861" s="764" t="s">
        <v>1634</v>
      </c>
      <c r="AH861" s="395"/>
      <c r="AI861" s="395"/>
    </row>
    <row r="862" spans="1:35" x14ac:dyDescent="0.2">
      <c r="A862" s="14" t="s">
        <v>141</v>
      </c>
      <c r="B862" s="14">
        <v>20180702</v>
      </c>
      <c r="C862" s="133" t="s">
        <v>70</v>
      </c>
      <c r="D862" s="133">
        <v>17</v>
      </c>
      <c r="E862" s="133" t="s">
        <v>144</v>
      </c>
      <c r="F862" s="133"/>
      <c r="G862" s="133"/>
      <c r="H862" s="137" t="s">
        <v>10</v>
      </c>
      <c r="I862" s="133">
        <v>290</v>
      </c>
      <c r="J862" s="9">
        <v>10</v>
      </c>
      <c r="K862" s="9">
        <v>5</v>
      </c>
      <c r="L862" s="9">
        <v>1</v>
      </c>
      <c r="M862" s="9">
        <v>0</v>
      </c>
      <c r="N862" s="68">
        <v>1</v>
      </c>
      <c r="O862" s="9" t="str">
        <f>Cal_110119!$P$3</f>
        <v>Cal_110119</v>
      </c>
      <c r="P862" s="17">
        <f>Cal_110119!$Q$3</f>
        <v>1.8682000000000001</v>
      </c>
      <c r="Q862" s="17">
        <f>Cal_110119!$R$3</f>
        <v>0.51219999999999999</v>
      </c>
      <c r="R862" s="15">
        <v>63</v>
      </c>
      <c r="S862" s="15">
        <v>39.380000000000003</v>
      </c>
      <c r="T862" s="35">
        <f>AVERAGE(0.515, 0.494, 0.522, 0.796, 0.812, 0.649)</f>
        <v>0.63133333333333341</v>
      </c>
      <c r="U862" s="78">
        <f t="shared" si="110"/>
        <v>62.36866666666667</v>
      </c>
      <c r="V862" s="78">
        <f t="shared" si="111"/>
        <v>38.748666666666672</v>
      </c>
      <c r="W862" s="438">
        <f t="shared" si="112"/>
        <v>0.4488436238432269</v>
      </c>
      <c r="X862" s="438">
        <f t="shared" si="113"/>
        <v>0.19043725019033655</v>
      </c>
      <c r="Y862" s="9">
        <f>Cal_110119!$O$3</f>
        <v>20181101</v>
      </c>
      <c r="Z862" s="36" t="s">
        <v>280</v>
      </c>
      <c r="AA862" s="36"/>
      <c r="AB862" s="36" t="s">
        <v>127</v>
      </c>
      <c r="AC862" s="12"/>
      <c r="AD862" s="660"/>
      <c r="AE862" s="689" t="s">
        <v>1250</v>
      </c>
      <c r="AF862" s="671">
        <v>1</v>
      </c>
      <c r="AG862" s="764" t="s">
        <v>1634</v>
      </c>
      <c r="AH862" s="395"/>
      <c r="AI862" s="395"/>
    </row>
    <row r="863" spans="1:35" s="115" customFormat="1" ht="13.5" thickBot="1" x14ac:dyDescent="0.25">
      <c r="A863" s="208" t="s">
        <v>141</v>
      </c>
      <c r="B863" s="208">
        <v>20180702</v>
      </c>
      <c r="C863" s="209" t="s">
        <v>70</v>
      </c>
      <c r="D863" s="209">
        <v>17</v>
      </c>
      <c r="E863" s="209" t="s">
        <v>144</v>
      </c>
      <c r="F863" s="209"/>
      <c r="G863" s="209"/>
      <c r="H863" s="220" t="s">
        <v>11</v>
      </c>
      <c r="I863" s="209">
        <v>290</v>
      </c>
      <c r="J863" s="116">
        <v>10</v>
      </c>
      <c r="K863" s="116">
        <v>5</v>
      </c>
      <c r="L863" s="116">
        <v>1</v>
      </c>
      <c r="M863" s="116">
        <v>0</v>
      </c>
      <c r="N863" s="211">
        <v>1</v>
      </c>
      <c r="O863" s="9" t="str">
        <f>Cal_110119!$P$3</f>
        <v>Cal_110119</v>
      </c>
      <c r="P863" s="17">
        <f>Cal_110119!$Q$3</f>
        <v>1.8682000000000001</v>
      </c>
      <c r="Q863" s="17">
        <f>Cal_110119!$R$3</f>
        <v>0.51219999999999999</v>
      </c>
      <c r="R863" s="212">
        <v>62.12</v>
      </c>
      <c r="S863" s="212">
        <v>38.54</v>
      </c>
      <c r="T863" s="213">
        <v>0.67420000000000002</v>
      </c>
      <c r="U863" s="214">
        <f t="shared" si="110"/>
        <v>61.445799999999998</v>
      </c>
      <c r="V863" s="214">
        <f t="shared" si="111"/>
        <v>37.8658</v>
      </c>
      <c r="W863" s="441">
        <f t="shared" si="112"/>
        <v>0.4480835160975144</v>
      </c>
      <c r="X863" s="441">
        <f t="shared" si="113"/>
        <v>0.17663170128579597</v>
      </c>
      <c r="Y863" s="9">
        <f>Cal_110119!$O$3</f>
        <v>20181101</v>
      </c>
      <c r="Z863" s="221" t="s">
        <v>279</v>
      </c>
      <c r="AA863" s="221"/>
      <c r="AB863" s="216" t="s">
        <v>127</v>
      </c>
      <c r="AC863" s="215"/>
      <c r="AD863" s="666"/>
      <c r="AE863" s="689" t="s">
        <v>1250</v>
      </c>
      <c r="AF863" s="675">
        <v>1</v>
      </c>
      <c r="AG863" s="764" t="s">
        <v>1634</v>
      </c>
      <c r="AH863" s="402"/>
      <c r="AI863" s="402"/>
    </row>
    <row r="864" spans="1:35" x14ac:dyDescent="0.2">
      <c r="A864" s="198" t="s">
        <v>141</v>
      </c>
      <c r="B864" s="198">
        <v>20180702</v>
      </c>
      <c r="C864" s="199" t="s">
        <v>72</v>
      </c>
      <c r="D864" s="199">
        <v>18</v>
      </c>
      <c r="E864" s="199" t="s">
        <v>127</v>
      </c>
      <c r="F864" s="199"/>
      <c r="G864" s="199"/>
      <c r="H864" s="199" t="s">
        <v>10</v>
      </c>
      <c r="I864" s="199">
        <v>290</v>
      </c>
      <c r="J864" s="109">
        <v>0</v>
      </c>
      <c r="K864" s="109">
        <v>5</v>
      </c>
      <c r="L864" s="109">
        <v>1</v>
      </c>
      <c r="M864" s="109">
        <v>0</v>
      </c>
      <c r="N864" s="201">
        <v>1</v>
      </c>
      <c r="O864" s="9" t="str">
        <f>Cal_110119!$P$3</f>
        <v>Cal_110119</v>
      </c>
      <c r="P864" s="17">
        <f>Cal_110119!$Q$3</f>
        <v>1.8682000000000001</v>
      </c>
      <c r="Q864" s="17">
        <f>Cal_110119!$R$3</f>
        <v>0.51219999999999999</v>
      </c>
      <c r="R864" s="202">
        <v>3.6520000000000001</v>
      </c>
      <c r="S864" s="202">
        <v>2.915</v>
      </c>
      <c r="T864" s="203">
        <f>AVERAGE(0.515, 0.494, 0.522, 0.796, 0.812, 0.649)</f>
        <v>0.63133333333333341</v>
      </c>
      <c r="U864" s="204">
        <f t="shared" si="110"/>
        <v>3.0206666666666666</v>
      </c>
      <c r="V864" s="204">
        <f t="shared" si="111"/>
        <v>2.2836666666666665</v>
      </c>
      <c r="W864" s="440">
        <f t="shared" si="112"/>
        <v>1.400498521475268E-2</v>
      </c>
      <c r="X864" s="440">
        <f t="shared" si="113"/>
        <v>2.3671264015362254E-2</v>
      </c>
      <c r="Y864" s="9">
        <f>Cal_110119!$O$3</f>
        <v>20181101</v>
      </c>
      <c r="Z864" s="206" t="s">
        <v>280</v>
      </c>
      <c r="AA864" s="206"/>
      <c r="AB864" s="206" t="s">
        <v>127</v>
      </c>
      <c r="AC864" s="205"/>
      <c r="AD864" s="663"/>
      <c r="AE864" s="689" t="s">
        <v>1250</v>
      </c>
      <c r="AF864" s="674">
        <v>1</v>
      </c>
      <c r="AG864" s="173">
        <v>1</v>
      </c>
      <c r="AH864" s="400" t="s">
        <v>678</v>
      </c>
      <c r="AI864" s="400"/>
    </row>
    <row r="865" spans="1:35" x14ac:dyDescent="0.2">
      <c r="A865" s="14" t="s">
        <v>141</v>
      </c>
      <c r="B865" s="14">
        <v>20180702</v>
      </c>
      <c r="C865" s="133" t="s">
        <v>72</v>
      </c>
      <c r="D865" s="133">
        <v>18</v>
      </c>
      <c r="E865" s="133" t="s">
        <v>127</v>
      </c>
      <c r="F865" s="133"/>
      <c r="G865" s="133"/>
      <c r="H865" s="137" t="s">
        <v>11</v>
      </c>
      <c r="I865" s="133">
        <v>290</v>
      </c>
      <c r="J865" s="9">
        <v>0</v>
      </c>
      <c r="K865" s="9">
        <v>5</v>
      </c>
      <c r="L865" s="9">
        <v>1</v>
      </c>
      <c r="M865" s="9">
        <v>0</v>
      </c>
      <c r="N865" s="68">
        <v>1</v>
      </c>
      <c r="O865" s="9" t="str">
        <f>Cal_110119!$P$3</f>
        <v>Cal_110119</v>
      </c>
      <c r="P865" s="17">
        <f>Cal_110119!$Q$3</f>
        <v>1.8682000000000001</v>
      </c>
      <c r="Q865" s="17">
        <f>Cal_110119!$R$3</f>
        <v>0.51219999999999999</v>
      </c>
      <c r="R865" s="15">
        <v>3.4630000000000001</v>
      </c>
      <c r="S865" s="15">
        <v>3.0859999999999999</v>
      </c>
      <c r="T865" s="35">
        <v>0.67420000000000002</v>
      </c>
      <c r="U865" s="78">
        <f t="shared" si="110"/>
        <v>2.7888000000000002</v>
      </c>
      <c r="V865" s="78">
        <f t="shared" si="111"/>
        <v>2.4117999999999999</v>
      </c>
      <c r="W865" s="438">
        <f t="shared" si="112"/>
        <v>7.1640155033402472E-3</v>
      </c>
      <c r="X865" s="438">
        <f t="shared" si="113"/>
        <v>3.2626195222039051E-2</v>
      </c>
      <c r="Y865" s="9">
        <f>Cal_110119!$O$3</f>
        <v>20181101</v>
      </c>
      <c r="Z865" s="25" t="s">
        <v>279</v>
      </c>
      <c r="AA865" s="25"/>
      <c r="AB865" s="36" t="s">
        <v>127</v>
      </c>
      <c r="AC865" s="12"/>
      <c r="AD865" s="660"/>
      <c r="AE865" s="689" t="s">
        <v>1250</v>
      </c>
      <c r="AF865" s="671">
        <v>1</v>
      </c>
      <c r="AG865" s="169">
        <v>1</v>
      </c>
      <c r="AH865" s="395" t="s">
        <v>678</v>
      </c>
      <c r="AI865" s="395"/>
    </row>
    <row r="866" spans="1:35" x14ac:dyDescent="0.2">
      <c r="A866" s="14" t="s">
        <v>141</v>
      </c>
      <c r="B866" s="14">
        <v>20180702</v>
      </c>
      <c r="C866" s="133" t="s">
        <v>72</v>
      </c>
      <c r="D866" s="133">
        <v>18</v>
      </c>
      <c r="E866" s="133" t="s">
        <v>129</v>
      </c>
      <c r="F866" s="133"/>
      <c r="G866" s="133"/>
      <c r="H866" s="137" t="s">
        <v>10</v>
      </c>
      <c r="I866" s="133">
        <v>290</v>
      </c>
      <c r="J866" s="9">
        <v>0</v>
      </c>
      <c r="K866" s="9">
        <v>5</v>
      </c>
      <c r="L866" s="9">
        <v>1</v>
      </c>
      <c r="M866" s="9">
        <v>0</v>
      </c>
      <c r="N866" s="68">
        <v>1</v>
      </c>
      <c r="O866" s="9" t="str">
        <f>Cal_110119!$P$3</f>
        <v>Cal_110119</v>
      </c>
      <c r="P866" s="17">
        <f>Cal_110119!$Q$3</f>
        <v>1.8682000000000001</v>
      </c>
      <c r="Q866" s="17">
        <f>Cal_110119!$R$3</f>
        <v>0.51219999999999999</v>
      </c>
      <c r="R866" s="15">
        <v>6.0640000000000001</v>
      </c>
      <c r="S866" s="15">
        <v>4.5350000000000001</v>
      </c>
      <c r="T866" s="35">
        <v>0.63129999999999997</v>
      </c>
      <c r="U866" s="78">
        <f t="shared" si="110"/>
        <v>5.4327000000000005</v>
      </c>
      <c r="V866" s="78">
        <f t="shared" si="111"/>
        <v>3.9037000000000002</v>
      </c>
      <c r="W866" s="438">
        <f t="shared" si="112"/>
        <v>2.9055118579860036E-2</v>
      </c>
      <c r="X866" s="438">
        <f t="shared" si="113"/>
        <v>3.5348665153726172E-2</v>
      </c>
      <c r="Y866" s="9">
        <f>Cal_110119!$O$3</f>
        <v>20181101</v>
      </c>
      <c r="Z866" s="36" t="s">
        <v>289</v>
      </c>
      <c r="AA866" s="36"/>
      <c r="AB866" s="36" t="s">
        <v>127</v>
      </c>
      <c r="AC866" s="12"/>
      <c r="AD866" s="660"/>
      <c r="AE866" s="689" t="s">
        <v>1250</v>
      </c>
      <c r="AF866" s="671">
        <v>1</v>
      </c>
      <c r="AG866" s="169">
        <v>1</v>
      </c>
      <c r="AH866" s="395"/>
      <c r="AI866" s="395"/>
    </row>
    <row r="867" spans="1:35" x14ac:dyDescent="0.2">
      <c r="A867" s="14" t="s">
        <v>141</v>
      </c>
      <c r="B867" s="14">
        <v>20180702</v>
      </c>
      <c r="C867" s="133" t="s">
        <v>72</v>
      </c>
      <c r="D867" s="133">
        <v>18</v>
      </c>
      <c r="E867" s="133" t="s">
        <v>129</v>
      </c>
      <c r="F867" s="133"/>
      <c r="G867" s="133"/>
      <c r="H867" s="137" t="s">
        <v>11</v>
      </c>
      <c r="I867" s="133">
        <v>290</v>
      </c>
      <c r="J867" s="9">
        <v>0</v>
      </c>
      <c r="K867" s="9">
        <v>5</v>
      </c>
      <c r="L867" s="9">
        <v>1</v>
      </c>
      <c r="M867" s="9">
        <v>0</v>
      </c>
      <c r="N867" s="68">
        <v>1</v>
      </c>
      <c r="O867" s="9" t="str">
        <f>Cal_110119!$P$3</f>
        <v>Cal_110119</v>
      </c>
      <c r="P867" s="17">
        <f>Cal_110119!$Q$3</f>
        <v>1.8682000000000001</v>
      </c>
      <c r="Q867" s="17">
        <f>Cal_110119!$R$3</f>
        <v>0.51219999999999999</v>
      </c>
      <c r="R867" s="15">
        <v>6.25</v>
      </c>
      <c r="S867" s="15">
        <v>4.2279999999999998</v>
      </c>
      <c r="T867" s="35">
        <v>0.63129999999999997</v>
      </c>
      <c r="U867" s="78">
        <f t="shared" si="110"/>
        <v>5.6187000000000005</v>
      </c>
      <c r="V867" s="78">
        <f t="shared" si="111"/>
        <v>3.5966999999999998</v>
      </c>
      <c r="W867" s="438">
        <f t="shared" si="112"/>
        <v>3.8423446545766515E-2</v>
      </c>
      <c r="X867" s="438">
        <f t="shared" si="113"/>
        <v>2.0915408631267954E-2</v>
      </c>
      <c r="Y867" s="9">
        <f>Cal_110119!$O$3</f>
        <v>20181101</v>
      </c>
      <c r="Z867" s="36" t="s">
        <v>289</v>
      </c>
      <c r="AA867" s="36"/>
      <c r="AB867" s="36" t="s">
        <v>127</v>
      </c>
      <c r="AC867" s="12"/>
      <c r="AD867" s="660"/>
      <c r="AE867" s="689" t="s">
        <v>1250</v>
      </c>
      <c r="AF867" s="671">
        <v>1</v>
      </c>
      <c r="AG867" s="169">
        <v>1</v>
      </c>
      <c r="AH867" s="395"/>
      <c r="AI867" s="395"/>
    </row>
    <row r="868" spans="1:35" s="82" customFormat="1" x14ac:dyDescent="0.2">
      <c r="A868" s="161" t="s">
        <v>141</v>
      </c>
      <c r="B868" s="161">
        <v>20180702</v>
      </c>
      <c r="C868" s="162" t="s">
        <v>72</v>
      </c>
      <c r="D868" s="162">
        <v>18</v>
      </c>
      <c r="E868" s="162" t="s">
        <v>83</v>
      </c>
      <c r="F868" s="162"/>
      <c r="G868" s="162"/>
      <c r="H868" s="56" t="s">
        <v>10</v>
      </c>
      <c r="I868" s="162">
        <v>200</v>
      </c>
      <c r="J868" s="33">
        <v>5</v>
      </c>
      <c r="K868" s="33">
        <v>5</v>
      </c>
      <c r="L868" s="33">
        <v>1</v>
      </c>
      <c r="M868" s="33">
        <v>0</v>
      </c>
      <c r="N868" s="179">
        <v>1</v>
      </c>
      <c r="O868" s="9" t="str">
        <f>Cal_110119!$P$3</f>
        <v>Cal_110119</v>
      </c>
      <c r="P868" s="17">
        <f>Cal_110119!$Q$3</f>
        <v>1.8682000000000001</v>
      </c>
      <c r="Q868" s="17">
        <f>Cal_110119!$R$3</f>
        <v>0.51219999999999999</v>
      </c>
      <c r="R868" s="163">
        <v>6.83</v>
      </c>
      <c r="S868" s="163">
        <v>4.8410000000000002</v>
      </c>
      <c r="T868" s="197">
        <v>5.0799999999999998E-2</v>
      </c>
      <c r="U868" s="164">
        <f t="shared" si="110"/>
        <v>6.7792000000000003</v>
      </c>
      <c r="V868" s="164">
        <f t="shared" si="111"/>
        <v>4.7902000000000005</v>
      </c>
      <c r="W868" s="438">
        <f t="shared" si="112"/>
        <v>5.480471860055286E-2</v>
      </c>
      <c r="X868" s="438">
        <f t="shared" si="113"/>
        <v>5.9787887649647133E-2</v>
      </c>
      <c r="Y868" s="9">
        <f>Cal_110119!$O$3</f>
        <v>20181101</v>
      </c>
      <c r="Z868" s="165" t="s">
        <v>285</v>
      </c>
      <c r="AA868" s="165"/>
      <c r="AB868" s="166" t="s">
        <v>127</v>
      </c>
      <c r="AC868" s="160"/>
      <c r="AD868" s="664"/>
      <c r="AE868" s="689" t="s">
        <v>1250</v>
      </c>
      <c r="AF868" s="672">
        <v>1</v>
      </c>
      <c r="AG868" s="764" t="s">
        <v>1634</v>
      </c>
      <c r="AH868" s="397" t="s">
        <v>258</v>
      </c>
      <c r="AI868" s="397" t="s">
        <v>1127</v>
      </c>
    </row>
    <row r="869" spans="1:35" s="82" customFormat="1" x14ac:dyDescent="0.2">
      <c r="A869" s="161" t="s">
        <v>141</v>
      </c>
      <c r="B869" s="161">
        <v>20180702</v>
      </c>
      <c r="C869" s="162" t="s">
        <v>72</v>
      </c>
      <c r="D869" s="162">
        <v>18</v>
      </c>
      <c r="E869" s="162" t="s">
        <v>83</v>
      </c>
      <c r="F869" s="162"/>
      <c r="G869" s="162"/>
      <c r="H869" s="56" t="s">
        <v>11</v>
      </c>
      <c r="I869" s="162">
        <v>200</v>
      </c>
      <c r="J869" s="33">
        <v>5</v>
      </c>
      <c r="K869" s="33">
        <v>5</v>
      </c>
      <c r="L869" s="33">
        <v>1</v>
      </c>
      <c r="M869" s="33">
        <v>0</v>
      </c>
      <c r="N869" s="179">
        <v>1</v>
      </c>
      <c r="O869" s="9" t="str">
        <f>Cal_110119!$P$3</f>
        <v>Cal_110119</v>
      </c>
      <c r="P869" s="17">
        <f>Cal_110119!$Q$3</f>
        <v>1.8682000000000001</v>
      </c>
      <c r="Q869" s="17">
        <f>Cal_110119!$R$3</f>
        <v>0.51219999999999999</v>
      </c>
      <c r="R869" s="163">
        <v>6.2519999999999998</v>
      </c>
      <c r="S869" s="163">
        <v>4.6660000000000004</v>
      </c>
      <c r="T869" s="197">
        <v>5.0799999999999998E-2</v>
      </c>
      <c r="U869" s="164">
        <f t="shared" si="110"/>
        <v>6.2012</v>
      </c>
      <c r="V869" s="164">
        <f t="shared" si="111"/>
        <v>4.6152000000000006</v>
      </c>
      <c r="W869" s="438">
        <f t="shared" si="112"/>
        <v>4.3700494570375475E-2</v>
      </c>
      <c r="X869" s="438">
        <f t="shared" si="113"/>
        <v>6.6705709004824545E-2</v>
      </c>
      <c r="Y869" s="9">
        <f>Cal_110119!$O$3</f>
        <v>20181101</v>
      </c>
      <c r="Z869" s="165" t="s">
        <v>285</v>
      </c>
      <c r="AA869" s="165"/>
      <c r="AB869" s="166" t="s">
        <v>127</v>
      </c>
      <c r="AC869" s="160"/>
      <c r="AD869" s="664"/>
      <c r="AE869" s="689" t="s">
        <v>1250</v>
      </c>
      <c r="AF869" s="672">
        <v>1</v>
      </c>
      <c r="AG869" s="764" t="s">
        <v>1634</v>
      </c>
      <c r="AH869" s="397" t="s">
        <v>165</v>
      </c>
      <c r="AI869" s="397" t="s">
        <v>1127</v>
      </c>
    </row>
    <row r="870" spans="1:35" s="372" customFormat="1" x14ac:dyDescent="0.2">
      <c r="A870" s="770" t="s">
        <v>141</v>
      </c>
      <c r="B870" s="770">
        <v>20180702</v>
      </c>
      <c r="C870" s="771" t="s">
        <v>72</v>
      </c>
      <c r="D870" s="771">
        <v>18</v>
      </c>
      <c r="E870" s="771" t="s">
        <v>83</v>
      </c>
      <c r="F870" s="162"/>
      <c r="G870" s="162"/>
      <c r="H870" s="771" t="s">
        <v>10</v>
      </c>
      <c r="I870" s="771">
        <v>200</v>
      </c>
      <c r="J870" s="773">
        <v>20</v>
      </c>
      <c r="K870" s="773">
        <v>5</v>
      </c>
      <c r="L870" s="773">
        <v>1</v>
      </c>
      <c r="M870" s="773">
        <v>0</v>
      </c>
      <c r="N870" s="774">
        <v>1</v>
      </c>
      <c r="O870" s="773" t="str">
        <f>Cal_110119!$P$3</f>
        <v>Cal_110119</v>
      </c>
      <c r="P870" s="775">
        <f>Cal_110119!$Q$3</f>
        <v>1.8682000000000001</v>
      </c>
      <c r="Q870" s="775">
        <f>Cal_110119!$R$3</f>
        <v>0.51219999999999999</v>
      </c>
      <c r="R870" s="776">
        <v>1.835</v>
      </c>
      <c r="S870" s="776">
        <v>1.4490000000000001</v>
      </c>
      <c r="T870" s="777">
        <v>5.0799999999999998E-2</v>
      </c>
      <c r="U870" s="778">
        <f t="shared" si="110"/>
        <v>1.7842</v>
      </c>
      <c r="V870" s="778">
        <f t="shared" si="111"/>
        <v>1.3982000000000001</v>
      </c>
      <c r="W870" s="779">
        <f t="shared" si="112"/>
        <v>1.0635807631882051E-2</v>
      </c>
      <c r="X870" s="779">
        <f t="shared" si="113"/>
        <v>2.2812353626317953E-2</v>
      </c>
      <c r="Y870" s="773">
        <f>Cal_110119!$O$3</f>
        <v>20181101</v>
      </c>
      <c r="Z870" s="780" t="s">
        <v>285</v>
      </c>
      <c r="AA870" s="780"/>
      <c r="AB870" s="166" t="s">
        <v>127</v>
      </c>
      <c r="AC870" s="160"/>
      <c r="AD870" s="664"/>
      <c r="AE870" s="692" t="s">
        <v>1250</v>
      </c>
      <c r="AF870" s="682">
        <v>1</v>
      </c>
      <c r="AG870" s="786" t="s">
        <v>1634</v>
      </c>
      <c r="AH870" s="783" t="s">
        <v>263</v>
      </c>
      <c r="AI870" s="784" t="s">
        <v>1186</v>
      </c>
    </row>
    <row r="871" spans="1:35" s="372" customFormat="1" x14ac:dyDescent="0.2">
      <c r="A871" s="770" t="s">
        <v>141</v>
      </c>
      <c r="B871" s="770">
        <v>20180702</v>
      </c>
      <c r="C871" s="771" t="s">
        <v>72</v>
      </c>
      <c r="D871" s="771">
        <v>18</v>
      </c>
      <c r="E871" s="771" t="s">
        <v>83</v>
      </c>
      <c r="F871" s="162"/>
      <c r="G871" s="162"/>
      <c r="H871" s="785" t="s">
        <v>11</v>
      </c>
      <c r="I871" s="771">
        <v>200</v>
      </c>
      <c r="J871" s="773">
        <v>20</v>
      </c>
      <c r="K871" s="773">
        <v>5</v>
      </c>
      <c r="L871" s="773">
        <v>1</v>
      </c>
      <c r="M871" s="773">
        <v>0</v>
      </c>
      <c r="N871" s="774">
        <v>1</v>
      </c>
      <c r="O871" s="773" t="str">
        <f>Cal_110119!$P$3</f>
        <v>Cal_110119</v>
      </c>
      <c r="P871" s="775">
        <f>Cal_110119!$Q$3</f>
        <v>1.8682000000000001</v>
      </c>
      <c r="Q871" s="775">
        <f>Cal_110119!$R$3</f>
        <v>0.51219999999999999</v>
      </c>
      <c r="R871" s="776">
        <v>1.611</v>
      </c>
      <c r="S871" s="776">
        <v>1.44</v>
      </c>
      <c r="T871" s="777">
        <v>5.0799999999999998E-2</v>
      </c>
      <c r="U871" s="778">
        <f t="shared" si="110"/>
        <v>1.5602</v>
      </c>
      <c r="V871" s="778">
        <f t="shared" si="111"/>
        <v>1.3892</v>
      </c>
      <c r="W871" s="779">
        <f t="shared" si="112"/>
        <v>4.7117178887353152E-3</v>
      </c>
      <c r="X871" s="779">
        <f t="shared" si="113"/>
        <v>2.8521142660464679E-2</v>
      </c>
      <c r="Y871" s="773">
        <f>Cal_110119!$O$3</f>
        <v>20181101</v>
      </c>
      <c r="Z871" s="780" t="s">
        <v>285</v>
      </c>
      <c r="AA871" s="780"/>
      <c r="AB871" s="166" t="s">
        <v>127</v>
      </c>
      <c r="AC871" s="160"/>
      <c r="AD871" s="664"/>
      <c r="AE871" s="692" t="s">
        <v>1250</v>
      </c>
      <c r="AF871" s="682">
        <v>1</v>
      </c>
      <c r="AG871" s="786" t="s">
        <v>1634</v>
      </c>
      <c r="AH871" s="783" t="s">
        <v>264</v>
      </c>
      <c r="AI871" s="784" t="s">
        <v>1186</v>
      </c>
    </row>
    <row r="872" spans="1:35" x14ac:dyDescent="0.2">
      <c r="A872" s="14" t="s">
        <v>141</v>
      </c>
      <c r="B872" s="14">
        <v>20180702</v>
      </c>
      <c r="C872" s="133" t="s">
        <v>72</v>
      </c>
      <c r="D872" s="133">
        <v>18</v>
      </c>
      <c r="E872" s="133" t="s">
        <v>83</v>
      </c>
      <c r="F872" s="133"/>
      <c r="G872" s="133"/>
      <c r="H872" s="30" t="s">
        <v>10</v>
      </c>
      <c r="I872" s="133">
        <v>288</v>
      </c>
      <c r="J872" s="9">
        <v>0</v>
      </c>
      <c r="K872" s="9">
        <v>5</v>
      </c>
      <c r="L872" s="9">
        <v>1</v>
      </c>
      <c r="M872" s="9">
        <v>0</v>
      </c>
      <c r="N872" s="68">
        <v>1</v>
      </c>
      <c r="O872" s="9" t="str">
        <f>Cal_110119!$P$3</f>
        <v>Cal_110119</v>
      </c>
      <c r="P872" s="17">
        <f>Cal_110119!$Q$3</f>
        <v>1.8682000000000001</v>
      </c>
      <c r="Q872" s="17">
        <f>Cal_110119!$R$3</f>
        <v>0.51219999999999999</v>
      </c>
      <c r="R872" s="15">
        <v>31.2</v>
      </c>
      <c r="S872" s="15">
        <v>21.32</v>
      </c>
      <c r="T872" s="35">
        <f>AVERAGE(0.515, 0.494, 0.522, 0.796, 0.812, 0.649)</f>
        <v>0.63133333333333341</v>
      </c>
      <c r="U872" s="78">
        <f t="shared" si="110"/>
        <v>30.568666666666665</v>
      </c>
      <c r="V872" s="78">
        <f t="shared" si="111"/>
        <v>20.688666666666666</v>
      </c>
      <c r="W872" s="438">
        <f t="shared" si="112"/>
        <v>0.18905040911592308</v>
      </c>
      <c r="X872" s="438">
        <f t="shared" si="113"/>
        <v>0.15464439039009542</v>
      </c>
      <c r="Y872" s="9">
        <f>Cal_110119!$O$3</f>
        <v>20181101</v>
      </c>
      <c r="Z872" s="36" t="s">
        <v>280</v>
      </c>
      <c r="AA872" s="36"/>
      <c r="AB872" s="36" t="s">
        <v>127</v>
      </c>
      <c r="AC872" s="12"/>
      <c r="AD872" s="660"/>
      <c r="AE872" s="689" t="s">
        <v>1250</v>
      </c>
      <c r="AF872" s="671">
        <v>1</v>
      </c>
      <c r="AG872" s="764" t="s">
        <v>1634</v>
      </c>
      <c r="AH872" s="395"/>
      <c r="AI872" s="395"/>
    </row>
    <row r="873" spans="1:35" x14ac:dyDescent="0.2">
      <c r="A873" s="14" t="s">
        <v>141</v>
      </c>
      <c r="B873" s="14">
        <v>20180702</v>
      </c>
      <c r="C873" s="133" t="s">
        <v>72</v>
      </c>
      <c r="D873" s="133">
        <v>18</v>
      </c>
      <c r="E873" s="133" t="s">
        <v>83</v>
      </c>
      <c r="F873" s="133"/>
      <c r="G873" s="133"/>
      <c r="H873" s="30" t="s">
        <v>11</v>
      </c>
      <c r="I873" s="133">
        <v>287</v>
      </c>
      <c r="J873" s="9">
        <v>0</v>
      </c>
      <c r="K873" s="9">
        <v>5</v>
      </c>
      <c r="L873" s="9">
        <v>1</v>
      </c>
      <c r="M873" s="9">
        <v>0</v>
      </c>
      <c r="N873" s="68">
        <v>1</v>
      </c>
      <c r="O873" s="9" t="str">
        <f>Cal_110119!$P$3</f>
        <v>Cal_110119</v>
      </c>
      <c r="P873" s="17">
        <f>Cal_110119!$Q$3</f>
        <v>1.8682000000000001</v>
      </c>
      <c r="Q873" s="17">
        <f>Cal_110119!$R$3</f>
        <v>0.51219999999999999</v>
      </c>
      <c r="R873" s="15">
        <v>32.15</v>
      </c>
      <c r="S873" s="15">
        <v>22.17</v>
      </c>
      <c r="T873" s="35">
        <v>0.67420000000000002</v>
      </c>
      <c r="U873" s="78">
        <f t="shared" si="110"/>
        <v>31.4758</v>
      </c>
      <c r="V873" s="78">
        <f t="shared" si="111"/>
        <v>21.495800000000003</v>
      </c>
      <c r="W873" s="438">
        <f t="shared" si="112"/>
        <v>0.19162925414992121</v>
      </c>
      <c r="X873" s="438">
        <f t="shared" si="113"/>
        <v>0.16671847953356309</v>
      </c>
      <c r="Y873" s="9">
        <f>Cal_110119!$O$3</f>
        <v>20181101</v>
      </c>
      <c r="Z873" s="36" t="s">
        <v>290</v>
      </c>
      <c r="AA873" s="36"/>
      <c r="AB873" s="36" t="s">
        <v>127</v>
      </c>
      <c r="AC873" s="12"/>
      <c r="AD873" s="660"/>
      <c r="AE873" s="689" t="s">
        <v>1250</v>
      </c>
      <c r="AF873" s="671">
        <v>1</v>
      </c>
      <c r="AG873" s="764" t="s">
        <v>1634</v>
      </c>
      <c r="AH873" s="395"/>
      <c r="AI873" s="395"/>
    </row>
    <row r="874" spans="1:35" x14ac:dyDescent="0.2">
      <c r="A874" s="14" t="s">
        <v>141</v>
      </c>
      <c r="B874" s="14">
        <v>20180702</v>
      </c>
      <c r="C874" s="133" t="s">
        <v>72</v>
      </c>
      <c r="D874" s="133">
        <v>18</v>
      </c>
      <c r="E874" s="133" t="s">
        <v>83</v>
      </c>
      <c r="F874" s="133"/>
      <c r="G874" s="133"/>
      <c r="H874" s="133" t="s">
        <v>10</v>
      </c>
      <c r="I874" s="133">
        <v>287</v>
      </c>
      <c r="J874" s="9">
        <v>10</v>
      </c>
      <c r="K874" s="9">
        <v>5</v>
      </c>
      <c r="L874" s="9">
        <v>1</v>
      </c>
      <c r="M874" s="9">
        <v>0</v>
      </c>
      <c r="N874" s="68">
        <v>1</v>
      </c>
      <c r="O874" s="9" t="str">
        <f>Cal_110119!$P$3</f>
        <v>Cal_110119</v>
      </c>
      <c r="P874" s="17">
        <f>Cal_110119!$Q$3</f>
        <v>1.8682000000000001</v>
      </c>
      <c r="Q874" s="17">
        <f>Cal_110119!$R$3</f>
        <v>0.51219999999999999</v>
      </c>
      <c r="R874" s="15">
        <v>27.18</v>
      </c>
      <c r="S874" s="15">
        <v>17.440000000000001</v>
      </c>
      <c r="T874" s="35">
        <f>AVERAGE(0.515, 0.494, 0.522, 0.796, 0.812, 0.649)</f>
        <v>0.63133333333333341</v>
      </c>
      <c r="U874" s="78">
        <f t="shared" si="110"/>
        <v>26.548666666666666</v>
      </c>
      <c r="V874" s="78">
        <f t="shared" si="111"/>
        <v>16.808666666666667</v>
      </c>
      <c r="W874" s="438">
        <f t="shared" si="112"/>
        <v>0.18702093541284898</v>
      </c>
      <c r="X874" s="438">
        <f t="shared" si="113"/>
        <v>9.3189505986918719E-2</v>
      </c>
      <c r="Y874" s="9">
        <f>Cal_110119!$O$3</f>
        <v>20181101</v>
      </c>
      <c r="Z874" s="36" t="s">
        <v>280</v>
      </c>
      <c r="AA874" s="36"/>
      <c r="AB874" s="36" t="s">
        <v>127</v>
      </c>
      <c r="AC874" s="12"/>
      <c r="AD874" s="660"/>
      <c r="AE874" s="689" t="s">
        <v>1250</v>
      </c>
      <c r="AF874" s="671">
        <v>1</v>
      </c>
      <c r="AG874" s="764" t="s">
        <v>1634</v>
      </c>
      <c r="AH874" s="395"/>
      <c r="AI874" s="395"/>
    </row>
    <row r="875" spans="1:35" x14ac:dyDescent="0.2">
      <c r="A875" s="14" t="s">
        <v>141</v>
      </c>
      <c r="B875" s="14">
        <v>20180702</v>
      </c>
      <c r="C875" s="133" t="s">
        <v>72</v>
      </c>
      <c r="D875" s="133">
        <v>18</v>
      </c>
      <c r="E875" s="133" t="s">
        <v>83</v>
      </c>
      <c r="F875" s="133"/>
      <c r="G875" s="133"/>
      <c r="H875" s="137" t="s">
        <v>11</v>
      </c>
      <c r="I875" s="133">
        <v>286</v>
      </c>
      <c r="J875" s="9">
        <v>10</v>
      </c>
      <c r="K875" s="9">
        <v>5</v>
      </c>
      <c r="L875" s="9">
        <v>1</v>
      </c>
      <c r="M875" s="9">
        <v>0</v>
      </c>
      <c r="N875" s="68">
        <v>1</v>
      </c>
      <c r="O875" s="9" t="str">
        <f>Cal_110119!$P$3</f>
        <v>Cal_110119</v>
      </c>
      <c r="P875" s="17">
        <f>Cal_110119!$Q$3</f>
        <v>1.8682000000000001</v>
      </c>
      <c r="Q875" s="17">
        <f>Cal_110119!$R$3</f>
        <v>0.51219999999999999</v>
      </c>
      <c r="R875" s="15">
        <v>26.93</v>
      </c>
      <c r="S875" s="15">
        <v>17.920000000000002</v>
      </c>
      <c r="T875" s="35">
        <f>AVERAGE(0.515, 0.494, 0.522, 0.796, 0.812, 0.649)</f>
        <v>0.63133333333333341</v>
      </c>
      <c r="U875" s="78">
        <f t="shared" si="110"/>
        <v>26.298666666666666</v>
      </c>
      <c r="V875" s="78">
        <f t="shared" si="111"/>
        <v>17.288666666666668</v>
      </c>
      <c r="W875" s="438">
        <f t="shared" si="112"/>
        <v>0.17360887489267235</v>
      </c>
      <c r="X875" s="438">
        <f t="shared" si="113"/>
        <v>0.11561118656793379</v>
      </c>
      <c r="Y875" s="9">
        <f>Cal_110119!$O$3</f>
        <v>20181101</v>
      </c>
      <c r="Z875" s="36" t="s">
        <v>289</v>
      </c>
      <c r="AA875" s="36"/>
      <c r="AB875" s="36" t="s">
        <v>127</v>
      </c>
      <c r="AC875" s="12"/>
      <c r="AD875" s="660"/>
      <c r="AE875" s="689" t="s">
        <v>1250</v>
      </c>
      <c r="AF875" s="671">
        <v>1</v>
      </c>
      <c r="AG875" s="764" t="s">
        <v>1634</v>
      </c>
      <c r="AH875" s="395"/>
      <c r="AI875" s="395"/>
    </row>
    <row r="876" spans="1:35" x14ac:dyDescent="0.2">
      <c r="A876" s="14" t="s">
        <v>141</v>
      </c>
      <c r="B876" s="14">
        <v>20180702</v>
      </c>
      <c r="C876" s="133" t="s">
        <v>72</v>
      </c>
      <c r="D876" s="133">
        <v>18</v>
      </c>
      <c r="E876" s="133" t="s">
        <v>133</v>
      </c>
      <c r="F876" s="133"/>
      <c r="G876" s="133"/>
      <c r="H876" s="137" t="s">
        <v>10</v>
      </c>
      <c r="I876" s="133">
        <v>290</v>
      </c>
      <c r="J876" s="9">
        <v>0</v>
      </c>
      <c r="K876" s="9">
        <v>5</v>
      </c>
      <c r="L876" s="9">
        <v>1</v>
      </c>
      <c r="M876" s="9">
        <v>0</v>
      </c>
      <c r="N876" s="68">
        <v>1</v>
      </c>
      <c r="O876" s="9" t="str">
        <f>Cal_110119!$P$3</f>
        <v>Cal_110119</v>
      </c>
      <c r="P876" s="17">
        <f>Cal_110119!$Q$3</f>
        <v>1.8682000000000001</v>
      </c>
      <c r="Q876" s="17">
        <f>Cal_110119!$R$3</f>
        <v>0.51219999999999999</v>
      </c>
      <c r="R876" s="15">
        <v>28.9</v>
      </c>
      <c r="S876" s="15">
        <v>20.14</v>
      </c>
      <c r="T876" s="35">
        <v>0.63129999999999997</v>
      </c>
      <c r="U876" s="78">
        <f t="shared" si="110"/>
        <v>28.268699999999999</v>
      </c>
      <c r="V876" s="78">
        <f t="shared" si="111"/>
        <v>19.508700000000001</v>
      </c>
      <c r="W876" s="438">
        <f t="shared" si="112"/>
        <v>0.16646359631103586</v>
      </c>
      <c r="X876" s="438">
        <f t="shared" si="113"/>
        <v>0.1553936405984124</v>
      </c>
      <c r="Y876" s="9">
        <f>Cal_110119!$O$3</f>
        <v>20181101</v>
      </c>
      <c r="Z876" s="36" t="s">
        <v>289</v>
      </c>
      <c r="AA876" s="36"/>
      <c r="AB876" s="36" t="s">
        <v>127</v>
      </c>
      <c r="AC876" s="12"/>
      <c r="AD876" s="660"/>
      <c r="AE876" s="689" t="s">
        <v>1250</v>
      </c>
      <c r="AF876" s="671">
        <v>1</v>
      </c>
      <c r="AG876" s="764" t="s">
        <v>1634</v>
      </c>
      <c r="AH876" s="395"/>
      <c r="AI876" s="395"/>
    </row>
    <row r="877" spans="1:35" x14ac:dyDescent="0.2">
      <c r="A877" s="14" t="s">
        <v>141</v>
      </c>
      <c r="B877" s="14">
        <v>20180702</v>
      </c>
      <c r="C877" s="133" t="s">
        <v>72</v>
      </c>
      <c r="D877" s="133">
        <v>18</v>
      </c>
      <c r="E877" s="133" t="s">
        <v>133</v>
      </c>
      <c r="F877" s="133"/>
      <c r="G877" s="133"/>
      <c r="H877" s="137" t="s">
        <v>11</v>
      </c>
      <c r="I877" s="133">
        <v>290</v>
      </c>
      <c r="J877" s="9">
        <v>0</v>
      </c>
      <c r="K877" s="9">
        <v>5</v>
      </c>
      <c r="L877" s="9">
        <v>1</v>
      </c>
      <c r="M877" s="9">
        <v>0</v>
      </c>
      <c r="N877" s="68">
        <v>1</v>
      </c>
      <c r="O877" s="9" t="str">
        <f>Cal_110119!$P$3</f>
        <v>Cal_110119</v>
      </c>
      <c r="P877" s="17">
        <f>Cal_110119!$Q$3</f>
        <v>1.8682000000000001</v>
      </c>
      <c r="Q877" s="17">
        <f>Cal_110119!$R$3</f>
        <v>0.51219999999999999</v>
      </c>
      <c r="R877" s="15">
        <v>29.94</v>
      </c>
      <c r="S877" s="15">
        <v>20.64</v>
      </c>
      <c r="T877" s="35">
        <v>0.63129999999999997</v>
      </c>
      <c r="U877" s="78">
        <f t="shared" si="110"/>
        <v>29.308700000000002</v>
      </c>
      <c r="V877" s="78">
        <f t="shared" si="111"/>
        <v>20.008700000000001</v>
      </c>
      <c r="W877" s="438">
        <f t="shared" si="112"/>
        <v>0.17672505087815457</v>
      </c>
      <c r="X877" s="438">
        <f t="shared" si="113"/>
        <v>0.15338125534163854</v>
      </c>
      <c r="Y877" s="9">
        <f>Cal_110119!$O$3</f>
        <v>20181101</v>
      </c>
      <c r="Z877" s="36" t="s">
        <v>289</v>
      </c>
      <c r="AA877" s="36"/>
      <c r="AB877" s="36" t="s">
        <v>127</v>
      </c>
      <c r="AC877" s="12"/>
      <c r="AD877" s="660"/>
      <c r="AE877" s="689" t="s">
        <v>1250</v>
      </c>
      <c r="AF877" s="671">
        <v>1</v>
      </c>
      <c r="AG877" s="764" t="s">
        <v>1634</v>
      </c>
      <c r="AH877" s="395"/>
      <c r="AI877" s="395"/>
    </row>
    <row r="878" spans="1:35" s="82" customFormat="1" x14ac:dyDescent="0.2">
      <c r="A878" s="161" t="s">
        <v>141</v>
      </c>
      <c r="B878" s="161">
        <v>20180702</v>
      </c>
      <c r="C878" s="162" t="s">
        <v>72</v>
      </c>
      <c r="D878" s="162">
        <v>18</v>
      </c>
      <c r="E878" s="162" t="s">
        <v>105</v>
      </c>
      <c r="F878" s="162"/>
      <c r="G878" s="162"/>
      <c r="H878" s="56" t="s">
        <v>10</v>
      </c>
      <c r="I878" s="162">
        <v>200</v>
      </c>
      <c r="J878" s="33">
        <v>5</v>
      </c>
      <c r="K878" s="33">
        <v>5</v>
      </c>
      <c r="L878" s="33">
        <v>1</v>
      </c>
      <c r="M878" s="33">
        <v>0</v>
      </c>
      <c r="N878" s="179">
        <v>1</v>
      </c>
      <c r="O878" s="9" t="str">
        <f>Cal_110119!$P$3</f>
        <v>Cal_110119</v>
      </c>
      <c r="P878" s="17">
        <f>Cal_110119!$Q$3</f>
        <v>1.8682000000000001</v>
      </c>
      <c r="Q878" s="17">
        <f>Cal_110119!$R$3</f>
        <v>0.51219999999999999</v>
      </c>
      <c r="R878" s="163">
        <v>33.85</v>
      </c>
      <c r="S878" s="163">
        <v>20.91</v>
      </c>
      <c r="T878" s="197">
        <v>5.0799999999999998E-2</v>
      </c>
      <c r="U878" s="164">
        <f t="shared" si="110"/>
        <v>33.799199999999999</v>
      </c>
      <c r="V878" s="164">
        <f t="shared" si="111"/>
        <v>20.859200000000001</v>
      </c>
      <c r="W878" s="438">
        <f t="shared" si="112"/>
        <v>0.35654754082008744</v>
      </c>
      <c r="X878" s="438">
        <f t="shared" si="113"/>
        <v>0.14245252019911256</v>
      </c>
      <c r="Y878" s="9">
        <f>Cal_110119!$O$3</f>
        <v>20181101</v>
      </c>
      <c r="Z878" s="165" t="s">
        <v>285</v>
      </c>
      <c r="AA878" s="165"/>
      <c r="AB878" s="166" t="s">
        <v>127</v>
      </c>
      <c r="AC878" s="160"/>
      <c r="AD878" s="664"/>
      <c r="AE878" s="689" t="s">
        <v>1250</v>
      </c>
      <c r="AF878" s="672">
        <v>1</v>
      </c>
      <c r="AG878" s="764" t="s">
        <v>1634</v>
      </c>
      <c r="AH878" s="397" t="s">
        <v>259</v>
      </c>
      <c r="AI878" s="397"/>
    </row>
    <row r="879" spans="1:35" s="82" customFormat="1" x14ac:dyDescent="0.2">
      <c r="A879" s="161" t="s">
        <v>141</v>
      </c>
      <c r="B879" s="161">
        <v>20180702</v>
      </c>
      <c r="C879" s="162" t="s">
        <v>72</v>
      </c>
      <c r="D879" s="162">
        <v>18</v>
      </c>
      <c r="E879" s="162" t="s">
        <v>105</v>
      </c>
      <c r="F879" s="162"/>
      <c r="G879" s="162"/>
      <c r="H879" s="56" t="s">
        <v>11</v>
      </c>
      <c r="I879" s="162">
        <v>200</v>
      </c>
      <c r="J879" s="33">
        <v>5</v>
      </c>
      <c r="K879" s="33">
        <v>5</v>
      </c>
      <c r="L879" s="33">
        <v>1</v>
      </c>
      <c r="M879" s="33">
        <v>0</v>
      </c>
      <c r="N879" s="179">
        <v>1</v>
      </c>
      <c r="O879" s="9" t="str">
        <f>Cal_110119!$P$3</f>
        <v>Cal_110119</v>
      </c>
      <c r="P879" s="17">
        <f>Cal_110119!$Q$3</f>
        <v>1.8682000000000001</v>
      </c>
      <c r="Q879" s="17">
        <f>Cal_110119!$R$3</f>
        <v>0.51219999999999999</v>
      </c>
      <c r="R879" s="163">
        <v>34.630000000000003</v>
      </c>
      <c r="S879" s="163">
        <v>21.29</v>
      </c>
      <c r="T879" s="197">
        <v>5.0799999999999998E-2</v>
      </c>
      <c r="U879" s="164">
        <f t="shared" si="110"/>
        <v>34.5792</v>
      </c>
      <c r="V879" s="164">
        <f t="shared" si="111"/>
        <v>21.2392</v>
      </c>
      <c r="W879" s="438">
        <f t="shared" si="112"/>
        <v>0.36756910313291863</v>
      </c>
      <c r="X879" s="438">
        <f t="shared" si="113"/>
        <v>0.14052143226628139</v>
      </c>
      <c r="Y879" s="9">
        <f>Cal_110119!$O$3</f>
        <v>20181101</v>
      </c>
      <c r="Z879" s="165" t="s">
        <v>285</v>
      </c>
      <c r="AA879" s="165"/>
      <c r="AB879" s="166" t="s">
        <v>127</v>
      </c>
      <c r="AC879" s="160"/>
      <c r="AD879" s="664"/>
      <c r="AE879" s="689" t="s">
        <v>1250</v>
      </c>
      <c r="AF879" s="672">
        <v>1</v>
      </c>
      <c r="AG879" s="764" t="s">
        <v>1634</v>
      </c>
      <c r="AH879" s="397" t="s">
        <v>260</v>
      </c>
      <c r="AI879" s="397"/>
    </row>
    <row r="880" spans="1:35" s="372" customFormat="1" x14ac:dyDescent="0.2">
      <c r="A880" s="770" t="s">
        <v>141</v>
      </c>
      <c r="B880" s="770">
        <v>20180702</v>
      </c>
      <c r="C880" s="771" t="s">
        <v>72</v>
      </c>
      <c r="D880" s="771">
        <v>18</v>
      </c>
      <c r="E880" s="771" t="s">
        <v>105</v>
      </c>
      <c r="F880" s="162"/>
      <c r="G880" s="162"/>
      <c r="H880" s="771" t="s">
        <v>10</v>
      </c>
      <c r="I880" s="771">
        <v>200</v>
      </c>
      <c r="J880" s="773">
        <v>20</v>
      </c>
      <c r="K880" s="773">
        <v>5</v>
      </c>
      <c r="L880" s="773">
        <v>1</v>
      </c>
      <c r="M880" s="773">
        <v>0</v>
      </c>
      <c r="N880" s="774">
        <v>1</v>
      </c>
      <c r="O880" s="773" t="str">
        <f>Cal_110119!$P$3</f>
        <v>Cal_110119</v>
      </c>
      <c r="P880" s="775">
        <f>Cal_110119!$Q$3</f>
        <v>1.8682000000000001</v>
      </c>
      <c r="Q880" s="775">
        <f>Cal_110119!$R$3</f>
        <v>0.51219999999999999</v>
      </c>
      <c r="R880" s="776">
        <v>2.863</v>
      </c>
      <c r="S880" s="776">
        <v>1.931</v>
      </c>
      <c r="T880" s="777">
        <v>5.0799999999999998E-2</v>
      </c>
      <c r="U880" s="778">
        <f t="shared" si="110"/>
        <v>2.8121999999999998</v>
      </c>
      <c r="V880" s="778">
        <f t="shared" si="111"/>
        <v>1.8802000000000001</v>
      </c>
      <c r="W880" s="779">
        <f t="shared" si="112"/>
        <v>2.5680240188896558E-2</v>
      </c>
      <c r="X880" s="779">
        <f t="shared" si="113"/>
        <v>1.929847015130344E-2</v>
      </c>
      <c r="Y880" s="773">
        <f>Cal_110119!$O$3</f>
        <v>20181101</v>
      </c>
      <c r="Z880" s="780" t="s">
        <v>285</v>
      </c>
      <c r="AA880" s="780"/>
      <c r="AB880" s="166" t="s">
        <v>127</v>
      </c>
      <c r="AC880" s="160"/>
      <c r="AD880" s="664"/>
      <c r="AE880" s="692" t="s">
        <v>1250</v>
      </c>
      <c r="AF880" s="682">
        <v>1</v>
      </c>
      <c r="AG880" s="786" t="s">
        <v>1634</v>
      </c>
      <c r="AH880" s="783" t="s">
        <v>265</v>
      </c>
      <c r="AI880" s="783" t="s">
        <v>1127</v>
      </c>
    </row>
    <row r="881" spans="1:35" s="372" customFormat="1" x14ac:dyDescent="0.2">
      <c r="A881" s="770" t="s">
        <v>141</v>
      </c>
      <c r="B881" s="770">
        <v>20180702</v>
      </c>
      <c r="C881" s="771" t="s">
        <v>72</v>
      </c>
      <c r="D881" s="771">
        <v>18</v>
      </c>
      <c r="E881" s="771" t="s">
        <v>105</v>
      </c>
      <c r="F881" s="162"/>
      <c r="G881" s="162"/>
      <c r="H881" s="785" t="s">
        <v>11</v>
      </c>
      <c r="I881" s="771">
        <v>200</v>
      </c>
      <c r="J881" s="773">
        <v>20</v>
      </c>
      <c r="K881" s="773">
        <v>5</v>
      </c>
      <c r="L881" s="773">
        <v>1</v>
      </c>
      <c r="M881" s="773">
        <v>0</v>
      </c>
      <c r="N881" s="774">
        <v>1</v>
      </c>
      <c r="O881" s="773" t="str">
        <f>Cal_110119!$P$3</f>
        <v>Cal_110119</v>
      </c>
      <c r="P881" s="775">
        <f>Cal_110119!$Q$3</f>
        <v>1.8682000000000001</v>
      </c>
      <c r="Q881" s="775">
        <f>Cal_110119!$R$3</f>
        <v>0.51219999999999999</v>
      </c>
      <c r="R881" s="776">
        <v>2.984</v>
      </c>
      <c r="S881" s="776">
        <v>2.1459999999999999</v>
      </c>
      <c r="T881" s="777">
        <v>5.0799999999999998E-2</v>
      </c>
      <c r="U881" s="778">
        <f t="shared" si="110"/>
        <v>2.9331999999999998</v>
      </c>
      <c r="V881" s="778">
        <f t="shared" si="111"/>
        <v>2.0951999999999997</v>
      </c>
      <c r="W881" s="779">
        <f t="shared" si="112"/>
        <v>2.3090173045381249E-2</v>
      </c>
      <c r="X881" s="779">
        <f t="shared" si="113"/>
        <v>2.7031832009818738E-2</v>
      </c>
      <c r="Y881" s="773">
        <f>Cal_110119!$O$3</f>
        <v>20181101</v>
      </c>
      <c r="Z881" s="780" t="s">
        <v>285</v>
      </c>
      <c r="AA881" s="780"/>
      <c r="AB881" s="166" t="s">
        <v>127</v>
      </c>
      <c r="AC881" s="160"/>
      <c r="AD881" s="664"/>
      <c r="AE881" s="692" t="s">
        <v>1250</v>
      </c>
      <c r="AF881" s="682">
        <v>1</v>
      </c>
      <c r="AG881" s="786" t="s">
        <v>1634</v>
      </c>
      <c r="AH881" s="783" t="s">
        <v>266</v>
      </c>
      <c r="AI881" s="783" t="s">
        <v>1127</v>
      </c>
    </row>
    <row r="882" spans="1:35" x14ac:dyDescent="0.2">
      <c r="A882" s="14" t="s">
        <v>141</v>
      </c>
      <c r="B882" s="14">
        <v>20180702</v>
      </c>
      <c r="C882" s="133" t="s">
        <v>72</v>
      </c>
      <c r="D882" s="133">
        <v>18</v>
      </c>
      <c r="E882" s="133" t="s">
        <v>105</v>
      </c>
      <c r="F882" s="133"/>
      <c r="G882" s="133"/>
      <c r="H882" s="30" t="s">
        <v>10</v>
      </c>
      <c r="I882" s="133">
        <v>286</v>
      </c>
      <c r="J882" s="9">
        <v>0</v>
      </c>
      <c r="K882" s="9">
        <v>5</v>
      </c>
      <c r="L882" s="9">
        <v>1</v>
      </c>
      <c r="M882" s="9">
        <v>0</v>
      </c>
      <c r="N882" s="68">
        <v>1</v>
      </c>
      <c r="O882" s="9" t="str">
        <f>Cal_110119!$P$3</f>
        <v>Cal_110119</v>
      </c>
      <c r="P882" s="17">
        <f>Cal_110119!$Q$3</f>
        <v>1.8682000000000001</v>
      </c>
      <c r="Q882" s="17">
        <f>Cal_110119!$R$3</f>
        <v>0.51219999999999999</v>
      </c>
      <c r="R882" s="15">
        <v>114.2</v>
      </c>
      <c r="S882" s="15">
        <v>74.67</v>
      </c>
      <c r="T882" s="35">
        <f>AVERAGE(0.515, 0.494, 0.522, 0.796, 0.812, 0.649)</f>
        <v>0.63133333333333341</v>
      </c>
      <c r="U882" s="78">
        <f t="shared" si="110"/>
        <v>113.56866666666667</v>
      </c>
      <c r="V882" s="78">
        <f t="shared" si="111"/>
        <v>74.038666666666671</v>
      </c>
      <c r="W882" s="438">
        <f t="shared" si="112"/>
        <v>0.76168244445142508</v>
      </c>
      <c r="X882" s="438">
        <f t="shared" si="113"/>
        <v>0.47690166019099922</v>
      </c>
      <c r="Y882" s="9">
        <f>Cal_110119!$O$3</f>
        <v>20181101</v>
      </c>
      <c r="Z882" s="36" t="s">
        <v>280</v>
      </c>
      <c r="AA882" s="36"/>
      <c r="AB882" s="36" t="s">
        <v>127</v>
      </c>
      <c r="AC882" s="12"/>
      <c r="AD882" s="660"/>
      <c r="AE882" s="689" t="s">
        <v>1250</v>
      </c>
      <c r="AF882" s="671">
        <v>1</v>
      </c>
      <c r="AG882" s="764" t="s">
        <v>1634</v>
      </c>
      <c r="AH882" s="395"/>
      <c r="AI882" s="395"/>
    </row>
    <row r="883" spans="1:35" x14ac:dyDescent="0.2">
      <c r="A883" s="14" t="s">
        <v>141</v>
      </c>
      <c r="B883" s="14">
        <v>20180702</v>
      </c>
      <c r="C883" s="133" t="s">
        <v>72</v>
      </c>
      <c r="D883" s="133">
        <v>18</v>
      </c>
      <c r="E883" s="133" t="s">
        <v>105</v>
      </c>
      <c r="F883" s="133"/>
      <c r="G883" s="133"/>
      <c r="H883" s="30" t="s">
        <v>11</v>
      </c>
      <c r="I883" s="133">
        <v>285</v>
      </c>
      <c r="J883" s="9">
        <v>0</v>
      </c>
      <c r="K883" s="9">
        <v>5</v>
      </c>
      <c r="L883" s="9">
        <v>1</v>
      </c>
      <c r="M883" s="9">
        <v>0</v>
      </c>
      <c r="N883" s="68">
        <v>1</v>
      </c>
      <c r="O883" s="9" t="str">
        <f>Cal_110119!$P$3</f>
        <v>Cal_110119</v>
      </c>
      <c r="P883" s="17">
        <f>Cal_110119!$Q$3</f>
        <v>1.8682000000000001</v>
      </c>
      <c r="Q883" s="17">
        <f>Cal_110119!$R$3</f>
        <v>0.51219999999999999</v>
      </c>
      <c r="R883" s="15">
        <v>105.5</v>
      </c>
      <c r="S883" s="15">
        <v>68.400000000000006</v>
      </c>
      <c r="T883" s="35">
        <v>0.63129999999999997</v>
      </c>
      <c r="U883" s="78">
        <f t="shared" si="110"/>
        <v>104.8687</v>
      </c>
      <c r="V883" s="78">
        <f t="shared" si="111"/>
        <v>67.76870000000001</v>
      </c>
      <c r="W883" s="438">
        <f t="shared" si="112"/>
        <v>0.71736835404567612</v>
      </c>
      <c r="X883" s="438">
        <f t="shared" si="113"/>
        <v>0.42030409492183296</v>
      </c>
      <c r="Y883" s="9">
        <f>Cal_110119!$O$3</f>
        <v>20181101</v>
      </c>
      <c r="Z883" s="36" t="s">
        <v>289</v>
      </c>
      <c r="AA883" s="36"/>
      <c r="AB883" s="36" t="s">
        <v>127</v>
      </c>
      <c r="AC883" s="12"/>
      <c r="AD883" s="660"/>
      <c r="AE883" s="689" t="s">
        <v>1250</v>
      </c>
      <c r="AF883" s="671">
        <v>1</v>
      </c>
      <c r="AG883" s="764" t="s">
        <v>1634</v>
      </c>
      <c r="AH883" s="395"/>
      <c r="AI883" s="395"/>
    </row>
    <row r="884" spans="1:35" x14ac:dyDescent="0.2">
      <c r="A884" s="14" t="s">
        <v>141</v>
      </c>
      <c r="B884" s="14">
        <v>20180702</v>
      </c>
      <c r="C884" s="133" t="s">
        <v>72</v>
      </c>
      <c r="D884" s="133">
        <v>18</v>
      </c>
      <c r="E884" s="133" t="s">
        <v>105</v>
      </c>
      <c r="F884" s="133"/>
      <c r="G884" s="133"/>
      <c r="H884" s="133" t="s">
        <v>10</v>
      </c>
      <c r="I884" s="133">
        <v>285</v>
      </c>
      <c r="J884" s="9">
        <v>10</v>
      </c>
      <c r="K884" s="9">
        <v>5</v>
      </c>
      <c r="L884" s="9">
        <v>1</v>
      </c>
      <c r="M884" s="9">
        <v>0</v>
      </c>
      <c r="N884" s="68">
        <v>1</v>
      </c>
      <c r="O884" s="9" t="str">
        <f>Cal_110119!$P$3</f>
        <v>Cal_110119</v>
      </c>
      <c r="P884" s="17">
        <f>Cal_110119!$Q$3</f>
        <v>1.8682000000000001</v>
      </c>
      <c r="Q884" s="17">
        <f>Cal_110119!$R$3</f>
        <v>0.51219999999999999</v>
      </c>
      <c r="R884" s="15">
        <v>86.43</v>
      </c>
      <c r="S884" s="15">
        <v>57.18</v>
      </c>
      <c r="T884" s="35">
        <f>AVERAGE(0.515, 0.494, 0.522, 0.796, 0.812, 0.649)</f>
        <v>0.63133333333333341</v>
      </c>
      <c r="U884" s="78">
        <f t="shared" si="110"/>
        <v>85.798666666666676</v>
      </c>
      <c r="V884" s="78">
        <f t="shared" si="111"/>
        <v>56.548666666666669</v>
      </c>
      <c r="W884" s="438">
        <f t="shared" si="112"/>
        <v>0.56558017131633509</v>
      </c>
      <c r="X884" s="438">
        <f t="shared" si="113"/>
        <v>0.38373507440202753</v>
      </c>
      <c r="Y884" s="9">
        <f>Cal_110119!$O$3</f>
        <v>20181101</v>
      </c>
      <c r="Z884" s="36" t="s">
        <v>280</v>
      </c>
      <c r="AA884" s="36"/>
      <c r="AB884" s="36" t="s">
        <v>127</v>
      </c>
      <c r="AC884" s="12"/>
      <c r="AD884" s="660"/>
      <c r="AE884" s="689" t="s">
        <v>1250</v>
      </c>
      <c r="AF884" s="671">
        <v>1</v>
      </c>
      <c r="AG884" s="764" t="s">
        <v>1634</v>
      </c>
      <c r="AH884" s="395"/>
      <c r="AI884" s="395"/>
    </row>
    <row r="885" spans="1:35" x14ac:dyDescent="0.2">
      <c r="A885" s="14" t="s">
        <v>141</v>
      </c>
      <c r="B885" s="14">
        <v>20180702</v>
      </c>
      <c r="C885" s="133" t="s">
        <v>72</v>
      </c>
      <c r="D885" s="133">
        <v>18</v>
      </c>
      <c r="E885" s="133" t="s">
        <v>105</v>
      </c>
      <c r="F885" s="133"/>
      <c r="G885" s="133"/>
      <c r="H885" s="137" t="s">
        <v>11</v>
      </c>
      <c r="I885" s="133">
        <v>285</v>
      </c>
      <c r="J885" s="9">
        <v>10</v>
      </c>
      <c r="K885" s="9">
        <v>5</v>
      </c>
      <c r="L885" s="9">
        <v>1</v>
      </c>
      <c r="M885" s="9">
        <v>0</v>
      </c>
      <c r="N885" s="68">
        <v>1</v>
      </c>
      <c r="O885" s="9" t="str">
        <f>Cal_110119!$P$3</f>
        <v>Cal_110119</v>
      </c>
      <c r="P885" s="17">
        <f>Cal_110119!$Q$3</f>
        <v>1.8682000000000001</v>
      </c>
      <c r="Q885" s="17">
        <f>Cal_110119!$R$3</f>
        <v>0.51219999999999999</v>
      </c>
      <c r="R885" s="15">
        <v>86.51</v>
      </c>
      <c r="S885" s="15">
        <v>56.52</v>
      </c>
      <c r="T885" s="35">
        <v>0.63129999999999997</v>
      </c>
      <c r="U885" s="78">
        <f t="shared" si="110"/>
        <v>85.878700000000009</v>
      </c>
      <c r="V885" s="78">
        <f t="shared" si="111"/>
        <v>55.8887</v>
      </c>
      <c r="W885" s="438">
        <f t="shared" si="112"/>
        <v>0.57988886624878266</v>
      </c>
      <c r="X885" s="438">
        <f t="shared" si="113"/>
        <v>0.35834713648714717</v>
      </c>
      <c r="Y885" s="9">
        <f>Cal_110119!$O$3</f>
        <v>20181101</v>
      </c>
      <c r="Z885" s="36" t="s">
        <v>289</v>
      </c>
      <c r="AA885" s="36"/>
      <c r="AB885" s="36" t="s">
        <v>127</v>
      </c>
      <c r="AC885" s="12"/>
      <c r="AD885" s="660"/>
      <c r="AE885" s="689" t="s">
        <v>1250</v>
      </c>
      <c r="AF885" s="671">
        <v>1</v>
      </c>
      <c r="AG885" s="764" t="s">
        <v>1634</v>
      </c>
      <c r="AH885" s="395"/>
      <c r="AI885" s="395"/>
    </row>
    <row r="886" spans="1:35" x14ac:dyDescent="0.2">
      <c r="A886" s="14" t="s">
        <v>141</v>
      </c>
      <c r="B886" s="14">
        <v>20180702</v>
      </c>
      <c r="C886" s="133" t="s">
        <v>72</v>
      </c>
      <c r="D886" s="133">
        <v>18</v>
      </c>
      <c r="E886" s="133" t="s">
        <v>106</v>
      </c>
      <c r="F886" s="133"/>
      <c r="G886" s="133"/>
      <c r="H886" s="133" t="s">
        <v>10</v>
      </c>
      <c r="I886" s="133">
        <v>290</v>
      </c>
      <c r="J886" s="9">
        <v>0</v>
      </c>
      <c r="K886" s="9">
        <v>5</v>
      </c>
      <c r="L886" s="9">
        <v>1</v>
      </c>
      <c r="M886" s="9">
        <v>0</v>
      </c>
      <c r="N886" s="68">
        <v>1</v>
      </c>
      <c r="O886" s="9" t="str">
        <f>Cal_110119!$P$3</f>
        <v>Cal_110119</v>
      </c>
      <c r="P886" s="17">
        <f>Cal_110119!$Q$3</f>
        <v>1.8682000000000001</v>
      </c>
      <c r="Q886" s="17">
        <f>Cal_110119!$R$3</f>
        <v>0.51219999999999999</v>
      </c>
      <c r="R886" s="15">
        <v>117.2</v>
      </c>
      <c r="S886" s="15">
        <v>73.739999999999995</v>
      </c>
      <c r="T886" s="35">
        <f>AVERAGE(0.515, 0.494, 0.522, 0.796, 0.812, 0.649)</f>
        <v>0.63133333333333341</v>
      </c>
      <c r="U886" s="78">
        <f t="shared" si="110"/>
        <v>116.56866666666667</v>
      </c>
      <c r="V886" s="78">
        <f t="shared" si="111"/>
        <v>73.108666666666664</v>
      </c>
      <c r="W886" s="438">
        <f t="shared" si="112"/>
        <v>0.82585706571662343</v>
      </c>
      <c r="X886" s="438">
        <f t="shared" si="113"/>
        <v>0.38029985132383654</v>
      </c>
      <c r="Y886" s="9">
        <f>Cal_110119!$O$3</f>
        <v>20181101</v>
      </c>
      <c r="Z886" s="36" t="s">
        <v>280</v>
      </c>
      <c r="AA886" s="36"/>
      <c r="AB886" s="36" t="s">
        <v>127</v>
      </c>
      <c r="AC886" s="12"/>
      <c r="AD886" s="660"/>
      <c r="AE886" s="689" t="s">
        <v>1250</v>
      </c>
      <c r="AF886" s="671">
        <v>1</v>
      </c>
      <c r="AG886" s="764" t="s">
        <v>1634</v>
      </c>
      <c r="AH886" s="395"/>
      <c r="AI886" s="395"/>
    </row>
    <row r="887" spans="1:35" x14ac:dyDescent="0.2">
      <c r="A887" s="14" t="s">
        <v>141</v>
      </c>
      <c r="B887" s="14">
        <v>20180702</v>
      </c>
      <c r="C887" s="133" t="s">
        <v>72</v>
      </c>
      <c r="D887" s="133">
        <v>18</v>
      </c>
      <c r="E887" s="133" t="s">
        <v>106</v>
      </c>
      <c r="F887" s="133"/>
      <c r="G887" s="133"/>
      <c r="H887" s="133" t="s">
        <v>11</v>
      </c>
      <c r="I887" s="133">
        <v>290</v>
      </c>
      <c r="J887" s="9">
        <v>0</v>
      </c>
      <c r="K887" s="9">
        <v>5</v>
      </c>
      <c r="L887" s="9">
        <v>1</v>
      </c>
      <c r="M887" s="9">
        <v>0</v>
      </c>
      <c r="N887" s="68">
        <v>1</v>
      </c>
      <c r="O887" s="9" t="str">
        <f>Cal_110119!$P$3</f>
        <v>Cal_110119</v>
      </c>
      <c r="P887" s="17">
        <f>Cal_110119!$Q$3</f>
        <v>1.8682000000000001</v>
      </c>
      <c r="Q887" s="17">
        <f>Cal_110119!$R$3</f>
        <v>0.51219999999999999</v>
      </c>
      <c r="R887" s="15">
        <v>119.5</v>
      </c>
      <c r="S887" s="15">
        <v>75.27</v>
      </c>
      <c r="T887" s="35">
        <f>AVERAGE(0.515, 0.494, 0.522, 0.796, 0.812, 0.649)</f>
        <v>0.63133333333333341</v>
      </c>
      <c r="U887" s="78">
        <f t="shared" si="110"/>
        <v>118.86866666666667</v>
      </c>
      <c r="V887" s="78">
        <f t="shared" si="111"/>
        <v>74.638666666666666</v>
      </c>
      <c r="W887" s="438">
        <f t="shared" si="112"/>
        <v>0.84048913982158879</v>
      </c>
      <c r="X887" s="438">
        <f t="shared" si="113"/>
        <v>0.39090992930852592</v>
      </c>
      <c r="Y887" s="9">
        <f>Cal_110119!$O$3</f>
        <v>20181101</v>
      </c>
      <c r="Z887" s="36" t="s">
        <v>280</v>
      </c>
      <c r="AA887" s="36"/>
      <c r="AB887" s="36" t="s">
        <v>127</v>
      </c>
      <c r="AC887" s="12"/>
      <c r="AD887" s="660"/>
      <c r="AE887" s="689" t="s">
        <v>1250</v>
      </c>
      <c r="AF887" s="671">
        <v>1</v>
      </c>
      <c r="AG887" s="764" t="s">
        <v>1634</v>
      </c>
      <c r="AH887" s="395"/>
      <c r="AI887" s="395"/>
    </row>
    <row r="888" spans="1:35" x14ac:dyDescent="0.2">
      <c r="A888" s="14" t="s">
        <v>141</v>
      </c>
      <c r="B888" s="14">
        <v>20180702</v>
      </c>
      <c r="C888" s="133" t="s">
        <v>72</v>
      </c>
      <c r="D888" s="133">
        <v>18</v>
      </c>
      <c r="E888" s="133" t="s">
        <v>131</v>
      </c>
      <c r="F888" s="133"/>
      <c r="G888" s="133"/>
      <c r="H888" s="137" t="s">
        <v>10</v>
      </c>
      <c r="I888" s="133">
        <v>290</v>
      </c>
      <c r="J888" s="9">
        <v>0</v>
      </c>
      <c r="K888" s="9">
        <v>5</v>
      </c>
      <c r="L888" s="9">
        <v>1</v>
      </c>
      <c r="M888" s="9">
        <v>0</v>
      </c>
      <c r="N888" s="68">
        <v>1</v>
      </c>
      <c r="O888" s="9" t="str">
        <f>Cal_110119!$P$3</f>
        <v>Cal_110119</v>
      </c>
      <c r="P888" s="17">
        <f>Cal_110119!$Q$3</f>
        <v>1.8682000000000001</v>
      </c>
      <c r="Q888" s="17">
        <f>Cal_110119!$R$3</f>
        <v>0.51219999999999999</v>
      </c>
      <c r="R888" s="15">
        <v>37.33</v>
      </c>
      <c r="S888" s="15">
        <v>23.67</v>
      </c>
      <c r="T888" s="35">
        <v>0.63129999999999997</v>
      </c>
      <c r="U888" s="78">
        <f t="shared" si="110"/>
        <v>36.698699999999995</v>
      </c>
      <c r="V888" s="78">
        <f t="shared" si="111"/>
        <v>23.038700000000002</v>
      </c>
      <c r="W888" s="438">
        <f t="shared" si="112"/>
        <v>0.25957679516081611</v>
      </c>
      <c r="X888" s="438">
        <f t="shared" si="113"/>
        <v>0.12051887107966661</v>
      </c>
      <c r="Y888" s="9">
        <f>Cal_110119!$O$3</f>
        <v>20181101</v>
      </c>
      <c r="Z888" s="36" t="s">
        <v>289</v>
      </c>
      <c r="AA888" s="36"/>
      <c r="AB888" s="36" t="s">
        <v>127</v>
      </c>
      <c r="AC888" s="12"/>
      <c r="AD888" s="660"/>
      <c r="AE888" s="689" t="s">
        <v>1250</v>
      </c>
      <c r="AF888" s="671">
        <v>1</v>
      </c>
      <c r="AG888" s="764" t="s">
        <v>1634</v>
      </c>
      <c r="AH888" s="395"/>
      <c r="AI888" s="395"/>
    </row>
    <row r="889" spans="1:35" x14ac:dyDescent="0.2">
      <c r="A889" s="14" t="s">
        <v>141</v>
      </c>
      <c r="B889" s="14">
        <v>20180702</v>
      </c>
      <c r="C889" s="133" t="s">
        <v>72</v>
      </c>
      <c r="D889" s="133">
        <v>18</v>
      </c>
      <c r="E889" s="133" t="s">
        <v>131</v>
      </c>
      <c r="F889" s="133"/>
      <c r="G889" s="133"/>
      <c r="H889" s="133" t="s">
        <v>11</v>
      </c>
      <c r="I889" s="133">
        <v>290</v>
      </c>
      <c r="J889" s="9">
        <v>0</v>
      </c>
      <c r="K889" s="9">
        <v>5</v>
      </c>
      <c r="L889" s="9">
        <v>1</v>
      </c>
      <c r="M889" s="9">
        <v>0</v>
      </c>
      <c r="N889" s="68">
        <v>1</v>
      </c>
      <c r="O889" s="9" t="str">
        <f>Cal_110119!$P$3</f>
        <v>Cal_110119</v>
      </c>
      <c r="P889" s="17">
        <f>Cal_110119!$Q$3</f>
        <v>1.8682000000000001</v>
      </c>
      <c r="Q889" s="17">
        <f>Cal_110119!$R$3</f>
        <v>0.51219999999999999</v>
      </c>
      <c r="R889" s="15">
        <v>36.299999999999997</v>
      </c>
      <c r="S889" s="15">
        <v>22.9</v>
      </c>
      <c r="T889" s="35">
        <f>AVERAGE(0.515, 0.494, 0.522, 0.796, 0.812, 0.649)</f>
        <v>0.63133333333333341</v>
      </c>
      <c r="U889" s="78">
        <f t="shared" si="110"/>
        <v>35.668666666666667</v>
      </c>
      <c r="V889" s="78">
        <f t="shared" si="111"/>
        <v>22.268666666666665</v>
      </c>
      <c r="W889" s="438">
        <f t="shared" si="112"/>
        <v>0.2546360948136851</v>
      </c>
      <c r="X889" s="438">
        <f t="shared" si="113"/>
        <v>0.11275545475091256</v>
      </c>
      <c r="Y889" s="9">
        <f>Cal_110119!$O$3</f>
        <v>20181101</v>
      </c>
      <c r="Z889" s="36" t="s">
        <v>280</v>
      </c>
      <c r="AA889" s="36"/>
      <c r="AB889" s="36" t="s">
        <v>127</v>
      </c>
      <c r="AC889" s="12"/>
      <c r="AD889" s="660"/>
      <c r="AE889" s="689" t="s">
        <v>1250</v>
      </c>
      <c r="AF889" s="671">
        <v>1</v>
      </c>
      <c r="AG889" s="764" t="s">
        <v>1634</v>
      </c>
      <c r="AH889" s="395"/>
      <c r="AI889" s="395"/>
    </row>
    <row r="890" spans="1:35" s="82" customFormat="1" x14ac:dyDescent="0.2">
      <c r="A890" s="161" t="s">
        <v>141</v>
      </c>
      <c r="B890" s="161">
        <v>20180702</v>
      </c>
      <c r="C890" s="162" t="s">
        <v>72</v>
      </c>
      <c r="D890" s="162">
        <v>18</v>
      </c>
      <c r="E890" s="162" t="s">
        <v>142</v>
      </c>
      <c r="F890" s="162"/>
      <c r="G890" s="162"/>
      <c r="H890" s="56" t="s">
        <v>10</v>
      </c>
      <c r="I890" s="162">
        <v>200</v>
      </c>
      <c r="J890" s="33">
        <v>5</v>
      </c>
      <c r="K890" s="33">
        <v>5</v>
      </c>
      <c r="L890" s="33">
        <v>1</v>
      </c>
      <c r="M890" s="33">
        <v>0</v>
      </c>
      <c r="N890" s="179">
        <v>1</v>
      </c>
      <c r="O890" s="9" t="str">
        <f>Cal_110119!$P$3</f>
        <v>Cal_110119</v>
      </c>
      <c r="P890" s="17">
        <f>Cal_110119!$Q$3</f>
        <v>1.8682000000000001</v>
      </c>
      <c r="Q890" s="17">
        <f>Cal_110119!$R$3</f>
        <v>0.51219999999999999</v>
      </c>
      <c r="R890" s="163">
        <v>3.8010000000000002</v>
      </c>
      <c r="S890" s="163">
        <v>2.7</v>
      </c>
      <c r="T890" s="197">
        <v>5.0799999999999998E-2</v>
      </c>
      <c r="U890" s="164">
        <f t="shared" si="110"/>
        <v>3.7502</v>
      </c>
      <c r="V890" s="164">
        <f t="shared" si="111"/>
        <v>2.6492</v>
      </c>
      <c r="W890" s="438">
        <f t="shared" si="112"/>
        <v>3.0336850266067722E-2</v>
      </c>
      <c r="X890" s="438">
        <f t="shared" si="113"/>
        <v>3.3038109543132264E-2</v>
      </c>
      <c r="Y890" s="9">
        <f>Cal_110119!$O$3</f>
        <v>20181101</v>
      </c>
      <c r="Z890" s="165" t="s">
        <v>285</v>
      </c>
      <c r="AA890" s="165"/>
      <c r="AB890" s="166" t="s">
        <v>127</v>
      </c>
      <c r="AC890" s="160"/>
      <c r="AD890" s="664"/>
      <c r="AE890" s="689" t="s">
        <v>1250</v>
      </c>
      <c r="AF890" s="672">
        <v>1</v>
      </c>
      <c r="AG890" s="764" t="s">
        <v>1634</v>
      </c>
      <c r="AH890" s="397" t="s">
        <v>261</v>
      </c>
      <c r="AI890" s="397"/>
    </row>
    <row r="891" spans="1:35" s="82" customFormat="1" x14ac:dyDescent="0.2">
      <c r="A891" s="161" t="s">
        <v>141</v>
      </c>
      <c r="B891" s="161">
        <v>20180702</v>
      </c>
      <c r="C891" s="162" t="s">
        <v>72</v>
      </c>
      <c r="D891" s="162">
        <v>18</v>
      </c>
      <c r="E891" s="162" t="s">
        <v>142</v>
      </c>
      <c r="F891" s="162"/>
      <c r="G891" s="162"/>
      <c r="H891" s="56" t="s">
        <v>11</v>
      </c>
      <c r="I891" s="162">
        <v>200</v>
      </c>
      <c r="J891" s="33">
        <v>5</v>
      </c>
      <c r="K891" s="33">
        <v>5</v>
      </c>
      <c r="L891" s="33">
        <v>1</v>
      </c>
      <c r="M891" s="33">
        <v>0</v>
      </c>
      <c r="N891" s="179">
        <v>1</v>
      </c>
      <c r="O891" s="9" t="str">
        <f>Cal_110119!$P$3</f>
        <v>Cal_110119</v>
      </c>
      <c r="P891" s="17">
        <f>Cal_110119!$Q$3</f>
        <v>1.8682000000000001</v>
      </c>
      <c r="Q891" s="17">
        <f>Cal_110119!$R$3</f>
        <v>0.51219999999999999</v>
      </c>
      <c r="R891" s="163">
        <v>3.4039999999999999</v>
      </c>
      <c r="S891" s="163">
        <v>2.3159999999999998</v>
      </c>
      <c r="T891" s="197">
        <v>5.0799999999999998E-2</v>
      </c>
      <c r="U891" s="164">
        <f t="shared" si="110"/>
        <v>3.3531999999999997</v>
      </c>
      <c r="V891" s="164">
        <f t="shared" si="111"/>
        <v>2.2651999999999997</v>
      </c>
      <c r="W891" s="438">
        <f t="shared" si="112"/>
        <v>2.9978649490900712E-2</v>
      </c>
      <c r="X891" s="438">
        <f t="shared" si="113"/>
        <v>2.4210146734299283E-2</v>
      </c>
      <c r="Y891" s="9">
        <f>Cal_110119!$O$3</f>
        <v>20181101</v>
      </c>
      <c r="Z891" s="165" t="s">
        <v>285</v>
      </c>
      <c r="AA891" s="165"/>
      <c r="AB891" s="166" t="s">
        <v>127</v>
      </c>
      <c r="AC891" s="160"/>
      <c r="AD891" s="664"/>
      <c r="AE891" s="689" t="s">
        <v>1250</v>
      </c>
      <c r="AF891" s="672">
        <v>1</v>
      </c>
      <c r="AG891" s="764" t="s">
        <v>1634</v>
      </c>
      <c r="AH891" s="397" t="s">
        <v>262</v>
      </c>
      <c r="AI891" s="397"/>
    </row>
    <row r="892" spans="1:35" s="372" customFormat="1" x14ac:dyDescent="0.2">
      <c r="A892" s="770" t="s">
        <v>141</v>
      </c>
      <c r="B892" s="770">
        <v>20180702</v>
      </c>
      <c r="C892" s="771" t="s">
        <v>72</v>
      </c>
      <c r="D892" s="771">
        <v>18</v>
      </c>
      <c r="E892" s="771" t="s">
        <v>142</v>
      </c>
      <c r="F892" s="162"/>
      <c r="G892" s="162"/>
      <c r="H892" s="771" t="s">
        <v>10</v>
      </c>
      <c r="I892" s="771">
        <v>200</v>
      </c>
      <c r="J892" s="773">
        <v>20</v>
      </c>
      <c r="K892" s="773">
        <v>5</v>
      </c>
      <c r="L892" s="773">
        <v>1</v>
      </c>
      <c r="M892" s="773">
        <v>0</v>
      </c>
      <c r="N892" s="774">
        <v>1</v>
      </c>
      <c r="O892" s="773" t="str">
        <f>Cal_110119!$P$3</f>
        <v>Cal_110119</v>
      </c>
      <c r="P892" s="775">
        <f>Cal_110119!$Q$3</f>
        <v>1.8682000000000001</v>
      </c>
      <c r="Q892" s="775">
        <f>Cal_110119!$R$3</f>
        <v>0.51219999999999999</v>
      </c>
      <c r="R892" s="776">
        <v>0.97699999999999998</v>
      </c>
      <c r="S892" s="776">
        <v>0.84899999999999998</v>
      </c>
      <c r="T892" s="777">
        <v>5.0799999999999998E-2</v>
      </c>
      <c r="U892" s="778">
        <f t="shared" si="110"/>
        <v>0.92620000000000002</v>
      </c>
      <c r="V892" s="778">
        <f t="shared" si="111"/>
        <v>0.79820000000000002</v>
      </c>
      <c r="W892" s="779">
        <f t="shared" si="112"/>
        <v>3.5268999401059657E-3</v>
      </c>
      <c r="X892" s="779">
        <f t="shared" si="113"/>
        <v>1.5567880718094038E-2</v>
      </c>
      <c r="Y892" s="773">
        <f>Cal_110119!$O$3</f>
        <v>20181101</v>
      </c>
      <c r="Z892" s="780" t="s">
        <v>285</v>
      </c>
      <c r="AA892" s="780"/>
      <c r="AB892" s="166" t="s">
        <v>127</v>
      </c>
      <c r="AC892" s="160"/>
      <c r="AD892" s="664"/>
      <c r="AE892" s="692" t="s">
        <v>1250</v>
      </c>
      <c r="AF892" s="682">
        <v>3</v>
      </c>
      <c r="AG892" s="786" t="s">
        <v>1634</v>
      </c>
      <c r="AH892" s="783" t="s">
        <v>679</v>
      </c>
      <c r="AI892" s="784" t="s">
        <v>1187</v>
      </c>
    </row>
    <row r="893" spans="1:35" s="372" customFormat="1" x14ac:dyDescent="0.2">
      <c r="A893" s="770" t="s">
        <v>141</v>
      </c>
      <c r="B893" s="770">
        <v>20180702</v>
      </c>
      <c r="C893" s="771" t="s">
        <v>72</v>
      </c>
      <c r="D893" s="771">
        <v>18</v>
      </c>
      <c r="E893" s="771" t="s">
        <v>142</v>
      </c>
      <c r="F893" s="162"/>
      <c r="G893" s="162"/>
      <c r="H893" s="785" t="s">
        <v>11</v>
      </c>
      <c r="I893" s="771">
        <v>200</v>
      </c>
      <c r="J893" s="773">
        <v>20</v>
      </c>
      <c r="K893" s="773">
        <v>5</v>
      </c>
      <c r="L893" s="773">
        <v>1</v>
      </c>
      <c r="M893" s="773">
        <v>0</v>
      </c>
      <c r="N893" s="774">
        <v>1</v>
      </c>
      <c r="O893" s="773" t="str">
        <f>Cal_110119!$P$3</f>
        <v>Cal_110119</v>
      </c>
      <c r="P893" s="775">
        <f>Cal_110119!$Q$3</f>
        <v>1.8682000000000001</v>
      </c>
      <c r="Q893" s="775">
        <f>Cal_110119!$R$3</f>
        <v>0.51219999999999999</v>
      </c>
      <c r="R893" s="776">
        <v>1.1359999999999999</v>
      </c>
      <c r="S893" s="776">
        <v>0.73399999999999999</v>
      </c>
      <c r="T893" s="777">
        <v>5.0799999999999998E-2</v>
      </c>
      <c r="U893" s="778">
        <f t="shared" si="110"/>
        <v>1.0851999999999999</v>
      </c>
      <c r="V893" s="778">
        <f t="shared" si="111"/>
        <v>0.68320000000000003</v>
      </c>
      <c r="W893" s="779">
        <f t="shared" si="112"/>
        <v>1.1076670124395296E-2</v>
      </c>
      <c r="X893" s="779">
        <f t="shared" si="113"/>
        <v>5.2670459188047022E-3</v>
      </c>
      <c r="Y893" s="773">
        <f>Cal_110119!$O$3</f>
        <v>20181101</v>
      </c>
      <c r="Z893" s="780" t="s">
        <v>285</v>
      </c>
      <c r="AA893" s="780"/>
      <c r="AB893" s="166" t="s">
        <v>127</v>
      </c>
      <c r="AC893" s="160"/>
      <c r="AD893" s="664"/>
      <c r="AE893" s="692" t="s">
        <v>1250</v>
      </c>
      <c r="AF893" s="682">
        <v>3</v>
      </c>
      <c r="AG893" s="786" t="s">
        <v>1634</v>
      </c>
      <c r="AH893" s="783" t="s">
        <v>680</v>
      </c>
      <c r="AI893" s="784" t="s">
        <v>1187</v>
      </c>
    </row>
    <row r="894" spans="1:35" x14ac:dyDescent="0.2">
      <c r="A894" s="14" t="s">
        <v>141</v>
      </c>
      <c r="B894" s="14">
        <v>20180702</v>
      </c>
      <c r="C894" s="133" t="s">
        <v>72</v>
      </c>
      <c r="D894" s="133">
        <v>18</v>
      </c>
      <c r="E894" s="133" t="s">
        <v>142</v>
      </c>
      <c r="F894" s="133"/>
      <c r="G894" s="133"/>
      <c r="H894" s="30" t="s">
        <v>10</v>
      </c>
      <c r="I894" s="133">
        <v>290</v>
      </c>
      <c r="J894" s="9">
        <v>0</v>
      </c>
      <c r="K894" s="9">
        <v>5</v>
      </c>
      <c r="L894" s="9">
        <v>1</v>
      </c>
      <c r="M894" s="9">
        <v>0</v>
      </c>
      <c r="N894" s="68">
        <v>1</v>
      </c>
      <c r="O894" s="9" t="str">
        <f>Cal_110119!$P$3</f>
        <v>Cal_110119</v>
      </c>
      <c r="P894" s="17">
        <f>Cal_110119!$Q$3</f>
        <v>1.8682000000000001</v>
      </c>
      <c r="Q894" s="17">
        <f>Cal_110119!$R$3</f>
        <v>0.51219999999999999</v>
      </c>
      <c r="R894" s="15">
        <v>29.38</v>
      </c>
      <c r="S894" s="15">
        <v>18.649999999999999</v>
      </c>
      <c r="T894" s="35">
        <v>0.63129999999999997</v>
      </c>
      <c r="U894" s="78">
        <f t="shared" si="110"/>
        <v>28.748699999999999</v>
      </c>
      <c r="V894" s="78">
        <f t="shared" si="111"/>
        <v>18.018699999999999</v>
      </c>
      <c r="W894" s="438">
        <f t="shared" si="112"/>
        <v>0.20389890278737619</v>
      </c>
      <c r="X894" s="438">
        <f t="shared" si="113"/>
        <v>9.337610757724446E-2</v>
      </c>
      <c r="Y894" s="9">
        <f>Cal_110119!$O$3</f>
        <v>20181101</v>
      </c>
      <c r="Z894" s="36" t="s">
        <v>280</v>
      </c>
      <c r="AA894" s="36"/>
      <c r="AB894" s="36" t="s">
        <v>127</v>
      </c>
      <c r="AC894" s="12"/>
      <c r="AD894" s="660"/>
      <c r="AE894" s="689" t="s">
        <v>1250</v>
      </c>
      <c r="AF894" s="671">
        <v>1</v>
      </c>
      <c r="AG894" s="764" t="s">
        <v>1634</v>
      </c>
      <c r="AH894" s="395"/>
      <c r="AI894" s="395"/>
    </row>
    <row r="895" spans="1:35" x14ac:dyDescent="0.2">
      <c r="A895" s="14" t="s">
        <v>141</v>
      </c>
      <c r="B895" s="14">
        <v>20180702</v>
      </c>
      <c r="C895" s="133" t="s">
        <v>72</v>
      </c>
      <c r="D895" s="133">
        <v>18</v>
      </c>
      <c r="E895" s="133" t="s">
        <v>142</v>
      </c>
      <c r="F895" s="133"/>
      <c r="G895" s="133"/>
      <c r="H895" s="30" t="s">
        <v>11</v>
      </c>
      <c r="I895" s="133">
        <v>290</v>
      </c>
      <c r="J895" s="9">
        <v>0</v>
      </c>
      <c r="K895" s="9">
        <v>5</v>
      </c>
      <c r="L895" s="9">
        <v>1</v>
      </c>
      <c r="M895" s="9">
        <v>0</v>
      </c>
      <c r="N895" s="68">
        <v>1</v>
      </c>
      <c r="O895" s="9" t="str">
        <f>Cal_110119!$P$3</f>
        <v>Cal_110119</v>
      </c>
      <c r="P895" s="17">
        <f>Cal_110119!$Q$3</f>
        <v>1.8682000000000001</v>
      </c>
      <c r="Q895" s="17">
        <f>Cal_110119!$R$3</f>
        <v>0.51219999999999999</v>
      </c>
      <c r="R895" s="15">
        <v>25.55</v>
      </c>
      <c r="S895" s="15">
        <v>16.37</v>
      </c>
      <c r="T895" s="35">
        <v>0.63129999999999997</v>
      </c>
      <c r="U895" s="78">
        <f t="shared" si="110"/>
        <v>24.918700000000001</v>
      </c>
      <c r="V895" s="78">
        <f t="shared" si="111"/>
        <v>15.738700000000001</v>
      </c>
      <c r="W895" s="438">
        <f t="shared" si="112"/>
        <v>0.17444472764101707</v>
      </c>
      <c r="X895" s="438">
        <f t="shared" si="113"/>
        <v>8.5214526668431212E-2</v>
      </c>
      <c r="Y895" s="9">
        <f>Cal_110119!$O$3</f>
        <v>20181101</v>
      </c>
      <c r="Z895" s="36" t="s">
        <v>289</v>
      </c>
      <c r="AA895" s="36"/>
      <c r="AB895" s="36" t="s">
        <v>127</v>
      </c>
      <c r="AC895" s="12"/>
      <c r="AD895" s="660"/>
      <c r="AE895" s="689" t="s">
        <v>1250</v>
      </c>
      <c r="AF895" s="671">
        <v>1</v>
      </c>
      <c r="AG895" s="764" t="s">
        <v>1634</v>
      </c>
      <c r="AH895" s="395"/>
      <c r="AI895" s="395"/>
    </row>
    <row r="896" spans="1:35" x14ac:dyDescent="0.2">
      <c r="A896" s="14" t="s">
        <v>141</v>
      </c>
      <c r="B896" s="14">
        <v>20180702</v>
      </c>
      <c r="C896" s="133" t="s">
        <v>72</v>
      </c>
      <c r="D896" s="133">
        <v>18</v>
      </c>
      <c r="E896" s="133" t="s">
        <v>142</v>
      </c>
      <c r="F896" s="133"/>
      <c r="G896" s="133"/>
      <c r="H896" s="133" t="s">
        <v>10</v>
      </c>
      <c r="I896" s="133">
        <v>290</v>
      </c>
      <c r="J896" s="9">
        <v>10</v>
      </c>
      <c r="K896" s="9">
        <v>5</v>
      </c>
      <c r="L896" s="9">
        <v>1</v>
      </c>
      <c r="M896" s="9">
        <v>0</v>
      </c>
      <c r="N896" s="68">
        <v>1</v>
      </c>
      <c r="O896" s="9" t="str">
        <f>Cal_110119!$P$3</f>
        <v>Cal_110119</v>
      </c>
      <c r="P896" s="17">
        <f>Cal_110119!$Q$3</f>
        <v>1.8682000000000001</v>
      </c>
      <c r="Q896" s="17">
        <f>Cal_110119!$R$3</f>
        <v>0.51219999999999999</v>
      </c>
      <c r="R896" s="15">
        <v>19.61</v>
      </c>
      <c r="S896" s="15">
        <v>12.7</v>
      </c>
      <c r="T896" s="35">
        <f>AVERAGE(0.515, 0.494, 0.522, 0.796, 0.812, 0.649)</f>
        <v>0.63133333333333341</v>
      </c>
      <c r="U896" s="78">
        <f t="shared" si="110"/>
        <v>18.978666666666665</v>
      </c>
      <c r="V896" s="78">
        <f t="shared" si="111"/>
        <v>12.068666666666665</v>
      </c>
      <c r="W896" s="438">
        <f t="shared" si="112"/>
        <v>0.13130861307183311</v>
      </c>
      <c r="X896" s="438">
        <f t="shared" si="113"/>
        <v>6.7801922561730107E-2</v>
      </c>
      <c r="Y896" s="9">
        <f>Cal_110119!$O$3</f>
        <v>20181101</v>
      </c>
      <c r="Z896" s="36" t="s">
        <v>289</v>
      </c>
      <c r="AA896" s="36"/>
      <c r="AB896" s="36" t="s">
        <v>127</v>
      </c>
      <c r="AC896" s="12"/>
      <c r="AD896" s="660"/>
      <c r="AE896" s="689" t="s">
        <v>1250</v>
      </c>
      <c r="AF896" s="671">
        <v>1</v>
      </c>
      <c r="AG896" s="764" t="s">
        <v>1634</v>
      </c>
      <c r="AH896" s="426" t="s">
        <v>742</v>
      </c>
      <c r="AI896" s="395"/>
    </row>
    <row r="897" spans="1:35" s="115" customFormat="1" ht="13.5" thickBot="1" x14ac:dyDescent="0.25">
      <c r="A897" s="208" t="s">
        <v>141</v>
      </c>
      <c r="B897" s="208">
        <v>20180702</v>
      </c>
      <c r="C897" s="209" t="s">
        <v>72</v>
      </c>
      <c r="D897" s="209">
        <v>18</v>
      </c>
      <c r="E897" s="209" t="s">
        <v>142</v>
      </c>
      <c r="F897" s="209"/>
      <c r="G897" s="209"/>
      <c r="H897" s="220" t="s">
        <v>11</v>
      </c>
      <c r="I897" s="209">
        <v>290</v>
      </c>
      <c r="J897" s="116">
        <v>10</v>
      </c>
      <c r="K897" s="116">
        <v>5</v>
      </c>
      <c r="L897" s="116">
        <v>1</v>
      </c>
      <c r="M897" s="116">
        <v>0</v>
      </c>
      <c r="N897" s="211">
        <v>1</v>
      </c>
      <c r="O897" s="9" t="str">
        <f>Cal_110119!$P$3</f>
        <v>Cal_110119</v>
      </c>
      <c r="P897" s="17">
        <f>Cal_110119!$Q$3</f>
        <v>1.8682000000000001</v>
      </c>
      <c r="Q897" s="17">
        <f>Cal_110119!$R$3</f>
        <v>0.51219999999999999</v>
      </c>
      <c r="R897" s="212">
        <v>24.88</v>
      </c>
      <c r="S897" s="212">
        <v>15.84</v>
      </c>
      <c r="T897" s="213">
        <v>0.63129999999999997</v>
      </c>
      <c r="U897" s="214">
        <f t="shared" si="110"/>
        <v>24.248699999999999</v>
      </c>
      <c r="V897" s="214">
        <f t="shared" si="111"/>
        <v>15.2087</v>
      </c>
      <c r="W897" s="441">
        <f t="shared" si="112"/>
        <v>0.17178435053102334</v>
      </c>
      <c r="X897" s="441">
        <f t="shared" si="113"/>
        <v>7.9130890309459398E-2</v>
      </c>
      <c r="Y897" s="9">
        <f>Cal_110119!$O$3</f>
        <v>20181101</v>
      </c>
      <c r="Z897" s="216" t="s">
        <v>289</v>
      </c>
      <c r="AA897" s="216"/>
      <c r="AB897" s="216" t="s">
        <v>127</v>
      </c>
      <c r="AC897" s="215"/>
      <c r="AD897" s="666"/>
      <c r="AE897" s="689" t="s">
        <v>1250</v>
      </c>
      <c r="AF897" s="675">
        <v>1</v>
      </c>
      <c r="AG897" s="764" t="s">
        <v>1634</v>
      </c>
      <c r="AH897" s="474" t="s">
        <v>742</v>
      </c>
      <c r="AI897" s="402"/>
    </row>
    <row r="898" spans="1:35" x14ac:dyDescent="0.2">
      <c r="A898" s="198" t="s">
        <v>141</v>
      </c>
      <c r="B898" s="198">
        <v>20180702</v>
      </c>
      <c r="C898" s="199" t="s">
        <v>73</v>
      </c>
      <c r="D898" s="199">
        <v>21</v>
      </c>
      <c r="E898" s="199" t="s">
        <v>115</v>
      </c>
      <c r="F898" s="199"/>
      <c r="G898" s="199"/>
      <c r="H898" s="199" t="s">
        <v>10</v>
      </c>
      <c r="I898" s="199">
        <v>290</v>
      </c>
      <c r="J898" s="109">
        <v>0</v>
      </c>
      <c r="K898" s="109">
        <v>5</v>
      </c>
      <c r="L898" s="109">
        <v>1</v>
      </c>
      <c r="M898" s="109">
        <v>0</v>
      </c>
      <c r="N898" s="201">
        <v>1</v>
      </c>
      <c r="O898" s="9" t="str">
        <f>Cal_110119!$P$3</f>
        <v>Cal_110119</v>
      </c>
      <c r="P898" s="17">
        <f>Cal_110119!$Q$3</f>
        <v>1.8682000000000001</v>
      </c>
      <c r="Q898" s="17">
        <f>Cal_110119!$R$3</f>
        <v>0.51219999999999999</v>
      </c>
      <c r="R898" s="202">
        <v>3.39</v>
      </c>
      <c r="S898" s="202">
        <v>2.548</v>
      </c>
      <c r="T898" s="203">
        <f>AVERAGE(0.515, 0.494, 0.522, 0.796, 0.812, 0.649)</f>
        <v>0.63133333333333341</v>
      </c>
      <c r="U898" s="204">
        <f t="shared" si="110"/>
        <v>2.7586666666666666</v>
      </c>
      <c r="V898" s="204">
        <f t="shared" si="111"/>
        <v>1.9166666666666665</v>
      </c>
      <c r="W898" s="440">
        <f t="shared" si="112"/>
        <v>1.6000268047247971E-2</v>
      </c>
      <c r="X898" s="440">
        <f t="shared" si="113"/>
        <v>1.5621164309073864E-2</v>
      </c>
      <c r="Y898" s="9">
        <f>Cal_110119!$O$3</f>
        <v>20181101</v>
      </c>
      <c r="Z898" s="206" t="s">
        <v>280</v>
      </c>
      <c r="AA898" s="206"/>
      <c r="AB898" s="206" t="s">
        <v>127</v>
      </c>
      <c r="AC898" s="205"/>
      <c r="AD898" s="663"/>
      <c r="AE898" s="689" t="s">
        <v>1250</v>
      </c>
      <c r="AF898" s="674">
        <v>1</v>
      </c>
      <c r="AG898" s="173">
        <v>1</v>
      </c>
      <c r="AH898" s="477" t="s">
        <v>677</v>
      </c>
      <c r="AI898" s="400"/>
    </row>
    <row r="899" spans="1:35" x14ac:dyDescent="0.2">
      <c r="A899" s="14" t="s">
        <v>141</v>
      </c>
      <c r="B899" s="14">
        <v>20180702</v>
      </c>
      <c r="C899" s="133" t="s">
        <v>73</v>
      </c>
      <c r="D899" s="133">
        <v>21</v>
      </c>
      <c r="E899" s="133" t="s">
        <v>115</v>
      </c>
      <c r="F899" s="133"/>
      <c r="G899" s="133"/>
      <c r="H899" s="137" t="s">
        <v>11</v>
      </c>
      <c r="I899" s="133">
        <v>290</v>
      </c>
      <c r="J899" s="9">
        <v>0</v>
      </c>
      <c r="K899" s="9">
        <v>5</v>
      </c>
      <c r="L899" s="9">
        <v>1</v>
      </c>
      <c r="M899" s="9">
        <v>0</v>
      </c>
      <c r="N899" s="68">
        <v>1</v>
      </c>
      <c r="O899" s="9" t="str">
        <f>Cal_110119!$P$3</f>
        <v>Cal_110119</v>
      </c>
      <c r="P899" s="17">
        <f>Cal_110119!$Q$3</f>
        <v>1.8682000000000001</v>
      </c>
      <c r="Q899" s="17">
        <f>Cal_110119!$R$3</f>
        <v>0.51219999999999999</v>
      </c>
      <c r="R899" s="15">
        <v>3.2290000000000001</v>
      </c>
      <c r="S899" s="15">
        <v>2.927</v>
      </c>
      <c r="T899" s="35">
        <v>0.63129999999999997</v>
      </c>
      <c r="U899" s="78">
        <f t="shared" si="110"/>
        <v>2.5977000000000001</v>
      </c>
      <c r="V899" s="78">
        <f t="shared" si="111"/>
        <v>2.2957000000000001</v>
      </c>
      <c r="W899" s="438">
        <f t="shared" si="112"/>
        <v>5.7388134801293206E-3</v>
      </c>
      <c r="X899" s="438">
        <f t="shared" si="113"/>
        <v>3.2135963351387922E-2</v>
      </c>
      <c r="Y899" s="9">
        <f>Cal_110119!$O$3</f>
        <v>20181101</v>
      </c>
      <c r="Z899" s="36" t="s">
        <v>289</v>
      </c>
      <c r="AA899" s="36"/>
      <c r="AB899" s="36" t="s">
        <v>127</v>
      </c>
      <c r="AC899" s="12"/>
      <c r="AD899" s="660"/>
      <c r="AE899" s="689" t="s">
        <v>1250</v>
      </c>
      <c r="AF899" s="671">
        <v>1</v>
      </c>
      <c r="AG899" s="169">
        <v>1</v>
      </c>
      <c r="AH899" s="426" t="s">
        <v>677</v>
      </c>
      <c r="AI899" s="395"/>
    </row>
    <row r="900" spans="1:35" x14ac:dyDescent="0.2">
      <c r="A900" s="14" t="s">
        <v>141</v>
      </c>
      <c r="B900" s="14">
        <v>20180702</v>
      </c>
      <c r="C900" s="133" t="s">
        <v>73</v>
      </c>
      <c r="D900" s="133">
        <v>21</v>
      </c>
      <c r="E900" s="133" t="s">
        <v>83</v>
      </c>
      <c r="F900" s="133"/>
      <c r="G900" s="133"/>
      <c r="H900" s="133" t="s">
        <v>10</v>
      </c>
      <c r="I900" s="133">
        <v>290</v>
      </c>
      <c r="J900" s="9">
        <v>0</v>
      </c>
      <c r="K900" s="9">
        <v>5</v>
      </c>
      <c r="L900" s="9">
        <v>1</v>
      </c>
      <c r="M900" s="9">
        <v>0</v>
      </c>
      <c r="N900" s="68">
        <v>1</v>
      </c>
      <c r="O900" s="9" t="str">
        <f>Cal_110119!$P$3</f>
        <v>Cal_110119</v>
      </c>
      <c r="P900" s="17">
        <f>Cal_110119!$Q$3</f>
        <v>1.8682000000000001</v>
      </c>
      <c r="Q900" s="17">
        <f>Cal_110119!$R$3</f>
        <v>0.51219999999999999</v>
      </c>
      <c r="R900" s="15">
        <v>5.1669999999999998</v>
      </c>
      <c r="S900" s="15">
        <v>3.8940000000000001</v>
      </c>
      <c r="T900" s="35">
        <f>AVERAGE(0.515, 0.494, 0.522, 0.796, 0.812, 0.649)</f>
        <v>0.63133333333333341</v>
      </c>
      <c r="U900" s="78">
        <f t="shared" si="110"/>
        <v>4.5356666666666667</v>
      </c>
      <c r="V900" s="78">
        <f t="shared" si="111"/>
        <v>3.2626666666666666</v>
      </c>
      <c r="W900" s="438">
        <f t="shared" si="112"/>
        <v>2.4190429007300084E-2</v>
      </c>
      <c r="X900" s="438">
        <f t="shared" si="113"/>
        <v>2.9637497932470024E-2</v>
      </c>
      <c r="Y900" s="9">
        <f>Cal_110119!$O$3</f>
        <v>20181101</v>
      </c>
      <c r="Z900" s="36" t="s">
        <v>280</v>
      </c>
      <c r="AA900" s="36"/>
      <c r="AB900" s="36" t="s">
        <v>127</v>
      </c>
      <c r="AC900" s="12"/>
      <c r="AD900" s="660"/>
      <c r="AE900" s="689" t="s">
        <v>1250</v>
      </c>
      <c r="AF900" s="671">
        <v>1</v>
      </c>
      <c r="AG900" s="764" t="s">
        <v>1634</v>
      </c>
      <c r="AH900" s="395"/>
      <c r="AI900" s="395"/>
    </row>
    <row r="901" spans="1:35" x14ac:dyDescent="0.2">
      <c r="A901" s="14" t="s">
        <v>141</v>
      </c>
      <c r="B901" s="14">
        <v>20180702</v>
      </c>
      <c r="C901" s="133" t="s">
        <v>73</v>
      </c>
      <c r="D901" s="133">
        <v>21</v>
      </c>
      <c r="E901" s="133" t="s">
        <v>83</v>
      </c>
      <c r="F901" s="133"/>
      <c r="G901" s="133"/>
      <c r="H901" s="133" t="s">
        <v>11</v>
      </c>
      <c r="I901" s="133">
        <v>290</v>
      </c>
      <c r="J901" s="9">
        <v>0</v>
      </c>
      <c r="K901" s="9">
        <v>5</v>
      </c>
      <c r="L901" s="9">
        <v>1</v>
      </c>
      <c r="M901" s="9">
        <v>0</v>
      </c>
      <c r="N901" s="68">
        <v>1</v>
      </c>
      <c r="O901" s="9" t="str">
        <f>Cal_110119!$P$3</f>
        <v>Cal_110119</v>
      </c>
      <c r="P901" s="17">
        <f>Cal_110119!$Q$3</f>
        <v>1.8682000000000001</v>
      </c>
      <c r="Q901" s="17">
        <f>Cal_110119!$R$3</f>
        <v>0.51219999999999999</v>
      </c>
      <c r="R901" s="15">
        <v>5.1920000000000002</v>
      </c>
      <c r="S901" s="15">
        <v>3.8250000000000002</v>
      </c>
      <c r="T901" s="35">
        <f>AVERAGE(0.515, 0.494, 0.522, 0.796, 0.812, 0.649)</f>
        <v>0.63133333333333341</v>
      </c>
      <c r="U901" s="78">
        <f t="shared" si="110"/>
        <v>4.5606666666666671</v>
      </c>
      <c r="V901" s="78">
        <f t="shared" si="111"/>
        <v>3.1936666666666667</v>
      </c>
      <c r="W901" s="438">
        <f t="shared" si="112"/>
        <v>2.5976682209724447E-2</v>
      </c>
      <c r="X901" s="438">
        <f t="shared" si="113"/>
        <v>2.6712873165218087E-2</v>
      </c>
      <c r="Y901" s="9">
        <f>Cal_110119!$O$3</f>
        <v>20181101</v>
      </c>
      <c r="Z901" s="36" t="s">
        <v>280</v>
      </c>
      <c r="AA901" s="36"/>
      <c r="AB901" s="36" t="s">
        <v>127</v>
      </c>
      <c r="AC901" s="12"/>
      <c r="AD901" s="660"/>
      <c r="AE901" s="689" t="s">
        <v>1250</v>
      </c>
      <c r="AF901" s="671">
        <v>1</v>
      </c>
      <c r="AG901" s="764" t="s">
        <v>1634</v>
      </c>
      <c r="AH901" s="395"/>
      <c r="AI901" s="395"/>
    </row>
    <row r="902" spans="1:35" x14ac:dyDescent="0.2">
      <c r="A902" s="14" t="s">
        <v>141</v>
      </c>
      <c r="B902" s="14">
        <v>20180702</v>
      </c>
      <c r="C902" s="133" t="s">
        <v>73</v>
      </c>
      <c r="D902" s="133">
        <v>21</v>
      </c>
      <c r="E902" s="133" t="s">
        <v>107</v>
      </c>
      <c r="F902" s="133"/>
      <c r="G902" s="133"/>
      <c r="H902" s="133" t="s">
        <v>10</v>
      </c>
      <c r="I902" s="133">
        <v>290</v>
      </c>
      <c r="J902" s="9">
        <v>0</v>
      </c>
      <c r="K902" s="9">
        <v>5</v>
      </c>
      <c r="L902" s="9">
        <v>1</v>
      </c>
      <c r="M902" s="9">
        <v>0</v>
      </c>
      <c r="N902" s="68">
        <v>1</v>
      </c>
      <c r="O902" s="9" t="str">
        <f>Cal_110119!$P$3</f>
        <v>Cal_110119</v>
      </c>
      <c r="P902" s="17">
        <f>Cal_110119!$Q$3</f>
        <v>1.8682000000000001</v>
      </c>
      <c r="Q902" s="17">
        <f>Cal_110119!$R$3</f>
        <v>0.51219999999999999</v>
      </c>
      <c r="R902" s="15">
        <v>14.78</v>
      </c>
      <c r="S902" s="15">
        <v>10.01</v>
      </c>
      <c r="T902" s="35">
        <f>AVERAGE(0.515, 0.494, 0.522, 0.796, 0.812, 0.649)</f>
        <v>0.63133333333333341</v>
      </c>
      <c r="U902" s="78">
        <f t="shared" si="110"/>
        <v>14.148666666666665</v>
      </c>
      <c r="V902" s="78">
        <f t="shared" si="111"/>
        <v>9.3786666666666658</v>
      </c>
      <c r="W902" s="438">
        <f t="shared" si="112"/>
        <v>9.0642848676214749E-2</v>
      </c>
      <c r="X902" s="438">
        <f t="shared" si="113"/>
        <v>6.4087694067693296E-2</v>
      </c>
      <c r="Y902" s="9">
        <f>Cal_110119!$O$3</f>
        <v>20181101</v>
      </c>
      <c r="Z902" s="36" t="s">
        <v>280</v>
      </c>
      <c r="AA902" s="36"/>
      <c r="AB902" s="36" t="s">
        <v>127</v>
      </c>
      <c r="AC902" s="12"/>
      <c r="AD902" s="660"/>
      <c r="AE902" s="689" t="s">
        <v>1250</v>
      </c>
      <c r="AF902" s="671">
        <v>1</v>
      </c>
      <c r="AG902" s="764" t="s">
        <v>1634</v>
      </c>
      <c r="AH902" s="395"/>
      <c r="AI902" s="395"/>
    </row>
    <row r="903" spans="1:35" x14ac:dyDescent="0.2">
      <c r="A903" s="14" t="s">
        <v>141</v>
      </c>
      <c r="B903" s="14">
        <v>20180702</v>
      </c>
      <c r="C903" s="133" t="s">
        <v>73</v>
      </c>
      <c r="D903" s="133">
        <v>21</v>
      </c>
      <c r="E903" s="133" t="s">
        <v>107</v>
      </c>
      <c r="F903" s="133"/>
      <c r="G903" s="133"/>
      <c r="H903" s="137" t="s">
        <v>11</v>
      </c>
      <c r="I903" s="133">
        <v>290</v>
      </c>
      <c r="J903" s="9">
        <v>0</v>
      </c>
      <c r="K903" s="9">
        <v>5</v>
      </c>
      <c r="L903" s="9">
        <v>1</v>
      </c>
      <c r="M903" s="9">
        <v>0</v>
      </c>
      <c r="N903" s="68">
        <v>1</v>
      </c>
      <c r="O903" s="9" t="str">
        <f>Cal_110119!$P$3</f>
        <v>Cal_110119</v>
      </c>
      <c r="P903" s="17">
        <f>Cal_110119!$Q$3</f>
        <v>1.8682000000000001</v>
      </c>
      <c r="Q903" s="17">
        <f>Cal_110119!$R$3</f>
        <v>0.51219999999999999</v>
      </c>
      <c r="R903" s="15">
        <v>14.92</v>
      </c>
      <c r="S903" s="15">
        <v>10.19</v>
      </c>
      <c r="T903" s="35">
        <v>0.63129999999999997</v>
      </c>
      <c r="U903" s="78">
        <f t="shared" si="110"/>
        <v>14.2887</v>
      </c>
      <c r="V903" s="78">
        <f t="shared" si="111"/>
        <v>9.5587</v>
      </c>
      <c r="W903" s="438">
        <f t="shared" si="112"/>
        <v>8.9882740930502261E-2</v>
      </c>
      <c r="X903" s="438">
        <f t="shared" si="113"/>
        <v>6.7818016703083975E-2</v>
      </c>
      <c r="Y903" s="9">
        <f>Cal_110119!$O$3</f>
        <v>20181101</v>
      </c>
      <c r="Z903" s="36" t="s">
        <v>289</v>
      </c>
      <c r="AA903" s="36"/>
      <c r="AB903" s="36" t="s">
        <v>127</v>
      </c>
      <c r="AC903" s="12"/>
      <c r="AD903" s="660"/>
      <c r="AE903" s="689" t="s">
        <v>1250</v>
      </c>
      <c r="AF903" s="671">
        <v>1</v>
      </c>
      <c r="AG903" s="764" t="s">
        <v>1634</v>
      </c>
      <c r="AH903" s="395"/>
      <c r="AI903" s="395"/>
    </row>
    <row r="904" spans="1:35" x14ac:dyDescent="0.2">
      <c r="A904" s="14" t="s">
        <v>141</v>
      </c>
      <c r="B904" s="14">
        <v>20180702</v>
      </c>
      <c r="C904" s="133" t="s">
        <v>73</v>
      </c>
      <c r="D904" s="133">
        <v>21</v>
      </c>
      <c r="E904" s="133" t="s">
        <v>133</v>
      </c>
      <c r="F904" s="133"/>
      <c r="G904" s="133"/>
      <c r="H904" s="133" t="s">
        <v>10</v>
      </c>
      <c r="I904" s="133">
        <v>290</v>
      </c>
      <c r="J904" s="9">
        <v>0</v>
      </c>
      <c r="K904" s="9">
        <v>5</v>
      </c>
      <c r="L904" s="9">
        <v>1</v>
      </c>
      <c r="M904" s="9">
        <v>0</v>
      </c>
      <c r="N904" s="68">
        <v>1</v>
      </c>
      <c r="O904" s="9" t="str">
        <f>Cal_110119!$P$3</f>
        <v>Cal_110119</v>
      </c>
      <c r="P904" s="17">
        <f>Cal_110119!$Q$3</f>
        <v>1.8682000000000001</v>
      </c>
      <c r="Q904" s="17">
        <f>Cal_110119!$R$3</f>
        <v>0.51219999999999999</v>
      </c>
      <c r="R904" s="15">
        <v>33.950000000000003</v>
      </c>
      <c r="S904" s="15">
        <v>23</v>
      </c>
      <c r="T904" s="35">
        <f t="shared" ref="T904:T933" si="114">AVERAGE(0.515, 0.494, 0.522, 0.796, 0.812, 0.649)</f>
        <v>0.63133333333333341</v>
      </c>
      <c r="U904" s="78">
        <f t="shared" si="110"/>
        <v>33.318666666666672</v>
      </c>
      <c r="V904" s="78">
        <f t="shared" si="111"/>
        <v>22.368666666666666</v>
      </c>
      <c r="W904" s="438">
        <f t="shared" si="112"/>
        <v>0.208079495388795</v>
      </c>
      <c r="X904" s="438">
        <f t="shared" si="113"/>
        <v>0.16096186803787169</v>
      </c>
      <c r="Y904" s="9">
        <f>Cal_110119!$O$3</f>
        <v>20181101</v>
      </c>
      <c r="Z904" s="36" t="s">
        <v>280</v>
      </c>
      <c r="AA904" s="36"/>
      <c r="AB904" s="36" t="s">
        <v>127</v>
      </c>
      <c r="AC904" s="12"/>
      <c r="AD904" s="660"/>
      <c r="AE904" s="689" t="s">
        <v>1250</v>
      </c>
      <c r="AF904" s="671">
        <v>1</v>
      </c>
      <c r="AG904" s="764" t="s">
        <v>1634</v>
      </c>
      <c r="AH904" s="395"/>
      <c r="AI904" s="395"/>
    </row>
    <row r="905" spans="1:35" x14ac:dyDescent="0.2">
      <c r="A905" s="14" t="s">
        <v>141</v>
      </c>
      <c r="B905" s="14">
        <v>20180702</v>
      </c>
      <c r="C905" s="133" t="s">
        <v>73</v>
      </c>
      <c r="D905" s="133">
        <v>21</v>
      </c>
      <c r="E905" s="133" t="s">
        <v>133</v>
      </c>
      <c r="F905" s="133"/>
      <c r="G905" s="133"/>
      <c r="H905" s="133" t="s">
        <v>11</v>
      </c>
      <c r="I905" s="133">
        <v>290</v>
      </c>
      <c r="J905" s="9">
        <v>0</v>
      </c>
      <c r="K905" s="9">
        <v>5</v>
      </c>
      <c r="L905" s="9">
        <v>1</v>
      </c>
      <c r="M905" s="9">
        <v>0</v>
      </c>
      <c r="N905" s="68">
        <v>1</v>
      </c>
      <c r="O905" s="9" t="str">
        <f>Cal_110119!$P$3</f>
        <v>Cal_110119</v>
      </c>
      <c r="P905" s="17">
        <f>Cal_110119!$Q$3</f>
        <v>1.8682000000000001</v>
      </c>
      <c r="Q905" s="17">
        <f>Cal_110119!$R$3</f>
        <v>0.51219999999999999</v>
      </c>
      <c r="R905" s="15">
        <v>33.28</v>
      </c>
      <c r="S905" s="15">
        <v>23.04</v>
      </c>
      <c r="T905" s="35">
        <f t="shared" si="114"/>
        <v>0.63133333333333341</v>
      </c>
      <c r="U905" s="78">
        <f t="shared" si="110"/>
        <v>32.648666666666671</v>
      </c>
      <c r="V905" s="78">
        <f t="shared" si="111"/>
        <v>22.408666666666665</v>
      </c>
      <c r="W905" s="438">
        <f t="shared" si="112"/>
        <v>0.19458758290239822</v>
      </c>
      <c r="X905" s="438">
        <f t="shared" si="113"/>
        <v>0.17511370606909601</v>
      </c>
      <c r="Y905" s="9">
        <f>Cal_110119!$O$3</f>
        <v>20181101</v>
      </c>
      <c r="Z905" s="36" t="s">
        <v>280</v>
      </c>
      <c r="AA905" s="36"/>
      <c r="AB905" s="36" t="s">
        <v>127</v>
      </c>
      <c r="AC905" s="12"/>
      <c r="AD905" s="660"/>
      <c r="AE905" s="689" t="s">
        <v>1250</v>
      </c>
      <c r="AF905" s="671">
        <v>1</v>
      </c>
      <c r="AG905" s="764" t="s">
        <v>1634</v>
      </c>
      <c r="AH905" s="395"/>
      <c r="AI905" s="395"/>
    </row>
    <row r="906" spans="1:35" x14ac:dyDescent="0.2">
      <c r="A906" s="14" t="s">
        <v>141</v>
      </c>
      <c r="B906" s="14">
        <v>20180702</v>
      </c>
      <c r="C906" s="133" t="s">
        <v>73</v>
      </c>
      <c r="D906" s="133">
        <v>21</v>
      </c>
      <c r="E906" s="133" t="s">
        <v>105</v>
      </c>
      <c r="F906" s="133"/>
      <c r="G906" s="133"/>
      <c r="H906" s="133" t="s">
        <v>10</v>
      </c>
      <c r="I906" s="133">
        <v>287</v>
      </c>
      <c r="J906" s="9">
        <v>0</v>
      </c>
      <c r="K906" s="9">
        <v>5</v>
      </c>
      <c r="L906" s="9">
        <v>1</v>
      </c>
      <c r="M906" s="9">
        <v>0</v>
      </c>
      <c r="N906" s="68">
        <v>1</v>
      </c>
      <c r="O906" s="9" t="str">
        <f>Cal_110119!$P$3</f>
        <v>Cal_110119</v>
      </c>
      <c r="P906" s="17">
        <f>Cal_110119!$Q$3</f>
        <v>1.8682000000000001</v>
      </c>
      <c r="Q906" s="17">
        <f>Cal_110119!$R$3</f>
        <v>0.51219999999999999</v>
      </c>
      <c r="R906" s="15">
        <v>93.61</v>
      </c>
      <c r="S906" s="15">
        <v>61.89</v>
      </c>
      <c r="T906" s="35">
        <f t="shared" si="114"/>
        <v>0.63133333333333341</v>
      </c>
      <c r="U906" s="78">
        <f t="shared" ref="U906:U957" si="115">(R906-T906)*(L906+M906)/L906</f>
        <v>92.978666666666669</v>
      </c>
      <c r="V906" s="78">
        <f t="shared" ref="V906:V957" si="116">(S906-T906)*(L906+M906)/L906</f>
        <v>61.25866666666667</v>
      </c>
      <c r="W906" s="438">
        <f t="shared" ref="W906:W957" si="117">(Q906*P906/(P906-1)*(U906-V906)*(K906)/I906)/N906</f>
        <v>0.60906612641638302</v>
      </c>
      <c r="X906" s="438">
        <f t="shared" ref="X906:X957" si="118">(Q906*P906/(P906-1)*(P906*V906-U906)*(K906)/I906)/N906</f>
        <v>0.4121521752272872</v>
      </c>
      <c r="Y906" s="9">
        <f>Cal_110119!$O$3</f>
        <v>20181101</v>
      </c>
      <c r="Z906" s="36" t="s">
        <v>280</v>
      </c>
      <c r="AA906" s="36"/>
      <c r="AB906" s="36" t="s">
        <v>127</v>
      </c>
      <c r="AC906" s="12"/>
      <c r="AD906" s="660"/>
      <c r="AE906" s="689" t="s">
        <v>1250</v>
      </c>
      <c r="AF906" s="671">
        <v>1</v>
      </c>
      <c r="AG906" s="764" t="s">
        <v>1634</v>
      </c>
      <c r="AH906" s="395"/>
      <c r="AI906" s="395"/>
    </row>
    <row r="907" spans="1:35" x14ac:dyDescent="0.2">
      <c r="A907" s="14" t="s">
        <v>141</v>
      </c>
      <c r="B907" s="14">
        <v>20180702</v>
      </c>
      <c r="C907" s="133" t="s">
        <v>73</v>
      </c>
      <c r="D907" s="133">
        <v>21</v>
      </c>
      <c r="E907" s="133" t="s">
        <v>105</v>
      </c>
      <c r="F907" s="133"/>
      <c r="G907" s="133"/>
      <c r="H907" s="133" t="s">
        <v>11</v>
      </c>
      <c r="I907" s="133">
        <v>287</v>
      </c>
      <c r="J907" s="9">
        <v>0</v>
      </c>
      <c r="K907" s="9">
        <v>5</v>
      </c>
      <c r="L907" s="9">
        <v>1</v>
      </c>
      <c r="M907" s="9">
        <v>0</v>
      </c>
      <c r="N907" s="68">
        <v>1</v>
      </c>
      <c r="O907" s="9" t="str">
        <f>Cal_110119!$P$3</f>
        <v>Cal_110119</v>
      </c>
      <c r="P907" s="17">
        <f>Cal_110119!$Q$3</f>
        <v>1.8682000000000001</v>
      </c>
      <c r="Q907" s="17">
        <f>Cal_110119!$R$3</f>
        <v>0.51219999999999999</v>
      </c>
      <c r="R907" s="15">
        <v>94.17</v>
      </c>
      <c r="S907" s="15">
        <v>62.52</v>
      </c>
      <c r="T907" s="35">
        <f t="shared" si="114"/>
        <v>0.63133333333333341</v>
      </c>
      <c r="U907" s="78">
        <f t="shared" si="115"/>
        <v>93.538666666666671</v>
      </c>
      <c r="V907" s="78">
        <f t="shared" si="116"/>
        <v>61.888666666666673</v>
      </c>
      <c r="W907" s="438">
        <f t="shared" si="117"/>
        <v>0.60772203345140352</v>
      </c>
      <c r="X907" s="438">
        <f t="shared" si="118"/>
        <v>0.42399874180202279</v>
      </c>
      <c r="Y907" s="9">
        <f>Cal_110119!$O$3</f>
        <v>20181101</v>
      </c>
      <c r="Z907" s="36" t="s">
        <v>280</v>
      </c>
      <c r="AA907" s="36"/>
      <c r="AB907" s="36" t="s">
        <v>127</v>
      </c>
      <c r="AC907" s="12"/>
      <c r="AD907" s="660"/>
      <c r="AE907" s="689" t="s">
        <v>1250</v>
      </c>
      <c r="AF907" s="671">
        <v>1</v>
      </c>
      <c r="AG907" s="764" t="s">
        <v>1634</v>
      </c>
      <c r="AH907" s="395"/>
      <c r="AI907" s="395"/>
    </row>
    <row r="908" spans="1:35" s="82" customFormat="1" x14ac:dyDescent="0.2">
      <c r="A908" s="161" t="s">
        <v>141</v>
      </c>
      <c r="B908" s="161">
        <v>20180702</v>
      </c>
      <c r="C908" s="162" t="s">
        <v>73</v>
      </c>
      <c r="D908" s="162">
        <v>21</v>
      </c>
      <c r="E908" s="162" t="s">
        <v>113</v>
      </c>
      <c r="F908" s="162"/>
      <c r="G908" s="162"/>
      <c r="H908" s="162" t="s">
        <v>10</v>
      </c>
      <c r="I908" s="162">
        <v>200</v>
      </c>
      <c r="J908" s="33">
        <v>5</v>
      </c>
      <c r="K908" s="33">
        <v>5</v>
      </c>
      <c r="L908" s="33">
        <v>1</v>
      </c>
      <c r="M908" s="33">
        <v>0</v>
      </c>
      <c r="N908" s="179">
        <v>1</v>
      </c>
      <c r="O908" s="9" t="str">
        <f>Cal_110119!$P$3</f>
        <v>Cal_110119</v>
      </c>
      <c r="P908" s="17">
        <f>Cal_110119!$Q$3</f>
        <v>1.8682000000000001</v>
      </c>
      <c r="Q908" s="17">
        <f>Cal_110119!$R$3</f>
        <v>0.51219999999999999</v>
      </c>
      <c r="R908" s="163">
        <v>52.68</v>
      </c>
      <c r="S908" s="163">
        <v>32.590000000000003</v>
      </c>
      <c r="T908" s="197">
        <v>5.0799999999999998E-2</v>
      </c>
      <c r="U908" s="164">
        <f t="shared" si="115"/>
        <v>52.629199999999997</v>
      </c>
      <c r="V908" s="164">
        <f t="shared" si="116"/>
        <v>32.539200000000001</v>
      </c>
      <c r="W908" s="438">
        <f t="shared" si="117"/>
        <v>0.55355796716194416</v>
      </c>
      <c r="X908" s="438">
        <f t="shared" si="118"/>
        <v>0.22485456953725597</v>
      </c>
      <c r="Y908" s="9">
        <f>Cal_110119!$O$3</f>
        <v>20181101</v>
      </c>
      <c r="Z908" s="165" t="s">
        <v>285</v>
      </c>
      <c r="AA908" s="165"/>
      <c r="AB908" s="166" t="s">
        <v>127</v>
      </c>
      <c r="AC908" s="160"/>
      <c r="AD908" s="664"/>
      <c r="AE908" s="689" t="s">
        <v>1250</v>
      </c>
      <c r="AF908" s="672">
        <v>1</v>
      </c>
      <c r="AG908" s="764" t="s">
        <v>1634</v>
      </c>
      <c r="AH908" s="397" t="s">
        <v>271</v>
      </c>
      <c r="AI908" s="397"/>
    </row>
    <row r="909" spans="1:35" s="82" customFormat="1" x14ac:dyDescent="0.2">
      <c r="A909" s="161" t="s">
        <v>141</v>
      </c>
      <c r="B909" s="161">
        <v>20180702</v>
      </c>
      <c r="C909" s="162" t="s">
        <v>73</v>
      </c>
      <c r="D909" s="162">
        <v>21</v>
      </c>
      <c r="E909" s="162" t="s">
        <v>113</v>
      </c>
      <c r="F909" s="162"/>
      <c r="G909" s="162"/>
      <c r="H909" s="162" t="s">
        <v>11</v>
      </c>
      <c r="I909" s="162">
        <v>200</v>
      </c>
      <c r="J909" s="33">
        <v>5</v>
      </c>
      <c r="K909" s="33">
        <v>5</v>
      </c>
      <c r="L909" s="33">
        <v>1</v>
      </c>
      <c r="M909" s="33">
        <v>0</v>
      </c>
      <c r="N909" s="179">
        <v>1</v>
      </c>
      <c r="O909" s="9" t="str">
        <f>Cal_110119!$P$3</f>
        <v>Cal_110119</v>
      </c>
      <c r="P909" s="17">
        <f>Cal_110119!$Q$3</f>
        <v>1.8682000000000001</v>
      </c>
      <c r="Q909" s="17">
        <f>Cal_110119!$R$3</f>
        <v>0.51219999999999999</v>
      </c>
      <c r="R909" s="163">
        <v>52.28</v>
      </c>
      <c r="S909" s="163">
        <v>31.54</v>
      </c>
      <c r="T909" s="197">
        <v>5.0799999999999998E-2</v>
      </c>
      <c r="U909" s="164">
        <f t="shared" si="115"/>
        <v>52.229199999999999</v>
      </c>
      <c r="V909" s="164">
        <f t="shared" si="116"/>
        <v>31.4892</v>
      </c>
      <c r="W909" s="438">
        <f t="shared" si="117"/>
        <v>0.57146800592029479</v>
      </c>
      <c r="X909" s="438">
        <f t="shared" si="118"/>
        <v>0.18182611472890531</v>
      </c>
      <c r="Y909" s="9">
        <f>Cal_110119!$O$3</f>
        <v>20181101</v>
      </c>
      <c r="Z909" s="165" t="s">
        <v>285</v>
      </c>
      <c r="AA909" s="165"/>
      <c r="AB909" s="166" t="s">
        <v>127</v>
      </c>
      <c r="AC909" s="160"/>
      <c r="AD909" s="664"/>
      <c r="AE909" s="689" t="s">
        <v>1250</v>
      </c>
      <c r="AF909" s="672">
        <v>1</v>
      </c>
      <c r="AG909" s="764" t="s">
        <v>1634</v>
      </c>
      <c r="AH909" s="397" t="s">
        <v>272</v>
      </c>
      <c r="AI909" s="397"/>
    </row>
    <row r="910" spans="1:35" s="372" customFormat="1" x14ac:dyDescent="0.2">
      <c r="A910" s="770" t="s">
        <v>141</v>
      </c>
      <c r="B910" s="770">
        <v>20180702</v>
      </c>
      <c r="C910" s="771" t="s">
        <v>73</v>
      </c>
      <c r="D910" s="771">
        <v>21</v>
      </c>
      <c r="E910" s="771" t="s">
        <v>113</v>
      </c>
      <c r="F910" s="162"/>
      <c r="G910" s="162"/>
      <c r="H910" s="771" t="s">
        <v>10</v>
      </c>
      <c r="I910" s="771">
        <v>200</v>
      </c>
      <c r="J910" s="773">
        <v>20</v>
      </c>
      <c r="K910" s="773">
        <v>5</v>
      </c>
      <c r="L910" s="773">
        <v>1</v>
      </c>
      <c r="M910" s="773">
        <v>0</v>
      </c>
      <c r="N910" s="774">
        <v>1</v>
      </c>
      <c r="O910" s="773" t="str">
        <f>Cal_110119!$P$3</f>
        <v>Cal_110119</v>
      </c>
      <c r="P910" s="775">
        <f>Cal_110119!$Q$3</f>
        <v>1.8682000000000001</v>
      </c>
      <c r="Q910" s="775">
        <f>Cal_110119!$R$3</f>
        <v>0.51219999999999999</v>
      </c>
      <c r="R910" s="776">
        <v>5.4809999999999999</v>
      </c>
      <c r="S910" s="776">
        <v>3.286</v>
      </c>
      <c r="T910" s="777">
        <v>5.0799999999999998E-2</v>
      </c>
      <c r="U910" s="778">
        <f t="shared" si="115"/>
        <v>5.4302000000000001</v>
      </c>
      <c r="V910" s="778">
        <f t="shared" si="116"/>
        <v>3.2351999999999999</v>
      </c>
      <c r="W910" s="779">
        <f t="shared" si="117"/>
        <v>6.0480823191660898E-2</v>
      </c>
      <c r="X910" s="779">
        <f t="shared" si="118"/>
        <v>1.6912605003539093E-2</v>
      </c>
      <c r="Y910" s="773">
        <f>Cal_110119!$O$3</f>
        <v>20181101</v>
      </c>
      <c r="Z910" s="780" t="s">
        <v>285</v>
      </c>
      <c r="AA910" s="780"/>
      <c r="AB910" s="166" t="s">
        <v>127</v>
      </c>
      <c r="AC910" s="160"/>
      <c r="AD910" s="664"/>
      <c r="AE910" s="692" t="s">
        <v>1250</v>
      </c>
      <c r="AF910" s="682">
        <v>1</v>
      </c>
      <c r="AG910" s="786" t="s">
        <v>1634</v>
      </c>
      <c r="AH910" s="783" t="s">
        <v>277</v>
      </c>
      <c r="AI910" s="784" t="s">
        <v>1188</v>
      </c>
    </row>
    <row r="911" spans="1:35" s="372" customFormat="1" x14ac:dyDescent="0.2">
      <c r="A911" s="770" t="s">
        <v>141</v>
      </c>
      <c r="B911" s="770">
        <v>20180702</v>
      </c>
      <c r="C911" s="771" t="s">
        <v>73</v>
      </c>
      <c r="D911" s="771">
        <v>21</v>
      </c>
      <c r="E911" s="771" t="s">
        <v>113</v>
      </c>
      <c r="F911" s="162"/>
      <c r="G911" s="162"/>
      <c r="H911" s="771" t="s">
        <v>11</v>
      </c>
      <c r="I911" s="771">
        <v>200</v>
      </c>
      <c r="J911" s="773">
        <v>20</v>
      </c>
      <c r="K911" s="773">
        <v>5</v>
      </c>
      <c r="L911" s="773">
        <v>1</v>
      </c>
      <c r="M911" s="773">
        <v>0</v>
      </c>
      <c r="N911" s="774">
        <v>1</v>
      </c>
      <c r="O911" s="773" t="str">
        <f>Cal_110119!$P$3</f>
        <v>Cal_110119</v>
      </c>
      <c r="P911" s="775">
        <f>Cal_110119!$Q$3</f>
        <v>1.8682000000000001</v>
      </c>
      <c r="Q911" s="775">
        <f>Cal_110119!$R$3</f>
        <v>0.51219999999999999</v>
      </c>
      <c r="R911" s="776">
        <v>6.3140000000000001</v>
      </c>
      <c r="S911" s="776">
        <v>4.1379999999999999</v>
      </c>
      <c r="T911" s="777">
        <v>5.0799999999999998E-2</v>
      </c>
      <c r="U911" s="778">
        <f t="shared" si="115"/>
        <v>6.2632000000000003</v>
      </c>
      <c r="V911" s="778">
        <f t="shared" si="116"/>
        <v>4.0872000000000002</v>
      </c>
      <c r="W911" s="779">
        <f t="shared" si="117"/>
        <v>5.9957298981801424E-2</v>
      </c>
      <c r="X911" s="779">
        <f t="shared" si="118"/>
        <v>3.781792966539857E-2</v>
      </c>
      <c r="Y911" s="773">
        <f>Cal_110119!$O$3</f>
        <v>20181101</v>
      </c>
      <c r="Z911" s="780" t="s">
        <v>285</v>
      </c>
      <c r="AA911" s="780"/>
      <c r="AB911" s="166" t="s">
        <v>127</v>
      </c>
      <c r="AC911" s="160"/>
      <c r="AD911" s="664"/>
      <c r="AE911" s="692" t="s">
        <v>1250</v>
      </c>
      <c r="AF911" s="682">
        <v>1</v>
      </c>
      <c r="AG911" s="786" t="s">
        <v>1634</v>
      </c>
      <c r="AH911" s="783" t="s">
        <v>278</v>
      </c>
      <c r="AI911" s="784" t="s">
        <v>1188</v>
      </c>
    </row>
    <row r="912" spans="1:35" ht="15" customHeight="1" x14ac:dyDescent="0.2">
      <c r="A912" s="14" t="s">
        <v>141</v>
      </c>
      <c r="B912" s="14">
        <v>20180702</v>
      </c>
      <c r="C912" s="133" t="s">
        <v>73</v>
      </c>
      <c r="D912" s="133">
        <v>21</v>
      </c>
      <c r="E912" s="133" t="s">
        <v>113</v>
      </c>
      <c r="F912" s="133"/>
      <c r="G912" s="133"/>
      <c r="H912" s="133" t="s">
        <v>10</v>
      </c>
      <c r="I912" s="133">
        <v>285</v>
      </c>
      <c r="J912" s="9">
        <v>0</v>
      </c>
      <c r="K912" s="9">
        <v>5</v>
      </c>
      <c r="L912" s="9">
        <v>1</v>
      </c>
      <c r="M912" s="9">
        <v>0</v>
      </c>
      <c r="N912" s="68">
        <v>1</v>
      </c>
      <c r="O912" s="9" t="str">
        <f>Cal_110119!$P$3</f>
        <v>Cal_110119</v>
      </c>
      <c r="P912" s="17">
        <f>Cal_110119!$Q$3</f>
        <v>1.8682000000000001</v>
      </c>
      <c r="Q912" s="17">
        <f>Cal_110119!$R$3</f>
        <v>0.51219999999999999</v>
      </c>
      <c r="R912" s="15">
        <v>158.6</v>
      </c>
      <c r="S912" s="15">
        <v>98.06</v>
      </c>
      <c r="T912" s="35">
        <f t="shared" si="114"/>
        <v>0.63133333333333341</v>
      </c>
      <c r="U912" s="78">
        <f t="shared" si="115"/>
        <v>157.96866666666665</v>
      </c>
      <c r="V912" s="78">
        <f t="shared" si="116"/>
        <v>97.428666666666672</v>
      </c>
      <c r="W912" s="438">
        <f t="shared" si="117"/>
        <v>1.1706059340680652</v>
      </c>
      <c r="X912" s="438">
        <f t="shared" si="118"/>
        <v>0.46498556770643795</v>
      </c>
      <c r="Y912" s="9">
        <f>Cal_110119!$O$3</f>
        <v>20181101</v>
      </c>
      <c r="Z912" s="36" t="s">
        <v>280</v>
      </c>
      <c r="AA912" s="36"/>
      <c r="AB912" s="36" t="s">
        <v>127</v>
      </c>
      <c r="AC912" s="12"/>
      <c r="AD912" s="660"/>
      <c r="AE912" s="689" t="s">
        <v>1250</v>
      </c>
      <c r="AF912" s="671">
        <v>1</v>
      </c>
      <c r="AG912" s="764" t="s">
        <v>1634</v>
      </c>
      <c r="AH912" s="395"/>
      <c r="AI912" s="395"/>
    </row>
    <row r="913" spans="1:35" ht="12.75" customHeight="1" x14ac:dyDescent="0.2">
      <c r="A913" s="14" t="s">
        <v>141</v>
      </c>
      <c r="B913" s="14">
        <v>20180702</v>
      </c>
      <c r="C913" s="133" t="s">
        <v>73</v>
      </c>
      <c r="D913" s="133">
        <v>21</v>
      </c>
      <c r="E913" s="133" t="s">
        <v>113</v>
      </c>
      <c r="F913" s="133"/>
      <c r="G913" s="133"/>
      <c r="H913" s="133" t="s">
        <v>11</v>
      </c>
      <c r="I913" s="133">
        <v>286</v>
      </c>
      <c r="J913" s="9">
        <v>0</v>
      </c>
      <c r="K913" s="9">
        <v>5</v>
      </c>
      <c r="L913" s="9">
        <v>1</v>
      </c>
      <c r="M913" s="9">
        <v>0</v>
      </c>
      <c r="N913" s="68">
        <v>1</v>
      </c>
      <c r="O913" s="9" t="str">
        <f>Cal_110119!$P$3</f>
        <v>Cal_110119</v>
      </c>
      <c r="P913" s="17">
        <f>Cal_110119!$Q$3</f>
        <v>1.8682000000000001</v>
      </c>
      <c r="Q913" s="17">
        <f>Cal_110119!$R$3</f>
        <v>0.51219999999999999</v>
      </c>
      <c r="R913" s="15">
        <v>161.9</v>
      </c>
      <c r="S913" s="15">
        <v>99.93</v>
      </c>
      <c r="T913" s="35">
        <f t="shared" si="114"/>
        <v>0.63133333333333341</v>
      </c>
      <c r="U913" s="78">
        <f t="shared" si="115"/>
        <v>161.26866666666666</v>
      </c>
      <c r="V913" s="78">
        <f t="shared" si="116"/>
        <v>99.298666666666676</v>
      </c>
      <c r="W913" s="438">
        <f t="shared" si="117"/>
        <v>1.1940668121086466</v>
      </c>
      <c r="X913" s="438">
        <f t="shared" si="118"/>
        <v>0.46708884726105082</v>
      </c>
      <c r="Y913" s="9">
        <f>Cal_110119!$O$3</f>
        <v>20181101</v>
      </c>
      <c r="Z913" s="36" t="s">
        <v>280</v>
      </c>
      <c r="AA913" s="36"/>
      <c r="AB913" s="36" t="s">
        <v>127</v>
      </c>
      <c r="AC913" s="12"/>
      <c r="AD913" s="660"/>
      <c r="AE913" s="689" t="s">
        <v>1250</v>
      </c>
      <c r="AF913" s="671">
        <v>1</v>
      </c>
      <c r="AG913" s="764" t="s">
        <v>1634</v>
      </c>
      <c r="AH913" s="395"/>
      <c r="AI913" s="395"/>
    </row>
    <row r="914" spans="1:35" s="82" customFormat="1" x14ac:dyDescent="0.2">
      <c r="A914" s="161" t="s">
        <v>141</v>
      </c>
      <c r="B914" s="161">
        <v>20180702</v>
      </c>
      <c r="C914" s="162" t="s">
        <v>73</v>
      </c>
      <c r="D914" s="162">
        <v>21</v>
      </c>
      <c r="E914" s="162" t="s">
        <v>142</v>
      </c>
      <c r="F914" s="162"/>
      <c r="G914" s="162"/>
      <c r="H914" s="162" t="s">
        <v>10</v>
      </c>
      <c r="I914" s="162">
        <v>200</v>
      </c>
      <c r="J914" s="33">
        <v>5</v>
      </c>
      <c r="K914" s="33">
        <v>5</v>
      </c>
      <c r="L914" s="33">
        <v>1</v>
      </c>
      <c r="M914" s="33">
        <v>0</v>
      </c>
      <c r="N914" s="179">
        <v>1</v>
      </c>
      <c r="O914" s="9" t="str">
        <f>Cal_110119!$P$3</f>
        <v>Cal_110119</v>
      </c>
      <c r="P914" s="17">
        <f>Cal_110119!$Q$3</f>
        <v>1.8682000000000001</v>
      </c>
      <c r="Q914" s="17">
        <f>Cal_110119!$R$3</f>
        <v>0.51219999999999999</v>
      </c>
      <c r="R914" s="163">
        <v>15.96</v>
      </c>
      <c r="S914" s="163">
        <v>9.9659999999999993</v>
      </c>
      <c r="T914" s="197">
        <v>5.0799999999999998E-2</v>
      </c>
      <c r="U914" s="164">
        <f t="shared" si="115"/>
        <v>15.9092</v>
      </c>
      <c r="V914" s="164">
        <f t="shared" si="116"/>
        <v>9.9151999999999987</v>
      </c>
      <c r="W914" s="438">
        <f t="shared" si="117"/>
        <v>0.16515811125777474</v>
      </c>
      <c r="X914" s="438">
        <f t="shared" si="118"/>
        <v>7.203628761742524E-2</v>
      </c>
      <c r="Y914" s="9">
        <f>Cal_110119!$O$3</f>
        <v>20181101</v>
      </c>
      <c r="Z914" s="165" t="s">
        <v>285</v>
      </c>
      <c r="AA914" s="165"/>
      <c r="AB914" s="166" t="s">
        <v>127</v>
      </c>
      <c r="AC914" s="160"/>
      <c r="AD914" s="664"/>
      <c r="AE914" s="689" t="s">
        <v>1250</v>
      </c>
      <c r="AF914" s="672">
        <v>1</v>
      </c>
      <c r="AG914" s="764" t="s">
        <v>1634</v>
      </c>
      <c r="AH914" s="401" t="s">
        <v>269</v>
      </c>
      <c r="AI914" s="397"/>
    </row>
    <row r="915" spans="1:35" s="82" customFormat="1" x14ac:dyDescent="0.2">
      <c r="A915" s="161" t="s">
        <v>141</v>
      </c>
      <c r="B915" s="161">
        <v>20180702</v>
      </c>
      <c r="C915" s="162" t="s">
        <v>73</v>
      </c>
      <c r="D915" s="162">
        <v>21</v>
      </c>
      <c r="E915" s="162" t="s">
        <v>142</v>
      </c>
      <c r="F915" s="162"/>
      <c r="G915" s="162"/>
      <c r="H915" s="162" t="s">
        <v>11</v>
      </c>
      <c r="I915" s="162">
        <v>200</v>
      </c>
      <c r="J915" s="33">
        <v>5</v>
      </c>
      <c r="K915" s="33">
        <v>5</v>
      </c>
      <c r="L915" s="33">
        <v>1</v>
      </c>
      <c r="M915" s="33">
        <v>0</v>
      </c>
      <c r="N915" s="179">
        <v>1</v>
      </c>
      <c r="O915" s="9" t="str">
        <f>Cal_110119!$P$3</f>
        <v>Cal_110119</v>
      </c>
      <c r="P915" s="17">
        <f>Cal_110119!$Q$3</f>
        <v>1.8682000000000001</v>
      </c>
      <c r="Q915" s="17">
        <f>Cal_110119!$R$3</f>
        <v>0.51219999999999999</v>
      </c>
      <c r="R915" s="163">
        <v>15.74</v>
      </c>
      <c r="S915" s="163">
        <v>9.7710000000000008</v>
      </c>
      <c r="T915" s="197">
        <v>5.0799999999999998E-2</v>
      </c>
      <c r="U915" s="164">
        <f t="shared" si="115"/>
        <v>15.6892</v>
      </c>
      <c r="V915" s="164">
        <f t="shared" si="116"/>
        <v>9.7202000000000002</v>
      </c>
      <c r="W915" s="438">
        <f t="shared" si="117"/>
        <v>0.16446926361322273</v>
      </c>
      <c r="X915" s="438">
        <f t="shared" si="118"/>
        <v>6.806028656697731E-2</v>
      </c>
      <c r="Y915" s="9">
        <f>Cal_110119!$O$3</f>
        <v>20181101</v>
      </c>
      <c r="Z915" s="165" t="s">
        <v>285</v>
      </c>
      <c r="AA915" s="165"/>
      <c r="AB915" s="166" t="s">
        <v>127</v>
      </c>
      <c r="AC915" s="160"/>
      <c r="AD915" s="664"/>
      <c r="AE915" s="689" t="s">
        <v>1250</v>
      </c>
      <c r="AF915" s="672">
        <v>1</v>
      </c>
      <c r="AG915" s="764" t="s">
        <v>1634</v>
      </c>
      <c r="AH915" s="397" t="s">
        <v>270</v>
      </c>
      <c r="AI915" s="397"/>
    </row>
    <row r="916" spans="1:35" s="372" customFormat="1" x14ac:dyDescent="0.2">
      <c r="A916" s="770" t="s">
        <v>141</v>
      </c>
      <c r="B916" s="770">
        <v>20180702</v>
      </c>
      <c r="C916" s="771" t="s">
        <v>73</v>
      </c>
      <c r="D916" s="771">
        <v>21</v>
      </c>
      <c r="E916" s="771" t="s">
        <v>142</v>
      </c>
      <c r="F916" s="162"/>
      <c r="G916" s="162"/>
      <c r="H916" s="771" t="s">
        <v>10</v>
      </c>
      <c r="I916" s="771">
        <v>200</v>
      </c>
      <c r="J916" s="773">
        <v>20</v>
      </c>
      <c r="K916" s="773">
        <v>5</v>
      </c>
      <c r="L916" s="773">
        <v>1</v>
      </c>
      <c r="M916" s="773">
        <v>0</v>
      </c>
      <c r="N916" s="774">
        <v>1</v>
      </c>
      <c r="O916" s="773" t="str">
        <f>Cal_110119!$P$3</f>
        <v>Cal_110119</v>
      </c>
      <c r="P916" s="775">
        <f>Cal_110119!$Q$3</f>
        <v>1.8682000000000001</v>
      </c>
      <c r="Q916" s="775">
        <f>Cal_110119!$R$3</f>
        <v>0.51219999999999999</v>
      </c>
      <c r="R916" s="776">
        <v>4.976</v>
      </c>
      <c r="S916" s="776">
        <v>3.085</v>
      </c>
      <c r="T916" s="777">
        <v>5.0799999999999998E-2</v>
      </c>
      <c r="U916" s="778">
        <f t="shared" si="115"/>
        <v>4.9252000000000002</v>
      </c>
      <c r="V916" s="778">
        <f t="shared" si="116"/>
        <v>3.0341999999999998</v>
      </c>
      <c r="W916" s="779">
        <f t="shared" si="117"/>
        <v>5.2104435833909245E-2</v>
      </c>
      <c r="X916" s="779">
        <f t="shared" si="118"/>
        <v>2.0480609860290745E-2</v>
      </c>
      <c r="Y916" s="773">
        <f>Cal_110119!$O$3</f>
        <v>20181101</v>
      </c>
      <c r="Z916" s="780" t="s">
        <v>285</v>
      </c>
      <c r="AA916" s="780"/>
      <c r="AB916" s="166" t="s">
        <v>127</v>
      </c>
      <c r="AC916" s="160"/>
      <c r="AD916" s="664"/>
      <c r="AE916" s="692" t="s">
        <v>1250</v>
      </c>
      <c r="AF916" s="682">
        <v>1</v>
      </c>
      <c r="AG916" s="786" t="s">
        <v>1634</v>
      </c>
      <c r="AH916" s="784" t="s">
        <v>275</v>
      </c>
      <c r="AI916" s="784" t="s">
        <v>1189</v>
      </c>
    </row>
    <row r="917" spans="1:35" s="372" customFormat="1" x14ac:dyDescent="0.2">
      <c r="A917" s="770" t="s">
        <v>141</v>
      </c>
      <c r="B917" s="770">
        <v>20180702</v>
      </c>
      <c r="C917" s="771" t="s">
        <v>73</v>
      </c>
      <c r="D917" s="771">
        <v>21</v>
      </c>
      <c r="E917" s="771" t="s">
        <v>142</v>
      </c>
      <c r="F917" s="162"/>
      <c r="G917" s="162"/>
      <c r="H917" s="771" t="s">
        <v>11</v>
      </c>
      <c r="I917" s="771">
        <v>200</v>
      </c>
      <c r="J917" s="773">
        <v>20</v>
      </c>
      <c r="K917" s="773">
        <v>5</v>
      </c>
      <c r="L917" s="773">
        <v>1</v>
      </c>
      <c r="M917" s="773">
        <v>0</v>
      </c>
      <c r="N917" s="774">
        <v>1</v>
      </c>
      <c r="O917" s="773" t="str">
        <f>Cal_110119!$P$3</f>
        <v>Cal_110119</v>
      </c>
      <c r="P917" s="775">
        <f>Cal_110119!$Q$3</f>
        <v>1.8682000000000001</v>
      </c>
      <c r="Q917" s="775">
        <f>Cal_110119!$R$3</f>
        <v>0.51219999999999999</v>
      </c>
      <c r="R917" s="776">
        <v>5.2889999999999997</v>
      </c>
      <c r="S917" s="776">
        <v>3.5990000000000002</v>
      </c>
      <c r="T917" s="777">
        <v>5.0799999999999998E-2</v>
      </c>
      <c r="U917" s="778">
        <f t="shared" si="115"/>
        <v>5.2382</v>
      </c>
      <c r="V917" s="778">
        <f t="shared" si="116"/>
        <v>3.5482</v>
      </c>
      <c r="W917" s="779">
        <f t="shared" si="117"/>
        <v>4.6566100771711583E-2</v>
      </c>
      <c r="X917" s="779">
        <f t="shared" si="118"/>
        <v>3.8315007636488409E-2</v>
      </c>
      <c r="Y917" s="773">
        <f>Cal_110119!$O$3</f>
        <v>20181101</v>
      </c>
      <c r="Z917" s="780" t="s">
        <v>285</v>
      </c>
      <c r="AA917" s="780"/>
      <c r="AB917" s="166" t="s">
        <v>127</v>
      </c>
      <c r="AC917" s="160"/>
      <c r="AD917" s="664"/>
      <c r="AE917" s="692" t="s">
        <v>1250</v>
      </c>
      <c r="AF917" s="682">
        <v>1</v>
      </c>
      <c r="AG917" s="786" t="s">
        <v>1634</v>
      </c>
      <c r="AH917" s="783" t="s">
        <v>276</v>
      </c>
      <c r="AI917" s="784" t="s">
        <v>1189</v>
      </c>
    </row>
    <row r="918" spans="1:35" x14ac:dyDescent="0.2">
      <c r="A918" s="14" t="s">
        <v>141</v>
      </c>
      <c r="B918" s="14">
        <v>20180702</v>
      </c>
      <c r="C918" s="133" t="s">
        <v>73</v>
      </c>
      <c r="D918" s="133">
        <v>21</v>
      </c>
      <c r="E918" s="133" t="s">
        <v>142</v>
      </c>
      <c r="F918" s="133"/>
      <c r="G918" s="133"/>
      <c r="H918" s="133" t="s">
        <v>10</v>
      </c>
      <c r="I918" s="133">
        <v>290</v>
      </c>
      <c r="J918" s="9">
        <v>0</v>
      </c>
      <c r="K918" s="9">
        <v>5</v>
      </c>
      <c r="L918" s="9">
        <v>1</v>
      </c>
      <c r="M918" s="9">
        <v>0</v>
      </c>
      <c r="N918" s="68">
        <v>1</v>
      </c>
      <c r="O918" s="9" t="str">
        <f>Cal_110119!$P$3</f>
        <v>Cal_110119</v>
      </c>
      <c r="P918" s="17">
        <f>Cal_110119!$Q$3</f>
        <v>1.8682000000000001</v>
      </c>
      <c r="Q918" s="17">
        <f>Cal_110119!$R$3</f>
        <v>0.51219999999999999</v>
      </c>
      <c r="R918" s="15">
        <v>69.239999999999995</v>
      </c>
      <c r="S918" s="15">
        <v>42.73</v>
      </c>
      <c r="T918" s="35">
        <f t="shared" si="114"/>
        <v>0.63133333333333341</v>
      </c>
      <c r="U918" s="78">
        <f t="shared" si="115"/>
        <v>68.608666666666664</v>
      </c>
      <c r="V918" s="78">
        <f t="shared" si="116"/>
        <v>42.098666666666666</v>
      </c>
      <c r="W918" s="438">
        <f t="shared" si="117"/>
        <v>0.50376140847095441</v>
      </c>
      <c r="X918" s="438">
        <f t="shared" si="118"/>
        <v>0.19078822994191916</v>
      </c>
      <c r="Y918" s="9">
        <f>Cal_110119!$O$3</f>
        <v>20181101</v>
      </c>
      <c r="Z918" s="36" t="s">
        <v>280</v>
      </c>
      <c r="AA918" s="36"/>
      <c r="AB918" s="36" t="s">
        <v>127</v>
      </c>
      <c r="AC918" s="12"/>
      <c r="AD918" s="660"/>
      <c r="AE918" s="689" t="s">
        <v>1250</v>
      </c>
      <c r="AF918" s="671">
        <v>3</v>
      </c>
      <c r="AG918" s="764" t="s">
        <v>1634</v>
      </c>
      <c r="AH918" s="426" t="s">
        <v>1638</v>
      </c>
      <c r="AI918" s="395"/>
    </row>
    <row r="919" spans="1:35" x14ac:dyDescent="0.2">
      <c r="A919" s="14" t="s">
        <v>141</v>
      </c>
      <c r="B919" s="14">
        <v>20180702</v>
      </c>
      <c r="C919" s="133" t="s">
        <v>73</v>
      </c>
      <c r="D919" s="133">
        <v>21</v>
      </c>
      <c r="E919" s="133" t="s">
        <v>142</v>
      </c>
      <c r="F919" s="133"/>
      <c r="G919" s="133"/>
      <c r="H919" s="133" t="s">
        <v>11</v>
      </c>
      <c r="I919" s="133">
        <v>290</v>
      </c>
      <c r="J919" s="9">
        <v>0</v>
      </c>
      <c r="K919" s="9">
        <v>5</v>
      </c>
      <c r="L919" s="9">
        <v>1</v>
      </c>
      <c r="M919" s="9">
        <v>0</v>
      </c>
      <c r="N919" s="68">
        <v>1</v>
      </c>
      <c r="O919" s="9" t="str">
        <f>Cal_110119!$P$3</f>
        <v>Cal_110119</v>
      </c>
      <c r="P919" s="17">
        <f>Cal_110119!$Q$3</f>
        <v>1.8682000000000001</v>
      </c>
      <c r="Q919" s="17">
        <f>Cal_110119!$R$3</f>
        <v>0.51219999999999999</v>
      </c>
      <c r="R919" s="15">
        <v>70.760000000000005</v>
      </c>
      <c r="S919" s="15">
        <v>43.7</v>
      </c>
      <c r="T919" s="35">
        <f t="shared" si="114"/>
        <v>0.63133333333333341</v>
      </c>
      <c r="U919" s="78">
        <f t="shared" si="115"/>
        <v>70.128666666666675</v>
      </c>
      <c r="V919" s="78">
        <f t="shared" si="116"/>
        <v>43.068666666666672</v>
      </c>
      <c r="W919" s="438">
        <f t="shared" si="117"/>
        <v>0.51421288997450132</v>
      </c>
      <c r="X919" s="438">
        <f t="shared" si="118"/>
        <v>0.19633994290044129</v>
      </c>
      <c r="Y919" s="9">
        <f>Cal_110119!$O$3</f>
        <v>20181101</v>
      </c>
      <c r="Z919" s="36" t="s">
        <v>280</v>
      </c>
      <c r="AA919" s="36"/>
      <c r="AB919" s="36" t="s">
        <v>127</v>
      </c>
      <c r="AC919" s="12"/>
      <c r="AD919" s="660"/>
      <c r="AE919" s="689" t="s">
        <v>1250</v>
      </c>
      <c r="AF919" s="671">
        <v>1</v>
      </c>
      <c r="AG919" s="764" t="s">
        <v>1634</v>
      </c>
      <c r="AH919" s="395"/>
      <c r="AI919" s="395"/>
    </row>
    <row r="920" spans="1:35" s="82" customFormat="1" x14ac:dyDescent="0.2">
      <c r="A920" s="161" t="s">
        <v>141</v>
      </c>
      <c r="B920" s="161">
        <v>20180702</v>
      </c>
      <c r="C920" s="162" t="s">
        <v>73</v>
      </c>
      <c r="D920" s="162">
        <v>21</v>
      </c>
      <c r="E920" s="162" t="s">
        <v>143</v>
      </c>
      <c r="F920" s="162"/>
      <c r="G920" s="162"/>
      <c r="H920" s="56" t="s">
        <v>10</v>
      </c>
      <c r="I920" s="162">
        <v>200</v>
      </c>
      <c r="J920" s="33">
        <v>5</v>
      </c>
      <c r="K920" s="33">
        <v>5</v>
      </c>
      <c r="L920" s="33">
        <v>1</v>
      </c>
      <c r="M920" s="33">
        <v>0</v>
      </c>
      <c r="N920" s="179">
        <v>1</v>
      </c>
      <c r="O920" s="9" t="str">
        <f>Cal_110119!$P$3</f>
        <v>Cal_110119</v>
      </c>
      <c r="P920" s="17">
        <f>Cal_110119!$Q$3</f>
        <v>1.8682000000000001</v>
      </c>
      <c r="Q920" s="17">
        <f>Cal_110119!$R$3</f>
        <v>0.51219999999999999</v>
      </c>
      <c r="R920" s="163">
        <v>7.702</v>
      </c>
      <c r="S920" s="163">
        <v>4.7869999999999999</v>
      </c>
      <c r="T920" s="197">
        <v>5.0799999999999998E-2</v>
      </c>
      <c r="U920" s="164">
        <f t="shared" si="115"/>
        <v>7.6512000000000002</v>
      </c>
      <c r="V920" s="164">
        <f t="shared" si="116"/>
        <v>4.7362000000000002</v>
      </c>
      <c r="W920" s="438">
        <f t="shared" si="117"/>
        <v>8.0319635354756946E-2</v>
      </c>
      <c r="X920" s="438">
        <f t="shared" si="118"/>
        <v>3.2981166641443058E-2</v>
      </c>
      <c r="Y920" s="9">
        <f>Cal_110119!$O$3</f>
        <v>20181101</v>
      </c>
      <c r="Z920" s="165" t="s">
        <v>285</v>
      </c>
      <c r="AA920" s="165"/>
      <c r="AB920" s="166" t="s">
        <v>127</v>
      </c>
      <c r="AC920" s="160"/>
      <c r="AD920" s="664"/>
      <c r="AE920" s="689" t="s">
        <v>1250</v>
      </c>
      <c r="AF920" s="672">
        <v>1</v>
      </c>
      <c r="AG920" s="764" t="s">
        <v>1634</v>
      </c>
      <c r="AH920" s="397" t="s">
        <v>267</v>
      </c>
      <c r="AI920" s="397"/>
    </row>
    <row r="921" spans="1:35" s="82" customFormat="1" x14ac:dyDescent="0.2">
      <c r="A921" s="161" t="s">
        <v>141</v>
      </c>
      <c r="B921" s="161">
        <v>20180702</v>
      </c>
      <c r="C921" s="162" t="s">
        <v>73</v>
      </c>
      <c r="D921" s="162">
        <v>21</v>
      </c>
      <c r="E921" s="162" t="s">
        <v>143</v>
      </c>
      <c r="F921" s="162"/>
      <c r="G921" s="162"/>
      <c r="H921" s="56" t="s">
        <v>11</v>
      </c>
      <c r="I921" s="162">
        <v>200</v>
      </c>
      <c r="J921" s="33">
        <v>5</v>
      </c>
      <c r="K921" s="33">
        <v>5</v>
      </c>
      <c r="L921" s="33">
        <v>1</v>
      </c>
      <c r="M921" s="33">
        <v>0</v>
      </c>
      <c r="N921" s="179">
        <v>1</v>
      </c>
      <c r="O921" s="9" t="str">
        <f>Cal_110119!$P$3</f>
        <v>Cal_110119</v>
      </c>
      <c r="P921" s="17">
        <f>Cal_110119!$Q$3</f>
        <v>1.8682000000000001</v>
      </c>
      <c r="Q921" s="17">
        <f>Cal_110119!$R$3</f>
        <v>0.51219999999999999</v>
      </c>
      <c r="R921" s="163">
        <v>8.3160000000000007</v>
      </c>
      <c r="S921" s="163">
        <v>5.1420000000000003</v>
      </c>
      <c r="T921" s="197">
        <v>5.0799999999999998E-2</v>
      </c>
      <c r="U921" s="164">
        <f t="shared" si="115"/>
        <v>8.2652000000000001</v>
      </c>
      <c r="V921" s="164">
        <f t="shared" si="116"/>
        <v>5.0912000000000006</v>
      </c>
      <c r="W921" s="438">
        <f t="shared" si="117"/>
        <v>8.7456096952315113E-2</v>
      </c>
      <c r="X921" s="438">
        <f t="shared" si="118"/>
        <v>3.4337121898884909E-2</v>
      </c>
      <c r="Y921" s="9">
        <f>Cal_110119!$O$3</f>
        <v>20181101</v>
      </c>
      <c r="Z921" s="165" t="s">
        <v>285</v>
      </c>
      <c r="AA921" s="165"/>
      <c r="AB921" s="166" t="s">
        <v>127</v>
      </c>
      <c r="AC921" s="160"/>
      <c r="AD921" s="664"/>
      <c r="AE921" s="689" t="s">
        <v>1250</v>
      </c>
      <c r="AF921" s="672">
        <v>1</v>
      </c>
      <c r="AG921" s="764" t="s">
        <v>1634</v>
      </c>
      <c r="AH921" s="397" t="s">
        <v>268</v>
      </c>
      <c r="AI921" s="397"/>
    </row>
    <row r="922" spans="1:35" s="372" customFormat="1" x14ac:dyDescent="0.2">
      <c r="A922" s="770" t="s">
        <v>141</v>
      </c>
      <c r="B922" s="770">
        <v>20180702</v>
      </c>
      <c r="C922" s="771" t="s">
        <v>73</v>
      </c>
      <c r="D922" s="771">
        <v>21</v>
      </c>
      <c r="E922" s="771" t="s">
        <v>143</v>
      </c>
      <c r="F922" s="162"/>
      <c r="G922" s="162"/>
      <c r="H922" s="771" t="s">
        <v>10</v>
      </c>
      <c r="I922" s="771">
        <v>200</v>
      </c>
      <c r="J922" s="773">
        <v>20</v>
      </c>
      <c r="K922" s="773">
        <v>5</v>
      </c>
      <c r="L922" s="773">
        <v>1</v>
      </c>
      <c r="M922" s="773">
        <v>0</v>
      </c>
      <c r="N922" s="774">
        <v>1</v>
      </c>
      <c r="O922" s="773" t="str">
        <f>Cal_110119!$P$3</f>
        <v>Cal_110119</v>
      </c>
      <c r="P922" s="775">
        <f>Cal_110119!$Q$3</f>
        <v>1.8682000000000001</v>
      </c>
      <c r="Q922" s="775">
        <f>Cal_110119!$R$3</f>
        <v>0.51219999999999999</v>
      </c>
      <c r="R922" s="776">
        <v>2.879</v>
      </c>
      <c r="S922" s="776">
        <v>1.8280000000000001</v>
      </c>
      <c r="T922" s="777">
        <v>5.0799999999999998E-2</v>
      </c>
      <c r="U922" s="778">
        <f t="shared" si="115"/>
        <v>2.8281999999999998</v>
      </c>
      <c r="V922" s="778">
        <f t="shared" si="116"/>
        <v>1.7772000000000001</v>
      </c>
      <c r="W922" s="779">
        <f t="shared" si="117"/>
        <v>2.895915497696382E-2</v>
      </c>
      <c r="X922" s="779">
        <f t="shared" si="118"/>
        <v>1.3555558360236183E-2</v>
      </c>
      <c r="Y922" s="773">
        <f>Cal_110119!$O$3</f>
        <v>20181101</v>
      </c>
      <c r="Z922" s="780" t="s">
        <v>285</v>
      </c>
      <c r="AA922" s="780"/>
      <c r="AB922" s="166" t="s">
        <v>127</v>
      </c>
      <c r="AC922" s="160"/>
      <c r="AD922" s="664"/>
      <c r="AE922" s="692" t="s">
        <v>1250</v>
      </c>
      <c r="AF922" s="682">
        <v>3</v>
      </c>
      <c r="AG922" s="786" t="s">
        <v>1634</v>
      </c>
      <c r="AH922" s="783" t="s">
        <v>273</v>
      </c>
      <c r="AI922" s="784" t="s">
        <v>1190</v>
      </c>
    </row>
    <row r="923" spans="1:35" s="372" customFormat="1" x14ac:dyDescent="0.2">
      <c r="A923" s="770" t="s">
        <v>141</v>
      </c>
      <c r="B923" s="770">
        <v>20180702</v>
      </c>
      <c r="C923" s="771" t="s">
        <v>73</v>
      </c>
      <c r="D923" s="771">
        <v>21</v>
      </c>
      <c r="E923" s="771" t="s">
        <v>143</v>
      </c>
      <c r="F923" s="162"/>
      <c r="G923" s="162"/>
      <c r="H923" s="771" t="s">
        <v>11</v>
      </c>
      <c r="I923" s="771">
        <v>200</v>
      </c>
      <c r="J923" s="773">
        <v>20</v>
      </c>
      <c r="K923" s="773">
        <v>5</v>
      </c>
      <c r="L923" s="773">
        <v>1</v>
      </c>
      <c r="M923" s="773">
        <v>0</v>
      </c>
      <c r="N923" s="774">
        <v>1</v>
      </c>
      <c r="O923" s="773" t="str">
        <f>Cal_110119!$P$3</f>
        <v>Cal_110119</v>
      </c>
      <c r="P923" s="775">
        <f>Cal_110119!$Q$3</f>
        <v>1.8682000000000001</v>
      </c>
      <c r="Q923" s="775">
        <f>Cal_110119!$R$3</f>
        <v>0.51219999999999999</v>
      </c>
      <c r="R923" s="776">
        <v>2.2549999999999999</v>
      </c>
      <c r="S923" s="776">
        <v>1.635</v>
      </c>
      <c r="T923" s="777">
        <v>5.0799999999999998E-2</v>
      </c>
      <c r="U923" s="778">
        <f t="shared" si="115"/>
        <v>2.2041999999999997</v>
      </c>
      <c r="V923" s="778">
        <f t="shared" si="116"/>
        <v>1.5842000000000001</v>
      </c>
      <c r="W923" s="779">
        <f t="shared" si="117"/>
        <v>1.7083421584888264E-2</v>
      </c>
      <c r="X923" s="779">
        <f t="shared" si="118"/>
        <v>2.0814287659311738E-2</v>
      </c>
      <c r="Y923" s="773">
        <f>Cal_110119!$O$3</f>
        <v>20181101</v>
      </c>
      <c r="Z923" s="780" t="s">
        <v>285</v>
      </c>
      <c r="AA923" s="780"/>
      <c r="AB923" s="166" t="s">
        <v>127</v>
      </c>
      <c r="AC923" s="160"/>
      <c r="AD923" s="664"/>
      <c r="AE923" s="692" t="s">
        <v>1250</v>
      </c>
      <c r="AF923" s="682">
        <v>3</v>
      </c>
      <c r="AG923" s="786" t="s">
        <v>1634</v>
      </c>
      <c r="AH923" s="783" t="s">
        <v>274</v>
      </c>
      <c r="AI923" s="784" t="s">
        <v>1190</v>
      </c>
    </row>
    <row r="924" spans="1:35" x14ac:dyDescent="0.2">
      <c r="A924" s="14" t="s">
        <v>141</v>
      </c>
      <c r="B924" s="14">
        <v>20180702</v>
      </c>
      <c r="C924" s="133" t="s">
        <v>73</v>
      </c>
      <c r="D924" s="133">
        <v>21</v>
      </c>
      <c r="E924" s="133" t="s">
        <v>143</v>
      </c>
      <c r="F924" s="133"/>
      <c r="G924" s="133"/>
      <c r="H924" s="30" t="s">
        <v>10</v>
      </c>
      <c r="I924" s="133">
        <v>290</v>
      </c>
      <c r="J924" s="9">
        <v>0</v>
      </c>
      <c r="K924" s="9">
        <v>5</v>
      </c>
      <c r="L924" s="9">
        <v>1</v>
      </c>
      <c r="M924" s="9">
        <v>0</v>
      </c>
      <c r="N924" s="68">
        <v>1</v>
      </c>
      <c r="O924" s="9" t="str">
        <f>Cal_110119!$P$3</f>
        <v>Cal_110119</v>
      </c>
      <c r="P924" s="17">
        <f>Cal_110119!$Q$3</f>
        <v>1.8682000000000001</v>
      </c>
      <c r="Q924" s="17">
        <f>Cal_110119!$R$3</f>
        <v>0.51219999999999999</v>
      </c>
      <c r="R924" s="15">
        <v>37.61</v>
      </c>
      <c r="S924" s="15">
        <v>23.51</v>
      </c>
      <c r="T924" s="35">
        <f t="shared" si="114"/>
        <v>0.63133333333333341</v>
      </c>
      <c r="U924" s="78">
        <f t="shared" si="115"/>
        <v>36.978666666666669</v>
      </c>
      <c r="V924" s="78">
        <f t="shared" si="116"/>
        <v>22.878666666666668</v>
      </c>
      <c r="W924" s="438">
        <f t="shared" si="117"/>
        <v>0.26793798036365368</v>
      </c>
      <c r="X924" s="438">
        <f t="shared" si="118"/>
        <v>0.10951743375956466</v>
      </c>
      <c r="Y924" s="9">
        <f>Cal_110119!$O$3</f>
        <v>20181101</v>
      </c>
      <c r="Z924" s="36" t="s">
        <v>280</v>
      </c>
      <c r="AA924" s="36"/>
      <c r="AB924" s="36" t="s">
        <v>127</v>
      </c>
      <c r="AC924" s="12"/>
      <c r="AD924" s="660"/>
      <c r="AE924" s="689" t="s">
        <v>1250</v>
      </c>
      <c r="AF924" s="671">
        <v>1</v>
      </c>
      <c r="AG924" s="764" t="s">
        <v>1634</v>
      </c>
      <c r="AH924" s="395"/>
      <c r="AI924" s="395"/>
    </row>
    <row r="925" spans="1:35" x14ac:dyDescent="0.2">
      <c r="A925" s="14" t="s">
        <v>141</v>
      </c>
      <c r="B925" s="14">
        <v>20180702</v>
      </c>
      <c r="C925" s="133" t="s">
        <v>73</v>
      </c>
      <c r="D925" s="133">
        <v>21</v>
      </c>
      <c r="E925" s="133" t="s">
        <v>143</v>
      </c>
      <c r="F925" s="133"/>
      <c r="G925" s="133"/>
      <c r="H925" s="30" t="s">
        <v>11</v>
      </c>
      <c r="I925" s="133">
        <v>290</v>
      </c>
      <c r="J925" s="9">
        <v>0</v>
      </c>
      <c r="K925" s="9">
        <v>5</v>
      </c>
      <c r="L925" s="9">
        <v>1</v>
      </c>
      <c r="M925" s="9">
        <v>0</v>
      </c>
      <c r="N925" s="68">
        <v>1</v>
      </c>
      <c r="O925" s="9" t="str">
        <f>Cal_110119!$P$3</f>
        <v>Cal_110119</v>
      </c>
      <c r="P925" s="17">
        <f>Cal_110119!$Q$3</f>
        <v>1.8682000000000001</v>
      </c>
      <c r="Q925" s="17">
        <f>Cal_110119!$R$3</f>
        <v>0.51219999999999999</v>
      </c>
      <c r="R925" s="15">
        <v>36.89</v>
      </c>
      <c r="S925" s="15">
        <v>22.61</v>
      </c>
      <c r="T925" s="35">
        <f t="shared" si="114"/>
        <v>0.63133333333333341</v>
      </c>
      <c r="U925" s="78">
        <f t="shared" si="115"/>
        <v>36.25866666666667</v>
      </c>
      <c r="V925" s="78">
        <f t="shared" si="116"/>
        <v>21.978666666666665</v>
      </c>
      <c r="W925" s="438">
        <f t="shared" si="117"/>
        <v>0.27135846521935997</v>
      </c>
      <c r="X925" s="438">
        <f t="shared" si="118"/>
        <v>9.1248624145237642E-2</v>
      </c>
      <c r="Y925" s="9">
        <f>Cal_110119!$O$3</f>
        <v>20181101</v>
      </c>
      <c r="Z925" s="36" t="s">
        <v>280</v>
      </c>
      <c r="AA925" s="36"/>
      <c r="AB925" s="36" t="s">
        <v>127</v>
      </c>
      <c r="AC925" s="12"/>
      <c r="AD925" s="660"/>
      <c r="AE925" s="689" t="s">
        <v>1250</v>
      </c>
      <c r="AF925" s="671">
        <v>1</v>
      </c>
      <c r="AG925" s="764" t="s">
        <v>1634</v>
      </c>
      <c r="AH925" s="395"/>
      <c r="AI925" s="395"/>
    </row>
    <row r="926" spans="1:35" x14ac:dyDescent="0.2">
      <c r="A926" s="14" t="s">
        <v>141</v>
      </c>
      <c r="B926" s="14">
        <v>20180702</v>
      </c>
      <c r="C926" s="133" t="s">
        <v>73</v>
      </c>
      <c r="D926" s="133">
        <v>21</v>
      </c>
      <c r="E926" s="133" t="s">
        <v>143</v>
      </c>
      <c r="F926" s="133"/>
      <c r="G926" s="133"/>
      <c r="H926" s="133" t="s">
        <v>10</v>
      </c>
      <c r="I926" s="133">
        <v>290</v>
      </c>
      <c r="J926" s="9">
        <v>10</v>
      </c>
      <c r="K926" s="9">
        <v>5</v>
      </c>
      <c r="L926" s="9">
        <v>1</v>
      </c>
      <c r="M926" s="9">
        <v>0</v>
      </c>
      <c r="N926" s="68">
        <v>1</v>
      </c>
      <c r="O926" s="9" t="str">
        <f>Cal_110119!$P$3</f>
        <v>Cal_110119</v>
      </c>
      <c r="P926" s="17">
        <f>Cal_110119!$Q$3</f>
        <v>1.8682000000000001</v>
      </c>
      <c r="Q926" s="17">
        <f>Cal_110119!$R$3</f>
        <v>0.51219999999999999</v>
      </c>
      <c r="R926" s="15">
        <v>23.12</v>
      </c>
      <c r="S926" s="15">
        <v>15.15</v>
      </c>
      <c r="T926" s="35">
        <f t="shared" si="114"/>
        <v>0.63133333333333341</v>
      </c>
      <c r="U926" s="78">
        <f t="shared" si="115"/>
        <v>22.488666666666667</v>
      </c>
      <c r="V926" s="78">
        <f t="shared" si="116"/>
        <v>14.518666666666666</v>
      </c>
      <c r="W926" s="438">
        <f t="shared" si="117"/>
        <v>0.15145146833321416</v>
      </c>
      <c r="X926" s="438">
        <f t="shared" si="118"/>
        <v>8.8079506921038705E-2</v>
      </c>
      <c r="Y926" s="9">
        <f>Cal_110119!$O$3</f>
        <v>20181101</v>
      </c>
      <c r="Z926" s="36" t="s">
        <v>280</v>
      </c>
      <c r="AA926" s="36"/>
      <c r="AB926" s="36" t="s">
        <v>127</v>
      </c>
      <c r="AC926" s="12"/>
      <c r="AD926" s="660"/>
      <c r="AE926" s="689" t="s">
        <v>1250</v>
      </c>
      <c r="AF926" s="671">
        <v>1</v>
      </c>
      <c r="AG926" s="764" t="s">
        <v>1634</v>
      </c>
      <c r="AH926" s="395"/>
      <c r="AI926" s="395"/>
    </row>
    <row r="927" spans="1:35" s="115" customFormat="1" ht="13.5" thickBot="1" x14ac:dyDescent="0.25">
      <c r="A927" s="208" t="s">
        <v>141</v>
      </c>
      <c r="B927" s="208">
        <v>20180702</v>
      </c>
      <c r="C927" s="209" t="s">
        <v>73</v>
      </c>
      <c r="D927" s="209">
        <v>21</v>
      </c>
      <c r="E927" s="209" t="s">
        <v>143</v>
      </c>
      <c r="F927" s="209"/>
      <c r="G927" s="209"/>
      <c r="H927" s="209" t="s">
        <v>11</v>
      </c>
      <c r="I927" s="209">
        <v>290</v>
      </c>
      <c r="J927" s="116">
        <v>10</v>
      </c>
      <c r="K927" s="116">
        <v>5</v>
      </c>
      <c r="L927" s="116">
        <v>1</v>
      </c>
      <c r="M927" s="116">
        <v>0</v>
      </c>
      <c r="N927" s="211">
        <v>1</v>
      </c>
      <c r="O927" s="9" t="str">
        <f>Cal_110119!$P$3</f>
        <v>Cal_110119</v>
      </c>
      <c r="P927" s="17">
        <f>Cal_110119!$Q$3</f>
        <v>1.8682000000000001</v>
      </c>
      <c r="Q927" s="17">
        <f>Cal_110119!$R$3</f>
        <v>0.51219999999999999</v>
      </c>
      <c r="R927" s="212">
        <v>23.82</v>
      </c>
      <c r="S927" s="212">
        <v>15.1</v>
      </c>
      <c r="T927" s="213">
        <f t="shared" si="114"/>
        <v>0.63133333333333341</v>
      </c>
      <c r="U927" s="214">
        <f t="shared" si="115"/>
        <v>23.188666666666666</v>
      </c>
      <c r="V927" s="214">
        <f t="shared" si="116"/>
        <v>14.468666666666666</v>
      </c>
      <c r="W927" s="441">
        <f t="shared" si="117"/>
        <v>0.16570348856532341</v>
      </c>
      <c r="X927" s="441">
        <f t="shared" si="118"/>
        <v>7.3002579757894967E-2</v>
      </c>
      <c r="Y927" s="9">
        <f>Cal_110119!$O$3</f>
        <v>20181101</v>
      </c>
      <c r="Z927" s="216" t="s">
        <v>289</v>
      </c>
      <c r="AA927" s="216"/>
      <c r="AB927" s="216" t="s">
        <v>127</v>
      </c>
      <c r="AC927" s="215"/>
      <c r="AD927" s="666"/>
      <c r="AE927" s="689" t="s">
        <v>1250</v>
      </c>
      <c r="AF927" s="675">
        <v>1</v>
      </c>
      <c r="AG927" s="764" t="s">
        <v>1634</v>
      </c>
      <c r="AH927" s="402"/>
      <c r="AI927" s="402"/>
    </row>
    <row r="928" spans="1:35" x14ac:dyDescent="0.2">
      <c r="A928" s="198" t="s">
        <v>141</v>
      </c>
      <c r="B928" s="198">
        <v>20180702</v>
      </c>
      <c r="C928" s="199" t="s">
        <v>74</v>
      </c>
      <c r="D928" s="199">
        <v>35</v>
      </c>
      <c r="E928" s="199" t="s">
        <v>110</v>
      </c>
      <c r="F928" s="199"/>
      <c r="G928" s="199"/>
      <c r="H928" s="199" t="s">
        <v>10</v>
      </c>
      <c r="I928" s="199">
        <v>286</v>
      </c>
      <c r="J928" s="109">
        <v>0</v>
      </c>
      <c r="K928" s="109">
        <v>5</v>
      </c>
      <c r="L928" s="109">
        <v>1</v>
      </c>
      <c r="M928" s="109">
        <v>0</v>
      </c>
      <c r="N928" s="201">
        <v>1</v>
      </c>
      <c r="O928" s="9" t="str">
        <f>Cal_110119!$P$3</f>
        <v>Cal_110119</v>
      </c>
      <c r="P928" s="17">
        <f>Cal_110119!$Q$3</f>
        <v>1.8682000000000001</v>
      </c>
      <c r="Q928" s="17">
        <f>Cal_110119!$R$3</f>
        <v>0.51219999999999999</v>
      </c>
      <c r="R928" s="202">
        <v>200.1</v>
      </c>
      <c r="S928" s="202">
        <v>125.3</v>
      </c>
      <c r="T928" s="203">
        <f t="shared" si="114"/>
        <v>0.63133333333333341</v>
      </c>
      <c r="U928" s="204">
        <f t="shared" si="115"/>
        <v>199.46866666666665</v>
      </c>
      <c r="V928" s="204">
        <f t="shared" si="116"/>
        <v>124.66866666666667</v>
      </c>
      <c r="W928" s="440">
        <f t="shared" si="117"/>
        <v>1.4412812255240723</v>
      </c>
      <c r="X928" s="440">
        <f t="shared" si="118"/>
        <v>0.6442861655728972</v>
      </c>
      <c r="Y928" s="9">
        <f>Cal_110119!$O$3</f>
        <v>20181101</v>
      </c>
      <c r="Z928" s="206" t="s">
        <v>280</v>
      </c>
      <c r="AA928" s="206"/>
      <c r="AB928" s="206" t="s">
        <v>127</v>
      </c>
      <c r="AC928" s="205"/>
      <c r="AD928" s="663"/>
      <c r="AE928" s="689" t="s">
        <v>1250</v>
      </c>
      <c r="AF928" s="674">
        <v>1</v>
      </c>
      <c r="AG928" s="764" t="s">
        <v>1634</v>
      </c>
      <c r="AH928" s="400"/>
      <c r="AI928" s="400"/>
    </row>
    <row r="929" spans="1:35" x14ac:dyDescent="0.2">
      <c r="A929" s="14" t="s">
        <v>141</v>
      </c>
      <c r="B929" s="14">
        <v>20180702</v>
      </c>
      <c r="C929" s="133" t="s">
        <v>74</v>
      </c>
      <c r="D929" s="133">
        <v>35</v>
      </c>
      <c r="E929" s="133" t="s">
        <v>110</v>
      </c>
      <c r="F929" s="133"/>
      <c r="G929" s="133"/>
      <c r="H929" s="133" t="s">
        <v>11</v>
      </c>
      <c r="I929" s="133">
        <v>287</v>
      </c>
      <c r="J929" s="9">
        <v>0</v>
      </c>
      <c r="K929" s="9">
        <v>5</v>
      </c>
      <c r="L929" s="9">
        <v>1</v>
      </c>
      <c r="M929" s="9">
        <v>0</v>
      </c>
      <c r="N929" s="68">
        <v>1</v>
      </c>
      <c r="O929" s="9" t="str">
        <f>Cal_110119!$P$3</f>
        <v>Cal_110119</v>
      </c>
      <c r="P929" s="17">
        <f>Cal_110119!$Q$3</f>
        <v>1.8682000000000001</v>
      </c>
      <c r="Q929" s="17">
        <f>Cal_110119!$R$3</f>
        <v>0.51219999999999999</v>
      </c>
      <c r="R929" s="15">
        <v>229</v>
      </c>
      <c r="S929" s="15">
        <v>144.1</v>
      </c>
      <c r="T929" s="35">
        <f t="shared" si="114"/>
        <v>0.63133333333333341</v>
      </c>
      <c r="U929" s="78">
        <f t="shared" si="115"/>
        <v>228.36866666666666</v>
      </c>
      <c r="V929" s="78">
        <f t="shared" si="116"/>
        <v>143.46866666666665</v>
      </c>
      <c r="W929" s="438">
        <f t="shared" si="117"/>
        <v>1.6301927532393103</v>
      </c>
      <c r="X929" s="438">
        <f t="shared" si="118"/>
        <v>0.7615150015123735</v>
      </c>
      <c r="Y929" s="9">
        <f>Cal_110119!$O$3</f>
        <v>20181101</v>
      </c>
      <c r="Z929" s="36" t="s">
        <v>280</v>
      </c>
      <c r="AA929" s="36"/>
      <c r="AB929" s="36" t="s">
        <v>127</v>
      </c>
      <c r="AC929" s="12"/>
      <c r="AD929" s="660"/>
      <c r="AE929" s="689" t="s">
        <v>1250</v>
      </c>
      <c r="AF929" s="671">
        <v>1</v>
      </c>
      <c r="AG929" s="764" t="s">
        <v>1634</v>
      </c>
      <c r="AH929" s="395"/>
      <c r="AI929" s="395"/>
    </row>
    <row r="930" spans="1:35" x14ac:dyDescent="0.2">
      <c r="A930" s="14" t="s">
        <v>141</v>
      </c>
      <c r="B930" s="14">
        <v>20180702</v>
      </c>
      <c r="C930" s="133" t="s">
        <v>74</v>
      </c>
      <c r="D930" s="133">
        <v>35</v>
      </c>
      <c r="E930" s="133" t="s">
        <v>115</v>
      </c>
      <c r="F930" s="133"/>
      <c r="G930" s="133"/>
      <c r="H930" s="133" t="s">
        <v>10</v>
      </c>
      <c r="I930" s="133">
        <v>286</v>
      </c>
      <c r="J930" s="9">
        <v>0</v>
      </c>
      <c r="K930" s="9">
        <v>5</v>
      </c>
      <c r="L930" s="9">
        <v>1</v>
      </c>
      <c r="M930" s="9">
        <v>0</v>
      </c>
      <c r="N930" s="68">
        <v>1</v>
      </c>
      <c r="O930" s="9" t="str">
        <f>Cal_110119!$P$3</f>
        <v>Cal_110119</v>
      </c>
      <c r="P930" s="17">
        <f>Cal_110119!$Q$3</f>
        <v>1.8682000000000001</v>
      </c>
      <c r="Q930" s="17">
        <f>Cal_110119!$R$3</f>
        <v>0.51219999999999999</v>
      </c>
      <c r="R930" s="15">
        <v>220.1</v>
      </c>
      <c r="S930" s="15">
        <v>138</v>
      </c>
      <c r="T930" s="35">
        <f t="shared" si="114"/>
        <v>0.63133333333333341</v>
      </c>
      <c r="U930" s="78">
        <f t="shared" si="115"/>
        <v>219.46866666666665</v>
      </c>
      <c r="V930" s="78">
        <f t="shared" si="116"/>
        <v>137.36866666666666</v>
      </c>
      <c r="W930" s="438">
        <f t="shared" si="117"/>
        <v>1.5819410242717427</v>
      </c>
      <c r="X930" s="438">
        <f t="shared" si="118"/>
        <v>0.7160831659161353</v>
      </c>
      <c r="Y930" s="9">
        <f>Cal_110119!$O$3</f>
        <v>20181101</v>
      </c>
      <c r="Z930" s="36" t="s">
        <v>280</v>
      </c>
      <c r="AA930" s="36"/>
      <c r="AB930" s="36" t="s">
        <v>127</v>
      </c>
      <c r="AC930" s="12"/>
      <c r="AD930" s="660"/>
      <c r="AE930" s="689" t="s">
        <v>1250</v>
      </c>
      <c r="AF930" s="671">
        <v>1</v>
      </c>
      <c r="AG930" s="764" t="s">
        <v>1634</v>
      </c>
      <c r="AH930" s="395"/>
      <c r="AI930" s="395"/>
    </row>
    <row r="931" spans="1:35" x14ac:dyDescent="0.2">
      <c r="A931" s="14" t="s">
        <v>141</v>
      </c>
      <c r="B931" s="14">
        <v>20180702</v>
      </c>
      <c r="C931" s="133" t="s">
        <v>74</v>
      </c>
      <c r="D931" s="133">
        <v>35</v>
      </c>
      <c r="E931" s="133" t="s">
        <v>115</v>
      </c>
      <c r="F931" s="133"/>
      <c r="G931" s="133"/>
      <c r="H931" s="133" t="s">
        <v>11</v>
      </c>
      <c r="I931" s="133">
        <v>285</v>
      </c>
      <c r="J931" s="9">
        <v>0</v>
      </c>
      <c r="K931" s="9">
        <v>5</v>
      </c>
      <c r="L931" s="9">
        <v>1</v>
      </c>
      <c r="M931" s="9">
        <v>0</v>
      </c>
      <c r="N931" s="68">
        <v>1</v>
      </c>
      <c r="O931" s="9" t="str">
        <f>Cal_110119!$P$3</f>
        <v>Cal_110119</v>
      </c>
      <c r="P931" s="17">
        <f>Cal_110119!$Q$3</f>
        <v>1.8682000000000001</v>
      </c>
      <c r="Q931" s="17">
        <f>Cal_110119!$R$3</f>
        <v>0.51219999999999999</v>
      </c>
      <c r="R931" s="15">
        <v>218.1</v>
      </c>
      <c r="S931" s="15">
        <v>138</v>
      </c>
      <c r="T931" s="35">
        <f t="shared" si="114"/>
        <v>0.63133333333333341</v>
      </c>
      <c r="U931" s="78">
        <f t="shared" si="115"/>
        <v>217.46866666666665</v>
      </c>
      <c r="V931" s="78">
        <f t="shared" si="116"/>
        <v>137.36866666666666</v>
      </c>
      <c r="W931" s="438">
        <f t="shared" si="117"/>
        <v>1.5488195460662713</v>
      </c>
      <c r="X931" s="438">
        <f t="shared" si="118"/>
        <v>0.75726788689419589</v>
      </c>
      <c r="Y931" s="9">
        <f>Cal_110119!$O$3</f>
        <v>20181101</v>
      </c>
      <c r="Z931" s="36" t="s">
        <v>280</v>
      </c>
      <c r="AA931" s="36"/>
      <c r="AB931" s="36" t="s">
        <v>127</v>
      </c>
      <c r="AC931" s="12"/>
      <c r="AD931" s="660"/>
      <c r="AE931" s="689" t="s">
        <v>1250</v>
      </c>
      <c r="AF931" s="671">
        <v>1</v>
      </c>
      <c r="AG931" s="764" t="s">
        <v>1634</v>
      </c>
      <c r="AH931" s="395"/>
      <c r="AI931" s="395"/>
    </row>
    <row r="932" spans="1:35" x14ac:dyDescent="0.2">
      <c r="A932" s="14" t="s">
        <v>141</v>
      </c>
      <c r="B932" s="14">
        <v>20180702</v>
      </c>
      <c r="C932" s="133" t="s">
        <v>74</v>
      </c>
      <c r="D932" s="133">
        <v>35</v>
      </c>
      <c r="E932" s="133" t="s">
        <v>133</v>
      </c>
      <c r="F932" s="133"/>
      <c r="G932" s="133"/>
      <c r="H932" s="30" t="s">
        <v>10</v>
      </c>
      <c r="I932" s="133">
        <v>290</v>
      </c>
      <c r="J932" s="9">
        <v>0</v>
      </c>
      <c r="K932" s="9">
        <v>5</v>
      </c>
      <c r="L932" s="9">
        <v>1</v>
      </c>
      <c r="M932" s="9">
        <v>0</v>
      </c>
      <c r="N932" s="68">
        <v>1</v>
      </c>
      <c r="O932" s="9" t="str">
        <f>Cal_110119!$P$3</f>
        <v>Cal_110119</v>
      </c>
      <c r="P932" s="17">
        <f>Cal_110119!$Q$3</f>
        <v>1.8682000000000001</v>
      </c>
      <c r="Q932" s="17">
        <f>Cal_110119!$R$3</f>
        <v>0.51219999999999999</v>
      </c>
      <c r="R932" s="15">
        <v>229.5</v>
      </c>
      <c r="S932" s="15">
        <v>145.6</v>
      </c>
      <c r="T932" s="35">
        <f t="shared" si="114"/>
        <v>0.63133333333333341</v>
      </c>
      <c r="U932" s="78">
        <f t="shared" si="115"/>
        <v>228.86866666666666</v>
      </c>
      <c r="V932" s="78">
        <f t="shared" si="116"/>
        <v>144.96866666666665</v>
      </c>
      <c r="W932" s="438">
        <f t="shared" si="117"/>
        <v>1.5943259966319534</v>
      </c>
      <c r="X932" s="438">
        <f t="shared" si="118"/>
        <v>0.79738716169126467</v>
      </c>
      <c r="Y932" s="9">
        <f>Cal_110119!$O$3</f>
        <v>20181101</v>
      </c>
      <c r="Z932" s="36" t="s">
        <v>280</v>
      </c>
      <c r="AA932" s="36"/>
      <c r="AB932" s="36" t="s">
        <v>127</v>
      </c>
      <c r="AC932" s="12"/>
      <c r="AD932" s="660"/>
      <c r="AE932" s="689" t="s">
        <v>1250</v>
      </c>
      <c r="AF932" s="671">
        <v>1</v>
      </c>
      <c r="AG932" s="764" t="s">
        <v>1634</v>
      </c>
      <c r="AH932" s="395"/>
      <c r="AI932" s="395"/>
    </row>
    <row r="933" spans="1:35" x14ac:dyDescent="0.2">
      <c r="A933" s="14" t="s">
        <v>141</v>
      </c>
      <c r="B933" s="14">
        <v>20180702</v>
      </c>
      <c r="C933" s="133" t="s">
        <v>74</v>
      </c>
      <c r="D933" s="133">
        <v>35</v>
      </c>
      <c r="E933" s="133" t="s">
        <v>133</v>
      </c>
      <c r="F933" s="133"/>
      <c r="G933" s="133"/>
      <c r="H933" s="30" t="s">
        <v>11</v>
      </c>
      <c r="I933" s="133">
        <v>290</v>
      </c>
      <c r="J933" s="9">
        <v>0</v>
      </c>
      <c r="K933" s="9">
        <v>5</v>
      </c>
      <c r="L933" s="9">
        <v>1</v>
      </c>
      <c r="M933" s="9">
        <v>0</v>
      </c>
      <c r="N933" s="68">
        <v>1</v>
      </c>
      <c r="O933" s="9" t="str">
        <f>Cal_110119!$P$3</f>
        <v>Cal_110119</v>
      </c>
      <c r="P933" s="17">
        <f>Cal_110119!$Q$3</f>
        <v>1.8682000000000001</v>
      </c>
      <c r="Q933" s="17">
        <f>Cal_110119!$R$3</f>
        <v>0.51219999999999999</v>
      </c>
      <c r="R933" s="15">
        <v>221</v>
      </c>
      <c r="S933" s="15">
        <v>140.69999999999999</v>
      </c>
      <c r="T933" s="35">
        <f t="shared" si="114"/>
        <v>0.63133333333333341</v>
      </c>
      <c r="U933" s="78">
        <f t="shared" si="115"/>
        <v>220.36866666666666</v>
      </c>
      <c r="V933" s="78">
        <f t="shared" si="116"/>
        <v>140.06866666666664</v>
      </c>
      <c r="W933" s="438">
        <f t="shared" si="117"/>
        <v>1.5259162995178293</v>
      </c>
      <c r="X933" s="438">
        <f t="shared" si="118"/>
        <v>0.78495597956400975</v>
      </c>
      <c r="Y933" s="9">
        <f>Cal_110119!$O$3</f>
        <v>20181101</v>
      </c>
      <c r="Z933" s="36" t="s">
        <v>280</v>
      </c>
      <c r="AA933" s="36"/>
      <c r="AB933" s="36" t="s">
        <v>127</v>
      </c>
      <c r="AC933" s="12"/>
      <c r="AD933" s="660"/>
      <c r="AE933" s="689" t="s">
        <v>1250</v>
      </c>
      <c r="AF933" s="671">
        <v>1</v>
      </c>
      <c r="AG933" s="764" t="s">
        <v>1634</v>
      </c>
      <c r="AH933" s="395"/>
      <c r="AI933" s="395"/>
    </row>
    <row r="934" spans="1:35" x14ac:dyDescent="0.2">
      <c r="A934" s="14" t="s">
        <v>141</v>
      </c>
      <c r="B934" s="14">
        <v>20180702</v>
      </c>
      <c r="C934" s="133" t="s">
        <v>74</v>
      </c>
      <c r="D934" s="133">
        <v>35</v>
      </c>
      <c r="E934" s="133" t="s">
        <v>133</v>
      </c>
      <c r="F934" s="133"/>
      <c r="G934" s="133"/>
      <c r="H934" s="133" t="s">
        <v>10</v>
      </c>
      <c r="I934" s="133">
        <v>290</v>
      </c>
      <c r="J934" s="9">
        <v>10</v>
      </c>
      <c r="K934" s="9">
        <v>5</v>
      </c>
      <c r="L934" s="9">
        <v>1</v>
      </c>
      <c r="M934" s="9">
        <v>0</v>
      </c>
      <c r="N934" s="68">
        <v>1</v>
      </c>
      <c r="O934" s="9" t="str">
        <f>Cal_110119!$P$3</f>
        <v>Cal_110119</v>
      </c>
      <c r="P934" s="17">
        <f>Cal_110119!$Q$3</f>
        <v>1.8682000000000001</v>
      </c>
      <c r="Q934" s="17">
        <f>Cal_110119!$R$3</f>
        <v>0.51219999999999999</v>
      </c>
      <c r="R934" s="15">
        <v>140.1</v>
      </c>
      <c r="S934" s="15">
        <v>89.11</v>
      </c>
      <c r="T934" s="35">
        <f>AVERAGE(0.515, 0.494, 0.522, 0.796, 0.812, 0.649)</f>
        <v>0.63133333333333341</v>
      </c>
      <c r="U934" s="78">
        <f t="shared" si="115"/>
        <v>139.46866666666665</v>
      </c>
      <c r="V934" s="78">
        <f t="shared" si="116"/>
        <v>88.478666666666669</v>
      </c>
      <c r="W934" s="438">
        <f t="shared" si="117"/>
        <v>0.96894734884699962</v>
      </c>
      <c r="X934" s="438">
        <f t="shared" si="118"/>
        <v>0.49078595879346026</v>
      </c>
      <c r="Y934" s="9">
        <f>Cal_110119!$O$3</f>
        <v>20181101</v>
      </c>
      <c r="Z934" s="36" t="s">
        <v>280</v>
      </c>
      <c r="AA934" s="36"/>
      <c r="AB934" s="36" t="s">
        <v>127</v>
      </c>
      <c r="AC934" s="12"/>
      <c r="AD934" s="660"/>
      <c r="AE934" s="689" t="s">
        <v>1250</v>
      </c>
      <c r="AF934" s="671">
        <v>1</v>
      </c>
      <c r="AG934" s="764" t="s">
        <v>1634</v>
      </c>
      <c r="AH934" s="395"/>
      <c r="AI934" s="395"/>
    </row>
    <row r="935" spans="1:35" s="115" customFormat="1" ht="13.5" thickBot="1" x14ac:dyDescent="0.25">
      <c r="A935" s="208" t="s">
        <v>141</v>
      </c>
      <c r="B935" s="208">
        <v>20180702</v>
      </c>
      <c r="C935" s="209" t="s">
        <v>74</v>
      </c>
      <c r="D935" s="209">
        <v>35</v>
      </c>
      <c r="E935" s="209" t="s">
        <v>133</v>
      </c>
      <c r="F935" s="209"/>
      <c r="G935" s="209"/>
      <c r="H935" s="209" t="s">
        <v>11</v>
      </c>
      <c r="I935" s="209">
        <v>290</v>
      </c>
      <c r="J935" s="116">
        <v>10</v>
      </c>
      <c r="K935" s="116">
        <v>5</v>
      </c>
      <c r="L935" s="116">
        <v>1</v>
      </c>
      <c r="M935" s="116">
        <v>0</v>
      </c>
      <c r="N935" s="211">
        <v>1</v>
      </c>
      <c r="O935" s="9" t="str">
        <f>Cal_110119!$P$3</f>
        <v>Cal_110119</v>
      </c>
      <c r="P935" s="17">
        <f>Cal_110119!$Q$3</f>
        <v>1.8682000000000001</v>
      </c>
      <c r="Q935" s="17">
        <f>Cal_110119!$R$3</f>
        <v>0.51219999999999999</v>
      </c>
      <c r="R935" s="212">
        <v>153</v>
      </c>
      <c r="S935" s="212">
        <v>96.81</v>
      </c>
      <c r="T935" s="213">
        <f>AVERAGE(0.515, 0.494, 0.522, 0.796, 0.812, 0.649)</f>
        <v>0.63133333333333341</v>
      </c>
      <c r="U935" s="214">
        <f t="shared" si="115"/>
        <v>152.36866666666666</v>
      </c>
      <c r="V935" s="214">
        <f t="shared" si="116"/>
        <v>96.178666666666672</v>
      </c>
      <c r="W935" s="441">
        <f t="shared" si="117"/>
        <v>1.0677613557896237</v>
      </c>
      <c r="X935" s="441">
        <f t="shared" si="118"/>
        <v>0.51900761923014649</v>
      </c>
      <c r="Y935" s="9">
        <f>Cal_110119!$O$3</f>
        <v>20181101</v>
      </c>
      <c r="Z935" s="216" t="s">
        <v>289</v>
      </c>
      <c r="AA935" s="216"/>
      <c r="AB935" s="216" t="s">
        <v>127</v>
      </c>
      <c r="AC935" s="215"/>
      <c r="AD935" s="666"/>
      <c r="AE935" s="689" t="s">
        <v>1250</v>
      </c>
      <c r="AF935" s="675">
        <v>1</v>
      </c>
      <c r="AG935" s="764" t="s">
        <v>1634</v>
      </c>
      <c r="AH935" s="402"/>
      <c r="AI935" s="402"/>
    </row>
    <row r="936" spans="1:35" x14ac:dyDescent="0.2">
      <c r="A936" s="205" t="s">
        <v>291</v>
      </c>
      <c r="B936" s="198">
        <v>20181112</v>
      </c>
      <c r="C936" s="199" t="s">
        <v>51</v>
      </c>
      <c r="D936" s="199">
        <v>1</v>
      </c>
      <c r="E936" s="199">
        <v>1</v>
      </c>
      <c r="F936" s="199"/>
      <c r="G936" s="199"/>
      <c r="H936" s="199" t="s">
        <v>10</v>
      </c>
      <c r="I936" s="199">
        <v>290</v>
      </c>
      <c r="J936" s="199">
        <v>0</v>
      </c>
      <c r="K936" s="109">
        <v>5</v>
      </c>
      <c r="L936" s="109">
        <v>1</v>
      </c>
      <c r="M936" s="109">
        <v>0</v>
      </c>
      <c r="N936" s="201">
        <f>1/3</f>
        <v>0.33333333333333331</v>
      </c>
      <c r="O936" s="9" t="str">
        <f>Cal_110119!$P$3</f>
        <v>Cal_110119</v>
      </c>
      <c r="P936" s="17">
        <f>Cal_110119!$Q$3</f>
        <v>1.8682000000000001</v>
      </c>
      <c r="Q936" s="17">
        <f>Cal_110119!$R$3</f>
        <v>0.51219999999999999</v>
      </c>
      <c r="R936" s="202">
        <v>195.2</v>
      </c>
      <c r="S936" s="202">
        <v>117.3</v>
      </c>
      <c r="T936" s="243">
        <v>0.79933333333333334</v>
      </c>
      <c r="U936" s="204">
        <f t="shared" si="115"/>
        <v>194.40066666666667</v>
      </c>
      <c r="V936" s="204">
        <f t="shared" si="116"/>
        <v>116.50066666666666</v>
      </c>
      <c r="W936" s="440">
        <f t="shared" si="117"/>
        <v>4.440929504325239</v>
      </c>
      <c r="X936" s="440">
        <f t="shared" si="118"/>
        <v>1.3252029398830361</v>
      </c>
      <c r="Y936" s="9">
        <f>Cal_110119!$O$3</f>
        <v>20181101</v>
      </c>
      <c r="Z936" s="206" t="s">
        <v>293</v>
      </c>
      <c r="AA936" s="206"/>
      <c r="AB936" s="206" t="s">
        <v>129</v>
      </c>
      <c r="AC936" s="205"/>
      <c r="AD936" s="663"/>
      <c r="AE936" s="689" t="s">
        <v>1250</v>
      </c>
      <c r="AF936" s="674">
        <v>1</v>
      </c>
      <c r="AG936" s="173">
        <v>0</v>
      </c>
      <c r="AH936" s="400"/>
      <c r="AI936" s="400"/>
    </row>
    <row r="937" spans="1:35" x14ac:dyDescent="0.2">
      <c r="A937" s="12" t="s">
        <v>291</v>
      </c>
      <c r="B937" s="14">
        <v>20181112</v>
      </c>
      <c r="C937" s="133" t="s">
        <v>51</v>
      </c>
      <c r="D937" s="133">
        <v>1</v>
      </c>
      <c r="E937" s="133">
        <v>3</v>
      </c>
      <c r="F937" s="133"/>
      <c r="G937" s="133"/>
      <c r="H937" s="133" t="s">
        <v>10</v>
      </c>
      <c r="I937" s="133">
        <v>290</v>
      </c>
      <c r="J937" s="133">
        <v>0</v>
      </c>
      <c r="K937" s="9">
        <v>5</v>
      </c>
      <c r="L937" s="9">
        <v>1</v>
      </c>
      <c r="M937" s="9">
        <v>0</v>
      </c>
      <c r="N937" s="68">
        <v>0.33333333333333331</v>
      </c>
      <c r="O937" s="9" t="str">
        <f>Cal_110119!$P$3</f>
        <v>Cal_110119</v>
      </c>
      <c r="P937" s="17">
        <f>Cal_110119!$Q$3</f>
        <v>1.8682000000000001</v>
      </c>
      <c r="Q937" s="17">
        <f>Cal_110119!$R$3</f>
        <v>0.51219999999999999</v>
      </c>
      <c r="R937" s="15">
        <v>180.1</v>
      </c>
      <c r="S937" s="15">
        <v>111.4</v>
      </c>
      <c r="T937" s="177">
        <v>0.95866666666666678</v>
      </c>
      <c r="U937" s="78">
        <f t="shared" si="115"/>
        <v>179.14133333333334</v>
      </c>
      <c r="V937" s="78">
        <f t="shared" si="116"/>
        <v>110.44133333333333</v>
      </c>
      <c r="W937" s="438">
        <f t="shared" si="117"/>
        <v>3.9164551597836184</v>
      </c>
      <c r="X937" s="438">
        <f t="shared" si="118"/>
        <v>1.5497741205777606</v>
      </c>
      <c r="Y937" s="9">
        <f>Cal_110119!$O$3</f>
        <v>20181101</v>
      </c>
      <c r="Z937" s="25" t="s">
        <v>302</v>
      </c>
      <c r="AA937" s="25"/>
      <c r="AB937" s="36" t="s">
        <v>129</v>
      </c>
      <c r="AC937" s="12"/>
      <c r="AD937" s="660"/>
      <c r="AE937" s="689" t="s">
        <v>1250</v>
      </c>
      <c r="AF937" s="671">
        <v>1</v>
      </c>
      <c r="AG937" s="169">
        <v>0</v>
      </c>
      <c r="AH937" s="395"/>
      <c r="AI937" s="395"/>
    </row>
    <row r="938" spans="1:35" x14ac:dyDescent="0.2">
      <c r="A938" s="12" t="s">
        <v>291</v>
      </c>
      <c r="B938" s="14">
        <v>20181112</v>
      </c>
      <c r="C938" s="133" t="s">
        <v>51</v>
      </c>
      <c r="D938" s="133">
        <v>1</v>
      </c>
      <c r="E938" s="133">
        <v>3</v>
      </c>
      <c r="F938" s="133"/>
      <c r="G938" s="133"/>
      <c r="H938" s="133" t="s">
        <v>11</v>
      </c>
      <c r="I938" s="133">
        <v>290</v>
      </c>
      <c r="J938" s="133">
        <v>0</v>
      </c>
      <c r="K938" s="9">
        <v>5</v>
      </c>
      <c r="L938" s="9">
        <v>1</v>
      </c>
      <c r="M938" s="9">
        <v>0</v>
      </c>
      <c r="N938" s="68">
        <v>0.33333333333333331</v>
      </c>
      <c r="O938" s="9" t="str">
        <f>Cal_110119!$P$3</f>
        <v>Cal_110119</v>
      </c>
      <c r="P938" s="17">
        <f>Cal_110119!$Q$3</f>
        <v>1.8682000000000001</v>
      </c>
      <c r="Q938" s="17">
        <f>Cal_110119!$R$3</f>
        <v>0.51219999999999999</v>
      </c>
      <c r="R938" s="15">
        <v>204.2</v>
      </c>
      <c r="S938" s="15">
        <v>126.4</v>
      </c>
      <c r="T938" s="177">
        <v>0.95866666666666678</v>
      </c>
      <c r="U938" s="78">
        <f t="shared" si="115"/>
        <v>203.24133333333333</v>
      </c>
      <c r="V938" s="78">
        <f t="shared" si="116"/>
        <v>125.44133333333333</v>
      </c>
      <c r="W938" s="438">
        <f t="shared" si="117"/>
        <v>4.4352286962323948</v>
      </c>
      <c r="X938" s="438">
        <f t="shared" si="118"/>
        <v>1.7734168220600188</v>
      </c>
      <c r="Y938" s="9">
        <f>Cal_110119!$O$3</f>
        <v>20181101</v>
      </c>
      <c r="Z938" s="25" t="s">
        <v>302</v>
      </c>
      <c r="AA938" s="25"/>
      <c r="AB938" s="36" t="s">
        <v>129</v>
      </c>
      <c r="AC938" s="12"/>
      <c r="AD938" s="660"/>
      <c r="AE938" s="689" t="s">
        <v>1250</v>
      </c>
      <c r="AF938" s="671">
        <v>1</v>
      </c>
      <c r="AG938" s="169">
        <v>0</v>
      </c>
      <c r="AH938" s="395"/>
      <c r="AI938" s="395"/>
    </row>
    <row r="939" spans="1:35" x14ac:dyDescent="0.2">
      <c r="A939" s="12" t="s">
        <v>291</v>
      </c>
      <c r="B939" s="14">
        <v>20181112</v>
      </c>
      <c r="C939" s="133" t="s">
        <v>51</v>
      </c>
      <c r="D939" s="133">
        <v>1</v>
      </c>
      <c r="E939" s="133">
        <v>5</v>
      </c>
      <c r="F939" s="133"/>
      <c r="G939" s="133"/>
      <c r="H939" s="133" t="s">
        <v>10</v>
      </c>
      <c r="I939" s="133">
        <v>290</v>
      </c>
      <c r="J939" s="133">
        <v>0</v>
      </c>
      <c r="K939" s="9">
        <v>5</v>
      </c>
      <c r="L939" s="9">
        <v>1</v>
      </c>
      <c r="M939" s="9">
        <v>0</v>
      </c>
      <c r="N939" s="68">
        <f>1/3</f>
        <v>0.33333333333333331</v>
      </c>
      <c r="O939" s="9" t="str">
        <f>Cal_110119!$P$3</f>
        <v>Cal_110119</v>
      </c>
      <c r="P939" s="17">
        <f>Cal_110119!$Q$3</f>
        <v>1.8682000000000001</v>
      </c>
      <c r="Q939" s="17">
        <f>Cal_110119!$R$3</f>
        <v>0.51219999999999999</v>
      </c>
      <c r="R939" s="15">
        <v>152.80000000000001</v>
      </c>
      <c r="S939" s="15">
        <v>95.78</v>
      </c>
      <c r="T939" s="177">
        <v>0.95866666666666678</v>
      </c>
      <c r="U939" s="78">
        <f t="shared" si="115"/>
        <v>151.84133333333335</v>
      </c>
      <c r="V939" s="78">
        <f t="shared" si="116"/>
        <v>94.821333333333328</v>
      </c>
      <c r="W939" s="438">
        <f t="shared" si="117"/>
        <v>3.2506007745394765</v>
      </c>
      <c r="X939" s="438">
        <f t="shared" si="118"/>
        <v>1.4425257300563856</v>
      </c>
      <c r="Y939" s="9">
        <f>Cal_110119!$O$3</f>
        <v>20181101</v>
      </c>
      <c r="Z939" s="25" t="s">
        <v>302</v>
      </c>
      <c r="AA939" s="25"/>
      <c r="AB939" s="36" t="s">
        <v>129</v>
      </c>
      <c r="AC939" s="12"/>
      <c r="AD939" s="660"/>
      <c r="AE939" s="689" t="s">
        <v>1250</v>
      </c>
      <c r="AF939" s="671">
        <v>1</v>
      </c>
      <c r="AG939" s="169">
        <v>1</v>
      </c>
      <c r="AH939" s="395"/>
      <c r="AI939" s="395"/>
    </row>
    <row r="940" spans="1:35" x14ac:dyDescent="0.2">
      <c r="A940" s="12" t="s">
        <v>291</v>
      </c>
      <c r="B940" s="14">
        <v>20181112</v>
      </c>
      <c r="C940" s="133" t="s">
        <v>51</v>
      </c>
      <c r="D940" s="133">
        <v>1</v>
      </c>
      <c r="E940" s="133">
        <v>5</v>
      </c>
      <c r="F940" s="133"/>
      <c r="G940" s="133"/>
      <c r="H940" s="133" t="s">
        <v>11</v>
      </c>
      <c r="I940" s="133">
        <v>290</v>
      </c>
      <c r="J940" s="133">
        <v>0</v>
      </c>
      <c r="K940" s="9">
        <v>5</v>
      </c>
      <c r="L940" s="9">
        <v>1</v>
      </c>
      <c r="M940" s="9">
        <v>0</v>
      </c>
      <c r="N940" s="68">
        <v>1</v>
      </c>
      <c r="O940" s="9" t="str">
        <f>Cal_110119!$P$3</f>
        <v>Cal_110119</v>
      </c>
      <c r="P940" s="17">
        <f>Cal_110119!$Q$3</f>
        <v>1.8682000000000001</v>
      </c>
      <c r="Q940" s="17">
        <f>Cal_110119!$R$3</f>
        <v>0.51219999999999999</v>
      </c>
      <c r="R940" s="15">
        <v>98.48</v>
      </c>
      <c r="S940" s="15">
        <v>60.86</v>
      </c>
      <c r="T940" s="177">
        <v>0.79933333333333334</v>
      </c>
      <c r="U940" s="78">
        <f t="shared" si="115"/>
        <v>97.680666666666667</v>
      </c>
      <c r="V940" s="78">
        <f t="shared" si="116"/>
        <v>60.060666666666663</v>
      </c>
      <c r="W940" s="438">
        <f t="shared" si="117"/>
        <v>0.71488133484259941</v>
      </c>
      <c r="X940" s="438">
        <f t="shared" si="118"/>
        <v>0.27600786947510159</v>
      </c>
      <c r="Y940" s="9">
        <f>Cal_110119!$O$3</f>
        <v>20181101</v>
      </c>
      <c r="Z940" s="36" t="s">
        <v>293</v>
      </c>
      <c r="AA940" s="36"/>
      <c r="AB940" s="36" t="s">
        <v>129</v>
      </c>
      <c r="AC940" s="12"/>
      <c r="AD940" s="660"/>
      <c r="AE940" s="689" t="s">
        <v>1250</v>
      </c>
      <c r="AF940" s="671">
        <v>4</v>
      </c>
      <c r="AG940" s="169">
        <v>1</v>
      </c>
      <c r="AH940" s="426" t="s">
        <v>743</v>
      </c>
      <c r="AI940" s="395"/>
    </row>
    <row r="941" spans="1:35" x14ac:dyDescent="0.2">
      <c r="A941" s="12" t="s">
        <v>291</v>
      </c>
      <c r="B941" s="14">
        <v>20181112</v>
      </c>
      <c r="C941" s="133" t="s">
        <v>51</v>
      </c>
      <c r="D941" s="133">
        <v>1</v>
      </c>
      <c r="E941" s="133">
        <v>5</v>
      </c>
      <c r="F941" s="133"/>
      <c r="G941" s="133"/>
      <c r="H941" s="133" t="s">
        <v>10</v>
      </c>
      <c r="I941" s="133">
        <v>290</v>
      </c>
      <c r="J941" s="133">
        <v>10</v>
      </c>
      <c r="K941" s="9">
        <v>5</v>
      </c>
      <c r="L941" s="9">
        <v>1</v>
      </c>
      <c r="M941" s="9">
        <v>0</v>
      </c>
      <c r="N941" s="68">
        <v>1</v>
      </c>
      <c r="O941" s="9" t="str">
        <f>Cal_110119!$P$3</f>
        <v>Cal_110119</v>
      </c>
      <c r="P941" s="17">
        <f>Cal_110119!$Q$3</f>
        <v>1.8682000000000001</v>
      </c>
      <c r="Q941" s="17">
        <f>Cal_110119!$R$3</f>
        <v>0.51219999999999999</v>
      </c>
      <c r="R941" s="15">
        <v>81.489999999999995</v>
      </c>
      <c r="S941" s="15">
        <v>52.96</v>
      </c>
      <c r="T941" s="177">
        <v>0.95866666666666678</v>
      </c>
      <c r="U941" s="78">
        <f t="shared" si="115"/>
        <v>80.531333333333322</v>
      </c>
      <c r="V941" s="78">
        <f t="shared" si="116"/>
        <v>52.001333333333335</v>
      </c>
      <c r="W941" s="438">
        <f t="shared" si="117"/>
        <v>0.54214684962943516</v>
      </c>
      <c r="X941" s="438">
        <f t="shared" si="118"/>
        <v>0.31577835616458771</v>
      </c>
      <c r="Y941" s="9">
        <f>Cal_110119!$O$3</f>
        <v>20181101</v>
      </c>
      <c r="Z941" s="25" t="s">
        <v>303</v>
      </c>
      <c r="AA941" s="25"/>
      <c r="AB941" s="36" t="s">
        <v>129</v>
      </c>
      <c r="AC941" s="12"/>
      <c r="AD941" s="660"/>
      <c r="AE941" s="689" t="s">
        <v>1250</v>
      </c>
      <c r="AF941" s="671">
        <v>3</v>
      </c>
      <c r="AG941" s="169">
        <v>1</v>
      </c>
      <c r="AH941" s="426" t="s">
        <v>744</v>
      </c>
      <c r="AI941" s="395"/>
    </row>
    <row r="942" spans="1:35" s="115" customFormat="1" ht="13.5" thickBot="1" x14ac:dyDescent="0.25">
      <c r="A942" s="215" t="s">
        <v>291</v>
      </c>
      <c r="B942" s="208">
        <v>20181112</v>
      </c>
      <c r="C942" s="209" t="s">
        <v>51</v>
      </c>
      <c r="D942" s="209">
        <v>1</v>
      </c>
      <c r="E942" s="209">
        <v>5</v>
      </c>
      <c r="F942" s="133"/>
      <c r="G942" s="133"/>
      <c r="H942" s="209" t="s">
        <v>11</v>
      </c>
      <c r="I942" s="209">
        <v>290</v>
      </c>
      <c r="J942" s="209">
        <v>10</v>
      </c>
      <c r="K942" s="116">
        <v>5</v>
      </c>
      <c r="L942" s="116">
        <v>1</v>
      </c>
      <c r="M942" s="116">
        <v>0</v>
      </c>
      <c r="N942" s="211">
        <v>1</v>
      </c>
      <c r="O942" s="9" t="str">
        <f>Cal_110119!$P$3</f>
        <v>Cal_110119</v>
      </c>
      <c r="P942" s="17">
        <f>Cal_110119!$Q$3</f>
        <v>1.8682000000000001</v>
      </c>
      <c r="Q942" s="17">
        <f>Cal_110119!$R$3</f>
        <v>0.51219999999999999</v>
      </c>
      <c r="R942" s="212">
        <v>118.6</v>
      </c>
      <c r="S942" s="212">
        <v>75.92</v>
      </c>
      <c r="T942" s="248">
        <v>0.95866666666666678</v>
      </c>
      <c r="U942" s="214">
        <f t="shared" si="115"/>
        <v>117.64133333333332</v>
      </c>
      <c r="V942" s="214">
        <f t="shared" si="116"/>
        <v>74.961333333333329</v>
      </c>
      <c r="W942" s="441">
        <f t="shared" si="117"/>
        <v>0.81103496467522951</v>
      </c>
      <c r="X942" s="441">
        <f t="shared" si="118"/>
        <v>0.4256875038498279</v>
      </c>
      <c r="Y942" s="9">
        <f>Cal_110119!$O$3</f>
        <v>20181101</v>
      </c>
      <c r="Z942" s="221" t="s">
        <v>302</v>
      </c>
      <c r="AA942" s="221"/>
      <c r="AB942" s="216" t="s">
        <v>129</v>
      </c>
      <c r="AC942" s="215"/>
      <c r="AD942" s="666"/>
      <c r="AE942" s="689" t="s">
        <v>1250</v>
      </c>
      <c r="AF942" s="675">
        <v>3</v>
      </c>
      <c r="AG942" s="172">
        <v>1</v>
      </c>
      <c r="AH942" s="426" t="s">
        <v>744</v>
      </c>
      <c r="AI942" s="402"/>
    </row>
    <row r="943" spans="1:35" s="82" customFormat="1" x14ac:dyDescent="0.2">
      <c r="A943" s="239" t="s">
        <v>291</v>
      </c>
      <c r="B943" s="240">
        <v>20181112</v>
      </c>
      <c r="C943" s="241" t="s">
        <v>61</v>
      </c>
      <c r="D943" s="241">
        <v>2</v>
      </c>
      <c r="E943" s="241">
        <v>1</v>
      </c>
      <c r="F943" s="133"/>
      <c r="G943" s="133"/>
      <c r="H943" s="241" t="s">
        <v>10</v>
      </c>
      <c r="I943" s="241">
        <v>290</v>
      </c>
      <c r="J943" s="241">
        <v>0</v>
      </c>
      <c r="K943" s="236">
        <v>5</v>
      </c>
      <c r="L943" s="109">
        <v>1</v>
      </c>
      <c r="M943" s="109">
        <v>0</v>
      </c>
      <c r="N943" s="201">
        <f t="shared" ref="N943:N948" si="119">1/3</f>
        <v>0.33333333333333331</v>
      </c>
      <c r="O943" s="9" t="str">
        <f>Cal_110119!$P$3</f>
        <v>Cal_110119</v>
      </c>
      <c r="P943" s="17">
        <f>Cal_110119!$Q$3</f>
        <v>1.8682000000000001</v>
      </c>
      <c r="Q943" s="17">
        <f>Cal_110119!$R$3</f>
        <v>0.51219999999999999</v>
      </c>
      <c r="R943" s="242">
        <v>185.7</v>
      </c>
      <c r="S943" s="242">
        <v>114.8</v>
      </c>
      <c r="T943" s="243">
        <v>0.95866666666666678</v>
      </c>
      <c r="U943" s="244">
        <f t="shared" si="115"/>
        <v>184.74133333333333</v>
      </c>
      <c r="V943" s="244">
        <f t="shared" si="116"/>
        <v>113.84133333333332</v>
      </c>
      <c r="W943" s="440">
        <f t="shared" si="117"/>
        <v>4.04187293782618</v>
      </c>
      <c r="X943" s="440">
        <f t="shared" si="118"/>
        <v>1.5926373564662339</v>
      </c>
      <c r="Y943" s="9">
        <f>Cal_110119!$O$3</f>
        <v>20181101</v>
      </c>
      <c r="Z943" s="245" t="s">
        <v>302</v>
      </c>
      <c r="AA943" s="245"/>
      <c r="AB943" s="246" t="s">
        <v>129</v>
      </c>
      <c r="AC943" s="239"/>
      <c r="AD943" s="667"/>
      <c r="AE943" s="689" t="s">
        <v>1250</v>
      </c>
      <c r="AF943" s="679">
        <v>1</v>
      </c>
      <c r="AG943" s="173">
        <v>0</v>
      </c>
      <c r="AH943" s="404"/>
      <c r="AI943" s="404"/>
    </row>
    <row r="944" spans="1:35" s="82" customFormat="1" x14ac:dyDescent="0.2">
      <c r="A944" s="160" t="s">
        <v>291</v>
      </c>
      <c r="B944" s="161">
        <v>20181112</v>
      </c>
      <c r="C944" s="162" t="s">
        <v>61</v>
      </c>
      <c r="D944" s="162">
        <v>2</v>
      </c>
      <c r="E944" s="162">
        <v>1</v>
      </c>
      <c r="F944" s="133"/>
      <c r="G944" s="133"/>
      <c r="H944" s="162" t="s">
        <v>11</v>
      </c>
      <c r="I944" s="162">
        <v>290</v>
      </c>
      <c r="J944" s="162">
        <v>0</v>
      </c>
      <c r="K944" s="33">
        <v>5</v>
      </c>
      <c r="L944" s="9">
        <v>1</v>
      </c>
      <c r="M944" s="9">
        <v>0</v>
      </c>
      <c r="N944" s="68">
        <f t="shared" si="119"/>
        <v>0.33333333333333331</v>
      </c>
      <c r="O944" s="9" t="str">
        <f>Cal_110119!$P$3</f>
        <v>Cal_110119</v>
      </c>
      <c r="P944" s="17">
        <f>Cal_110119!$Q$3</f>
        <v>1.8682000000000001</v>
      </c>
      <c r="Q944" s="17">
        <f>Cal_110119!$R$3</f>
        <v>0.51219999999999999</v>
      </c>
      <c r="R944" s="163">
        <v>193.7</v>
      </c>
      <c r="S944" s="163">
        <v>120.1</v>
      </c>
      <c r="T944" s="177">
        <v>0.95866666666666678</v>
      </c>
      <c r="U944" s="164">
        <f t="shared" si="115"/>
        <v>192.74133333333333</v>
      </c>
      <c r="V944" s="164">
        <f t="shared" si="116"/>
        <v>119.14133333333332</v>
      </c>
      <c r="W944" s="438">
        <f t="shared" si="117"/>
        <v>4.195794756332961</v>
      </c>
      <c r="X944" s="438">
        <f t="shared" si="118"/>
        <v>1.7010359420284187</v>
      </c>
      <c r="Y944" s="9">
        <f>Cal_110119!$O$3</f>
        <v>20181101</v>
      </c>
      <c r="Z944" s="165" t="s">
        <v>302</v>
      </c>
      <c r="AA944" s="165"/>
      <c r="AB944" s="166" t="s">
        <v>129</v>
      </c>
      <c r="AC944" s="160"/>
      <c r="AD944" s="664"/>
      <c r="AE944" s="689" t="s">
        <v>1250</v>
      </c>
      <c r="AF944" s="672">
        <v>1</v>
      </c>
      <c r="AG944" s="169">
        <v>0</v>
      </c>
      <c r="AH944" s="397"/>
      <c r="AI944" s="397"/>
    </row>
    <row r="945" spans="1:35" s="82" customFormat="1" x14ac:dyDescent="0.2">
      <c r="A945" s="160" t="s">
        <v>291</v>
      </c>
      <c r="B945" s="161">
        <v>20181112</v>
      </c>
      <c r="C945" s="162" t="s">
        <v>61</v>
      </c>
      <c r="D945" s="162">
        <v>2</v>
      </c>
      <c r="E945" s="162">
        <v>3</v>
      </c>
      <c r="F945" s="133"/>
      <c r="G945" s="133"/>
      <c r="H945" s="162" t="s">
        <v>10</v>
      </c>
      <c r="I945" s="162">
        <v>290</v>
      </c>
      <c r="J945" s="162">
        <v>0</v>
      </c>
      <c r="K945" s="33">
        <v>5</v>
      </c>
      <c r="L945" s="9">
        <v>1</v>
      </c>
      <c r="M945" s="9">
        <v>0</v>
      </c>
      <c r="N945" s="68">
        <f t="shared" si="119"/>
        <v>0.33333333333333331</v>
      </c>
      <c r="O945" s="9" t="str">
        <f>Cal_110119!$P$3</f>
        <v>Cal_110119</v>
      </c>
      <c r="P945" s="17">
        <f>Cal_110119!$Q$3</f>
        <v>1.8682000000000001</v>
      </c>
      <c r="Q945" s="17">
        <f>Cal_110119!$R$3</f>
        <v>0.51219999999999999</v>
      </c>
      <c r="R945" s="163">
        <v>171.6</v>
      </c>
      <c r="S945" s="163">
        <v>109.4</v>
      </c>
      <c r="T945" s="177">
        <v>0.95866666666666678</v>
      </c>
      <c r="U945" s="164">
        <f t="shared" si="115"/>
        <v>170.64133333333334</v>
      </c>
      <c r="V945" s="164">
        <f t="shared" si="116"/>
        <v>108.44133333333333</v>
      </c>
      <c r="W945" s="438">
        <f t="shared" si="117"/>
        <v>3.5459026337487782</v>
      </c>
      <c r="X945" s="438">
        <f t="shared" si="118"/>
        <v>1.8213378148884625</v>
      </c>
      <c r="Y945" s="9">
        <f>Cal_110119!$O$3</f>
        <v>20181101</v>
      </c>
      <c r="Z945" s="165" t="s">
        <v>303</v>
      </c>
      <c r="AA945" s="165"/>
      <c r="AB945" s="166" t="s">
        <v>129</v>
      </c>
      <c r="AC945" s="160"/>
      <c r="AD945" s="664"/>
      <c r="AE945" s="689" t="s">
        <v>1250</v>
      </c>
      <c r="AF945" s="672">
        <v>1</v>
      </c>
      <c r="AG945" s="169">
        <v>1</v>
      </c>
      <c r="AH945" s="401" t="s">
        <v>745</v>
      </c>
      <c r="AI945" s="397"/>
    </row>
    <row r="946" spans="1:35" s="82" customFormat="1" x14ac:dyDescent="0.2">
      <c r="A946" s="160" t="s">
        <v>291</v>
      </c>
      <c r="B946" s="161">
        <v>20181112</v>
      </c>
      <c r="C946" s="162" t="s">
        <v>61</v>
      </c>
      <c r="D946" s="162">
        <v>2</v>
      </c>
      <c r="E946" s="162">
        <v>3</v>
      </c>
      <c r="F946" s="133"/>
      <c r="G946" s="133"/>
      <c r="H946" s="162" t="s">
        <v>11</v>
      </c>
      <c r="I946" s="162">
        <v>290</v>
      </c>
      <c r="J946" s="162">
        <v>0</v>
      </c>
      <c r="K946" s="33">
        <v>5</v>
      </c>
      <c r="L946" s="9">
        <v>1</v>
      </c>
      <c r="M946" s="9">
        <v>0</v>
      </c>
      <c r="N946" s="68">
        <f t="shared" si="119"/>
        <v>0.33333333333333331</v>
      </c>
      <c r="O946" s="9" t="str">
        <f>Cal_110119!$P$3</f>
        <v>Cal_110119</v>
      </c>
      <c r="P946" s="17">
        <f>Cal_110119!$Q$3</f>
        <v>1.8682000000000001</v>
      </c>
      <c r="Q946" s="17">
        <f>Cal_110119!$R$3</f>
        <v>0.51219999999999999</v>
      </c>
      <c r="R946" s="163">
        <v>205</v>
      </c>
      <c r="S946" s="163">
        <v>126.8</v>
      </c>
      <c r="T946" s="177">
        <v>0.95866666666666678</v>
      </c>
      <c r="U946" s="164">
        <f t="shared" si="115"/>
        <v>204.04133333333334</v>
      </c>
      <c r="V946" s="164">
        <f t="shared" si="116"/>
        <v>125.84133333333332</v>
      </c>
      <c r="W946" s="438">
        <f t="shared" si="117"/>
        <v>4.4580319286037708</v>
      </c>
      <c r="X946" s="438">
        <f t="shared" si="118"/>
        <v>1.7704113560334704</v>
      </c>
      <c r="Y946" s="9">
        <f>Cal_110119!$O$3</f>
        <v>20181101</v>
      </c>
      <c r="Z946" s="165" t="s">
        <v>302</v>
      </c>
      <c r="AA946" s="165"/>
      <c r="AB946" s="166" t="s">
        <v>129</v>
      </c>
      <c r="AC946" s="160"/>
      <c r="AD946" s="664"/>
      <c r="AE946" s="689" t="s">
        <v>1250</v>
      </c>
      <c r="AF946" s="672">
        <v>1</v>
      </c>
      <c r="AG946" s="169">
        <v>1</v>
      </c>
      <c r="AH946" s="401" t="s">
        <v>745</v>
      </c>
      <c r="AI946" s="397"/>
    </row>
    <row r="947" spans="1:35" s="82" customFormat="1" x14ac:dyDescent="0.2">
      <c r="A947" s="160" t="s">
        <v>291</v>
      </c>
      <c r="B947" s="161">
        <v>20181112</v>
      </c>
      <c r="C947" s="162" t="s">
        <v>61</v>
      </c>
      <c r="D947" s="162">
        <v>2</v>
      </c>
      <c r="E947" s="162">
        <v>5</v>
      </c>
      <c r="F947" s="133"/>
      <c r="G947" s="133"/>
      <c r="H947" s="162" t="s">
        <v>10</v>
      </c>
      <c r="I947" s="162">
        <v>290</v>
      </c>
      <c r="J947" s="162">
        <v>0</v>
      </c>
      <c r="K947" s="33">
        <v>5</v>
      </c>
      <c r="L947" s="9">
        <v>1</v>
      </c>
      <c r="M947" s="9">
        <v>0</v>
      </c>
      <c r="N947" s="68">
        <f t="shared" si="119"/>
        <v>0.33333333333333331</v>
      </c>
      <c r="O947" s="9" t="str">
        <f>Cal_110119!$P$3</f>
        <v>Cal_110119</v>
      </c>
      <c r="P947" s="17">
        <f>Cal_110119!$Q$3</f>
        <v>1.8682000000000001</v>
      </c>
      <c r="Q947" s="17">
        <f>Cal_110119!$R$3</f>
        <v>0.51219999999999999</v>
      </c>
      <c r="R947" s="163">
        <v>142.9</v>
      </c>
      <c r="S947" s="163">
        <v>88.55</v>
      </c>
      <c r="T947" s="177">
        <v>0.79933333333333334</v>
      </c>
      <c r="U947" s="164">
        <f t="shared" si="115"/>
        <v>142.10066666666668</v>
      </c>
      <c r="V947" s="164">
        <f t="shared" si="116"/>
        <v>87.75066666666666</v>
      </c>
      <c r="W947" s="438">
        <f t="shared" si="117"/>
        <v>3.0983891984605498</v>
      </c>
      <c r="X947" s="438">
        <f t="shared" si="118"/>
        <v>1.2447787897132432</v>
      </c>
      <c r="Y947" s="9">
        <f>Cal_110119!$O$3</f>
        <v>20181101</v>
      </c>
      <c r="Z947" s="166" t="s">
        <v>293</v>
      </c>
      <c r="AA947" s="166"/>
      <c r="AB947" s="166" t="s">
        <v>129</v>
      </c>
      <c r="AC947" s="160"/>
      <c r="AD947" s="664"/>
      <c r="AE947" s="689" t="s">
        <v>1250</v>
      </c>
      <c r="AF947" s="672">
        <v>1</v>
      </c>
      <c r="AG947" s="169">
        <v>0</v>
      </c>
      <c r="AH947" s="397"/>
      <c r="AI947" s="397"/>
    </row>
    <row r="948" spans="1:35" s="82" customFormat="1" x14ac:dyDescent="0.2">
      <c r="A948" s="160" t="s">
        <v>291</v>
      </c>
      <c r="B948" s="161">
        <v>20181112</v>
      </c>
      <c r="C948" s="162" t="s">
        <v>61</v>
      </c>
      <c r="D948" s="162">
        <v>2</v>
      </c>
      <c r="E948" s="162">
        <v>5</v>
      </c>
      <c r="F948" s="133"/>
      <c r="G948" s="133"/>
      <c r="H948" s="162" t="s">
        <v>11</v>
      </c>
      <c r="I948" s="162">
        <v>290</v>
      </c>
      <c r="J948" s="162">
        <v>0</v>
      </c>
      <c r="K948" s="33">
        <v>5</v>
      </c>
      <c r="L948" s="9">
        <v>1</v>
      </c>
      <c r="M948" s="9">
        <v>0</v>
      </c>
      <c r="N948" s="68">
        <f t="shared" si="119"/>
        <v>0.33333333333333331</v>
      </c>
      <c r="O948" s="9" t="str">
        <f>Cal_110119!$P$3</f>
        <v>Cal_110119</v>
      </c>
      <c r="P948" s="17">
        <f>Cal_110119!$Q$3</f>
        <v>1.8682000000000001</v>
      </c>
      <c r="Q948" s="17">
        <f>Cal_110119!$R$3</f>
        <v>0.51219999999999999</v>
      </c>
      <c r="R948" s="163">
        <v>150.80000000000001</v>
      </c>
      <c r="S948" s="163">
        <v>93.19</v>
      </c>
      <c r="T948" s="177">
        <v>0.95866666666666678</v>
      </c>
      <c r="U948" s="164">
        <f t="shared" si="115"/>
        <v>149.84133333333335</v>
      </c>
      <c r="V948" s="164">
        <f t="shared" si="116"/>
        <v>92.231333333333325</v>
      </c>
      <c r="W948" s="438">
        <f t="shared" si="117"/>
        <v>3.284235542287254</v>
      </c>
      <c r="X948" s="438">
        <f t="shared" si="118"/>
        <v>1.2807004252258491</v>
      </c>
      <c r="Y948" s="9">
        <f>Cal_110119!$O$3</f>
        <v>20181101</v>
      </c>
      <c r="Z948" s="165" t="s">
        <v>303</v>
      </c>
      <c r="AA948" s="165"/>
      <c r="AB948" s="166" t="s">
        <v>129</v>
      </c>
      <c r="AC948" s="160"/>
      <c r="AD948" s="664"/>
      <c r="AE948" s="689" t="s">
        <v>1250</v>
      </c>
      <c r="AF948" s="672">
        <v>1</v>
      </c>
      <c r="AG948" s="169">
        <v>0</v>
      </c>
      <c r="AH948" s="397"/>
      <c r="AI948" s="397"/>
    </row>
    <row r="949" spans="1:35" s="82" customFormat="1" x14ac:dyDescent="0.2">
      <c r="A949" s="160" t="s">
        <v>291</v>
      </c>
      <c r="B949" s="161">
        <v>20181112</v>
      </c>
      <c r="C949" s="162" t="s">
        <v>61</v>
      </c>
      <c r="D949" s="162">
        <v>2</v>
      </c>
      <c r="E949" s="162">
        <v>5</v>
      </c>
      <c r="F949" s="133"/>
      <c r="G949" s="133"/>
      <c r="H949" s="162" t="s">
        <v>10</v>
      </c>
      <c r="I949" s="162">
        <v>290</v>
      </c>
      <c r="J949" s="162">
        <v>10</v>
      </c>
      <c r="K949" s="33">
        <v>5</v>
      </c>
      <c r="L949" s="9">
        <v>1</v>
      </c>
      <c r="M949" s="9">
        <v>0</v>
      </c>
      <c r="N949" s="68">
        <v>1</v>
      </c>
      <c r="O949" s="9" t="str">
        <f>Cal_110119!$P$3</f>
        <v>Cal_110119</v>
      </c>
      <c r="P949" s="17">
        <f>Cal_110119!$Q$3</f>
        <v>1.8682000000000001</v>
      </c>
      <c r="Q949" s="17">
        <f>Cal_110119!$R$3</f>
        <v>0.51219999999999999</v>
      </c>
      <c r="R949" s="163">
        <v>78.31</v>
      </c>
      <c r="S949" s="163">
        <v>49.65</v>
      </c>
      <c r="T949" s="177">
        <v>0.95866666666666678</v>
      </c>
      <c r="U949" s="164">
        <f t="shared" si="115"/>
        <v>77.351333333333329</v>
      </c>
      <c r="V949" s="164">
        <f t="shared" si="116"/>
        <v>48.691333333333333</v>
      </c>
      <c r="W949" s="438">
        <f t="shared" si="117"/>
        <v>0.54461719980300083</v>
      </c>
      <c r="X949" s="438">
        <f t="shared" si="118"/>
        <v>0.25869916715653929</v>
      </c>
      <c r="Y949" s="9">
        <f>Cal_110119!$O$3</f>
        <v>20181101</v>
      </c>
      <c r="Z949" s="165" t="s">
        <v>302</v>
      </c>
      <c r="AA949" s="165"/>
      <c r="AB949" s="166" t="s">
        <v>129</v>
      </c>
      <c r="AC949" s="160"/>
      <c r="AD949" s="664"/>
      <c r="AE949" s="689" t="s">
        <v>1250</v>
      </c>
      <c r="AF949" s="672">
        <v>1</v>
      </c>
      <c r="AG949" s="169">
        <v>1</v>
      </c>
      <c r="AH949" s="401" t="s">
        <v>746</v>
      </c>
      <c r="AI949" s="397"/>
    </row>
    <row r="950" spans="1:35" s="258" customFormat="1" ht="13.5" thickBot="1" x14ac:dyDescent="0.25">
      <c r="A950" s="249" t="s">
        <v>291</v>
      </c>
      <c r="B950" s="250">
        <v>20181112</v>
      </c>
      <c r="C950" s="251" t="s">
        <v>61</v>
      </c>
      <c r="D950" s="251">
        <v>2</v>
      </c>
      <c r="E950" s="251">
        <v>5</v>
      </c>
      <c r="F950" s="133"/>
      <c r="G950" s="133"/>
      <c r="H950" s="251" t="s">
        <v>11</v>
      </c>
      <c r="I950" s="251">
        <v>290</v>
      </c>
      <c r="J950" s="251">
        <v>10</v>
      </c>
      <c r="K950" s="252">
        <v>5</v>
      </c>
      <c r="L950" s="116">
        <v>1</v>
      </c>
      <c r="M950" s="116">
        <v>0</v>
      </c>
      <c r="N950" s="211">
        <v>1</v>
      </c>
      <c r="O950" s="9" t="str">
        <f>Cal_110119!$P$3</f>
        <v>Cal_110119</v>
      </c>
      <c r="P950" s="17">
        <f>Cal_110119!$Q$3</f>
        <v>1.8682000000000001</v>
      </c>
      <c r="Q950" s="17">
        <f>Cal_110119!$R$3</f>
        <v>0.51219999999999999</v>
      </c>
      <c r="R950" s="253">
        <v>102.6</v>
      </c>
      <c r="S950" s="253">
        <v>65.38</v>
      </c>
      <c r="T950" s="248">
        <v>0.95866666666666678</v>
      </c>
      <c r="U950" s="254">
        <f t="shared" si="115"/>
        <v>101.64133333333332</v>
      </c>
      <c r="V950" s="254">
        <f t="shared" si="116"/>
        <v>64.421333333333322</v>
      </c>
      <c r="W950" s="441">
        <f t="shared" si="117"/>
        <v>0.7072802573854744</v>
      </c>
      <c r="X950" s="441">
        <f t="shared" si="118"/>
        <v>0.35555183007751401</v>
      </c>
      <c r="Y950" s="9">
        <f>Cal_110119!$O$3</f>
        <v>20181101</v>
      </c>
      <c r="Z950" s="255" t="s">
        <v>302</v>
      </c>
      <c r="AA950" s="255"/>
      <c r="AB950" s="256" t="s">
        <v>129</v>
      </c>
      <c r="AC950" s="249"/>
      <c r="AD950" s="668"/>
      <c r="AE950" s="689" t="s">
        <v>1250</v>
      </c>
      <c r="AF950" s="680">
        <v>1</v>
      </c>
      <c r="AG950" s="172">
        <v>1</v>
      </c>
      <c r="AH950" s="478" t="s">
        <v>746</v>
      </c>
      <c r="AI950" s="405"/>
    </row>
    <row r="951" spans="1:35" x14ac:dyDescent="0.2">
      <c r="A951" s="205" t="s">
        <v>291</v>
      </c>
      <c r="B951" s="198">
        <v>20181112</v>
      </c>
      <c r="C951" s="199" t="s">
        <v>66</v>
      </c>
      <c r="D951" s="199">
        <v>3</v>
      </c>
      <c r="E951" s="199">
        <v>1</v>
      </c>
      <c r="F951" s="133"/>
      <c r="G951" s="133"/>
      <c r="H951" s="199" t="s">
        <v>10</v>
      </c>
      <c r="I951" s="199">
        <v>290</v>
      </c>
      <c r="J951" s="199">
        <v>0</v>
      </c>
      <c r="K951" s="109">
        <v>5</v>
      </c>
      <c r="L951" s="109">
        <v>1</v>
      </c>
      <c r="M951" s="109">
        <v>0</v>
      </c>
      <c r="N951" s="201">
        <v>1</v>
      </c>
      <c r="O951" s="9" t="str">
        <f>Cal_110119!$P$3</f>
        <v>Cal_110119</v>
      </c>
      <c r="P951" s="17">
        <f>Cal_110119!$Q$3</f>
        <v>1.8682000000000001</v>
      </c>
      <c r="Q951" s="17">
        <f>Cal_110119!$R$3</f>
        <v>0.51219999999999999</v>
      </c>
      <c r="R951" s="202">
        <v>142.30000000000001</v>
      </c>
      <c r="S951" s="202">
        <v>100.8</v>
      </c>
      <c r="T951" s="243">
        <v>0.95866666666666678</v>
      </c>
      <c r="U951" s="204">
        <f t="shared" si="115"/>
        <v>141.34133333333335</v>
      </c>
      <c r="V951" s="204">
        <f t="shared" si="116"/>
        <v>99.841333333333324</v>
      </c>
      <c r="W951" s="440">
        <f t="shared" si="117"/>
        <v>0.78861178617671168</v>
      </c>
      <c r="X951" s="440">
        <f t="shared" si="118"/>
        <v>0.85858437123110398</v>
      </c>
      <c r="Y951" s="9">
        <f>Cal_110119!$O$3</f>
        <v>20181101</v>
      </c>
      <c r="Z951" s="218" t="s">
        <v>302</v>
      </c>
      <c r="AA951" s="218"/>
      <c r="AB951" s="206" t="s">
        <v>129</v>
      </c>
      <c r="AC951" s="205"/>
      <c r="AD951" s="663"/>
      <c r="AE951" s="689" t="s">
        <v>1250</v>
      </c>
      <c r="AF951" s="674">
        <v>1</v>
      </c>
      <c r="AG951" s="173">
        <v>0</v>
      </c>
      <c r="AH951" s="400"/>
      <c r="AI951" s="400"/>
    </row>
    <row r="952" spans="1:35" x14ac:dyDescent="0.2">
      <c r="A952" s="12" t="s">
        <v>291</v>
      </c>
      <c r="B952" s="14">
        <v>20181112</v>
      </c>
      <c r="C952" s="133" t="s">
        <v>66</v>
      </c>
      <c r="D952" s="133">
        <v>3</v>
      </c>
      <c r="E952" s="133">
        <v>1</v>
      </c>
      <c r="F952" s="133"/>
      <c r="G952" s="133"/>
      <c r="H952" s="133" t="s">
        <v>11</v>
      </c>
      <c r="I952" s="133">
        <v>290</v>
      </c>
      <c r="J952" s="133">
        <v>0</v>
      </c>
      <c r="K952" s="9">
        <v>5</v>
      </c>
      <c r="L952" s="9">
        <v>1</v>
      </c>
      <c r="M952" s="9">
        <v>0</v>
      </c>
      <c r="N952" s="68">
        <v>1</v>
      </c>
      <c r="O952" s="9" t="str">
        <f>Cal_110119!$P$3</f>
        <v>Cal_110119</v>
      </c>
      <c r="P952" s="17">
        <f>Cal_110119!$Q$3</f>
        <v>1.8682000000000001</v>
      </c>
      <c r="Q952" s="17">
        <f>Cal_110119!$R$3</f>
        <v>0.51219999999999999</v>
      </c>
      <c r="R952" s="15">
        <v>137.9</v>
      </c>
      <c r="S952" s="15">
        <v>97.31</v>
      </c>
      <c r="T952" s="177">
        <v>0.79933333333333334</v>
      </c>
      <c r="U952" s="78">
        <f t="shared" si="115"/>
        <v>137.10066666666668</v>
      </c>
      <c r="V952" s="78">
        <f t="shared" si="116"/>
        <v>96.510666666666665</v>
      </c>
      <c r="W952" s="438">
        <f t="shared" si="117"/>
        <v>0.77131933496175231</v>
      </c>
      <c r="X952" s="438">
        <f t="shared" si="118"/>
        <v>0.82092702208008661</v>
      </c>
      <c r="Y952" s="9">
        <f>Cal_110119!$O$3</f>
        <v>20181101</v>
      </c>
      <c r="Z952" s="36" t="s">
        <v>293</v>
      </c>
      <c r="AA952" s="36"/>
      <c r="AB952" s="36" t="s">
        <v>129</v>
      </c>
      <c r="AC952" s="12"/>
      <c r="AD952" s="660"/>
      <c r="AE952" s="689" t="s">
        <v>1250</v>
      </c>
      <c r="AF952" s="671">
        <v>1</v>
      </c>
      <c r="AG952" s="169">
        <v>0</v>
      </c>
      <c r="AH952" s="395"/>
      <c r="AI952" s="395"/>
    </row>
    <row r="953" spans="1:35" x14ac:dyDescent="0.2">
      <c r="A953" s="12" t="s">
        <v>291</v>
      </c>
      <c r="B953" s="14">
        <v>20181112</v>
      </c>
      <c r="C953" s="133" t="s">
        <v>66</v>
      </c>
      <c r="D953" s="133">
        <v>3</v>
      </c>
      <c r="E953" s="133">
        <v>3</v>
      </c>
      <c r="F953" s="133"/>
      <c r="G953" s="133"/>
      <c r="H953" s="133" t="s">
        <v>10</v>
      </c>
      <c r="I953" s="133">
        <v>290</v>
      </c>
      <c r="J953" s="133">
        <v>0</v>
      </c>
      <c r="K953" s="9">
        <v>5</v>
      </c>
      <c r="L953" s="9">
        <v>1</v>
      </c>
      <c r="M953" s="9">
        <v>0</v>
      </c>
      <c r="N953" s="68">
        <v>1</v>
      </c>
      <c r="O953" s="9" t="str">
        <f>Cal_110119!$P$3</f>
        <v>Cal_110119</v>
      </c>
      <c r="P953" s="17">
        <f>Cal_110119!$Q$3</f>
        <v>1.8682000000000001</v>
      </c>
      <c r="Q953" s="17">
        <f>Cal_110119!$R$3</f>
        <v>0.51219999999999999</v>
      </c>
      <c r="R953" s="15">
        <v>288</v>
      </c>
      <c r="S953" s="15">
        <v>183.8</v>
      </c>
      <c r="T953" s="177">
        <v>0.79933333333333334</v>
      </c>
      <c r="U953" s="78">
        <f t="shared" si="115"/>
        <v>287.20066666666668</v>
      </c>
      <c r="V953" s="78">
        <f t="shared" si="116"/>
        <v>183.00066666666669</v>
      </c>
      <c r="W953" s="438">
        <f t="shared" si="117"/>
        <v>1.9800806775810433</v>
      </c>
      <c r="X953" s="438">
        <f t="shared" si="118"/>
        <v>1.0390896887642447</v>
      </c>
      <c r="Y953" s="9">
        <f>Cal_110119!$O$3</f>
        <v>20181101</v>
      </c>
      <c r="Z953" s="36" t="s">
        <v>293</v>
      </c>
      <c r="AA953" s="36"/>
      <c r="AB953" s="36" t="s">
        <v>129</v>
      </c>
      <c r="AC953" s="12"/>
      <c r="AD953" s="660"/>
      <c r="AE953" s="689" t="s">
        <v>1250</v>
      </c>
      <c r="AF953" s="671">
        <v>1</v>
      </c>
      <c r="AG953" s="169">
        <v>0</v>
      </c>
      <c r="AH953" s="395"/>
      <c r="AI953" s="395"/>
    </row>
    <row r="954" spans="1:35" x14ac:dyDescent="0.2">
      <c r="A954" s="12" t="s">
        <v>291</v>
      </c>
      <c r="B954" s="14">
        <v>20181112</v>
      </c>
      <c r="C954" s="133" t="s">
        <v>66</v>
      </c>
      <c r="D954" s="133">
        <v>3</v>
      </c>
      <c r="E954" s="133">
        <v>3</v>
      </c>
      <c r="F954" s="133"/>
      <c r="G954" s="133"/>
      <c r="H954" s="133" t="s">
        <v>11</v>
      </c>
      <c r="I954" s="133">
        <v>290</v>
      </c>
      <c r="J954" s="133">
        <v>0</v>
      </c>
      <c r="K954" s="9">
        <v>5</v>
      </c>
      <c r="L954" s="9">
        <v>1</v>
      </c>
      <c r="M954" s="9">
        <v>0</v>
      </c>
      <c r="N954" s="68">
        <v>1</v>
      </c>
      <c r="O954" s="9" t="str">
        <f>Cal_110119!$P$3</f>
        <v>Cal_110119</v>
      </c>
      <c r="P954" s="17">
        <f>Cal_110119!$Q$3</f>
        <v>1.8682000000000001</v>
      </c>
      <c r="Q954" s="17">
        <f>Cal_110119!$R$3</f>
        <v>0.51219999999999999</v>
      </c>
      <c r="R954" s="15">
        <v>339</v>
      </c>
      <c r="S954" s="15">
        <v>215.9</v>
      </c>
      <c r="T954" s="177">
        <v>0.95866666666666678</v>
      </c>
      <c r="U954" s="78">
        <f t="shared" si="115"/>
        <v>338.04133333333334</v>
      </c>
      <c r="V954" s="78">
        <f t="shared" si="116"/>
        <v>214.94133333333335</v>
      </c>
      <c r="W954" s="438">
        <f t="shared" si="117"/>
        <v>2.3392315874301959</v>
      </c>
      <c r="X954" s="438">
        <f t="shared" si="118"/>
        <v>1.2069003252189991</v>
      </c>
      <c r="Y954" s="9">
        <f>Cal_110119!$O$3</f>
        <v>20181101</v>
      </c>
      <c r="Z954" s="25" t="s">
        <v>302</v>
      </c>
      <c r="AA954" s="25"/>
      <c r="AB954" s="36" t="s">
        <v>129</v>
      </c>
      <c r="AC954" s="12"/>
      <c r="AD954" s="660"/>
      <c r="AE954" s="689" t="s">
        <v>1250</v>
      </c>
      <c r="AF954" s="671">
        <v>1</v>
      </c>
      <c r="AG954" s="169">
        <v>0</v>
      </c>
      <c r="AH954" s="395"/>
      <c r="AI954" s="395"/>
    </row>
    <row r="955" spans="1:35" x14ac:dyDescent="0.2">
      <c r="A955" s="12" t="s">
        <v>291</v>
      </c>
      <c r="B955" s="14">
        <v>20181112</v>
      </c>
      <c r="C955" s="133" t="s">
        <v>66</v>
      </c>
      <c r="D955" s="133">
        <v>3</v>
      </c>
      <c r="E955" s="133">
        <v>5</v>
      </c>
      <c r="F955" s="133"/>
      <c r="G955" s="133"/>
      <c r="H955" s="133" t="s">
        <v>10</v>
      </c>
      <c r="I955" s="133">
        <v>290</v>
      </c>
      <c r="J955" s="133">
        <v>0</v>
      </c>
      <c r="K955" s="9">
        <v>5</v>
      </c>
      <c r="L955" s="9">
        <v>1</v>
      </c>
      <c r="M955" s="9">
        <v>0</v>
      </c>
      <c r="N955" s="68">
        <v>1</v>
      </c>
      <c r="O955" s="9" t="str">
        <f>Cal_110119!$P$3</f>
        <v>Cal_110119</v>
      </c>
      <c r="P955" s="17">
        <f>Cal_110119!$Q$3</f>
        <v>1.8682000000000001</v>
      </c>
      <c r="Q955" s="17">
        <f>Cal_110119!$R$3</f>
        <v>0.51219999999999999</v>
      </c>
      <c r="R955" s="15">
        <v>216.7</v>
      </c>
      <c r="S955" s="15">
        <v>138.1</v>
      </c>
      <c r="T955" s="177">
        <v>0.95866666666666678</v>
      </c>
      <c r="U955" s="78">
        <f t="shared" si="115"/>
        <v>215.74133333333333</v>
      </c>
      <c r="V955" s="78">
        <f t="shared" si="116"/>
        <v>137.14133333333334</v>
      </c>
      <c r="W955" s="438">
        <f t="shared" si="117"/>
        <v>1.4936117203250481</v>
      </c>
      <c r="X955" s="438">
        <f t="shared" si="118"/>
        <v>0.76896500763449172</v>
      </c>
      <c r="Y955" s="9">
        <f>Cal_110119!$O$3</f>
        <v>20181101</v>
      </c>
      <c r="Z955" s="25" t="s">
        <v>302</v>
      </c>
      <c r="AA955" s="25"/>
      <c r="AB955" s="36" t="s">
        <v>129</v>
      </c>
      <c r="AC955" s="12"/>
      <c r="AD955" s="660"/>
      <c r="AE955" s="689" t="s">
        <v>1250</v>
      </c>
      <c r="AF955" s="671">
        <v>1</v>
      </c>
      <c r="AG955" s="169">
        <v>0</v>
      </c>
      <c r="AH955" s="395"/>
      <c r="AI955" s="395"/>
    </row>
    <row r="956" spans="1:35" x14ac:dyDescent="0.2">
      <c r="A956" s="12" t="s">
        <v>291</v>
      </c>
      <c r="B956" s="14">
        <v>20181112</v>
      </c>
      <c r="C956" s="133" t="s">
        <v>66</v>
      </c>
      <c r="D956" s="133">
        <v>3</v>
      </c>
      <c r="E956" s="133">
        <v>5</v>
      </c>
      <c r="F956" s="133"/>
      <c r="G956" s="133"/>
      <c r="H956" s="133" t="s">
        <v>11</v>
      </c>
      <c r="I956" s="133">
        <v>290</v>
      </c>
      <c r="J956" s="133">
        <v>0</v>
      </c>
      <c r="K956" s="9">
        <v>5</v>
      </c>
      <c r="L956" s="9">
        <v>1</v>
      </c>
      <c r="M956" s="9">
        <v>0</v>
      </c>
      <c r="N956" s="68">
        <v>1</v>
      </c>
      <c r="O956" s="9" t="str">
        <f>Cal_110119!$P$3</f>
        <v>Cal_110119</v>
      </c>
      <c r="P956" s="17">
        <f>Cal_110119!$Q$3</f>
        <v>1.8682000000000001</v>
      </c>
      <c r="Q956" s="17">
        <f>Cal_110119!$R$3</f>
        <v>0.51219999999999999</v>
      </c>
      <c r="R956" s="15">
        <v>237.6</v>
      </c>
      <c r="S956" s="15">
        <v>150.1</v>
      </c>
      <c r="T956" s="177">
        <v>0.79933333333333334</v>
      </c>
      <c r="U956" s="78">
        <f t="shared" si="115"/>
        <v>236.80066666666667</v>
      </c>
      <c r="V956" s="78">
        <f t="shared" si="116"/>
        <v>149.30066666666667</v>
      </c>
      <c r="W956" s="438">
        <f t="shared" si="117"/>
        <v>1.6627356937460775</v>
      </c>
      <c r="X956" s="438">
        <f t="shared" si="118"/>
        <v>0.80044740108196877</v>
      </c>
      <c r="Y956" s="9">
        <f>Cal_110119!$O$3</f>
        <v>20181101</v>
      </c>
      <c r="Z956" s="36" t="s">
        <v>293</v>
      </c>
      <c r="AA956" s="36"/>
      <c r="AB956" s="36" t="s">
        <v>129</v>
      </c>
      <c r="AC956" s="12"/>
      <c r="AD956" s="660"/>
      <c r="AE956" s="689" t="s">
        <v>1250</v>
      </c>
      <c r="AF956" s="671">
        <v>1</v>
      </c>
      <c r="AG956" s="169">
        <v>0</v>
      </c>
      <c r="AH956" s="395"/>
      <c r="AI956" s="395"/>
    </row>
    <row r="957" spans="1:35" x14ac:dyDescent="0.2">
      <c r="A957" s="12" t="s">
        <v>291</v>
      </c>
      <c r="B957" s="14">
        <v>20181112</v>
      </c>
      <c r="C957" s="133" t="s">
        <v>66</v>
      </c>
      <c r="D957" s="133">
        <v>3</v>
      </c>
      <c r="E957" s="133">
        <v>5</v>
      </c>
      <c r="F957" s="133"/>
      <c r="G957" s="133"/>
      <c r="H957" s="133" t="s">
        <v>10</v>
      </c>
      <c r="I957" s="133">
        <v>290</v>
      </c>
      <c r="J957" s="133">
        <v>10</v>
      </c>
      <c r="K957" s="9">
        <v>5</v>
      </c>
      <c r="L957" s="9">
        <v>1</v>
      </c>
      <c r="M957" s="9">
        <v>0</v>
      </c>
      <c r="N957" s="68">
        <v>1</v>
      </c>
      <c r="O957" s="9" t="str">
        <f>Cal_110119!$P$3</f>
        <v>Cal_110119</v>
      </c>
      <c r="P957" s="17">
        <f>Cal_110119!$Q$3</f>
        <v>1.8682000000000001</v>
      </c>
      <c r="Q957" s="17">
        <f>Cal_110119!$R$3</f>
        <v>0.51219999999999999</v>
      </c>
      <c r="R957" s="15">
        <v>120.5</v>
      </c>
      <c r="S957" s="15">
        <v>77.22</v>
      </c>
      <c r="T957" s="177">
        <v>0.79933333333333334</v>
      </c>
      <c r="U957" s="78">
        <f t="shared" si="115"/>
        <v>119.70066666666666</v>
      </c>
      <c r="V957" s="78">
        <f t="shared" si="116"/>
        <v>76.420666666666662</v>
      </c>
      <c r="W957" s="438">
        <f t="shared" si="117"/>
        <v>0.82243658086091709</v>
      </c>
      <c r="X957" s="438">
        <f t="shared" si="118"/>
        <v>0.43836217129126659</v>
      </c>
      <c r="Y957" s="9">
        <f>Cal_110119!$O$3</f>
        <v>20181101</v>
      </c>
      <c r="Z957" s="36" t="s">
        <v>293</v>
      </c>
      <c r="AA957" s="36"/>
      <c r="AB957" s="36" t="s">
        <v>129</v>
      </c>
      <c r="AC957" s="12"/>
      <c r="AD957" s="660"/>
      <c r="AE957" s="689" t="s">
        <v>1250</v>
      </c>
      <c r="AF957" s="671">
        <v>1</v>
      </c>
      <c r="AG957" s="169">
        <v>0</v>
      </c>
      <c r="AH957" s="395"/>
      <c r="AI957" s="395"/>
    </row>
    <row r="958" spans="1:35" s="115" customFormat="1" ht="13.5" thickBot="1" x14ac:dyDescent="0.25">
      <c r="A958" s="215" t="s">
        <v>291</v>
      </c>
      <c r="B958" s="208">
        <v>20181112</v>
      </c>
      <c r="C958" s="209" t="s">
        <v>66</v>
      </c>
      <c r="D958" s="209">
        <v>3</v>
      </c>
      <c r="E958" s="209">
        <v>5</v>
      </c>
      <c r="F958" s="133"/>
      <c r="G958" s="133"/>
      <c r="H958" s="209" t="s">
        <v>11</v>
      </c>
      <c r="I958" s="209">
        <v>290</v>
      </c>
      <c r="J958" s="209">
        <v>10</v>
      </c>
      <c r="K958" s="116">
        <v>5</v>
      </c>
      <c r="L958" s="116">
        <v>1</v>
      </c>
      <c r="M958" s="116">
        <v>0</v>
      </c>
      <c r="N958" s="211">
        <v>1</v>
      </c>
      <c r="O958" s="9" t="str">
        <f>Cal_110119!$P$3</f>
        <v>Cal_110119</v>
      </c>
      <c r="P958" s="17">
        <f>Cal_110119!$Q$3</f>
        <v>1.8682000000000001</v>
      </c>
      <c r="Q958" s="17">
        <f>Cal_110119!$R$3</f>
        <v>0.51219999999999999</v>
      </c>
      <c r="R958" s="212">
        <v>105.2</v>
      </c>
      <c r="S958" s="212">
        <v>67.430000000000007</v>
      </c>
      <c r="T958" s="248">
        <v>0.79933333333333301</v>
      </c>
      <c r="U958" s="214">
        <f t="shared" ref="U958:U1021" si="120">(R958-T958)*(L958+M958)/L958</f>
        <v>104.40066666666667</v>
      </c>
      <c r="V958" s="214">
        <f t="shared" ref="V958:V1021" si="121">(S958-T958)*(L958+M958)/L958</f>
        <v>66.63066666666667</v>
      </c>
      <c r="W958" s="441">
        <f t="shared" ref="W958:W1021" si="122">(Q958*P958/(P958-1)*(U958-V958)*(K958)/I958)/N958</f>
        <v>0.71773173888902109</v>
      </c>
      <c r="X958" s="441">
        <f t="shared" ref="X958:X1021" si="123">(Q958*P958/(P958-1)*(P958*V958-U958)*(K958)/I958)/N958</f>
        <v>0.38155023616661105</v>
      </c>
      <c r="Y958" s="9">
        <f>Cal_110119!$O$3</f>
        <v>20181101</v>
      </c>
      <c r="Z958" s="216" t="s">
        <v>293</v>
      </c>
      <c r="AA958" s="216"/>
      <c r="AB958" s="216" t="s">
        <v>129</v>
      </c>
      <c r="AC958" s="215"/>
      <c r="AD958" s="666"/>
      <c r="AE958" s="689" t="s">
        <v>1250</v>
      </c>
      <c r="AF958" s="675">
        <v>1</v>
      </c>
      <c r="AG958" s="172">
        <v>0</v>
      </c>
      <c r="AH958" s="402"/>
      <c r="AI958" s="402"/>
    </row>
    <row r="959" spans="1:35" s="82" customFormat="1" x14ac:dyDescent="0.2">
      <c r="A959" s="239" t="s">
        <v>291</v>
      </c>
      <c r="B959" s="240">
        <v>20181113</v>
      </c>
      <c r="C959" s="241" t="s">
        <v>67</v>
      </c>
      <c r="D959" s="241">
        <v>4</v>
      </c>
      <c r="E959" s="241">
        <v>1</v>
      </c>
      <c r="F959" s="133"/>
      <c r="G959" s="133"/>
      <c r="H959" s="241" t="s">
        <v>10</v>
      </c>
      <c r="I959" s="241">
        <v>290</v>
      </c>
      <c r="J959" s="241">
        <v>0</v>
      </c>
      <c r="K959" s="236">
        <v>5</v>
      </c>
      <c r="L959" s="109">
        <v>1</v>
      </c>
      <c r="M959" s="109">
        <v>0</v>
      </c>
      <c r="N959" s="201">
        <v>1</v>
      </c>
      <c r="O959" s="9" t="str">
        <f>Cal_110119!$P$3</f>
        <v>Cal_110119</v>
      </c>
      <c r="P959" s="17">
        <f>Cal_110119!$Q$3</f>
        <v>1.8682000000000001</v>
      </c>
      <c r="Q959" s="17">
        <f>Cal_110119!$R$3</f>
        <v>0.51219999999999999</v>
      </c>
      <c r="R959" s="242">
        <v>95.94</v>
      </c>
      <c r="S959" s="242">
        <v>73.13</v>
      </c>
      <c r="T959" s="243">
        <v>0.79933333333333301</v>
      </c>
      <c r="U959" s="244">
        <f t="shared" si="120"/>
        <v>95.140666666666661</v>
      </c>
      <c r="V959" s="244">
        <f t="shared" si="121"/>
        <v>72.330666666666659</v>
      </c>
      <c r="W959" s="440">
        <f>(Q959*P959/(P959-1)*(U959-V959)*(K959)/I959)/N959</f>
        <v>0.43345144199254898</v>
      </c>
      <c r="X959" s="440">
        <f t="shared" si="123"/>
        <v>0.75986992320101399</v>
      </c>
      <c r="Y959" s="9">
        <f>Cal_110119!$O$3</f>
        <v>20181101</v>
      </c>
      <c r="Z959" s="246" t="s">
        <v>293</v>
      </c>
      <c r="AA959" s="246"/>
      <c r="AB959" s="246" t="s">
        <v>129</v>
      </c>
      <c r="AC959" s="239"/>
      <c r="AD959" s="667"/>
      <c r="AE959" s="689" t="s">
        <v>1250</v>
      </c>
      <c r="AF959" s="679">
        <v>1</v>
      </c>
      <c r="AG959" s="173">
        <v>1</v>
      </c>
      <c r="AH959" s="430" t="s">
        <v>747</v>
      </c>
      <c r="AI959" s="404"/>
    </row>
    <row r="960" spans="1:35" s="82" customFormat="1" x14ac:dyDescent="0.2">
      <c r="A960" s="160" t="s">
        <v>291</v>
      </c>
      <c r="B960" s="161">
        <v>20181113</v>
      </c>
      <c r="C960" s="162" t="s">
        <v>67</v>
      </c>
      <c r="D960" s="162">
        <v>4</v>
      </c>
      <c r="E960" s="162">
        <v>1</v>
      </c>
      <c r="F960" s="133"/>
      <c r="G960" s="133"/>
      <c r="H960" s="162" t="s">
        <v>11</v>
      </c>
      <c r="I960" s="162">
        <v>290</v>
      </c>
      <c r="J960" s="162">
        <v>0</v>
      </c>
      <c r="K960" s="33">
        <v>5</v>
      </c>
      <c r="L960" s="9">
        <v>1</v>
      </c>
      <c r="M960" s="9">
        <v>0</v>
      </c>
      <c r="N960" s="68">
        <v>1</v>
      </c>
      <c r="O960" s="9" t="str">
        <f>Cal_110119!$P$3</f>
        <v>Cal_110119</v>
      </c>
      <c r="P960" s="17">
        <f>Cal_110119!$Q$3</f>
        <v>1.8682000000000001</v>
      </c>
      <c r="Q960" s="17">
        <f>Cal_110119!$R$3</f>
        <v>0.51219999999999999</v>
      </c>
      <c r="R960" s="163">
        <v>110.7</v>
      </c>
      <c r="S960" s="163">
        <v>81.53</v>
      </c>
      <c r="T960" s="177">
        <v>0.79933333333333301</v>
      </c>
      <c r="U960" s="164">
        <f t="shared" si="120"/>
        <v>109.90066666666667</v>
      </c>
      <c r="V960" s="164">
        <f t="shared" si="121"/>
        <v>80.730666666666664</v>
      </c>
      <c r="W960" s="438">
        <f t="shared" si="122"/>
        <v>0.55430857356083529</v>
      </c>
      <c r="X960" s="438">
        <f t="shared" si="123"/>
        <v>0.77759715604652124</v>
      </c>
      <c r="Y960" s="9">
        <f>Cal_110119!$O$3</f>
        <v>20181101</v>
      </c>
      <c r="Z960" s="166" t="s">
        <v>293</v>
      </c>
      <c r="AA960" s="166"/>
      <c r="AB960" s="166" t="s">
        <v>129</v>
      </c>
      <c r="AC960" s="160"/>
      <c r="AD960" s="664"/>
      <c r="AE960" s="689" t="s">
        <v>1250</v>
      </c>
      <c r="AF960" s="672">
        <v>1</v>
      </c>
      <c r="AG960" s="169">
        <v>1</v>
      </c>
      <c r="AH960" s="430" t="s">
        <v>747</v>
      </c>
      <c r="AI960" s="397"/>
    </row>
    <row r="961" spans="1:35" s="82" customFormat="1" x14ac:dyDescent="0.2">
      <c r="A961" s="160" t="s">
        <v>291</v>
      </c>
      <c r="B961" s="161">
        <v>20181113</v>
      </c>
      <c r="C961" s="162" t="s">
        <v>67</v>
      </c>
      <c r="D961" s="162">
        <v>4</v>
      </c>
      <c r="E961" s="162">
        <v>3</v>
      </c>
      <c r="F961" s="133"/>
      <c r="G961" s="133"/>
      <c r="H961" s="162" t="s">
        <v>10</v>
      </c>
      <c r="I961" s="162">
        <v>290</v>
      </c>
      <c r="J961" s="162">
        <v>0</v>
      </c>
      <c r="K961" s="33">
        <v>5</v>
      </c>
      <c r="L961" s="9">
        <v>1</v>
      </c>
      <c r="M961" s="9">
        <v>0</v>
      </c>
      <c r="N961" s="68">
        <v>1</v>
      </c>
      <c r="O961" s="9" t="str">
        <f>Cal_110119!$P$3</f>
        <v>Cal_110119</v>
      </c>
      <c r="P961" s="17">
        <f>Cal_110119!$Q$3</f>
        <v>1.8682000000000001</v>
      </c>
      <c r="Q961" s="17">
        <f>Cal_110119!$R$3</f>
        <v>0.51219999999999999</v>
      </c>
      <c r="R961" s="163">
        <v>167.1</v>
      </c>
      <c r="S961" s="163">
        <v>114</v>
      </c>
      <c r="T961" s="177">
        <v>0.79933333333333301</v>
      </c>
      <c r="U961" s="164">
        <f t="shared" si="120"/>
        <v>166.30066666666667</v>
      </c>
      <c r="V961" s="164">
        <f t="shared" si="121"/>
        <v>113.20066666666666</v>
      </c>
      <c r="W961" s="438">
        <f t="shared" si="122"/>
        <v>1.0090430324333342</v>
      </c>
      <c r="X961" s="438">
        <f t="shared" si="123"/>
        <v>0.85855725818781503</v>
      </c>
      <c r="Y961" s="9">
        <f>Cal_110119!$O$3</f>
        <v>20181101</v>
      </c>
      <c r="Z961" s="166" t="s">
        <v>293</v>
      </c>
      <c r="AA961" s="166"/>
      <c r="AB961" s="166" t="s">
        <v>129</v>
      </c>
      <c r="AC961" s="160"/>
      <c r="AD961" s="664"/>
      <c r="AE961" s="689" t="s">
        <v>1250</v>
      </c>
      <c r="AF961" s="672">
        <v>1</v>
      </c>
      <c r="AG961" s="169">
        <v>0</v>
      </c>
      <c r="AH961" s="397"/>
      <c r="AI961" s="397"/>
    </row>
    <row r="962" spans="1:35" s="82" customFormat="1" x14ac:dyDescent="0.2">
      <c r="A962" s="160" t="s">
        <v>291</v>
      </c>
      <c r="B962" s="161">
        <v>20181113</v>
      </c>
      <c r="C962" s="162" t="s">
        <v>67</v>
      </c>
      <c r="D962" s="162">
        <v>4</v>
      </c>
      <c r="E962" s="162">
        <v>3</v>
      </c>
      <c r="F962" s="133"/>
      <c r="G962" s="133"/>
      <c r="H962" s="162" t="s">
        <v>11</v>
      </c>
      <c r="I962" s="162">
        <v>290</v>
      </c>
      <c r="J962" s="162">
        <v>0</v>
      </c>
      <c r="K962" s="33">
        <v>5</v>
      </c>
      <c r="L962" s="9">
        <v>1</v>
      </c>
      <c r="M962" s="9">
        <v>0</v>
      </c>
      <c r="N962" s="68">
        <v>1</v>
      </c>
      <c r="O962" s="9" t="str">
        <f>Cal_110119!$P$3</f>
        <v>Cal_110119</v>
      </c>
      <c r="P962" s="17">
        <f>Cal_110119!$Q$3</f>
        <v>1.8682000000000001</v>
      </c>
      <c r="Q962" s="17">
        <f>Cal_110119!$R$3</f>
        <v>0.51219999999999999</v>
      </c>
      <c r="R962" s="163">
        <v>163.80000000000001</v>
      </c>
      <c r="S962" s="163">
        <v>112.2</v>
      </c>
      <c r="T962" s="177">
        <v>0.95866666666666678</v>
      </c>
      <c r="U962" s="164">
        <f t="shared" si="120"/>
        <v>162.84133333333335</v>
      </c>
      <c r="V962" s="164">
        <f t="shared" si="121"/>
        <v>111.24133333333333</v>
      </c>
      <c r="W962" s="438">
        <f t="shared" si="122"/>
        <v>0.98053899196911598</v>
      </c>
      <c r="X962" s="438">
        <f t="shared" si="123"/>
        <v>0.85473594571456224</v>
      </c>
      <c r="Y962" s="9">
        <f>Cal_110119!$O$3</f>
        <v>20181101</v>
      </c>
      <c r="Z962" s="165" t="s">
        <v>302</v>
      </c>
      <c r="AA962" s="165"/>
      <c r="AB962" s="166" t="s">
        <v>129</v>
      </c>
      <c r="AC962" s="160"/>
      <c r="AD962" s="664"/>
      <c r="AE962" s="689" t="s">
        <v>1250</v>
      </c>
      <c r="AF962" s="672">
        <v>1</v>
      </c>
      <c r="AG962" s="169">
        <v>0</v>
      </c>
      <c r="AH962" s="397"/>
      <c r="AI962" s="397"/>
    </row>
    <row r="963" spans="1:35" s="82" customFormat="1" x14ac:dyDescent="0.2">
      <c r="A963" s="160" t="s">
        <v>291</v>
      </c>
      <c r="B963" s="161">
        <v>20181113</v>
      </c>
      <c r="C963" s="162" t="s">
        <v>67</v>
      </c>
      <c r="D963" s="162">
        <v>4</v>
      </c>
      <c r="E963" s="162">
        <v>5</v>
      </c>
      <c r="F963" s="133"/>
      <c r="G963" s="133"/>
      <c r="H963" s="162" t="s">
        <v>10</v>
      </c>
      <c r="I963" s="162">
        <v>290</v>
      </c>
      <c r="J963" s="162">
        <v>0</v>
      </c>
      <c r="K963" s="33">
        <v>5</v>
      </c>
      <c r="L963" s="9">
        <v>1</v>
      </c>
      <c r="M963" s="9">
        <v>0</v>
      </c>
      <c r="N963" s="68">
        <v>1</v>
      </c>
      <c r="O963" s="9" t="str">
        <f>Cal_110119!$P$3</f>
        <v>Cal_110119</v>
      </c>
      <c r="P963" s="17">
        <f>Cal_110119!$Q$3</f>
        <v>1.8682000000000001</v>
      </c>
      <c r="Q963" s="17">
        <f>Cal_110119!$R$3</f>
        <v>0.51219999999999999</v>
      </c>
      <c r="R963" s="163">
        <v>209</v>
      </c>
      <c r="S963" s="163">
        <v>132.5</v>
      </c>
      <c r="T963" s="35">
        <v>0.95866666666666678</v>
      </c>
      <c r="U963" s="164">
        <f t="shared" si="120"/>
        <v>208.04133333333334</v>
      </c>
      <c r="V963" s="164">
        <f t="shared" si="121"/>
        <v>131.54133333333334</v>
      </c>
      <c r="W963" s="438">
        <f t="shared" si="122"/>
        <v>1.4537060636751422</v>
      </c>
      <c r="X963" s="438">
        <f t="shared" si="123"/>
        <v>0.71648108800853594</v>
      </c>
      <c r="Y963" s="9">
        <f>Cal_110119!$O$3</f>
        <v>20181101</v>
      </c>
      <c r="Z963" s="165" t="s">
        <v>302</v>
      </c>
      <c r="AA963" s="165"/>
      <c r="AB963" s="166" t="s">
        <v>129</v>
      </c>
      <c r="AC963" s="160"/>
      <c r="AD963" s="664"/>
      <c r="AE963" s="689" t="s">
        <v>1250</v>
      </c>
      <c r="AF963" s="672">
        <v>1</v>
      </c>
      <c r="AG963" s="169">
        <v>0</v>
      </c>
      <c r="AH963" s="397"/>
      <c r="AI963" s="397"/>
    </row>
    <row r="964" spans="1:35" s="82" customFormat="1" x14ac:dyDescent="0.2">
      <c r="A964" s="160" t="s">
        <v>291</v>
      </c>
      <c r="B964" s="161">
        <v>20181113</v>
      </c>
      <c r="C964" s="162" t="s">
        <v>67</v>
      </c>
      <c r="D964" s="162">
        <v>4</v>
      </c>
      <c r="E964" s="162">
        <v>5</v>
      </c>
      <c r="F964" s="133"/>
      <c r="G964" s="133"/>
      <c r="H964" s="162" t="s">
        <v>11</v>
      </c>
      <c r="I964" s="162">
        <v>290</v>
      </c>
      <c r="J964" s="162">
        <v>0</v>
      </c>
      <c r="K964" s="33">
        <v>5</v>
      </c>
      <c r="L964" s="9">
        <v>1</v>
      </c>
      <c r="M964" s="9">
        <v>0</v>
      </c>
      <c r="N964" s="68">
        <v>1</v>
      </c>
      <c r="O964" s="9" t="str">
        <f>Cal_110119!$P$3</f>
        <v>Cal_110119</v>
      </c>
      <c r="P964" s="17">
        <f>Cal_110119!$Q$3</f>
        <v>1.8682000000000001</v>
      </c>
      <c r="Q964" s="17">
        <f>Cal_110119!$R$3</f>
        <v>0.51219999999999999</v>
      </c>
      <c r="R964" s="163">
        <v>222.3</v>
      </c>
      <c r="S964" s="163">
        <v>144.1</v>
      </c>
      <c r="T964" s="177">
        <v>0.79933333333333301</v>
      </c>
      <c r="U964" s="164">
        <f t="shared" si="120"/>
        <v>221.50066666666669</v>
      </c>
      <c r="V964" s="164">
        <f t="shared" si="121"/>
        <v>143.30066666666667</v>
      </c>
      <c r="W964" s="438">
        <f t="shared" si="122"/>
        <v>1.4860106428679234</v>
      </c>
      <c r="X964" s="438">
        <f t="shared" si="123"/>
        <v>0.87818362023598484</v>
      </c>
      <c r="Y964" s="9">
        <f>Cal_110119!$O$3</f>
        <v>20181101</v>
      </c>
      <c r="Z964" s="166" t="s">
        <v>293</v>
      </c>
      <c r="AA964" s="166"/>
      <c r="AB964" s="166" t="s">
        <v>129</v>
      </c>
      <c r="AC964" s="160"/>
      <c r="AD964" s="664"/>
      <c r="AE964" s="689" t="s">
        <v>1250</v>
      </c>
      <c r="AF964" s="672">
        <v>1</v>
      </c>
      <c r="AG964" s="169">
        <v>0</v>
      </c>
      <c r="AH964" s="397"/>
      <c r="AI964" s="397"/>
    </row>
    <row r="965" spans="1:35" s="82" customFormat="1" x14ac:dyDescent="0.2">
      <c r="A965" s="160" t="s">
        <v>291</v>
      </c>
      <c r="B965" s="161">
        <v>20181113</v>
      </c>
      <c r="C965" s="162" t="s">
        <v>67</v>
      </c>
      <c r="D965" s="162">
        <v>4</v>
      </c>
      <c r="E965" s="162">
        <v>7</v>
      </c>
      <c r="F965" s="133"/>
      <c r="G965" s="133"/>
      <c r="H965" s="162" t="s">
        <v>10</v>
      </c>
      <c r="I965" s="162">
        <v>290</v>
      </c>
      <c r="J965" s="162">
        <v>0</v>
      </c>
      <c r="K965" s="33">
        <v>5</v>
      </c>
      <c r="L965" s="9">
        <v>1</v>
      </c>
      <c r="M965" s="9">
        <v>0</v>
      </c>
      <c r="N965" s="68">
        <f>1/3</f>
        <v>0.33333333333333331</v>
      </c>
      <c r="O965" s="9" t="str">
        <f>Cal_110119!$P$3</f>
        <v>Cal_110119</v>
      </c>
      <c r="P965" s="17">
        <f>Cal_110119!$Q$3</f>
        <v>1.8682000000000001</v>
      </c>
      <c r="Q965" s="17">
        <f>Cal_110119!$R$3</f>
        <v>0.51219999999999999</v>
      </c>
      <c r="R965" s="163">
        <v>156.19999999999999</v>
      </c>
      <c r="S965" s="163">
        <v>96.48</v>
      </c>
      <c r="T965" s="177">
        <v>0.79933333333333301</v>
      </c>
      <c r="U965" s="164">
        <f>(R965-T965)*(L965+M965)/L965</f>
        <v>155.40066666666667</v>
      </c>
      <c r="V965" s="164">
        <f>(S965-T965)*(L965+M965)/L965</f>
        <v>95.680666666666667</v>
      </c>
      <c r="W965" s="438">
        <f>(Q965*P965/(P965-1)*(U965-V965)*(K965)/I965)/N965</f>
        <v>3.4045225930462553</v>
      </c>
      <c r="X965" s="438">
        <f t="shared" si="123"/>
        <v>1.3311361129137453</v>
      </c>
      <c r="Y965" s="9">
        <f>Cal_110119!$O$3</f>
        <v>20181101</v>
      </c>
      <c r="Z965" s="166" t="s">
        <v>293</v>
      </c>
      <c r="AA965" s="166"/>
      <c r="AB965" s="166" t="s">
        <v>129</v>
      </c>
      <c r="AC965" s="160"/>
      <c r="AD965" s="664"/>
      <c r="AE965" s="689" t="s">
        <v>1250</v>
      </c>
      <c r="AF965" s="672">
        <v>1</v>
      </c>
      <c r="AG965" s="169">
        <v>1</v>
      </c>
      <c r="AH965" s="401"/>
      <c r="AI965" s="397"/>
    </row>
    <row r="966" spans="1:35" s="82" customFormat="1" x14ac:dyDescent="0.2">
      <c r="A966" s="160" t="s">
        <v>291</v>
      </c>
      <c r="B966" s="161">
        <v>20181113</v>
      </c>
      <c r="C966" s="162" t="s">
        <v>67</v>
      </c>
      <c r="D966" s="162">
        <v>4</v>
      </c>
      <c r="E966" s="162">
        <v>7</v>
      </c>
      <c r="F966" s="133"/>
      <c r="G966" s="133"/>
      <c r="H966" s="162" t="s">
        <v>11</v>
      </c>
      <c r="I966" s="162">
        <v>290</v>
      </c>
      <c r="J966" s="162">
        <v>0</v>
      </c>
      <c r="K966" s="33">
        <v>5</v>
      </c>
      <c r="L966" s="9">
        <v>1</v>
      </c>
      <c r="M966" s="9">
        <v>0</v>
      </c>
      <c r="N966" s="68">
        <f>1/3</f>
        <v>0.33333333333333331</v>
      </c>
      <c r="O966" s="9" t="str">
        <f>Cal_110119!$P$3</f>
        <v>Cal_110119</v>
      </c>
      <c r="P966" s="17">
        <f>Cal_110119!$Q$3</f>
        <v>1.8682000000000001</v>
      </c>
      <c r="Q966" s="17">
        <f>Cal_110119!$R$3</f>
        <v>0.51219999999999999</v>
      </c>
      <c r="R966" s="163">
        <v>143.5</v>
      </c>
      <c r="S966" s="163">
        <v>90.03</v>
      </c>
      <c r="T966" s="35">
        <v>0.95866666666666678</v>
      </c>
      <c r="U966" s="164">
        <f t="shared" si="120"/>
        <v>142.54133333333334</v>
      </c>
      <c r="V966" s="164">
        <f t="shared" si="121"/>
        <v>89.071333333333328</v>
      </c>
      <c r="W966" s="438">
        <f t="shared" si="122"/>
        <v>3.0482220872435244</v>
      </c>
      <c r="X966" s="438">
        <f t="shared" si="123"/>
        <v>1.3603115261454404</v>
      </c>
      <c r="Y966" s="9">
        <f>Cal_110119!$O$3</f>
        <v>20181101</v>
      </c>
      <c r="Z966" s="165" t="s">
        <v>302</v>
      </c>
      <c r="AA966" s="165"/>
      <c r="AB966" s="166" t="s">
        <v>129</v>
      </c>
      <c r="AC966" s="160"/>
      <c r="AD966" s="664"/>
      <c r="AE966" s="689" t="s">
        <v>1250</v>
      </c>
      <c r="AF966" s="672">
        <v>1</v>
      </c>
      <c r="AG966" s="169">
        <v>1</v>
      </c>
      <c r="AH966" s="401"/>
      <c r="AI966" s="397"/>
    </row>
    <row r="967" spans="1:35" s="82" customFormat="1" x14ac:dyDescent="0.2">
      <c r="A967" s="160" t="s">
        <v>291</v>
      </c>
      <c r="B967" s="161">
        <v>20181113</v>
      </c>
      <c r="C967" s="162" t="s">
        <v>67</v>
      </c>
      <c r="D967" s="162">
        <v>4</v>
      </c>
      <c r="E967" s="162">
        <v>9</v>
      </c>
      <c r="F967" s="133"/>
      <c r="G967" s="133"/>
      <c r="H967" s="162" t="s">
        <v>10</v>
      </c>
      <c r="I967" s="162">
        <v>290</v>
      </c>
      <c r="J967" s="162">
        <v>0</v>
      </c>
      <c r="K967" s="33">
        <v>5</v>
      </c>
      <c r="L967" s="9">
        <v>1</v>
      </c>
      <c r="M967" s="9">
        <v>0</v>
      </c>
      <c r="N967" s="68">
        <f>1/3</f>
        <v>0.33333333333333331</v>
      </c>
      <c r="O967" s="9" t="str">
        <f>Cal_110119!$P$3</f>
        <v>Cal_110119</v>
      </c>
      <c r="P967" s="17">
        <f>Cal_110119!$Q$3</f>
        <v>1.8682000000000001</v>
      </c>
      <c r="Q967" s="17">
        <f>Cal_110119!$R$3</f>
        <v>0.51219999999999999</v>
      </c>
      <c r="R967" s="163">
        <v>172.6</v>
      </c>
      <c r="S967" s="163">
        <v>103.8</v>
      </c>
      <c r="T967" s="177">
        <v>0.79933333333333334</v>
      </c>
      <c r="U967" s="164">
        <f t="shared" si="120"/>
        <v>171.80066666666667</v>
      </c>
      <c r="V967" s="164">
        <f t="shared" si="121"/>
        <v>103.00066666666666</v>
      </c>
      <c r="W967" s="438">
        <f t="shared" si="122"/>
        <v>3.922155967876463</v>
      </c>
      <c r="X967" s="438">
        <f t="shared" si="123"/>
        <v>1.1758018621938813</v>
      </c>
      <c r="Y967" s="9">
        <f>Cal_110119!$O$3</f>
        <v>20181101</v>
      </c>
      <c r="Z967" s="166" t="s">
        <v>293</v>
      </c>
      <c r="AA967" s="166"/>
      <c r="AB967" s="166" t="s">
        <v>129</v>
      </c>
      <c r="AC967" s="160"/>
      <c r="AD967" s="664"/>
      <c r="AE967" s="689" t="s">
        <v>1250</v>
      </c>
      <c r="AF967" s="672">
        <v>1</v>
      </c>
      <c r="AG967" s="169">
        <v>0</v>
      </c>
      <c r="AH967" s="397"/>
      <c r="AI967" s="397"/>
    </row>
    <row r="968" spans="1:35" s="82" customFormat="1" x14ac:dyDescent="0.2">
      <c r="A968" s="160" t="s">
        <v>291</v>
      </c>
      <c r="B968" s="161">
        <v>20181113</v>
      </c>
      <c r="C968" s="162" t="s">
        <v>67</v>
      </c>
      <c r="D968" s="162">
        <v>4</v>
      </c>
      <c r="E968" s="162">
        <v>9</v>
      </c>
      <c r="F968" s="133"/>
      <c r="G968" s="133"/>
      <c r="H968" s="162" t="s">
        <v>11</v>
      </c>
      <c r="I968" s="162">
        <v>290</v>
      </c>
      <c r="J968" s="162">
        <v>0</v>
      </c>
      <c r="K968" s="33">
        <v>5</v>
      </c>
      <c r="L968" s="9">
        <v>1</v>
      </c>
      <c r="M968" s="9">
        <v>0</v>
      </c>
      <c r="N968" s="68">
        <f>1/3</f>
        <v>0.33333333333333331</v>
      </c>
      <c r="O968" s="9" t="str">
        <f>Cal_110119!$P$3</f>
        <v>Cal_110119</v>
      </c>
      <c r="P968" s="17">
        <f>Cal_110119!$Q$3</f>
        <v>1.8682000000000001</v>
      </c>
      <c r="Q968" s="17">
        <f>Cal_110119!$R$3</f>
        <v>0.51219999999999999</v>
      </c>
      <c r="R968" s="163">
        <v>165.9</v>
      </c>
      <c r="S968" s="163">
        <v>103</v>
      </c>
      <c r="T968" s="177">
        <v>0.79933333333333334</v>
      </c>
      <c r="U968" s="164">
        <f t="shared" si="120"/>
        <v>165.10066666666668</v>
      </c>
      <c r="V968" s="164">
        <f t="shared" si="121"/>
        <v>102.20066666666666</v>
      </c>
      <c r="W968" s="438">
        <f t="shared" si="122"/>
        <v>3.5858082903986856</v>
      </c>
      <c r="X968" s="438">
        <f t="shared" si="123"/>
        <v>1.4725540069820049</v>
      </c>
      <c r="Y968" s="9">
        <f>Cal_110119!$O$3</f>
        <v>20181101</v>
      </c>
      <c r="Z968" s="166" t="s">
        <v>293</v>
      </c>
      <c r="AA968" s="166"/>
      <c r="AB968" s="166" t="s">
        <v>129</v>
      </c>
      <c r="AC968" s="160"/>
      <c r="AD968" s="664"/>
      <c r="AE968" s="689" t="s">
        <v>1250</v>
      </c>
      <c r="AF968" s="672">
        <v>1</v>
      </c>
      <c r="AG968" s="169">
        <v>0</v>
      </c>
      <c r="AH968" s="397"/>
      <c r="AI968" s="397"/>
    </row>
    <row r="969" spans="1:35" s="82" customFormat="1" x14ac:dyDescent="0.2">
      <c r="A969" s="160" t="s">
        <v>291</v>
      </c>
      <c r="B969" s="161">
        <v>20181113</v>
      </c>
      <c r="C969" s="162" t="s">
        <v>67</v>
      </c>
      <c r="D969" s="162">
        <v>4</v>
      </c>
      <c r="E969" s="162">
        <v>11</v>
      </c>
      <c r="F969" s="133"/>
      <c r="G969" s="133"/>
      <c r="H969" s="162" t="s">
        <v>10</v>
      </c>
      <c r="I969" s="162">
        <v>290</v>
      </c>
      <c r="J969" s="162">
        <v>0</v>
      </c>
      <c r="K969" s="33">
        <v>5</v>
      </c>
      <c r="L969" s="9">
        <v>1</v>
      </c>
      <c r="M969" s="9">
        <v>0</v>
      </c>
      <c r="N969" s="68">
        <v>1</v>
      </c>
      <c r="O969" s="9" t="str">
        <f>Cal_110119!$P$3</f>
        <v>Cal_110119</v>
      </c>
      <c r="P969" s="17">
        <f>Cal_110119!$Q$3</f>
        <v>1.8682000000000001</v>
      </c>
      <c r="Q969" s="17">
        <f>Cal_110119!$R$3</f>
        <v>0.51219999999999999</v>
      </c>
      <c r="R969" s="163">
        <v>320.8</v>
      </c>
      <c r="S969" s="163">
        <v>202.5</v>
      </c>
      <c r="T969" s="177">
        <v>0.79933333333333301</v>
      </c>
      <c r="U969" s="164">
        <f t="shared" si="120"/>
        <v>320.00066666666669</v>
      </c>
      <c r="V969" s="164">
        <f t="shared" si="121"/>
        <v>201.70066666666668</v>
      </c>
      <c r="W969" s="438">
        <f t="shared" si="122"/>
        <v>2.2480186579446975</v>
      </c>
      <c r="X969" s="438">
        <f t="shared" si="123"/>
        <v>1.0796669006074873</v>
      </c>
      <c r="Y969" s="9">
        <f>Cal_110119!$O$3</f>
        <v>20181101</v>
      </c>
      <c r="Z969" s="166" t="s">
        <v>293</v>
      </c>
      <c r="AA969" s="166"/>
      <c r="AB969" s="166" t="s">
        <v>129</v>
      </c>
      <c r="AC969" s="160"/>
      <c r="AD969" s="664"/>
      <c r="AE969" s="689" t="s">
        <v>1250</v>
      </c>
      <c r="AF969" s="672">
        <v>1</v>
      </c>
      <c r="AG969" s="169">
        <v>0</v>
      </c>
      <c r="AH969" s="397"/>
      <c r="AI969" s="397"/>
    </row>
    <row r="970" spans="1:35" s="82" customFormat="1" x14ac:dyDescent="0.2">
      <c r="A970" s="160" t="s">
        <v>291</v>
      </c>
      <c r="B970" s="161">
        <v>20181113</v>
      </c>
      <c r="C970" s="162" t="s">
        <v>67</v>
      </c>
      <c r="D970" s="162">
        <v>4</v>
      </c>
      <c r="E970" s="162">
        <v>11</v>
      </c>
      <c r="F970" s="133"/>
      <c r="G970" s="133"/>
      <c r="H970" s="162" t="s">
        <v>11</v>
      </c>
      <c r="I970" s="162">
        <v>290</v>
      </c>
      <c r="J970" s="162">
        <v>0</v>
      </c>
      <c r="K970" s="33">
        <v>5</v>
      </c>
      <c r="L970" s="9">
        <v>1</v>
      </c>
      <c r="M970" s="9">
        <v>0</v>
      </c>
      <c r="N970" s="68">
        <v>1</v>
      </c>
      <c r="O970" s="9" t="str">
        <f>Cal_110119!$P$3</f>
        <v>Cal_110119</v>
      </c>
      <c r="P970" s="17">
        <f>Cal_110119!$Q$3</f>
        <v>1.8682000000000001</v>
      </c>
      <c r="Q970" s="17">
        <f>Cal_110119!$R$3</f>
        <v>0.51219999999999999</v>
      </c>
      <c r="R970" s="163">
        <v>363.5</v>
      </c>
      <c r="S970" s="163">
        <v>227.3</v>
      </c>
      <c r="T970" s="177">
        <v>0.79933333333333301</v>
      </c>
      <c r="U970" s="164">
        <f t="shared" si="120"/>
        <v>362.70066666666668</v>
      </c>
      <c r="V970" s="164">
        <f t="shared" si="121"/>
        <v>226.50066666666669</v>
      </c>
      <c r="W970" s="438">
        <f t="shared" si="122"/>
        <v>2.5881668741510375</v>
      </c>
      <c r="X970" s="438">
        <f t="shared" si="123"/>
        <v>1.1486725221942506</v>
      </c>
      <c r="Y970" s="9">
        <f>Cal_110119!$O$3</f>
        <v>20181101</v>
      </c>
      <c r="Z970" s="166" t="s">
        <v>293</v>
      </c>
      <c r="AA970" s="166"/>
      <c r="AB970" s="166" t="s">
        <v>129</v>
      </c>
      <c r="AC970" s="160"/>
      <c r="AD970" s="664"/>
      <c r="AE970" s="689" t="s">
        <v>1250</v>
      </c>
      <c r="AF970" s="672">
        <v>1</v>
      </c>
      <c r="AG970" s="169">
        <v>0</v>
      </c>
      <c r="AH970" s="397"/>
      <c r="AI970" s="397"/>
    </row>
    <row r="971" spans="1:35" s="82" customFormat="1" x14ac:dyDescent="0.2">
      <c r="A971" s="160" t="s">
        <v>291</v>
      </c>
      <c r="B971" s="161">
        <v>20181113</v>
      </c>
      <c r="C971" s="162" t="s">
        <v>67</v>
      </c>
      <c r="D971" s="162">
        <v>4</v>
      </c>
      <c r="E971" s="162">
        <v>11</v>
      </c>
      <c r="F971" s="133"/>
      <c r="G971" s="133"/>
      <c r="H971" s="162" t="s">
        <v>10</v>
      </c>
      <c r="I971" s="162">
        <v>290</v>
      </c>
      <c r="J971" s="162">
        <v>10</v>
      </c>
      <c r="K971" s="33">
        <v>5</v>
      </c>
      <c r="L971" s="9">
        <v>1</v>
      </c>
      <c r="M971" s="9">
        <v>0</v>
      </c>
      <c r="N971" s="68">
        <v>1</v>
      </c>
      <c r="O971" s="9" t="str">
        <f>Cal_110119!$P$3</f>
        <v>Cal_110119</v>
      </c>
      <c r="P971" s="17">
        <f>Cal_110119!$Q$3</f>
        <v>1.8682000000000001</v>
      </c>
      <c r="Q971" s="17">
        <f>Cal_110119!$R$3</f>
        <v>0.51219999999999999</v>
      </c>
      <c r="R971" s="163">
        <v>120.4</v>
      </c>
      <c r="S971" s="163">
        <v>76.989999999999995</v>
      </c>
      <c r="T971" s="177">
        <v>0.79933333333333301</v>
      </c>
      <c r="U971" s="164">
        <f t="shared" si="120"/>
        <v>119.60066666666667</v>
      </c>
      <c r="V971" s="164">
        <f t="shared" si="121"/>
        <v>76.190666666666658</v>
      </c>
      <c r="W971" s="438">
        <f t="shared" si="122"/>
        <v>0.82490693103448287</v>
      </c>
      <c r="X971" s="438">
        <f t="shared" si="123"/>
        <v>0.43209724923494214</v>
      </c>
      <c r="Y971" s="9">
        <f>Cal_110119!$O$3</f>
        <v>20181101</v>
      </c>
      <c r="Z971" s="166" t="s">
        <v>293</v>
      </c>
      <c r="AA971" s="166"/>
      <c r="AB971" s="166" t="s">
        <v>129</v>
      </c>
      <c r="AC971" s="160"/>
      <c r="AD971" s="664"/>
      <c r="AE971" s="689" t="s">
        <v>1250</v>
      </c>
      <c r="AF971" s="672">
        <v>3</v>
      </c>
      <c r="AG971" s="169">
        <v>1</v>
      </c>
      <c r="AH971" s="401" t="s">
        <v>676</v>
      </c>
      <c r="AI971" s="397"/>
    </row>
    <row r="972" spans="1:35" s="258" customFormat="1" ht="13.5" thickBot="1" x14ac:dyDescent="0.25">
      <c r="A972" s="249" t="s">
        <v>291</v>
      </c>
      <c r="B972" s="250">
        <v>20181113</v>
      </c>
      <c r="C972" s="251" t="s">
        <v>67</v>
      </c>
      <c r="D972" s="251">
        <v>4</v>
      </c>
      <c r="E972" s="251">
        <v>11</v>
      </c>
      <c r="F972" s="133"/>
      <c r="G972" s="133"/>
      <c r="H972" s="251" t="s">
        <v>11</v>
      </c>
      <c r="I972" s="251">
        <v>290</v>
      </c>
      <c r="J972" s="251">
        <v>10</v>
      </c>
      <c r="K972" s="252">
        <v>5</v>
      </c>
      <c r="L972" s="116">
        <v>1</v>
      </c>
      <c r="M972" s="116">
        <v>0</v>
      </c>
      <c r="N972" s="211">
        <v>1</v>
      </c>
      <c r="O972" s="9" t="str">
        <f>Cal_110119!$P$3</f>
        <v>Cal_110119</v>
      </c>
      <c r="P972" s="17">
        <f>Cal_110119!$Q$3</f>
        <v>1.8682000000000001</v>
      </c>
      <c r="Q972" s="17">
        <f>Cal_110119!$R$3</f>
        <v>0.51219999999999999</v>
      </c>
      <c r="R972" s="253">
        <v>70.959999999999994</v>
      </c>
      <c r="S972" s="253">
        <v>46.31</v>
      </c>
      <c r="T972" s="248">
        <v>0.79933333333333301</v>
      </c>
      <c r="U972" s="254">
        <f t="shared" si="120"/>
        <v>70.160666666666657</v>
      </c>
      <c r="V972" s="254">
        <f t="shared" si="121"/>
        <v>45.510666666666673</v>
      </c>
      <c r="W972" s="441">
        <f t="shared" si="122"/>
        <v>0.46841639829532328</v>
      </c>
      <c r="X972" s="441">
        <f t="shared" si="123"/>
        <v>0.28242488909134333</v>
      </c>
      <c r="Y972" s="9">
        <f>Cal_110119!$O$3</f>
        <v>20181101</v>
      </c>
      <c r="Z972" s="256" t="s">
        <v>293</v>
      </c>
      <c r="AA972" s="256"/>
      <c r="AB972" s="256" t="s">
        <v>129</v>
      </c>
      <c r="AC972" s="249"/>
      <c r="AD972" s="668"/>
      <c r="AE972" s="689" t="s">
        <v>1250</v>
      </c>
      <c r="AF972" s="680">
        <v>3</v>
      </c>
      <c r="AG972" s="172">
        <v>1</v>
      </c>
      <c r="AH972" s="478" t="s">
        <v>673</v>
      </c>
      <c r="AI972" s="405"/>
    </row>
    <row r="973" spans="1:35" x14ac:dyDescent="0.2">
      <c r="A973" s="205" t="s">
        <v>291</v>
      </c>
      <c r="B973" s="198">
        <v>20181113</v>
      </c>
      <c r="C973" s="199" t="s">
        <v>68</v>
      </c>
      <c r="D973" s="199">
        <v>5</v>
      </c>
      <c r="E973" s="199">
        <v>1</v>
      </c>
      <c r="F973" s="133"/>
      <c r="G973" s="133"/>
      <c r="H973" s="199" t="s">
        <v>10</v>
      </c>
      <c r="I973" s="199">
        <v>290</v>
      </c>
      <c r="J973" s="199">
        <v>0</v>
      </c>
      <c r="K973" s="109">
        <v>5</v>
      </c>
      <c r="L973" s="109">
        <v>1</v>
      </c>
      <c r="M973" s="109">
        <v>0</v>
      </c>
      <c r="N973" s="201">
        <v>1</v>
      </c>
      <c r="O973" s="9" t="str">
        <f>Cal_110119!$P$3</f>
        <v>Cal_110119</v>
      </c>
      <c r="P973" s="17">
        <f>Cal_110119!$Q$3</f>
        <v>1.8682000000000001</v>
      </c>
      <c r="Q973" s="17">
        <f>Cal_110119!$R$3</f>
        <v>0.51219999999999999</v>
      </c>
      <c r="R973" s="202">
        <v>32.08</v>
      </c>
      <c r="S973" s="202">
        <v>25.66</v>
      </c>
      <c r="T973" s="243">
        <v>0.79933333333333301</v>
      </c>
      <c r="U973" s="204">
        <f t="shared" si="120"/>
        <v>31.280666666666665</v>
      </c>
      <c r="V973" s="204">
        <f t="shared" si="121"/>
        <v>24.860666666666667</v>
      </c>
      <c r="W973" s="440">
        <f t="shared" si="122"/>
        <v>0.12199729318685505</v>
      </c>
      <c r="X973" s="440">
        <f t="shared" si="123"/>
        <v>0.28815743168257024</v>
      </c>
      <c r="Y973" s="9">
        <f>Cal_110119!$O$3</f>
        <v>20181101</v>
      </c>
      <c r="Z973" s="206" t="s">
        <v>293</v>
      </c>
      <c r="AA973" s="206"/>
      <c r="AB973" s="206" t="s">
        <v>129</v>
      </c>
      <c r="AC973" s="205"/>
      <c r="AD973" s="663"/>
      <c r="AE973" s="689" t="s">
        <v>1250</v>
      </c>
      <c r="AF973" s="674">
        <v>1</v>
      </c>
      <c r="AG973" s="173">
        <v>0</v>
      </c>
      <c r="AH973" s="400"/>
      <c r="AI973" s="400"/>
    </row>
    <row r="974" spans="1:35" x14ac:dyDescent="0.2">
      <c r="A974" s="12" t="s">
        <v>291</v>
      </c>
      <c r="B974" s="14">
        <v>20181113</v>
      </c>
      <c r="C974" s="133" t="s">
        <v>68</v>
      </c>
      <c r="D974" s="133">
        <v>5</v>
      </c>
      <c r="E974" s="133">
        <v>1</v>
      </c>
      <c r="F974" s="133"/>
      <c r="G974" s="133"/>
      <c r="H974" s="133" t="s">
        <v>11</v>
      </c>
      <c r="I974" s="133">
        <v>290</v>
      </c>
      <c r="J974" s="133">
        <v>0</v>
      </c>
      <c r="K974" s="9">
        <v>5</v>
      </c>
      <c r="L974" s="9">
        <v>1</v>
      </c>
      <c r="M974" s="9">
        <v>0</v>
      </c>
      <c r="N974" s="68">
        <v>1</v>
      </c>
      <c r="O974" s="9" t="str">
        <f>Cal_110119!$P$3</f>
        <v>Cal_110119</v>
      </c>
      <c r="P974" s="17">
        <f>Cal_110119!$Q$3</f>
        <v>1.8682000000000001</v>
      </c>
      <c r="Q974" s="17">
        <f>Cal_110119!$R$3</f>
        <v>0.51219999999999999</v>
      </c>
      <c r="R974" s="15">
        <v>28.06</v>
      </c>
      <c r="S974" s="15">
        <v>22.16</v>
      </c>
      <c r="T974" s="35">
        <v>0.79933333333333301</v>
      </c>
      <c r="U974" s="78">
        <f t="shared" si="120"/>
        <v>27.260666666666665</v>
      </c>
      <c r="V974" s="78">
        <f t="shared" si="121"/>
        <v>21.360666666666667</v>
      </c>
      <c r="W974" s="438">
        <f t="shared" si="122"/>
        <v>0.11211589249259264</v>
      </c>
      <c r="X974" s="438">
        <f t="shared" si="123"/>
        <v>0.24029534720441884</v>
      </c>
      <c r="Y974" s="9">
        <f>Cal_110119!$O$3</f>
        <v>20181101</v>
      </c>
      <c r="Z974" s="36" t="s">
        <v>293</v>
      </c>
      <c r="AA974" s="36"/>
      <c r="AB974" s="36" t="s">
        <v>129</v>
      </c>
      <c r="AC974" s="12"/>
      <c r="AD974" s="660"/>
      <c r="AE974" s="689" t="s">
        <v>1250</v>
      </c>
      <c r="AF974" s="671">
        <v>1</v>
      </c>
      <c r="AG974" s="169">
        <v>0</v>
      </c>
      <c r="AH974" s="395"/>
      <c r="AI974" s="395"/>
    </row>
    <row r="975" spans="1:35" x14ac:dyDescent="0.2">
      <c r="A975" s="12" t="s">
        <v>291</v>
      </c>
      <c r="B975" s="14">
        <v>20181113</v>
      </c>
      <c r="C975" s="133" t="s">
        <v>68</v>
      </c>
      <c r="D975" s="133">
        <v>5</v>
      </c>
      <c r="E975" s="133">
        <v>3</v>
      </c>
      <c r="F975" s="133"/>
      <c r="G975" s="133"/>
      <c r="H975" s="133" t="s">
        <v>10</v>
      </c>
      <c r="I975" s="133">
        <v>290</v>
      </c>
      <c r="J975" s="133">
        <v>0</v>
      </c>
      <c r="K975" s="9">
        <v>5</v>
      </c>
      <c r="L975" s="9">
        <v>1</v>
      </c>
      <c r="M975" s="9">
        <v>0</v>
      </c>
      <c r="N975" s="68">
        <v>1</v>
      </c>
      <c r="O975" s="9" t="str">
        <f>Cal_110119!$P$3</f>
        <v>Cal_110119</v>
      </c>
      <c r="P975" s="17">
        <f>Cal_110119!$Q$3</f>
        <v>1.8682000000000001</v>
      </c>
      <c r="Q975" s="17">
        <f>Cal_110119!$R$3</f>
        <v>0.51219999999999999</v>
      </c>
      <c r="R975" s="15">
        <v>18.170000000000002</v>
      </c>
      <c r="S975" s="15">
        <v>13.74</v>
      </c>
      <c r="T975" s="177">
        <v>0.79933333333333334</v>
      </c>
      <c r="U975" s="78">
        <f t="shared" si="120"/>
        <v>17.370666666666668</v>
      </c>
      <c r="V975" s="78">
        <f t="shared" si="121"/>
        <v>12.940666666666667</v>
      </c>
      <c r="W975" s="438">
        <f t="shared" si="122"/>
        <v>8.4181932837658596E-2</v>
      </c>
      <c r="X975" s="438">
        <f t="shared" si="123"/>
        <v>0.12931497967314604</v>
      </c>
      <c r="Y975" s="9">
        <f>Cal_110119!$O$3</f>
        <v>20181101</v>
      </c>
      <c r="Z975" s="36" t="s">
        <v>294</v>
      </c>
      <c r="AA975" s="36"/>
      <c r="AB975" s="36" t="s">
        <v>129</v>
      </c>
      <c r="AC975" s="12"/>
      <c r="AD975" s="660"/>
      <c r="AE975" s="689" t="s">
        <v>1250</v>
      </c>
      <c r="AF975" s="671">
        <v>1</v>
      </c>
      <c r="AG975" s="169">
        <v>0</v>
      </c>
      <c r="AH975" s="395"/>
      <c r="AI975" s="395"/>
    </row>
    <row r="976" spans="1:35" x14ac:dyDescent="0.2">
      <c r="A976" s="12" t="s">
        <v>291</v>
      </c>
      <c r="B976" s="14">
        <v>20181113</v>
      </c>
      <c r="C976" s="133" t="s">
        <v>68</v>
      </c>
      <c r="D976" s="133">
        <v>5</v>
      </c>
      <c r="E976" s="133">
        <v>3</v>
      </c>
      <c r="F976" s="133"/>
      <c r="G976" s="133"/>
      <c r="H976" s="133" t="s">
        <v>11</v>
      </c>
      <c r="I976" s="133">
        <v>290</v>
      </c>
      <c r="J976" s="133">
        <v>0</v>
      </c>
      <c r="K976" s="9">
        <v>5</v>
      </c>
      <c r="L976" s="9">
        <v>1</v>
      </c>
      <c r="M976" s="9">
        <v>0</v>
      </c>
      <c r="N976" s="68">
        <v>1</v>
      </c>
      <c r="O976" s="9" t="str">
        <f>Cal_110119!$P$3</f>
        <v>Cal_110119</v>
      </c>
      <c r="P976" s="17">
        <f>Cal_110119!$Q$3</f>
        <v>1.8682000000000001</v>
      </c>
      <c r="Q976" s="17">
        <f>Cal_110119!$R$3</f>
        <v>0.51219999999999999</v>
      </c>
      <c r="R976" s="15">
        <v>19.079999999999998</v>
      </c>
      <c r="S976" s="15">
        <v>14.51</v>
      </c>
      <c r="T976" s="177">
        <v>0.79933333333333334</v>
      </c>
      <c r="U976" s="78">
        <f t="shared" si="120"/>
        <v>18.280666666666665</v>
      </c>
      <c r="V976" s="78">
        <f t="shared" si="121"/>
        <v>13.710666666666667</v>
      </c>
      <c r="W976" s="438">
        <f t="shared" si="122"/>
        <v>8.6842309947652241E-2</v>
      </c>
      <c r="X976" s="438">
        <f t="shared" si="123"/>
        <v>0.13935816930108336</v>
      </c>
      <c r="Y976" s="9">
        <f>Cal_110119!$O$3</f>
        <v>20181101</v>
      </c>
      <c r="Z976" s="36" t="s">
        <v>293</v>
      </c>
      <c r="AA976" s="36"/>
      <c r="AB976" s="36" t="s">
        <v>129</v>
      </c>
      <c r="AC976" s="12"/>
      <c r="AD976" s="660"/>
      <c r="AE976" s="689" t="s">
        <v>1250</v>
      </c>
      <c r="AF976" s="671">
        <v>1</v>
      </c>
      <c r="AG976" s="169">
        <v>0</v>
      </c>
      <c r="AH976" s="395"/>
      <c r="AI976" s="395"/>
    </row>
    <row r="977" spans="1:35" x14ac:dyDescent="0.2">
      <c r="A977" s="12" t="s">
        <v>291</v>
      </c>
      <c r="B977" s="14">
        <v>20181113</v>
      </c>
      <c r="C977" s="133" t="s">
        <v>68</v>
      </c>
      <c r="D977" s="133">
        <v>5</v>
      </c>
      <c r="E977" s="133">
        <v>5</v>
      </c>
      <c r="F977" s="133"/>
      <c r="G977" s="133"/>
      <c r="H977" s="133" t="s">
        <v>10</v>
      </c>
      <c r="I977" s="133">
        <v>290</v>
      </c>
      <c r="J977" s="133">
        <v>0</v>
      </c>
      <c r="K977" s="9">
        <v>5</v>
      </c>
      <c r="L977" s="9">
        <v>1</v>
      </c>
      <c r="M977" s="9">
        <v>0</v>
      </c>
      <c r="N977" s="68">
        <v>1</v>
      </c>
      <c r="O977" s="9" t="str">
        <f>Cal_110119!$P$3</f>
        <v>Cal_110119</v>
      </c>
      <c r="P977" s="17">
        <f>Cal_110119!$Q$3</f>
        <v>1.8682000000000001</v>
      </c>
      <c r="Q977" s="17">
        <f>Cal_110119!$R$3</f>
        <v>0.51219999999999999</v>
      </c>
      <c r="R977" s="15">
        <v>62.75</v>
      </c>
      <c r="S977" s="15">
        <v>44.99</v>
      </c>
      <c r="T977" s="177">
        <v>0.79933333333333334</v>
      </c>
      <c r="U977" s="78">
        <f t="shared" si="120"/>
        <v>61.950666666666663</v>
      </c>
      <c r="V977" s="78">
        <f t="shared" si="121"/>
        <v>44.190666666666665</v>
      </c>
      <c r="W977" s="438">
        <f t="shared" si="122"/>
        <v>0.33748783909634672</v>
      </c>
      <c r="X977" s="438">
        <f t="shared" si="123"/>
        <v>0.39157590531100966</v>
      </c>
      <c r="Y977" s="9">
        <f>Cal_110119!$O$3</f>
        <v>20181101</v>
      </c>
      <c r="Z977" s="36" t="s">
        <v>293</v>
      </c>
      <c r="AA977" s="36"/>
      <c r="AB977" s="36" t="s">
        <v>129</v>
      </c>
      <c r="AC977" s="12"/>
      <c r="AD977" s="660"/>
      <c r="AE977" s="689" t="s">
        <v>1250</v>
      </c>
      <c r="AF977" s="671">
        <v>1</v>
      </c>
      <c r="AG977" s="169">
        <v>0</v>
      </c>
      <c r="AH977" s="395"/>
      <c r="AI977" s="395"/>
    </row>
    <row r="978" spans="1:35" x14ac:dyDescent="0.2">
      <c r="A978" s="12" t="s">
        <v>291</v>
      </c>
      <c r="B978" s="14">
        <v>20181113</v>
      </c>
      <c r="C978" s="133" t="s">
        <v>68</v>
      </c>
      <c r="D978" s="133">
        <v>5</v>
      </c>
      <c r="E978" s="133">
        <v>5</v>
      </c>
      <c r="F978" s="133"/>
      <c r="G978" s="133"/>
      <c r="H978" s="133" t="s">
        <v>11</v>
      </c>
      <c r="I978" s="133">
        <v>290</v>
      </c>
      <c r="J978" s="133">
        <v>0</v>
      </c>
      <c r="K978" s="9">
        <v>5</v>
      </c>
      <c r="L978" s="9">
        <v>1</v>
      </c>
      <c r="M978" s="9">
        <v>0</v>
      </c>
      <c r="N978" s="68">
        <v>1</v>
      </c>
      <c r="O978" s="9" t="str">
        <f>Cal_110119!$P$3</f>
        <v>Cal_110119</v>
      </c>
      <c r="P978" s="17">
        <f>Cal_110119!$Q$3</f>
        <v>1.8682000000000001</v>
      </c>
      <c r="Q978" s="17">
        <f>Cal_110119!$R$3</f>
        <v>0.51219999999999999</v>
      </c>
      <c r="R978" s="15">
        <v>60.31</v>
      </c>
      <c r="S978" s="15">
        <v>41.71</v>
      </c>
      <c r="T978" s="177">
        <v>0.79933333333333301</v>
      </c>
      <c r="U978" s="78">
        <f t="shared" si="120"/>
        <v>59.510666666666673</v>
      </c>
      <c r="V978" s="78">
        <f t="shared" si="121"/>
        <v>40.910666666666671</v>
      </c>
      <c r="W978" s="438">
        <f t="shared" si="122"/>
        <v>0.35345010175630914</v>
      </c>
      <c r="X978" s="438">
        <f t="shared" si="123"/>
        <v>0.32149974797518538</v>
      </c>
      <c r="Y978" s="9">
        <f>Cal_110119!$O$3</f>
        <v>20181101</v>
      </c>
      <c r="Z978" s="36" t="s">
        <v>293</v>
      </c>
      <c r="AA978" s="36"/>
      <c r="AB978" s="36" t="s">
        <v>129</v>
      </c>
      <c r="AC978" s="12"/>
      <c r="AD978" s="660"/>
      <c r="AE978" s="689" t="s">
        <v>1250</v>
      </c>
      <c r="AF978" s="671">
        <v>1</v>
      </c>
      <c r="AG978" s="169">
        <v>0</v>
      </c>
      <c r="AH978" s="395"/>
      <c r="AI978" s="395"/>
    </row>
    <row r="979" spans="1:35" x14ac:dyDescent="0.2">
      <c r="A979" s="12" t="s">
        <v>291</v>
      </c>
      <c r="B979" s="14">
        <v>20181113</v>
      </c>
      <c r="C979" s="133" t="s">
        <v>68</v>
      </c>
      <c r="D979" s="133">
        <v>5</v>
      </c>
      <c r="E979" s="133">
        <v>7</v>
      </c>
      <c r="F979" s="133"/>
      <c r="G979" s="133"/>
      <c r="H979" s="133" t="s">
        <v>10</v>
      </c>
      <c r="I979" s="133">
        <v>290</v>
      </c>
      <c r="J979" s="133">
        <v>0</v>
      </c>
      <c r="K979" s="9">
        <v>5</v>
      </c>
      <c r="L979" s="9">
        <v>1</v>
      </c>
      <c r="M979" s="9">
        <v>0</v>
      </c>
      <c r="N979" s="68">
        <f>1/3</f>
        <v>0.33333333333333331</v>
      </c>
      <c r="O979" s="9" t="str">
        <f>Cal_110119!$P$3</f>
        <v>Cal_110119</v>
      </c>
      <c r="P979" s="17">
        <f>Cal_110119!$Q$3</f>
        <v>1.8682000000000001</v>
      </c>
      <c r="Q979" s="17">
        <f>Cal_110119!$R$3</f>
        <v>0.51219999999999999</v>
      </c>
      <c r="R979" s="15">
        <v>159.19999999999999</v>
      </c>
      <c r="S979" s="15">
        <v>97.2</v>
      </c>
      <c r="T979" s="177">
        <v>0.79933333333333301</v>
      </c>
      <c r="U979" s="78">
        <f t="shared" si="120"/>
        <v>158.40066666666667</v>
      </c>
      <c r="V979" s="78">
        <f t="shared" si="121"/>
        <v>96.400666666666666</v>
      </c>
      <c r="W979" s="438">
        <f t="shared" si="122"/>
        <v>3.5345010175630902</v>
      </c>
      <c r="X979" s="438">
        <f t="shared" si="123"/>
        <v>1.2367936678175984</v>
      </c>
      <c r="Y979" s="9">
        <f>Cal_110119!$O$3</f>
        <v>20181101</v>
      </c>
      <c r="Z979" s="36" t="s">
        <v>293</v>
      </c>
      <c r="AA979" s="36"/>
      <c r="AB979" s="36" t="s">
        <v>129</v>
      </c>
      <c r="AC979" s="12"/>
      <c r="AD979" s="660"/>
      <c r="AE979" s="689" t="s">
        <v>1250</v>
      </c>
      <c r="AF979" s="671">
        <v>4</v>
      </c>
      <c r="AG979" s="169">
        <v>1</v>
      </c>
      <c r="AH979" s="426" t="s">
        <v>748</v>
      </c>
      <c r="AI979" s="395"/>
    </row>
    <row r="980" spans="1:35" x14ac:dyDescent="0.2">
      <c r="A980" s="12" t="s">
        <v>291</v>
      </c>
      <c r="B980" s="14">
        <v>20181113</v>
      </c>
      <c r="C980" s="133" t="s">
        <v>68</v>
      </c>
      <c r="D980" s="133">
        <v>5</v>
      </c>
      <c r="E980" s="133">
        <v>7</v>
      </c>
      <c r="F980" s="133"/>
      <c r="G980" s="133"/>
      <c r="H980" s="133" t="s">
        <v>11</v>
      </c>
      <c r="I980" s="133">
        <v>290</v>
      </c>
      <c r="J980" s="133">
        <v>0</v>
      </c>
      <c r="K980" s="9">
        <v>5</v>
      </c>
      <c r="L980" s="9">
        <v>1</v>
      </c>
      <c r="M980" s="9">
        <v>0</v>
      </c>
      <c r="N980" s="68">
        <v>1</v>
      </c>
      <c r="O980" s="9" t="str">
        <f>Cal_110119!$P$3</f>
        <v>Cal_110119</v>
      </c>
      <c r="P980" s="17">
        <f>Cal_110119!$Q$3</f>
        <v>1.8682000000000001</v>
      </c>
      <c r="Q980" s="17">
        <f>Cal_110119!$R$3</f>
        <v>0.51219999999999999</v>
      </c>
      <c r="R980" s="15">
        <v>371.5</v>
      </c>
      <c r="S980" s="15">
        <v>234.1</v>
      </c>
      <c r="T980" s="177">
        <v>0.79933333333333301</v>
      </c>
      <c r="U980" s="78">
        <f t="shared" si="120"/>
        <v>370.70066666666668</v>
      </c>
      <c r="V980" s="78">
        <f t="shared" si="121"/>
        <v>233.30066666666667</v>
      </c>
      <c r="W980" s="438">
        <f t="shared" si="122"/>
        <v>2.6109701065224122</v>
      </c>
      <c r="X980" s="438">
        <f t="shared" si="123"/>
        <v>1.2380566324435642</v>
      </c>
      <c r="Y980" s="9">
        <f>Cal_110119!$O$3</f>
        <v>20181101</v>
      </c>
      <c r="Z980" s="36" t="s">
        <v>303</v>
      </c>
      <c r="AA980" s="36"/>
      <c r="AB980" s="36" t="s">
        <v>129</v>
      </c>
      <c r="AC980" s="12"/>
      <c r="AD980" s="660"/>
      <c r="AE980" s="689" t="s">
        <v>1250</v>
      </c>
      <c r="AF980" s="671">
        <v>3</v>
      </c>
      <c r="AG980" s="169">
        <v>1</v>
      </c>
      <c r="AH980" s="426" t="s">
        <v>749</v>
      </c>
      <c r="AI980" s="395"/>
    </row>
    <row r="981" spans="1:35" x14ac:dyDescent="0.2">
      <c r="A981" s="12" t="s">
        <v>291</v>
      </c>
      <c r="B981" s="14">
        <v>20181113</v>
      </c>
      <c r="C981" s="133" t="s">
        <v>68</v>
      </c>
      <c r="D981" s="133">
        <v>5</v>
      </c>
      <c r="E981" s="133">
        <v>9</v>
      </c>
      <c r="F981" s="133"/>
      <c r="G981" s="133"/>
      <c r="H981" s="133" t="s">
        <v>10</v>
      </c>
      <c r="I981" s="133">
        <v>290</v>
      </c>
      <c r="J981" s="133">
        <v>0</v>
      </c>
      <c r="K981" s="9">
        <v>5</v>
      </c>
      <c r="L981" s="9">
        <v>1</v>
      </c>
      <c r="M981" s="9">
        <v>0</v>
      </c>
      <c r="N981" s="68">
        <f>1/3</f>
        <v>0.33333333333333331</v>
      </c>
      <c r="O981" s="9" t="str">
        <f>Cal_110119!$P$3</f>
        <v>Cal_110119</v>
      </c>
      <c r="P981" s="17">
        <f>Cal_110119!$Q$3</f>
        <v>1.8682000000000001</v>
      </c>
      <c r="Q981" s="17">
        <f>Cal_110119!$R$3</f>
        <v>0.51219999999999999</v>
      </c>
      <c r="R981" s="15">
        <v>241.3</v>
      </c>
      <c r="S981" s="15">
        <v>148</v>
      </c>
      <c r="T981" s="177">
        <v>0.95866666666666678</v>
      </c>
      <c r="U981" s="78">
        <f t="shared" si="120"/>
        <v>240.34133333333335</v>
      </c>
      <c r="V981" s="78">
        <f t="shared" si="121"/>
        <v>147.04133333333334</v>
      </c>
      <c r="W981" s="438">
        <f t="shared" si="122"/>
        <v>5.3188539506231693</v>
      </c>
      <c r="X981" s="438">
        <f t="shared" si="123"/>
        <v>1.9588709502899371</v>
      </c>
      <c r="Y981" s="9">
        <f>Cal_110119!$O$3</f>
        <v>20181101</v>
      </c>
      <c r="Z981" s="25" t="s">
        <v>303</v>
      </c>
      <c r="AA981" s="25"/>
      <c r="AB981" s="36" t="s">
        <v>129</v>
      </c>
      <c r="AC981" s="12"/>
      <c r="AD981" s="660"/>
      <c r="AE981" s="689" t="s">
        <v>1250</v>
      </c>
      <c r="AF981" s="671">
        <v>3</v>
      </c>
      <c r="AG981" s="169">
        <v>1</v>
      </c>
      <c r="AH981" s="426" t="s">
        <v>750</v>
      </c>
      <c r="AI981" s="395"/>
    </row>
    <row r="982" spans="1:35" x14ac:dyDescent="0.2">
      <c r="A982" s="12" t="s">
        <v>291</v>
      </c>
      <c r="B982" s="14">
        <v>20181113</v>
      </c>
      <c r="C982" s="133" t="s">
        <v>68</v>
      </c>
      <c r="D982" s="133">
        <v>5</v>
      </c>
      <c r="E982" s="133">
        <v>9</v>
      </c>
      <c r="F982" s="133"/>
      <c r="G982" s="133"/>
      <c r="H982" s="133" t="s">
        <v>11</v>
      </c>
      <c r="I982" s="133">
        <v>290</v>
      </c>
      <c r="J982" s="133">
        <v>0</v>
      </c>
      <c r="K982" s="9">
        <v>5</v>
      </c>
      <c r="L982" s="9">
        <v>1</v>
      </c>
      <c r="M982" s="9">
        <v>0</v>
      </c>
      <c r="N982" s="68">
        <f>1/3</f>
        <v>0.33333333333333331</v>
      </c>
      <c r="O982" s="9" t="str">
        <f>Cal_110119!$P$3</f>
        <v>Cal_110119</v>
      </c>
      <c r="P982" s="17">
        <f>Cal_110119!$Q$3</f>
        <v>1.8682000000000001</v>
      </c>
      <c r="Q982" s="17">
        <f>Cal_110119!$R$3</f>
        <v>0.51219999999999999</v>
      </c>
      <c r="R982" s="15">
        <v>158.9</v>
      </c>
      <c r="S982" s="15">
        <v>97.3</v>
      </c>
      <c r="T982" s="177">
        <v>0.79933333333333301</v>
      </c>
      <c r="U982" s="78">
        <f t="shared" si="120"/>
        <v>158.10066666666668</v>
      </c>
      <c r="V982" s="78">
        <f t="shared" si="121"/>
        <v>96.50066666666666</v>
      </c>
      <c r="W982" s="438">
        <f t="shared" si="122"/>
        <v>3.5116977851917168</v>
      </c>
      <c r="X982" s="438">
        <f t="shared" si="123"/>
        <v>1.2645463417751794</v>
      </c>
      <c r="Y982" s="9">
        <f>Cal_110119!$O$3</f>
        <v>20181101</v>
      </c>
      <c r="Z982" s="36" t="s">
        <v>294</v>
      </c>
      <c r="AA982" s="36"/>
      <c r="AB982" s="36" t="s">
        <v>129</v>
      </c>
      <c r="AC982" s="12"/>
      <c r="AD982" s="660"/>
      <c r="AE982" s="689" t="s">
        <v>1250</v>
      </c>
      <c r="AF982" s="671">
        <v>3</v>
      </c>
      <c r="AG982" s="169">
        <v>1</v>
      </c>
      <c r="AH982" s="426" t="s">
        <v>750</v>
      </c>
      <c r="AI982" s="395"/>
    </row>
    <row r="983" spans="1:35" x14ac:dyDescent="0.2">
      <c r="A983" s="12" t="s">
        <v>291</v>
      </c>
      <c r="B983" s="14">
        <v>20181113</v>
      </c>
      <c r="C983" s="133" t="s">
        <v>68</v>
      </c>
      <c r="D983" s="133">
        <v>5</v>
      </c>
      <c r="E983" s="133">
        <v>11</v>
      </c>
      <c r="F983" s="133"/>
      <c r="G983" s="133"/>
      <c r="H983" s="133" t="s">
        <v>10</v>
      </c>
      <c r="I983" s="133">
        <v>290</v>
      </c>
      <c r="J983" s="133">
        <v>0</v>
      </c>
      <c r="K983" s="9">
        <v>5</v>
      </c>
      <c r="L983" s="9">
        <v>1</v>
      </c>
      <c r="M983" s="9">
        <v>0</v>
      </c>
      <c r="N983" s="68">
        <f>1/3</f>
        <v>0.33333333333333331</v>
      </c>
      <c r="O983" s="9" t="str">
        <f>Cal_110119!$P$3</f>
        <v>Cal_110119</v>
      </c>
      <c r="P983" s="17">
        <f>Cal_110119!$Q$3</f>
        <v>1.8682000000000001</v>
      </c>
      <c r="Q983" s="17">
        <f>Cal_110119!$R$3</f>
        <v>0.51219999999999999</v>
      </c>
      <c r="R983" s="15">
        <v>185.1</v>
      </c>
      <c r="S983" s="15">
        <v>111.9</v>
      </c>
      <c r="T983" s="177">
        <v>0.79933333333333301</v>
      </c>
      <c r="U983" s="78">
        <f t="shared" si="120"/>
        <v>184.30066666666667</v>
      </c>
      <c r="V983" s="78">
        <f t="shared" si="121"/>
        <v>111.10066666666667</v>
      </c>
      <c r="W983" s="438">
        <f t="shared" si="122"/>
        <v>4.1729915239615849</v>
      </c>
      <c r="X983" s="438">
        <f t="shared" si="123"/>
        <v>1.3258710745915188</v>
      </c>
      <c r="Y983" s="9">
        <f>Cal_110119!$O$3</f>
        <v>20181101</v>
      </c>
      <c r="Z983" s="36" t="s">
        <v>294</v>
      </c>
      <c r="AA983" s="36"/>
      <c r="AB983" s="36" t="s">
        <v>129</v>
      </c>
      <c r="AC983" s="12"/>
      <c r="AD983" s="660"/>
      <c r="AE983" s="689" t="s">
        <v>1250</v>
      </c>
      <c r="AF983" s="671">
        <v>1</v>
      </c>
      <c r="AG983" s="169">
        <v>0</v>
      </c>
      <c r="AH983" s="395"/>
      <c r="AI983" s="395"/>
    </row>
    <row r="984" spans="1:35" x14ac:dyDescent="0.2">
      <c r="A984" s="12" t="s">
        <v>291</v>
      </c>
      <c r="B984" s="14">
        <v>20181113</v>
      </c>
      <c r="C984" s="133" t="s">
        <v>68</v>
      </c>
      <c r="D984" s="133">
        <v>5</v>
      </c>
      <c r="E984" s="133">
        <v>11</v>
      </c>
      <c r="F984" s="133"/>
      <c r="G984" s="133"/>
      <c r="H984" s="133" t="s">
        <v>11</v>
      </c>
      <c r="I984" s="133">
        <v>290</v>
      </c>
      <c r="J984" s="133">
        <v>0</v>
      </c>
      <c r="K984" s="9">
        <v>5</v>
      </c>
      <c r="L984" s="9">
        <v>1</v>
      </c>
      <c r="M984" s="9">
        <v>0</v>
      </c>
      <c r="N984" s="68">
        <f>1/3</f>
        <v>0.33333333333333331</v>
      </c>
      <c r="O984" s="9" t="str">
        <f>Cal_110119!$P$3</f>
        <v>Cal_110119</v>
      </c>
      <c r="P984" s="17">
        <f>Cal_110119!$Q$3</f>
        <v>1.8682000000000001</v>
      </c>
      <c r="Q984" s="17">
        <f>Cal_110119!$R$3</f>
        <v>0.51219999999999999</v>
      </c>
      <c r="R984" s="15">
        <v>196.8</v>
      </c>
      <c r="S984" s="15">
        <v>118.3</v>
      </c>
      <c r="T984" s="177">
        <v>0.79933333333333301</v>
      </c>
      <c r="U984" s="78">
        <f t="shared" si="120"/>
        <v>196.00066666666669</v>
      </c>
      <c r="V984" s="78">
        <f t="shared" si="121"/>
        <v>117.50066666666666</v>
      </c>
      <c r="W984" s="438">
        <f t="shared" si="122"/>
        <v>4.4751343528823027</v>
      </c>
      <c r="X984" s="438">
        <f t="shared" si="123"/>
        <v>1.3404925071880414</v>
      </c>
      <c r="Y984" s="9">
        <f>Cal_110119!$O$3</f>
        <v>20181101</v>
      </c>
      <c r="Z984" s="36" t="s">
        <v>293</v>
      </c>
      <c r="AA984" s="36"/>
      <c r="AB984" s="36" t="s">
        <v>129</v>
      </c>
      <c r="AC984" s="12"/>
      <c r="AD984" s="660"/>
      <c r="AE984" s="689" t="s">
        <v>1250</v>
      </c>
      <c r="AF984" s="671">
        <v>1</v>
      </c>
      <c r="AG984" s="169">
        <v>0</v>
      </c>
      <c r="AH984" s="395"/>
      <c r="AI984" s="395"/>
    </row>
    <row r="985" spans="1:35" x14ac:dyDescent="0.2">
      <c r="A985" s="12" t="s">
        <v>291</v>
      </c>
      <c r="B985" s="14">
        <v>20181113</v>
      </c>
      <c r="C985" s="133" t="s">
        <v>68</v>
      </c>
      <c r="D985" s="133">
        <v>5</v>
      </c>
      <c r="E985" s="133">
        <v>11</v>
      </c>
      <c r="F985" s="133"/>
      <c r="G985" s="133"/>
      <c r="H985" s="133" t="s">
        <v>10</v>
      </c>
      <c r="I985" s="133">
        <v>290</v>
      </c>
      <c r="J985" s="133">
        <v>10</v>
      </c>
      <c r="K985" s="9">
        <v>5</v>
      </c>
      <c r="L985" s="9">
        <v>1</v>
      </c>
      <c r="M985" s="9">
        <v>0</v>
      </c>
      <c r="N985" s="68">
        <v>1</v>
      </c>
      <c r="O985" s="9" t="str">
        <f>Cal_110119!$P$3</f>
        <v>Cal_110119</v>
      </c>
      <c r="P985" s="17">
        <f>Cal_110119!$Q$3</f>
        <v>1.8682000000000001</v>
      </c>
      <c r="Q985" s="17">
        <f>Cal_110119!$R$3</f>
        <v>0.51219999999999999</v>
      </c>
      <c r="R985" s="15">
        <v>185.9</v>
      </c>
      <c r="S985" s="15">
        <v>116.7</v>
      </c>
      <c r="T985" s="177">
        <v>0.79933333333333301</v>
      </c>
      <c r="U985" s="78">
        <f t="shared" si="120"/>
        <v>185.10066666666668</v>
      </c>
      <c r="V985" s="78">
        <f t="shared" si="121"/>
        <v>115.90066666666667</v>
      </c>
      <c r="W985" s="438">
        <f t="shared" si="122"/>
        <v>1.3149864000826126</v>
      </c>
      <c r="X985" s="438">
        <f t="shared" si="123"/>
        <v>0.59715886481439873</v>
      </c>
      <c r="Y985" s="9">
        <f>Cal_110119!$O$3</f>
        <v>20181101</v>
      </c>
      <c r="Z985" s="36" t="s">
        <v>294</v>
      </c>
      <c r="AA985" s="36"/>
      <c r="AB985" s="36" t="s">
        <v>129</v>
      </c>
      <c r="AC985" s="12"/>
      <c r="AD985" s="660"/>
      <c r="AE985" s="689" t="s">
        <v>1250</v>
      </c>
      <c r="AF985" s="671">
        <v>1</v>
      </c>
      <c r="AG985" s="169">
        <v>1</v>
      </c>
      <c r="AH985" s="395"/>
      <c r="AI985" s="395"/>
    </row>
    <row r="986" spans="1:35" s="115" customFormat="1" ht="13.5" thickBot="1" x14ac:dyDescent="0.25">
      <c r="A986" s="215" t="s">
        <v>291</v>
      </c>
      <c r="B986" s="208">
        <v>20181113</v>
      </c>
      <c r="C986" s="209" t="s">
        <v>68</v>
      </c>
      <c r="D986" s="209">
        <v>5</v>
      </c>
      <c r="E986" s="209">
        <v>11</v>
      </c>
      <c r="F986" s="133"/>
      <c r="G986" s="133"/>
      <c r="H986" s="209" t="s">
        <v>11</v>
      </c>
      <c r="I986" s="209">
        <v>290</v>
      </c>
      <c r="J986" s="209">
        <v>10</v>
      </c>
      <c r="K986" s="116">
        <v>5</v>
      </c>
      <c r="L986" s="116">
        <v>1</v>
      </c>
      <c r="M986" s="116">
        <v>0</v>
      </c>
      <c r="N986" s="211">
        <v>1</v>
      </c>
      <c r="O986" s="9" t="str">
        <f>Cal_110119!$P$3</f>
        <v>Cal_110119</v>
      </c>
      <c r="P986" s="17">
        <f>Cal_110119!$Q$3</f>
        <v>1.8682000000000001</v>
      </c>
      <c r="Q986" s="17">
        <f>Cal_110119!$R$3</f>
        <v>0.51219999999999999</v>
      </c>
      <c r="R986" s="212">
        <v>229</v>
      </c>
      <c r="S986" s="212">
        <v>146.5</v>
      </c>
      <c r="T986" s="248">
        <v>0.79933333333333301</v>
      </c>
      <c r="U986" s="214">
        <f t="shared" si="120"/>
        <v>228.20066666666668</v>
      </c>
      <c r="V986" s="214">
        <f t="shared" si="121"/>
        <v>145.70066666666668</v>
      </c>
      <c r="W986" s="441">
        <f t="shared" si="122"/>
        <v>1.567722225532016</v>
      </c>
      <c r="X986" s="441">
        <f t="shared" si="123"/>
        <v>0.8360675702615471</v>
      </c>
      <c r="Y986" s="9">
        <f>Cal_110119!$O$3</f>
        <v>20181101</v>
      </c>
      <c r="Z986" s="216" t="s">
        <v>293</v>
      </c>
      <c r="AA986" s="216"/>
      <c r="AB986" s="216" t="s">
        <v>129</v>
      </c>
      <c r="AC986" s="215"/>
      <c r="AD986" s="666"/>
      <c r="AE986" s="689" t="s">
        <v>1250</v>
      </c>
      <c r="AF986" s="675">
        <v>1</v>
      </c>
      <c r="AG986" s="172">
        <v>1</v>
      </c>
      <c r="AH986" s="402"/>
      <c r="AI986" s="402"/>
    </row>
    <row r="987" spans="1:35" s="82" customFormat="1" x14ac:dyDescent="0.2">
      <c r="A987" s="239" t="s">
        <v>291</v>
      </c>
      <c r="B987" s="240">
        <v>20181113</v>
      </c>
      <c r="C987" s="241" t="s">
        <v>72</v>
      </c>
      <c r="D987" s="241">
        <v>6</v>
      </c>
      <c r="E987" s="241">
        <v>1</v>
      </c>
      <c r="F987" s="133"/>
      <c r="G987" s="133"/>
      <c r="H987" s="241" t="s">
        <v>10</v>
      </c>
      <c r="I987" s="241">
        <v>290</v>
      </c>
      <c r="J987" s="241">
        <v>0</v>
      </c>
      <c r="K987" s="236">
        <v>5</v>
      </c>
      <c r="L987" s="109">
        <v>1</v>
      </c>
      <c r="M987" s="109">
        <v>0</v>
      </c>
      <c r="N987" s="201">
        <v>1</v>
      </c>
      <c r="O987" s="9" t="str">
        <f>Cal_110119!$P$3</f>
        <v>Cal_110119</v>
      </c>
      <c r="P987" s="17">
        <f>Cal_110119!$Q$3</f>
        <v>1.8682000000000001</v>
      </c>
      <c r="Q987" s="17">
        <f>Cal_110119!$R$3</f>
        <v>0.51219999999999999</v>
      </c>
      <c r="R987" s="242">
        <v>16.29</v>
      </c>
      <c r="S987" s="242">
        <v>10.88</v>
      </c>
      <c r="T987" s="243">
        <v>0.79933333333333301</v>
      </c>
      <c r="U987" s="244">
        <f t="shared" si="120"/>
        <v>15.490666666666666</v>
      </c>
      <c r="V987" s="244">
        <f t="shared" si="121"/>
        <v>10.080666666666668</v>
      </c>
      <c r="W987" s="440">
        <f t="shared" si="122"/>
        <v>0.10280457260761459</v>
      </c>
      <c r="X987" s="440">
        <f t="shared" si="123"/>
        <v>6.3507663448017601E-2</v>
      </c>
      <c r="Y987" s="9">
        <f>Cal_110119!$O$3</f>
        <v>20181101</v>
      </c>
      <c r="Z987" s="246" t="s">
        <v>293</v>
      </c>
      <c r="AA987" s="246"/>
      <c r="AB987" s="246" t="s">
        <v>129</v>
      </c>
      <c r="AC987" s="239"/>
      <c r="AD987" s="667"/>
      <c r="AE987" s="689" t="s">
        <v>1250</v>
      </c>
      <c r="AF987" s="679">
        <v>3</v>
      </c>
      <c r="AG987" s="173">
        <v>1</v>
      </c>
      <c r="AH987" s="430" t="s">
        <v>727</v>
      </c>
      <c r="AI987" s="404"/>
    </row>
    <row r="988" spans="1:35" s="82" customFormat="1" x14ac:dyDescent="0.2">
      <c r="A988" s="160" t="s">
        <v>291</v>
      </c>
      <c r="B988" s="161">
        <v>20181113</v>
      </c>
      <c r="C988" s="162" t="s">
        <v>72</v>
      </c>
      <c r="D988" s="162">
        <v>6</v>
      </c>
      <c r="E988" s="162">
        <v>1</v>
      </c>
      <c r="F988" s="133"/>
      <c r="G988" s="133"/>
      <c r="H988" s="162" t="s">
        <v>11</v>
      </c>
      <c r="I988" s="162">
        <v>290</v>
      </c>
      <c r="J988" s="162">
        <v>0</v>
      </c>
      <c r="K988" s="33">
        <v>5</v>
      </c>
      <c r="L988" s="9">
        <v>1</v>
      </c>
      <c r="M988" s="9">
        <v>0</v>
      </c>
      <c r="N988" s="68">
        <v>1</v>
      </c>
      <c r="O988" s="9" t="str">
        <f>Cal_110119!$P$3</f>
        <v>Cal_110119</v>
      </c>
      <c r="P988" s="17">
        <f>Cal_110119!$Q$3</f>
        <v>1.8682000000000001</v>
      </c>
      <c r="Q988" s="17">
        <f>Cal_110119!$R$3</f>
        <v>0.51219999999999999</v>
      </c>
      <c r="R988" s="163">
        <v>11.49</v>
      </c>
      <c r="S988" s="163">
        <v>8.2370000000000001</v>
      </c>
      <c r="T988" s="177">
        <v>0.79933333333333301</v>
      </c>
      <c r="U988" s="164">
        <f t="shared" si="120"/>
        <v>10.690666666666667</v>
      </c>
      <c r="V988" s="164">
        <f t="shared" si="121"/>
        <v>7.4376666666666669</v>
      </c>
      <c r="W988" s="438">
        <f t="shared" si="122"/>
        <v>6.1815762420068456E-2</v>
      </c>
      <c r="X988" s="438">
        <f t="shared" si="123"/>
        <v>6.0891893261080972E-2</v>
      </c>
      <c r="Y988" s="9">
        <f>Cal_110119!$O$3</f>
        <v>20181101</v>
      </c>
      <c r="Z988" s="166" t="s">
        <v>293</v>
      </c>
      <c r="AA988" s="166"/>
      <c r="AB988" s="166" t="s">
        <v>129</v>
      </c>
      <c r="AC988" s="160"/>
      <c r="AD988" s="664"/>
      <c r="AE988" s="689" t="s">
        <v>1250</v>
      </c>
      <c r="AF988" s="672">
        <v>3</v>
      </c>
      <c r="AG988" s="169">
        <v>1</v>
      </c>
      <c r="AH988" s="430" t="s">
        <v>727</v>
      </c>
      <c r="AI988" s="397"/>
    </row>
    <row r="989" spans="1:35" s="82" customFormat="1" x14ac:dyDescent="0.2">
      <c r="A989" s="160" t="s">
        <v>291</v>
      </c>
      <c r="B989" s="161">
        <v>20181113</v>
      </c>
      <c r="C989" s="162" t="s">
        <v>72</v>
      </c>
      <c r="D989" s="162">
        <v>6</v>
      </c>
      <c r="E989" s="162">
        <v>3</v>
      </c>
      <c r="F989" s="133"/>
      <c r="G989" s="133"/>
      <c r="H989" s="162" t="s">
        <v>10</v>
      </c>
      <c r="I989" s="162">
        <v>290</v>
      </c>
      <c r="J989" s="162">
        <v>0</v>
      </c>
      <c r="K989" s="33">
        <v>5</v>
      </c>
      <c r="L989" s="9">
        <v>1</v>
      </c>
      <c r="M989" s="9">
        <v>0</v>
      </c>
      <c r="N989" s="68">
        <v>1</v>
      </c>
      <c r="O989" s="9" t="str">
        <f>Cal_110119!$P$3</f>
        <v>Cal_110119</v>
      </c>
      <c r="P989" s="17">
        <f>Cal_110119!$Q$3</f>
        <v>1.8682000000000001</v>
      </c>
      <c r="Q989" s="17">
        <f>Cal_110119!$R$3</f>
        <v>0.51219999999999999</v>
      </c>
      <c r="R989" s="163">
        <v>12.79</v>
      </c>
      <c r="S989" s="163">
        <v>9.3040000000000003</v>
      </c>
      <c r="T989" s="177">
        <v>0.79933333333333301</v>
      </c>
      <c r="U989" s="164">
        <f t="shared" si="120"/>
        <v>11.990666666666666</v>
      </c>
      <c r="V989" s="164">
        <f t="shared" si="121"/>
        <v>8.504666666666667</v>
      </c>
      <c r="W989" s="438">
        <f t="shared" si="122"/>
        <v>6.6243390038843705E-2</v>
      </c>
      <c r="X989" s="438">
        <f t="shared" si="123"/>
        <v>7.4067779550581594E-2</v>
      </c>
      <c r="Y989" s="9">
        <f>Cal_110119!$O$3</f>
        <v>20181101</v>
      </c>
      <c r="Z989" s="166" t="s">
        <v>293</v>
      </c>
      <c r="AA989" s="166"/>
      <c r="AB989" s="166" t="s">
        <v>129</v>
      </c>
      <c r="AC989" s="160"/>
      <c r="AD989" s="664"/>
      <c r="AE989" s="689" t="s">
        <v>1250</v>
      </c>
      <c r="AF989" s="672">
        <v>1</v>
      </c>
      <c r="AG989" s="169">
        <v>1</v>
      </c>
      <c r="AH989" s="401" t="s">
        <v>753</v>
      </c>
      <c r="AI989" s="397"/>
    </row>
    <row r="990" spans="1:35" s="82" customFormat="1" x14ac:dyDescent="0.2">
      <c r="A990" s="160" t="s">
        <v>291</v>
      </c>
      <c r="B990" s="161">
        <v>20181113</v>
      </c>
      <c r="C990" s="162" t="s">
        <v>72</v>
      </c>
      <c r="D990" s="162">
        <v>6</v>
      </c>
      <c r="E990" s="162">
        <v>3</v>
      </c>
      <c r="F990" s="133"/>
      <c r="G990" s="133"/>
      <c r="H990" s="162" t="s">
        <v>11</v>
      </c>
      <c r="I990" s="162">
        <v>290</v>
      </c>
      <c r="J990" s="162">
        <v>0</v>
      </c>
      <c r="K990" s="33">
        <v>5</v>
      </c>
      <c r="L990" s="9">
        <v>1</v>
      </c>
      <c r="M990" s="9">
        <v>0</v>
      </c>
      <c r="N990" s="68">
        <v>1</v>
      </c>
      <c r="O990" s="9" t="str">
        <f>Cal_110119!$P$3</f>
        <v>Cal_110119</v>
      </c>
      <c r="P990" s="17">
        <f>Cal_110119!$Q$3</f>
        <v>1.8682000000000001</v>
      </c>
      <c r="Q990" s="17">
        <f>Cal_110119!$R$3</f>
        <v>0.51219999999999999</v>
      </c>
      <c r="R990" s="163">
        <v>13.32</v>
      </c>
      <c r="S990" s="163">
        <v>10.67</v>
      </c>
      <c r="T990" s="177">
        <v>0.79933333333333334</v>
      </c>
      <c r="U990" s="164">
        <f t="shared" si="120"/>
        <v>12.520666666666667</v>
      </c>
      <c r="V990" s="164">
        <f t="shared" si="121"/>
        <v>9.8706666666666667</v>
      </c>
      <c r="W990" s="438">
        <f t="shared" si="122"/>
        <v>5.0357138153452649E-2</v>
      </c>
      <c r="X990" s="438">
        <f t="shared" si="123"/>
        <v>0.11249048879183469</v>
      </c>
      <c r="Y990" s="9">
        <f>Cal_110119!$O$3</f>
        <v>20181101</v>
      </c>
      <c r="Z990" s="166" t="s">
        <v>292</v>
      </c>
      <c r="AA990" s="166"/>
      <c r="AB990" s="166" t="s">
        <v>129</v>
      </c>
      <c r="AC990" s="160"/>
      <c r="AD990" s="664"/>
      <c r="AE990" s="689" t="s">
        <v>1250</v>
      </c>
      <c r="AF990" s="672">
        <v>1</v>
      </c>
      <c r="AG990" s="169">
        <v>1</v>
      </c>
      <c r="AH990" s="401" t="s">
        <v>753</v>
      </c>
      <c r="AI990" s="397"/>
    </row>
    <row r="991" spans="1:35" s="82" customFormat="1" x14ac:dyDescent="0.2">
      <c r="A991" s="160" t="s">
        <v>291</v>
      </c>
      <c r="B991" s="161">
        <v>20181113</v>
      </c>
      <c r="C991" s="162" t="s">
        <v>72</v>
      </c>
      <c r="D991" s="162">
        <v>6</v>
      </c>
      <c r="E991" s="162">
        <v>5</v>
      </c>
      <c r="F991" s="133"/>
      <c r="G991" s="133"/>
      <c r="H991" s="162" t="s">
        <v>10</v>
      </c>
      <c r="I991" s="162">
        <v>290</v>
      </c>
      <c r="J991" s="162">
        <v>0</v>
      </c>
      <c r="K991" s="33">
        <v>5</v>
      </c>
      <c r="L991" s="9">
        <v>1</v>
      </c>
      <c r="M991" s="9">
        <v>0</v>
      </c>
      <c r="N991" s="68">
        <v>1</v>
      </c>
      <c r="O991" s="9" t="str">
        <f>Cal_110119!$P$3</f>
        <v>Cal_110119</v>
      </c>
      <c r="P991" s="17">
        <f>Cal_110119!$Q$3</f>
        <v>1.8682000000000001</v>
      </c>
      <c r="Q991" s="17">
        <f>Cal_110119!$R$3</f>
        <v>0.51219999999999999</v>
      </c>
      <c r="R991" s="163">
        <v>13.19</v>
      </c>
      <c r="S991" s="163">
        <v>10.19</v>
      </c>
      <c r="T991" s="177">
        <v>0.79933333333333334</v>
      </c>
      <c r="U991" s="164">
        <f t="shared" si="120"/>
        <v>12.390666666666666</v>
      </c>
      <c r="V991" s="164">
        <f t="shared" si="121"/>
        <v>9.3906666666666663</v>
      </c>
      <c r="W991" s="438">
        <f t="shared" si="122"/>
        <v>5.7008080928436948E-2</v>
      </c>
      <c r="X991" s="438">
        <f t="shared" si="123"/>
        <v>9.7920439478919333E-2</v>
      </c>
      <c r="Y991" s="9">
        <f>Cal_110119!$O$3</f>
        <v>20181101</v>
      </c>
      <c r="Z991" s="166" t="s">
        <v>292</v>
      </c>
      <c r="AA991" s="166"/>
      <c r="AB991" s="166" t="s">
        <v>129</v>
      </c>
      <c r="AC991" s="160"/>
      <c r="AD991" s="664"/>
      <c r="AE991" s="689" t="s">
        <v>1250</v>
      </c>
      <c r="AF991" s="672">
        <v>1</v>
      </c>
      <c r="AG991" s="169">
        <v>0</v>
      </c>
      <c r="AH991" s="397"/>
      <c r="AI991" s="397"/>
    </row>
    <row r="992" spans="1:35" s="82" customFormat="1" x14ac:dyDescent="0.2">
      <c r="A992" s="160" t="s">
        <v>291</v>
      </c>
      <c r="B992" s="161">
        <v>20181113</v>
      </c>
      <c r="C992" s="162" t="s">
        <v>72</v>
      </c>
      <c r="D992" s="162">
        <v>6</v>
      </c>
      <c r="E992" s="162">
        <v>5</v>
      </c>
      <c r="F992" s="133"/>
      <c r="G992" s="133"/>
      <c r="H992" s="162" t="s">
        <v>11</v>
      </c>
      <c r="I992" s="162">
        <v>290</v>
      </c>
      <c r="J992" s="162">
        <v>0</v>
      </c>
      <c r="K992" s="33">
        <v>5</v>
      </c>
      <c r="L992" s="9">
        <v>1</v>
      </c>
      <c r="M992" s="9">
        <v>0</v>
      </c>
      <c r="N992" s="68">
        <v>1</v>
      </c>
      <c r="O992" s="9" t="str">
        <f>Cal_110119!$P$3</f>
        <v>Cal_110119</v>
      </c>
      <c r="P992" s="17">
        <f>Cal_110119!$Q$3</f>
        <v>1.8682000000000001</v>
      </c>
      <c r="Q992" s="17">
        <f>Cal_110119!$R$3</f>
        <v>0.51219999999999999</v>
      </c>
      <c r="R992" s="163">
        <v>15.02</v>
      </c>
      <c r="S992" s="163">
        <v>11.52</v>
      </c>
      <c r="T992" s="177">
        <v>0.79933333333333301</v>
      </c>
      <c r="U992" s="164">
        <f t="shared" si="120"/>
        <v>14.220666666666666</v>
      </c>
      <c r="V992" s="164">
        <f t="shared" si="121"/>
        <v>10.720666666666666</v>
      </c>
      <c r="W992" s="438">
        <f t="shared" si="122"/>
        <v>6.65094277498431E-2</v>
      </c>
      <c r="X992" s="438">
        <f t="shared" si="123"/>
        <v>0.11036161702303048</v>
      </c>
      <c r="Y992" s="9">
        <f>Cal_110119!$O$3</f>
        <v>20181101</v>
      </c>
      <c r="Z992" s="166" t="s">
        <v>293</v>
      </c>
      <c r="AA992" s="166"/>
      <c r="AB992" s="166" t="s">
        <v>129</v>
      </c>
      <c r="AC992" s="160"/>
      <c r="AD992" s="664"/>
      <c r="AE992" s="689" t="s">
        <v>1250</v>
      </c>
      <c r="AF992" s="672">
        <v>1</v>
      </c>
      <c r="AG992" s="169">
        <v>0</v>
      </c>
      <c r="AH992" s="397"/>
      <c r="AI992" s="397"/>
    </row>
    <row r="993" spans="1:35" s="82" customFormat="1" x14ac:dyDescent="0.2">
      <c r="A993" s="160" t="s">
        <v>291</v>
      </c>
      <c r="B993" s="161">
        <v>20181113</v>
      </c>
      <c r="C993" s="162" t="s">
        <v>72</v>
      </c>
      <c r="D993" s="162">
        <v>6</v>
      </c>
      <c r="E993" s="162">
        <v>7</v>
      </c>
      <c r="F993" s="133"/>
      <c r="G993" s="133"/>
      <c r="H993" s="162" t="s">
        <v>10</v>
      </c>
      <c r="I993" s="162">
        <v>290</v>
      </c>
      <c r="J993" s="162">
        <v>0</v>
      </c>
      <c r="K993" s="33">
        <v>5</v>
      </c>
      <c r="L993" s="9">
        <v>1</v>
      </c>
      <c r="M993" s="9">
        <v>0</v>
      </c>
      <c r="N993" s="68">
        <v>1</v>
      </c>
      <c r="O993" s="9" t="str">
        <f>Cal_110119!$P$3</f>
        <v>Cal_110119</v>
      </c>
      <c r="P993" s="17">
        <f>Cal_110119!$Q$3</f>
        <v>1.8682000000000001</v>
      </c>
      <c r="Q993" s="17">
        <f>Cal_110119!$R$3</f>
        <v>0.51219999999999999</v>
      </c>
      <c r="R993" s="163">
        <v>40.07</v>
      </c>
      <c r="S993" s="163">
        <v>27.55</v>
      </c>
      <c r="T993" s="177">
        <v>0.79933333333333334</v>
      </c>
      <c r="U993" s="164">
        <f t="shared" si="120"/>
        <v>39.270666666666664</v>
      </c>
      <c r="V993" s="164">
        <f t="shared" si="121"/>
        <v>26.750666666666667</v>
      </c>
      <c r="W993" s="438">
        <f t="shared" si="122"/>
        <v>0.23791372440801015</v>
      </c>
      <c r="X993" s="438">
        <f t="shared" si="123"/>
        <v>0.20342248245451855</v>
      </c>
      <c r="Y993" s="9">
        <f>Cal_110119!$O$3</f>
        <v>20181101</v>
      </c>
      <c r="Z993" s="166" t="s">
        <v>292</v>
      </c>
      <c r="AA993" s="166"/>
      <c r="AB993" s="166" t="s">
        <v>129</v>
      </c>
      <c r="AC993" s="160"/>
      <c r="AD993" s="664"/>
      <c r="AE993" s="689" t="s">
        <v>1250</v>
      </c>
      <c r="AF993" s="672">
        <v>4</v>
      </c>
      <c r="AG993" s="169">
        <v>1</v>
      </c>
      <c r="AH993" s="401" t="s">
        <v>752</v>
      </c>
      <c r="AI993" s="397"/>
    </row>
    <row r="994" spans="1:35" s="82" customFormat="1" x14ac:dyDescent="0.2">
      <c r="A994" s="160" t="s">
        <v>291</v>
      </c>
      <c r="B994" s="161">
        <v>20181113</v>
      </c>
      <c r="C994" s="162" t="s">
        <v>72</v>
      </c>
      <c r="D994" s="162">
        <v>6</v>
      </c>
      <c r="E994" s="162">
        <v>7</v>
      </c>
      <c r="F994" s="133"/>
      <c r="G994" s="133"/>
      <c r="H994" s="162" t="s">
        <v>11</v>
      </c>
      <c r="I994" s="162">
        <v>290</v>
      </c>
      <c r="J994" s="162">
        <v>0</v>
      </c>
      <c r="K994" s="33">
        <v>5</v>
      </c>
      <c r="L994" s="9">
        <v>1</v>
      </c>
      <c r="M994" s="9">
        <v>0</v>
      </c>
      <c r="N994" s="68">
        <v>1</v>
      </c>
      <c r="O994" s="9" t="str">
        <f>Cal_110119!$P$3</f>
        <v>Cal_110119</v>
      </c>
      <c r="P994" s="17">
        <f>Cal_110119!$Q$3</f>
        <v>1.8682000000000001</v>
      </c>
      <c r="Q994" s="17">
        <f>Cal_110119!$R$3</f>
        <v>0.51219999999999999</v>
      </c>
      <c r="R994" s="163">
        <v>13.62</v>
      </c>
      <c r="S994" s="163">
        <v>10.26</v>
      </c>
      <c r="T994" s="177">
        <v>0.79933333333333334</v>
      </c>
      <c r="U994" s="164">
        <f t="shared" si="120"/>
        <v>12.820666666666666</v>
      </c>
      <c r="V994" s="164">
        <f t="shared" si="121"/>
        <v>9.4606666666666666</v>
      </c>
      <c r="W994" s="438">
        <f t="shared" si="122"/>
        <v>6.3849050639849372E-2</v>
      </c>
      <c r="X994" s="438">
        <f t="shared" si="123"/>
        <v>9.2234339470955232E-2</v>
      </c>
      <c r="Y994" s="9">
        <f>Cal_110119!$O$3</f>
        <v>20181101</v>
      </c>
      <c r="Z994" s="166" t="s">
        <v>292</v>
      </c>
      <c r="AA994" s="166"/>
      <c r="AB994" s="166" t="s">
        <v>129</v>
      </c>
      <c r="AC994" s="160"/>
      <c r="AD994" s="664"/>
      <c r="AE994" s="689" t="s">
        <v>1250</v>
      </c>
      <c r="AF994" s="672">
        <v>4</v>
      </c>
      <c r="AG994" s="169">
        <v>1</v>
      </c>
      <c r="AH994" s="401" t="s">
        <v>751</v>
      </c>
      <c r="AI994" s="397"/>
    </row>
    <row r="995" spans="1:35" s="82" customFormat="1" x14ac:dyDescent="0.2">
      <c r="A995" s="160" t="s">
        <v>291</v>
      </c>
      <c r="B995" s="161">
        <v>20181113</v>
      </c>
      <c r="C995" s="162" t="s">
        <v>72</v>
      </c>
      <c r="D995" s="162">
        <v>6</v>
      </c>
      <c r="E995" s="162">
        <v>9</v>
      </c>
      <c r="F995" s="133"/>
      <c r="G995" s="133"/>
      <c r="H995" s="162" t="s">
        <v>10</v>
      </c>
      <c r="I995" s="162">
        <v>290</v>
      </c>
      <c r="J995" s="162">
        <v>0</v>
      </c>
      <c r="K995" s="33">
        <v>5</v>
      </c>
      <c r="L995" s="9">
        <v>1</v>
      </c>
      <c r="M995" s="9">
        <v>0</v>
      </c>
      <c r="N995" s="68">
        <v>1</v>
      </c>
      <c r="O995" s="9" t="str">
        <f>Cal_110119!$P$3</f>
        <v>Cal_110119</v>
      </c>
      <c r="P995" s="17">
        <f>Cal_110119!$Q$3</f>
        <v>1.8682000000000001</v>
      </c>
      <c r="Q995" s="17">
        <f>Cal_110119!$R$3</f>
        <v>0.51219999999999999</v>
      </c>
      <c r="R995" s="163">
        <v>259.39999999999998</v>
      </c>
      <c r="S995" s="163">
        <v>160.5</v>
      </c>
      <c r="T995" s="177">
        <v>0.79933333333333334</v>
      </c>
      <c r="U995" s="164">
        <f t="shared" si="120"/>
        <v>258.60066666666665</v>
      </c>
      <c r="V995" s="164">
        <f t="shared" si="121"/>
        <v>159.70066666666668</v>
      </c>
      <c r="W995" s="438">
        <f t="shared" si="122"/>
        <v>1.8793664012741378</v>
      </c>
      <c r="X995" s="438">
        <f t="shared" si="123"/>
        <v>0.75539733520908114</v>
      </c>
      <c r="Y995" s="9">
        <f>Cal_110119!$O$3</f>
        <v>20181101</v>
      </c>
      <c r="Z995" s="166" t="s">
        <v>293</v>
      </c>
      <c r="AA995" s="166"/>
      <c r="AB995" s="166" t="s">
        <v>129</v>
      </c>
      <c r="AC995" s="160"/>
      <c r="AD995" s="664"/>
      <c r="AE995" s="689" t="s">
        <v>1250</v>
      </c>
      <c r="AF995" s="672">
        <v>1</v>
      </c>
      <c r="AG995" s="169">
        <v>0</v>
      </c>
      <c r="AH995" s="397"/>
      <c r="AI995" s="397"/>
    </row>
    <row r="996" spans="1:35" s="82" customFormat="1" x14ac:dyDescent="0.2">
      <c r="A996" s="160" t="s">
        <v>291</v>
      </c>
      <c r="B996" s="161">
        <v>20181113</v>
      </c>
      <c r="C996" s="162" t="s">
        <v>72</v>
      </c>
      <c r="D996" s="162">
        <v>6</v>
      </c>
      <c r="E996" s="162">
        <v>9</v>
      </c>
      <c r="F996" s="133"/>
      <c r="G996" s="133"/>
      <c r="H996" s="162" t="s">
        <v>11</v>
      </c>
      <c r="I996" s="162">
        <v>290</v>
      </c>
      <c r="J996" s="162">
        <v>0</v>
      </c>
      <c r="K996" s="33">
        <v>5</v>
      </c>
      <c r="L996" s="9">
        <v>1</v>
      </c>
      <c r="M996" s="9">
        <v>0</v>
      </c>
      <c r="N996" s="68">
        <v>1</v>
      </c>
      <c r="O996" s="9" t="str">
        <f>Cal_110119!$P$3</f>
        <v>Cal_110119</v>
      </c>
      <c r="P996" s="17">
        <f>Cal_110119!$Q$3</f>
        <v>1.8682000000000001</v>
      </c>
      <c r="Q996" s="17">
        <f>Cal_110119!$R$3</f>
        <v>0.51219999999999999</v>
      </c>
      <c r="R996" s="163">
        <v>248.5</v>
      </c>
      <c r="S996" s="163">
        <v>156.69999999999999</v>
      </c>
      <c r="T996" s="177">
        <v>0.79933333333333334</v>
      </c>
      <c r="U996" s="164">
        <f t="shared" si="120"/>
        <v>247.70066666666668</v>
      </c>
      <c r="V996" s="164">
        <f t="shared" si="121"/>
        <v>155.90066666666667</v>
      </c>
      <c r="W996" s="438">
        <f t="shared" si="122"/>
        <v>1.7444472764101711</v>
      </c>
      <c r="X996" s="438">
        <f t="shared" si="123"/>
        <v>0.82762353331442673</v>
      </c>
      <c r="Y996" s="9">
        <f>Cal_110119!$O$3</f>
        <v>20181101</v>
      </c>
      <c r="Z996" s="166" t="s">
        <v>292</v>
      </c>
      <c r="AA996" s="166"/>
      <c r="AB996" s="166" t="s">
        <v>129</v>
      </c>
      <c r="AC996" s="160"/>
      <c r="AD996" s="664"/>
      <c r="AE996" s="689" t="s">
        <v>1250</v>
      </c>
      <c r="AF996" s="672">
        <v>1</v>
      </c>
      <c r="AG996" s="169">
        <v>0</v>
      </c>
      <c r="AH996" s="397"/>
      <c r="AI996" s="397"/>
    </row>
    <row r="997" spans="1:35" s="82" customFormat="1" x14ac:dyDescent="0.2">
      <c r="A997" s="160" t="s">
        <v>291</v>
      </c>
      <c r="B997" s="161">
        <v>20181113</v>
      </c>
      <c r="C997" s="162" t="s">
        <v>72</v>
      </c>
      <c r="D997" s="162">
        <v>6</v>
      </c>
      <c r="E997" s="162">
        <v>11</v>
      </c>
      <c r="F997" s="133"/>
      <c r="G997" s="133"/>
      <c r="H997" s="162" t="s">
        <v>10</v>
      </c>
      <c r="I997" s="162">
        <v>290</v>
      </c>
      <c r="J997" s="162">
        <v>0</v>
      </c>
      <c r="K997" s="33">
        <v>5</v>
      </c>
      <c r="L997" s="9">
        <v>1</v>
      </c>
      <c r="M997" s="9">
        <v>0</v>
      </c>
      <c r="N997" s="68">
        <v>1</v>
      </c>
      <c r="O997" s="9" t="str">
        <f>Cal_110119!$P$3</f>
        <v>Cal_110119</v>
      </c>
      <c r="P997" s="17">
        <f>Cal_110119!$Q$3</f>
        <v>1.8682000000000001</v>
      </c>
      <c r="Q997" s="17">
        <f>Cal_110119!$R$3</f>
        <v>0.51219999999999999</v>
      </c>
      <c r="R997" s="163">
        <v>233.1</v>
      </c>
      <c r="S997" s="163">
        <v>146.1</v>
      </c>
      <c r="T997" s="177">
        <v>0.79933333333333334</v>
      </c>
      <c r="U997" s="164">
        <f t="shared" si="120"/>
        <v>232.30066666666667</v>
      </c>
      <c r="V997" s="164">
        <f t="shared" si="121"/>
        <v>145.30066666666667</v>
      </c>
      <c r="W997" s="438">
        <f t="shared" si="122"/>
        <v>1.6532343469246715</v>
      </c>
      <c r="X997" s="438">
        <f t="shared" si="123"/>
        <v>0.74395619342061614</v>
      </c>
      <c r="Y997" s="9">
        <f>Cal_110119!$O$3</f>
        <v>20181101</v>
      </c>
      <c r="Z997" s="166" t="s">
        <v>293</v>
      </c>
      <c r="AA997" s="166"/>
      <c r="AB997" s="166" t="s">
        <v>129</v>
      </c>
      <c r="AC997" s="160"/>
      <c r="AD997" s="664"/>
      <c r="AE997" s="689" t="s">
        <v>1250</v>
      </c>
      <c r="AF997" s="672">
        <v>1</v>
      </c>
      <c r="AG997" s="169">
        <v>0</v>
      </c>
      <c r="AH997" s="401"/>
      <c r="AI997" s="397"/>
    </row>
    <row r="998" spans="1:35" s="82" customFormat="1" x14ac:dyDescent="0.2">
      <c r="A998" s="160" t="s">
        <v>291</v>
      </c>
      <c r="B998" s="161">
        <v>20181113</v>
      </c>
      <c r="C998" s="162" t="s">
        <v>72</v>
      </c>
      <c r="D998" s="162">
        <v>6</v>
      </c>
      <c r="E998" s="162">
        <v>11</v>
      </c>
      <c r="F998" s="133"/>
      <c r="G998" s="133"/>
      <c r="H998" s="162" t="s">
        <v>11</v>
      </c>
      <c r="I998" s="162">
        <v>290</v>
      </c>
      <c r="J998" s="162">
        <v>0</v>
      </c>
      <c r="K998" s="33">
        <v>5</v>
      </c>
      <c r="L998" s="9">
        <v>1</v>
      </c>
      <c r="M998" s="9">
        <v>0</v>
      </c>
      <c r="N998" s="68">
        <v>1</v>
      </c>
      <c r="O998" s="9" t="str">
        <f>Cal_110119!$P$3</f>
        <v>Cal_110119</v>
      </c>
      <c r="P998" s="17">
        <f>Cal_110119!$Q$3</f>
        <v>1.8682000000000001</v>
      </c>
      <c r="Q998" s="17">
        <f>Cal_110119!$R$3</f>
        <v>0.51219999999999999</v>
      </c>
      <c r="R998" s="163">
        <v>254.4</v>
      </c>
      <c r="S998" s="163">
        <v>158.80000000000001</v>
      </c>
      <c r="T998" s="177">
        <v>0.79933333333333334</v>
      </c>
      <c r="U998" s="164">
        <f t="shared" si="120"/>
        <v>253.60066666666668</v>
      </c>
      <c r="V998" s="164">
        <f t="shared" si="121"/>
        <v>158.00066666666669</v>
      </c>
      <c r="W998" s="438">
        <f t="shared" si="122"/>
        <v>1.8166575122528574</v>
      </c>
      <c r="X998" s="438">
        <f t="shared" si="123"/>
        <v>0.79005938857518943</v>
      </c>
      <c r="Y998" s="9">
        <f>Cal_110119!$O$3</f>
        <v>20181101</v>
      </c>
      <c r="Z998" s="166" t="s">
        <v>292</v>
      </c>
      <c r="AA998" s="166"/>
      <c r="AB998" s="166" t="s">
        <v>129</v>
      </c>
      <c r="AC998" s="160"/>
      <c r="AD998" s="664"/>
      <c r="AE998" s="689" t="s">
        <v>1250</v>
      </c>
      <c r="AF998" s="672">
        <v>1</v>
      </c>
      <c r="AG998" s="169">
        <v>0</v>
      </c>
      <c r="AH998" s="401"/>
      <c r="AI998" s="397"/>
    </row>
    <row r="999" spans="1:35" s="82" customFormat="1" x14ac:dyDescent="0.2">
      <c r="A999" s="160" t="s">
        <v>291</v>
      </c>
      <c r="B999" s="161">
        <v>20181113</v>
      </c>
      <c r="C999" s="162" t="s">
        <v>72</v>
      </c>
      <c r="D999" s="162">
        <v>6</v>
      </c>
      <c r="E999" s="162">
        <v>11</v>
      </c>
      <c r="F999" s="133"/>
      <c r="G999" s="133"/>
      <c r="H999" s="162" t="s">
        <v>304</v>
      </c>
      <c r="I999" s="162">
        <v>290</v>
      </c>
      <c r="J999" s="162">
        <v>0</v>
      </c>
      <c r="K999" s="33">
        <v>5</v>
      </c>
      <c r="L999" s="9">
        <v>1</v>
      </c>
      <c r="M999" s="9">
        <v>0</v>
      </c>
      <c r="N999" s="68">
        <v>1</v>
      </c>
      <c r="O999" s="9" t="str">
        <f>Cal_110119!$P$3</f>
        <v>Cal_110119</v>
      </c>
      <c r="P999" s="17">
        <f>Cal_110119!$Q$3</f>
        <v>1.8682000000000001</v>
      </c>
      <c r="Q999" s="17">
        <f>Cal_110119!$R$3</f>
        <v>0.51219999999999999</v>
      </c>
      <c r="R999" s="163">
        <v>285.39999999999998</v>
      </c>
      <c r="S999" s="163">
        <v>179.5</v>
      </c>
      <c r="T999" s="177">
        <v>0.79933333333333334</v>
      </c>
      <c r="U999" s="164">
        <f t="shared" si="120"/>
        <v>284.60066666666665</v>
      </c>
      <c r="V999" s="164">
        <f t="shared" si="121"/>
        <v>178.70066666666668</v>
      </c>
      <c r="W999" s="438">
        <f t="shared" si="122"/>
        <v>2.0123852567738236</v>
      </c>
      <c r="X999" s="438">
        <f t="shared" si="123"/>
        <v>0.93584311350249794</v>
      </c>
      <c r="Y999" s="9">
        <f>Cal_110119!$O$3</f>
        <v>20181101</v>
      </c>
      <c r="Z999" s="166" t="s">
        <v>292</v>
      </c>
      <c r="AA999" s="166"/>
      <c r="AB999" s="166" t="s">
        <v>129</v>
      </c>
      <c r="AC999" s="160"/>
      <c r="AD999" s="664"/>
      <c r="AE999" s="689" t="s">
        <v>1250</v>
      </c>
      <c r="AF999" s="672">
        <v>1</v>
      </c>
      <c r="AG999" s="169">
        <v>0</v>
      </c>
      <c r="AH999" s="401"/>
      <c r="AI999" s="397"/>
    </row>
    <row r="1000" spans="1:35" s="258" customFormat="1" ht="13.5" thickBot="1" x14ac:dyDescent="0.25">
      <c r="A1000" s="249" t="s">
        <v>291</v>
      </c>
      <c r="B1000" s="250">
        <v>20181113</v>
      </c>
      <c r="C1000" s="251" t="s">
        <v>72</v>
      </c>
      <c r="D1000" s="251">
        <v>6</v>
      </c>
      <c r="E1000" s="251">
        <v>11</v>
      </c>
      <c r="F1000" s="133"/>
      <c r="G1000" s="133"/>
      <c r="H1000" s="251" t="s">
        <v>305</v>
      </c>
      <c r="I1000" s="251">
        <v>290</v>
      </c>
      <c r="J1000" s="251">
        <v>0</v>
      </c>
      <c r="K1000" s="252">
        <v>5</v>
      </c>
      <c r="L1000" s="116">
        <v>1</v>
      </c>
      <c r="M1000" s="116">
        <v>0</v>
      </c>
      <c r="N1000" s="211">
        <v>1</v>
      </c>
      <c r="O1000" s="9" t="str">
        <f>Cal_110119!$P$3</f>
        <v>Cal_110119</v>
      </c>
      <c r="P1000" s="17">
        <f>Cal_110119!$Q$3</f>
        <v>1.8682000000000001</v>
      </c>
      <c r="Q1000" s="17">
        <f>Cal_110119!$R$3</f>
        <v>0.51219999999999999</v>
      </c>
      <c r="R1000" s="253">
        <v>263.5</v>
      </c>
      <c r="S1000" s="253">
        <v>164.4</v>
      </c>
      <c r="T1000" s="248">
        <v>0.79933333333333334</v>
      </c>
      <c r="U1000" s="254">
        <f t="shared" si="120"/>
        <v>262.70066666666668</v>
      </c>
      <c r="V1000" s="254">
        <f t="shared" si="121"/>
        <v>163.60066666666668</v>
      </c>
      <c r="W1000" s="441">
        <f t="shared" si="122"/>
        <v>1.8831669400027005</v>
      </c>
      <c r="X1000" s="441">
        <f t="shared" si="123"/>
        <v>0.81593953710120781</v>
      </c>
      <c r="Y1000" s="9">
        <f>Cal_110119!$O$3</f>
        <v>20181101</v>
      </c>
      <c r="Z1000" s="256" t="s">
        <v>294</v>
      </c>
      <c r="AA1000" s="256"/>
      <c r="AB1000" s="256" t="s">
        <v>129</v>
      </c>
      <c r="AC1000" s="249"/>
      <c r="AD1000" s="668"/>
      <c r="AE1000" s="689" t="s">
        <v>1250</v>
      </c>
      <c r="AF1000" s="680">
        <v>1</v>
      </c>
      <c r="AG1000" s="172">
        <v>0</v>
      </c>
      <c r="AH1000" s="478"/>
      <c r="AI1000" s="405"/>
    </row>
    <row r="1001" spans="1:35" x14ac:dyDescent="0.2">
      <c r="A1001" s="205" t="s">
        <v>291</v>
      </c>
      <c r="B1001" s="198">
        <v>20181113</v>
      </c>
      <c r="C1001" s="199" t="s">
        <v>73</v>
      </c>
      <c r="D1001" s="199">
        <v>7</v>
      </c>
      <c r="E1001" s="199">
        <v>1</v>
      </c>
      <c r="F1001" s="133"/>
      <c r="G1001" s="133"/>
      <c r="H1001" s="199" t="s">
        <v>10</v>
      </c>
      <c r="I1001" s="199">
        <v>290</v>
      </c>
      <c r="J1001" s="199">
        <v>0</v>
      </c>
      <c r="K1001" s="109">
        <v>5</v>
      </c>
      <c r="L1001" s="109">
        <v>1</v>
      </c>
      <c r="M1001" s="109">
        <v>0</v>
      </c>
      <c r="N1001" s="201">
        <v>1</v>
      </c>
      <c r="O1001" s="9" t="str">
        <f>Cal_110119!$P$3</f>
        <v>Cal_110119</v>
      </c>
      <c r="P1001" s="17">
        <f>Cal_110119!$Q$3</f>
        <v>1.8682000000000001</v>
      </c>
      <c r="Q1001" s="17">
        <f>Cal_110119!$R$3</f>
        <v>0.51219999999999999</v>
      </c>
      <c r="R1001" s="202">
        <v>4.7030000000000003</v>
      </c>
      <c r="S1001" s="202">
        <v>3.9620000000000002</v>
      </c>
      <c r="T1001" s="243">
        <v>0.79933333333333334</v>
      </c>
      <c r="U1001" s="204">
        <f t="shared" si="120"/>
        <v>3.9036666666666671</v>
      </c>
      <c r="V1001" s="204">
        <f t="shared" si="121"/>
        <v>3.162666666666667</v>
      </c>
      <c r="W1001" s="440">
        <f t="shared" si="122"/>
        <v>1.4080995989323927E-2</v>
      </c>
      <c r="X1001" s="440">
        <f t="shared" si="123"/>
        <v>3.8097117088377215E-2</v>
      </c>
      <c r="Y1001" s="9">
        <f>Cal_110119!$O$3</f>
        <v>20181101</v>
      </c>
      <c r="Z1001" s="206" t="s">
        <v>294</v>
      </c>
      <c r="AA1001" s="206"/>
      <c r="AB1001" s="206" t="s">
        <v>129</v>
      </c>
      <c r="AC1001" s="205"/>
      <c r="AD1001" s="663"/>
      <c r="AE1001" s="689" t="s">
        <v>1250</v>
      </c>
      <c r="AF1001" s="674">
        <v>1</v>
      </c>
      <c r="AG1001" s="173">
        <v>1</v>
      </c>
      <c r="AH1001" s="400"/>
      <c r="AI1001" s="400"/>
    </row>
    <row r="1002" spans="1:35" x14ac:dyDescent="0.2">
      <c r="A1002" s="12" t="s">
        <v>291</v>
      </c>
      <c r="B1002" s="14">
        <v>20181113</v>
      </c>
      <c r="C1002" s="133" t="s">
        <v>73</v>
      </c>
      <c r="D1002" s="133">
        <v>7</v>
      </c>
      <c r="E1002" s="133">
        <v>1</v>
      </c>
      <c r="F1002" s="133"/>
      <c r="G1002" s="133"/>
      <c r="H1002" s="133" t="s">
        <v>11</v>
      </c>
      <c r="I1002" s="133">
        <v>290</v>
      </c>
      <c r="J1002" s="133">
        <v>0</v>
      </c>
      <c r="K1002" s="9">
        <v>5</v>
      </c>
      <c r="L1002" s="9">
        <v>1</v>
      </c>
      <c r="M1002" s="9">
        <v>0</v>
      </c>
      <c r="N1002" s="68">
        <v>1</v>
      </c>
      <c r="O1002" s="9" t="str">
        <f>Cal_110119!$P$3</f>
        <v>Cal_110119</v>
      </c>
      <c r="P1002" s="17">
        <f>Cal_110119!$Q$3</f>
        <v>1.8682000000000001</v>
      </c>
      <c r="Q1002" s="17">
        <f>Cal_110119!$R$3</f>
        <v>0.51219999999999999</v>
      </c>
      <c r="R1002" s="15">
        <v>4.2539999999999996</v>
      </c>
      <c r="S1002" s="15">
        <v>3.2719999999999998</v>
      </c>
      <c r="T1002" s="177">
        <v>0.79933333333333334</v>
      </c>
      <c r="U1002" s="78">
        <f t="shared" si="120"/>
        <v>3.4546666666666663</v>
      </c>
      <c r="V1002" s="78">
        <f t="shared" si="121"/>
        <v>2.4726666666666666</v>
      </c>
      <c r="W1002" s="438">
        <f t="shared" si="122"/>
        <v>1.8660645157241692E-2</v>
      </c>
      <c r="X1002" s="438">
        <f t="shared" si="123"/>
        <v>2.2133752272183591E-2</v>
      </c>
      <c r="Y1002" s="9">
        <f>Cal_110119!$O$3</f>
        <v>20181101</v>
      </c>
      <c r="Z1002" s="36" t="s">
        <v>292</v>
      </c>
      <c r="AA1002" s="36"/>
      <c r="AB1002" s="36" t="s">
        <v>129</v>
      </c>
      <c r="AC1002" s="12"/>
      <c r="AD1002" s="660"/>
      <c r="AE1002" s="689" t="s">
        <v>1250</v>
      </c>
      <c r="AF1002" s="671">
        <v>1</v>
      </c>
      <c r="AG1002" s="169">
        <v>1</v>
      </c>
      <c r="AH1002" s="395"/>
      <c r="AI1002" s="395"/>
    </row>
    <row r="1003" spans="1:35" x14ac:dyDescent="0.2">
      <c r="A1003" s="12" t="s">
        <v>291</v>
      </c>
      <c r="B1003" s="14">
        <v>20181113</v>
      </c>
      <c r="C1003" s="133" t="s">
        <v>73</v>
      </c>
      <c r="D1003" s="133">
        <v>7</v>
      </c>
      <c r="E1003" s="133">
        <v>3</v>
      </c>
      <c r="F1003" s="133"/>
      <c r="G1003" s="133"/>
      <c r="H1003" s="133" t="s">
        <v>10</v>
      </c>
      <c r="I1003" s="133">
        <v>290</v>
      </c>
      <c r="J1003" s="133">
        <v>0</v>
      </c>
      <c r="K1003" s="9">
        <v>5</v>
      </c>
      <c r="L1003" s="9">
        <v>1</v>
      </c>
      <c r="M1003" s="9">
        <v>0</v>
      </c>
      <c r="N1003" s="68">
        <v>1</v>
      </c>
      <c r="O1003" s="9" t="str">
        <f>Cal_110119!$P$3</f>
        <v>Cal_110119</v>
      </c>
      <c r="P1003" s="17">
        <f>Cal_110119!$Q$3</f>
        <v>1.8682000000000001</v>
      </c>
      <c r="Q1003" s="17">
        <f>Cal_110119!$R$3</f>
        <v>0.51219999999999999</v>
      </c>
      <c r="R1003" s="15">
        <v>7.9279999999999999</v>
      </c>
      <c r="S1003" s="15">
        <v>5.952</v>
      </c>
      <c r="T1003" s="177">
        <v>0.79933333333333334</v>
      </c>
      <c r="U1003" s="78">
        <f t="shared" si="120"/>
        <v>7.1286666666666667</v>
      </c>
      <c r="V1003" s="78">
        <f t="shared" si="121"/>
        <v>5.1526666666666667</v>
      </c>
      <c r="W1003" s="438">
        <f t="shared" si="122"/>
        <v>3.7549322638197137E-2</v>
      </c>
      <c r="X1003" s="438">
        <f t="shared" si="123"/>
        <v>4.7460086294676421E-2</v>
      </c>
      <c r="Y1003" s="9">
        <f>Cal_110119!$O$3</f>
        <v>20181101</v>
      </c>
      <c r="Z1003" s="36" t="s">
        <v>292</v>
      </c>
      <c r="AA1003" s="36"/>
      <c r="AB1003" s="36" t="s">
        <v>129</v>
      </c>
      <c r="AC1003" s="12"/>
      <c r="AD1003" s="660"/>
      <c r="AE1003" s="689" t="s">
        <v>1250</v>
      </c>
      <c r="AF1003" s="671">
        <v>3</v>
      </c>
      <c r="AG1003" s="169">
        <v>1</v>
      </c>
      <c r="AH1003" s="426" t="s">
        <v>673</v>
      </c>
      <c r="AI1003" s="395"/>
    </row>
    <row r="1004" spans="1:35" x14ac:dyDescent="0.2">
      <c r="A1004" s="12" t="s">
        <v>291</v>
      </c>
      <c r="B1004" s="14">
        <v>20181113</v>
      </c>
      <c r="C1004" s="133" t="s">
        <v>73</v>
      </c>
      <c r="D1004" s="133">
        <v>7</v>
      </c>
      <c r="E1004" s="133">
        <v>3</v>
      </c>
      <c r="F1004" s="133"/>
      <c r="G1004" s="133"/>
      <c r="H1004" s="133" t="s">
        <v>11</v>
      </c>
      <c r="I1004" s="133">
        <v>290</v>
      </c>
      <c r="J1004" s="133">
        <v>0</v>
      </c>
      <c r="K1004" s="9">
        <v>5</v>
      </c>
      <c r="L1004" s="9">
        <v>1</v>
      </c>
      <c r="M1004" s="9">
        <v>0</v>
      </c>
      <c r="N1004" s="68">
        <v>1</v>
      </c>
      <c r="O1004" s="9" t="str">
        <f>Cal_110119!$P$3</f>
        <v>Cal_110119</v>
      </c>
      <c r="P1004" s="17">
        <f>Cal_110119!$Q$3</f>
        <v>1.8682000000000001</v>
      </c>
      <c r="Q1004" s="17">
        <f>Cal_110119!$R$3</f>
        <v>0.51219999999999999</v>
      </c>
      <c r="R1004" s="15">
        <v>4.7050000000000001</v>
      </c>
      <c r="S1004" s="15">
        <v>4.1050000000000004</v>
      </c>
      <c r="T1004" s="177">
        <v>0.79933333333333334</v>
      </c>
      <c r="U1004" s="78">
        <f t="shared" si="120"/>
        <v>3.9056666666666668</v>
      </c>
      <c r="V1004" s="78">
        <f t="shared" si="121"/>
        <v>3.3056666666666672</v>
      </c>
      <c r="W1004" s="438">
        <f t="shared" si="122"/>
        <v>1.1401616185687382E-2</v>
      </c>
      <c r="X1004" s="438">
        <f t="shared" si="123"/>
        <v>4.3135730714772384E-2</v>
      </c>
      <c r="Y1004" s="9">
        <f>Cal_110119!$O$3</f>
        <v>20181101</v>
      </c>
      <c r="Z1004" s="36" t="s">
        <v>292</v>
      </c>
      <c r="AA1004" s="36"/>
      <c r="AB1004" s="36" t="s">
        <v>129</v>
      </c>
      <c r="AC1004" s="12"/>
      <c r="AD1004" s="660"/>
      <c r="AE1004" s="689" t="s">
        <v>1250</v>
      </c>
      <c r="AF1004" s="671">
        <v>4</v>
      </c>
      <c r="AG1004" s="169">
        <v>1</v>
      </c>
      <c r="AH1004" s="426" t="s">
        <v>675</v>
      </c>
      <c r="AI1004" s="395"/>
    </row>
    <row r="1005" spans="1:35" x14ac:dyDescent="0.2">
      <c r="A1005" s="12" t="s">
        <v>291</v>
      </c>
      <c r="B1005" s="14">
        <v>20181113</v>
      </c>
      <c r="C1005" s="133" t="s">
        <v>73</v>
      </c>
      <c r="D1005" s="133">
        <v>7</v>
      </c>
      <c r="E1005" s="133">
        <v>5</v>
      </c>
      <c r="F1005" s="133"/>
      <c r="G1005" s="133"/>
      <c r="H1005" s="133" t="s">
        <v>10</v>
      </c>
      <c r="I1005" s="133">
        <v>290</v>
      </c>
      <c r="J1005" s="133">
        <v>0</v>
      </c>
      <c r="K1005" s="9">
        <v>5</v>
      </c>
      <c r="L1005" s="9">
        <v>1</v>
      </c>
      <c r="M1005" s="9">
        <v>0</v>
      </c>
      <c r="N1005" s="68">
        <v>1</v>
      </c>
      <c r="O1005" s="9" t="str">
        <f>Cal_110119!$P$3</f>
        <v>Cal_110119</v>
      </c>
      <c r="P1005" s="17">
        <f>Cal_110119!$Q$3</f>
        <v>1.8682000000000001</v>
      </c>
      <c r="Q1005" s="17">
        <f>Cal_110119!$R$3</f>
        <v>0.51219999999999999</v>
      </c>
      <c r="R1005" s="15">
        <v>8.718</v>
      </c>
      <c r="S1005" s="15">
        <v>7.5570000000000004</v>
      </c>
      <c r="T1005" s="177">
        <v>0.79933333333333334</v>
      </c>
      <c r="U1005" s="78">
        <f t="shared" si="120"/>
        <v>7.9186666666666667</v>
      </c>
      <c r="V1005" s="78">
        <f t="shared" si="121"/>
        <v>6.7576666666666672</v>
      </c>
      <c r="W1005" s="438">
        <f t="shared" si="122"/>
        <v>2.206212731930509E-2</v>
      </c>
      <c r="X1005" s="438">
        <f t="shared" si="123"/>
        <v>8.9426794099775359E-2</v>
      </c>
      <c r="Y1005" s="9">
        <f>Cal_110119!$O$3</f>
        <v>20181101</v>
      </c>
      <c r="Z1005" s="36" t="s">
        <v>294</v>
      </c>
      <c r="AA1005" s="36"/>
      <c r="AB1005" s="36" t="s">
        <v>129</v>
      </c>
      <c r="AC1005" s="12"/>
      <c r="AD1005" s="660"/>
      <c r="AE1005" s="689" t="s">
        <v>1250</v>
      </c>
      <c r="AF1005" s="671">
        <v>1</v>
      </c>
      <c r="AG1005" s="169">
        <v>1</v>
      </c>
      <c r="AH1005" s="395"/>
      <c r="AI1005" s="395"/>
    </row>
    <row r="1006" spans="1:35" x14ac:dyDescent="0.2">
      <c r="A1006" s="12" t="s">
        <v>291</v>
      </c>
      <c r="B1006" s="14">
        <v>20181113</v>
      </c>
      <c r="C1006" s="133" t="s">
        <v>73</v>
      </c>
      <c r="D1006" s="133">
        <v>7</v>
      </c>
      <c r="E1006" s="133">
        <v>5</v>
      </c>
      <c r="F1006" s="133"/>
      <c r="G1006" s="133"/>
      <c r="H1006" s="133" t="s">
        <v>11</v>
      </c>
      <c r="I1006" s="133">
        <v>290</v>
      </c>
      <c r="J1006" s="133">
        <v>0</v>
      </c>
      <c r="K1006" s="9">
        <v>5</v>
      </c>
      <c r="L1006" s="9">
        <v>1</v>
      </c>
      <c r="M1006" s="9">
        <v>0</v>
      </c>
      <c r="N1006" s="68">
        <v>1</v>
      </c>
      <c r="O1006" s="9" t="str">
        <f>Cal_110119!$P$3</f>
        <v>Cal_110119</v>
      </c>
      <c r="P1006" s="17">
        <f>Cal_110119!$Q$3</f>
        <v>1.8682000000000001</v>
      </c>
      <c r="Q1006" s="17">
        <f>Cal_110119!$R$3</f>
        <v>0.51219999999999999</v>
      </c>
      <c r="R1006" s="15">
        <v>6.3620000000000001</v>
      </c>
      <c r="S1006" s="15">
        <v>4.7649999999999997</v>
      </c>
      <c r="T1006" s="177">
        <v>0.79933333333333334</v>
      </c>
      <c r="U1006" s="78">
        <f t="shared" si="120"/>
        <v>5.5626666666666669</v>
      </c>
      <c r="V1006" s="78">
        <f t="shared" si="121"/>
        <v>3.9656666666666665</v>
      </c>
      <c r="W1006" s="438">
        <f t="shared" si="122"/>
        <v>3.0347301747571279E-2</v>
      </c>
      <c r="X1006" s="438">
        <f t="shared" si="123"/>
        <v>3.5078816642543649E-2</v>
      </c>
      <c r="Y1006" s="9">
        <f>Cal_110119!$O$3</f>
        <v>20181101</v>
      </c>
      <c r="Z1006" s="36" t="s">
        <v>292</v>
      </c>
      <c r="AA1006" s="36"/>
      <c r="AB1006" s="36" t="s">
        <v>129</v>
      </c>
      <c r="AC1006" s="12"/>
      <c r="AD1006" s="660"/>
      <c r="AE1006" s="689" t="s">
        <v>1250</v>
      </c>
      <c r="AF1006" s="671">
        <v>1</v>
      </c>
      <c r="AG1006" s="169">
        <v>1</v>
      </c>
      <c r="AH1006" s="395"/>
      <c r="AI1006" s="395"/>
    </row>
    <row r="1007" spans="1:35" x14ac:dyDescent="0.2">
      <c r="A1007" s="12" t="s">
        <v>291</v>
      </c>
      <c r="B1007" s="14">
        <v>20181113</v>
      </c>
      <c r="C1007" s="133" t="s">
        <v>73</v>
      </c>
      <c r="D1007" s="133">
        <v>7</v>
      </c>
      <c r="E1007" s="133">
        <v>7</v>
      </c>
      <c r="F1007" s="133"/>
      <c r="G1007" s="133"/>
      <c r="H1007" s="133" t="s">
        <v>10</v>
      </c>
      <c r="I1007" s="133">
        <v>290</v>
      </c>
      <c r="J1007" s="133">
        <v>0</v>
      </c>
      <c r="K1007" s="9">
        <v>5</v>
      </c>
      <c r="L1007" s="9">
        <v>1</v>
      </c>
      <c r="M1007" s="9">
        <v>0</v>
      </c>
      <c r="N1007" s="68">
        <v>1</v>
      </c>
      <c r="O1007" s="9" t="str">
        <f>Cal_110119!$P$3</f>
        <v>Cal_110119</v>
      </c>
      <c r="P1007" s="17">
        <f>Cal_110119!$Q$3</f>
        <v>1.8682000000000001</v>
      </c>
      <c r="Q1007" s="17">
        <f>Cal_110119!$R$3</f>
        <v>0.51219999999999999</v>
      </c>
      <c r="R1007" s="15">
        <v>7.0910000000000002</v>
      </c>
      <c r="S1007" s="15">
        <v>6.1909999999999998</v>
      </c>
      <c r="T1007" s="177">
        <v>0.79933333333333334</v>
      </c>
      <c r="U1007" s="78">
        <f t="shared" si="120"/>
        <v>6.291666666666667</v>
      </c>
      <c r="V1007" s="78">
        <f t="shared" si="121"/>
        <v>5.3916666666666666</v>
      </c>
      <c r="W1007" s="438">
        <f t="shared" si="122"/>
        <v>1.7102424278531092E-2</v>
      </c>
      <c r="X1007" s="438">
        <f t="shared" si="123"/>
        <v>7.1850039784687278E-2</v>
      </c>
      <c r="Y1007" s="9">
        <f>Cal_110119!$O$3</f>
        <v>20181101</v>
      </c>
      <c r="Z1007" s="36" t="s">
        <v>292</v>
      </c>
      <c r="AA1007" s="36"/>
      <c r="AB1007" s="36" t="s">
        <v>129</v>
      </c>
      <c r="AC1007" s="12"/>
      <c r="AD1007" s="660"/>
      <c r="AE1007" s="689" t="s">
        <v>1250</v>
      </c>
      <c r="AF1007" s="671">
        <v>3</v>
      </c>
      <c r="AG1007" s="169">
        <v>1</v>
      </c>
      <c r="AH1007" s="426" t="s">
        <v>756</v>
      </c>
      <c r="AI1007" s="395"/>
    </row>
    <row r="1008" spans="1:35" x14ac:dyDescent="0.2">
      <c r="A1008" s="12" t="s">
        <v>291</v>
      </c>
      <c r="B1008" s="14">
        <v>20181113</v>
      </c>
      <c r="C1008" s="133" t="s">
        <v>73</v>
      </c>
      <c r="D1008" s="133">
        <v>7</v>
      </c>
      <c r="E1008" s="133">
        <v>7</v>
      </c>
      <c r="F1008" s="133"/>
      <c r="G1008" s="133"/>
      <c r="H1008" s="133" t="s">
        <v>11</v>
      </c>
      <c r="I1008" s="133">
        <v>290</v>
      </c>
      <c r="J1008" s="133">
        <v>0</v>
      </c>
      <c r="K1008" s="9">
        <v>5</v>
      </c>
      <c r="L1008" s="9">
        <v>1</v>
      </c>
      <c r="M1008" s="9">
        <v>0</v>
      </c>
      <c r="N1008" s="68">
        <v>1</v>
      </c>
      <c r="O1008" s="9" t="str">
        <f>Cal_110119!$P$3</f>
        <v>Cal_110119</v>
      </c>
      <c r="P1008" s="17">
        <f>Cal_110119!$Q$3</f>
        <v>1.8682000000000001</v>
      </c>
      <c r="Q1008" s="17">
        <f>Cal_110119!$R$3</f>
        <v>0.51219999999999999</v>
      </c>
      <c r="R1008" s="15">
        <v>7.952</v>
      </c>
      <c r="S1008" s="15">
        <v>6.4409999999999998</v>
      </c>
      <c r="T1008" s="177">
        <v>0.79933333333333334</v>
      </c>
      <c r="U1008" s="78">
        <f t="shared" si="120"/>
        <v>7.1526666666666667</v>
      </c>
      <c r="V1008" s="78">
        <f t="shared" si="121"/>
        <v>5.6416666666666666</v>
      </c>
      <c r="W1008" s="438">
        <f t="shared" si="122"/>
        <v>2.871307009428941E-2</v>
      </c>
      <c r="X1008" s="438">
        <f t="shared" si="123"/>
        <v>6.4363928624101396E-2</v>
      </c>
      <c r="Y1008" s="9">
        <f>Cal_110119!$O$3</f>
        <v>20181101</v>
      </c>
      <c r="Z1008" s="36" t="s">
        <v>292</v>
      </c>
      <c r="AA1008" s="36"/>
      <c r="AB1008" s="36" t="s">
        <v>129</v>
      </c>
      <c r="AC1008" s="12"/>
      <c r="AD1008" s="660"/>
      <c r="AE1008" s="689" t="s">
        <v>1250</v>
      </c>
      <c r="AF1008" s="671">
        <v>3</v>
      </c>
      <c r="AG1008" s="169">
        <v>1</v>
      </c>
      <c r="AH1008" s="426" t="s">
        <v>756</v>
      </c>
      <c r="AI1008" s="395"/>
    </row>
    <row r="1009" spans="1:35" x14ac:dyDescent="0.2">
      <c r="A1009" s="12" t="s">
        <v>291</v>
      </c>
      <c r="B1009" s="14">
        <v>20181113</v>
      </c>
      <c r="C1009" s="133" t="s">
        <v>73</v>
      </c>
      <c r="D1009" s="133">
        <v>7</v>
      </c>
      <c r="E1009" s="133">
        <v>9</v>
      </c>
      <c r="F1009" s="133"/>
      <c r="G1009" s="133"/>
      <c r="H1009" s="133" t="s">
        <v>10</v>
      </c>
      <c r="I1009" s="133">
        <v>290</v>
      </c>
      <c r="J1009" s="133">
        <v>0</v>
      </c>
      <c r="K1009" s="9">
        <v>5</v>
      </c>
      <c r="L1009" s="9">
        <v>1</v>
      </c>
      <c r="M1009" s="9">
        <v>0</v>
      </c>
      <c r="N1009" s="68">
        <v>1</v>
      </c>
      <c r="O1009" s="9" t="str">
        <f>Cal_110119!$P$3</f>
        <v>Cal_110119</v>
      </c>
      <c r="P1009" s="17">
        <f>Cal_110119!$Q$3</f>
        <v>1.8682000000000001</v>
      </c>
      <c r="Q1009" s="17">
        <f>Cal_110119!$R$3</f>
        <v>0.51219999999999999</v>
      </c>
      <c r="R1009" s="15">
        <v>3.9849999999999999</v>
      </c>
      <c r="S1009" s="15">
        <v>3.4849999999999999</v>
      </c>
      <c r="T1009" s="177">
        <v>0.79933333333333334</v>
      </c>
      <c r="U1009" s="78">
        <f t="shared" si="120"/>
        <v>3.1856666666666666</v>
      </c>
      <c r="V1009" s="78">
        <f t="shared" si="121"/>
        <v>2.6856666666666666</v>
      </c>
      <c r="W1009" s="438">
        <f t="shared" si="122"/>
        <v>9.5013468214061574E-3</v>
      </c>
      <c r="X1009" s="438">
        <f t="shared" si="123"/>
        <v>3.4807154134226019E-2</v>
      </c>
      <c r="Y1009" s="9">
        <f>Cal_110119!$O$3</f>
        <v>20181101</v>
      </c>
      <c r="Z1009" s="36" t="s">
        <v>294</v>
      </c>
      <c r="AA1009" s="36"/>
      <c r="AB1009" s="36" t="s">
        <v>129</v>
      </c>
      <c r="AC1009" s="12"/>
      <c r="AD1009" s="660"/>
      <c r="AE1009" s="689" t="s">
        <v>1250</v>
      </c>
      <c r="AF1009" s="671">
        <v>4</v>
      </c>
      <c r="AG1009" s="169">
        <v>1</v>
      </c>
      <c r="AH1009" s="426" t="s">
        <v>754</v>
      </c>
      <c r="AI1009" s="395"/>
    </row>
    <row r="1010" spans="1:35" x14ac:dyDescent="0.2">
      <c r="A1010" s="12" t="s">
        <v>291</v>
      </c>
      <c r="B1010" s="14">
        <v>20181113</v>
      </c>
      <c r="C1010" s="133" t="s">
        <v>73</v>
      </c>
      <c r="D1010" s="133">
        <v>7</v>
      </c>
      <c r="E1010" s="133">
        <v>9</v>
      </c>
      <c r="F1010" s="133"/>
      <c r="G1010" s="133"/>
      <c r="H1010" s="133" t="s">
        <v>11</v>
      </c>
      <c r="I1010" s="133">
        <v>290</v>
      </c>
      <c r="J1010" s="133">
        <v>0</v>
      </c>
      <c r="K1010" s="9">
        <v>5</v>
      </c>
      <c r="L1010" s="9">
        <v>1</v>
      </c>
      <c r="M1010" s="9">
        <v>0</v>
      </c>
      <c r="N1010" s="68">
        <v>1</v>
      </c>
      <c r="O1010" s="9" t="str">
        <f>Cal_110119!$P$3</f>
        <v>Cal_110119</v>
      </c>
      <c r="P1010" s="17">
        <f>Cal_110119!$Q$3</f>
        <v>1.8682000000000001</v>
      </c>
      <c r="Q1010" s="17">
        <f>Cal_110119!$R$3</f>
        <v>0.51219999999999999</v>
      </c>
      <c r="R1010" s="15">
        <v>5.6120000000000001</v>
      </c>
      <c r="S1010" s="15">
        <v>4.5419999999999998</v>
      </c>
      <c r="T1010" s="177">
        <v>0.79933333333333334</v>
      </c>
      <c r="U1010" s="78">
        <f t="shared" si="120"/>
        <v>4.8126666666666669</v>
      </c>
      <c r="V1010" s="78">
        <f t="shared" si="121"/>
        <v>3.7426666666666666</v>
      </c>
      <c r="W1010" s="438">
        <f t="shared" si="122"/>
        <v>2.0332882197809186E-2</v>
      </c>
      <c r="X1010" s="438">
        <f t="shared" si="123"/>
        <v>4.1414151279891967E-2</v>
      </c>
      <c r="Y1010" s="9">
        <f>Cal_110119!$O$3</f>
        <v>20181101</v>
      </c>
      <c r="Z1010" s="36" t="s">
        <v>292</v>
      </c>
      <c r="AA1010" s="36"/>
      <c r="AB1010" s="36" t="s">
        <v>129</v>
      </c>
      <c r="AC1010" s="12"/>
      <c r="AD1010" s="660"/>
      <c r="AE1010" s="689" t="s">
        <v>1250</v>
      </c>
      <c r="AF1010" s="671">
        <v>3</v>
      </c>
      <c r="AG1010" s="169">
        <v>1</v>
      </c>
      <c r="AH1010" s="426" t="s">
        <v>755</v>
      </c>
      <c r="AI1010" s="395"/>
    </row>
    <row r="1011" spans="1:35" x14ac:dyDescent="0.2">
      <c r="A1011" s="12" t="s">
        <v>291</v>
      </c>
      <c r="B1011" s="14">
        <v>20181113</v>
      </c>
      <c r="C1011" s="133" t="s">
        <v>73</v>
      </c>
      <c r="D1011" s="133">
        <v>7</v>
      </c>
      <c r="E1011" s="133">
        <v>11</v>
      </c>
      <c r="F1011" s="133"/>
      <c r="G1011" s="133"/>
      <c r="H1011" s="133" t="s">
        <v>10</v>
      </c>
      <c r="I1011" s="133">
        <v>290</v>
      </c>
      <c r="J1011" s="133">
        <v>0</v>
      </c>
      <c r="K1011" s="9">
        <v>5</v>
      </c>
      <c r="L1011" s="9">
        <v>1</v>
      </c>
      <c r="M1011" s="9">
        <v>0</v>
      </c>
      <c r="N1011" s="68">
        <v>1</v>
      </c>
      <c r="O1011" s="9" t="str">
        <f>Cal_110119!$P$3</f>
        <v>Cal_110119</v>
      </c>
      <c r="P1011" s="17">
        <f>Cal_110119!$Q$3</f>
        <v>1.8682000000000001</v>
      </c>
      <c r="Q1011" s="17">
        <f>Cal_110119!$R$3</f>
        <v>0.51219999999999999</v>
      </c>
      <c r="R1011" s="15">
        <v>202.7</v>
      </c>
      <c r="S1011" s="15">
        <v>126.9</v>
      </c>
      <c r="T1011" s="177">
        <v>0.79933333333333334</v>
      </c>
      <c r="U1011" s="78">
        <f t="shared" si="120"/>
        <v>201.90066666666667</v>
      </c>
      <c r="V1011" s="78">
        <f t="shared" si="121"/>
        <v>126.10066666666667</v>
      </c>
      <c r="W1011" s="438">
        <f t="shared" si="122"/>
        <v>1.4404041781251735</v>
      </c>
      <c r="X1011" s="438">
        <f t="shared" si="123"/>
        <v>0.64002210070287235</v>
      </c>
      <c r="Y1011" s="9">
        <f>Cal_110119!$O$3</f>
        <v>20181101</v>
      </c>
      <c r="Z1011" s="36" t="s">
        <v>292</v>
      </c>
      <c r="AA1011" s="36"/>
      <c r="AB1011" s="36" t="s">
        <v>129</v>
      </c>
      <c r="AC1011" s="12"/>
      <c r="AD1011" s="660"/>
      <c r="AE1011" s="689" t="s">
        <v>1250</v>
      </c>
      <c r="AF1011" s="671">
        <v>1</v>
      </c>
      <c r="AG1011" s="169">
        <v>1</v>
      </c>
      <c r="AH1011" s="395"/>
      <c r="AI1011" s="395"/>
    </row>
    <row r="1012" spans="1:35" x14ac:dyDescent="0.2">
      <c r="A1012" s="12" t="s">
        <v>291</v>
      </c>
      <c r="B1012" s="14">
        <v>20181113</v>
      </c>
      <c r="C1012" s="133" t="s">
        <v>73</v>
      </c>
      <c r="D1012" s="133">
        <v>7</v>
      </c>
      <c r="E1012" s="133">
        <v>11</v>
      </c>
      <c r="F1012" s="133"/>
      <c r="G1012" s="133"/>
      <c r="H1012" s="133" t="s">
        <v>11</v>
      </c>
      <c r="I1012" s="133">
        <v>290</v>
      </c>
      <c r="J1012" s="133">
        <v>0</v>
      </c>
      <c r="K1012" s="9">
        <v>5</v>
      </c>
      <c r="L1012" s="9">
        <v>1</v>
      </c>
      <c r="M1012" s="9">
        <v>0</v>
      </c>
      <c r="N1012" s="68">
        <v>1</v>
      </c>
      <c r="O1012" s="9" t="str">
        <f>Cal_110119!$P$3</f>
        <v>Cal_110119</v>
      </c>
      <c r="P1012" s="17">
        <f>Cal_110119!$Q$3</f>
        <v>1.8682000000000001</v>
      </c>
      <c r="Q1012" s="17">
        <f>Cal_110119!$R$3</f>
        <v>0.51219999999999999</v>
      </c>
      <c r="R1012" s="15">
        <v>231</v>
      </c>
      <c r="S1012" s="15">
        <v>143.69999999999999</v>
      </c>
      <c r="T1012" s="177">
        <v>0.79933333333333334</v>
      </c>
      <c r="U1012" s="78">
        <f t="shared" si="120"/>
        <v>230.20066666666668</v>
      </c>
      <c r="V1012" s="78">
        <f t="shared" si="121"/>
        <v>142.90066666666667</v>
      </c>
      <c r="W1012" s="438">
        <f t="shared" si="122"/>
        <v>1.6589351550175153</v>
      </c>
      <c r="X1012" s="438">
        <f t="shared" si="123"/>
        <v>0.69865985263811625</v>
      </c>
      <c r="Y1012" s="9">
        <f>Cal_110119!$O$3</f>
        <v>20181101</v>
      </c>
      <c r="Z1012" s="36" t="s">
        <v>292</v>
      </c>
      <c r="AA1012" s="36"/>
      <c r="AB1012" s="36" t="s">
        <v>129</v>
      </c>
      <c r="AC1012" s="12"/>
      <c r="AD1012" s="660"/>
      <c r="AE1012" s="689" t="s">
        <v>1250</v>
      </c>
      <c r="AF1012" s="671">
        <v>1</v>
      </c>
      <c r="AG1012" s="169">
        <v>1</v>
      </c>
      <c r="AH1012" s="395"/>
      <c r="AI1012" s="395"/>
    </row>
    <row r="1013" spans="1:35" x14ac:dyDescent="0.2">
      <c r="A1013" s="12" t="s">
        <v>291</v>
      </c>
      <c r="B1013" s="14">
        <v>20181113</v>
      </c>
      <c r="C1013" s="133" t="s">
        <v>73</v>
      </c>
      <c r="D1013" s="133">
        <v>7</v>
      </c>
      <c r="E1013" s="133">
        <v>11</v>
      </c>
      <c r="F1013" s="133"/>
      <c r="G1013" s="133"/>
      <c r="H1013" s="133" t="s">
        <v>10</v>
      </c>
      <c r="I1013" s="133">
        <v>290</v>
      </c>
      <c r="J1013" s="133">
        <v>10</v>
      </c>
      <c r="K1013" s="9">
        <v>5</v>
      </c>
      <c r="L1013" s="9">
        <v>1</v>
      </c>
      <c r="M1013" s="9">
        <v>0</v>
      </c>
      <c r="N1013" s="68">
        <v>1</v>
      </c>
      <c r="O1013" s="9" t="str">
        <f>Cal_110119!$P$3</f>
        <v>Cal_110119</v>
      </c>
      <c r="P1013" s="17">
        <f>Cal_110119!$Q$3</f>
        <v>1.8682000000000001</v>
      </c>
      <c r="Q1013" s="17">
        <f>Cal_110119!$R$3</f>
        <v>0.51219999999999999</v>
      </c>
      <c r="R1013" s="15">
        <v>126.7</v>
      </c>
      <c r="S1013" s="15">
        <v>81.87</v>
      </c>
      <c r="T1013" s="177">
        <v>0.79933333333333301</v>
      </c>
      <c r="U1013" s="78">
        <f t="shared" si="120"/>
        <v>125.90066666666667</v>
      </c>
      <c r="V1013" s="78">
        <f t="shared" si="121"/>
        <v>81.070666666666668</v>
      </c>
      <c r="W1013" s="438">
        <f t="shared" si="122"/>
        <v>0.85189075600727615</v>
      </c>
      <c r="X1013" s="438">
        <f t="shared" si="123"/>
        <v>0.48562434073111477</v>
      </c>
      <c r="Y1013" s="9">
        <f>Cal_110119!$O$3</f>
        <v>20181101</v>
      </c>
      <c r="Z1013" s="36" t="s">
        <v>292</v>
      </c>
      <c r="AA1013" s="36"/>
      <c r="AB1013" s="36" t="s">
        <v>129</v>
      </c>
      <c r="AC1013" s="12"/>
      <c r="AD1013" s="660"/>
      <c r="AE1013" s="689" t="s">
        <v>1250</v>
      </c>
      <c r="AF1013" s="671">
        <v>3</v>
      </c>
      <c r="AG1013" s="169">
        <v>1</v>
      </c>
      <c r="AH1013" s="426" t="s">
        <v>734</v>
      </c>
      <c r="AI1013" s="395"/>
    </row>
    <row r="1014" spans="1:35" s="115" customFormat="1" ht="13.5" thickBot="1" x14ac:dyDescent="0.25">
      <c r="A1014" s="215" t="s">
        <v>291</v>
      </c>
      <c r="B1014" s="208">
        <v>20181113</v>
      </c>
      <c r="C1014" s="209" t="s">
        <v>73</v>
      </c>
      <c r="D1014" s="209">
        <v>7</v>
      </c>
      <c r="E1014" s="209">
        <v>11</v>
      </c>
      <c r="F1014" s="133"/>
      <c r="G1014" s="133"/>
      <c r="H1014" s="209" t="s">
        <v>11</v>
      </c>
      <c r="I1014" s="209">
        <v>290</v>
      </c>
      <c r="J1014" s="209">
        <v>10</v>
      </c>
      <c r="K1014" s="116">
        <v>5</v>
      </c>
      <c r="L1014" s="116">
        <v>1</v>
      </c>
      <c r="M1014" s="116">
        <v>0</v>
      </c>
      <c r="N1014" s="211">
        <v>1</v>
      </c>
      <c r="O1014" s="9" t="str">
        <f>Cal_110119!$P$3</f>
        <v>Cal_110119</v>
      </c>
      <c r="P1014" s="17">
        <f>Cal_110119!$Q$3</f>
        <v>1.8682000000000001</v>
      </c>
      <c r="Q1014" s="17">
        <f>Cal_110119!$R$3</f>
        <v>0.51219999999999999</v>
      </c>
      <c r="R1014" s="212">
        <v>189.1</v>
      </c>
      <c r="S1014" s="212">
        <v>120.3</v>
      </c>
      <c r="T1014" s="248">
        <v>0.79933333333333301</v>
      </c>
      <c r="U1014" s="214">
        <f t="shared" si="120"/>
        <v>188.30066666666667</v>
      </c>
      <c r="V1014" s="214">
        <f t="shared" si="121"/>
        <v>119.50066666666666</v>
      </c>
      <c r="W1014" s="441">
        <f t="shared" si="122"/>
        <v>1.3073853226254877</v>
      </c>
      <c r="X1014" s="441">
        <f t="shared" si="123"/>
        <v>0.66415324130600628</v>
      </c>
      <c r="Y1014" s="9">
        <f>Cal_110119!$O$3</f>
        <v>20181101</v>
      </c>
      <c r="Z1014" s="216" t="s">
        <v>292</v>
      </c>
      <c r="AA1014" s="216"/>
      <c r="AB1014" s="216" t="s">
        <v>129</v>
      </c>
      <c r="AC1014" s="215"/>
      <c r="AD1014" s="666"/>
      <c r="AE1014" s="689" t="s">
        <v>1250</v>
      </c>
      <c r="AF1014" s="675">
        <v>4</v>
      </c>
      <c r="AG1014" s="172">
        <v>1</v>
      </c>
      <c r="AH1014" s="474" t="s">
        <v>757</v>
      </c>
      <c r="AI1014" s="402"/>
    </row>
    <row r="1015" spans="1:35" s="82" customFormat="1" x14ac:dyDescent="0.2">
      <c r="A1015" s="239" t="s">
        <v>291</v>
      </c>
      <c r="B1015" s="240">
        <v>20181113</v>
      </c>
      <c r="C1015" s="241" t="s">
        <v>70</v>
      </c>
      <c r="D1015" s="241">
        <v>9</v>
      </c>
      <c r="E1015" s="241">
        <v>1</v>
      </c>
      <c r="F1015" s="133"/>
      <c r="G1015" s="133"/>
      <c r="H1015" s="241" t="s">
        <v>10</v>
      </c>
      <c r="I1015" s="241">
        <v>280</v>
      </c>
      <c r="J1015" s="241">
        <v>0</v>
      </c>
      <c r="K1015" s="236">
        <v>5</v>
      </c>
      <c r="L1015" s="109">
        <v>1</v>
      </c>
      <c r="M1015" s="109">
        <v>0</v>
      </c>
      <c r="N1015" s="201">
        <v>1</v>
      </c>
      <c r="O1015" s="9" t="str">
        <f>Cal_110119!$P$3</f>
        <v>Cal_110119</v>
      </c>
      <c r="P1015" s="17">
        <f>Cal_110119!$Q$3</f>
        <v>1.8682000000000001</v>
      </c>
      <c r="Q1015" s="17">
        <f>Cal_110119!$R$3</f>
        <v>0.51219999999999999</v>
      </c>
      <c r="R1015" s="242">
        <v>13.6</v>
      </c>
      <c r="S1015" s="242">
        <v>11.4</v>
      </c>
      <c r="T1015" s="243">
        <v>0.79933333333333301</v>
      </c>
      <c r="U1015" s="244">
        <f t="shared" si="120"/>
        <v>12.800666666666666</v>
      </c>
      <c r="V1015" s="244">
        <f t="shared" si="121"/>
        <v>10.600666666666667</v>
      </c>
      <c r="W1015" s="440">
        <f t="shared" si="122"/>
        <v>4.3298994800408053E-2</v>
      </c>
      <c r="X1015" s="440">
        <f t="shared" si="123"/>
        <v>0.13783839005721099</v>
      </c>
      <c r="Y1015" s="9">
        <f>Cal_110119!$O$3</f>
        <v>20181101</v>
      </c>
      <c r="Z1015" s="246" t="s">
        <v>292</v>
      </c>
      <c r="AA1015" s="246"/>
      <c r="AB1015" s="246" t="s">
        <v>129</v>
      </c>
      <c r="AC1015" s="239"/>
      <c r="AD1015" s="667"/>
      <c r="AE1015" s="689" t="s">
        <v>1250</v>
      </c>
      <c r="AF1015" s="679">
        <v>3</v>
      </c>
      <c r="AG1015" s="173">
        <v>1</v>
      </c>
      <c r="AH1015" s="430" t="s">
        <v>758</v>
      </c>
      <c r="AI1015" s="404"/>
    </row>
    <row r="1016" spans="1:35" s="82" customFormat="1" x14ac:dyDescent="0.2">
      <c r="A1016" s="160" t="s">
        <v>291</v>
      </c>
      <c r="B1016" s="161">
        <v>20181113</v>
      </c>
      <c r="C1016" s="162" t="s">
        <v>70</v>
      </c>
      <c r="D1016" s="162">
        <v>9</v>
      </c>
      <c r="E1016" s="162">
        <v>1</v>
      </c>
      <c r="F1016" s="133"/>
      <c r="G1016" s="133"/>
      <c r="H1016" s="162" t="s">
        <v>11</v>
      </c>
      <c r="I1016" s="162">
        <v>290</v>
      </c>
      <c r="J1016" s="162">
        <v>0</v>
      </c>
      <c r="K1016" s="33">
        <v>5</v>
      </c>
      <c r="L1016" s="9">
        <v>1</v>
      </c>
      <c r="M1016" s="9">
        <v>0</v>
      </c>
      <c r="N1016" s="68">
        <v>1</v>
      </c>
      <c r="O1016" s="9" t="str">
        <f>Cal_110119!$P$3</f>
        <v>Cal_110119</v>
      </c>
      <c r="P1016" s="17">
        <f>Cal_110119!$Q$3</f>
        <v>1.8682000000000001</v>
      </c>
      <c r="Q1016" s="17">
        <f>Cal_110119!$R$3</f>
        <v>0.51219999999999999</v>
      </c>
      <c r="R1016" s="163">
        <v>15.6</v>
      </c>
      <c r="S1016" s="163">
        <v>11.82</v>
      </c>
      <c r="T1016" s="177">
        <v>0.79933333333333301</v>
      </c>
      <c r="U1016" s="164">
        <f t="shared" si="120"/>
        <v>14.800666666666666</v>
      </c>
      <c r="V1016" s="164">
        <f t="shared" si="121"/>
        <v>11.020666666666667</v>
      </c>
      <c r="W1016" s="438">
        <f t="shared" si="122"/>
        <v>7.1830181969830542E-2</v>
      </c>
      <c r="X1016" s="438">
        <f t="shared" si="123"/>
        <v>0.10999030438924991</v>
      </c>
      <c r="Y1016" s="9">
        <f>Cal_110119!$O$3</f>
        <v>20181101</v>
      </c>
      <c r="Z1016" s="166" t="s">
        <v>292</v>
      </c>
      <c r="AA1016" s="166"/>
      <c r="AB1016" s="166" t="s">
        <v>129</v>
      </c>
      <c r="AC1016" s="160"/>
      <c r="AD1016" s="664"/>
      <c r="AE1016" s="689" t="s">
        <v>1250</v>
      </c>
      <c r="AF1016" s="672">
        <v>3</v>
      </c>
      <c r="AG1016" s="169">
        <v>1</v>
      </c>
      <c r="AH1016" s="401" t="s">
        <v>759</v>
      </c>
      <c r="AI1016" s="397"/>
    </row>
    <row r="1017" spans="1:35" s="82" customFormat="1" x14ac:dyDescent="0.2">
      <c r="A1017" s="160" t="s">
        <v>291</v>
      </c>
      <c r="B1017" s="161">
        <v>20181113</v>
      </c>
      <c r="C1017" s="162" t="s">
        <v>70</v>
      </c>
      <c r="D1017" s="162">
        <v>9</v>
      </c>
      <c r="E1017" s="162">
        <v>3</v>
      </c>
      <c r="F1017" s="133"/>
      <c r="G1017" s="133"/>
      <c r="H1017" s="162" t="s">
        <v>10</v>
      </c>
      <c r="I1017" s="162">
        <v>290</v>
      </c>
      <c r="J1017" s="162">
        <v>0</v>
      </c>
      <c r="K1017" s="33">
        <v>5</v>
      </c>
      <c r="L1017" s="9">
        <v>1</v>
      </c>
      <c r="M1017" s="9">
        <v>0</v>
      </c>
      <c r="N1017" s="68">
        <v>1</v>
      </c>
      <c r="O1017" s="9" t="str">
        <f>Cal_110119!$P$3</f>
        <v>Cal_110119</v>
      </c>
      <c r="P1017" s="17">
        <f>Cal_110119!$Q$3</f>
        <v>1.8682000000000001</v>
      </c>
      <c r="Q1017" s="17">
        <f>Cal_110119!$R$3</f>
        <v>0.51219999999999999</v>
      </c>
      <c r="R1017" s="163">
        <v>55.81</v>
      </c>
      <c r="S1017" s="163">
        <v>41.47</v>
      </c>
      <c r="T1017" s="177">
        <v>0.79933333333333301</v>
      </c>
      <c r="U1017" s="164">
        <f t="shared" si="120"/>
        <v>55.010666666666673</v>
      </c>
      <c r="V1017" s="164">
        <f t="shared" si="121"/>
        <v>40.670666666666669</v>
      </c>
      <c r="W1017" s="438">
        <f t="shared" si="122"/>
        <v>0.27249862683792864</v>
      </c>
      <c r="X1017" s="438">
        <f t="shared" si="123"/>
        <v>0.39849166962459998</v>
      </c>
      <c r="Y1017" s="9">
        <f>Cal_110119!$O$3</f>
        <v>20181101</v>
      </c>
      <c r="Z1017" s="166" t="s">
        <v>292</v>
      </c>
      <c r="AA1017" s="166"/>
      <c r="AB1017" s="166" t="s">
        <v>129</v>
      </c>
      <c r="AC1017" s="160"/>
      <c r="AD1017" s="664"/>
      <c r="AE1017" s="689" t="s">
        <v>1250</v>
      </c>
      <c r="AF1017" s="672">
        <v>1</v>
      </c>
      <c r="AG1017" s="169">
        <v>0</v>
      </c>
      <c r="AH1017" s="397"/>
      <c r="AI1017" s="397"/>
    </row>
    <row r="1018" spans="1:35" s="82" customFormat="1" x14ac:dyDescent="0.2">
      <c r="A1018" s="160" t="s">
        <v>291</v>
      </c>
      <c r="B1018" s="161">
        <v>20181113</v>
      </c>
      <c r="C1018" s="162" t="s">
        <v>70</v>
      </c>
      <c r="D1018" s="162">
        <v>9</v>
      </c>
      <c r="E1018" s="162">
        <v>3</v>
      </c>
      <c r="F1018" s="133"/>
      <c r="G1018" s="133"/>
      <c r="H1018" s="162" t="s">
        <v>11</v>
      </c>
      <c r="I1018" s="162">
        <v>290</v>
      </c>
      <c r="J1018" s="162">
        <v>0</v>
      </c>
      <c r="K1018" s="33">
        <v>5</v>
      </c>
      <c r="L1018" s="9">
        <v>1</v>
      </c>
      <c r="M1018" s="9">
        <v>0</v>
      </c>
      <c r="N1018" s="68">
        <v>1</v>
      </c>
      <c r="O1018" s="9" t="str">
        <f>Cal_110119!$P$3</f>
        <v>Cal_110119</v>
      </c>
      <c r="P1018" s="17">
        <f>Cal_110119!$Q$3</f>
        <v>1.8682000000000001</v>
      </c>
      <c r="Q1018" s="17">
        <f>Cal_110119!$R$3</f>
        <v>0.51219999999999999</v>
      </c>
      <c r="R1018" s="163">
        <v>52.87</v>
      </c>
      <c r="S1018" s="163">
        <v>38.1</v>
      </c>
      <c r="T1018" s="177">
        <v>0.79933333333333301</v>
      </c>
      <c r="U1018" s="164">
        <f t="shared" si="120"/>
        <v>52.070666666666668</v>
      </c>
      <c r="V1018" s="164">
        <f t="shared" si="121"/>
        <v>37.300666666666672</v>
      </c>
      <c r="W1018" s="438">
        <f t="shared" si="122"/>
        <v>0.28066978510433777</v>
      </c>
      <c r="X1018" s="438">
        <f t="shared" si="123"/>
        <v>0.33472178420646692</v>
      </c>
      <c r="Y1018" s="9">
        <f>Cal_110119!$O$3</f>
        <v>20181101</v>
      </c>
      <c r="Z1018" s="166" t="s">
        <v>292</v>
      </c>
      <c r="AA1018" s="166"/>
      <c r="AB1018" s="166" t="s">
        <v>129</v>
      </c>
      <c r="AC1018" s="160"/>
      <c r="AD1018" s="664"/>
      <c r="AE1018" s="689" t="s">
        <v>1250</v>
      </c>
      <c r="AF1018" s="672">
        <v>1</v>
      </c>
      <c r="AG1018" s="169">
        <v>0</v>
      </c>
      <c r="AH1018" s="397"/>
      <c r="AI1018" s="397"/>
    </row>
    <row r="1019" spans="1:35" s="82" customFormat="1" x14ac:dyDescent="0.2">
      <c r="A1019" s="160" t="s">
        <v>291</v>
      </c>
      <c r="B1019" s="161">
        <v>20181113</v>
      </c>
      <c r="C1019" s="162" t="s">
        <v>70</v>
      </c>
      <c r="D1019" s="162">
        <v>9</v>
      </c>
      <c r="E1019" s="162">
        <v>5</v>
      </c>
      <c r="F1019" s="133"/>
      <c r="G1019" s="133"/>
      <c r="H1019" s="162" t="s">
        <v>10</v>
      </c>
      <c r="I1019" s="162">
        <v>290</v>
      </c>
      <c r="J1019" s="162">
        <v>0</v>
      </c>
      <c r="K1019" s="33">
        <v>5</v>
      </c>
      <c r="L1019" s="9">
        <v>1</v>
      </c>
      <c r="M1019" s="9">
        <v>0</v>
      </c>
      <c r="N1019" s="68">
        <v>1</v>
      </c>
      <c r="O1019" s="9" t="str">
        <f>Cal_110119!$P$3</f>
        <v>Cal_110119</v>
      </c>
      <c r="P1019" s="17">
        <f>Cal_110119!$Q$3</f>
        <v>1.8682000000000001</v>
      </c>
      <c r="Q1019" s="17">
        <f>Cal_110119!$R$3</f>
        <v>0.51219999999999999</v>
      </c>
      <c r="R1019" s="163">
        <v>320.10000000000002</v>
      </c>
      <c r="S1019" s="163">
        <v>195.3</v>
      </c>
      <c r="T1019" s="177">
        <v>0.79933333333333301</v>
      </c>
      <c r="U1019" s="164">
        <f t="shared" si="120"/>
        <v>319.3006666666667</v>
      </c>
      <c r="V1019" s="164">
        <f t="shared" si="121"/>
        <v>194.50066666666669</v>
      </c>
      <c r="W1019" s="438">
        <f t="shared" si="122"/>
        <v>2.3715361666229775</v>
      </c>
      <c r="X1019" s="438">
        <f t="shared" si="123"/>
        <v>0.83736279386024182</v>
      </c>
      <c r="Y1019" s="9">
        <f>Cal_110119!$O$3</f>
        <v>20181101</v>
      </c>
      <c r="Z1019" s="166" t="s">
        <v>292</v>
      </c>
      <c r="AA1019" s="166"/>
      <c r="AB1019" s="166" t="s">
        <v>129</v>
      </c>
      <c r="AC1019" s="160"/>
      <c r="AD1019" s="664"/>
      <c r="AE1019" s="689" t="s">
        <v>1250</v>
      </c>
      <c r="AF1019" s="672">
        <v>1</v>
      </c>
      <c r="AG1019" s="169">
        <v>0</v>
      </c>
      <c r="AH1019" s="397"/>
      <c r="AI1019" s="397"/>
    </row>
    <row r="1020" spans="1:35" s="82" customFormat="1" x14ac:dyDescent="0.2">
      <c r="A1020" s="160" t="s">
        <v>291</v>
      </c>
      <c r="B1020" s="161">
        <v>20181113</v>
      </c>
      <c r="C1020" s="162" t="s">
        <v>70</v>
      </c>
      <c r="D1020" s="162">
        <v>9</v>
      </c>
      <c r="E1020" s="162">
        <v>5</v>
      </c>
      <c r="F1020" s="133"/>
      <c r="G1020" s="133"/>
      <c r="H1020" s="162" t="s">
        <v>11</v>
      </c>
      <c r="I1020" s="162">
        <v>290</v>
      </c>
      <c r="J1020" s="162">
        <v>0</v>
      </c>
      <c r="K1020" s="33">
        <v>5</v>
      </c>
      <c r="L1020" s="9">
        <v>1</v>
      </c>
      <c r="M1020" s="9">
        <v>0</v>
      </c>
      <c r="N1020" s="68">
        <v>1</v>
      </c>
      <c r="O1020" s="9" t="str">
        <f>Cal_110119!$P$3</f>
        <v>Cal_110119</v>
      </c>
      <c r="P1020" s="17">
        <f>Cal_110119!$Q$3</f>
        <v>1.8682000000000001</v>
      </c>
      <c r="Q1020" s="17">
        <f>Cal_110119!$R$3</f>
        <v>0.51219999999999999</v>
      </c>
      <c r="R1020" s="163">
        <v>322.39999999999998</v>
      </c>
      <c r="S1020" s="163">
        <v>198.2</v>
      </c>
      <c r="T1020" s="177">
        <v>0.79933333333333301</v>
      </c>
      <c r="U1020" s="164">
        <f t="shared" si="120"/>
        <v>321.60066666666665</v>
      </c>
      <c r="V1020" s="164">
        <f t="shared" si="121"/>
        <v>197.40066666666667</v>
      </c>
      <c r="W1020" s="438">
        <f t="shared" si="122"/>
        <v>2.3601345504372895</v>
      </c>
      <c r="X1020" s="438">
        <f t="shared" si="123"/>
        <v>0.89660901204592891</v>
      </c>
      <c r="Y1020" s="9">
        <f>Cal_110119!$O$3</f>
        <v>20181101</v>
      </c>
      <c r="Z1020" s="166" t="s">
        <v>292</v>
      </c>
      <c r="AA1020" s="166"/>
      <c r="AB1020" s="166" t="s">
        <v>129</v>
      </c>
      <c r="AC1020" s="160"/>
      <c r="AD1020" s="664"/>
      <c r="AE1020" s="689" t="s">
        <v>1250</v>
      </c>
      <c r="AF1020" s="672">
        <v>1</v>
      </c>
      <c r="AG1020" s="169">
        <v>0</v>
      </c>
      <c r="AH1020" s="397"/>
      <c r="AI1020" s="397"/>
    </row>
    <row r="1021" spans="1:35" s="82" customFormat="1" x14ac:dyDescent="0.2">
      <c r="A1021" s="160" t="s">
        <v>291</v>
      </c>
      <c r="B1021" s="161">
        <v>20181113</v>
      </c>
      <c r="C1021" s="162" t="s">
        <v>70</v>
      </c>
      <c r="D1021" s="162">
        <v>9</v>
      </c>
      <c r="E1021" s="162">
        <v>5</v>
      </c>
      <c r="F1021" s="133"/>
      <c r="G1021" s="133"/>
      <c r="H1021" s="162" t="s">
        <v>10</v>
      </c>
      <c r="I1021" s="162">
        <v>290</v>
      </c>
      <c r="J1021" s="162">
        <v>10</v>
      </c>
      <c r="K1021" s="33">
        <v>5</v>
      </c>
      <c r="L1021" s="9">
        <v>1</v>
      </c>
      <c r="M1021" s="9">
        <v>0</v>
      </c>
      <c r="N1021" s="68">
        <v>1</v>
      </c>
      <c r="O1021" s="9" t="str">
        <f>Cal_110119!$P$3</f>
        <v>Cal_110119</v>
      </c>
      <c r="P1021" s="17">
        <f>Cal_110119!$Q$3</f>
        <v>1.8682000000000001</v>
      </c>
      <c r="Q1021" s="17">
        <f>Cal_110119!$R$3</f>
        <v>0.51219999999999999</v>
      </c>
      <c r="R1021" s="163">
        <v>161.19999999999999</v>
      </c>
      <c r="S1021" s="163">
        <v>101.8</v>
      </c>
      <c r="T1021" s="177">
        <v>0.79933333333333301</v>
      </c>
      <c r="U1021" s="164">
        <f t="shared" si="120"/>
        <v>160.40066666666667</v>
      </c>
      <c r="V1021" s="164">
        <f t="shared" si="121"/>
        <v>101.00066666666666</v>
      </c>
      <c r="W1021" s="438">
        <f t="shared" si="122"/>
        <v>1.128760002383052</v>
      </c>
      <c r="X1021" s="438">
        <f t="shared" si="123"/>
        <v>0.53756299706568367</v>
      </c>
      <c r="Y1021" s="9">
        <f>Cal_110119!$O$3</f>
        <v>20181101</v>
      </c>
      <c r="Z1021" s="166" t="s">
        <v>292</v>
      </c>
      <c r="AA1021" s="166"/>
      <c r="AB1021" s="166" t="s">
        <v>129</v>
      </c>
      <c r="AC1021" s="160"/>
      <c r="AD1021" s="664"/>
      <c r="AE1021" s="689" t="s">
        <v>1250</v>
      </c>
      <c r="AF1021" s="672">
        <v>1</v>
      </c>
      <c r="AG1021" s="169">
        <v>0</v>
      </c>
      <c r="AH1021" s="397"/>
      <c r="AI1021" s="397"/>
    </row>
    <row r="1022" spans="1:35" s="258" customFormat="1" ht="13.5" thickBot="1" x14ac:dyDescent="0.25">
      <c r="A1022" s="249" t="s">
        <v>291</v>
      </c>
      <c r="B1022" s="250">
        <v>20181113</v>
      </c>
      <c r="C1022" s="251" t="s">
        <v>70</v>
      </c>
      <c r="D1022" s="251">
        <v>9</v>
      </c>
      <c r="E1022" s="251">
        <v>5</v>
      </c>
      <c r="F1022" s="133"/>
      <c r="G1022" s="133"/>
      <c r="H1022" s="251" t="s">
        <v>11</v>
      </c>
      <c r="I1022" s="251">
        <v>290</v>
      </c>
      <c r="J1022" s="251">
        <v>10</v>
      </c>
      <c r="K1022" s="252">
        <v>5</v>
      </c>
      <c r="L1022" s="116">
        <v>1</v>
      </c>
      <c r="M1022" s="116">
        <v>0</v>
      </c>
      <c r="N1022" s="211">
        <v>1</v>
      </c>
      <c r="O1022" s="9" t="str">
        <f>Cal_110119!$P$3</f>
        <v>Cal_110119</v>
      </c>
      <c r="P1022" s="17">
        <f>Cal_110119!$Q$3</f>
        <v>1.8682000000000001</v>
      </c>
      <c r="Q1022" s="17">
        <f>Cal_110119!$R$3</f>
        <v>0.51219999999999999</v>
      </c>
      <c r="R1022" s="253">
        <v>180.3</v>
      </c>
      <c r="S1022" s="253">
        <v>113.6</v>
      </c>
      <c r="T1022" s="248">
        <v>0.79933333333333301</v>
      </c>
      <c r="U1022" s="254">
        <f t="shared" ref="U1022:U1085" si="124">(R1022-T1022)*(L1022+M1022)/L1022</f>
        <v>179.50066666666669</v>
      </c>
      <c r="V1022" s="254">
        <f t="shared" ref="V1022:V1085" si="125">(S1022-T1022)*(L1022+M1022)/L1022</f>
        <v>112.80066666666666</v>
      </c>
      <c r="W1022" s="441">
        <f t="shared" ref="W1022:W1085" si="126">(Q1022*P1022/(P1022-1)*(U1022-V1022)*(K1022)/I1022)/N1022</f>
        <v>1.2674796659755823</v>
      </c>
      <c r="X1022" s="441">
        <f t="shared" ref="X1022:X1085" si="127">(Q1022*P1022/(P1022-1)*(P1022*V1022-U1022)*(K1022)/I1022)/N1022</f>
        <v>0.59352136919729104</v>
      </c>
      <c r="Y1022" s="9">
        <f>Cal_110119!$O$3</f>
        <v>20181101</v>
      </c>
      <c r="Z1022" s="256" t="s">
        <v>292</v>
      </c>
      <c r="AA1022" s="256"/>
      <c r="AB1022" s="256" t="s">
        <v>129</v>
      </c>
      <c r="AC1022" s="249"/>
      <c r="AD1022" s="668"/>
      <c r="AE1022" s="689" t="s">
        <v>1250</v>
      </c>
      <c r="AF1022" s="680">
        <v>1</v>
      </c>
      <c r="AG1022" s="172">
        <v>0</v>
      </c>
      <c r="AH1022" s="405"/>
      <c r="AI1022" s="405"/>
    </row>
    <row r="1023" spans="1:35" x14ac:dyDescent="0.2">
      <c r="A1023" s="205" t="s">
        <v>291</v>
      </c>
      <c r="B1023" s="198">
        <v>20181113</v>
      </c>
      <c r="C1023" s="199" t="s">
        <v>64</v>
      </c>
      <c r="D1023" s="199">
        <v>11</v>
      </c>
      <c r="E1023" s="199">
        <v>1</v>
      </c>
      <c r="F1023" s="133"/>
      <c r="G1023" s="133"/>
      <c r="H1023" s="199" t="s">
        <v>10</v>
      </c>
      <c r="I1023" s="199">
        <v>290</v>
      </c>
      <c r="J1023" s="199">
        <v>0</v>
      </c>
      <c r="K1023" s="109">
        <v>5</v>
      </c>
      <c r="L1023" s="109">
        <v>1</v>
      </c>
      <c r="M1023" s="109">
        <v>0</v>
      </c>
      <c r="N1023" s="201">
        <v>1</v>
      </c>
      <c r="O1023" s="9" t="str">
        <f>Cal_110119!$P$3</f>
        <v>Cal_110119</v>
      </c>
      <c r="P1023" s="17">
        <f>Cal_110119!$Q$3</f>
        <v>1.8682000000000001</v>
      </c>
      <c r="Q1023" s="17">
        <f>Cal_110119!$R$3</f>
        <v>0.51219999999999999</v>
      </c>
      <c r="R1023" s="202">
        <v>320.3</v>
      </c>
      <c r="S1023" s="202">
        <v>183.7</v>
      </c>
      <c r="T1023" s="243">
        <v>0.79933333333333301</v>
      </c>
      <c r="U1023" s="204">
        <f t="shared" si="124"/>
        <v>319.50066666666669</v>
      </c>
      <c r="V1023" s="204">
        <f t="shared" si="125"/>
        <v>182.90066666666667</v>
      </c>
      <c r="W1023" s="440">
        <f t="shared" si="126"/>
        <v>2.5957679516081633</v>
      </c>
      <c r="X1023" s="440">
        <f t="shared" si="127"/>
        <v>0.42175260087505517</v>
      </c>
      <c r="Y1023" s="9">
        <f>Cal_110119!$O$3</f>
        <v>20181101</v>
      </c>
      <c r="Z1023" s="206" t="s">
        <v>292</v>
      </c>
      <c r="AA1023" s="206"/>
      <c r="AB1023" s="206" t="s">
        <v>129</v>
      </c>
      <c r="AC1023" s="205"/>
      <c r="AD1023" s="663"/>
      <c r="AE1023" s="689" t="s">
        <v>1250</v>
      </c>
      <c r="AF1023" s="674">
        <v>3</v>
      </c>
      <c r="AG1023" s="173">
        <v>1</v>
      </c>
      <c r="AH1023" s="400" t="s">
        <v>842</v>
      </c>
      <c r="AI1023" s="400"/>
    </row>
    <row r="1024" spans="1:35" x14ac:dyDescent="0.2">
      <c r="A1024" s="12" t="s">
        <v>291</v>
      </c>
      <c r="B1024" s="14">
        <v>20181113</v>
      </c>
      <c r="C1024" s="133" t="s">
        <v>64</v>
      </c>
      <c r="D1024" s="133">
        <v>11</v>
      </c>
      <c r="E1024" s="133">
        <v>1</v>
      </c>
      <c r="F1024" s="133"/>
      <c r="G1024" s="133"/>
      <c r="H1024" s="133" t="s">
        <v>11</v>
      </c>
      <c r="I1024" s="133">
        <v>290</v>
      </c>
      <c r="J1024" s="133">
        <v>0</v>
      </c>
      <c r="K1024" s="9">
        <v>5</v>
      </c>
      <c r="L1024" s="9">
        <v>1</v>
      </c>
      <c r="M1024" s="9">
        <v>0</v>
      </c>
      <c r="N1024" s="68">
        <v>1</v>
      </c>
      <c r="O1024" s="9" t="str">
        <f>Cal_110119!$P$3</f>
        <v>Cal_110119</v>
      </c>
      <c r="P1024" s="17">
        <f>Cal_110119!$Q$3</f>
        <v>1.8682000000000001</v>
      </c>
      <c r="Q1024" s="17">
        <f>Cal_110119!$R$3</f>
        <v>0.51219999999999999</v>
      </c>
      <c r="R1024" s="15">
        <v>317.60000000000002</v>
      </c>
      <c r="S1024" s="15">
        <v>205.3</v>
      </c>
      <c r="T1024" s="177">
        <v>0.79933333333333301</v>
      </c>
      <c r="U1024" s="78">
        <f t="shared" si="124"/>
        <v>316.8006666666667</v>
      </c>
      <c r="V1024" s="78">
        <f t="shared" si="125"/>
        <v>204.50066666666669</v>
      </c>
      <c r="W1024" s="438">
        <f t="shared" si="126"/>
        <v>2.1340024960878234</v>
      </c>
      <c r="X1024" s="438">
        <f t="shared" si="127"/>
        <v>1.2398778506022916</v>
      </c>
      <c r="Y1024" s="9">
        <f>Cal_110119!$O$3</f>
        <v>20181101</v>
      </c>
      <c r="Z1024" s="36" t="s">
        <v>292</v>
      </c>
      <c r="AA1024" s="36"/>
      <c r="AB1024" s="36" t="s">
        <v>129</v>
      </c>
      <c r="AC1024" s="12"/>
      <c r="AD1024" s="660"/>
      <c r="AE1024" s="689" t="s">
        <v>1250</v>
      </c>
      <c r="AF1024" s="671">
        <v>3</v>
      </c>
      <c r="AG1024" s="169">
        <v>1</v>
      </c>
      <c r="AH1024" s="395" t="s">
        <v>841</v>
      </c>
      <c r="AI1024" s="395"/>
    </row>
    <row r="1025" spans="1:35" x14ac:dyDescent="0.2">
      <c r="A1025" s="12" t="s">
        <v>291</v>
      </c>
      <c r="B1025" s="14">
        <v>20181113</v>
      </c>
      <c r="C1025" s="133" t="s">
        <v>64</v>
      </c>
      <c r="D1025" s="133">
        <v>11</v>
      </c>
      <c r="E1025" s="133">
        <v>3</v>
      </c>
      <c r="F1025" s="133"/>
      <c r="G1025" s="133"/>
      <c r="H1025" s="133" t="s">
        <v>10</v>
      </c>
      <c r="I1025" s="133">
        <v>290</v>
      </c>
      <c r="J1025" s="133">
        <v>0</v>
      </c>
      <c r="K1025" s="9">
        <v>5</v>
      </c>
      <c r="L1025" s="9">
        <v>1</v>
      </c>
      <c r="M1025" s="9">
        <v>0</v>
      </c>
      <c r="N1025" s="68">
        <v>1</v>
      </c>
      <c r="O1025" s="9" t="str">
        <f>Cal_110119!$P$3</f>
        <v>Cal_110119</v>
      </c>
      <c r="P1025" s="17">
        <f>Cal_110119!$Q$3</f>
        <v>1.8682000000000001</v>
      </c>
      <c r="Q1025" s="17">
        <f>Cal_110119!$R$3</f>
        <v>0.51219999999999999</v>
      </c>
      <c r="R1025" s="15">
        <v>374.8</v>
      </c>
      <c r="S1025" s="15">
        <v>241.8</v>
      </c>
      <c r="T1025" s="177">
        <v>0.79933333333333301</v>
      </c>
      <c r="U1025" s="78">
        <f t="shared" si="124"/>
        <v>374.00066666666669</v>
      </c>
      <c r="V1025" s="78">
        <f t="shared" si="125"/>
        <v>241.00066666666669</v>
      </c>
      <c r="W1025" s="438">
        <f t="shared" si="126"/>
        <v>2.5273582544940378</v>
      </c>
      <c r="X1025" s="438">
        <f t="shared" si="127"/>
        <v>1.4487041518512493</v>
      </c>
      <c r="Y1025" s="9">
        <f>Cal_110119!$O$3</f>
        <v>20181101</v>
      </c>
      <c r="Z1025" s="36" t="s">
        <v>292</v>
      </c>
      <c r="AA1025" s="36"/>
      <c r="AB1025" s="36" t="s">
        <v>129</v>
      </c>
      <c r="AC1025" s="12"/>
      <c r="AD1025" s="660"/>
      <c r="AE1025" s="689" t="s">
        <v>1250</v>
      </c>
      <c r="AF1025" s="671">
        <v>1</v>
      </c>
      <c r="AG1025" s="169">
        <v>1</v>
      </c>
      <c r="AH1025" s="395"/>
      <c r="AI1025" s="395"/>
    </row>
    <row r="1026" spans="1:35" x14ac:dyDescent="0.2">
      <c r="A1026" s="12" t="s">
        <v>291</v>
      </c>
      <c r="B1026" s="14">
        <v>20181113</v>
      </c>
      <c r="C1026" s="133" t="s">
        <v>64</v>
      </c>
      <c r="D1026" s="133">
        <v>11</v>
      </c>
      <c r="E1026" s="133">
        <v>3</v>
      </c>
      <c r="F1026" s="133"/>
      <c r="G1026" s="133"/>
      <c r="H1026" s="133" t="s">
        <v>11</v>
      </c>
      <c r="I1026" s="133">
        <v>285</v>
      </c>
      <c r="J1026" s="133">
        <v>0</v>
      </c>
      <c r="K1026" s="9">
        <v>5</v>
      </c>
      <c r="L1026" s="9">
        <v>1</v>
      </c>
      <c r="M1026" s="9">
        <v>0</v>
      </c>
      <c r="N1026" s="68">
        <v>1</v>
      </c>
      <c r="O1026" s="9" t="str">
        <f>Cal_110119!$P$3</f>
        <v>Cal_110119</v>
      </c>
      <c r="P1026" s="17">
        <f>Cal_110119!$Q$3</f>
        <v>1.8682000000000001</v>
      </c>
      <c r="Q1026" s="17">
        <f>Cal_110119!$R$3</f>
        <v>0.51219999999999999</v>
      </c>
      <c r="R1026" s="15">
        <v>345.8</v>
      </c>
      <c r="S1026" s="15">
        <v>222.7</v>
      </c>
      <c r="T1026" s="177">
        <v>0.79933333333333301</v>
      </c>
      <c r="U1026" s="78">
        <f t="shared" si="124"/>
        <v>345.00066666666669</v>
      </c>
      <c r="V1026" s="78">
        <f t="shared" si="125"/>
        <v>221.90066666666667</v>
      </c>
      <c r="W1026" s="438">
        <f t="shared" si="126"/>
        <v>2.3802707380868666</v>
      </c>
      <c r="X1026" s="438">
        <f t="shared" si="127"/>
        <v>1.3449043777732501</v>
      </c>
      <c r="Y1026" s="9">
        <f>Cal_110119!$O$3</f>
        <v>20181101</v>
      </c>
      <c r="Z1026" s="36" t="s">
        <v>292</v>
      </c>
      <c r="AA1026" s="36"/>
      <c r="AB1026" s="36" t="s">
        <v>129</v>
      </c>
      <c r="AC1026" s="12"/>
      <c r="AD1026" s="660"/>
      <c r="AE1026" s="689" t="s">
        <v>1250</v>
      </c>
      <c r="AF1026" s="671">
        <v>1</v>
      </c>
      <c r="AG1026" s="169">
        <v>1</v>
      </c>
      <c r="AH1026" s="395" t="s">
        <v>840</v>
      </c>
      <c r="AI1026" s="395"/>
    </row>
    <row r="1027" spans="1:35" x14ac:dyDescent="0.2">
      <c r="A1027" s="12" t="s">
        <v>291</v>
      </c>
      <c r="B1027" s="14">
        <v>20181113</v>
      </c>
      <c r="C1027" s="133" t="s">
        <v>64</v>
      </c>
      <c r="D1027" s="133">
        <v>11</v>
      </c>
      <c r="E1027" s="133">
        <v>5</v>
      </c>
      <c r="F1027" s="133"/>
      <c r="G1027" s="133"/>
      <c r="H1027" s="133" t="s">
        <v>10</v>
      </c>
      <c r="I1027" s="133">
        <v>290</v>
      </c>
      <c r="J1027" s="133">
        <v>0</v>
      </c>
      <c r="K1027" s="9">
        <v>5</v>
      </c>
      <c r="L1027" s="9">
        <v>1</v>
      </c>
      <c r="M1027" s="9">
        <v>0</v>
      </c>
      <c r="N1027" s="68">
        <v>1</v>
      </c>
      <c r="O1027" s="9" t="str">
        <f>Cal_110119!$P$3</f>
        <v>Cal_110119</v>
      </c>
      <c r="P1027" s="17">
        <f>Cal_110119!$Q$3</f>
        <v>1.8682000000000001</v>
      </c>
      <c r="Q1027" s="17">
        <f>Cal_110119!$R$3</f>
        <v>0.51219999999999999</v>
      </c>
      <c r="R1027" s="15">
        <v>325.60000000000002</v>
      </c>
      <c r="S1027" s="15">
        <v>209.4</v>
      </c>
      <c r="T1027" s="177">
        <v>0.79933333333333301</v>
      </c>
      <c r="U1027" s="78">
        <f t="shared" si="124"/>
        <v>324.8006666666667</v>
      </c>
      <c r="V1027" s="78">
        <f t="shared" si="125"/>
        <v>208.60066666666668</v>
      </c>
      <c r="W1027" s="438">
        <f t="shared" si="126"/>
        <v>2.2081130012947914</v>
      </c>
      <c r="X1027" s="438">
        <f t="shared" si="127"/>
        <v>1.2334097137401514</v>
      </c>
      <c r="Y1027" s="9">
        <f>Cal_110119!$O$3</f>
        <v>20181101</v>
      </c>
      <c r="Z1027" s="36" t="s">
        <v>292</v>
      </c>
      <c r="AA1027" s="36"/>
      <c r="AB1027" s="36" t="s">
        <v>129</v>
      </c>
      <c r="AC1027" s="12"/>
      <c r="AD1027" s="660"/>
      <c r="AE1027" s="689" t="s">
        <v>1250</v>
      </c>
      <c r="AF1027" s="671">
        <v>1</v>
      </c>
      <c r="AG1027" s="169">
        <v>1</v>
      </c>
      <c r="AH1027" s="395"/>
      <c r="AI1027" s="395"/>
    </row>
    <row r="1028" spans="1:35" x14ac:dyDescent="0.2">
      <c r="A1028" s="12" t="s">
        <v>291</v>
      </c>
      <c r="B1028" s="14">
        <v>20181113</v>
      </c>
      <c r="C1028" s="133" t="s">
        <v>64</v>
      </c>
      <c r="D1028" s="133">
        <v>11</v>
      </c>
      <c r="E1028" s="133">
        <v>5</v>
      </c>
      <c r="F1028" s="133"/>
      <c r="G1028" s="133"/>
      <c r="H1028" s="133" t="s">
        <v>11</v>
      </c>
      <c r="I1028" s="133">
        <v>290</v>
      </c>
      <c r="J1028" s="133">
        <v>0</v>
      </c>
      <c r="K1028" s="9">
        <v>5</v>
      </c>
      <c r="L1028" s="9">
        <v>1</v>
      </c>
      <c r="M1028" s="9">
        <v>0</v>
      </c>
      <c r="N1028" s="68">
        <v>1</v>
      </c>
      <c r="O1028" s="9" t="str">
        <f>Cal_110119!$P$3</f>
        <v>Cal_110119</v>
      </c>
      <c r="P1028" s="17">
        <f>Cal_110119!$Q$3</f>
        <v>1.8682000000000001</v>
      </c>
      <c r="Q1028" s="17">
        <f>Cal_110119!$R$3</f>
        <v>0.51219999999999999</v>
      </c>
      <c r="R1028" s="15">
        <v>393.9</v>
      </c>
      <c r="S1028" s="15">
        <v>259.60000000000002</v>
      </c>
      <c r="T1028" s="177">
        <v>0.79933333333333301</v>
      </c>
      <c r="U1028" s="78">
        <f t="shared" si="124"/>
        <v>393.10066666666665</v>
      </c>
      <c r="V1028" s="78">
        <f t="shared" si="125"/>
        <v>258.8006666666667</v>
      </c>
      <c r="W1028" s="438">
        <f t="shared" si="126"/>
        <v>2.5520617562296932</v>
      </c>
      <c r="X1028" s="438">
        <f t="shared" si="127"/>
        <v>1.7176675175638711</v>
      </c>
      <c r="Y1028" s="9">
        <f>Cal_110119!$O$3</f>
        <v>20181101</v>
      </c>
      <c r="Z1028" s="36" t="s">
        <v>292</v>
      </c>
      <c r="AA1028" s="36"/>
      <c r="AB1028" s="36" t="s">
        <v>129</v>
      </c>
      <c r="AC1028" s="12"/>
      <c r="AD1028" s="660"/>
      <c r="AE1028" s="689" t="s">
        <v>1250</v>
      </c>
      <c r="AF1028" s="671">
        <v>1</v>
      </c>
      <c r="AG1028" s="169">
        <v>1</v>
      </c>
      <c r="AH1028" s="395"/>
      <c r="AI1028" s="395"/>
    </row>
    <row r="1029" spans="1:35" x14ac:dyDescent="0.2">
      <c r="A1029" s="12" t="s">
        <v>291</v>
      </c>
      <c r="B1029" s="14">
        <v>20181113</v>
      </c>
      <c r="C1029" s="133" t="s">
        <v>64</v>
      </c>
      <c r="D1029" s="133">
        <v>11</v>
      </c>
      <c r="E1029" s="133">
        <v>5</v>
      </c>
      <c r="F1029" s="133"/>
      <c r="G1029" s="133"/>
      <c r="H1029" s="133" t="s">
        <v>10</v>
      </c>
      <c r="I1029" s="133">
        <v>290</v>
      </c>
      <c r="J1029" s="133">
        <v>10</v>
      </c>
      <c r="K1029" s="9">
        <v>5</v>
      </c>
      <c r="L1029" s="9">
        <v>1</v>
      </c>
      <c r="M1029" s="9">
        <v>0</v>
      </c>
      <c r="N1029" s="68">
        <v>1</v>
      </c>
      <c r="O1029" s="9" t="str">
        <f>Cal_110119!$P$3</f>
        <v>Cal_110119</v>
      </c>
      <c r="P1029" s="17">
        <f>Cal_110119!$Q$3</f>
        <v>1.8682000000000001</v>
      </c>
      <c r="Q1029" s="17">
        <f>Cal_110119!$R$3</f>
        <v>0.51219999999999999</v>
      </c>
      <c r="R1029" s="15">
        <v>212.1</v>
      </c>
      <c r="S1029" s="15">
        <v>134.6</v>
      </c>
      <c r="T1029" s="177">
        <v>0.79933333333333301</v>
      </c>
      <c r="U1029" s="78">
        <f t="shared" si="124"/>
        <v>211.30066666666667</v>
      </c>
      <c r="V1029" s="78">
        <f t="shared" si="125"/>
        <v>133.80066666666667</v>
      </c>
      <c r="W1029" s="438">
        <f t="shared" si="126"/>
        <v>1.4727087573179547</v>
      </c>
      <c r="X1029" s="438">
        <f t="shared" si="127"/>
        <v>0.73475318888940178</v>
      </c>
      <c r="Y1029" s="9">
        <f>Cal_110119!$O$3</f>
        <v>20181101</v>
      </c>
      <c r="Z1029" s="36" t="s">
        <v>292</v>
      </c>
      <c r="AA1029" s="36"/>
      <c r="AB1029" s="36" t="s">
        <v>129</v>
      </c>
      <c r="AC1029" s="12"/>
      <c r="AD1029" s="660"/>
      <c r="AE1029" s="689" t="s">
        <v>1250</v>
      </c>
      <c r="AF1029" s="671">
        <v>4</v>
      </c>
      <c r="AG1029" s="169">
        <v>1</v>
      </c>
      <c r="AH1029" s="426" t="s">
        <v>760</v>
      </c>
      <c r="AI1029" s="395"/>
    </row>
    <row r="1030" spans="1:35" s="115" customFormat="1" ht="13.5" thickBot="1" x14ac:dyDescent="0.25">
      <c r="A1030" s="215" t="s">
        <v>291</v>
      </c>
      <c r="B1030" s="208">
        <v>20181113</v>
      </c>
      <c r="C1030" s="209" t="s">
        <v>64</v>
      </c>
      <c r="D1030" s="209">
        <v>11</v>
      </c>
      <c r="E1030" s="209">
        <v>5</v>
      </c>
      <c r="F1030" s="133"/>
      <c r="G1030" s="133"/>
      <c r="H1030" s="209" t="s">
        <v>11</v>
      </c>
      <c r="I1030" s="209">
        <v>290</v>
      </c>
      <c r="J1030" s="209">
        <v>10</v>
      </c>
      <c r="K1030" s="116">
        <v>5</v>
      </c>
      <c r="L1030" s="116">
        <v>1</v>
      </c>
      <c r="M1030" s="116">
        <v>0</v>
      </c>
      <c r="N1030" s="211">
        <v>1</v>
      </c>
      <c r="O1030" s="9" t="str">
        <f>Cal_110119!$P$3</f>
        <v>Cal_110119</v>
      </c>
      <c r="P1030" s="17">
        <f>Cal_110119!$Q$3</f>
        <v>1.8682000000000001</v>
      </c>
      <c r="Q1030" s="17">
        <f>Cal_110119!$R$3</f>
        <v>0.51219999999999999</v>
      </c>
      <c r="R1030" s="212">
        <v>76.84</v>
      </c>
      <c r="S1030" s="212">
        <v>50.79</v>
      </c>
      <c r="T1030" s="248">
        <v>0.79933333333333301</v>
      </c>
      <c r="U1030" s="214">
        <f t="shared" si="124"/>
        <v>76.040666666666667</v>
      </c>
      <c r="V1030" s="214">
        <f t="shared" si="125"/>
        <v>49.990666666666669</v>
      </c>
      <c r="W1030" s="441">
        <f t="shared" si="126"/>
        <v>0.49502016939526083</v>
      </c>
      <c r="X1030" s="441">
        <f t="shared" si="127"/>
        <v>0.32973277901209552</v>
      </c>
      <c r="Y1030" s="9">
        <f>Cal_110119!$O$3</f>
        <v>20181101</v>
      </c>
      <c r="Z1030" s="216" t="s">
        <v>292</v>
      </c>
      <c r="AA1030" s="216"/>
      <c r="AB1030" s="216" t="s">
        <v>129</v>
      </c>
      <c r="AC1030" s="215"/>
      <c r="AD1030" s="666"/>
      <c r="AE1030" s="689" t="s">
        <v>1250</v>
      </c>
      <c r="AF1030" s="675">
        <v>4</v>
      </c>
      <c r="AG1030" s="172">
        <v>1</v>
      </c>
      <c r="AH1030" s="426" t="s">
        <v>760</v>
      </c>
      <c r="AI1030" s="402"/>
    </row>
    <row r="1031" spans="1:35" s="82" customFormat="1" x14ac:dyDescent="0.2">
      <c r="A1031" s="239" t="s">
        <v>291</v>
      </c>
      <c r="B1031" s="240">
        <v>20181113</v>
      </c>
      <c r="C1031" s="241" t="s">
        <v>59</v>
      </c>
      <c r="D1031" s="241">
        <v>12</v>
      </c>
      <c r="E1031" s="241">
        <v>1</v>
      </c>
      <c r="F1031" s="133"/>
      <c r="G1031" s="133"/>
      <c r="H1031" s="241" t="s">
        <v>10</v>
      </c>
      <c r="I1031" s="241">
        <v>290</v>
      </c>
      <c r="J1031" s="241">
        <v>0</v>
      </c>
      <c r="K1031" s="236">
        <v>5</v>
      </c>
      <c r="L1031" s="109">
        <v>1</v>
      </c>
      <c r="M1031" s="109">
        <v>0</v>
      </c>
      <c r="N1031" s="201">
        <f t="shared" ref="N1031:N1036" si="128">1/3</f>
        <v>0.33333333333333331</v>
      </c>
      <c r="O1031" s="9" t="str">
        <f>Cal_110119!$P$3</f>
        <v>Cal_110119</v>
      </c>
      <c r="P1031" s="17">
        <f>Cal_110119!$Q$3</f>
        <v>1.8682000000000001</v>
      </c>
      <c r="Q1031" s="17">
        <f>Cal_110119!$R$3</f>
        <v>0.51219999999999999</v>
      </c>
      <c r="R1031" s="242">
        <v>349.7</v>
      </c>
      <c r="S1031" s="242">
        <v>220.5</v>
      </c>
      <c r="T1031" s="243">
        <v>0.79933333333333301</v>
      </c>
      <c r="U1031" s="244">
        <f t="shared" si="124"/>
        <v>348.90066666666667</v>
      </c>
      <c r="V1031" s="244">
        <f t="shared" si="125"/>
        <v>219.70066666666668</v>
      </c>
      <c r="W1031" s="440">
        <f t="shared" si="126"/>
        <v>7.365444055954053</v>
      </c>
      <c r="X1031" s="440">
        <f t="shared" si="127"/>
        <v>3.5085121052197406</v>
      </c>
      <c r="Y1031" s="9">
        <f>Cal_110119!$O$3</f>
        <v>20181101</v>
      </c>
      <c r="Z1031" s="246" t="s">
        <v>292</v>
      </c>
      <c r="AA1031" s="246"/>
      <c r="AB1031" s="246" t="s">
        <v>129</v>
      </c>
      <c r="AC1031" s="239"/>
      <c r="AD1031" s="667"/>
      <c r="AE1031" s="689" t="s">
        <v>1250</v>
      </c>
      <c r="AF1031" s="679">
        <v>1</v>
      </c>
      <c r="AG1031" s="173">
        <v>0</v>
      </c>
      <c r="AH1031" s="404"/>
      <c r="AI1031" s="404"/>
    </row>
    <row r="1032" spans="1:35" s="82" customFormat="1" x14ac:dyDescent="0.2">
      <c r="A1032" s="160" t="s">
        <v>291</v>
      </c>
      <c r="B1032" s="161">
        <v>20181113</v>
      </c>
      <c r="C1032" s="162" t="s">
        <v>59</v>
      </c>
      <c r="D1032" s="162">
        <v>12</v>
      </c>
      <c r="E1032" s="162">
        <v>1</v>
      </c>
      <c r="F1032" s="133"/>
      <c r="G1032" s="133"/>
      <c r="H1032" s="162" t="s">
        <v>11</v>
      </c>
      <c r="I1032" s="162">
        <v>290</v>
      </c>
      <c r="J1032" s="162">
        <v>0</v>
      </c>
      <c r="K1032" s="33">
        <v>5</v>
      </c>
      <c r="L1032" s="9">
        <v>1</v>
      </c>
      <c r="M1032" s="9">
        <v>0</v>
      </c>
      <c r="N1032" s="68">
        <f t="shared" si="128"/>
        <v>0.33333333333333331</v>
      </c>
      <c r="O1032" s="9" t="str">
        <f>Cal_110119!$P$3</f>
        <v>Cal_110119</v>
      </c>
      <c r="P1032" s="17">
        <f>Cal_110119!$Q$3</f>
        <v>1.8682000000000001</v>
      </c>
      <c r="Q1032" s="17">
        <f>Cal_110119!$R$3</f>
        <v>0.51219999999999999</v>
      </c>
      <c r="R1032" s="163">
        <v>337.4</v>
      </c>
      <c r="S1032" s="163">
        <v>211.3</v>
      </c>
      <c r="T1032" s="177">
        <v>0.79933333333333301</v>
      </c>
      <c r="U1032" s="164">
        <f t="shared" si="124"/>
        <v>336.60066666666665</v>
      </c>
      <c r="V1032" s="164">
        <f t="shared" si="125"/>
        <v>210.50066666666669</v>
      </c>
      <c r="W1032" s="438">
        <f t="shared" si="126"/>
        <v>7.1887190050758978</v>
      </c>
      <c r="X1032" s="438">
        <f t="shared" si="127"/>
        <v>3.2298885301668623</v>
      </c>
      <c r="Y1032" s="9">
        <f>Cal_110119!$O$3</f>
        <v>20181101</v>
      </c>
      <c r="Z1032" s="166" t="s">
        <v>292</v>
      </c>
      <c r="AA1032" s="166"/>
      <c r="AB1032" s="166" t="s">
        <v>129</v>
      </c>
      <c r="AC1032" s="160"/>
      <c r="AD1032" s="664"/>
      <c r="AE1032" s="689" t="s">
        <v>1250</v>
      </c>
      <c r="AF1032" s="672">
        <v>1</v>
      </c>
      <c r="AG1032" s="169">
        <v>0</v>
      </c>
      <c r="AH1032" s="397"/>
      <c r="AI1032" s="397"/>
    </row>
    <row r="1033" spans="1:35" s="82" customFormat="1" x14ac:dyDescent="0.2">
      <c r="A1033" s="160" t="s">
        <v>291</v>
      </c>
      <c r="B1033" s="161">
        <v>20181113</v>
      </c>
      <c r="C1033" s="162" t="s">
        <v>59</v>
      </c>
      <c r="D1033" s="162">
        <v>12</v>
      </c>
      <c r="E1033" s="162">
        <v>3</v>
      </c>
      <c r="F1033" s="133"/>
      <c r="G1033" s="133"/>
      <c r="H1033" s="162" t="s">
        <v>10</v>
      </c>
      <c r="I1033" s="162">
        <v>290</v>
      </c>
      <c r="J1033" s="162">
        <v>0</v>
      </c>
      <c r="K1033" s="33">
        <v>5</v>
      </c>
      <c r="L1033" s="9">
        <v>1</v>
      </c>
      <c r="M1033" s="9">
        <v>0</v>
      </c>
      <c r="N1033" s="68">
        <f t="shared" si="128"/>
        <v>0.33333333333333331</v>
      </c>
      <c r="O1033" s="9" t="str">
        <f>Cal_110119!$P$3</f>
        <v>Cal_110119</v>
      </c>
      <c r="P1033" s="17">
        <f>Cal_110119!$Q$3</f>
        <v>1.8682000000000001</v>
      </c>
      <c r="Q1033" s="17">
        <f>Cal_110119!$R$3</f>
        <v>0.51219999999999999</v>
      </c>
      <c r="R1033" s="163">
        <v>292.8</v>
      </c>
      <c r="S1033" s="163">
        <v>180.7</v>
      </c>
      <c r="T1033" s="177">
        <v>0.79933333333333301</v>
      </c>
      <c r="U1033" s="164">
        <f t="shared" si="124"/>
        <v>292.00066666666669</v>
      </c>
      <c r="V1033" s="164">
        <f t="shared" si="125"/>
        <v>179.90066666666667</v>
      </c>
      <c r="W1033" s="438">
        <f t="shared" si="126"/>
        <v>6.3906058720777841</v>
      </c>
      <c r="X1033" s="438">
        <f t="shared" si="127"/>
        <v>2.5134725377856637</v>
      </c>
      <c r="Y1033" s="9">
        <f>Cal_110119!$O$3</f>
        <v>20181101</v>
      </c>
      <c r="Z1033" s="166" t="s">
        <v>292</v>
      </c>
      <c r="AA1033" s="166"/>
      <c r="AB1033" s="166" t="s">
        <v>129</v>
      </c>
      <c r="AC1033" s="160"/>
      <c r="AD1033" s="664"/>
      <c r="AE1033" s="689" t="s">
        <v>1250</v>
      </c>
      <c r="AF1033" s="672">
        <v>1</v>
      </c>
      <c r="AG1033" s="169">
        <v>0</v>
      </c>
      <c r="AH1033" s="397"/>
      <c r="AI1033" s="397"/>
    </row>
    <row r="1034" spans="1:35" s="82" customFormat="1" x14ac:dyDescent="0.2">
      <c r="A1034" s="160" t="s">
        <v>291</v>
      </c>
      <c r="B1034" s="161">
        <v>20181113</v>
      </c>
      <c r="C1034" s="162" t="s">
        <v>59</v>
      </c>
      <c r="D1034" s="162">
        <v>12</v>
      </c>
      <c r="E1034" s="162">
        <v>3</v>
      </c>
      <c r="F1034" s="133"/>
      <c r="G1034" s="133"/>
      <c r="H1034" s="162" t="s">
        <v>11</v>
      </c>
      <c r="I1034" s="162">
        <v>290</v>
      </c>
      <c r="J1034" s="162">
        <v>0</v>
      </c>
      <c r="K1034" s="33">
        <v>5</v>
      </c>
      <c r="L1034" s="9">
        <v>1</v>
      </c>
      <c r="M1034" s="9">
        <v>0</v>
      </c>
      <c r="N1034" s="68">
        <f t="shared" si="128"/>
        <v>0.33333333333333331</v>
      </c>
      <c r="O1034" s="9" t="str">
        <f>Cal_110119!$P$3</f>
        <v>Cal_110119</v>
      </c>
      <c r="P1034" s="17">
        <f>Cal_110119!$Q$3</f>
        <v>1.8682000000000001</v>
      </c>
      <c r="Q1034" s="17">
        <f>Cal_110119!$R$3</f>
        <v>0.51219999999999999</v>
      </c>
      <c r="R1034" s="163">
        <v>299.5</v>
      </c>
      <c r="S1034" s="163">
        <v>186.6</v>
      </c>
      <c r="T1034" s="177">
        <v>0.79933333333333301</v>
      </c>
      <c r="U1034" s="164">
        <f t="shared" si="124"/>
        <v>298.70066666666668</v>
      </c>
      <c r="V1034" s="164">
        <f t="shared" si="125"/>
        <v>185.80066666666667</v>
      </c>
      <c r="W1034" s="438">
        <f t="shared" si="126"/>
        <v>6.4362123368205317</v>
      </c>
      <c r="X1034" s="438">
        <f t="shared" si="127"/>
        <v>2.7598831266291248</v>
      </c>
      <c r="Y1034" s="9">
        <f>Cal_110119!$O$3</f>
        <v>20181101</v>
      </c>
      <c r="Z1034" s="166" t="s">
        <v>292</v>
      </c>
      <c r="AA1034" s="166"/>
      <c r="AB1034" s="166" t="s">
        <v>129</v>
      </c>
      <c r="AC1034" s="160"/>
      <c r="AD1034" s="664"/>
      <c r="AE1034" s="689" t="s">
        <v>1250</v>
      </c>
      <c r="AF1034" s="672">
        <v>1</v>
      </c>
      <c r="AG1034" s="169">
        <v>0</v>
      </c>
      <c r="AH1034" s="397"/>
      <c r="AI1034" s="397"/>
    </row>
    <row r="1035" spans="1:35" s="82" customFormat="1" x14ac:dyDescent="0.2">
      <c r="A1035" s="160" t="s">
        <v>291</v>
      </c>
      <c r="B1035" s="161">
        <v>20181113</v>
      </c>
      <c r="C1035" s="162" t="s">
        <v>59</v>
      </c>
      <c r="D1035" s="162">
        <v>12</v>
      </c>
      <c r="E1035" s="162">
        <v>5</v>
      </c>
      <c r="F1035" s="133"/>
      <c r="G1035" s="133"/>
      <c r="H1035" s="162" t="s">
        <v>10</v>
      </c>
      <c r="I1035" s="162">
        <v>290</v>
      </c>
      <c r="J1035" s="162">
        <v>0</v>
      </c>
      <c r="K1035" s="33">
        <v>5</v>
      </c>
      <c r="L1035" s="9">
        <v>1</v>
      </c>
      <c r="M1035" s="9">
        <v>0</v>
      </c>
      <c r="N1035" s="68">
        <f t="shared" si="128"/>
        <v>0.33333333333333331</v>
      </c>
      <c r="O1035" s="9" t="str">
        <f>Cal_110119!$P$3</f>
        <v>Cal_110119</v>
      </c>
      <c r="P1035" s="17">
        <f>Cal_110119!$Q$3</f>
        <v>1.8682000000000001</v>
      </c>
      <c r="Q1035" s="17">
        <f>Cal_110119!$R$3</f>
        <v>0.51219999999999999</v>
      </c>
      <c r="R1035" s="163">
        <v>297.10000000000002</v>
      </c>
      <c r="S1035" s="163">
        <v>176.9</v>
      </c>
      <c r="T1035" s="177">
        <v>0.79933333333333301</v>
      </c>
      <c r="U1035" s="164">
        <f t="shared" si="124"/>
        <v>296.3006666666667</v>
      </c>
      <c r="V1035" s="164">
        <f t="shared" si="125"/>
        <v>176.10066666666668</v>
      </c>
      <c r="W1035" s="438">
        <f t="shared" si="126"/>
        <v>6.8523713275981226</v>
      </c>
      <c r="X1035" s="438">
        <f t="shared" si="127"/>
        <v>1.8636283019894657</v>
      </c>
      <c r="Y1035" s="9">
        <f>Cal_110119!$O$3</f>
        <v>20181101</v>
      </c>
      <c r="Z1035" s="166" t="s">
        <v>292</v>
      </c>
      <c r="AA1035" s="166"/>
      <c r="AB1035" s="166" t="s">
        <v>129</v>
      </c>
      <c r="AC1035" s="160"/>
      <c r="AD1035" s="664"/>
      <c r="AE1035" s="689" t="s">
        <v>1250</v>
      </c>
      <c r="AF1035" s="672">
        <v>1</v>
      </c>
      <c r="AG1035" s="169">
        <v>0</v>
      </c>
      <c r="AH1035" s="401" t="s">
        <v>761</v>
      </c>
      <c r="AI1035" s="397"/>
    </row>
    <row r="1036" spans="1:35" s="82" customFormat="1" x14ac:dyDescent="0.2">
      <c r="A1036" s="160" t="s">
        <v>291</v>
      </c>
      <c r="B1036" s="161">
        <v>20181113</v>
      </c>
      <c r="C1036" s="162" t="s">
        <v>59</v>
      </c>
      <c r="D1036" s="162">
        <v>12</v>
      </c>
      <c r="E1036" s="162">
        <v>5</v>
      </c>
      <c r="F1036" s="133"/>
      <c r="G1036" s="133"/>
      <c r="H1036" s="162" t="s">
        <v>11</v>
      </c>
      <c r="I1036" s="162">
        <v>290</v>
      </c>
      <c r="J1036" s="162">
        <v>0</v>
      </c>
      <c r="K1036" s="33">
        <v>5</v>
      </c>
      <c r="L1036" s="9">
        <v>1</v>
      </c>
      <c r="M1036" s="9">
        <v>0</v>
      </c>
      <c r="N1036" s="68">
        <f t="shared" si="128"/>
        <v>0.33333333333333331</v>
      </c>
      <c r="O1036" s="9" t="str">
        <f>Cal_110119!$P$3</f>
        <v>Cal_110119</v>
      </c>
      <c r="P1036" s="17">
        <f>Cal_110119!$Q$3</f>
        <v>1.8682000000000001</v>
      </c>
      <c r="Q1036" s="17">
        <f>Cal_110119!$R$3</f>
        <v>0.51219999999999999</v>
      </c>
      <c r="R1036" s="163">
        <v>288.39999999999998</v>
      </c>
      <c r="S1036" s="163">
        <v>176.6</v>
      </c>
      <c r="T1036" s="177">
        <v>0.79933333333333301</v>
      </c>
      <c r="U1036" s="164">
        <f t="shared" si="124"/>
        <v>287.60066666666665</v>
      </c>
      <c r="V1036" s="164">
        <f t="shared" si="125"/>
        <v>175.80066666666667</v>
      </c>
      <c r="W1036" s="438">
        <f t="shared" si="126"/>
        <v>6.3735034477992496</v>
      </c>
      <c r="X1036" s="438">
        <f t="shared" si="127"/>
        <v>2.3276478570297159</v>
      </c>
      <c r="Y1036" s="9">
        <f>Cal_110119!$O$3</f>
        <v>20181101</v>
      </c>
      <c r="Z1036" s="166" t="s">
        <v>292</v>
      </c>
      <c r="AA1036" s="166"/>
      <c r="AB1036" s="166" t="s">
        <v>129</v>
      </c>
      <c r="AC1036" s="160"/>
      <c r="AD1036" s="664"/>
      <c r="AE1036" s="689" t="s">
        <v>1250</v>
      </c>
      <c r="AF1036" s="672">
        <v>1</v>
      </c>
      <c r="AG1036" s="169">
        <v>0</v>
      </c>
      <c r="AH1036" s="401" t="s">
        <v>761</v>
      </c>
      <c r="AI1036" s="397"/>
    </row>
    <row r="1037" spans="1:35" s="82" customFormat="1" x14ac:dyDescent="0.2">
      <c r="A1037" s="160" t="s">
        <v>291</v>
      </c>
      <c r="B1037" s="161">
        <v>20181113</v>
      </c>
      <c r="C1037" s="162" t="s">
        <v>59</v>
      </c>
      <c r="D1037" s="162">
        <v>12</v>
      </c>
      <c r="E1037" s="162">
        <v>5</v>
      </c>
      <c r="F1037" s="133"/>
      <c r="G1037" s="133"/>
      <c r="H1037" s="162" t="s">
        <v>10</v>
      </c>
      <c r="I1037" s="162">
        <v>290</v>
      </c>
      <c r="J1037" s="162">
        <v>10</v>
      </c>
      <c r="K1037" s="33">
        <v>5</v>
      </c>
      <c r="L1037" s="9">
        <v>1</v>
      </c>
      <c r="M1037" s="9">
        <v>0</v>
      </c>
      <c r="N1037" s="68">
        <v>1</v>
      </c>
      <c r="O1037" s="9" t="str">
        <f>Cal_110119!$P$3</f>
        <v>Cal_110119</v>
      </c>
      <c r="P1037" s="17">
        <f>Cal_110119!$Q$3</f>
        <v>1.8682000000000001</v>
      </c>
      <c r="Q1037" s="17">
        <f>Cal_110119!$R$3</f>
        <v>0.51219999999999999</v>
      </c>
      <c r="R1037" s="163">
        <v>122.7</v>
      </c>
      <c r="S1037" s="163">
        <v>80.53</v>
      </c>
      <c r="T1037" s="177">
        <v>0.79933333333333301</v>
      </c>
      <c r="U1037" s="164">
        <f t="shared" si="124"/>
        <v>121.90066666666667</v>
      </c>
      <c r="V1037" s="164">
        <f t="shared" si="125"/>
        <v>79.730666666666664</v>
      </c>
      <c r="W1037" s="438">
        <f t="shared" si="126"/>
        <v>0.80134359091739538</v>
      </c>
      <c r="X1037" s="438">
        <f t="shared" si="127"/>
        <v>0.51406400006927133</v>
      </c>
      <c r="Y1037" s="9">
        <f>Cal_110119!$O$3</f>
        <v>20181101</v>
      </c>
      <c r="Z1037" s="166" t="s">
        <v>293</v>
      </c>
      <c r="AA1037" s="166"/>
      <c r="AB1037" s="166" t="s">
        <v>129</v>
      </c>
      <c r="AC1037" s="160"/>
      <c r="AD1037" s="664"/>
      <c r="AE1037" s="689" t="s">
        <v>1250</v>
      </c>
      <c r="AF1037" s="672">
        <v>3</v>
      </c>
      <c r="AG1037" s="169">
        <v>1</v>
      </c>
      <c r="AH1037" s="397"/>
      <c r="AI1037" s="397"/>
    </row>
    <row r="1038" spans="1:35" s="258" customFormat="1" ht="13.5" thickBot="1" x14ac:dyDescent="0.25">
      <c r="A1038" s="249" t="s">
        <v>291</v>
      </c>
      <c r="B1038" s="250">
        <v>20181113</v>
      </c>
      <c r="C1038" s="251" t="s">
        <v>59</v>
      </c>
      <c r="D1038" s="251">
        <v>12</v>
      </c>
      <c r="E1038" s="251">
        <v>5</v>
      </c>
      <c r="F1038" s="209"/>
      <c r="G1038" s="209"/>
      <c r="H1038" s="251" t="s">
        <v>11</v>
      </c>
      <c r="I1038" s="251">
        <v>290</v>
      </c>
      <c r="J1038" s="251">
        <v>10</v>
      </c>
      <c r="K1038" s="252">
        <v>5</v>
      </c>
      <c r="L1038" s="116">
        <v>1</v>
      </c>
      <c r="M1038" s="116">
        <v>0</v>
      </c>
      <c r="N1038" s="211">
        <v>1</v>
      </c>
      <c r="O1038" s="9" t="str">
        <f>Cal_110119!$P$3</f>
        <v>Cal_110119</v>
      </c>
      <c r="P1038" s="17">
        <f>Cal_110119!$Q$3</f>
        <v>1.8682000000000001</v>
      </c>
      <c r="Q1038" s="17">
        <f>Cal_110119!$R$3</f>
        <v>0.51219999999999999</v>
      </c>
      <c r="R1038" s="253">
        <v>140.19999999999999</v>
      </c>
      <c r="S1038" s="253">
        <v>88.37</v>
      </c>
      <c r="T1038" s="248">
        <v>0.79933333333333301</v>
      </c>
      <c r="U1038" s="254">
        <f t="shared" si="124"/>
        <v>139.40066666666667</v>
      </c>
      <c r="V1038" s="254">
        <f t="shared" si="125"/>
        <v>87.570666666666668</v>
      </c>
      <c r="W1038" s="441">
        <f t="shared" si="126"/>
        <v>0.98490961150696243</v>
      </c>
      <c r="X1038" s="441">
        <f t="shared" si="127"/>
        <v>0.45984338626591098</v>
      </c>
      <c r="Y1038" s="9">
        <f>Cal_110119!$O$3</f>
        <v>20181101</v>
      </c>
      <c r="Z1038" s="256" t="s">
        <v>293</v>
      </c>
      <c r="AA1038" s="256"/>
      <c r="AB1038" s="256" t="s">
        <v>129</v>
      </c>
      <c r="AC1038" s="249"/>
      <c r="AD1038" s="668"/>
      <c r="AE1038" s="689" t="s">
        <v>1250</v>
      </c>
      <c r="AF1038" s="680">
        <v>3</v>
      </c>
      <c r="AG1038" s="172">
        <v>1</v>
      </c>
      <c r="AH1038" s="405"/>
      <c r="AI1038" s="405"/>
    </row>
    <row r="1039" spans="1:35" s="205" customFormat="1" x14ac:dyDescent="0.2">
      <c r="A1039" s="205" t="s">
        <v>301</v>
      </c>
      <c r="B1039" s="198">
        <v>20181021</v>
      </c>
      <c r="C1039" s="199" t="s">
        <v>67</v>
      </c>
      <c r="D1039" s="199">
        <v>1</v>
      </c>
      <c r="E1039" s="199">
        <v>1</v>
      </c>
      <c r="F1039" s="199"/>
      <c r="G1039" s="199"/>
      <c r="H1039" s="199" t="s">
        <v>10</v>
      </c>
      <c r="I1039" s="199">
        <v>290</v>
      </c>
      <c r="J1039" s="199">
        <v>0</v>
      </c>
      <c r="K1039" s="109">
        <v>5</v>
      </c>
      <c r="L1039" s="109">
        <v>1</v>
      </c>
      <c r="M1039" s="109">
        <v>0</v>
      </c>
      <c r="N1039" s="201">
        <v>1</v>
      </c>
      <c r="O1039" s="9" t="str">
        <f>Cal_110119!$P$3</f>
        <v>Cal_110119</v>
      </c>
      <c r="P1039" s="17">
        <f>Cal_110119!$Q$3</f>
        <v>1.8682000000000001</v>
      </c>
      <c r="Q1039" s="17">
        <f>Cal_110119!$R$3</f>
        <v>0.51219999999999999</v>
      </c>
      <c r="R1039" s="202">
        <v>34.42</v>
      </c>
      <c r="S1039" s="202">
        <v>28.66</v>
      </c>
      <c r="T1039" s="259">
        <v>0.95866666666666678</v>
      </c>
      <c r="U1039" s="204">
        <f t="shared" si="124"/>
        <v>33.461333333333336</v>
      </c>
      <c r="V1039" s="204">
        <f t="shared" si="125"/>
        <v>27.701333333333334</v>
      </c>
      <c r="W1039" s="440">
        <f t="shared" si="126"/>
        <v>0.10945551538259898</v>
      </c>
      <c r="X1039" s="440">
        <f t="shared" si="127"/>
        <v>0.34756492192866539</v>
      </c>
      <c r="Y1039" s="9">
        <f>Cal_110119!$O$3</f>
        <v>20181101</v>
      </c>
      <c r="Z1039" s="218" t="s">
        <v>302</v>
      </c>
      <c r="AA1039" s="218"/>
      <c r="AB1039" s="218" t="s">
        <v>115</v>
      </c>
      <c r="AD1039" s="663"/>
      <c r="AE1039" s="689" t="s">
        <v>1250</v>
      </c>
      <c r="AF1039" s="674">
        <v>1</v>
      </c>
      <c r="AG1039" s="173">
        <v>0</v>
      </c>
      <c r="AH1039" s="400"/>
      <c r="AI1039" s="400"/>
    </row>
    <row r="1040" spans="1:35" s="12" customFormat="1" x14ac:dyDescent="0.2">
      <c r="A1040" s="12" t="s">
        <v>301</v>
      </c>
      <c r="B1040" s="14">
        <v>20181021</v>
      </c>
      <c r="C1040" s="133" t="s">
        <v>67</v>
      </c>
      <c r="D1040" s="133">
        <v>1</v>
      </c>
      <c r="E1040" s="133">
        <v>1</v>
      </c>
      <c r="F1040" s="133"/>
      <c r="G1040" s="133"/>
      <c r="H1040" s="133" t="s">
        <v>11</v>
      </c>
      <c r="I1040" s="133">
        <v>290</v>
      </c>
      <c r="J1040" s="133">
        <v>0</v>
      </c>
      <c r="K1040" s="9">
        <v>5</v>
      </c>
      <c r="L1040" s="9">
        <v>1</v>
      </c>
      <c r="M1040" s="9">
        <v>0</v>
      </c>
      <c r="N1040" s="73">
        <v>1</v>
      </c>
      <c r="O1040" s="9" t="str">
        <f>Cal_110119!$P$3</f>
        <v>Cal_110119</v>
      </c>
      <c r="P1040" s="17">
        <f>Cal_110119!$Q$3</f>
        <v>1.8682000000000001</v>
      </c>
      <c r="Q1040" s="17">
        <f>Cal_110119!$R$3</f>
        <v>0.51219999999999999</v>
      </c>
      <c r="R1040" s="15">
        <v>33.659999999999997</v>
      </c>
      <c r="S1040" s="15">
        <v>27.77</v>
      </c>
      <c r="T1040" s="16">
        <v>0.95866666666666678</v>
      </c>
      <c r="U1040" s="78">
        <f t="shared" si="124"/>
        <v>32.701333333333331</v>
      </c>
      <c r="V1040" s="78">
        <f t="shared" si="125"/>
        <v>26.811333333333334</v>
      </c>
      <c r="W1040" s="438">
        <f t="shared" si="126"/>
        <v>0.11192586555616449</v>
      </c>
      <c r="X1040" s="438">
        <f t="shared" si="127"/>
        <v>0.33041122838268616</v>
      </c>
      <c r="Y1040" s="9">
        <f>Cal_110119!$O$3</f>
        <v>20181101</v>
      </c>
      <c r="Z1040" s="25" t="s">
        <v>303</v>
      </c>
      <c r="AA1040" s="25"/>
      <c r="AB1040" s="25" t="s">
        <v>115</v>
      </c>
      <c r="AD1040" s="660"/>
      <c r="AE1040" s="689" t="s">
        <v>1250</v>
      </c>
      <c r="AF1040" s="671">
        <v>1</v>
      </c>
      <c r="AG1040" s="169">
        <v>0</v>
      </c>
      <c r="AH1040" s="395"/>
      <c r="AI1040" s="395"/>
    </row>
    <row r="1041" spans="1:35" s="12" customFormat="1" x14ac:dyDescent="0.2">
      <c r="A1041" s="12" t="s">
        <v>301</v>
      </c>
      <c r="B1041" s="14">
        <v>20181021</v>
      </c>
      <c r="C1041" s="133" t="s">
        <v>67</v>
      </c>
      <c r="D1041" s="133">
        <v>1</v>
      </c>
      <c r="E1041" s="133">
        <v>3</v>
      </c>
      <c r="F1041" s="133"/>
      <c r="G1041" s="133"/>
      <c r="H1041" s="133" t="s">
        <v>10</v>
      </c>
      <c r="I1041" s="133">
        <v>290</v>
      </c>
      <c r="J1041" s="133">
        <v>0</v>
      </c>
      <c r="K1041" s="9">
        <v>5</v>
      </c>
      <c r="L1041" s="9">
        <v>1</v>
      </c>
      <c r="M1041" s="9">
        <v>0</v>
      </c>
      <c r="N1041" s="68">
        <v>1</v>
      </c>
      <c r="O1041" s="9" t="str">
        <f>Cal_110119!$P$3</f>
        <v>Cal_110119</v>
      </c>
      <c r="P1041" s="17">
        <f>Cal_110119!$Q$3</f>
        <v>1.8682000000000001</v>
      </c>
      <c r="Q1041" s="17">
        <f>Cal_110119!$R$3</f>
        <v>0.51219999999999999</v>
      </c>
      <c r="R1041" s="15">
        <v>39.229999999999997</v>
      </c>
      <c r="S1041" s="15">
        <v>28.46</v>
      </c>
      <c r="T1041" s="16">
        <v>0.95866666666666678</v>
      </c>
      <c r="U1041" s="78">
        <f t="shared" si="124"/>
        <v>38.271333333333331</v>
      </c>
      <c r="V1041" s="78">
        <f t="shared" si="125"/>
        <v>27.501333333333335</v>
      </c>
      <c r="W1041" s="438">
        <f t="shared" si="126"/>
        <v>0.20465901053308858</v>
      </c>
      <c r="X1041" s="438">
        <f t="shared" si="127"/>
        <v>0.24906179905403786</v>
      </c>
      <c r="Y1041" s="9">
        <f>Cal_110119!$O$3</f>
        <v>20181101</v>
      </c>
      <c r="Z1041" s="25" t="s">
        <v>303</v>
      </c>
      <c r="AA1041" s="25"/>
      <c r="AB1041" s="25" t="s">
        <v>115</v>
      </c>
      <c r="AD1041" s="660"/>
      <c r="AE1041" s="689" t="s">
        <v>1250</v>
      </c>
      <c r="AF1041" s="671">
        <v>1</v>
      </c>
      <c r="AG1041" s="169">
        <v>1</v>
      </c>
      <c r="AH1041" s="395"/>
      <c r="AI1041" s="395"/>
    </row>
    <row r="1042" spans="1:35" s="12" customFormat="1" x14ac:dyDescent="0.2">
      <c r="A1042" s="12" t="s">
        <v>301</v>
      </c>
      <c r="B1042" s="14">
        <v>20181021</v>
      </c>
      <c r="C1042" s="133" t="s">
        <v>67</v>
      </c>
      <c r="D1042" s="133">
        <v>1</v>
      </c>
      <c r="E1042" s="133">
        <v>3</v>
      </c>
      <c r="F1042" s="133"/>
      <c r="G1042" s="133"/>
      <c r="H1042" s="133" t="s">
        <v>11</v>
      </c>
      <c r="I1042" s="133">
        <v>290</v>
      </c>
      <c r="J1042" s="133">
        <v>0</v>
      </c>
      <c r="K1042" s="9">
        <v>5</v>
      </c>
      <c r="L1042" s="9">
        <v>1</v>
      </c>
      <c r="M1042" s="9">
        <v>0</v>
      </c>
      <c r="N1042" s="73">
        <v>1</v>
      </c>
      <c r="O1042" s="9" t="str">
        <f>Cal_110119!$P$3</f>
        <v>Cal_110119</v>
      </c>
      <c r="P1042" s="17">
        <f>Cal_110119!$Q$3</f>
        <v>1.8682000000000001</v>
      </c>
      <c r="Q1042" s="17">
        <f>Cal_110119!$R$3</f>
        <v>0.51219999999999999</v>
      </c>
      <c r="R1042" s="15">
        <v>34.65</v>
      </c>
      <c r="S1042" s="15">
        <v>25.87</v>
      </c>
      <c r="T1042" s="16">
        <v>0.95866666666666678</v>
      </c>
      <c r="U1042" s="78">
        <f t="shared" si="124"/>
        <v>33.691333333333333</v>
      </c>
      <c r="V1042" s="78">
        <f t="shared" si="125"/>
        <v>24.911333333333335</v>
      </c>
      <c r="W1042" s="438">
        <f t="shared" si="126"/>
        <v>0.16684365018389208</v>
      </c>
      <c r="X1042" s="438">
        <f t="shared" si="127"/>
        <v>0.24414698037564819</v>
      </c>
      <c r="Y1042" s="9">
        <f>Cal_110119!$O$3</f>
        <v>20181101</v>
      </c>
      <c r="Z1042" s="25" t="s">
        <v>302</v>
      </c>
      <c r="AA1042" s="25"/>
      <c r="AB1042" s="25" t="s">
        <v>115</v>
      </c>
      <c r="AD1042" s="660"/>
      <c r="AE1042" s="689" t="s">
        <v>1250</v>
      </c>
      <c r="AF1042" s="671">
        <v>1</v>
      </c>
      <c r="AG1042" s="169">
        <v>1</v>
      </c>
      <c r="AH1042" s="395"/>
      <c r="AI1042" s="395"/>
    </row>
    <row r="1043" spans="1:35" s="12" customFormat="1" x14ac:dyDescent="0.2">
      <c r="A1043" s="12" t="s">
        <v>301</v>
      </c>
      <c r="B1043" s="14">
        <v>20181021</v>
      </c>
      <c r="C1043" s="133" t="s">
        <v>67</v>
      </c>
      <c r="D1043" s="133">
        <v>1</v>
      </c>
      <c r="E1043" s="133">
        <v>5</v>
      </c>
      <c r="F1043" s="133"/>
      <c r="G1043" s="133"/>
      <c r="H1043" s="133" t="s">
        <v>10</v>
      </c>
      <c r="I1043" s="133">
        <v>290</v>
      </c>
      <c r="J1043" s="133">
        <v>0</v>
      </c>
      <c r="K1043" s="9">
        <v>5</v>
      </c>
      <c r="L1043" s="9">
        <v>1</v>
      </c>
      <c r="M1043" s="9">
        <v>0</v>
      </c>
      <c r="N1043" s="68">
        <v>1</v>
      </c>
      <c r="O1043" s="9" t="str">
        <f>Cal_110119!$P$3</f>
        <v>Cal_110119</v>
      </c>
      <c r="P1043" s="17">
        <f>Cal_110119!$Q$3</f>
        <v>1.8682000000000001</v>
      </c>
      <c r="Q1043" s="17">
        <f>Cal_110119!$R$3</f>
        <v>0.51219999999999999</v>
      </c>
      <c r="R1043" s="15">
        <v>71.819999999999993</v>
      </c>
      <c r="S1043" s="15">
        <v>49.57</v>
      </c>
      <c r="T1043" s="16">
        <v>0.95866666666666678</v>
      </c>
      <c r="U1043" s="78">
        <f t="shared" si="124"/>
        <v>70.86133333333332</v>
      </c>
      <c r="V1043" s="78">
        <f t="shared" si="125"/>
        <v>48.611333333333334</v>
      </c>
      <c r="W1043" s="438">
        <f t="shared" si="126"/>
        <v>0.42280993355257374</v>
      </c>
      <c r="X1043" s="438">
        <f t="shared" si="127"/>
        <v>0.37918658231731123</v>
      </c>
      <c r="Y1043" s="9">
        <f>Cal_110119!$O$3</f>
        <v>20181101</v>
      </c>
      <c r="Z1043" s="25" t="s">
        <v>303</v>
      </c>
      <c r="AA1043" s="25"/>
      <c r="AB1043" s="25" t="s">
        <v>115</v>
      </c>
      <c r="AD1043" s="660"/>
      <c r="AE1043" s="689" t="s">
        <v>1250</v>
      </c>
      <c r="AF1043" s="671">
        <v>1</v>
      </c>
      <c r="AG1043" s="169">
        <v>0</v>
      </c>
      <c r="AH1043" s="395"/>
      <c r="AI1043" s="395"/>
    </row>
    <row r="1044" spans="1:35" s="12" customFormat="1" x14ac:dyDescent="0.2">
      <c r="A1044" s="12" t="s">
        <v>301</v>
      </c>
      <c r="B1044" s="14">
        <v>20181021</v>
      </c>
      <c r="C1044" s="133" t="s">
        <v>67</v>
      </c>
      <c r="D1044" s="133">
        <v>1</v>
      </c>
      <c r="E1044" s="133">
        <v>5</v>
      </c>
      <c r="F1044" s="133"/>
      <c r="G1044" s="133"/>
      <c r="H1044" s="133" t="s">
        <v>11</v>
      </c>
      <c r="I1044" s="133">
        <v>290</v>
      </c>
      <c r="J1044" s="133">
        <v>0</v>
      </c>
      <c r="K1044" s="9">
        <v>5</v>
      </c>
      <c r="L1044" s="9">
        <v>1</v>
      </c>
      <c r="M1044" s="9">
        <v>0</v>
      </c>
      <c r="N1044" s="73">
        <v>1</v>
      </c>
      <c r="O1044" s="9" t="str">
        <f>Cal_110119!$P$3</f>
        <v>Cal_110119</v>
      </c>
      <c r="P1044" s="17">
        <f>Cal_110119!$Q$3</f>
        <v>1.8682000000000001</v>
      </c>
      <c r="Q1044" s="17">
        <f>Cal_110119!$R$3</f>
        <v>0.51219999999999999</v>
      </c>
      <c r="R1044" s="15">
        <v>69.63</v>
      </c>
      <c r="S1044" s="15">
        <v>48.26</v>
      </c>
      <c r="T1044" s="12">
        <v>0.95866666666666678</v>
      </c>
      <c r="U1044" s="78">
        <f t="shared" si="124"/>
        <v>68.671333333333322</v>
      </c>
      <c r="V1044" s="78">
        <f t="shared" si="125"/>
        <v>47.301333333333332</v>
      </c>
      <c r="W1044" s="438">
        <f t="shared" si="126"/>
        <v>0.40608756314689898</v>
      </c>
      <c r="X1044" s="438">
        <f t="shared" si="127"/>
        <v>0.3742963911298825</v>
      </c>
      <c r="Y1044" s="9">
        <f>Cal_110119!$O$3</f>
        <v>20181101</v>
      </c>
      <c r="Z1044" s="25" t="s">
        <v>303</v>
      </c>
      <c r="AA1044" s="25"/>
      <c r="AB1044" s="25" t="s">
        <v>115</v>
      </c>
      <c r="AD1044" s="660"/>
      <c r="AE1044" s="689" t="s">
        <v>1250</v>
      </c>
      <c r="AF1044" s="671">
        <v>1</v>
      </c>
      <c r="AG1044" s="169">
        <v>0</v>
      </c>
      <c r="AH1044" s="395"/>
      <c r="AI1044" s="395"/>
    </row>
    <row r="1045" spans="1:35" s="12" customFormat="1" x14ac:dyDescent="0.2">
      <c r="A1045" s="12" t="s">
        <v>301</v>
      </c>
      <c r="B1045" s="14">
        <v>20181021</v>
      </c>
      <c r="C1045" s="133" t="s">
        <v>67</v>
      </c>
      <c r="D1045" s="133">
        <v>1</v>
      </c>
      <c r="E1045" s="133">
        <v>7</v>
      </c>
      <c r="F1045" s="133"/>
      <c r="G1045" s="133"/>
      <c r="H1045" s="133" t="s">
        <v>10</v>
      </c>
      <c r="I1045" s="133">
        <v>285</v>
      </c>
      <c r="J1045" s="133">
        <v>0</v>
      </c>
      <c r="K1045" s="9">
        <v>5</v>
      </c>
      <c r="L1045" s="9">
        <v>1</v>
      </c>
      <c r="M1045" s="9">
        <v>0</v>
      </c>
      <c r="N1045" s="68">
        <v>1</v>
      </c>
      <c r="O1045" s="9" t="str">
        <f>Cal_110119!$P$3</f>
        <v>Cal_110119</v>
      </c>
      <c r="P1045" s="17">
        <f>Cal_110119!$Q$3</f>
        <v>1.8682000000000001</v>
      </c>
      <c r="Q1045" s="17">
        <f>Cal_110119!$R$3</f>
        <v>0.51219999999999999</v>
      </c>
      <c r="R1045" s="15">
        <v>304.3</v>
      </c>
      <c r="S1045" s="15">
        <v>194.2</v>
      </c>
      <c r="T1045" s="16">
        <v>0.95866666666666678</v>
      </c>
      <c r="U1045" s="78">
        <f t="shared" si="124"/>
        <v>303.34133333333335</v>
      </c>
      <c r="V1045" s="78">
        <f t="shared" si="125"/>
        <v>193.24133333333333</v>
      </c>
      <c r="W1045" s="438">
        <f t="shared" si="126"/>
        <v>2.1289017730573843</v>
      </c>
      <c r="X1045" s="438">
        <f t="shared" si="127"/>
        <v>1.1151525017786392</v>
      </c>
      <c r="Y1045" s="9">
        <f>Cal_110119!$O$3</f>
        <v>20181101</v>
      </c>
      <c r="Z1045" s="25" t="s">
        <v>303</v>
      </c>
      <c r="AA1045" s="25"/>
      <c r="AB1045" s="25" t="s">
        <v>115</v>
      </c>
      <c r="AD1045" s="660"/>
      <c r="AE1045" s="689" t="s">
        <v>1250</v>
      </c>
      <c r="AF1045" s="671">
        <v>1</v>
      </c>
      <c r="AG1045" s="169">
        <v>0</v>
      </c>
      <c r="AH1045" s="395"/>
      <c r="AI1045" s="395"/>
    </row>
    <row r="1046" spans="1:35" s="12" customFormat="1" x14ac:dyDescent="0.2">
      <c r="A1046" s="12" t="s">
        <v>301</v>
      </c>
      <c r="B1046" s="14">
        <v>20181021</v>
      </c>
      <c r="C1046" s="133" t="s">
        <v>67</v>
      </c>
      <c r="D1046" s="133">
        <v>1</v>
      </c>
      <c r="E1046" s="133">
        <v>7</v>
      </c>
      <c r="F1046" s="133"/>
      <c r="G1046" s="133"/>
      <c r="H1046" s="133" t="s">
        <v>11</v>
      </c>
      <c r="I1046" s="133">
        <v>285</v>
      </c>
      <c r="J1046" s="133">
        <v>0</v>
      </c>
      <c r="K1046" s="9">
        <v>5</v>
      </c>
      <c r="L1046" s="9">
        <v>1</v>
      </c>
      <c r="M1046" s="9">
        <v>0</v>
      </c>
      <c r="N1046" s="73">
        <v>1</v>
      </c>
      <c r="O1046" s="9" t="str">
        <f>Cal_110119!$P$3</f>
        <v>Cal_110119</v>
      </c>
      <c r="P1046" s="17">
        <f>Cal_110119!$Q$3</f>
        <v>1.8682000000000001</v>
      </c>
      <c r="Q1046" s="17">
        <f>Cal_110119!$R$3</f>
        <v>0.51219999999999999</v>
      </c>
      <c r="R1046" s="15">
        <v>324.5</v>
      </c>
      <c r="S1046" s="15">
        <v>204.3</v>
      </c>
      <c r="T1046" s="16">
        <v>0.95866666666666678</v>
      </c>
      <c r="U1046" s="78">
        <f t="shared" si="124"/>
        <v>323.54133333333334</v>
      </c>
      <c r="V1046" s="78">
        <f t="shared" si="125"/>
        <v>203.34133333333335</v>
      </c>
      <c r="W1046" s="438">
        <f t="shared" si="126"/>
        <v>2.3241961228110588</v>
      </c>
      <c r="X1046" s="438">
        <f t="shared" si="127"/>
        <v>1.0894127064811057</v>
      </c>
      <c r="Y1046" s="9">
        <f>Cal_110119!$O$3</f>
        <v>20181101</v>
      </c>
      <c r="Z1046" s="25" t="s">
        <v>303</v>
      </c>
      <c r="AA1046" s="25"/>
      <c r="AB1046" s="25" t="s">
        <v>115</v>
      </c>
      <c r="AD1046" s="660"/>
      <c r="AE1046" s="689" t="s">
        <v>1250</v>
      </c>
      <c r="AF1046" s="671">
        <v>1</v>
      </c>
      <c r="AG1046" s="169">
        <v>0</v>
      </c>
      <c r="AH1046" s="395"/>
      <c r="AI1046" s="395"/>
    </row>
    <row r="1047" spans="1:35" s="12" customFormat="1" x14ac:dyDescent="0.2">
      <c r="A1047" s="12" t="s">
        <v>301</v>
      </c>
      <c r="B1047" s="14">
        <v>20181021</v>
      </c>
      <c r="C1047" s="133" t="s">
        <v>67</v>
      </c>
      <c r="D1047" s="133">
        <v>1</v>
      </c>
      <c r="E1047" s="133">
        <v>9</v>
      </c>
      <c r="F1047" s="133"/>
      <c r="G1047" s="133"/>
      <c r="H1047" s="133" t="s">
        <v>10</v>
      </c>
      <c r="I1047" s="133">
        <v>290</v>
      </c>
      <c r="J1047" s="133">
        <v>0</v>
      </c>
      <c r="K1047" s="9">
        <v>5</v>
      </c>
      <c r="L1047" s="9">
        <v>1</v>
      </c>
      <c r="M1047" s="9">
        <v>0</v>
      </c>
      <c r="N1047" s="68">
        <v>1</v>
      </c>
      <c r="O1047" s="9" t="str">
        <f>Cal_110119!$P$3</f>
        <v>Cal_110119</v>
      </c>
      <c r="P1047" s="17">
        <f>Cal_110119!$Q$3</f>
        <v>1.8682000000000001</v>
      </c>
      <c r="Q1047" s="17">
        <f>Cal_110119!$R$3</f>
        <v>0.51219999999999999</v>
      </c>
      <c r="R1047" s="15">
        <v>296.8</v>
      </c>
      <c r="S1047" s="15">
        <v>190.7</v>
      </c>
      <c r="T1047" s="16">
        <v>0.95866666666666678</v>
      </c>
      <c r="U1047" s="78">
        <f t="shared" si="124"/>
        <v>295.84133333333335</v>
      </c>
      <c r="V1047" s="78">
        <f t="shared" si="125"/>
        <v>189.74133333333333</v>
      </c>
      <c r="W1047" s="438">
        <f t="shared" si="126"/>
        <v>2.0161857955023872</v>
      </c>
      <c r="X1047" s="438">
        <f t="shared" si="127"/>
        <v>1.1141930239054292</v>
      </c>
      <c r="Y1047" s="9">
        <f>Cal_110119!$O$3</f>
        <v>20181101</v>
      </c>
      <c r="Z1047" s="25" t="s">
        <v>302</v>
      </c>
      <c r="AA1047" s="25"/>
      <c r="AB1047" s="25" t="s">
        <v>115</v>
      </c>
      <c r="AD1047" s="660"/>
      <c r="AE1047" s="689" t="s">
        <v>1250</v>
      </c>
      <c r="AF1047" s="671">
        <v>1</v>
      </c>
      <c r="AG1047" s="169">
        <v>0</v>
      </c>
      <c r="AH1047" s="395"/>
      <c r="AI1047" s="395"/>
    </row>
    <row r="1048" spans="1:35" s="12" customFormat="1" x14ac:dyDescent="0.2">
      <c r="A1048" s="12" t="s">
        <v>301</v>
      </c>
      <c r="B1048" s="14">
        <v>20181021</v>
      </c>
      <c r="C1048" s="133" t="s">
        <v>67</v>
      </c>
      <c r="D1048" s="133">
        <v>1</v>
      </c>
      <c r="E1048" s="133">
        <v>9</v>
      </c>
      <c r="F1048" s="133"/>
      <c r="G1048" s="133"/>
      <c r="H1048" s="133" t="s">
        <v>11</v>
      </c>
      <c r="I1048" s="133">
        <v>290</v>
      </c>
      <c r="J1048" s="133">
        <v>0</v>
      </c>
      <c r="K1048" s="9">
        <v>5</v>
      </c>
      <c r="L1048" s="9">
        <v>1</v>
      </c>
      <c r="M1048" s="9">
        <v>0</v>
      </c>
      <c r="N1048" s="73">
        <v>1</v>
      </c>
      <c r="O1048" s="9" t="str">
        <f>Cal_110119!$P$3</f>
        <v>Cal_110119</v>
      </c>
      <c r="P1048" s="17">
        <f>Cal_110119!$Q$3</f>
        <v>1.8682000000000001</v>
      </c>
      <c r="Q1048" s="17">
        <f>Cal_110119!$R$3</f>
        <v>0.51219999999999999</v>
      </c>
      <c r="R1048" s="15">
        <v>308.2</v>
      </c>
      <c r="S1048" s="15">
        <v>195.2</v>
      </c>
      <c r="T1048" s="16">
        <v>0.95866666666666678</v>
      </c>
      <c r="U1048" s="78">
        <f t="shared" si="124"/>
        <v>307.24133333333333</v>
      </c>
      <c r="V1048" s="78">
        <f t="shared" si="125"/>
        <v>194.24133333333333</v>
      </c>
      <c r="W1048" s="438">
        <f t="shared" si="126"/>
        <v>2.1473043816377917</v>
      </c>
      <c r="X1048" s="438">
        <f t="shared" si="127"/>
        <v>1.0573160615631281</v>
      </c>
      <c r="Y1048" s="9">
        <f>Cal_110119!$O$3</f>
        <v>20181101</v>
      </c>
      <c r="Z1048" s="25" t="s">
        <v>303</v>
      </c>
      <c r="AA1048" s="25"/>
      <c r="AB1048" s="25" t="s">
        <v>115</v>
      </c>
      <c r="AD1048" s="660"/>
      <c r="AE1048" s="689" t="s">
        <v>1250</v>
      </c>
      <c r="AF1048" s="671">
        <v>1</v>
      </c>
      <c r="AG1048" s="169">
        <v>0</v>
      </c>
      <c r="AH1048" s="395"/>
      <c r="AI1048" s="395"/>
    </row>
    <row r="1049" spans="1:35" s="12" customFormat="1" x14ac:dyDescent="0.2">
      <c r="A1049" s="12" t="s">
        <v>301</v>
      </c>
      <c r="B1049" s="14">
        <v>20181021</v>
      </c>
      <c r="C1049" s="133" t="s">
        <v>67</v>
      </c>
      <c r="D1049" s="133">
        <v>1</v>
      </c>
      <c r="E1049" s="133">
        <v>12</v>
      </c>
      <c r="F1049" s="133"/>
      <c r="G1049" s="133"/>
      <c r="H1049" s="133" t="s">
        <v>10</v>
      </c>
      <c r="I1049" s="133">
        <v>290</v>
      </c>
      <c r="J1049" s="133">
        <v>0</v>
      </c>
      <c r="K1049" s="9">
        <v>5</v>
      </c>
      <c r="L1049" s="9">
        <v>1</v>
      </c>
      <c r="M1049" s="9">
        <v>0</v>
      </c>
      <c r="N1049" s="68">
        <v>1</v>
      </c>
      <c r="O1049" s="9" t="str">
        <f>Cal_110119!$P$3</f>
        <v>Cal_110119</v>
      </c>
      <c r="P1049" s="17">
        <f>Cal_110119!$Q$3</f>
        <v>1.8682000000000001</v>
      </c>
      <c r="Q1049" s="17">
        <f>Cal_110119!$R$3</f>
        <v>0.51219999999999999</v>
      </c>
      <c r="R1049" s="15">
        <v>304.7</v>
      </c>
      <c r="S1049" s="15">
        <v>193</v>
      </c>
      <c r="T1049" s="16">
        <v>0.95866666666666678</v>
      </c>
      <c r="U1049" s="78">
        <f t="shared" si="124"/>
        <v>303.74133333333333</v>
      </c>
      <c r="V1049" s="78">
        <f t="shared" si="125"/>
        <v>192.04133333333334</v>
      </c>
      <c r="W1049" s="438">
        <f t="shared" si="126"/>
        <v>2.1226008799021354</v>
      </c>
      <c r="X1049" s="438">
        <f t="shared" si="127"/>
        <v>1.0457236583332663</v>
      </c>
      <c r="Y1049" s="9">
        <f>Cal_110119!$O$3</f>
        <v>20181101</v>
      </c>
      <c r="Z1049" s="25" t="s">
        <v>303</v>
      </c>
      <c r="AA1049" s="25"/>
      <c r="AB1049" s="25" t="s">
        <v>115</v>
      </c>
      <c r="AD1049" s="660"/>
      <c r="AE1049" s="689" t="s">
        <v>1250</v>
      </c>
      <c r="AF1049" s="671">
        <v>1</v>
      </c>
      <c r="AG1049" s="169">
        <v>0</v>
      </c>
      <c r="AH1049" s="395"/>
      <c r="AI1049" s="395"/>
    </row>
    <row r="1050" spans="1:35" s="12" customFormat="1" x14ac:dyDescent="0.2">
      <c r="A1050" s="12" t="s">
        <v>301</v>
      </c>
      <c r="B1050" s="14">
        <v>20181021</v>
      </c>
      <c r="C1050" s="133" t="s">
        <v>67</v>
      </c>
      <c r="D1050" s="133">
        <v>1</v>
      </c>
      <c r="E1050" s="133">
        <v>12</v>
      </c>
      <c r="F1050" s="133"/>
      <c r="G1050" s="133"/>
      <c r="H1050" s="133" t="s">
        <v>11</v>
      </c>
      <c r="I1050" s="133">
        <v>290</v>
      </c>
      <c r="J1050" s="133">
        <v>0</v>
      </c>
      <c r="K1050" s="9">
        <v>5</v>
      </c>
      <c r="L1050" s="9">
        <v>1</v>
      </c>
      <c r="M1050" s="9">
        <v>0</v>
      </c>
      <c r="N1050" s="73">
        <v>1</v>
      </c>
      <c r="O1050" s="9" t="str">
        <f>Cal_110119!$P$3</f>
        <v>Cal_110119</v>
      </c>
      <c r="P1050" s="17">
        <f>Cal_110119!$Q$3</f>
        <v>1.8682000000000001</v>
      </c>
      <c r="Q1050" s="17">
        <f>Cal_110119!$R$3</f>
        <v>0.51219999999999999</v>
      </c>
      <c r="R1050" s="15">
        <v>305.8</v>
      </c>
      <c r="S1050" s="15">
        <v>197.1</v>
      </c>
      <c r="T1050" s="16">
        <v>0.95866666666666678</v>
      </c>
      <c r="U1050" s="78">
        <f t="shared" si="124"/>
        <v>304.84133333333335</v>
      </c>
      <c r="V1050" s="78">
        <f t="shared" si="125"/>
        <v>196.14133333333334</v>
      </c>
      <c r="W1050" s="438">
        <f t="shared" si="126"/>
        <v>2.0655927989736993</v>
      </c>
      <c r="X1050" s="438">
        <f t="shared" si="127"/>
        <v>1.170374107606531</v>
      </c>
      <c r="Y1050" s="9">
        <f>Cal_110119!$O$3</f>
        <v>20181101</v>
      </c>
      <c r="Z1050" s="25" t="s">
        <v>302</v>
      </c>
      <c r="AA1050" s="25"/>
      <c r="AB1050" s="25" t="s">
        <v>115</v>
      </c>
      <c r="AD1050" s="660"/>
      <c r="AE1050" s="689" t="s">
        <v>1250</v>
      </c>
      <c r="AF1050" s="671">
        <v>1</v>
      </c>
      <c r="AG1050" s="169">
        <v>0</v>
      </c>
      <c r="AH1050" s="395"/>
      <c r="AI1050" s="395"/>
    </row>
    <row r="1051" spans="1:35" s="226" customFormat="1" x14ac:dyDescent="0.2">
      <c r="A1051" s="226" t="s">
        <v>301</v>
      </c>
      <c r="B1051" s="222">
        <v>20181021</v>
      </c>
      <c r="C1051" s="186" t="s">
        <v>67</v>
      </c>
      <c r="D1051" s="186">
        <v>1</v>
      </c>
      <c r="E1051" s="186">
        <v>12</v>
      </c>
      <c r="F1051" s="186"/>
      <c r="G1051" s="186"/>
      <c r="H1051" s="186" t="s">
        <v>10</v>
      </c>
      <c r="I1051" s="186">
        <v>290</v>
      </c>
      <c r="J1051" s="186">
        <v>10</v>
      </c>
      <c r="K1051" s="185">
        <v>5</v>
      </c>
      <c r="L1051" s="185">
        <v>1</v>
      </c>
      <c r="M1051" s="185">
        <v>0</v>
      </c>
      <c r="N1051" s="223">
        <v>1</v>
      </c>
      <c r="O1051" s="9" t="str">
        <f>Cal_110119!$P$3</f>
        <v>Cal_110119</v>
      </c>
      <c r="P1051" s="17">
        <f>Cal_110119!$Q$3</f>
        <v>1.8682000000000001</v>
      </c>
      <c r="Q1051" s="17">
        <f>Cal_110119!$R$3</f>
        <v>0.51219999999999999</v>
      </c>
      <c r="R1051" s="224">
        <v>290.89999999999998</v>
      </c>
      <c r="S1051" s="224">
        <v>185.1</v>
      </c>
      <c r="T1051" s="226">
        <v>0.95866666666666678</v>
      </c>
      <c r="U1051" s="189">
        <f t="shared" si="124"/>
        <v>289.94133333333332</v>
      </c>
      <c r="V1051" s="189">
        <f t="shared" si="125"/>
        <v>184.14133333333334</v>
      </c>
      <c r="W1051" s="438">
        <f t="shared" si="126"/>
        <v>2.0104849874095425</v>
      </c>
      <c r="X1051" s="438">
        <f t="shared" si="127"/>
        <v>1.027504255722411</v>
      </c>
      <c r="Y1051" s="9">
        <f>Cal_110119!$O$3</f>
        <v>20181101</v>
      </c>
      <c r="Z1051" s="229" t="s">
        <v>303</v>
      </c>
      <c r="AA1051" s="229"/>
      <c r="AB1051" s="229" t="s">
        <v>115</v>
      </c>
      <c r="AD1051" s="665"/>
      <c r="AE1051" s="689" t="s">
        <v>1250</v>
      </c>
      <c r="AF1051" s="683">
        <v>3</v>
      </c>
      <c r="AG1051" s="190">
        <v>1</v>
      </c>
      <c r="AH1051" s="475" t="s">
        <v>697</v>
      </c>
      <c r="AI1051" s="403"/>
    </row>
    <row r="1052" spans="1:35" s="340" customFormat="1" ht="13.5" thickBot="1" x14ac:dyDescent="0.25">
      <c r="A1052" s="340" t="s">
        <v>301</v>
      </c>
      <c r="B1052" s="341">
        <v>20181021</v>
      </c>
      <c r="C1052" s="342" t="s">
        <v>67</v>
      </c>
      <c r="D1052" s="342">
        <v>1</v>
      </c>
      <c r="E1052" s="342">
        <v>12</v>
      </c>
      <c r="F1052" s="342"/>
      <c r="G1052" s="342"/>
      <c r="H1052" s="342" t="s">
        <v>11</v>
      </c>
      <c r="I1052" s="342">
        <v>290</v>
      </c>
      <c r="J1052" s="342">
        <v>10</v>
      </c>
      <c r="K1052" s="343">
        <v>5</v>
      </c>
      <c r="L1052" s="343">
        <v>1</v>
      </c>
      <c r="M1052" s="343">
        <v>0</v>
      </c>
      <c r="N1052" s="344">
        <v>1</v>
      </c>
      <c r="O1052" s="9" t="str">
        <f>Cal_110119!$P$3</f>
        <v>Cal_110119</v>
      </c>
      <c r="P1052" s="17">
        <f>Cal_110119!$Q$3</f>
        <v>1.8682000000000001</v>
      </c>
      <c r="Q1052" s="17">
        <f>Cal_110119!$R$3</f>
        <v>0.51219999999999999</v>
      </c>
      <c r="R1052" s="345">
        <v>264</v>
      </c>
      <c r="S1052" s="345">
        <v>166.7</v>
      </c>
      <c r="T1052" s="340">
        <v>0.95866666666666678</v>
      </c>
      <c r="U1052" s="346">
        <f t="shared" si="124"/>
        <v>263.04133333333334</v>
      </c>
      <c r="V1052" s="346">
        <f t="shared" si="125"/>
        <v>165.74133333333333</v>
      </c>
      <c r="W1052" s="441">
        <f t="shared" si="126"/>
        <v>1.8489620914456388</v>
      </c>
      <c r="X1052" s="441">
        <f t="shared" si="127"/>
        <v>0.88546140106562521</v>
      </c>
      <c r="Y1052" s="9">
        <f>Cal_110119!$O$3</f>
        <v>20181101</v>
      </c>
      <c r="Z1052" s="347" t="s">
        <v>302</v>
      </c>
      <c r="AA1052" s="347"/>
      <c r="AB1052" s="347" t="s">
        <v>115</v>
      </c>
      <c r="AD1052" s="669"/>
      <c r="AE1052" s="689" t="s">
        <v>1250</v>
      </c>
      <c r="AF1052" s="686">
        <v>3</v>
      </c>
      <c r="AG1052" s="348">
        <v>1</v>
      </c>
      <c r="AH1052" s="479" t="s">
        <v>697</v>
      </c>
      <c r="AI1052" s="406"/>
    </row>
    <row r="1053" spans="1:35" s="239" customFormat="1" x14ac:dyDescent="0.2">
      <c r="A1053" s="239" t="s">
        <v>301</v>
      </c>
      <c r="B1053" s="240">
        <v>20181021</v>
      </c>
      <c r="C1053" s="241" t="s">
        <v>66</v>
      </c>
      <c r="D1053" s="241">
        <v>2</v>
      </c>
      <c r="E1053" s="241">
        <v>1</v>
      </c>
      <c r="F1053" s="199"/>
      <c r="G1053" s="199"/>
      <c r="H1053" s="241" t="s">
        <v>10</v>
      </c>
      <c r="I1053" s="241">
        <v>290</v>
      </c>
      <c r="J1053" s="241">
        <v>0</v>
      </c>
      <c r="K1053" s="236">
        <v>5</v>
      </c>
      <c r="L1053" s="236">
        <v>1</v>
      </c>
      <c r="M1053" s="236">
        <v>0</v>
      </c>
      <c r="N1053" s="260">
        <v>1</v>
      </c>
      <c r="O1053" s="9" t="str">
        <f>Cal_110119!$P$3</f>
        <v>Cal_110119</v>
      </c>
      <c r="P1053" s="17">
        <f>Cal_110119!$Q$3</f>
        <v>1.8682000000000001</v>
      </c>
      <c r="Q1053" s="17">
        <f>Cal_110119!$R$3</f>
        <v>0.51219999999999999</v>
      </c>
      <c r="R1053" s="242">
        <v>65.83</v>
      </c>
      <c r="S1053" s="242">
        <v>50.47</v>
      </c>
      <c r="T1053" s="239">
        <v>0.79933333333333301</v>
      </c>
      <c r="U1053" s="244">
        <f t="shared" si="124"/>
        <v>65.030666666666662</v>
      </c>
      <c r="V1053" s="244">
        <f t="shared" si="125"/>
        <v>49.670666666666669</v>
      </c>
      <c r="W1053" s="440">
        <f t="shared" si="126"/>
        <v>0.29188137435359701</v>
      </c>
      <c r="X1053" s="440">
        <f t="shared" si="127"/>
        <v>0.52759216969513856</v>
      </c>
      <c r="Y1053" s="9">
        <f>Cal_110119!$O$3</f>
        <v>20181101</v>
      </c>
      <c r="Z1053" s="245" t="s">
        <v>293</v>
      </c>
      <c r="AA1053" s="245"/>
      <c r="AB1053" s="245" t="s">
        <v>115</v>
      </c>
      <c r="AD1053" s="667"/>
      <c r="AE1053" s="689" t="s">
        <v>1250</v>
      </c>
      <c r="AF1053" s="679">
        <v>1</v>
      </c>
      <c r="AG1053" s="247">
        <v>0</v>
      </c>
      <c r="AH1053" s="404"/>
      <c r="AI1053" s="404"/>
    </row>
    <row r="1054" spans="1:35" s="160" customFormat="1" x14ac:dyDescent="0.2">
      <c r="A1054" s="160" t="s">
        <v>301</v>
      </c>
      <c r="B1054" s="161">
        <v>20181021</v>
      </c>
      <c r="C1054" s="162" t="s">
        <v>66</v>
      </c>
      <c r="D1054" s="162">
        <v>2</v>
      </c>
      <c r="E1054" s="162">
        <v>1</v>
      </c>
      <c r="F1054" s="133"/>
      <c r="G1054" s="133"/>
      <c r="H1054" s="162" t="s">
        <v>11</v>
      </c>
      <c r="I1054" s="162">
        <v>290</v>
      </c>
      <c r="J1054" s="162">
        <v>0</v>
      </c>
      <c r="K1054" s="33">
        <v>5</v>
      </c>
      <c r="L1054" s="33">
        <v>1</v>
      </c>
      <c r="M1054" s="33">
        <v>0</v>
      </c>
      <c r="N1054" s="180">
        <v>1</v>
      </c>
      <c r="O1054" s="9" t="str">
        <f>Cal_110119!$P$3</f>
        <v>Cal_110119</v>
      </c>
      <c r="P1054" s="17">
        <f>Cal_110119!$Q$3</f>
        <v>1.8682000000000001</v>
      </c>
      <c r="Q1054" s="17">
        <f>Cal_110119!$R$3</f>
        <v>0.51219999999999999</v>
      </c>
      <c r="R1054" s="163">
        <v>62.03</v>
      </c>
      <c r="S1054" s="163">
        <v>47.56</v>
      </c>
      <c r="T1054" s="160">
        <v>0.95866666666666678</v>
      </c>
      <c r="U1054" s="164">
        <f t="shared" si="124"/>
        <v>61.071333333333335</v>
      </c>
      <c r="V1054" s="164">
        <f t="shared" si="125"/>
        <v>46.601333333333336</v>
      </c>
      <c r="W1054" s="438">
        <f t="shared" si="126"/>
        <v>0.2749689770114942</v>
      </c>
      <c r="X1054" s="438">
        <f t="shared" si="127"/>
        <v>0.49386628023080459</v>
      </c>
      <c r="Y1054" s="9">
        <f>Cal_110119!$O$3</f>
        <v>20181101</v>
      </c>
      <c r="Z1054" s="165" t="s">
        <v>303</v>
      </c>
      <c r="AA1054" s="165"/>
      <c r="AB1054" s="165" t="s">
        <v>115</v>
      </c>
      <c r="AD1054" s="664"/>
      <c r="AE1054" s="689" t="s">
        <v>1250</v>
      </c>
      <c r="AF1054" s="672">
        <v>1</v>
      </c>
      <c r="AG1054" s="170">
        <v>0</v>
      </c>
      <c r="AH1054" s="397"/>
      <c r="AI1054" s="397"/>
    </row>
    <row r="1055" spans="1:35" s="160" customFormat="1" x14ac:dyDescent="0.2">
      <c r="A1055" s="160" t="s">
        <v>301</v>
      </c>
      <c r="B1055" s="161">
        <v>20181021</v>
      </c>
      <c r="C1055" s="162" t="s">
        <v>66</v>
      </c>
      <c r="D1055" s="162">
        <v>2</v>
      </c>
      <c r="E1055" s="162">
        <v>3</v>
      </c>
      <c r="F1055" s="133"/>
      <c r="G1055" s="133"/>
      <c r="H1055" s="162" t="s">
        <v>10</v>
      </c>
      <c r="I1055" s="162">
        <v>290</v>
      </c>
      <c r="J1055" s="162">
        <v>0</v>
      </c>
      <c r="K1055" s="33">
        <v>5</v>
      </c>
      <c r="L1055" s="33">
        <v>1</v>
      </c>
      <c r="M1055" s="33">
        <v>0</v>
      </c>
      <c r="N1055" s="179">
        <v>1</v>
      </c>
      <c r="O1055" s="9" t="str">
        <f>Cal_110119!$P$3</f>
        <v>Cal_110119</v>
      </c>
      <c r="P1055" s="17">
        <f>Cal_110119!$Q$3</f>
        <v>1.8682000000000001</v>
      </c>
      <c r="Q1055" s="17">
        <f>Cal_110119!$R$3</f>
        <v>0.51219999999999999</v>
      </c>
      <c r="R1055" s="163">
        <v>82.29</v>
      </c>
      <c r="S1055" s="163">
        <v>56.89</v>
      </c>
      <c r="T1055" s="160">
        <v>0.95866666666666678</v>
      </c>
      <c r="U1055" s="164">
        <f t="shared" si="124"/>
        <v>81.331333333333333</v>
      </c>
      <c r="V1055" s="164">
        <f t="shared" si="125"/>
        <v>55.931333333333335</v>
      </c>
      <c r="W1055" s="438">
        <f t="shared" si="126"/>
        <v>0.48266841852743281</v>
      </c>
      <c r="X1055" s="438">
        <f t="shared" si="127"/>
        <v>0.44009447204590046</v>
      </c>
      <c r="Y1055" s="9">
        <f>Cal_110119!$O$3</f>
        <v>20181101</v>
      </c>
      <c r="Z1055" s="165" t="s">
        <v>302</v>
      </c>
      <c r="AA1055" s="165"/>
      <c r="AB1055" s="165" t="s">
        <v>115</v>
      </c>
      <c r="AD1055" s="664"/>
      <c r="AE1055" s="689" t="s">
        <v>1250</v>
      </c>
      <c r="AF1055" s="672">
        <v>1</v>
      </c>
      <c r="AG1055" s="170">
        <v>0</v>
      </c>
      <c r="AH1055" s="397"/>
      <c r="AI1055" s="397"/>
    </row>
    <row r="1056" spans="1:35" s="160" customFormat="1" x14ac:dyDescent="0.2">
      <c r="A1056" s="160" t="s">
        <v>301</v>
      </c>
      <c r="B1056" s="161">
        <v>20181021</v>
      </c>
      <c r="C1056" s="162" t="s">
        <v>66</v>
      </c>
      <c r="D1056" s="162">
        <v>2</v>
      </c>
      <c r="E1056" s="162">
        <v>3</v>
      </c>
      <c r="F1056" s="133"/>
      <c r="G1056" s="133"/>
      <c r="H1056" s="162" t="s">
        <v>11</v>
      </c>
      <c r="I1056" s="162">
        <v>290</v>
      </c>
      <c r="J1056" s="162">
        <v>0</v>
      </c>
      <c r="K1056" s="33">
        <v>5</v>
      </c>
      <c r="L1056" s="33">
        <v>1</v>
      </c>
      <c r="M1056" s="33">
        <v>0</v>
      </c>
      <c r="N1056" s="180">
        <v>1</v>
      </c>
      <c r="O1056" s="9" t="str">
        <f>Cal_110119!$P$3</f>
        <v>Cal_110119</v>
      </c>
      <c r="P1056" s="17">
        <f>Cal_110119!$Q$3</f>
        <v>1.8682000000000001</v>
      </c>
      <c r="Q1056" s="17">
        <f>Cal_110119!$R$3</f>
        <v>0.51219999999999999</v>
      </c>
      <c r="R1056" s="163">
        <v>81.77</v>
      </c>
      <c r="S1056" s="163">
        <v>57.05</v>
      </c>
      <c r="T1056" s="160">
        <v>0.95866666666666678</v>
      </c>
      <c r="U1056" s="164">
        <f t="shared" si="124"/>
        <v>80.811333333333323</v>
      </c>
      <c r="V1056" s="164">
        <f t="shared" si="125"/>
        <v>56.091333333333331</v>
      </c>
      <c r="W1056" s="438">
        <f t="shared" si="126"/>
        <v>0.46974658685032034</v>
      </c>
      <c r="X1056" s="438">
        <f t="shared" si="127"/>
        <v>0.45565600590232336</v>
      </c>
      <c r="Y1056" s="9">
        <f>Cal_110119!$O$3</f>
        <v>20181101</v>
      </c>
      <c r="Z1056" s="165" t="s">
        <v>302</v>
      </c>
      <c r="AA1056" s="165"/>
      <c r="AB1056" s="165" t="s">
        <v>115</v>
      </c>
      <c r="AD1056" s="664"/>
      <c r="AE1056" s="689" t="s">
        <v>1250</v>
      </c>
      <c r="AF1056" s="672">
        <v>1</v>
      </c>
      <c r="AG1056" s="170">
        <v>0</v>
      </c>
      <c r="AH1056" s="397"/>
      <c r="AI1056" s="397"/>
    </row>
    <row r="1057" spans="1:35" s="160" customFormat="1" x14ac:dyDescent="0.2">
      <c r="A1057" s="160" t="s">
        <v>301</v>
      </c>
      <c r="B1057" s="161">
        <v>20181021</v>
      </c>
      <c r="C1057" s="162" t="s">
        <v>66</v>
      </c>
      <c r="D1057" s="162">
        <v>2</v>
      </c>
      <c r="E1057" s="162">
        <v>5</v>
      </c>
      <c r="F1057" s="133"/>
      <c r="G1057" s="133"/>
      <c r="H1057" s="162" t="s">
        <v>10</v>
      </c>
      <c r="I1057" s="162">
        <v>290</v>
      </c>
      <c r="J1057" s="162">
        <v>0</v>
      </c>
      <c r="K1057" s="33">
        <v>5</v>
      </c>
      <c r="L1057" s="33">
        <v>1</v>
      </c>
      <c r="M1057" s="33">
        <v>0</v>
      </c>
      <c r="N1057" s="179">
        <v>1</v>
      </c>
      <c r="O1057" s="9" t="str">
        <f>Cal_110119!$P$3</f>
        <v>Cal_110119</v>
      </c>
      <c r="P1057" s="17">
        <f>Cal_110119!$Q$3</f>
        <v>1.8682000000000001</v>
      </c>
      <c r="Q1057" s="17">
        <f>Cal_110119!$R$3</f>
        <v>0.51219999999999999</v>
      </c>
      <c r="R1057" s="163">
        <v>164.2</v>
      </c>
      <c r="S1057" s="163">
        <v>108.1</v>
      </c>
      <c r="T1057" s="160">
        <v>0.95866666666666678</v>
      </c>
      <c r="U1057" s="164">
        <f t="shared" si="124"/>
        <v>163.24133333333333</v>
      </c>
      <c r="V1057" s="164">
        <f t="shared" si="125"/>
        <v>107.14133333333332</v>
      </c>
      <c r="W1057" s="438">
        <f t="shared" si="126"/>
        <v>1.0660511133617712</v>
      </c>
      <c r="X1057" s="438">
        <f t="shared" si="127"/>
        <v>0.70158145597707944</v>
      </c>
      <c r="Y1057" s="9">
        <f>Cal_110119!$O$3</f>
        <v>20181101</v>
      </c>
      <c r="Z1057" s="165" t="s">
        <v>302</v>
      </c>
      <c r="AA1057" s="165"/>
      <c r="AB1057" s="165" t="s">
        <v>115</v>
      </c>
      <c r="AD1057" s="664"/>
      <c r="AE1057" s="689" t="s">
        <v>1250</v>
      </c>
      <c r="AF1057" s="672">
        <v>1</v>
      </c>
      <c r="AG1057" s="170">
        <v>0</v>
      </c>
      <c r="AH1057" s="397"/>
      <c r="AI1057" s="397"/>
    </row>
    <row r="1058" spans="1:35" s="160" customFormat="1" x14ac:dyDescent="0.2">
      <c r="A1058" s="160" t="s">
        <v>301</v>
      </c>
      <c r="B1058" s="161">
        <v>20181021</v>
      </c>
      <c r="C1058" s="162" t="s">
        <v>66</v>
      </c>
      <c r="D1058" s="162">
        <v>2</v>
      </c>
      <c r="E1058" s="162">
        <v>5</v>
      </c>
      <c r="F1058" s="133"/>
      <c r="G1058" s="133"/>
      <c r="H1058" s="162" t="s">
        <v>11</v>
      </c>
      <c r="I1058" s="162">
        <v>290</v>
      </c>
      <c r="J1058" s="162">
        <v>0</v>
      </c>
      <c r="K1058" s="33">
        <v>5</v>
      </c>
      <c r="L1058" s="33">
        <v>1</v>
      </c>
      <c r="M1058" s="33">
        <v>0</v>
      </c>
      <c r="N1058" s="179">
        <v>1</v>
      </c>
      <c r="O1058" s="9" t="str">
        <f>Cal_110119!$P$3</f>
        <v>Cal_110119</v>
      </c>
      <c r="P1058" s="17">
        <f>Cal_110119!$Q$3</f>
        <v>1.8682000000000001</v>
      </c>
      <c r="Q1058" s="17">
        <f>Cal_110119!$R$3</f>
        <v>0.51219999999999999</v>
      </c>
      <c r="R1058" s="163">
        <v>176.1</v>
      </c>
      <c r="S1058" s="163">
        <v>113.8</v>
      </c>
      <c r="T1058" s="160">
        <v>0.95866666666666678</v>
      </c>
      <c r="U1058" s="164">
        <f t="shared" si="124"/>
        <v>175.14133333333334</v>
      </c>
      <c r="V1058" s="164">
        <f t="shared" si="125"/>
        <v>112.84133333333332</v>
      </c>
      <c r="W1058" s="438">
        <f t="shared" si="126"/>
        <v>1.1838678139472074</v>
      </c>
      <c r="X1058" s="438">
        <f t="shared" si="127"/>
        <v>0.67780414552957402</v>
      </c>
      <c r="Y1058" s="9">
        <f>Cal_110119!$O$3</f>
        <v>20181101</v>
      </c>
      <c r="Z1058" s="165" t="s">
        <v>302</v>
      </c>
      <c r="AA1058" s="165"/>
      <c r="AB1058" s="165" t="s">
        <v>115</v>
      </c>
      <c r="AD1058" s="664"/>
      <c r="AE1058" s="689" t="s">
        <v>1250</v>
      </c>
      <c r="AF1058" s="672">
        <v>1</v>
      </c>
      <c r="AG1058" s="170">
        <v>0</v>
      </c>
      <c r="AH1058" s="397"/>
      <c r="AI1058" s="397"/>
    </row>
    <row r="1059" spans="1:35" s="160" customFormat="1" x14ac:dyDescent="0.2">
      <c r="A1059" s="160" t="s">
        <v>301</v>
      </c>
      <c r="B1059" s="161">
        <v>20181021</v>
      </c>
      <c r="C1059" s="162" t="s">
        <v>66</v>
      </c>
      <c r="D1059" s="162">
        <v>2</v>
      </c>
      <c r="E1059" s="162">
        <v>7</v>
      </c>
      <c r="F1059" s="133"/>
      <c r="G1059" s="133"/>
      <c r="H1059" s="162" t="s">
        <v>10</v>
      </c>
      <c r="I1059" s="162">
        <v>290</v>
      </c>
      <c r="J1059" s="162">
        <v>0</v>
      </c>
      <c r="K1059" s="33">
        <v>5</v>
      </c>
      <c r="L1059" s="33">
        <v>1</v>
      </c>
      <c r="M1059" s="33">
        <v>0</v>
      </c>
      <c r="N1059" s="179">
        <v>1</v>
      </c>
      <c r="O1059" s="9" t="str">
        <f>Cal_110119!$P$3</f>
        <v>Cal_110119</v>
      </c>
      <c r="P1059" s="17">
        <f>Cal_110119!$Q$3</f>
        <v>1.8682000000000001</v>
      </c>
      <c r="Q1059" s="17">
        <f>Cal_110119!$R$3</f>
        <v>0.51219999999999999</v>
      </c>
      <c r="R1059" s="163">
        <v>283.2</v>
      </c>
      <c r="S1059" s="163">
        <v>181.2</v>
      </c>
      <c r="T1059" s="160">
        <v>0.95866666666666678</v>
      </c>
      <c r="U1059" s="164">
        <f t="shared" si="124"/>
        <v>282.24133333333333</v>
      </c>
      <c r="V1059" s="164">
        <f t="shared" si="125"/>
        <v>180.24133333333333</v>
      </c>
      <c r="W1059" s="438">
        <f t="shared" si="126"/>
        <v>1.9382747515668564</v>
      </c>
      <c r="X1059" s="438">
        <f t="shared" si="127"/>
        <v>1.035371750944408</v>
      </c>
      <c r="Y1059" s="9">
        <f>Cal_110119!$O$3</f>
        <v>20181101</v>
      </c>
      <c r="Z1059" s="165" t="s">
        <v>303</v>
      </c>
      <c r="AA1059" s="165"/>
      <c r="AB1059" s="165" t="s">
        <v>115</v>
      </c>
      <c r="AD1059" s="664"/>
      <c r="AE1059" s="689" t="s">
        <v>1250</v>
      </c>
      <c r="AF1059" s="672">
        <v>1</v>
      </c>
      <c r="AG1059" s="170">
        <v>0</v>
      </c>
      <c r="AH1059" s="397"/>
      <c r="AI1059" s="397"/>
    </row>
    <row r="1060" spans="1:35" s="160" customFormat="1" x14ac:dyDescent="0.2">
      <c r="A1060" s="160" t="s">
        <v>301</v>
      </c>
      <c r="B1060" s="161">
        <v>20181021</v>
      </c>
      <c r="C1060" s="162" t="s">
        <v>66</v>
      </c>
      <c r="D1060" s="162">
        <v>2</v>
      </c>
      <c r="E1060" s="162">
        <v>7</v>
      </c>
      <c r="F1060" s="133"/>
      <c r="G1060" s="133"/>
      <c r="H1060" s="162" t="s">
        <v>11</v>
      </c>
      <c r="I1060" s="162">
        <v>290</v>
      </c>
      <c r="J1060" s="162">
        <v>0</v>
      </c>
      <c r="K1060" s="33">
        <v>5</v>
      </c>
      <c r="L1060" s="33">
        <v>1</v>
      </c>
      <c r="M1060" s="33">
        <v>0</v>
      </c>
      <c r="N1060" s="179">
        <v>1</v>
      </c>
      <c r="O1060" s="9" t="str">
        <f>Cal_110119!$P$3</f>
        <v>Cal_110119</v>
      </c>
      <c r="P1060" s="17">
        <f>Cal_110119!$Q$3</f>
        <v>1.8682000000000001</v>
      </c>
      <c r="Q1060" s="17">
        <f>Cal_110119!$R$3</f>
        <v>0.51219999999999999</v>
      </c>
      <c r="R1060" s="163">
        <v>252.3</v>
      </c>
      <c r="S1060" s="163">
        <v>161</v>
      </c>
      <c r="T1060" s="160">
        <v>0.95866666666666678</v>
      </c>
      <c r="U1060" s="164">
        <f t="shared" si="124"/>
        <v>251.34133333333335</v>
      </c>
      <c r="V1060" s="164">
        <f t="shared" si="125"/>
        <v>160.04133333333334</v>
      </c>
      <c r="W1060" s="438">
        <f t="shared" si="126"/>
        <v>1.7349459295887646</v>
      </c>
      <c r="X1060" s="438">
        <f t="shared" si="127"/>
        <v>0.9054381727845684</v>
      </c>
      <c r="Y1060" s="9">
        <f>Cal_110119!$O$3</f>
        <v>20181101</v>
      </c>
      <c r="Z1060" s="165" t="s">
        <v>303</v>
      </c>
      <c r="AA1060" s="165"/>
      <c r="AB1060" s="165" t="s">
        <v>115</v>
      </c>
      <c r="AD1060" s="664"/>
      <c r="AE1060" s="689" t="s">
        <v>1250</v>
      </c>
      <c r="AF1060" s="672">
        <v>1</v>
      </c>
      <c r="AG1060" s="170">
        <v>0</v>
      </c>
      <c r="AH1060" s="397"/>
      <c r="AI1060" s="397"/>
    </row>
    <row r="1061" spans="1:35" s="160" customFormat="1" x14ac:dyDescent="0.2">
      <c r="A1061" s="160" t="s">
        <v>301</v>
      </c>
      <c r="B1061" s="161">
        <v>20181021</v>
      </c>
      <c r="C1061" s="162" t="s">
        <v>66</v>
      </c>
      <c r="D1061" s="162">
        <v>2</v>
      </c>
      <c r="E1061" s="162">
        <v>9</v>
      </c>
      <c r="F1061" s="133"/>
      <c r="G1061" s="133"/>
      <c r="H1061" s="162" t="s">
        <v>10</v>
      </c>
      <c r="I1061" s="162">
        <v>290</v>
      </c>
      <c r="J1061" s="162">
        <v>0</v>
      </c>
      <c r="K1061" s="33">
        <v>5</v>
      </c>
      <c r="L1061" s="33">
        <v>1</v>
      </c>
      <c r="M1061" s="33">
        <v>0</v>
      </c>
      <c r="N1061" s="179">
        <v>1</v>
      </c>
      <c r="O1061" s="9" t="str">
        <f>Cal_110119!$P$3</f>
        <v>Cal_110119</v>
      </c>
      <c r="P1061" s="17">
        <f>Cal_110119!$Q$3</f>
        <v>1.8682000000000001</v>
      </c>
      <c r="Q1061" s="17">
        <f>Cal_110119!$R$3</f>
        <v>0.51219999999999999</v>
      </c>
      <c r="R1061" s="163">
        <v>272</v>
      </c>
      <c r="S1061" s="163">
        <v>173.3</v>
      </c>
      <c r="T1061" s="160">
        <v>0.95866666666666678</v>
      </c>
      <c r="U1061" s="164">
        <f t="shared" si="124"/>
        <v>271.04133333333334</v>
      </c>
      <c r="V1061" s="164">
        <f t="shared" si="125"/>
        <v>172.34133333333335</v>
      </c>
      <c r="W1061" s="438">
        <f t="shared" si="126"/>
        <v>1.8755658625455751</v>
      </c>
      <c r="X1061" s="438">
        <f t="shared" si="127"/>
        <v>0.96774534486224117</v>
      </c>
      <c r="Y1061" s="9">
        <f>Cal_110119!$O$3</f>
        <v>20181101</v>
      </c>
      <c r="Z1061" s="165" t="s">
        <v>303</v>
      </c>
      <c r="AA1061" s="165"/>
      <c r="AB1061" s="165" t="s">
        <v>115</v>
      </c>
      <c r="AD1061" s="664"/>
      <c r="AE1061" s="689" t="s">
        <v>1250</v>
      </c>
      <c r="AF1061" s="672">
        <v>1</v>
      </c>
      <c r="AG1061" s="170">
        <v>0</v>
      </c>
      <c r="AH1061" s="397"/>
      <c r="AI1061" s="397"/>
    </row>
    <row r="1062" spans="1:35" s="160" customFormat="1" x14ac:dyDescent="0.2">
      <c r="A1062" s="160" t="s">
        <v>301</v>
      </c>
      <c r="B1062" s="161">
        <v>20181021</v>
      </c>
      <c r="C1062" s="162" t="s">
        <v>66</v>
      </c>
      <c r="D1062" s="162">
        <v>2</v>
      </c>
      <c r="E1062" s="162">
        <v>9</v>
      </c>
      <c r="F1062" s="133"/>
      <c r="G1062" s="133"/>
      <c r="H1062" s="162" t="s">
        <v>11</v>
      </c>
      <c r="I1062" s="162">
        <v>290</v>
      </c>
      <c r="J1062" s="162">
        <v>0</v>
      </c>
      <c r="K1062" s="33">
        <v>5</v>
      </c>
      <c r="L1062" s="33">
        <v>1</v>
      </c>
      <c r="M1062" s="33">
        <v>0</v>
      </c>
      <c r="N1062" s="179">
        <v>1</v>
      </c>
      <c r="O1062" s="9" t="str">
        <f>Cal_110119!$P$3</f>
        <v>Cal_110119</v>
      </c>
      <c r="P1062" s="17">
        <f>Cal_110119!$Q$3</f>
        <v>1.8682000000000001</v>
      </c>
      <c r="Q1062" s="17">
        <f>Cal_110119!$R$3</f>
        <v>0.51219999999999999</v>
      </c>
      <c r="R1062" s="163">
        <v>290.3</v>
      </c>
      <c r="S1062" s="163">
        <v>182.5</v>
      </c>
      <c r="T1062" s="160">
        <v>0.95866666666666678</v>
      </c>
      <c r="U1062" s="164">
        <f t="shared" si="124"/>
        <v>289.34133333333335</v>
      </c>
      <c r="V1062" s="164">
        <f t="shared" si="125"/>
        <v>181.54133333333334</v>
      </c>
      <c r="W1062" s="438">
        <f t="shared" si="126"/>
        <v>2.0484903746951679</v>
      </c>
      <c r="X1062" s="438">
        <f t="shared" si="127"/>
        <v>0.94660370802299354</v>
      </c>
      <c r="Y1062" s="9">
        <f>Cal_110119!$O$3</f>
        <v>20181101</v>
      </c>
      <c r="Z1062" s="165" t="s">
        <v>303</v>
      </c>
      <c r="AA1062" s="165"/>
      <c r="AB1062" s="165" t="s">
        <v>115</v>
      </c>
      <c r="AD1062" s="664"/>
      <c r="AE1062" s="689" t="s">
        <v>1250</v>
      </c>
      <c r="AF1062" s="672">
        <v>1</v>
      </c>
      <c r="AG1062" s="170">
        <v>0</v>
      </c>
      <c r="AH1062" s="397"/>
      <c r="AI1062" s="397"/>
    </row>
    <row r="1063" spans="1:35" s="226" customFormat="1" x14ac:dyDescent="0.2">
      <c r="A1063" s="226" t="s">
        <v>301</v>
      </c>
      <c r="B1063" s="222">
        <v>20181021</v>
      </c>
      <c r="C1063" s="186" t="s">
        <v>66</v>
      </c>
      <c r="D1063" s="186">
        <v>2</v>
      </c>
      <c r="E1063" s="186">
        <v>9</v>
      </c>
      <c r="F1063" s="186"/>
      <c r="G1063" s="186"/>
      <c r="H1063" s="186" t="s">
        <v>10</v>
      </c>
      <c r="I1063" s="186">
        <v>290</v>
      </c>
      <c r="J1063" s="186">
        <v>10</v>
      </c>
      <c r="K1063" s="185">
        <v>5</v>
      </c>
      <c r="L1063" s="185">
        <v>1</v>
      </c>
      <c r="M1063" s="185">
        <v>0</v>
      </c>
      <c r="N1063" s="223">
        <v>1</v>
      </c>
      <c r="O1063" s="9" t="str">
        <f>Cal_110119!$P$3</f>
        <v>Cal_110119</v>
      </c>
      <c r="P1063" s="17">
        <f>Cal_110119!$Q$3</f>
        <v>1.8682000000000001</v>
      </c>
      <c r="Q1063" s="17">
        <f>Cal_110119!$R$3</f>
        <v>0.51219999999999999</v>
      </c>
      <c r="R1063" s="224">
        <v>109.7</v>
      </c>
      <c r="S1063" s="224">
        <v>73.75</v>
      </c>
      <c r="T1063" s="226">
        <v>0.95866666666666678</v>
      </c>
      <c r="U1063" s="189">
        <f t="shared" si="124"/>
        <v>108.74133333333333</v>
      </c>
      <c r="V1063" s="189">
        <f t="shared" si="125"/>
        <v>72.791333333333327</v>
      </c>
      <c r="W1063" s="438">
        <f t="shared" si="126"/>
        <v>0.68314683645910279</v>
      </c>
      <c r="X1063" s="438">
        <f t="shared" si="127"/>
        <v>0.51777467125905785</v>
      </c>
      <c r="Y1063" s="9">
        <f>Cal_110119!$O$3</f>
        <v>20181101</v>
      </c>
      <c r="Z1063" s="229" t="s">
        <v>302</v>
      </c>
      <c r="AA1063" s="229"/>
      <c r="AB1063" s="229" t="s">
        <v>115</v>
      </c>
      <c r="AD1063" s="665"/>
      <c r="AE1063" s="689" t="s">
        <v>1250</v>
      </c>
      <c r="AF1063" s="683">
        <v>3</v>
      </c>
      <c r="AG1063" s="190">
        <v>1</v>
      </c>
      <c r="AH1063" s="475" t="s">
        <v>695</v>
      </c>
      <c r="AI1063" s="403"/>
    </row>
    <row r="1064" spans="1:35" s="340" customFormat="1" ht="13.5" thickBot="1" x14ac:dyDescent="0.25">
      <c r="A1064" s="340" t="s">
        <v>301</v>
      </c>
      <c r="B1064" s="341">
        <v>20181021</v>
      </c>
      <c r="C1064" s="342" t="s">
        <v>66</v>
      </c>
      <c r="D1064" s="342">
        <v>2</v>
      </c>
      <c r="E1064" s="342">
        <v>9</v>
      </c>
      <c r="F1064" s="342"/>
      <c r="G1064" s="342"/>
      <c r="H1064" s="342" t="s">
        <v>11</v>
      </c>
      <c r="I1064" s="342">
        <v>290</v>
      </c>
      <c r="J1064" s="342">
        <v>10</v>
      </c>
      <c r="K1064" s="343">
        <v>5</v>
      </c>
      <c r="L1064" s="343">
        <v>1</v>
      </c>
      <c r="M1064" s="343">
        <v>0</v>
      </c>
      <c r="N1064" s="344">
        <v>1</v>
      </c>
      <c r="O1064" s="9" t="str">
        <f>Cal_110119!$P$3</f>
        <v>Cal_110119</v>
      </c>
      <c r="P1064" s="17">
        <f>Cal_110119!$Q$3</f>
        <v>1.8682000000000001</v>
      </c>
      <c r="Q1064" s="17">
        <f>Cal_110119!$R$3</f>
        <v>0.51219999999999999</v>
      </c>
      <c r="R1064" s="345">
        <v>234.6</v>
      </c>
      <c r="S1064" s="345">
        <v>149.6</v>
      </c>
      <c r="T1064" s="340">
        <v>0.95866666666666678</v>
      </c>
      <c r="U1064" s="346">
        <f t="shared" si="124"/>
        <v>233.64133333333334</v>
      </c>
      <c r="V1064" s="346">
        <f t="shared" si="125"/>
        <v>148.64133333333334</v>
      </c>
      <c r="W1064" s="441">
        <f t="shared" si="126"/>
        <v>1.615228959639047</v>
      </c>
      <c r="X1064" s="441">
        <f t="shared" si="127"/>
        <v>0.83707636245842421</v>
      </c>
      <c r="Y1064" s="9">
        <f>Cal_110119!$O$3</f>
        <v>20181101</v>
      </c>
      <c r="Z1064" s="347" t="s">
        <v>302</v>
      </c>
      <c r="AA1064" s="347"/>
      <c r="AB1064" s="347" t="s">
        <v>115</v>
      </c>
      <c r="AD1064" s="669"/>
      <c r="AE1064" s="689" t="s">
        <v>1250</v>
      </c>
      <c r="AF1064" s="686">
        <v>4</v>
      </c>
      <c r="AG1064" s="348">
        <v>1</v>
      </c>
      <c r="AH1064" s="479" t="s">
        <v>696</v>
      </c>
      <c r="AI1064" s="406"/>
    </row>
    <row r="1065" spans="1:35" s="205" customFormat="1" x14ac:dyDescent="0.2">
      <c r="A1065" s="205" t="s">
        <v>301</v>
      </c>
      <c r="B1065" s="198">
        <v>20181021</v>
      </c>
      <c r="C1065" s="199" t="s">
        <v>64</v>
      </c>
      <c r="D1065" s="199">
        <v>3</v>
      </c>
      <c r="E1065" s="199">
        <v>1</v>
      </c>
      <c r="F1065" s="199"/>
      <c r="G1065" s="199"/>
      <c r="H1065" s="199" t="s">
        <v>10</v>
      </c>
      <c r="I1065" s="199">
        <v>290</v>
      </c>
      <c r="J1065" s="199">
        <v>0</v>
      </c>
      <c r="K1065" s="109">
        <v>5</v>
      </c>
      <c r="L1065" s="109">
        <v>1</v>
      </c>
      <c r="M1065" s="109">
        <v>0</v>
      </c>
      <c r="N1065" s="201">
        <v>1</v>
      </c>
      <c r="O1065" s="9" t="str">
        <f>Cal_110119!$P$3</f>
        <v>Cal_110119</v>
      </c>
      <c r="P1065" s="17">
        <f>Cal_110119!$Q$3</f>
        <v>1.8682000000000001</v>
      </c>
      <c r="Q1065" s="17">
        <f>Cal_110119!$R$3</f>
        <v>0.51219999999999999</v>
      </c>
      <c r="R1065" s="202">
        <v>39.31</v>
      </c>
      <c r="S1065" s="202">
        <v>29.76</v>
      </c>
      <c r="T1065" s="259">
        <v>0.95866666666666678</v>
      </c>
      <c r="U1065" s="204">
        <f t="shared" si="124"/>
        <v>38.351333333333336</v>
      </c>
      <c r="V1065" s="204">
        <f t="shared" si="125"/>
        <v>28.801333333333336</v>
      </c>
      <c r="W1065" s="440">
        <f t="shared" si="126"/>
        <v>0.18147572428885761</v>
      </c>
      <c r="X1065" s="440">
        <f t="shared" si="127"/>
        <v>0.29369266550516532</v>
      </c>
      <c r="Y1065" s="9">
        <f>Cal_110119!$O$3</f>
        <v>20181101</v>
      </c>
      <c r="Z1065" s="218" t="s">
        <v>302</v>
      </c>
      <c r="AA1065" s="218"/>
      <c r="AB1065" s="218" t="s">
        <v>115</v>
      </c>
      <c r="AD1065" s="663"/>
      <c r="AE1065" s="689" t="s">
        <v>1250</v>
      </c>
      <c r="AF1065" s="674">
        <v>3</v>
      </c>
      <c r="AG1065" s="173">
        <v>1</v>
      </c>
      <c r="AH1065" s="477" t="s">
        <v>673</v>
      </c>
      <c r="AI1065" s="400"/>
    </row>
    <row r="1066" spans="1:35" s="12" customFormat="1" x14ac:dyDescent="0.2">
      <c r="A1066" s="12" t="s">
        <v>301</v>
      </c>
      <c r="B1066" s="14">
        <v>20181021</v>
      </c>
      <c r="C1066" s="133" t="s">
        <v>64</v>
      </c>
      <c r="D1066" s="133">
        <v>3</v>
      </c>
      <c r="E1066" s="133">
        <v>1</v>
      </c>
      <c r="F1066" s="133"/>
      <c r="G1066" s="133"/>
      <c r="H1066" s="133" t="s">
        <v>11</v>
      </c>
      <c r="I1066" s="133">
        <v>290</v>
      </c>
      <c r="J1066" s="133">
        <v>0</v>
      </c>
      <c r="K1066" s="9">
        <v>5</v>
      </c>
      <c r="L1066" s="9">
        <v>1</v>
      </c>
      <c r="M1066" s="9">
        <v>0</v>
      </c>
      <c r="N1066" s="68">
        <f>1/3</f>
        <v>0.33333333333333331</v>
      </c>
      <c r="O1066" s="9" t="str">
        <f>Cal_110119!$P$3</f>
        <v>Cal_110119</v>
      </c>
      <c r="P1066" s="17">
        <f>Cal_110119!$Q$3</f>
        <v>1.8682000000000001</v>
      </c>
      <c r="Q1066" s="17">
        <f>Cal_110119!$R$3</f>
        <v>0.51219999999999999</v>
      </c>
      <c r="R1066" s="15">
        <v>41.91</v>
      </c>
      <c r="S1066" s="15">
        <v>31.34</v>
      </c>
      <c r="T1066" s="16">
        <v>0.95866666666666678</v>
      </c>
      <c r="U1066" s="78">
        <f t="shared" si="124"/>
        <v>40.951333333333331</v>
      </c>
      <c r="V1066" s="78">
        <f t="shared" si="125"/>
        <v>30.381333333333334</v>
      </c>
      <c r="W1066" s="438">
        <f t="shared" si="126"/>
        <v>0.60257541541357851</v>
      </c>
      <c r="X1066" s="438">
        <f t="shared" si="127"/>
        <v>0.90113093103055975</v>
      </c>
      <c r="Y1066" s="9">
        <f>Cal_110119!$O$3</f>
        <v>20181101</v>
      </c>
      <c r="Z1066" s="25" t="s">
        <v>303</v>
      </c>
      <c r="AA1066" s="25"/>
      <c r="AB1066" s="25" t="s">
        <v>115</v>
      </c>
      <c r="AD1066" s="660"/>
      <c r="AE1066" s="689" t="s">
        <v>1250</v>
      </c>
      <c r="AF1066" s="671">
        <v>3</v>
      </c>
      <c r="AG1066" s="169">
        <v>1</v>
      </c>
      <c r="AH1066" s="426" t="s">
        <v>673</v>
      </c>
      <c r="AI1066" s="395"/>
    </row>
    <row r="1067" spans="1:35" s="12" customFormat="1" x14ac:dyDescent="0.2">
      <c r="A1067" s="12" t="s">
        <v>301</v>
      </c>
      <c r="B1067" s="14">
        <v>20181021</v>
      </c>
      <c r="C1067" s="133" t="s">
        <v>64</v>
      </c>
      <c r="D1067" s="133">
        <v>3</v>
      </c>
      <c r="E1067" s="133">
        <v>3</v>
      </c>
      <c r="F1067" s="133"/>
      <c r="G1067" s="133"/>
      <c r="H1067" s="133" t="s">
        <v>10</v>
      </c>
      <c r="I1067" s="133">
        <v>290</v>
      </c>
      <c r="J1067" s="133">
        <v>0</v>
      </c>
      <c r="K1067" s="9">
        <v>5</v>
      </c>
      <c r="L1067" s="9">
        <v>1</v>
      </c>
      <c r="M1067" s="9">
        <v>0</v>
      </c>
      <c r="N1067" s="68">
        <f>1/3</f>
        <v>0.33333333333333331</v>
      </c>
      <c r="O1067" s="9" t="str">
        <f>Cal_110119!$P$3</f>
        <v>Cal_110119</v>
      </c>
      <c r="P1067" s="17">
        <f>Cal_110119!$Q$3</f>
        <v>1.8682000000000001</v>
      </c>
      <c r="Q1067" s="17">
        <f>Cal_110119!$R$3</f>
        <v>0.51219999999999999</v>
      </c>
      <c r="R1067" s="15">
        <v>148.1</v>
      </c>
      <c r="S1067" s="15">
        <v>91.61</v>
      </c>
      <c r="T1067" s="16">
        <v>0.95866666666666678</v>
      </c>
      <c r="U1067" s="78">
        <f t="shared" si="124"/>
        <v>147.14133333333334</v>
      </c>
      <c r="V1067" s="78">
        <f t="shared" si="125"/>
        <v>90.651333333333326</v>
      </c>
      <c r="W1067" s="438">
        <f t="shared" si="126"/>
        <v>3.2203864916474041</v>
      </c>
      <c r="X1067" s="438">
        <f t="shared" si="127"/>
        <v>1.2663482988036294</v>
      </c>
      <c r="Y1067" s="9">
        <f>Cal_110119!$O$3</f>
        <v>20181101</v>
      </c>
      <c r="Z1067" s="25" t="s">
        <v>303</v>
      </c>
      <c r="AA1067" s="25"/>
      <c r="AB1067" s="25" t="s">
        <v>115</v>
      </c>
      <c r="AD1067" s="660"/>
      <c r="AE1067" s="689" t="s">
        <v>1250</v>
      </c>
      <c r="AF1067" s="671">
        <v>1</v>
      </c>
      <c r="AG1067" s="169">
        <v>0</v>
      </c>
      <c r="AH1067" s="395"/>
      <c r="AI1067" s="395"/>
    </row>
    <row r="1068" spans="1:35" s="12" customFormat="1" x14ac:dyDescent="0.2">
      <c r="A1068" s="12" t="s">
        <v>301</v>
      </c>
      <c r="B1068" s="14">
        <v>20181021</v>
      </c>
      <c r="C1068" s="133" t="s">
        <v>64</v>
      </c>
      <c r="D1068" s="133">
        <v>3</v>
      </c>
      <c r="E1068" s="133">
        <v>3</v>
      </c>
      <c r="F1068" s="133"/>
      <c r="G1068" s="133"/>
      <c r="H1068" s="133" t="s">
        <v>11</v>
      </c>
      <c r="I1068" s="133">
        <v>290</v>
      </c>
      <c r="J1068" s="133">
        <v>0</v>
      </c>
      <c r="K1068" s="9">
        <v>5</v>
      </c>
      <c r="L1068" s="9">
        <v>1</v>
      </c>
      <c r="M1068" s="9">
        <v>0</v>
      </c>
      <c r="N1068" s="68">
        <f>1/3</f>
        <v>0.33333333333333331</v>
      </c>
      <c r="O1068" s="9" t="str">
        <f>Cal_110119!$P$3</f>
        <v>Cal_110119</v>
      </c>
      <c r="P1068" s="17">
        <f>Cal_110119!$Q$3</f>
        <v>1.8682000000000001</v>
      </c>
      <c r="Q1068" s="17">
        <f>Cal_110119!$R$3</f>
        <v>0.51219999999999999</v>
      </c>
      <c r="R1068" s="15">
        <v>159</v>
      </c>
      <c r="S1068" s="15">
        <v>99.05</v>
      </c>
      <c r="T1068" s="16">
        <v>0.95866666666666678</v>
      </c>
      <c r="U1068" s="78">
        <f t="shared" si="124"/>
        <v>158.04133333333334</v>
      </c>
      <c r="V1068" s="78">
        <f t="shared" si="125"/>
        <v>98.091333333333324</v>
      </c>
      <c r="W1068" s="438">
        <f t="shared" si="126"/>
        <v>3.4176344516597958</v>
      </c>
      <c r="X1068" s="438">
        <f t="shared" si="127"/>
        <v>1.4373387928050319</v>
      </c>
      <c r="Y1068" s="9">
        <f>Cal_110119!$O$3</f>
        <v>20181101</v>
      </c>
      <c r="Z1068" s="25" t="s">
        <v>302</v>
      </c>
      <c r="AA1068" s="25"/>
      <c r="AB1068" s="25" t="s">
        <v>115</v>
      </c>
      <c r="AD1068" s="660"/>
      <c r="AE1068" s="689" t="s">
        <v>1250</v>
      </c>
      <c r="AF1068" s="671">
        <v>1</v>
      </c>
      <c r="AG1068" s="169">
        <v>0</v>
      </c>
      <c r="AH1068" s="395"/>
      <c r="AI1068" s="395"/>
    </row>
    <row r="1069" spans="1:35" s="12" customFormat="1" x14ac:dyDescent="0.2">
      <c r="A1069" s="12" t="s">
        <v>301</v>
      </c>
      <c r="B1069" s="14">
        <v>20181021</v>
      </c>
      <c r="C1069" s="133" t="s">
        <v>64</v>
      </c>
      <c r="D1069" s="133">
        <v>3</v>
      </c>
      <c r="E1069" s="133">
        <v>5</v>
      </c>
      <c r="F1069" s="133"/>
      <c r="G1069" s="133"/>
      <c r="H1069" s="133" t="s">
        <v>10</v>
      </c>
      <c r="I1069" s="133">
        <v>290</v>
      </c>
      <c r="J1069" s="133">
        <v>0</v>
      </c>
      <c r="K1069" s="9">
        <v>5</v>
      </c>
      <c r="L1069" s="9">
        <v>1</v>
      </c>
      <c r="M1069" s="9">
        <v>0</v>
      </c>
      <c r="N1069" s="68">
        <v>1</v>
      </c>
      <c r="O1069" s="9" t="str">
        <f>Cal_110119!$P$3</f>
        <v>Cal_110119</v>
      </c>
      <c r="P1069" s="17">
        <f>Cal_110119!$Q$3</f>
        <v>1.8682000000000001</v>
      </c>
      <c r="Q1069" s="17">
        <f>Cal_110119!$R$3</f>
        <v>0.51219999999999999</v>
      </c>
      <c r="R1069" s="15">
        <v>381.4</v>
      </c>
      <c r="S1069" s="15">
        <v>237.8</v>
      </c>
      <c r="T1069" s="16">
        <v>0.95866666666666678</v>
      </c>
      <c r="U1069" s="78">
        <f t="shared" si="124"/>
        <v>380.44133333333332</v>
      </c>
      <c r="V1069" s="78">
        <f t="shared" si="125"/>
        <v>236.84133333333335</v>
      </c>
      <c r="W1069" s="438">
        <f t="shared" si="126"/>
        <v>2.728786807107848</v>
      </c>
      <c r="X1069" s="438">
        <f t="shared" si="127"/>
        <v>1.178654341334451</v>
      </c>
      <c r="Y1069" s="9">
        <f>Cal_110119!$O$3</f>
        <v>20181101</v>
      </c>
      <c r="Z1069" s="25" t="s">
        <v>302</v>
      </c>
      <c r="AA1069" s="25"/>
      <c r="AB1069" s="25" t="s">
        <v>115</v>
      </c>
      <c r="AD1069" s="660"/>
      <c r="AE1069" s="689" t="s">
        <v>1250</v>
      </c>
      <c r="AF1069" s="671">
        <v>1</v>
      </c>
      <c r="AG1069" s="169">
        <v>1</v>
      </c>
      <c r="AH1069" s="395" t="s">
        <v>762</v>
      </c>
      <c r="AI1069" s="395"/>
    </row>
    <row r="1070" spans="1:35" s="12" customFormat="1" x14ac:dyDescent="0.2">
      <c r="A1070" s="12" t="s">
        <v>301</v>
      </c>
      <c r="B1070" s="14">
        <v>20181021</v>
      </c>
      <c r="C1070" s="133" t="s">
        <v>64</v>
      </c>
      <c r="D1070" s="133">
        <v>3</v>
      </c>
      <c r="E1070" s="133">
        <v>5</v>
      </c>
      <c r="F1070" s="133"/>
      <c r="G1070" s="133"/>
      <c r="H1070" s="133" t="s">
        <v>11</v>
      </c>
      <c r="I1070" s="133">
        <v>290</v>
      </c>
      <c r="J1070" s="133">
        <v>0</v>
      </c>
      <c r="K1070" s="9">
        <v>5</v>
      </c>
      <c r="L1070" s="9">
        <v>1</v>
      </c>
      <c r="M1070" s="9">
        <v>0</v>
      </c>
      <c r="N1070" s="68">
        <f>1/3</f>
        <v>0.33333333333333331</v>
      </c>
      <c r="O1070" s="9" t="str">
        <f>Cal_110119!$P$3</f>
        <v>Cal_110119</v>
      </c>
      <c r="P1070" s="17">
        <f>Cal_110119!$Q$3</f>
        <v>1.8682000000000001</v>
      </c>
      <c r="Q1070" s="17">
        <f>Cal_110119!$R$3</f>
        <v>0.51219999999999999</v>
      </c>
      <c r="R1070" s="15">
        <v>149.30000000000001</v>
      </c>
      <c r="S1070" s="15">
        <v>90.15</v>
      </c>
      <c r="T1070" s="16">
        <v>0.95866666666666678</v>
      </c>
      <c r="U1070" s="78">
        <f t="shared" si="124"/>
        <v>148.34133333333335</v>
      </c>
      <c r="V1070" s="78">
        <f t="shared" si="125"/>
        <v>89.191333333333333</v>
      </c>
      <c r="W1070" s="438">
        <f t="shared" si="126"/>
        <v>3.3720279869170469</v>
      </c>
      <c r="X1070" s="438">
        <f t="shared" si="127"/>
        <v>1.0424449563753668</v>
      </c>
      <c r="Y1070" s="9">
        <f>Cal_110119!$O$3</f>
        <v>20181101</v>
      </c>
      <c r="Z1070" s="25" t="s">
        <v>302</v>
      </c>
      <c r="AA1070" s="25"/>
      <c r="AB1070" s="25" t="s">
        <v>115</v>
      </c>
      <c r="AD1070" s="660"/>
      <c r="AE1070" s="689" t="s">
        <v>1250</v>
      </c>
      <c r="AF1070" s="671">
        <v>3</v>
      </c>
      <c r="AG1070" s="169">
        <v>1</v>
      </c>
      <c r="AH1070" s="395" t="s">
        <v>762</v>
      </c>
      <c r="AI1070" s="395"/>
    </row>
    <row r="1071" spans="1:35" s="12" customFormat="1" x14ac:dyDescent="0.2">
      <c r="A1071" s="12" t="s">
        <v>301</v>
      </c>
      <c r="B1071" s="14">
        <v>20181021</v>
      </c>
      <c r="C1071" s="133" t="s">
        <v>64</v>
      </c>
      <c r="D1071" s="133">
        <v>3</v>
      </c>
      <c r="E1071" s="133">
        <v>7</v>
      </c>
      <c r="F1071" s="133"/>
      <c r="G1071" s="133"/>
      <c r="H1071" s="133" t="s">
        <v>10</v>
      </c>
      <c r="I1071" s="133">
        <v>290</v>
      </c>
      <c r="J1071" s="133">
        <v>0</v>
      </c>
      <c r="K1071" s="9">
        <v>5</v>
      </c>
      <c r="L1071" s="9">
        <v>1</v>
      </c>
      <c r="M1071" s="9">
        <v>0</v>
      </c>
      <c r="N1071" s="68">
        <f>1/3</f>
        <v>0.33333333333333331</v>
      </c>
      <c r="O1071" s="9" t="str">
        <f>Cal_110119!$P$3</f>
        <v>Cal_110119</v>
      </c>
      <c r="P1071" s="17">
        <f>Cal_110119!$Q$3</f>
        <v>1.8682000000000001</v>
      </c>
      <c r="Q1071" s="17">
        <f>Cal_110119!$R$3</f>
        <v>0.51219999999999999</v>
      </c>
      <c r="R1071" s="15">
        <v>160.4</v>
      </c>
      <c r="S1071" s="15">
        <v>99.56</v>
      </c>
      <c r="T1071" s="16">
        <v>0.95866666666666678</v>
      </c>
      <c r="U1071" s="78">
        <f t="shared" si="124"/>
        <v>159.44133333333335</v>
      </c>
      <c r="V1071" s="78">
        <f t="shared" si="125"/>
        <v>98.601333333333329</v>
      </c>
      <c r="W1071" s="438">
        <f t="shared" si="126"/>
        <v>3.4683716436861047</v>
      </c>
      <c r="X1071" s="438">
        <f t="shared" si="127"/>
        <v>1.4118437528683769</v>
      </c>
      <c r="Y1071" s="9">
        <f>Cal_110119!$O$3</f>
        <v>20181101</v>
      </c>
      <c r="Z1071" s="25" t="s">
        <v>303</v>
      </c>
      <c r="AA1071" s="25"/>
      <c r="AB1071" s="25" t="s">
        <v>115</v>
      </c>
      <c r="AD1071" s="660"/>
      <c r="AE1071" s="689" t="s">
        <v>1250</v>
      </c>
      <c r="AF1071" s="671">
        <v>1</v>
      </c>
      <c r="AG1071" s="169">
        <v>1</v>
      </c>
      <c r="AH1071" s="395"/>
      <c r="AI1071" s="395"/>
    </row>
    <row r="1072" spans="1:35" s="12" customFormat="1" x14ac:dyDescent="0.2">
      <c r="A1072" s="12" t="s">
        <v>301</v>
      </c>
      <c r="B1072" s="14">
        <v>20181021</v>
      </c>
      <c r="C1072" s="133" t="s">
        <v>64</v>
      </c>
      <c r="D1072" s="133">
        <v>3</v>
      </c>
      <c r="E1072" s="133">
        <v>7</v>
      </c>
      <c r="F1072" s="133"/>
      <c r="G1072" s="133"/>
      <c r="H1072" s="133" t="s">
        <v>11</v>
      </c>
      <c r="I1072" s="133">
        <v>290</v>
      </c>
      <c r="J1072" s="133">
        <v>0</v>
      </c>
      <c r="K1072" s="9">
        <v>5</v>
      </c>
      <c r="L1072" s="9">
        <v>1</v>
      </c>
      <c r="M1072" s="9">
        <v>0</v>
      </c>
      <c r="N1072" s="68">
        <f>1/3</f>
        <v>0.33333333333333331</v>
      </c>
      <c r="O1072" s="9" t="str">
        <f>Cal_110119!$P$3</f>
        <v>Cal_110119</v>
      </c>
      <c r="P1072" s="17">
        <f>Cal_110119!$Q$3</f>
        <v>1.8682000000000001</v>
      </c>
      <c r="Q1072" s="17">
        <f>Cal_110119!$R$3</f>
        <v>0.51219999999999999</v>
      </c>
      <c r="R1072" s="15">
        <v>149.9</v>
      </c>
      <c r="S1072" s="15">
        <v>89.91</v>
      </c>
      <c r="T1072" s="12">
        <v>0.95866666666666678</v>
      </c>
      <c r="U1072" s="78">
        <f t="shared" si="124"/>
        <v>148.94133333333335</v>
      </c>
      <c r="V1072" s="78">
        <f t="shared" si="125"/>
        <v>88.951333333333324</v>
      </c>
      <c r="W1072" s="438">
        <f t="shared" si="126"/>
        <v>3.4199147748969336</v>
      </c>
      <c r="X1072" s="438">
        <f t="shared" si="127"/>
        <v>0.98267950858858255</v>
      </c>
      <c r="Y1072" s="9">
        <f>Cal_110119!$O$3</f>
        <v>20181101</v>
      </c>
      <c r="Z1072" s="25" t="s">
        <v>302</v>
      </c>
      <c r="AA1072" s="25"/>
      <c r="AB1072" s="25" t="s">
        <v>115</v>
      </c>
      <c r="AD1072" s="660"/>
      <c r="AE1072" s="689" t="s">
        <v>1250</v>
      </c>
      <c r="AF1072" s="671">
        <v>1</v>
      </c>
      <c r="AG1072" s="169">
        <v>1</v>
      </c>
      <c r="AH1072" s="395"/>
      <c r="AI1072" s="395"/>
    </row>
    <row r="1073" spans="1:35" s="226" customFormat="1" x14ac:dyDescent="0.2">
      <c r="A1073" s="226" t="s">
        <v>301</v>
      </c>
      <c r="B1073" s="222">
        <v>20181021</v>
      </c>
      <c r="C1073" s="186" t="s">
        <v>64</v>
      </c>
      <c r="D1073" s="186">
        <v>3</v>
      </c>
      <c r="E1073" s="186">
        <v>7</v>
      </c>
      <c r="F1073" s="186"/>
      <c r="G1073" s="186"/>
      <c r="H1073" s="186" t="s">
        <v>10</v>
      </c>
      <c r="I1073" s="186">
        <v>290</v>
      </c>
      <c r="J1073" s="186">
        <v>10</v>
      </c>
      <c r="K1073" s="185">
        <v>5</v>
      </c>
      <c r="L1073" s="185">
        <v>1</v>
      </c>
      <c r="M1073" s="185">
        <v>0</v>
      </c>
      <c r="N1073" s="223">
        <v>1</v>
      </c>
      <c r="O1073" s="9" t="str">
        <f>Cal_110119!$P$3</f>
        <v>Cal_110119</v>
      </c>
      <c r="P1073" s="17">
        <f>Cal_110119!$Q$3</f>
        <v>1.8682000000000001</v>
      </c>
      <c r="Q1073" s="17">
        <f>Cal_110119!$R$3</f>
        <v>0.51219999999999999</v>
      </c>
      <c r="R1073" s="224">
        <v>72.849999999999994</v>
      </c>
      <c r="S1073" s="224">
        <v>50.11</v>
      </c>
      <c r="T1073" s="226">
        <v>0.95866666666666678</v>
      </c>
      <c r="U1073" s="189">
        <f t="shared" si="124"/>
        <v>71.891333333333321</v>
      </c>
      <c r="V1073" s="189">
        <f t="shared" si="125"/>
        <v>49.151333333333334</v>
      </c>
      <c r="W1073" s="438">
        <f t="shared" si="126"/>
        <v>0.43212125343755181</v>
      </c>
      <c r="X1073" s="438">
        <f t="shared" si="127"/>
        <v>0.37878425728750548</v>
      </c>
      <c r="Y1073" s="9">
        <f>Cal_110119!$O$3</f>
        <v>20181101</v>
      </c>
      <c r="Z1073" s="229" t="s">
        <v>303</v>
      </c>
      <c r="AA1073" s="229"/>
      <c r="AB1073" s="229" t="s">
        <v>115</v>
      </c>
      <c r="AD1073" s="665"/>
      <c r="AE1073" s="689" t="s">
        <v>1250</v>
      </c>
      <c r="AF1073" s="683">
        <v>3</v>
      </c>
      <c r="AG1073" s="190">
        <v>1</v>
      </c>
      <c r="AH1073" s="475" t="s">
        <v>812</v>
      </c>
      <c r="AI1073" s="403"/>
    </row>
    <row r="1074" spans="1:35" s="340" customFormat="1" ht="13.5" thickBot="1" x14ac:dyDescent="0.25">
      <c r="A1074" s="340" t="s">
        <v>301</v>
      </c>
      <c r="B1074" s="341">
        <v>20181021</v>
      </c>
      <c r="C1074" s="342" t="s">
        <v>64</v>
      </c>
      <c r="D1074" s="342">
        <v>3</v>
      </c>
      <c r="E1074" s="342">
        <v>7</v>
      </c>
      <c r="F1074" s="342"/>
      <c r="G1074" s="342"/>
      <c r="H1074" s="342" t="s">
        <v>11</v>
      </c>
      <c r="I1074" s="342">
        <v>290</v>
      </c>
      <c r="J1074" s="342">
        <v>10</v>
      </c>
      <c r="K1074" s="343">
        <v>5</v>
      </c>
      <c r="L1074" s="343">
        <v>1</v>
      </c>
      <c r="M1074" s="343">
        <v>0</v>
      </c>
      <c r="N1074" s="344">
        <v>1</v>
      </c>
      <c r="O1074" s="9" t="str">
        <f>Cal_110119!$P$3</f>
        <v>Cal_110119</v>
      </c>
      <c r="P1074" s="17">
        <f>Cal_110119!$Q$3</f>
        <v>1.8682000000000001</v>
      </c>
      <c r="Q1074" s="17">
        <f>Cal_110119!$R$3</f>
        <v>0.51219999999999999</v>
      </c>
      <c r="R1074" s="345">
        <v>361.6</v>
      </c>
      <c r="S1074" s="345">
        <v>226.8</v>
      </c>
      <c r="T1074" s="340">
        <v>0.95866666666666678</v>
      </c>
      <c r="U1074" s="346">
        <f t="shared" si="124"/>
        <v>360.64133333333336</v>
      </c>
      <c r="V1074" s="346">
        <f t="shared" si="125"/>
        <v>225.84133333333335</v>
      </c>
      <c r="W1074" s="441">
        <f t="shared" si="126"/>
        <v>2.5615631030511006</v>
      </c>
      <c r="X1074" s="441">
        <f t="shared" si="127"/>
        <v>1.164398520563612</v>
      </c>
      <c r="Y1074" s="9">
        <f>Cal_110119!$O$3</f>
        <v>20181101</v>
      </c>
      <c r="Z1074" s="347" t="s">
        <v>303</v>
      </c>
      <c r="AA1074" s="347"/>
      <c r="AB1074" s="347" t="s">
        <v>115</v>
      </c>
      <c r="AD1074" s="669"/>
      <c r="AE1074" s="689" t="s">
        <v>1250</v>
      </c>
      <c r="AF1074" s="686">
        <v>4</v>
      </c>
      <c r="AG1074" s="348">
        <v>1</v>
      </c>
      <c r="AH1074" s="479" t="s">
        <v>813</v>
      </c>
      <c r="AI1074" s="406"/>
    </row>
    <row r="1075" spans="1:35" s="239" customFormat="1" x14ac:dyDescent="0.2">
      <c r="A1075" s="239" t="s">
        <v>301</v>
      </c>
      <c r="B1075" s="240">
        <v>20181021</v>
      </c>
      <c r="C1075" s="241" t="s">
        <v>61</v>
      </c>
      <c r="D1075" s="241">
        <v>4</v>
      </c>
      <c r="E1075" s="241">
        <v>1</v>
      </c>
      <c r="F1075" s="199"/>
      <c r="G1075" s="199"/>
      <c r="H1075" s="241" t="s">
        <v>10</v>
      </c>
      <c r="I1075" s="241">
        <v>290</v>
      </c>
      <c r="J1075" s="241">
        <v>0</v>
      </c>
      <c r="K1075" s="236">
        <v>5</v>
      </c>
      <c r="L1075" s="236">
        <v>1</v>
      </c>
      <c r="M1075" s="236">
        <v>0</v>
      </c>
      <c r="N1075" s="260">
        <v>1</v>
      </c>
      <c r="O1075" s="9" t="str">
        <f>Cal_110119!$P$3</f>
        <v>Cal_110119</v>
      </c>
      <c r="P1075" s="17">
        <f>Cal_110119!$Q$3</f>
        <v>1.8682000000000001</v>
      </c>
      <c r="Q1075" s="17">
        <f>Cal_110119!$R$3</f>
        <v>0.51219999999999999</v>
      </c>
      <c r="R1075" s="242">
        <v>169.9</v>
      </c>
      <c r="S1075" s="242">
        <v>113.5</v>
      </c>
      <c r="T1075" s="239">
        <v>0.95866666666666678</v>
      </c>
      <c r="U1075" s="244">
        <f t="shared" si="124"/>
        <v>168.94133333333335</v>
      </c>
      <c r="V1075" s="244">
        <f t="shared" si="125"/>
        <v>112.54133333333333</v>
      </c>
      <c r="W1075" s="440">
        <f t="shared" si="126"/>
        <v>1.071751921454615</v>
      </c>
      <c r="X1075" s="440">
        <f t="shared" si="127"/>
        <v>0.78497059643595946</v>
      </c>
      <c r="Y1075" s="9">
        <f>Cal_110119!$O$3</f>
        <v>20181101</v>
      </c>
      <c r="Z1075" s="245" t="s">
        <v>303</v>
      </c>
      <c r="AA1075" s="245"/>
      <c r="AB1075" s="245" t="s">
        <v>115</v>
      </c>
      <c r="AD1075" s="667"/>
      <c r="AE1075" s="689" t="s">
        <v>1250</v>
      </c>
      <c r="AF1075" s="679">
        <v>1</v>
      </c>
      <c r="AG1075" s="247">
        <v>0</v>
      </c>
      <c r="AH1075" s="404"/>
      <c r="AI1075" s="404"/>
    </row>
    <row r="1076" spans="1:35" s="160" customFormat="1" x14ac:dyDescent="0.2">
      <c r="A1076" s="160" t="s">
        <v>301</v>
      </c>
      <c r="B1076" s="161">
        <v>20181021</v>
      </c>
      <c r="C1076" s="162" t="s">
        <v>61</v>
      </c>
      <c r="D1076" s="162">
        <v>4</v>
      </c>
      <c r="E1076" s="162">
        <v>1</v>
      </c>
      <c r="F1076" s="133"/>
      <c r="G1076" s="133"/>
      <c r="H1076" s="162" t="s">
        <v>11</v>
      </c>
      <c r="I1076" s="162">
        <v>290</v>
      </c>
      <c r="J1076" s="162">
        <v>0</v>
      </c>
      <c r="K1076" s="33">
        <v>5</v>
      </c>
      <c r="L1076" s="33">
        <v>1</v>
      </c>
      <c r="M1076" s="33">
        <v>0</v>
      </c>
      <c r="N1076" s="179">
        <v>1</v>
      </c>
      <c r="O1076" s="9" t="str">
        <f>Cal_110119!$P$3</f>
        <v>Cal_110119</v>
      </c>
      <c r="P1076" s="17">
        <f>Cal_110119!$Q$3</f>
        <v>1.8682000000000001</v>
      </c>
      <c r="Q1076" s="17">
        <f>Cal_110119!$R$3</f>
        <v>0.51219999999999999</v>
      </c>
      <c r="R1076" s="163">
        <v>145.6</v>
      </c>
      <c r="S1076" s="163">
        <v>98.58</v>
      </c>
      <c r="T1076" s="160">
        <v>0.95866666666666678</v>
      </c>
      <c r="U1076" s="164">
        <f t="shared" si="124"/>
        <v>144.64133333333334</v>
      </c>
      <c r="V1076" s="164">
        <f t="shared" si="125"/>
        <v>97.621333333333325</v>
      </c>
      <c r="W1076" s="438">
        <f t="shared" si="126"/>
        <v>0.89350665508503535</v>
      </c>
      <c r="X1076" s="438">
        <f t="shared" si="127"/>
        <v>0.71706363458484934</v>
      </c>
      <c r="Y1076" s="9">
        <f>Cal_110119!$O$3</f>
        <v>20181101</v>
      </c>
      <c r="Z1076" s="165" t="s">
        <v>302</v>
      </c>
      <c r="AA1076" s="165"/>
      <c r="AB1076" s="165" t="s">
        <v>115</v>
      </c>
      <c r="AD1076" s="664"/>
      <c r="AE1076" s="689" t="s">
        <v>1250</v>
      </c>
      <c r="AF1076" s="672">
        <v>1</v>
      </c>
      <c r="AG1076" s="170">
        <v>0</v>
      </c>
      <c r="AH1076" s="397"/>
      <c r="AI1076" s="397"/>
    </row>
    <row r="1077" spans="1:35" s="160" customFormat="1" x14ac:dyDescent="0.2">
      <c r="A1077" s="160" t="s">
        <v>301</v>
      </c>
      <c r="B1077" s="161">
        <v>20181021</v>
      </c>
      <c r="C1077" s="162" t="s">
        <v>61</v>
      </c>
      <c r="D1077" s="162">
        <v>4</v>
      </c>
      <c r="E1077" s="162">
        <v>3</v>
      </c>
      <c r="F1077" s="133"/>
      <c r="G1077" s="133"/>
      <c r="H1077" s="162" t="s">
        <v>10</v>
      </c>
      <c r="I1077" s="162">
        <v>290</v>
      </c>
      <c r="J1077" s="162">
        <v>0</v>
      </c>
      <c r="K1077" s="33">
        <v>5</v>
      </c>
      <c r="L1077" s="33">
        <v>1</v>
      </c>
      <c r="M1077" s="33">
        <v>0</v>
      </c>
      <c r="N1077" s="179">
        <f t="shared" ref="N1077:N1082" si="129">1/3</f>
        <v>0.33333333333333331</v>
      </c>
      <c r="O1077" s="9" t="str">
        <f>Cal_110119!$P$3</f>
        <v>Cal_110119</v>
      </c>
      <c r="P1077" s="17">
        <f>Cal_110119!$Q$3</f>
        <v>1.8682000000000001</v>
      </c>
      <c r="Q1077" s="17">
        <f>Cal_110119!$R$3</f>
        <v>0.51219999999999999</v>
      </c>
      <c r="R1077" s="163">
        <v>235.4</v>
      </c>
      <c r="S1077" s="163">
        <v>150.4</v>
      </c>
      <c r="T1077" s="160">
        <v>0.95866666666666678</v>
      </c>
      <c r="U1077" s="164">
        <f t="shared" si="124"/>
        <v>234.44133333333335</v>
      </c>
      <c r="V1077" s="164">
        <f t="shared" si="125"/>
        <v>149.44133333333335</v>
      </c>
      <c r="W1077" s="438">
        <f t="shared" si="126"/>
        <v>4.8456868789171414</v>
      </c>
      <c r="X1077" s="438">
        <f t="shared" si="127"/>
        <v>2.5508246200649292</v>
      </c>
      <c r="Y1077" s="9">
        <f>Cal_110119!$O$3</f>
        <v>20181101</v>
      </c>
      <c r="Z1077" s="165" t="s">
        <v>303</v>
      </c>
      <c r="AA1077" s="165"/>
      <c r="AB1077" s="165" t="s">
        <v>115</v>
      </c>
      <c r="AD1077" s="664"/>
      <c r="AE1077" s="689" t="s">
        <v>1250</v>
      </c>
      <c r="AF1077" s="672">
        <v>1</v>
      </c>
      <c r="AG1077" s="170">
        <v>0</v>
      </c>
      <c r="AH1077" s="397"/>
      <c r="AI1077" s="397"/>
    </row>
    <row r="1078" spans="1:35" s="160" customFormat="1" x14ac:dyDescent="0.2">
      <c r="A1078" s="160" t="s">
        <v>301</v>
      </c>
      <c r="B1078" s="161">
        <v>20181021</v>
      </c>
      <c r="C1078" s="162" t="s">
        <v>61</v>
      </c>
      <c r="D1078" s="162">
        <v>4</v>
      </c>
      <c r="E1078" s="162">
        <v>3</v>
      </c>
      <c r="F1078" s="133"/>
      <c r="G1078" s="133"/>
      <c r="H1078" s="162" t="s">
        <v>11</v>
      </c>
      <c r="I1078" s="162">
        <v>290</v>
      </c>
      <c r="J1078" s="162">
        <v>0</v>
      </c>
      <c r="K1078" s="33">
        <v>5</v>
      </c>
      <c r="L1078" s="33">
        <v>1</v>
      </c>
      <c r="M1078" s="33">
        <v>0</v>
      </c>
      <c r="N1078" s="179">
        <f t="shared" si="129"/>
        <v>0.33333333333333331</v>
      </c>
      <c r="O1078" s="9" t="str">
        <f>Cal_110119!$P$3</f>
        <v>Cal_110119</v>
      </c>
      <c r="P1078" s="17">
        <f>Cal_110119!$Q$3</f>
        <v>1.8682000000000001</v>
      </c>
      <c r="Q1078" s="17">
        <f>Cal_110119!$R$3</f>
        <v>0.51219999999999999</v>
      </c>
      <c r="R1078" s="163">
        <v>237.7</v>
      </c>
      <c r="S1078" s="163">
        <v>152.5</v>
      </c>
      <c r="T1078" s="160">
        <v>0.95866666666666678</v>
      </c>
      <c r="U1078" s="164">
        <f t="shared" si="124"/>
        <v>236.74133333333333</v>
      </c>
      <c r="V1078" s="164">
        <f t="shared" si="125"/>
        <v>151.54133333333334</v>
      </c>
      <c r="W1078" s="438">
        <f t="shared" si="126"/>
        <v>4.8570884951028273</v>
      </c>
      <c r="X1078" s="438">
        <f t="shared" si="127"/>
        <v>2.6433612771895851</v>
      </c>
      <c r="Y1078" s="9">
        <f>Cal_110119!$O$3</f>
        <v>20181101</v>
      </c>
      <c r="Z1078" s="165" t="s">
        <v>302</v>
      </c>
      <c r="AA1078" s="165"/>
      <c r="AB1078" s="165" t="s">
        <v>115</v>
      </c>
      <c r="AD1078" s="664"/>
      <c r="AE1078" s="689" t="s">
        <v>1250</v>
      </c>
      <c r="AF1078" s="672">
        <v>1</v>
      </c>
      <c r="AG1078" s="170">
        <v>0</v>
      </c>
      <c r="AH1078" s="397"/>
      <c r="AI1078" s="397"/>
    </row>
    <row r="1079" spans="1:35" s="160" customFormat="1" x14ac:dyDescent="0.2">
      <c r="A1079" s="160" t="s">
        <v>301</v>
      </c>
      <c r="B1079" s="161">
        <v>20181021</v>
      </c>
      <c r="C1079" s="162" t="s">
        <v>61</v>
      </c>
      <c r="D1079" s="162">
        <v>4</v>
      </c>
      <c r="E1079" s="162">
        <v>5</v>
      </c>
      <c r="F1079" s="133"/>
      <c r="G1079" s="133"/>
      <c r="H1079" s="162" t="s">
        <v>10</v>
      </c>
      <c r="I1079" s="162">
        <v>290</v>
      </c>
      <c r="J1079" s="162">
        <v>0</v>
      </c>
      <c r="K1079" s="33">
        <v>5</v>
      </c>
      <c r="L1079" s="33">
        <v>1</v>
      </c>
      <c r="M1079" s="33">
        <v>0</v>
      </c>
      <c r="N1079" s="179">
        <f t="shared" si="129"/>
        <v>0.33333333333333331</v>
      </c>
      <c r="O1079" s="9" t="str">
        <f>Cal_110119!$P$3</f>
        <v>Cal_110119</v>
      </c>
      <c r="P1079" s="17">
        <f>Cal_110119!$Q$3</f>
        <v>1.8682000000000001</v>
      </c>
      <c r="Q1079" s="17">
        <f>Cal_110119!$R$3</f>
        <v>0.51219999999999999</v>
      </c>
      <c r="R1079" s="163">
        <v>160.4</v>
      </c>
      <c r="S1079" s="163">
        <v>100.6</v>
      </c>
      <c r="T1079" s="160">
        <v>0.95866666666666678</v>
      </c>
      <c r="U1079" s="164">
        <f t="shared" si="124"/>
        <v>159.44133333333335</v>
      </c>
      <c r="V1079" s="164">
        <f t="shared" si="125"/>
        <v>99.641333333333321</v>
      </c>
      <c r="W1079" s="438">
        <f t="shared" si="126"/>
        <v>3.4090832395205313</v>
      </c>
      <c r="X1079" s="438">
        <f t="shared" si="127"/>
        <v>1.5226063495305027</v>
      </c>
      <c r="Y1079" s="9">
        <f>Cal_110119!$O$3</f>
        <v>20181101</v>
      </c>
      <c r="Z1079" s="165" t="s">
        <v>302</v>
      </c>
      <c r="AA1079" s="165"/>
      <c r="AB1079" s="165" t="s">
        <v>115</v>
      </c>
      <c r="AD1079" s="664"/>
      <c r="AE1079" s="689" t="s">
        <v>1250</v>
      </c>
      <c r="AF1079" s="672">
        <v>1</v>
      </c>
      <c r="AG1079" s="170">
        <v>0</v>
      </c>
      <c r="AH1079" s="397"/>
      <c r="AI1079" s="397"/>
    </row>
    <row r="1080" spans="1:35" s="160" customFormat="1" x14ac:dyDescent="0.2">
      <c r="A1080" s="160" t="s">
        <v>301</v>
      </c>
      <c r="B1080" s="161">
        <v>20181021</v>
      </c>
      <c r="C1080" s="162" t="s">
        <v>61</v>
      </c>
      <c r="D1080" s="162">
        <v>4</v>
      </c>
      <c r="E1080" s="162">
        <v>5</v>
      </c>
      <c r="F1080" s="133"/>
      <c r="G1080" s="133"/>
      <c r="H1080" s="162" t="s">
        <v>11</v>
      </c>
      <c r="I1080" s="162">
        <v>290</v>
      </c>
      <c r="J1080" s="162">
        <v>0</v>
      </c>
      <c r="K1080" s="33">
        <v>5</v>
      </c>
      <c r="L1080" s="33">
        <v>1</v>
      </c>
      <c r="M1080" s="33">
        <v>0</v>
      </c>
      <c r="N1080" s="179">
        <f t="shared" si="129"/>
        <v>0.33333333333333331</v>
      </c>
      <c r="O1080" s="9" t="str">
        <f>Cal_110119!$P$3</f>
        <v>Cal_110119</v>
      </c>
      <c r="P1080" s="17">
        <f>Cal_110119!$Q$3</f>
        <v>1.8682000000000001</v>
      </c>
      <c r="Q1080" s="17">
        <f>Cal_110119!$R$3</f>
        <v>0.51219999999999999</v>
      </c>
      <c r="R1080" s="163">
        <v>156.69999999999999</v>
      </c>
      <c r="S1080" s="163">
        <v>100</v>
      </c>
      <c r="T1080" s="160">
        <v>0.95866666666666678</v>
      </c>
      <c r="U1080" s="164">
        <f t="shared" si="124"/>
        <v>155.74133333333333</v>
      </c>
      <c r="V1080" s="164">
        <f t="shared" si="125"/>
        <v>99.041333333333327</v>
      </c>
      <c r="W1080" s="438">
        <f t="shared" si="126"/>
        <v>3.2323581886423751</v>
      </c>
      <c r="X1080" s="438">
        <f t="shared" si="127"/>
        <v>1.6696347508914178</v>
      </c>
      <c r="Y1080" s="9">
        <f>Cal_110119!$O$3</f>
        <v>20181101</v>
      </c>
      <c r="Z1080" s="165" t="s">
        <v>302</v>
      </c>
      <c r="AA1080" s="165"/>
      <c r="AB1080" s="165" t="s">
        <v>115</v>
      </c>
      <c r="AD1080" s="664"/>
      <c r="AE1080" s="689" t="s">
        <v>1250</v>
      </c>
      <c r="AF1080" s="672">
        <v>1</v>
      </c>
      <c r="AG1080" s="170">
        <v>0</v>
      </c>
      <c r="AH1080" s="397"/>
      <c r="AI1080" s="397"/>
    </row>
    <row r="1081" spans="1:35" s="160" customFormat="1" x14ac:dyDescent="0.2">
      <c r="A1081" s="160" t="s">
        <v>301</v>
      </c>
      <c r="B1081" s="161">
        <v>20181021</v>
      </c>
      <c r="C1081" s="162" t="s">
        <v>61</v>
      </c>
      <c r="D1081" s="162">
        <v>4</v>
      </c>
      <c r="E1081" s="162">
        <v>7</v>
      </c>
      <c r="F1081" s="133"/>
      <c r="G1081" s="133"/>
      <c r="H1081" s="162" t="s">
        <v>10</v>
      </c>
      <c r="I1081" s="162">
        <v>290</v>
      </c>
      <c r="J1081" s="162">
        <v>0</v>
      </c>
      <c r="K1081" s="33">
        <v>5</v>
      </c>
      <c r="L1081" s="33">
        <v>1</v>
      </c>
      <c r="M1081" s="33">
        <v>0</v>
      </c>
      <c r="N1081" s="179">
        <f t="shared" si="129"/>
        <v>0.33333333333333331</v>
      </c>
      <c r="O1081" s="9" t="str">
        <f>Cal_110119!$P$3</f>
        <v>Cal_110119</v>
      </c>
      <c r="P1081" s="17">
        <f>Cal_110119!$Q$3</f>
        <v>1.8682000000000001</v>
      </c>
      <c r="Q1081" s="17">
        <f>Cal_110119!$R$3</f>
        <v>0.51219999999999999</v>
      </c>
      <c r="R1081" s="163">
        <v>152.30000000000001</v>
      </c>
      <c r="S1081" s="163">
        <v>99.56</v>
      </c>
      <c r="T1081" s="160">
        <v>0.95866666666666678</v>
      </c>
      <c r="U1081" s="164">
        <f t="shared" si="124"/>
        <v>151.34133333333335</v>
      </c>
      <c r="V1081" s="164">
        <f t="shared" si="125"/>
        <v>98.601333333333329</v>
      </c>
      <c r="W1081" s="438">
        <f t="shared" si="126"/>
        <v>3.0066061881657657</v>
      </c>
      <c r="X1081" s="438">
        <f t="shared" si="127"/>
        <v>1.8736092083887157</v>
      </c>
      <c r="Y1081" s="9">
        <f>Cal_110119!$O$3</f>
        <v>20181101</v>
      </c>
      <c r="Z1081" s="165" t="s">
        <v>303</v>
      </c>
      <c r="AA1081" s="165"/>
      <c r="AB1081" s="165" t="s">
        <v>115</v>
      </c>
      <c r="AD1081" s="664"/>
      <c r="AE1081" s="689" t="s">
        <v>1250</v>
      </c>
      <c r="AF1081" s="672">
        <v>1</v>
      </c>
      <c r="AG1081" s="170">
        <v>0</v>
      </c>
      <c r="AH1081" s="397"/>
      <c r="AI1081" s="397"/>
    </row>
    <row r="1082" spans="1:35" s="160" customFormat="1" x14ac:dyDescent="0.2">
      <c r="A1082" s="160" t="s">
        <v>301</v>
      </c>
      <c r="B1082" s="161">
        <v>20181021</v>
      </c>
      <c r="C1082" s="162" t="s">
        <v>61</v>
      </c>
      <c r="D1082" s="162">
        <v>4</v>
      </c>
      <c r="E1082" s="162">
        <v>7</v>
      </c>
      <c r="F1082" s="133"/>
      <c r="G1082" s="133"/>
      <c r="H1082" s="162" t="s">
        <v>11</v>
      </c>
      <c r="I1082" s="162">
        <v>290</v>
      </c>
      <c r="J1082" s="162">
        <v>0</v>
      </c>
      <c r="K1082" s="33">
        <v>5</v>
      </c>
      <c r="L1082" s="33">
        <v>1</v>
      </c>
      <c r="M1082" s="33">
        <v>0</v>
      </c>
      <c r="N1082" s="179">
        <f t="shared" si="129"/>
        <v>0.33333333333333331</v>
      </c>
      <c r="O1082" s="9" t="str">
        <f>Cal_110119!$P$3</f>
        <v>Cal_110119</v>
      </c>
      <c r="P1082" s="17">
        <f>Cal_110119!$Q$3</f>
        <v>1.8682000000000001</v>
      </c>
      <c r="Q1082" s="17">
        <f>Cal_110119!$R$3</f>
        <v>0.51219999999999999</v>
      </c>
      <c r="R1082" s="163">
        <v>154.19999999999999</v>
      </c>
      <c r="S1082" s="163">
        <v>97.79</v>
      </c>
      <c r="T1082" s="160">
        <v>0.95866666666666678</v>
      </c>
      <c r="U1082" s="164">
        <f t="shared" si="124"/>
        <v>153.24133333333333</v>
      </c>
      <c r="V1082" s="164">
        <f t="shared" si="125"/>
        <v>96.831333333333333</v>
      </c>
      <c r="W1082" s="438">
        <f t="shared" si="126"/>
        <v>3.2158258451731281</v>
      </c>
      <c r="X1082" s="438">
        <f t="shared" si="127"/>
        <v>1.5767844353054929</v>
      </c>
      <c r="Y1082" s="9">
        <f>Cal_110119!$O$3</f>
        <v>20181101</v>
      </c>
      <c r="Z1082" s="165" t="s">
        <v>303</v>
      </c>
      <c r="AA1082" s="165"/>
      <c r="AB1082" s="165" t="s">
        <v>115</v>
      </c>
      <c r="AD1082" s="664"/>
      <c r="AE1082" s="689" t="s">
        <v>1250</v>
      </c>
      <c r="AF1082" s="672">
        <v>1</v>
      </c>
      <c r="AG1082" s="170">
        <v>0</v>
      </c>
      <c r="AH1082" s="397"/>
      <c r="AI1082" s="397"/>
    </row>
    <row r="1083" spans="1:35" s="226" customFormat="1" x14ac:dyDescent="0.2">
      <c r="A1083" s="226" t="s">
        <v>301</v>
      </c>
      <c r="B1083" s="222">
        <v>20181021</v>
      </c>
      <c r="C1083" s="186" t="s">
        <v>61</v>
      </c>
      <c r="D1083" s="186">
        <v>4</v>
      </c>
      <c r="E1083" s="186">
        <v>7</v>
      </c>
      <c r="F1083" s="186"/>
      <c r="G1083" s="186"/>
      <c r="H1083" s="186" t="s">
        <v>10</v>
      </c>
      <c r="I1083" s="186">
        <v>290</v>
      </c>
      <c r="J1083" s="186">
        <v>10</v>
      </c>
      <c r="K1083" s="185">
        <v>5</v>
      </c>
      <c r="L1083" s="185">
        <v>1</v>
      </c>
      <c r="M1083" s="185">
        <v>0</v>
      </c>
      <c r="N1083" s="223">
        <v>1</v>
      </c>
      <c r="O1083" s="9" t="str">
        <f>Cal_110119!$P$3</f>
        <v>Cal_110119</v>
      </c>
      <c r="P1083" s="17">
        <f>Cal_110119!$Q$3</f>
        <v>1.8682000000000001</v>
      </c>
      <c r="Q1083" s="17">
        <f>Cal_110119!$R$3</f>
        <v>0.51219999999999999</v>
      </c>
      <c r="R1083" s="224">
        <v>67.77</v>
      </c>
      <c r="S1083" s="224">
        <v>45.12</v>
      </c>
      <c r="T1083" s="226">
        <v>0.95866666666666678</v>
      </c>
      <c r="U1083" s="189">
        <f t="shared" si="124"/>
        <v>66.811333333333323</v>
      </c>
      <c r="V1083" s="189">
        <f t="shared" si="125"/>
        <v>44.161333333333332</v>
      </c>
      <c r="W1083" s="438">
        <f t="shared" si="126"/>
        <v>0.43041101100969881</v>
      </c>
      <c r="X1083" s="438">
        <f t="shared" si="127"/>
        <v>0.2981687879981173</v>
      </c>
      <c r="Y1083" s="9">
        <f>Cal_110119!$O$3</f>
        <v>20181101</v>
      </c>
      <c r="Z1083" s="229" t="s">
        <v>303</v>
      </c>
      <c r="AA1083" s="229"/>
      <c r="AB1083" s="229" t="s">
        <v>115</v>
      </c>
      <c r="AD1083" s="665"/>
      <c r="AE1083" s="689" t="s">
        <v>1250</v>
      </c>
      <c r="AF1083" s="683">
        <v>3</v>
      </c>
      <c r="AG1083" s="190">
        <v>1</v>
      </c>
      <c r="AH1083" s="475" t="s">
        <v>695</v>
      </c>
      <c r="AI1083" s="403"/>
    </row>
    <row r="1084" spans="1:35" s="340" customFormat="1" ht="13.5" thickBot="1" x14ac:dyDescent="0.25">
      <c r="A1084" s="340" t="s">
        <v>301</v>
      </c>
      <c r="B1084" s="341">
        <v>20181021</v>
      </c>
      <c r="C1084" s="342" t="s">
        <v>61</v>
      </c>
      <c r="D1084" s="342">
        <v>4</v>
      </c>
      <c r="E1084" s="342">
        <v>7</v>
      </c>
      <c r="F1084" s="342"/>
      <c r="G1084" s="342"/>
      <c r="H1084" s="342" t="s">
        <v>11</v>
      </c>
      <c r="I1084" s="342">
        <v>290</v>
      </c>
      <c r="J1084" s="342">
        <v>10</v>
      </c>
      <c r="K1084" s="343">
        <v>5</v>
      </c>
      <c r="L1084" s="343">
        <v>1</v>
      </c>
      <c r="M1084" s="343">
        <v>0</v>
      </c>
      <c r="N1084" s="344">
        <v>1</v>
      </c>
      <c r="O1084" s="9" t="str">
        <f>Cal_110119!$P$3</f>
        <v>Cal_110119</v>
      </c>
      <c r="P1084" s="17">
        <f>Cal_110119!$Q$3</f>
        <v>1.8682000000000001</v>
      </c>
      <c r="Q1084" s="17">
        <f>Cal_110119!$R$3</f>
        <v>0.51219999999999999</v>
      </c>
      <c r="R1084" s="345">
        <v>386.4</v>
      </c>
      <c r="S1084" s="345">
        <v>240.7</v>
      </c>
      <c r="T1084" s="340">
        <v>0.95866666666666678</v>
      </c>
      <c r="U1084" s="346">
        <f t="shared" si="124"/>
        <v>385.44133333333332</v>
      </c>
      <c r="V1084" s="346">
        <f t="shared" si="125"/>
        <v>239.74133333333333</v>
      </c>
      <c r="W1084" s="441">
        <f t="shared" si="126"/>
        <v>2.7686924637577541</v>
      </c>
      <c r="X1084" s="441">
        <f t="shared" si="127"/>
        <v>1.1865932866845441</v>
      </c>
      <c r="Y1084" s="9">
        <f>Cal_110119!$O$3</f>
        <v>20181101</v>
      </c>
      <c r="Z1084" s="347" t="s">
        <v>303</v>
      </c>
      <c r="AA1084" s="347"/>
      <c r="AB1084" s="347" t="s">
        <v>115</v>
      </c>
      <c r="AD1084" s="669"/>
      <c r="AE1084" s="689" t="s">
        <v>1250</v>
      </c>
      <c r="AF1084" s="686">
        <v>4</v>
      </c>
      <c r="AG1084" s="348">
        <v>1</v>
      </c>
      <c r="AH1084" s="479" t="s">
        <v>696</v>
      </c>
      <c r="AI1084" s="406"/>
    </row>
    <row r="1085" spans="1:35" s="205" customFormat="1" x14ac:dyDescent="0.2">
      <c r="A1085" s="205" t="s">
        <v>301</v>
      </c>
      <c r="B1085" s="198">
        <v>20181021</v>
      </c>
      <c r="C1085" s="199" t="s">
        <v>59</v>
      </c>
      <c r="D1085" s="199">
        <v>5</v>
      </c>
      <c r="E1085" s="199">
        <v>1</v>
      </c>
      <c r="F1085" s="199"/>
      <c r="G1085" s="199"/>
      <c r="H1085" s="199" t="s">
        <v>10</v>
      </c>
      <c r="I1085" s="199">
        <v>290</v>
      </c>
      <c r="J1085" s="199">
        <v>0</v>
      </c>
      <c r="K1085" s="109">
        <v>5</v>
      </c>
      <c r="L1085" s="109">
        <v>1</v>
      </c>
      <c r="M1085" s="109">
        <v>0</v>
      </c>
      <c r="N1085" s="201">
        <f>1</f>
        <v>1</v>
      </c>
      <c r="O1085" s="9" t="str">
        <f>Cal_110119!$P$3</f>
        <v>Cal_110119</v>
      </c>
      <c r="P1085" s="17">
        <f>Cal_110119!$Q$3</f>
        <v>1.8682000000000001</v>
      </c>
      <c r="Q1085" s="17">
        <f>Cal_110119!$R$3</f>
        <v>0.51219999999999999</v>
      </c>
      <c r="R1085" s="202">
        <v>245.5</v>
      </c>
      <c r="S1085" s="202">
        <v>162.30000000000001</v>
      </c>
      <c r="T1085" s="259">
        <v>0.95866666666666678</v>
      </c>
      <c r="U1085" s="204">
        <f t="shared" si="124"/>
        <v>244.54133333333334</v>
      </c>
      <c r="V1085" s="204">
        <f t="shared" si="125"/>
        <v>161.34133333333335</v>
      </c>
      <c r="W1085" s="440">
        <f t="shared" si="126"/>
        <v>1.5810241110819843</v>
      </c>
      <c r="X1085" s="440">
        <f t="shared" si="127"/>
        <v>1.0808075714982455</v>
      </c>
      <c r="Y1085" s="9">
        <f>Cal_110119!$O$3</f>
        <v>20181101</v>
      </c>
      <c r="Z1085" s="218" t="s">
        <v>302</v>
      </c>
      <c r="AA1085" s="218"/>
      <c r="AB1085" s="218" t="s">
        <v>115</v>
      </c>
      <c r="AD1085" s="663"/>
      <c r="AE1085" s="689" t="s">
        <v>1250</v>
      </c>
      <c r="AF1085" s="674">
        <v>1</v>
      </c>
      <c r="AG1085" s="173">
        <v>0</v>
      </c>
      <c r="AH1085" s="400"/>
      <c r="AI1085" s="400"/>
    </row>
    <row r="1086" spans="1:35" s="12" customFormat="1" x14ac:dyDescent="0.2">
      <c r="A1086" s="12" t="s">
        <v>301</v>
      </c>
      <c r="B1086" s="14">
        <v>20181021</v>
      </c>
      <c r="C1086" s="133" t="s">
        <v>59</v>
      </c>
      <c r="D1086" s="133">
        <v>5</v>
      </c>
      <c r="E1086" s="133">
        <v>1</v>
      </c>
      <c r="F1086" s="133"/>
      <c r="G1086" s="133"/>
      <c r="H1086" s="133" t="s">
        <v>11</v>
      </c>
      <c r="I1086" s="133">
        <v>290</v>
      </c>
      <c r="J1086" s="133">
        <v>0</v>
      </c>
      <c r="K1086" s="9">
        <v>5</v>
      </c>
      <c r="L1086" s="9">
        <v>1</v>
      </c>
      <c r="M1086" s="9">
        <v>0</v>
      </c>
      <c r="N1086" s="68">
        <v>1</v>
      </c>
      <c r="O1086" s="9" t="str">
        <f>Cal_110119!$P$3</f>
        <v>Cal_110119</v>
      </c>
      <c r="P1086" s="17">
        <f>Cal_110119!$Q$3</f>
        <v>1.8682000000000001</v>
      </c>
      <c r="Q1086" s="17">
        <f>Cal_110119!$R$3</f>
        <v>0.51219999999999999</v>
      </c>
      <c r="R1086" s="15">
        <v>265.7</v>
      </c>
      <c r="S1086" s="15">
        <v>171.2</v>
      </c>
      <c r="T1086" s="16">
        <v>0.95866666666666678</v>
      </c>
      <c r="U1086" s="78">
        <f t="shared" ref="U1086:U1100" si="130">(R1086-T1086)*(L1086+M1086)/L1086</f>
        <v>264.74133333333333</v>
      </c>
      <c r="V1086" s="78">
        <f t="shared" ref="V1086:V1100" si="131">(S1086-T1086)*(L1086+M1086)/L1086</f>
        <v>170.24133333333333</v>
      </c>
      <c r="W1086" s="438">
        <f t="shared" ref="W1086:W1100" si="132">(Q1086*P1086/(P1086-1)*(U1086-V1086)*(K1086)/I1086)/N1086</f>
        <v>1.7957545492457636</v>
      </c>
      <c r="X1086" s="438">
        <f t="shared" ref="X1086:X1100" si="133">(Q1086*P1086/(P1086-1)*(P1086*V1086-U1086)*(K1086)/I1086)/N1086</f>
        <v>1.0129105670586036</v>
      </c>
      <c r="Y1086" s="9">
        <f>Cal_110119!$O$3</f>
        <v>20181101</v>
      </c>
      <c r="Z1086" s="25" t="s">
        <v>303</v>
      </c>
      <c r="AA1086" s="25"/>
      <c r="AB1086" s="25" t="s">
        <v>115</v>
      </c>
      <c r="AD1086" s="660"/>
      <c r="AE1086" s="689" t="s">
        <v>1250</v>
      </c>
      <c r="AF1086" s="671">
        <v>1</v>
      </c>
      <c r="AG1086" s="169">
        <v>0</v>
      </c>
      <c r="AH1086" s="395"/>
      <c r="AI1086" s="395"/>
    </row>
    <row r="1087" spans="1:35" s="12" customFormat="1" x14ac:dyDescent="0.2">
      <c r="A1087" s="12" t="s">
        <v>301</v>
      </c>
      <c r="B1087" s="14">
        <v>20181021</v>
      </c>
      <c r="C1087" s="133" t="s">
        <v>59</v>
      </c>
      <c r="D1087" s="133">
        <v>5</v>
      </c>
      <c r="E1087" s="133">
        <v>3</v>
      </c>
      <c r="F1087" s="133"/>
      <c r="G1087" s="133"/>
      <c r="H1087" s="133" t="s">
        <v>10</v>
      </c>
      <c r="I1087" s="133">
        <v>290</v>
      </c>
      <c r="J1087" s="133">
        <v>0</v>
      </c>
      <c r="K1087" s="9">
        <v>5</v>
      </c>
      <c r="L1087" s="9">
        <v>1</v>
      </c>
      <c r="M1087" s="9">
        <v>0</v>
      </c>
      <c r="N1087" s="68">
        <f t="shared" ref="N1087:N1092" si="134">1/3</f>
        <v>0.33333333333333331</v>
      </c>
      <c r="O1087" s="9" t="str">
        <f>Cal_110119!$P$3</f>
        <v>Cal_110119</v>
      </c>
      <c r="P1087" s="17">
        <f>Cal_110119!$Q$3</f>
        <v>1.8682000000000001</v>
      </c>
      <c r="Q1087" s="17">
        <f>Cal_110119!$R$3</f>
        <v>0.51219999999999999</v>
      </c>
      <c r="R1087" s="15">
        <v>255.5</v>
      </c>
      <c r="S1087" s="15">
        <v>156.4</v>
      </c>
      <c r="T1087" s="16">
        <v>0.79933333333333301</v>
      </c>
      <c r="U1087" s="78">
        <f t="shared" si="130"/>
        <v>254.70066666666668</v>
      </c>
      <c r="V1087" s="78">
        <f t="shared" si="131"/>
        <v>155.60066666666668</v>
      </c>
      <c r="W1087" s="438">
        <f t="shared" si="132"/>
        <v>5.6495008200081021</v>
      </c>
      <c r="X1087" s="438">
        <f t="shared" si="133"/>
        <v>2.0518632844070712</v>
      </c>
      <c r="Y1087" s="9">
        <f>Cal_110119!$O$3</f>
        <v>20181101</v>
      </c>
      <c r="Z1087" s="25" t="s">
        <v>293</v>
      </c>
      <c r="AA1087" s="25"/>
      <c r="AB1087" s="25" t="s">
        <v>115</v>
      </c>
      <c r="AD1087" s="660"/>
      <c r="AE1087" s="689" t="s">
        <v>1250</v>
      </c>
      <c r="AF1087" s="671">
        <v>1</v>
      </c>
      <c r="AG1087" s="169">
        <v>1</v>
      </c>
      <c r="AH1087" s="395"/>
      <c r="AI1087" s="395"/>
    </row>
    <row r="1088" spans="1:35" s="12" customFormat="1" x14ac:dyDescent="0.2">
      <c r="A1088" s="12" t="s">
        <v>301</v>
      </c>
      <c r="B1088" s="14">
        <v>20181021</v>
      </c>
      <c r="C1088" s="133" t="s">
        <v>59</v>
      </c>
      <c r="D1088" s="133">
        <v>5</v>
      </c>
      <c r="E1088" s="133">
        <v>3</v>
      </c>
      <c r="F1088" s="133"/>
      <c r="G1088" s="133"/>
      <c r="H1088" s="133" t="s">
        <v>11</v>
      </c>
      <c r="I1088" s="133">
        <v>290</v>
      </c>
      <c r="J1088" s="133">
        <v>0</v>
      </c>
      <c r="K1088" s="9">
        <v>5</v>
      </c>
      <c r="L1088" s="9">
        <v>1</v>
      </c>
      <c r="M1088" s="9">
        <v>0</v>
      </c>
      <c r="N1088" s="68">
        <f t="shared" si="134"/>
        <v>0.33333333333333331</v>
      </c>
      <c r="O1088" s="9" t="str">
        <f>Cal_110119!$P$3</f>
        <v>Cal_110119</v>
      </c>
      <c r="P1088" s="17">
        <f>Cal_110119!$Q$3</f>
        <v>1.8682000000000001</v>
      </c>
      <c r="Q1088" s="17">
        <f>Cal_110119!$R$3</f>
        <v>0.51219999999999999</v>
      </c>
      <c r="R1088" s="15">
        <v>257.7</v>
      </c>
      <c r="S1088" s="15">
        <v>158.5</v>
      </c>
      <c r="T1088" s="16">
        <v>0.95866666666666678</v>
      </c>
      <c r="U1088" s="78">
        <f t="shared" si="130"/>
        <v>256.74133333333333</v>
      </c>
      <c r="V1088" s="78">
        <f t="shared" si="131"/>
        <v>157.54133333333334</v>
      </c>
      <c r="W1088" s="438">
        <f t="shared" si="132"/>
        <v>5.6552016281009454</v>
      </c>
      <c r="X1088" s="438">
        <f t="shared" si="133"/>
        <v>2.1422146393638823</v>
      </c>
      <c r="Y1088" s="9">
        <f>Cal_110119!$O$3</f>
        <v>20181101</v>
      </c>
      <c r="Z1088" s="25" t="s">
        <v>302</v>
      </c>
      <c r="AA1088" s="25"/>
      <c r="AB1088" s="25" t="s">
        <v>115</v>
      </c>
      <c r="AD1088" s="660"/>
      <c r="AE1088" s="689" t="s">
        <v>1250</v>
      </c>
      <c r="AF1088" s="671">
        <v>1</v>
      </c>
      <c r="AG1088" s="169">
        <v>1</v>
      </c>
      <c r="AH1088" s="395"/>
      <c r="AI1088" s="395"/>
    </row>
    <row r="1089" spans="1:35" s="12" customFormat="1" x14ac:dyDescent="0.2">
      <c r="A1089" s="12" t="s">
        <v>301</v>
      </c>
      <c r="B1089" s="14">
        <v>20181021</v>
      </c>
      <c r="C1089" s="133" t="s">
        <v>59</v>
      </c>
      <c r="D1089" s="133">
        <v>5</v>
      </c>
      <c r="E1089" s="133">
        <v>5</v>
      </c>
      <c r="F1089" s="133"/>
      <c r="G1089" s="133"/>
      <c r="H1089" s="133" t="s">
        <v>10</v>
      </c>
      <c r="I1089" s="133">
        <v>290</v>
      </c>
      <c r="J1089" s="133">
        <v>0</v>
      </c>
      <c r="K1089" s="9">
        <v>5</v>
      </c>
      <c r="L1089" s="9">
        <v>1</v>
      </c>
      <c r="M1089" s="9">
        <v>0</v>
      </c>
      <c r="N1089" s="68">
        <f t="shared" si="134"/>
        <v>0.33333333333333331</v>
      </c>
      <c r="O1089" s="9" t="str">
        <f>Cal_110119!$P$3</f>
        <v>Cal_110119</v>
      </c>
      <c r="P1089" s="17">
        <f>Cal_110119!$Q$3</f>
        <v>1.8682000000000001</v>
      </c>
      <c r="Q1089" s="17">
        <f>Cal_110119!$R$3</f>
        <v>0.51219999999999999</v>
      </c>
      <c r="R1089" s="15">
        <v>315.39999999999998</v>
      </c>
      <c r="S1089" s="15">
        <v>188.5</v>
      </c>
      <c r="T1089" s="16">
        <v>0.95866666666666678</v>
      </c>
      <c r="U1089" s="78">
        <f t="shared" si="130"/>
        <v>314.44133333333332</v>
      </c>
      <c r="V1089" s="78">
        <f t="shared" si="131"/>
        <v>187.54133333333334</v>
      </c>
      <c r="W1089" s="438">
        <f t="shared" si="132"/>
        <v>7.2343254698186472</v>
      </c>
      <c r="X1089" s="438">
        <f t="shared" si="133"/>
        <v>2.0479232735082475</v>
      </c>
      <c r="Y1089" s="9">
        <f>Cal_110119!$O$3</f>
        <v>20181101</v>
      </c>
      <c r="Z1089" s="25" t="s">
        <v>302</v>
      </c>
      <c r="AA1089" s="25"/>
      <c r="AB1089" s="25" t="s">
        <v>115</v>
      </c>
      <c r="AD1089" s="660"/>
      <c r="AE1089" s="689" t="s">
        <v>1250</v>
      </c>
      <c r="AF1089" s="671">
        <v>1</v>
      </c>
      <c r="AG1089" s="169">
        <v>0</v>
      </c>
      <c r="AH1089" s="395"/>
      <c r="AI1089" s="395"/>
    </row>
    <row r="1090" spans="1:35" s="12" customFormat="1" x14ac:dyDescent="0.2">
      <c r="A1090" s="12" t="s">
        <v>301</v>
      </c>
      <c r="B1090" s="14">
        <v>20181021</v>
      </c>
      <c r="C1090" s="133" t="s">
        <v>59</v>
      </c>
      <c r="D1090" s="133">
        <v>5</v>
      </c>
      <c r="E1090" s="133">
        <v>5</v>
      </c>
      <c r="F1090" s="133"/>
      <c r="G1090" s="133"/>
      <c r="H1090" s="133" t="s">
        <v>11</v>
      </c>
      <c r="I1090" s="133">
        <v>290</v>
      </c>
      <c r="J1090" s="133">
        <v>0</v>
      </c>
      <c r="K1090" s="9">
        <v>5</v>
      </c>
      <c r="L1090" s="9">
        <v>1</v>
      </c>
      <c r="M1090" s="9">
        <v>0</v>
      </c>
      <c r="N1090" s="68">
        <f t="shared" si="134"/>
        <v>0.33333333333333331</v>
      </c>
      <c r="O1090" s="9" t="str">
        <f>Cal_110119!$P$3</f>
        <v>Cal_110119</v>
      </c>
      <c r="P1090" s="17">
        <f>Cal_110119!$Q$3</f>
        <v>1.8682000000000001</v>
      </c>
      <c r="Q1090" s="17">
        <f>Cal_110119!$R$3</f>
        <v>0.51219999999999999</v>
      </c>
      <c r="R1090" s="15">
        <v>296.8</v>
      </c>
      <c r="S1090" s="15">
        <v>180.8</v>
      </c>
      <c r="T1090" s="16">
        <v>0.95866666666666678</v>
      </c>
      <c r="U1090" s="78">
        <f t="shared" si="130"/>
        <v>295.84133333333335</v>
      </c>
      <c r="V1090" s="78">
        <f t="shared" si="131"/>
        <v>179.84133333333335</v>
      </c>
      <c r="W1090" s="438">
        <f t="shared" si="132"/>
        <v>6.6129373876986861</v>
      </c>
      <c r="X1090" s="438">
        <f t="shared" si="133"/>
        <v>2.2882043534902787</v>
      </c>
      <c r="Y1090" s="9">
        <f>Cal_110119!$O$3</f>
        <v>20181101</v>
      </c>
      <c r="Z1090" s="25" t="s">
        <v>302</v>
      </c>
      <c r="AA1090" s="25"/>
      <c r="AB1090" s="25" t="s">
        <v>115</v>
      </c>
      <c r="AD1090" s="660"/>
      <c r="AE1090" s="689" t="s">
        <v>1250</v>
      </c>
      <c r="AF1090" s="671">
        <v>1</v>
      </c>
      <c r="AG1090" s="169">
        <v>0</v>
      </c>
      <c r="AH1090" s="395"/>
      <c r="AI1090" s="395"/>
    </row>
    <row r="1091" spans="1:35" s="12" customFormat="1" x14ac:dyDescent="0.2">
      <c r="A1091" s="12" t="s">
        <v>301</v>
      </c>
      <c r="B1091" s="14">
        <v>20181021</v>
      </c>
      <c r="C1091" s="133" t="s">
        <v>59</v>
      </c>
      <c r="D1091" s="133">
        <v>5</v>
      </c>
      <c r="E1091" s="133">
        <v>7</v>
      </c>
      <c r="F1091" s="133"/>
      <c r="G1091" s="133"/>
      <c r="H1091" s="133" t="s">
        <v>10</v>
      </c>
      <c r="I1091" s="133">
        <v>290</v>
      </c>
      <c r="J1091" s="133">
        <v>0</v>
      </c>
      <c r="K1091" s="9">
        <v>5</v>
      </c>
      <c r="L1091" s="9">
        <v>1</v>
      </c>
      <c r="M1091" s="9">
        <v>0</v>
      </c>
      <c r="N1091" s="68">
        <f t="shared" si="134"/>
        <v>0.33333333333333331</v>
      </c>
      <c r="O1091" s="9" t="str">
        <f>Cal_110119!$P$3</f>
        <v>Cal_110119</v>
      </c>
      <c r="P1091" s="17">
        <f>Cal_110119!$Q$3</f>
        <v>1.8682000000000001</v>
      </c>
      <c r="Q1091" s="17">
        <f>Cal_110119!$R$3</f>
        <v>0.51219999999999999</v>
      </c>
      <c r="R1091" s="15">
        <v>296.2</v>
      </c>
      <c r="S1091" s="15">
        <v>183.9</v>
      </c>
      <c r="T1091" s="16">
        <v>0.95866666666666678</v>
      </c>
      <c r="U1091" s="78">
        <f t="shared" si="130"/>
        <v>295.24133333333333</v>
      </c>
      <c r="V1091" s="78">
        <f t="shared" si="131"/>
        <v>182.94133333333335</v>
      </c>
      <c r="W1091" s="438">
        <f t="shared" si="132"/>
        <v>6.402007488263469</v>
      </c>
      <c r="X1091" s="438">
        <f t="shared" si="133"/>
        <v>2.6525669420979114</v>
      </c>
      <c r="Y1091" s="9">
        <f>Cal_110119!$O$3</f>
        <v>20181101</v>
      </c>
      <c r="Z1091" s="25" t="s">
        <v>303</v>
      </c>
      <c r="AA1091" s="25"/>
      <c r="AB1091" s="25" t="s">
        <v>115</v>
      </c>
      <c r="AD1091" s="660"/>
      <c r="AE1091" s="689" t="s">
        <v>1250</v>
      </c>
      <c r="AF1091" s="671">
        <v>1</v>
      </c>
      <c r="AG1091" s="169">
        <v>0</v>
      </c>
      <c r="AH1091" s="395"/>
      <c r="AI1091" s="395"/>
    </row>
    <row r="1092" spans="1:35" s="12" customFormat="1" x14ac:dyDescent="0.2">
      <c r="A1092" s="12" t="s">
        <v>301</v>
      </c>
      <c r="B1092" s="14">
        <v>20181021</v>
      </c>
      <c r="C1092" s="133" t="s">
        <v>59</v>
      </c>
      <c r="D1092" s="133">
        <v>5</v>
      </c>
      <c r="E1092" s="133">
        <v>7</v>
      </c>
      <c r="F1092" s="133"/>
      <c r="G1092" s="133"/>
      <c r="H1092" s="133" t="s">
        <v>11</v>
      </c>
      <c r="I1092" s="133">
        <v>290</v>
      </c>
      <c r="J1092" s="133">
        <v>0</v>
      </c>
      <c r="K1092" s="9">
        <v>5</v>
      </c>
      <c r="L1092" s="9">
        <v>1</v>
      </c>
      <c r="M1092" s="9">
        <v>0</v>
      </c>
      <c r="N1092" s="68">
        <f t="shared" si="134"/>
        <v>0.33333333333333331</v>
      </c>
      <c r="O1092" s="9" t="str">
        <f>Cal_110119!$P$3</f>
        <v>Cal_110119</v>
      </c>
      <c r="P1092" s="17">
        <f>Cal_110119!$Q$3</f>
        <v>1.8682000000000001</v>
      </c>
      <c r="Q1092" s="17">
        <f>Cal_110119!$R$3</f>
        <v>0.51219999999999999</v>
      </c>
      <c r="R1092" s="15">
        <v>315.39999999999998</v>
      </c>
      <c r="S1092" s="15">
        <v>192.8</v>
      </c>
      <c r="T1092" s="16">
        <v>0.95866666666666678</v>
      </c>
      <c r="U1092" s="78">
        <f t="shared" si="130"/>
        <v>314.44133333333332</v>
      </c>
      <c r="V1092" s="78">
        <f t="shared" si="131"/>
        <v>191.84133333333335</v>
      </c>
      <c r="W1092" s="438">
        <f t="shared" si="132"/>
        <v>6.9891907218263674</v>
      </c>
      <c r="X1092" s="438">
        <f t="shared" si="133"/>
        <v>2.5058840097074255</v>
      </c>
      <c r="Y1092" s="9">
        <f>Cal_110119!$O$3</f>
        <v>20181101</v>
      </c>
      <c r="Z1092" s="25" t="s">
        <v>302</v>
      </c>
      <c r="AA1092" s="25"/>
      <c r="AB1092" s="25" t="s">
        <v>115</v>
      </c>
      <c r="AD1092" s="660"/>
      <c r="AE1092" s="689" t="s">
        <v>1250</v>
      </c>
      <c r="AF1092" s="671">
        <v>1</v>
      </c>
      <c r="AG1092" s="169">
        <v>0</v>
      </c>
      <c r="AH1092" s="395"/>
      <c r="AI1092" s="395"/>
    </row>
    <row r="1093" spans="1:35" s="226" customFormat="1" x14ac:dyDescent="0.2">
      <c r="A1093" s="226" t="s">
        <v>301</v>
      </c>
      <c r="B1093" s="222">
        <v>20181021</v>
      </c>
      <c r="C1093" s="186" t="s">
        <v>59</v>
      </c>
      <c r="D1093" s="186">
        <v>5</v>
      </c>
      <c r="E1093" s="186">
        <v>7</v>
      </c>
      <c r="F1093" s="186"/>
      <c r="G1093" s="186"/>
      <c r="H1093" s="186" t="s">
        <v>10</v>
      </c>
      <c r="I1093" s="186">
        <v>290</v>
      </c>
      <c r="J1093" s="186">
        <v>10</v>
      </c>
      <c r="K1093" s="185">
        <v>5</v>
      </c>
      <c r="L1093" s="185">
        <v>1</v>
      </c>
      <c r="M1093" s="185">
        <v>0</v>
      </c>
      <c r="N1093" s="223">
        <v>1</v>
      </c>
      <c r="O1093" s="9" t="str">
        <f>Cal_110119!$P$3</f>
        <v>Cal_110119</v>
      </c>
      <c r="P1093" s="17">
        <f>Cal_110119!$Q$3</f>
        <v>1.8682000000000001</v>
      </c>
      <c r="Q1093" s="17">
        <f>Cal_110119!$R$3</f>
        <v>0.51219999999999999</v>
      </c>
      <c r="R1093" s="224">
        <v>201.3</v>
      </c>
      <c r="S1093" s="224">
        <v>130.4</v>
      </c>
      <c r="T1093" s="226">
        <v>0.95866666666666678</v>
      </c>
      <c r="U1093" s="189">
        <f t="shared" si="130"/>
        <v>200.34133333333335</v>
      </c>
      <c r="V1093" s="189">
        <f t="shared" si="131"/>
        <v>129.44133333333335</v>
      </c>
      <c r="W1093" s="438">
        <f t="shared" si="132"/>
        <v>1.3472909792753933</v>
      </c>
      <c r="X1093" s="438">
        <f t="shared" si="133"/>
        <v>0.78825008130483676</v>
      </c>
      <c r="Y1093" s="9">
        <f>Cal_110119!$O$3</f>
        <v>20181101</v>
      </c>
      <c r="Z1093" s="229" t="s">
        <v>303</v>
      </c>
      <c r="AA1093" s="229"/>
      <c r="AB1093" s="229" t="s">
        <v>115</v>
      </c>
      <c r="AD1093" s="665"/>
      <c r="AE1093" s="689" t="s">
        <v>1250</v>
      </c>
      <c r="AF1093" s="683">
        <v>3</v>
      </c>
      <c r="AG1093" s="190">
        <v>1</v>
      </c>
      <c r="AH1093" s="475" t="s">
        <v>692</v>
      </c>
      <c r="AI1093" s="403"/>
    </row>
    <row r="1094" spans="1:35" s="340" customFormat="1" ht="13.5" thickBot="1" x14ac:dyDescent="0.25">
      <c r="A1094" s="340" t="s">
        <v>301</v>
      </c>
      <c r="B1094" s="341">
        <v>20181021</v>
      </c>
      <c r="C1094" s="342" t="s">
        <v>59</v>
      </c>
      <c r="D1094" s="342">
        <v>5</v>
      </c>
      <c r="E1094" s="342">
        <v>7</v>
      </c>
      <c r="F1094" s="342"/>
      <c r="G1094" s="342"/>
      <c r="H1094" s="342" t="s">
        <v>11</v>
      </c>
      <c r="I1094" s="342">
        <v>290</v>
      </c>
      <c r="J1094" s="342">
        <v>10</v>
      </c>
      <c r="K1094" s="343">
        <v>5</v>
      </c>
      <c r="L1094" s="343">
        <v>1</v>
      </c>
      <c r="M1094" s="343">
        <v>0</v>
      </c>
      <c r="N1094" s="344">
        <f>1/3</f>
        <v>0.33333333333333331</v>
      </c>
      <c r="O1094" s="9" t="str">
        <f>Cal_110119!$P$3</f>
        <v>Cal_110119</v>
      </c>
      <c r="P1094" s="17">
        <f>Cal_110119!$Q$3</f>
        <v>1.8682000000000001</v>
      </c>
      <c r="Q1094" s="17">
        <f>Cal_110119!$R$3</f>
        <v>0.51219999999999999</v>
      </c>
      <c r="R1094" s="345">
        <v>271</v>
      </c>
      <c r="S1094" s="345">
        <v>165.7</v>
      </c>
      <c r="T1094" s="340">
        <v>0.95866666666666678</v>
      </c>
      <c r="U1094" s="346">
        <f t="shared" si="130"/>
        <v>270.04133333333334</v>
      </c>
      <c r="V1094" s="346">
        <f t="shared" si="131"/>
        <v>164.74133333333333</v>
      </c>
      <c r="W1094" s="441">
        <f t="shared" si="132"/>
        <v>6.0029509217644126</v>
      </c>
      <c r="X1094" s="441">
        <f t="shared" si="133"/>
        <v>2.1508251399073113</v>
      </c>
      <c r="Y1094" s="9">
        <f>Cal_110119!$O$3</f>
        <v>20181101</v>
      </c>
      <c r="Z1094" s="347" t="s">
        <v>302</v>
      </c>
      <c r="AA1094" s="347"/>
      <c r="AB1094" s="347" t="s">
        <v>115</v>
      </c>
      <c r="AD1094" s="669"/>
      <c r="AE1094" s="689" t="s">
        <v>1250</v>
      </c>
      <c r="AF1094" s="686">
        <v>4</v>
      </c>
      <c r="AG1094" s="348">
        <v>1</v>
      </c>
      <c r="AH1094" s="479" t="s">
        <v>693</v>
      </c>
      <c r="AI1094" s="406"/>
    </row>
    <row r="1095" spans="1:35" s="239" customFormat="1" x14ac:dyDescent="0.2">
      <c r="A1095" s="239" t="s">
        <v>301</v>
      </c>
      <c r="B1095" s="240">
        <v>20181021</v>
      </c>
      <c r="C1095" s="241" t="s">
        <v>51</v>
      </c>
      <c r="D1095" s="241">
        <v>6</v>
      </c>
      <c r="E1095" s="241">
        <v>1</v>
      </c>
      <c r="F1095" s="199"/>
      <c r="G1095" s="199"/>
      <c r="H1095" s="241" t="s">
        <v>10</v>
      </c>
      <c r="I1095" s="241">
        <v>290</v>
      </c>
      <c r="J1095" s="241">
        <v>0</v>
      </c>
      <c r="K1095" s="236">
        <v>5</v>
      </c>
      <c r="L1095" s="236">
        <v>1</v>
      </c>
      <c r="M1095" s="236">
        <v>0</v>
      </c>
      <c r="N1095" s="260">
        <f>1/3</f>
        <v>0.33333333333333331</v>
      </c>
      <c r="O1095" s="9" t="str">
        <f>Cal_110119!$P$3</f>
        <v>Cal_110119</v>
      </c>
      <c r="P1095" s="17">
        <f>Cal_110119!$Q$3</f>
        <v>1.8682000000000001</v>
      </c>
      <c r="Q1095" s="17">
        <f>Cal_110119!$R$3</f>
        <v>0.51219999999999999</v>
      </c>
      <c r="R1095" s="242">
        <v>202</v>
      </c>
      <c r="S1095" s="242">
        <v>125.3</v>
      </c>
      <c r="T1095" s="239">
        <v>0.95866666666666678</v>
      </c>
      <c r="U1095" s="244">
        <f t="shared" si="130"/>
        <v>201.04133333333334</v>
      </c>
      <c r="V1095" s="244">
        <f t="shared" si="131"/>
        <v>124.34133333333332</v>
      </c>
      <c r="W1095" s="440">
        <f t="shared" si="132"/>
        <v>4.3725198072111153</v>
      </c>
      <c r="X1095" s="440">
        <f t="shared" si="133"/>
        <v>1.7816818536330219</v>
      </c>
      <c r="Y1095" s="9">
        <f>Cal_110119!$O$3</f>
        <v>20181101</v>
      </c>
      <c r="Z1095" s="245" t="s">
        <v>303</v>
      </c>
      <c r="AA1095" s="245"/>
      <c r="AB1095" s="245" t="s">
        <v>115</v>
      </c>
      <c r="AD1095" s="667"/>
      <c r="AE1095" s="689" t="s">
        <v>1250</v>
      </c>
      <c r="AF1095" s="679">
        <v>1</v>
      </c>
      <c r="AG1095" s="247">
        <v>1</v>
      </c>
      <c r="AH1095" s="404" t="s">
        <v>843</v>
      </c>
      <c r="AI1095" s="404"/>
    </row>
    <row r="1096" spans="1:35" s="160" customFormat="1" x14ac:dyDescent="0.2">
      <c r="A1096" s="160" t="s">
        <v>301</v>
      </c>
      <c r="B1096" s="161">
        <v>20181021</v>
      </c>
      <c r="C1096" s="162" t="s">
        <v>51</v>
      </c>
      <c r="D1096" s="162">
        <v>6</v>
      </c>
      <c r="E1096" s="162">
        <v>1</v>
      </c>
      <c r="F1096" s="133"/>
      <c r="G1096" s="133"/>
      <c r="H1096" s="162" t="s">
        <v>11</v>
      </c>
      <c r="I1096" s="162">
        <v>290</v>
      </c>
      <c r="J1096" s="162">
        <v>0</v>
      </c>
      <c r="K1096" s="33">
        <v>5</v>
      </c>
      <c r="L1096" s="33">
        <v>1</v>
      </c>
      <c r="M1096" s="33">
        <v>0</v>
      </c>
      <c r="N1096" s="179">
        <f>1/3</f>
        <v>0.33333333333333331</v>
      </c>
      <c r="O1096" s="9" t="str">
        <f>Cal_110119!$P$3</f>
        <v>Cal_110119</v>
      </c>
      <c r="P1096" s="17">
        <f>Cal_110119!$Q$3</f>
        <v>1.8682000000000001</v>
      </c>
      <c r="Q1096" s="17">
        <f>Cal_110119!$R$3</f>
        <v>0.51219999999999999</v>
      </c>
      <c r="R1096" s="163">
        <v>212.9</v>
      </c>
      <c r="S1096" s="163">
        <v>138.9</v>
      </c>
      <c r="T1096" s="160">
        <v>0.95866666666666678</v>
      </c>
      <c r="U1096" s="164">
        <f t="shared" si="130"/>
        <v>211.94133333333335</v>
      </c>
      <c r="V1096" s="164">
        <f t="shared" si="131"/>
        <v>137.94133333333335</v>
      </c>
      <c r="W1096" s="438">
        <f t="shared" si="132"/>
        <v>4.2185979887043352</v>
      </c>
      <c r="X1096" s="438">
        <f t="shared" si="133"/>
        <v>2.6087277278639416</v>
      </c>
      <c r="Y1096" s="9">
        <f>Cal_110119!$O$3</f>
        <v>20181101</v>
      </c>
      <c r="Z1096" s="165" t="s">
        <v>303</v>
      </c>
      <c r="AA1096" s="165"/>
      <c r="AB1096" s="165" t="s">
        <v>115</v>
      </c>
      <c r="AD1096" s="664"/>
      <c r="AE1096" s="689" t="s">
        <v>1250</v>
      </c>
      <c r="AF1096" s="672">
        <v>1</v>
      </c>
      <c r="AG1096" s="170">
        <v>1</v>
      </c>
      <c r="AH1096" s="404" t="s">
        <v>843</v>
      </c>
      <c r="AI1096" s="397"/>
    </row>
    <row r="1097" spans="1:35" s="160" customFormat="1" x14ac:dyDescent="0.2">
      <c r="A1097" s="160" t="s">
        <v>301</v>
      </c>
      <c r="B1097" s="161">
        <v>20181021</v>
      </c>
      <c r="C1097" s="162" t="s">
        <v>51</v>
      </c>
      <c r="D1097" s="162">
        <v>6</v>
      </c>
      <c r="E1097" s="162">
        <v>3</v>
      </c>
      <c r="F1097" s="133"/>
      <c r="G1097" s="133"/>
      <c r="H1097" s="162" t="s">
        <v>10</v>
      </c>
      <c r="I1097" s="162">
        <v>290</v>
      </c>
      <c r="J1097" s="162">
        <v>0</v>
      </c>
      <c r="K1097" s="33">
        <v>5</v>
      </c>
      <c r="L1097" s="33">
        <v>1</v>
      </c>
      <c r="M1097" s="33">
        <v>0</v>
      </c>
      <c r="N1097" s="179">
        <f>1/3</f>
        <v>0.33333333333333331</v>
      </c>
      <c r="O1097" s="9" t="str">
        <f>Cal_110119!$P$3</f>
        <v>Cal_110119</v>
      </c>
      <c r="P1097" s="17">
        <f>Cal_110119!$Q$3</f>
        <v>1.8682000000000001</v>
      </c>
      <c r="Q1097" s="17">
        <f>Cal_110119!$R$3</f>
        <v>0.51219999999999999</v>
      </c>
      <c r="R1097" s="163">
        <v>220.4</v>
      </c>
      <c r="S1097" s="163">
        <v>140.19999999999999</v>
      </c>
      <c r="T1097" s="160">
        <v>0.95866666666666678</v>
      </c>
      <c r="U1097" s="164">
        <f t="shared" si="130"/>
        <v>219.44133333333335</v>
      </c>
      <c r="V1097" s="164">
        <f t="shared" si="131"/>
        <v>139.24133333333333</v>
      </c>
      <c r="W1097" s="438">
        <f t="shared" si="132"/>
        <v>4.572048090460644</v>
      </c>
      <c r="X1097" s="438">
        <f t="shared" si="133"/>
        <v>2.3196203667283206</v>
      </c>
      <c r="Y1097" s="9">
        <f>Cal_110119!$O$3</f>
        <v>20181101</v>
      </c>
      <c r="Z1097" s="165" t="s">
        <v>303</v>
      </c>
      <c r="AA1097" s="165"/>
      <c r="AB1097" s="165" t="s">
        <v>115</v>
      </c>
      <c r="AD1097" s="664"/>
      <c r="AE1097" s="689" t="s">
        <v>1250</v>
      </c>
      <c r="AF1097" s="672">
        <v>1</v>
      </c>
      <c r="AG1097" s="170">
        <v>0</v>
      </c>
      <c r="AH1097" s="397"/>
      <c r="AI1097" s="397"/>
    </row>
    <row r="1098" spans="1:35" s="160" customFormat="1" x14ac:dyDescent="0.2">
      <c r="A1098" s="160" t="s">
        <v>301</v>
      </c>
      <c r="B1098" s="161">
        <v>20181021</v>
      </c>
      <c r="C1098" s="162" t="s">
        <v>51</v>
      </c>
      <c r="D1098" s="162">
        <v>6</v>
      </c>
      <c r="E1098" s="162">
        <v>3</v>
      </c>
      <c r="F1098" s="133"/>
      <c r="G1098" s="133"/>
      <c r="H1098" s="162" t="s">
        <v>11</v>
      </c>
      <c r="I1098" s="162">
        <v>290</v>
      </c>
      <c r="J1098" s="162">
        <v>0</v>
      </c>
      <c r="K1098" s="33">
        <v>5</v>
      </c>
      <c r="L1098" s="33">
        <v>1</v>
      </c>
      <c r="M1098" s="33">
        <v>0</v>
      </c>
      <c r="N1098" s="179">
        <f>1/3</f>
        <v>0.33333333333333331</v>
      </c>
      <c r="O1098" s="9" t="str">
        <f>Cal_110119!$P$3</f>
        <v>Cal_110119</v>
      </c>
      <c r="P1098" s="17">
        <f>Cal_110119!$Q$3</f>
        <v>1.8682000000000001</v>
      </c>
      <c r="Q1098" s="17">
        <f>Cal_110119!$R$3</f>
        <v>0.51219999999999999</v>
      </c>
      <c r="R1098" s="163">
        <v>210.1</v>
      </c>
      <c r="S1098" s="163">
        <v>134.9</v>
      </c>
      <c r="T1098" s="160">
        <v>0.95866666666666678</v>
      </c>
      <c r="U1098" s="164">
        <f>(R1098-T1098)*(L1098+M1098)/L1098</f>
        <v>209.14133333333334</v>
      </c>
      <c r="V1098" s="164">
        <f t="shared" si="131"/>
        <v>133.94133333333335</v>
      </c>
      <c r="W1098" s="438">
        <f t="shared" si="132"/>
        <v>4.287007685818458</v>
      </c>
      <c r="X1098" s="438">
        <f t="shared" si="133"/>
        <v>2.3423403673015435</v>
      </c>
      <c r="Y1098" s="9">
        <f>Cal_110119!$O$3</f>
        <v>20181101</v>
      </c>
      <c r="Z1098" s="165" t="s">
        <v>303</v>
      </c>
      <c r="AA1098" s="165"/>
      <c r="AB1098" s="165" t="s">
        <v>115</v>
      </c>
      <c r="AD1098" s="664"/>
      <c r="AE1098" s="689" t="s">
        <v>1250</v>
      </c>
      <c r="AF1098" s="672">
        <v>1</v>
      </c>
      <c r="AG1098" s="170">
        <v>0</v>
      </c>
      <c r="AH1098" s="397"/>
      <c r="AI1098" s="397"/>
    </row>
    <row r="1099" spans="1:35" s="226" customFormat="1" x14ac:dyDescent="0.2">
      <c r="A1099" s="226" t="s">
        <v>301</v>
      </c>
      <c r="B1099" s="222">
        <v>20181021</v>
      </c>
      <c r="C1099" s="186" t="s">
        <v>51</v>
      </c>
      <c r="D1099" s="186">
        <v>6</v>
      </c>
      <c r="E1099" s="186">
        <v>3</v>
      </c>
      <c r="F1099" s="186"/>
      <c r="G1099" s="186"/>
      <c r="H1099" s="186" t="s">
        <v>10</v>
      </c>
      <c r="I1099" s="186">
        <v>290</v>
      </c>
      <c r="J1099" s="186">
        <v>10</v>
      </c>
      <c r="K1099" s="185">
        <v>5</v>
      </c>
      <c r="L1099" s="185">
        <v>1</v>
      </c>
      <c r="M1099" s="185">
        <v>0</v>
      </c>
      <c r="N1099" s="223">
        <v>1</v>
      </c>
      <c r="O1099" s="9" t="str">
        <f>Cal_110119!$P$3</f>
        <v>Cal_110119</v>
      </c>
      <c r="P1099" s="17">
        <f>Cal_110119!$Q$3</f>
        <v>1.8682000000000001</v>
      </c>
      <c r="Q1099" s="17">
        <f>Cal_110119!$R$3</f>
        <v>0.51219999999999999</v>
      </c>
      <c r="R1099" s="224">
        <v>65.680000000000007</v>
      </c>
      <c r="S1099" s="224">
        <v>44.21</v>
      </c>
      <c r="T1099" s="226">
        <v>0.95866666666666678</v>
      </c>
      <c r="U1099" s="189">
        <f t="shared" si="130"/>
        <v>64.721333333333334</v>
      </c>
      <c r="V1099" s="189">
        <f t="shared" si="131"/>
        <v>43.251333333333335</v>
      </c>
      <c r="W1099" s="438">
        <f t="shared" si="132"/>
        <v>0.40798783251118043</v>
      </c>
      <c r="X1099" s="438">
        <f t="shared" si="133"/>
        <v>0.30557866035180797</v>
      </c>
      <c r="Y1099" s="9">
        <f>Cal_110119!$O$3</f>
        <v>20181101</v>
      </c>
      <c r="Z1099" s="229" t="s">
        <v>303</v>
      </c>
      <c r="AA1099" s="229"/>
      <c r="AB1099" s="229" t="s">
        <v>115</v>
      </c>
      <c r="AD1099" s="665"/>
      <c r="AE1099" s="689" t="s">
        <v>1250</v>
      </c>
      <c r="AF1099" s="683">
        <v>1</v>
      </c>
      <c r="AG1099" s="190">
        <v>0</v>
      </c>
      <c r="AH1099" s="475" t="s">
        <v>694</v>
      </c>
      <c r="AI1099" s="403"/>
    </row>
    <row r="1100" spans="1:35" s="340" customFormat="1" ht="13.5" thickBot="1" x14ac:dyDescent="0.25">
      <c r="A1100" s="340" t="s">
        <v>301</v>
      </c>
      <c r="B1100" s="341">
        <v>20181021</v>
      </c>
      <c r="C1100" s="342" t="s">
        <v>51</v>
      </c>
      <c r="D1100" s="342">
        <v>6</v>
      </c>
      <c r="E1100" s="342">
        <v>3</v>
      </c>
      <c r="F1100" s="342"/>
      <c r="G1100" s="342"/>
      <c r="H1100" s="342" t="s">
        <v>11</v>
      </c>
      <c r="I1100" s="342">
        <v>290</v>
      </c>
      <c r="J1100" s="342">
        <v>10</v>
      </c>
      <c r="K1100" s="343">
        <v>5</v>
      </c>
      <c r="L1100" s="343">
        <v>1</v>
      </c>
      <c r="M1100" s="343">
        <v>0</v>
      </c>
      <c r="N1100" s="344">
        <f>1</f>
        <v>1</v>
      </c>
      <c r="O1100" s="9" t="str">
        <f>Cal_110119!$P$3</f>
        <v>Cal_110119</v>
      </c>
      <c r="P1100" s="17">
        <f>Cal_110119!$Q$3</f>
        <v>1.8682000000000001</v>
      </c>
      <c r="Q1100" s="17">
        <f>Cal_110119!$R$3</f>
        <v>0.51219999999999999</v>
      </c>
      <c r="R1100" s="345">
        <v>79.8</v>
      </c>
      <c r="S1100" s="345">
        <v>53.7</v>
      </c>
      <c r="T1100" s="340">
        <v>0.95866666666666678</v>
      </c>
      <c r="U1100" s="346">
        <f t="shared" si="130"/>
        <v>78.841333333333324</v>
      </c>
      <c r="V1100" s="346">
        <f t="shared" si="131"/>
        <v>52.741333333333337</v>
      </c>
      <c r="W1100" s="441">
        <f t="shared" si="132"/>
        <v>0.49597030407740117</v>
      </c>
      <c r="X1100" s="441">
        <f t="shared" si="133"/>
        <v>0.37416352429593225</v>
      </c>
      <c r="Y1100" s="9">
        <f>Cal_110119!$O$3</f>
        <v>20181101</v>
      </c>
      <c r="Z1100" s="347" t="s">
        <v>302</v>
      </c>
      <c r="AA1100" s="347"/>
      <c r="AB1100" s="347" t="s">
        <v>115</v>
      </c>
      <c r="AD1100" s="669"/>
      <c r="AE1100" s="689" t="s">
        <v>1250</v>
      </c>
      <c r="AF1100" s="686">
        <v>1</v>
      </c>
      <c r="AG1100" s="348">
        <v>0</v>
      </c>
      <c r="AH1100" s="479" t="s">
        <v>694</v>
      </c>
      <c r="AI1100" s="406"/>
    </row>
    <row r="1101" spans="1:35" x14ac:dyDescent="0.2">
      <c r="A1101" s="152" t="s">
        <v>307</v>
      </c>
      <c r="B1101" s="45">
        <v>20190201</v>
      </c>
      <c r="C1101" s="148" t="s">
        <v>51</v>
      </c>
      <c r="D1101" s="107">
        <v>3</v>
      </c>
      <c r="E1101" s="107">
        <v>1</v>
      </c>
      <c r="H1101" s="107" t="s">
        <v>10</v>
      </c>
      <c r="I1101" s="107">
        <v>290</v>
      </c>
      <c r="J1101" s="107">
        <v>0</v>
      </c>
      <c r="K1101" s="43">
        <v>10</v>
      </c>
      <c r="L1101" s="109">
        <v>1</v>
      </c>
      <c r="M1101" s="109">
        <v>0</v>
      </c>
      <c r="N1101" s="49">
        <v>1</v>
      </c>
      <c r="O1101" s="9" t="str">
        <f>Cal_110119!$P$3</f>
        <v>Cal_110119</v>
      </c>
      <c r="P1101" s="17">
        <f>Cal_110119!$Q$3</f>
        <v>1.8682000000000001</v>
      </c>
      <c r="Q1101" s="17">
        <f>Cal_110119!$R$3</f>
        <v>0.51219999999999999</v>
      </c>
      <c r="R1101" s="46">
        <v>183.9</v>
      </c>
      <c r="S1101" s="46">
        <v>111.5</v>
      </c>
      <c r="T1101" s="47">
        <f>AVERAGE(0.739,0.477,0.64,0.491,0.765,0.656)</f>
        <v>0.628</v>
      </c>
      <c r="U1101" s="79">
        <f t="shared" ref="U1101:U1164" si="135">(R1101-T1101)*(L1101+M1101)/L1101</f>
        <v>183.27200000000002</v>
      </c>
      <c r="V1101" s="79">
        <f t="shared" ref="V1101:V1164" si="136">(S1101-T1101)*(L1101+M1101)/L1101</f>
        <v>110.872</v>
      </c>
      <c r="W1101" s="443">
        <f t="shared" ref="W1101:W1164" si="137">(Q1101*P1101/(P1101-1)*(U1101-V1101)*(K1101)/I1101)/N1101</f>
        <v>2.7515900394792241</v>
      </c>
      <c r="X1101" s="443">
        <f t="shared" ref="X1101:X1164" si="138">(Q1101*P1101/(P1101-1)*(P1101*V1101-U1101)*(K1101)/I1101)/N1101</f>
        <v>0.90677321082698226</v>
      </c>
      <c r="Y1101" s="9">
        <f>Cal_110119!$O$3</f>
        <v>20181101</v>
      </c>
      <c r="Z1101" s="48" t="s">
        <v>471</v>
      </c>
      <c r="AA1101" s="48"/>
      <c r="AB1101" s="48" t="s">
        <v>127</v>
      </c>
      <c r="AE1101" s="689" t="s">
        <v>1250</v>
      </c>
      <c r="AF1101" s="674">
        <v>1</v>
      </c>
      <c r="AG1101" s="764" t="s">
        <v>1634</v>
      </c>
      <c r="AH1101" t="s">
        <v>651</v>
      </c>
    </row>
    <row r="1102" spans="1:35" x14ac:dyDescent="0.2">
      <c r="A1102" s="152" t="s">
        <v>307</v>
      </c>
      <c r="B1102" s="45">
        <v>20190201</v>
      </c>
      <c r="C1102" s="148" t="s">
        <v>51</v>
      </c>
      <c r="D1102" s="107">
        <v>3</v>
      </c>
      <c r="E1102" s="107">
        <v>1</v>
      </c>
      <c r="H1102" s="107" t="s">
        <v>11</v>
      </c>
      <c r="I1102" s="107">
        <v>290</v>
      </c>
      <c r="J1102" s="107">
        <v>0</v>
      </c>
      <c r="K1102" s="43">
        <v>10</v>
      </c>
      <c r="L1102" s="9">
        <v>1</v>
      </c>
      <c r="M1102" s="9">
        <v>0</v>
      </c>
      <c r="N1102" s="49">
        <v>1</v>
      </c>
      <c r="O1102" s="9" t="str">
        <f>Cal_110119!$P$3</f>
        <v>Cal_110119</v>
      </c>
      <c r="P1102" s="17">
        <f>Cal_110119!$Q$3</f>
        <v>1.8682000000000001</v>
      </c>
      <c r="Q1102" s="17">
        <f>Cal_110119!$R$3</f>
        <v>0.51219999999999999</v>
      </c>
      <c r="R1102" s="46">
        <v>179.9</v>
      </c>
      <c r="S1102" s="46">
        <v>110.5</v>
      </c>
      <c r="T1102" s="43">
        <f>AVERAGE(0.739,0.477,0.64,0.491,0.765,0.656)</f>
        <v>0.628</v>
      </c>
      <c r="U1102" s="79">
        <f t="shared" si="135"/>
        <v>179.27200000000002</v>
      </c>
      <c r="V1102" s="79">
        <f t="shared" si="136"/>
        <v>109.872</v>
      </c>
      <c r="W1102" s="443">
        <f t="shared" si="137"/>
        <v>2.6375738776223501</v>
      </c>
      <c r="X1102" s="443">
        <f t="shared" si="138"/>
        <v>0.98779309544247673</v>
      </c>
      <c r="Y1102" s="9">
        <f>Cal_110119!$O$3</f>
        <v>20181101</v>
      </c>
      <c r="Z1102" s="48" t="s">
        <v>471</v>
      </c>
      <c r="AA1102" s="48"/>
      <c r="AB1102" s="48" t="s">
        <v>127</v>
      </c>
      <c r="AE1102" s="689" t="s">
        <v>1250</v>
      </c>
      <c r="AF1102" s="671">
        <v>1</v>
      </c>
      <c r="AG1102" s="764" t="s">
        <v>1634</v>
      </c>
      <c r="AH1102" t="s">
        <v>485</v>
      </c>
    </row>
    <row r="1103" spans="1:35" s="82" customFormat="1" x14ac:dyDescent="0.2">
      <c r="A1103" s="153" t="s">
        <v>307</v>
      </c>
      <c r="B1103" s="81">
        <v>20190201</v>
      </c>
      <c r="C1103" s="149" t="s">
        <v>51</v>
      </c>
      <c r="D1103" s="107">
        <v>3</v>
      </c>
      <c r="E1103" s="126">
        <v>3</v>
      </c>
      <c r="F1103" s="126"/>
      <c r="G1103" s="126"/>
      <c r="H1103" s="126" t="s">
        <v>10</v>
      </c>
      <c r="I1103" s="126">
        <v>355</v>
      </c>
      <c r="J1103" s="126">
        <v>5</v>
      </c>
      <c r="K1103" s="82">
        <v>5</v>
      </c>
      <c r="L1103" s="9">
        <v>1</v>
      </c>
      <c r="M1103" s="9">
        <v>0</v>
      </c>
      <c r="N1103" s="83">
        <v>1</v>
      </c>
      <c r="O1103" s="9" t="str">
        <f>Cal_110119!$P$3</f>
        <v>Cal_110119</v>
      </c>
      <c r="P1103" s="17">
        <f>Cal_110119!$Q$3</f>
        <v>1.8682000000000001</v>
      </c>
      <c r="Q1103" s="17">
        <f>Cal_110119!$R$3</f>
        <v>0.51219999999999999</v>
      </c>
      <c r="R1103" s="84">
        <v>172.4</v>
      </c>
      <c r="S1103" s="84">
        <v>108.8</v>
      </c>
      <c r="T1103" s="82">
        <v>0.54300000000000004</v>
      </c>
      <c r="U1103" s="79">
        <f t="shared" si="135"/>
        <v>171.857</v>
      </c>
      <c r="V1103" s="79">
        <f t="shared" si="136"/>
        <v>108.25699999999999</v>
      </c>
      <c r="W1103" s="443">
        <f t="shared" si="137"/>
        <v>0.98728360999445186</v>
      </c>
      <c r="X1103" s="443">
        <f t="shared" si="138"/>
        <v>0.47173415865737894</v>
      </c>
      <c r="Y1103" s="9">
        <f>Cal_110119!$O$3</f>
        <v>20181101</v>
      </c>
      <c r="Z1103" s="85" t="s">
        <v>465</v>
      </c>
      <c r="AA1103" s="85"/>
      <c r="AB1103" s="48" t="s">
        <v>127</v>
      </c>
      <c r="AE1103" s="689" t="s">
        <v>1250</v>
      </c>
      <c r="AF1103" s="671">
        <v>1</v>
      </c>
      <c r="AG1103" s="764" t="s">
        <v>1634</v>
      </c>
      <c r="AH1103" s="153" t="s">
        <v>339</v>
      </c>
      <c r="AI1103" s="155"/>
    </row>
    <row r="1104" spans="1:35" s="82" customFormat="1" x14ac:dyDescent="0.2">
      <c r="A1104" s="153" t="s">
        <v>307</v>
      </c>
      <c r="B1104" s="81">
        <v>20190201</v>
      </c>
      <c r="C1104" s="149" t="s">
        <v>51</v>
      </c>
      <c r="D1104" s="107">
        <v>3</v>
      </c>
      <c r="E1104" s="126">
        <v>3</v>
      </c>
      <c r="F1104" s="126"/>
      <c r="G1104" s="126"/>
      <c r="H1104" s="126" t="s">
        <v>11</v>
      </c>
      <c r="I1104" s="126">
        <v>355</v>
      </c>
      <c r="J1104" s="126">
        <v>5</v>
      </c>
      <c r="K1104" s="82">
        <v>5</v>
      </c>
      <c r="L1104" s="9">
        <v>1</v>
      </c>
      <c r="M1104" s="9">
        <v>0</v>
      </c>
      <c r="N1104" s="83">
        <v>1</v>
      </c>
      <c r="O1104" s="9" t="str">
        <f>Cal_110119!$P$3</f>
        <v>Cal_110119</v>
      </c>
      <c r="P1104" s="17">
        <f>Cal_110119!$Q$3</f>
        <v>1.8682000000000001</v>
      </c>
      <c r="Q1104" s="17">
        <f>Cal_110119!$R$3</f>
        <v>0.51219999999999999</v>
      </c>
      <c r="R1104" s="84">
        <v>148</v>
      </c>
      <c r="S1104" s="84">
        <v>94.82</v>
      </c>
      <c r="T1104" s="82">
        <v>0.54300000000000004</v>
      </c>
      <c r="U1104" s="79">
        <f t="shared" si="135"/>
        <v>147.45699999999999</v>
      </c>
      <c r="V1104" s="79">
        <f t="shared" si="136"/>
        <v>94.276999999999987</v>
      </c>
      <c r="W1104" s="443">
        <f t="shared" si="137"/>
        <v>0.82553054055825381</v>
      </c>
      <c r="X1104" s="443">
        <f t="shared" si="138"/>
        <v>0.4450738376823094</v>
      </c>
      <c r="Y1104" s="9">
        <f>Cal_110119!$O$3</f>
        <v>20181101</v>
      </c>
      <c r="Z1104" s="85" t="s">
        <v>465</v>
      </c>
      <c r="AA1104" s="85"/>
      <c r="AB1104" s="48" t="s">
        <v>127</v>
      </c>
      <c r="AE1104" s="689" t="s">
        <v>1250</v>
      </c>
      <c r="AF1104" s="671">
        <v>1</v>
      </c>
      <c r="AG1104" s="764" t="s">
        <v>1634</v>
      </c>
      <c r="AH1104" s="153" t="s">
        <v>348</v>
      </c>
      <c r="AI1104" s="155"/>
    </row>
    <row r="1105" spans="1:35" s="372" customFormat="1" x14ac:dyDescent="0.2">
      <c r="A1105" s="412" t="s">
        <v>307</v>
      </c>
      <c r="B1105" s="462">
        <v>20190201</v>
      </c>
      <c r="C1105" s="787" t="s">
        <v>51</v>
      </c>
      <c r="D1105" s="373">
        <v>3</v>
      </c>
      <c r="E1105" s="373">
        <v>3</v>
      </c>
      <c r="F1105" s="126"/>
      <c r="G1105" s="126"/>
      <c r="H1105" s="373" t="s">
        <v>10</v>
      </c>
      <c r="I1105" s="373">
        <v>355</v>
      </c>
      <c r="J1105" s="373">
        <v>20</v>
      </c>
      <c r="K1105" s="372">
        <v>5</v>
      </c>
      <c r="L1105" s="773">
        <v>1</v>
      </c>
      <c r="M1105" s="773">
        <v>0</v>
      </c>
      <c r="N1105" s="375">
        <v>1</v>
      </c>
      <c r="O1105" s="773" t="str">
        <f>Cal_110119!$P$3</f>
        <v>Cal_110119</v>
      </c>
      <c r="P1105" s="775">
        <f>Cal_110119!$Q$3</f>
        <v>1.8682000000000001</v>
      </c>
      <c r="Q1105" s="775">
        <f>Cal_110119!$R$3</f>
        <v>0.51219999999999999</v>
      </c>
      <c r="R1105" s="376">
        <v>4.7130000000000001</v>
      </c>
      <c r="S1105" s="376">
        <v>3.0950000000000002</v>
      </c>
      <c r="T1105" s="372">
        <v>0.54300000000000004</v>
      </c>
      <c r="U1105" s="378">
        <f t="shared" si="135"/>
        <v>4.17</v>
      </c>
      <c r="V1105" s="378">
        <f t="shared" si="136"/>
        <v>2.552</v>
      </c>
      <c r="W1105" s="464">
        <f t="shared" si="137"/>
        <v>2.5116743411494068E-2</v>
      </c>
      <c r="X1105" s="464">
        <f t="shared" si="138"/>
        <v>9.2774606178017052E-3</v>
      </c>
      <c r="Y1105" s="773">
        <f>Cal_110119!$O$3</f>
        <v>20181101</v>
      </c>
      <c r="Z1105" s="380" t="s">
        <v>466</v>
      </c>
      <c r="AA1105" s="380"/>
      <c r="AB1105" s="48" t="s">
        <v>127</v>
      </c>
      <c r="AC1105" s="82"/>
      <c r="AD1105" s="82"/>
      <c r="AE1105" s="692" t="s">
        <v>1250</v>
      </c>
      <c r="AF1105" s="682">
        <v>4</v>
      </c>
      <c r="AG1105" s="786" t="s">
        <v>1634</v>
      </c>
      <c r="AH1105" s="412" t="s">
        <v>1639</v>
      </c>
      <c r="AI1105" s="371" t="s">
        <v>1127</v>
      </c>
    </row>
    <row r="1106" spans="1:35" s="372" customFormat="1" x14ac:dyDescent="0.2">
      <c r="A1106" s="412" t="s">
        <v>307</v>
      </c>
      <c r="B1106" s="462">
        <v>20190201</v>
      </c>
      <c r="C1106" s="787" t="s">
        <v>51</v>
      </c>
      <c r="D1106" s="373">
        <v>3</v>
      </c>
      <c r="E1106" s="373">
        <v>3</v>
      </c>
      <c r="F1106" s="126"/>
      <c r="G1106" s="126"/>
      <c r="H1106" s="373" t="s">
        <v>11</v>
      </c>
      <c r="I1106" s="373">
        <v>355</v>
      </c>
      <c r="J1106" s="373">
        <v>20</v>
      </c>
      <c r="K1106" s="372">
        <v>5</v>
      </c>
      <c r="L1106" s="773">
        <v>1</v>
      </c>
      <c r="M1106" s="773">
        <v>0</v>
      </c>
      <c r="N1106" s="375">
        <v>1</v>
      </c>
      <c r="O1106" s="773" t="str">
        <f>Cal_110119!$P$3</f>
        <v>Cal_110119</v>
      </c>
      <c r="P1106" s="775">
        <f>Cal_110119!$Q$3</f>
        <v>1.8682000000000001</v>
      </c>
      <c r="Q1106" s="775">
        <f>Cal_110119!$R$3</f>
        <v>0.51219999999999999</v>
      </c>
      <c r="R1106" s="376">
        <v>357.9</v>
      </c>
      <c r="S1106" s="376">
        <v>204.2</v>
      </c>
      <c r="T1106" s="372">
        <v>0.54300000000000004</v>
      </c>
      <c r="U1106" s="378">
        <f t="shared" si="135"/>
        <v>357.35699999999997</v>
      </c>
      <c r="V1106" s="378">
        <f t="shared" si="136"/>
        <v>203.65699999999998</v>
      </c>
      <c r="W1106" s="464">
        <f t="shared" si="137"/>
        <v>2.3859353908199248</v>
      </c>
      <c r="X1106" s="464">
        <f t="shared" si="138"/>
        <v>0.35882182312768068</v>
      </c>
      <c r="Y1106" s="773">
        <f>Cal_110119!$O$3</f>
        <v>20181101</v>
      </c>
      <c r="Z1106" s="380" t="s">
        <v>465</v>
      </c>
      <c r="AA1106" s="380"/>
      <c r="AB1106" s="48" t="s">
        <v>127</v>
      </c>
      <c r="AC1106" s="82"/>
      <c r="AD1106" s="82"/>
      <c r="AE1106" s="692" t="s">
        <v>1250</v>
      </c>
      <c r="AF1106" s="682">
        <v>4</v>
      </c>
      <c r="AG1106" s="786" t="s">
        <v>1634</v>
      </c>
      <c r="AH1106" s="412" t="s">
        <v>1640</v>
      </c>
      <c r="AI1106" s="371" t="s">
        <v>1127</v>
      </c>
    </row>
    <row r="1107" spans="1:35" x14ac:dyDescent="0.2">
      <c r="A1107" s="152" t="s">
        <v>307</v>
      </c>
      <c r="B1107" s="45">
        <v>20190201</v>
      </c>
      <c r="C1107" s="148" t="s">
        <v>51</v>
      </c>
      <c r="D1107" s="107">
        <v>3</v>
      </c>
      <c r="E1107" s="107">
        <v>3</v>
      </c>
      <c r="H1107" s="107" t="s">
        <v>10</v>
      </c>
      <c r="I1107" s="107">
        <v>285</v>
      </c>
      <c r="J1107" s="107">
        <v>0</v>
      </c>
      <c r="K1107" s="43">
        <v>10</v>
      </c>
      <c r="L1107" s="9">
        <v>1</v>
      </c>
      <c r="M1107" s="9">
        <v>0</v>
      </c>
      <c r="N1107" s="49">
        <v>1</v>
      </c>
      <c r="O1107" s="9" t="str">
        <f>Cal_110119!$P$3</f>
        <v>Cal_110119</v>
      </c>
      <c r="P1107" s="17">
        <f>Cal_110119!$Q$3</f>
        <v>1.8682000000000001</v>
      </c>
      <c r="Q1107" s="17">
        <f>Cal_110119!$R$3</f>
        <v>0.51219999999999999</v>
      </c>
      <c r="R1107" s="46">
        <v>185</v>
      </c>
      <c r="S1107" s="46">
        <v>113.5</v>
      </c>
      <c r="T1107" s="47">
        <f>AVERAGE(0.739,0.477,0.64,0.491,0.765,0.656)</f>
        <v>0.628</v>
      </c>
      <c r="U1107" s="79">
        <f t="shared" si="135"/>
        <v>184.37200000000001</v>
      </c>
      <c r="V1107" s="79">
        <f t="shared" si="136"/>
        <v>112.872</v>
      </c>
      <c r="W1107" s="443">
        <f t="shared" si="137"/>
        <v>2.7650586153243046</v>
      </c>
      <c r="X1107" s="443">
        <f t="shared" si="138"/>
        <v>1.0246367649872736</v>
      </c>
      <c r="Y1107" s="9">
        <f>Cal_110119!$O$3</f>
        <v>20181101</v>
      </c>
      <c r="Z1107" s="48" t="s">
        <v>471</v>
      </c>
      <c r="AA1107" s="48"/>
      <c r="AB1107" s="48" t="s">
        <v>127</v>
      </c>
      <c r="AE1107" s="689" t="s">
        <v>1250</v>
      </c>
      <c r="AF1107" s="671">
        <v>1</v>
      </c>
      <c r="AG1107" s="764" t="s">
        <v>1634</v>
      </c>
      <c r="AH1107"/>
    </row>
    <row r="1108" spans="1:35" x14ac:dyDescent="0.2">
      <c r="A1108" s="152" t="s">
        <v>307</v>
      </c>
      <c r="B1108" s="45">
        <v>20190201</v>
      </c>
      <c r="C1108" s="148" t="s">
        <v>51</v>
      </c>
      <c r="D1108" s="107">
        <v>3</v>
      </c>
      <c r="E1108" s="107">
        <v>3</v>
      </c>
      <c r="H1108" s="107" t="s">
        <v>11</v>
      </c>
      <c r="I1108" s="107">
        <v>285</v>
      </c>
      <c r="J1108" s="107">
        <v>0</v>
      </c>
      <c r="K1108" s="43">
        <v>10</v>
      </c>
      <c r="L1108" s="9">
        <v>1</v>
      </c>
      <c r="M1108" s="9">
        <v>0</v>
      </c>
      <c r="N1108" s="49">
        <v>1</v>
      </c>
      <c r="O1108" s="9" t="str">
        <f>Cal_110119!$P$3</f>
        <v>Cal_110119</v>
      </c>
      <c r="P1108" s="17">
        <f>Cal_110119!$Q$3</f>
        <v>1.8682000000000001</v>
      </c>
      <c r="Q1108" s="17">
        <f>Cal_110119!$R$3</f>
        <v>0.51219999999999999</v>
      </c>
      <c r="R1108" s="46">
        <v>193.5</v>
      </c>
      <c r="S1108" s="46">
        <v>117.4</v>
      </c>
      <c r="T1108" s="43">
        <f>AVERAGE(0.402,0.307,0.542,0.615,0.862,0.526)</f>
        <v>0.54233333333333344</v>
      </c>
      <c r="U1108" s="79">
        <f t="shared" si="135"/>
        <v>192.95766666666665</v>
      </c>
      <c r="V1108" s="79">
        <f t="shared" si="136"/>
        <v>116.85766666666667</v>
      </c>
      <c r="W1108" s="443">
        <f t="shared" si="137"/>
        <v>2.9429504982682446</v>
      </c>
      <c r="X1108" s="443">
        <f t="shared" si="138"/>
        <v>0.98056427528637469</v>
      </c>
      <c r="Y1108" s="9">
        <f>Cal_110119!$O$3</f>
        <v>20181101</v>
      </c>
      <c r="Z1108" s="86" t="s">
        <v>469</v>
      </c>
      <c r="AA1108" s="86"/>
      <c r="AB1108" s="48" t="s">
        <v>127</v>
      </c>
      <c r="AE1108" s="689" t="s">
        <v>1250</v>
      </c>
      <c r="AF1108" s="671">
        <v>1</v>
      </c>
      <c r="AG1108" s="764" t="s">
        <v>1634</v>
      </c>
      <c r="AH1108"/>
    </row>
    <row r="1109" spans="1:35" x14ac:dyDescent="0.2">
      <c r="A1109" s="152" t="s">
        <v>307</v>
      </c>
      <c r="B1109" s="45">
        <v>20190201</v>
      </c>
      <c r="C1109" s="148" t="s">
        <v>51</v>
      </c>
      <c r="D1109" s="107">
        <v>3</v>
      </c>
      <c r="E1109" s="107">
        <v>3</v>
      </c>
      <c r="H1109" s="107" t="s">
        <v>10</v>
      </c>
      <c r="I1109" s="107">
        <v>285</v>
      </c>
      <c r="J1109" s="107">
        <v>10</v>
      </c>
      <c r="K1109" s="43">
        <v>5</v>
      </c>
      <c r="L1109" s="9">
        <v>1</v>
      </c>
      <c r="M1109" s="9">
        <v>0</v>
      </c>
      <c r="N1109" s="49">
        <v>1</v>
      </c>
      <c r="O1109" s="9" t="str">
        <f>Cal_110119!$P$3</f>
        <v>Cal_110119</v>
      </c>
      <c r="P1109" s="17">
        <f>Cal_110119!$Q$3</f>
        <v>1.8682000000000001</v>
      </c>
      <c r="Q1109" s="17">
        <f>Cal_110119!$R$3</f>
        <v>0.51219999999999999</v>
      </c>
      <c r="R1109" s="46">
        <v>73.58</v>
      </c>
      <c r="S1109" s="46">
        <v>52.45</v>
      </c>
      <c r="T1109" s="47">
        <f>AVERAGE(0.739,0.477,0.64,0.491,0.765,0.656)</f>
        <v>0.628</v>
      </c>
      <c r="U1109" s="79">
        <f t="shared" si="135"/>
        <v>72.951999999999998</v>
      </c>
      <c r="V1109" s="79">
        <f t="shared" si="136"/>
        <v>51.822000000000003</v>
      </c>
      <c r="W1109" s="443">
        <f t="shared" si="137"/>
        <v>0.40857124854407373</v>
      </c>
      <c r="X1109" s="443">
        <f t="shared" si="138"/>
        <v>0.46139470403276844</v>
      </c>
      <c r="Y1109" s="9">
        <f>Cal_110119!$O$3</f>
        <v>20181101</v>
      </c>
      <c r="Z1109" s="48" t="s">
        <v>472</v>
      </c>
      <c r="AA1109" s="48"/>
      <c r="AB1109" s="48" t="s">
        <v>127</v>
      </c>
      <c r="AE1109" s="689" t="s">
        <v>1250</v>
      </c>
      <c r="AF1109" s="671">
        <v>1</v>
      </c>
      <c r="AG1109" s="764" t="s">
        <v>1634</v>
      </c>
      <c r="AH1109"/>
    </row>
    <row r="1110" spans="1:35" x14ac:dyDescent="0.2">
      <c r="A1110" s="152" t="s">
        <v>307</v>
      </c>
      <c r="B1110" s="45">
        <v>20190201</v>
      </c>
      <c r="C1110" s="148" t="s">
        <v>51</v>
      </c>
      <c r="D1110" s="107">
        <v>3</v>
      </c>
      <c r="E1110" s="107">
        <v>3</v>
      </c>
      <c r="H1110" s="107" t="s">
        <v>11</v>
      </c>
      <c r="I1110" s="107">
        <v>286</v>
      </c>
      <c r="J1110" s="107">
        <v>10</v>
      </c>
      <c r="K1110" s="43">
        <v>5</v>
      </c>
      <c r="L1110" s="9">
        <v>1</v>
      </c>
      <c r="M1110" s="9">
        <v>0</v>
      </c>
      <c r="N1110" s="49">
        <v>1</v>
      </c>
      <c r="O1110" s="9" t="str">
        <f>Cal_110119!$P$3</f>
        <v>Cal_110119</v>
      </c>
      <c r="P1110" s="17">
        <f>Cal_110119!$Q$3</f>
        <v>1.8682000000000001</v>
      </c>
      <c r="Q1110" s="17">
        <f>Cal_110119!$R$3</f>
        <v>0.51219999999999999</v>
      </c>
      <c r="R1110" s="46">
        <v>59.09</v>
      </c>
      <c r="S1110" s="46">
        <v>41.42</v>
      </c>
      <c r="T1110" s="43">
        <f>AVERAGE(0.402,0.307,0.542,0.615,0.862,0.526)</f>
        <v>0.54233333333333344</v>
      </c>
      <c r="U1110" s="79">
        <f t="shared" si="135"/>
        <v>58.547666666666672</v>
      </c>
      <c r="V1110" s="79">
        <f t="shared" si="136"/>
        <v>40.87766666666667</v>
      </c>
      <c r="W1110" s="443">
        <f t="shared" si="137"/>
        <v>0.34047378683168933</v>
      </c>
      <c r="X1110" s="443">
        <f t="shared" si="138"/>
        <v>0.34336386783800765</v>
      </c>
      <c r="Y1110" s="9">
        <f>Cal_110119!$O$3</f>
        <v>20181101</v>
      </c>
      <c r="Z1110" s="86" t="s">
        <v>469</v>
      </c>
      <c r="AA1110" s="86"/>
      <c r="AB1110" s="48" t="s">
        <v>127</v>
      </c>
      <c r="AE1110" s="689" t="s">
        <v>1250</v>
      </c>
      <c r="AF1110" s="671">
        <v>1</v>
      </c>
      <c r="AG1110" s="764" t="s">
        <v>1634</v>
      </c>
      <c r="AH1110"/>
    </row>
    <row r="1111" spans="1:35" s="82" customFormat="1" x14ac:dyDescent="0.2">
      <c r="A1111" s="153" t="s">
        <v>307</v>
      </c>
      <c r="B1111" s="81">
        <v>20190201</v>
      </c>
      <c r="C1111" s="149" t="s">
        <v>51</v>
      </c>
      <c r="D1111" s="107">
        <v>3</v>
      </c>
      <c r="E1111" s="126">
        <v>5</v>
      </c>
      <c r="F1111" s="126"/>
      <c r="G1111" s="126"/>
      <c r="H1111" s="126" t="s">
        <v>10</v>
      </c>
      <c r="I1111" s="126">
        <v>355</v>
      </c>
      <c r="J1111" s="126">
        <v>5</v>
      </c>
      <c r="K1111" s="82">
        <v>5</v>
      </c>
      <c r="L1111" s="9">
        <v>1</v>
      </c>
      <c r="M1111" s="9">
        <v>0</v>
      </c>
      <c r="N1111" s="83">
        <v>1</v>
      </c>
      <c r="O1111" s="9" t="str">
        <f>Cal_110119!$P$3</f>
        <v>Cal_110119</v>
      </c>
      <c r="P1111" s="17">
        <f>Cal_110119!$Q$3</f>
        <v>1.8682000000000001</v>
      </c>
      <c r="Q1111" s="17">
        <f>Cal_110119!$R$3</f>
        <v>0.51219999999999999</v>
      </c>
      <c r="R1111" s="84">
        <v>279.8</v>
      </c>
      <c r="S1111" s="84">
        <v>165.8</v>
      </c>
      <c r="T1111" s="82">
        <v>0.54300000000000004</v>
      </c>
      <c r="U1111" s="79">
        <f t="shared" si="135"/>
        <v>279.25700000000001</v>
      </c>
      <c r="V1111" s="79">
        <f t="shared" si="136"/>
        <v>165.25700000000001</v>
      </c>
      <c r="W1111" s="443">
        <f t="shared" si="137"/>
        <v>1.7696593009334514</v>
      </c>
      <c r="X1111" s="443">
        <f t="shared" si="138"/>
        <v>0.45756757025359074</v>
      </c>
      <c r="Y1111" s="9">
        <f>Cal_110119!$O$3</f>
        <v>20181101</v>
      </c>
      <c r="Z1111" s="85" t="s">
        <v>466</v>
      </c>
      <c r="AA1111" s="85"/>
      <c r="AB1111" s="48" t="s">
        <v>127</v>
      </c>
      <c r="AE1111" s="689" t="s">
        <v>1250</v>
      </c>
      <c r="AF1111" s="671">
        <v>1</v>
      </c>
      <c r="AG1111" s="764" t="s">
        <v>1634</v>
      </c>
      <c r="AH1111" s="153" t="s">
        <v>346</v>
      </c>
      <c r="AI1111" s="155"/>
    </row>
    <row r="1112" spans="1:35" s="82" customFormat="1" x14ac:dyDescent="0.2">
      <c r="A1112" s="153" t="s">
        <v>307</v>
      </c>
      <c r="B1112" s="81">
        <v>20190201</v>
      </c>
      <c r="C1112" s="149" t="s">
        <v>51</v>
      </c>
      <c r="D1112" s="107">
        <v>3</v>
      </c>
      <c r="E1112" s="126">
        <v>5</v>
      </c>
      <c r="F1112" s="126"/>
      <c r="G1112" s="126"/>
      <c r="H1112" s="126" t="s">
        <v>11</v>
      </c>
      <c r="I1112" s="126">
        <v>355</v>
      </c>
      <c r="J1112" s="126">
        <v>5</v>
      </c>
      <c r="K1112" s="82">
        <v>5</v>
      </c>
      <c r="L1112" s="9">
        <v>1</v>
      </c>
      <c r="M1112" s="9">
        <v>0</v>
      </c>
      <c r="N1112" s="83">
        <v>1</v>
      </c>
      <c r="O1112" s="9" t="str">
        <f>Cal_110119!$P$3</f>
        <v>Cal_110119</v>
      </c>
      <c r="P1112" s="17">
        <f>Cal_110119!$Q$3</f>
        <v>1.8682000000000001</v>
      </c>
      <c r="Q1112" s="17">
        <f>Cal_110119!$R$3</f>
        <v>0.51219999999999999</v>
      </c>
      <c r="R1112" s="84">
        <v>240.1</v>
      </c>
      <c r="S1112" s="84">
        <v>146.6</v>
      </c>
      <c r="T1112" s="82">
        <v>0.54300000000000004</v>
      </c>
      <c r="U1112" s="79">
        <f t="shared" si="135"/>
        <v>239.55699999999999</v>
      </c>
      <c r="V1112" s="79">
        <f t="shared" si="136"/>
        <v>146.05699999999999</v>
      </c>
      <c r="W1112" s="443">
        <f t="shared" si="137"/>
        <v>1.4514310933094534</v>
      </c>
      <c r="X1112" s="443">
        <f t="shared" si="138"/>
        <v>0.51703060649730714</v>
      </c>
      <c r="Y1112" s="9">
        <f>Cal_110119!$O$3</f>
        <v>20181101</v>
      </c>
      <c r="Z1112" s="85" t="s">
        <v>465</v>
      </c>
      <c r="AA1112" s="85"/>
      <c r="AB1112" s="48" t="s">
        <v>127</v>
      </c>
      <c r="AE1112" s="689" t="s">
        <v>1250</v>
      </c>
      <c r="AF1112" s="671">
        <v>1</v>
      </c>
      <c r="AG1112" s="764" t="s">
        <v>1634</v>
      </c>
      <c r="AH1112" s="153" t="s">
        <v>345</v>
      </c>
      <c r="AI1112" s="155"/>
    </row>
    <row r="1113" spans="1:35" s="372" customFormat="1" x14ac:dyDescent="0.2">
      <c r="A1113" s="412" t="s">
        <v>307</v>
      </c>
      <c r="B1113" s="462">
        <v>20190201</v>
      </c>
      <c r="C1113" s="787" t="s">
        <v>51</v>
      </c>
      <c r="D1113" s="373">
        <v>3</v>
      </c>
      <c r="E1113" s="373">
        <v>5</v>
      </c>
      <c r="F1113" s="126"/>
      <c r="G1113" s="126"/>
      <c r="H1113" s="373" t="s">
        <v>10</v>
      </c>
      <c r="I1113" s="373">
        <v>355</v>
      </c>
      <c r="J1113" s="373">
        <v>20</v>
      </c>
      <c r="K1113" s="372">
        <v>5</v>
      </c>
      <c r="L1113" s="773">
        <v>1</v>
      </c>
      <c r="M1113" s="773">
        <v>0</v>
      </c>
      <c r="N1113" s="375">
        <v>1</v>
      </c>
      <c r="O1113" s="773" t="str">
        <f>Cal_110119!$P$3</f>
        <v>Cal_110119</v>
      </c>
      <c r="P1113" s="775">
        <f>Cal_110119!$Q$3</f>
        <v>1.8682000000000001</v>
      </c>
      <c r="Q1113" s="775">
        <f>Cal_110119!$R$3</f>
        <v>0.51219999999999999</v>
      </c>
      <c r="R1113" s="376">
        <v>173.8</v>
      </c>
      <c r="S1113" s="376">
        <v>102.2</v>
      </c>
      <c r="T1113" s="372">
        <v>0.54300000000000004</v>
      </c>
      <c r="U1113" s="378">
        <f t="shared" si="135"/>
        <v>173.25700000000001</v>
      </c>
      <c r="V1113" s="378">
        <f t="shared" si="136"/>
        <v>101.657</v>
      </c>
      <c r="W1113" s="464">
        <f t="shared" si="137"/>
        <v>1.1114702276038169</v>
      </c>
      <c r="X1113" s="464">
        <f t="shared" si="138"/>
        <v>0.25859701338604218</v>
      </c>
      <c r="Y1113" s="773">
        <f>Cal_110119!$O$3</f>
        <v>20181101</v>
      </c>
      <c r="Z1113" s="380" t="s">
        <v>465</v>
      </c>
      <c r="AA1113" s="380"/>
      <c r="AB1113" s="48" t="s">
        <v>127</v>
      </c>
      <c r="AC1113" s="82"/>
      <c r="AD1113" s="82"/>
      <c r="AE1113" s="692" t="s">
        <v>1250</v>
      </c>
      <c r="AF1113" s="682">
        <v>1</v>
      </c>
      <c r="AG1113" s="786" t="s">
        <v>1634</v>
      </c>
      <c r="AH1113" s="412" t="s">
        <v>344</v>
      </c>
      <c r="AI1113" s="412" t="s">
        <v>1641</v>
      </c>
    </row>
    <row r="1114" spans="1:35" s="372" customFormat="1" x14ac:dyDescent="0.2">
      <c r="A1114" s="412" t="s">
        <v>307</v>
      </c>
      <c r="B1114" s="462">
        <v>20190201</v>
      </c>
      <c r="C1114" s="787" t="s">
        <v>51</v>
      </c>
      <c r="D1114" s="373">
        <v>3</v>
      </c>
      <c r="E1114" s="373">
        <v>5</v>
      </c>
      <c r="F1114" s="126"/>
      <c r="G1114" s="126"/>
      <c r="H1114" s="373" t="s">
        <v>11</v>
      </c>
      <c r="I1114" s="373">
        <v>355</v>
      </c>
      <c r="J1114" s="373">
        <v>20</v>
      </c>
      <c r="K1114" s="372">
        <v>5</v>
      </c>
      <c r="L1114" s="773">
        <v>1</v>
      </c>
      <c r="M1114" s="773">
        <v>0</v>
      </c>
      <c r="N1114" s="375">
        <v>1</v>
      </c>
      <c r="O1114" s="773" t="str">
        <f>Cal_110119!$P$3</f>
        <v>Cal_110119</v>
      </c>
      <c r="P1114" s="775">
        <f>Cal_110119!$Q$3</f>
        <v>1.8682000000000001</v>
      </c>
      <c r="Q1114" s="775">
        <f>Cal_110119!$R$3</f>
        <v>0.51219999999999999</v>
      </c>
      <c r="R1114" s="376">
        <v>232.7</v>
      </c>
      <c r="S1114" s="376">
        <v>132</v>
      </c>
      <c r="T1114" s="372">
        <v>0.54300000000000004</v>
      </c>
      <c r="U1114" s="378">
        <f t="shared" si="135"/>
        <v>232.15699999999998</v>
      </c>
      <c r="V1114" s="378">
        <f t="shared" si="136"/>
        <v>131.45699999999999</v>
      </c>
      <c r="W1114" s="464">
        <f t="shared" si="137"/>
        <v>1.563199049157882</v>
      </c>
      <c r="X1114" s="464">
        <f t="shared" si="138"/>
        <v>0.20849330157845614</v>
      </c>
      <c r="Y1114" s="773">
        <f>Cal_110119!$O$3</f>
        <v>20181101</v>
      </c>
      <c r="Z1114" s="380" t="s">
        <v>466</v>
      </c>
      <c r="AA1114" s="380"/>
      <c r="AB1114" s="48" t="s">
        <v>127</v>
      </c>
      <c r="AC1114" s="82"/>
      <c r="AD1114" s="82"/>
      <c r="AE1114" s="692" t="s">
        <v>1250</v>
      </c>
      <c r="AF1114" s="682">
        <v>1</v>
      </c>
      <c r="AG1114" s="786" t="s">
        <v>1634</v>
      </c>
      <c r="AH1114" s="412" t="s">
        <v>342</v>
      </c>
      <c r="AI1114" s="412" t="s">
        <v>1641</v>
      </c>
    </row>
    <row r="1115" spans="1:35" x14ac:dyDescent="0.2">
      <c r="A1115" s="152" t="s">
        <v>307</v>
      </c>
      <c r="B1115" s="45">
        <v>20190201</v>
      </c>
      <c r="C1115" s="148" t="s">
        <v>51</v>
      </c>
      <c r="D1115" s="107">
        <v>3</v>
      </c>
      <c r="E1115" s="107">
        <v>5</v>
      </c>
      <c r="H1115" s="107" t="s">
        <v>10</v>
      </c>
      <c r="I1115" s="107">
        <v>287</v>
      </c>
      <c r="J1115" s="107">
        <v>0</v>
      </c>
      <c r="K1115" s="43">
        <v>5</v>
      </c>
      <c r="L1115" s="9">
        <v>1</v>
      </c>
      <c r="M1115" s="9">
        <v>0</v>
      </c>
      <c r="N1115" s="49">
        <v>1</v>
      </c>
      <c r="O1115" s="9" t="str">
        <f>Cal_110119!$P$3</f>
        <v>Cal_110119</v>
      </c>
      <c r="P1115" s="17">
        <f>Cal_110119!$Q$3</f>
        <v>1.8682000000000001</v>
      </c>
      <c r="Q1115" s="17">
        <f>Cal_110119!$R$3</f>
        <v>0.51219999999999999</v>
      </c>
      <c r="R1115" s="46">
        <v>356.7</v>
      </c>
      <c r="S1115" s="46">
        <v>218.7</v>
      </c>
      <c r="T1115" s="47">
        <f>AVERAGE(0.739,0.477,0.64,0.491,0.765,0.656)</f>
        <v>0.628</v>
      </c>
      <c r="U1115" s="79">
        <f t="shared" si="135"/>
        <v>356.072</v>
      </c>
      <c r="V1115" s="79">
        <f t="shared" si="136"/>
        <v>218.072</v>
      </c>
      <c r="W1115" s="443">
        <f t="shared" si="137"/>
        <v>2.649783273816547</v>
      </c>
      <c r="X1115" s="443">
        <f t="shared" si="138"/>
        <v>0.98560628971794795</v>
      </c>
      <c r="Y1115" s="9">
        <f>Cal_110119!$O$3</f>
        <v>20181101</v>
      </c>
      <c r="Z1115" s="48" t="s">
        <v>471</v>
      </c>
      <c r="AA1115" s="48"/>
      <c r="AB1115" s="48" t="s">
        <v>127</v>
      </c>
      <c r="AE1115" s="689" t="s">
        <v>1250</v>
      </c>
      <c r="AF1115" s="671">
        <v>1</v>
      </c>
      <c r="AG1115" s="764" t="s">
        <v>1634</v>
      </c>
      <c r="AH1115" s="152" t="s">
        <v>484</v>
      </c>
    </row>
    <row r="1116" spans="1:35" x14ac:dyDescent="0.2">
      <c r="A1116" s="152" t="s">
        <v>307</v>
      </c>
      <c r="B1116" s="45">
        <v>20190201</v>
      </c>
      <c r="C1116" s="148" t="s">
        <v>51</v>
      </c>
      <c r="D1116" s="107">
        <v>3</v>
      </c>
      <c r="E1116" s="107">
        <v>5</v>
      </c>
      <c r="H1116" s="107" t="s">
        <v>11</v>
      </c>
      <c r="I1116" s="107">
        <v>287</v>
      </c>
      <c r="J1116" s="107">
        <v>0</v>
      </c>
      <c r="K1116" s="43">
        <v>10</v>
      </c>
      <c r="L1116" s="9">
        <v>1</v>
      </c>
      <c r="M1116" s="9">
        <v>0</v>
      </c>
      <c r="N1116" s="49">
        <v>1</v>
      </c>
      <c r="O1116" s="9" t="str">
        <f>Cal_110119!$P$3</f>
        <v>Cal_110119</v>
      </c>
      <c r="P1116" s="17">
        <f>Cal_110119!$Q$3</f>
        <v>1.8682000000000001</v>
      </c>
      <c r="Q1116" s="17">
        <f>Cal_110119!$R$3</f>
        <v>0.51219999999999999</v>
      </c>
      <c r="R1116" s="46">
        <v>178.3</v>
      </c>
      <c r="S1116" s="46">
        <v>109</v>
      </c>
      <c r="T1116" s="47">
        <f>AVERAGE(0.739,0.477,0.64,0.491,0.765,0.656)</f>
        <v>0.628</v>
      </c>
      <c r="U1116" s="79">
        <f t="shared" si="135"/>
        <v>177.67200000000003</v>
      </c>
      <c r="V1116" s="79">
        <f t="shared" si="136"/>
        <v>108.372</v>
      </c>
      <c r="W1116" s="443">
        <f t="shared" si="137"/>
        <v>2.6613040706592286</v>
      </c>
      <c r="X1116" s="443">
        <f t="shared" si="138"/>
        <v>0.9519469453296211</v>
      </c>
      <c r="Y1116" s="9">
        <f>Cal_110119!$O$3</f>
        <v>20181101</v>
      </c>
      <c r="Z1116" s="48" t="s">
        <v>471</v>
      </c>
      <c r="AA1116" s="48"/>
      <c r="AB1116" s="48" t="s">
        <v>127</v>
      </c>
      <c r="AE1116" s="689" t="s">
        <v>1250</v>
      </c>
      <c r="AF1116" s="671">
        <v>1</v>
      </c>
      <c r="AG1116" s="764" t="s">
        <v>1634</v>
      </c>
      <c r="AH1116"/>
    </row>
    <row r="1117" spans="1:35" x14ac:dyDescent="0.2">
      <c r="A1117" s="152" t="s">
        <v>307</v>
      </c>
      <c r="B1117" s="45">
        <v>20190201</v>
      </c>
      <c r="C1117" s="148" t="s">
        <v>51</v>
      </c>
      <c r="D1117" s="107">
        <v>3</v>
      </c>
      <c r="E1117" s="107">
        <v>5</v>
      </c>
      <c r="H1117" s="107" t="s">
        <v>10</v>
      </c>
      <c r="I1117" s="107">
        <v>285</v>
      </c>
      <c r="J1117" s="107">
        <v>10</v>
      </c>
      <c r="K1117" s="43">
        <v>5</v>
      </c>
      <c r="L1117" s="9">
        <v>1</v>
      </c>
      <c r="M1117" s="9">
        <v>0</v>
      </c>
      <c r="N1117" s="49">
        <v>1</v>
      </c>
      <c r="O1117" s="9" t="str">
        <f>Cal_110119!$P$3</f>
        <v>Cal_110119</v>
      </c>
      <c r="P1117" s="17">
        <f>Cal_110119!$Q$3</f>
        <v>1.8682000000000001</v>
      </c>
      <c r="Q1117" s="17">
        <f>Cal_110119!$R$3</f>
        <v>0.51219999999999999</v>
      </c>
      <c r="R1117" s="46">
        <v>70.260000000000005</v>
      </c>
      <c r="S1117" s="46">
        <v>49.11</v>
      </c>
      <c r="T1117" s="47">
        <f>AVERAGE(0.739,0.477,0.64,0.491,0.765,0.656)</f>
        <v>0.628</v>
      </c>
      <c r="U1117" s="79">
        <f t="shared" si="135"/>
        <v>69.632000000000005</v>
      </c>
      <c r="V1117" s="79">
        <f t="shared" si="136"/>
        <v>48.481999999999999</v>
      </c>
      <c r="W1117" s="443">
        <f t="shared" si="137"/>
        <v>0.40895797002873463</v>
      </c>
      <c r="X1117" s="443">
        <f t="shared" si="138"/>
        <v>0.40493746652003731</v>
      </c>
      <c r="Y1117" s="9">
        <f>Cal_110119!$O$3</f>
        <v>20181101</v>
      </c>
      <c r="Z1117" s="48" t="s">
        <v>471</v>
      </c>
      <c r="AA1117" s="48"/>
      <c r="AB1117" s="48" t="s">
        <v>127</v>
      </c>
      <c r="AE1117" s="689" t="s">
        <v>1250</v>
      </c>
      <c r="AF1117" s="671">
        <v>3</v>
      </c>
      <c r="AG1117" s="764" t="s">
        <v>1634</v>
      </c>
      <c r="AH1117" s="152" t="s">
        <v>673</v>
      </c>
    </row>
    <row r="1118" spans="1:35" x14ac:dyDescent="0.2">
      <c r="A1118" s="152" t="s">
        <v>307</v>
      </c>
      <c r="B1118" s="45">
        <v>20190201</v>
      </c>
      <c r="C1118" s="148" t="s">
        <v>51</v>
      </c>
      <c r="D1118" s="107">
        <v>3</v>
      </c>
      <c r="E1118" s="107">
        <v>5</v>
      </c>
      <c r="H1118" s="107" t="s">
        <v>11</v>
      </c>
      <c r="I1118" s="107">
        <v>285</v>
      </c>
      <c r="J1118" s="107">
        <v>10</v>
      </c>
      <c r="K1118" s="43">
        <v>5</v>
      </c>
      <c r="L1118" s="9">
        <v>1</v>
      </c>
      <c r="M1118" s="9">
        <v>0</v>
      </c>
      <c r="N1118" s="49">
        <v>1</v>
      </c>
      <c r="O1118" s="9" t="str">
        <f>Cal_110119!$P$3</f>
        <v>Cal_110119</v>
      </c>
      <c r="P1118" s="17">
        <f>Cal_110119!$Q$3</f>
        <v>1.8682000000000001</v>
      </c>
      <c r="Q1118" s="17">
        <f>Cal_110119!$R$3</f>
        <v>0.51219999999999999</v>
      </c>
      <c r="R1118" s="46">
        <v>43.21</v>
      </c>
      <c r="S1118" s="46">
        <v>30.55</v>
      </c>
      <c r="T1118" s="47">
        <f>AVERAGE(0.739,0.477,0.64,0.491,0.765,0.656)</f>
        <v>0.628</v>
      </c>
      <c r="U1118" s="79">
        <f t="shared" si="135"/>
        <v>42.582000000000001</v>
      </c>
      <c r="V1118" s="79">
        <f t="shared" si="136"/>
        <v>29.922000000000001</v>
      </c>
      <c r="W1118" s="443">
        <f t="shared" si="137"/>
        <v>0.24479469979024959</v>
      </c>
      <c r="X1118" s="443">
        <f t="shared" si="138"/>
        <v>0.2575232584708031</v>
      </c>
      <c r="Y1118" s="9">
        <f>Cal_110119!$O$3</f>
        <v>20181101</v>
      </c>
      <c r="Z1118" s="48" t="s">
        <v>471</v>
      </c>
      <c r="AA1118" s="48"/>
      <c r="AB1118" s="48" t="s">
        <v>127</v>
      </c>
      <c r="AE1118" s="689" t="s">
        <v>1250</v>
      </c>
      <c r="AF1118" s="671">
        <v>3</v>
      </c>
      <c r="AG1118" s="764" t="s">
        <v>1634</v>
      </c>
      <c r="AH1118" s="152" t="s">
        <v>674</v>
      </c>
    </row>
    <row r="1119" spans="1:35" s="82" customFormat="1" x14ac:dyDescent="0.2">
      <c r="A1119" s="153" t="s">
        <v>307</v>
      </c>
      <c r="B1119" s="81">
        <v>20190201</v>
      </c>
      <c r="C1119" s="149" t="s">
        <v>51</v>
      </c>
      <c r="D1119" s="107">
        <v>3</v>
      </c>
      <c r="E1119" s="126">
        <v>7</v>
      </c>
      <c r="F1119" s="126"/>
      <c r="G1119" s="126"/>
      <c r="H1119" s="126" t="s">
        <v>10</v>
      </c>
      <c r="I1119" s="126">
        <v>355</v>
      </c>
      <c r="J1119" s="126">
        <v>5</v>
      </c>
      <c r="K1119" s="82">
        <v>5</v>
      </c>
      <c r="L1119" s="9">
        <v>1</v>
      </c>
      <c r="M1119" s="9">
        <v>0</v>
      </c>
      <c r="N1119" s="83">
        <v>1</v>
      </c>
      <c r="O1119" s="9" t="str">
        <f>Cal_110119!$P$3</f>
        <v>Cal_110119</v>
      </c>
      <c r="P1119" s="17">
        <f>Cal_110119!$Q$3</f>
        <v>1.8682000000000001</v>
      </c>
      <c r="Q1119" s="17">
        <f>Cal_110119!$R$3</f>
        <v>0.51219999999999999</v>
      </c>
      <c r="R1119" s="84">
        <v>165.6</v>
      </c>
      <c r="S1119" s="84">
        <v>104.4</v>
      </c>
      <c r="T1119" s="82">
        <v>0.54300000000000004</v>
      </c>
      <c r="U1119" s="79">
        <f t="shared" si="135"/>
        <v>165.05699999999999</v>
      </c>
      <c r="V1119" s="79">
        <f t="shared" si="136"/>
        <v>103.857</v>
      </c>
      <c r="W1119" s="443">
        <f t="shared" si="137"/>
        <v>0.95002762471164204</v>
      </c>
      <c r="X1119" s="443">
        <f t="shared" si="138"/>
        <v>0.44968979216554084</v>
      </c>
      <c r="Y1119" s="9">
        <f>Cal_110119!$O$3</f>
        <v>20181101</v>
      </c>
      <c r="Z1119" s="85" t="s">
        <v>466</v>
      </c>
      <c r="AA1119" s="85"/>
      <c r="AB1119" s="48" t="s">
        <v>127</v>
      </c>
      <c r="AE1119" s="689" t="s">
        <v>1250</v>
      </c>
      <c r="AF1119" s="681">
        <v>4</v>
      </c>
      <c r="AG1119" s="169">
        <v>1</v>
      </c>
      <c r="AH1119" s="153" t="s">
        <v>341</v>
      </c>
      <c r="AI1119" s="153" t="s">
        <v>1231</v>
      </c>
    </row>
    <row r="1120" spans="1:35" s="82" customFormat="1" x14ac:dyDescent="0.2">
      <c r="A1120" s="153" t="s">
        <v>307</v>
      </c>
      <c r="B1120" s="81">
        <v>20190201</v>
      </c>
      <c r="C1120" s="149" t="s">
        <v>51</v>
      </c>
      <c r="D1120" s="107">
        <v>3</v>
      </c>
      <c r="E1120" s="126">
        <v>7</v>
      </c>
      <c r="F1120" s="126"/>
      <c r="G1120" s="126"/>
      <c r="H1120" s="126" t="s">
        <v>11</v>
      </c>
      <c r="I1120" s="126">
        <v>355</v>
      </c>
      <c r="J1120" s="126">
        <v>5</v>
      </c>
      <c r="K1120" s="82">
        <v>5</v>
      </c>
      <c r="L1120" s="9">
        <v>1</v>
      </c>
      <c r="M1120" s="9">
        <v>0</v>
      </c>
      <c r="N1120" s="83">
        <v>1</v>
      </c>
      <c r="O1120" s="9" t="str">
        <f>Cal_110119!$P$3</f>
        <v>Cal_110119</v>
      </c>
      <c r="P1120" s="17">
        <f>Cal_110119!$Q$3</f>
        <v>1.8682000000000001</v>
      </c>
      <c r="Q1120" s="17">
        <f>Cal_110119!$R$3</f>
        <v>0.51219999999999999</v>
      </c>
      <c r="R1120" s="84">
        <v>151.5</v>
      </c>
      <c r="S1120" s="84">
        <v>93.55</v>
      </c>
      <c r="T1120" s="82">
        <v>0.54300000000000004</v>
      </c>
      <c r="U1120" s="79">
        <f t="shared" si="135"/>
        <v>150.95699999999999</v>
      </c>
      <c r="V1120" s="79">
        <f t="shared" si="136"/>
        <v>93.006999999999991</v>
      </c>
      <c r="W1120" s="443">
        <f t="shared" si="137"/>
        <v>0.89957681130783773</v>
      </c>
      <c r="X1120" s="443">
        <f t="shared" si="138"/>
        <v>0.35391132903413403</v>
      </c>
      <c r="Y1120" s="9">
        <f>Cal_110119!$O$3</f>
        <v>20181101</v>
      </c>
      <c r="Z1120" s="85" t="s">
        <v>466</v>
      </c>
      <c r="AA1120" s="85"/>
      <c r="AB1120" s="48" t="s">
        <v>127</v>
      </c>
      <c r="AE1120" s="689" t="s">
        <v>1250</v>
      </c>
      <c r="AF1120" s="681">
        <v>4</v>
      </c>
      <c r="AG1120" s="169">
        <v>1</v>
      </c>
      <c r="AH1120" s="153" t="s">
        <v>340</v>
      </c>
      <c r="AI1120" s="153" t="s">
        <v>1231</v>
      </c>
    </row>
    <row r="1121" spans="1:35" s="372" customFormat="1" x14ac:dyDescent="0.2">
      <c r="A1121" s="412" t="s">
        <v>307</v>
      </c>
      <c r="B1121" s="462">
        <v>20190201</v>
      </c>
      <c r="C1121" s="787" t="s">
        <v>51</v>
      </c>
      <c r="D1121" s="373">
        <v>3</v>
      </c>
      <c r="E1121" s="373">
        <v>7</v>
      </c>
      <c r="F1121" s="126"/>
      <c r="G1121" s="126"/>
      <c r="H1121" s="373" t="s">
        <v>10</v>
      </c>
      <c r="I1121" s="373">
        <v>355</v>
      </c>
      <c r="J1121" s="373">
        <v>20</v>
      </c>
      <c r="K1121" s="372">
        <v>5</v>
      </c>
      <c r="L1121" s="773">
        <v>1</v>
      </c>
      <c r="M1121" s="773">
        <v>0</v>
      </c>
      <c r="N1121" s="375">
        <v>1</v>
      </c>
      <c r="O1121" s="773" t="str">
        <f>Cal_110119!$P$3</f>
        <v>Cal_110119</v>
      </c>
      <c r="P1121" s="775">
        <f>Cal_110119!$Q$3</f>
        <v>1.8682000000000001</v>
      </c>
      <c r="Q1121" s="775">
        <f>Cal_110119!$R$3</f>
        <v>0.51219999999999999</v>
      </c>
      <c r="R1121" s="376">
        <v>389</v>
      </c>
      <c r="S1121" s="376">
        <v>228.1</v>
      </c>
      <c r="T1121" s="372">
        <v>0.54300000000000004</v>
      </c>
      <c r="U1121" s="378">
        <f t="shared" si="135"/>
        <v>388.45699999999999</v>
      </c>
      <c r="V1121" s="378">
        <f t="shared" si="136"/>
        <v>227.55699999999999</v>
      </c>
      <c r="W1121" s="464">
        <f t="shared" si="137"/>
        <v>2.4977033466683536</v>
      </c>
      <c r="X1121" s="464">
        <f t="shared" si="138"/>
        <v>0.56916259623699872</v>
      </c>
      <c r="Y1121" s="773">
        <f>Cal_110119!$O$3</f>
        <v>20181101</v>
      </c>
      <c r="Z1121" s="380" t="s">
        <v>466</v>
      </c>
      <c r="AA1121" s="380"/>
      <c r="AB1121" s="48" t="s">
        <v>127</v>
      </c>
      <c r="AC1121" s="82"/>
      <c r="AD1121" s="82"/>
      <c r="AE1121" s="692" t="s">
        <v>1250</v>
      </c>
      <c r="AF1121" s="682">
        <v>4</v>
      </c>
      <c r="AG1121" s="782">
        <v>1</v>
      </c>
      <c r="AH1121" s="412" t="s">
        <v>338</v>
      </c>
      <c r="AI1121" s="412" t="s">
        <v>1232</v>
      </c>
    </row>
    <row r="1122" spans="1:35" s="372" customFormat="1" x14ac:dyDescent="0.2">
      <c r="A1122" s="412" t="s">
        <v>307</v>
      </c>
      <c r="B1122" s="462">
        <v>20190201</v>
      </c>
      <c r="C1122" s="787" t="s">
        <v>51</v>
      </c>
      <c r="D1122" s="373">
        <v>3</v>
      </c>
      <c r="E1122" s="373">
        <v>7</v>
      </c>
      <c r="F1122" s="126"/>
      <c r="G1122" s="126"/>
      <c r="H1122" s="373" t="s">
        <v>11</v>
      </c>
      <c r="I1122" s="373">
        <v>355</v>
      </c>
      <c r="J1122" s="373">
        <v>20</v>
      </c>
      <c r="K1122" s="372">
        <v>5</v>
      </c>
      <c r="L1122" s="773">
        <v>1</v>
      </c>
      <c r="M1122" s="773">
        <v>0</v>
      </c>
      <c r="N1122" s="375">
        <v>0.33333333333333331</v>
      </c>
      <c r="O1122" s="773" t="str">
        <f>Cal_110119!$P$3</f>
        <v>Cal_110119</v>
      </c>
      <c r="P1122" s="775">
        <f>Cal_110119!$Q$3</f>
        <v>1.8682000000000001</v>
      </c>
      <c r="Q1122" s="775">
        <f>Cal_110119!$R$3</f>
        <v>0.51219999999999999</v>
      </c>
      <c r="R1122" s="376">
        <v>141</v>
      </c>
      <c r="S1122" s="376">
        <v>82.68</v>
      </c>
      <c r="T1122" s="372">
        <v>0.54300000000000004</v>
      </c>
      <c r="U1122" s="378">
        <f t="shared" si="135"/>
        <v>140.45699999999999</v>
      </c>
      <c r="V1122" s="378">
        <f t="shared" si="136"/>
        <v>82.137</v>
      </c>
      <c r="W1122" s="464">
        <f t="shared" si="137"/>
        <v>2.7159613271168115</v>
      </c>
      <c r="X1122" s="464">
        <f t="shared" si="138"/>
        <v>0.60500662314290576</v>
      </c>
      <c r="Y1122" s="773">
        <f>Cal_110119!$O$3</f>
        <v>20181101</v>
      </c>
      <c r="Z1122" s="380" t="s">
        <v>466</v>
      </c>
      <c r="AA1122" s="380"/>
      <c r="AB1122" s="48" t="s">
        <v>127</v>
      </c>
      <c r="AC1122" s="82"/>
      <c r="AD1122" s="82"/>
      <c r="AE1122" s="692" t="s">
        <v>1250</v>
      </c>
      <c r="AF1122" s="682">
        <v>4</v>
      </c>
      <c r="AG1122" s="782">
        <v>1</v>
      </c>
      <c r="AH1122" s="412" t="s">
        <v>336</v>
      </c>
      <c r="AI1122" s="412" t="s">
        <v>1230</v>
      </c>
    </row>
    <row r="1123" spans="1:35" x14ac:dyDescent="0.2">
      <c r="A1123" s="152" t="s">
        <v>307</v>
      </c>
      <c r="B1123" s="45">
        <v>20190201</v>
      </c>
      <c r="C1123" s="148" t="s">
        <v>51</v>
      </c>
      <c r="D1123" s="107">
        <v>3</v>
      </c>
      <c r="E1123" s="107">
        <v>7</v>
      </c>
      <c r="H1123" s="107" t="s">
        <v>10</v>
      </c>
      <c r="I1123" s="107">
        <v>290</v>
      </c>
      <c r="J1123" s="107">
        <v>0</v>
      </c>
      <c r="K1123" s="43">
        <v>10</v>
      </c>
      <c r="L1123" s="9">
        <v>1</v>
      </c>
      <c r="M1123" s="9">
        <v>0</v>
      </c>
      <c r="N1123" s="49">
        <v>1</v>
      </c>
      <c r="O1123" s="9" t="str">
        <f>Cal_110119!$P$3</f>
        <v>Cal_110119</v>
      </c>
      <c r="P1123" s="17">
        <f>Cal_110119!$Q$3</f>
        <v>1.8682000000000001</v>
      </c>
      <c r="Q1123" s="17">
        <f>Cal_110119!$R$3</f>
        <v>0.51219999999999999</v>
      </c>
      <c r="R1123" s="46">
        <v>181.9</v>
      </c>
      <c r="S1123" s="46">
        <v>111.4</v>
      </c>
      <c r="T1123" s="47">
        <f>AVERAGE(0.739,0.477,0.64,0.491,0.765,0.656)</f>
        <v>0.628</v>
      </c>
      <c r="U1123" s="79">
        <f t="shared" si="135"/>
        <v>181.27200000000002</v>
      </c>
      <c r="V1123" s="79">
        <f t="shared" si="136"/>
        <v>110.77200000000001</v>
      </c>
      <c r="W1123" s="443">
        <f t="shared" si="137"/>
        <v>2.6793798036365368</v>
      </c>
      <c r="X1123" s="443">
        <f t="shared" si="138"/>
        <v>0.97568381894553169</v>
      </c>
      <c r="Y1123" s="9">
        <f>Cal_110119!$O$3</f>
        <v>20181101</v>
      </c>
      <c r="Z1123" s="48" t="s">
        <v>471</v>
      </c>
      <c r="AA1123" s="48"/>
      <c r="AB1123" s="48" t="s">
        <v>127</v>
      </c>
      <c r="AE1123" s="689" t="s">
        <v>1250</v>
      </c>
      <c r="AF1123" s="671">
        <v>1</v>
      </c>
      <c r="AG1123" s="764" t="s">
        <v>1634</v>
      </c>
      <c r="AH1123"/>
    </row>
    <row r="1124" spans="1:35" x14ac:dyDescent="0.2">
      <c r="A1124" s="152" t="s">
        <v>307</v>
      </c>
      <c r="B1124" s="45">
        <v>20190201</v>
      </c>
      <c r="C1124" s="148" t="s">
        <v>51</v>
      </c>
      <c r="D1124" s="107">
        <v>3</v>
      </c>
      <c r="E1124" s="107">
        <v>7</v>
      </c>
      <c r="H1124" s="107" t="s">
        <v>11</v>
      </c>
      <c r="I1124" s="107">
        <v>285</v>
      </c>
      <c r="J1124" s="107">
        <v>0</v>
      </c>
      <c r="K1124" s="43">
        <v>10</v>
      </c>
      <c r="L1124" s="9">
        <v>1</v>
      </c>
      <c r="M1124" s="9">
        <v>0</v>
      </c>
      <c r="N1124" s="49">
        <v>1</v>
      </c>
      <c r="O1124" s="9" t="str">
        <f>Cal_110119!$P$3</f>
        <v>Cal_110119</v>
      </c>
      <c r="P1124" s="17">
        <f>Cal_110119!$Q$3</f>
        <v>1.8682000000000001</v>
      </c>
      <c r="Q1124" s="17">
        <f>Cal_110119!$R$3</f>
        <v>0.51219999999999999</v>
      </c>
      <c r="R1124" s="46">
        <v>175.4</v>
      </c>
      <c r="S1124" s="46">
        <v>108.1</v>
      </c>
      <c r="T1124" s="47">
        <f>AVERAGE(0.739,0.477,0.64,0.491,0.765,0.656)</f>
        <v>0.628</v>
      </c>
      <c r="U1124" s="79">
        <f t="shared" si="135"/>
        <v>174.77200000000002</v>
      </c>
      <c r="V1124" s="79">
        <f t="shared" si="136"/>
        <v>107.47199999999999</v>
      </c>
      <c r="W1124" s="443">
        <f t="shared" si="137"/>
        <v>2.602635591766794</v>
      </c>
      <c r="X1124" s="443">
        <f t="shared" si="138"/>
        <v>1.0057539283342589</v>
      </c>
      <c r="Y1124" s="9">
        <f>Cal_110119!$O$3</f>
        <v>20181101</v>
      </c>
      <c r="Z1124" s="48" t="s">
        <v>471</v>
      </c>
      <c r="AA1124" s="48"/>
      <c r="AB1124" s="48" t="s">
        <v>127</v>
      </c>
      <c r="AE1124" s="689" t="s">
        <v>1250</v>
      </c>
      <c r="AF1124" s="671">
        <v>1</v>
      </c>
      <c r="AG1124" s="764" t="s">
        <v>1634</v>
      </c>
      <c r="AH1124"/>
    </row>
    <row r="1125" spans="1:35" x14ac:dyDescent="0.2">
      <c r="A1125" s="152" t="s">
        <v>307</v>
      </c>
      <c r="B1125" s="45">
        <v>20190201</v>
      </c>
      <c r="C1125" s="148" t="s">
        <v>51</v>
      </c>
      <c r="D1125" s="107">
        <v>3</v>
      </c>
      <c r="E1125" s="107">
        <v>7</v>
      </c>
      <c r="H1125" s="107" t="s">
        <v>10</v>
      </c>
      <c r="I1125" s="107">
        <v>290</v>
      </c>
      <c r="J1125" s="107">
        <v>10</v>
      </c>
      <c r="K1125" s="43">
        <v>5</v>
      </c>
      <c r="L1125" s="9">
        <v>1</v>
      </c>
      <c r="M1125" s="9">
        <v>0</v>
      </c>
      <c r="N1125" s="49">
        <v>1</v>
      </c>
      <c r="O1125" s="9" t="str">
        <f>Cal_110119!$P$3</f>
        <v>Cal_110119</v>
      </c>
      <c r="P1125" s="17">
        <f>Cal_110119!$Q$3</f>
        <v>1.8682000000000001</v>
      </c>
      <c r="Q1125" s="17">
        <f>Cal_110119!$R$3</f>
        <v>0.51219999999999999</v>
      </c>
      <c r="R1125" s="46">
        <v>21.61</v>
      </c>
      <c r="S1125" s="46">
        <v>15.7</v>
      </c>
      <c r="T1125" s="47">
        <f>AVERAGE(0.739,0.477,0.64,0.491,0.765,0.656)</f>
        <v>0.628</v>
      </c>
      <c r="U1125" s="79">
        <f>(R1125-T1125)*(L1125+M1125)/L1125</f>
        <v>20.981999999999999</v>
      </c>
      <c r="V1125" s="79">
        <f>(S1125-T1125)*(L1125+M1125)/L1125</f>
        <v>15.071999999999999</v>
      </c>
      <c r="W1125" s="443">
        <f t="shared" si="137"/>
        <v>0.11230591942902078</v>
      </c>
      <c r="X1125" s="443">
        <f>(Q1125*P1125/(P1125-1)*(P1125*V1125-U1125)*(K1125)/I1125)/N1125</f>
        <v>0.13635402586201367</v>
      </c>
      <c r="Y1125" s="9">
        <f>Cal_110119!$O$3</f>
        <v>20181101</v>
      </c>
      <c r="Z1125" s="48" t="s">
        <v>471</v>
      </c>
      <c r="AA1125" s="48"/>
      <c r="AB1125" s="48" t="s">
        <v>127</v>
      </c>
      <c r="AE1125" s="689" t="s">
        <v>1250</v>
      </c>
      <c r="AF1125" s="671">
        <v>3</v>
      </c>
      <c r="AG1125" s="169">
        <v>1</v>
      </c>
      <c r="AH1125" s="152" t="s">
        <v>673</v>
      </c>
    </row>
    <row r="1126" spans="1:35" s="115" customFormat="1" ht="13.5" thickBot="1" x14ac:dyDescent="0.25">
      <c r="A1126" s="154" t="s">
        <v>307</v>
      </c>
      <c r="B1126" s="114">
        <v>20190201</v>
      </c>
      <c r="C1126" s="150" t="s">
        <v>51</v>
      </c>
      <c r="D1126" s="107">
        <v>3</v>
      </c>
      <c r="E1126" s="140">
        <v>7</v>
      </c>
      <c r="F1126" s="107"/>
      <c r="G1126" s="107"/>
      <c r="H1126" s="140" t="s">
        <v>11</v>
      </c>
      <c r="I1126" s="140">
        <v>290</v>
      </c>
      <c r="J1126" s="140">
        <v>10</v>
      </c>
      <c r="K1126" s="115">
        <v>5</v>
      </c>
      <c r="L1126" s="116">
        <v>1</v>
      </c>
      <c r="M1126" s="9">
        <v>0</v>
      </c>
      <c r="N1126" s="117">
        <v>1</v>
      </c>
      <c r="O1126" s="9" t="str">
        <f>Cal_110119!$P$3</f>
        <v>Cal_110119</v>
      </c>
      <c r="P1126" s="17">
        <f>Cal_110119!$Q$3</f>
        <v>1.8682000000000001</v>
      </c>
      <c r="Q1126" s="17">
        <f>Cal_110119!$R$3</f>
        <v>0.51219999999999999</v>
      </c>
      <c r="R1126" s="118">
        <v>58.95</v>
      </c>
      <c r="S1126" s="118">
        <v>42.27</v>
      </c>
      <c r="T1126" s="119">
        <f>AVERAGE(0.739,0.477,0.64,0.491,0.765,0.656)</f>
        <v>0.628</v>
      </c>
      <c r="U1126" s="120">
        <f t="shared" si="135"/>
        <v>58.322000000000003</v>
      </c>
      <c r="V1126" s="120">
        <f t="shared" si="136"/>
        <v>41.642000000000003</v>
      </c>
      <c r="W1126" s="444">
        <f t="shared" si="137"/>
        <v>0.31696492996210945</v>
      </c>
      <c r="X1126" s="444">
        <f t="shared" si="138"/>
        <v>0.37005055848064922</v>
      </c>
      <c r="Y1126" s="9">
        <f>Cal_110119!$O$3</f>
        <v>20181101</v>
      </c>
      <c r="Z1126" s="121" t="s">
        <v>471</v>
      </c>
      <c r="AA1126" s="48"/>
      <c r="AB1126" s="48" t="s">
        <v>127</v>
      </c>
      <c r="AC1126" s="43"/>
      <c r="AD1126" s="43"/>
      <c r="AE1126" s="689" t="s">
        <v>1250</v>
      </c>
      <c r="AF1126" s="675">
        <v>3</v>
      </c>
      <c r="AG1126" s="169">
        <v>1</v>
      </c>
      <c r="AH1126" s="154" t="s">
        <v>673</v>
      </c>
      <c r="AI1126" s="407"/>
    </row>
    <row r="1127" spans="1:35" x14ac:dyDescent="0.2">
      <c r="A1127" s="152" t="s">
        <v>307</v>
      </c>
      <c r="B1127" s="45">
        <v>20190202</v>
      </c>
      <c r="C1127" s="148" t="s">
        <v>59</v>
      </c>
      <c r="D1127" s="107">
        <v>7</v>
      </c>
      <c r="E1127" s="107">
        <v>2</v>
      </c>
      <c r="H1127" s="107" t="s">
        <v>10</v>
      </c>
      <c r="I1127" s="107">
        <v>290</v>
      </c>
      <c r="J1127" s="107">
        <v>0</v>
      </c>
      <c r="K1127" s="43">
        <v>5</v>
      </c>
      <c r="L1127" s="109">
        <v>1</v>
      </c>
      <c r="M1127" s="9">
        <v>0</v>
      </c>
      <c r="N1127" s="49">
        <v>0.33333333333333331</v>
      </c>
      <c r="O1127" s="9" t="str">
        <f>Cal_110119!$P$3</f>
        <v>Cal_110119</v>
      </c>
      <c r="P1127" s="17">
        <f>Cal_110119!$Q$3</f>
        <v>1.8682000000000001</v>
      </c>
      <c r="Q1127" s="17">
        <f>Cal_110119!$R$3</f>
        <v>0.51219999999999999</v>
      </c>
      <c r="R1127" s="46">
        <v>221.4</v>
      </c>
      <c r="S1127" s="46">
        <v>130.80000000000001</v>
      </c>
      <c r="T1127" s="47">
        <f>AVERAGE(0.739,0.477,0.64,0.491,0.765,0.656)</f>
        <v>0.628</v>
      </c>
      <c r="U1127" s="79">
        <f t="shared" si="135"/>
        <v>220.77200000000002</v>
      </c>
      <c r="V1127" s="79">
        <f t="shared" si="136"/>
        <v>130.17200000000003</v>
      </c>
      <c r="W1127" s="443">
        <f t="shared" si="137"/>
        <v>5.1649321321163875</v>
      </c>
      <c r="X1127" s="443">
        <f t="shared" si="138"/>
        <v>1.2778549694808556</v>
      </c>
      <c r="Y1127" s="9">
        <f>Cal_110119!$O$3</f>
        <v>20181101</v>
      </c>
      <c r="Z1127" s="48" t="s">
        <v>471</v>
      </c>
      <c r="AA1127" s="48"/>
      <c r="AB1127" s="48" t="s">
        <v>127</v>
      </c>
      <c r="AE1127" s="689" t="s">
        <v>1250</v>
      </c>
      <c r="AF1127" s="674">
        <v>1</v>
      </c>
      <c r="AG1127" s="764" t="s">
        <v>1634</v>
      </c>
      <c r="AH1127"/>
    </row>
    <row r="1128" spans="1:35" x14ac:dyDescent="0.2">
      <c r="A1128" s="152" t="s">
        <v>307</v>
      </c>
      <c r="B1128" s="45">
        <v>20190202</v>
      </c>
      <c r="C1128" s="148" t="s">
        <v>59</v>
      </c>
      <c r="D1128" s="107">
        <v>7</v>
      </c>
      <c r="E1128" s="107">
        <v>2</v>
      </c>
      <c r="H1128" s="107" t="s">
        <v>11</v>
      </c>
      <c r="I1128" s="107">
        <v>290</v>
      </c>
      <c r="J1128" s="107">
        <v>0</v>
      </c>
      <c r="K1128" s="43">
        <v>10</v>
      </c>
      <c r="L1128" s="9">
        <v>1</v>
      </c>
      <c r="M1128" s="9">
        <v>0</v>
      </c>
      <c r="N1128" s="49">
        <v>1</v>
      </c>
      <c r="O1128" s="9" t="str">
        <f>Cal_110119!$P$3</f>
        <v>Cal_110119</v>
      </c>
      <c r="P1128" s="17">
        <f>Cal_110119!$Q$3</f>
        <v>1.8682000000000001</v>
      </c>
      <c r="Q1128" s="17">
        <f>Cal_110119!$R$3</f>
        <v>0.51219999999999999</v>
      </c>
      <c r="R1128" s="46">
        <v>317</v>
      </c>
      <c r="S1128" s="46">
        <v>188.8</v>
      </c>
      <c r="T1128" s="43">
        <f>AVERAGE(0.402,0.307,0.542,0.615,0.862,0.526)</f>
        <v>0.54233333333333344</v>
      </c>
      <c r="U1128" s="79">
        <f t="shared" si="135"/>
        <v>316.45766666666668</v>
      </c>
      <c r="V1128" s="79">
        <f t="shared" si="136"/>
        <v>188.25766666666667</v>
      </c>
      <c r="W1128" s="443">
        <f t="shared" si="137"/>
        <v>4.8722906500170788</v>
      </c>
      <c r="X1128" s="443">
        <f t="shared" si="138"/>
        <v>1.3395115121314276</v>
      </c>
      <c r="Y1128" s="9">
        <f>Cal_110119!$O$3</f>
        <v>20181101</v>
      </c>
      <c r="Z1128" s="86" t="s">
        <v>469</v>
      </c>
      <c r="AA1128" s="86"/>
      <c r="AB1128" s="48" t="s">
        <v>127</v>
      </c>
      <c r="AE1128" s="689" t="s">
        <v>1250</v>
      </c>
      <c r="AF1128" s="671">
        <v>1</v>
      </c>
      <c r="AG1128" s="764" t="s">
        <v>1634</v>
      </c>
      <c r="AH1128"/>
    </row>
    <row r="1129" spans="1:35" s="82" customFormat="1" x14ac:dyDescent="0.2">
      <c r="A1129" s="153" t="s">
        <v>307</v>
      </c>
      <c r="B1129" s="81">
        <v>20190202</v>
      </c>
      <c r="C1129" s="149" t="s">
        <v>59</v>
      </c>
      <c r="D1129" s="126">
        <v>7</v>
      </c>
      <c r="E1129" s="126">
        <v>4</v>
      </c>
      <c r="F1129" s="126"/>
      <c r="G1129" s="126"/>
      <c r="H1129" s="126" t="s">
        <v>10</v>
      </c>
      <c r="I1129" s="126">
        <v>355</v>
      </c>
      <c r="J1129" s="126">
        <v>5</v>
      </c>
      <c r="K1129" s="82">
        <v>5</v>
      </c>
      <c r="L1129" s="9">
        <v>1</v>
      </c>
      <c r="M1129" s="9">
        <v>0</v>
      </c>
      <c r="N1129" s="83">
        <v>1</v>
      </c>
      <c r="O1129" s="9" t="str">
        <f>Cal_110119!$P$3</f>
        <v>Cal_110119</v>
      </c>
      <c r="P1129" s="17">
        <f>Cal_110119!$Q$3</f>
        <v>1.8682000000000001</v>
      </c>
      <c r="Q1129" s="17">
        <f>Cal_110119!$R$3</f>
        <v>0.51219999999999999</v>
      </c>
      <c r="R1129" s="84">
        <v>280.7</v>
      </c>
      <c r="S1129" s="84">
        <v>162.5</v>
      </c>
      <c r="T1129" s="82">
        <v>0.54300000000000004</v>
      </c>
      <c r="U1129" s="79">
        <f t="shared" si="135"/>
        <v>280.15699999999998</v>
      </c>
      <c r="V1129" s="79">
        <f t="shared" si="136"/>
        <v>161.95699999999999</v>
      </c>
      <c r="W1129" s="443">
        <f t="shared" si="137"/>
        <v>1.8348572751783678</v>
      </c>
      <c r="X1129" s="443">
        <f t="shared" si="138"/>
        <v>0.34789433217768878</v>
      </c>
      <c r="Y1129" s="9">
        <f>Cal_110119!$O$3</f>
        <v>20181101</v>
      </c>
      <c r="Z1129" s="85" t="s">
        <v>466</v>
      </c>
      <c r="AA1129" s="85"/>
      <c r="AB1129" s="48" t="s">
        <v>127</v>
      </c>
      <c r="AE1129" s="689" t="s">
        <v>1250</v>
      </c>
      <c r="AF1129" s="671">
        <v>4</v>
      </c>
      <c r="AG1129" s="169">
        <v>1</v>
      </c>
      <c r="AH1129" s="153" t="s">
        <v>335</v>
      </c>
      <c r="AI1129" s="153" t="s">
        <v>1191</v>
      </c>
    </row>
    <row r="1130" spans="1:35" s="82" customFormat="1" x14ac:dyDescent="0.2">
      <c r="A1130" s="153" t="s">
        <v>307</v>
      </c>
      <c r="B1130" s="81">
        <v>20190202</v>
      </c>
      <c r="C1130" s="149" t="s">
        <v>59</v>
      </c>
      <c r="D1130" s="126">
        <v>7</v>
      </c>
      <c r="E1130" s="126">
        <v>4</v>
      </c>
      <c r="F1130" s="126"/>
      <c r="G1130" s="126"/>
      <c r="H1130" s="126" t="s">
        <v>11</v>
      </c>
      <c r="I1130" s="126">
        <v>355</v>
      </c>
      <c r="J1130" s="126">
        <v>5</v>
      </c>
      <c r="K1130" s="82">
        <v>5</v>
      </c>
      <c r="L1130" s="9">
        <v>1</v>
      </c>
      <c r="M1130" s="9">
        <v>0</v>
      </c>
      <c r="N1130" s="83">
        <v>0.33333333333333331</v>
      </c>
      <c r="O1130" s="9" t="str">
        <f>Cal_110119!$P$3</f>
        <v>Cal_110119</v>
      </c>
      <c r="P1130" s="17">
        <f>Cal_110119!$Q$3</f>
        <v>1.8682000000000001</v>
      </c>
      <c r="Q1130" s="17">
        <f>Cal_110119!$R$3</f>
        <v>0.51219999999999999</v>
      </c>
      <c r="R1130" s="84">
        <v>205</v>
      </c>
      <c r="S1130" s="84">
        <v>117.7</v>
      </c>
      <c r="T1130" s="82">
        <v>0.54300000000000004</v>
      </c>
      <c r="U1130" s="79">
        <f t="shared" si="135"/>
        <v>204.45699999999999</v>
      </c>
      <c r="V1130" s="79">
        <f t="shared" si="136"/>
        <v>117.157</v>
      </c>
      <c r="W1130" s="443">
        <f t="shared" si="137"/>
        <v>4.0655593939865868</v>
      </c>
      <c r="X1130" s="443">
        <f t="shared" si="138"/>
        <v>0.67133922841961002</v>
      </c>
      <c r="Y1130" s="9">
        <f>Cal_110119!$O$3</f>
        <v>20181101</v>
      </c>
      <c r="Z1130" s="85" t="s">
        <v>466</v>
      </c>
      <c r="AA1130" s="85"/>
      <c r="AB1130" s="48" t="s">
        <v>127</v>
      </c>
      <c r="AE1130" s="689" t="s">
        <v>1250</v>
      </c>
      <c r="AF1130" s="671">
        <v>4</v>
      </c>
      <c r="AG1130" s="169">
        <v>1</v>
      </c>
      <c r="AH1130" s="153" t="s">
        <v>334</v>
      </c>
      <c r="AI1130" s="153" t="s">
        <v>1192</v>
      </c>
    </row>
    <row r="1131" spans="1:35" s="372" customFormat="1" x14ac:dyDescent="0.2">
      <c r="A1131" s="412" t="s">
        <v>307</v>
      </c>
      <c r="B1131" s="462">
        <v>20190202</v>
      </c>
      <c r="C1131" s="787" t="s">
        <v>59</v>
      </c>
      <c r="D1131" s="373">
        <v>7</v>
      </c>
      <c r="E1131" s="373">
        <v>4</v>
      </c>
      <c r="F1131" s="126"/>
      <c r="G1131" s="126"/>
      <c r="H1131" s="373" t="s">
        <v>10</v>
      </c>
      <c r="I1131" s="373">
        <v>355</v>
      </c>
      <c r="J1131" s="373">
        <v>20</v>
      </c>
      <c r="K1131" s="372">
        <v>5</v>
      </c>
      <c r="L1131" s="773">
        <v>1</v>
      </c>
      <c r="M1131" s="773">
        <v>0</v>
      </c>
      <c r="N1131" s="375">
        <v>0.33333333333333331</v>
      </c>
      <c r="O1131" s="773" t="str">
        <f>Cal_110119!$P$3</f>
        <v>Cal_110119</v>
      </c>
      <c r="P1131" s="775">
        <f>Cal_110119!$Q$3</f>
        <v>1.8682000000000001</v>
      </c>
      <c r="Q1131" s="775">
        <f>Cal_110119!$R$3</f>
        <v>0.51219999999999999</v>
      </c>
      <c r="R1131" s="376">
        <v>194.7</v>
      </c>
      <c r="S1131" s="376">
        <v>113.5</v>
      </c>
      <c r="T1131" s="372">
        <v>0.54300000000000004</v>
      </c>
      <c r="U1131" s="378">
        <f t="shared" si="135"/>
        <v>194.15699999999998</v>
      </c>
      <c r="V1131" s="378">
        <f t="shared" si="136"/>
        <v>112.95699999999999</v>
      </c>
      <c r="W1131" s="464">
        <f t="shared" si="137"/>
        <v>3.781482506205164</v>
      </c>
      <c r="X1131" s="464">
        <f t="shared" si="138"/>
        <v>0.78560147248272316</v>
      </c>
      <c r="Y1131" s="773">
        <f>Cal_110119!$O$3</f>
        <v>20181101</v>
      </c>
      <c r="Z1131" s="380" t="s">
        <v>466</v>
      </c>
      <c r="AA1131" s="380"/>
      <c r="AB1131" s="48" t="s">
        <v>127</v>
      </c>
      <c r="AC1131" s="82"/>
      <c r="AD1131" s="82"/>
      <c r="AE1131" s="692" t="s">
        <v>1250</v>
      </c>
      <c r="AF1131" s="682">
        <v>4</v>
      </c>
      <c r="AG1131" s="782">
        <v>1</v>
      </c>
      <c r="AH1131" s="412" t="s">
        <v>319</v>
      </c>
      <c r="AI1131" s="412" t="s">
        <v>1193</v>
      </c>
    </row>
    <row r="1132" spans="1:35" s="372" customFormat="1" x14ac:dyDescent="0.2">
      <c r="A1132" s="412" t="s">
        <v>307</v>
      </c>
      <c r="B1132" s="462">
        <v>20190202</v>
      </c>
      <c r="C1132" s="787" t="s">
        <v>59</v>
      </c>
      <c r="D1132" s="373">
        <v>7</v>
      </c>
      <c r="E1132" s="373">
        <v>4</v>
      </c>
      <c r="F1132" s="126"/>
      <c r="G1132" s="126"/>
      <c r="H1132" s="373" t="s">
        <v>11</v>
      </c>
      <c r="I1132" s="373">
        <v>355</v>
      </c>
      <c r="J1132" s="373">
        <v>20</v>
      </c>
      <c r="K1132" s="372">
        <v>5</v>
      </c>
      <c r="L1132" s="773">
        <v>1</v>
      </c>
      <c r="M1132" s="773">
        <v>0</v>
      </c>
      <c r="N1132" s="375">
        <v>1</v>
      </c>
      <c r="O1132" s="773" t="str">
        <f>Cal_110119!$P$3</f>
        <v>Cal_110119</v>
      </c>
      <c r="P1132" s="775">
        <f>Cal_110119!$Q$3</f>
        <v>1.8682000000000001</v>
      </c>
      <c r="Q1132" s="775">
        <f>Cal_110119!$R$3</f>
        <v>0.51219999999999999</v>
      </c>
      <c r="R1132" s="376">
        <v>333.9</v>
      </c>
      <c r="S1132" s="376">
        <v>191.7</v>
      </c>
      <c r="T1132" s="372">
        <v>0.54300000000000004</v>
      </c>
      <c r="U1132" s="378">
        <f t="shared" si="135"/>
        <v>333.35699999999997</v>
      </c>
      <c r="V1132" s="378">
        <f t="shared" si="136"/>
        <v>191.15699999999998</v>
      </c>
      <c r="W1132" s="464">
        <f t="shared" si="137"/>
        <v>2.2074171280064627</v>
      </c>
      <c r="X1132" s="464">
        <f t="shared" si="138"/>
        <v>0.3688731774904383</v>
      </c>
      <c r="Y1132" s="773">
        <f>Cal_110119!$O$3</f>
        <v>20181101</v>
      </c>
      <c r="Z1132" s="380" t="s">
        <v>466</v>
      </c>
      <c r="AA1132" s="380"/>
      <c r="AB1132" s="48" t="s">
        <v>127</v>
      </c>
      <c r="AC1132" s="82"/>
      <c r="AD1132" s="82"/>
      <c r="AE1132" s="692" t="s">
        <v>1250</v>
      </c>
      <c r="AF1132" s="682">
        <v>4</v>
      </c>
      <c r="AG1132" s="782">
        <v>1</v>
      </c>
      <c r="AH1132" s="412" t="s">
        <v>333</v>
      </c>
      <c r="AI1132" s="412" t="s">
        <v>1193</v>
      </c>
    </row>
    <row r="1133" spans="1:35" x14ac:dyDescent="0.2">
      <c r="A1133" s="152" t="s">
        <v>307</v>
      </c>
      <c r="B1133" s="45">
        <v>20190202</v>
      </c>
      <c r="C1133" s="148" t="s">
        <v>59</v>
      </c>
      <c r="D1133" s="107">
        <v>7</v>
      </c>
      <c r="E1133" s="107">
        <v>4</v>
      </c>
      <c r="H1133" s="107" t="s">
        <v>10</v>
      </c>
      <c r="I1133" s="107">
        <v>285</v>
      </c>
      <c r="J1133" s="107">
        <v>0</v>
      </c>
      <c r="K1133" s="43">
        <v>5</v>
      </c>
      <c r="L1133" s="9">
        <v>1</v>
      </c>
      <c r="M1133" s="9">
        <v>0</v>
      </c>
      <c r="N1133" s="49">
        <v>0.33333333333333331</v>
      </c>
      <c r="O1133" s="9" t="str">
        <f>Cal_110119!$P$3</f>
        <v>Cal_110119</v>
      </c>
      <c r="P1133" s="17">
        <f>Cal_110119!$Q$3</f>
        <v>1.8682000000000001</v>
      </c>
      <c r="Q1133" s="17">
        <f>Cal_110119!$R$3</f>
        <v>0.51219999999999999</v>
      </c>
      <c r="R1133" s="46">
        <v>149</v>
      </c>
      <c r="S1133" s="46">
        <v>90.81</v>
      </c>
      <c r="T1133" s="47">
        <f>AVERAGE(0.739,0.477,0.64,0.491,0.765,0.656)</f>
        <v>0.628</v>
      </c>
      <c r="U1133" s="79">
        <f t="shared" si="135"/>
        <v>148.37200000000001</v>
      </c>
      <c r="V1133" s="79">
        <f t="shared" si="136"/>
        <v>90.182000000000002</v>
      </c>
      <c r="W1133" s="443">
        <f t="shared" si="137"/>
        <v>3.3754984788612865</v>
      </c>
      <c r="X1133" s="443">
        <f t="shared" si="138"/>
        <v>1.1663140448902929</v>
      </c>
      <c r="Y1133" s="9">
        <f>Cal_110119!$O$3</f>
        <v>20181101</v>
      </c>
      <c r="Z1133" s="48" t="s">
        <v>471</v>
      </c>
      <c r="AA1133" s="48"/>
      <c r="AB1133" s="48" t="s">
        <v>127</v>
      </c>
      <c r="AE1133" s="689" t="s">
        <v>1250</v>
      </c>
      <c r="AF1133" s="671">
        <v>1</v>
      </c>
      <c r="AG1133" s="764" t="s">
        <v>1634</v>
      </c>
      <c r="AH1133"/>
    </row>
    <row r="1134" spans="1:35" x14ac:dyDescent="0.2">
      <c r="A1134" s="152" t="s">
        <v>307</v>
      </c>
      <c r="B1134" s="45">
        <v>20190202</v>
      </c>
      <c r="C1134" s="148" t="s">
        <v>59</v>
      </c>
      <c r="D1134" s="107">
        <v>7</v>
      </c>
      <c r="E1134" s="107">
        <v>4</v>
      </c>
      <c r="H1134" s="107" t="s">
        <v>11</v>
      </c>
      <c r="I1134" s="107">
        <v>286</v>
      </c>
      <c r="J1134" s="107">
        <v>0</v>
      </c>
      <c r="K1134" s="43">
        <v>10</v>
      </c>
      <c r="L1134" s="9">
        <v>1</v>
      </c>
      <c r="M1134" s="9">
        <v>0</v>
      </c>
      <c r="N1134" s="49">
        <v>1</v>
      </c>
      <c r="O1134" s="9" t="str">
        <f>Cal_110119!$P$3</f>
        <v>Cal_110119</v>
      </c>
      <c r="P1134" s="17">
        <f>Cal_110119!$Q$3</f>
        <v>1.8682000000000001</v>
      </c>
      <c r="Q1134" s="17">
        <f>Cal_110119!$R$3</f>
        <v>0.51219999999999999</v>
      </c>
      <c r="R1134" s="46">
        <v>226.4</v>
      </c>
      <c r="S1134" s="46">
        <v>135.19999999999999</v>
      </c>
      <c r="T1134" s="47">
        <f>AVERAGE(0.739,0.477,0.64,0.491,0.765,0.656)</f>
        <v>0.628</v>
      </c>
      <c r="U1134" s="79">
        <f t="shared" si="135"/>
        <v>225.77200000000002</v>
      </c>
      <c r="V1134" s="79">
        <f t="shared" si="136"/>
        <v>134.572</v>
      </c>
      <c r="W1134" s="443">
        <f t="shared" si="137"/>
        <v>3.5145681221335683</v>
      </c>
      <c r="X1134" s="443">
        <f t="shared" si="138"/>
        <v>0.98791004593915854</v>
      </c>
      <c r="Y1134" s="9">
        <f>Cal_110119!$O$3</f>
        <v>20181101</v>
      </c>
      <c r="Z1134" s="48" t="s">
        <v>471</v>
      </c>
      <c r="AA1134" s="48"/>
      <c r="AB1134" s="48" t="s">
        <v>127</v>
      </c>
      <c r="AE1134" s="689" t="s">
        <v>1250</v>
      </c>
      <c r="AF1134" s="671">
        <v>1</v>
      </c>
      <c r="AG1134" s="764" t="s">
        <v>1634</v>
      </c>
      <c r="AH1134"/>
    </row>
    <row r="1135" spans="1:35" x14ac:dyDescent="0.2">
      <c r="A1135" s="152" t="s">
        <v>307</v>
      </c>
      <c r="B1135" s="45">
        <v>20190202</v>
      </c>
      <c r="C1135" s="148" t="s">
        <v>59</v>
      </c>
      <c r="D1135" s="107">
        <v>7</v>
      </c>
      <c r="E1135" s="107">
        <v>4</v>
      </c>
      <c r="H1135" s="107" t="s">
        <v>10</v>
      </c>
      <c r="I1135" s="107">
        <v>285</v>
      </c>
      <c r="J1135" s="107">
        <v>10</v>
      </c>
      <c r="K1135" s="43">
        <v>5</v>
      </c>
      <c r="L1135" s="9">
        <v>1</v>
      </c>
      <c r="M1135" s="9">
        <v>0</v>
      </c>
      <c r="N1135" s="49">
        <v>1</v>
      </c>
      <c r="O1135" s="9" t="str">
        <f>Cal_110119!$P$3</f>
        <v>Cal_110119</v>
      </c>
      <c r="P1135" s="17">
        <f>Cal_110119!$Q$3</f>
        <v>1.8682000000000001</v>
      </c>
      <c r="Q1135" s="17">
        <f>Cal_110119!$R$3</f>
        <v>0.51219999999999999</v>
      </c>
      <c r="R1135" s="46">
        <v>80.22</v>
      </c>
      <c r="S1135" s="46">
        <v>54.73</v>
      </c>
      <c r="T1135" s="47">
        <f>AVERAGE(0.739,0.477,0.64,0.491,0.765,0.656)</f>
        <v>0.628</v>
      </c>
      <c r="U1135" s="79">
        <f t="shared" si="135"/>
        <v>79.591999999999999</v>
      </c>
      <c r="V1135" s="79">
        <f t="shared" si="136"/>
        <v>54.101999999999997</v>
      </c>
      <c r="W1135" s="443">
        <f t="shared" si="137"/>
        <v>0.49287653220011557</v>
      </c>
      <c r="X1135" s="443">
        <f t="shared" si="138"/>
        <v>0.41536510197672638</v>
      </c>
      <c r="Y1135" s="9">
        <f>Cal_110119!$O$3</f>
        <v>20181101</v>
      </c>
      <c r="Z1135" s="48" t="s">
        <v>471</v>
      </c>
      <c r="AA1135" s="48"/>
      <c r="AB1135" s="48" t="s">
        <v>127</v>
      </c>
      <c r="AE1135" s="689" t="s">
        <v>1250</v>
      </c>
      <c r="AF1135" s="671">
        <v>1</v>
      </c>
      <c r="AG1135" s="764" t="s">
        <v>1634</v>
      </c>
      <c r="AH1135"/>
    </row>
    <row r="1136" spans="1:35" x14ac:dyDescent="0.2">
      <c r="A1136" s="152" t="s">
        <v>307</v>
      </c>
      <c r="B1136" s="45">
        <v>20190202</v>
      </c>
      <c r="C1136" s="148" t="s">
        <v>59</v>
      </c>
      <c r="D1136" s="107">
        <v>7</v>
      </c>
      <c r="E1136" s="107">
        <v>4</v>
      </c>
      <c r="H1136" s="107" t="s">
        <v>11</v>
      </c>
      <c r="I1136" s="107">
        <v>285</v>
      </c>
      <c r="J1136" s="107">
        <v>10</v>
      </c>
      <c r="K1136" s="43">
        <v>5</v>
      </c>
      <c r="L1136" s="9">
        <v>1</v>
      </c>
      <c r="M1136" s="9">
        <v>0</v>
      </c>
      <c r="N1136" s="49">
        <v>1</v>
      </c>
      <c r="O1136" s="9" t="str">
        <f>Cal_110119!$P$3</f>
        <v>Cal_110119</v>
      </c>
      <c r="P1136" s="17">
        <f>Cal_110119!$Q$3</f>
        <v>1.8682000000000001</v>
      </c>
      <c r="Q1136" s="17">
        <f>Cal_110119!$R$3</f>
        <v>0.51219999999999999</v>
      </c>
      <c r="R1136" s="46">
        <v>80.67</v>
      </c>
      <c r="S1136" s="46">
        <v>54.22</v>
      </c>
      <c r="T1136" s="47">
        <f>AVERAGE(0.739,0.477,0.64,0.491,0.765,0.656)</f>
        <v>0.628</v>
      </c>
      <c r="U1136" s="79">
        <f t="shared" si="135"/>
        <v>80.042000000000002</v>
      </c>
      <c r="V1136" s="79">
        <f t="shared" si="136"/>
        <v>53.591999999999999</v>
      </c>
      <c r="W1136" s="443">
        <f t="shared" si="137"/>
        <v>0.51143916346383111</v>
      </c>
      <c r="X1136" s="443">
        <f t="shared" si="138"/>
        <v>0.38824080509195813</v>
      </c>
      <c r="Y1136" s="9">
        <f>Cal_110119!$O$3</f>
        <v>20181101</v>
      </c>
      <c r="Z1136" s="48" t="s">
        <v>471</v>
      </c>
      <c r="AA1136" s="48"/>
      <c r="AB1136" s="48" t="s">
        <v>127</v>
      </c>
      <c r="AE1136" s="689" t="s">
        <v>1250</v>
      </c>
      <c r="AF1136" s="671">
        <v>1</v>
      </c>
      <c r="AG1136" s="764" t="s">
        <v>1634</v>
      </c>
      <c r="AH1136"/>
    </row>
    <row r="1137" spans="1:35" s="82" customFormat="1" x14ac:dyDescent="0.2">
      <c r="A1137" s="153" t="s">
        <v>307</v>
      </c>
      <c r="B1137" s="81">
        <v>20190202</v>
      </c>
      <c r="C1137" s="149" t="s">
        <v>59</v>
      </c>
      <c r="D1137" s="126">
        <v>7</v>
      </c>
      <c r="E1137" s="126">
        <v>7</v>
      </c>
      <c r="F1137" s="126"/>
      <c r="G1137" s="126"/>
      <c r="H1137" s="126" t="s">
        <v>10</v>
      </c>
      <c r="I1137" s="126">
        <v>355</v>
      </c>
      <c r="J1137" s="126">
        <v>5</v>
      </c>
      <c r="K1137" s="82">
        <v>5</v>
      </c>
      <c r="L1137" s="9">
        <v>1</v>
      </c>
      <c r="M1137" s="9">
        <v>0</v>
      </c>
      <c r="N1137" s="83">
        <f>1/3</f>
        <v>0.33333333333333331</v>
      </c>
      <c r="O1137" s="9" t="str">
        <f>Cal_110119!$P$3</f>
        <v>Cal_110119</v>
      </c>
      <c r="P1137" s="17">
        <f>Cal_110119!$Q$3</f>
        <v>1.8682000000000001</v>
      </c>
      <c r="Q1137" s="17">
        <f>Cal_110119!$R$3</f>
        <v>0.51219999999999999</v>
      </c>
      <c r="R1137" s="84">
        <v>140.6</v>
      </c>
      <c r="S1137" s="84">
        <v>84.72</v>
      </c>
      <c r="T1137" s="82">
        <v>0.54300000000000004</v>
      </c>
      <c r="U1137" s="79">
        <f t="shared" si="135"/>
        <v>140.05699999999999</v>
      </c>
      <c r="V1137" s="79">
        <f t="shared" si="136"/>
        <v>84.176999999999992</v>
      </c>
      <c r="W1137" s="443">
        <f t="shared" si="137"/>
        <v>2.6023305720042433</v>
      </c>
      <c r="X1137" s="443">
        <f t="shared" si="138"/>
        <v>0.80111877663293951</v>
      </c>
      <c r="Y1137" s="9">
        <f>Cal_110119!$O$3</f>
        <v>20181101</v>
      </c>
      <c r="Z1137" s="85" t="s">
        <v>465</v>
      </c>
      <c r="AA1137" s="85"/>
      <c r="AB1137" s="48" t="s">
        <v>127</v>
      </c>
      <c r="AE1137" s="689" t="s">
        <v>1250</v>
      </c>
      <c r="AF1137" s="671">
        <v>3</v>
      </c>
      <c r="AG1137" s="764" t="s">
        <v>1634</v>
      </c>
      <c r="AH1137" s="153" t="s">
        <v>331</v>
      </c>
      <c r="AI1137" s="153" t="s">
        <v>1642</v>
      </c>
    </row>
    <row r="1138" spans="1:35" s="82" customFormat="1" x14ac:dyDescent="0.2">
      <c r="A1138" s="153" t="s">
        <v>307</v>
      </c>
      <c r="B1138" s="81">
        <v>20190202</v>
      </c>
      <c r="C1138" s="149" t="s">
        <v>59</v>
      </c>
      <c r="D1138" s="126">
        <v>7</v>
      </c>
      <c r="E1138" s="126">
        <v>7</v>
      </c>
      <c r="F1138" s="126"/>
      <c r="G1138" s="126"/>
      <c r="H1138" s="126" t="s">
        <v>11</v>
      </c>
      <c r="I1138" s="126">
        <v>355</v>
      </c>
      <c r="J1138" s="126">
        <v>5</v>
      </c>
      <c r="K1138" s="82">
        <v>5</v>
      </c>
      <c r="L1138" s="9">
        <v>1</v>
      </c>
      <c r="M1138" s="9">
        <v>0</v>
      </c>
      <c r="N1138" s="83">
        <v>1</v>
      </c>
      <c r="O1138" s="9" t="str">
        <f>Cal_110119!$P$3</f>
        <v>Cal_110119</v>
      </c>
      <c r="P1138" s="17">
        <f>Cal_110119!$Q$3</f>
        <v>1.8682000000000001</v>
      </c>
      <c r="Q1138" s="17">
        <f>Cal_110119!$R$3</f>
        <v>0.51219999999999999</v>
      </c>
      <c r="R1138" s="84">
        <v>320</v>
      </c>
      <c r="S1138" s="84">
        <v>186.6</v>
      </c>
      <c r="T1138" s="82">
        <v>0.54300000000000004</v>
      </c>
      <c r="U1138" s="79">
        <f t="shared" si="135"/>
        <v>319.45699999999999</v>
      </c>
      <c r="V1138" s="79">
        <f t="shared" si="136"/>
        <v>186.05699999999999</v>
      </c>
      <c r="W1138" s="443">
        <f t="shared" si="137"/>
        <v>2.0708118486361617</v>
      </c>
      <c r="X1138" s="443">
        <f t="shared" si="138"/>
        <v>0.43674395821285272</v>
      </c>
      <c r="Y1138" s="9">
        <f>Cal_110119!$O$3</f>
        <v>20181101</v>
      </c>
      <c r="Z1138" s="85" t="s">
        <v>466</v>
      </c>
      <c r="AA1138" s="85"/>
      <c r="AB1138" s="48" t="s">
        <v>127</v>
      </c>
      <c r="AE1138" s="689" t="s">
        <v>1250</v>
      </c>
      <c r="AF1138" s="671">
        <v>3</v>
      </c>
      <c r="AG1138" s="764" t="s">
        <v>1634</v>
      </c>
      <c r="AH1138" s="153" t="s">
        <v>330</v>
      </c>
      <c r="AI1138" s="153" t="s">
        <v>1643</v>
      </c>
    </row>
    <row r="1139" spans="1:35" s="372" customFormat="1" x14ac:dyDescent="0.2">
      <c r="A1139" s="412" t="s">
        <v>307</v>
      </c>
      <c r="B1139" s="462">
        <v>20190202</v>
      </c>
      <c r="C1139" s="787" t="s">
        <v>59</v>
      </c>
      <c r="D1139" s="373">
        <v>7</v>
      </c>
      <c r="E1139" s="373">
        <v>7</v>
      </c>
      <c r="F1139" s="126"/>
      <c r="G1139" s="126"/>
      <c r="H1139" s="373" t="s">
        <v>10</v>
      </c>
      <c r="I1139" s="373">
        <v>355</v>
      </c>
      <c r="J1139" s="373">
        <v>20</v>
      </c>
      <c r="K1139" s="372">
        <v>5</v>
      </c>
      <c r="L1139" s="773">
        <v>1</v>
      </c>
      <c r="M1139" s="773">
        <v>0</v>
      </c>
      <c r="N1139" s="375">
        <v>1</v>
      </c>
      <c r="O1139" s="773" t="str">
        <f>Cal_110119!$P$3</f>
        <v>Cal_110119</v>
      </c>
      <c r="P1139" s="775">
        <f>Cal_110119!$Q$3</f>
        <v>1.8682000000000001</v>
      </c>
      <c r="Q1139" s="775">
        <f>Cal_110119!$R$3</f>
        <v>0.51219999999999999</v>
      </c>
      <c r="R1139" s="376">
        <v>231.3</v>
      </c>
      <c r="S1139" s="376">
        <v>135.9</v>
      </c>
      <c r="T1139" s="372">
        <v>0.54300000000000004</v>
      </c>
      <c r="U1139" s="378">
        <f t="shared" si="135"/>
        <v>230.75700000000001</v>
      </c>
      <c r="V1139" s="378">
        <f t="shared" si="136"/>
        <v>135.357</v>
      </c>
      <c r="W1139" s="464">
        <f t="shared" si="137"/>
        <v>1.4809254149916777</v>
      </c>
      <c r="X1139" s="464">
        <f t="shared" si="138"/>
        <v>0.34332861118128016</v>
      </c>
      <c r="Y1139" s="773">
        <f>Cal_110119!$O$3</f>
        <v>20181101</v>
      </c>
      <c r="Z1139" s="380" t="s">
        <v>466</v>
      </c>
      <c r="AA1139" s="380"/>
      <c r="AB1139" s="48" t="s">
        <v>127</v>
      </c>
      <c r="AC1139" s="82"/>
      <c r="AD1139" s="82"/>
      <c r="AE1139" s="692" t="s">
        <v>1250</v>
      </c>
      <c r="AF1139" s="682">
        <v>3</v>
      </c>
      <c r="AG1139" s="786" t="s">
        <v>1634</v>
      </c>
      <c r="AH1139" s="412" t="s">
        <v>329</v>
      </c>
      <c r="AI1139" s="412" t="s">
        <v>1644</v>
      </c>
    </row>
    <row r="1140" spans="1:35" s="372" customFormat="1" x14ac:dyDescent="0.2">
      <c r="A1140" s="412" t="s">
        <v>307</v>
      </c>
      <c r="B1140" s="462">
        <v>20190202</v>
      </c>
      <c r="C1140" s="787" t="s">
        <v>59</v>
      </c>
      <c r="D1140" s="373">
        <v>7</v>
      </c>
      <c r="E1140" s="373">
        <v>7</v>
      </c>
      <c r="F1140" s="126"/>
      <c r="G1140" s="126"/>
      <c r="H1140" s="373" t="s">
        <v>11</v>
      </c>
      <c r="I1140" s="373">
        <v>355</v>
      </c>
      <c r="J1140" s="373">
        <v>20</v>
      </c>
      <c r="K1140" s="372">
        <v>5</v>
      </c>
      <c r="L1140" s="773">
        <v>1</v>
      </c>
      <c r="M1140" s="773">
        <v>0</v>
      </c>
      <c r="N1140" s="375">
        <v>0.33333333333333331</v>
      </c>
      <c r="O1140" s="773" t="str">
        <f>Cal_110119!$P$3</f>
        <v>Cal_110119</v>
      </c>
      <c r="P1140" s="775">
        <f>Cal_110119!$Q$3</f>
        <v>1.8682000000000001</v>
      </c>
      <c r="Q1140" s="775">
        <f>Cal_110119!$R$3</f>
        <v>0.51219999999999999</v>
      </c>
      <c r="R1140" s="376">
        <v>138.6</v>
      </c>
      <c r="S1140" s="376">
        <v>84.09</v>
      </c>
      <c r="T1140" s="372">
        <v>0.54300000000000004</v>
      </c>
      <c r="U1140" s="378">
        <f t="shared" si="135"/>
        <v>138.05699999999999</v>
      </c>
      <c r="V1140" s="378">
        <f t="shared" si="136"/>
        <v>83.546999999999997</v>
      </c>
      <c r="W1140" s="464">
        <f t="shared" si="137"/>
        <v>2.5385296972074323</v>
      </c>
      <c r="X1140" s="464">
        <f t="shared" si="138"/>
        <v>0.83944745487200467</v>
      </c>
      <c r="Y1140" s="773">
        <f>Cal_110119!$O$3</f>
        <v>20181101</v>
      </c>
      <c r="Z1140" s="380" t="s">
        <v>466</v>
      </c>
      <c r="AA1140" s="380"/>
      <c r="AB1140" s="48" t="s">
        <v>127</v>
      </c>
      <c r="AC1140" s="82"/>
      <c r="AD1140" s="82"/>
      <c r="AE1140" s="692" t="s">
        <v>1250</v>
      </c>
      <c r="AF1140" s="682">
        <v>3</v>
      </c>
      <c r="AG1140" s="786" t="s">
        <v>1634</v>
      </c>
      <c r="AH1140" s="412" t="s">
        <v>328</v>
      </c>
      <c r="AI1140" s="412" t="s">
        <v>1644</v>
      </c>
    </row>
    <row r="1141" spans="1:35" x14ac:dyDescent="0.2">
      <c r="A1141" s="152" t="s">
        <v>307</v>
      </c>
      <c r="B1141" s="45">
        <v>20190202</v>
      </c>
      <c r="C1141" s="148" t="s">
        <v>59</v>
      </c>
      <c r="D1141" s="107">
        <v>7</v>
      </c>
      <c r="E1141" s="107">
        <v>7</v>
      </c>
      <c r="H1141" s="107" t="s">
        <v>10</v>
      </c>
      <c r="I1141" s="107">
        <v>287</v>
      </c>
      <c r="J1141" s="107">
        <v>0</v>
      </c>
      <c r="K1141" s="43">
        <v>5</v>
      </c>
      <c r="L1141" s="9">
        <v>1</v>
      </c>
      <c r="M1141" s="9">
        <v>0</v>
      </c>
      <c r="N1141" s="49">
        <v>0.33333333333333331</v>
      </c>
      <c r="O1141" s="9" t="str">
        <f>Cal_110119!$P$3</f>
        <v>Cal_110119</v>
      </c>
      <c r="P1141" s="17">
        <f>Cal_110119!$Q$3</f>
        <v>1.8682000000000001</v>
      </c>
      <c r="Q1141" s="17">
        <f>Cal_110119!$R$3</f>
        <v>0.51219999999999999</v>
      </c>
      <c r="R1141" s="46">
        <v>156.6</v>
      </c>
      <c r="S1141" s="46">
        <v>93.08</v>
      </c>
      <c r="T1141" s="47">
        <f>AVERAGE(0.739,0.477,0.64,0.491,0.765,0.656)</f>
        <v>0.628</v>
      </c>
      <c r="U1141" s="79">
        <f t="shared" si="135"/>
        <v>155.97200000000001</v>
      </c>
      <c r="V1141" s="79">
        <f t="shared" si="136"/>
        <v>92.451999999999998</v>
      </c>
      <c r="W1141" s="443">
        <f t="shared" si="137"/>
        <v>3.6590050772353715</v>
      </c>
      <c r="X1141" s="443">
        <f t="shared" si="138"/>
        <v>0.96468392357020394</v>
      </c>
      <c r="Y1141" s="9">
        <f>Cal_110119!$O$3</f>
        <v>20181101</v>
      </c>
      <c r="Z1141" s="48" t="s">
        <v>471</v>
      </c>
      <c r="AA1141" s="48"/>
      <c r="AB1141" s="48" t="s">
        <v>127</v>
      </c>
      <c r="AE1141" s="689" t="s">
        <v>1250</v>
      </c>
      <c r="AF1141" s="671">
        <v>1</v>
      </c>
      <c r="AG1141" s="764" t="s">
        <v>1634</v>
      </c>
      <c r="AH1141"/>
    </row>
    <row r="1142" spans="1:35" x14ac:dyDescent="0.2">
      <c r="A1142" s="152" t="s">
        <v>307</v>
      </c>
      <c r="B1142" s="45">
        <v>20190202</v>
      </c>
      <c r="C1142" s="148" t="s">
        <v>59</v>
      </c>
      <c r="D1142" s="107">
        <v>7</v>
      </c>
      <c r="E1142" s="107">
        <v>7</v>
      </c>
      <c r="H1142" s="107" t="s">
        <v>11</v>
      </c>
      <c r="I1142" s="107">
        <v>287</v>
      </c>
      <c r="J1142" s="107">
        <v>0</v>
      </c>
      <c r="K1142" s="43">
        <v>5</v>
      </c>
      <c r="L1142" s="9">
        <v>1</v>
      </c>
      <c r="M1142" s="9">
        <v>0</v>
      </c>
      <c r="N1142" s="49">
        <v>0.33333333333333331</v>
      </c>
      <c r="O1142" s="9" t="str">
        <f>Cal_110119!$P$3</f>
        <v>Cal_110119</v>
      </c>
      <c r="P1142" s="17">
        <f>Cal_110119!$Q$3</f>
        <v>1.8682000000000001</v>
      </c>
      <c r="Q1142" s="17">
        <f>Cal_110119!$R$3</f>
        <v>0.51219999999999999</v>
      </c>
      <c r="R1142" s="46">
        <v>155.9</v>
      </c>
      <c r="S1142" s="46">
        <v>94.06</v>
      </c>
      <c r="T1142" s="47">
        <f>AVERAGE(0.739,0.477,0.64,0.491,0.765,0.656)</f>
        <v>0.628</v>
      </c>
      <c r="U1142" s="79">
        <f t="shared" si="135"/>
        <v>155.27200000000002</v>
      </c>
      <c r="V1142" s="79">
        <f t="shared" si="136"/>
        <v>93.432000000000002</v>
      </c>
      <c r="W1142" s="443">
        <f t="shared" si="137"/>
        <v>3.5622303837568539</v>
      </c>
      <c r="X1142" s="443">
        <f t="shared" si="138"/>
        <v>1.1104701605609162</v>
      </c>
      <c r="Y1142" s="9">
        <f>Cal_110119!$O$3</f>
        <v>20181101</v>
      </c>
      <c r="Z1142" s="48" t="s">
        <v>471</v>
      </c>
      <c r="AA1142" s="48"/>
      <c r="AB1142" s="48" t="s">
        <v>127</v>
      </c>
      <c r="AE1142" s="689" t="s">
        <v>1250</v>
      </c>
      <c r="AF1142" s="671">
        <v>1</v>
      </c>
      <c r="AG1142" s="764" t="s">
        <v>1634</v>
      </c>
      <c r="AH1142"/>
    </row>
    <row r="1143" spans="1:35" x14ac:dyDescent="0.2">
      <c r="A1143" s="152" t="s">
        <v>307</v>
      </c>
      <c r="B1143" s="45">
        <v>20190202</v>
      </c>
      <c r="C1143" s="148" t="s">
        <v>59</v>
      </c>
      <c r="D1143" s="107">
        <v>7</v>
      </c>
      <c r="E1143" s="107">
        <v>7</v>
      </c>
      <c r="H1143" s="107" t="s">
        <v>10</v>
      </c>
      <c r="I1143" s="107">
        <v>285</v>
      </c>
      <c r="J1143" s="107">
        <v>10</v>
      </c>
      <c r="K1143" s="43">
        <v>5</v>
      </c>
      <c r="L1143" s="9">
        <v>1</v>
      </c>
      <c r="M1143" s="9">
        <v>0</v>
      </c>
      <c r="N1143" s="49">
        <v>1</v>
      </c>
      <c r="O1143" s="9" t="str">
        <f>Cal_110119!$P$3</f>
        <v>Cal_110119</v>
      </c>
      <c r="P1143" s="17">
        <f>Cal_110119!$Q$3</f>
        <v>1.8682000000000001</v>
      </c>
      <c r="Q1143" s="17">
        <f>Cal_110119!$R$3</f>
        <v>0.51219999999999999</v>
      </c>
      <c r="R1143" s="46">
        <v>60.04</v>
      </c>
      <c r="S1143" s="46">
        <v>41.39</v>
      </c>
      <c r="T1143" s="43">
        <f>AVERAGE(0.402,0.307,0.542,0.615,0.862,0.526)</f>
        <v>0.54233333333333344</v>
      </c>
      <c r="U1143" s="79">
        <f t="shared" si="135"/>
        <v>59.497666666666667</v>
      </c>
      <c r="V1143" s="79">
        <f t="shared" si="136"/>
        <v>40.847666666666669</v>
      </c>
      <c r="W1143" s="443">
        <f t="shared" si="137"/>
        <v>0.36061778444614179</v>
      </c>
      <c r="X1143" s="443">
        <f t="shared" si="138"/>
        <v>0.32511567320134355</v>
      </c>
      <c r="Y1143" s="9">
        <f>Cal_110119!$O$3</f>
        <v>20181101</v>
      </c>
      <c r="Z1143" s="86" t="s">
        <v>469</v>
      </c>
      <c r="AA1143" s="86"/>
      <c r="AB1143" s="48" t="s">
        <v>127</v>
      </c>
      <c r="AE1143" s="689" t="s">
        <v>1250</v>
      </c>
      <c r="AF1143" s="671">
        <v>1</v>
      </c>
      <c r="AG1143" s="764" t="s">
        <v>1634</v>
      </c>
      <c r="AH1143"/>
    </row>
    <row r="1144" spans="1:35" x14ac:dyDescent="0.2">
      <c r="A1144" s="152" t="s">
        <v>307</v>
      </c>
      <c r="B1144" s="45">
        <v>20190202</v>
      </c>
      <c r="C1144" s="148" t="s">
        <v>59</v>
      </c>
      <c r="D1144" s="107">
        <v>7</v>
      </c>
      <c r="E1144" s="107">
        <v>7</v>
      </c>
      <c r="H1144" s="107" t="s">
        <v>11</v>
      </c>
      <c r="I1144" s="107">
        <v>285</v>
      </c>
      <c r="J1144" s="107">
        <v>10</v>
      </c>
      <c r="K1144" s="43">
        <v>5</v>
      </c>
      <c r="L1144" s="9">
        <v>1</v>
      </c>
      <c r="M1144" s="9">
        <v>0</v>
      </c>
      <c r="N1144" s="49">
        <v>1</v>
      </c>
      <c r="O1144" s="9" t="str">
        <f>Cal_110119!$P$3</f>
        <v>Cal_110119</v>
      </c>
      <c r="P1144" s="17">
        <f>Cal_110119!$Q$3</f>
        <v>1.8682000000000001</v>
      </c>
      <c r="Q1144" s="17">
        <f>Cal_110119!$R$3</f>
        <v>0.51219999999999999</v>
      </c>
      <c r="R1144" s="46">
        <v>65.760000000000005</v>
      </c>
      <c r="S1144" s="46">
        <v>44.43</v>
      </c>
      <c r="T1144" s="47">
        <f>AVERAGE(0.739,0.477,0.64,0.491,0.765,0.656)</f>
        <v>0.628</v>
      </c>
      <c r="U1144" s="79">
        <f t="shared" si="135"/>
        <v>65.132000000000005</v>
      </c>
      <c r="V1144" s="79">
        <f t="shared" si="136"/>
        <v>43.802</v>
      </c>
      <c r="W1144" s="443">
        <f t="shared" si="137"/>
        <v>0.4124384633906813</v>
      </c>
      <c r="X1144" s="443">
        <f t="shared" si="138"/>
        <v>0.32289110040019575</v>
      </c>
      <c r="Y1144" s="9">
        <f>Cal_110119!$O$3</f>
        <v>20181101</v>
      </c>
      <c r="Z1144" s="48" t="s">
        <v>471</v>
      </c>
      <c r="AA1144" s="48"/>
      <c r="AB1144" s="48" t="s">
        <v>127</v>
      </c>
      <c r="AE1144" s="689" t="s">
        <v>1250</v>
      </c>
      <c r="AF1144" s="671">
        <v>1</v>
      </c>
      <c r="AG1144" s="764" t="s">
        <v>1634</v>
      </c>
      <c r="AH1144"/>
    </row>
    <row r="1145" spans="1:35" s="82" customFormat="1" x14ac:dyDescent="0.2">
      <c r="A1145" s="153" t="s">
        <v>307</v>
      </c>
      <c r="B1145" s="81">
        <v>20190202</v>
      </c>
      <c r="C1145" s="149" t="s">
        <v>59</v>
      </c>
      <c r="D1145" s="126">
        <v>7</v>
      </c>
      <c r="E1145" s="126">
        <v>10</v>
      </c>
      <c r="F1145" s="126"/>
      <c r="G1145" s="126"/>
      <c r="H1145" s="126" t="s">
        <v>10</v>
      </c>
      <c r="I1145" s="126">
        <v>355</v>
      </c>
      <c r="J1145" s="126">
        <v>5</v>
      </c>
      <c r="K1145" s="82">
        <v>5</v>
      </c>
      <c r="L1145" s="9">
        <v>1</v>
      </c>
      <c r="M1145" s="9">
        <v>0</v>
      </c>
      <c r="N1145" s="83">
        <v>0.33333333333333331</v>
      </c>
      <c r="O1145" s="9" t="str">
        <f>Cal_110119!$P$3</f>
        <v>Cal_110119</v>
      </c>
      <c r="P1145" s="17">
        <f>Cal_110119!$Q$3</f>
        <v>1.8682000000000001</v>
      </c>
      <c r="Q1145" s="17">
        <f>Cal_110119!$R$3</f>
        <v>0.51219999999999999</v>
      </c>
      <c r="R1145" s="84">
        <v>143</v>
      </c>
      <c r="S1145" s="84">
        <v>84.19</v>
      </c>
      <c r="T1145" s="82">
        <v>0.54300000000000004</v>
      </c>
      <c r="U1145" s="79">
        <f t="shared" si="135"/>
        <v>142.45699999999999</v>
      </c>
      <c r="V1145" s="79">
        <f t="shared" si="136"/>
        <v>83.646999999999991</v>
      </c>
      <c r="W1145" s="443">
        <f t="shared" si="137"/>
        <v>2.7387806181025338</v>
      </c>
      <c r="X1145" s="443">
        <f t="shared" si="138"/>
        <v>0.64323973977971938</v>
      </c>
      <c r="Y1145" s="9">
        <f>Cal_110119!$O$3</f>
        <v>20181101</v>
      </c>
      <c r="Z1145" s="85" t="s">
        <v>466</v>
      </c>
      <c r="AA1145" s="85"/>
      <c r="AB1145" s="48" t="s">
        <v>127</v>
      </c>
      <c r="AE1145" s="689" t="s">
        <v>1250</v>
      </c>
      <c r="AF1145" s="671">
        <v>1</v>
      </c>
      <c r="AG1145" s="764" t="s">
        <v>1634</v>
      </c>
      <c r="AH1145" s="153" t="s">
        <v>327</v>
      </c>
      <c r="AI1145" s="155" t="s">
        <v>1127</v>
      </c>
    </row>
    <row r="1146" spans="1:35" s="82" customFormat="1" x14ac:dyDescent="0.2">
      <c r="A1146" s="153" t="s">
        <v>307</v>
      </c>
      <c r="B1146" s="81">
        <v>20190202</v>
      </c>
      <c r="C1146" s="149" t="s">
        <v>59</v>
      </c>
      <c r="D1146" s="126">
        <v>7</v>
      </c>
      <c r="E1146" s="126">
        <v>10</v>
      </c>
      <c r="F1146" s="126"/>
      <c r="G1146" s="126"/>
      <c r="H1146" s="126" t="s">
        <v>11</v>
      </c>
      <c r="I1146" s="126">
        <v>355</v>
      </c>
      <c r="J1146" s="126">
        <v>5</v>
      </c>
      <c r="K1146" s="82">
        <v>5</v>
      </c>
      <c r="L1146" s="9">
        <v>1</v>
      </c>
      <c r="M1146" s="9">
        <v>0</v>
      </c>
      <c r="N1146" s="83">
        <v>1</v>
      </c>
      <c r="O1146" s="9" t="str">
        <f>Cal_110119!$P$3</f>
        <v>Cal_110119</v>
      </c>
      <c r="P1146" s="17">
        <f>Cal_110119!$Q$3</f>
        <v>1.8682000000000001</v>
      </c>
      <c r="Q1146" s="17">
        <f>Cal_110119!$R$3</f>
        <v>0.51219999999999999</v>
      </c>
      <c r="R1146" s="84">
        <v>397.2</v>
      </c>
      <c r="S1146" s="84">
        <v>229.7</v>
      </c>
      <c r="T1146" s="82">
        <v>0.54300000000000004</v>
      </c>
      <c r="U1146" s="79">
        <f t="shared" si="135"/>
        <v>396.65699999999998</v>
      </c>
      <c r="V1146" s="79">
        <f t="shared" si="136"/>
        <v>229.15699999999998</v>
      </c>
      <c r="W1146" s="443">
        <f t="shared" si="137"/>
        <v>2.6001573061960794</v>
      </c>
      <c r="X1146" s="443">
        <f t="shared" si="138"/>
        <v>0.4882724009909622</v>
      </c>
      <c r="Y1146" s="9">
        <f>Cal_110119!$O$3</f>
        <v>20181101</v>
      </c>
      <c r="Z1146" s="85" t="s">
        <v>467</v>
      </c>
      <c r="AA1146" s="85"/>
      <c r="AB1146" s="48" t="s">
        <v>127</v>
      </c>
      <c r="AE1146" s="689" t="s">
        <v>1250</v>
      </c>
      <c r="AF1146" s="671">
        <v>1</v>
      </c>
      <c r="AG1146" s="764" t="s">
        <v>1634</v>
      </c>
      <c r="AH1146" s="153" t="s">
        <v>326</v>
      </c>
      <c r="AI1146" s="155" t="s">
        <v>1127</v>
      </c>
    </row>
    <row r="1147" spans="1:35" s="372" customFormat="1" x14ac:dyDescent="0.2">
      <c r="A1147" s="412" t="s">
        <v>307</v>
      </c>
      <c r="B1147" s="462">
        <v>20190202</v>
      </c>
      <c r="C1147" s="787" t="s">
        <v>59</v>
      </c>
      <c r="D1147" s="373">
        <v>7</v>
      </c>
      <c r="E1147" s="373">
        <v>10</v>
      </c>
      <c r="F1147" s="126"/>
      <c r="G1147" s="126"/>
      <c r="H1147" s="373" t="s">
        <v>10</v>
      </c>
      <c r="I1147" s="373">
        <v>355</v>
      </c>
      <c r="J1147" s="373">
        <v>20</v>
      </c>
      <c r="K1147" s="372">
        <v>5</v>
      </c>
      <c r="L1147" s="773">
        <v>1</v>
      </c>
      <c r="M1147" s="773">
        <v>0</v>
      </c>
      <c r="N1147" s="375">
        <v>1</v>
      </c>
      <c r="O1147" s="773" t="str">
        <f>Cal_110119!$P$3</f>
        <v>Cal_110119</v>
      </c>
      <c r="P1147" s="775">
        <f>Cal_110119!$Q$3</f>
        <v>1.8682000000000001</v>
      </c>
      <c r="Q1147" s="775">
        <f>Cal_110119!$R$3</f>
        <v>0.51219999999999999</v>
      </c>
      <c r="R1147" s="376">
        <v>268.60000000000002</v>
      </c>
      <c r="S1147" s="376">
        <v>156.69999999999999</v>
      </c>
      <c r="T1147" s="372">
        <v>0.54300000000000004</v>
      </c>
      <c r="U1147" s="378">
        <f t="shared" si="135"/>
        <v>268.05700000000002</v>
      </c>
      <c r="V1147" s="378">
        <f t="shared" si="136"/>
        <v>156.15699999999998</v>
      </c>
      <c r="W1147" s="464">
        <f t="shared" si="137"/>
        <v>1.7370603138109935</v>
      </c>
      <c r="X1147" s="464">
        <f t="shared" si="138"/>
        <v>0.36752264802393575</v>
      </c>
      <c r="Y1147" s="773">
        <f>Cal_110119!$O$3</f>
        <v>20181101</v>
      </c>
      <c r="Z1147" s="380" t="s">
        <v>466</v>
      </c>
      <c r="AA1147" s="380"/>
      <c r="AB1147" s="48" t="s">
        <v>127</v>
      </c>
      <c r="AC1147" s="82"/>
      <c r="AD1147" s="82"/>
      <c r="AE1147" s="692" t="s">
        <v>1250</v>
      </c>
      <c r="AF1147" s="682">
        <v>3</v>
      </c>
      <c r="AG1147" s="786" t="s">
        <v>1634</v>
      </c>
      <c r="AH1147" s="412" t="s">
        <v>325</v>
      </c>
      <c r="AI1147" s="412" t="s">
        <v>1645</v>
      </c>
    </row>
    <row r="1148" spans="1:35" s="372" customFormat="1" x14ac:dyDescent="0.2">
      <c r="A1148" s="412" t="s">
        <v>307</v>
      </c>
      <c r="B1148" s="462">
        <v>20190202</v>
      </c>
      <c r="C1148" s="787" t="s">
        <v>59</v>
      </c>
      <c r="D1148" s="373">
        <v>7</v>
      </c>
      <c r="E1148" s="373">
        <v>10</v>
      </c>
      <c r="F1148" s="126"/>
      <c r="G1148" s="126"/>
      <c r="H1148" s="373" t="s">
        <v>11</v>
      </c>
      <c r="I1148" s="373">
        <v>355</v>
      </c>
      <c r="J1148" s="373">
        <v>20</v>
      </c>
      <c r="K1148" s="372">
        <v>5</v>
      </c>
      <c r="L1148" s="773">
        <v>1</v>
      </c>
      <c r="M1148" s="773">
        <v>0</v>
      </c>
      <c r="N1148" s="375">
        <v>1</v>
      </c>
      <c r="O1148" s="773" t="str">
        <f>Cal_110119!$P$3</f>
        <v>Cal_110119</v>
      </c>
      <c r="P1148" s="775">
        <f>Cal_110119!$Q$3</f>
        <v>1.8682000000000001</v>
      </c>
      <c r="Q1148" s="775">
        <f>Cal_110119!$R$3</f>
        <v>0.51219999999999999</v>
      </c>
      <c r="R1148" s="376">
        <v>187.9</v>
      </c>
      <c r="S1148" s="376">
        <v>108.3</v>
      </c>
      <c r="T1148" s="372">
        <v>0.54300000000000004</v>
      </c>
      <c r="U1148" s="378">
        <f t="shared" si="135"/>
        <v>187.357</v>
      </c>
      <c r="V1148" s="378">
        <f t="shared" si="136"/>
        <v>107.75699999999999</v>
      </c>
      <c r="W1148" s="464">
        <f t="shared" si="137"/>
        <v>1.2356568452131818</v>
      </c>
      <c r="X1148" s="464">
        <f t="shared" si="138"/>
        <v>0.21662224710062078</v>
      </c>
      <c r="Y1148" s="773">
        <f>Cal_110119!$O$3</f>
        <v>20181101</v>
      </c>
      <c r="Z1148" s="380" t="s">
        <v>466</v>
      </c>
      <c r="AA1148" s="380"/>
      <c r="AB1148" s="48" t="s">
        <v>127</v>
      </c>
      <c r="AC1148" s="82"/>
      <c r="AD1148" s="82"/>
      <c r="AE1148" s="692" t="s">
        <v>1250</v>
      </c>
      <c r="AF1148" s="682">
        <v>3</v>
      </c>
      <c r="AG1148" s="786" t="s">
        <v>1634</v>
      </c>
      <c r="AH1148" s="412" t="s">
        <v>324</v>
      </c>
      <c r="AI1148" s="412" t="s">
        <v>1645</v>
      </c>
    </row>
    <row r="1149" spans="1:35" x14ac:dyDescent="0.2">
      <c r="A1149" s="152" t="s">
        <v>307</v>
      </c>
      <c r="B1149" s="45">
        <v>20190202</v>
      </c>
      <c r="C1149" s="148" t="s">
        <v>59</v>
      </c>
      <c r="D1149" s="107">
        <v>7</v>
      </c>
      <c r="E1149" s="107">
        <v>10</v>
      </c>
      <c r="H1149" s="107" t="s">
        <v>10</v>
      </c>
      <c r="I1149" s="107">
        <v>290</v>
      </c>
      <c r="J1149" s="107">
        <v>0</v>
      </c>
      <c r="K1149" s="43">
        <v>10</v>
      </c>
      <c r="L1149" s="9">
        <v>1</v>
      </c>
      <c r="M1149" s="9">
        <v>0</v>
      </c>
      <c r="N1149" s="49">
        <v>1</v>
      </c>
      <c r="O1149" s="9" t="str">
        <f>Cal_110119!$P$3</f>
        <v>Cal_110119</v>
      </c>
      <c r="P1149" s="17">
        <f>Cal_110119!$Q$3</f>
        <v>1.8682000000000001</v>
      </c>
      <c r="Q1149" s="17">
        <f>Cal_110119!$R$3</f>
        <v>0.51219999999999999</v>
      </c>
      <c r="R1149" s="46">
        <v>240.7</v>
      </c>
      <c r="S1149" s="46">
        <v>141.80000000000001</v>
      </c>
      <c r="T1149" s="47">
        <f>AVERAGE(0.739,0.477,0.64,0.491,0.765,0.656)</f>
        <v>0.628</v>
      </c>
      <c r="U1149" s="79">
        <f t="shared" ref="U1149" si="139">(R1149-T1149)*(L1149+M1149)/L1149</f>
        <v>240.072</v>
      </c>
      <c r="V1149" s="79">
        <f t="shared" ref="V1149" si="140">(S1149-T1149)*(L1149+M1149)/L1149</f>
        <v>141.17200000000003</v>
      </c>
      <c r="W1149" s="443">
        <f t="shared" ref="W1149" si="141">(Q1149*P1149/(P1149-1)*(U1149-V1149)*(K1149)/I1149)/N1149</f>
        <v>3.7587328025482756</v>
      </c>
      <c r="X1149" s="443">
        <f t="shared" ref="X1149" si="142">(Q1149*P1149/(P1149-1)*(P1149*V1149-U1149)*(K1149)/I1149)/N1149</f>
        <v>0.89941764817172631</v>
      </c>
      <c r="Y1149" s="9">
        <f>Cal_110119!$O$3</f>
        <v>20181101</v>
      </c>
      <c r="Z1149" s="48" t="s">
        <v>471</v>
      </c>
      <c r="AA1149" s="48"/>
      <c r="AB1149" s="48" t="s">
        <v>127</v>
      </c>
      <c r="AE1149" s="689" t="s">
        <v>1250</v>
      </c>
      <c r="AF1149" s="671">
        <v>1</v>
      </c>
      <c r="AG1149" s="764" t="s">
        <v>1634</v>
      </c>
      <c r="AH1149"/>
    </row>
    <row r="1150" spans="1:35" x14ac:dyDescent="0.2">
      <c r="A1150" s="152" t="s">
        <v>307</v>
      </c>
      <c r="B1150" s="45">
        <v>20190202</v>
      </c>
      <c r="C1150" s="148" t="s">
        <v>59</v>
      </c>
      <c r="D1150" s="107">
        <v>7</v>
      </c>
      <c r="E1150" s="107">
        <v>10</v>
      </c>
      <c r="H1150" s="107" t="s">
        <v>11</v>
      </c>
      <c r="I1150" s="107">
        <v>290</v>
      </c>
      <c r="J1150" s="107">
        <v>0</v>
      </c>
      <c r="K1150" s="43">
        <v>5</v>
      </c>
      <c r="L1150" s="9">
        <v>1</v>
      </c>
      <c r="M1150" s="9">
        <v>0</v>
      </c>
      <c r="N1150" s="49">
        <v>0.33333333333333331</v>
      </c>
      <c r="O1150" s="9" t="str">
        <f>Cal_110119!$P$3</f>
        <v>Cal_110119</v>
      </c>
      <c r="P1150" s="17">
        <f>Cal_110119!$Q$3</f>
        <v>1.8682000000000001</v>
      </c>
      <c r="Q1150" s="17">
        <f>Cal_110119!$R$3</f>
        <v>0.51219999999999999</v>
      </c>
      <c r="R1150" s="46">
        <v>161.5</v>
      </c>
      <c r="S1150" s="46">
        <v>97.03</v>
      </c>
      <c r="T1150" s="47">
        <f>AVERAGE(0.739,0.477,0.64,0.491,0.765,0.656)</f>
        <v>0.628</v>
      </c>
      <c r="U1150" s="79">
        <f t="shared" ref="U1150:U1153" si="143">(R1150-T1150)*(L1150+M1150)/L1150</f>
        <v>160.87200000000001</v>
      </c>
      <c r="V1150" s="79">
        <f t="shared" ref="V1150:V1153" si="144">(S1150-T1150)*(L1150+M1150)/L1150</f>
        <v>96.402000000000001</v>
      </c>
      <c r="W1150" s="443">
        <f t="shared" si="137"/>
        <v>3.6753109774563302</v>
      </c>
      <c r="X1150" s="443">
        <f t="shared" si="138"/>
        <v>1.0960497004788416</v>
      </c>
      <c r="Y1150" s="9">
        <f>Cal_110119!$O$3</f>
        <v>20181101</v>
      </c>
      <c r="Z1150" s="48" t="s">
        <v>471</v>
      </c>
      <c r="AA1150" s="48"/>
      <c r="AB1150" s="48" t="s">
        <v>127</v>
      </c>
      <c r="AE1150" s="689" t="s">
        <v>1250</v>
      </c>
      <c r="AF1150" s="671">
        <v>1</v>
      </c>
      <c r="AG1150" s="764" t="s">
        <v>1634</v>
      </c>
      <c r="AH1150"/>
    </row>
    <row r="1151" spans="1:35" x14ac:dyDescent="0.2">
      <c r="A1151" s="152" t="s">
        <v>307</v>
      </c>
      <c r="B1151" s="45">
        <v>20190202</v>
      </c>
      <c r="C1151" s="148" t="s">
        <v>59</v>
      </c>
      <c r="D1151" s="107">
        <v>7</v>
      </c>
      <c r="E1151" s="107">
        <v>10</v>
      </c>
      <c r="H1151" s="107" t="s">
        <v>10</v>
      </c>
      <c r="I1151" s="107">
        <v>290</v>
      </c>
      <c r="J1151" s="107">
        <v>10</v>
      </c>
      <c r="K1151" s="43">
        <v>5</v>
      </c>
      <c r="L1151" s="9">
        <v>1</v>
      </c>
      <c r="M1151" s="9"/>
      <c r="N1151" s="49">
        <v>1</v>
      </c>
      <c r="O1151" s="9" t="str">
        <f>Cal_110119!$P$3</f>
        <v>Cal_110119</v>
      </c>
      <c r="P1151" s="17">
        <f>Cal_110119!$Q$3</f>
        <v>1.8682000000000001</v>
      </c>
      <c r="Q1151" s="17">
        <f>Cal_110119!$R$3</f>
        <v>0.51219999999999999</v>
      </c>
      <c r="R1151" s="46">
        <v>49.99</v>
      </c>
      <c r="S1151" s="46">
        <v>33.9</v>
      </c>
      <c r="T1151" s="43">
        <f>AVERAGE(0.739,0.477,0.64,0.491,0.765,0.656)</f>
        <v>0.628</v>
      </c>
      <c r="U1151" s="79">
        <f t="shared" si="143"/>
        <v>49.362000000000002</v>
      </c>
      <c r="V1151" s="79">
        <f t="shared" si="144"/>
        <v>33.271999999999998</v>
      </c>
      <c r="W1151" s="443">
        <f>(Q1151*P1151/(P1151-1)*(U1151-V1151)*(K1151)/I1151)/N1151</f>
        <v>0.30575334071285021</v>
      </c>
      <c r="X1151" s="443">
        <f t="shared" si="138"/>
        <v>0.24317272747473601</v>
      </c>
      <c r="Y1151" s="9">
        <f>Cal_110119!$O$3</f>
        <v>20181101</v>
      </c>
      <c r="Z1151" s="48" t="s">
        <v>471</v>
      </c>
      <c r="AA1151" s="48"/>
      <c r="AB1151" s="48" t="s">
        <v>127</v>
      </c>
      <c r="AE1151" s="689" t="s">
        <v>1250</v>
      </c>
      <c r="AF1151" s="671">
        <v>4</v>
      </c>
      <c r="AG1151" s="169">
        <v>1</v>
      </c>
      <c r="AH1151" t="s">
        <v>763</v>
      </c>
      <c r="AI1151" s="152" t="s">
        <v>606</v>
      </c>
    </row>
    <row r="1152" spans="1:35" s="115" customFormat="1" ht="13.5" thickBot="1" x14ac:dyDescent="0.25">
      <c r="A1152" s="154" t="s">
        <v>307</v>
      </c>
      <c r="B1152" s="114">
        <v>20190202</v>
      </c>
      <c r="C1152" s="150" t="s">
        <v>59</v>
      </c>
      <c r="D1152" s="140">
        <v>7</v>
      </c>
      <c r="E1152" s="140">
        <v>10</v>
      </c>
      <c r="F1152" s="107"/>
      <c r="G1152" s="107"/>
      <c r="H1152" s="140" t="s">
        <v>11</v>
      </c>
      <c r="I1152" s="140">
        <v>290</v>
      </c>
      <c r="J1152" s="140">
        <v>10</v>
      </c>
      <c r="K1152" s="115">
        <v>5</v>
      </c>
      <c r="L1152" s="116">
        <v>1</v>
      </c>
      <c r="M1152" s="9">
        <v>0</v>
      </c>
      <c r="N1152" s="117">
        <v>1</v>
      </c>
      <c r="O1152" s="9" t="str">
        <f>Cal_110119!$P$3</f>
        <v>Cal_110119</v>
      </c>
      <c r="P1152" s="17">
        <f>Cal_110119!$Q$3</f>
        <v>1.8682000000000001</v>
      </c>
      <c r="Q1152" s="17">
        <f>Cal_110119!$R$3</f>
        <v>0.51219999999999999</v>
      </c>
      <c r="R1152" s="118">
        <v>76.02</v>
      </c>
      <c r="S1152" s="118">
        <v>52.43</v>
      </c>
      <c r="T1152" s="119">
        <f>AVERAGE(0.739,0.477,0.64,0.491,0.765,0.656)</f>
        <v>0.628</v>
      </c>
      <c r="U1152" s="120">
        <f t="shared" si="143"/>
        <v>75.391999999999996</v>
      </c>
      <c r="V1152" s="120">
        <f t="shared" si="144"/>
        <v>51.802</v>
      </c>
      <c r="W1152" s="444">
        <f t="shared" si="137"/>
        <v>0.44827354303394246</v>
      </c>
      <c r="X1152" s="444">
        <f t="shared" si="138"/>
        <v>0.40636303379502292</v>
      </c>
      <c r="Y1152" s="9">
        <f>Cal_110119!$O$3</f>
        <v>20181101</v>
      </c>
      <c r="Z1152" s="121" t="s">
        <v>471</v>
      </c>
      <c r="AA1152" s="48"/>
      <c r="AB1152" s="48" t="s">
        <v>127</v>
      </c>
      <c r="AC1152" s="43"/>
      <c r="AD1152" s="43"/>
      <c r="AE1152" s="689" t="s">
        <v>1250</v>
      </c>
      <c r="AF1152" s="675">
        <v>1</v>
      </c>
      <c r="AG1152" s="169">
        <v>1</v>
      </c>
      <c r="AH1152" s="154" t="s">
        <v>764</v>
      </c>
      <c r="AI1152" s="407"/>
    </row>
    <row r="1153" spans="1:35" s="228" customFormat="1" x14ac:dyDescent="0.2">
      <c r="A1153" s="262" t="s">
        <v>307</v>
      </c>
      <c r="B1153" s="263">
        <v>20190202</v>
      </c>
      <c r="C1153" s="264" t="s">
        <v>61</v>
      </c>
      <c r="D1153" s="265">
        <v>8</v>
      </c>
      <c r="E1153" s="265">
        <v>1</v>
      </c>
      <c r="F1153" s="265"/>
      <c r="G1153" s="265"/>
      <c r="H1153" s="265" t="s">
        <v>10</v>
      </c>
      <c r="I1153" s="265">
        <v>400</v>
      </c>
      <c r="J1153" s="265">
        <v>5</v>
      </c>
      <c r="K1153" s="228">
        <v>5</v>
      </c>
      <c r="L1153" s="266">
        <v>1</v>
      </c>
      <c r="M1153" s="185">
        <v>0</v>
      </c>
      <c r="N1153" s="267">
        <v>1</v>
      </c>
      <c r="O1153" s="9" t="str">
        <f>Cal_110119!$P$3</f>
        <v>Cal_110119</v>
      </c>
      <c r="P1153" s="17">
        <f>Cal_110119!$Q$3</f>
        <v>1.8682000000000001</v>
      </c>
      <c r="Q1153" s="17">
        <f>Cal_110119!$R$3</f>
        <v>0.51219999999999999</v>
      </c>
      <c r="R1153" s="268">
        <v>189.4</v>
      </c>
      <c r="S1153" s="268">
        <v>107.3</v>
      </c>
      <c r="T1153" s="228">
        <v>0.54300000000000004</v>
      </c>
      <c r="U1153" s="269">
        <f t="shared" si="143"/>
        <v>188.857</v>
      </c>
      <c r="V1153" s="269">
        <f t="shared" si="144"/>
        <v>106.75699999999999</v>
      </c>
      <c r="W1153" s="443">
        <f t="shared" si="137"/>
        <v>1.1310878323542963</v>
      </c>
      <c r="X1153" s="443">
        <f t="shared" si="138"/>
        <v>0.14584871157420362</v>
      </c>
      <c r="Y1153" s="9">
        <f>Cal_110119!$O$3</f>
        <v>20181101</v>
      </c>
      <c r="Z1153" s="270" t="s">
        <v>466</v>
      </c>
      <c r="AA1153" s="270"/>
      <c r="AB1153" s="270" t="s">
        <v>127</v>
      </c>
      <c r="AE1153" s="689" t="s">
        <v>1250</v>
      </c>
      <c r="AF1153" s="687">
        <v>3</v>
      </c>
      <c r="AG1153" s="764" t="s">
        <v>1634</v>
      </c>
      <c r="AH1153" s="262" t="s">
        <v>323</v>
      </c>
      <c r="AI1153" s="262" t="s">
        <v>1646</v>
      </c>
    </row>
    <row r="1154" spans="1:35" s="228" customFormat="1" x14ac:dyDescent="0.2">
      <c r="A1154" s="262" t="s">
        <v>307</v>
      </c>
      <c r="B1154" s="263">
        <v>20190202</v>
      </c>
      <c r="C1154" s="264" t="s">
        <v>61</v>
      </c>
      <c r="D1154" s="265">
        <v>8</v>
      </c>
      <c r="E1154" s="265">
        <v>1</v>
      </c>
      <c r="F1154" s="265"/>
      <c r="G1154" s="265"/>
      <c r="H1154" s="265" t="s">
        <v>11</v>
      </c>
      <c r="I1154" s="265">
        <v>400</v>
      </c>
      <c r="J1154" s="265">
        <v>5</v>
      </c>
      <c r="K1154" s="228">
        <v>5</v>
      </c>
      <c r="L1154" s="185">
        <v>1</v>
      </c>
      <c r="M1154" s="185">
        <v>0</v>
      </c>
      <c r="N1154" s="267">
        <v>1</v>
      </c>
      <c r="O1154" s="9" t="str">
        <f>Cal_110119!$P$3</f>
        <v>Cal_110119</v>
      </c>
      <c r="P1154" s="17">
        <f>Cal_110119!$Q$3</f>
        <v>1.8682000000000001</v>
      </c>
      <c r="Q1154" s="17">
        <f>Cal_110119!$R$3</f>
        <v>0.51219999999999999</v>
      </c>
      <c r="R1154" s="268">
        <v>237.6</v>
      </c>
      <c r="S1154" s="268">
        <v>131.30000000000001</v>
      </c>
      <c r="T1154" s="228">
        <v>0.54300000000000004</v>
      </c>
      <c r="U1154" s="269">
        <f t="shared" si="135"/>
        <v>237.05699999999999</v>
      </c>
      <c r="V1154" s="269">
        <f t="shared" si="136"/>
        <v>130.75700000000001</v>
      </c>
      <c r="W1154" s="443">
        <f t="shared" si="137"/>
        <v>1.4644900923174378</v>
      </c>
      <c r="X1154" s="443">
        <f t="shared" si="138"/>
        <v>9.9514063611062187E-2</v>
      </c>
      <c r="Y1154" s="9">
        <f>Cal_110119!$O$3</f>
        <v>20181101</v>
      </c>
      <c r="Z1154" s="270" t="s">
        <v>466</v>
      </c>
      <c r="AA1154" s="270"/>
      <c r="AB1154" s="270" t="s">
        <v>127</v>
      </c>
      <c r="AE1154" s="689" t="s">
        <v>1250</v>
      </c>
      <c r="AF1154" s="683">
        <v>3</v>
      </c>
      <c r="AG1154" s="764" t="s">
        <v>1634</v>
      </c>
      <c r="AH1154" s="262" t="s">
        <v>322</v>
      </c>
      <c r="AI1154" s="262" t="s">
        <v>1646</v>
      </c>
    </row>
    <row r="1155" spans="1:35" s="372" customFormat="1" x14ac:dyDescent="0.2">
      <c r="A1155" s="412" t="s">
        <v>307</v>
      </c>
      <c r="B1155" s="462">
        <v>20190202</v>
      </c>
      <c r="C1155" s="787" t="s">
        <v>61</v>
      </c>
      <c r="D1155" s="373">
        <v>8</v>
      </c>
      <c r="E1155" s="373">
        <v>1</v>
      </c>
      <c r="F1155" s="265"/>
      <c r="G1155" s="265"/>
      <c r="H1155" s="373" t="s">
        <v>10</v>
      </c>
      <c r="I1155" s="373">
        <v>400</v>
      </c>
      <c r="J1155" s="373">
        <v>20</v>
      </c>
      <c r="K1155" s="372">
        <v>5</v>
      </c>
      <c r="L1155" s="773">
        <v>1</v>
      </c>
      <c r="M1155" s="773">
        <v>0</v>
      </c>
      <c r="N1155" s="375">
        <v>1</v>
      </c>
      <c r="O1155" s="773" t="str">
        <f>Cal_110119!$P$3</f>
        <v>Cal_110119</v>
      </c>
      <c r="P1155" s="775">
        <f>Cal_110119!$Q$3</f>
        <v>1.8682000000000001</v>
      </c>
      <c r="Q1155" s="775">
        <f>Cal_110119!$R$3</f>
        <v>0.51219999999999999</v>
      </c>
      <c r="R1155" s="376">
        <v>259.10000000000002</v>
      </c>
      <c r="S1155" s="376">
        <v>150.6</v>
      </c>
      <c r="T1155" s="372">
        <v>0.54300000000000004</v>
      </c>
      <c r="U1155" s="378">
        <f t="shared" si="135"/>
        <v>258.55700000000002</v>
      </c>
      <c r="V1155" s="378">
        <f t="shared" si="136"/>
        <v>150.05699999999999</v>
      </c>
      <c r="W1155" s="464">
        <f t="shared" si="137"/>
        <v>1.4947993886777242</v>
      </c>
      <c r="X1155" s="464">
        <f t="shared" si="138"/>
        <v>0.30005497190077585</v>
      </c>
      <c r="Y1155" s="773">
        <f>Cal_110119!$O$3</f>
        <v>20181101</v>
      </c>
      <c r="Z1155" s="380" t="s">
        <v>466</v>
      </c>
      <c r="AA1155" s="380"/>
      <c r="AB1155" s="270" t="s">
        <v>127</v>
      </c>
      <c r="AC1155" s="228"/>
      <c r="AD1155" s="228"/>
      <c r="AE1155" s="692" t="s">
        <v>1250</v>
      </c>
      <c r="AF1155" s="682">
        <v>3</v>
      </c>
      <c r="AG1155" s="786" t="s">
        <v>1634</v>
      </c>
      <c r="AH1155" s="412" t="s">
        <v>321</v>
      </c>
      <c r="AI1155" s="412" t="s">
        <v>1647</v>
      </c>
    </row>
    <row r="1156" spans="1:35" s="372" customFormat="1" x14ac:dyDescent="0.2">
      <c r="A1156" s="412" t="s">
        <v>307</v>
      </c>
      <c r="B1156" s="462">
        <v>20190202</v>
      </c>
      <c r="C1156" s="787" t="s">
        <v>61</v>
      </c>
      <c r="D1156" s="373">
        <v>8</v>
      </c>
      <c r="E1156" s="373">
        <v>1</v>
      </c>
      <c r="F1156" s="265"/>
      <c r="G1156" s="265"/>
      <c r="H1156" s="373" t="s">
        <v>11</v>
      </c>
      <c r="I1156" s="373">
        <v>400</v>
      </c>
      <c r="J1156" s="373">
        <v>20</v>
      </c>
      <c r="K1156" s="372">
        <v>5</v>
      </c>
      <c r="L1156" s="773">
        <v>1</v>
      </c>
      <c r="M1156" s="773">
        <v>0</v>
      </c>
      <c r="N1156" s="375">
        <v>0.33333333333333331</v>
      </c>
      <c r="O1156" s="773" t="str">
        <f>Cal_110119!$P$3</f>
        <v>Cal_110119</v>
      </c>
      <c r="P1156" s="775">
        <f>Cal_110119!$Q$3</f>
        <v>1.8682000000000001</v>
      </c>
      <c r="Q1156" s="775">
        <f>Cal_110119!$R$3</f>
        <v>0.51219999999999999</v>
      </c>
      <c r="R1156" s="376">
        <v>162.30000000000001</v>
      </c>
      <c r="S1156" s="376">
        <v>94.38</v>
      </c>
      <c r="T1156" s="372">
        <v>0.54300000000000004</v>
      </c>
      <c r="U1156" s="378">
        <f t="shared" si="135"/>
        <v>161.75700000000001</v>
      </c>
      <c r="V1156" s="378">
        <f t="shared" si="136"/>
        <v>93.836999999999989</v>
      </c>
      <c r="W1156" s="464">
        <f t="shared" si="137"/>
        <v>2.8071919210780929</v>
      </c>
      <c r="X1156" s="464">
        <f t="shared" si="138"/>
        <v>0.5600035173274065</v>
      </c>
      <c r="Y1156" s="773">
        <f>Cal_110119!$O$3</f>
        <v>20181101</v>
      </c>
      <c r="Z1156" s="380" t="s">
        <v>466</v>
      </c>
      <c r="AA1156" s="380"/>
      <c r="AB1156" s="270" t="s">
        <v>127</v>
      </c>
      <c r="AC1156" s="228"/>
      <c r="AD1156" s="228"/>
      <c r="AE1156" s="692" t="s">
        <v>1250</v>
      </c>
      <c r="AF1156" s="682">
        <v>4</v>
      </c>
      <c r="AG1156" s="786" t="s">
        <v>1634</v>
      </c>
      <c r="AH1156" s="412" t="s">
        <v>320</v>
      </c>
      <c r="AI1156" s="412" t="s">
        <v>1194</v>
      </c>
    </row>
    <row r="1157" spans="1:35" x14ac:dyDescent="0.2">
      <c r="A1157" s="152" t="s">
        <v>307</v>
      </c>
      <c r="B1157" s="45">
        <v>20190202</v>
      </c>
      <c r="C1157" s="148" t="s">
        <v>61</v>
      </c>
      <c r="D1157" s="107">
        <v>8</v>
      </c>
      <c r="E1157" s="107">
        <v>1</v>
      </c>
      <c r="H1157" s="107" t="s">
        <v>10</v>
      </c>
      <c r="I1157" s="107">
        <v>285</v>
      </c>
      <c r="J1157" s="107">
        <v>0</v>
      </c>
      <c r="K1157" s="43">
        <v>5</v>
      </c>
      <c r="L1157" s="9">
        <v>1</v>
      </c>
      <c r="M1157" s="9">
        <v>0</v>
      </c>
      <c r="N1157" s="49">
        <v>1</v>
      </c>
      <c r="O1157" s="9" t="str">
        <f>Cal_110119!$P$3</f>
        <v>Cal_110119</v>
      </c>
      <c r="P1157" s="17">
        <f>Cal_110119!$Q$3</f>
        <v>1.8682000000000001</v>
      </c>
      <c r="Q1157" s="17">
        <f>Cal_110119!$R$3</f>
        <v>0.51219999999999999</v>
      </c>
      <c r="R1157" s="46">
        <v>388.7</v>
      </c>
      <c r="S1157" s="46">
        <v>234.3</v>
      </c>
      <c r="T1157" s="43">
        <f>AVERAGE(0.739,0.477,0.64,0.491,0.765,0.656)</f>
        <v>0.628</v>
      </c>
      <c r="U1157" s="79">
        <f t="shared" si="135"/>
        <v>388.072</v>
      </c>
      <c r="V1157" s="79">
        <f t="shared" si="136"/>
        <v>233.67200000000003</v>
      </c>
      <c r="W1157" s="465">
        <f t="shared" si="137"/>
        <v>2.9854898615809269</v>
      </c>
      <c r="X1157" s="465">
        <f t="shared" si="138"/>
        <v>0.93729745018889798</v>
      </c>
      <c r="Y1157" s="9">
        <f>Cal_110119!$O$3</f>
        <v>20181101</v>
      </c>
      <c r="Z1157" s="48" t="s">
        <v>471</v>
      </c>
      <c r="AA1157" s="48"/>
      <c r="AB1157" s="48" t="s">
        <v>127</v>
      </c>
      <c r="AE1157" s="689" t="s">
        <v>1250</v>
      </c>
      <c r="AF1157" s="671">
        <v>1</v>
      </c>
      <c r="AG1157" s="764" t="s">
        <v>1634</v>
      </c>
      <c r="AH1157"/>
    </row>
    <row r="1158" spans="1:35" x14ac:dyDescent="0.2">
      <c r="A1158" s="152" t="s">
        <v>307</v>
      </c>
      <c r="B1158" s="45">
        <v>20190202</v>
      </c>
      <c r="C1158" s="148" t="s">
        <v>61</v>
      </c>
      <c r="D1158" s="107">
        <v>8</v>
      </c>
      <c r="E1158" s="107">
        <v>1</v>
      </c>
      <c r="H1158" s="107" t="s">
        <v>11</v>
      </c>
      <c r="I1158" s="107">
        <v>285</v>
      </c>
      <c r="J1158" s="107">
        <v>0</v>
      </c>
      <c r="K1158" s="43">
        <v>5</v>
      </c>
      <c r="L1158" s="9">
        <v>1</v>
      </c>
      <c r="M1158" s="9">
        <v>0</v>
      </c>
      <c r="N1158" s="49">
        <v>0.33333333333333331</v>
      </c>
      <c r="O1158" s="9" t="str">
        <f>Cal_110119!$P$3</f>
        <v>Cal_110119</v>
      </c>
      <c r="P1158" s="17">
        <f>Cal_110119!$Q$3</f>
        <v>1.8682000000000001</v>
      </c>
      <c r="Q1158" s="17">
        <f>Cal_110119!$R$3</f>
        <v>0.51219999999999999</v>
      </c>
      <c r="R1158" s="46">
        <v>136.9</v>
      </c>
      <c r="S1158" s="46">
        <v>82.03</v>
      </c>
      <c r="T1158" s="43">
        <f>AVERAGE(0.402,0.307,0.542,0.615,0.862,0.526)</f>
        <v>0.54233333333333344</v>
      </c>
      <c r="U1158" s="79">
        <f t="shared" si="135"/>
        <v>136.35766666666666</v>
      </c>
      <c r="V1158" s="79">
        <f t="shared" si="136"/>
        <v>81.487666666666669</v>
      </c>
      <c r="W1158" s="443">
        <f t="shared" si="137"/>
        <v>3.1829111795002354</v>
      </c>
      <c r="X1158" s="443">
        <f t="shared" si="138"/>
        <v>0.92103090426327283</v>
      </c>
      <c r="Y1158" s="9">
        <f>Cal_110119!$O$3</f>
        <v>20181101</v>
      </c>
      <c r="Z1158" s="86" t="s">
        <v>469</v>
      </c>
      <c r="AA1158" s="86"/>
      <c r="AB1158" s="48" t="s">
        <v>127</v>
      </c>
      <c r="AE1158" s="689" t="s">
        <v>1250</v>
      </c>
      <c r="AF1158" s="671">
        <v>1</v>
      </c>
      <c r="AG1158" s="764" t="s">
        <v>1634</v>
      </c>
      <c r="AH1158"/>
    </row>
    <row r="1159" spans="1:35" x14ac:dyDescent="0.2">
      <c r="A1159" s="152" t="s">
        <v>307</v>
      </c>
      <c r="B1159" s="45">
        <v>20190202</v>
      </c>
      <c r="C1159" s="148" t="s">
        <v>61</v>
      </c>
      <c r="D1159" s="107">
        <v>8</v>
      </c>
      <c r="E1159" s="107">
        <v>4</v>
      </c>
      <c r="H1159" s="107" t="s">
        <v>10</v>
      </c>
      <c r="I1159" s="107">
        <v>290</v>
      </c>
      <c r="J1159" s="107">
        <v>0</v>
      </c>
      <c r="K1159" s="43">
        <v>5</v>
      </c>
      <c r="L1159" s="9">
        <v>1</v>
      </c>
      <c r="M1159" s="9">
        <v>0</v>
      </c>
      <c r="N1159" s="49">
        <v>1</v>
      </c>
      <c r="O1159" s="9" t="str">
        <f>Cal_110119!$P$3</f>
        <v>Cal_110119</v>
      </c>
      <c r="P1159" s="17">
        <f>Cal_110119!$Q$3</f>
        <v>1.8682000000000001</v>
      </c>
      <c r="Q1159" s="17">
        <f>Cal_110119!$R$3</f>
        <v>0.51219999999999999</v>
      </c>
      <c r="R1159" s="46">
        <v>375.1</v>
      </c>
      <c r="S1159" s="46">
        <v>226.7</v>
      </c>
      <c r="T1159" s="47">
        <f>AVERAGE(0.739,0.477,0.64,0.491,0.765,0.656)</f>
        <v>0.628</v>
      </c>
      <c r="U1159" s="79">
        <f t="shared" si="135"/>
        <v>374.47200000000004</v>
      </c>
      <c r="V1159" s="79">
        <f t="shared" si="136"/>
        <v>226.072</v>
      </c>
      <c r="W1159" s="443">
        <f t="shared" si="137"/>
        <v>2.8199997365933487</v>
      </c>
      <c r="X1159" s="443">
        <f t="shared" si="138"/>
        <v>0.90976745766320355</v>
      </c>
      <c r="Y1159" s="9">
        <f>Cal_110119!$O$3</f>
        <v>20181101</v>
      </c>
      <c r="Z1159" s="48" t="s">
        <v>471</v>
      </c>
      <c r="AA1159" s="48"/>
      <c r="AB1159" s="48" t="s">
        <v>127</v>
      </c>
      <c r="AE1159" s="689" t="s">
        <v>1250</v>
      </c>
      <c r="AF1159" s="671">
        <v>1</v>
      </c>
      <c r="AG1159" s="764" t="s">
        <v>1634</v>
      </c>
      <c r="AH1159"/>
    </row>
    <row r="1160" spans="1:35" x14ac:dyDescent="0.2">
      <c r="A1160" s="152" t="s">
        <v>307</v>
      </c>
      <c r="B1160" s="45">
        <v>20190202</v>
      </c>
      <c r="C1160" s="148" t="s">
        <v>61</v>
      </c>
      <c r="D1160" s="107">
        <v>8</v>
      </c>
      <c r="E1160" s="107">
        <v>4</v>
      </c>
      <c r="H1160" s="107" t="s">
        <v>11</v>
      </c>
      <c r="I1160" s="107">
        <v>290</v>
      </c>
      <c r="J1160" s="107">
        <v>0</v>
      </c>
      <c r="K1160" s="43">
        <v>5</v>
      </c>
      <c r="L1160" s="9">
        <v>1</v>
      </c>
      <c r="M1160" s="9">
        <v>0</v>
      </c>
      <c r="N1160" s="49">
        <v>1</v>
      </c>
      <c r="O1160" s="9" t="str">
        <f>Cal_110119!$P$3</f>
        <v>Cal_110119</v>
      </c>
      <c r="P1160" s="17">
        <f>Cal_110119!$Q$3</f>
        <v>1.8682000000000001</v>
      </c>
      <c r="Q1160" s="17">
        <f>Cal_110119!$R$3</f>
        <v>0.51219999999999999</v>
      </c>
      <c r="R1160" s="46">
        <v>344.2</v>
      </c>
      <c r="S1160" s="46">
        <v>209.8</v>
      </c>
      <c r="T1160" s="43">
        <f>AVERAGE(0.402,0.307,0.542,0.615,0.862,0.526)</f>
        <v>0.54233333333333344</v>
      </c>
      <c r="U1160" s="79">
        <f t="shared" si="135"/>
        <v>343.65766666666667</v>
      </c>
      <c r="V1160" s="79">
        <f t="shared" si="136"/>
        <v>209.25766666666667</v>
      </c>
      <c r="W1160" s="443">
        <f t="shared" si="137"/>
        <v>2.5539620255939752</v>
      </c>
      <c r="X1160" s="443">
        <f t="shared" si="138"/>
        <v>0.89839996651475995</v>
      </c>
      <c r="Y1160" s="9">
        <f>Cal_110119!$O$3</f>
        <v>20181101</v>
      </c>
      <c r="Z1160" s="86" t="s">
        <v>469</v>
      </c>
      <c r="AA1160" s="86"/>
      <c r="AB1160" s="48" t="s">
        <v>127</v>
      </c>
      <c r="AE1160" s="689" t="s">
        <v>1250</v>
      </c>
      <c r="AF1160" s="671">
        <v>1</v>
      </c>
      <c r="AG1160" s="764" t="s">
        <v>1634</v>
      </c>
      <c r="AH1160"/>
    </row>
    <row r="1161" spans="1:35" x14ac:dyDescent="0.2">
      <c r="A1161" s="152" t="s">
        <v>307</v>
      </c>
      <c r="B1161" s="45">
        <v>20190202</v>
      </c>
      <c r="C1161" s="148" t="s">
        <v>61</v>
      </c>
      <c r="D1161" s="107">
        <v>8</v>
      </c>
      <c r="E1161" s="107">
        <v>5</v>
      </c>
      <c r="H1161" s="107" t="s">
        <v>10</v>
      </c>
      <c r="I1161" s="107">
        <v>290</v>
      </c>
      <c r="J1161" s="107">
        <v>0</v>
      </c>
      <c r="K1161" s="43">
        <v>5</v>
      </c>
      <c r="L1161" s="9">
        <v>1</v>
      </c>
      <c r="M1161" s="9">
        <v>0</v>
      </c>
      <c r="N1161" s="49">
        <v>1</v>
      </c>
      <c r="O1161" s="9" t="str">
        <f>Cal_110119!$P$3</f>
        <v>Cal_110119</v>
      </c>
      <c r="P1161" s="17">
        <f>Cal_110119!$Q$3</f>
        <v>1.8682000000000001</v>
      </c>
      <c r="Q1161" s="17">
        <f>Cal_110119!$R$3</f>
        <v>0.51219999999999999</v>
      </c>
      <c r="R1161" s="46">
        <v>354.1</v>
      </c>
      <c r="S1161" s="46">
        <v>214.3</v>
      </c>
      <c r="T1161" s="47">
        <f>AVERAGE(0.739,0.477,0.64,0.491,0.765,0.656)</f>
        <v>0.628</v>
      </c>
      <c r="U1161" s="79">
        <f t="shared" si="135"/>
        <v>353.47200000000004</v>
      </c>
      <c r="V1161" s="79">
        <f t="shared" si="136"/>
        <v>213.67200000000003</v>
      </c>
      <c r="W1161" s="443">
        <f t="shared" si="137"/>
        <v>2.6565765712651621</v>
      </c>
      <c r="X1161" s="443">
        <f t="shared" si="138"/>
        <v>0.86861370409483862</v>
      </c>
      <c r="Y1161" s="9">
        <f>Cal_110119!$O$3</f>
        <v>20181101</v>
      </c>
      <c r="Z1161" s="48" t="s">
        <v>471</v>
      </c>
      <c r="AA1161" s="48"/>
      <c r="AB1161" s="48" t="s">
        <v>127</v>
      </c>
      <c r="AE1161" s="689" t="s">
        <v>1250</v>
      </c>
      <c r="AF1161" s="671">
        <v>1</v>
      </c>
      <c r="AG1161" s="764" t="s">
        <v>1634</v>
      </c>
      <c r="AH1161"/>
    </row>
    <row r="1162" spans="1:35" x14ac:dyDescent="0.2">
      <c r="A1162" s="152" t="s">
        <v>307</v>
      </c>
      <c r="B1162" s="45">
        <v>20190202</v>
      </c>
      <c r="C1162" s="148" t="s">
        <v>61</v>
      </c>
      <c r="D1162" s="107">
        <v>8</v>
      </c>
      <c r="E1162" s="107">
        <v>5</v>
      </c>
      <c r="H1162" s="107" t="s">
        <v>11</v>
      </c>
      <c r="I1162" s="107">
        <v>290</v>
      </c>
      <c r="J1162" s="107">
        <v>0</v>
      </c>
      <c r="K1162" s="43">
        <v>5</v>
      </c>
      <c r="L1162" s="9">
        <v>1</v>
      </c>
      <c r="M1162" s="9">
        <v>0</v>
      </c>
      <c r="N1162" s="49">
        <v>1</v>
      </c>
      <c r="O1162" s="9" t="str">
        <f>Cal_110119!$P$3</f>
        <v>Cal_110119</v>
      </c>
      <c r="P1162" s="17">
        <f>Cal_110119!$Q$3</f>
        <v>1.8682000000000001</v>
      </c>
      <c r="Q1162" s="17">
        <f>Cal_110119!$R$3</f>
        <v>0.51219999999999999</v>
      </c>
      <c r="R1162" s="46">
        <v>323.8</v>
      </c>
      <c r="S1162" s="46">
        <v>195.7</v>
      </c>
      <c r="T1162" s="43">
        <f>AVERAGE(0.402,0.307,0.542,0.615,0.862,0.526)</f>
        <v>0.54233333333333344</v>
      </c>
      <c r="U1162" s="79">
        <f t="shared" si="135"/>
        <v>323.25766666666669</v>
      </c>
      <c r="V1162" s="79">
        <f t="shared" si="136"/>
        <v>195.15766666666664</v>
      </c>
      <c r="W1162" s="443">
        <f t="shared" si="137"/>
        <v>2.4342450556442587</v>
      </c>
      <c r="X1162" s="443">
        <f t="shared" si="138"/>
        <v>0.7854931819127523</v>
      </c>
      <c r="Y1162" s="9">
        <f>Cal_110119!$O$3</f>
        <v>20181101</v>
      </c>
      <c r="Z1162" s="86" t="s">
        <v>469</v>
      </c>
      <c r="AA1162" s="86"/>
      <c r="AB1162" s="48" t="s">
        <v>127</v>
      </c>
      <c r="AE1162" s="689" t="s">
        <v>1250</v>
      </c>
      <c r="AF1162" s="671">
        <v>1</v>
      </c>
      <c r="AG1162" s="764" t="s">
        <v>1634</v>
      </c>
      <c r="AH1162"/>
    </row>
    <row r="1163" spans="1:35" s="228" customFormat="1" x14ac:dyDescent="0.2">
      <c r="A1163" s="262" t="s">
        <v>307</v>
      </c>
      <c r="B1163" s="263">
        <v>20190202</v>
      </c>
      <c r="C1163" s="264" t="s">
        <v>61</v>
      </c>
      <c r="D1163" s="265">
        <v>8</v>
      </c>
      <c r="E1163" s="265">
        <v>6</v>
      </c>
      <c r="F1163" s="265"/>
      <c r="G1163" s="265"/>
      <c r="H1163" s="265" t="s">
        <v>10</v>
      </c>
      <c r="I1163" s="265">
        <v>400</v>
      </c>
      <c r="J1163" s="265">
        <v>5</v>
      </c>
      <c r="K1163" s="228">
        <v>5</v>
      </c>
      <c r="L1163" s="185">
        <v>1</v>
      </c>
      <c r="M1163" s="185">
        <v>0</v>
      </c>
      <c r="N1163" s="267">
        <v>1</v>
      </c>
      <c r="O1163" s="9" t="str">
        <f>Cal_110119!$P$3</f>
        <v>Cal_110119</v>
      </c>
      <c r="P1163" s="17">
        <f>Cal_110119!$Q$3</f>
        <v>1.8682000000000001</v>
      </c>
      <c r="Q1163" s="17">
        <f>Cal_110119!$R$3</f>
        <v>0.51219999999999999</v>
      </c>
      <c r="R1163" s="268">
        <v>97.2</v>
      </c>
      <c r="S1163" s="268">
        <v>54.56</v>
      </c>
      <c r="T1163" s="228">
        <v>0.54300000000000004</v>
      </c>
      <c r="U1163" s="269">
        <f t="shared" si="135"/>
        <v>96.656999999999996</v>
      </c>
      <c r="V1163" s="269">
        <f t="shared" si="136"/>
        <v>54.017000000000003</v>
      </c>
      <c r="W1163" s="443">
        <f t="shared" si="137"/>
        <v>0.5874492712738999</v>
      </c>
      <c r="X1163" s="443">
        <f t="shared" si="138"/>
        <v>5.8656195284600227E-2</v>
      </c>
      <c r="Y1163" s="9">
        <f>Cal_110119!$O$3</f>
        <v>20181101</v>
      </c>
      <c r="Z1163" s="270" t="s">
        <v>465</v>
      </c>
      <c r="AA1163" s="270"/>
      <c r="AB1163" s="270" t="s">
        <v>127</v>
      </c>
      <c r="AE1163" s="689" t="s">
        <v>1250</v>
      </c>
      <c r="AF1163" s="676">
        <v>3</v>
      </c>
      <c r="AG1163" s="764" t="s">
        <v>1634</v>
      </c>
      <c r="AH1163" s="262" t="s">
        <v>318</v>
      </c>
      <c r="AI1163" s="262" t="s">
        <v>1648</v>
      </c>
    </row>
    <row r="1164" spans="1:35" s="228" customFormat="1" x14ac:dyDescent="0.2">
      <c r="A1164" s="262" t="s">
        <v>307</v>
      </c>
      <c r="B1164" s="263">
        <v>20190202</v>
      </c>
      <c r="C1164" s="264" t="s">
        <v>61</v>
      </c>
      <c r="D1164" s="265">
        <v>8</v>
      </c>
      <c r="E1164" s="265">
        <v>6</v>
      </c>
      <c r="F1164" s="265"/>
      <c r="G1164" s="265"/>
      <c r="H1164" s="265" t="s">
        <v>11</v>
      </c>
      <c r="I1164" s="265">
        <v>400</v>
      </c>
      <c r="J1164" s="265">
        <v>5</v>
      </c>
      <c r="K1164" s="228">
        <v>5</v>
      </c>
      <c r="L1164" s="185">
        <v>1</v>
      </c>
      <c r="M1164" s="185">
        <v>0</v>
      </c>
      <c r="N1164" s="267">
        <v>1</v>
      </c>
      <c r="O1164" s="9" t="str">
        <f>Cal_110119!$P$3</f>
        <v>Cal_110119</v>
      </c>
      <c r="P1164" s="17">
        <f>Cal_110119!$Q$3</f>
        <v>1.8682000000000001</v>
      </c>
      <c r="Q1164" s="17">
        <f>Cal_110119!$R$3</f>
        <v>0.51219999999999999</v>
      </c>
      <c r="R1164" s="268">
        <v>131.30000000000001</v>
      </c>
      <c r="S1164" s="268">
        <v>73.33</v>
      </c>
      <c r="T1164" s="228">
        <v>0.54300000000000004</v>
      </c>
      <c r="U1164" s="269">
        <f t="shared" si="135"/>
        <v>130.75700000000001</v>
      </c>
      <c r="V1164" s="269">
        <f t="shared" si="136"/>
        <v>72.786999999999992</v>
      </c>
      <c r="W1164" s="443">
        <f t="shared" si="137"/>
        <v>0.79864995909352687</v>
      </c>
      <c r="X1164" s="443">
        <f t="shared" si="138"/>
        <v>7.1966302349973088E-2</v>
      </c>
      <c r="Y1164" s="9">
        <f>Cal_110119!$O$3</f>
        <v>20181101</v>
      </c>
      <c r="Z1164" s="270" t="s">
        <v>465</v>
      </c>
      <c r="AA1164" s="270"/>
      <c r="AB1164" s="270" t="s">
        <v>127</v>
      </c>
      <c r="AE1164" s="689" t="s">
        <v>1250</v>
      </c>
      <c r="AF1164" s="676">
        <v>3</v>
      </c>
      <c r="AG1164" s="764" t="s">
        <v>1634</v>
      </c>
      <c r="AH1164" s="262" t="s">
        <v>317</v>
      </c>
      <c r="AI1164" s="262" t="s">
        <v>1649</v>
      </c>
    </row>
    <row r="1165" spans="1:35" s="228" customFormat="1" x14ac:dyDescent="0.2">
      <c r="A1165" s="262" t="s">
        <v>307</v>
      </c>
      <c r="B1165" s="263">
        <v>20190202</v>
      </c>
      <c r="C1165" s="264" t="s">
        <v>61</v>
      </c>
      <c r="D1165" s="265">
        <v>8</v>
      </c>
      <c r="E1165" s="265">
        <v>6</v>
      </c>
      <c r="F1165" s="265"/>
      <c r="G1165" s="265"/>
      <c r="H1165" s="265" t="s">
        <v>10</v>
      </c>
      <c r="I1165" s="265">
        <v>400</v>
      </c>
      <c r="J1165" s="265">
        <v>20</v>
      </c>
      <c r="K1165" s="228">
        <v>5</v>
      </c>
      <c r="L1165" s="185">
        <v>1</v>
      </c>
      <c r="M1165" s="185">
        <v>0</v>
      </c>
      <c r="N1165" s="267">
        <v>1</v>
      </c>
      <c r="O1165" s="9" t="str">
        <f>Cal_110119!$P$3</f>
        <v>Cal_110119</v>
      </c>
      <c r="P1165" s="17">
        <f>Cal_110119!$Q$3</f>
        <v>1.8682000000000001</v>
      </c>
      <c r="Q1165" s="17">
        <f>Cal_110119!$R$3</f>
        <v>0.51219999999999999</v>
      </c>
      <c r="R1165" s="268">
        <v>286.3</v>
      </c>
      <c r="S1165" s="268">
        <v>164</v>
      </c>
      <c r="T1165" s="228">
        <v>0.54300000000000004</v>
      </c>
      <c r="U1165" s="269">
        <f t="shared" ref="U1165:U1228" si="145">(R1165-T1165)*(L1165+M1165)/L1165</f>
        <v>285.75700000000001</v>
      </c>
      <c r="V1165" s="269">
        <f t="shared" ref="V1165:V1228" si="146">(S1165-T1165)*(L1165+M1165)/L1165</f>
        <v>163.45699999999999</v>
      </c>
      <c r="W1165" s="443">
        <f t="shared" ref="W1165:W1228" si="147">(Q1165*P1165/(P1165-1)*(U1165-V1165)*(K1165)/I1165)/N1165</f>
        <v>1.6849213385740611</v>
      </c>
      <c r="X1165" s="443">
        <f t="shared" ref="X1165:X1228" si="148">(Q1165*P1165/(P1165-1)*(P1165*V1165-U1165)*(K1165)/I1165)/N1165</f>
        <v>0.2702124387044389</v>
      </c>
      <c r="Y1165" s="9">
        <f>Cal_110119!$O$3</f>
        <v>20181101</v>
      </c>
      <c r="Z1165" s="270" t="s">
        <v>466</v>
      </c>
      <c r="AA1165" s="270"/>
      <c r="AB1165" s="270" t="s">
        <v>127</v>
      </c>
      <c r="AE1165" s="689" t="s">
        <v>1250</v>
      </c>
      <c r="AF1165" s="676">
        <v>3</v>
      </c>
      <c r="AG1165" s="764" t="s">
        <v>1634</v>
      </c>
      <c r="AH1165" s="262" t="s">
        <v>316</v>
      </c>
      <c r="AI1165" s="262" t="s">
        <v>1650</v>
      </c>
    </row>
    <row r="1166" spans="1:35" s="228" customFormat="1" x14ac:dyDescent="0.2">
      <c r="A1166" s="262" t="s">
        <v>307</v>
      </c>
      <c r="B1166" s="263">
        <v>20190202</v>
      </c>
      <c r="C1166" s="264" t="s">
        <v>61</v>
      </c>
      <c r="D1166" s="265">
        <v>8</v>
      </c>
      <c r="E1166" s="265">
        <v>6</v>
      </c>
      <c r="F1166" s="265"/>
      <c r="G1166" s="265"/>
      <c r="H1166" s="265" t="s">
        <v>11</v>
      </c>
      <c r="I1166" s="265">
        <v>400</v>
      </c>
      <c r="J1166" s="265">
        <v>20</v>
      </c>
      <c r="K1166" s="228">
        <v>5</v>
      </c>
      <c r="L1166" s="185">
        <v>1</v>
      </c>
      <c r="M1166" s="185">
        <v>0</v>
      </c>
      <c r="N1166" s="267">
        <v>1</v>
      </c>
      <c r="O1166" s="9" t="str">
        <f>Cal_110119!$P$3</f>
        <v>Cal_110119</v>
      </c>
      <c r="P1166" s="17">
        <f>Cal_110119!$Q$3</f>
        <v>1.8682000000000001</v>
      </c>
      <c r="Q1166" s="17">
        <f>Cal_110119!$R$3</f>
        <v>0.51219999999999999</v>
      </c>
      <c r="R1166" s="268">
        <v>364.9</v>
      </c>
      <c r="S1166" s="268">
        <v>206.1</v>
      </c>
      <c r="T1166" s="228">
        <v>0.54300000000000004</v>
      </c>
      <c r="U1166" s="269">
        <f t="shared" si="145"/>
        <v>364.35699999999997</v>
      </c>
      <c r="V1166" s="269">
        <f t="shared" si="146"/>
        <v>205.55699999999999</v>
      </c>
      <c r="W1166" s="443">
        <f t="shared" si="147"/>
        <v>2.1877801190969817</v>
      </c>
      <c r="X1166" s="443">
        <f t="shared" si="148"/>
        <v>0.27091809423151791</v>
      </c>
      <c r="Y1166" s="9">
        <f>Cal_110119!$O$3</f>
        <v>20181101</v>
      </c>
      <c r="Z1166" s="270" t="s">
        <v>466</v>
      </c>
      <c r="AA1166" s="270"/>
      <c r="AB1166" s="270" t="s">
        <v>127</v>
      </c>
      <c r="AE1166" s="689" t="s">
        <v>1250</v>
      </c>
      <c r="AF1166" s="676">
        <v>3</v>
      </c>
      <c r="AG1166" s="764" t="s">
        <v>1634</v>
      </c>
      <c r="AH1166" s="262" t="s">
        <v>315</v>
      </c>
      <c r="AI1166" s="262" t="s">
        <v>1651</v>
      </c>
    </row>
    <row r="1167" spans="1:35" x14ac:dyDescent="0.2">
      <c r="A1167" s="152" t="s">
        <v>307</v>
      </c>
      <c r="B1167" s="45">
        <v>20190202</v>
      </c>
      <c r="C1167" s="148" t="s">
        <v>61</v>
      </c>
      <c r="D1167" s="107">
        <v>8</v>
      </c>
      <c r="E1167" s="107">
        <v>6</v>
      </c>
      <c r="H1167" s="107" t="s">
        <v>10</v>
      </c>
      <c r="I1167" s="107">
        <v>287</v>
      </c>
      <c r="J1167" s="107">
        <v>0</v>
      </c>
      <c r="K1167" s="43">
        <v>5</v>
      </c>
      <c r="L1167" s="9">
        <v>1</v>
      </c>
      <c r="M1167" s="9">
        <v>0</v>
      </c>
      <c r="N1167" s="49">
        <v>1</v>
      </c>
      <c r="O1167" s="9" t="str">
        <f>Cal_110119!$P$3</f>
        <v>Cal_110119</v>
      </c>
      <c r="P1167" s="17">
        <f>Cal_110119!$Q$3</f>
        <v>1.8682000000000001</v>
      </c>
      <c r="Q1167" s="17">
        <f>Cal_110119!$R$3</f>
        <v>0.51219999999999999</v>
      </c>
      <c r="R1167" s="46">
        <v>344.6</v>
      </c>
      <c r="S1167" s="46">
        <v>208.4</v>
      </c>
      <c r="T1167" s="47">
        <f>AVERAGE(0.739,0.477,0.64,0.491,0.765,0.656)</f>
        <v>0.628</v>
      </c>
      <c r="U1167" s="79">
        <f t="shared" si="145"/>
        <v>343.97200000000004</v>
      </c>
      <c r="V1167" s="79">
        <f t="shared" si="146"/>
        <v>207.77200000000002</v>
      </c>
      <c r="W1167" s="443">
        <f t="shared" si="147"/>
        <v>2.6152208832885049</v>
      </c>
      <c r="X1167" s="443">
        <f t="shared" si="148"/>
        <v>0.84846157202299288</v>
      </c>
      <c r="Y1167" s="9">
        <f>Cal_110119!$O$3</f>
        <v>20181101</v>
      </c>
      <c r="Z1167" s="48" t="s">
        <v>471</v>
      </c>
      <c r="AA1167" s="48"/>
      <c r="AB1167" s="48" t="s">
        <v>127</v>
      </c>
      <c r="AE1167" s="689" t="s">
        <v>1250</v>
      </c>
      <c r="AF1167" s="671">
        <v>1</v>
      </c>
      <c r="AG1167" s="764" t="s">
        <v>1634</v>
      </c>
      <c r="AH1167"/>
    </row>
    <row r="1168" spans="1:35" x14ac:dyDescent="0.2">
      <c r="A1168" s="152" t="s">
        <v>307</v>
      </c>
      <c r="B1168" s="45">
        <v>20190202</v>
      </c>
      <c r="C1168" s="148" t="s">
        <v>61</v>
      </c>
      <c r="D1168" s="107">
        <v>8</v>
      </c>
      <c r="E1168" s="107">
        <v>6</v>
      </c>
      <c r="H1168" s="107" t="s">
        <v>11</v>
      </c>
      <c r="I1168" s="107">
        <v>285</v>
      </c>
      <c r="J1168" s="107">
        <v>0</v>
      </c>
      <c r="K1168" s="43">
        <v>5</v>
      </c>
      <c r="L1168" s="9">
        <v>1</v>
      </c>
      <c r="M1168" s="9">
        <v>0</v>
      </c>
      <c r="N1168" s="89">
        <v>1</v>
      </c>
      <c r="O1168" s="9" t="str">
        <f>Cal_110119!$P$3</f>
        <v>Cal_110119</v>
      </c>
      <c r="P1168" s="17">
        <f>Cal_110119!$Q$3</f>
        <v>1.8682000000000001</v>
      </c>
      <c r="Q1168" s="17">
        <f>Cal_110119!$R$3</f>
        <v>0.51219999999999999</v>
      </c>
      <c r="R1168" s="46">
        <v>324</v>
      </c>
      <c r="S1168" s="46">
        <v>197.5</v>
      </c>
      <c r="T1168" s="47">
        <f>AVERAGE(0.739,0.477,0.64,0.491,0.765,0.656)</f>
        <v>0.628</v>
      </c>
      <c r="U1168" s="79">
        <f t="shared" si="145"/>
        <v>323.37200000000001</v>
      </c>
      <c r="V1168" s="79">
        <f t="shared" si="146"/>
        <v>196.87200000000001</v>
      </c>
      <c r="W1168" s="443">
        <f t="shared" si="147"/>
        <v>2.4460133904791923</v>
      </c>
      <c r="X1168" s="443">
        <f t="shared" si="148"/>
        <v>0.8589909902029127</v>
      </c>
      <c r="Y1168" s="9">
        <f>Cal_110119!$O$3</f>
        <v>20181101</v>
      </c>
      <c r="Z1168" s="48" t="s">
        <v>471</v>
      </c>
      <c r="AA1168" s="48"/>
      <c r="AB1168" s="48" t="s">
        <v>127</v>
      </c>
      <c r="AE1168" s="689" t="s">
        <v>1250</v>
      </c>
      <c r="AF1168" s="671">
        <v>1</v>
      </c>
      <c r="AG1168" s="764" t="s">
        <v>1634</v>
      </c>
      <c r="AH1168"/>
    </row>
    <row r="1169" spans="1:35" s="228" customFormat="1" x14ac:dyDescent="0.2">
      <c r="A1169" s="262" t="s">
        <v>307</v>
      </c>
      <c r="B1169" s="263">
        <v>20190202</v>
      </c>
      <c r="C1169" s="264" t="s">
        <v>61</v>
      </c>
      <c r="D1169" s="265">
        <v>8</v>
      </c>
      <c r="E1169" s="265">
        <v>8</v>
      </c>
      <c r="F1169" s="265"/>
      <c r="G1169" s="265"/>
      <c r="H1169" s="265" t="s">
        <v>10</v>
      </c>
      <c r="I1169" s="265">
        <v>400</v>
      </c>
      <c r="J1169" s="265">
        <v>5</v>
      </c>
      <c r="K1169" s="228">
        <v>5</v>
      </c>
      <c r="L1169" s="185">
        <v>1</v>
      </c>
      <c r="M1169" s="185">
        <v>0</v>
      </c>
      <c r="N1169" s="267">
        <v>1</v>
      </c>
      <c r="O1169" s="9" t="str">
        <f>Cal_110119!$P$3</f>
        <v>Cal_110119</v>
      </c>
      <c r="P1169" s="17">
        <f>Cal_110119!$Q$3</f>
        <v>1.8682000000000001</v>
      </c>
      <c r="Q1169" s="17">
        <f>Cal_110119!$R$3</f>
        <v>0.51219999999999999</v>
      </c>
      <c r="R1169" s="268">
        <v>223.5</v>
      </c>
      <c r="S1169" s="268">
        <v>126.4</v>
      </c>
      <c r="T1169" s="228">
        <v>0.54300000000000004</v>
      </c>
      <c r="U1169" s="269">
        <f t="shared" si="145"/>
        <v>222.95699999999999</v>
      </c>
      <c r="V1169" s="269">
        <f t="shared" si="146"/>
        <v>125.857</v>
      </c>
      <c r="W1169" s="443">
        <f t="shared" si="147"/>
        <v>1.3377421257198798</v>
      </c>
      <c r="X1169" s="443">
        <f t="shared" si="148"/>
        <v>0.1676523927586199</v>
      </c>
      <c r="Y1169" s="9">
        <f>Cal_110119!$O$3</f>
        <v>20181101</v>
      </c>
      <c r="Z1169" s="270" t="s">
        <v>465</v>
      </c>
      <c r="AA1169" s="270"/>
      <c r="AB1169" s="270" t="s">
        <v>127</v>
      </c>
      <c r="AE1169" s="689" t="s">
        <v>1250</v>
      </c>
      <c r="AF1169" s="676">
        <v>4</v>
      </c>
      <c r="AG1169" s="764" t="s">
        <v>1634</v>
      </c>
      <c r="AH1169" s="262" t="s">
        <v>314</v>
      </c>
      <c r="AI1169" s="262" t="s">
        <v>1652</v>
      </c>
    </row>
    <row r="1170" spans="1:35" s="228" customFormat="1" x14ac:dyDescent="0.2">
      <c r="A1170" s="262" t="s">
        <v>307</v>
      </c>
      <c r="B1170" s="263">
        <v>20190202</v>
      </c>
      <c r="C1170" s="264" t="s">
        <v>61</v>
      </c>
      <c r="D1170" s="265">
        <v>8</v>
      </c>
      <c r="E1170" s="265">
        <v>8</v>
      </c>
      <c r="F1170" s="265"/>
      <c r="G1170" s="265"/>
      <c r="H1170" s="265" t="s">
        <v>11</v>
      </c>
      <c r="I1170" s="265">
        <v>400</v>
      </c>
      <c r="J1170" s="265">
        <v>5</v>
      </c>
      <c r="K1170" s="228">
        <v>5</v>
      </c>
      <c r="L1170" s="185">
        <v>1</v>
      </c>
      <c r="M1170" s="185">
        <v>0</v>
      </c>
      <c r="N1170" s="267">
        <v>1</v>
      </c>
      <c r="O1170" s="9" t="str">
        <f>Cal_110119!$P$3</f>
        <v>Cal_110119</v>
      </c>
      <c r="P1170" s="17">
        <f>Cal_110119!$Q$3</f>
        <v>1.8682000000000001</v>
      </c>
      <c r="Q1170" s="17">
        <f>Cal_110119!$R$3</f>
        <v>0.51219999999999999</v>
      </c>
      <c r="R1170" s="268">
        <v>389.1</v>
      </c>
      <c r="S1170" s="268">
        <v>217.5</v>
      </c>
      <c r="T1170" s="228">
        <v>0.54300000000000004</v>
      </c>
      <c r="U1170" s="269">
        <f t="shared" si="145"/>
        <v>388.55700000000002</v>
      </c>
      <c r="V1170" s="269">
        <f t="shared" si="146"/>
        <v>216.95699999999999</v>
      </c>
      <c r="W1170" s="443">
        <f t="shared" si="147"/>
        <v>2.3641251161022807</v>
      </c>
      <c r="X1170" s="443">
        <f t="shared" si="148"/>
        <v>0.2309302129262191</v>
      </c>
      <c r="Y1170" s="9">
        <f>Cal_110119!$O$3</f>
        <v>20181101</v>
      </c>
      <c r="Z1170" s="270" t="s">
        <v>465</v>
      </c>
      <c r="AA1170" s="270"/>
      <c r="AB1170" s="270" t="s">
        <v>127</v>
      </c>
      <c r="AE1170" s="689" t="s">
        <v>1250</v>
      </c>
      <c r="AF1170" s="676">
        <v>3</v>
      </c>
      <c r="AG1170" s="764" t="s">
        <v>1634</v>
      </c>
      <c r="AH1170" s="262" t="s">
        <v>313</v>
      </c>
      <c r="AI1170" s="262" t="s">
        <v>1195</v>
      </c>
    </row>
    <row r="1171" spans="1:35" s="372" customFormat="1" x14ac:dyDescent="0.2">
      <c r="A1171" s="412" t="s">
        <v>307</v>
      </c>
      <c r="B1171" s="462">
        <v>20190202</v>
      </c>
      <c r="C1171" s="787" t="s">
        <v>61</v>
      </c>
      <c r="D1171" s="373">
        <v>8</v>
      </c>
      <c r="E1171" s="373">
        <v>8</v>
      </c>
      <c r="F1171" s="265"/>
      <c r="G1171" s="265"/>
      <c r="H1171" s="373" t="s">
        <v>10</v>
      </c>
      <c r="I1171" s="373">
        <v>400</v>
      </c>
      <c r="J1171" s="373">
        <v>20</v>
      </c>
      <c r="K1171" s="372">
        <v>5</v>
      </c>
      <c r="L1171" s="773">
        <v>1</v>
      </c>
      <c r="M1171" s="773">
        <v>0</v>
      </c>
      <c r="N1171" s="375">
        <v>1</v>
      </c>
      <c r="O1171" s="773" t="str">
        <f>Cal_110119!$P$3</f>
        <v>Cal_110119</v>
      </c>
      <c r="P1171" s="775">
        <f>Cal_110119!$Q$3</f>
        <v>1.8682000000000001</v>
      </c>
      <c r="Q1171" s="775">
        <f>Cal_110119!$R$3</f>
        <v>0.51219999999999999</v>
      </c>
      <c r="R1171" s="376">
        <v>348.6</v>
      </c>
      <c r="S1171" s="376">
        <v>200.8</v>
      </c>
      <c r="T1171" s="372">
        <v>0.54300000000000004</v>
      </c>
      <c r="U1171" s="378">
        <f t="shared" si="145"/>
        <v>348.05700000000002</v>
      </c>
      <c r="V1171" s="378">
        <f t="shared" si="146"/>
        <v>200.25700000000001</v>
      </c>
      <c r="W1171" s="464">
        <f t="shared" si="147"/>
        <v>2.0362336372955538</v>
      </c>
      <c r="X1171" s="464">
        <f t="shared" si="148"/>
        <v>0.35907047838294576</v>
      </c>
      <c r="Y1171" s="773">
        <f>Cal_110119!$O$3</f>
        <v>20181101</v>
      </c>
      <c r="Z1171" s="380" t="s">
        <v>465</v>
      </c>
      <c r="AA1171" s="380"/>
      <c r="AB1171" s="270" t="s">
        <v>127</v>
      </c>
      <c r="AC1171" s="228"/>
      <c r="AD1171" s="228"/>
      <c r="AE1171" s="692" t="s">
        <v>1250</v>
      </c>
      <c r="AF1171" s="682">
        <v>3</v>
      </c>
      <c r="AG1171" s="786" t="s">
        <v>1634</v>
      </c>
      <c r="AH1171" s="412" t="s">
        <v>312</v>
      </c>
      <c r="AI1171" s="412" t="s">
        <v>1196</v>
      </c>
    </row>
    <row r="1172" spans="1:35" s="372" customFormat="1" x14ac:dyDescent="0.2">
      <c r="A1172" s="412" t="s">
        <v>307</v>
      </c>
      <c r="B1172" s="462">
        <v>20190202</v>
      </c>
      <c r="C1172" s="787" t="s">
        <v>61</v>
      </c>
      <c r="D1172" s="373">
        <v>8</v>
      </c>
      <c r="E1172" s="373">
        <v>8</v>
      </c>
      <c r="F1172" s="265"/>
      <c r="G1172" s="265"/>
      <c r="H1172" s="373" t="s">
        <v>11</v>
      </c>
      <c r="I1172" s="373">
        <v>400</v>
      </c>
      <c r="J1172" s="373">
        <v>20</v>
      </c>
      <c r="K1172" s="372">
        <v>5</v>
      </c>
      <c r="L1172" s="773">
        <v>1</v>
      </c>
      <c r="M1172" s="773">
        <v>0</v>
      </c>
      <c r="N1172" s="375">
        <f>1/3</f>
        <v>0.33333333333333331</v>
      </c>
      <c r="O1172" s="773" t="str">
        <f>Cal_110119!$P$3</f>
        <v>Cal_110119</v>
      </c>
      <c r="P1172" s="775">
        <f>Cal_110119!$Q$3</f>
        <v>1.8682000000000001</v>
      </c>
      <c r="Q1172" s="775">
        <f>Cal_110119!$R$3</f>
        <v>0.51219999999999999</v>
      </c>
      <c r="R1172" s="376">
        <v>149.30000000000001</v>
      </c>
      <c r="S1172" s="376">
        <v>86.87</v>
      </c>
      <c r="T1172" s="372">
        <v>0.54300000000000004</v>
      </c>
      <c r="U1172" s="378">
        <f t="shared" si="145"/>
        <v>148.75700000000001</v>
      </c>
      <c r="V1172" s="378">
        <f t="shared" si="146"/>
        <v>86.326999999999998</v>
      </c>
      <c r="W1172" s="464">
        <f t="shared" si="147"/>
        <v>2.5802855069626811</v>
      </c>
      <c r="X1172" s="464">
        <f t="shared" si="148"/>
        <v>0.51742521067781899</v>
      </c>
      <c r="Y1172" s="773">
        <f>Cal_110119!$O$3</f>
        <v>20181101</v>
      </c>
      <c r="Z1172" s="380" t="s">
        <v>465</v>
      </c>
      <c r="AA1172" s="380"/>
      <c r="AB1172" s="270" t="s">
        <v>127</v>
      </c>
      <c r="AC1172" s="228"/>
      <c r="AD1172" s="228"/>
      <c r="AE1172" s="692" t="s">
        <v>1250</v>
      </c>
      <c r="AF1172" s="682">
        <v>4</v>
      </c>
      <c r="AG1172" s="786" t="s">
        <v>1634</v>
      </c>
      <c r="AH1172" s="412" t="s">
        <v>311</v>
      </c>
      <c r="AI1172" s="412" t="s">
        <v>1653</v>
      </c>
    </row>
    <row r="1173" spans="1:35" x14ac:dyDescent="0.2">
      <c r="A1173" s="152" t="s">
        <v>307</v>
      </c>
      <c r="B1173" s="45">
        <v>20190202</v>
      </c>
      <c r="C1173" s="148" t="s">
        <v>61</v>
      </c>
      <c r="D1173" s="107">
        <v>8</v>
      </c>
      <c r="E1173" s="107">
        <v>8</v>
      </c>
      <c r="H1173" s="107" t="s">
        <v>10</v>
      </c>
      <c r="I1173" s="107">
        <v>290</v>
      </c>
      <c r="J1173" s="107">
        <v>0</v>
      </c>
      <c r="K1173" s="43">
        <v>5</v>
      </c>
      <c r="L1173" s="9">
        <v>1</v>
      </c>
      <c r="M1173" s="9">
        <v>0</v>
      </c>
      <c r="N1173" s="49">
        <v>1</v>
      </c>
      <c r="O1173" s="9" t="str">
        <f>Cal_110119!$P$3</f>
        <v>Cal_110119</v>
      </c>
      <c r="P1173" s="17">
        <f>Cal_110119!$Q$3</f>
        <v>1.8682000000000001</v>
      </c>
      <c r="Q1173" s="17">
        <f>Cal_110119!$R$3</f>
        <v>0.51219999999999999</v>
      </c>
      <c r="R1173" s="46">
        <v>391.4</v>
      </c>
      <c r="S1173" s="46">
        <v>235.8</v>
      </c>
      <c r="T1173" s="47">
        <f t="shared" ref="T1173:T1178" si="149">AVERAGE(0.739,0.477,0.64,0.491,0.765,0.656)</f>
        <v>0.628</v>
      </c>
      <c r="U1173" s="79">
        <f t="shared" si="145"/>
        <v>390.77199999999999</v>
      </c>
      <c r="V1173" s="79">
        <f t="shared" si="146"/>
        <v>235.17200000000003</v>
      </c>
      <c r="W1173" s="443">
        <f t="shared" si="147"/>
        <v>2.9568191308215956</v>
      </c>
      <c r="X1173" s="443">
        <f t="shared" si="148"/>
        <v>0.92308112488323202</v>
      </c>
      <c r="Y1173" s="9">
        <f>Cal_110119!$O$3</f>
        <v>20181101</v>
      </c>
      <c r="Z1173" s="48" t="s">
        <v>471</v>
      </c>
      <c r="AA1173" s="48"/>
      <c r="AB1173" s="48" t="s">
        <v>127</v>
      </c>
      <c r="AE1173" s="689" t="s">
        <v>1250</v>
      </c>
      <c r="AF1173" s="671">
        <v>1</v>
      </c>
      <c r="AG1173" s="764" t="s">
        <v>1634</v>
      </c>
      <c r="AH1173"/>
    </row>
    <row r="1174" spans="1:35" x14ac:dyDescent="0.2">
      <c r="A1174" s="152" t="s">
        <v>307</v>
      </c>
      <c r="B1174" s="45">
        <v>20190202</v>
      </c>
      <c r="C1174" s="148" t="s">
        <v>61</v>
      </c>
      <c r="D1174" s="107">
        <v>8</v>
      </c>
      <c r="E1174" s="107">
        <v>8</v>
      </c>
      <c r="H1174" s="107" t="s">
        <v>11</v>
      </c>
      <c r="I1174" s="107">
        <v>290</v>
      </c>
      <c r="J1174" s="107">
        <v>0</v>
      </c>
      <c r="K1174" s="43">
        <v>5</v>
      </c>
      <c r="L1174" s="9">
        <v>1</v>
      </c>
      <c r="M1174" s="9">
        <v>0</v>
      </c>
      <c r="N1174" s="49">
        <v>1</v>
      </c>
      <c r="O1174" s="9" t="str">
        <f>Cal_110119!$P$3</f>
        <v>Cal_110119</v>
      </c>
      <c r="P1174" s="17">
        <f>Cal_110119!$Q$3</f>
        <v>1.8682000000000001</v>
      </c>
      <c r="Q1174" s="17">
        <f>Cal_110119!$R$3</f>
        <v>0.51219999999999999</v>
      </c>
      <c r="R1174" s="46">
        <v>383.5</v>
      </c>
      <c r="S1174" s="46">
        <v>229.8</v>
      </c>
      <c r="T1174" s="47">
        <f t="shared" si="149"/>
        <v>0.628</v>
      </c>
      <c r="U1174" s="79">
        <f t="shared" si="145"/>
        <v>382.87200000000001</v>
      </c>
      <c r="V1174" s="79">
        <f t="shared" si="146"/>
        <v>229.17200000000003</v>
      </c>
      <c r="W1174" s="443">
        <f t="shared" si="147"/>
        <v>2.9207140129002527</v>
      </c>
      <c r="X1174" s="443">
        <f t="shared" si="148"/>
        <v>0.86019741108043701</v>
      </c>
      <c r="Y1174" s="9">
        <f>Cal_110119!$O$3</f>
        <v>20181101</v>
      </c>
      <c r="Z1174" s="48" t="s">
        <v>471</v>
      </c>
      <c r="AA1174" s="48"/>
      <c r="AB1174" s="48" t="s">
        <v>127</v>
      </c>
      <c r="AE1174" s="689" t="s">
        <v>1250</v>
      </c>
      <c r="AF1174" s="671">
        <v>1</v>
      </c>
      <c r="AG1174" s="764" t="s">
        <v>1634</v>
      </c>
      <c r="AH1174"/>
    </row>
    <row r="1175" spans="1:35" x14ac:dyDescent="0.2">
      <c r="A1175" s="152" t="s">
        <v>307</v>
      </c>
      <c r="B1175" s="45">
        <v>20190202</v>
      </c>
      <c r="C1175" s="148" t="s">
        <v>61</v>
      </c>
      <c r="D1175" s="107">
        <v>8</v>
      </c>
      <c r="E1175" s="107">
        <v>8</v>
      </c>
      <c r="H1175" s="107" t="s">
        <v>10</v>
      </c>
      <c r="I1175" s="107">
        <v>290</v>
      </c>
      <c r="J1175" s="107">
        <v>10</v>
      </c>
      <c r="K1175" s="43">
        <v>5</v>
      </c>
      <c r="L1175" s="9">
        <v>1</v>
      </c>
      <c r="M1175" s="9">
        <v>0</v>
      </c>
      <c r="N1175" s="49">
        <v>1</v>
      </c>
      <c r="O1175" s="9" t="str">
        <f>Cal_110119!$P$3</f>
        <v>Cal_110119</v>
      </c>
      <c r="P1175" s="17">
        <f>Cal_110119!$Q$3</f>
        <v>1.8682000000000001</v>
      </c>
      <c r="Q1175" s="17">
        <f>Cal_110119!$R$3</f>
        <v>0.51219999999999999</v>
      </c>
      <c r="R1175" s="46">
        <v>58.97</v>
      </c>
      <c r="S1175" s="46">
        <v>41.68</v>
      </c>
      <c r="T1175" s="47">
        <f t="shared" si="149"/>
        <v>0.628</v>
      </c>
      <c r="U1175" s="79">
        <f t="shared" si="145"/>
        <v>58.341999999999999</v>
      </c>
      <c r="V1175" s="79">
        <f t="shared" si="146"/>
        <v>41.052</v>
      </c>
      <c r="W1175" s="443">
        <f t="shared" si="147"/>
        <v>0.32855657308422492</v>
      </c>
      <c r="X1175" s="443">
        <f t="shared" si="148"/>
        <v>0.34872501357232666</v>
      </c>
      <c r="Y1175" s="9">
        <f>Cal_110119!$O$3</f>
        <v>20181101</v>
      </c>
      <c r="Z1175" s="48" t="s">
        <v>471</v>
      </c>
      <c r="AA1175" s="48"/>
      <c r="AB1175" s="48" t="s">
        <v>127</v>
      </c>
      <c r="AE1175" s="689" t="s">
        <v>1250</v>
      </c>
      <c r="AF1175" s="671">
        <v>3</v>
      </c>
      <c r="AG1175" s="169">
        <v>1</v>
      </c>
      <c r="AH1175" s="152" t="s">
        <v>765</v>
      </c>
    </row>
    <row r="1176" spans="1:35" s="115" customFormat="1" ht="13.5" thickBot="1" x14ac:dyDescent="0.25">
      <c r="A1176" s="154" t="s">
        <v>307</v>
      </c>
      <c r="B1176" s="114">
        <v>20190202</v>
      </c>
      <c r="C1176" s="150" t="s">
        <v>61</v>
      </c>
      <c r="D1176" s="140">
        <v>8</v>
      </c>
      <c r="E1176" s="140">
        <v>8</v>
      </c>
      <c r="F1176" s="140"/>
      <c r="G1176" s="140"/>
      <c r="H1176" s="140" t="s">
        <v>11</v>
      </c>
      <c r="I1176" s="140">
        <v>290</v>
      </c>
      <c r="J1176" s="140">
        <v>10</v>
      </c>
      <c r="K1176" s="115">
        <v>5</v>
      </c>
      <c r="L1176" s="116">
        <v>1</v>
      </c>
      <c r="M1176" s="116">
        <v>0</v>
      </c>
      <c r="N1176" s="117">
        <v>1</v>
      </c>
      <c r="O1176" s="9" t="str">
        <f>Cal_110119!$P$3</f>
        <v>Cal_110119</v>
      </c>
      <c r="P1176" s="17">
        <f>Cal_110119!$Q$3</f>
        <v>1.8682000000000001</v>
      </c>
      <c r="Q1176" s="17">
        <f>Cal_110119!$R$3</f>
        <v>0.51219999999999999</v>
      </c>
      <c r="R1176" s="118">
        <v>36.700000000000003</v>
      </c>
      <c r="S1176" s="118">
        <v>26.74</v>
      </c>
      <c r="T1176" s="47">
        <f t="shared" si="149"/>
        <v>0.628</v>
      </c>
      <c r="U1176" s="120">
        <f t="shared" si="145"/>
        <v>36.072000000000003</v>
      </c>
      <c r="V1176" s="120">
        <f t="shared" si="146"/>
        <v>26.111999999999998</v>
      </c>
      <c r="W1176" s="444">
        <f t="shared" si="147"/>
        <v>0.18926682868241074</v>
      </c>
      <c r="X1176" s="444">
        <f t="shared" si="148"/>
        <v>0.24153256698103742</v>
      </c>
      <c r="Y1176" s="9">
        <f>Cal_110119!$O$3</f>
        <v>20181101</v>
      </c>
      <c r="Z1176" s="121" t="s">
        <v>471</v>
      </c>
      <c r="AA1176" s="121"/>
      <c r="AB1176" s="121" t="s">
        <v>127</v>
      </c>
      <c r="AE1176" s="689" t="s">
        <v>1250</v>
      </c>
      <c r="AF1176" s="675">
        <v>3</v>
      </c>
      <c r="AG1176" s="172">
        <v>1</v>
      </c>
      <c r="AH1176" s="152" t="s">
        <v>766</v>
      </c>
      <c r="AI1176" s="407"/>
    </row>
    <row r="1177" spans="1:35" x14ac:dyDescent="0.2">
      <c r="A1177" s="152" t="s">
        <v>307</v>
      </c>
      <c r="B1177" s="45">
        <v>20190202</v>
      </c>
      <c r="C1177" s="148" t="s">
        <v>64</v>
      </c>
      <c r="D1177" s="107">
        <v>12</v>
      </c>
      <c r="E1177" s="107">
        <v>2</v>
      </c>
      <c r="H1177" s="107" t="s">
        <v>10</v>
      </c>
      <c r="I1177" s="107">
        <v>290</v>
      </c>
      <c r="J1177" s="107">
        <v>0</v>
      </c>
      <c r="K1177" s="43">
        <v>5</v>
      </c>
      <c r="L1177" s="109">
        <v>1</v>
      </c>
      <c r="M1177" s="109">
        <v>0</v>
      </c>
      <c r="N1177" s="49">
        <v>1</v>
      </c>
      <c r="O1177" s="9" t="str">
        <f>Cal_110119!$P$3</f>
        <v>Cal_110119</v>
      </c>
      <c r="P1177" s="17">
        <f>Cal_110119!$Q$3</f>
        <v>1.8682000000000001</v>
      </c>
      <c r="Q1177" s="17">
        <f>Cal_110119!$R$3</f>
        <v>0.51219999999999999</v>
      </c>
      <c r="R1177" s="46">
        <v>283.60000000000002</v>
      </c>
      <c r="S1177" s="46">
        <v>171.9</v>
      </c>
      <c r="T1177" s="47">
        <f t="shared" si="149"/>
        <v>0.628</v>
      </c>
      <c r="U1177" s="79">
        <f t="shared" si="145"/>
        <v>282.97200000000004</v>
      </c>
      <c r="V1177" s="79">
        <f t="shared" si="146"/>
        <v>171.27200000000002</v>
      </c>
      <c r="W1177" s="443">
        <f t="shared" si="147"/>
        <v>2.1226008799021359</v>
      </c>
      <c r="X1177" s="443">
        <f t="shared" si="148"/>
        <v>0.70306831794062241</v>
      </c>
      <c r="Y1177" s="9">
        <f>Cal_110119!$O$3</f>
        <v>20181101</v>
      </c>
      <c r="Z1177" s="48" t="s">
        <v>471</v>
      </c>
      <c r="AA1177" s="48"/>
      <c r="AB1177" s="48" t="s">
        <v>127</v>
      </c>
      <c r="AE1177" s="689" t="s">
        <v>1250</v>
      </c>
      <c r="AF1177" s="674">
        <v>1</v>
      </c>
      <c r="AG1177" s="764" t="s">
        <v>1634</v>
      </c>
      <c r="AH1177"/>
    </row>
    <row r="1178" spans="1:35" x14ac:dyDescent="0.2">
      <c r="A1178" s="152" t="s">
        <v>307</v>
      </c>
      <c r="B1178" s="45">
        <v>20190202</v>
      </c>
      <c r="C1178" s="148" t="s">
        <v>64</v>
      </c>
      <c r="D1178" s="107">
        <v>12</v>
      </c>
      <c r="E1178" s="107">
        <v>2</v>
      </c>
      <c r="H1178" s="107" t="s">
        <v>11</v>
      </c>
      <c r="I1178" s="107">
        <v>290</v>
      </c>
      <c r="J1178" s="107">
        <v>0</v>
      </c>
      <c r="K1178" s="43">
        <v>10</v>
      </c>
      <c r="L1178" s="9">
        <v>1</v>
      </c>
      <c r="M1178" s="9">
        <v>0</v>
      </c>
      <c r="N1178" s="49">
        <v>1</v>
      </c>
      <c r="O1178" s="9" t="str">
        <f>Cal_110119!$P$3</f>
        <v>Cal_110119</v>
      </c>
      <c r="P1178" s="17">
        <f>Cal_110119!$Q$3</f>
        <v>1.8682000000000001</v>
      </c>
      <c r="Q1178" s="17">
        <f>Cal_110119!$R$3</f>
        <v>0.51219999999999999</v>
      </c>
      <c r="R1178" s="46">
        <v>150.9</v>
      </c>
      <c r="S1178" s="46">
        <v>93.37</v>
      </c>
      <c r="T1178" s="47">
        <f t="shared" si="149"/>
        <v>0.628</v>
      </c>
      <c r="U1178" s="79">
        <f t="shared" si="145"/>
        <v>150.27200000000002</v>
      </c>
      <c r="V1178" s="79">
        <f t="shared" si="146"/>
        <v>92.742000000000004</v>
      </c>
      <c r="W1178" s="443">
        <f t="shared" si="147"/>
        <v>2.1864499305419853</v>
      </c>
      <c r="X1178" s="443">
        <f t="shared" si="148"/>
        <v>0.87369081337801402</v>
      </c>
      <c r="Y1178" s="9">
        <f>Cal_110119!$O$3</f>
        <v>20181101</v>
      </c>
      <c r="Z1178" s="48" t="s">
        <v>471</v>
      </c>
      <c r="AA1178" s="48"/>
      <c r="AB1178" s="48" t="s">
        <v>127</v>
      </c>
      <c r="AE1178" s="689" t="s">
        <v>1250</v>
      </c>
      <c r="AF1178" s="671">
        <v>1</v>
      </c>
      <c r="AG1178" s="764" t="s">
        <v>1634</v>
      </c>
      <c r="AH1178"/>
    </row>
    <row r="1179" spans="1:35" s="82" customFormat="1" x14ac:dyDescent="0.2">
      <c r="A1179" s="153" t="s">
        <v>307</v>
      </c>
      <c r="B1179" s="81">
        <v>20190202</v>
      </c>
      <c r="C1179" s="149" t="s">
        <v>64</v>
      </c>
      <c r="D1179" s="126">
        <v>12</v>
      </c>
      <c r="E1179" s="126">
        <v>4</v>
      </c>
      <c r="F1179" s="126"/>
      <c r="G1179" s="126"/>
      <c r="H1179" s="126" t="s">
        <v>10</v>
      </c>
      <c r="I1179" s="126">
        <v>356</v>
      </c>
      <c r="J1179" s="126">
        <v>5</v>
      </c>
      <c r="K1179" s="82">
        <v>5</v>
      </c>
      <c r="L1179" s="9">
        <v>1</v>
      </c>
      <c r="M1179" s="9">
        <v>0</v>
      </c>
      <c r="N1179" s="83">
        <v>1</v>
      </c>
      <c r="O1179" s="9" t="str">
        <f>Cal_110119!$P$3</f>
        <v>Cal_110119</v>
      </c>
      <c r="P1179" s="17">
        <f>Cal_110119!$Q$3</f>
        <v>1.8682000000000001</v>
      </c>
      <c r="Q1179" s="17">
        <f>Cal_110119!$R$3</f>
        <v>0.51219999999999999</v>
      </c>
      <c r="R1179" s="84">
        <v>317.7</v>
      </c>
      <c r="S1179" s="84">
        <v>182.4</v>
      </c>
      <c r="T1179" s="82">
        <v>0.54300000000000004</v>
      </c>
      <c r="U1179" s="79">
        <f t="shared" si="145"/>
        <v>317.15699999999998</v>
      </c>
      <c r="V1179" s="79">
        <f t="shared" si="146"/>
        <v>181.857</v>
      </c>
      <c r="W1179" s="443">
        <f t="shared" si="147"/>
        <v>2.0944064338849064</v>
      </c>
      <c r="X1179" s="443">
        <f t="shared" si="148"/>
        <v>0.34965979811340825</v>
      </c>
      <c r="Y1179" s="9">
        <f>Cal_110119!$O$3</f>
        <v>20181101</v>
      </c>
      <c r="Z1179" s="85" t="s">
        <v>465</v>
      </c>
      <c r="AA1179" s="85"/>
      <c r="AB1179" s="48" t="s">
        <v>127</v>
      </c>
      <c r="AE1179" s="689" t="s">
        <v>1250</v>
      </c>
      <c r="AF1179" s="671">
        <v>1</v>
      </c>
      <c r="AG1179" s="764" t="s">
        <v>1634</v>
      </c>
      <c r="AH1179" s="153" t="s">
        <v>351</v>
      </c>
      <c r="AI1179" s="153" t="s">
        <v>1197</v>
      </c>
    </row>
    <row r="1180" spans="1:35" s="228" customFormat="1" x14ac:dyDescent="0.2">
      <c r="A1180" s="262" t="s">
        <v>307</v>
      </c>
      <c r="B1180" s="263">
        <v>20190202</v>
      </c>
      <c r="C1180" s="264" t="s">
        <v>64</v>
      </c>
      <c r="D1180" s="265">
        <v>12</v>
      </c>
      <c r="E1180" s="265">
        <v>4</v>
      </c>
      <c r="F1180" s="265"/>
      <c r="G1180" s="265"/>
      <c r="H1180" s="265" t="s">
        <v>11</v>
      </c>
      <c r="I1180" s="265">
        <v>356</v>
      </c>
      <c r="J1180" s="265">
        <v>5</v>
      </c>
      <c r="K1180" s="228">
        <v>5</v>
      </c>
      <c r="L1180" s="185">
        <v>1</v>
      </c>
      <c r="M1180" s="185">
        <v>0</v>
      </c>
      <c r="N1180" s="267">
        <v>1</v>
      </c>
      <c r="O1180" s="9" t="str">
        <f>Cal_110119!$P$3</f>
        <v>Cal_110119</v>
      </c>
      <c r="P1180" s="17">
        <f>Cal_110119!$Q$3</f>
        <v>1.8682000000000001</v>
      </c>
      <c r="Q1180" s="17">
        <f>Cal_110119!$R$3</f>
        <v>0.51219999999999999</v>
      </c>
      <c r="R1180" s="268">
        <v>295.8</v>
      </c>
      <c r="S1180" s="268">
        <v>162.6</v>
      </c>
      <c r="T1180" s="228">
        <v>0.54300000000000004</v>
      </c>
      <c r="U1180" s="269">
        <f t="shared" si="145"/>
        <v>295.25700000000001</v>
      </c>
      <c r="V1180" s="269">
        <f t="shared" si="146"/>
        <v>162.05699999999999</v>
      </c>
      <c r="W1180" s="443">
        <f t="shared" si="147"/>
        <v>2.0618990169509952</v>
      </c>
      <c r="X1180" s="443">
        <f t="shared" si="148"/>
        <v>0.11606521515967858</v>
      </c>
      <c r="Y1180" s="9">
        <f>Cal_110119!$O$3</f>
        <v>20181101</v>
      </c>
      <c r="Z1180" s="270" t="s">
        <v>465</v>
      </c>
      <c r="AA1180" s="270"/>
      <c r="AB1180" s="270" t="s">
        <v>127</v>
      </c>
      <c r="AE1180" s="689" t="s">
        <v>1250</v>
      </c>
      <c r="AF1180" s="683">
        <v>3</v>
      </c>
      <c r="AG1180" s="764" t="s">
        <v>1634</v>
      </c>
      <c r="AH1180" s="262" t="s">
        <v>355</v>
      </c>
      <c r="AI1180" s="262" t="s">
        <v>1198</v>
      </c>
    </row>
    <row r="1181" spans="1:35" s="372" customFormat="1" x14ac:dyDescent="0.2">
      <c r="A1181" s="412" t="s">
        <v>307</v>
      </c>
      <c r="B1181" s="462">
        <v>20190202</v>
      </c>
      <c r="C1181" s="787" t="s">
        <v>64</v>
      </c>
      <c r="D1181" s="373">
        <v>12</v>
      </c>
      <c r="E1181" s="373">
        <v>4</v>
      </c>
      <c r="F1181" s="126"/>
      <c r="G1181" s="126"/>
      <c r="H1181" s="373" t="s">
        <v>10</v>
      </c>
      <c r="I1181" s="373">
        <v>358</v>
      </c>
      <c r="J1181" s="373">
        <v>20</v>
      </c>
      <c r="K1181" s="372">
        <v>5</v>
      </c>
      <c r="L1181" s="773">
        <v>1</v>
      </c>
      <c r="M1181" s="773">
        <v>0</v>
      </c>
      <c r="N1181" s="375">
        <v>1</v>
      </c>
      <c r="O1181" s="773" t="str">
        <f>Cal_110119!$P$3</f>
        <v>Cal_110119</v>
      </c>
      <c r="P1181" s="775">
        <f>Cal_110119!$Q$3</f>
        <v>1.8682000000000001</v>
      </c>
      <c r="Q1181" s="775">
        <f>Cal_110119!$R$3</f>
        <v>0.51219999999999999</v>
      </c>
      <c r="R1181" s="376">
        <v>307.7</v>
      </c>
      <c r="S1181" s="376">
        <v>178</v>
      </c>
      <c r="T1181" s="372">
        <v>0.54300000000000004</v>
      </c>
      <c r="U1181" s="378">
        <f t="shared" si="145"/>
        <v>307.15699999999998</v>
      </c>
      <c r="V1181" s="378">
        <f t="shared" si="146"/>
        <v>177.45699999999999</v>
      </c>
      <c r="W1181" s="464">
        <f t="shared" si="147"/>
        <v>1.9965036759416188</v>
      </c>
      <c r="X1181" s="464">
        <f t="shared" si="148"/>
        <v>0.37510513330810125</v>
      </c>
      <c r="Y1181" s="773">
        <f>Cal_110119!$O$3</f>
        <v>20181101</v>
      </c>
      <c r="Z1181" s="380" t="s">
        <v>465</v>
      </c>
      <c r="AA1181" s="380"/>
      <c r="AB1181" s="48" t="s">
        <v>127</v>
      </c>
      <c r="AC1181" s="82"/>
      <c r="AD1181" s="82"/>
      <c r="AE1181" s="692" t="s">
        <v>1250</v>
      </c>
      <c r="AF1181" s="682">
        <v>1</v>
      </c>
      <c r="AG1181" s="786" t="s">
        <v>1634</v>
      </c>
      <c r="AH1181" s="412" t="s">
        <v>360</v>
      </c>
      <c r="AI1181" s="371"/>
    </row>
    <row r="1182" spans="1:35" s="372" customFormat="1" x14ac:dyDescent="0.2">
      <c r="A1182" s="412" t="s">
        <v>307</v>
      </c>
      <c r="B1182" s="462">
        <v>20190202</v>
      </c>
      <c r="C1182" s="787" t="s">
        <v>64</v>
      </c>
      <c r="D1182" s="373">
        <v>12</v>
      </c>
      <c r="E1182" s="373">
        <v>4</v>
      </c>
      <c r="F1182" s="126"/>
      <c r="G1182" s="126"/>
      <c r="H1182" s="373" t="s">
        <v>11</v>
      </c>
      <c r="I1182" s="373">
        <v>358</v>
      </c>
      <c r="J1182" s="373">
        <v>20</v>
      </c>
      <c r="K1182" s="372">
        <v>5</v>
      </c>
      <c r="L1182" s="773">
        <v>1</v>
      </c>
      <c r="M1182" s="773">
        <v>0</v>
      </c>
      <c r="N1182" s="375">
        <v>1</v>
      </c>
      <c r="O1182" s="773" t="str">
        <f>Cal_110119!$P$3</f>
        <v>Cal_110119</v>
      </c>
      <c r="P1182" s="775">
        <f>Cal_110119!$Q$3</f>
        <v>1.8682000000000001</v>
      </c>
      <c r="Q1182" s="775">
        <f>Cal_110119!$R$3</f>
        <v>0.51219999999999999</v>
      </c>
      <c r="R1182" s="376">
        <v>285.7</v>
      </c>
      <c r="S1182" s="376">
        <v>167.4</v>
      </c>
      <c r="T1182" s="372">
        <v>0.54300000000000004</v>
      </c>
      <c r="U1182" s="378">
        <f t="shared" si="145"/>
        <v>285.15699999999998</v>
      </c>
      <c r="V1182" s="378">
        <f t="shared" si="146"/>
        <v>166.857</v>
      </c>
      <c r="W1182" s="464">
        <f t="shared" si="147"/>
        <v>1.8210207005697265</v>
      </c>
      <c r="X1182" s="464">
        <f t="shared" si="148"/>
        <v>0.40892532063530157</v>
      </c>
      <c r="Y1182" s="773">
        <f>Cal_110119!$O$3</f>
        <v>20181101</v>
      </c>
      <c r="Z1182" s="380" t="s">
        <v>465</v>
      </c>
      <c r="AA1182" s="380"/>
      <c r="AB1182" s="48" t="s">
        <v>127</v>
      </c>
      <c r="AC1182" s="82"/>
      <c r="AD1182" s="82"/>
      <c r="AE1182" s="692" t="s">
        <v>1250</v>
      </c>
      <c r="AF1182" s="682">
        <v>1</v>
      </c>
      <c r="AG1182" s="786" t="s">
        <v>1634</v>
      </c>
      <c r="AH1182" s="412" t="s">
        <v>364</v>
      </c>
      <c r="AI1182" s="371"/>
    </row>
    <row r="1183" spans="1:35" x14ac:dyDescent="0.2">
      <c r="A1183" s="152" t="s">
        <v>307</v>
      </c>
      <c r="B1183" s="45">
        <v>20190202</v>
      </c>
      <c r="C1183" s="148" t="s">
        <v>64</v>
      </c>
      <c r="D1183" s="107">
        <v>12</v>
      </c>
      <c r="E1183" s="107">
        <v>4</v>
      </c>
      <c r="H1183" s="107" t="s">
        <v>10</v>
      </c>
      <c r="I1183" s="107">
        <v>287</v>
      </c>
      <c r="J1183" s="107">
        <v>0</v>
      </c>
      <c r="K1183" s="43">
        <v>10</v>
      </c>
      <c r="L1183" s="9">
        <v>1</v>
      </c>
      <c r="M1183" s="9">
        <v>0</v>
      </c>
      <c r="N1183" s="49">
        <v>1</v>
      </c>
      <c r="O1183" s="9" t="str">
        <f>Cal_110119!$P$3</f>
        <v>Cal_110119</v>
      </c>
      <c r="P1183" s="17">
        <f>Cal_110119!$Q$3</f>
        <v>1.8682000000000001</v>
      </c>
      <c r="Q1183" s="17">
        <f>Cal_110119!$R$3</f>
        <v>0.51219999999999999</v>
      </c>
      <c r="R1183" s="46">
        <v>161.80000000000001</v>
      </c>
      <c r="S1183" s="46">
        <v>97.06</v>
      </c>
      <c r="T1183" s="47">
        <f>AVERAGE(0.739,0.477,0.64,0.491,0.765,0.656)</f>
        <v>0.628</v>
      </c>
      <c r="U1183" s="79">
        <f t="shared" si="145"/>
        <v>161.17200000000003</v>
      </c>
      <c r="V1183" s="79">
        <f t="shared" si="146"/>
        <v>96.432000000000002</v>
      </c>
      <c r="W1183" s="443">
        <f t="shared" si="147"/>
        <v>2.4861879586504827</v>
      </c>
      <c r="X1183" s="443">
        <f t="shared" si="148"/>
        <v>0.72896929574951774</v>
      </c>
      <c r="Y1183" s="9">
        <f>Cal_110119!$O$3</f>
        <v>20181101</v>
      </c>
      <c r="Z1183" s="48" t="s">
        <v>471</v>
      </c>
      <c r="AA1183" s="48"/>
      <c r="AB1183" s="48" t="s">
        <v>127</v>
      </c>
      <c r="AE1183" s="689" t="s">
        <v>1250</v>
      </c>
      <c r="AF1183" s="671">
        <v>1</v>
      </c>
      <c r="AG1183" s="764" t="s">
        <v>1634</v>
      </c>
      <c r="AH1183"/>
    </row>
    <row r="1184" spans="1:35" x14ac:dyDescent="0.2">
      <c r="A1184" s="152" t="s">
        <v>307</v>
      </c>
      <c r="B1184" s="45">
        <v>20190202</v>
      </c>
      <c r="C1184" s="148" t="s">
        <v>64</v>
      </c>
      <c r="D1184" s="107">
        <v>12</v>
      </c>
      <c r="E1184" s="107">
        <v>4</v>
      </c>
      <c r="H1184" s="107" t="s">
        <v>11</v>
      </c>
      <c r="I1184" s="107">
        <v>285</v>
      </c>
      <c r="J1184" s="107">
        <v>0</v>
      </c>
      <c r="K1184" s="43">
        <v>5</v>
      </c>
      <c r="L1184" s="9">
        <v>1</v>
      </c>
      <c r="M1184" s="9">
        <v>0</v>
      </c>
      <c r="N1184" s="49">
        <v>1</v>
      </c>
      <c r="O1184" s="9" t="str">
        <f>Cal_110119!$P$3</f>
        <v>Cal_110119</v>
      </c>
      <c r="P1184" s="17">
        <f>Cal_110119!$Q$3</f>
        <v>1.8682000000000001</v>
      </c>
      <c r="Q1184" s="17">
        <f>Cal_110119!$R$3</f>
        <v>0.51219999999999999</v>
      </c>
      <c r="R1184" s="46">
        <v>271.60000000000002</v>
      </c>
      <c r="S1184" s="46">
        <v>164.7</v>
      </c>
      <c r="T1184" s="47">
        <f>AVERAGE(0.739,0.477,0.64,0.491,0.765,0.656)</f>
        <v>0.628</v>
      </c>
      <c r="U1184" s="79">
        <f t="shared" si="145"/>
        <v>270.97200000000004</v>
      </c>
      <c r="V1184" s="79">
        <f t="shared" si="146"/>
        <v>164.072</v>
      </c>
      <c r="W1184" s="443">
        <f t="shared" si="147"/>
        <v>2.0670263355116658</v>
      </c>
      <c r="X1184" s="443">
        <f t="shared" si="148"/>
        <v>0.68734543267921067</v>
      </c>
      <c r="Y1184" s="9">
        <f>Cal_110119!$O$3</f>
        <v>20181101</v>
      </c>
      <c r="Z1184" s="48" t="s">
        <v>471</v>
      </c>
      <c r="AA1184" s="48"/>
      <c r="AB1184" s="48" t="s">
        <v>127</v>
      </c>
      <c r="AE1184" s="689" t="s">
        <v>1250</v>
      </c>
      <c r="AF1184" s="671">
        <v>1</v>
      </c>
      <c r="AG1184" s="764" t="s">
        <v>1634</v>
      </c>
      <c r="AH1184"/>
    </row>
    <row r="1185" spans="1:35" x14ac:dyDescent="0.2">
      <c r="A1185" s="152" t="s">
        <v>307</v>
      </c>
      <c r="B1185" s="45">
        <v>20190202</v>
      </c>
      <c r="C1185" s="148" t="s">
        <v>64</v>
      </c>
      <c r="D1185" s="107">
        <v>12</v>
      </c>
      <c r="E1185" s="107">
        <v>4</v>
      </c>
      <c r="H1185" s="107" t="s">
        <v>10</v>
      </c>
      <c r="I1185" s="107">
        <v>285</v>
      </c>
      <c r="J1185" s="107">
        <v>10</v>
      </c>
      <c r="K1185" s="43">
        <v>5</v>
      </c>
      <c r="L1185" s="9">
        <v>1</v>
      </c>
      <c r="M1185" s="9">
        <v>0</v>
      </c>
      <c r="N1185" s="49">
        <v>1</v>
      </c>
      <c r="O1185" s="9" t="str">
        <f>Cal_110119!$P$3</f>
        <v>Cal_110119</v>
      </c>
      <c r="P1185" s="17">
        <f>Cal_110119!$Q$3</f>
        <v>1.8682000000000001</v>
      </c>
      <c r="Q1185" s="17">
        <f>Cal_110119!$R$3</f>
        <v>0.51219999999999999</v>
      </c>
      <c r="R1185" s="46">
        <v>48.16</v>
      </c>
      <c r="S1185" s="46">
        <v>33.39</v>
      </c>
      <c r="T1185" s="47">
        <f>AVERAGE(0.739,0.477,0.64,0.491,0.765,0.656)</f>
        <v>0.628</v>
      </c>
      <c r="U1185" s="79">
        <f t="shared" si="145"/>
        <v>47.531999999999996</v>
      </c>
      <c r="V1185" s="79">
        <f t="shared" si="146"/>
        <v>32.762</v>
      </c>
      <c r="W1185" s="443">
        <f t="shared" si="147"/>
        <v>0.28559381642195775</v>
      </c>
      <c r="X1185" s="443">
        <f t="shared" si="148"/>
        <v>0.2644008680426036</v>
      </c>
      <c r="Y1185" s="9">
        <f>Cal_110119!$O$3</f>
        <v>20181101</v>
      </c>
      <c r="Z1185" s="48" t="s">
        <v>471</v>
      </c>
      <c r="AA1185" s="48"/>
      <c r="AB1185" s="48" t="s">
        <v>127</v>
      </c>
      <c r="AE1185" s="689" t="s">
        <v>1250</v>
      </c>
      <c r="AF1185" s="671">
        <v>1</v>
      </c>
      <c r="AG1185" s="764" t="s">
        <v>1634</v>
      </c>
      <c r="AH1185"/>
    </row>
    <row r="1186" spans="1:35" x14ac:dyDescent="0.2">
      <c r="A1186" s="152" t="s">
        <v>307</v>
      </c>
      <c r="B1186" s="45">
        <v>20190202</v>
      </c>
      <c r="C1186" s="148" t="s">
        <v>64</v>
      </c>
      <c r="D1186" s="107">
        <v>12</v>
      </c>
      <c r="E1186" s="107">
        <v>4</v>
      </c>
      <c r="H1186" s="107" t="s">
        <v>11</v>
      </c>
      <c r="I1186" s="107">
        <v>287</v>
      </c>
      <c r="J1186" s="107">
        <v>10</v>
      </c>
      <c r="K1186" s="43">
        <v>5</v>
      </c>
      <c r="L1186" s="9">
        <v>1</v>
      </c>
      <c r="M1186" s="9">
        <v>0</v>
      </c>
      <c r="N1186" s="49">
        <v>1</v>
      </c>
      <c r="O1186" s="9" t="str">
        <f>Cal_110119!$P$3</f>
        <v>Cal_110119</v>
      </c>
      <c r="P1186" s="17">
        <f>Cal_110119!$Q$3</f>
        <v>1.8682000000000001</v>
      </c>
      <c r="Q1186" s="17">
        <f>Cal_110119!$R$3</f>
        <v>0.51219999999999999</v>
      </c>
      <c r="R1186" s="46">
        <v>53.2</v>
      </c>
      <c r="S1186" s="46">
        <v>37.32</v>
      </c>
      <c r="T1186" s="47">
        <f>AVERAGE(0.739,0.477,0.64,0.491,0.765,0.656)</f>
        <v>0.628</v>
      </c>
      <c r="U1186" s="79">
        <f t="shared" si="145"/>
        <v>52.572000000000003</v>
      </c>
      <c r="V1186" s="79">
        <f t="shared" si="146"/>
        <v>36.692</v>
      </c>
      <c r="W1186" s="443">
        <f t="shared" si="147"/>
        <v>0.30491708976961429</v>
      </c>
      <c r="X1186" s="443">
        <f t="shared" si="148"/>
        <v>0.30676030973700602</v>
      </c>
      <c r="Y1186" s="9">
        <f>Cal_110119!$O$3</f>
        <v>20181101</v>
      </c>
      <c r="Z1186" s="48" t="s">
        <v>471</v>
      </c>
      <c r="AA1186" s="48"/>
      <c r="AB1186" s="48" t="s">
        <v>127</v>
      </c>
      <c r="AE1186" s="689" t="s">
        <v>1250</v>
      </c>
      <c r="AF1186" s="671">
        <v>1</v>
      </c>
      <c r="AG1186" s="764" t="s">
        <v>1634</v>
      </c>
      <c r="AH1186"/>
    </row>
    <row r="1187" spans="1:35" s="82" customFormat="1" x14ac:dyDescent="0.2">
      <c r="A1187" s="153" t="s">
        <v>307</v>
      </c>
      <c r="B1187" s="81">
        <v>20190202</v>
      </c>
      <c r="C1187" s="149" t="s">
        <v>64</v>
      </c>
      <c r="D1187" s="126">
        <v>12</v>
      </c>
      <c r="E1187" s="126">
        <v>6</v>
      </c>
      <c r="F1187" s="126"/>
      <c r="G1187" s="126"/>
      <c r="H1187" s="126" t="s">
        <v>10</v>
      </c>
      <c r="I1187" s="126">
        <v>354</v>
      </c>
      <c r="J1187" s="126">
        <v>5</v>
      </c>
      <c r="K1187" s="82">
        <v>5</v>
      </c>
      <c r="L1187" s="9">
        <v>1</v>
      </c>
      <c r="M1187" s="9">
        <v>0</v>
      </c>
      <c r="N1187" s="83">
        <v>1</v>
      </c>
      <c r="O1187" s="9" t="str">
        <f>Cal_110119!$P$3</f>
        <v>Cal_110119</v>
      </c>
      <c r="P1187" s="17">
        <f>Cal_110119!$Q$3</f>
        <v>1.8682000000000001</v>
      </c>
      <c r="Q1187" s="17">
        <f>Cal_110119!$R$3</f>
        <v>0.51219999999999999</v>
      </c>
      <c r="R1187" s="84">
        <v>282.39999999999998</v>
      </c>
      <c r="S1187" s="84">
        <v>164.2</v>
      </c>
      <c r="T1187" s="82">
        <v>0.54300000000000004</v>
      </c>
      <c r="U1187" s="79">
        <f t="shared" si="145"/>
        <v>281.85699999999997</v>
      </c>
      <c r="V1187" s="79">
        <f t="shared" si="146"/>
        <v>163.65699999999998</v>
      </c>
      <c r="W1187" s="443">
        <f t="shared" si="147"/>
        <v>1.8400404878201146</v>
      </c>
      <c r="X1187" s="443">
        <f t="shared" si="148"/>
        <v>0.37185330582790793</v>
      </c>
      <c r="Y1187" s="9">
        <f>Cal_110119!$O$3</f>
        <v>20181101</v>
      </c>
      <c r="Z1187" s="85" t="s">
        <v>466</v>
      </c>
      <c r="AA1187" s="85"/>
      <c r="AB1187" s="48" t="s">
        <v>127</v>
      </c>
      <c r="AE1187" s="689" t="s">
        <v>1250</v>
      </c>
      <c r="AF1187" s="676">
        <v>3</v>
      </c>
      <c r="AG1187" s="764" t="s">
        <v>1634</v>
      </c>
      <c r="AH1187" s="153" t="s">
        <v>349</v>
      </c>
      <c r="AI1187" s="153" t="s">
        <v>1654</v>
      </c>
    </row>
    <row r="1188" spans="1:35" s="82" customFormat="1" x14ac:dyDescent="0.2">
      <c r="A1188" s="153" t="s">
        <v>307</v>
      </c>
      <c r="B1188" s="81">
        <v>20190202</v>
      </c>
      <c r="C1188" s="149" t="s">
        <v>64</v>
      </c>
      <c r="D1188" s="126">
        <v>12</v>
      </c>
      <c r="E1188" s="126">
        <v>6</v>
      </c>
      <c r="F1188" s="126"/>
      <c r="G1188" s="126"/>
      <c r="H1188" s="126" t="s">
        <v>11</v>
      </c>
      <c r="I1188" s="126">
        <v>354</v>
      </c>
      <c r="J1188" s="126">
        <v>5</v>
      </c>
      <c r="K1188" s="82">
        <v>5</v>
      </c>
      <c r="L1188" s="9">
        <v>1</v>
      </c>
      <c r="M1188" s="9">
        <v>0</v>
      </c>
      <c r="N1188" s="83">
        <v>1</v>
      </c>
      <c r="O1188" s="9" t="str">
        <f>Cal_110119!$P$3</f>
        <v>Cal_110119</v>
      </c>
      <c r="P1188" s="17">
        <f>Cal_110119!$Q$3</f>
        <v>1.8682000000000001</v>
      </c>
      <c r="Q1188" s="17">
        <f>Cal_110119!$R$3</f>
        <v>0.51219999999999999</v>
      </c>
      <c r="R1188" s="84">
        <v>288.39999999999998</v>
      </c>
      <c r="S1188" s="84">
        <v>163.1</v>
      </c>
      <c r="T1188" s="82">
        <v>0.54300000000000004</v>
      </c>
      <c r="U1188" s="79">
        <f t="shared" si="145"/>
        <v>287.85699999999997</v>
      </c>
      <c r="V1188" s="79">
        <f t="shared" si="146"/>
        <v>162.55699999999999</v>
      </c>
      <c r="W1188" s="443">
        <f t="shared" si="147"/>
        <v>1.950567454516585</v>
      </c>
      <c r="X1188" s="443">
        <f t="shared" si="148"/>
        <v>0.24645937240827337</v>
      </c>
      <c r="Y1188" s="9">
        <f>Cal_110119!$O$3</f>
        <v>20181101</v>
      </c>
      <c r="Z1188" s="85" t="s">
        <v>465</v>
      </c>
      <c r="AA1188" s="85"/>
      <c r="AB1188" s="48" t="s">
        <v>127</v>
      </c>
      <c r="AE1188" s="689" t="s">
        <v>1250</v>
      </c>
      <c r="AF1188" s="676">
        <v>3</v>
      </c>
      <c r="AG1188" s="764" t="s">
        <v>1634</v>
      </c>
      <c r="AH1188" s="153" t="s">
        <v>350</v>
      </c>
      <c r="AI1188" s="153" t="s">
        <v>1655</v>
      </c>
    </row>
    <row r="1189" spans="1:35" s="372" customFormat="1" x14ac:dyDescent="0.2">
      <c r="A1189" s="412" t="s">
        <v>307</v>
      </c>
      <c r="B1189" s="462">
        <v>20190202</v>
      </c>
      <c r="C1189" s="787" t="s">
        <v>64</v>
      </c>
      <c r="D1189" s="373">
        <v>12</v>
      </c>
      <c r="E1189" s="373">
        <v>6</v>
      </c>
      <c r="F1189" s="126"/>
      <c r="G1189" s="126"/>
      <c r="H1189" s="373" t="s">
        <v>10</v>
      </c>
      <c r="I1189" s="373">
        <v>356</v>
      </c>
      <c r="J1189" s="373">
        <v>20</v>
      </c>
      <c r="K1189" s="372">
        <v>5</v>
      </c>
      <c r="L1189" s="773">
        <v>1</v>
      </c>
      <c r="M1189" s="773">
        <v>0</v>
      </c>
      <c r="N1189" s="375">
        <v>1</v>
      </c>
      <c r="O1189" s="773" t="str">
        <f>Cal_110119!$P$3</f>
        <v>Cal_110119</v>
      </c>
      <c r="P1189" s="775">
        <f>Cal_110119!$Q$3</f>
        <v>1.8682000000000001</v>
      </c>
      <c r="Q1189" s="775">
        <f>Cal_110119!$R$3</f>
        <v>0.51219999999999999</v>
      </c>
      <c r="R1189" s="376">
        <v>300.10000000000002</v>
      </c>
      <c r="S1189" s="376">
        <v>177.1</v>
      </c>
      <c r="T1189" s="372">
        <v>0.54300000000000004</v>
      </c>
      <c r="U1189" s="378">
        <f t="shared" si="145"/>
        <v>299.55700000000002</v>
      </c>
      <c r="V1189" s="378">
        <f t="shared" si="146"/>
        <v>176.55699999999999</v>
      </c>
      <c r="W1189" s="464">
        <f t="shared" si="147"/>
        <v>1.9040058489862794</v>
      </c>
      <c r="X1189" s="464">
        <f t="shared" si="148"/>
        <v>0.46883105980978779</v>
      </c>
      <c r="Y1189" s="773">
        <f>Cal_110119!$O$3</f>
        <v>20181101</v>
      </c>
      <c r="Z1189" s="380" t="s">
        <v>466</v>
      </c>
      <c r="AA1189" s="380"/>
      <c r="AB1189" s="48" t="s">
        <v>127</v>
      </c>
      <c r="AC1189" s="82"/>
      <c r="AD1189" s="82"/>
      <c r="AE1189" s="692" t="s">
        <v>1250</v>
      </c>
      <c r="AF1189" s="682">
        <v>3</v>
      </c>
      <c r="AG1189" s="786" t="s">
        <v>1634</v>
      </c>
      <c r="AH1189" s="412" t="s">
        <v>358</v>
      </c>
      <c r="AI1189" s="412" t="s">
        <v>1655</v>
      </c>
    </row>
    <row r="1190" spans="1:35" s="372" customFormat="1" x14ac:dyDescent="0.2">
      <c r="A1190" s="412" t="s">
        <v>307</v>
      </c>
      <c r="B1190" s="462">
        <v>20190202</v>
      </c>
      <c r="C1190" s="787" t="s">
        <v>64</v>
      </c>
      <c r="D1190" s="373">
        <v>12</v>
      </c>
      <c r="E1190" s="373">
        <v>6</v>
      </c>
      <c r="F1190" s="126"/>
      <c r="G1190" s="126"/>
      <c r="H1190" s="373" t="s">
        <v>11</v>
      </c>
      <c r="I1190" s="373">
        <v>356</v>
      </c>
      <c r="J1190" s="373">
        <v>20</v>
      </c>
      <c r="K1190" s="372">
        <v>5</v>
      </c>
      <c r="L1190" s="773">
        <v>1</v>
      </c>
      <c r="M1190" s="773">
        <v>0</v>
      </c>
      <c r="N1190" s="375">
        <v>1</v>
      </c>
      <c r="O1190" s="773" t="str">
        <f>Cal_110119!$P$3</f>
        <v>Cal_110119</v>
      </c>
      <c r="P1190" s="775">
        <f>Cal_110119!$Q$3</f>
        <v>1.8682000000000001</v>
      </c>
      <c r="Q1190" s="775">
        <f>Cal_110119!$R$3</f>
        <v>0.51219999999999999</v>
      </c>
      <c r="R1190" s="376">
        <v>296.39999999999998</v>
      </c>
      <c r="S1190" s="376">
        <v>169.3</v>
      </c>
      <c r="T1190" s="372">
        <v>0.54300000000000004</v>
      </c>
      <c r="U1190" s="378">
        <f t="shared" si="145"/>
        <v>295.85699999999997</v>
      </c>
      <c r="V1190" s="378">
        <f t="shared" si="146"/>
        <v>168.75700000000001</v>
      </c>
      <c r="W1190" s="464">
        <f t="shared" si="147"/>
        <v>1.9674727106191543</v>
      </c>
      <c r="X1190" s="464">
        <f t="shared" si="148"/>
        <v>0.30053613761511494</v>
      </c>
      <c r="Y1190" s="773">
        <f>Cal_110119!$O$3</f>
        <v>20181101</v>
      </c>
      <c r="Z1190" s="380" t="s">
        <v>465</v>
      </c>
      <c r="AA1190" s="380"/>
      <c r="AB1190" s="48" t="s">
        <v>127</v>
      </c>
      <c r="AC1190" s="82"/>
      <c r="AD1190" s="82"/>
      <c r="AE1190" s="692" t="s">
        <v>1250</v>
      </c>
      <c r="AF1190" s="682">
        <v>3</v>
      </c>
      <c r="AG1190" s="786" t="s">
        <v>1634</v>
      </c>
      <c r="AH1190" s="412" t="s">
        <v>359</v>
      </c>
      <c r="AI1190" s="412" t="s">
        <v>1656</v>
      </c>
    </row>
    <row r="1191" spans="1:35" x14ac:dyDescent="0.2">
      <c r="A1191" s="152" t="s">
        <v>307</v>
      </c>
      <c r="B1191" s="45">
        <v>20190202</v>
      </c>
      <c r="C1191" s="148" t="s">
        <v>64</v>
      </c>
      <c r="D1191" s="107">
        <v>12</v>
      </c>
      <c r="E1191" s="107">
        <v>6</v>
      </c>
      <c r="H1191" s="107" t="s">
        <v>10</v>
      </c>
      <c r="I1191" s="107">
        <v>290</v>
      </c>
      <c r="J1191" s="107">
        <v>0</v>
      </c>
      <c r="K1191" s="43">
        <v>5</v>
      </c>
      <c r="L1191" s="9">
        <v>1</v>
      </c>
      <c r="M1191" s="9">
        <v>0</v>
      </c>
      <c r="N1191" s="49">
        <v>1</v>
      </c>
      <c r="O1191" s="9" t="str">
        <f>Cal_110119!$P$3</f>
        <v>Cal_110119</v>
      </c>
      <c r="P1191" s="17">
        <f>Cal_110119!$Q$3</f>
        <v>1.8682000000000001</v>
      </c>
      <c r="Q1191" s="17">
        <f>Cal_110119!$R$3</f>
        <v>0.51219999999999999</v>
      </c>
      <c r="R1191" s="46">
        <v>216.5</v>
      </c>
      <c r="S1191" s="46">
        <v>131.9</v>
      </c>
      <c r="T1191" s="47">
        <f>AVERAGE(0.739,0.477,0.64,0.491,0.765,0.656)</f>
        <v>0.628</v>
      </c>
      <c r="U1191" s="79">
        <f t="shared" si="145"/>
        <v>215.87200000000001</v>
      </c>
      <c r="V1191" s="79">
        <f t="shared" si="146"/>
        <v>131.27200000000002</v>
      </c>
      <c r="W1191" s="443">
        <f t="shared" si="147"/>
        <v>1.6076278821819219</v>
      </c>
      <c r="X1191" s="443">
        <f t="shared" si="148"/>
        <v>0.55811577083325081</v>
      </c>
      <c r="Y1191" s="9">
        <f>Cal_110119!$O$3</f>
        <v>20181101</v>
      </c>
      <c r="Z1191" s="48" t="s">
        <v>471</v>
      </c>
      <c r="AA1191" s="48"/>
      <c r="AB1191" s="48" t="s">
        <v>127</v>
      </c>
      <c r="AE1191" s="689" t="s">
        <v>1250</v>
      </c>
      <c r="AF1191" s="671">
        <v>1</v>
      </c>
      <c r="AG1191" s="764" t="s">
        <v>1634</v>
      </c>
      <c r="AH1191"/>
    </row>
    <row r="1192" spans="1:35" x14ac:dyDescent="0.2">
      <c r="A1192" s="152" t="s">
        <v>307</v>
      </c>
      <c r="B1192" s="45">
        <v>20190202</v>
      </c>
      <c r="C1192" s="148" t="s">
        <v>64</v>
      </c>
      <c r="D1192" s="107">
        <v>12</v>
      </c>
      <c r="E1192" s="107">
        <v>6</v>
      </c>
      <c r="H1192" s="107" t="s">
        <v>11</v>
      </c>
      <c r="I1192" s="107">
        <v>290</v>
      </c>
      <c r="J1192" s="107">
        <v>0</v>
      </c>
      <c r="K1192" s="43">
        <v>5</v>
      </c>
      <c r="L1192" s="9">
        <v>1</v>
      </c>
      <c r="M1192" s="9">
        <v>0</v>
      </c>
      <c r="N1192" s="49">
        <v>1</v>
      </c>
      <c r="O1192" s="9" t="str">
        <f>Cal_110119!$P$3</f>
        <v>Cal_110119</v>
      </c>
      <c r="P1192" s="17">
        <f>Cal_110119!$Q$3</f>
        <v>1.8682000000000001</v>
      </c>
      <c r="Q1192" s="17">
        <f>Cal_110119!$R$3</f>
        <v>0.51219999999999999</v>
      </c>
      <c r="R1192" s="46">
        <v>194.4</v>
      </c>
      <c r="S1192" s="46">
        <v>119.8</v>
      </c>
      <c r="T1192" s="47">
        <f>AVERAGE(0.739,0.477,0.64,0.491,0.765,0.656)</f>
        <v>0.628</v>
      </c>
      <c r="U1192" s="79">
        <f t="shared" si="145"/>
        <v>193.77200000000002</v>
      </c>
      <c r="V1192" s="79">
        <f t="shared" si="146"/>
        <v>119.172</v>
      </c>
      <c r="W1192" s="443">
        <f t="shared" si="147"/>
        <v>1.4176009457537992</v>
      </c>
      <c r="X1192" s="443">
        <f t="shared" si="148"/>
        <v>0.54851522995102853</v>
      </c>
      <c r="Y1192" s="9">
        <f>Cal_110119!$O$3</f>
        <v>20181101</v>
      </c>
      <c r="Z1192" s="48" t="s">
        <v>471</v>
      </c>
      <c r="AA1192" s="48"/>
      <c r="AB1192" s="48" t="s">
        <v>127</v>
      </c>
      <c r="AE1192" s="689" t="s">
        <v>1250</v>
      </c>
      <c r="AF1192" s="671">
        <v>1</v>
      </c>
      <c r="AG1192" s="764" t="s">
        <v>1634</v>
      </c>
      <c r="AH1192"/>
    </row>
    <row r="1193" spans="1:35" x14ac:dyDescent="0.2">
      <c r="A1193" s="152" t="s">
        <v>307</v>
      </c>
      <c r="B1193" s="45">
        <v>20190202</v>
      </c>
      <c r="C1193" s="148" t="s">
        <v>64</v>
      </c>
      <c r="D1193" s="107">
        <v>12</v>
      </c>
      <c r="E1193" s="107">
        <v>8</v>
      </c>
      <c r="H1193" s="107" t="s">
        <v>10</v>
      </c>
      <c r="I1193" s="107">
        <v>285</v>
      </c>
      <c r="J1193" s="107">
        <v>0</v>
      </c>
      <c r="K1193" s="43">
        <v>5</v>
      </c>
      <c r="L1193" s="9">
        <v>1</v>
      </c>
      <c r="M1193" s="9">
        <v>0</v>
      </c>
      <c r="N1193" s="49">
        <v>1</v>
      </c>
      <c r="O1193" s="9" t="str">
        <f>Cal_110119!$P$3</f>
        <v>Cal_110119</v>
      </c>
      <c r="P1193" s="17">
        <f>Cal_110119!$Q$3</f>
        <v>1.8682000000000001</v>
      </c>
      <c r="Q1193" s="17">
        <f>Cal_110119!$R$3</f>
        <v>0.51219999999999999</v>
      </c>
      <c r="R1193" s="46">
        <v>258.7</v>
      </c>
      <c r="S1193" s="46">
        <v>157.6</v>
      </c>
      <c r="T1193" s="47">
        <f>AVERAGE(0.739,0.477,0.64,0.491,0.765,0.656)</f>
        <v>0.628</v>
      </c>
      <c r="U1193" s="79">
        <f t="shared" si="145"/>
        <v>258.072</v>
      </c>
      <c r="V1193" s="79">
        <f t="shared" si="146"/>
        <v>156.97200000000001</v>
      </c>
      <c r="W1193" s="443">
        <f t="shared" si="147"/>
        <v>1.9548771049600497</v>
      </c>
      <c r="X1193" s="443">
        <f t="shared" si="148"/>
        <v>0.68030284772205529</v>
      </c>
      <c r="Y1193" s="9">
        <f>Cal_110119!$O$3</f>
        <v>20181101</v>
      </c>
      <c r="Z1193" s="48" t="s">
        <v>471</v>
      </c>
      <c r="AA1193" s="48"/>
      <c r="AB1193" s="48" t="s">
        <v>127</v>
      </c>
      <c r="AE1193" s="689" t="s">
        <v>1250</v>
      </c>
      <c r="AF1193" s="671">
        <v>1</v>
      </c>
      <c r="AG1193" s="764" t="s">
        <v>1634</v>
      </c>
      <c r="AH1193"/>
    </row>
    <row r="1194" spans="1:35" x14ac:dyDescent="0.2">
      <c r="A1194" s="152" t="s">
        <v>307</v>
      </c>
      <c r="B1194" s="45">
        <v>20190202</v>
      </c>
      <c r="C1194" s="148" t="s">
        <v>64</v>
      </c>
      <c r="D1194" s="107">
        <v>12</v>
      </c>
      <c r="E1194" s="107">
        <v>8</v>
      </c>
      <c r="H1194" s="107" t="s">
        <v>11</v>
      </c>
      <c r="I1194" s="107">
        <v>285</v>
      </c>
      <c r="J1194" s="107">
        <v>0</v>
      </c>
      <c r="K1194" s="43">
        <v>5</v>
      </c>
      <c r="L1194" s="9">
        <v>1</v>
      </c>
      <c r="M1194" s="9">
        <v>0</v>
      </c>
      <c r="N1194" s="49">
        <v>1</v>
      </c>
      <c r="O1194" s="9" t="str">
        <f>Cal_110119!$P$3</f>
        <v>Cal_110119</v>
      </c>
      <c r="P1194" s="17">
        <f>Cal_110119!$Q$3</f>
        <v>1.8682000000000001</v>
      </c>
      <c r="Q1194" s="17">
        <f>Cal_110119!$R$3</f>
        <v>0.51219999999999999</v>
      </c>
      <c r="R1194" s="46">
        <v>296</v>
      </c>
      <c r="S1194" s="46">
        <v>179.6</v>
      </c>
      <c r="T1194" s="47">
        <v>0.628</v>
      </c>
      <c r="U1194" s="79">
        <f t="shared" si="145"/>
        <v>295.37200000000001</v>
      </c>
      <c r="V1194" s="79">
        <f t="shared" si="146"/>
        <v>178.97200000000001</v>
      </c>
      <c r="W1194" s="443">
        <f t="shared" si="147"/>
        <v>2.2507190407255182</v>
      </c>
      <c r="X1194" s="443">
        <f t="shared" si="148"/>
        <v>0.75378766423728871</v>
      </c>
      <c r="Y1194" s="9">
        <f>Cal_110119!$O$3</f>
        <v>20181101</v>
      </c>
      <c r="Z1194" s="48" t="s">
        <v>471</v>
      </c>
      <c r="AA1194" s="48"/>
      <c r="AB1194" s="48" t="s">
        <v>127</v>
      </c>
      <c r="AE1194" s="689" t="s">
        <v>1250</v>
      </c>
      <c r="AF1194" s="671">
        <v>1</v>
      </c>
      <c r="AG1194" s="764" t="s">
        <v>1634</v>
      </c>
      <c r="AH1194"/>
    </row>
    <row r="1195" spans="1:35" x14ac:dyDescent="0.2">
      <c r="A1195" s="152" t="s">
        <v>307</v>
      </c>
      <c r="B1195" s="45">
        <v>20190202</v>
      </c>
      <c r="C1195" s="148" t="s">
        <v>64</v>
      </c>
      <c r="D1195" s="107">
        <v>12</v>
      </c>
      <c r="E1195" s="107">
        <v>8</v>
      </c>
      <c r="H1195" s="107" t="s">
        <v>10</v>
      </c>
      <c r="I1195" s="107">
        <v>285</v>
      </c>
      <c r="J1195" s="107">
        <v>10</v>
      </c>
      <c r="K1195" s="43">
        <v>5</v>
      </c>
      <c r="L1195" s="9">
        <v>1</v>
      </c>
      <c r="M1195" s="9">
        <v>0</v>
      </c>
      <c r="N1195" s="49">
        <v>1</v>
      </c>
      <c r="O1195" s="9" t="str">
        <f>Cal_110119!$P$3</f>
        <v>Cal_110119</v>
      </c>
      <c r="P1195" s="17">
        <f>Cal_110119!$Q$3</f>
        <v>1.8682000000000001</v>
      </c>
      <c r="Q1195" s="17">
        <f>Cal_110119!$R$3</f>
        <v>0.51219999999999999</v>
      </c>
      <c r="R1195" s="46">
        <v>227.8</v>
      </c>
      <c r="S1195" s="46">
        <v>137.80000000000001</v>
      </c>
      <c r="T1195" s="43">
        <f>AVERAGE(0.402,0.307,0.542,0.615,0.862,0.526)</f>
        <v>0.54233333333333344</v>
      </c>
      <c r="U1195" s="79">
        <f t="shared" si="145"/>
        <v>227.25766666666667</v>
      </c>
      <c r="V1195" s="79">
        <f t="shared" si="146"/>
        <v>137.25766666666667</v>
      </c>
      <c r="W1195" s="443">
        <f t="shared" si="147"/>
        <v>1.7402466809733386</v>
      </c>
      <c r="X1195" s="443">
        <f t="shared" si="148"/>
        <v>0.56397733064607658</v>
      </c>
      <c r="Y1195" s="9">
        <f>Cal_110119!$O$3</f>
        <v>20181101</v>
      </c>
      <c r="Z1195" s="86" t="s">
        <v>469</v>
      </c>
      <c r="AA1195" s="86"/>
      <c r="AB1195" s="48" t="s">
        <v>127</v>
      </c>
      <c r="AE1195" s="689" t="s">
        <v>1250</v>
      </c>
      <c r="AF1195" s="671">
        <v>4</v>
      </c>
      <c r="AG1195" s="169">
        <v>1</v>
      </c>
      <c r="AH1195" s="152" t="s">
        <v>657</v>
      </c>
    </row>
    <row r="1196" spans="1:35" x14ac:dyDescent="0.2">
      <c r="A1196" s="152" t="s">
        <v>307</v>
      </c>
      <c r="B1196" s="45">
        <v>20190202</v>
      </c>
      <c r="C1196" s="148" t="s">
        <v>64</v>
      </c>
      <c r="D1196" s="107">
        <v>12</v>
      </c>
      <c r="E1196" s="107">
        <v>8</v>
      </c>
      <c r="H1196" s="107" t="s">
        <v>11</v>
      </c>
      <c r="I1196" s="107">
        <v>286</v>
      </c>
      <c r="J1196" s="107">
        <v>10</v>
      </c>
      <c r="K1196" s="43">
        <v>5</v>
      </c>
      <c r="L1196" s="9">
        <v>1</v>
      </c>
      <c r="M1196" s="9">
        <v>0</v>
      </c>
      <c r="N1196" s="49">
        <v>1</v>
      </c>
      <c r="O1196" s="9" t="str">
        <f>Cal_110119!$P$3</f>
        <v>Cal_110119</v>
      </c>
      <c r="P1196" s="17">
        <f>Cal_110119!$Q$3</f>
        <v>1.8682000000000001</v>
      </c>
      <c r="Q1196" s="17">
        <f>Cal_110119!$R$3</f>
        <v>0.51219999999999999</v>
      </c>
      <c r="R1196" s="46">
        <v>61.84</v>
      </c>
      <c r="S1196" s="46">
        <v>42.28</v>
      </c>
      <c r="T1196" s="47">
        <v>0.628</v>
      </c>
      <c r="U1196" s="79">
        <f t="shared" si="145"/>
        <v>61.212000000000003</v>
      </c>
      <c r="V1196" s="79">
        <f t="shared" si="146"/>
        <v>41.652000000000001</v>
      </c>
      <c r="W1196" s="443">
        <f t="shared" si="147"/>
        <v>0.37689118678142863</v>
      </c>
      <c r="X1196" s="443">
        <f t="shared" si="148"/>
        <v>0.3199001987094805</v>
      </c>
      <c r="Y1196" s="9">
        <f>Cal_110119!$O$3</f>
        <v>20181101</v>
      </c>
      <c r="Z1196" s="48" t="s">
        <v>472</v>
      </c>
      <c r="AA1196" s="48"/>
      <c r="AB1196" s="48" t="s">
        <v>127</v>
      </c>
      <c r="AE1196" s="689" t="s">
        <v>1250</v>
      </c>
      <c r="AF1196" s="671">
        <v>1</v>
      </c>
      <c r="AG1196" s="169">
        <v>1</v>
      </c>
      <c r="AH1196" t="s">
        <v>609</v>
      </c>
    </row>
    <row r="1197" spans="1:35" s="82" customFormat="1" x14ac:dyDescent="0.2">
      <c r="A1197" s="153" t="s">
        <v>307</v>
      </c>
      <c r="B1197" s="81">
        <v>20190202</v>
      </c>
      <c r="C1197" s="149" t="s">
        <v>64</v>
      </c>
      <c r="D1197" s="126">
        <v>12</v>
      </c>
      <c r="E1197" s="126">
        <v>10</v>
      </c>
      <c r="F1197" s="126"/>
      <c r="G1197" s="126"/>
      <c r="H1197" s="126" t="s">
        <v>10</v>
      </c>
      <c r="I1197" s="126">
        <v>356</v>
      </c>
      <c r="J1197" s="126">
        <v>5</v>
      </c>
      <c r="K1197" s="82">
        <v>5</v>
      </c>
      <c r="L1197" s="9">
        <v>1</v>
      </c>
      <c r="M1197" s="9">
        <v>0</v>
      </c>
      <c r="N1197" s="83">
        <v>1</v>
      </c>
      <c r="O1197" s="9" t="str">
        <f>Cal_110119!$P$3</f>
        <v>Cal_110119</v>
      </c>
      <c r="P1197" s="17">
        <f>Cal_110119!$Q$3</f>
        <v>1.8682000000000001</v>
      </c>
      <c r="Q1197" s="17">
        <f>Cal_110119!$R$3</f>
        <v>0.51219999999999999</v>
      </c>
      <c r="R1197" s="84">
        <v>304.10000000000002</v>
      </c>
      <c r="S1197" s="84">
        <v>171</v>
      </c>
      <c r="T1197" s="82">
        <v>0.54300000000000004</v>
      </c>
      <c r="U1197" s="79">
        <f t="shared" si="145"/>
        <v>303.55700000000002</v>
      </c>
      <c r="V1197" s="79">
        <f t="shared" si="146"/>
        <v>170.45699999999999</v>
      </c>
      <c r="W1197" s="443">
        <f t="shared" si="147"/>
        <v>2.0603510447160471</v>
      </c>
      <c r="X1197" s="443">
        <f t="shared" si="148"/>
        <v>0.2305049449227165</v>
      </c>
      <c r="Y1197" s="9">
        <f>Cal_110119!$O$3</f>
        <v>20181101</v>
      </c>
      <c r="Z1197" s="85" t="s">
        <v>466</v>
      </c>
      <c r="AA1197" s="85"/>
      <c r="AB1197" s="48" t="s">
        <v>127</v>
      </c>
      <c r="AE1197" s="689" t="s">
        <v>1250</v>
      </c>
      <c r="AF1197" s="671">
        <v>1</v>
      </c>
      <c r="AG1197" s="764" t="s">
        <v>1634</v>
      </c>
      <c r="AH1197" s="153" t="s">
        <v>309</v>
      </c>
      <c r="AI1197" s="153" t="s">
        <v>1199</v>
      </c>
    </row>
    <row r="1198" spans="1:35" s="82" customFormat="1" x14ac:dyDescent="0.2">
      <c r="A1198" s="153" t="s">
        <v>307</v>
      </c>
      <c r="B1198" s="81">
        <v>20190202</v>
      </c>
      <c r="C1198" s="149" t="s">
        <v>64</v>
      </c>
      <c r="D1198" s="126">
        <v>12</v>
      </c>
      <c r="E1198" s="126">
        <v>10</v>
      </c>
      <c r="F1198" s="126"/>
      <c r="G1198" s="126"/>
      <c r="H1198" s="126" t="s">
        <v>11</v>
      </c>
      <c r="I1198" s="126">
        <v>354</v>
      </c>
      <c r="J1198" s="126">
        <v>5</v>
      </c>
      <c r="K1198" s="82">
        <v>5</v>
      </c>
      <c r="L1198" s="9">
        <v>1</v>
      </c>
      <c r="M1198" s="9">
        <v>0</v>
      </c>
      <c r="N1198" s="83">
        <v>1</v>
      </c>
      <c r="O1198" s="9" t="str">
        <f>Cal_110119!$P$3</f>
        <v>Cal_110119</v>
      </c>
      <c r="P1198" s="17">
        <f>Cal_110119!$Q$3</f>
        <v>1.8682000000000001</v>
      </c>
      <c r="Q1198" s="17">
        <f>Cal_110119!$R$3</f>
        <v>0.51219999999999999</v>
      </c>
      <c r="R1198" s="84">
        <v>342.7</v>
      </c>
      <c r="S1198" s="84">
        <v>183.9</v>
      </c>
      <c r="T1198" s="82">
        <v>0.54300000000000004</v>
      </c>
      <c r="U1198" s="79">
        <f t="shared" si="145"/>
        <v>342.15699999999998</v>
      </c>
      <c r="V1198" s="79">
        <f t="shared" si="146"/>
        <v>183.357</v>
      </c>
      <c r="W1198" s="443">
        <f t="shared" si="147"/>
        <v>2.4720679311830303</v>
      </c>
      <c r="X1198" s="443">
        <f t="shared" si="148"/>
        <v>6.0797210525633414E-3</v>
      </c>
      <c r="Y1198" s="9">
        <f>Cal_110119!$O$3</f>
        <v>20181101</v>
      </c>
      <c r="Z1198" s="85" t="s">
        <v>466</v>
      </c>
      <c r="AA1198" s="85"/>
      <c r="AB1198" s="48" t="s">
        <v>127</v>
      </c>
      <c r="AE1198" s="689" t="s">
        <v>1250</v>
      </c>
      <c r="AF1198" s="671">
        <v>3</v>
      </c>
      <c r="AG1198" s="764" t="s">
        <v>1634</v>
      </c>
      <c r="AH1198" s="153" t="s">
        <v>310</v>
      </c>
      <c r="AI1198" s="153" t="s">
        <v>1200</v>
      </c>
    </row>
    <row r="1199" spans="1:35" s="372" customFormat="1" x14ac:dyDescent="0.2">
      <c r="A1199" s="412" t="s">
        <v>307</v>
      </c>
      <c r="B1199" s="462">
        <v>20190202</v>
      </c>
      <c r="C1199" s="787" t="s">
        <v>64</v>
      </c>
      <c r="D1199" s="373">
        <v>12</v>
      </c>
      <c r="E1199" s="373">
        <v>10</v>
      </c>
      <c r="F1199" s="126"/>
      <c r="G1199" s="126"/>
      <c r="H1199" s="373" t="s">
        <v>10</v>
      </c>
      <c r="I1199" s="373">
        <v>354</v>
      </c>
      <c r="J1199" s="373">
        <v>20</v>
      </c>
      <c r="K1199" s="372">
        <v>5</v>
      </c>
      <c r="L1199" s="773">
        <v>1</v>
      </c>
      <c r="M1199" s="773">
        <v>0</v>
      </c>
      <c r="N1199" s="375">
        <v>1</v>
      </c>
      <c r="O1199" s="773" t="str">
        <f>Cal_110119!$P$3</f>
        <v>Cal_110119</v>
      </c>
      <c r="P1199" s="775">
        <f>Cal_110119!$Q$3</f>
        <v>1.8682000000000001</v>
      </c>
      <c r="Q1199" s="775">
        <f>Cal_110119!$R$3</f>
        <v>0.51219999999999999</v>
      </c>
      <c r="R1199" s="376">
        <v>317</v>
      </c>
      <c r="S1199" s="376">
        <v>184.3</v>
      </c>
      <c r="T1199" s="372">
        <v>0.54300000000000004</v>
      </c>
      <c r="U1199" s="378">
        <f t="shared" si="145"/>
        <v>316.45699999999999</v>
      </c>
      <c r="V1199" s="378">
        <f t="shared" si="146"/>
        <v>183.75700000000001</v>
      </c>
      <c r="W1199" s="464">
        <f t="shared" si="147"/>
        <v>2.0657645747354416</v>
      </c>
      <c r="X1199" s="464">
        <f t="shared" si="148"/>
        <v>0.41778924721766586</v>
      </c>
      <c r="Y1199" s="773">
        <f>Cal_110119!$O$3</f>
        <v>20181101</v>
      </c>
      <c r="Z1199" s="380" t="s">
        <v>466</v>
      </c>
      <c r="AA1199" s="380"/>
      <c r="AB1199" s="48" t="s">
        <v>127</v>
      </c>
      <c r="AC1199" s="82"/>
      <c r="AD1199" s="82"/>
      <c r="AE1199" s="692" t="s">
        <v>1250</v>
      </c>
      <c r="AF1199" s="682">
        <v>1</v>
      </c>
      <c r="AG1199" s="786" t="s">
        <v>1634</v>
      </c>
      <c r="AH1199" s="412" t="s">
        <v>356</v>
      </c>
      <c r="AI1199" s="371" t="s">
        <v>1127</v>
      </c>
    </row>
    <row r="1200" spans="1:35" s="372" customFormat="1" x14ac:dyDescent="0.2">
      <c r="A1200" s="412" t="s">
        <v>307</v>
      </c>
      <c r="B1200" s="462">
        <v>20190202</v>
      </c>
      <c r="C1200" s="787" t="s">
        <v>64</v>
      </c>
      <c r="D1200" s="373">
        <v>12</v>
      </c>
      <c r="E1200" s="373">
        <v>10</v>
      </c>
      <c r="F1200" s="126"/>
      <c r="G1200" s="126"/>
      <c r="H1200" s="373" t="s">
        <v>11</v>
      </c>
      <c r="I1200" s="373">
        <v>354</v>
      </c>
      <c r="J1200" s="373">
        <v>20</v>
      </c>
      <c r="K1200" s="372">
        <v>5</v>
      </c>
      <c r="L1200" s="773">
        <v>1</v>
      </c>
      <c r="M1200" s="773">
        <v>0</v>
      </c>
      <c r="N1200" s="375">
        <v>1</v>
      </c>
      <c r="O1200" s="773" t="str">
        <f>Cal_110119!$P$3</f>
        <v>Cal_110119</v>
      </c>
      <c r="P1200" s="775">
        <f>Cal_110119!$Q$3</f>
        <v>1.8682000000000001</v>
      </c>
      <c r="Q1200" s="775">
        <f>Cal_110119!$R$3</f>
        <v>0.51219999999999999</v>
      </c>
      <c r="R1200" s="376">
        <v>306.89999999999998</v>
      </c>
      <c r="S1200" s="376">
        <v>178</v>
      </c>
      <c r="T1200" s="372">
        <v>0.54300000000000004</v>
      </c>
      <c r="U1200" s="378">
        <f t="shared" si="145"/>
        <v>306.35699999999997</v>
      </c>
      <c r="V1200" s="378">
        <f t="shared" si="146"/>
        <v>177.45699999999999</v>
      </c>
      <c r="W1200" s="464">
        <f t="shared" si="147"/>
        <v>2.0066092967852178</v>
      </c>
      <c r="X1200" s="464">
        <f t="shared" si="148"/>
        <v>0.39179735211704175</v>
      </c>
      <c r="Y1200" s="773">
        <f>Cal_110119!$O$3</f>
        <v>20181101</v>
      </c>
      <c r="Z1200" s="380" t="s">
        <v>466</v>
      </c>
      <c r="AA1200" s="380"/>
      <c r="AB1200" s="48" t="s">
        <v>127</v>
      </c>
      <c r="AC1200" s="82"/>
      <c r="AD1200" s="82"/>
      <c r="AE1200" s="692" t="s">
        <v>1250</v>
      </c>
      <c r="AF1200" s="682">
        <v>1</v>
      </c>
      <c r="AG1200" s="786" t="s">
        <v>1634</v>
      </c>
      <c r="AH1200" s="412" t="s">
        <v>357</v>
      </c>
      <c r="AI1200" s="371" t="s">
        <v>1127</v>
      </c>
    </row>
    <row r="1201" spans="1:35" x14ac:dyDescent="0.2">
      <c r="A1201" s="152" t="s">
        <v>307</v>
      </c>
      <c r="B1201" s="45">
        <v>20190202</v>
      </c>
      <c r="C1201" s="148" t="s">
        <v>64</v>
      </c>
      <c r="D1201" s="107">
        <v>12</v>
      </c>
      <c r="E1201" s="107">
        <v>10</v>
      </c>
      <c r="H1201" s="107" t="s">
        <v>10</v>
      </c>
      <c r="I1201" s="107">
        <v>290</v>
      </c>
      <c r="J1201" s="107">
        <v>0</v>
      </c>
      <c r="K1201" s="43">
        <v>5</v>
      </c>
      <c r="L1201" s="9">
        <v>1</v>
      </c>
      <c r="M1201" s="9">
        <v>0</v>
      </c>
      <c r="N1201" s="49">
        <v>1</v>
      </c>
      <c r="O1201" s="9" t="str">
        <f>Cal_110119!$P$3</f>
        <v>Cal_110119</v>
      </c>
      <c r="P1201" s="17">
        <f>Cal_110119!$Q$3</f>
        <v>1.8682000000000001</v>
      </c>
      <c r="Q1201" s="17">
        <f>Cal_110119!$R$3</f>
        <v>0.51219999999999999</v>
      </c>
      <c r="R1201" s="46">
        <v>279.2</v>
      </c>
      <c r="S1201" s="46">
        <v>167.6</v>
      </c>
      <c r="T1201" s="43">
        <f>AVERAGE(0.402,0.307,0.542,0.615,0.862,0.526)</f>
        <v>0.54233333333333344</v>
      </c>
      <c r="U1201" s="79">
        <f t="shared" si="145"/>
        <v>278.65766666666667</v>
      </c>
      <c r="V1201" s="79">
        <f t="shared" si="146"/>
        <v>167.05766666666665</v>
      </c>
      <c r="W1201" s="443">
        <f t="shared" si="147"/>
        <v>2.1207006105378552</v>
      </c>
      <c r="X1201" s="443">
        <f t="shared" si="148"/>
        <v>0.63543993177777669</v>
      </c>
      <c r="Y1201" s="9">
        <f>Cal_110119!$O$3</f>
        <v>20181101</v>
      </c>
      <c r="Z1201" s="86" t="s">
        <v>469</v>
      </c>
      <c r="AA1201" s="86"/>
      <c r="AB1201" s="48" t="s">
        <v>127</v>
      </c>
      <c r="AE1201" s="689" t="s">
        <v>1250</v>
      </c>
      <c r="AF1201" s="671">
        <v>1</v>
      </c>
      <c r="AG1201" s="764" t="s">
        <v>1634</v>
      </c>
      <c r="AH1201"/>
    </row>
    <row r="1202" spans="1:35" x14ac:dyDescent="0.2">
      <c r="A1202" s="152" t="s">
        <v>307</v>
      </c>
      <c r="B1202" s="45">
        <v>20190202</v>
      </c>
      <c r="C1202" s="148" t="s">
        <v>64</v>
      </c>
      <c r="D1202" s="107">
        <v>12</v>
      </c>
      <c r="E1202" s="107">
        <v>10</v>
      </c>
      <c r="H1202" s="107" t="s">
        <v>11</v>
      </c>
      <c r="I1202" s="107">
        <v>290</v>
      </c>
      <c r="J1202" s="107">
        <v>0</v>
      </c>
      <c r="K1202" s="43">
        <v>5</v>
      </c>
      <c r="L1202" s="9">
        <v>1</v>
      </c>
      <c r="M1202" s="9">
        <v>0</v>
      </c>
      <c r="N1202" s="49">
        <v>1</v>
      </c>
      <c r="O1202" s="9" t="str">
        <f>Cal_110119!$P$3</f>
        <v>Cal_110119</v>
      </c>
      <c r="P1202" s="17">
        <f>Cal_110119!$Q$3</f>
        <v>1.8682000000000001</v>
      </c>
      <c r="Q1202" s="17">
        <f>Cal_110119!$R$3</f>
        <v>0.51219999999999999</v>
      </c>
      <c r="R1202" s="46">
        <v>323.8</v>
      </c>
      <c r="S1202" s="46">
        <v>195.9</v>
      </c>
      <c r="T1202" s="43">
        <f>AVERAGE(0.402,0.307,0.542,0.615,0.862,0.526)</f>
        <v>0.54233333333333344</v>
      </c>
      <c r="U1202" s="79">
        <f t="shared" si="145"/>
        <v>323.25766666666669</v>
      </c>
      <c r="V1202" s="79">
        <f t="shared" si="146"/>
        <v>195.35766666666666</v>
      </c>
      <c r="W1202" s="443">
        <f t="shared" si="147"/>
        <v>2.4304445169156956</v>
      </c>
      <c r="X1202" s="443">
        <f t="shared" si="148"/>
        <v>0.79259334836545314</v>
      </c>
      <c r="Y1202" s="9">
        <f>Cal_110119!$O$3</f>
        <v>20181101</v>
      </c>
      <c r="Z1202" s="86" t="s">
        <v>469</v>
      </c>
      <c r="AA1202" s="86"/>
      <c r="AB1202" s="48" t="s">
        <v>127</v>
      </c>
      <c r="AE1202" s="689" t="s">
        <v>1250</v>
      </c>
      <c r="AF1202" s="671">
        <v>1</v>
      </c>
      <c r="AG1202" s="764" t="s">
        <v>1634</v>
      </c>
      <c r="AH1202"/>
    </row>
    <row r="1203" spans="1:35" x14ac:dyDescent="0.2">
      <c r="A1203" s="152" t="s">
        <v>307</v>
      </c>
      <c r="B1203" s="45">
        <v>20190202</v>
      </c>
      <c r="C1203" s="148" t="s">
        <v>64</v>
      </c>
      <c r="D1203" s="107">
        <v>12</v>
      </c>
      <c r="E1203" s="107">
        <v>10</v>
      </c>
      <c r="H1203" s="107" t="s">
        <v>10</v>
      </c>
      <c r="I1203" s="107">
        <v>290</v>
      </c>
      <c r="J1203" s="107">
        <v>10</v>
      </c>
      <c r="K1203" s="43">
        <v>5</v>
      </c>
      <c r="L1203" s="9">
        <v>1</v>
      </c>
      <c r="M1203" s="9">
        <v>0</v>
      </c>
      <c r="N1203" s="49">
        <v>1</v>
      </c>
      <c r="O1203" s="9" t="str">
        <f>Cal_110119!$P$3</f>
        <v>Cal_110119</v>
      </c>
      <c r="P1203" s="17">
        <f>Cal_110119!$Q$3</f>
        <v>1.8682000000000001</v>
      </c>
      <c r="Q1203" s="17">
        <f>Cal_110119!$R$3</f>
        <v>0.51219999999999999</v>
      </c>
      <c r="R1203" s="46">
        <v>57.34</v>
      </c>
      <c r="S1203" s="46">
        <v>39.5</v>
      </c>
      <c r="T1203" s="47">
        <v>0.628</v>
      </c>
      <c r="U1203" s="79">
        <f t="shared" si="145"/>
        <v>56.712000000000003</v>
      </c>
      <c r="V1203" s="79">
        <f t="shared" si="146"/>
        <v>38.872</v>
      </c>
      <c r="W1203" s="443">
        <f t="shared" si="147"/>
        <v>0.33900805458777178</v>
      </c>
      <c r="X1203" s="443">
        <f t="shared" si="148"/>
        <v>0.30230758987567657</v>
      </c>
      <c r="Y1203" s="9">
        <f>Cal_110119!$O$3</f>
        <v>20181101</v>
      </c>
      <c r="Z1203" s="48" t="s">
        <v>472</v>
      </c>
      <c r="AA1203" s="48"/>
      <c r="AB1203" s="48" t="s">
        <v>127</v>
      </c>
      <c r="AE1203" s="689" t="s">
        <v>1250</v>
      </c>
      <c r="AF1203" s="671">
        <v>1</v>
      </c>
      <c r="AG1203" s="169">
        <v>1</v>
      </c>
      <c r="AH1203" t="s">
        <v>609</v>
      </c>
    </row>
    <row r="1204" spans="1:35" s="115" customFormat="1" ht="13.5" thickBot="1" x14ac:dyDescent="0.25">
      <c r="A1204" s="154" t="s">
        <v>307</v>
      </c>
      <c r="B1204" s="114">
        <v>20190202</v>
      </c>
      <c r="C1204" s="150" t="s">
        <v>64</v>
      </c>
      <c r="D1204" s="140">
        <v>12</v>
      </c>
      <c r="E1204" s="140">
        <v>10</v>
      </c>
      <c r="F1204" s="140"/>
      <c r="G1204" s="140"/>
      <c r="H1204" s="140" t="s">
        <v>11</v>
      </c>
      <c r="I1204" s="140">
        <v>290</v>
      </c>
      <c r="J1204" s="140">
        <v>10</v>
      </c>
      <c r="K1204" s="115">
        <v>5</v>
      </c>
      <c r="L1204" s="116">
        <v>1</v>
      </c>
      <c r="M1204" s="116">
        <v>0</v>
      </c>
      <c r="N1204" s="117">
        <v>1</v>
      </c>
      <c r="O1204" s="9" t="str">
        <f>Cal_110119!$P$3</f>
        <v>Cal_110119</v>
      </c>
      <c r="P1204" s="17">
        <f>Cal_110119!$Q$3</f>
        <v>1.8682000000000001</v>
      </c>
      <c r="Q1204" s="17">
        <f>Cal_110119!$R$3</f>
        <v>0.51219999999999999</v>
      </c>
      <c r="R1204" s="118">
        <v>266.8</v>
      </c>
      <c r="S1204" s="118">
        <v>162.5</v>
      </c>
      <c r="T1204" s="115">
        <f>AVERAGE(0.402,0.307,0.542,0.615,0.862,0.526)</f>
        <v>0.54233333333333344</v>
      </c>
      <c r="U1204" s="120">
        <f t="shared" si="145"/>
        <v>266.25766666666669</v>
      </c>
      <c r="V1204" s="120">
        <f t="shared" si="146"/>
        <v>161.95766666666665</v>
      </c>
      <c r="W1204" s="444">
        <f t="shared" si="147"/>
        <v>1.9819809469453251</v>
      </c>
      <c r="X1204" s="444">
        <f t="shared" si="148"/>
        <v>0.69001908840478976</v>
      </c>
      <c r="Y1204" s="9">
        <f>Cal_110119!$O$3</f>
        <v>20181101</v>
      </c>
      <c r="Z1204" s="122" t="s">
        <v>469</v>
      </c>
      <c r="AA1204" s="122"/>
      <c r="AB1204" s="121" t="s">
        <v>127</v>
      </c>
      <c r="AE1204" s="689" t="s">
        <v>1250</v>
      </c>
      <c r="AF1204" s="675">
        <v>4</v>
      </c>
      <c r="AG1204" s="172">
        <v>1</v>
      </c>
      <c r="AH1204" s="154" t="s">
        <v>658</v>
      </c>
      <c r="AI1204" s="407"/>
    </row>
    <row r="1205" spans="1:35" x14ac:dyDescent="0.2">
      <c r="A1205" s="152" t="s">
        <v>307</v>
      </c>
      <c r="B1205" s="45">
        <v>20190202</v>
      </c>
      <c r="C1205" s="148" t="s">
        <v>66</v>
      </c>
      <c r="D1205" s="107">
        <v>13</v>
      </c>
      <c r="E1205" s="107">
        <v>2</v>
      </c>
      <c r="H1205" s="107" t="s">
        <v>10</v>
      </c>
      <c r="I1205" s="107">
        <v>290</v>
      </c>
      <c r="J1205" s="107">
        <v>0</v>
      </c>
      <c r="K1205" s="43">
        <v>10</v>
      </c>
      <c r="L1205" s="109">
        <v>1</v>
      </c>
      <c r="M1205" s="109">
        <v>0</v>
      </c>
      <c r="N1205" s="49">
        <v>1</v>
      </c>
      <c r="O1205" s="9" t="str">
        <f>Cal_110119!$P$3</f>
        <v>Cal_110119</v>
      </c>
      <c r="P1205" s="17">
        <f>Cal_110119!$Q$3</f>
        <v>1.8682000000000001</v>
      </c>
      <c r="Q1205" s="17">
        <f>Cal_110119!$R$3</f>
        <v>0.51219999999999999</v>
      </c>
      <c r="R1205" s="46">
        <v>92.84</v>
      </c>
      <c r="S1205" s="46">
        <v>60.81</v>
      </c>
      <c r="T1205" s="47">
        <v>0.628</v>
      </c>
      <c r="U1205" s="79">
        <f t="shared" si="145"/>
        <v>92.212000000000003</v>
      </c>
      <c r="V1205" s="79">
        <f t="shared" si="146"/>
        <v>60.182000000000002</v>
      </c>
      <c r="W1205" s="443">
        <f t="shared" si="147"/>
        <v>1.217312554758557</v>
      </c>
      <c r="X1205" s="443">
        <f t="shared" si="148"/>
        <v>0.76846940218213244</v>
      </c>
      <c r="Y1205" s="9">
        <f>Cal_110119!$O$3</f>
        <v>20181101</v>
      </c>
      <c r="Z1205" s="48" t="s">
        <v>471</v>
      </c>
      <c r="AA1205" s="48"/>
      <c r="AB1205" s="48" t="s">
        <v>127</v>
      </c>
      <c r="AE1205" s="689" t="s">
        <v>1250</v>
      </c>
      <c r="AF1205" s="674">
        <v>1</v>
      </c>
      <c r="AG1205" s="764" t="s">
        <v>1634</v>
      </c>
      <c r="AH1205"/>
    </row>
    <row r="1206" spans="1:35" x14ac:dyDescent="0.2">
      <c r="A1206" s="152" t="s">
        <v>307</v>
      </c>
      <c r="B1206" s="45">
        <v>20190202</v>
      </c>
      <c r="C1206" s="148" t="s">
        <v>66</v>
      </c>
      <c r="D1206" s="107">
        <v>13</v>
      </c>
      <c r="E1206" s="107">
        <v>2</v>
      </c>
      <c r="H1206" s="107" t="s">
        <v>11</v>
      </c>
      <c r="I1206" s="107">
        <v>290</v>
      </c>
      <c r="J1206" s="107">
        <v>0</v>
      </c>
      <c r="K1206" s="43">
        <v>10</v>
      </c>
      <c r="L1206" s="9">
        <v>1</v>
      </c>
      <c r="M1206" s="9">
        <v>0</v>
      </c>
      <c r="N1206" s="49">
        <v>1</v>
      </c>
      <c r="O1206" s="9" t="str">
        <f>Cal_110119!$P$3</f>
        <v>Cal_110119</v>
      </c>
      <c r="P1206" s="17">
        <f>Cal_110119!$Q$3</f>
        <v>1.8682000000000001</v>
      </c>
      <c r="Q1206" s="17">
        <f>Cal_110119!$R$3</f>
        <v>0.51219999999999999</v>
      </c>
      <c r="R1206" s="46">
        <v>99.54</v>
      </c>
      <c r="S1206" s="46">
        <v>64.63</v>
      </c>
      <c r="T1206" s="47">
        <v>0.628</v>
      </c>
      <c r="U1206" s="79">
        <f t="shared" si="145"/>
        <v>98.912000000000006</v>
      </c>
      <c r="V1206" s="79">
        <f t="shared" si="146"/>
        <v>64.001999999999995</v>
      </c>
      <c r="W1206" s="443">
        <f t="shared" si="147"/>
        <v>1.3267680701411564</v>
      </c>
      <c r="X1206" s="443">
        <f t="shared" si="148"/>
        <v>0.78505966586160214</v>
      </c>
      <c r="Y1206" s="9">
        <f>Cal_110119!$O$3</f>
        <v>20181101</v>
      </c>
      <c r="Z1206" s="48" t="s">
        <v>471</v>
      </c>
      <c r="AA1206" s="48"/>
      <c r="AB1206" s="48" t="s">
        <v>127</v>
      </c>
      <c r="AE1206" s="689" t="s">
        <v>1250</v>
      </c>
      <c r="AF1206" s="671">
        <v>1</v>
      </c>
      <c r="AG1206" s="764" t="s">
        <v>1634</v>
      </c>
      <c r="AH1206"/>
    </row>
    <row r="1207" spans="1:35" x14ac:dyDescent="0.2">
      <c r="A1207" s="152" t="s">
        <v>307</v>
      </c>
      <c r="B1207" s="45">
        <v>20190202</v>
      </c>
      <c r="C1207" s="148" t="s">
        <v>66</v>
      </c>
      <c r="D1207" s="107">
        <v>13</v>
      </c>
      <c r="E1207" s="107">
        <v>4</v>
      </c>
      <c r="H1207" s="107" t="s">
        <v>10</v>
      </c>
      <c r="I1207" s="107">
        <v>290</v>
      </c>
      <c r="J1207" s="107">
        <v>0</v>
      </c>
      <c r="K1207" s="43">
        <v>5</v>
      </c>
      <c r="L1207" s="9">
        <v>1</v>
      </c>
      <c r="M1207" s="9">
        <v>0</v>
      </c>
      <c r="N1207" s="49">
        <v>1</v>
      </c>
      <c r="O1207" s="9" t="str">
        <f>Cal_110119!$P$3</f>
        <v>Cal_110119</v>
      </c>
      <c r="P1207" s="17">
        <f>Cal_110119!$Q$3</f>
        <v>1.8682000000000001</v>
      </c>
      <c r="Q1207" s="17">
        <f>Cal_110119!$R$3</f>
        <v>0.51219999999999999</v>
      </c>
      <c r="R1207" s="46">
        <v>115.2</v>
      </c>
      <c r="S1207" s="46">
        <v>71.8</v>
      </c>
      <c r="T1207" s="47">
        <v>0.628</v>
      </c>
      <c r="U1207" s="79">
        <f t="shared" si="145"/>
        <v>114.572</v>
      </c>
      <c r="V1207" s="79">
        <f t="shared" si="146"/>
        <v>71.171999999999997</v>
      </c>
      <c r="W1207" s="443">
        <f t="shared" si="147"/>
        <v>0.82471690409805465</v>
      </c>
      <c r="X1207" s="443">
        <f t="shared" si="148"/>
        <v>0.34948861781366936</v>
      </c>
      <c r="Y1207" s="9">
        <f>Cal_110119!$O$3</f>
        <v>20181101</v>
      </c>
      <c r="Z1207" s="48" t="s">
        <v>471</v>
      </c>
      <c r="AA1207" s="48"/>
      <c r="AB1207" s="48" t="s">
        <v>127</v>
      </c>
      <c r="AE1207" s="689" t="s">
        <v>1250</v>
      </c>
      <c r="AF1207" s="671">
        <v>1</v>
      </c>
      <c r="AG1207" s="764" t="s">
        <v>1634</v>
      </c>
      <c r="AH1207"/>
    </row>
    <row r="1208" spans="1:35" x14ac:dyDescent="0.2">
      <c r="A1208" s="152" t="s">
        <v>307</v>
      </c>
      <c r="B1208" s="45">
        <v>20190202</v>
      </c>
      <c r="C1208" s="148" t="s">
        <v>66</v>
      </c>
      <c r="D1208" s="107">
        <v>13</v>
      </c>
      <c r="E1208" s="107">
        <v>4</v>
      </c>
      <c r="H1208" s="107" t="s">
        <v>11</v>
      </c>
      <c r="I1208" s="107">
        <v>290</v>
      </c>
      <c r="J1208" s="107">
        <v>0</v>
      </c>
      <c r="K1208" s="43">
        <v>5</v>
      </c>
      <c r="L1208" s="9">
        <v>1</v>
      </c>
      <c r="M1208" s="9">
        <v>0</v>
      </c>
      <c r="N1208" s="49">
        <v>1</v>
      </c>
      <c r="O1208" s="9" t="str">
        <f>Cal_110119!$P$3</f>
        <v>Cal_110119</v>
      </c>
      <c r="P1208" s="17">
        <f>Cal_110119!$Q$3</f>
        <v>1.8682000000000001</v>
      </c>
      <c r="Q1208" s="17">
        <f>Cal_110119!$R$3</f>
        <v>0.51219999999999999</v>
      </c>
      <c r="R1208" s="46">
        <v>125</v>
      </c>
      <c r="S1208" s="46">
        <v>77.53</v>
      </c>
      <c r="T1208" s="43">
        <f>AVERAGE(0.402,0.307,0.542,0.615,0.862,0.526)</f>
        <v>0.54233333333333344</v>
      </c>
      <c r="U1208" s="79">
        <f t="shared" si="145"/>
        <v>124.45766666666667</v>
      </c>
      <c r="V1208" s="79">
        <f t="shared" si="146"/>
        <v>76.987666666666669</v>
      </c>
      <c r="W1208" s="443">
        <f t="shared" si="147"/>
        <v>0.9020578672243007</v>
      </c>
      <c r="X1208" s="443">
        <f t="shared" si="148"/>
        <v>0.36809532952581453</v>
      </c>
      <c r="Y1208" s="9">
        <f>Cal_110119!$O$3</f>
        <v>20181101</v>
      </c>
      <c r="Z1208" s="86" t="s">
        <v>469</v>
      </c>
      <c r="AA1208" s="86"/>
      <c r="AB1208" s="48" t="s">
        <v>127</v>
      </c>
      <c r="AE1208" s="689" t="s">
        <v>1250</v>
      </c>
      <c r="AF1208" s="671">
        <v>1</v>
      </c>
      <c r="AG1208" s="764" t="s">
        <v>1634</v>
      </c>
      <c r="AH1208"/>
    </row>
    <row r="1209" spans="1:35" s="82" customFormat="1" x14ac:dyDescent="0.2">
      <c r="A1209" s="153" t="s">
        <v>307</v>
      </c>
      <c r="B1209" s="81">
        <v>20190202</v>
      </c>
      <c r="C1209" s="149" t="s">
        <v>66</v>
      </c>
      <c r="D1209" s="126">
        <v>13</v>
      </c>
      <c r="E1209" s="126">
        <v>6</v>
      </c>
      <c r="F1209" s="126"/>
      <c r="G1209" s="126"/>
      <c r="H1209" s="126" t="s">
        <v>10</v>
      </c>
      <c r="I1209" s="126">
        <v>400</v>
      </c>
      <c r="J1209" s="126">
        <v>5</v>
      </c>
      <c r="K1209" s="82">
        <v>5</v>
      </c>
      <c r="L1209" s="9">
        <v>1</v>
      </c>
      <c r="M1209" s="9">
        <v>0</v>
      </c>
      <c r="N1209" s="83">
        <v>1</v>
      </c>
      <c r="O1209" s="9" t="str">
        <f>Cal_110119!$P$3</f>
        <v>Cal_110119</v>
      </c>
      <c r="P1209" s="17">
        <f>Cal_110119!$Q$3</f>
        <v>1.8682000000000001</v>
      </c>
      <c r="Q1209" s="17">
        <f>Cal_110119!$R$3</f>
        <v>0.51219999999999999</v>
      </c>
      <c r="R1209" s="84">
        <v>111.3</v>
      </c>
      <c r="S1209" s="84">
        <v>66.959999999999994</v>
      </c>
      <c r="T1209" s="82">
        <f>AVERAGE(0.709,0.496,0.414,0.635,0.527,0.477)</f>
        <v>0.54300000000000004</v>
      </c>
      <c r="U1209" s="79">
        <f t="shared" si="145"/>
        <v>110.75699999999999</v>
      </c>
      <c r="V1209" s="79">
        <f t="shared" si="146"/>
        <v>66.416999999999987</v>
      </c>
      <c r="W1209" s="443">
        <f t="shared" si="147"/>
        <v>0.6108700911886662</v>
      </c>
      <c r="X1209" s="443">
        <f t="shared" si="148"/>
        <v>0.18355364156983364</v>
      </c>
      <c r="Y1209" s="9">
        <f>Cal_110119!$O$3</f>
        <v>20181101</v>
      </c>
      <c r="Z1209" s="85" t="s">
        <v>465</v>
      </c>
      <c r="AA1209" s="85"/>
      <c r="AB1209" s="48" t="s">
        <v>127</v>
      </c>
      <c r="AE1209" s="689" t="s">
        <v>1250</v>
      </c>
      <c r="AF1209" s="671">
        <v>1</v>
      </c>
      <c r="AG1209" s="764" t="s">
        <v>1634</v>
      </c>
      <c r="AH1209" s="153" t="s">
        <v>365</v>
      </c>
      <c r="AI1209" s="155"/>
    </row>
    <row r="1210" spans="1:35" s="82" customFormat="1" x14ac:dyDescent="0.2">
      <c r="A1210" s="153" t="s">
        <v>307</v>
      </c>
      <c r="B1210" s="81">
        <v>20190202</v>
      </c>
      <c r="C1210" s="149" t="s">
        <v>66</v>
      </c>
      <c r="D1210" s="126">
        <v>13</v>
      </c>
      <c r="E1210" s="126">
        <v>6</v>
      </c>
      <c r="F1210" s="126"/>
      <c r="G1210" s="126"/>
      <c r="H1210" s="126" t="s">
        <v>11</v>
      </c>
      <c r="I1210" s="126">
        <v>400</v>
      </c>
      <c r="J1210" s="126">
        <v>5</v>
      </c>
      <c r="K1210" s="82">
        <v>5</v>
      </c>
      <c r="L1210" s="9">
        <v>1</v>
      </c>
      <c r="M1210" s="9">
        <v>0</v>
      </c>
      <c r="N1210" s="83">
        <v>1</v>
      </c>
      <c r="O1210" s="9" t="str">
        <f>Cal_110119!$P$3</f>
        <v>Cal_110119</v>
      </c>
      <c r="P1210" s="17">
        <f>Cal_110119!$Q$3</f>
        <v>1.8682000000000001</v>
      </c>
      <c r="Q1210" s="17">
        <f>Cal_110119!$R$3</f>
        <v>0.51219999999999999</v>
      </c>
      <c r="R1210" s="84">
        <v>110.8</v>
      </c>
      <c r="S1210" s="84">
        <v>66.010000000000005</v>
      </c>
      <c r="T1210" s="82">
        <f>AVERAGE(0.709,0.496,0.414,0.635,0.527,0.477)</f>
        <v>0.54300000000000004</v>
      </c>
      <c r="U1210" s="79">
        <f t="shared" si="145"/>
        <v>110.25699999999999</v>
      </c>
      <c r="V1210" s="79">
        <f t="shared" si="146"/>
        <v>65.466999999999999</v>
      </c>
      <c r="W1210" s="443">
        <f t="shared" si="147"/>
        <v>0.61706971998963356</v>
      </c>
      <c r="X1210" s="443">
        <f t="shared" si="148"/>
        <v>0.16599091979386638</v>
      </c>
      <c r="Y1210" s="9">
        <f>Cal_110119!$O$3</f>
        <v>20181101</v>
      </c>
      <c r="Z1210" s="85" t="s">
        <v>465</v>
      </c>
      <c r="AA1210" s="85"/>
      <c r="AB1210" s="48" t="s">
        <v>127</v>
      </c>
      <c r="AE1210" s="689" t="s">
        <v>1250</v>
      </c>
      <c r="AF1210" s="671">
        <v>1</v>
      </c>
      <c r="AG1210" s="764" t="s">
        <v>1634</v>
      </c>
      <c r="AH1210" s="153" t="s">
        <v>367</v>
      </c>
      <c r="AI1210" s="155"/>
    </row>
    <row r="1211" spans="1:35" s="372" customFormat="1" x14ac:dyDescent="0.2">
      <c r="A1211" s="412" t="s">
        <v>307</v>
      </c>
      <c r="B1211" s="462">
        <v>20190202</v>
      </c>
      <c r="C1211" s="787" t="s">
        <v>66</v>
      </c>
      <c r="D1211" s="373">
        <v>13</v>
      </c>
      <c r="E1211" s="373">
        <v>6</v>
      </c>
      <c r="F1211" s="126"/>
      <c r="G1211" s="126"/>
      <c r="H1211" s="373" t="s">
        <v>10</v>
      </c>
      <c r="I1211" s="373">
        <v>400</v>
      </c>
      <c r="J1211" s="373">
        <v>20</v>
      </c>
      <c r="K1211" s="372">
        <v>5</v>
      </c>
      <c r="L1211" s="773">
        <v>1</v>
      </c>
      <c r="M1211" s="773">
        <v>0</v>
      </c>
      <c r="N1211" s="375">
        <v>1</v>
      </c>
      <c r="O1211" s="773" t="str">
        <f>Cal_110119!$P$3</f>
        <v>Cal_110119</v>
      </c>
      <c r="P1211" s="775">
        <f>Cal_110119!$Q$3</f>
        <v>1.8682000000000001</v>
      </c>
      <c r="Q1211" s="775">
        <f>Cal_110119!$R$3</f>
        <v>0.51219999999999999</v>
      </c>
      <c r="R1211" s="376">
        <v>83.95</v>
      </c>
      <c r="S1211" s="376">
        <v>48.81</v>
      </c>
      <c r="T1211" s="372">
        <f>AVERAGE(0.709,0.496,0.414,0.635,0.527,0.477)</f>
        <v>0.54300000000000004</v>
      </c>
      <c r="U1211" s="378">
        <f t="shared" si="145"/>
        <v>83.406999999999996</v>
      </c>
      <c r="V1211" s="378">
        <f t="shared" si="146"/>
        <v>48.267000000000003</v>
      </c>
      <c r="W1211" s="464">
        <f t="shared" si="147"/>
        <v>0.48412212459110793</v>
      </c>
      <c r="X1211" s="464">
        <f t="shared" si="148"/>
        <v>9.3206726592392097E-2</v>
      </c>
      <c r="Y1211" s="773">
        <f>Cal_110119!$O$3</f>
        <v>20181101</v>
      </c>
      <c r="Z1211" s="380" t="s">
        <v>466</v>
      </c>
      <c r="AA1211" s="380"/>
      <c r="AB1211" s="48" t="s">
        <v>127</v>
      </c>
      <c r="AC1211" s="82"/>
      <c r="AD1211" s="82"/>
      <c r="AE1211" s="692" t="s">
        <v>1250</v>
      </c>
      <c r="AF1211" s="682">
        <v>1</v>
      </c>
      <c r="AG1211" s="786" t="s">
        <v>1634</v>
      </c>
      <c r="AH1211" s="412" t="s">
        <v>368</v>
      </c>
      <c r="AI1211" s="371"/>
    </row>
    <row r="1212" spans="1:35" s="372" customFormat="1" x14ac:dyDescent="0.2">
      <c r="A1212" s="412" t="s">
        <v>307</v>
      </c>
      <c r="B1212" s="462">
        <v>20190202</v>
      </c>
      <c r="C1212" s="787" t="s">
        <v>66</v>
      </c>
      <c r="D1212" s="373">
        <v>13</v>
      </c>
      <c r="E1212" s="373">
        <v>6</v>
      </c>
      <c r="F1212" s="126"/>
      <c r="G1212" s="126"/>
      <c r="H1212" s="373" t="s">
        <v>11</v>
      </c>
      <c r="I1212" s="373">
        <v>400</v>
      </c>
      <c r="J1212" s="373">
        <v>20</v>
      </c>
      <c r="K1212" s="372">
        <v>5</v>
      </c>
      <c r="L1212" s="773">
        <v>1</v>
      </c>
      <c r="M1212" s="773">
        <v>0</v>
      </c>
      <c r="N1212" s="375">
        <v>1</v>
      </c>
      <c r="O1212" s="773" t="str">
        <f>Cal_110119!$P$3</f>
        <v>Cal_110119</v>
      </c>
      <c r="P1212" s="775">
        <f>Cal_110119!$Q$3</f>
        <v>1.8682000000000001</v>
      </c>
      <c r="Q1212" s="775">
        <f>Cal_110119!$R$3</f>
        <v>0.51219999999999999</v>
      </c>
      <c r="R1212" s="376">
        <v>90.3</v>
      </c>
      <c r="S1212" s="376">
        <v>52.91</v>
      </c>
      <c r="T1212" s="372">
        <f>AVERAGE(0.709,0.496,0.414,0.635,0.527,0.477)</f>
        <v>0.54300000000000004</v>
      </c>
      <c r="U1212" s="378">
        <f t="shared" si="145"/>
        <v>89.756999999999991</v>
      </c>
      <c r="V1212" s="378">
        <f t="shared" si="146"/>
        <v>52.366999999999997</v>
      </c>
      <c r="W1212" s="464">
        <f t="shared" si="147"/>
        <v>0.51512026859594551</v>
      </c>
      <c r="X1212" s="464">
        <f t="shared" si="148"/>
        <v>0.11124929963755444</v>
      </c>
      <c r="Y1212" s="773">
        <f>Cal_110119!$O$3</f>
        <v>20181101</v>
      </c>
      <c r="Z1212" s="380" t="s">
        <v>466</v>
      </c>
      <c r="AA1212" s="380"/>
      <c r="AB1212" s="48" t="s">
        <v>127</v>
      </c>
      <c r="AC1212" s="82"/>
      <c r="AD1212" s="82"/>
      <c r="AE1212" s="692" t="s">
        <v>1250</v>
      </c>
      <c r="AF1212" s="682">
        <v>1</v>
      </c>
      <c r="AG1212" s="786" t="s">
        <v>1634</v>
      </c>
      <c r="AH1212" s="412" t="s">
        <v>369</v>
      </c>
      <c r="AI1212" s="371"/>
    </row>
    <row r="1213" spans="1:35" x14ac:dyDescent="0.2">
      <c r="A1213" s="152" t="s">
        <v>307</v>
      </c>
      <c r="B1213" s="45">
        <v>20190202</v>
      </c>
      <c r="C1213" s="148" t="s">
        <v>66</v>
      </c>
      <c r="D1213" s="107">
        <v>13</v>
      </c>
      <c r="E1213" s="107">
        <v>6</v>
      </c>
      <c r="H1213" s="107" t="s">
        <v>10</v>
      </c>
      <c r="I1213" s="141">
        <v>285</v>
      </c>
      <c r="J1213" s="107">
        <v>0</v>
      </c>
      <c r="K1213" s="43">
        <v>5</v>
      </c>
      <c r="L1213" s="9">
        <v>1</v>
      </c>
      <c r="M1213" s="9">
        <v>0</v>
      </c>
      <c r="N1213" s="49">
        <v>1</v>
      </c>
      <c r="O1213" s="9" t="str">
        <f>Cal_110119!$P$3</f>
        <v>Cal_110119</v>
      </c>
      <c r="P1213" s="17">
        <f>Cal_110119!$Q$3</f>
        <v>1.8682000000000001</v>
      </c>
      <c r="Q1213" s="17">
        <f>Cal_110119!$R$3</f>
        <v>0.51219999999999999</v>
      </c>
      <c r="R1213" s="46">
        <v>118.8</v>
      </c>
      <c r="S1213" s="46">
        <v>73.790000000000006</v>
      </c>
      <c r="T1213" s="43">
        <f>AVERAGE(0.402,0.307,0.542,0.615,0.862,0.526)</f>
        <v>0.54233333333333344</v>
      </c>
      <c r="U1213" s="79">
        <f t="shared" si="145"/>
        <v>118.25766666666667</v>
      </c>
      <c r="V1213" s="79">
        <f t="shared" si="146"/>
        <v>73.247666666666674</v>
      </c>
      <c r="W1213" s="443">
        <f>(Q1213*P1213/(P1213-1)*(U1213-V1213)*(K1213)/I1213)/N1213</f>
        <v>0.87031670122899951</v>
      </c>
      <c r="X1213" s="443">
        <f t="shared" si="148"/>
        <v>0.35933433705006518</v>
      </c>
      <c r="Y1213" s="9">
        <f>Cal_110119!$O$3</f>
        <v>20181101</v>
      </c>
      <c r="Z1213" s="86" t="s">
        <v>468</v>
      </c>
      <c r="AA1213" s="86"/>
      <c r="AB1213" s="48" t="s">
        <v>127</v>
      </c>
      <c r="AE1213" s="689" t="s">
        <v>1250</v>
      </c>
      <c r="AF1213" s="671">
        <v>1</v>
      </c>
      <c r="AG1213" s="764" t="s">
        <v>1634</v>
      </c>
      <c r="AH1213" s="152" t="s">
        <v>486</v>
      </c>
    </row>
    <row r="1214" spans="1:35" x14ac:dyDescent="0.2">
      <c r="A1214" s="152" t="s">
        <v>307</v>
      </c>
      <c r="B1214" s="45">
        <v>20190202</v>
      </c>
      <c r="C1214" s="148" t="s">
        <v>66</v>
      </c>
      <c r="D1214" s="107">
        <v>13</v>
      </c>
      <c r="E1214" s="107">
        <v>6</v>
      </c>
      <c r="H1214" s="107" t="s">
        <v>11</v>
      </c>
      <c r="I1214" s="107">
        <v>285</v>
      </c>
      <c r="J1214" s="107">
        <v>0</v>
      </c>
      <c r="K1214" s="43">
        <v>5</v>
      </c>
      <c r="L1214" s="9">
        <v>1</v>
      </c>
      <c r="M1214" s="9">
        <v>0</v>
      </c>
      <c r="N1214" s="49">
        <v>1</v>
      </c>
      <c r="O1214" s="9" t="str">
        <f>Cal_110119!$P$3</f>
        <v>Cal_110119</v>
      </c>
      <c r="P1214" s="17">
        <f>Cal_110119!$Q$3</f>
        <v>1.8682000000000001</v>
      </c>
      <c r="Q1214" s="17">
        <f>Cal_110119!$R$3</f>
        <v>0.51219999999999999</v>
      </c>
      <c r="R1214" s="46">
        <v>119.6</v>
      </c>
      <c r="S1214" s="46">
        <v>73.849999999999994</v>
      </c>
      <c r="T1214" s="43">
        <f>AVERAGE(0.402,0.307,0.542,0.615,0.862,0.526)</f>
        <v>0.54233333333333344</v>
      </c>
      <c r="U1214" s="79">
        <f t="shared" si="145"/>
        <v>119.05766666666666</v>
      </c>
      <c r="V1214" s="79">
        <f t="shared" si="146"/>
        <v>73.307666666666663</v>
      </c>
      <c r="W1214" s="443">
        <f t="shared" si="147"/>
        <v>0.88462539616144709</v>
      </c>
      <c r="X1214" s="443">
        <f t="shared" si="148"/>
        <v>0.34603289689656441</v>
      </c>
      <c r="Y1214" s="9">
        <f>Cal_110119!$O$3</f>
        <v>20181101</v>
      </c>
      <c r="Z1214" s="86" t="s">
        <v>469</v>
      </c>
      <c r="AA1214" s="86"/>
      <c r="AB1214" s="48" t="s">
        <v>127</v>
      </c>
      <c r="AE1214" s="689" t="s">
        <v>1250</v>
      </c>
      <c r="AF1214" s="671">
        <v>1</v>
      </c>
      <c r="AG1214" s="764" t="s">
        <v>1634</v>
      </c>
      <c r="AH1214"/>
    </row>
    <row r="1215" spans="1:35" s="82" customFormat="1" x14ac:dyDescent="0.2">
      <c r="A1215" s="153" t="s">
        <v>307</v>
      </c>
      <c r="B1215" s="81">
        <v>20190202</v>
      </c>
      <c r="C1215" s="149" t="s">
        <v>66</v>
      </c>
      <c r="D1215" s="126">
        <v>13</v>
      </c>
      <c r="E1215" s="126">
        <v>7</v>
      </c>
      <c r="F1215" s="126"/>
      <c r="G1215" s="126"/>
      <c r="H1215" s="126" t="s">
        <v>10</v>
      </c>
      <c r="I1215" s="126">
        <v>400</v>
      </c>
      <c r="J1215" s="126">
        <v>5</v>
      </c>
      <c r="K1215" s="82">
        <v>5</v>
      </c>
      <c r="L1215" s="9">
        <v>1</v>
      </c>
      <c r="M1215" s="9">
        <v>0</v>
      </c>
      <c r="N1215" s="83">
        <v>1</v>
      </c>
      <c r="O1215" s="9" t="str">
        <f>Cal_110119!$P$3</f>
        <v>Cal_110119</v>
      </c>
      <c r="P1215" s="17">
        <f>Cal_110119!$Q$3</f>
        <v>1.8682000000000001</v>
      </c>
      <c r="Q1215" s="17">
        <f>Cal_110119!$R$3</f>
        <v>0.51219999999999999</v>
      </c>
      <c r="R1215" s="84">
        <v>106.3</v>
      </c>
      <c r="S1215" s="84">
        <v>64.3</v>
      </c>
      <c r="T1215" s="82">
        <f>AVERAGE(0.709,0.496,0.414,0.635,0.527,0.477)</f>
        <v>0.54300000000000004</v>
      </c>
      <c r="U1215" s="79">
        <f t="shared" si="145"/>
        <v>105.75699999999999</v>
      </c>
      <c r="V1215" s="79">
        <f t="shared" si="146"/>
        <v>63.756999999999998</v>
      </c>
      <c r="W1215" s="443">
        <f t="shared" si="147"/>
        <v>0.5786320214236349</v>
      </c>
      <c r="X1215" s="443">
        <f t="shared" si="148"/>
        <v>0.18397505100486505</v>
      </c>
      <c r="Y1215" s="9">
        <f>Cal_110119!$O$3</f>
        <v>20181101</v>
      </c>
      <c r="Z1215" s="85" t="s">
        <v>465</v>
      </c>
      <c r="AA1215" s="85"/>
      <c r="AB1215" s="48" t="s">
        <v>127</v>
      </c>
      <c r="AE1215" s="689" t="s">
        <v>1250</v>
      </c>
      <c r="AF1215" s="671">
        <v>1</v>
      </c>
      <c r="AG1215" s="764" t="s">
        <v>1634</v>
      </c>
      <c r="AH1215" s="153" t="s">
        <v>370</v>
      </c>
      <c r="AI1215" s="155"/>
    </row>
    <row r="1216" spans="1:35" s="82" customFormat="1" x14ac:dyDescent="0.2">
      <c r="A1216" s="153" t="s">
        <v>307</v>
      </c>
      <c r="B1216" s="81">
        <v>20190202</v>
      </c>
      <c r="C1216" s="149" t="s">
        <v>66</v>
      </c>
      <c r="D1216" s="126">
        <v>13</v>
      </c>
      <c r="E1216" s="126">
        <v>7</v>
      </c>
      <c r="F1216" s="126"/>
      <c r="G1216" s="126"/>
      <c r="H1216" s="126" t="s">
        <v>11</v>
      </c>
      <c r="I1216" s="126">
        <v>400</v>
      </c>
      <c r="J1216" s="126">
        <v>5</v>
      </c>
      <c r="K1216" s="82">
        <v>5</v>
      </c>
      <c r="L1216" s="9">
        <v>1</v>
      </c>
      <c r="M1216" s="9">
        <v>0</v>
      </c>
      <c r="N1216" s="83">
        <v>1</v>
      </c>
      <c r="O1216" s="9" t="str">
        <f>Cal_110119!$P$3</f>
        <v>Cal_110119</v>
      </c>
      <c r="P1216" s="17">
        <f>Cal_110119!$Q$3</f>
        <v>1.8682000000000001</v>
      </c>
      <c r="Q1216" s="17">
        <f>Cal_110119!$R$3</f>
        <v>0.51219999999999999</v>
      </c>
      <c r="R1216" s="84">
        <v>111.9</v>
      </c>
      <c r="S1216" s="84">
        <v>66.760000000000005</v>
      </c>
      <c r="T1216" s="82">
        <f>AVERAGE(0.709,0.496,0.414,0.635,0.527,0.477)</f>
        <v>0.54300000000000004</v>
      </c>
      <c r="U1216" s="79">
        <f t="shared" si="145"/>
        <v>111.357</v>
      </c>
      <c r="V1216" s="79">
        <f t="shared" si="146"/>
        <v>66.216999999999999</v>
      </c>
      <c r="W1216" s="443">
        <f t="shared" si="147"/>
        <v>0.62189165350149733</v>
      </c>
      <c r="X1216" s="443">
        <f t="shared" si="148"/>
        <v>0.17013984915700267</v>
      </c>
      <c r="Y1216" s="9">
        <f>Cal_110119!$O$3</f>
        <v>20181101</v>
      </c>
      <c r="Z1216" s="85" t="s">
        <v>465</v>
      </c>
      <c r="AA1216" s="85"/>
      <c r="AB1216" s="48" t="s">
        <v>127</v>
      </c>
      <c r="AE1216" s="689" t="s">
        <v>1250</v>
      </c>
      <c r="AF1216" s="671">
        <v>1</v>
      </c>
      <c r="AG1216" s="764" t="s">
        <v>1634</v>
      </c>
      <c r="AH1216" s="153" t="s">
        <v>371</v>
      </c>
      <c r="AI1216" s="155"/>
    </row>
    <row r="1217" spans="1:35" s="372" customFormat="1" x14ac:dyDescent="0.2">
      <c r="A1217" s="412" t="s">
        <v>307</v>
      </c>
      <c r="B1217" s="462">
        <v>20190202</v>
      </c>
      <c r="C1217" s="787" t="s">
        <v>66</v>
      </c>
      <c r="D1217" s="373">
        <v>13</v>
      </c>
      <c r="E1217" s="373">
        <v>7</v>
      </c>
      <c r="F1217" s="126"/>
      <c r="G1217" s="126"/>
      <c r="H1217" s="373" t="s">
        <v>10</v>
      </c>
      <c r="I1217" s="373">
        <v>400</v>
      </c>
      <c r="J1217" s="373">
        <v>20</v>
      </c>
      <c r="K1217" s="372">
        <v>5</v>
      </c>
      <c r="L1217" s="773">
        <v>1</v>
      </c>
      <c r="M1217" s="773">
        <v>0</v>
      </c>
      <c r="N1217" s="375">
        <v>1</v>
      </c>
      <c r="O1217" s="773" t="str">
        <f>Cal_110119!$P$3</f>
        <v>Cal_110119</v>
      </c>
      <c r="P1217" s="775">
        <f>Cal_110119!$Q$3</f>
        <v>1.8682000000000001</v>
      </c>
      <c r="Q1217" s="775">
        <f>Cal_110119!$R$3</f>
        <v>0.51219999999999999</v>
      </c>
      <c r="R1217" s="376">
        <v>85.71</v>
      </c>
      <c r="S1217" s="376">
        <v>50.57</v>
      </c>
      <c r="T1217" s="372">
        <f>AVERAGE(0.709,0.496,0.414,0.635,0.527,0.477)</f>
        <v>0.54300000000000004</v>
      </c>
      <c r="U1217" s="378">
        <f t="shared" si="145"/>
        <v>85.166999999999987</v>
      </c>
      <c r="V1217" s="378">
        <f t="shared" si="146"/>
        <v>50.027000000000001</v>
      </c>
      <c r="W1217" s="464">
        <f t="shared" si="147"/>
        <v>0.48412212459110782</v>
      </c>
      <c r="X1217" s="464">
        <f t="shared" si="148"/>
        <v>0.11425835147239223</v>
      </c>
      <c r="Y1217" s="773">
        <f>Cal_110119!$O$3</f>
        <v>20181101</v>
      </c>
      <c r="Z1217" s="380" t="s">
        <v>466</v>
      </c>
      <c r="AA1217" s="380"/>
      <c r="AB1217" s="48" t="s">
        <v>127</v>
      </c>
      <c r="AC1217" s="82"/>
      <c r="AD1217" s="82"/>
      <c r="AE1217" s="692" t="s">
        <v>1250</v>
      </c>
      <c r="AF1217" s="682">
        <v>1</v>
      </c>
      <c r="AG1217" s="786" t="s">
        <v>1634</v>
      </c>
      <c r="AH1217" s="412" t="s">
        <v>372</v>
      </c>
      <c r="AI1217" s="371"/>
    </row>
    <row r="1218" spans="1:35" s="372" customFormat="1" x14ac:dyDescent="0.2">
      <c r="A1218" s="412" t="s">
        <v>307</v>
      </c>
      <c r="B1218" s="462">
        <v>20190202</v>
      </c>
      <c r="C1218" s="787" t="s">
        <v>66</v>
      </c>
      <c r="D1218" s="373">
        <v>13</v>
      </c>
      <c r="E1218" s="373">
        <v>7</v>
      </c>
      <c r="F1218" s="126"/>
      <c r="G1218" s="126"/>
      <c r="H1218" s="373" t="s">
        <v>11</v>
      </c>
      <c r="I1218" s="373">
        <v>400</v>
      </c>
      <c r="J1218" s="373">
        <v>20</v>
      </c>
      <c r="K1218" s="372">
        <v>5</v>
      </c>
      <c r="L1218" s="773">
        <v>1</v>
      </c>
      <c r="M1218" s="773">
        <v>0</v>
      </c>
      <c r="N1218" s="375">
        <v>1</v>
      </c>
      <c r="O1218" s="773" t="str">
        <f>Cal_110119!$P$3</f>
        <v>Cal_110119</v>
      </c>
      <c r="P1218" s="775">
        <f>Cal_110119!$Q$3</f>
        <v>1.8682000000000001</v>
      </c>
      <c r="Q1218" s="775">
        <f>Cal_110119!$R$3</f>
        <v>0.51219999999999999</v>
      </c>
      <c r="R1218" s="376">
        <v>79.319999999999993</v>
      </c>
      <c r="S1218" s="376">
        <v>46.78</v>
      </c>
      <c r="T1218" s="372">
        <f>AVERAGE(0.709,0.496,0.414,0.635,0.527,0.477)</f>
        <v>0.54300000000000004</v>
      </c>
      <c r="U1218" s="378">
        <f t="shared" si="145"/>
        <v>78.776999999999987</v>
      </c>
      <c r="V1218" s="378">
        <f t="shared" si="146"/>
        <v>46.237000000000002</v>
      </c>
      <c r="W1218" s="464">
        <f t="shared" si="147"/>
        <v>0.44830204707440657</v>
      </c>
      <c r="X1218" s="464">
        <f t="shared" si="148"/>
        <v>0.10474566859409347</v>
      </c>
      <c r="Y1218" s="773">
        <f>Cal_110119!$O$3</f>
        <v>20181101</v>
      </c>
      <c r="Z1218" s="380" t="s">
        <v>466</v>
      </c>
      <c r="AA1218" s="380"/>
      <c r="AB1218" s="48" t="s">
        <v>127</v>
      </c>
      <c r="AC1218" s="82"/>
      <c r="AD1218" s="82"/>
      <c r="AE1218" s="692" t="s">
        <v>1250</v>
      </c>
      <c r="AF1218" s="682">
        <v>1</v>
      </c>
      <c r="AG1218" s="786" t="s">
        <v>1634</v>
      </c>
      <c r="AH1218" s="412" t="s">
        <v>373</v>
      </c>
      <c r="AI1218" s="371"/>
    </row>
    <row r="1219" spans="1:35" x14ac:dyDescent="0.2">
      <c r="A1219" s="152" t="s">
        <v>307</v>
      </c>
      <c r="B1219" s="45">
        <v>20190202</v>
      </c>
      <c r="C1219" s="148" t="s">
        <v>66</v>
      </c>
      <c r="D1219" s="107">
        <v>13</v>
      </c>
      <c r="E1219" s="107">
        <v>7</v>
      </c>
      <c r="H1219" s="107" t="s">
        <v>10</v>
      </c>
      <c r="I1219" s="107">
        <v>290</v>
      </c>
      <c r="J1219" s="107">
        <v>0</v>
      </c>
      <c r="K1219" s="43">
        <v>5</v>
      </c>
      <c r="L1219" s="9">
        <v>1</v>
      </c>
      <c r="M1219" s="9">
        <v>0</v>
      </c>
      <c r="N1219" s="49">
        <v>1</v>
      </c>
      <c r="O1219" s="9" t="str">
        <f>Cal_110119!$P$3</f>
        <v>Cal_110119</v>
      </c>
      <c r="P1219" s="17">
        <f>Cal_110119!$Q$3</f>
        <v>1.8682000000000001</v>
      </c>
      <c r="Q1219" s="17">
        <f>Cal_110119!$R$3</f>
        <v>0.51219999999999999</v>
      </c>
      <c r="R1219" s="46">
        <v>122.1</v>
      </c>
      <c r="S1219" s="46">
        <v>76</v>
      </c>
      <c r="T1219" s="43">
        <f>AVERAGE(0.402,0.307,0.542,0.615,0.862,0.526)</f>
        <v>0.54233333333333344</v>
      </c>
      <c r="U1219" s="79">
        <f t="shared" si="145"/>
        <v>121.55766666666666</v>
      </c>
      <c r="V1219" s="79">
        <f t="shared" si="146"/>
        <v>75.457666666666668</v>
      </c>
      <c r="W1219" s="443">
        <f t="shared" si="147"/>
        <v>0.87602417693364765</v>
      </c>
      <c r="X1219" s="443">
        <f t="shared" si="148"/>
        <v>0.36888686772681217</v>
      </c>
      <c r="Y1219" s="9">
        <f>Cal_110119!$O$3</f>
        <v>20181101</v>
      </c>
      <c r="Z1219" s="86" t="s">
        <v>468</v>
      </c>
      <c r="AA1219" s="86"/>
      <c r="AB1219" s="48" t="s">
        <v>127</v>
      </c>
      <c r="AE1219" s="689" t="s">
        <v>1250</v>
      </c>
      <c r="AF1219" s="671">
        <v>1</v>
      </c>
      <c r="AG1219" s="764" t="s">
        <v>1634</v>
      </c>
      <c r="AH1219"/>
    </row>
    <row r="1220" spans="1:35" x14ac:dyDescent="0.2">
      <c r="A1220" s="152" t="s">
        <v>307</v>
      </c>
      <c r="B1220" s="45">
        <v>20190202</v>
      </c>
      <c r="C1220" s="148" t="s">
        <v>66</v>
      </c>
      <c r="D1220" s="107">
        <v>13</v>
      </c>
      <c r="E1220" s="107">
        <v>7</v>
      </c>
      <c r="H1220" s="107" t="s">
        <v>11</v>
      </c>
      <c r="I1220" s="107">
        <v>290</v>
      </c>
      <c r="J1220" s="107">
        <v>0</v>
      </c>
      <c r="K1220" s="43">
        <v>5</v>
      </c>
      <c r="L1220" s="9">
        <v>1</v>
      </c>
      <c r="M1220" s="9">
        <v>0</v>
      </c>
      <c r="N1220" s="49">
        <v>1</v>
      </c>
      <c r="O1220" s="9" t="str">
        <f>Cal_110119!$P$3</f>
        <v>Cal_110119</v>
      </c>
      <c r="P1220" s="17">
        <f>Cal_110119!$Q$3</f>
        <v>1.8682000000000001</v>
      </c>
      <c r="Q1220" s="17">
        <f>Cal_110119!$R$3</f>
        <v>0.51219999999999999</v>
      </c>
      <c r="R1220" s="46">
        <v>120.6</v>
      </c>
      <c r="S1220" s="46">
        <v>75.2</v>
      </c>
      <c r="T1220" s="47">
        <v>0.628</v>
      </c>
      <c r="U1220" s="79">
        <f t="shared" si="145"/>
        <v>119.97199999999999</v>
      </c>
      <c r="V1220" s="79">
        <f t="shared" si="146"/>
        <v>74.572000000000003</v>
      </c>
      <c r="W1220" s="443">
        <f t="shared" si="147"/>
        <v>0.86272229138367895</v>
      </c>
      <c r="X1220" s="443">
        <f t="shared" si="148"/>
        <v>0.36757690183839009</v>
      </c>
      <c r="Y1220" s="9">
        <f>Cal_110119!$O$3</f>
        <v>20181101</v>
      </c>
      <c r="Z1220" s="48" t="s">
        <v>472</v>
      </c>
      <c r="AA1220" s="48"/>
      <c r="AB1220" s="48" t="s">
        <v>127</v>
      </c>
      <c r="AE1220" s="689" t="s">
        <v>1250</v>
      </c>
      <c r="AF1220" s="671">
        <v>1</v>
      </c>
      <c r="AG1220" s="764" t="s">
        <v>1634</v>
      </c>
      <c r="AH1220"/>
    </row>
    <row r="1221" spans="1:35" s="82" customFormat="1" x14ac:dyDescent="0.2">
      <c r="A1221" s="153" t="s">
        <v>307</v>
      </c>
      <c r="B1221" s="81">
        <v>20190202</v>
      </c>
      <c r="C1221" s="149" t="s">
        <v>66</v>
      </c>
      <c r="D1221" s="126">
        <v>13</v>
      </c>
      <c r="E1221" s="126">
        <v>10</v>
      </c>
      <c r="F1221" s="126"/>
      <c r="G1221" s="126"/>
      <c r="H1221" s="126" t="s">
        <v>10</v>
      </c>
      <c r="I1221" s="126">
        <v>400</v>
      </c>
      <c r="J1221" s="126">
        <v>5</v>
      </c>
      <c r="K1221" s="82">
        <v>5</v>
      </c>
      <c r="L1221" s="9">
        <v>1</v>
      </c>
      <c r="M1221" s="9">
        <v>0</v>
      </c>
      <c r="N1221" s="83">
        <v>1</v>
      </c>
      <c r="O1221" s="9" t="str">
        <f>Cal_110119!$P$3</f>
        <v>Cal_110119</v>
      </c>
      <c r="P1221" s="17">
        <f>Cal_110119!$Q$3</f>
        <v>1.8682000000000001</v>
      </c>
      <c r="Q1221" s="17">
        <f>Cal_110119!$R$3</f>
        <v>0.51219999999999999</v>
      </c>
      <c r="R1221" s="84">
        <v>104.7</v>
      </c>
      <c r="S1221" s="84">
        <v>63.33</v>
      </c>
      <c r="T1221" s="82">
        <v>0.54300000000000004</v>
      </c>
      <c r="U1221" s="79">
        <f t="shared" si="145"/>
        <v>104.157</v>
      </c>
      <c r="V1221" s="79">
        <f t="shared" si="146"/>
        <v>62.786999999999999</v>
      </c>
      <c r="W1221" s="443">
        <f t="shared" si="147"/>
        <v>0.56995254110228044</v>
      </c>
      <c r="X1221" s="443">
        <f t="shared" si="148"/>
        <v>0.1810522153412194</v>
      </c>
      <c r="Y1221" s="9">
        <f>Cal_110119!$O$3</f>
        <v>20181101</v>
      </c>
      <c r="Z1221" s="85" t="s">
        <v>466</v>
      </c>
      <c r="AA1221" s="85"/>
      <c r="AB1221" s="48" t="s">
        <v>127</v>
      </c>
      <c r="AE1221" s="689" t="s">
        <v>1250</v>
      </c>
      <c r="AF1221" s="671">
        <v>1</v>
      </c>
      <c r="AG1221" s="764" t="s">
        <v>1634</v>
      </c>
      <c r="AH1221" s="153" t="s">
        <v>374</v>
      </c>
      <c r="AI1221" s="155"/>
    </row>
    <row r="1222" spans="1:35" s="82" customFormat="1" x14ac:dyDescent="0.2">
      <c r="A1222" s="153" t="s">
        <v>307</v>
      </c>
      <c r="B1222" s="81">
        <v>20190202</v>
      </c>
      <c r="C1222" s="149" t="s">
        <v>66</v>
      </c>
      <c r="D1222" s="126">
        <v>13</v>
      </c>
      <c r="E1222" s="126">
        <v>10</v>
      </c>
      <c r="F1222" s="126"/>
      <c r="G1222" s="126"/>
      <c r="H1222" s="126" t="s">
        <v>11</v>
      </c>
      <c r="I1222" s="126">
        <v>400</v>
      </c>
      <c r="J1222" s="126">
        <v>5</v>
      </c>
      <c r="K1222" s="82">
        <v>5</v>
      </c>
      <c r="L1222" s="9">
        <v>1</v>
      </c>
      <c r="M1222" s="9">
        <v>0</v>
      </c>
      <c r="N1222" s="83">
        <v>1</v>
      </c>
      <c r="O1222" s="9" t="str">
        <f>Cal_110119!$P$3</f>
        <v>Cal_110119</v>
      </c>
      <c r="P1222" s="17">
        <f>Cal_110119!$Q$3</f>
        <v>1.8682000000000001</v>
      </c>
      <c r="Q1222" s="17">
        <f>Cal_110119!$R$3</f>
        <v>0.51219999999999999</v>
      </c>
      <c r="R1222" s="84">
        <v>103.7</v>
      </c>
      <c r="S1222" s="84">
        <v>62</v>
      </c>
      <c r="T1222" s="82">
        <v>0.54300000000000004</v>
      </c>
      <c r="U1222" s="79">
        <f t="shared" si="145"/>
        <v>103.157</v>
      </c>
      <c r="V1222" s="79">
        <f t="shared" si="146"/>
        <v>61.457000000000001</v>
      </c>
      <c r="W1222" s="443">
        <f t="shared" si="147"/>
        <v>0.57449893555632325</v>
      </c>
      <c r="X1222" s="443">
        <f t="shared" si="148"/>
        <v>0.16059749072217674</v>
      </c>
      <c r="Y1222" s="9">
        <f>Cal_110119!$O$3</f>
        <v>20181101</v>
      </c>
      <c r="Z1222" s="85" t="s">
        <v>466</v>
      </c>
      <c r="AA1222" s="85"/>
      <c r="AB1222" s="48" t="s">
        <v>127</v>
      </c>
      <c r="AE1222" s="689" t="s">
        <v>1250</v>
      </c>
      <c r="AF1222" s="671">
        <v>1</v>
      </c>
      <c r="AG1222" s="764" t="s">
        <v>1634</v>
      </c>
      <c r="AH1222" s="153" t="s">
        <v>375</v>
      </c>
      <c r="AI1222" s="155"/>
    </row>
    <row r="1223" spans="1:35" s="372" customFormat="1" x14ac:dyDescent="0.2">
      <c r="A1223" s="412" t="s">
        <v>307</v>
      </c>
      <c r="B1223" s="462">
        <v>20190202</v>
      </c>
      <c r="C1223" s="787" t="s">
        <v>66</v>
      </c>
      <c r="D1223" s="373">
        <v>13</v>
      </c>
      <c r="E1223" s="373">
        <v>10</v>
      </c>
      <c r="F1223" s="126"/>
      <c r="G1223" s="126"/>
      <c r="H1223" s="373" t="s">
        <v>10</v>
      </c>
      <c r="I1223" s="373">
        <v>400</v>
      </c>
      <c r="J1223" s="373">
        <v>20</v>
      </c>
      <c r="K1223" s="372">
        <v>5</v>
      </c>
      <c r="L1223" s="773">
        <v>1</v>
      </c>
      <c r="M1223" s="773">
        <v>0</v>
      </c>
      <c r="N1223" s="375">
        <v>1</v>
      </c>
      <c r="O1223" s="773" t="str">
        <f>Cal_110119!$P$3</f>
        <v>Cal_110119</v>
      </c>
      <c r="P1223" s="775">
        <f>Cal_110119!$Q$3</f>
        <v>1.8682000000000001</v>
      </c>
      <c r="Q1223" s="775">
        <f>Cal_110119!$R$3</f>
        <v>0.51219999999999999</v>
      </c>
      <c r="R1223" s="376">
        <v>77.36</v>
      </c>
      <c r="S1223" s="376">
        <v>45.55</v>
      </c>
      <c r="T1223" s="372">
        <v>0.54300000000000004</v>
      </c>
      <c r="U1223" s="378">
        <f t="shared" si="145"/>
        <v>76.816999999999993</v>
      </c>
      <c r="V1223" s="378">
        <f t="shared" si="146"/>
        <v>45.006999999999998</v>
      </c>
      <c r="W1223" s="464">
        <f t="shared" si="147"/>
        <v>0.4382448714639483</v>
      </c>
      <c r="X1223" s="464">
        <f t="shared" si="148"/>
        <v>0.10009062908955173</v>
      </c>
      <c r="Y1223" s="773">
        <f>Cal_110119!$O$3</f>
        <v>20181101</v>
      </c>
      <c r="Z1223" s="380" t="s">
        <v>466</v>
      </c>
      <c r="AA1223" s="380"/>
      <c r="AB1223" s="48" t="s">
        <v>127</v>
      </c>
      <c r="AC1223" s="82"/>
      <c r="AD1223" s="82"/>
      <c r="AE1223" s="692" t="s">
        <v>1250</v>
      </c>
      <c r="AF1223" s="682">
        <v>1</v>
      </c>
      <c r="AG1223" s="786" t="s">
        <v>1634</v>
      </c>
      <c r="AH1223" s="412" t="s">
        <v>376</v>
      </c>
      <c r="AI1223" s="371"/>
    </row>
    <row r="1224" spans="1:35" s="372" customFormat="1" x14ac:dyDescent="0.2">
      <c r="A1224" s="412" t="s">
        <v>307</v>
      </c>
      <c r="B1224" s="462">
        <v>20190202</v>
      </c>
      <c r="C1224" s="787" t="s">
        <v>66</v>
      </c>
      <c r="D1224" s="373">
        <v>13</v>
      </c>
      <c r="E1224" s="373">
        <v>10</v>
      </c>
      <c r="F1224" s="126"/>
      <c r="G1224" s="126"/>
      <c r="H1224" s="373" t="s">
        <v>11</v>
      </c>
      <c r="I1224" s="373">
        <v>400</v>
      </c>
      <c r="J1224" s="373">
        <v>20</v>
      </c>
      <c r="K1224" s="372">
        <v>5</v>
      </c>
      <c r="L1224" s="773">
        <v>1</v>
      </c>
      <c r="M1224" s="773">
        <v>0</v>
      </c>
      <c r="N1224" s="375">
        <v>1</v>
      </c>
      <c r="O1224" s="773" t="str">
        <f>Cal_110119!$P$3</f>
        <v>Cal_110119</v>
      </c>
      <c r="P1224" s="775">
        <f>Cal_110119!$Q$3</f>
        <v>1.8682000000000001</v>
      </c>
      <c r="Q1224" s="775">
        <f>Cal_110119!$R$3</f>
        <v>0.51219999999999999</v>
      </c>
      <c r="R1224" s="376">
        <v>75.06</v>
      </c>
      <c r="S1224" s="376">
        <v>44.38</v>
      </c>
      <c r="T1224" s="372">
        <v>0.54300000000000004</v>
      </c>
      <c r="U1224" s="378">
        <f t="shared" si="145"/>
        <v>74.516999999999996</v>
      </c>
      <c r="V1224" s="378">
        <f t="shared" si="146"/>
        <v>43.837000000000003</v>
      </c>
      <c r="W1224" s="464">
        <f t="shared" si="147"/>
        <v>0.42267691469707425</v>
      </c>
      <c r="X1224" s="464">
        <f t="shared" si="148"/>
        <v>0.10166403977142587</v>
      </c>
      <c r="Y1224" s="773">
        <f>Cal_110119!$O$3</f>
        <v>20181101</v>
      </c>
      <c r="Z1224" s="380" t="s">
        <v>466</v>
      </c>
      <c r="AA1224" s="380"/>
      <c r="AB1224" s="48" t="s">
        <v>127</v>
      </c>
      <c r="AC1224" s="82"/>
      <c r="AD1224" s="82"/>
      <c r="AE1224" s="692" t="s">
        <v>1250</v>
      </c>
      <c r="AF1224" s="682">
        <v>1</v>
      </c>
      <c r="AG1224" s="786" t="s">
        <v>1634</v>
      </c>
      <c r="AH1224" s="412" t="s">
        <v>377</v>
      </c>
      <c r="AI1224" s="371"/>
    </row>
    <row r="1225" spans="1:35" x14ac:dyDescent="0.2">
      <c r="A1225" s="152" t="s">
        <v>307</v>
      </c>
      <c r="B1225" s="45">
        <v>20190202</v>
      </c>
      <c r="C1225" s="148" t="s">
        <v>66</v>
      </c>
      <c r="D1225" s="107">
        <v>13</v>
      </c>
      <c r="E1225" s="107">
        <v>10</v>
      </c>
      <c r="H1225" s="107" t="s">
        <v>10</v>
      </c>
      <c r="I1225" s="107">
        <v>290</v>
      </c>
      <c r="J1225" s="107">
        <v>0</v>
      </c>
      <c r="K1225" s="43">
        <v>5</v>
      </c>
      <c r="L1225" s="9">
        <v>1</v>
      </c>
      <c r="M1225" s="9">
        <v>0</v>
      </c>
      <c r="N1225" s="49">
        <v>1</v>
      </c>
      <c r="O1225" s="9" t="str">
        <f>Cal_110119!$P$3</f>
        <v>Cal_110119</v>
      </c>
      <c r="P1225" s="17">
        <f>Cal_110119!$Q$3</f>
        <v>1.8682000000000001</v>
      </c>
      <c r="Q1225" s="17">
        <f>Cal_110119!$R$3</f>
        <v>0.51219999999999999</v>
      </c>
      <c r="R1225" s="46">
        <v>142.6</v>
      </c>
      <c r="S1225" s="46">
        <v>87.56</v>
      </c>
      <c r="T1225" s="43">
        <f>AVERAGE(0.402,0.307,0.542,0.615,0.862,0.526)</f>
        <v>0.54233333333333344</v>
      </c>
      <c r="U1225" s="79">
        <f t="shared" si="145"/>
        <v>142.05766666666665</v>
      </c>
      <c r="V1225" s="79">
        <f t="shared" si="146"/>
        <v>87.01766666666667</v>
      </c>
      <c r="W1225" s="443">
        <f t="shared" si="147"/>
        <v>1.0459082581003893</v>
      </c>
      <c r="X1225" s="443">
        <f t="shared" si="148"/>
        <v>0.38972126901524279</v>
      </c>
      <c r="Y1225" s="9">
        <f>Cal_110119!$O$3</f>
        <v>20181101</v>
      </c>
      <c r="Z1225" s="86" t="s">
        <v>469</v>
      </c>
      <c r="AA1225" s="86"/>
      <c r="AB1225" s="48" t="s">
        <v>127</v>
      </c>
      <c r="AE1225" s="689" t="s">
        <v>1250</v>
      </c>
      <c r="AF1225" s="671">
        <v>1</v>
      </c>
      <c r="AG1225" s="764" t="s">
        <v>1634</v>
      </c>
      <c r="AH1225" t="s">
        <v>742</v>
      </c>
    </row>
    <row r="1226" spans="1:35" x14ac:dyDescent="0.2">
      <c r="A1226" s="152" t="s">
        <v>307</v>
      </c>
      <c r="B1226" s="45">
        <v>20190202</v>
      </c>
      <c r="C1226" s="148" t="s">
        <v>66</v>
      </c>
      <c r="D1226" s="107">
        <v>13</v>
      </c>
      <c r="E1226" s="107">
        <v>10</v>
      </c>
      <c r="H1226" s="107" t="s">
        <v>11</v>
      </c>
      <c r="I1226" s="107">
        <v>290</v>
      </c>
      <c r="J1226" s="107">
        <v>0</v>
      </c>
      <c r="K1226" s="43">
        <v>5</v>
      </c>
      <c r="L1226" s="9">
        <v>1</v>
      </c>
      <c r="M1226" s="9">
        <v>0</v>
      </c>
      <c r="N1226" s="49">
        <v>1</v>
      </c>
      <c r="O1226" s="9" t="str">
        <f>Cal_110119!$P$3</f>
        <v>Cal_110119</v>
      </c>
      <c r="P1226" s="17">
        <f>Cal_110119!$Q$3</f>
        <v>1.8682000000000001</v>
      </c>
      <c r="Q1226" s="17">
        <f>Cal_110119!$R$3</f>
        <v>0.51219999999999999</v>
      </c>
      <c r="R1226" s="46">
        <v>115.5</v>
      </c>
      <c r="S1226" s="46">
        <v>73.14</v>
      </c>
      <c r="T1226" s="47">
        <v>0.628</v>
      </c>
      <c r="U1226" s="79">
        <f t="shared" si="145"/>
        <v>114.872</v>
      </c>
      <c r="V1226" s="79">
        <f t="shared" si="146"/>
        <v>72.512</v>
      </c>
      <c r="W1226" s="443">
        <f t="shared" si="147"/>
        <v>0.80495410270952972</v>
      </c>
      <c r="X1226" s="443">
        <f t="shared" si="148"/>
        <v>0.39135892495391833</v>
      </c>
      <c r="Y1226" s="9">
        <f>Cal_110119!$O$3</f>
        <v>20181101</v>
      </c>
      <c r="Z1226" s="48" t="s">
        <v>472</v>
      </c>
      <c r="AA1226" s="48"/>
      <c r="AB1226" s="48" t="s">
        <v>127</v>
      </c>
      <c r="AE1226" s="689" t="s">
        <v>1250</v>
      </c>
      <c r="AF1226" s="671">
        <v>1</v>
      </c>
      <c r="AG1226" s="764" t="s">
        <v>1634</v>
      </c>
      <c r="AH1226" t="s">
        <v>742</v>
      </c>
    </row>
    <row r="1227" spans="1:35" x14ac:dyDescent="0.2">
      <c r="A1227" s="152" t="s">
        <v>307</v>
      </c>
      <c r="B1227" s="45">
        <v>20190202</v>
      </c>
      <c r="C1227" s="148" t="s">
        <v>66</v>
      </c>
      <c r="D1227" s="107">
        <v>13</v>
      </c>
      <c r="E1227" s="107">
        <v>10</v>
      </c>
      <c r="H1227" s="107" t="s">
        <v>10</v>
      </c>
      <c r="I1227" s="107">
        <v>290</v>
      </c>
      <c r="J1227" s="107">
        <v>10</v>
      </c>
      <c r="K1227" s="43">
        <v>5</v>
      </c>
      <c r="L1227" s="9">
        <v>1</v>
      </c>
      <c r="M1227" s="9">
        <v>0</v>
      </c>
      <c r="N1227" s="49">
        <v>1</v>
      </c>
      <c r="O1227" s="9" t="str">
        <f>Cal_110119!$P$3</f>
        <v>Cal_110119</v>
      </c>
      <c r="P1227" s="17">
        <f>Cal_110119!$Q$3</f>
        <v>1.8682000000000001</v>
      </c>
      <c r="Q1227" s="17">
        <f>Cal_110119!$R$3</f>
        <v>0.51219999999999999</v>
      </c>
      <c r="R1227" s="46">
        <v>132</v>
      </c>
      <c r="S1227" s="46">
        <v>80.52</v>
      </c>
      <c r="T1227" s="43">
        <f t="shared" ref="T1227:T1234" si="150">AVERAGE(0.402,0.307,0.542,0.615,0.862,0.526)</f>
        <v>0.54233333333333344</v>
      </c>
      <c r="U1227" s="79">
        <f t="shared" si="145"/>
        <v>131.45766666666665</v>
      </c>
      <c r="V1227" s="79">
        <f t="shared" si="146"/>
        <v>79.977666666666664</v>
      </c>
      <c r="W1227" s="443">
        <f t="shared" si="147"/>
        <v>0.97825866873197787</v>
      </c>
      <c r="X1227" s="443">
        <f t="shared" si="148"/>
        <v>0.34122396249399933</v>
      </c>
      <c r="Y1227" s="9">
        <f>Cal_110119!$O$3</f>
        <v>20181101</v>
      </c>
      <c r="Z1227" s="86" t="s">
        <v>468</v>
      </c>
      <c r="AA1227" s="86"/>
      <c r="AB1227" s="48" t="s">
        <v>127</v>
      </c>
      <c r="AE1227" s="689" t="s">
        <v>1250</v>
      </c>
      <c r="AF1227" s="671">
        <v>4</v>
      </c>
      <c r="AG1227" s="169">
        <v>1</v>
      </c>
      <c r="AH1227" s="152" t="s">
        <v>670</v>
      </c>
    </row>
    <row r="1228" spans="1:35" s="115" customFormat="1" ht="13.5" thickBot="1" x14ac:dyDescent="0.25">
      <c r="A1228" s="154" t="s">
        <v>307</v>
      </c>
      <c r="B1228" s="114">
        <v>20190202</v>
      </c>
      <c r="C1228" s="150" t="s">
        <v>66</v>
      </c>
      <c r="D1228" s="140">
        <v>13</v>
      </c>
      <c r="E1228" s="140">
        <v>10</v>
      </c>
      <c r="F1228" s="140"/>
      <c r="G1228" s="140"/>
      <c r="H1228" s="140" t="s">
        <v>11</v>
      </c>
      <c r="I1228" s="140">
        <v>290</v>
      </c>
      <c r="J1228" s="140">
        <v>10</v>
      </c>
      <c r="K1228" s="115">
        <v>5</v>
      </c>
      <c r="L1228" s="116">
        <v>1</v>
      </c>
      <c r="M1228" s="116">
        <v>0</v>
      </c>
      <c r="N1228" s="117">
        <v>1</v>
      </c>
      <c r="O1228" s="9" t="str">
        <f>Cal_110119!$P$3</f>
        <v>Cal_110119</v>
      </c>
      <c r="P1228" s="17">
        <f>Cal_110119!$Q$3</f>
        <v>1.8682000000000001</v>
      </c>
      <c r="Q1228" s="17">
        <f>Cal_110119!$R$3</f>
        <v>0.51219999999999999</v>
      </c>
      <c r="R1228" s="118">
        <v>53.7</v>
      </c>
      <c r="S1228" s="118">
        <v>35.39</v>
      </c>
      <c r="T1228" s="115">
        <f t="shared" si="150"/>
        <v>0.54233333333333344</v>
      </c>
      <c r="U1228" s="120">
        <f t="shared" si="145"/>
        <v>53.157666666666671</v>
      </c>
      <c r="V1228" s="120">
        <f t="shared" si="146"/>
        <v>34.847666666666669</v>
      </c>
      <c r="W1228" s="444">
        <f t="shared" si="147"/>
        <v>0.34793932059989363</v>
      </c>
      <c r="X1228" s="444">
        <f t="shared" si="148"/>
        <v>0.22698231467435934</v>
      </c>
      <c r="Y1228" s="9">
        <f>Cal_110119!$O$3</f>
        <v>20181101</v>
      </c>
      <c r="Z1228" s="122" t="s">
        <v>469</v>
      </c>
      <c r="AA1228" s="122"/>
      <c r="AB1228" s="121" t="s">
        <v>127</v>
      </c>
      <c r="AE1228" s="689" t="s">
        <v>1250</v>
      </c>
      <c r="AF1228" s="675">
        <v>1</v>
      </c>
      <c r="AG1228" s="172">
        <v>1</v>
      </c>
      <c r="AH1228" s="407"/>
      <c r="AI1228" s="407"/>
    </row>
    <row r="1229" spans="1:35" x14ac:dyDescent="0.2">
      <c r="A1229" s="152" t="s">
        <v>307</v>
      </c>
      <c r="B1229" s="45">
        <v>20190203</v>
      </c>
      <c r="C1229" s="148" t="s">
        <v>67</v>
      </c>
      <c r="D1229" s="107">
        <v>16</v>
      </c>
      <c r="E1229" s="107">
        <v>2</v>
      </c>
      <c r="H1229" s="107" t="s">
        <v>10</v>
      </c>
      <c r="I1229" s="107">
        <v>290</v>
      </c>
      <c r="J1229" s="107">
        <v>0</v>
      </c>
      <c r="K1229" s="43">
        <v>5</v>
      </c>
      <c r="L1229" s="109">
        <v>1</v>
      </c>
      <c r="M1229" s="109">
        <v>0</v>
      </c>
      <c r="N1229" s="49">
        <v>1</v>
      </c>
      <c r="O1229" s="9" t="str">
        <f>Cal_110119!$P$3</f>
        <v>Cal_110119</v>
      </c>
      <c r="P1229" s="17">
        <f>Cal_110119!$Q$3</f>
        <v>1.8682000000000001</v>
      </c>
      <c r="Q1229" s="17">
        <f>Cal_110119!$R$3</f>
        <v>0.51219999999999999</v>
      </c>
      <c r="R1229" s="46">
        <v>155.69999999999999</v>
      </c>
      <c r="S1229" s="46">
        <v>100.2</v>
      </c>
      <c r="T1229" s="43">
        <f t="shared" si="150"/>
        <v>0.54233333333333344</v>
      </c>
      <c r="U1229" s="79">
        <f t="shared" ref="U1229:U1292" si="151">(R1229-T1229)*(L1229+M1229)/L1229</f>
        <v>155.15766666666664</v>
      </c>
      <c r="V1229" s="79">
        <f t="shared" ref="V1229:V1292" si="152">(S1229-T1229)*(L1229+M1229)/L1229</f>
        <v>99.657666666666671</v>
      </c>
      <c r="W1229" s="443">
        <f t="shared" ref="W1229:W1292" si="153">(Q1229*P1229/(P1229-1)*(U1229-V1229)*(K1229)/I1229)/N1229</f>
        <v>1.0546494971760831</v>
      </c>
      <c r="X1229" s="443">
        <f t="shared" ref="X1229:X1292" si="154">(Q1229*P1229/(P1229-1)*(P1229*V1229-U1229)*(K1229)/I1229)/N1229</f>
        <v>0.58951650210506645</v>
      </c>
      <c r="Y1229" s="9">
        <f>Cal_110119!$O$3</f>
        <v>20181101</v>
      </c>
      <c r="Z1229" s="86" t="s">
        <v>469</v>
      </c>
      <c r="AA1229" s="86"/>
      <c r="AB1229" s="48" t="s">
        <v>127</v>
      </c>
      <c r="AE1229" s="689" t="s">
        <v>1250</v>
      </c>
      <c r="AF1229" s="674">
        <v>1</v>
      </c>
      <c r="AG1229" s="764" t="s">
        <v>1634</v>
      </c>
      <c r="AH1229"/>
    </row>
    <row r="1230" spans="1:35" x14ac:dyDescent="0.2">
      <c r="A1230" s="152" t="s">
        <v>307</v>
      </c>
      <c r="B1230" s="45">
        <v>20190203</v>
      </c>
      <c r="C1230" s="148" t="s">
        <v>67</v>
      </c>
      <c r="D1230" s="107">
        <v>16</v>
      </c>
      <c r="E1230" s="107">
        <v>2</v>
      </c>
      <c r="H1230" s="107" t="s">
        <v>11</v>
      </c>
      <c r="I1230" s="107">
        <v>290</v>
      </c>
      <c r="J1230" s="107">
        <v>0</v>
      </c>
      <c r="K1230" s="43">
        <v>5</v>
      </c>
      <c r="L1230" s="9">
        <v>1</v>
      </c>
      <c r="M1230" s="9">
        <v>0</v>
      </c>
      <c r="N1230" s="49">
        <v>1</v>
      </c>
      <c r="O1230" s="9" t="str">
        <f>Cal_110119!$P$3</f>
        <v>Cal_110119</v>
      </c>
      <c r="P1230" s="17">
        <f>Cal_110119!$Q$3</f>
        <v>1.8682000000000001</v>
      </c>
      <c r="Q1230" s="17">
        <f>Cal_110119!$R$3</f>
        <v>0.51219999999999999</v>
      </c>
      <c r="R1230" s="46">
        <v>154.9</v>
      </c>
      <c r="S1230" s="46">
        <v>98.69</v>
      </c>
      <c r="T1230" s="43">
        <f t="shared" si="150"/>
        <v>0.54233333333333344</v>
      </c>
      <c r="U1230" s="79">
        <f t="shared" si="151"/>
        <v>154.35766666666666</v>
      </c>
      <c r="V1230" s="79">
        <f t="shared" si="152"/>
        <v>98.147666666666666</v>
      </c>
      <c r="W1230" s="443">
        <f t="shared" si="153"/>
        <v>1.0681414096624802</v>
      </c>
      <c r="X1230" s="443">
        <f t="shared" si="154"/>
        <v>0.55111240030142772</v>
      </c>
      <c r="Y1230" s="9">
        <f>Cal_110119!$O$3</f>
        <v>20181101</v>
      </c>
      <c r="Z1230" s="86" t="s">
        <v>469</v>
      </c>
      <c r="AA1230" s="86"/>
      <c r="AB1230" s="48" t="s">
        <v>127</v>
      </c>
      <c r="AE1230" s="689" t="s">
        <v>1250</v>
      </c>
      <c r="AF1230" s="671">
        <v>1</v>
      </c>
      <c r="AG1230" s="764" t="s">
        <v>1634</v>
      </c>
      <c r="AH1230"/>
    </row>
    <row r="1231" spans="1:35" x14ac:dyDescent="0.2">
      <c r="A1231" s="152" t="s">
        <v>307</v>
      </c>
      <c r="B1231" s="45">
        <v>20190203</v>
      </c>
      <c r="C1231" s="148" t="s">
        <v>67</v>
      </c>
      <c r="D1231" s="107">
        <v>16</v>
      </c>
      <c r="E1231" s="107">
        <v>3</v>
      </c>
      <c r="H1231" s="107" t="s">
        <v>10</v>
      </c>
      <c r="I1231" s="107">
        <v>290</v>
      </c>
      <c r="J1231" s="107">
        <v>0</v>
      </c>
      <c r="K1231" s="43">
        <v>5</v>
      </c>
      <c r="L1231" s="9">
        <v>1</v>
      </c>
      <c r="M1231" s="9">
        <v>0</v>
      </c>
      <c r="N1231" s="49">
        <v>1</v>
      </c>
      <c r="O1231" s="9" t="str">
        <f>Cal_110119!$P$3</f>
        <v>Cal_110119</v>
      </c>
      <c r="P1231" s="17">
        <f>Cal_110119!$Q$3</f>
        <v>1.8682000000000001</v>
      </c>
      <c r="Q1231" s="17">
        <f>Cal_110119!$R$3</f>
        <v>0.51219999999999999</v>
      </c>
      <c r="R1231" s="46">
        <v>42.07</v>
      </c>
      <c r="S1231" s="46">
        <v>27.93</v>
      </c>
      <c r="T1231" s="43">
        <f t="shared" si="150"/>
        <v>0.54233333333333344</v>
      </c>
      <c r="U1231" s="79">
        <f t="shared" si="151"/>
        <v>41.527666666666669</v>
      </c>
      <c r="V1231" s="79">
        <f t="shared" si="152"/>
        <v>27.387666666666668</v>
      </c>
      <c r="W1231" s="443">
        <f t="shared" si="153"/>
        <v>0.26869808810936618</v>
      </c>
      <c r="X1231" s="443">
        <f t="shared" si="154"/>
        <v>0.18314743305454184</v>
      </c>
      <c r="Y1231" s="9">
        <f>Cal_110119!$O$3</f>
        <v>20181101</v>
      </c>
      <c r="Z1231" s="86" t="s">
        <v>468</v>
      </c>
      <c r="AA1231" s="86"/>
      <c r="AB1231" s="48" t="s">
        <v>127</v>
      </c>
      <c r="AE1231" s="689" t="s">
        <v>1250</v>
      </c>
      <c r="AF1231" s="671">
        <v>1</v>
      </c>
      <c r="AG1231" s="764" t="s">
        <v>1634</v>
      </c>
      <c r="AH1231"/>
    </row>
    <row r="1232" spans="1:35" x14ac:dyDescent="0.2">
      <c r="A1232" s="152" t="s">
        <v>307</v>
      </c>
      <c r="B1232" s="45">
        <v>20190203</v>
      </c>
      <c r="C1232" s="148" t="s">
        <v>67</v>
      </c>
      <c r="D1232" s="107">
        <v>16</v>
      </c>
      <c r="E1232" s="107">
        <v>3</v>
      </c>
      <c r="H1232" s="107" t="s">
        <v>11</v>
      </c>
      <c r="I1232" s="107">
        <v>290</v>
      </c>
      <c r="J1232" s="107">
        <v>0</v>
      </c>
      <c r="K1232" s="43">
        <v>5</v>
      </c>
      <c r="L1232" s="9">
        <v>1</v>
      </c>
      <c r="M1232" s="9">
        <v>0</v>
      </c>
      <c r="N1232" s="49">
        <v>1</v>
      </c>
      <c r="O1232" s="9" t="str">
        <f>Cal_110119!$P$3</f>
        <v>Cal_110119</v>
      </c>
      <c r="P1232" s="17">
        <f>Cal_110119!$Q$3</f>
        <v>1.8682000000000001</v>
      </c>
      <c r="Q1232" s="17">
        <f>Cal_110119!$R$3</f>
        <v>0.51219999999999999</v>
      </c>
      <c r="R1232" s="46">
        <v>42.86</v>
      </c>
      <c r="S1232" s="46">
        <v>28.47</v>
      </c>
      <c r="T1232" s="43">
        <f t="shared" si="150"/>
        <v>0.54233333333333344</v>
      </c>
      <c r="U1232" s="79">
        <f t="shared" si="151"/>
        <v>42.317666666666668</v>
      </c>
      <c r="V1232" s="79">
        <f t="shared" si="152"/>
        <v>27.927666666666667</v>
      </c>
      <c r="W1232" s="443">
        <f t="shared" si="153"/>
        <v>0.27344876152006925</v>
      </c>
      <c r="X1232" s="443">
        <f t="shared" si="154"/>
        <v>0.18730575449901121</v>
      </c>
      <c r="Y1232" s="9">
        <f>Cal_110119!$O$3</f>
        <v>20181101</v>
      </c>
      <c r="Z1232" s="86" t="s">
        <v>469</v>
      </c>
      <c r="AA1232" s="86"/>
      <c r="AB1232" s="48" t="s">
        <v>127</v>
      </c>
      <c r="AE1232" s="689" t="s">
        <v>1250</v>
      </c>
      <c r="AF1232" s="671">
        <v>1</v>
      </c>
      <c r="AG1232" s="764" t="s">
        <v>1634</v>
      </c>
      <c r="AH1232"/>
    </row>
    <row r="1233" spans="1:35" x14ac:dyDescent="0.2">
      <c r="A1233" s="152" t="s">
        <v>307</v>
      </c>
      <c r="B1233" s="45">
        <v>20190203</v>
      </c>
      <c r="C1233" s="148" t="s">
        <v>67</v>
      </c>
      <c r="D1233" s="107">
        <v>16</v>
      </c>
      <c r="E1233" s="107">
        <v>4</v>
      </c>
      <c r="H1233" s="107" t="s">
        <v>10</v>
      </c>
      <c r="I1233" s="107">
        <v>290</v>
      </c>
      <c r="J1233" s="107">
        <v>0</v>
      </c>
      <c r="K1233" s="43">
        <v>5</v>
      </c>
      <c r="L1233" s="9">
        <v>1</v>
      </c>
      <c r="M1233" s="9">
        <v>0</v>
      </c>
      <c r="N1233" s="49">
        <v>1</v>
      </c>
      <c r="O1233" s="9" t="str">
        <f>Cal_110119!$P$3</f>
        <v>Cal_110119</v>
      </c>
      <c r="P1233" s="17">
        <f>Cal_110119!$Q$3</f>
        <v>1.8682000000000001</v>
      </c>
      <c r="Q1233" s="17">
        <f>Cal_110119!$R$3</f>
        <v>0.51219999999999999</v>
      </c>
      <c r="R1233" s="46">
        <v>120.3</v>
      </c>
      <c r="S1233" s="46">
        <v>72.680000000000007</v>
      </c>
      <c r="T1233" s="43">
        <f t="shared" si="150"/>
        <v>0.54233333333333344</v>
      </c>
      <c r="U1233" s="79">
        <f t="shared" si="151"/>
        <v>119.75766666666667</v>
      </c>
      <c r="V1233" s="79">
        <f t="shared" si="152"/>
        <v>72.137666666666675</v>
      </c>
      <c r="W1233" s="443">
        <f t="shared" si="153"/>
        <v>0.90490827127072238</v>
      </c>
      <c r="X1233" s="443">
        <f t="shared" si="154"/>
        <v>0.28522895316904812</v>
      </c>
      <c r="Y1233" s="9">
        <f>Cal_110119!$O$3</f>
        <v>20181101</v>
      </c>
      <c r="Z1233" s="86" t="s">
        <v>469</v>
      </c>
      <c r="AA1233" s="86"/>
      <c r="AB1233" s="48" t="s">
        <v>127</v>
      </c>
      <c r="AE1233" s="689" t="s">
        <v>1250</v>
      </c>
      <c r="AF1233" s="671">
        <v>1</v>
      </c>
      <c r="AG1233" s="764" t="s">
        <v>1634</v>
      </c>
      <c r="AH1233"/>
    </row>
    <row r="1234" spans="1:35" x14ac:dyDescent="0.2">
      <c r="A1234" s="152" t="s">
        <v>307</v>
      </c>
      <c r="B1234" s="45">
        <v>20190203</v>
      </c>
      <c r="C1234" s="148" t="s">
        <v>67</v>
      </c>
      <c r="D1234" s="107">
        <v>16</v>
      </c>
      <c r="E1234" s="107">
        <v>4</v>
      </c>
      <c r="H1234" s="107" t="s">
        <v>11</v>
      </c>
      <c r="I1234" s="107">
        <v>290</v>
      </c>
      <c r="J1234" s="107">
        <v>0</v>
      </c>
      <c r="K1234" s="43">
        <v>5</v>
      </c>
      <c r="L1234" s="9">
        <v>1</v>
      </c>
      <c r="M1234" s="9">
        <v>0</v>
      </c>
      <c r="N1234" s="49">
        <v>1</v>
      </c>
      <c r="O1234" s="9" t="str">
        <f>Cal_110119!$P$3</f>
        <v>Cal_110119</v>
      </c>
      <c r="P1234" s="17">
        <f>Cal_110119!$Q$3</f>
        <v>1.8682000000000001</v>
      </c>
      <c r="Q1234" s="17">
        <f>Cal_110119!$R$3</f>
        <v>0.51219999999999999</v>
      </c>
      <c r="R1234" s="46">
        <v>142.69999999999999</v>
      </c>
      <c r="S1234" s="46">
        <v>85.5</v>
      </c>
      <c r="T1234" s="43">
        <f t="shared" si="150"/>
        <v>0.54233333333333344</v>
      </c>
      <c r="U1234" s="79">
        <f t="shared" si="151"/>
        <v>142.15766666666664</v>
      </c>
      <c r="V1234" s="79">
        <f t="shared" si="152"/>
        <v>84.957666666666668</v>
      </c>
      <c r="W1234" s="443">
        <f t="shared" si="153"/>
        <v>1.0869540763688639</v>
      </c>
      <c r="X1234" s="443">
        <f t="shared" si="154"/>
        <v>0.31468928518814732</v>
      </c>
      <c r="Y1234" s="9">
        <f>Cal_110119!$O$3</f>
        <v>20181101</v>
      </c>
      <c r="Z1234" s="86" t="s">
        <v>468</v>
      </c>
      <c r="AA1234" s="86"/>
      <c r="AB1234" s="48" t="s">
        <v>127</v>
      </c>
      <c r="AE1234" s="689" t="s">
        <v>1250</v>
      </c>
      <c r="AF1234" s="671">
        <v>1</v>
      </c>
      <c r="AG1234" s="764" t="s">
        <v>1634</v>
      </c>
      <c r="AH1234"/>
    </row>
    <row r="1235" spans="1:35" s="82" customFormat="1" x14ac:dyDescent="0.2">
      <c r="A1235" s="153" t="s">
        <v>307</v>
      </c>
      <c r="B1235" s="81">
        <v>20190203</v>
      </c>
      <c r="C1235" s="149" t="s">
        <v>67</v>
      </c>
      <c r="D1235" s="126">
        <v>16</v>
      </c>
      <c r="E1235" s="126">
        <v>6</v>
      </c>
      <c r="F1235" s="126"/>
      <c r="G1235" s="126"/>
      <c r="H1235" s="126" t="s">
        <v>10</v>
      </c>
      <c r="I1235" s="126">
        <v>360</v>
      </c>
      <c r="J1235" s="126">
        <v>5</v>
      </c>
      <c r="K1235" s="82">
        <v>5</v>
      </c>
      <c r="L1235" s="9">
        <v>1</v>
      </c>
      <c r="M1235" s="9">
        <v>0</v>
      </c>
      <c r="N1235" s="83">
        <v>1</v>
      </c>
      <c r="O1235" s="9" t="str">
        <f>Cal_110119!$P$3</f>
        <v>Cal_110119</v>
      </c>
      <c r="P1235" s="17">
        <f>Cal_110119!$Q$3</f>
        <v>1.8682000000000001</v>
      </c>
      <c r="Q1235" s="17">
        <f>Cal_110119!$R$3</f>
        <v>0.51219999999999999</v>
      </c>
      <c r="R1235" s="84">
        <v>180</v>
      </c>
      <c r="S1235" s="84">
        <v>105.5</v>
      </c>
      <c r="T1235" s="82">
        <v>0.628</v>
      </c>
      <c r="U1235" s="79">
        <f t="shared" si="151"/>
        <v>179.37200000000001</v>
      </c>
      <c r="V1235" s="79">
        <f t="shared" si="152"/>
        <v>104.872</v>
      </c>
      <c r="W1235" s="443">
        <f t="shared" si="153"/>
        <v>1.1404255448693337</v>
      </c>
      <c r="X1235" s="443">
        <f t="shared" si="154"/>
        <v>0.25334087205955513</v>
      </c>
      <c r="Y1235" s="9">
        <f>Cal_110119!$O$3</f>
        <v>20181101</v>
      </c>
      <c r="Z1235" s="85" t="s">
        <v>472</v>
      </c>
      <c r="AA1235" s="85"/>
      <c r="AB1235" s="48" t="s">
        <v>127</v>
      </c>
      <c r="AE1235" s="689" t="s">
        <v>1250</v>
      </c>
      <c r="AF1235" s="671">
        <v>1</v>
      </c>
      <c r="AG1235" s="764" t="s">
        <v>1634</v>
      </c>
      <c r="AH1235" s="153" t="s">
        <v>378</v>
      </c>
      <c r="AI1235" s="155"/>
    </row>
    <row r="1236" spans="1:35" s="82" customFormat="1" x14ac:dyDescent="0.2">
      <c r="A1236" s="153" t="s">
        <v>307</v>
      </c>
      <c r="B1236" s="81">
        <v>20190203</v>
      </c>
      <c r="C1236" s="149" t="s">
        <v>67</v>
      </c>
      <c r="D1236" s="126">
        <v>16</v>
      </c>
      <c r="E1236" s="126">
        <v>6</v>
      </c>
      <c r="F1236" s="126"/>
      <c r="G1236" s="126"/>
      <c r="H1236" s="126" t="s">
        <v>11</v>
      </c>
      <c r="I1236" s="126">
        <v>360</v>
      </c>
      <c r="J1236" s="126">
        <v>5</v>
      </c>
      <c r="K1236" s="82">
        <v>5</v>
      </c>
      <c r="L1236" s="9">
        <v>1</v>
      </c>
      <c r="M1236" s="9">
        <v>0</v>
      </c>
      <c r="N1236" s="83">
        <v>1</v>
      </c>
      <c r="O1236" s="9" t="str">
        <f>Cal_110119!$P$3</f>
        <v>Cal_110119</v>
      </c>
      <c r="P1236" s="17">
        <f>Cal_110119!$Q$3</f>
        <v>1.8682000000000001</v>
      </c>
      <c r="Q1236" s="17">
        <f>Cal_110119!$R$3</f>
        <v>0.51219999999999999</v>
      </c>
      <c r="R1236" s="84">
        <v>191.7</v>
      </c>
      <c r="S1236" s="84">
        <v>113</v>
      </c>
      <c r="T1236" s="82">
        <v>0.628</v>
      </c>
      <c r="U1236" s="79">
        <f t="shared" si="151"/>
        <v>191.072</v>
      </c>
      <c r="V1236" s="79">
        <f t="shared" si="152"/>
        <v>112.372</v>
      </c>
      <c r="W1236" s="443">
        <f t="shared" si="153"/>
        <v>1.2047179916941821</v>
      </c>
      <c r="X1236" s="443">
        <f t="shared" si="154"/>
        <v>0.28872467940137342</v>
      </c>
      <c r="Y1236" s="9">
        <f>Cal_110119!$O$3</f>
        <v>20181101</v>
      </c>
      <c r="Z1236" s="85" t="s">
        <v>473</v>
      </c>
      <c r="AA1236" s="85"/>
      <c r="AB1236" s="48" t="s">
        <v>127</v>
      </c>
      <c r="AE1236" s="689" t="s">
        <v>1250</v>
      </c>
      <c r="AF1236" s="671">
        <v>1</v>
      </c>
      <c r="AG1236" s="764" t="s">
        <v>1634</v>
      </c>
      <c r="AH1236" s="153" t="s">
        <v>379</v>
      </c>
      <c r="AI1236" s="155"/>
    </row>
    <row r="1237" spans="1:35" s="372" customFormat="1" x14ac:dyDescent="0.2">
      <c r="A1237" s="412" t="s">
        <v>307</v>
      </c>
      <c r="B1237" s="462">
        <v>20190203</v>
      </c>
      <c r="C1237" s="787" t="s">
        <v>67</v>
      </c>
      <c r="D1237" s="373">
        <v>16</v>
      </c>
      <c r="E1237" s="373">
        <v>6</v>
      </c>
      <c r="F1237" s="126"/>
      <c r="G1237" s="126"/>
      <c r="H1237" s="373" t="s">
        <v>10</v>
      </c>
      <c r="I1237" s="373">
        <v>354</v>
      </c>
      <c r="J1237" s="373">
        <v>20</v>
      </c>
      <c r="K1237" s="372">
        <v>5</v>
      </c>
      <c r="L1237" s="773">
        <v>1</v>
      </c>
      <c r="M1237" s="773">
        <v>0</v>
      </c>
      <c r="N1237" s="375">
        <v>1</v>
      </c>
      <c r="O1237" s="773" t="str">
        <f>Cal_110119!$P$3</f>
        <v>Cal_110119</v>
      </c>
      <c r="P1237" s="775">
        <f>Cal_110119!$Q$3</f>
        <v>1.8682000000000001</v>
      </c>
      <c r="Q1237" s="775">
        <f>Cal_110119!$R$3</f>
        <v>0.51219999999999999</v>
      </c>
      <c r="R1237" s="376">
        <v>117.2</v>
      </c>
      <c r="S1237" s="376">
        <v>68.55</v>
      </c>
      <c r="T1237" s="372">
        <v>0.628</v>
      </c>
      <c r="U1237" s="378">
        <f t="shared" si="151"/>
        <v>116.572</v>
      </c>
      <c r="V1237" s="378">
        <f t="shared" si="152"/>
        <v>67.921999999999997</v>
      </c>
      <c r="W1237" s="464">
        <f t="shared" si="153"/>
        <v>0.75734322954694244</v>
      </c>
      <c r="X1237" s="464">
        <f t="shared" si="154"/>
        <v>0.16065141933554353</v>
      </c>
      <c r="Y1237" s="773">
        <f>Cal_110119!$O$3</f>
        <v>20181101</v>
      </c>
      <c r="Z1237" s="380" t="s">
        <v>472</v>
      </c>
      <c r="AA1237" s="380"/>
      <c r="AB1237" s="48" t="s">
        <v>127</v>
      </c>
      <c r="AC1237" s="82"/>
      <c r="AD1237" s="82"/>
      <c r="AE1237" s="692" t="s">
        <v>1250</v>
      </c>
      <c r="AF1237" s="682">
        <v>1</v>
      </c>
      <c r="AG1237" s="786" t="s">
        <v>1634</v>
      </c>
      <c r="AH1237" s="412" t="s">
        <v>380</v>
      </c>
      <c r="AI1237" s="371"/>
    </row>
    <row r="1238" spans="1:35" s="372" customFormat="1" x14ac:dyDescent="0.2">
      <c r="A1238" s="412" t="s">
        <v>307</v>
      </c>
      <c r="B1238" s="462">
        <v>20190203</v>
      </c>
      <c r="C1238" s="787" t="s">
        <v>67</v>
      </c>
      <c r="D1238" s="373">
        <v>16</v>
      </c>
      <c r="E1238" s="373">
        <v>6</v>
      </c>
      <c r="F1238" s="126"/>
      <c r="G1238" s="126"/>
      <c r="H1238" s="373" t="s">
        <v>11</v>
      </c>
      <c r="I1238" s="373">
        <v>354</v>
      </c>
      <c r="J1238" s="373">
        <v>20</v>
      </c>
      <c r="K1238" s="372">
        <v>5</v>
      </c>
      <c r="L1238" s="773">
        <v>1</v>
      </c>
      <c r="M1238" s="773">
        <v>0</v>
      </c>
      <c r="N1238" s="375">
        <v>1</v>
      </c>
      <c r="O1238" s="773" t="str">
        <f>Cal_110119!$P$3</f>
        <v>Cal_110119</v>
      </c>
      <c r="P1238" s="775">
        <f>Cal_110119!$Q$3</f>
        <v>1.8682000000000001</v>
      </c>
      <c r="Q1238" s="775">
        <f>Cal_110119!$R$3</f>
        <v>0.51219999999999999</v>
      </c>
      <c r="R1238" s="376">
        <v>106.9</v>
      </c>
      <c r="S1238" s="376">
        <v>62.08</v>
      </c>
      <c r="T1238" s="372">
        <v>0.628</v>
      </c>
      <c r="U1238" s="378">
        <f t="shared" si="151"/>
        <v>106.27200000000001</v>
      </c>
      <c r="V1238" s="378">
        <f t="shared" si="152"/>
        <v>61.451999999999998</v>
      </c>
      <c r="W1238" s="464">
        <f t="shared" si="153"/>
        <v>0.69772093624448006</v>
      </c>
      <c r="X1238" s="464">
        <f t="shared" si="154"/>
        <v>0.13282891745721476</v>
      </c>
      <c r="Y1238" s="773">
        <f>Cal_110119!$O$3</f>
        <v>20181101</v>
      </c>
      <c r="Z1238" s="380" t="s">
        <v>473</v>
      </c>
      <c r="AA1238" s="380"/>
      <c r="AB1238" s="48" t="s">
        <v>127</v>
      </c>
      <c r="AC1238" s="82"/>
      <c r="AD1238" s="82"/>
      <c r="AE1238" s="692" t="s">
        <v>1250</v>
      </c>
      <c r="AF1238" s="682">
        <v>1</v>
      </c>
      <c r="AG1238" s="786" t="s">
        <v>1634</v>
      </c>
      <c r="AH1238" s="412" t="s">
        <v>347</v>
      </c>
      <c r="AI1238" s="371"/>
    </row>
    <row r="1239" spans="1:35" x14ac:dyDescent="0.2">
      <c r="A1239" s="152" t="s">
        <v>307</v>
      </c>
      <c r="B1239" s="45">
        <v>20190203</v>
      </c>
      <c r="C1239" s="148" t="s">
        <v>67</v>
      </c>
      <c r="D1239" s="107">
        <v>16</v>
      </c>
      <c r="E1239" s="107">
        <v>6</v>
      </c>
      <c r="H1239" s="107" t="s">
        <v>10</v>
      </c>
      <c r="I1239" s="107">
        <v>285</v>
      </c>
      <c r="J1239" s="107">
        <v>0</v>
      </c>
      <c r="K1239" s="43">
        <v>5</v>
      </c>
      <c r="L1239" s="9">
        <v>1</v>
      </c>
      <c r="M1239" s="9">
        <v>0</v>
      </c>
      <c r="N1239" s="49">
        <v>1</v>
      </c>
      <c r="O1239" s="9" t="str">
        <f>Cal_110119!$P$3</f>
        <v>Cal_110119</v>
      </c>
      <c r="P1239" s="17">
        <f>Cal_110119!$Q$3</f>
        <v>1.8682000000000001</v>
      </c>
      <c r="Q1239" s="17">
        <f>Cal_110119!$R$3</f>
        <v>0.51219999999999999</v>
      </c>
      <c r="R1239" s="46">
        <v>195.8</v>
      </c>
      <c r="S1239" s="46">
        <v>117.5</v>
      </c>
      <c r="T1239" s="43">
        <f>AVERAGE(0.402,0.307,0.542,0.615,0.862,0.526)</f>
        <v>0.54233333333333344</v>
      </c>
      <c r="U1239" s="79">
        <f t="shared" si="151"/>
        <v>195.25766666666667</v>
      </c>
      <c r="V1239" s="79">
        <f t="shared" si="152"/>
        <v>116.95766666666667</v>
      </c>
      <c r="W1239" s="443">
        <f t="shared" si="153"/>
        <v>1.5140146124468044</v>
      </c>
      <c r="X1239" s="443">
        <f t="shared" si="154"/>
        <v>0.44942153229541798</v>
      </c>
      <c r="Y1239" s="9">
        <f>Cal_110119!$O$3</f>
        <v>20181101</v>
      </c>
      <c r="Z1239" s="86" t="s">
        <v>468</v>
      </c>
      <c r="AA1239" s="86"/>
      <c r="AB1239" s="48" t="s">
        <v>127</v>
      </c>
      <c r="AE1239" s="689" t="s">
        <v>1250</v>
      </c>
      <c r="AF1239" s="671">
        <v>1</v>
      </c>
      <c r="AG1239" s="764" t="s">
        <v>1634</v>
      </c>
      <c r="AH1239"/>
    </row>
    <row r="1240" spans="1:35" x14ac:dyDescent="0.2">
      <c r="A1240" s="152" t="s">
        <v>307</v>
      </c>
      <c r="B1240" s="45">
        <v>20190203</v>
      </c>
      <c r="C1240" s="148" t="s">
        <v>67</v>
      </c>
      <c r="D1240" s="107">
        <v>16</v>
      </c>
      <c r="E1240" s="107">
        <v>6</v>
      </c>
      <c r="H1240" s="107" t="s">
        <v>11</v>
      </c>
      <c r="I1240" s="107">
        <v>285</v>
      </c>
      <c r="J1240" s="107">
        <v>0</v>
      </c>
      <c r="K1240" s="43">
        <v>5</v>
      </c>
      <c r="L1240" s="9">
        <v>1</v>
      </c>
      <c r="M1240" s="9">
        <v>0</v>
      </c>
      <c r="N1240" s="49">
        <v>1</v>
      </c>
      <c r="O1240" s="9" t="str">
        <f>Cal_110119!$P$3</f>
        <v>Cal_110119</v>
      </c>
      <c r="P1240" s="17">
        <f>Cal_110119!$Q$3</f>
        <v>1.8682000000000001</v>
      </c>
      <c r="Q1240" s="17">
        <f>Cal_110119!$R$3</f>
        <v>0.51219999999999999</v>
      </c>
      <c r="R1240" s="46">
        <v>188.3</v>
      </c>
      <c r="S1240" s="46">
        <v>114.1</v>
      </c>
      <c r="T1240" s="43">
        <f>AVERAGE(0.402,0.307,0.542,0.615,0.862,0.526)</f>
        <v>0.54233333333333344</v>
      </c>
      <c r="U1240" s="79">
        <f t="shared" si="151"/>
        <v>187.75766666666667</v>
      </c>
      <c r="V1240" s="79">
        <f t="shared" si="152"/>
        <v>113.55766666666666</v>
      </c>
      <c r="W1240" s="443">
        <f t="shared" si="153"/>
        <v>1.4347367080913525</v>
      </c>
      <c r="X1240" s="443">
        <f t="shared" si="154"/>
        <v>0.47162166584385207</v>
      </c>
      <c r="Y1240" s="9">
        <f>Cal_110119!$O$3</f>
        <v>20181101</v>
      </c>
      <c r="Z1240" s="86" t="s">
        <v>469</v>
      </c>
      <c r="AA1240" s="86"/>
      <c r="AB1240" s="48" t="s">
        <v>127</v>
      </c>
      <c r="AE1240" s="689" t="s">
        <v>1250</v>
      </c>
      <c r="AF1240" s="671">
        <v>1</v>
      </c>
      <c r="AG1240" s="764" t="s">
        <v>1634</v>
      </c>
      <c r="AH1240"/>
    </row>
    <row r="1241" spans="1:35" x14ac:dyDescent="0.2">
      <c r="A1241" s="152" t="s">
        <v>307</v>
      </c>
      <c r="B1241" s="45">
        <v>20190203</v>
      </c>
      <c r="C1241" s="148" t="s">
        <v>67</v>
      </c>
      <c r="D1241" s="107">
        <v>16</v>
      </c>
      <c r="E1241" s="107">
        <v>6</v>
      </c>
      <c r="H1241" s="107" t="s">
        <v>10</v>
      </c>
      <c r="I1241" s="107">
        <v>286</v>
      </c>
      <c r="J1241" s="107">
        <v>10</v>
      </c>
      <c r="K1241" s="43">
        <v>5</v>
      </c>
      <c r="L1241" s="9">
        <v>1</v>
      </c>
      <c r="M1241" s="9">
        <v>0</v>
      </c>
      <c r="N1241" s="49">
        <v>1</v>
      </c>
      <c r="O1241" s="9" t="str">
        <f>Cal_110119!$P$3</f>
        <v>Cal_110119</v>
      </c>
      <c r="P1241" s="17">
        <f>Cal_110119!$Q$3</f>
        <v>1.8682000000000001</v>
      </c>
      <c r="Q1241" s="17">
        <f>Cal_110119!$R$3</f>
        <v>0.51219999999999999</v>
      </c>
      <c r="R1241" s="46">
        <v>42.6</v>
      </c>
      <c r="S1241" s="46">
        <v>27.65</v>
      </c>
      <c r="T1241" s="43">
        <f>AVERAGE(0.402,0.307,0.542,0.615,0.862,0.526)</f>
        <v>0.54233333333333344</v>
      </c>
      <c r="U1241" s="79">
        <f t="shared" si="151"/>
        <v>42.05766666666667</v>
      </c>
      <c r="V1241" s="79">
        <f t="shared" si="152"/>
        <v>27.107666666666667</v>
      </c>
      <c r="W1241" s="443">
        <f t="shared" si="153"/>
        <v>0.28806356044899589</v>
      </c>
      <c r="X1241" s="443">
        <f t="shared" si="154"/>
        <v>0.16541739158433741</v>
      </c>
      <c r="Y1241" s="9">
        <f>Cal_110119!$O$3</f>
        <v>20181101</v>
      </c>
      <c r="Z1241" s="86" t="s">
        <v>468</v>
      </c>
      <c r="AA1241" s="86"/>
      <c r="AB1241" s="48" t="s">
        <v>127</v>
      </c>
      <c r="AE1241" s="689" t="s">
        <v>1250</v>
      </c>
      <c r="AF1241" s="671">
        <v>1</v>
      </c>
      <c r="AG1241" s="764" t="s">
        <v>1634</v>
      </c>
      <c r="AH1241"/>
    </row>
    <row r="1242" spans="1:35" x14ac:dyDescent="0.2">
      <c r="A1242" s="152" t="s">
        <v>307</v>
      </c>
      <c r="B1242" s="45">
        <v>20190203</v>
      </c>
      <c r="C1242" s="148" t="s">
        <v>67</v>
      </c>
      <c r="D1242" s="107">
        <v>16</v>
      </c>
      <c r="E1242" s="107">
        <v>6</v>
      </c>
      <c r="H1242" s="107" t="s">
        <v>11</v>
      </c>
      <c r="I1242" s="107">
        <v>285</v>
      </c>
      <c r="J1242" s="107">
        <v>10</v>
      </c>
      <c r="K1242" s="43">
        <v>5</v>
      </c>
      <c r="L1242" s="9">
        <v>1</v>
      </c>
      <c r="M1242" s="9">
        <v>0</v>
      </c>
      <c r="N1242" s="49">
        <v>1</v>
      </c>
      <c r="O1242" s="9" t="str">
        <f>Cal_110119!$P$3</f>
        <v>Cal_110119</v>
      </c>
      <c r="P1242" s="17">
        <f>Cal_110119!$Q$3</f>
        <v>1.8682000000000001</v>
      </c>
      <c r="Q1242" s="17">
        <f>Cal_110119!$R$3</f>
        <v>0.51219999999999999</v>
      </c>
      <c r="R1242" s="46">
        <v>50.54</v>
      </c>
      <c r="S1242" s="46">
        <v>32.35</v>
      </c>
      <c r="T1242" s="43">
        <f>AVERAGE(0.402,0.307,0.542,0.615,0.862,0.526)</f>
        <v>0.54233333333333344</v>
      </c>
      <c r="U1242" s="79">
        <f t="shared" si="151"/>
        <v>49.997666666666667</v>
      </c>
      <c r="V1242" s="79">
        <f t="shared" si="152"/>
        <v>31.80766666666667</v>
      </c>
      <c r="W1242" s="443">
        <f t="shared" si="153"/>
        <v>0.35172319029894472</v>
      </c>
      <c r="X1242" s="443">
        <f t="shared" si="154"/>
        <v>0.18225054732047055</v>
      </c>
      <c r="Y1242" s="9">
        <f>Cal_110119!$O$3</f>
        <v>20181101</v>
      </c>
      <c r="Z1242" s="86" t="s">
        <v>468</v>
      </c>
      <c r="AA1242" s="86"/>
      <c r="AB1242" s="48" t="s">
        <v>127</v>
      </c>
      <c r="AE1242" s="689" t="s">
        <v>1250</v>
      </c>
      <c r="AF1242" s="671">
        <v>1</v>
      </c>
      <c r="AG1242" s="764" t="s">
        <v>1634</v>
      </c>
      <c r="AH1242"/>
    </row>
    <row r="1243" spans="1:35" s="82" customFormat="1" x14ac:dyDescent="0.2">
      <c r="A1243" s="153" t="s">
        <v>307</v>
      </c>
      <c r="B1243" s="81">
        <v>20190203</v>
      </c>
      <c r="C1243" s="149" t="s">
        <v>67</v>
      </c>
      <c r="D1243" s="126">
        <v>16</v>
      </c>
      <c r="E1243" s="126">
        <v>9</v>
      </c>
      <c r="F1243" s="126"/>
      <c r="G1243" s="126"/>
      <c r="H1243" s="126" t="s">
        <v>10</v>
      </c>
      <c r="I1243" s="126">
        <v>354</v>
      </c>
      <c r="J1243" s="126">
        <v>5</v>
      </c>
      <c r="K1243" s="82">
        <v>5</v>
      </c>
      <c r="L1243" s="9">
        <v>1</v>
      </c>
      <c r="M1243" s="9">
        <v>0</v>
      </c>
      <c r="N1243" s="83">
        <v>1</v>
      </c>
      <c r="O1243" s="9" t="str">
        <f>Cal_110119!$P$3</f>
        <v>Cal_110119</v>
      </c>
      <c r="P1243" s="17">
        <f>Cal_110119!$Q$3</f>
        <v>1.8682000000000001</v>
      </c>
      <c r="Q1243" s="17">
        <f>Cal_110119!$R$3</f>
        <v>0.51219999999999999</v>
      </c>
      <c r="R1243" s="84">
        <v>208.8</v>
      </c>
      <c r="S1243" s="84">
        <v>121.5</v>
      </c>
      <c r="T1243" s="82">
        <v>0.628</v>
      </c>
      <c r="U1243" s="79">
        <f t="shared" si="151"/>
        <v>208.17200000000003</v>
      </c>
      <c r="V1243" s="79">
        <f t="shared" si="152"/>
        <v>120.872</v>
      </c>
      <c r="W1243" s="443">
        <f t="shared" si="153"/>
        <v>1.359014675014349</v>
      </c>
      <c r="X1243" s="443">
        <f t="shared" si="154"/>
        <v>0.27462169022406913</v>
      </c>
      <c r="Y1243" s="9">
        <f>Cal_110119!$O$3</f>
        <v>20181101</v>
      </c>
      <c r="Z1243" s="85" t="s">
        <v>473</v>
      </c>
      <c r="AA1243" s="85"/>
      <c r="AB1243" s="48" t="s">
        <v>127</v>
      </c>
      <c r="AE1243" s="689" t="s">
        <v>1250</v>
      </c>
      <c r="AF1243" s="671">
        <v>1</v>
      </c>
      <c r="AG1243" s="764" t="s">
        <v>1634</v>
      </c>
      <c r="AH1243" s="153" t="s">
        <v>381</v>
      </c>
      <c r="AI1243" s="155"/>
    </row>
    <row r="1244" spans="1:35" s="82" customFormat="1" x14ac:dyDescent="0.2">
      <c r="A1244" s="153" t="s">
        <v>307</v>
      </c>
      <c r="B1244" s="81">
        <v>20190203</v>
      </c>
      <c r="C1244" s="149" t="s">
        <v>67</v>
      </c>
      <c r="D1244" s="126">
        <v>16</v>
      </c>
      <c r="E1244" s="126">
        <v>9</v>
      </c>
      <c r="F1244" s="126"/>
      <c r="G1244" s="126"/>
      <c r="H1244" s="126" t="s">
        <v>11</v>
      </c>
      <c r="I1244" s="126">
        <v>354</v>
      </c>
      <c r="J1244" s="126">
        <v>5</v>
      </c>
      <c r="K1244" s="82">
        <v>5</v>
      </c>
      <c r="L1244" s="9">
        <v>1</v>
      </c>
      <c r="M1244" s="9">
        <v>0</v>
      </c>
      <c r="N1244" s="83">
        <v>1</v>
      </c>
      <c r="O1244" s="9" t="str">
        <f>Cal_110119!$P$3</f>
        <v>Cal_110119</v>
      </c>
      <c r="P1244" s="17">
        <f>Cal_110119!$Q$3</f>
        <v>1.8682000000000001</v>
      </c>
      <c r="Q1244" s="17">
        <f>Cal_110119!$R$3</f>
        <v>0.51219999999999999</v>
      </c>
      <c r="R1244" s="84">
        <v>223.1</v>
      </c>
      <c r="S1244" s="84">
        <v>131.4</v>
      </c>
      <c r="T1244" s="82">
        <v>0.628</v>
      </c>
      <c r="U1244" s="79">
        <f t="shared" si="151"/>
        <v>222.47200000000001</v>
      </c>
      <c r="V1244" s="79">
        <f t="shared" si="152"/>
        <v>130.77200000000002</v>
      </c>
      <c r="W1244" s="443">
        <f t="shared" si="153"/>
        <v>1.4275102600093441</v>
      </c>
      <c r="X1244" s="443">
        <f t="shared" si="154"/>
        <v>0.33992880573754863</v>
      </c>
      <c r="Y1244" s="9">
        <f>Cal_110119!$O$3</f>
        <v>20181101</v>
      </c>
      <c r="Z1244" s="85" t="s">
        <v>473</v>
      </c>
      <c r="AA1244" s="85"/>
      <c r="AB1244" s="48" t="s">
        <v>127</v>
      </c>
      <c r="AE1244" s="689" t="s">
        <v>1250</v>
      </c>
      <c r="AF1244" s="671">
        <v>1</v>
      </c>
      <c r="AG1244" s="764" t="s">
        <v>1634</v>
      </c>
      <c r="AH1244" s="153" t="s">
        <v>382</v>
      </c>
      <c r="AI1244" s="155"/>
    </row>
    <row r="1245" spans="1:35" s="372" customFormat="1" x14ac:dyDescent="0.2">
      <c r="A1245" s="412" t="s">
        <v>307</v>
      </c>
      <c r="B1245" s="462">
        <v>20190203</v>
      </c>
      <c r="C1245" s="787" t="s">
        <v>67</v>
      </c>
      <c r="D1245" s="373">
        <v>16</v>
      </c>
      <c r="E1245" s="373">
        <v>9</v>
      </c>
      <c r="F1245" s="126"/>
      <c r="G1245" s="126"/>
      <c r="H1245" s="373" t="s">
        <v>10</v>
      </c>
      <c r="I1245" s="373">
        <v>354</v>
      </c>
      <c r="J1245" s="373">
        <v>20</v>
      </c>
      <c r="K1245" s="372">
        <v>5</v>
      </c>
      <c r="L1245" s="773">
        <v>1</v>
      </c>
      <c r="M1245" s="773">
        <v>0</v>
      </c>
      <c r="N1245" s="375">
        <v>1</v>
      </c>
      <c r="O1245" s="773" t="str">
        <f>Cal_110119!$P$3</f>
        <v>Cal_110119</v>
      </c>
      <c r="P1245" s="775">
        <f>Cal_110119!$Q$3</f>
        <v>1.8682000000000001</v>
      </c>
      <c r="Q1245" s="775">
        <f>Cal_110119!$R$3</f>
        <v>0.51219999999999999</v>
      </c>
      <c r="R1245" s="376">
        <v>194.8</v>
      </c>
      <c r="S1245" s="376">
        <v>113.5</v>
      </c>
      <c r="T1245" s="372">
        <v>0.628</v>
      </c>
      <c r="U1245" s="378">
        <f t="shared" si="151"/>
        <v>194.17200000000003</v>
      </c>
      <c r="V1245" s="378">
        <f t="shared" si="152"/>
        <v>112.872</v>
      </c>
      <c r="W1245" s="464">
        <f t="shared" si="153"/>
        <v>1.2656116045666275</v>
      </c>
      <c r="X1245" s="464">
        <f t="shared" si="154"/>
        <v>0.25990136632150795</v>
      </c>
      <c r="Y1245" s="773">
        <f>Cal_110119!$O$3</f>
        <v>20181101</v>
      </c>
      <c r="Z1245" s="380" t="s">
        <v>473</v>
      </c>
      <c r="AA1245" s="380"/>
      <c r="AB1245" s="48" t="s">
        <v>127</v>
      </c>
      <c r="AC1245" s="82"/>
      <c r="AD1245" s="82"/>
      <c r="AE1245" s="692" t="s">
        <v>1250</v>
      </c>
      <c r="AF1245" s="682">
        <v>1</v>
      </c>
      <c r="AG1245" s="786" t="s">
        <v>1634</v>
      </c>
      <c r="AH1245" s="412" t="s">
        <v>383</v>
      </c>
      <c r="AI1245" s="371"/>
    </row>
    <row r="1246" spans="1:35" s="372" customFormat="1" x14ac:dyDescent="0.2">
      <c r="A1246" s="412" t="s">
        <v>307</v>
      </c>
      <c r="B1246" s="462">
        <v>20190203</v>
      </c>
      <c r="C1246" s="787" t="s">
        <v>67</v>
      </c>
      <c r="D1246" s="373">
        <v>16</v>
      </c>
      <c r="E1246" s="373">
        <v>9</v>
      </c>
      <c r="F1246" s="126"/>
      <c r="G1246" s="126"/>
      <c r="H1246" s="373" t="s">
        <v>11</v>
      </c>
      <c r="I1246" s="373">
        <v>354</v>
      </c>
      <c r="J1246" s="373">
        <v>20</v>
      </c>
      <c r="K1246" s="372">
        <v>5</v>
      </c>
      <c r="L1246" s="773">
        <v>1</v>
      </c>
      <c r="M1246" s="773">
        <v>0</v>
      </c>
      <c r="N1246" s="375">
        <v>1</v>
      </c>
      <c r="O1246" s="773" t="str">
        <f>Cal_110119!$P$3</f>
        <v>Cal_110119</v>
      </c>
      <c r="P1246" s="775">
        <f>Cal_110119!$Q$3</f>
        <v>1.8682000000000001</v>
      </c>
      <c r="Q1246" s="775">
        <f>Cal_110119!$R$3</f>
        <v>0.51219999999999999</v>
      </c>
      <c r="R1246" s="376">
        <v>189</v>
      </c>
      <c r="S1246" s="376">
        <v>108.9</v>
      </c>
      <c r="T1246" s="372">
        <v>0.628</v>
      </c>
      <c r="U1246" s="378">
        <f t="shared" si="151"/>
        <v>188.37200000000001</v>
      </c>
      <c r="V1246" s="378">
        <f t="shared" si="152"/>
        <v>108.27200000000001</v>
      </c>
      <c r="W1246" s="464">
        <f t="shared" si="153"/>
        <v>1.2469309904770831</v>
      </c>
      <c r="X1246" s="464">
        <f t="shared" si="154"/>
        <v>0.21641102865964021</v>
      </c>
      <c r="Y1246" s="773">
        <f>Cal_110119!$O$3</f>
        <v>20181101</v>
      </c>
      <c r="Z1246" s="380" t="s">
        <v>473</v>
      </c>
      <c r="AA1246" s="380"/>
      <c r="AB1246" s="48" t="s">
        <v>127</v>
      </c>
      <c r="AC1246" s="82"/>
      <c r="AD1246" s="82"/>
      <c r="AE1246" s="692" t="s">
        <v>1250</v>
      </c>
      <c r="AF1246" s="682">
        <v>1</v>
      </c>
      <c r="AG1246" s="786" t="s">
        <v>1634</v>
      </c>
      <c r="AH1246" s="412" t="s">
        <v>343</v>
      </c>
      <c r="AI1246" s="371"/>
    </row>
    <row r="1247" spans="1:35" x14ac:dyDescent="0.2">
      <c r="A1247" s="152" t="s">
        <v>307</v>
      </c>
      <c r="B1247" s="45">
        <v>20190203</v>
      </c>
      <c r="C1247" s="148" t="s">
        <v>67</v>
      </c>
      <c r="D1247" s="107">
        <v>16</v>
      </c>
      <c r="E1247" s="107">
        <v>9</v>
      </c>
      <c r="H1247" s="107" t="s">
        <v>10</v>
      </c>
      <c r="I1247" s="107">
        <v>285</v>
      </c>
      <c r="J1247" s="107">
        <v>0</v>
      </c>
      <c r="K1247" s="43">
        <v>5</v>
      </c>
      <c r="L1247" s="9">
        <v>1</v>
      </c>
      <c r="M1247" s="9">
        <v>0</v>
      </c>
      <c r="N1247" s="49">
        <v>1</v>
      </c>
      <c r="O1247" s="9" t="str">
        <f>Cal_110119!$P$3</f>
        <v>Cal_110119</v>
      </c>
      <c r="P1247" s="17">
        <f>Cal_110119!$Q$3</f>
        <v>1.8682000000000001</v>
      </c>
      <c r="Q1247" s="17">
        <f>Cal_110119!$R$3</f>
        <v>0.51219999999999999</v>
      </c>
      <c r="R1247" s="46">
        <v>228</v>
      </c>
      <c r="S1247" s="46">
        <v>131.69999999999999</v>
      </c>
      <c r="T1247" s="43">
        <f>AVERAGE(0.402,0.307,0.542,0.615,0.862,0.526)</f>
        <v>0.54233333333333344</v>
      </c>
      <c r="U1247" s="79">
        <f t="shared" si="151"/>
        <v>227.45766666666665</v>
      </c>
      <c r="V1247" s="79">
        <f t="shared" si="152"/>
        <v>131.15766666666664</v>
      </c>
      <c r="W1247" s="443">
        <f t="shared" si="153"/>
        <v>1.8620639486414723</v>
      </c>
      <c r="X1247" s="443">
        <f t="shared" si="154"/>
        <v>0.339755827118293</v>
      </c>
      <c r="Y1247" s="9">
        <f>Cal_110119!$O$3</f>
        <v>20181101</v>
      </c>
      <c r="Z1247" s="86" t="s">
        <v>468</v>
      </c>
      <c r="AA1247" s="86"/>
      <c r="AB1247" s="48" t="s">
        <v>127</v>
      </c>
      <c r="AE1247" s="689" t="s">
        <v>1250</v>
      </c>
      <c r="AF1247" s="671">
        <v>1</v>
      </c>
      <c r="AG1247" s="764" t="s">
        <v>1634</v>
      </c>
      <c r="AH1247"/>
    </row>
    <row r="1248" spans="1:35" x14ac:dyDescent="0.2">
      <c r="A1248" s="152" t="s">
        <v>307</v>
      </c>
      <c r="B1248" s="45">
        <v>20190203</v>
      </c>
      <c r="C1248" s="148" t="s">
        <v>67</v>
      </c>
      <c r="D1248" s="107">
        <v>16</v>
      </c>
      <c r="E1248" s="107">
        <v>9</v>
      </c>
      <c r="H1248" s="107" t="s">
        <v>11</v>
      </c>
      <c r="I1248" s="107">
        <v>287</v>
      </c>
      <c r="J1248" s="107">
        <v>0</v>
      </c>
      <c r="K1248" s="43">
        <v>5</v>
      </c>
      <c r="L1248" s="9">
        <v>1</v>
      </c>
      <c r="M1248" s="9">
        <v>0</v>
      </c>
      <c r="N1248" s="49">
        <v>1</v>
      </c>
      <c r="O1248" s="9" t="str">
        <f>Cal_110119!$P$3</f>
        <v>Cal_110119</v>
      </c>
      <c r="P1248" s="17">
        <f>Cal_110119!$Q$3</f>
        <v>1.8682000000000001</v>
      </c>
      <c r="Q1248" s="17">
        <f>Cal_110119!$R$3</f>
        <v>0.51219999999999999</v>
      </c>
      <c r="R1248" s="46">
        <v>232.8</v>
      </c>
      <c r="S1248" s="46">
        <v>138.6</v>
      </c>
      <c r="T1248" s="43">
        <f>AVERAGE(0.402,0.307,0.542,0.615,0.862,0.526)</f>
        <v>0.54233333333333344</v>
      </c>
      <c r="U1248" s="79">
        <f t="shared" si="151"/>
        <v>232.25766666666667</v>
      </c>
      <c r="V1248" s="79">
        <f t="shared" si="152"/>
        <v>138.05766666666665</v>
      </c>
      <c r="W1248" s="443">
        <f t="shared" si="153"/>
        <v>1.8087651043008606</v>
      </c>
      <c r="X1248" s="443">
        <f t="shared" si="154"/>
        <v>0.49273807155814048</v>
      </c>
      <c r="Y1248" s="9">
        <f>Cal_110119!$O$3</f>
        <v>20181101</v>
      </c>
      <c r="Z1248" s="48" t="s">
        <v>468</v>
      </c>
      <c r="AA1248" s="48"/>
      <c r="AB1248" s="48" t="s">
        <v>127</v>
      </c>
      <c r="AE1248" s="689" t="s">
        <v>1250</v>
      </c>
      <c r="AF1248" s="671">
        <v>1</v>
      </c>
      <c r="AG1248" s="764" t="s">
        <v>1634</v>
      </c>
      <c r="AH1248"/>
    </row>
    <row r="1249" spans="1:35" x14ac:dyDescent="0.2">
      <c r="A1249" s="152" t="s">
        <v>307</v>
      </c>
      <c r="B1249" s="45">
        <v>20190203</v>
      </c>
      <c r="C1249" s="148" t="s">
        <v>67</v>
      </c>
      <c r="D1249" s="107">
        <v>16</v>
      </c>
      <c r="E1249" s="107">
        <v>9</v>
      </c>
      <c r="H1249" s="107" t="s">
        <v>10</v>
      </c>
      <c r="I1249" s="107">
        <v>287</v>
      </c>
      <c r="J1249" s="107">
        <v>10</v>
      </c>
      <c r="K1249" s="43">
        <v>5</v>
      </c>
      <c r="L1249" s="9">
        <v>1</v>
      </c>
      <c r="M1249" s="9">
        <v>0</v>
      </c>
      <c r="N1249" s="49">
        <v>1</v>
      </c>
      <c r="O1249" s="9" t="str">
        <f>Cal_110119!$P$3</f>
        <v>Cal_110119</v>
      </c>
      <c r="P1249" s="17">
        <f>Cal_110119!$Q$3</f>
        <v>1.8682000000000001</v>
      </c>
      <c r="Q1249" s="17">
        <f>Cal_110119!$R$3</f>
        <v>0.51219999999999999</v>
      </c>
      <c r="R1249" s="46">
        <v>49.79</v>
      </c>
      <c r="S1249" s="46">
        <v>31.9</v>
      </c>
      <c r="T1249" s="43">
        <f>AVERAGE(0.402,0.307,0.542,0.615,0.862,0.526)</f>
        <v>0.54233333333333344</v>
      </c>
      <c r="U1249" s="79">
        <f t="shared" si="151"/>
        <v>49.247666666666667</v>
      </c>
      <c r="V1249" s="79">
        <f t="shared" si="152"/>
        <v>31.357666666666667</v>
      </c>
      <c r="W1249" s="443">
        <f t="shared" si="153"/>
        <v>0.34351175919259436</v>
      </c>
      <c r="X1249" s="443">
        <f t="shared" si="154"/>
        <v>0.17923914022041368</v>
      </c>
      <c r="Y1249" s="9">
        <f>Cal_110119!$O$3</f>
        <v>20181101</v>
      </c>
      <c r="Z1249" s="86" t="s">
        <v>468</v>
      </c>
      <c r="AA1249" s="86"/>
      <c r="AB1249" s="48" t="s">
        <v>127</v>
      </c>
      <c r="AE1249" s="689" t="s">
        <v>1250</v>
      </c>
      <c r="AF1249" s="671">
        <v>1</v>
      </c>
      <c r="AG1249" s="169">
        <v>1</v>
      </c>
      <c r="AH1249" t="s">
        <v>609</v>
      </c>
    </row>
    <row r="1250" spans="1:35" x14ac:dyDescent="0.2">
      <c r="A1250" s="152" t="s">
        <v>307</v>
      </c>
      <c r="B1250" s="45">
        <v>20190203</v>
      </c>
      <c r="C1250" s="148" t="s">
        <v>67</v>
      </c>
      <c r="D1250" s="107">
        <v>16</v>
      </c>
      <c r="E1250" s="107">
        <v>9</v>
      </c>
      <c r="H1250" s="107" t="s">
        <v>11</v>
      </c>
      <c r="I1250" s="107">
        <v>285</v>
      </c>
      <c r="J1250" s="107">
        <v>10</v>
      </c>
      <c r="K1250" s="43">
        <v>5</v>
      </c>
      <c r="L1250" s="9">
        <v>1</v>
      </c>
      <c r="M1250" s="9">
        <v>0</v>
      </c>
      <c r="N1250" s="49">
        <v>1</v>
      </c>
      <c r="O1250" s="9" t="str">
        <f>Cal_110119!$P$3</f>
        <v>Cal_110119</v>
      </c>
      <c r="P1250" s="17">
        <f>Cal_110119!$Q$3</f>
        <v>1.8682000000000001</v>
      </c>
      <c r="Q1250" s="17">
        <f>Cal_110119!$R$3</f>
        <v>0.51219999999999999</v>
      </c>
      <c r="R1250" s="46">
        <v>208.2</v>
      </c>
      <c r="S1250" s="46">
        <v>124.2</v>
      </c>
      <c r="T1250" s="43">
        <f>AVERAGE(0.402,0.307,0.542,0.615,0.862,0.526)</f>
        <v>0.54233333333333344</v>
      </c>
      <c r="U1250" s="79">
        <f t="shared" si="151"/>
        <v>207.65766666666664</v>
      </c>
      <c r="V1250" s="79">
        <f t="shared" si="152"/>
        <v>123.65766666666667</v>
      </c>
      <c r="W1250" s="443">
        <f t="shared" si="153"/>
        <v>1.6242302355751153</v>
      </c>
      <c r="X1250" s="443">
        <f t="shared" si="154"/>
        <v>0.45168269281622991</v>
      </c>
      <c r="Y1250" s="9">
        <f>Cal_110119!$O$3</f>
        <v>20181101</v>
      </c>
      <c r="Z1250" s="48" t="s">
        <v>468</v>
      </c>
      <c r="AA1250" s="48"/>
      <c r="AB1250" s="48" t="s">
        <v>127</v>
      </c>
      <c r="AE1250" s="689" t="s">
        <v>1250</v>
      </c>
      <c r="AF1250" s="671">
        <v>4</v>
      </c>
      <c r="AG1250" s="169">
        <v>1</v>
      </c>
      <c r="AH1250" s="152" t="s">
        <v>659</v>
      </c>
    </row>
    <row r="1251" spans="1:35" s="82" customFormat="1" x14ac:dyDescent="0.2">
      <c r="A1251" s="153" t="s">
        <v>307</v>
      </c>
      <c r="B1251" s="81">
        <v>20190203</v>
      </c>
      <c r="C1251" s="149" t="s">
        <v>67</v>
      </c>
      <c r="D1251" s="126">
        <v>16</v>
      </c>
      <c r="E1251" s="126">
        <v>11</v>
      </c>
      <c r="F1251" s="126"/>
      <c r="G1251" s="126"/>
      <c r="H1251" s="126" t="s">
        <v>10</v>
      </c>
      <c r="I1251" s="126">
        <v>354</v>
      </c>
      <c r="J1251" s="126">
        <v>5</v>
      </c>
      <c r="K1251" s="82">
        <v>5</v>
      </c>
      <c r="L1251" s="9">
        <v>1</v>
      </c>
      <c r="M1251" s="9">
        <v>0</v>
      </c>
      <c r="N1251" s="83">
        <v>1</v>
      </c>
      <c r="O1251" s="9" t="str">
        <f>Cal_110119!$P$3</f>
        <v>Cal_110119</v>
      </c>
      <c r="P1251" s="17">
        <f>Cal_110119!$Q$3</f>
        <v>1.8682000000000001</v>
      </c>
      <c r="Q1251" s="17">
        <f>Cal_110119!$R$3</f>
        <v>0.51219999999999999</v>
      </c>
      <c r="R1251" s="84">
        <v>217.6</v>
      </c>
      <c r="S1251" s="84">
        <v>128</v>
      </c>
      <c r="T1251" s="82">
        <v>0.628</v>
      </c>
      <c r="U1251" s="79">
        <f t="shared" si="151"/>
        <v>216.97200000000001</v>
      </c>
      <c r="V1251" s="79">
        <f t="shared" si="152"/>
        <v>127.372</v>
      </c>
      <c r="W1251" s="443">
        <f t="shared" si="153"/>
        <v>1.3948191853526419</v>
      </c>
      <c r="X1251" s="443">
        <f t="shared" si="154"/>
        <v>0.32666743779538032</v>
      </c>
      <c r="Y1251" s="9">
        <f>Cal_110119!$O$3</f>
        <v>20181101</v>
      </c>
      <c r="Z1251" s="85" t="s">
        <v>472</v>
      </c>
      <c r="AA1251" s="85"/>
      <c r="AB1251" s="48" t="s">
        <v>127</v>
      </c>
      <c r="AE1251" s="689" t="s">
        <v>1250</v>
      </c>
      <c r="AF1251" s="676">
        <v>3</v>
      </c>
      <c r="AG1251" s="764" t="s">
        <v>1634</v>
      </c>
      <c r="AH1251" s="153" t="s">
        <v>352</v>
      </c>
      <c r="AI1251" s="155" t="s">
        <v>1658</v>
      </c>
    </row>
    <row r="1252" spans="1:35" s="82" customFormat="1" x14ac:dyDescent="0.2">
      <c r="A1252" s="153" t="s">
        <v>307</v>
      </c>
      <c r="B1252" s="81">
        <v>20190203</v>
      </c>
      <c r="C1252" s="149" t="s">
        <v>67</v>
      </c>
      <c r="D1252" s="126">
        <v>16</v>
      </c>
      <c r="E1252" s="126">
        <v>11</v>
      </c>
      <c r="F1252" s="126"/>
      <c r="G1252" s="126"/>
      <c r="H1252" s="126" t="s">
        <v>11</v>
      </c>
      <c r="I1252" s="126">
        <v>354</v>
      </c>
      <c r="J1252" s="126">
        <v>5</v>
      </c>
      <c r="K1252" s="82">
        <v>5</v>
      </c>
      <c r="L1252" s="9">
        <v>1</v>
      </c>
      <c r="M1252" s="9">
        <v>0</v>
      </c>
      <c r="N1252" s="83">
        <v>1</v>
      </c>
      <c r="O1252" s="9" t="str">
        <f>Cal_110119!$P$3</f>
        <v>Cal_110119</v>
      </c>
      <c r="P1252" s="17">
        <f>Cal_110119!$Q$3</f>
        <v>1.8682000000000001</v>
      </c>
      <c r="Q1252" s="17">
        <f>Cal_110119!$R$3</f>
        <v>0.51219999999999999</v>
      </c>
      <c r="R1252" s="84">
        <v>239.9</v>
      </c>
      <c r="S1252" s="84">
        <v>140.9</v>
      </c>
      <c r="T1252" s="82">
        <v>0.628</v>
      </c>
      <c r="U1252" s="79">
        <f t="shared" si="151"/>
        <v>239.27200000000002</v>
      </c>
      <c r="V1252" s="79">
        <f t="shared" si="152"/>
        <v>140.27200000000002</v>
      </c>
      <c r="W1252" s="443">
        <f t="shared" si="153"/>
        <v>1.5411506623874056</v>
      </c>
      <c r="X1252" s="443">
        <f t="shared" si="154"/>
        <v>0.35468493415044744</v>
      </c>
      <c r="Y1252" s="9">
        <f>Cal_110119!$O$3</f>
        <v>20181101</v>
      </c>
      <c r="Z1252" s="85" t="s">
        <v>472</v>
      </c>
      <c r="AA1252" s="85"/>
      <c r="AB1252" s="48" t="s">
        <v>127</v>
      </c>
      <c r="AE1252" s="689" t="s">
        <v>1250</v>
      </c>
      <c r="AF1252" s="676">
        <v>1</v>
      </c>
      <c r="AG1252" s="764" t="s">
        <v>1634</v>
      </c>
      <c r="AH1252" s="153" t="s">
        <v>384</v>
      </c>
      <c r="AI1252" s="155"/>
    </row>
    <row r="1253" spans="1:35" s="82" customFormat="1" x14ac:dyDescent="0.2">
      <c r="A1253" s="153" t="s">
        <v>307</v>
      </c>
      <c r="B1253" s="81">
        <v>20190203</v>
      </c>
      <c r="C1253" s="149" t="s">
        <v>67</v>
      </c>
      <c r="D1253" s="126">
        <v>16</v>
      </c>
      <c r="E1253" s="126">
        <v>11</v>
      </c>
      <c r="F1253" s="126"/>
      <c r="G1253" s="126"/>
      <c r="H1253" s="126" t="s">
        <v>10</v>
      </c>
      <c r="I1253" s="126">
        <v>230</v>
      </c>
      <c r="J1253" s="126">
        <v>20</v>
      </c>
      <c r="K1253" s="82">
        <v>5</v>
      </c>
      <c r="L1253" s="9">
        <v>1</v>
      </c>
      <c r="M1253" s="9">
        <v>0</v>
      </c>
      <c r="N1253" s="83">
        <v>1</v>
      </c>
      <c r="O1253" s="9" t="str">
        <f>Cal_110119!$P$3</f>
        <v>Cal_110119</v>
      </c>
      <c r="P1253" s="17">
        <f>Cal_110119!$Q$3</f>
        <v>1.8682000000000001</v>
      </c>
      <c r="Q1253" s="17">
        <f>Cal_110119!$R$3</f>
        <v>0.51219999999999999</v>
      </c>
      <c r="R1253" s="84">
        <v>172.2</v>
      </c>
      <c r="S1253" s="84">
        <v>100.9</v>
      </c>
      <c r="T1253" s="82">
        <v>0.628</v>
      </c>
      <c r="U1253" s="79">
        <f t="shared" si="151"/>
        <v>171.572</v>
      </c>
      <c r="V1253" s="79">
        <f t="shared" si="152"/>
        <v>100.27200000000001</v>
      </c>
      <c r="W1253" s="443">
        <f t="shared" si="153"/>
        <v>1.7083421584888272</v>
      </c>
      <c r="X1253" s="443">
        <f t="shared" si="154"/>
        <v>0.37751607270421655</v>
      </c>
      <c r="Y1253" s="9">
        <f>Cal_110119!$O$3</f>
        <v>20181101</v>
      </c>
      <c r="Z1253" s="85" t="s">
        <v>472</v>
      </c>
      <c r="AA1253" s="85"/>
      <c r="AB1253" s="48" t="s">
        <v>127</v>
      </c>
      <c r="AE1253" s="689" t="s">
        <v>1250</v>
      </c>
      <c r="AF1253" s="676">
        <v>3</v>
      </c>
      <c r="AG1253" s="764" t="s">
        <v>1634</v>
      </c>
      <c r="AH1253" s="153" t="s">
        <v>361</v>
      </c>
      <c r="AI1253" s="153" t="s">
        <v>1657</v>
      </c>
    </row>
    <row r="1254" spans="1:35" s="82" customFormat="1" x14ac:dyDescent="0.2">
      <c r="A1254" s="153" t="s">
        <v>307</v>
      </c>
      <c r="B1254" s="81">
        <v>20190203</v>
      </c>
      <c r="C1254" s="149" t="s">
        <v>67</v>
      </c>
      <c r="D1254" s="126">
        <v>16</v>
      </c>
      <c r="E1254" s="126">
        <v>11</v>
      </c>
      <c r="F1254" s="126"/>
      <c r="G1254" s="126"/>
      <c r="H1254" s="126" t="s">
        <v>11</v>
      </c>
      <c r="I1254" s="126">
        <v>177</v>
      </c>
      <c r="J1254" s="126">
        <v>20</v>
      </c>
      <c r="K1254" s="82">
        <v>5</v>
      </c>
      <c r="L1254" s="9">
        <v>1</v>
      </c>
      <c r="M1254" s="9">
        <v>0</v>
      </c>
      <c r="N1254" s="83">
        <v>1</v>
      </c>
      <c r="O1254" s="9" t="str">
        <f>Cal_110119!$P$3</f>
        <v>Cal_110119</v>
      </c>
      <c r="P1254" s="17">
        <f>Cal_110119!$Q$3</f>
        <v>1.8682000000000001</v>
      </c>
      <c r="Q1254" s="17">
        <f>Cal_110119!$R$3</f>
        <v>0.51219999999999999</v>
      </c>
      <c r="R1254" s="84">
        <v>98.56</v>
      </c>
      <c r="S1254" s="84">
        <v>58.23</v>
      </c>
      <c r="T1254" s="82">
        <v>0.628</v>
      </c>
      <c r="U1254" s="79">
        <f t="shared" si="151"/>
        <v>97.932000000000002</v>
      </c>
      <c r="V1254" s="79">
        <f t="shared" si="152"/>
        <v>57.601999999999997</v>
      </c>
      <c r="W1254" s="443">
        <f t="shared" si="153"/>
        <v>1.2556486103855369</v>
      </c>
      <c r="X1254" s="443">
        <f t="shared" si="154"/>
        <v>0.30138232995570591</v>
      </c>
      <c r="Y1254" s="9">
        <f>Cal_110119!$O$3</f>
        <v>20181101</v>
      </c>
      <c r="Z1254" s="85" t="s">
        <v>472</v>
      </c>
      <c r="AA1254" s="85"/>
      <c r="AB1254" s="48" t="s">
        <v>127</v>
      </c>
      <c r="AE1254" s="689" t="s">
        <v>1250</v>
      </c>
      <c r="AF1254" s="676">
        <v>1</v>
      </c>
      <c r="AG1254" s="764" t="s">
        <v>1634</v>
      </c>
      <c r="AH1254" s="153" t="s">
        <v>385</v>
      </c>
      <c r="AI1254" s="153" t="s">
        <v>1659</v>
      </c>
    </row>
    <row r="1255" spans="1:35" x14ac:dyDescent="0.2">
      <c r="A1255" s="152" t="s">
        <v>307</v>
      </c>
      <c r="B1255" s="45">
        <v>20190203</v>
      </c>
      <c r="C1255" s="148" t="s">
        <v>67</v>
      </c>
      <c r="D1255" s="107">
        <v>16</v>
      </c>
      <c r="E1255" s="107">
        <v>11</v>
      </c>
      <c r="H1255" s="107" t="s">
        <v>10</v>
      </c>
      <c r="I1255" s="107">
        <v>290</v>
      </c>
      <c r="J1255" s="107">
        <v>0</v>
      </c>
      <c r="K1255" s="43">
        <v>5</v>
      </c>
      <c r="L1255" s="9">
        <v>1</v>
      </c>
      <c r="M1255" s="9">
        <v>0</v>
      </c>
      <c r="N1255" s="49">
        <v>1</v>
      </c>
      <c r="O1255" s="9" t="str">
        <f>Cal_110119!$P$3</f>
        <v>Cal_110119</v>
      </c>
      <c r="P1255" s="17">
        <f>Cal_110119!$Q$3</f>
        <v>1.8682000000000001</v>
      </c>
      <c r="Q1255" s="17">
        <f>Cal_110119!$R$3</f>
        <v>0.51219999999999999</v>
      </c>
      <c r="R1255" s="46">
        <v>225</v>
      </c>
      <c r="S1255" s="46">
        <v>133</v>
      </c>
      <c r="T1255" s="43">
        <f>AVERAGE(0.402,0.307,0.542,0.615,0.862,0.526)</f>
        <v>0.54233333333333344</v>
      </c>
      <c r="U1255" s="79">
        <f t="shared" si="151"/>
        <v>224.45766666666665</v>
      </c>
      <c r="V1255" s="79">
        <f t="shared" si="152"/>
        <v>132.45766666666665</v>
      </c>
      <c r="W1255" s="443">
        <f t="shared" si="153"/>
        <v>1.7482478151387331</v>
      </c>
      <c r="X1255" s="443">
        <f t="shared" si="154"/>
        <v>0.43705713090103682</v>
      </c>
      <c r="Y1255" s="9">
        <f>Cal_110119!$O$3</f>
        <v>20181101</v>
      </c>
      <c r="Z1255" s="86" t="s">
        <v>468</v>
      </c>
      <c r="AA1255" s="86"/>
      <c r="AB1255" s="48" t="s">
        <v>127</v>
      </c>
      <c r="AE1255" s="689" t="s">
        <v>1250</v>
      </c>
      <c r="AF1255" s="671">
        <v>1</v>
      </c>
      <c r="AG1255" s="764" t="s">
        <v>1634</v>
      </c>
      <c r="AH1255"/>
    </row>
    <row r="1256" spans="1:35" x14ac:dyDescent="0.2">
      <c r="A1256" s="152" t="s">
        <v>307</v>
      </c>
      <c r="B1256" s="45">
        <v>20190203</v>
      </c>
      <c r="C1256" s="148" t="s">
        <v>67</v>
      </c>
      <c r="D1256" s="107">
        <v>16</v>
      </c>
      <c r="E1256" s="107">
        <v>11</v>
      </c>
      <c r="H1256" s="107" t="s">
        <v>11</v>
      </c>
      <c r="I1256" s="107">
        <v>290</v>
      </c>
      <c r="J1256" s="107">
        <v>0</v>
      </c>
      <c r="K1256" s="43">
        <v>10</v>
      </c>
      <c r="L1256" s="9">
        <v>1</v>
      </c>
      <c r="M1256" s="9">
        <v>0</v>
      </c>
      <c r="N1256" s="49">
        <v>1</v>
      </c>
      <c r="O1256" s="9" t="str">
        <f>Cal_110119!$P$3</f>
        <v>Cal_110119</v>
      </c>
      <c r="P1256" s="17">
        <f>Cal_110119!$Q$3</f>
        <v>1.8682000000000001</v>
      </c>
      <c r="Q1256" s="17">
        <f>Cal_110119!$R$3</f>
        <v>0.51219999999999999</v>
      </c>
      <c r="R1256" s="46">
        <v>133</v>
      </c>
      <c r="S1256" s="46">
        <v>78.62</v>
      </c>
      <c r="T1256" s="43">
        <f>AVERAGE(0.402,0.307,0.542,0.615,0.862,0.526)</f>
        <v>0.54233333333333344</v>
      </c>
      <c r="U1256" s="79">
        <f t="shared" si="151"/>
        <v>132.45766666666665</v>
      </c>
      <c r="V1256" s="79">
        <f t="shared" si="152"/>
        <v>78.077666666666673</v>
      </c>
      <c r="W1256" s="443">
        <f t="shared" si="153"/>
        <v>2.0667329605922671</v>
      </c>
      <c r="X1256" s="443">
        <f t="shared" si="154"/>
        <v>0.50953937510106684</v>
      </c>
      <c r="Y1256" s="9">
        <f>Cal_110119!$O$3</f>
        <v>20181101</v>
      </c>
      <c r="Z1256" s="86" t="s">
        <v>469</v>
      </c>
      <c r="AA1256" s="86"/>
      <c r="AB1256" s="48" t="s">
        <v>127</v>
      </c>
      <c r="AE1256" s="689" t="s">
        <v>1250</v>
      </c>
      <c r="AF1256" s="671">
        <v>1</v>
      </c>
      <c r="AG1256" s="764" t="s">
        <v>1634</v>
      </c>
      <c r="AH1256"/>
    </row>
    <row r="1257" spans="1:35" x14ac:dyDescent="0.2">
      <c r="A1257" s="152" t="s">
        <v>307</v>
      </c>
      <c r="B1257" s="45">
        <v>20190203</v>
      </c>
      <c r="C1257" s="148" t="s">
        <v>67</v>
      </c>
      <c r="D1257" s="107">
        <v>16</v>
      </c>
      <c r="E1257" s="107">
        <v>11</v>
      </c>
      <c r="H1257" s="107" t="s">
        <v>10</v>
      </c>
      <c r="I1257" s="107">
        <v>290</v>
      </c>
      <c r="J1257" s="107">
        <v>10</v>
      </c>
      <c r="K1257" s="43">
        <v>5</v>
      </c>
      <c r="L1257" s="9">
        <v>1</v>
      </c>
      <c r="M1257" s="9">
        <v>0</v>
      </c>
      <c r="N1257" s="49">
        <v>1</v>
      </c>
      <c r="O1257" s="9" t="str">
        <f>Cal_110119!$P$3</f>
        <v>Cal_110119</v>
      </c>
      <c r="P1257" s="17">
        <f>Cal_110119!$Q$3</f>
        <v>1.8682000000000001</v>
      </c>
      <c r="Q1257" s="17">
        <f>Cal_110119!$R$3</f>
        <v>0.51219999999999999</v>
      </c>
      <c r="R1257" s="46">
        <v>37.65</v>
      </c>
      <c r="S1257" s="46">
        <v>25.08</v>
      </c>
      <c r="T1257" s="43">
        <f>AVERAGE(0.402,0.307,0.542,0.615,0.862,0.526)</f>
        <v>0.54233333333333344</v>
      </c>
      <c r="U1257" s="79">
        <f t="shared" si="151"/>
        <v>37.107666666666667</v>
      </c>
      <c r="V1257" s="79">
        <f t="shared" si="152"/>
        <v>24.537666666666667</v>
      </c>
      <c r="W1257" s="443">
        <f t="shared" si="153"/>
        <v>0.23886385909015084</v>
      </c>
      <c r="X1257" s="443">
        <f t="shared" si="154"/>
        <v>0.16596196700479163</v>
      </c>
      <c r="Y1257" s="9">
        <f>Cal_110119!$O$3</f>
        <v>20181101</v>
      </c>
      <c r="Z1257" s="86" t="s">
        <v>469</v>
      </c>
      <c r="AA1257" s="86"/>
      <c r="AB1257" s="48" t="s">
        <v>127</v>
      </c>
      <c r="AE1257" s="689" t="s">
        <v>1250</v>
      </c>
      <c r="AF1257" s="671">
        <v>1</v>
      </c>
      <c r="AG1257" s="764" t="s">
        <v>1634</v>
      </c>
      <c r="AH1257"/>
    </row>
    <row r="1258" spans="1:35" s="115" customFormat="1" ht="13.5" thickBot="1" x14ac:dyDescent="0.25">
      <c r="A1258" s="154" t="s">
        <v>307</v>
      </c>
      <c r="B1258" s="45">
        <v>20190203</v>
      </c>
      <c r="C1258" s="150" t="s">
        <v>67</v>
      </c>
      <c r="D1258" s="140">
        <v>16</v>
      </c>
      <c r="E1258" s="140">
        <v>11</v>
      </c>
      <c r="F1258" s="107"/>
      <c r="G1258" s="107"/>
      <c r="H1258" s="140" t="s">
        <v>11</v>
      </c>
      <c r="I1258" s="140">
        <v>290</v>
      </c>
      <c r="J1258" s="140">
        <v>10</v>
      </c>
      <c r="K1258" s="115">
        <v>5</v>
      </c>
      <c r="L1258" s="116">
        <v>1</v>
      </c>
      <c r="M1258" s="116">
        <v>0</v>
      </c>
      <c r="N1258" s="117">
        <v>1</v>
      </c>
      <c r="O1258" s="9" t="str">
        <f>Cal_110119!$P$3</f>
        <v>Cal_110119</v>
      </c>
      <c r="P1258" s="17">
        <f>Cal_110119!$Q$3</f>
        <v>1.8682000000000001</v>
      </c>
      <c r="Q1258" s="17">
        <f>Cal_110119!$R$3</f>
        <v>0.51219999999999999</v>
      </c>
      <c r="R1258" s="118">
        <v>41.18</v>
      </c>
      <c r="S1258" s="118">
        <v>26.94</v>
      </c>
      <c r="T1258" s="115">
        <f>AVERAGE(0.402,0.307,0.542,0.615,0.862,0.526)</f>
        <v>0.54233333333333344</v>
      </c>
      <c r="U1258" s="120">
        <f t="shared" si="151"/>
        <v>40.637666666666668</v>
      </c>
      <c r="V1258" s="120">
        <f t="shared" si="152"/>
        <v>26.397666666666669</v>
      </c>
      <c r="W1258" s="444">
        <f t="shared" si="153"/>
        <v>0.27059835747364736</v>
      </c>
      <c r="X1258" s="444">
        <f t="shared" si="154"/>
        <v>0.16491400645577795</v>
      </c>
      <c r="Y1258" s="9">
        <f>Cal_110119!$O$3</f>
        <v>20181101</v>
      </c>
      <c r="Z1258" s="122" t="s">
        <v>468</v>
      </c>
      <c r="AA1258" s="86"/>
      <c r="AB1258" s="48" t="s">
        <v>127</v>
      </c>
      <c r="AC1258" s="43"/>
      <c r="AD1258" s="43"/>
      <c r="AE1258" s="689" t="s">
        <v>1250</v>
      </c>
      <c r="AF1258" s="675">
        <v>1</v>
      </c>
      <c r="AG1258" s="764" t="s">
        <v>1634</v>
      </c>
      <c r="AH1258" s="407"/>
      <c r="AI1258" s="407"/>
    </row>
    <row r="1259" spans="1:35" x14ac:dyDescent="0.2">
      <c r="A1259" s="152" t="s">
        <v>307</v>
      </c>
      <c r="B1259" s="45">
        <v>20190203</v>
      </c>
      <c r="C1259" s="148" t="s">
        <v>68</v>
      </c>
      <c r="D1259" s="107">
        <v>17</v>
      </c>
      <c r="E1259" s="107">
        <v>2</v>
      </c>
      <c r="H1259" s="107" t="s">
        <v>10</v>
      </c>
      <c r="I1259" s="107">
        <v>290</v>
      </c>
      <c r="J1259" s="107">
        <v>0</v>
      </c>
      <c r="K1259" s="43">
        <v>5</v>
      </c>
      <c r="L1259" s="109">
        <v>1</v>
      </c>
      <c r="M1259" s="109">
        <v>0</v>
      </c>
      <c r="N1259" s="49">
        <v>1</v>
      </c>
      <c r="O1259" s="9" t="str">
        <f>Cal_110119!$P$3</f>
        <v>Cal_110119</v>
      </c>
      <c r="P1259" s="17">
        <f>Cal_110119!$Q$3</f>
        <v>1.8682000000000001</v>
      </c>
      <c r="Q1259" s="17">
        <f>Cal_110119!$R$3</f>
        <v>0.51219999999999999</v>
      </c>
      <c r="R1259" s="46">
        <v>63.88</v>
      </c>
      <c r="S1259" s="46">
        <v>42.98</v>
      </c>
      <c r="T1259" s="43">
        <f>AVERAGE(0.402,0.307,0.542,0.615,0.862,0.526)</f>
        <v>0.54233333333333344</v>
      </c>
      <c r="U1259" s="79">
        <f t="shared" si="151"/>
        <v>63.337666666666671</v>
      </c>
      <c r="V1259" s="79">
        <f t="shared" si="152"/>
        <v>42.437666666666665</v>
      </c>
      <c r="W1259" s="443">
        <f t="shared" si="153"/>
        <v>0.39715629713477751</v>
      </c>
      <c r="X1259" s="443">
        <f t="shared" si="154"/>
        <v>0.30298621027050987</v>
      </c>
      <c r="Y1259" s="9">
        <f>Cal_110119!$O$3</f>
        <v>20181101</v>
      </c>
      <c r="Z1259" s="86" t="s">
        <v>468</v>
      </c>
      <c r="AA1259" s="86"/>
      <c r="AB1259" s="48" t="s">
        <v>127</v>
      </c>
      <c r="AE1259" s="689" t="s">
        <v>1250</v>
      </c>
      <c r="AF1259" s="674">
        <v>1</v>
      </c>
      <c r="AG1259" s="764" t="s">
        <v>1634</v>
      </c>
      <c r="AH1259"/>
    </row>
    <row r="1260" spans="1:35" x14ac:dyDescent="0.2">
      <c r="A1260" s="152" t="s">
        <v>307</v>
      </c>
      <c r="B1260" s="45">
        <v>20190203</v>
      </c>
      <c r="C1260" s="148" t="s">
        <v>68</v>
      </c>
      <c r="D1260" s="107">
        <v>17</v>
      </c>
      <c r="E1260" s="107">
        <v>2</v>
      </c>
      <c r="H1260" s="107" t="s">
        <v>11</v>
      </c>
      <c r="I1260" s="107">
        <v>290</v>
      </c>
      <c r="J1260" s="107">
        <v>0</v>
      </c>
      <c r="K1260" s="43">
        <v>5</v>
      </c>
      <c r="L1260" s="9">
        <v>1</v>
      </c>
      <c r="M1260" s="9">
        <v>0</v>
      </c>
      <c r="N1260" s="49">
        <v>1</v>
      </c>
      <c r="O1260" s="9" t="str">
        <f>Cal_110119!$P$3</f>
        <v>Cal_110119</v>
      </c>
      <c r="P1260" s="17">
        <f>Cal_110119!$Q$3</f>
        <v>1.8682000000000001</v>
      </c>
      <c r="Q1260" s="17">
        <f>Cal_110119!$R$3</f>
        <v>0.51219999999999999</v>
      </c>
      <c r="R1260" s="46">
        <v>62.79</v>
      </c>
      <c r="S1260" s="46">
        <v>40.799999999999997</v>
      </c>
      <c r="T1260" s="47">
        <f>AVERAGE(0.635,0.527,0.477,0.652,0.614,0.58)</f>
        <v>0.58083333333333331</v>
      </c>
      <c r="U1260" s="79">
        <f t="shared" si="151"/>
        <v>62.209166666666668</v>
      </c>
      <c r="V1260" s="79">
        <f t="shared" si="152"/>
        <v>40.219166666666666</v>
      </c>
      <c r="W1260" s="443">
        <f t="shared" si="153"/>
        <v>0.41786923320544284</v>
      </c>
      <c r="X1260" s="443">
        <f t="shared" si="154"/>
        <v>0.24567215366984455</v>
      </c>
      <c r="Y1260" s="9">
        <f>Cal_110119!$O$3</f>
        <v>20181101</v>
      </c>
      <c r="Z1260" s="48" t="s">
        <v>467</v>
      </c>
      <c r="AA1260" s="48"/>
      <c r="AB1260" s="48" t="s">
        <v>127</v>
      </c>
      <c r="AE1260" s="689" t="s">
        <v>1250</v>
      </c>
      <c r="AF1260" s="671">
        <v>1</v>
      </c>
      <c r="AG1260" s="764" t="s">
        <v>1634</v>
      </c>
      <c r="AH1260"/>
    </row>
    <row r="1261" spans="1:35" s="228" customFormat="1" x14ac:dyDescent="0.2">
      <c r="A1261" s="262" t="s">
        <v>307</v>
      </c>
      <c r="B1261" s="263">
        <v>20190203</v>
      </c>
      <c r="C1261" s="264" t="s">
        <v>68</v>
      </c>
      <c r="D1261" s="265">
        <v>17</v>
      </c>
      <c r="E1261" s="265">
        <v>5</v>
      </c>
      <c r="F1261" s="265"/>
      <c r="G1261" s="265"/>
      <c r="H1261" s="265" t="s">
        <v>10</v>
      </c>
      <c r="I1261" s="265">
        <v>290</v>
      </c>
      <c r="J1261" s="265">
        <v>0</v>
      </c>
      <c r="K1261" s="228">
        <v>5</v>
      </c>
      <c r="L1261" s="185">
        <v>1</v>
      </c>
      <c r="M1261" s="185">
        <v>0</v>
      </c>
      <c r="N1261" s="267">
        <v>1</v>
      </c>
      <c r="O1261" s="9" t="str">
        <f>Cal_110119!$P$3</f>
        <v>Cal_110119</v>
      </c>
      <c r="P1261" s="17">
        <f>Cal_110119!$Q$3</f>
        <v>1.8682000000000001</v>
      </c>
      <c r="Q1261" s="17">
        <f>Cal_110119!$R$3</f>
        <v>0.51219999999999999</v>
      </c>
      <c r="R1261" s="268">
        <v>117.5</v>
      </c>
      <c r="S1261" s="268">
        <v>72.790000000000006</v>
      </c>
      <c r="T1261" s="228">
        <f>AVERAGE(0.402,0.307,0.542,0.615,0.862,0.526)</f>
        <v>0.54233333333333344</v>
      </c>
      <c r="U1261" s="269">
        <f t="shared" si="151"/>
        <v>116.95766666666667</v>
      </c>
      <c r="V1261" s="269">
        <f t="shared" si="152"/>
        <v>72.247666666666674</v>
      </c>
      <c r="W1261" s="443">
        <f t="shared" si="153"/>
        <v>0.84961043277013848</v>
      </c>
      <c r="X1261" s="443">
        <f t="shared" si="154"/>
        <v>0.34234158691790761</v>
      </c>
      <c r="Y1261" s="9">
        <f>Cal_110119!$O$3</f>
        <v>20181101</v>
      </c>
      <c r="Z1261" s="271" t="s">
        <v>469</v>
      </c>
      <c r="AA1261" s="271"/>
      <c r="AB1261" s="270" t="s">
        <v>127</v>
      </c>
      <c r="AE1261" s="689" t="s">
        <v>1250</v>
      </c>
      <c r="AF1261" s="683">
        <v>1</v>
      </c>
      <c r="AG1261" s="190">
        <v>1</v>
      </c>
      <c r="AH1261" s="383" t="s">
        <v>781</v>
      </c>
      <c r="AI1261" s="383"/>
    </row>
    <row r="1262" spans="1:35" s="228" customFormat="1" x14ac:dyDescent="0.2">
      <c r="A1262" s="262" t="s">
        <v>307</v>
      </c>
      <c r="B1262" s="263">
        <v>20190203</v>
      </c>
      <c r="C1262" s="264" t="s">
        <v>68</v>
      </c>
      <c r="D1262" s="265">
        <v>17</v>
      </c>
      <c r="E1262" s="265">
        <v>5</v>
      </c>
      <c r="F1262" s="265"/>
      <c r="G1262" s="265"/>
      <c r="H1262" s="265" t="s">
        <v>11</v>
      </c>
      <c r="I1262" s="265">
        <v>290</v>
      </c>
      <c r="J1262" s="265">
        <v>0</v>
      </c>
      <c r="K1262" s="228">
        <v>5</v>
      </c>
      <c r="L1262" s="185">
        <v>1</v>
      </c>
      <c r="M1262" s="185">
        <v>0</v>
      </c>
      <c r="N1262" s="267">
        <v>1</v>
      </c>
      <c r="O1262" s="9" t="str">
        <f>Cal_110119!$P$3</f>
        <v>Cal_110119</v>
      </c>
      <c r="P1262" s="17">
        <f>Cal_110119!$Q$3</f>
        <v>1.8682000000000001</v>
      </c>
      <c r="Q1262" s="17">
        <f>Cal_110119!$R$3</f>
        <v>0.51219999999999999</v>
      </c>
      <c r="R1262" s="268">
        <v>154.5</v>
      </c>
      <c r="S1262" s="268">
        <v>94.93</v>
      </c>
      <c r="T1262" s="228">
        <f>AVERAGE(0.402,0.307,0.542,0.615,0.862,0.526)</f>
        <v>0.54233333333333344</v>
      </c>
      <c r="U1262" s="269">
        <f t="shared" si="151"/>
        <v>153.95766666666665</v>
      </c>
      <c r="V1262" s="269">
        <f t="shared" si="152"/>
        <v>94.387666666666675</v>
      </c>
      <c r="W1262" s="443">
        <f t="shared" si="153"/>
        <v>1.1319904603023294</v>
      </c>
      <c r="X1262" s="443">
        <f t="shared" si="154"/>
        <v>0.42523034844778551</v>
      </c>
      <c r="Y1262" s="9">
        <f>Cal_110119!$O$3</f>
        <v>20181101</v>
      </c>
      <c r="Z1262" s="271" t="s">
        <v>468</v>
      </c>
      <c r="AA1262" s="271"/>
      <c r="AB1262" s="270" t="s">
        <v>127</v>
      </c>
      <c r="AE1262" s="689" t="s">
        <v>1250</v>
      </c>
      <c r="AF1262" s="683">
        <v>3</v>
      </c>
      <c r="AG1262" s="190">
        <v>1</v>
      </c>
      <c r="AH1262" s="383" t="s">
        <v>780</v>
      </c>
      <c r="AI1262" s="383"/>
    </row>
    <row r="1263" spans="1:35" s="228" customFormat="1" x14ac:dyDescent="0.2">
      <c r="A1263" s="262" t="s">
        <v>307</v>
      </c>
      <c r="B1263" s="263">
        <v>20190203</v>
      </c>
      <c r="C1263" s="264" t="s">
        <v>68</v>
      </c>
      <c r="D1263" s="265">
        <v>17</v>
      </c>
      <c r="E1263" s="265">
        <v>7</v>
      </c>
      <c r="F1263" s="265"/>
      <c r="G1263" s="265"/>
      <c r="H1263" s="265" t="s">
        <v>10</v>
      </c>
      <c r="I1263" s="265">
        <v>290</v>
      </c>
      <c r="J1263" s="265">
        <v>0</v>
      </c>
      <c r="K1263" s="228">
        <v>5</v>
      </c>
      <c r="L1263" s="185">
        <v>1</v>
      </c>
      <c r="M1263" s="185">
        <v>0</v>
      </c>
      <c r="N1263" s="267">
        <v>1</v>
      </c>
      <c r="O1263" s="9" t="str">
        <f>Cal_110119!$P$3</f>
        <v>Cal_110119</v>
      </c>
      <c r="P1263" s="17">
        <f>Cal_110119!$Q$3</f>
        <v>1.8682000000000001</v>
      </c>
      <c r="Q1263" s="17">
        <f>Cal_110119!$R$3</f>
        <v>0.51219999999999999</v>
      </c>
      <c r="R1263" s="268">
        <v>124.7</v>
      </c>
      <c r="S1263" s="268">
        <v>76.760000000000005</v>
      </c>
      <c r="T1263" s="228">
        <f>AVERAGE(0.402,0.307,0.542,0.615,0.862,0.526)</f>
        <v>0.54233333333333344</v>
      </c>
      <c r="U1263" s="269">
        <f t="shared" si="151"/>
        <v>124.15766666666667</v>
      </c>
      <c r="V1263" s="269">
        <f t="shared" si="152"/>
        <v>76.217666666666673</v>
      </c>
      <c r="W1263" s="443">
        <f t="shared" si="153"/>
        <v>0.91098913323642239</v>
      </c>
      <c r="X1263" s="443">
        <f t="shared" si="154"/>
        <v>0.34646049677576168</v>
      </c>
      <c r="Y1263" s="9">
        <f>Cal_110119!$O$3</f>
        <v>20181101</v>
      </c>
      <c r="Z1263" s="270" t="s">
        <v>468</v>
      </c>
      <c r="AA1263" s="270"/>
      <c r="AB1263" s="270" t="s">
        <v>127</v>
      </c>
      <c r="AE1263" s="689" t="s">
        <v>1250</v>
      </c>
      <c r="AF1263" s="683">
        <v>3</v>
      </c>
      <c r="AG1263" s="190">
        <v>1</v>
      </c>
      <c r="AH1263" s="383" t="s">
        <v>779</v>
      </c>
      <c r="AI1263" s="383"/>
    </row>
    <row r="1264" spans="1:35" s="228" customFormat="1" x14ac:dyDescent="0.2">
      <c r="A1264" s="262" t="s">
        <v>307</v>
      </c>
      <c r="B1264" s="263">
        <v>20190203</v>
      </c>
      <c r="C1264" s="264" t="s">
        <v>68</v>
      </c>
      <c r="D1264" s="265">
        <v>17</v>
      </c>
      <c r="E1264" s="265">
        <v>7</v>
      </c>
      <c r="F1264" s="265"/>
      <c r="G1264" s="265"/>
      <c r="H1264" s="265" t="s">
        <v>11</v>
      </c>
      <c r="I1264" s="265">
        <v>290</v>
      </c>
      <c r="J1264" s="265">
        <v>0</v>
      </c>
      <c r="K1264" s="228">
        <v>5</v>
      </c>
      <c r="L1264" s="185">
        <v>1</v>
      </c>
      <c r="M1264" s="185">
        <v>0</v>
      </c>
      <c r="N1264" s="267">
        <v>1</v>
      </c>
      <c r="O1264" s="9" t="str">
        <f>Cal_110119!$P$3</f>
        <v>Cal_110119</v>
      </c>
      <c r="P1264" s="17">
        <f>Cal_110119!$Q$3</f>
        <v>1.8682000000000001</v>
      </c>
      <c r="Q1264" s="17">
        <f>Cal_110119!$R$3</f>
        <v>0.51219999999999999</v>
      </c>
      <c r="R1264" s="268">
        <v>158.5</v>
      </c>
      <c r="S1264" s="268">
        <v>95.78</v>
      </c>
      <c r="T1264" s="228">
        <f>AVERAGE(0.402,0.307,0.542,0.615,0.862,0.526)</f>
        <v>0.54233333333333344</v>
      </c>
      <c r="U1264" s="269">
        <f t="shared" si="151"/>
        <v>157.95766666666665</v>
      </c>
      <c r="V1264" s="269">
        <f t="shared" si="152"/>
        <v>95.237666666666669</v>
      </c>
      <c r="W1264" s="443">
        <f t="shared" si="153"/>
        <v>1.1918489452771883</v>
      </c>
      <c r="X1264" s="443">
        <f t="shared" si="154"/>
        <v>0.3793952813005132</v>
      </c>
      <c r="Y1264" s="9">
        <f>Cal_110119!$O$3</f>
        <v>20181101</v>
      </c>
      <c r="Z1264" s="270" t="s">
        <v>468</v>
      </c>
      <c r="AA1264" s="270"/>
      <c r="AB1264" s="270" t="s">
        <v>127</v>
      </c>
      <c r="AE1264" s="689" t="s">
        <v>1250</v>
      </c>
      <c r="AF1264" s="683">
        <v>1</v>
      </c>
      <c r="AG1264" s="190">
        <v>1</v>
      </c>
      <c r="AH1264" s="383" t="s">
        <v>778</v>
      </c>
      <c r="AI1264" s="383"/>
    </row>
    <row r="1265" spans="1:35" s="82" customFormat="1" x14ac:dyDescent="0.2">
      <c r="A1265" s="153" t="s">
        <v>307</v>
      </c>
      <c r="B1265" s="81">
        <v>20190203</v>
      </c>
      <c r="C1265" s="149" t="s">
        <v>68</v>
      </c>
      <c r="D1265" s="126">
        <v>17</v>
      </c>
      <c r="E1265" s="126">
        <v>8</v>
      </c>
      <c r="F1265" s="126"/>
      <c r="G1265" s="126"/>
      <c r="H1265" s="126" t="s">
        <v>10</v>
      </c>
      <c r="I1265" s="126">
        <v>360</v>
      </c>
      <c r="J1265" s="126">
        <v>5</v>
      </c>
      <c r="K1265" s="82">
        <v>5</v>
      </c>
      <c r="L1265" s="9">
        <v>1</v>
      </c>
      <c r="M1265" s="9">
        <v>0</v>
      </c>
      <c r="N1265" s="83">
        <v>1</v>
      </c>
      <c r="O1265" s="9" t="str">
        <f>Cal_110119!$P$3</f>
        <v>Cal_110119</v>
      </c>
      <c r="P1265" s="17">
        <f>Cal_110119!$Q$3</f>
        <v>1.8682000000000001</v>
      </c>
      <c r="Q1265" s="17">
        <f>Cal_110119!$R$3</f>
        <v>0.51219999999999999</v>
      </c>
      <c r="R1265" s="84">
        <v>191.6</v>
      </c>
      <c r="S1265" s="84">
        <v>111</v>
      </c>
      <c r="T1265" s="82">
        <v>0.628</v>
      </c>
      <c r="U1265" s="79">
        <f t="shared" si="151"/>
        <v>190.97200000000001</v>
      </c>
      <c r="V1265" s="79">
        <f t="shared" si="152"/>
        <v>110.372</v>
      </c>
      <c r="W1265" s="443">
        <f t="shared" si="153"/>
        <v>1.2338026700197087</v>
      </c>
      <c r="X1265" s="443">
        <f t="shared" si="154"/>
        <v>0.23305966663140218</v>
      </c>
      <c r="Y1265" s="9">
        <f>Cal_110119!$O$3</f>
        <v>20181101</v>
      </c>
      <c r="Z1265" s="85" t="s">
        <v>473</v>
      </c>
      <c r="AA1265" s="85"/>
      <c r="AB1265" s="48" t="s">
        <v>127</v>
      </c>
      <c r="AE1265" s="689" t="s">
        <v>1250</v>
      </c>
      <c r="AF1265" s="671">
        <v>1</v>
      </c>
      <c r="AG1265" s="764" t="s">
        <v>1634</v>
      </c>
      <c r="AH1265" s="153" t="s">
        <v>386</v>
      </c>
      <c r="AI1265" s="155"/>
    </row>
    <row r="1266" spans="1:35" s="82" customFormat="1" x14ac:dyDescent="0.2">
      <c r="A1266" s="153" t="s">
        <v>307</v>
      </c>
      <c r="B1266" s="81">
        <v>20190203</v>
      </c>
      <c r="C1266" s="149" t="s">
        <v>68</v>
      </c>
      <c r="D1266" s="126">
        <v>17</v>
      </c>
      <c r="E1266" s="126">
        <v>8</v>
      </c>
      <c r="F1266" s="126"/>
      <c r="G1266" s="126"/>
      <c r="H1266" s="126" t="s">
        <v>11</v>
      </c>
      <c r="I1266" s="126">
        <v>360</v>
      </c>
      <c r="J1266" s="126">
        <v>5</v>
      </c>
      <c r="K1266" s="82">
        <v>5</v>
      </c>
      <c r="L1266" s="9">
        <v>1</v>
      </c>
      <c r="M1266" s="9">
        <v>0</v>
      </c>
      <c r="N1266" s="83">
        <v>1</v>
      </c>
      <c r="O1266" s="9" t="str">
        <f>Cal_110119!$P$3</f>
        <v>Cal_110119</v>
      </c>
      <c r="P1266" s="17">
        <f>Cal_110119!$Q$3</f>
        <v>1.8682000000000001</v>
      </c>
      <c r="Q1266" s="17">
        <f>Cal_110119!$R$3</f>
        <v>0.51219999999999999</v>
      </c>
      <c r="R1266" s="84">
        <v>220.8</v>
      </c>
      <c r="S1266" s="84">
        <v>127.6</v>
      </c>
      <c r="T1266" s="82">
        <v>0.628</v>
      </c>
      <c r="U1266" s="79">
        <f t="shared" si="151"/>
        <v>220.17200000000003</v>
      </c>
      <c r="V1266" s="79">
        <f t="shared" si="152"/>
        <v>126.97199999999999</v>
      </c>
      <c r="W1266" s="443">
        <f t="shared" si="153"/>
        <v>1.4266800104942541</v>
      </c>
      <c r="X1266" s="443">
        <f t="shared" si="154"/>
        <v>0.26079910204574591</v>
      </c>
      <c r="Y1266" s="9">
        <f>Cal_110119!$O$3</f>
        <v>20181101</v>
      </c>
      <c r="Z1266" s="85" t="s">
        <v>473</v>
      </c>
      <c r="AA1266" s="85"/>
      <c r="AB1266" s="48" t="s">
        <v>127</v>
      </c>
      <c r="AE1266" s="689" t="s">
        <v>1250</v>
      </c>
      <c r="AF1266" s="671">
        <v>1</v>
      </c>
      <c r="AG1266" s="764" t="s">
        <v>1634</v>
      </c>
      <c r="AH1266" s="153" t="s">
        <v>387</v>
      </c>
      <c r="AI1266" s="155"/>
    </row>
    <row r="1267" spans="1:35" s="82" customFormat="1" x14ac:dyDescent="0.2">
      <c r="A1267" s="153" t="s">
        <v>307</v>
      </c>
      <c r="B1267" s="81">
        <v>20190203</v>
      </c>
      <c r="C1267" s="149" t="s">
        <v>68</v>
      </c>
      <c r="D1267" s="126">
        <v>17</v>
      </c>
      <c r="E1267" s="126">
        <v>8</v>
      </c>
      <c r="F1267" s="126"/>
      <c r="G1267" s="126"/>
      <c r="H1267" s="126" t="s">
        <v>10</v>
      </c>
      <c r="I1267" s="126">
        <v>360</v>
      </c>
      <c r="J1267" s="126">
        <v>20</v>
      </c>
      <c r="K1267" s="82">
        <v>5</v>
      </c>
      <c r="L1267" s="9">
        <v>1</v>
      </c>
      <c r="M1267" s="9">
        <v>0</v>
      </c>
      <c r="N1267" s="83">
        <v>1</v>
      </c>
      <c r="O1267" s="9" t="str">
        <f>Cal_110119!$P$3</f>
        <v>Cal_110119</v>
      </c>
      <c r="P1267" s="17">
        <f>Cal_110119!$Q$3</f>
        <v>1.8682000000000001</v>
      </c>
      <c r="Q1267" s="17">
        <f>Cal_110119!$R$3</f>
        <v>0.51219999999999999</v>
      </c>
      <c r="R1267" s="84">
        <v>264.8</v>
      </c>
      <c r="S1267" s="84">
        <v>152.19999999999999</v>
      </c>
      <c r="T1267" s="82">
        <v>0.628</v>
      </c>
      <c r="U1267" s="79">
        <f t="shared" si="151"/>
        <v>264.17200000000003</v>
      </c>
      <c r="V1267" s="79">
        <f t="shared" si="152"/>
        <v>151.572</v>
      </c>
      <c r="W1267" s="443">
        <f t="shared" si="153"/>
        <v>1.7236498839233152</v>
      </c>
      <c r="X1267" s="443">
        <f t="shared" si="154"/>
        <v>0.29076734228335155</v>
      </c>
      <c r="Y1267" s="9">
        <f>Cal_110119!$O$3</f>
        <v>20181101</v>
      </c>
      <c r="Z1267" s="85" t="s">
        <v>472</v>
      </c>
      <c r="AA1267" s="85"/>
      <c r="AB1267" s="48" t="s">
        <v>127</v>
      </c>
      <c r="AE1267" s="689" t="s">
        <v>1250</v>
      </c>
      <c r="AF1267" s="671">
        <v>3</v>
      </c>
      <c r="AG1267" s="169">
        <v>0</v>
      </c>
      <c r="AH1267" s="153" t="s">
        <v>2070</v>
      </c>
      <c r="AI1267" s="155"/>
    </row>
    <row r="1268" spans="1:35" s="82" customFormat="1" x14ac:dyDescent="0.2">
      <c r="A1268" s="153" t="s">
        <v>307</v>
      </c>
      <c r="B1268" s="81">
        <v>20190203</v>
      </c>
      <c r="C1268" s="149" t="s">
        <v>68</v>
      </c>
      <c r="D1268" s="126">
        <v>17</v>
      </c>
      <c r="E1268" s="126">
        <v>8</v>
      </c>
      <c r="F1268" s="126"/>
      <c r="G1268" s="126"/>
      <c r="H1268" s="126" t="s">
        <v>11</v>
      </c>
      <c r="I1268" s="126"/>
      <c r="J1268" s="126">
        <v>20</v>
      </c>
      <c r="L1268" s="9"/>
      <c r="M1268" s="9">
        <v>0</v>
      </c>
      <c r="N1268" s="83"/>
      <c r="O1268" s="9"/>
      <c r="P1268" s="17"/>
      <c r="Q1268" s="17"/>
      <c r="R1268" s="84"/>
      <c r="S1268" s="84"/>
      <c r="U1268" s="79" t="e">
        <f t="shared" si="151"/>
        <v>#DIV/0!</v>
      </c>
      <c r="V1268" s="79" t="e">
        <f t="shared" si="152"/>
        <v>#DIV/0!</v>
      </c>
      <c r="W1268" s="443" t="e">
        <f t="shared" si="153"/>
        <v>#DIV/0!</v>
      </c>
      <c r="X1268" s="443" t="e">
        <f t="shared" si="154"/>
        <v>#DIV/0!</v>
      </c>
      <c r="Z1268" s="85"/>
      <c r="AB1268" s="48" t="s">
        <v>127</v>
      </c>
      <c r="AE1268" s="689"/>
      <c r="AF1268" s="129">
        <v>9</v>
      </c>
      <c r="AG1268" s="169">
        <v>0</v>
      </c>
      <c r="AH1268" s="153" t="s">
        <v>487</v>
      </c>
      <c r="AI1268" s="153"/>
    </row>
    <row r="1269" spans="1:35" s="45" customFormat="1" x14ac:dyDescent="0.2">
      <c r="A1269" s="152" t="s">
        <v>307</v>
      </c>
      <c r="B1269" s="45">
        <v>20190203</v>
      </c>
      <c r="C1269" s="148" t="s">
        <v>68</v>
      </c>
      <c r="D1269" s="142">
        <v>17</v>
      </c>
      <c r="E1269" s="142">
        <v>8</v>
      </c>
      <c r="F1269" s="107"/>
      <c r="G1269" s="107"/>
      <c r="H1269" s="142" t="s">
        <v>10</v>
      </c>
      <c r="I1269" s="142">
        <v>285</v>
      </c>
      <c r="J1269" s="142">
        <v>0</v>
      </c>
      <c r="K1269" s="45">
        <v>10</v>
      </c>
      <c r="L1269" s="137">
        <v>1</v>
      </c>
      <c r="M1269" s="137">
        <v>0</v>
      </c>
      <c r="N1269" s="89">
        <v>1</v>
      </c>
      <c r="O1269" s="9" t="str">
        <f>Cal_110119!$P$3</f>
        <v>Cal_110119</v>
      </c>
      <c r="P1269" s="17">
        <f>Cal_110119!$Q$3</f>
        <v>1.8682000000000001</v>
      </c>
      <c r="Q1269" s="17">
        <f>Cal_110119!$R$3</f>
        <v>0.51219999999999999</v>
      </c>
      <c r="R1269" s="46">
        <v>146.9</v>
      </c>
      <c r="S1269" s="46">
        <v>86.86</v>
      </c>
      <c r="T1269" s="45">
        <f>AVERAGE(0.402,0.307,0.542,0.615,0.862,0.526)</f>
        <v>0.54233333333333344</v>
      </c>
      <c r="U1269" s="580">
        <f t="shared" si="151"/>
        <v>146.35766666666666</v>
      </c>
      <c r="V1269" s="580">
        <f t="shared" si="152"/>
        <v>86.317666666666668</v>
      </c>
      <c r="W1269" s="581">
        <f t="shared" si="153"/>
        <v>2.3218757939030943</v>
      </c>
      <c r="X1269" s="581">
        <f t="shared" si="154"/>
        <v>0.57625361468310443</v>
      </c>
      <c r="Y1269" s="9">
        <f>Cal_110119!$O$3</f>
        <v>20181101</v>
      </c>
      <c r="Z1269" s="86" t="s">
        <v>469</v>
      </c>
      <c r="AA1269" s="86"/>
      <c r="AB1269" s="86" t="s">
        <v>127</v>
      </c>
      <c r="AC1269" s="43"/>
      <c r="AD1269" s="43"/>
      <c r="AE1269" s="690" t="s">
        <v>1250</v>
      </c>
      <c r="AF1269" s="678">
        <v>1</v>
      </c>
      <c r="AG1269" s="764" t="s">
        <v>1634</v>
      </c>
      <c r="AH1269" s="152"/>
      <c r="AI1269" s="152"/>
    </row>
    <row r="1270" spans="1:35" x14ac:dyDescent="0.2">
      <c r="A1270" s="152" t="s">
        <v>307</v>
      </c>
      <c r="B1270" s="45">
        <v>20190203</v>
      </c>
      <c r="C1270" s="148" t="s">
        <v>68</v>
      </c>
      <c r="D1270" s="107">
        <v>17</v>
      </c>
      <c r="E1270" s="107">
        <v>8</v>
      </c>
      <c r="H1270" s="107" t="s">
        <v>11</v>
      </c>
      <c r="I1270" s="107">
        <v>286</v>
      </c>
      <c r="J1270" s="107">
        <v>0</v>
      </c>
      <c r="K1270" s="43">
        <v>10</v>
      </c>
      <c r="L1270" s="9">
        <v>1</v>
      </c>
      <c r="M1270" s="9">
        <v>0</v>
      </c>
      <c r="N1270" s="49">
        <v>1</v>
      </c>
      <c r="O1270" s="9" t="str">
        <f>Cal_110119!$P$3</f>
        <v>Cal_110119</v>
      </c>
      <c r="P1270" s="17">
        <f>Cal_110119!$Q$3</f>
        <v>1.8682000000000001</v>
      </c>
      <c r="Q1270" s="17">
        <f>Cal_110119!$R$3</f>
        <v>0.51219999999999999</v>
      </c>
      <c r="R1270" s="46">
        <v>151.69999999999999</v>
      </c>
      <c r="S1270" s="46">
        <v>90.48</v>
      </c>
      <c r="T1270" s="43">
        <f>AVERAGE(0.402,0.307,0.542,0.615,0.862,0.526)</f>
        <v>0.54233333333333344</v>
      </c>
      <c r="U1270" s="79">
        <f t="shared" si="151"/>
        <v>151.15766666666664</v>
      </c>
      <c r="V1270" s="79">
        <f t="shared" si="152"/>
        <v>89.937666666666672</v>
      </c>
      <c r="W1270" s="443">
        <f t="shared" si="153"/>
        <v>2.3592309258444835</v>
      </c>
      <c r="X1270" s="443">
        <f t="shared" si="154"/>
        <v>0.64988226749491029</v>
      </c>
      <c r="Y1270" s="9">
        <f>Cal_110119!$O$3</f>
        <v>20181101</v>
      </c>
      <c r="Z1270" s="48" t="s">
        <v>469</v>
      </c>
      <c r="AB1270" s="48" t="s">
        <v>127</v>
      </c>
      <c r="AE1270" s="689" t="s">
        <v>1250</v>
      </c>
      <c r="AF1270" s="671">
        <v>1</v>
      </c>
      <c r="AG1270" s="764" t="s">
        <v>1634</v>
      </c>
      <c r="AH1270"/>
    </row>
    <row r="1271" spans="1:35" s="228" customFormat="1" x14ac:dyDescent="0.2">
      <c r="A1271" s="262" t="s">
        <v>307</v>
      </c>
      <c r="B1271" s="263">
        <v>20190203</v>
      </c>
      <c r="C1271" s="264" t="s">
        <v>68</v>
      </c>
      <c r="D1271" s="265">
        <v>17</v>
      </c>
      <c r="E1271" s="265">
        <v>9</v>
      </c>
      <c r="F1271" s="265"/>
      <c r="G1271" s="265"/>
      <c r="H1271" s="265" t="s">
        <v>10</v>
      </c>
      <c r="I1271" s="265">
        <v>354</v>
      </c>
      <c r="J1271" s="265">
        <v>5</v>
      </c>
      <c r="K1271" s="228">
        <v>5</v>
      </c>
      <c r="L1271" s="185">
        <v>1</v>
      </c>
      <c r="M1271" s="185">
        <v>0</v>
      </c>
      <c r="N1271" s="267">
        <v>1</v>
      </c>
      <c r="O1271" s="9" t="str">
        <f>Cal_110119!$P$3</f>
        <v>Cal_110119</v>
      </c>
      <c r="P1271" s="17">
        <f>Cal_110119!$Q$3</f>
        <v>1.8682000000000001</v>
      </c>
      <c r="Q1271" s="17">
        <f>Cal_110119!$R$3</f>
        <v>0.51219999999999999</v>
      </c>
      <c r="R1271" s="268">
        <v>174.1</v>
      </c>
      <c r="S1271" s="268">
        <v>101.5</v>
      </c>
      <c r="T1271" s="228">
        <v>0.628</v>
      </c>
      <c r="U1271" s="269">
        <f t="shared" si="151"/>
        <v>173.47200000000001</v>
      </c>
      <c r="V1271" s="269">
        <f t="shared" si="152"/>
        <v>100.872</v>
      </c>
      <c r="W1271" s="443">
        <f t="shared" si="153"/>
        <v>1.1301771524174311</v>
      </c>
      <c r="X1271" s="443">
        <f t="shared" si="154"/>
        <v>0.23315072694528094</v>
      </c>
      <c r="Y1271" s="9">
        <f>Cal_110119!$O$3</f>
        <v>20181101</v>
      </c>
      <c r="Z1271" s="270" t="s">
        <v>473</v>
      </c>
      <c r="AA1271" s="270"/>
      <c r="AB1271" s="270" t="s">
        <v>127</v>
      </c>
      <c r="AE1271" s="689" t="s">
        <v>1250</v>
      </c>
      <c r="AF1271" s="683">
        <v>3</v>
      </c>
      <c r="AG1271" s="764" t="s">
        <v>1634</v>
      </c>
      <c r="AH1271" s="262" t="s">
        <v>337</v>
      </c>
      <c r="AI1271" s="262" t="s">
        <v>1660</v>
      </c>
    </row>
    <row r="1272" spans="1:35" s="228" customFormat="1" x14ac:dyDescent="0.2">
      <c r="A1272" s="262" t="s">
        <v>307</v>
      </c>
      <c r="B1272" s="263">
        <v>20190203</v>
      </c>
      <c r="C1272" s="264" t="s">
        <v>68</v>
      </c>
      <c r="D1272" s="265">
        <v>17</v>
      </c>
      <c r="E1272" s="265">
        <v>9</v>
      </c>
      <c r="F1272" s="265"/>
      <c r="G1272" s="265"/>
      <c r="H1272" s="265" t="s">
        <v>11</v>
      </c>
      <c r="I1272" s="265">
        <v>354</v>
      </c>
      <c r="J1272" s="265">
        <v>5</v>
      </c>
      <c r="K1272" s="228">
        <v>5</v>
      </c>
      <c r="L1272" s="185">
        <v>1</v>
      </c>
      <c r="M1272" s="185">
        <v>0</v>
      </c>
      <c r="N1272" s="267">
        <v>1</v>
      </c>
      <c r="O1272" s="9" t="str">
        <f>Cal_110119!$P$3</f>
        <v>Cal_110119</v>
      </c>
      <c r="P1272" s="17">
        <f>Cal_110119!$Q$3</f>
        <v>1.8682000000000001</v>
      </c>
      <c r="Q1272" s="17">
        <f>Cal_110119!$R$3</f>
        <v>0.51219999999999999</v>
      </c>
      <c r="R1272" s="268">
        <v>303.8</v>
      </c>
      <c r="S1272" s="268">
        <v>175.9</v>
      </c>
      <c r="T1272" s="228">
        <v>0.628</v>
      </c>
      <c r="U1272" s="269">
        <f t="shared" si="151"/>
        <v>303.17200000000003</v>
      </c>
      <c r="V1272" s="269">
        <f t="shared" si="152"/>
        <v>175.27200000000002</v>
      </c>
      <c r="W1272" s="443">
        <f t="shared" si="153"/>
        <v>1.9910421183772646</v>
      </c>
      <c r="X1272" s="443">
        <f t="shared" si="154"/>
        <v>0.37783332844307438</v>
      </c>
      <c r="Y1272" s="9">
        <f>Cal_110119!$O$3</f>
        <v>20181101</v>
      </c>
      <c r="Z1272" s="270" t="s">
        <v>473</v>
      </c>
      <c r="AA1272" s="270"/>
      <c r="AB1272" s="270" t="s">
        <v>127</v>
      </c>
      <c r="AE1272" s="689" t="s">
        <v>1250</v>
      </c>
      <c r="AF1272" s="683">
        <v>3</v>
      </c>
      <c r="AG1272" s="764" t="s">
        <v>1634</v>
      </c>
      <c r="AH1272" s="262" t="s">
        <v>388</v>
      </c>
      <c r="AI1272" s="262" t="s">
        <v>1201</v>
      </c>
    </row>
    <row r="1273" spans="1:35" s="228" customFormat="1" x14ac:dyDescent="0.2">
      <c r="A1273" s="262" t="s">
        <v>307</v>
      </c>
      <c r="B1273" s="263">
        <v>20190203</v>
      </c>
      <c r="C1273" s="264" t="s">
        <v>68</v>
      </c>
      <c r="D1273" s="265">
        <v>17</v>
      </c>
      <c r="E1273" s="265">
        <v>9</v>
      </c>
      <c r="F1273" s="265"/>
      <c r="G1273" s="265"/>
      <c r="H1273" s="265" t="s">
        <v>10</v>
      </c>
      <c r="I1273" s="265">
        <v>354</v>
      </c>
      <c r="J1273" s="265">
        <v>20</v>
      </c>
      <c r="K1273" s="228">
        <v>5</v>
      </c>
      <c r="L1273" s="185">
        <v>1</v>
      </c>
      <c r="M1273" s="185">
        <v>0</v>
      </c>
      <c r="N1273" s="267">
        <v>1</v>
      </c>
      <c r="O1273" s="9" t="str">
        <f>Cal_110119!$P$3</f>
        <v>Cal_110119</v>
      </c>
      <c r="P1273" s="17">
        <f>Cal_110119!$Q$3</f>
        <v>1.8682000000000001</v>
      </c>
      <c r="Q1273" s="17">
        <f>Cal_110119!$R$3</f>
        <v>0.51219999999999999</v>
      </c>
      <c r="R1273" s="268">
        <v>165.6</v>
      </c>
      <c r="S1273" s="268">
        <v>96.08</v>
      </c>
      <c r="T1273" s="228">
        <v>0.628</v>
      </c>
      <c r="U1273" s="269">
        <f t="shared" si="151"/>
        <v>164.97200000000001</v>
      </c>
      <c r="V1273" s="269">
        <f t="shared" si="152"/>
        <v>95.451999999999998</v>
      </c>
      <c r="W1273" s="443">
        <f t="shared" si="153"/>
        <v>1.0822302429209338</v>
      </c>
      <c r="X1273" s="443">
        <f t="shared" si="154"/>
        <v>0.2078440367694617</v>
      </c>
      <c r="Y1273" s="9">
        <f>Cal_110119!$O$3</f>
        <v>20181101</v>
      </c>
      <c r="Z1273" s="270" t="s">
        <v>767</v>
      </c>
      <c r="AA1273" s="270"/>
      <c r="AB1273" s="270" t="s">
        <v>127</v>
      </c>
      <c r="AE1273" s="689" t="s">
        <v>1250</v>
      </c>
      <c r="AF1273" s="683">
        <v>3</v>
      </c>
      <c r="AG1273" s="764" t="s">
        <v>1634</v>
      </c>
      <c r="AH1273" s="262" t="s">
        <v>389</v>
      </c>
      <c r="AI1273" s="262" t="s">
        <v>1202</v>
      </c>
    </row>
    <row r="1274" spans="1:35" s="228" customFormat="1" x14ac:dyDescent="0.2">
      <c r="A1274" s="262" t="s">
        <v>307</v>
      </c>
      <c r="B1274" s="263">
        <v>20190203</v>
      </c>
      <c r="C1274" s="264" t="s">
        <v>68</v>
      </c>
      <c r="D1274" s="265">
        <v>17</v>
      </c>
      <c r="E1274" s="265">
        <v>9</v>
      </c>
      <c r="F1274" s="265"/>
      <c r="G1274" s="265"/>
      <c r="H1274" s="265" t="s">
        <v>11</v>
      </c>
      <c r="I1274" s="265">
        <v>354</v>
      </c>
      <c r="J1274" s="265">
        <v>20</v>
      </c>
      <c r="K1274" s="228">
        <v>5</v>
      </c>
      <c r="L1274" s="185">
        <v>1</v>
      </c>
      <c r="M1274" s="185">
        <v>0</v>
      </c>
      <c r="N1274" s="267">
        <v>1</v>
      </c>
      <c r="O1274" s="9" t="str">
        <f>Cal_110119!$P$3</f>
        <v>Cal_110119</v>
      </c>
      <c r="P1274" s="17">
        <f>Cal_110119!$Q$3</f>
        <v>1.8682000000000001</v>
      </c>
      <c r="Q1274" s="17">
        <f>Cal_110119!$R$3</f>
        <v>0.51219999999999999</v>
      </c>
      <c r="R1274" s="268">
        <v>226.3</v>
      </c>
      <c r="S1274" s="268">
        <v>129.19999999999999</v>
      </c>
      <c r="T1274" s="228">
        <v>0.628</v>
      </c>
      <c r="U1274" s="269">
        <f t="shared" si="151"/>
        <v>225.67200000000003</v>
      </c>
      <c r="V1274" s="269">
        <f t="shared" si="152"/>
        <v>128.572</v>
      </c>
      <c r="W1274" s="443">
        <f t="shared" si="153"/>
        <v>1.5115730234122939</v>
      </c>
      <c r="X1274" s="443">
        <f t="shared" si="154"/>
        <v>0.22613210888827087</v>
      </c>
      <c r="Y1274" s="9">
        <f>Cal_110119!$O$3</f>
        <v>20181101</v>
      </c>
      <c r="Z1274" s="270" t="s">
        <v>473</v>
      </c>
      <c r="AA1274" s="270"/>
      <c r="AB1274" s="270" t="s">
        <v>127</v>
      </c>
      <c r="AE1274" s="689" t="s">
        <v>1250</v>
      </c>
      <c r="AF1274" s="683">
        <v>3</v>
      </c>
      <c r="AG1274" s="764" t="s">
        <v>1634</v>
      </c>
      <c r="AH1274" s="262" t="s">
        <v>390</v>
      </c>
      <c r="AI1274" s="262" t="s">
        <v>1661</v>
      </c>
    </row>
    <row r="1275" spans="1:35" s="228" customFormat="1" x14ac:dyDescent="0.2">
      <c r="A1275" s="262" t="s">
        <v>307</v>
      </c>
      <c r="B1275" s="263">
        <v>20190203</v>
      </c>
      <c r="C1275" s="264" t="s">
        <v>68</v>
      </c>
      <c r="D1275" s="265">
        <v>17</v>
      </c>
      <c r="E1275" s="265">
        <v>9</v>
      </c>
      <c r="F1275" s="265"/>
      <c r="G1275" s="265"/>
      <c r="H1275" s="265" t="s">
        <v>10</v>
      </c>
      <c r="I1275" s="265">
        <v>285</v>
      </c>
      <c r="J1275" s="265">
        <v>0</v>
      </c>
      <c r="K1275" s="228">
        <v>5</v>
      </c>
      <c r="L1275" s="185">
        <v>1</v>
      </c>
      <c r="M1275" s="185">
        <v>0</v>
      </c>
      <c r="N1275" s="267">
        <v>1</v>
      </c>
      <c r="O1275" s="9" t="str">
        <f>Cal_110119!$P$3</f>
        <v>Cal_110119</v>
      </c>
      <c r="P1275" s="17">
        <f>Cal_110119!$Q$3</f>
        <v>1.8682000000000001</v>
      </c>
      <c r="Q1275" s="17">
        <f>Cal_110119!$R$3</f>
        <v>0.51219999999999999</v>
      </c>
      <c r="R1275" s="268">
        <v>310.89999999999998</v>
      </c>
      <c r="S1275" s="268">
        <v>186.1</v>
      </c>
      <c r="T1275" s="228">
        <f>AVERAGE(0.402,0.307,0.542,0.615,0.862,0.526)</f>
        <v>0.54233333333333344</v>
      </c>
      <c r="U1275" s="269">
        <f t="shared" si="151"/>
        <v>310.35766666666666</v>
      </c>
      <c r="V1275" s="269">
        <f t="shared" si="152"/>
        <v>185.55766666666665</v>
      </c>
      <c r="W1275" s="443">
        <f t="shared" si="153"/>
        <v>2.4131420642830297</v>
      </c>
      <c r="X1275" s="443">
        <f t="shared" si="154"/>
        <v>0.7019220443890174</v>
      </c>
      <c r="Y1275" s="9">
        <f>Cal_110119!$O$3</f>
        <v>20181101</v>
      </c>
      <c r="Z1275" s="270" t="s">
        <v>468</v>
      </c>
      <c r="AA1275" s="270"/>
      <c r="AB1275" s="270" t="s">
        <v>127</v>
      </c>
      <c r="AE1275" s="689" t="s">
        <v>1250</v>
      </c>
      <c r="AF1275" s="683">
        <v>3</v>
      </c>
      <c r="AG1275" s="764" t="s">
        <v>1634</v>
      </c>
      <c r="AH1275" s="383" t="s">
        <v>777</v>
      </c>
      <c r="AI1275" s="262" t="s">
        <v>1127</v>
      </c>
    </row>
    <row r="1276" spans="1:35" s="228" customFormat="1" x14ac:dyDescent="0.2">
      <c r="A1276" s="262" t="s">
        <v>307</v>
      </c>
      <c r="B1276" s="263">
        <v>20190203</v>
      </c>
      <c r="C1276" s="264" t="s">
        <v>68</v>
      </c>
      <c r="D1276" s="265">
        <v>17</v>
      </c>
      <c r="E1276" s="265">
        <v>9</v>
      </c>
      <c r="F1276" s="265"/>
      <c r="G1276" s="265"/>
      <c r="H1276" s="265" t="s">
        <v>11</v>
      </c>
      <c r="I1276" s="265">
        <v>287</v>
      </c>
      <c r="J1276" s="265">
        <v>0</v>
      </c>
      <c r="K1276" s="228">
        <v>5</v>
      </c>
      <c r="L1276" s="185">
        <v>1</v>
      </c>
      <c r="M1276" s="185">
        <v>0</v>
      </c>
      <c r="N1276" s="267">
        <v>1</v>
      </c>
      <c r="O1276" s="9" t="str">
        <f>Cal_110119!$P$3</f>
        <v>Cal_110119</v>
      </c>
      <c r="P1276" s="17">
        <f>Cal_110119!$Q$3</f>
        <v>1.8682000000000001</v>
      </c>
      <c r="Q1276" s="17">
        <f>Cal_110119!$R$3</f>
        <v>0.51219999999999999</v>
      </c>
      <c r="R1276" s="268">
        <v>225.9</v>
      </c>
      <c r="S1276" s="268">
        <v>135.30000000000001</v>
      </c>
      <c r="T1276" s="228">
        <f>AVERAGE(0.402,0.307,0.542,0.615,0.862,0.526)</f>
        <v>0.54233333333333344</v>
      </c>
      <c r="U1276" s="269">
        <f t="shared" si="151"/>
        <v>225.35766666666666</v>
      </c>
      <c r="V1276" s="269">
        <f t="shared" si="152"/>
        <v>134.75766666666667</v>
      </c>
      <c r="W1276" s="443">
        <f t="shared" si="153"/>
        <v>1.7396403232447761</v>
      </c>
      <c r="X1276" s="443">
        <f t="shared" si="154"/>
        <v>0.50684989561074045</v>
      </c>
      <c r="Y1276" s="9">
        <f>Cal_110119!$O$3</f>
        <v>20181101</v>
      </c>
      <c r="Z1276" s="271" t="s">
        <v>469</v>
      </c>
      <c r="AA1276" s="271"/>
      <c r="AB1276" s="270" t="s">
        <v>127</v>
      </c>
      <c r="AE1276" s="689" t="s">
        <v>1250</v>
      </c>
      <c r="AF1276" s="683">
        <v>3</v>
      </c>
      <c r="AG1276" s="764" t="s">
        <v>1634</v>
      </c>
      <c r="AH1276" s="383" t="s">
        <v>776</v>
      </c>
      <c r="AI1276" s="383" t="s">
        <v>1127</v>
      </c>
    </row>
    <row r="1277" spans="1:35" s="228" customFormat="1" x14ac:dyDescent="0.2">
      <c r="A1277" s="262" t="s">
        <v>307</v>
      </c>
      <c r="B1277" s="263">
        <v>20190203</v>
      </c>
      <c r="C1277" s="264" t="s">
        <v>68</v>
      </c>
      <c r="D1277" s="265">
        <v>17</v>
      </c>
      <c r="E1277" s="265">
        <v>10</v>
      </c>
      <c r="F1277" s="265"/>
      <c r="G1277" s="265"/>
      <c r="H1277" s="265" t="s">
        <v>10</v>
      </c>
      <c r="I1277" s="265">
        <v>354</v>
      </c>
      <c r="J1277" s="265">
        <v>5</v>
      </c>
      <c r="K1277" s="228">
        <v>5</v>
      </c>
      <c r="L1277" s="185">
        <v>1</v>
      </c>
      <c r="M1277" s="185">
        <v>0</v>
      </c>
      <c r="N1277" s="267">
        <v>1</v>
      </c>
      <c r="O1277" s="9" t="str">
        <f>Cal_110119!$P$3</f>
        <v>Cal_110119</v>
      </c>
      <c r="P1277" s="17">
        <f>Cal_110119!$Q$3</f>
        <v>1.8682000000000001</v>
      </c>
      <c r="Q1277" s="17">
        <f>Cal_110119!$R$3</f>
        <v>0.51219999999999999</v>
      </c>
      <c r="R1277" s="268">
        <v>265.10000000000002</v>
      </c>
      <c r="S1277" s="268">
        <v>154.5</v>
      </c>
      <c r="T1277" s="228">
        <v>0.628</v>
      </c>
      <c r="U1277" s="269">
        <f t="shared" si="151"/>
        <v>264.47200000000004</v>
      </c>
      <c r="V1277" s="269">
        <f t="shared" si="152"/>
        <v>153.87200000000001</v>
      </c>
      <c r="W1277" s="443">
        <f t="shared" si="153"/>
        <v>1.7217299319196675</v>
      </c>
      <c r="X1277" s="443">
        <f t="shared" si="154"/>
        <v>0.35791543501366535</v>
      </c>
      <c r="Y1277" s="9">
        <f>Cal_110119!$O$3</f>
        <v>20181101</v>
      </c>
      <c r="Z1277" s="270" t="s">
        <v>473</v>
      </c>
      <c r="AA1277" s="270"/>
      <c r="AB1277" s="270" t="s">
        <v>127</v>
      </c>
      <c r="AE1277" s="689" t="s">
        <v>1250</v>
      </c>
      <c r="AF1277" s="683">
        <v>3</v>
      </c>
      <c r="AG1277" s="764" t="s">
        <v>1634</v>
      </c>
      <c r="AH1277" s="262" t="s">
        <v>391</v>
      </c>
      <c r="AI1277" s="262" t="s">
        <v>1203</v>
      </c>
    </row>
    <row r="1278" spans="1:35" s="228" customFormat="1" x14ac:dyDescent="0.2">
      <c r="A1278" s="262" t="s">
        <v>307</v>
      </c>
      <c r="B1278" s="263">
        <v>20190203</v>
      </c>
      <c r="C1278" s="264" t="s">
        <v>68</v>
      </c>
      <c r="D1278" s="265">
        <v>17</v>
      </c>
      <c r="E1278" s="265">
        <v>10</v>
      </c>
      <c r="F1278" s="265"/>
      <c r="G1278" s="265"/>
      <c r="H1278" s="265" t="s">
        <v>11</v>
      </c>
      <c r="I1278" s="265">
        <v>354</v>
      </c>
      <c r="J1278" s="265">
        <v>5</v>
      </c>
      <c r="K1278" s="228">
        <v>5</v>
      </c>
      <c r="L1278" s="185">
        <v>1</v>
      </c>
      <c r="M1278" s="185">
        <v>0</v>
      </c>
      <c r="N1278" s="267">
        <v>1</v>
      </c>
      <c r="O1278" s="9" t="str">
        <f>Cal_110119!$P$3</f>
        <v>Cal_110119</v>
      </c>
      <c r="P1278" s="17">
        <f>Cal_110119!$Q$3</f>
        <v>1.8682000000000001</v>
      </c>
      <c r="Q1278" s="17">
        <f>Cal_110119!$R$3</f>
        <v>0.51219999999999999</v>
      </c>
      <c r="R1278" s="268">
        <v>164.6</v>
      </c>
      <c r="S1278" s="268">
        <v>94.87</v>
      </c>
      <c r="T1278" s="228">
        <v>0.628</v>
      </c>
      <c r="U1278" s="269">
        <f t="shared" si="151"/>
        <v>163.97200000000001</v>
      </c>
      <c r="V1278" s="269">
        <f t="shared" si="152"/>
        <v>94.242000000000004</v>
      </c>
      <c r="W1278" s="443">
        <f t="shared" si="153"/>
        <v>1.0854993503866039</v>
      </c>
      <c r="X1278" s="443">
        <f t="shared" si="154"/>
        <v>0.18822126590831106</v>
      </c>
      <c r="Y1278" s="9">
        <f>Cal_110119!$O$3</f>
        <v>20181101</v>
      </c>
      <c r="Z1278" s="270" t="s">
        <v>767</v>
      </c>
      <c r="AA1278" s="270"/>
      <c r="AB1278" s="270" t="s">
        <v>127</v>
      </c>
      <c r="AE1278" s="689" t="s">
        <v>1250</v>
      </c>
      <c r="AF1278" s="683">
        <v>3</v>
      </c>
      <c r="AG1278" s="764" t="s">
        <v>1634</v>
      </c>
      <c r="AH1278" s="262" t="s">
        <v>392</v>
      </c>
      <c r="AI1278" s="262" t="s">
        <v>1662</v>
      </c>
    </row>
    <row r="1279" spans="1:35" s="228" customFormat="1" x14ac:dyDescent="0.2">
      <c r="A1279" s="262" t="s">
        <v>307</v>
      </c>
      <c r="B1279" s="263">
        <v>20190203</v>
      </c>
      <c r="C1279" s="264" t="s">
        <v>68</v>
      </c>
      <c r="D1279" s="265">
        <v>17</v>
      </c>
      <c r="E1279" s="265">
        <v>10</v>
      </c>
      <c r="F1279" s="265"/>
      <c r="G1279" s="265"/>
      <c r="H1279" s="265" t="s">
        <v>10</v>
      </c>
      <c r="I1279" s="265">
        <v>354</v>
      </c>
      <c r="J1279" s="265">
        <v>20</v>
      </c>
      <c r="K1279" s="228">
        <v>5</v>
      </c>
      <c r="L1279" s="185">
        <v>1</v>
      </c>
      <c r="M1279" s="185">
        <v>0</v>
      </c>
      <c r="N1279" s="267">
        <v>1</v>
      </c>
      <c r="O1279" s="9" t="str">
        <f>Cal_110119!$P$3</f>
        <v>Cal_110119</v>
      </c>
      <c r="P1279" s="17">
        <f>Cal_110119!$Q$3</f>
        <v>1.8682000000000001</v>
      </c>
      <c r="Q1279" s="17">
        <f>Cal_110119!$R$3</f>
        <v>0.51219999999999999</v>
      </c>
      <c r="R1279" s="268">
        <v>200</v>
      </c>
      <c r="S1279" s="268">
        <v>115.3</v>
      </c>
      <c r="T1279" s="228">
        <v>0.628</v>
      </c>
      <c r="U1279" s="269">
        <f t="shared" si="151"/>
        <v>199.37200000000001</v>
      </c>
      <c r="V1279" s="269">
        <f t="shared" si="152"/>
        <v>114.672</v>
      </c>
      <c r="W1279" s="443">
        <f t="shared" si="153"/>
        <v>1.3185400111536694</v>
      </c>
      <c r="X1279" s="443">
        <f t="shared" si="154"/>
        <v>0.23130072346327965</v>
      </c>
      <c r="Y1279" s="9">
        <f>Cal_110119!$O$3</f>
        <v>20181101</v>
      </c>
      <c r="Z1279" s="270" t="s">
        <v>472</v>
      </c>
      <c r="AA1279" s="270"/>
      <c r="AB1279" s="270" t="s">
        <v>127</v>
      </c>
      <c r="AE1279" s="689" t="s">
        <v>1250</v>
      </c>
      <c r="AF1279" s="683">
        <v>3</v>
      </c>
      <c r="AG1279" s="764" t="s">
        <v>1634</v>
      </c>
      <c r="AH1279" s="262" t="s">
        <v>393</v>
      </c>
      <c r="AI1279" s="262" t="s">
        <v>1204</v>
      </c>
    </row>
    <row r="1280" spans="1:35" s="228" customFormat="1" x14ac:dyDescent="0.2">
      <c r="A1280" s="262" t="s">
        <v>307</v>
      </c>
      <c r="B1280" s="263">
        <v>20190203</v>
      </c>
      <c r="C1280" s="264" t="s">
        <v>68</v>
      </c>
      <c r="D1280" s="265">
        <v>17</v>
      </c>
      <c r="E1280" s="265">
        <v>10</v>
      </c>
      <c r="F1280" s="265"/>
      <c r="G1280" s="265"/>
      <c r="H1280" s="265" t="s">
        <v>11</v>
      </c>
      <c r="I1280" s="265">
        <v>354</v>
      </c>
      <c r="J1280" s="265">
        <v>20</v>
      </c>
      <c r="K1280" s="228">
        <v>5</v>
      </c>
      <c r="L1280" s="185">
        <v>1</v>
      </c>
      <c r="M1280" s="185">
        <v>0</v>
      </c>
      <c r="N1280" s="267">
        <v>1</v>
      </c>
      <c r="O1280" s="9" t="str">
        <f>Cal_110119!$P$3</f>
        <v>Cal_110119</v>
      </c>
      <c r="P1280" s="17">
        <f>Cal_110119!$Q$3</f>
        <v>1.8682000000000001</v>
      </c>
      <c r="Q1280" s="17">
        <f>Cal_110119!$R$3</f>
        <v>0.51219999999999999</v>
      </c>
      <c r="R1280" s="268">
        <v>265.10000000000002</v>
      </c>
      <c r="S1280" s="268">
        <v>153.69999999999999</v>
      </c>
      <c r="T1280" s="228">
        <v>0.628</v>
      </c>
      <c r="U1280" s="269">
        <f t="shared" si="151"/>
        <v>264.47200000000004</v>
      </c>
      <c r="V1280" s="269">
        <f t="shared" si="152"/>
        <v>153.072</v>
      </c>
      <c r="W1280" s="443">
        <f t="shared" si="153"/>
        <v>1.7341836746460308</v>
      </c>
      <c r="X1280" s="443">
        <f t="shared" si="154"/>
        <v>0.33464935285227454</v>
      </c>
      <c r="Y1280" s="9">
        <f>Cal_110119!$O$3</f>
        <v>20181101</v>
      </c>
      <c r="Z1280" s="270" t="s">
        <v>472</v>
      </c>
      <c r="AA1280" s="270"/>
      <c r="AB1280" s="270" t="s">
        <v>127</v>
      </c>
      <c r="AE1280" s="689" t="s">
        <v>1250</v>
      </c>
      <c r="AF1280" s="683">
        <v>3</v>
      </c>
      <c r="AG1280" s="764" t="s">
        <v>1634</v>
      </c>
      <c r="AH1280" s="262" t="s">
        <v>394</v>
      </c>
      <c r="AI1280" s="262" t="s">
        <v>1663</v>
      </c>
    </row>
    <row r="1281" spans="1:35" s="228" customFormat="1" x14ac:dyDescent="0.2">
      <c r="A1281" s="262" t="s">
        <v>307</v>
      </c>
      <c r="B1281" s="263">
        <v>20190203</v>
      </c>
      <c r="C1281" s="264" t="s">
        <v>68</v>
      </c>
      <c r="D1281" s="265">
        <v>17</v>
      </c>
      <c r="E1281" s="265">
        <v>10</v>
      </c>
      <c r="F1281" s="265"/>
      <c r="G1281" s="265"/>
      <c r="H1281" s="265" t="s">
        <v>10</v>
      </c>
      <c r="I1281" s="265">
        <v>290</v>
      </c>
      <c r="J1281" s="265">
        <v>0</v>
      </c>
      <c r="K1281" s="228">
        <v>5</v>
      </c>
      <c r="L1281" s="185">
        <v>1</v>
      </c>
      <c r="M1281" s="185">
        <v>0</v>
      </c>
      <c r="N1281" s="267">
        <v>1</v>
      </c>
      <c r="O1281" s="9" t="str">
        <f>Cal_110119!$P$3</f>
        <v>Cal_110119</v>
      </c>
      <c r="P1281" s="17">
        <f>Cal_110119!$Q$3</f>
        <v>1.8682000000000001</v>
      </c>
      <c r="Q1281" s="17">
        <f>Cal_110119!$R$3</f>
        <v>0.51219999999999999</v>
      </c>
      <c r="R1281" s="268">
        <v>245</v>
      </c>
      <c r="S1281" s="268">
        <v>145.4</v>
      </c>
      <c r="T1281" s="228">
        <f>AVERAGE(0.635,0.527,0.477,0.652,0.614,0.58)</f>
        <v>0.58083333333333331</v>
      </c>
      <c r="U1281" s="269">
        <f t="shared" si="151"/>
        <v>244.41916666666665</v>
      </c>
      <c r="V1281" s="269">
        <f t="shared" si="152"/>
        <v>144.81916666666666</v>
      </c>
      <c r="W1281" s="443">
        <f t="shared" si="153"/>
        <v>1.8926682868241065</v>
      </c>
      <c r="X1281" s="443">
        <f t="shared" si="154"/>
        <v>0.49657839977531892</v>
      </c>
      <c r="Y1281" s="9">
        <f>Cal_110119!$O$3</f>
        <v>20181101</v>
      </c>
      <c r="Z1281" s="270" t="s">
        <v>467</v>
      </c>
      <c r="AA1281" s="270"/>
      <c r="AB1281" s="270" t="s">
        <v>127</v>
      </c>
      <c r="AE1281" s="689" t="s">
        <v>1250</v>
      </c>
      <c r="AF1281" s="683">
        <v>3</v>
      </c>
      <c r="AG1281" s="764" t="s">
        <v>1634</v>
      </c>
      <c r="AH1281" s="383" t="s">
        <v>775</v>
      </c>
      <c r="AI1281" s="262" t="s">
        <v>1127</v>
      </c>
    </row>
    <row r="1282" spans="1:35" s="228" customFormat="1" x14ac:dyDescent="0.2">
      <c r="A1282" s="262" t="s">
        <v>307</v>
      </c>
      <c r="B1282" s="263">
        <v>20190203</v>
      </c>
      <c r="C1282" s="264" t="s">
        <v>68</v>
      </c>
      <c r="D1282" s="265">
        <v>17</v>
      </c>
      <c r="E1282" s="265">
        <v>10</v>
      </c>
      <c r="F1282" s="265"/>
      <c r="G1282" s="265"/>
      <c r="H1282" s="265" t="s">
        <v>11</v>
      </c>
      <c r="I1282" s="265">
        <v>290</v>
      </c>
      <c r="J1282" s="265">
        <v>0</v>
      </c>
      <c r="K1282" s="228">
        <v>10</v>
      </c>
      <c r="L1282" s="185">
        <v>1</v>
      </c>
      <c r="M1282" s="185">
        <v>0</v>
      </c>
      <c r="N1282" s="267">
        <v>1</v>
      </c>
      <c r="O1282" s="9" t="str">
        <f>Cal_110119!$P$3</f>
        <v>Cal_110119</v>
      </c>
      <c r="P1282" s="17">
        <f>Cal_110119!$Q$3</f>
        <v>1.8682000000000001</v>
      </c>
      <c r="Q1282" s="17">
        <f>Cal_110119!$R$3</f>
        <v>0.51219999999999999</v>
      </c>
      <c r="R1282" s="268">
        <v>162.19999999999999</v>
      </c>
      <c r="S1282" s="268">
        <v>96.27</v>
      </c>
      <c r="T1282" s="228">
        <f>AVERAGE(0.402,0.307,0.542,0.615,0.862,0.526)</f>
        <v>0.54233333333333344</v>
      </c>
      <c r="U1282" s="269">
        <f t="shared" si="151"/>
        <v>161.65766666666664</v>
      </c>
      <c r="V1282" s="269">
        <f t="shared" si="152"/>
        <v>95.727666666666664</v>
      </c>
      <c r="W1282" s="443">
        <f t="shared" si="153"/>
        <v>2.5056951837412309</v>
      </c>
      <c r="X1282" s="443">
        <f t="shared" si="154"/>
        <v>0.65296144526244715</v>
      </c>
      <c r="Y1282" s="9">
        <f>Cal_110119!$O$3</f>
        <v>20181101</v>
      </c>
      <c r="Z1282" s="271" t="s">
        <v>469</v>
      </c>
      <c r="AA1282" s="271"/>
      <c r="AB1282" s="270" t="s">
        <v>127</v>
      </c>
      <c r="AE1282" s="689" t="s">
        <v>1250</v>
      </c>
      <c r="AF1282" s="683">
        <v>3</v>
      </c>
      <c r="AG1282" s="764" t="s">
        <v>1634</v>
      </c>
      <c r="AH1282" s="383" t="s">
        <v>774</v>
      </c>
      <c r="AI1282" s="383" t="s">
        <v>1127</v>
      </c>
    </row>
    <row r="1283" spans="1:35" x14ac:dyDescent="0.2">
      <c r="A1283" s="152" t="s">
        <v>307</v>
      </c>
      <c r="B1283" s="45">
        <v>20190203</v>
      </c>
      <c r="C1283" s="148" t="s">
        <v>68</v>
      </c>
      <c r="D1283" s="107">
        <v>17</v>
      </c>
      <c r="E1283" s="107">
        <v>10</v>
      </c>
      <c r="H1283" s="107" t="s">
        <v>10</v>
      </c>
      <c r="I1283" s="107">
        <v>290</v>
      </c>
      <c r="J1283" s="107">
        <v>10</v>
      </c>
      <c r="K1283" s="43">
        <v>5</v>
      </c>
      <c r="L1283" s="9">
        <v>1</v>
      </c>
      <c r="M1283" s="9">
        <v>0</v>
      </c>
      <c r="N1283" s="49">
        <v>1</v>
      </c>
      <c r="O1283" s="9" t="str">
        <f>Cal_110119!$P$3</f>
        <v>Cal_110119</v>
      </c>
      <c r="P1283" s="17">
        <f>Cal_110119!$Q$3</f>
        <v>1.8682000000000001</v>
      </c>
      <c r="Q1283" s="17">
        <f>Cal_110119!$R$3</f>
        <v>0.51219999999999999</v>
      </c>
      <c r="R1283" s="46">
        <v>66.430000000000007</v>
      </c>
      <c r="S1283" s="46">
        <v>41.88</v>
      </c>
      <c r="T1283" s="43">
        <f>AVERAGE(0.402,0.307,0.542,0.615,0.862,0.526)</f>
        <v>0.54233333333333344</v>
      </c>
      <c r="U1283" s="79">
        <f t="shared" si="151"/>
        <v>65.887666666666675</v>
      </c>
      <c r="V1283" s="79">
        <f t="shared" si="152"/>
        <v>41.337666666666671</v>
      </c>
      <c r="W1283" s="443">
        <f t="shared" si="153"/>
        <v>0.46651612893104244</v>
      </c>
      <c r="X1283" s="443">
        <f t="shared" si="154"/>
        <v>0.21547842599148623</v>
      </c>
      <c r="Y1283" s="9">
        <f>Cal_110119!$O$3</f>
        <v>20181101</v>
      </c>
      <c r="Z1283" s="86" t="s">
        <v>469</v>
      </c>
      <c r="AA1283" s="86"/>
      <c r="AB1283" s="48" t="s">
        <v>127</v>
      </c>
      <c r="AE1283" s="689" t="s">
        <v>1250</v>
      </c>
      <c r="AF1283" s="671">
        <v>3</v>
      </c>
      <c r="AG1283" s="169">
        <v>1</v>
      </c>
      <c r="AH1283" t="s">
        <v>744</v>
      </c>
    </row>
    <row r="1284" spans="1:35" s="115" customFormat="1" ht="13.5" thickBot="1" x14ac:dyDescent="0.25">
      <c r="A1284" s="154" t="s">
        <v>307</v>
      </c>
      <c r="B1284" s="114">
        <v>20190203</v>
      </c>
      <c r="C1284" s="150" t="s">
        <v>68</v>
      </c>
      <c r="D1284" s="140">
        <v>17</v>
      </c>
      <c r="E1284" s="140">
        <v>10</v>
      </c>
      <c r="F1284" s="140"/>
      <c r="G1284" s="140"/>
      <c r="H1284" s="140" t="s">
        <v>11</v>
      </c>
      <c r="I1284" s="140">
        <v>290</v>
      </c>
      <c r="J1284" s="140">
        <v>10</v>
      </c>
      <c r="K1284" s="115">
        <v>5</v>
      </c>
      <c r="L1284" s="116">
        <v>1</v>
      </c>
      <c r="M1284" s="116">
        <v>0</v>
      </c>
      <c r="N1284" s="117">
        <v>1</v>
      </c>
      <c r="O1284" s="9" t="str">
        <f>Cal_110119!$P$3</f>
        <v>Cal_110119</v>
      </c>
      <c r="P1284" s="17">
        <f>Cal_110119!$Q$3</f>
        <v>1.8682000000000001</v>
      </c>
      <c r="Q1284" s="17">
        <f>Cal_110119!$R$3</f>
        <v>0.51219999999999999</v>
      </c>
      <c r="R1284" s="118">
        <v>98.29</v>
      </c>
      <c r="S1284" s="118">
        <v>61.6</v>
      </c>
      <c r="T1284" s="115">
        <f>AVERAGE(0.402,0.307,0.542,0.615,0.862,0.526)</f>
        <v>0.54233333333333344</v>
      </c>
      <c r="U1284" s="120">
        <f t="shared" si="151"/>
        <v>97.747666666666674</v>
      </c>
      <c r="V1284" s="120">
        <f t="shared" si="152"/>
        <v>61.05766666666667</v>
      </c>
      <c r="W1284" s="444">
        <f t="shared" si="153"/>
        <v>0.69720882975478404</v>
      </c>
      <c r="X1284" s="444">
        <f t="shared" si="154"/>
        <v>0.31012901876774485</v>
      </c>
      <c r="Y1284" s="9">
        <f>Cal_110119!$O$3</f>
        <v>20181101</v>
      </c>
      <c r="Z1284" s="122" t="s">
        <v>469</v>
      </c>
      <c r="AA1284" s="122"/>
      <c r="AB1284" s="121" t="s">
        <v>127</v>
      </c>
      <c r="AE1284" s="689" t="s">
        <v>1250</v>
      </c>
      <c r="AF1284" s="675">
        <v>3</v>
      </c>
      <c r="AG1284" s="172">
        <v>1</v>
      </c>
      <c r="AH1284" s="407" t="s">
        <v>744</v>
      </c>
      <c r="AI1284" s="407"/>
    </row>
    <row r="1285" spans="1:35" x14ac:dyDescent="0.2">
      <c r="A1285" s="152" t="s">
        <v>307</v>
      </c>
      <c r="B1285" s="45">
        <v>20190203</v>
      </c>
      <c r="C1285" s="148" t="s">
        <v>69</v>
      </c>
      <c r="D1285" s="107">
        <v>19</v>
      </c>
      <c r="E1285" s="107">
        <v>1</v>
      </c>
      <c r="H1285" s="107" t="s">
        <v>10</v>
      </c>
      <c r="I1285" s="107">
        <v>290</v>
      </c>
      <c r="J1285" s="107">
        <v>0</v>
      </c>
      <c r="K1285" s="43">
        <v>5</v>
      </c>
      <c r="L1285" s="109">
        <v>1</v>
      </c>
      <c r="M1285" s="109">
        <v>0</v>
      </c>
      <c r="N1285" s="49">
        <v>1</v>
      </c>
      <c r="O1285" s="9" t="str">
        <f>Cal_110119!$P$3</f>
        <v>Cal_110119</v>
      </c>
      <c r="P1285" s="17">
        <f>Cal_110119!$Q$3</f>
        <v>1.8682000000000001</v>
      </c>
      <c r="Q1285" s="17">
        <f>Cal_110119!$R$3</f>
        <v>0.51219999999999999</v>
      </c>
      <c r="R1285" s="46">
        <v>29.88</v>
      </c>
      <c r="S1285" s="46">
        <v>20.48</v>
      </c>
      <c r="T1285" s="47">
        <f>AVERAGE(0.635,0.527,0.477,0.652,0.614,0.58)</f>
        <v>0.58083333333333331</v>
      </c>
      <c r="U1285" s="79">
        <f t="shared" si="151"/>
        <v>29.299166666666665</v>
      </c>
      <c r="V1285" s="79">
        <f t="shared" si="152"/>
        <v>19.899166666666666</v>
      </c>
      <c r="W1285" s="443">
        <f t="shared" si="153"/>
        <v>0.17862532024243574</v>
      </c>
      <c r="X1285" s="443">
        <f t="shared" si="154"/>
        <v>0.14967388986043784</v>
      </c>
      <c r="Y1285" s="9">
        <f>Cal_110119!$O$3</f>
        <v>20181101</v>
      </c>
      <c r="Z1285" s="48" t="s">
        <v>467</v>
      </c>
      <c r="AA1285" s="48"/>
      <c r="AB1285" s="48" t="s">
        <v>127</v>
      </c>
      <c r="AE1285" s="689" t="s">
        <v>1250</v>
      </c>
      <c r="AF1285" s="674">
        <v>1</v>
      </c>
      <c r="AG1285" s="764" t="s">
        <v>1634</v>
      </c>
      <c r="AH1285"/>
    </row>
    <row r="1286" spans="1:35" x14ac:dyDescent="0.2">
      <c r="A1286" s="152" t="s">
        <v>307</v>
      </c>
      <c r="B1286" s="45">
        <v>20190203</v>
      </c>
      <c r="C1286" s="148" t="s">
        <v>69</v>
      </c>
      <c r="D1286" s="107">
        <v>19</v>
      </c>
      <c r="E1286" s="107">
        <v>1</v>
      </c>
      <c r="H1286" s="107" t="s">
        <v>11</v>
      </c>
      <c r="I1286" s="107">
        <v>290</v>
      </c>
      <c r="J1286" s="107">
        <v>0</v>
      </c>
      <c r="K1286" s="43">
        <v>5</v>
      </c>
      <c r="L1286" s="9">
        <v>1</v>
      </c>
      <c r="M1286" s="9">
        <v>0</v>
      </c>
      <c r="N1286" s="49">
        <v>1</v>
      </c>
      <c r="O1286" s="9" t="str">
        <f>Cal_110119!$P$3</f>
        <v>Cal_110119</v>
      </c>
      <c r="P1286" s="17">
        <f>Cal_110119!$Q$3</f>
        <v>1.8682000000000001</v>
      </c>
      <c r="Q1286" s="17">
        <f>Cal_110119!$R$3</f>
        <v>0.51219999999999999</v>
      </c>
      <c r="R1286" s="46">
        <v>26.15</v>
      </c>
      <c r="S1286" s="46">
        <v>18.23</v>
      </c>
      <c r="T1286" s="43">
        <f>AVERAGE(0.402,0.307,0.542,0.615,0.862,0.526)</f>
        <v>0.54233333333333344</v>
      </c>
      <c r="U1286" s="79">
        <f t="shared" si="151"/>
        <v>25.607666666666667</v>
      </c>
      <c r="V1286" s="79">
        <f t="shared" si="152"/>
        <v>17.687666666666669</v>
      </c>
      <c r="W1286" s="443">
        <f t="shared" si="153"/>
        <v>0.15050133365107352</v>
      </c>
      <c r="X1286" s="443">
        <f t="shared" si="154"/>
        <v>0.14131224289214489</v>
      </c>
      <c r="Y1286" s="9">
        <f>Cal_110119!$O$3</f>
        <v>20181101</v>
      </c>
      <c r="Z1286" s="48" t="s">
        <v>468</v>
      </c>
      <c r="AA1286" s="48"/>
      <c r="AB1286" s="48" t="s">
        <v>127</v>
      </c>
      <c r="AE1286" s="689" t="s">
        <v>1250</v>
      </c>
      <c r="AF1286" s="671">
        <v>1</v>
      </c>
      <c r="AG1286" s="764" t="s">
        <v>1634</v>
      </c>
      <c r="AH1286"/>
    </row>
    <row r="1287" spans="1:35" x14ac:dyDescent="0.2">
      <c r="A1287" s="152" t="s">
        <v>307</v>
      </c>
      <c r="B1287" s="45">
        <v>20190203</v>
      </c>
      <c r="C1287" s="148" t="s">
        <v>69</v>
      </c>
      <c r="D1287" s="107">
        <v>19</v>
      </c>
      <c r="E1287" s="107">
        <v>3</v>
      </c>
      <c r="H1287" s="107" t="s">
        <v>10</v>
      </c>
      <c r="I1287" s="107">
        <v>290</v>
      </c>
      <c r="J1287" s="107">
        <v>0</v>
      </c>
      <c r="K1287" s="43">
        <v>5</v>
      </c>
      <c r="L1287" s="9">
        <v>1</v>
      </c>
      <c r="M1287" s="9">
        <v>0</v>
      </c>
      <c r="N1287" s="49">
        <v>1</v>
      </c>
      <c r="O1287" s="9" t="str">
        <f>Cal_110119!$P$3</f>
        <v>Cal_110119</v>
      </c>
      <c r="P1287" s="17">
        <f>Cal_110119!$Q$3</f>
        <v>1.8682000000000001</v>
      </c>
      <c r="Q1287" s="17">
        <f>Cal_110119!$R$3</f>
        <v>0.51219999999999999</v>
      </c>
      <c r="R1287" s="46">
        <v>38.869999999999997</v>
      </c>
      <c r="S1287" s="46">
        <v>25.39</v>
      </c>
      <c r="T1287" s="43">
        <f>AVERAGE(0.402,0.307,0.542,0.615,0.862,0.526)</f>
        <v>0.54233333333333344</v>
      </c>
      <c r="U1287" s="79">
        <f t="shared" si="151"/>
        <v>38.327666666666666</v>
      </c>
      <c r="V1287" s="79">
        <f t="shared" si="152"/>
        <v>24.847666666666669</v>
      </c>
      <c r="W1287" s="443">
        <f t="shared" si="153"/>
        <v>0.25615631030510999</v>
      </c>
      <c r="X1287" s="443">
        <f t="shared" si="154"/>
        <v>0.15378393876224636</v>
      </c>
      <c r="Y1287" s="9">
        <f>Cal_110119!$O$3</f>
        <v>20181101</v>
      </c>
      <c r="Z1287" s="86" t="s">
        <v>469</v>
      </c>
      <c r="AA1287" s="86"/>
      <c r="AB1287" s="48" t="s">
        <v>127</v>
      </c>
      <c r="AE1287" s="689" t="s">
        <v>1250</v>
      </c>
      <c r="AF1287" s="671">
        <v>1</v>
      </c>
      <c r="AG1287" s="764" t="s">
        <v>1634</v>
      </c>
      <c r="AH1287"/>
    </row>
    <row r="1288" spans="1:35" x14ac:dyDescent="0.2">
      <c r="A1288" s="152" t="s">
        <v>307</v>
      </c>
      <c r="B1288" s="45">
        <v>20190203</v>
      </c>
      <c r="C1288" s="148" t="s">
        <v>69</v>
      </c>
      <c r="D1288" s="107">
        <v>19</v>
      </c>
      <c r="E1288" s="107">
        <v>3</v>
      </c>
      <c r="H1288" s="107" t="s">
        <v>11</v>
      </c>
      <c r="I1288" s="107">
        <v>290</v>
      </c>
      <c r="J1288" s="107">
        <v>0</v>
      </c>
      <c r="K1288" s="43">
        <v>5</v>
      </c>
      <c r="L1288" s="9">
        <v>1</v>
      </c>
      <c r="M1288" s="9">
        <v>0</v>
      </c>
      <c r="N1288" s="49">
        <v>1</v>
      </c>
      <c r="O1288" s="9" t="str">
        <f>Cal_110119!$P$3</f>
        <v>Cal_110119</v>
      </c>
      <c r="P1288" s="17">
        <f>Cal_110119!$Q$3</f>
        <v>1.8682000000000001</v>
      </c>
      <c r="Q1288" s="17">
        <f>Cal_110119!$R$3</f>
        <v>0.51219999999999999</v>
      </c>
      <c r="R1288" s="46">
        <v>33.08</v>
      </c>
      <c r="S1288" s="46">
        <v>21.43</v>
      </c>
      <c r="T1288" s="47">
        <f>AVERAGE(0.635,0.527,0.477,0.652,0.614,0.58)</f>
        <v>0.58083333333333331</v>
      </c>
      <c r="U1288" s="79">
        <f t="shared" si="151"/>
        <v>32.499166666666667</v>
      </c>
      <c r="V1288" s="79">
        <f t="shared" si="152"/>
        <v>20.849166666666665</v>
      </c>
      <c r="W1288" s="443">
        <f t="shared" si="153"/>
        <v>0.2213813809387635</v>
      </c>
      <c r="X1288" s="443">
        <f t="shared" si="154"/>
        <v>0.12259106085376513</v>
      </c>
      <c r="Y1288" s="9">
        <f>Cal_110119!$O$3</f>
        <v>20181101</v>
      </c>
      <c r="Z1288" s="48" t="s">
        <v>467</v>
      </c>
      <c r="AA1288" s="48"/>
      <c r="AB1288" s="48" t="s">
        <v>127</v>
      </c>
      <c r="AE1288" s="689" t="s">
        <v>1250</v>
      </c>
      <c r="AF1288" s="671">
        <v>1</v>
      </c>
      <c r="AG1288" s="764" t="s">
        <v>1634</v>
      </c>
      <c r="AH1288"/>
    </row>
    <row r="1289" spans="1:35" x14ac:dyDescent="0.2">
      <c r="A1289" s="152" t="s">
        <v>307</v>
      </c>
      <c r="B1289" s="45">
        <v>20190203</v>
      </c>
      <c r="C1289" s="148" t="s">
        <v>69</v>
      </c>
      <c r="D1289" s="107">
        <v>19</v>
      </c>
      <c r="E1289" s="107">
        <v>4</v>
      </c>
      <c r="H1289" s="107" t="s">
        <v>10</v>
      </c>
      <c r="I1289" s="107">
        <v>290</v>
      </c>
      <c r="J1289" s="107">
        <v>0</v>
      </c>
      <c r="K1289" s="43">
        <v>5</v>
      </c>
      <c r="L1289" s="9">
        <v>1</v>
      </c>
      <c r="M1289" s="9">
        <v>0</v>
      </c>
      <c r="N1289" s="49">
        <v>1</v>
      </c>
      <c r="O1289" s="9" t="str">
        <f>Cal_110119!$P$3</f>
        <v>Cal_110119</v>
      </c>
      <c r="P1289" s="17">
        <f>Cal_110119!$Q$3</f>
        <v>1.8682000000000001</v>
      </c>
      <c r="Q1289" s="17">
        <f>Cal_110119!$R$3</f>
        <v>0.51219999999999999</v>
      </c>
      <c r="R1289" s="46">
        <v>83.8</v>
      </c>
      <c r="S1289" s="46">
        <v>52.91</v>
      </c>
      <c r="T1289" s="47">
        <f>AVERAGE(0.635,0.527,0.477,0.652,0.614,0.58)</f>
        <v>0.58083333333333331</v>
      </c>
      <c r="U1289" s="79">
        <f t="shared" si="151"/>
        <v>83.219166666666666</v>
      </c>
      <c r="V1289" s="79">
        <f t="shared" si="152"/>
        <v>52.329166666666666</v>
      </c>
      <c r="W1289" s="443">
        <f t="shared" si="153"/>
        <v>0.58699320662647247</v>
      </c>
      <c r="X1289" s="443">
        <f t="shared" si="154"/>
        <v>0.2763406389453667</v>
      </c>
      <c r="Y1289" s="9">
        <f>Cal_110119!$O$3</f>
        <v>20181101</v>
      </c>
      <c r="Z1289" s="48" t="s">
        <v>467</v>
      </c>
      <c r="AA1289" s="48"/>
      <c r="AB1289" s="48" t="s">
        <v>127</v>
      </c>
      <c r="AE1289" s="689" t="s">
        <v>1250</v>
      </c>
      <c r="AF1289" s="671">
        <v>1</v>
      </c>
      <c r="AG1289" s="169">
        <v>1</v>
      </c>
      <c r="AH1289" s="152" t="s">
        <v>772</v>
      </c>
    </row>
    <row r="1290" spans="1:35" x14ac:dyDescent="0.2">
      <c r="A1290" s="152" t="s">
        <v>307</v>
      </c>
      <c r="B1290" s="45">
        <v>20190203</v>
      </c>
      <c r="C1290" s="148" t="s">
        <v>69</v>
      </c>
      <c r="D1290" s="107">
        <v>19</v>
      </c>
      <c r="E1290" s="107">
        <v>4</v>
      </c>
      <c r="H1290" s="107" t="s">
        <v>11</v>
      </c>
      <c r="I1290" s="107">
        <v>290</v>
      </c>
      <c r="J1290" s="107">
        <v>0</v>
      </c>
      <c r="K1290" s="43">
        <v>5</v>
      </c>
      <c r="L1290" s="9">
        <v>1</v>
      </c>
      <c r="M1290" s="9">
        <v>0</v>
      </c>
      <c r="N1290" s="49">
        <v>1</v>
      </c>
      <c r="O1290" s="9" t="str">
        <f>Cal_110119!$P$3</f>
        <v>Cal_110119</v>
      </c>
      <c r="P1290" s="17">
        <f>Cal_110119!$Q$3</f>
        <v>1.8682000000000001</v>
      </c>
      <c r="Q1290" s="17">
        <f>Cal_110119!$R$3</f>
        <v>0.51219999999999999</v>
      </c>
      <c r="R1290" s="46">
        <v>47.04</v>
      </c>
      <c r="S1290" s="46">
        <v>30.97</v>
      </c>
      <c r="T1290" s="47">
        <f>AVERAGE(0.635,0.527,0.477,0.652,0.614,0.58)</f>
        <v>0.58083333333333331</v>
      </c>
      <c r="U1290" s="79">
        <f t="shared" si="151"/>
        <v>46.459166666666668</v>
      </c>
      <c r="V1290" s="79">
        <f t="shared" si="152"/>
        <v>30.389166666666664</v>
      </c>
      <c r="W1290" s="443">
        <f t="shared" si="153"/>
        <v>0.30537328683999404</v>
      </c>
      <c r="X1290" s="443">
        <f t="shared" si="154"/>
        <v>0.195991397393914</v>
      </c>
      <c r="Y1290" s="9">
        <f>Cal_110119!$O$3</f>
        <v>20181101</v>
      </c>
      <c r="Z1290" s="48" t="s">
        <v>467</v>
      </c>
      <c r="AA1290" s="48"/>
      <c r="AB1290" s="48" t="s">
        <v>127</v>
      </c>
      <c r="AE1290" s="689" t="s">
        <v>1250</v>
      </c>
      <c r="AF1290" s="671">
        <v>1</v>
      </c>
      <c r="AG1290" s="169">
        <v>1</v>
      </c>
      <c r="AH1290" s="152" t="s">
        <v>773</v>
      </c>
    </row>
    <row r="1291" spans="1:35" s="228" customFormat="1" x14ac:dyDescent="0.2">
      <c r="A1291" s="262" t="s">
        <v>307</v>
      </c>
      <c r="B1291" s="263">
        <v>20190203</v>
      </c>
      <c r="C1291" s="264" t="s">
        <v>69</v>
      </c>
      <c r="D1291" s="265">
        <v>19</v>
      </c>
      <c r="E1291" s="265">
        <v>5</v>
      </c>
      <c r="F1291" s="265"/>
      <c r="G1291" s="265"/>
      <c r="H1291" s="265" t="s">
        <v>10</v>
      </c>
      <c r="I1291" s="265">
        <v>360</v>
      </c>
      <c r="J1291" s="265">
        <v>5</v>
      </c>
      <c r="K1291" s="228">
        <v>5</v>
      </c>
      <c r="L1291" s="185">
        <v>1</v>
      </c>
      <c r="M1291" s="185">
        <v>0</v>
      </c>
      <c r="N1291" s="267">
        <v>1</v>
      </c>
      <c r="O1291" s="9" t="str">
        <f>Cal_110119!$P$3</f>
        <v>Cal_110119</v>
      </c>
      <c r="P1291" s="17">
        <f>Cal_110119!$Q$3</f>
        <v>1.8682000000000001</v>
      </c>
      <c r="Q1291" s="17">
        <f>Cal_110119!$R$3</f>
        <v>0.51219999999999999</v>
      </c>
      <c r="R1291" s="268">
        <v>100.1</v>
      </c>
      <c r="S1291" s="268">
        <v>59.88</v>
      </c>
      <c r="T1291" s="228">
        <v>0.628</v>
      </c>
      <c r="U1291" s="269">
        <f t="shared" si="151"/>
        <v>99.471999999999994</v>
      </c>
      <c r="V1291" s="269">
        <f t="shared" si="152"/>
        <v>59.252000000000002</v>
      </c>
      <c r="W1291" s="443">
        <f t="shared" si="153"/>
        <v>0.61567671697509507</v>
      </c>
      <c r="X1291" s="443">
        <f t="shared" si="154"/>
        <v>0.17179227127601593</v>
      </c>
      <c r="Y1291" s="9">
        <f>Cal_110119!$O$3</f>
        <v>20181101</v>
      </c>
      <c r="Z1291" s="270" t="s">
        <v>473</v>
      </c>
      <c r="AA1291" s="270"/>
      <c r="AB1291" s="270" t="s">
        <v>127</v>
      </c>
      <c r="AE1291" s="689" t="s">
        <v>1250</v>
      </c>
      <c r="AF1291" s="676">
        <v>3</v>
      </c>
      <c r="AG1291" s="764" t="s">
        <v>1634</v>
      </c>
      <c r="AH1291" s="262" t="s">
        <v>395</v>
      </c>
      <c r="AI1291" s="262" t="s">
        <v>1664</v>
      </c>
    </row>
    <row r="1292" spans="1:35" s="228" customFormat="1" x14ac:dyDescent="0.2">
      <c r="A1292" s="262" t="s">
        <v>307</v>
      </c>
      <c r="B1292" s="263">
        <v>20190203</v>
      </c>
      <c r="C1292" s="264" t="s">
        <v>69</v>
      </c>
      <c r="D1292" s="265">
        <v>19</v>
      </c>
      <c r="E1292" s="265">
        <v>5</v>
      </c>
      <c r="F1292" s="265"/>
      <c r="G1292" s="265"/>
      <c r="H1292" s="265" t="s">
        <v>11</v>
      </c>
      <c r="I1292" s="265">
        <v>360</v>
      </c>
      <c r="J1292" s="265">
        <v>5</v>
      </c>
      <c r="K1292" s="228">
        <v>5</v>
      </c>
      <c r="L1292" s="185">
        <v>1</v>
      </c>
      <c r="M1292" s="185">
        <v>0</v>
      </c>
      <c r="N1292" s="267">
        <v>1</v>
      </c>
      <c r="O1292" s="9" t="str">
        <f>Cal_110119!$P$3</f>
        <v>Cal_110119</v>
      </c>
      <c r="P1292" s="17">
        <f>Cal_110119!$Q$3</f>
        <v>1.8682000000000001</v>
      </c>
      <c r="Q1292" s="17">
        <f>Cal_110119!$R$3</f>
        <v>0.51219999999999999</v>
      </c>
      <c r="R1292" s="268">
        <v>81.209999999999994</v>
      </c>
      <c r="S1292" s="268">
        <v>49.48</v>
      </c>
      <c r="T1292" s="228">
        <v>0.628</v>
      </c>
      <c r="U1292" s="269">
        <f t="shared" si="151"/>
        <v>80.581999999999994</v>
      </c>
      <c r="V1292" s="269">
        <f t="shared" si="152"/>
        <v>48.851999999999997</v>
      </c>
      <c r="W1292" s="443">
        <f t="shared" si="153"/>
        <v>0.48571412803629466</v>
      </c>
      <c r="X1292" s="443">
        <f t="shared" si="154"/>
        <v>0.1635371211037053</v>
      </c>
      <c r="Y1292" s="9">
        <f>Cal_110119!$O$3</f>
        <v>20181101</v>
      </c>
      <c r="Z1292" s="270" t="s">
        <v>473</v>
      </c>
      <c r="AA1292" s="270"/>
      <c r="AB1292" s="270" t="s">
        <v>127</v>
      </c>
      <c r="AE1292" s="689" t="s">
        <v>1250</v>
      </c>
      <c r="AF1292" s="676">
        <v>3</v>
      </c>
      <c r="AG1292" s="764" t="s">
        <v>1634</v>
      </c>
      <c r="AH1292" s="262" t="s">
        <v>396</v>
      </c>
      <c r="AI1292" s="262" t="s">
        <v>1665</v>
      </c>
    </row>
    <row r="1293" spans="1:35" s="228" customFormat="1" x14ac:dyDescent="0.2">
      <c r="A1293" s="262" t="s">
        <v>307</v>
      </c>
      <c r="B1293" s="263">
        <v>20190203</v>
      </c>
      <c r="C1293" s="264" t="s">
        <v>69</v>
      </c>
      <c r="D1293" s="265">
        <v>19</v>
      </c>
      <c r="E1293" s="265">
        <v>5</v>
      </c>
      <c r="F1293" s="265"/>
      <c r="G1293" s="265"/>
      <c r="H1293" s="265" t="s">
        <v>10</v>
      </c>
      <c r="I1293" s="265">
        <v>360</v>
      </c>
      <c r="J1293" s="265">
        <v>20</v>
      </c>
      <c r="K1293" s="228">
        <v>5</v>
      </c>
      <c r="L1293" s="185">
        <v>1</v>
      </c>
      <c r="M1293" s="185">
        <v>0</v>
      </c>
      <c r="N1293" s="267">
        <v>1</v>
      </c>
      <c r="O1293" s="9" t="str">
        <f>Cal_110119!$P$3</f>
        <v>Cal_110119</v>
      </c>
      <c r="P1293" s="17">
        <f>Cal_110119!$Q$3</f>
        <v>1.8682000000000001</v>
      </c>
      <c r="Q1293" s="17">
        <f>Cal_110119!$R$3</f>
        <v>0.51219999999999999</v>
      </c>
      <c r="R1293" s="268">
        <v>96.36</v>
      </c>
      <c r="S1293" s="268">
        <v>56.03</v>
      </c>
      <c r="T1293" s="228">
        <v>0.628</v>
      </c>
      <c r="U1293" s="269">
        <f t="shared" ref="U1293:U1353" si="155">(R1293-T1293)*(L1293+M1293)/L1293</f>
        <v>95.731999999999999</v>
      </c>
      <c r="V1293" s="269">
        <f t="shared" ref="V1293:V1353" si="156">(S1293-T1293)*(L1293+M1293)/L1293</f>
        <v>55.402000000000001</v>
      </c>
      <c r="W1293" s="443">
        <f t="shared" ref="W1293:W1353" si="157">(Q1293*P1293/(P1293-1)*(U1293-V1293)*(K1293)/I1293)/N1293</f>
        <v>0.61736056677288886</v>
      </c>
      <c r="X1293" s="443">
        <f t="shared" ref="X1293:X1353" si="158">(Q1293*P1293/(P1293-1)*(P1293*V1293-U1293)*(K1293)/I1293)/N1293</f>
        <v>0.1189412776726666</v>
      </c>
      <c r="Y1293" s="9">
        <f>Cal_110119!$O$3</f>
        <v>20181101</v>
      </c>
      <c r="Z1293" s="270" t="s">
        <v>473</v>
      </c>
      <c r="AA1293" s="270"/>
      <c r="AB1293" s="270" t="s">
        <v>127</v>
      </c>
      <c r="AE1293" s="689" t="s">
        <v>1250</v>
      </c>
      <c r="AF1293" s="676">
        <v>3</v>
      </c>
      <c r="AG1293" s="764" t="s">
        <v>1634</v>
      </c>
      <c r="AH1293" s="262" t="s">
        <v>397</v>
      </c>
      <c r="AI1293" s="262" t="s">
        <v>1666</v>
      </c>
    </row>
    <row r="1294" spans="1:35" s="228" customFormat="1" x14ac:dyDescent="0.2">
      <c r="A1294" s="262" t="s">
        <v>307</v>
      </c>
      <c r="B1294" s="263">
        <v>20190203</v>
      </c>
      <c r="C1294" s="264" t="s">
        <v>69</v>
      </c>
      <c r="D1294" s="265">
        <v>19</v>
      </c>
      <c r="E1294" s="265">
        <v>5</v>
      </c>
      <c r="F1294" s="265"/>
      <c r="G1294" s="265"/>
      <c r="H1294" s="265" t="s">
        <v>11</v>
      </c>
      <c r="I1294" s="265">
        <v>360</v>
      </c>
      <c r="J1294" s="265">
        <v>20</v>
      </c>
      <c r="K1294" s="228">
        <v>5</v>
      </c>
      <c r="L1294" s="185">
        <v>1</v>
      </c>
      <c r="M1294" s="185">
        <v>0</v>
      </c>
      <c r="N1294" s="267">
        <v>1</v>
      </c>
      <c r="O1294" s="9" t="str">
        <f>Cal_110119!$P$3</f>
        <v>Cal_110119</v>
      </c>
      <c r="P1294" s="17">
        <f>Cal_110119!$Q$3</f>
        <v>1.8682000000000001</v>
      </c>
      <c r="Q1294" s="17">
        <f>Cal_110119!$R$3</f>
        <v>0.51219999999999999</v>
      </c>
      <c r="R1294" s="268">
        <v>80.45</v>
      </c>
      <c r="S1294" s="268">
        <v>47.97</v>
      </c>
      <c r="T1294" s="228">
        <v>0.628</v>
      </c>
      <c r="U1294" s="269">
        <f t="shared" si="155"/>
        <v>79.822000000000003</v>
      </c>
      <c r="V1294" s="269">
        <f t="shared" si="156"/>
        <v>47.341999999999999</v>
      </c>
      <c r="W1294" s="443">
        <f t="shared" si="157"/>
        <v>0.49719492211216049</v>
      </c>
      <c r="X1294" s="443">
        <f t="shared" si="158"/>
        <v>0.13198817452228381</v>
      </c>
      <c r="Y1294" s="9">
        <f>Cal_110119!$O$3</f>
        <v>20181101</v>
      </c>
      <c r="Z1294" s="270" t="s">
        <v>473</v>
      </c>
      <c r="AA1294" s="270"/>
      <c r="AB1294" s="270" t="s">
        <v>127</v>
      </c>
      <c r="AE1294" s="689" t="s">
        <v>1250</v>
      </c>
      <c r="AF1294" s="676">
        <v>3</v>
      </c>
      <c r="AG1294" s="764" t="s">
        <v>1634</v>
      </c>
      <c r="AH1294" s="262" t="s">
        <v>398</v>
      </c>
      <c r="AI1294" s="262" t="s">
        <v>1667</v>
      </c>
    </row>
    <row r="1295" spans="1:35" x14ac:dyDescent="0.2">
      <c r="A1295" s="152" t="s">
        <v>307</v>
      </c>
      <c r="B1295" s="45">
        <v>20190203</v>
      </c>
      <c r="C1295" s="148" t="s">
        <v>69</v>
      </c>
      <c r="D1295" s="107">
        <v>19</v>
      </c>
      <c r="E1295" s="107">
        <v>5</v>
      </c>
      <c r="H1295" s="107" t="s">
        <v>10</v>
      </c>
      <c r="I1295" s="107">
        <v>287</v>
      </c>
      <c r="J1295" s="107">
        <v>0</v>
      </c>
      <c r="K1295" s="43">
        <v>5</v>
      </c>
      <c r="L1295" s="9">
        <v>1</v>
      </c>
      <c r="M1295" s="9">
        <v>0</v>
      </c>
      <c r="N1295" s="49">
        <v>1</v>
      </c>
      <c r="O1295" s="9" t="str">
        <f>Cal_110119!$P$3</f>
        <v>Cal_110119</v>
      </c>
      <c r="P1295" s="17">
        <f>Cal_110119!$Q$3</f>
        <v>1.8682000000000001</v>
      </c>
      <c r="Q1295" s="17">
        <f>Cal_110119!$R$3</f>
        <v>0.51219999999999999</v>
      </c>
      <c r="R1295" s="46">
        <v>112.5</v>
      </c>
      <c r="S1295" s="46">
        <v>69.67</v>
      </c>
      <c r="T1295" s="43">
        <f>AVERAGE(0.635,0.527,0.477,0.652,0.614,0.58)</f>
        <v>0.58083333333333331</v>
      </c>
      <c r="U1295" s="79">
        <f t="shared" si="155"/>
        <v>111.91916666666667</v>
      </c>
      <c r="V1295" s="79">
        <f t="shared" si="156"/>
        <v>69.089166666666671</v>
      </c>
      <c r="W1295" s="443">
        <f t="shared" ref="W1295:W1297" si="159">(Q1295*P1295/(P1295-1)*(U1295-V1295)*(K1295)/I1295)/N1295</f>
        <v>0.82239288128668608</v>
      </c>
      <c r="X1295" s="443">
        <f t="shared" ref="X1295:X1297" si="160">(Q1295*P1295/(P1295-1)*(P1295*V1295-U1295)*(K1295)/I1295)/N1295</f>
        <v>0.3293644990890397</v>
      </c>
      <c r="Y1295" s="9">
        <f>Cal_110119!$O$3</f>
        <v>20181101</v>
      </c>
      <c r="Z1295" s="48" t="s">
        <v>467</v>
      </c>
      <c r="AA1295" s="48"/>
      <c r="AB1295" s="48" t="s">
        <v>127</v>
      </c>
      <c r="AE1295" s="689" t="s">
        <v>1250</v>
      </c>
      <c r="AF1295" s="671">
        <v>1</v>
      </c>
      <c r="AG1295" s="169">
        <v>1</v>
      </c>
      <c r="AH1295"/>
    </row>
    <row r="1296" spans="1:35" x14ac:dyDescent="0.2">
      <c r="A1296" s="152" t="s">
        <v>307</v>
      </c>
      <c r="B1296" s="45">
        <v>20190203</v>
      </c>
      <c r="C1296" s="148" t="s">
        <v>69</v>
      </c>
      <c r="D1296" s="107">
        <v>19</v>
      </c>
      <c r="E1296" s="107">
        <v>5</v>
      </c>
      <c r="H1296" s="107" t="s">
        <v>11</v>
      </c>
      <c r="I1296" s="107">
        <v>285</v>
      </c>
      <c r="J1296" s="107">
        <v>0</v>
      </c>
      <c r="K1296" s="43">
        <v>5</v>
      </c>
      <c r="L1296" s="9">
        <v>1</v>
      </c>
      <c r="M1296" s="9">
        <v>0</v>
      </c>
      <c r="N1296" s="49">
        <v>1</v>
      </c>
      <c r="O1296" s="9" t="str">
        <f>Cal_110119!$P$3</f>
        <v>Cal_110119</v>
      </c>
      <c r="P1296" s="17">
        <f>Cal_110119!$Q$3</f>
        <v>1.8682000000000001</v>
      </c>
      <c r="Q1296" s="17">
        <f>Cal_110119!$R$3</f>
        <v>0.51219999999999999</v>
      </c>
      <c r="R1296" s="46">
        <v>133.69999999999999</v>
      </c>
      <c r="S1296" s="46">
        <v>80.87</v>
      </c>
      <c r="T1296" s="43">
        <f>AVERAGE(0.635,0.527,0.477,0.652,0.614,0.58)</f>
        <v>0.58083333333333331</v>
      </c>
      <c r="U1296" s="79">
        <f t="shared" si="155"/>
        <v>133.11916666666664</v>
      </c>
      <c r="V1296" s="79">
        <f t="shared" si="156"/>
        <v>80.289166666666674</v>
      </c>
      <c r="W1296" s="443">
        <f t="shared" si="159"/>
        <v>1.021524801731349</v>
      </c>
      <c r="X1296" s="443">
        <f t="shared" si="160"/>
        <v>0.32633597864701358</v>
      </c>
      <c r="Y1296" s="9">
        <f>Cal_110119!$O$3</f>
        <v>20181101</v>
      </c>
      <c r="Z1296" s="48" t="s">
        <v>467</v>
      </c>
      <c r="AA1296" s="48"/>
      <c r="AB1296" s="48" t="s">
        <v>127</v>
      </c>
      <c r="AE1296" s="689" t="s">
        <v>1250</v>
      </c>
      <c r="AF1296" s="671">
        <v>1</v>
      </c>
      <c r="AG1296" s="169">
        <v>1</v>
      </c>
      <c r="AH1296"/>
    </row>
    <row r="1297" spans="1:35" x14ac:dyDescent="0.2">
      <c r="A1297" s="152" t="s">
        <v>307</v>
      </c>
      <c r="B1297" s="45">
        <v>20190203</v>
      </c>
      <c r="C1297" s="148" t="s">
        <v>69</v>
      </c>
      <c r="D1297" s="107">
        <v>19</v>
      </c>
      <c r="E1297" s="107">
        <v>5</v>
      </c>
      <c r="H1297" s="107" t="s">
        <v>10</v>
      </c>
      <c r="I1297" s="107">
        <v>287</v>
      </c>
      <c r="J1297" s="107">
        <v>10</v>
      </c>
      <c r="K1297" s="43">
        <v>5</v>
      </c>
      <c r="L1297" s="9">
        <v>1</v>
      </c>
      <c r="M1297" s="9">
        <v>0</v>
      </c>
      <c r="N1297" s="49">
        <v>1</v>
      </c>
      <c r="O1297" s="9" t="str">
        <f>Cal_110119!$P$3</f>
        <v>Cal_110119</v>
      </c>
      <c r="P1297" s="17">
        <f>Cal_110119!$Q$3</f>
        <v>1.8682000000000001</v>
      </c>
      <c r="Q1297" s="17">
        <f>Cal_110119!$R$3</f>
        <v>0.51219999999999999</v>
      </c>
      <c r="R1297" s="46">
        <v>59.47</v>
      </c>
      <c r="S1297" s="46">
        <v>37.770000000000003</v>
      </c>
      <c r="T1297" s="43">
        <f>AVERAGE(0.402,0.307,0.542,0.615,0.862,0.526)</f>
        <v>0.54233333333333344</v>
      </c>
      <c r="U1297" s="79">
        <f>(R1297-T1297)*(L1297+M1297)/L1297</f>
        <v>58.927666666666667</v>
      </c>
      <c r="V1297" s="79">
        <f>(S1297-T1297)*(L1297+M1297)/L1297</f>
        <v>37.227666666666671</v>
      </c>
      <c r="W1297" s="443">
        <f t="shared" si="159"/>
        <v>0.41666881914361631</v>
      </c>
      <c r="X1297" s="443">
        <f t="shared" si="160"/>
        <v>0.2039384613634686</v>
      </c>
      <c r="Y1297" s="9">
        <f>Cal_110119!$O$3</f>
        <v>20181101</v>
      </c>
      <c r="Z1297" s="48" t="s">
        <v>468</v>
      </c>
      <c r="AA1297" s="48"/>
      <c r="AB1297" s="48" t="s">
        <v>127</v>
      </c>
      <c r="AE1297" s="689" t="s">
        <v>1250</v>
      </c>
      <c r="AF1297" s="671">
        <v>3</v>
      </c>
      <c r="AG1297" s="169">
        <v>1</v>
      </c>
      <c r="AH1297" s="152" t="s">
        <v>768</v>
      </c>
    </row>
    <row r="1298" spans="1:35" x14ac:dyDescent="0.2">
      <c r="A1298" s="152" t="s">
        <v>307</v>
      </c>
      <c r="B1298" s="45">
        <v>20190203</v>
      </c>
      <c r="C1298" s="148" t="s">
        <v>69</v>
      </c>
      <c r="D1298" s="107">
        <v>19</v>
      </c>
      <c r="E1298" s="107">
        <v>5</v>
      </c>
      <c r="H1298" s="107" t="s">
        <v>11</v>
      </c>
      <c r="I1298" s="107">
        <v>285</v>
      </c>
      <c r="J1298" s="107">
        <v>10</v>
      </c>
      <c r="K1298" s="43">
        <v>5</v>
      </c>
      <c r="L1298" s="9">
        <v>1</v>
      </c>
      <c r="M1298" s="9">
        <v>0</v>
      </c>
      <c r="N1298" s="49">
        <v>1</v>
      </c>
      <c r="O1298" s="9" t="str">
        <f>Cal_110119!$P$3</f>
        <v>Cal_110119</v>
      </c>
      <c r="P1298" s="17">
        <f>Cal_110119!$Q$3</f>
        <v>1.8682000000000001</v>
      </c>
      <c r="Q1298" s="17">
        <f>Cal_110119!$R$3</f>
        <v>0.51219999999999999</v>
      </c>
      <c r="R1298" s="46">
        <v>36.53</v>
      </c>
      <c r="S1298" s="46">
        <v>24.08</v>
      </c>
      <c r="T1298" s="43">
        <f>AVERAGE(0.402,0.307,0.542,0.615,0.862,0.526)</f>
        <v>0.54233333333333344</v>
      </c>
      <c r="U1298" s="79">
        <f t="shared" si="155"/>
        <v>35.987666666666669</v>
      </c>
      <c r="V1298" s="79">
        <f t="shared" si="156"/>
        <v>23.537666666666667</v>
      </c>
      <c r="W1298" s="443">
        <f t="shared" si="157"/>
        <v>0.24073412420131191</v>
      </c>
      <c r="X1298" s="443">
        <f t="shared" si="158"/>
        <v>0.15440632971985763</v>
      </c>
      <c r="Y1298" s="9">
        <f>Cal_110119!$O$3</f>
        <v>20181101</v>
      </c>
      <c r="Z1298" s="48" t="s">
        <v>468</v>
      </c>
      <c r="AA1298" s="48"/>
      <c r="AB1298" s="48" t="s">
        <v>127</v>
      </c>
      <c r="AE1298" s="689" t="s">
        <v>1250</v>
      </c>
      <c r="AF1298" s="671">
        <v>3</v>
      </c>
      <c r="AG1298" s="169">
        <v>1</v>
      </c>
      <c r="AH1298" s="152" t="s">
        <v>768</v>
      </c>
    </row>
    <row r="1299" spans="1:35" x14ac:dyDescent="0.2">
      <c r="A1299" s="152" t="s">
        <v>307</v>
      </c>
      <c r="B1299" s="45">
        <v>20190203</v>
      </c>
      <c r="C1299" s="148" t="s">
        <v>69</v>
      </c>
      <c r="D1299" s="107">
        <v>19</v>
      </c>
      <c r="E1299" s="107">
        <v>6</v>
      </c>
      <c r="H1299" s="107" t="s">
        <v>10</v>
      </c>
      <c r="I1299" s="107">
        <v>290</v>
      </c>
      <c r="J1299" s="107">
        <v>0</v>
      </c>
      <c r="K1299" s="43">
        <v>5</v>
      </c>
      <c r="L1299" s="9">
        <v>1</v>
      </c>
      <c r="M1299" s="9">
        <v>0</v>
      </c>
      <c r="N1299" s="49">
        <v>1</v>
      </c>
      <c r="O1299" s="9" t="str">
        <f>Cal_110119!$P$3</f>
        <v>Cal_110119</v>
      </c>
      <c r="P1299" s="17">
        <f>Cal_110119!$Q$3</f>
        <v>1.8682000000000001</v>
      </c>
      <c r="Q1299" s="17">
        <f>Cal_110119!$R$3</f>
        <v>0.51219999999999999</v>
      </c>
      <c r="R1299" s="46">
        <v>176.7</v>
      </c>
      <c r="S1299" s="46">
        <v>107.2</v>
      </c>
      <c r="T1299" s="43">
        <f>AVERAGE(0.402,0.307,0.542,0.615,0.862,0.526)</f>
        <v>0.54233333333333344</v>
      </c>
      <c r="U1299" s="79">
        <f t="shared" si="155"/>
        <v>176.15766666666664</v>
      </c>
      <c r="V1299" s="79">
        <f t="shared" si="156"/>
        <v>106.65766666666667</v>
      </c>
      <c r="W1299" s="443">
        <f t="shared" si="157"/>
        <v>1.3206872081754553</v>
      </c>
      <c r="X1299" s="443">
        <f t="shared" si="158"/>
        <v>0.4389657614505218</v>
      </c>
      <c r="Y1299" s="9">
        <f>Cal_110119!$O$3</f>
        <v>20181101</v>
      </c>
      <c r="Z1299" s="48" t="s">
        <v>468</v>
      </c>
      <c r="AA1299" s="48"/>
      <c r="AB1299" s="48" t="s">
        <v>127</v>
      </c>
      <c r="AE1299" s="689" t="s">
        <v>1250</v>
      </c>
      <c r="AF1299" s="671">
        <v>1</v>
      </c>
      <c r="AG1299" s="764" t="s">
        <v>1634</v>
      </c>
      <c r="AH1299"/>
    </row>
    <row r="1300" spans="1:35" x14ac:dyDescent="0.2">
      <c r="A1300" s="152" t="s">
        <v>307</v>
      </c>
      <c r="B1300" s="45">
        <v>20190203</v>
      </c>
      <c r="C1300" s="148" t="s">
        <v>69</v>
      </c>
      <c r="D1300" s="107">
        <v>19</v>
      </c>
      <c r="E1300" s="107">
        <v>6</v>
      </c>
      <c r="H1300" s="107" t="s">
        <v>11</v>
      </c>
      <c r="I1300" s="107">
        <v>290</v>
      </c>
      <c r="J1300" s="107">
        <v>0</v>
      </c>
      <c r="K1300" s="43">
        <v>5</v>
      </c>
      <c r="L1300" s="9">
        <v>1</v>
      </c>
      <c r="M1300" s="9">
        <v>0</v>
      </c>
      <c r="N1300" s="49">
        <v>1</v>
      </c>
      <c r="O1300" s="9" t="str">
        <f>Cal_110119!$P$3</f>
        <v>Cal_110119</v>
      </c>
      <c r="P1300" s="17">
        <f>Cal_110119!$Q$3</f>
        <v>1.8682000000000001</v>
      </c>
      <c r="Q1300" s="17">
        <f>Cal_110119!$R$3</f>
        <v>0.51219999999999999</v>
      </c>
      <c r="R1300" s="46">
        <v>169.3</v>
      </c>
      <c r="S1300" s="46">
        <v>101.8</v>
      </c>
      <c r="T1300" s="43">
        <f>AVERAGE(0.402,0.307,0.542,0.615,0.862,0.526)</f>
        <v>0.54233333333333344</v>
      </c>
      <c r="U1300" s="79">
        <f t="shared" si="155"/>
        <v>168.75766666666667</v>
      </c>
      <c r="V1300" s="79">
        <f t="shared" si="156"/>
        <v>101.25766666666667</v>
      </c>
      <c r="W1300" s="443">
        <f t="shared" si="157"/>
        <v>1.2826818208898312</v>
      </c>
      <c r="X1300" s="443">
        <f t="shared" si="158"/>
        <v>0.3878812001844214</v>
      </c>
      <c r="Y1300" s="9">
        <f>Cal_110119!$O$3</f>
        <v>20181101</v>
      </c>
      <c r="Z1300" s="48" t="s">
        <v>468</v>
      </c>
      <c r="AA1300" s="48"/>
      <c r="AB1300" s="48" t="s">
        <v>127</v>
      </c>
      <c r="AE1300" s="689" t="s">
        <v>1250</v>
      </c>
      <c r="AF1300" s="671">
        <v>1</v>
      </c>
      <c r="AG1300" s="764" t="s">
        <v>1634</v>
      </c>
      <c r="AH1300"/>
    </row>
    <row r="1301" spans="1:35" s="82" customFormat="1" x14ac:dyDescent="0.2">
      <c r="A1301" s="153" t="s">
        <v>307</v>
      </c>
      <c r="B1301" s="81">
        <v>20190203</v>
      </c>
      <c r="C1301" s="149" t="s">
        <v>69</v>
      </c>
      <c r="D1301" s="126">
        <v>19</v>
      </c>
      <c r="E1301" s="126">
        <v>7</v>
      </c>
      <c r="F1301" s="126"/>
      <c r="G1301" s="126"/>
      <c r="H1301" s="126" t="s">
        <v>10</v>
      </c>
      <c r="I1301" s="126">
        <v>354</v>
      </c>
      <c r="J1301" s="126">
        <v>5</v>
      </c>
      <c r="K1301" s="82">
        <v>5</v>
      </c>
      <c r="L1301" s="9">
        <v>1</v>
      </c>
      <c r="M1301" s="9">
        <v>0</v>
      </c>
      <c r="N1301" s="83">
        <v>1</v>
      </c>
      <c r="O1301" s="9" t="str">
        <f>Cal_110119!$P$3</f>
        <v>Cal_110119</v>
      </c>
      <c r="P1301" s="17">
        <f>Cal_110119!$Q$3</f>
        <v>1.8682000000000001</v>
      </c>
      <c r="Q1301" s="17">
        <f>Cal_110119!$R$3</f>
        <v>0.51219999999999999</v>
      </c>
      <c r="R1301" s="84">
        <v>205.8</v>
      </c>
      <c r="S1301" s="84">
        <v>120.1</v>
      </c>
      <c r="T1301" s="82">
        <v>0.628</v>
      </c>
      <c r="U1301" s="79">
        <f t="shared" si="155"/>
        <v>205.17200000000003</v>
      </c>
      <c r="V1301" s="79">
        <f t="shared" si="156"/>
        <v>119.47199999999999</v>
      </c>
      <c r="W1301" s="443">
        <f t="shared" si="157"/>
        <v>1.3341071895616234</v>
      </c>
      <c r="X1301" s="443">
        <f t="shared" si="158"/>
        <v>0.28060758166549504</v>
      </c>
      <c r="Y1301" s="9">
        <f>Cal_110119!$O$3</f>
        <v>20181101</v>
      </c>
      <c r="Z1301" s="85" t="s">
        <v>473</v>
      </c>
      <c r="AA1301" s="85"/>
      <c r="AB1301" s="48" t="s">
        <v>127</v>
      </c>
      <c r="AE1301" s="689" t="s">
        <v>1250</v>
      </c>
      <c r="AF1301" s="681">
        <v>1</v>
      </c>
      <c r="AG1301" s="169">
        <v>1</v>
      </c>
      <c r="AH1301" s="153" t="s">
        <v>362</v>
      </c>
      <c r="AI1301" s="153" t="s">
        <v>1233</v>
      </c>
    </row>
    <row r="1302" spans="1:35" s="82" customFormat="1" x14ac:dyDescent="0.2">
      <c r="A1302" s="153" t="s">
        <v>307</v>
      </c>
      <c r="B1302" s="81">
        <v>20190203</v>
      </c>
      <c r="C1302" s="149" t="s">
        <v>69</v>
      </c>
      <c r="D1302" s="126">
        <v>19</v>
      </c>
      <c r="E1302" s="126">
        <v>7</v>
      </c>
      <c r="F1302" s="126"/>
      <c r="G1302" s="126"/>
      <c r="H1302" s="126" t="s">
        <v>11</v>
      </c>
      <c r="I1302" s="126">
        <v>354</v>
      </c>
      <c r="J1302" s="126">
        <v>5</v>
      </c>
      <c r="K1302" s="82">
        <v>5</v>
      </c>
      <c r="L1302" s="9">
        <v>1</v>
      </c>
      <c r="M1302" s="9">
        <v>0</v>
      </c>
      <c r="N1302" s="83">
        <v>1</v>
      </c>
      <c r="O1302" s="9" t="str">
        <f>Cal_110119!$P$3</f>
        <v>Cal_110119</v>
      </c>
      <c r="P1302" s="17">
        <f>Cal_110119!$Q$3</f>
        <v>1.8682000000000001</v>
      </c>
      <c r="Q1302" s="17">
        <f>Cal_110119!$R$3</f>
        <v>0.51219999999999999</v>
      </c>
      <c r="R1302" s="84">
        <v>297.7</v>
      </c>
      <c r="S1302" s="84">
        <v>172.3</v>
      </c>
      <c r="T1302" s="82">
        <v>0.628</v>
      </c>
      <c r="U1302" s="79">
        <f t="shared" si="155"/>
        <v>297.072</v>
      </c>
      <c r="V1302" s="79">
        <f t="shared" si="156"/>
        <v>171.67200000000003</v>
      </c>
      <c r="W1302" s="443">
        <f t="shared" si="157"/>
        <v>1.9521241723573799</v>
      </c>
      <c r="X1302" s="443">
        <f t="shared" si="158"/>
        <v>0.36809574700533221</v>
      </c>
      <c r="Y1302" s="9">
        <f>Cal_110119!$O$3</f>
        <v>20181101</v>
      </c>
      <c r="Z1302" s="85" t="s">
        <v>473</v>
      </c>
      <c r="AA1302" s="85"/>
      <c r="AB1302" s="48" t="s">
        <v>127</v>
      </c>
      <c r="AE1302" s="689" t="s">
        <v>1250</v>
      </c>
      <c r="AF1302" s="681">
        <v>3</v>
      </c>
      <c r="AG1302" s="169">
        <v>1</v>
      </c>
      <c r="AH1302" s="153" t="s">
        <v>399</v>
      </c>
      <c r="AI1302" s="153" t="s">
        <v>1234</v>
      </c>
    </row>
    <row r="1303" spans="1:35" s="82" customFormat="1" x14ac:dyDescent="0.2">
      <c r="A1303" s="153" t="s">
        <v>307</v>
      </c>
      <c r="B1303" s="81">
        <v>20190203</v>
      </c>
      <c r="C1303" s="149" t="s">
        <v>69</v>
      </c>
      <c r="D1303" s="126">
        <v>19</v>
      </c>
      <c r="E1303" s="126">
        <v>7</v>
      </c>
      <c r="F1303" s="126"/>
      <c r="G1303" s="126"/>
      <c r="H1303" s="126" t="s">
        <v>10</v>
      </c>
      <c r="I1303" s="126">
        <v>354</v>
      </c>
      <c r="J1303" s="126">
        <v>20</v>
      </c>
      <c r="K1303" s="82">
        <v>5</v>
      </c>
      <c r="L1303" s="9">
        <v>1</v>
      </c>
      <c r="M1303" s="9">
        <v>0</v>
      </c>
      <c r="N1303" s="83">
        <v>1</v>
      </c>
      <c r="O1303" s="9" t="str">
        <f>Cal_110119!$P$3</f>
        <v>Cal_110119</v>
      </c>
      <c r="P1303" s="17">
        <f>Cal_110119!$Q$3</f>
        <v>1.8682000000000001</v>
      </c>
      <c r="Q1303" s="17">
        <f>Cal_110119!$R$3</f>
        <v>0.51219999999999999</v>
      </c>
      <c r="R1303" s="84">
        <v>162.80000000000001</v>
      </c>
      <c r="S1303" s="84">
        <v>92.38</v>
      </c>
      <c r="T1303" s="82">
        <v>0.628</v>
      </c>
      <c r="U1303" s="79">
        <f t="shared" si="155"/>
        <v>162.17200000000003</v>
      </c>
      <c r="V1303" s="79">
        <f t="shared" si="156"/>
        <v>91.751999999999995</v>
      </c>
      <c r="W1303" s="443">
        <f t="shared" si="157"/>
        <v>1.0962407034880923</v>
      </c>
      <c r="X1303" s="443">
        <f t="shared" si="158"/>
        <v>0.14382650631529711</v>
      </c>
      <c r="Y1303" s="9">
        <f>Cal_110119!$O$3</f>
        <v>20181101</v>
      </c>
      <c r="Z1303" s="85" t="s">
        <v>472</v>
      </c>
      <c r="AA1303" s="85"/>
      <c r="AB1303" s="48" t="s">
        <v>127</v>
      </c>
      <c r="AE1303" s="689" t="s">
        <v>1250</v>
      </c>
      <c r="AF1303" s="671">
        <v>1</v>
      </c>
      <c r="AG1303" s="764" t="s">
        <v>1634</v>
      </c>
      <c r="AH1303" s="153" t="s">
        <v>400</v>
      </c>
      <c r="AI1303" s="153" t="s">
        <v>1205</v>
      </c>
    </row>
    <row r="1304" spans="1:35" s="82" customFormat="1" x14ac:dyDescent="0.2">
      <c r="A1304" s="153" t="s">
        <v>307</v>
      </c>
      <c r="B1304" s="81">
        <v>20190203</v>
      </c>
      <c r="C1304" s="149" t="s">
        <v>69</v>
      </c>
      <c r="D1304" s="126">
        <v>19</v>
      </c>
      <c r="E1304" s="126">
        <v>7</v>
      </c>
      <c r="F1304" s="126"/>
      <c r="G1304" s="126"/>
      <c r="H1304" s="126" t="s">
        <v>11</v>
      </c>
      <c r="I1304" s="126">
        <v>354</v>
      </c>
      <c r="J1304" s="126">
        <v>20</v>
      </c>
      <c r="K1304" s="82">
        <v>5</v>
      </c>
      <c r="L1304" s="9">
        <v>1</v>
      </c>
      <c r="M1304" s="9">
        <v>0</v>
      </c>
      <c r="N1304" s="83">
        <v>1</v>
      </c>
      <c r="O1304" s="9" t="str">
        <f>Cal_110119!$P$3</f>
        <v>Cal_110119</v>
      </c>
      <c r="P1304" s="17">
        <f>Cal_110119!$Q$3</f>
        <v>1.8682000000000001</v>
      </c>
      <c r="Q1304" s="17">
        <f>Cal_110119!$R$3</f>
        <v>0.51219999999999999</v>
      </c>
      <c r="R1304" s="84">
        <v>176.9</v>
      </c>
      <c r="S1304" s="84">
        <v>104.1</v>
      </c>
      <c r="T1304" s="82">
        <v>0.628</v>
      </c>
      <c r="U1304" s="79">
        <f t="shared" si="155"/>
        <v>176.27200000000002</v>
      </c>
      <c r="V1304" s="79">
        <f t="shared" si="156"/>
        <v>103.47199999999999</v>
      </c>
      <c r="W1304" s="443">
        <f t="shared" si="157"/>
        <v>1.1332905880990221</v>
      </c>
      <c r="X1304" s="443">
        <f t="shared" si="158"/>
        <v>0.26517739442753163</v>
      </c>
      <c r="Y1304" s="9">
        <f>Cal_110119!$O$3</f>
        <v>20181101</v>
      </c>
      <c r="Z1304" s="85" t="s">
        <v>472</v>
      </c>
      <c r="AA1304" s="85"/>
      <c r="AB1304" s="48" t="s">
        <v>127</v>
      </c>
      <c r="AE1304" s="689" t="s">
        <v>1250</v>
      </c>
      <c r="AF1304" s="671">
        <v>1</v>
      </c>
      <c r="AG1304" s="764" t="s">
        <v>1634</v>
      </c>
      <c r="AH1304" s="153" t="s">
        <v>401</v>
      </c>
      <c r="AI1304" s="153" t="s">
        <v>1205</v>
      </c>
    </row>
    <row r="1305" spans="1:35" x14ac:dyDescent="0.2">
      <c r="A1305" s="152" t="s">
        <v>307</v>
      </c>
      <c r="B1305" s="45">
        <v>20190203</v>
      </c>
      <c r="C1305" s="148" t="s">
        <v>69</v>
      </c>
      <c r="D1305" s="107">
        <v>19</v>
      </c>
      <c r="E1305" s="107">
        <v>7</v>
      </c>
      <c r="H1305" s="107" t="s">
        <v>10</v>
      </c>
      <c r="I1305" s="107">
        <v>285</v>
      </c>
      <c r="J1305" s="107">
        <v>0</v>
      </c>
      <c r="K1305" s="43">
        <v>5</v>
      </c>
      <c r="L1305" s="9">
        <v>1</v>
      </c>
      <c r="M1305" s="9">
        <v>0</v>
      </c>
      <c r="N1305" s="49">
        <v>1</v>
      </c>
      <c r="O1305" s="9" t="str">
        <f>Cal_110119!$P$3</f>
        <v>Cal_110119</v>
      </c>
      <c r="P1305" s="17">
        <f>Cal_110119!$Q$3</f>
        <v>1.8682000000000001</v>
      </c>
      <c r="Q1305" s="17">
        <f>Cal_110119!$R$3</f>
        <v>0.51219999999999999</v>
      </c>
      <c r="R1305" s="46">
        <v>227.1</v>
      </c>
      <c r="S1305" s="46">
        <v>136.9</v>
      </c>
      <c r="T1305" s="47">
        <v>0.628</v>
      </c>
      <c r="U1305" s="79">
        <f t="shared" si="155"/>
        <v>226.47200000000001</v>
      </c>
      <c r="V1305" s="79">
        <f t="shared" si="156"/>
        <v>136.27200000000002</v>
      </c>
      <c r="W1305" s="443">
        <f t="shared" si="157"/>
        <v>1.7441138958199458</v>
      </c>
      <c r="X1305" s="443">
        <f t="shared" si="158"/>
        <v>0.54356315812531786</v>
      </c>
      <c r="Y1305" s="9">
        <f>Cal_110119!$O$3</f>
        <v>20181101</v>
      </c>
      <c r="Z1305" s="48" t="s">
        <v>472</v>
      </c>
      <c r="AA1305" s="48"/>
      <c r="AB1305" s="48" t="s">
        <v>127</v>
      </c>
      <c r="AE1305" s="689" t="s">
        <v>1250</v>
      </c>
      <c r="AF1305" s="671">
        <v>1</v>
      </c>
      <c r="AG1305" s="169">
        <v>1</v>
      </c>
      <c r="AH1305" t="s">
        <v>770</v>
      </c>
    </row>
    <row r="1306" spans="1:35" x14ac:dyDescent="0.2">
      <c r="A1306" s="152" t="s">
        <v>307</v>
      </c>
      <c r="B1306" s="45">
        <v>20190203</v>
      </c>
      <c r="C1306" s="148" t="s">
        <v>69</v>
      </c>
      <c r="D1306" s="107">
        <v>19</v>
      </c>
      <c r="E1306" s="107">
        <v>7</v>
      </c>
      <c r="H1306" s="107" t="s">
        <v>11</v>
      </c>
      <c r="I1306" s="107">
        <v>285</v>
      </c>
      <c r="J1306" s="107">
        <v>0</v>
      </c>
      <c r="K1306" s="43">
        <v>5</v>
      </c>
      <c r="L1306" s="9">
        <v>1</v>
      </c>
      <c r="M1306" s="9">
        <v>0</v>
      </c>
      <c r="N1306" s="49">
        <v>1</v>
      </c>
      <c r="O1306" s="9" t="str">
        <f>Cal_110119!$P$3</f>
        <v>Cal_110119</v>
      </c>
      <c r="P1306" s="17">
        <f>Cal_110119!$Q$3</f>
        <v>1.8682000000000001</v>
      </c>
      <c r="Q1306" s="17">
        <f>Cal_110119!$R$3</f>
        <v>0.51219999999999999</v>
      </c>
      <c r="R1306" s="46">
        <v>181.7</v>
      </c>
      <c r="S1306" s="46">
        <v>108.7</v>
      </c>
      <c r="T1306" s="43">
        <f>AVERAGE(0.635,0.527,0.477,0.652,0.614,0.58)</f>
        <v>0.58083333333333331</v>
      </c>
      <c r="U1306" s="79">
        <f t="shared" si="155"/>
        <v>181.11916666666664</v>
      </c>
      <c r="V1306" s="79">
        <f t="shared" si="156"/>
        <v>108.11916666666667</v>
      </c>
      <c r="W1306" s="443">
        <f t="shared" si="157"/>
        <v>1.4115334190117075</v>
      </c>
      <c r="X1306" s="443">
        <f t="shared" si="158"/>
        <v>0.40352570300174312</v>
      </c>
      <c r="Y1306" s="9">
        <f>Cal_110119!$O$3</f>
        <v>20181101</v>
      </c>
      <c r="Z1306" s="48" t="s">
        <v>467</v>
      </c>
      <c r="AA1306" s="48"/>
      <c r="AB1306" s="48" t="s">
        <v>127</v>
      </c>
      <c r="AE1306" s="689" t="s">
        <v>1250</v>
      </c>
      <c r="AF1306" s="671">
        <v>1</v>
      </c>
      <c r="AG1306" s="169">
        <v>1</v>
      </c>
      <c r="AH1306" t="s">
        <v>771</v>
      </c>
    </row>
    <row r="1307" spans="1:35" x14ac:dyDescent="0.2">
      <c r="A1307" s="152" t="s">
        <v>307</v>
      </c>
      <c r="B1307" s="45">
        <v>20190203</v>
      </c>
      <c r="C1307" s="148" t="s">
        <v>69</v>
      </c>
      <c r="D1307" s="107">
        <v>19</v>
      </c>
      <c r="E1307" s="107">
        <v>7</v>
      </c>
      <c r="H1307" s="107" t="s">
        <v>10</v>
      </c>
      <c r="I1307" s="107">
        <v>286</v>
      </c>
      <c r="J1307" s="107">
        <v>10</v>
      </c>
      <c r="K1307" s="43">
        <v>5</v>
      </c>
      <c r="L1307" s="9">
        <v>1</v>
      </c>
      <c r="M1307" s="9">
        <v>0</v>
      </c>
      <c r="N1307" s="49">
        <v>1</v>
      </c>
      <c r="O1307" s="9" t="str">
        <f>Cal_110119!$P$3</f>
        <v>Cal_110119</v>
      </c>
      <c r="P1307" s="17">
        <f>Cal_110119!$Q$3</f>
        <v>1.8682000000000001</v>
      </c>
      <c r="Q1307" s="17">
        <f>Cal_110119!$R$3</f>
        <v>0.51219999999999999</v>
      </c>
      <c r="R1307" s="46">
        <v>62.95</v>
      </c>
      <c r="S1307" s="46">
        <v>40.14</v>
      </c>
      <c r="T1307" s="43">
        <f>AVERAGE(0.402,0.307,0.542,0.615,0.862,0.526)</f>
        <v>0.54233333333333344</v>
      </c>
      <c r="U1307" s="79">
        <f t="shared" si="155"/>
        <v>62.407666666666671</v>
      </c>
      <c r="V1307" s="79">
        <f t="shared" si="156"/>
        <v>39.597666666666669</v>
      </c>
      <c r="W1307" s="443">
        <f t="shared" si="157"/>
        <v>0.43951369992251466</v>
      </c>
      <c r="X1307" s="443">
        <f t="shared" si="158"/>
        <v>0.22291098601990941</v>
      </c>
      <c r="Y1307" s="9">
        <f>Cal_110119!$O$3</f>
        <v>20181101</v>
      </c>
      <c r="Z1307" s="86" t="s">
        <v>469</v>
      </c>
      <c r="AA1307" s="86"/>
      <c r="AB1307" s="48" t="s">
        <v>127</v>
      </c>
      <c r="AE1307" s="689" t="s">
        <v>1250</v>
      </c>
      <c r="AF1307" s="671">
        <v>1</v>
      </c>
      <c r="AG1307" s="764" t="s">
        <v>1634</v>
      </c>
      <c r="AH1307"/>
    </row>
    <row r="1308" spans="1:35" x14ac:dyDescent="0.2">
      <c r="A1308" s="152" t="s">
        <v>307</v>
      </c>
      <c r="B1308" s="45">
        <v>20190203</v>
      </c>
      <c r="C1308" s="148" t="s">
        <v>69</v>
      </c>
      <c r="D1308" s="107">
        <v>19</v>
      </c>
      <c r="E1308" s="107">
        <v>7</v>
      </c>
      <c r="H1308" s="107" t="s">
        <v>11</v>
      </c>
      <c r="I1308" s="107">
        <v>285</v>
      </c>
      <c r="J1308" s="107">
        <v>10</v>
      </c>
      <c r="K1308" s="43">
        <v>5</v>
      </c>
      <c r="L1308" s="9">
        <v>1</v>
      </c>
      <c r="M1308" s="9">
        <v>0</v>
      </c>
      <c r="N1308" s="49">
        <v>1</v>
      </c>
      <c r="O1308" s="9" t="str">
        <f>Cal_110119!$P$3</f>
        <v>Cal_110119</v>
      </c>
      <c r="P1308" s="17">
        <f>Cal_110119!$Q$3</f>
        <v>1.8682000000000001</v>
      </c>
      <c r="Q1308" s="17">
        <f>Cal_110119!$R$3</f>
        <v>0.51219999999999999</v>
      </c>
      <c r="R1308" s="46">
        <v>62.76</v>
      </c>
      <c r="S1308" s="46">
        <v>39.99</v>
      </c>
      <c r="T1308" s="43">
        <f>AVERAGE(0.402,0.307,0.542,0.615,0.862,0.526)</f>
        <v>0.54233333333333344</v>
      </c>
      <c r="U1308" s="79">
        <f t="shared" si="155"/>
        <v>62.217666666666666</v>
      </c>
      <c r="V1308" s="79">
        <f t="shared" si="156"/>
        <v>39.44766666666667</v>
      </c>
      <c r="W1308" s="443">
        <f t="shared" si="157"/>
        <v>0.44028241028625448</v>
      </c>
      <c r="X1308" s="443">
        <f t="shared" si="158"/>
        <v>0.22194843585245896</v>
      </c>
      <c r="Y1308" s="9">
        <f>Cal_110119!$O$3</f>
        <v>20181101</v>
      </c>
      <c r="Z1308" s="48" t="s">
        <v>468</v>
      </c>
      <c r="AA1308" s="48"/>
      <c r="AB1308" s="48" t="s">
        <v>127</v>
      </c>
      <c r="AE1308" s="689" t="s">
        <v>1250</v>
      </c>
      <c r="AF1308" s="671">
        <v>1</v>
      </c>
      <c r="AG1308" s="764" t="s">
        <v>1634</v>
      </c>
      <c r="AH1308"/>
    </row>
    <row r="1309" spans="1:35" s="82" customFormat="1" x14ac:dyDescent="0.2">
      <c r="A1309" s="153" t="s">
        <v>307</v>
      </c>
      <c r="B1309" s="81">
        <v>20190203</v>
      </c>
      <c r="C1309" s="149" t="s">
        <v>69</v>
      </c>
      <c r="D1309" s="126">
        <v>19</v>
      </c>
      <c r="E1309" s="126">
        <v>9</v>
      </c>
      <c r="F1309" s="126"/>
      <c r="G1309" s="126"/>
      <c r="H1309" s="126" t="s">
        <v>10</v>
      </c>
      <c r="I1309" s="126">
        <v>354</v>
      </c>
      <c r="J1309" s="126">
        <v>5</v>
      </c>
      <c r="K1309" s="82">
        <v>5</v>
      </c>
      <c r="L1309" s="9">
        <v>1</v>
      </c>
      <c r="M1309" s="9">
        <v>0</v>
      </c>
      <c r="N1309" s="83">
        <v>1</v>
      </c>
      <c r="O1309" s="9" t="str">
        <f>Cal_110119!$P$3</f>
        <v>Cal_110119</v>
      </c>
      <c r="P1309" s="17">
        <f>Cal_110119!$Q$3</f>
        <v>1.8682000000000001</v>
      </c>
      <c r="Q1309" s="17">
        <f>Cal_110119!$R$3</f>
        <v>0.51219999999999999</v>
      </c>
      <c r="R1309" s="84">
        <v>117.9</v>
      </c>
      <c r="S1309" s="84">
        <v>68.83</v>
      </c>
      <c r="T1309" s="82">
        <v>0.628</v>
      </c>
      <c r="U1309" s="79">
        <f t="shared" si="155"/>
        <v>117.27200000000001</v>
      </c>
      <c r="V1309" s="79">
        <f t="shared" si="156"/>
        <v>68.201999999999998</v>
      </c>
      <c r="W1309" s="443">
        <f t="shared" si="157"/>
        <v>0.76388144447828288</v>
      </c>
      <c r="X1309" s="443">
        <f t="shared" si="158"/>
        <v>0.15789752320646278</v>
      </c>
      <c r="Y1309" s="9">
        <f>Cal_110119!$O$3</f>
        <v>20181101</v>
      </c>
      <c r="Z1309" s="85" t="s">
        <v>473</v>
      </c>
      <c r="AA1309" s="85"/>
      <c r="AB1309" s="48" t="s">
        <v>127</v>
      </c>
      <c r="AE1309" s="689" t="s">
        <v>1250</v>
      </c>
      <c r="AF1309" s="671">
        <v>1</v>
      </c>
      <c r="AG1309" s="764" t="s">
        <v>1634</v>
      </c>
      <c r="AH1309" s="153" t="s">
        <v>402</v>
      </c>
      <c r="AI1309" s="155" t="s">
        <v>1127</v>
      </c>
    </row>
    <row r="1310" spans="1:35" s="82" customFormat="1" x14ac:dyDescent="0.2">
      <c r="A1310" s="153" t="s">
        <v>307</v>
      </c>
      <c r="B1310" s="81">
        <v>20190203</v>
      </c>
      <c r="C1310" s="149" t="s">
        <v>69</v>
      </c>
      <c r="D1310" s="126">
        <v>19</v>
      </c>
      <c r="E1310" s="126">
        <v>9</v>
      </c>
      <c r="F1310" s="126"/>
      <c r="G1310" s="126"/>
      <c r="H1310" s="126" t="s">
        <v>11</v>
      </c>
      <c r="I1310" s="126">
        <v>354</v>
      </c>
      <c r="J1310" s="126">
        <v>5</v>
      </c>
      <c r="K1310" s="82">
        <v>5</v>
      </c>
      <c r="L1310" s="9">
        <v>1</v>
      </c>
      <c r="M1310" s="9">
        <v>0</v>
      </c>
      <c r="N1310" s="83">
        <v>1</v>
      </c>
      <c r="O1310" s="9" t="str">
        <f>Cal_110119!$P$3</f>
        <v>Cal_110119</v>
      </c>
      <c r="P1310" s="17">
        <f>Cal_110119!$Q$3</f>
        <v>1.8682000000000001</v>
      </c>
      <c r="Q1310" s="17">
        <f>Cal_110119!$R$3</f>
        <v>0.51219999999999999</v>
      </c>
      <c r="R1310" s="84">
        <v>99.52</v>
      </c>
      <c r="S1310" s="84">
        <v>58.67</v>
      </c>
      <c r="T1310" s="82">
        <v>0.628</v>
      </c>
      <c r="U1310" s="79">
        <f t="shared" si="155"/>
        <v>98.891999999999996</v>
      </c>
      <c r="V1310" s="79">
        <f t="shared" si="156"/>
        <v>58.042000000000002</v>
      </c>
      <c r="W1310" s="443">
        <f t="shared" si="157"/>
        <v>0.63591923796490413</v>
      </c>
      <c r="X1310" s="443">
        <f t="shared" si="158"/>
        <v>0.14854301889498289</v>
      </c>
      <c r="Y1310" s="9">
        <f>Cal_110119!$O$3</f>
        <v>20181101</v>
      </c>
      <c r="Z1310" s="85" t="s">
        <v>473</v>
      </c>
      <c r="AA1310" s="85"/>
      <c r="AB1310" s="48" t="s">
        <v>127</v>
      </c>
      <c r="AE1310" s="689" t="s">
        <v>1250</v>
      </c>
      <c r="AF1310" s="671">
        <v>1</v>
      </c>
      <c r="AG1310" s="764" t="s">
        <v>1634</v>
      </c>
      <c r="AH1310" s="153" t="s">
        <v>403</v>
      </c>
      <c r="AI1310" s="155" t="s">
        <v>1127</v>
      </c>
    </row>
    <row r="1311" spans="1:35" s="82" customFormat="1" x14ac:dyDescent="0.2">
      <c r="A1311" s="153" t="s">
        <v>307</v>
      </c>
      <c r="B1311" s="81">
        <v>20190203</v>
      </c>
      <c r="C1311" s="149" t="s">
        <v>69</v>
      </c>
      <c r="D1311" s="126">
        <v>19</v>
      </c>
      <c r="E1311" s="126">
        <v>9</v>
      </c>
      <c r="F1311" s="126"/>
      <c r="G1311" s="126"/>
      <c r="H1311" s="126" t="s">
        <v>10</v>
      </c>
      <c r="I1311" s="126">
        <v>354</v>
      </c>
      <c r="J1311" s="126">
        <v>20</v>
      </c>
      <c r="K1311" s="82">
        <v>5</v>
      </c>
      <c r="L1311" s="72">
        <v>1</v>
      </c>
      <c r="M1311" s="72">
        <v>0</v>
      </c>
      <c r="N1311" s="83">
        <v>1</v>
      </c>
      <c r="O1311" s="9" t="str">
        <f>Cal_110119!$P$3</f>
        <v>Cal_110119</v>
      </c>
      <c r="P1311" s="17">
        <f>Cal_110119!$Q$3</f>
        <v>1.8682000000000001</v>
      </c>
      <c r="Q1311" s="17">
        <f>Cal_110119!$R$3</f>
        <v>0.51219999999999999</v>
      </c>
      <c r="R1311" s="84">
        <v>82.97</v>
      </c>
      <c r="S1311" s="84">
        <v>48.53</v>
      </c>
      <c r="T1311" s="82">
        <v>0.628</v>
      </c>
      <c r="U1311" s="79">
        <f t="shared" si="155"/>
        <v>82.341999999999999</v>
      </c>
      <c r="V1311" s="79">
        <f t="shared" si="156"/>
        <v>47.902000000000001</v>
      </c>
      <c r="W1311" s="443">
        <f t="shared" si="157"/>
        <v>0.53613362436992174</v>
      </c>
      <c r="X1311" s="443">
        <f t="shared" si="158"/>
        <v>0.11128223015098222</v>
      </c>
      <c r="Y1311" s="9">
        <f>Cal_110119!$O$3</f>
        <v>20181101</v>
      </c>
      <c r="Z1311" s="85" t="s">
        <v>473</v>
      </c>
      <c r="AA1311" s="85"/>
      <c r="AB1311" s="48" t="s">
        <v>127</v>
      </c>
      <c r="AE1311" s="689" t="s">
        <v>1250</v>
      </c>
      <c r="AF1311" s="677">
        <v>1</v>
      </c>
      <c r="AG1311" s="764" t="s">
        <v>1634</v>
      </c>
      <c r="AH1311" s="153" t="s">
        <v>404</v>
      </c>
      <c r="AI1311" s="153" t="s">
        <v>1182</v>
      </c>
    </row>
    <row r="1312" spans="1:35" s="82" customFormat="1" x14ac:dyDescent="0.2">
      <c r="A1312" s="153" t="s">
        <v>307</v>
      </c>
      <c r="B1312" s="81">
        <v>20190203</v>
      </c>
      <c r="C1312" s="126" t="s">
        <v>69</v>
      </c>
      <c r="D1312" s="126">
        <v>19</v>
      </c>
      <c r="E1312" s="126">
        <v>9</v>
      </c>
      <c r="F1312" s="126"/>
      <c r="G1312" s="126"/>
      <c r="H1312" s="126" t="s">
        <v>11</v>
      </c>
      <c r="I1312" s="126">
        <v>354</v>
      </c>
      <c r="J1312" s="126">
        <v>20</v>
      </c>
      <c r="K1312" s="82">
        <v>5</v>
      </c>
      <c r="L1312" s="111">
        <v>1</v>
      </c>
      <c r="M1312" s="111">
        <v>0</v>
      </c>
      <c r="N1312" s="83">
        <v>1</v>
      </c>
      <c r="O1312" s="9" t="str">
        <f>Cal_110119!$P$3</f>
        <v>Cal_110119</v>
      </c>
      <c r="P1312" s="17">
        <f>Cal_110119!$Q$3</f>
        <v>1.8682000000000001</v>
      </c>
      <c r="Q1312" s="17">
        <f>Cal_110119!$R$3</f>
        <v>0.51219999999999999</v>
      </c>
      <c r="R1312" s="84">
        <v>80.48</v>
      </c>
      <c r="S1312" s="84">
        <v>45.42</v>
      </c>
      <c r="T1312" s="82">
        <v>0.628</v>
      </c>
      <c r="U1312" s="79">
        <f t="shared" si="155"/>
        <v>79.852000000000004</v>
      </c>
      <c r="V1312" s="79">
        <f t="shared" si="156"/>
        <v>44.792000000000002</v>
      </c>
      <c r="W1312" s="443">
        <f t="shared" si="157"/>
        <v>0.5457852749828529</v>
      </c>
      <c r="X1312" s="443">
        <f t="shared" si="158"/>
        <v>5.9597609984378609E-2</v>
      </c>
      <c r="Y1312" s="9">
        <f>Cal_110119!$O$3</f>
        <v>20181101</v>
      </c>
      <c r="Z1312" s="85" t="s">
        <v>473</v>
      </c>
      <c r="AA1312" s="85"/>
      <c r="AB1312" s="48" t="s">
        <v>127</v>
      </c>
      <c r="AE1312" s="689" t="s">
        <v>1250</v>
      </c>
      <c r="AF1312" s="128">
        <v>1</v>
      </c>
      <c r="AG1312" s="764" t="s">
        <v>1634</v>
      </c>
      <c r="AH1312" s="153" t="s">
        <v>405</v>
      </c>
      <c r="AI1312" s="153" t="s">
        <v>1206</v>
      </c>
    </row>
    <row r="1313" spans="1:35" x14ac:dyDescent="0.2">
      <c r="A1313" s="152" t="s">
        <v>307</v>
      </c>
      <c r="B1313" s="45">
        <v>20190203</v>
      </c>
      <c r="C1313" s="148" t="s">
        <v>69</v>
      </c>
      <c r="D1313" s="107">
        <v>19</v>
      </c>
      <c r="E1313" s="107">
        <v>9</v>
      </c>
      <c r="H1313" s="107" t="s">
        <v>10</v>
      </c>
      <c r="I1313" s="107">
        <v>290</v>
      </c>
      <c r="J1313" s="107">
        <v>0</v>
      </c>
      <c r="K1313" s="43">
        <v>5</v>
      </c>
      <c r="L1313" s="109">
        <v>1</v>
      </c>
      <c r="M1313" s="109">
        <v>0</v>
      </c>
      <c r="N1313" s="49">
        <v>1</v>
      </c>
      <c r="O1313" s="9" t="str">
        <f>Cal_110119!$P$3</f>
        <v>Cal_110119</v>
      </c>
      <c r="P1313" s="17">
        <f>Cal_110119!$Q$3</f>
        <v>1.8682000000000001</v>
      </c>
      <c r="Q1313" s="17">
        <f>Cal_110119!$R$3</f>
        <v>0.51219999999999999</v>
      </c>
      <c r="R1313" s="46">
        <v>148.1</v>
      </c>
      <c r="S1313" s="46">
        <v>89.72</v>
      </c>
      <c r="T1313" s="43">
        <f>AVERAGE(0.402,0.307,0.542,0.615,0.862,0.526)</f>
        <v>0.54233333333333344</v>
      </c>
      <c r="U1313" s="79">
        <f t="shared" si="155"/>
        <v>147.55766666666665</v>
      </c>
      <c r="V1313" s="79">
        <f t="shared" si="156"/>
        <v>89.177666666666667</v>
      </c>
      <c r="W1313" s="443">
        <f t="shared" si="157"/>
        <v>1.1093772548673826</v>
      </c>
      <c r="X1313" s="443">
        <f t="shared" si="158"/>
        <v>0.36188825166893895</v>
      </c>
      <c r="Y1313" s="9">
        <f>Cal_110119!$O$3</f>
        <v>20181101</v>
      </c>
      <c r="Z1313" s="86" t="s">
        <v>469</v>
      </c>
      <c r="AA1313" s="86"/>
      <c r="AB1313" s="48" t="s">
        <v>127</v>
      </c>
      <c r="AE1313" s="689" t="s">
        <v>1250</v>
      </c>
      <c r="AF1313" s="674">
        <v>1</v>
      </c>
      <c r="AG1313" s="764" t="s">
        <v>1634</v>
      </c>
      <c r="AH1313"/>
    </row>
    <row r="1314" spans="1:35" x14ac:dyDescent="0.2">
      <c r="A1314" s="152" t="s">
        <v>307</v>
      </c>
      <c r="B1314" s="45">
        <v>20190203</v>
      </c>
      <c r="C1314" s="148" t="s">
        <v>69</v>
      </c>
      <c r="D1314" s="107">
        <v>19</v>
      </c>
      <c r="E1314" s="107">
        <v>9</v>
      </c>
      <c r="H1314" s="107" t="s">
        <v>11</v>
      </c>
      <c r="I1314" s="107">
        <v>290</v>
      </c>
      <c r="J1314" s="107">
        <v>0</v>
      </c>
      <c r="K1314" s="43">
        <v>5</v>
      </c>
      <c r="L1314" s="9">
        <v>1</v>
      </c>
      <c r="M1314" s="9">
        <v>0</v>
      </c>
      <c r="N1314" s="49">
        <v>1</v>
      </c>
      <c r="O1314" s="9" t="str">
        <f>Cal_110119!$P$3</f>
        <v>Cal_110119</v>
      </c>
      <c r="P1314" s="17">
        <f>Cal_110119!$Q$3</f>
        <v>1.8682000000000001</v>
      </c>
      <c r="Q1314" s="17">
        <f>Cal_110119!$R$3</f>
        <v>0.51219999999999999</v>
      </c>
      <c r="R1314" s="46">
        <v>139.69999999999999</v>
      </c>
      <c r="S1314" s="46">
        <v>84.84</v>
      </c>
      <c r="T1314" s="43">
        <f>AVERAGE(0.402,0.307,0.542,0.615,0.862,0.526)</f>
        <v>0.54233333333333344</v>
      </c>
      <c r="U1314" s="79">
        <f t="shared" si="155"/>
        <v>139.15766666666664</v>
      </c>
      <c r="V1314" s="79">
        <f t="shared" si="156"/>
        <v>84.297666666666672</v>
      </c>
      <c r="W1314" s="443">
        <f t="shared" si="157"/>
        <v>1.0424877732446831</v>
      </c>
      <c r="X1314" s="443">
        <f t="shared" si="158"/>
        <v>0.34826681682267341</v>
      </c>
      <c r="Y1314" s="9">
        <f>Cal_110119!$O$3</f>
        <v>20181101</v>
      </c>
      <c r="Z1314" s="86" t="s">
        <v>468</v>
      </c>
      <c r="AA1314" s="86"/>
      <c r="AB1314" s="48" t="s">
        <v>127</v>
      </c>
      <c r="AE1314" s="689" t="s">
        <v>1250</v>
      </c>
      <c r="AF1314" s="671">
        <v>1</v>
      </c>
      <c r="AG1314" s="764" t="s">
        <v>1634</v>
      </c>
      <c r="AH1314"/>
    </row>
    <row r="1315" spans="1:35" x14ac:dyDescent="0.2">
      <c r="A1315" s="152" t="s">
        <v>307</v>
      </c>
      <c r="B1315" s="45">
        <v>20190203</v>
      </c>
      <c r="C1315" s="148" t="s">
        <v>69</v>
      </c>
      <c r="D1315" s="107">
        <v>19</v>
      </c>
      <c r="E1315" s="107">
        <v>9</v>
      </c>
      <c r="H1315" s="107" t="s">
        <v>10</v>
      </c>
      <c r="I1315" s="107">
        <v>290</v>
      </c>
      <c r="J1315" s="107">
        <v>10</v>
      </c>
      <c r="K1315" s="43">
        <v>5</v>
      </c>
      <c r="L1315" s="9">
        <v>1</v>
      </c>
      <c r="M1315" s="9">
        <v>0</v>
      </c>
      <c r="N1315" s="49">
        <v>1</v>
      </c>
      <c r="O1315" s="9" t="str">
        <f>Cal_110119!$P$3</f>
        <v>Cal_110119</v>
      </c>
      <c r="P1315" s="17">
        <f>Cal_110119!$Q$3</f>
        <v>1.8682000000000001</v>
      </c>
      <c r="Q1315" s="17">
        <f>Cal_110119!$R$3</f>
        <v>0.51219999999999999</v>
      </c>
      <c r="R1315" s="46">
        <v>54.59</v>
      </c>
      <c r="S1315" s="46">
        <v>33.380000000000003</v>
      </c>
      <c r="T1315" s="43">
        <f>AVERAGE(0.402,0.307,0.542,0.615,0.862,0.526)</f>
        <v>0.54233333333333344</v>
      </c>
      <c r="U1315" s="79">
        <f t="shared" si="155"/>
        <v>54.047666666666672</v>
      </c>
      <c r="V1315" s="79">
        <f t="shared" si="156"/>
        <v>32.837666666666671</v>
      </c>
      <c r="W1315" s="443">
        <f t="shared" si="157"/>
        <v>0.40304713216404919</v>
      </c>
      <c r="X1315" s="443">
        <f t="shared" si="158"/>
        <v>0.13871324448261749</v>
      </c>
      <c r="Y1315" s="9">
        <f>Cal_110119!$O$3</f>
        <v>20181101</v>
      </c>
      <c r="Z1315" s="86" t="s">
        <v>468</v>
      </c>
      <c r="AA1315" s="86"/>
      <c r="AB1315" s="48" t="s">
        <v>127</v>
      </c>
      <c r="AE1315" s="689" t="s">
        <v>1250</v>
      </c>
      <c r="AF1315" s="671">
        <v>1</v>
      </c>
      <c r="AG1315" s="764" t="s">
        <v>1634</v>
      </c>
      <c r="AH1315"/>
    </row>
    <row r="1316" spans="1:35" s="115" customFormat="1" ht="13.5" thickBot="1" x14ac:dyDescent="0.25">
      <c r="A1316" s="154" t="s">
        <v>307</v>
      </c>
      <c r="B1316" s="114">
        <v>20190203</v>
      </c>
      <c r="C1316" s="150" t="s">
        <v>69</v>
      </c>
      <c r="D1316" s="140">
        <v>19</v>
      </c>
      <c r="E1316" s="140">
        <v>9</v>
      </c>
      <c r="F1316" s="140"/>
      <c r="G1316" s="140"/>
      <c r="H1316" s="140" t="s">
        <v>11</v>
      </c>
      <c r="I1316" s="140">
        <v>290</v>
      </c>
      <c r="J1316" s="140">
        <v>10</v>
      </c>
      <c r="K1316" s="115">
        <v>5</v>
      </c>
      <c r="L1316" s="116">
        <v>1</v>
      </c>
      <c r="M1316" s="116">
        <v>0</v>
      </c>
      <c r="N1316" s="117">
        <v>1</v>
      </c>
      <c r="O1316" s="9" t="str">
        <f>Cal_110119!$P$3</f>
        <v>Cal_110119</v>
      </c>
      <c r="P1316" s="17">
        <f>Cal_110119!$Q$3</f>
        <v>1.8682000000000001</v>
      </c>
      <c r="Q1316" s="17">
        <f>Cal_110119!$R$3</f>
        <v>0.51219999999999999</v>
      </c>
      <c r="R1316" s="118">
        <v>55.18</v>
      </c>
      <c r="S1316" s="118">
        <v>34.51</v>
      </c>
      <c r="T1316" s="115">
        <f>AVERAGE(0.402,0.307,0.542,0.615,0.862,0.526)</f>
        <v>0.54233333333333344</v>
      </c>
      <c r="U1316" s="120">
        <f t="shared" si="155"/>
        <v>54.637666666666668</v>
      </c>
      <c r="V1316" s="120">
        <f t="shared" si="156"/>
        <v>33.967666666666666</v>
      </c>
      <c r="W1316" s="444">
        <f t="shared" si="157"/>
        <v>0.39278567759693062</v>
      </c>
      <c r="X1316" s="444">
        <f t="shared" si="158"/>
        <v>0.16761759569111528</v>
      </c>
      <c r="Y1316" s="9">
        <f>Cal_110119!$O$3</f>
        <v>20181101</v>
      </c>
      <c r="Z1316" s="122" t="s">
        <v>469</v>
      </c>
      <c r="AA1316" s="122"/>
      <c r="AB1316" s="121" t="s">
        <v>127</v>
      </c>
      <c r="AE1316" s="689" t="s">
        <v>1250</v>
      </c>
      <c r="AF1316" s="675">
        <v>1</v>
      </c>
      <c r="AG1316" s="764" t="s">
        <v>1634</v>
      </c>
      <c r="AH1316" s="407"/>
      <c r="AI1316" s="407"/>
    </row>
    <row r="1317" spans="1:35" x14ac:dyDescent="0.2">
      <c r="A1317" s="152" t="s">
        <v>307</v>
      </c>
      <c r="B1317" s="45">
        <v>20190204</v>
      </c>
      <c r="C1317" s="148" t="s">
        <v>70</v>
      </c>
      <c r="D1317" s="107">
        <v>22</v>
      </c>
      <c r="E1317" s="107">
        <v>1</v>
      </c>
      <c r="H1317" s="107" t="s">
        <v>10</v>
      </c>
      <c r="I1317" s="107">
        <v>290</v>
      </c>
      <c r="J1317" s="107">
        <v>0</v>
      </c>
      <c r="K1317" s="43">
        <v>5</v>
      </c>
      <c r="L1317" s="109">
        <v>1</v>
      </c>
      <c r="M1317" s="109">
        <v>0</v>
      </c>
      <c r="N1317" s="49">
        <v>1</v>
      </c>
      <c r="O1317" s="9" t="str">
        <f>Cal_110119!$P$3</f>
        <v>Cal_110119</v>
      </c>
      <c r="P1317" s="17">
        <f>Cal_110119!$Q$3</f>
        <v>1.8682000000000001</v>
      </c>
      <c r="Q1317" s="17">
        <f>Cal_110119!$R$3</f>
        <v>0.51219999999999999</v>
      </c>
      <c r="R1317" s="46">
        <v>70.41</v>
      </c>
      <c r="S1317" s="46">
        <v>48.73</v>
      </c>
      <c r="T1317" s="43">
        <f>AVERAGE(0.635,0.527,0.477,0.652,0.614,0.58)</f>
        <v>0.58083333333333331</v>
      </c>
      <c r="U1317" s="79">
        <f t="shared" si="155"/>
        <v>69.829166666666666</v>
      </c>
      <c r="V1317" s="79">
        <f t="shared" si="156"/>
        <v>48.149166666666666</v>
      </c>
      <c r="W1317" s="443">
        <f t="shared" si="157"/>
        <v>0.41197839817617105</v>
      </c>
      <c r="X1317" s="443">
        <f t="shared" si="158"/>
        <v>0.3823932279611853</v>
      </c>
      <c r="Y1317" s="9">
        <f>Cal_110119!$O$3</f>
        <v>20181101</v>
      </c>
      <c r="Z1317" s="48" t="s">
        <v>467</v>
      </c>
      <c r="AA1317" s="48"/>
      <c r="AB1317" s="48" t="s">
        <v>127</v>
      </c>
      <c r="AE1317" s="689" t="s">
        <v>1250</v>
      </c>
      <c r="AF1317" s="674">
        <v>1</v>
      </c>
      <c r="AG1317" s="764" t="s">
        <v>1634</v>
      </c>
      <c r="AH1317"/>
    </row>
    <row r="1318" spans="1:35" x14ac:dyDescent="0.2">
      <c r="A1318" s="152" t="s">
        <v>307</v>
      </c>
      <c r="B1318" s="45">
        <v>20190204</v>
      </c>
      <c r="C1318" s="148" t="s">
        <v>70</v>
      </c>
      <c r="D1318" s="107">
        <v>22</v>
      </c>
      <c r="E1318" s="107">
        <v>1</v>
      </c>
      <c r="H1318" s="107" t="s">
        <v>11</v>
      </c>
      <c r="I1318" s="107">
        <v>290</v>
      </c>
      <c r="J1318" s="107">
        <v>0</v>
      </c>
      <c r="K1318" s="43">
        <v>5</v>
      </c>
      <c r="L1318" s="9">
        <v>1</v>
      </c>
      <c r="M1318" s="9">
        <v>0</v>
      </c>
      <c r="N1318" s="49">
        <v>1</v>
      </c>
      <c r="O1318" s="9" t="str">
        <f>Cal_110119!$P$3</f>
        <v>Cal_110119</v>
      </c>
      <c r="P1318" s="17">
        <f>Cal_110119!$Q$3</f>
        <v>1.8682000000000001</v>
      </c>
      <c r="Q1318" s="17">
        <f>Cal_110119!$R$3</f>
        <v>0.51219999999999999</v>
      </c>
      <c r="R1318" s="46">
        <v>64.930000000000007</v>
      </c>
      <c r="S1318" s="46">
        <v>44.75</v>
      </c>
      <c r="T1318" s="43">
        <f>AVERAGE(0.402,0.307,0.542,0.615,0.862,0.526)</f>
        <v>0.54233333333333344</v>
      </c>
      <c r="U1318" s="79">
        <f t="shared" si="155"/>
        <v>64.387666666666675</v>
      </c>
      <c r="V1318" s="79">
        <f t="shared" si="156"/>
        <v>44.207666666666668</v>
      </c>
      <c r="W1318" s="443">
        <f t="shared" si="157"/>
        <v>0.38347435771195271</v>
      </c>
      <c r="X1318" s="443">
        <f t="shared" si="158"/>
        <v>0.34586985505195533</v>
      </c>
      <c r="Y1318" s="9">
        <f>Cal_110119!$O$3</f>
        <v>20181101</v>
      </c>
      <c r="Z1318" s="48" t="s">
        <v>468</v>
      </c>
      <c r="AA1318" s="48"/>
      <c r="AB1318" s="48" t="s">
        <v>127</v>
      </c>
      <c r="AE1318" s="689" t="s">
        <v>1250</v>
      </c>
      <c r="AF1318" s="671">
        <v>1</v>
      </c>
      <c r="AG1318" s="764" t="s">
        <v>1634</v>
      </c>
      <c r="AH1318"/>
    </row>
    <row r="1319" spans="1:35" x14ac:dyDescent="0.2">
      <c r="A1319" s="152" t="s">
        <v>307</v>
      </c>
      <c r="B1319" s="45">
        <v>20190204</v>
      </c>
      <c r="C1319" s="148" t="s">
        <v>70</v>
      </c>
      <c r="D1319" s="107">
        <v>22</v>
      </c>
      <c r="E1319" s="107">
        <v>3</v>
      </c>
      <c r="H1319" s="107" t="s">
        <v>10</v>
      </c>
      <c r="I1319" s="107">
        <v>290</v>
      </c>
      <c r="J1319" s="107">
        <v>0</v>
      </c>
      <c r="K1319" s="43">
        <v>5</v>
      </c>
      <c r="L1319" s="9">
        <v>1</v>
      </c>
      <c r="M1319" s="9">
        <v>0</v>
      </c>
      <c r="N1319" s="49">
        <v>1</v>
      </c>
      <c r="O1319" s="9" t="str">
        <f>Cal_110119!$P$3</f>
        <v>Cal_110119</v>
      </c>
      <c r="P1319" s="17">
        <f>Cal_110119!$Q$3</f>
        <v>1.8682000000000001</v>
      </c>
      <c r="Q1319" s="17">
        <f>Cal_110119!$R$3</f>
        <v>0.51219999999999999</v>
      </c>
      <c r="R1319" s="46">
        <v>38.36</v>
      </c>
      <c r="S1319" s="46">
        <v>25.11</v>
      </c>
      <c r="T1319" s="43">
        <f>AVERAGE(0.635,0.527,0.477,0.652,0.614,0.58)</f>
        <v>0.58083333333333331</v>
      </c>
      <c r="U1319" s="79">
        <f t="shared" si="155"/>
        <v>37.779166666666669</v>
      </c>
      <c r="V1319" s="79">
        <f t="shared" si="156"/>
        <v>24.529166666666665</v>
      </c>
      <c r="W1319" s="443">
        <f t="shared" si="157"/>
        <v>0.25178569076726326</v>
      </c>
      <c r="X1319" s="443">
        <f t="shared" si="158"/>
        <v>0.15289990114940341</v>
      </c>
      <c r="Y1319" s="9">
        <f>Cal_110119!$O$3</f>
        <v>20181101</v>
      </c>
      <c r="Z1319" s="48" t="s">
        <v>467</v>
      </c>
      <c r="AA1319" s="48"/>
      <c r="AB1319" s="48" t="s">
        <v>127</v>
      </c>
      <c r="AE1319" s="689" t="s">
        <v>1250</v>
      </c>
      <c r="AF1319" s="671">
        <v>1</v>
      </c>
      <c r="AG1319" s="169">
        <v>1</v>
      </c>
      <c r="AH1319" t="s">
        <v>782</v>
      </c>
    </row>
    <row r="1320" spans="1:35" x14ac:dyDescent="0.2">
      <c r="A1320" s="152" t="s">
        <v>307</v>
      </c>
      <c r="B1320" s="45">
        <v>20190204</v>
      </c>
      <c r="C1320" s="148" t="s">
        <v>70</v>
      </c>
      <c r="D1320" s="107">
        <v>22</v>
      </c>
      <c r="E1320" s="107">
        <v>3</v>
      </c>
      <c r="H1320" s="107" t="s">
        <v>11</v>
      </c>
      <c r="I1320" s="107">
        <v>290</v>
      </c>
      <c r="J1320" s="107">
        <v>0</v>
      </c>
      <c r="K1320" s="43">
        <v>5</v>
      </c>
      <c r="L1320" s="9">
        <v>1</v>
      </c>
      <c r="M1320" s="9">
        <v>0</v>
      </c>
      <c r="N1320" s="49">
        <v>1</v>
      </c>
      <c r="O1320" s="9" t="str">
        <f>Cal_110119!$P$3</f>
        <v>Cal_110119</v>
      </c>
      <c r="P1320" s="17">
        <f>Cal_110119!$Q$3</f>
        <v>1.8682000000000001</v>
      </c>
      <c r="Q1320" s="17">
        <f>Cal_110119!$R$3</f>
        <v>0.51219999999999999</v>
      </c>
      <c r="R1320" s="46">
        <v>27.81</v>
      </c>
      <c r="S1320" s="46">
        <v>19.11</v>
      </c>
      <c r="T1320" s="43">
        <f>AVERAGE(0.635,0.527,0.477,0.652,0.614,0.58)</f>
        <v>0.58083333333333331</v>
      </c>
      <c r="U1320" s="79">
        <f t="shared" si="155"/>
        <v>27.229166666666664</v>
      </c>
      <c r="V1320" s="79">
        <f t="shared" si="156"/>
        <v>18.529166666666665</v>
      </c>
      <c r="W1320" s="443">
        <f t="shared" si="157"/>
        <v>0.16532343469246716</v>
      </c>
      <c r="X1320" s="443">
        <f t="shared" si="158"/>
        <v>0.14037332550006157</v>
      </c>
      <c r="Y1320" s="9">
        <f>Cal_110119!$O$3</f>
        <v>20181101</v>
      </c>
      <c r="Z1320" s="48" t="s">
        <v>467</v>
      </c>
      <c r="AA1320" s="48"/>
      <c r="AB1320" s="48" t="s">
        <v>127</v>
      </c>
      <c r="AE1320" s="689" t="s">
        <v>1250</v>
      </c>
      <c r="AF1320" s="671">
        <v>1</v>
      </c>
      <c r="AG1320" s="169">
        <v>1</v>
      </c>
      <c r="AH1320" t="s">
        <v>783</v>
      </c>
    </row>
    <row r="1321" spans="1:35" x14ac:dyDescent="0.2">
      <c r="A1321" s="152" t="s">
        <v>307</v>
      </c>
      <c r="B1321" s="45">
        <v>20190204</v>
      </c>
      <c r="C1321" s="148" t="s">
        <v>70</v>
      </c>
      <c r="D1321" s="107">
        <v>22</v>
      </c>
      <c r="E1321" s="107">
        <v>4</v>
      </c>
      <c r="H1321" s="107" t="s">
        <v>10</v>
      </c>
      <c r="I1321" s="107">
        <v>290</v>
      </c>
      <c r="J1321" s="107">
        <v>0</v>
      </c>
      <c r="K1321" s="43">
        <v>5</v>
      </c>
      <c r="L1321" s="9">
        <v>1</v>
      </c>
      <c r="M1321" s="9">
        <v>0</v>
      </c>
      <c r="N1321" s="49">
        <v>1</v>
      </c>
      <c r="O1321" s="9" t="str">
        <f>Cal_110119!$P$3</f>
        <v>Cal_110119</v>
      </c>
      <c r="P1321" s="17">
        <f>Cal_110119!$Q$3</f>
        <v>1.8682000000000001</v>
      </c>
      <c r="Q1321" s="17">
        <f>Cal_110119!$R$3</f>
        <v>0.51219999999999999</v>
      </c>
      <c r="R1321" s="46">
        <v>137</v>
      </c>
      <c r="S1321" s="46">
        <v>83.7</v>
      </c>
      <c r="T1321" s="43">
        <f>AVERAGE(0.635,0.527,0.477,0.652,0.614,0.58)</f>
        <v>0.58083333333333331</v>
      </c>
      <c r="U1321" s="79">
        <f t="shared" si="155"/>
        <v>136.41916666666665</v>
      </c>
      <c r="V1321" s="79">
        <f t="shared" si="156"/>
        <v>83.119166666666672</v>
      </c>
      <c r="W1321" s="443">
        <f t="shared" si="157"/>
        <v>1.0128435711618962</v>
      </c>
      <c r="X1321" s="443">
        <f t="shared" si="158"/>
        <v>0.3584679625409774</v>
      </c>
      <c r="Y1321" s="9">
        <f>Cal_110119!$O$3</f>
        <v>20181101</v>
      </c>
      <c r="Z1321" s="48" t="s">
        <v>467</v>
      </c>
      <c r="AA1321" s="48"/>
      <c r="AB1321" s="48" t="s">
        <v>127</v>
      </c>
      <c r="AE1321" s="689" t="s">
        <v>1250</v>
      </c>
      <c r="AF1321" s="671">
        <v>1</v>
      </c>
      <c r="AG1321" s="169">
        <v>1</v>
      </c>
      <c r="AH1321" t="s">
        <v>784</v>
      </c>
    </row>
    <row r="1322" spans="1:35" x14ac:dyDescent="0.2">
      <c r="A1322" s="152" t="s">
        <v>307</v>
      </c>
      <c r="B1322" s="45">
        <v>20190204</v>
      </c>
      <c r="C1322" s="148" t="s">
        <v>70</v>
      </c>
      <c r="D1322" s="107">
        <v>22</v>
      </c>
      <c r="E1322" s="107">
        <v>4</v>
      </c>
      <c r="H1322" s="107" t="s">
        <v>11</v>
      </c>
      <c r="I1322" s="107">
        <v>290</v>
      </c>
      <c r="J1322" s="107">
        <v>0</v>
      </c>
      <c r="K1322" s="43">
        <v>5</v>
      </c>
      <c r="L1322" s="9">
        <v>1</v>
      </c>
      <c r="M1322" s="9">
        <v>0</v>
      </c>
      <c r="N1322" s="49">
        <v>1</v>
      </c>
      <c r="O1322" s="9" t="str">
        <f>Cal_110119!$P$3</f>
        <v>Cal_110119</v>
      </c>
      <c r="P1322" s="17">
        <f>Cal_110119!$Q$3</f>
        <v>1.8682000000000001</v>
      </c>
      <c r="Q1322" s="17">
        <f>Cal_110119!$R$3</f>
        <v>0.51219999999999999</v>
      </c>
      <c r="R1322" s="46">
        <v>168.3</v>
      </c>
      <c r="S1322" s="46">
        <v>102.6</v>
      </c>
      <c r="T1322" s="47">
        <f>AVERAGE(0.915,0.774,0.765,0.736,0.604,0.657)</f>
        <v>0.74183333333333346</v>
      </c>
      <c r="U1322" s="79">
        <f t="shared" si="155"/>
        <v>167.55816666666666</v>
      </c>
      <c r="V1322" s="79">
        <f t="shared" si="156"/>
        <v>101.85816666666666</v>
      </c>
      <c r="W1322" s="443">
        <f t="shared" si="157"/>
        <v>1.2484769723327691</v>
      </c>
      <c r="X1322" s="443">
        <f t="shared" si="158"/>
        <v>0.43199318098320783</v>
      </c>
      <c r="Y1322" s="9">
        <f>Cal_110119!$O$3</f>
        <v>20181101</v>
      </c>
      <c r="Z1322" s="48" t="s">
        <v>464</v>
      </c>
      <c r="AA1322" s="48"/>
      <c r="AB1322" s="48" t="s">
        <v>127</v>
      </c>
      <c r="AE1322" s="689" t="s">
        <v>1250</v>
      </c>
      <c r="AF1322" s="671">
        <v>1</v>
      </c>
      <c r="AG1322" s="169">
        <v>1</v>
      </c>
      <c r="AH1322" t="s">
        <v>785</v>
      </c>
    </row>
    <row r="1323" spans="1:35" x14ac:dyDescent="0.2">
      <c r="A1323" s="152" t="s">
        <v>307</v>
      </c>
      <c r="B1323" s="45">
        <v>20190204</v>
      </c>
      <c r="C1323" s="148" t="s">
        <v>70</v>
      </c>
      <c r="D1323" s="107">
        <v>22</v>
      </c>
      <c r="E1323" s="107">
        <v>5</v>
      </c>
      <c r="H1323" s="107" t="s">
        <v>10</v>
      </c>
      <c r="I1323" s="107">
        <v>290</v>
      </c>
      <c r="J1323" s="107">
        <v>0</v>
      </c>
      <c r="K1323" s="43">
        <v>5</v>
      </c>
      <c r="L1323" s="9">
        <v>1</v>
      </c>
      <c r="M1323" s="9">
        <v>0</v>
      </c>
      <c r="N1323" s="49">
        <v>1</v>
      </c>
      <c r="O1323" s="9" t="str">
        <f>Cal_110119!$P$3</f>
        <v>Cal_110119</v>
      </c>
      <c r="P1323" s="17">
        <f>Cal_110119!$Q$3</f>
        <v>1.8682000000000001</v>
      </c>
      <c r="Q1323" s="17">
        <f>Cal_110119!$R$3</f>
        <v>0.51219999999999999</v>
      </c>
      <c r="R1323" s="46">
        <v>280.10000000000002</v>
      </c>
      <c r="S1323" s="46">
        <v>166.5</v>
      </c>
      <c r="T1323" s="47">
        <f>AVERAGE(0.915,0.774,0.765,0.736,0.604,0.657)</f>
        <v>0.74183333333333346</v>
      </c>
      <c r="U1323" s="79">
        <f t="shared" si="155"/>
        <v>279.3581666666667</v>
      </c>
      <c r="V1323" s="79">
        <f t="shared" si="156"/>
        <v>165.75816666666665</v>
      </c>
      <c r="W1323" s="443">
        <f t="shared" si="157"/>
        <v>2.1587059978234802</v>
      </c>
      <c r="X1323" s="443">
        <f t="shared" si="158"/>
        <v>0.57599521335456561</v>
      </c>
      <c r="Y1323" s="9">
        <f>Cal_110119!$O$3</f>
        <v>20181101</v>
      </c>
      <c r="Z1323" s="48" t="s">
        <v>464</v>
      </c>
      <c r="AA1323" s="48"/>
      <c r="AB1323" s="48" t="s">
        <v>127</v>
      </c>
      <c r="AE1323" s="689" t="s">
        <v>1250</v>
      </c>
      <c r="AF1323" s="671">
        <v>1</v>
      </c>
      <c r="AG1323" s="169">
        <v>1</v>
      </c>
      <c r="AH1323" t="s">
        <v>788</v>
      </c>
    </row>
    <row r="1324" spans="1:35" x14ac:dyDescent="0.2">
      <c r="A1324" s="152" t="s">
        <v>307</v>
      </c>
      <c r="B1324" s="45">
        <v>20190204</v>
      </c>
      <c r="C1324" s="148" t="s">
        <v>70</v>
      </c>
      <c r="D1324" s="107">
        <v>22</v>
      </c>
      <c r="E1324" s="107">
        <v>5</v>
      </c>
      <c r="H1324" s="107" t="s">
        <v>11</v>
      </c>
      <c r="I1324" s="107">
        <v>290</v>
      </c>
      <c r="J1324" s="107">
        <v>0</v>
      </c>
      <c r="K1324" s="43">
        <v>5</v>
      </c>
      <c r="L1324" s="9">
        <v>1</v>
      </c>
      <c r="M1324" s="9">
        <v>0</v>
      </c>
      <c r="N1324" s="49">
        <v>1</v>
      </c>
      <c r="O1324" s="9" t="str">
        <f>Cal_110119!$P$3</f>
        <v>Cal_110119</v>
      </c>
      <c r="P1324" s="17">
        <f>Cal_110119!$Q$3</f>
        <v>1.8682000000000001</v>
      </c>
      <c r="Q1324" s="17">
        <f>Cal_110119!$R$3</f>
        <v>0.51219999999999999</v>
      </c>
      <c r="R1324" s="46">
        <v>210.9</v>
      </c>
      <c r="S1324" s="46">
        <v>126.7</v>
      </c>
      <c r="T1324" s="47">
        <f>AVERAGE(0.915,0.774,0.765,0.736,0.604,0.657)</f>
        <v>0.74183333333333346</v>
      </c>
      <c r="U1324" s="79">
        <f t="shared" si="155"/>
        <v>210.15816666666666</v>
      </c>
      <c r="V1324" s="79">
        <f t="shared" si="156"/>
        <v>125.95816666666667</v>
      </c>
      <c r="W1324" s="443">
        <f t="shared" si="157"/>
        <v>1.600026804724797</v>
      </c>
      <c r="X1324" s="443">
        <f t="shared" si="158"/>
        <v>0.47804848934980065</v>
      </c>
      <c r="Y1324" s="9">
        <f>Cal_110119!$O$3</f>
        <v>20181101</v>
      </c>
      <c r="Z1324" s="48" t="s">
        <v>464</v>
      </c>
      <c r="AA1324" s="48"/>
      <c r="AB1324" s="48" t="s">
        <v>127</v>
      </c>
      <c r="AE1324" s="689" t="s">
        <v>1250</v>
      </c>
      <c r="AF1324" s="671">
        <v>1</v>
      </c>
      <c r="AG1324" s="169">
        <v>1</v>
      </c>
      <c r="AH1324" t="s">
        <v>788</v>
      </c>
    </row>
    <row r="1325" spans="1:35" s="82" customFormat="1" x14ac:dyDescent="0.2">
      <c r="A1325" s="153" t="s">
        <v>307</v>
      </c>
      <c r="B1325" s="81">
        <v>20190204</v>
      </c>
      <c r="C1325" s="149" t="s">
        <v>70</v>
      </c>
      <c r="D1325" s="126">
        <v>22</v>
      </c>
      <c r="E1325" s="126">
        <v>6</v>
      </c>
      <c r="F1325" s="126"/>
      <c r="G1325" s="126"/>
      <c r="H1325" s="126" t="s">
        <v>10</v>
      </c>
      <c r="I1325" s="126">
        <v>356</v>
      </c>
      <c r="J1325" s="126">
        <v>5</v>
      </c>
      <c r="K1325" s="82">
        <v>5</v>
      </c>
      <c r="L1325" s="33">
        <v>1</v>
      </c>
      <c r="M1325" s="33">
        <v>0</v>
      </c>
      <c r="N1325" s="83">
        <v>1</v>
      </c>
      <c r="O1325" s="9" t="str">
        <f>Cal_110119!$P$3</f>
        <v>Cal_110119</v>
      </c>
      <c r="P1325" s="17">
        <f>Cal_110119!$Q$3</f>
        <v>1.8682000000000001</v>
      </c>
      <c r="Q1325" s="17">
        <f>Cal_110119!$R$3</f>
        <v>0.51219999999999999</v>
      </c>
      <c r="R1325" s="84">
        <v>320.2</v>
      </c>
      <c r="S1325" s="84">
        <v>187.6</v>
      </c>
      <c r="T1325" s="82">
        <v>0.628</v>
      </c>
      <c r="U1325" s="125">
        <f t="shared" si="155"/>
        <v>319.572</v>
      </c>
      <c r="V1325" s="125">
        <f t="shared" si="156"/>
        <v>186.97200000000001</v>
      </c>
      <c r="W1325" s="443">
        <f t="shared" si="157"/>
        <v>2.0526111835413055</v>
      </c>
      <c r="X1325" s="443">
        <f t="shared" si="158"/>
        <v>0.46019806509464939</v>
      </c>
      <c r="Y1325" s="9">
        <f>Cal_110119!$O$3</f>
        <v>20181101</v>
      </c>
      <c r="Z1325" s="85" t="s">
        <v>473</v>
      </c>
      <c r="AA1325" s="85"/>
      <c r="AB1325" s="48" t="s">
        <v>127</v>
      </c>
      <c r="AE1325" s="689" t="s">
        <v>1250</v>
      </c>
      <c r="AF1325" s="672">
        <v>3</v>
      </c>
      <c r="AG1325" s="169">
        <v>1</v>
      </c>
      <c r="AH1325" s="153" t="s">
        <v>354</v>
      </c>
      <c r="AI1325" s="153" t="s">
        <v>1119</v>
      </c>
    </row>
    <row r="1326" spans="1:35" s="82" customFormat="1" x14ac:dyDescent="0.2">
      <c r="A1326" s="153" t="s">
        <v>307</v>
      </c>
      <c r="B1326" s="81">
        <v>20190204</v>
      </c>
      <c r="C1326" s="149" t="s">
        <v>70</v>
      </c>
      <c r="D1326" s="126">
        <v>22</v>
      </c>
      <c r="E1326" s="126">
        <v>6</v>
      </c>
      <c r="F1326" s="126"/>
      <c r="G1326" s="126"/>
      <c r="H1326" s="126" t="s">
        <v>11</v>
      </c>
      <c r="I1326" s="126">
        <v>356</v>
      </c>
      <c r="J1326" s="126">
        <v>5</v>
      </c>
      <c r="K1326" s="82">
        <v>5</v>
      </c>
      <c r="L1326" s="33">
        <v>1</v>
      </c>
      <c r="M1326" s="33">
        <v>0</v>
      </c>
      <c r="N1326" s="83">
        <v>1</v>
      </c>
      <c r="O1326" s="9" t="str">
        <f>Cal_110119!$P$3</f>
        <v>Cal_110119</v>
      </c>
      <c r="P1326" s="17">
        <f>Cal_110119!$Q$3</f>
        <v>1.8682000000000001</v>
      </c>
      <c r="Q1326" s="17">
        <f>Cal_110119!$R$3</f>
        <v>0.51219999999999999</v>
      </c>
      <c r="R1326" s="84">
        <v>270.5</v>
      </c>
      <c r="S1326" s="84">
        <v>158.30000000000001</v>
      </c>
      <c r="T1326" s="82">
        <v>0.628</v>
      </c>
      <c r="U1326" s="125">
        <f t="shared" si="155"/>
        <v>269.87200000000001</v>
      </c>
      <c r="V1326" s="125">
        <f t="shared" si="156"/>
        <v>157.67200000000003</v>
      </c>
      <c r="W1326" s="443">
        <f t="shared" si="157"/>
        <v>1.7368248476118737</v>
      </c>
      <c r="X1326" s="443">
        <f t="shared" si="158"/>
        <v>0.38220719917014873</v>
      </c>
      <c r="Y1326" s="9">
        <f>Cal_110119!$O$3</f>
        <v>20181101</v>
      </c>
      <c r="Z1326" s="85" t="s">
        <v>473</v>
      </c>
      <c r="AA1326" s="85"/>
      <c r="AB1326" s="48" t="s">
        <v>127</v>
      </c>
      <c r="AE1326" s="689" t="s">
        <v>1250</v>
      </c>
      <c r="AF1326" s="672">
        <v>3</v>
      </c>
      <c r="AG1326" s="169">
        <v>1</v>
      </c>
      <c r="AH1326" s="153" t="s">
        <v>406</v>
      </c>
      <c r="AI1326" s="153" t="s">
        <v>1120</v>
      </c>
    </row>
    <row r="1327" spans="1:35" s="82" customFormat="1" x14ac:dyDescent="0.2">
      <c r="A1327" s="153" t="s">
        <v>307</v>
      </c>
      <c r="B1327" s="81">
        <v>20190204</v>
      </c>
      <c r="C1327" s="149" t="s">
        <v>70</v>
      </c>
      <c r="D1327" s="126">
        <v>22</v>
      </c>
      <c r="E1327" s="126">
        <v>6</v>
      </c>
      <c r="F1327" s="126"/>
      <c r="G1327" s="126"/>
      <c r="H1327" s="126" t="s">
        <v>10</v>
      </c>
      <c r="I1327" s="126">
        <v>356</v>
      </c>
      <c r="J1327" s="126">
        <v>20</v>
      </c>
      <c r="K1327" s="82">
        <v>5</v>
      </c>
      <c r="L1327" s="33">
        <v>1</v>
      </c>
      <c r="M1327" s="33">
        <v>0</v>
      </c>
      <c r="N1327" s="83">
        <v>1</v>
      </c>
      <c r="O1327" s="9" t="str">
        <f>Cal_110119!$P$3</f>
        <v>Cal_110119</v>
      </c>
      <c r="P1327" s="17">
        <f>Cal_110119!$Q$3</f>
        <v>1.8682000000000001</v>
      </c>
      <c r="Q1327" s="17">
        <f>Cal_110119!$R$3</f>
        <v>0.51219999999999999</v>
      </c>
      <c r="R1327" s="84">
        <v>307.39999999999998</v>
      </c>
      <c r="S1327" s="84">
        <v>177.4</v>
      </c>
      <c r="T1327" s="82">
        <v>0.628</v>
      </c>
      <c r="U1327" s="125">
        <f t="shared" si="155"/>
        <v>306.77199999999999</v>
      </c>
      <c r="V1327" s="125">
        <f t="shared" si="156"/>
        <v>176.77200000000002</v>
      </c>
      <c r="W1327" s="443">
        <f t="shared" si="157"/>
        <v>2.0123639054326525</v>
      </c>
      <c r="X1327" s="443">
        <f t="shared" si="158"/>
        <v>0.36336249477633653</v>
      </c>
      <c r="Y1327" s="9">
        <f>Cal_110119!$O$3</f>
        <v>20181101</v>
      </c>
      <c r="Z1327" s="85" t="s">
        <v>472</v>
      </c>
      <c r="AA1327" s="85"/>
      <c r="AB1327" s="48" t="s">
        <v>127</v>
      </c>
      <c r="AE1327" s="689" t="s">
        <v>1250</v>
      </c>
      <c r="AF1327" s="672">
        <v>3</v>
      </c>
      <c r="AG1327" s="169">
        <v>1</v>
      </c>
      <c r="AH1327" s="153" t="s">
        <v>363</v>
      </c>
      <c r="AI1327" s="153" t="s">
        <v>1121</v>
      </c>
    </row>
    <row r="1328" spans="1:35" s="82" customFormat="1" x14ac:dyDescent="0.2">
      <c r="A1328" s="153" t="s">
        <v>307</v>
      </c>
      <c r="B1328" s="81">
        <v>20190204</v>
      </c>
      <c r="C1328" s="149" t="s">
        <v>70</v>
      </c>
      <c r="D1328" s="126">
        <v>22</v>
      </c>
      <c r="E1328" s="126">
        <v>6</v>
      </c>
      <c r="F1328" s="126"/>
      <c r="G1328" s="126"/>
      <c r="H1328" s="126" t="s">
        <v>11</v>
      </c>
      <c r="I1328" s="126">
        <v>356</v>
      </c>
      <c r="J1328" s="126">
        <v>20</v>
      </c>
      <c r="K1328" s="82">
        <v>5</v>
      </c>
      <c r="L1328" s="33">
        <v>1</v>
      </c>
      <c r="M1328" s="33">
        <v>0</v>
      </c>
      <c r="N1328" s="83">
        <v>1</v>
      </c>
      <c r="O1328" s="9" t="str">
        <f>Cal_110119!$P$3</f>
        <v>Cal_110119</v>
      </c>
      <c r="P1328" s="17">
        <f>Cal_110119!$Q$3</f>
        <v>1.8682000000000001</v>
      </c>
      <c r="Q1328" s="17">
        <f>Cal_110119!$R$3</f>
        <v>0.51219999999999999</v>
      </c>
      <c r="R1328" s="84">
        <v>344.3</v>
      </c>
      <c r="S1328" s="84">
        <v>196.8</v>
      </c>
      <c r="T1328" s="82">
        <v>0.628</v>
      </c>
      <c r="U1328" s="125">
        <f t="shared" si="155"/>
        <v>343.67200000000003</v>
      </c>
      <c r="V1328" s="125">
        <f t="shared" si="156"/>
        <v>196.17200000000003</v>
      </c>
      <c r="W1328" s="443">
        <f t="shared" si="157"/>
        <v>2.2832590465485869</v>
      </c>
      <c r="X1328" s="443">
        <f t="shared" si="158"/>
        <v>0.35319355557051468</v>
      </c>
      <c r="Y1328" s="9">
        <f>Cal_110119!$O$3</f>
        <v>20181101</v>
      </c>
      <c r="Z1328" s="85" t="s">
        <v>472</v>
      </c>
      <c r="AA1328" s="85"/>
      <c r="AB1328" s="48" t="s">
        <v>127</v>
      </c>
      <c r="AE1328" s="689" t="s">
        <v>1250</v>
      </c>
      <c r="AF1328" s="672">
        <v>3</v>
      </c>
      <c r="AG1328" s="169">
        <v>1</v>
      </c>
      <c r="AH1328" s="153" t="s">
        <v>407</v>
      </c>
      <c r="AI1328" s="153" t="s">
        <v>1122</v>
      </c>
    </row>
    <row r="1329" spans="1:36" x14ac:dyDescent="0.2">
      <c r="A1329" s="152" t="s">
        <v>307</v>
      </c>
      <c r="B1329" s="45">
        <v>20190204</v>
      </c>
      <c r="C1329" s="148" t="s">
        <v>70</v>
      </c>
      <c r="D1329" s="107">
        <v>22</v>
      </c>
      <c r="E1329" s="107">
        <v>6</v>
      </c>
      <c r="H1329" s="107" t="s">
        <v>10</v>
      </c>
      <c r="I1329" s="107">
        <v>290</v>
      </c>
      <c r="J1329" s="107">
        <v>0</v>
      </c>
      <c r="K1329" s="43">
        <v>5</v>
      </c>
      <c r="L1329" s="9">
        <v>1</v>
      </c>
      <c r="M1329" s="9">
        <v>0</v>
      </c>
      <c r="N1329" s="49">
        <v>1</v>
      </c>
      <c r="O1329" s="9" t="str">
        <f>Cal_110119!$P$3</f>
        <v>Cal_110119</v>
      </c>
      <c r="P1329" s="17">
        <f>Cal_110119!$Q$3</f>
        <v>1.8682000000000001</v>
      </c>
      <c r="Q1329" s="17">
        <f>Cal_110119!$R$3</f>
        <v>0.51219999999999999</v>
      </c>
      <c r="R1329" s="46">
        <v>221.9</v>
      </c>
      <c r="S1329" s="46">
        <v>135</v>
      </c>
      <c r="T1329" s="43">
        <f>AVERAGE(0.635,0.527,0.477,0.652,0.614,0.58)</f>
        <v>0.58083333333333331</v>
      </c>
      <c r="U1329" s="79">
        <f t="shared" si="155"/>
        <v>221.31916666666666</v>
      </c>
      <c r="V1329" s="79">
        <f t="shared" si="156"/>
        <v>134.41916666666665</v>
      </c>
      <c r="W1329" s="443">
        <f t="shared" si="157"/>
        <v>1.6513340775603904</v>
      </c>
      <c r="X1329" s="443">
        <f t="shared" si="158"/>
        <v>0.56633196738386216</v>
      </c>
      <c r="Y1329" s="9">
        <f>Cal_110119!$O$3</f>
        <v>20181101</v>
      </c>
      <c r="Z1329" s="48" t="s">
        <v>467</v>
      </c>
      <c r="AA1329" s="48"/>
      <c r="AB1329" s="48" t="s">
        <v>127</v>
      </c>
      <c r="AE1329" s="689" t="s">
        <v>1250</v>
      </c>
      <c r="AF1329" s="671">
        <v>1</v>
      </c>
      <c r="AG1329" s="764" t="s">
        <v>1634</v>
      </c>
      <c r="AH1329"/>
    </row>
    <row r="1330" spans="1:36" x14ac:dyDescent="0.2">
      <c r="A1330" s="152" t="s">
        <v>307</v>
      </c>
      <c r="B1330" s="45">
        <v>20190204</v>
      </c>
      <c r="C1330" s="148" t="s">
        <v>70</v>
      </c>
      <c r="D1330" s="107">
        <v>22</v>
      </c>
      <c r="E1330" s="107">
        <v>6</v>
      </c>
      <c r="H1330" s="107" t="s">
        <v>11</v>
      </c>
      <c r="I1330" s="107">
        <v>290</v>
      </c>
      <c r="J1330" s="107">
        <v>0</v>
      </c>
      <c r="K1330" s="43">
        <v>5</v>
      </c>
      <c r="L1330" s="9">
        <v>1</v>
      </c>
      <c r="M1330" s="9">
        <v>0</v>
      </c>
      <c r="N1330" s="49">
        <v>1</v>
      </c>
      <c r="O1330" s="9" t="str">
        <f>Cal_110119!$P$3</f>
        <v>Cal_110119</v>
      </c>
      <c r="P1330" s="17">
        <f>Cal_110119!$Q$3</f>
        <v>1.8682000000000001</v>
      </c>
      <c r="Q1330" s="17">
        <f>Cal_110119!$R$3</f>
        <v>0.51219999999999999</v>
      </c>
      <c r="R1330" s="46">
        <v>255.1</v>
      </c>
      <c r="S1330" s="46">
        <v>152.1</v>
      </c>
      <c r="T1330" s="43">
        <f>AVERAGE(0.635,0.527,0.477,0.652,0.614,0.58)</f>
        <v>0.58083333333333331</v>
      </c>
      <c r="U1330" s="79">
        <f t="shared" si="155"/>
        <v>254.51916666666665</v>
      </c>
      <c r="V1330" s="79">
        <f t="shared" si="156"/>
        <v>151.51916666666665</v>
      </c>
      <c r="W1330" s="443">
        <f t="shared" si="157"/>
        <v>1.9572774452096684</v>
      </c>
      <c r="X1330" s="443">
        <f t="shared" si="158"/>
        <v>0.54250677014837734</v>
      </c>
      <c r="Y1330" s="9">
        <f>Cal_110119!$O$3</f>
        <v>20181101</v>
      </c>
      <c r="Z1330" s="48" t="s">
        <v>467</v>
      </c>
      <c r="AA1330" s="48"/>
      <c r="AB1330" s="48" t="s">
        <v>127</v>
      </c>
      <c r="AE1330" s="689" t="s">
        <v>1250</v>
      </c>
      <c r="AF1330" s="671">
        <v>1</v>
      </c>
      <c r="AG1330" s="764" t="s">
        <v>1634</v>
      </c>
      <c r="AH1330"/>
    </row>
    <row r="1331" spans="1:36" s="82" customFormat="1" x14ac:dyDescent="0.2">
      <c r="A1331" s="153" t="s">
        <v>307</v>
      </c>
      <c r="B1331" s="81">
        <v>20190204</v>
      </c>
      <c r="C1331" s="149" t="s">
        <v>70</v>
      </c>
      <c r="D1331" s="126">
        <v>22</v>
      </c>
      <c r="E1331" s="126">
        <v>7</v>
      </c>
      <c r="F1331" s="126"/>
      <c r="G1331" s="126"/>
      <c r="H1331" s="126" t="s">
        <v>10</v>
      </c>
      <c r="I1331" s="126">
        <v>356</v>
      </c>
      <c r="J1331" s="126">
        <v>5</v>
      </c>
      <c r="K1331" s="82">
        <v>5</v>
      </c>
      <c r="L1331" s="33">
        <v>1</v>
      </c>
      <c r="M1331" s="33">
        <v>0</v>
      </c>
      <c r="N1331" s="83">
        <v>0.33333333333333331</v>
      </c>
      <c r="O1331" s="9" t="str">
        <f>Cal_110119!$P$3</f>
        <v>Cal_110119</v>
      </c>
      <c r="P1331" s="17">
        <f>Cal_110119!$Q$3</f>
        <v>1.8682000000000001</v>
      </c>
      <c r="Q1331" s="17">
        <f>Cal_110119!$R$3</f>
        <v>0.51219999999999999</v>
      </c>
      <c r="R1331" s="84">
        <v>147.9</v>
      </c>
      <c r="S1331" s="84">
        <v>86.32</v>
      </c>
      <c r="T1331" s="82">
        <v>0.628</v>
      </c>
      <c r="U1331" s="125">
        <f t="shared" si="155"/>
        <v>147.27200000000002</v>
      </c>
      <c r="V1331" s="125">
        <f t="shared" si="156"/>
        <v>85.691999999999993</v>
      </c>
      <c r="W1331" s="443">
        <f t="shared" si="157"/>
        <v>2.8597239068432958</v>
      </c>
      <c r="X1331" s="443">
        <f t="shared" si="158"/>
        <v>0.59524769533423205</v>
      </c>
      <c r="Y1331" s="9">
        <f>Cal_110119!$O$3</f>
        <v>20181101</v>
      </c>
      <c r="Z1331" s="85" t="s">
        <v>472</v>
      </c>
      <c r="AA1331" s="85"/>
      <c r="AB1331" s="48" t="s">
        <v>127</v>
      </c>
      <c r="AE1331" s="689" t="s">
        <v>1250</v>
      </c>
      <c r="AF1331" s="672">
        <v>3</v>
      </c>
      <c r="AG1331" s="764" t="s">
        <v>1634</v>
      </c>
      <c r="AH1331" s="153" t="s">
        <v>408</v>
      </c>
      <c r="AI1331" s="153" t="s">
        <v>1235</v>
      </c>
    </row>
    <row r="1332" spans="1:36" s="82" customFormat="1" x14ac:dyDescent="0.2">
      <c r="A1332" s="153" t="s">
        <v>307</v>
      </c>
      <c r="B1332" s="81">
        <v>20190204</v>
      </c>
      <c r="C1332" s="149" t="s">
        <v>70</v>
      </c>
      <c r="D1332" s="126">
        <v>22</v>
      </c>
      <c r="E1332" s="126">
        <v>7</v>
      </c>
      <c r="F1332" s="126"/>
      <c r="G1332" s="126"/>
      <c r="H1332" s="126" t="s">
        <v>11</v>
      </c>
      <c r="I1332" s="126">
        <v>356</v>
      </c>
      <c r="J1332" s="126">
        <v>5</v>
      </c>
      <c r="K1332" s="82">
        <v>5</v>
      </c>
      <c r="L1332" s="33">
        <v>1</v>
      </c>
      <c r="M1332" s="33">
        <v>0</v>
      </c>
      <c r="N1332" s="83">
        <v>1</v>
      </c>
      <c r="O1332" s="9" t="str">
        <f>Cal_110119!$P$3</f>
        <v>Cal_110119</v>
      </c>
      <c r="P1332" s="17">
        <f>Cal_110119!$Q$3</f>
        <v>1.8682000000000001</v>
      </c>
      <c r="Q1332" s="17">
        <f>Cal_110119!$R$3</f>
        <v>0.51219999999999999</v>
      </c>
      <c r="R1332" s="84">
        <v>380.9</v>
      </c>
      <c r="S1332" s="84">
        <v>219.7</v>
      </c>
      <c r="T1332" s="82">
        <v>0.628</v>
      </c>
      <c r="U1332" s="125">
        <f t="shared" ref="U1332:U1336" si="161">(R1332-T1332)*(L1332+M1332)/L1332</f>
        <v>380.27199999999999</v>
      </c>
      <c r="V1332" s="125">
        <f t="shared" ref="V1332:V1336" si="162">(S1332-T1332)*(L1332+M1332)/L1332</f>
        <v>219.072</v>
      </c>
      <c r="W1332" s="443">
        <f t="shared" ref="W1332:W1336" si="163">(Q1332*P1332/(P1332-1)*(U1332-V1332)*(K1332)/I1332)/N1332</f>
        <v>2.4953312427364889</v>
      </c>
      <c r="X1332" s="443">
        <f t="shared" ref="X1332:X1336" si="164">(Q1332*P1332/(P1332-1)*(P1332*V1332-U1332)*(K1332)/I1332)/N1332</f>
        <v>0.44888579359609521</v>
      </c>
      <c r="Y1332" s="9">
        <f>Cal_110119!$O$3</f>
        <v>20181101</v>
      </c>
      <c r="Z1332" s="85" t="s">
        <v>472</v>
      </c>
      <c r="AA1332" s="85"/>
      <c r="AB1332" s="48" t="s">
        <v>127</v>
      </c>
      <c r="AE1332" s="689" t="s">
        <v>1250</v>
      </c>
      <c r="AF1332" s="672">
        <v>1</v>
      </c>
      <c r="AG1332" s="764" t="s">
        <v>1634</v>
      </c>
      <c r="AH1332" s="153" t="s">
        <v>409</v>
      </c>
      <c r="AI1332" s="155"/>
    </row>
    <row r="1333" spans="1:36" s="82" customFormat="1" x14ac:dyDescent="0.2">
      <c r="A1333" s="153" t="s">
        <v>307</v>
      </c>
      <c r="B1333" s="81">
        <v>20190204</v>
      </c>
      <c r="C1333" s="149" t="s">
        <v>70</v>
      </c>
      <c r="D1333" s="126">
        <v>22</v>
      </c>
      <c r="E1333" s="126">
        <v>7</v>
      </c>
      <c r="F1333" s="126"/>
      <c r="G1333" s="126"/>
      <c r="H1333" s="126" t="s">
        <v>10</v>
      </c>
      <c r="I1333" s="126">
        <v>356</v>
      </c>
      <c r="J1333" s="126">
        <v>20</v>
      </c>
      <c r="K1333" s="82">
        <v>5</v>
      </c>
      <c r="L1333" s="33">
        <v>1</v>
      </c>
      <c r="M1333" s="33">
        <v>0</v>
      </c>
      <c r="N1333" s="83">
        <v>1</v>
      </c>
      <c r="O1333" s="9" t="str">
        <f>Cal_110119!$P$3</f>
        <v>Cal_110119</v>
      </c>
      <c r="P1333" s="17">
        <f>Cal_110119!$Q$3</f>
        <v>1.8682000000000001</v>
      </c>
      <c r="Q1333" s="17">
        <f>Cal_110119!$R$3</f>
        <v>0.51219999999999999</v>
      </c>
      <c r="R1333" s="84">
        <v>294.7</v>
      </c>
      <c r="S1333" s="84">
        <v>173.9</v>
      </c>
      <c r="T1333" s="82">
        <v>0.628</v>
      </c>
      <c r="U1333" s="125">
        <f t="shared" si="161"/>
        <v>294.072</v>
      </c>
      <c r="V1333" s="125">
        <f t="shared" si="162"/>
        <v>173.27200000000002</v>
      </c>
      <c r="W1333" s="443">
        <f t="shared" si="163"/>
        <v>1.8699504598174184</v>
      </c>
      <c r="X1333" s="443">
        <f t="shared" si="164"/>
        <v>0.45873770808819941</v>
      </c>
      <c r="Y1333" s="9">
        <f>Cal_110119!$O$3</f>
        <v>20181101</v>
      </c>
      <c r="Z1333" s="85" t="s">
        <v>472</v>
      </c>
      <c r="AA1333" s="85"/>
      <c r="AB1333" s="48" t="s">
        <v>127</v>
      </c>
      <c r="AE1333" s="689" t="s">
        <v>1250</v>
      </c>
      <c r="AF1333" s="672">
        <v>1</v>
      </c>
      <c r="AG1333" s="764" t="s">
        <v>1634</v>
      </c>
      <c r="AH1333" s="153" t="s">
        <v>410</v>
      </c>
      <c r="AI1333" s="155"/>
    </row>
    <row r="1334" spans="1:36" s="82" customFormat="1" x14ac:dyDescent="0.2">
      <c r="A1334" s="153" t="s">
        <v>307</v>
      </c>
      <c r="B1334" s="81">
        <v>20190204</v>
      </c>
      <c r="C1334" s="149" t="s">
        <v>70</v>
      </c>
      <c r="D1334" s="126">
        <v>22</v>
      </c>
      <c r="E1334" s="126">
        <v>7</v>
      </c>
      <c r="F1334" s="126"/>
      <c r="G1334" s="126"/>
      <c r="H1334" s="126" t="s">
        <v>11</v>
      </c>
      <c r="I1334" s="126">
        <v>356</v>
      </c>
      <c r="J1334" s="126">
        <v>20</v>
      </c>
      <c r="K1334" s="82">
        <v>5</v>
      </c>
      <c r="L1334" s="33">
        <v>1</v>
      </c>
      <c r="M1334" s="33">
        <v>0</v>
      </c>
      <c r="N1334" s="83">
        <v>1</v>
      </c>
      <c r="O1334" s="9" t="str">
        <f>Cal_110119!$P$3</f>
        <v>Cal_110119</v>
      </c>
      <c r="P1334" s="17">
        <f>Cal_110119!$Q$3</f>
        <v>1.8682000000000001</v>
      </c>
      <c r="Q1334" s="17">
        <f>Cal_110119!$R$3</f>
        <v>0.51219999999999999</v>
      </c>
      <c r="R1334" s="84">
        <v>322.2</v>
      </c>
      <c r="S1334" s="84">
        <v>188.5</v>
      </c>
      <c r="T1334" s="82">
        <v>0.628</v>
      </c>
      <c r="U1334" s="125">
        <f t="shared" si="161"/>
        <v>321.572</v>
      </c>
      <c r="V1334" s="125">
        <f t="shared" si="162"/>
        <v>187.87200000000001</v>
      </c>
      <c r="W1334" s="443">
        <f t="shared" si="163"/>
        <v>2.0696388781257355</v>
      </c>
      <c r="X1334" s="443">
        <f t="shared" si="164"/>
        <v>0.45526591595965815</v>
      </c>
      <c r="Y1334" s="9">
        <f>Cal_110119!$O$3</f>
        <v>20181101</v>
      </c>
      <c r="Z1334" s="85" t="s">
        <v>472</v>
      </c>
      <c r="AA1334" s="85"/>
      <c r="AB1334" s="48" t="s">
        <v>127</v>
      </c>
      <c r="AE1334" s="689" t="s">
        <v>1250</v>
      </c>
      <c r="AF1334" s="672">
        <v>1</v>
      </c>
      <c r="AG1334" s="764" t="s">
        <v>1634</v>
      </c>
      <c r="AH1334" s="153" t="s">
        <v>411</v>
      </c>
      <c r="AI1334" s="155"/>
    </row>
    <row r="1335" spans="1:36" x14ac:dyDescent="0.2">
      <c r="A1335" s="152" t="s">
        <v>307</v>
      </c>
      <c r="B1335" s="45">
        <v>20190204</v>
      </c>
      <c r="C1335" s="148" t="s">
        <v>70</v>
      </c>
      <c r="D1335" s="107">
        <v>22</v>
      </c>
      <c r="E1335" s="107">
        <v>7</v>
      </c>
      <c r="H1335" s="107" t="s">
        <v>10</v>
      </c>
      <c r="I1335" s="107">
        <v>285</v>
      </c>
      <c r="J1335" s="107">
        <v>0</v>
      </c>
      <c r="K1335" s="43">
        <v>5</v>
      </c>
      <c r="L1335" s="9">
        <v>1</v>
      </c>
      <c r="M1335" s="9">
        <v>0</v>
      </c>
      <c r="N1335" s="49">
        <v>1</v>
      </c>
      <c r="O1335" s="9" t="str">
        <f>Cal_110119!$P$3</f>
        <v>Cal_110119</v>
      </c>
      <c r="P1335" s="17">
        <f>Cal_110119!$Q$3</f>
        <v>1.8682000000000001</v>
      </c>
      <c r="Q1335" s="17">
        <f>Cal_110119!$R$3</f>
        <v>0.51219999999999999</v>
      </c>
      <c r="R1335" s="46">
        <v>341.1</v>
      </c>
      <c r="S1335" s="46">
        <v>199.1</v>
      </c>
      <c r="T1335" s="43">
        <f>AVERAGE(0.915,0.774,0.765,0.736,0.604,0.657)</f>
        <v>0.74183333333333346</v>
      </c>
      <c r="U1335" s="79">
        <f t="shared" si="161"/>
        <v>340.3581666666667</v>
      </c>
      <c r="V1335" s="79">
        <f t="shared" si="162"/>
        <v>198.35816666666665</v>
      </c>
      <c r="W1335" s="443">
        <f t="shared" si="163"/>
        <v>2.745722541091268</v>
      </c>
      <c r="X1335" s="443">
        <f t="shared" si="164"/>
        <v>0.58423098087937475</v>
      </c>
      <c r="Y1335" s="9">
        <f>Cal_110119!$O$3</f>
        <v>20181101</v>
      </c>
      <c r="Z1335" s="48" t="s">
        <v>464</v>
      </c>
      <c r="AA1335" s="48"/>
      <c r="AB1335" s="48" t="s">
        <v>127</v>
      </c>
      <c r="AE1335" s="689" t="s">
        <v>1250</v>
      </c>
      <c r="AF1335" s="671">
        <v>3</v>
      </c>
      <c r="AG1335" s="169">
        <v>1</v>
      </c>
      <c r="AH1335" s="152" t="s">
        <v>789</v>
      </c>
      <c r="AJ1335" s="45" t="s">
        <v>615</v>
      </c>
    </row>
    <row r="1336" spans="1:36" x14ac:dyDescent="0.2">
      <c r="A1336" s="152" t="s">
        <v>307</v>
      </c>
      <c r="B1336" s="45">
        <v>20190204</v>
      </c>
      <c r="C1336" s="148" t="s">
        <v>70</v>
      </c>
      <c r="D1336" s="107">
        <v>22</v>
      </c>
      <c r="E1336" s="107">
        <v>7</v>
      </c>
      <c r="H1336" s="142" t="s">
        <v>11</v>
      </c>
      <c r="I1336" s="107">
        <v>285</v>
      </c>
      <c r="J1336" s="107">
        <v>0</v>
      </c>
      <c r="K1336" s="43">
        <v>5</v>
      </c>
      <c r="L1336" s="9">
        <v>1</v>
      </c>
      <c r="M1336" s="9">
        <v>0</v>
      </c>
      <c r="N1336" s="49">
        <v>1</v>
      </c>
      <c r="O1336" s="9" t="str">
        <f>Cal_110119!$P$3</f>
        <v>Cal_110119</v>
      </c>
      <c r="P1336" s="17">
        <f>Cal_110119!$Q$3</f>
        <v>1.8682000000000001</v>
      </c>
      <c r="Q1336" s="17">
        <f>Cal_110119!$R$3</f>
        <v>0.51219999999999999</v>
      </c>
      <c r="R1336" s="46">
        <v>173.2</v>
      </c>
      <c r="S1336" s="46">
        <v>104.8</v>
      </c>
      <c r="T1336" s="43">
        <f>AVERAGE(0.635,0.527,0.477,0.652,0.614,0.58)</f>
        <v>0.58083333333333331</v>
      </c>
      <c r="U1336" s="79">
        <f t="shared" si="161"/>
        <v>172.61916666666664</v>
      </c>
      <c r="V1336" s="79">
        <f t="shared" si="162"/>
        <v>104.21916666666667</v>
      </c>
      <c r="W1336" s="443">
        <f t="shared" si="163"/>
        <v>1.3225874775397366</v>
      </c>
      <c r="X1336" s="443">
        <f t="shared" si="164"/>
        <v>0.42700008384213434</v>
      </c>
      <c r="Y1336" s="9">
        <f>Cal_110119!$O$3</f>
        <v>20181101</v>
      </c>
      <c r="Z1336" s="86" t="s">
        <v>467</v>
      </c>
      <c r="AA1336" s="86"/>
      <c r="AB1336" s="86" t="s">
        <v>127</v>
      </c>
      <c r="AE1336" s="689" t="s">
        <v>1250</v>
      </c>
      <c r="AF1336" s="671">
        <v>3</v>
      </c>
      <c r="AG1336" s="169">
        <v>1</v>
      </c>
      <c r="AH1336" s="152" t="s">
        <v>790</v>
      </c>
      <c r="AJ1336" s="45" t="s">
        <v>615</v>
      </c>
    </row>
    <row r="1337" spans="1:36" s="228" customFormat="1" x14ac:dyDescent="0.2">
      <c r="A1337" s="262" t="s">
        <v>307</v>
      </c>
      <c r="B1337" s="263">
        <v>20190204</v>
      </c>
      <c r="C1337" s="264" t="s">
        <v>70</v>
      </c>
      <c r="D1337" s="265">
        <v>22</v>
      </c>
      <c r="E1337" s="265">
        <v>7</v>
      </c>
      <c r="F1337" s="265"/>
      <c r="G1337" s="265"/>
      <c r="H1337" s="277" t="s">
        <v>10</v>
      </c>
      <c r="I1337" s="265">
        <v>286</v>
      </c>
      <c r="J1337" s="265">
        <v>10</v>
      </c>
      <c r="K1337" s="228">
        <v>5</v>
      </c>
      <c r="L1337" s="185">
        <v>1</v>
      </c>
      <c r="M1337" s="185">
        <v>0</v>
      </c>
      <c r="N1337" s="267">
        <v>1</v>
      </c>
      <c r="O1337" s="9" t="str">
        <f>Cal_110119!$P$3</f>
        <v>Cal_110119</v>
      </c>
      <c r="P1337" s="17">
        <f>Cal_110119!$Q$3</f>
        <v>1.8682000000000001</v>
      </c>
      <c r="Q1337" s="17">
        <f>Cal_110119!$R$3</f>
        <v>0.51219999999999999</v>
      </c>
      <c r="R1337" s="268">
        <v>112.6</v>
      </c>
      <c r="S1337" s="268">
        <v>70.42</v>
      </c>
      <c r="T1337" s="228">
        <f>AVERAGE(0.402,0.307,0.542,0.615,0.862,0.526)</f>
        <v>0.54233333333333344</v>
      </c>
      <c r="U1337" s="269">
        <f t="shared" si="155"/>
        <v>112.05766666666666</v>
      </c>
      <c r="V1337" s="269">
        <f t="shared" si="156"/>
        <v>69.87766666666667</v>
      </c>
      <c r="W1337" s="443">
        <f t="shared" si="157"/>
        <v>0.81274387824338745</v>
      </c>
      <c r="X1337" s="443">
        <f t="shared" si="158"/>
        <v>0.35623134915358251</v>
      </c>
      <c r="Y1337" s="9">
        <f>Cal_110119!$O$3</f>
        <v>20181101</v>
      </c>
      <c r="Z1337" s="270" t="s">
        <v>468</v>
      </c>
      <c r="AA1337" s="270"/>
      <c r="AB1337" s="270" t="s">
        <v>127</v>
      </c>
      <c r="AE1337" s="689" t="s">
        <v>1250</v>
      </c>
      <c r="AF1337" s="683">
        <v>3</v>
      </c>
      <c r="AG1337" s="190">
        <v>1</v>
      </c>
      <c r="AH1337" s="262" t="s">
        <v>786</v>
      </c>
      <c r="AI1337" s="383"/>
    </row>
    <row r="1338" spans="1:36" s="228" customFormat="1" x14ac:dyDescent="0.2">
      <c r="A1338" s="262" t="s">
        <v>307</v>
      </c>
      <c r="B1338" s="263">
        <v>20190204</v>
      </c>
      <c r="C1338" s="264" t="s">
        <v>70</v>
      </c>
      <c r="D1338" s="265">
        <v>22</v>
      </c>
      <c r="E1338" s="265">
        <v>7</v>
      </c>
      <c r="F1338" s="265"/>
      <c r="G1338" s="265"/>
      <c r="H1338" s="277" t="s">
        <v>11</v>
      </c>
      <c r="I1338" s="265">
        <v>285</v>
      </c>
      <c r="J1338" s="265">
        <v>10</v>
      </c>
      <c r="K1338" s="228">
        <v>5</v>
      </c>
      <c r="L1338" s="185">
        <v>1</v>
      </c>
      <c r="M1338" s="185">
        <v>0</v>
      </c>
      <c r="N1338" s="267">
        <v>1</v>
      </c>
      <c r="O1338" s="9" t="str">
        <f>Cal_110119!$P$3</f>
        <v>Cal_110119</v>
      </c>
      <c r="P1338" s="17">
        <f>Cal_110119!$Q$3</f>
        <v>1.8682000000000001</v>
      </c>
      <c r="Q1338" s="17">
        <f>Cal_110119!$R$3</f>
        <v>0.51219999999999999</v>
      </c>
      <c r="R1338" s="268">
        <v>125.8</v>
      </c>
      <c r="S1338" s="268">
        <v>77.650000000000006</v>
      </c>
      <c r="T1338" s="228">
        <f>AVERAGE(0.402,0.307,0.542,0.615,0.862,0.526)</f>
        <v>0.54233333333333344</v>
      </c>
      <c r="U1338" s="269">
        <f t="shared" si="155"/>
        <v>125.25766666666667</v>
      </c>
      <c r="V1338" s="269">
        <f t="shared" si="156"/>
        <v>77.107666666666674</v>
      </c>
      <c r="W1338" s="443">
        <f t="shared" si="157"/>
        <v>0.93103197432073592</v>
      </c>
      <c r="X1338" s="443">
        <f t="shared" si="158"/>
        <v>0.36341912140394278</v>
      </c>
      <c r="Y1338" s="9">
        <f>Cal_110119!$O$3</f>
        <v>20181101</v>
      </c>
      <c r="Z1338" s="271" t="s">
        <v>468</v>
      </c>
      <c r="AA1338" s="271"/>
      <c r="AB1338" s="270" t="s">
        <v>127</v>
      </c>
      <c r="AC1338" s="271"/>
      <c r="AE1338" s="689" t="s">
        <v>1250</v>
      </c>
      <c r="AF1338" s="683">
        <v>3</v>
      </c>
      <c r="AG1338" s="190">
        <v>1</v>
      </c>
      <c r="AH1338" s="262" t="s">
        <v>787</v>
      </c>
      <c r="AI1338" s="383"/>
    </row>
    <row r="1339" spans="1:36" x14ac:dyDescent="0.2">
      <c r="A1339" s="152" t="s">
        <v>307</v>
      </c>
      <c r="B1339" s="45">
        <v>20190204</v>
      </c>
      <c r="C1339" s="148" t="s">
        <v>70</v>
      </c>
      <c r="D1339" s="107">
        <v>22</v>
      </c>
      <c r="E1339" s="107">
        <v>9</v>
      </c>
      <c r="H1339" s="107" t="s">
        <v>10</v>
      </c>
      <c r="I1339" s="107">
        <v>287</v>
      </c>
      <c r="J1339" s="107">
        <v>0</v>
      </c>
      <c r="K1339" s="43">
        <v>5</v>
      </c>
      <c r="L1339" s="9">
        <v>1</v>
      </c>
      <c r="M1339" s="9">
        <v>0</v>
      </c>
      <c r="N1339" s="49">
        <v>1</v>
      </c>
      <c r="O1339" s="9" t="str">
        <f>Cal_110119!$P$3</f>
        <v>Cal_110119</v>
      </c>
      <c r="P1339" s="17">
        <f>Cal_110119!$Q$3</f>
        <v>1.8682000000000001</v>
      </c>
      <c r="Q1339" s="17">
        <f>Cal_110119!$R$3</f>
        <v>0.51219999999999999</v>
      </c>
      <c r="R1339" s="46">
        <v>311</v>
      </c>
      <c r="S1339" s="46">
        <v>185.3</v>
      </c>
      <c r="T1339" s="43">
        <f>AVERAGE(0.635,0.527,0.477,0.652,0.614,0.58)</f>
        <v>0.58083333333333331</v>
      </c>
      <c r="U1339" s="79">
        <f t="shared" si="155"/>
        <v>310.41916666666668</v>
      </c>
      <c r="V1339" s="79">
        <f t="shared" si="156"/>
        <v>184.71916666666667</v>
      </c>
      <c r="W1339" s="443">
        <f t="shared" si="157"/>
        <v>2.4136069385415944</v>
      </c>
      <c r="X1339" s="443">
        <f t="shared" si="158"/>
        <v>0.66577111405015987</v>
      </c>
      <c r="Y1339" s="9">
        <f>Cal_110119!$O$3</f>
        <v>20181101</v>
      </c>
      <c r="Z1339" s="48" t="s">
        <v>467</v>
      </c>
      <c r="AA1339" s="48"/>
      <c r="AB1339" s="48" t="s">
        <v>127</v>
      </c>
      <c r="AE1339" s="689" t="s">
        <v>1250</v>
      </c>
      <c r="AF1339" s="671">
        <v>1</v>
      </c>
      <c r="AG1339" s="764" t="s">
        <v>1634</v>
      </c>
      <c r="AH1339"/>
    </row>
    <row r="1340" spans="1:36" x14ac:dyDescent="0.2">
      <c r="A1340" s="152" t="s">
        <v>307</v>
      </c>
      <c r="B1340" s="45">
        <v>20190204</v>
      </c>
      <c r="C1340" s="148" t="s">
        <v>70</v>
      </c>
      <c r="D1340" s="107">
        <v>22</v>
      </c>
      <c r="E1340" s="107">
        <v>9</v>
      </c>
      <c r="H1340" s="107" t="s">
        <v>11</v>
      </c>
      <c r="I1340" s="107">
        <v>287</v>
      </c>
      <c r="J1340" s="107">
        <v>0</v>
      </c>
      <c r="K1340" s="43">
        <v>5</v>
      </c>
      <c r="L1340" s="9">
        <v>1</v>
      </c>
      <c r="M1340" s="9">
        <v>0</v>
      </c>
      <c r="N1340" s="49">
        <v>1</v>
      </c>
      <c r="O1340" s="9" t="str">
        <f>Cal_110119!$P$3</f>
        <v>Cal_110119</v>
      </c>
      <c r="P1340" s="17">
        <f>Cal_110119!$Q$3</f>
        <v>1.8682000000000001</v>
      </c>
      <c r="Q1340" s="17">
        <f>Cal_110119!$R$3</f>
        <v>0.51219999999999999</v>
      </c>
      <c r="R1340" s="46">
        <v>286</v>
      </c>
      <c r="S1340" s="46">
        <v>168.6</v>
      </c>
      <c r="T1340" s="43">
        <f>AVERAGE(0.915,0.774,0.765,0.736,0.604,0.657)</f>
        <v>0.74183333333333346</v>
      </c>
      <c r="U1340" s="79">
        <f t="shared" ref="U1340" si="165">(R1340-T1340)*(L1340+M1340)/L1340</f>
        <v>285.25816666666668</v>
      </c>
      <c r="V1340" s="79">
        <f t="shared" ref="V1340" si="166">(S1340-T1340)*(L1340+M1340)/L1340</f>
        <v>167.85816666666665</v>
      </c>
      <c r="W1340" s="443">
        <f t="shared" ref="W1340" si="167">(Q1340*P1340/(P1340-1)*(U1340-V1340)*(K1340)/I1340)/N1340</f>
        <v>2.2542359155511789</v>
      </c>
      <c r="X1340" s="443">
        <f t="shared" ref="X1340" si="168">(Q1340*P1340/(P1340-1)*(P1340*V1340-U1340)*(K1340)/I1340)/N1340</f>
        <v>0.54405926793883286</v>
      </c>
      <c r="Y1340" s="9">
        <f>Cal_110119!$O$3</f>
        <v>20181101</v>
      </c>
      <c r="Z1340" s="48" t="s">
        <v>464</v>
      </c>
      <c r="AA1340" s="48"/>
      <c r="AB1340" s="48" t="s">
        <v>127</v>
      </c>
      <c r="AE1340" s="689" t="s">
        <v>1250</v>
      </c>
      <c r="AF1340" s="671">
        <v>1</v>
      </c>
      <c r="AG1340" s="764" t="s">
        <v>1634</v>
      </c>
      <c r="AH1340"/>
    </row>
    <row r="1341" spans="1:36" s="82" customFormat="1" x14ac:dyDescent="0.2">
      <c r="A1341" s="153" t="s">
        <v>307</v>
      </c>
      <c r="B1341" s="81">
        <v>20190204</v>
      </c>
      <c r="C1341" s="149" t="s">
        <v>70</v>
      </c>
      <c r="D1341" s="126">
        <v>22</v>
      </c>
      <c r="E1341" s="126">
        <v>11</v>
      </c>
      <c r="F1341" s="126"/>
      <c r="G1341" s="126"/>
      <c r="H1341" s="126" t="s">
        <v>10</v>
      </c>
      <c r="I1341" s="126">
        <v>354</v>
      </c>
      <c r="J1341" s="126">
        <v>5</v>
      </c>
      <c r="K1341" s="82">
        <v>5</v>
      </c>
      <c r="L1341" s="33">
        <v>1</v>
      </c>
      <c r="M1341" s="33">
        <v>0</v>
      </c>
      <c r="N1341" s="83">
        <v>1</v>
      </c>
      <c r="O1341" s="9" t="str">
        <f>Cal_110119!$P$3</f>
        <v>Cal_110119</v>
      </c>
      <c r="P1341" s="17">
        <f>Cal_110119!$Q$3</f>
        <v>1.8682000000000001</v>
      </c>
      <c r="Q1341" s="17">
        <f>Cal_110119!$R$3</f>
        <v>0.51219999999999999</v>
      </c>
      <c r="R1341" s="84">
        <v>165.4</v>
      </c>
      <c r="S1341" s="84">
        <v>97.93</v>
      </c>
      <c r="T1341" s="82">
        <v>0.628</v>
      </c>
      <c r="U1341" s="125">
        <f t="shared" si="155"/>
        <v>164.77200000000002</v>
      </c>
      <c r="V1341" s="125">
        <f t="shared" si="156"/>
        <v>97.302000000000007</v>
      </c>
      <c r="W1341" s="443">
        <f t="shared" si="157"/>
        <v>1.050317527184629</v>
      </c>
      <c r="X1341" s="443">
        <f t="shared" si="158"/>
        <v>0.26476028744926944</v>
      </c>
      <c r="Y1341" s="9">
        <f>Cal_110119!$O$3</f>
        <v>20181101</v>
      </c>
      <c r="Z1341" s="85" t="s">
        <v>472</v>
      </c>
      <c r="AA1341" s="85"/>
      <c r="AB1341" s="48" t="s">
        <v>127</v>
      </c>
      <c r="AE1341" s="689" t="s">
        <v>1250</v>
      </c>
      <c r="AF1341" s="672">
        <v>1</v>
      </c>
      <c r="AG1341" s="764" t="s">
        <v>1634</v>
      </c>
      <c r="AH1341" s="153" t="s">
        <v>412</v>
      </c>
      <c r="AI1341" s="153" t="s">
        <v>1668</v>
      </c>
    </row>
    <row r="1342" spans="1:36" s="82" customFormat="1" x14ac:dyDescent="0.2">
      <c r="A1342" s="153" t="s">
        <v>307</v>
      </c>
      <c r="B1342" s="81">
        <v>20190204</v>
      </c>
      <c r="C1342" s="149" t="s">
        <v>70</v>
      </c>
      <c r="D1342" s="126">
        <v>22</v>
      </c>
      <c r="E1342" s="126">
        <v>11</v>
      </c>
      <c r="F1342" s="126"/>
      <c r="G1342" s="126"/>
      <c r="H1342" s="126" t="s">
        <v>11</v>
      </c>
      <c r="I1342" s="126">
        <v>354</v>
      </c>
      <c r="J1342" s="126">
        <v>5</v>
      </c>
      <c r="K1342" s="82">
        <v>5</v>
      </c>
      <c r="L1342" s="33">
        <v>1</v>
      </c>
      <c r="M1342" s="33">
        <v>0</v>
      </c>
      <c r="N1342" s="83">
        <v>1</v>
      </c>
      <c r="O1342" s="9" t="str">
        <f>Cal_110119!$P$3</f>
        <v>Cal_110119</v>
      </c>
      <c r="P1342" s="17">
        <f>Cal_110119!$Q$3</f>
        <v>1.8682000000000001</v>
      </c>
      <c r="Q1342" s="17">
        <f>Cal_110119!$R$3</f>
        <v>0.51219999999999999</v>
      </c>
      <c r="R1342" s="84">
        <v>177.1</v>
      </c>
      <c r="S1342" s="84">
        <v>104.2</v>
      </c>
      <c r="T1342" s="82">
        <v>0.628</v>
      </c>
      <c r="U1342" s="125">
        <f t="shared" si="155"/>
        <v>176.47200000000001</v>
      </c>
      <c r="V1342" s="125">
        <f t="shared" si="156"/>
        <v>103.572</v>
      </c>
      <c r="W1342" s="443">
        <f t="shared" si="157"/>
        <v>1.134847305939817</v>
      </c>
      <c r="X1342" s="443">
        <f t="shared" si="158"/>
        <v>0.26497221901611517</v>
      </c>
      <c r="Y1342" s="9">
        <f>Cal_110119!$O$3</f>
        <v>20181101</v>
      </c>
      <c r="Z1342" s="85" t="s">
        <v>473</v>
      </c>
      <c r="AA1342" s="85"/>
      <c r="AB1342" s="48" t="s">
        <v>127</v>
      </c>
      <c r="AE1342" s="689" t="s">
        <v>1250</v>
      </c>
      <c r="AF1342" s="672">
        <v>1</v>
      </c>
      <c r="AG1342" s="764" t="s">
        <v>1634</v>
      </c>
      <c r="AH1342" s="153" t="s">
        <v>413</v>
      </c>
      <c r="AI1342" s="153" t="s">
        <v>1669</v>
      </c>
    </row>
    <row r="1343" spans="1:36" s="82" customFormat="1" x14ac:dyDescent="0.2">
      <c r="A1343" s="153" t="s">
        <v>307</v>
      </c>
      <c r="B1343" s="81">
        <v>20190204</v>
      </c>
      <c r="C1343" s="149" t="s">
        <v>70</v>
      </c>
      <c r="D1343" s="126">
        <v>22</v>
      </c>
      <c r="E1343" s="126">
        <v>11</v>
      </c>
      <c r="F1343" s="126"/>
      <c r="G1343" s="126"/>
      <c r="H1343" s="126" t="s">
        <v>10</v>
      </c>
      <c r="I1343" s="126">
        <v>354</v>
      </c>
      <c r="J1343" s="126">
        <v>20</v>
      </c>
      <c r="K1343" s="82">
        <v>5</v>
      </c>
      <c r="L1343" s="33">
        <v>1</v>
      </c>
      <c r="M1343" s="33">
        <v>0</v>
      </c>
      <c r="N1343" s="83">
        <v>1</v>
      </c>
      <c r="O1343" s="9" t="str">
        <f>Cal_110119!$P$3</f>
        <v>Cal_110119</v>
      </c>
      <c r="P1343" s="17">
        <f>Cal_110119!$Q$3</f>
        <v>1.8682000000000001</v>
      </c>
      <c r="Q1343" s="17">
        <f>Cal_110119!$R$3</f>
        <v>0.51219999999999999</v>
      </c>
      <c r="R1343" s="84">
        <v>186.7</v>
      </c>
      <c r="S1343" s="84">
        <v>107.8</v>
      </c>
      <c r="T1343" s="82">
        <v>0.628</v>
      </c>
      <c r="U1343" s="125">
        <f t="shared" si="155"/>
        <v>186.072</v>
      </c>
      <c r="V1343" s="125">
        <f t="shared" si="156"/>
        <v>107.172</v>
      </c>
      <c r="W1343" s="443">
        <f t="shared" si="157"/>
        <v>1.2282503763875385</v>
      </c>
      <c r="X1343" s="443">
        <f t="shared" si="158"/>
        <v>0.22022467602602064</v>
      </c>
      <c r="Y1343" s="9">
        <f>Cal_110119!$O$3</f>
        <v>20181101</v>
      </c>
      <c r="Z1343" s="85" t="s">
        <v>472</v>
      </c>
      <c r="AA1343" s="85"/>
      <c r="AB1343" s="48" t="s">
        <v>127</v>
      </c>
      <c r="AE1343" s="689" t="s">
        <v>1250</v>
      </c>
      <c r="AF1343" s="672">
        <v>1</v>
      </c>
      <c r="AG1343" s="764" t="s">
        <v>1634</v>
      </c>
      <c r="AH1343" s="153" t="s">
        <v>366</v>
      </c>
      <c r="AI1343" s="153" t="s">
        <v>1670</v>
      </c>
    </row>
    <row r="1344" spans="1:36" s="82" customFormat="1" x14ac:dyDescent="0.2">
      <c r="A1344" s="153" t="s">
        <v>307</v>
      </c>
      <c r="B1344" s="81">
        <v>20190204</v>
      </c>
      <c r="C1344" s="149" t="s">
        <v>70</v>
      </c>
      <c r="D1344" s="126">
        <v>22</v>
      </c>
      <c r="E1344" s="126">
        <v>11</v>
      </c>
      <c r="F1344" s="126"/>
      <c r="G1344" s="126"/>
      <c r="H1344" s="126" t="s">
        <v>11</v>
      </c>
      <c r="I1344" s="126">
        <v>354</v>
      </c>
      <c r="J1344" s="126">
        <v>20</v>
      </c>
      <c r="K1344" s="82">
        <v>5</v>
      </c>
      <c r="L1344" s="33">
        <v>1</v>
      </c>
      <c r="M1344" s="33">
        <v>0</v>
      </c>
      <c r="N1344" s="83">
        <v>1</v>
      </c>
      <c r="O1344" s="9" t="str">
        <f>Cal_110119!$P$3</f>
        <v>Cal_110119</v>
      </c>
      <c r="P1344" s="17">
        <f>Cal_110119!$Q$3</f>
        <v>1.8682000000000001</v>
      </c>
      <c r="Q1344" s="17">
        <f>Cal_110119!$R$3</f>
        <v>0.51219999999999999</v>
      </c>
      <c r="R1344" s="84">
        <v>185.8</v>
      </c>
      <c r="S1344" s="84">
        <v>107.1</v>
      </c>
      <c r="T1344" s="82">
        <v>0.628</v>
      </c>
      <c r="U1344" s="125">
        <f t="shared" ref="U1344:U1348" si="169">(R1344-T1344)*(L1344+M1344)/L1344</f>
        <v>185.17200000000003</v>
      </c>
      <c r="V1344" s="125">
        <f t="shared" ref="V1344:V1348" si="170">(S1344-T1344)*(L1344+M1344)/L1344</f>
        <v>106.47199999999999</v>
      </c>
      <c r="W1344" s="443">
        <f t="shared" ref="W1344:W1348" si="171">(Q1344*P1344/(P1344-1)*(U1344-V1344)*(K1344)/I1344)/N1344</f>
        <v>1.2251369407059483</v>
      </c>
      <c r="X1344" s="443">
        <f t="shared" ref="X1344:X1348" si="172">(Q1344*P1344/(P1344-1)*(P1344*V1344-U1344)*(K1344)/I1344)/N1344</f>
        <v>0.21387731470196134</v>
      </c>
      <c r="Y1344" s="9">
        <f>Cal_110119!$O$3</f>
        <v>20181101</v>
      </c>
      <c r="Z1344" s="85" t="s">
        <v>472</v>
      </c>
      <c r="AA1344" s="85"/>
      <c r="AB1344" s="48" t="s">
        <v>127</v>
      </c>
      <c r="AE1344" s="689" t="s">
        <v>1250</v>
      </c>
      <c r="AF1344" s="672">
        <v>1</v>
      </c>
      <c r="AG1344" s="764" t="s">
        <v>1634</v>
      </c>
      <c r="AH1344" s="153" t="s">
        <v>414</v>
      </c>
      <c r="AI1344" s="153" t="s">
        <v>1670</v>
      </c>
    </row>
    <row r="1345" spans="1:36" x14ac:dyDescent="0.2">
      <c r="A1345" s="152" t="s">
        <v>307</v>
      </c>
      <c r="B1345" s="45">
        <v>20190204</v>
      </c>
      <c r="C1345" s="148" t="s">
        <v>70</v>
      </c>
      <c r="D1345" s="107">
        <v>22</v>
      </c>
      <c r="E1345" s="107">
        <v>11</v>
      </c>
      <c r="H1345" s="107" t="s">
        <v>10</v>
      </c>
      <c r="I1345" s="107">
        <v>290</v>
      </c>
      <c r="J1345" s="107">
        <v>0</v>
      </c>
      <c r="K1345" s="43">
        <v>5</v>
      </c>
      <c r="L1345" s="9">
        <v>1</v>
      </c>
      <c r="M1345" s="9">
        <v>0</v>
      </c>
      <c r="N1345" s="49">
        <v>1</v>
      </c>
      <c r="O1345" s="9" t="str">
        <f>Cal_110119!$P$3</f>
        <v>Cal_110119</v>
      </c>
      <c r="P1345" s="17">
        <f>Cal_110119!$Q$3</f>
        <v>1.8682000000000001</v>
      </c>
      <c r="Q1345" s="17">
        <f>Cal_110119!$R$3</f>
        <v>0.51219999999999999</v>
      </c>
      <c r="R1345" s="46">
        <v>225</v>
      </c>
      <c r="S1345" s="46">
        <v>136.69999999999999</v>
      </c>
      <c r="T1345" s="43">
        <f>AVERAGE(0.402,0.307,0.542,0.615,0.862,0.526)</f>
        <v>0.54233333333333344</v>
      </c>
      <c r="U1345" s="79">
        <f t="shared" si="169"/>
        <v>224.45766666666665</v>
      </c>
      <c r="V1345" s="79">
        <f t="shared" si="170"/>
        <v>136.15766666666664</v>
      </c>
      <c r="W1345" s="443">
        <f t="shared" si="171"/>
        <v>1.6779378486603278</v>
      </c>
      <c r="X1345" s="443">
        <f t="shared" si="172"/>
        <v>0.56841021027599359</v>
      </c>
      <c r="Y1345" s="9">
        <f>Cal_110119!$O$3</f>
        <v>20181101</v>
      </c>
      <c r="Z1345" s="86" t="s">
        <v>468</v>
      </c>
      <c r="AA1345" s="86"/>
      <c r="AB1345" s="48" t="s">
        <v>127</v>
      </c>
      <c r="AE1345" s="689" t="s">
        <v>1250</v>
      </c>
      <c r="AF1345" s="671">
        <v>1</v>
      </c>
      <c r="AG1345" s="169">
        <v>1</v>
      </c>
      <c r="AH1345"/>
      <c r="AJ1345" s="45" t="s">
        <v>615</v>
      </c>
    </row>
    <row r="1346" spans="1:36" x14ac:dyDescent="0.2">
      <c r="A1346" s="152" t="s">
        <v>307</v>
      </c>
      <c r="B1346" s="45">
        <v>20190204</v>
      </c>
      <c r="C1346" s="148" t="s">
        <v>70</v>
      </c>
      <c r="D1346" s="107">
        <v>22</v>
      </c>
      <c r="E1346" s="107">
        <v>11</v>
      </c>
      <c r="F1346" s="143"/>
      <c r="G1346" s="143"/>
      <c r="H1346" s="107" t="s">
        <v>11</v>
      </c>
      <c r="I1346" s="107">
        <v>290</v>
      </c>
      <c r="J1346" s="107">
        <v>0</v>
      </c>
      <c r="K1346" s="43">
        <v>5</v>
      </c>
      <c r="L1346" s="9">
        <v>1</v>
      </c>
      <c r="M1346" s="9">
        <v>0</v>
      </c>
      <c r="N1346" s="49">
        <v>1</v>
      </c>
      <c r="O1346" s="9" t="str">
        <f>Cal_110119!$P$3</f>
        <v>Cal_110119</v>
      </c>
      <c r="P1346" s="17">
        <f>Cal_110119!$Q$3</f>
        <v>1.8682000000000001</v>
      </c>
      <c r="Q1346" s="17">
        <f>Cal_110119!$R$3</f>
        <v>0.51219999999999999</v>
      </c>
      <c r="R1346" s="46">
        <v>214.4</v>
      </c>
      <c r="S1346" s="46">
        <v>131.19999999999999</v>
      </c>
      <c r="T1346" s="43">
        <f>AVERAGE(0.635,0.527,0.477,0.652,0.614,0.58)</f>
        <v>0.58083333333333331</v>
      </c>
      <c r="U1346" s="79">
        <f t="shared" si="169"/>
        <v>213.81916666666666</v>
      </c>
      <c r="V1346" s="79">
        <f t="shared" si="170"/>
        <v>130.61916666666664</v>
      </c>
      <c r="W1346" s="443">
        <f t="shared" si="171"/>
        <v>1.5810241110819852</v>
      </c>
      <c r="X1346" s="443">
        <f t="shared" si="172"/>
        <v>0.57394900710364694</v>
      </c>
      <c r="Y1346" s="9">
        <f>Cal_110119!$O$3</f>
        <v>20181101</v>
      </c>
      <c r="Z1346" s="86" t="s">
        <v>467</v>
      </c>
      <c r="AA1346" s="86"/>
      <c r="AB1346" s="48" t="s">
        <v>127</v>
      </c>
      <c r="AE1346" s="689" t="s">
        <v>1250</v>
      </c>
      <c r="AF1346" s="128">
        <v>3</v>
      </c>
      <c r="AG1346" s="169">
        <v>1</v>
      </c>
      <c r="AH1346" s="152" t="s">
        <v>616</v>
      </c>
      <c r="AJ1346" s="45" t="s">
        <v>615</v>
      </c>
    </row>
    <row r="1347" spans="1:36" x14ac:dyDescent="0.2">
      <c r="A1347" s="152" t="s">
        <v>307</v>
      </c>
      <c r="B1347" s="45">
        <v>20190204</v>
      </c>
      <c r="C1347" s="148" t="s">
        <v>70</v>
      </c>
      <c r="D1347" s="107">
        <v>22</v>
      </c>
      <c r="E1347" s="107">
        <v>11</v>
      </c>
      <c r="F1347" s="143"/>
      <c r="G1347" s="143"/>
      <c r="H1347" s="107" t="s">
        <v>10</v>
      </c>
      <c r="I1347" s="107">
        <v>290</v>
      </c>
      <c r="J1347" s="107">
        <v>10</v>
      </c>
      <c r="K1347" s="43">
        <v>5</v>
      </c>
      <c r="L1347" s="9">
        <v>1</v>
      </c>
      <c r="M1347" s="9">
        <v>0</v>
      </c>
      <c r="N1347" s="49">
        <v>1</v>
      </c>
      <c r="O1347" s="9" t="str">
        <f>Cal_110119!$P$3</f>
        <v>Cal_110119</v>
      </c>
      <c r="P1347" s="17">
        <f>Cal_110119!$Q$3</f>
        <v>1.8682000000000001</v>
      </c>
      <c r="Q1347" s="17">
        <f>Cal_110119!$R$3</f>
        <v>0.51219999999999999</v>
      </c>
      <c r="R1347" s="46">
        <v>91.4</v>
      </c>
      <c r="S1347" s="46">
        <v>58.28</v>
      </c>
      <c r="T1347" s="43">
        <f>AVERAGE(0.402,0.307,0.542,0.615,0.862,0.526)</f>
        <v>0.54233333333333344</v>
      </c>
      <c r="U1347" s="79">
        <f t="shared" si="169"/>
        <v>90.857666666666674</v>
      </c>
      <c r="V1347" s="79">
        <f t="shared" si="170"/>
        <v>57.737666666666669</v>
      </c>
      <c r="W1347" s="443">
        <f t="shared" si="171"/>
        <v>0.62936921344994401</v>
      </c>
      <c r="X1347" s="443">
        <f t="shared" si="172"/>
        <v>0.32319481485189505</v>
      </c>
      <c r="Y1347" s="9">
        <f>Cal_110119!$O$3</f>
        <v>20181101</v>
      </c>
      <c r="Z1347" s="86" t="s">
        <v>468</v>
      </c>
      <c r="AA1347" s="86"/>
      <c r="AB1347" s="48" t="s">
        <v>127</v>
      </c>
      <c r="AE1347" s="689" t="s">
        <v>1250</v>
      </c>
      <c r="AF1347" s="128">
        <v>3</v>
      </c>
      <c r="AG1347" s="764" t="s">
        <v>1634</v>
      </c>
      <c r="AH1347" s="152" t="s">
        <v>607</v>
      </c>
    </row>
    <row r="1348" spans="1:36" s="115" customFormat="1" ht="13.5" thickBot="1" x14ac:dyDescent="0.25">
      <c r="A1348" s="154" t="s">
        <v>307</v>
      </c>
      <c r="B1348" s="114">
        <v>20190204</v>
      </c>
      <c r="C1348" s="150" t="s">
        <v>70</v>
      </c>
      <c r="D1348" s="140">
        <v>22</v>
      </c>
      <c r="E1348" s="140">
        <v>11</v>
      </c>
      <c r="F1348" s="143"/>
      <c r="G1348" s="143"/>
      <c r="H1348" s="140" t="s">
        <v>11</v>
      </c>
      <c r="I1348" s="140">
        <v>290</v>
      </c>
      <c r="J1348" s="140">
        <v>10</v>
      </c>
      <c r="K1348" s="115">
        <v>5</v>
      </c>
      <c r="L1348" s="116">
        <v>1</v>
      </c>
      <c r="M1348" s="116">
        <v>0</v>
      </c>
      <c r="N1348" s="117">
        <v>1</v>
      </c>
      <c r="O1348" s="9" t="str">
        <f>Cal_110119!$P$3</f>
        <v>Cal_110119</v>
      </c>
      <c r="P1348" s="17">
        <f>Cal_110119!$Q$3</f>
        <v>1.8682000000000001</v>
      </c>
      <c r="Q1348" s="17">
        <f>Cal_110119!$R$3</f>
        <v>0.51219999999999999</v>
      </c>
      <c r="R1348" s="118">
        <v>91.95</v>
      </c>
      <c r="S1348" s="118">
        <v>58.41</v>
      </c>
      <c r="T1348" s="115">
        <f>AVERAGE(0.402,0.307,0.542,0.615,0.862,0.526)</f>
        <v>0.54233333333333344</v>
      </c>
      <c r="U1348" s="120">
        <f t="shared" si="169"/>
        <v>91.407666666666671</v>
      </c>
      <c r="V1348" s="120">
        <f t="shared" si="170"/>
        <v>57.867666666666665</v>
      </c>
      <c r="W1348" s="444">
        <f t="shared" si="171"/>
        <v>0.63735034477992525</v>
      </c>
      <c r="X1348" s="444">
        <f t="shared" si="172"/>
        <v>0.3173584415426034</v>
      </c>
      <c r="Y1348" s="9">
        <f>Cal_110119!$O$3</f>
        <v>20181101</v>
      </c>
      <c r="Z1348" s="122" t="s">
        <v>469</v>
      </c>
      <c r="AA1348" s="122"/>
      <c r="AB1348" s="121" t="s">
        <v>127</v>
      </c>
      <c r="AE1348" s="689" t="s">
        <v>1250</v>
      </c>
      <c r="AF1348" s="174">
        <v>3</v>
      </c>
      <c r="AG1348" s="764" t="s">
        <v>1634</v>
      </c>
      <c r="AH1348" s="154" t="s">
        <v>608</v>
      </c>
      <c r="AI1348" s="407"/>
    </row>
    <row r="1349" spans="1:36" x14ac:dyDescent="0.2">
      <c r="A1349" s="152" t="s">
        <v>307</v>
      </c>
      <c r="B1349" s="45">
        <v>20190204</v>
      </c>
      <c r="C1349" s="148" t="s">
        <v>72</v>
      </c>
      <c r="D1349" s="107">
        <v>24</v>
      </c>
      <c r="E1349" s="107">
        <v>1</v>
      </c>
      <c r="F1349" s="107" t="s">
        <v>470</v>
      </c>
      <c r="H1349" s="107" t="s">
        <v>10</v>
      </c>
      <c r="I1349" s="107">
        <v>290</v>
      </c>
      <c r="J1349" s="107">
        <v>0</v>
      </c>
      <c r="K1349" s="43">
        <v>5</v>
      </c>
      <c r="L1349" s="109">
        <v>1</v>
      </c>
      <c r="M1349" s="109">
        <v>0</v>
      </c>
      <c r="N1349" s="49">
        <v>1</v>
      </c>
      <c r="O1349" s="9" t="str">
        <f>Cal_110119!$P$3</f>
        <v>Cal_110119</v>
      </c>
      <c r="P1349" s="17">
        <f>Cal_110119!$Q$3</f>
        <v>1.8682000000000001</v>
      </c>
      <c r="Q1349" s="17">
        <f>Cal_110119!$R$3</f>
        <v>0.51219999999999999</v>
      </c>
      <c r="R1349" s="46">
        <v>49.9</v>
      </c>
      <c r="S1349" s="46">
        <v>31.56</v>
      </c>
      <c r="T1349" s="43">
        <f>AVERAGE(0.635,0.527,0.477,0.652,0.614,0.58)</f>
        <v>0.58083333333333331</v>
      </c>
      <c r="U1349" s="79">
        <f t="shared" ref="U1349" si="173">(R1349-T1349)*(L1349+M1349)/L1349</f>
        <v>49.319166666666668</v>
      </c>
      <c r="V1349" s="79">
        <f t="shared" ref="V1349" si="174">(S1349-T1349)*(L1349+M1349)/L1349</f>
        <v>30.979166666666664</v>
      </c>
      <c r="W1349" s="443">
        <f t="shared" ref="W1349" si="175">(Q1349*P1349/(P1349-1)*(U1349-V1349)*(K1349)/I1349)/N1349</f>
        <v>0.34850940140917797</v>
      </c>
      <c r="X1349" s="443">
        <f t="shared" ref="X1349" si="176">(Q1349*P1349/(P1349-1)*(P1349*V1349-U1349)*(K1349)/I1349)/N1349</f>
        <v>0.16258918461093697</v>
      </c>
      <c r="Y1349" s="9">
        <f>Cal_110119!$O$3</f>
        <v>20181101</v>
      </c>
      <c r="Z1349" s="48" t="s">
        <v>467</v>
      </c>
      <c r="AA1349" s="48"/>
      <c r="AB1349" s="48" t="s">
        <v>127</v>
      </c>
      <c r="AE1349" s="689" t="s">
        <v>1250</v>
      </c>
      <c r="AF1349" s="674">
        <v>1</v>
      </c>
      <c r="AG1349" s="764" t="s">
        <v>1634</v>
      </c>
      <c r="AH1349"/>
    </row>
    <row r="1350" spans="1:36" x14ac:dyDescent="0.2">
      <c r="A1350" s="152" t="s">
        <v>307</v>
      </c>
      <c r="B1350" s="45">
        <v>20190204</v>
      </c>
      <c r="C1350" s="148" t="s">
        <v>72</v>
      </c>
      <c r="D1350" s="142">
        <v>24</v>
      </c>
      <c r="E1350" s="107">
        <v>1</v>
      </c>
      <c r="H1350" s="107" t="s">
        <v>11</v>
      </c>
      <c r="I1350" s="107">
        <v>290</v>
      </c>
      <c r="J1350" s="107">
        <v>0</v>
      </c>
      <c r="K1350" s="43">
        <v>5</v>
      </c>
      <c r="L1350" s="9">
        <v>1</v>
      </c>
      <c r="M1350" s="9">
        <v>0</v>
      </c>
      <c r="N1350" s="49">
        <v>1</v>
      </c>
      <c r="O1350" s="9" t="str">
        <f>Cal_110119!$P$3</f>
        <v>Cal_110119</v>
      </c>
      <c r="P1350" s="17">
        <f>Cal_110119!$Q$3</f>
        <v>1.8682000000000001</v>
      </c>
      <c r="Q1350" s="17">
        <f>Cal_110119!$R$3</f>
        <v>0.51219999999999999</v>
      </c>
      <c r="R1350" s="46">
        <v>57.83</v>
      </c>
      <c r="S1350" s="46">
        <v>35.69</v>
      </c>
      <c r="T1350" s="43">
        <f>AVERAGE(0.58,0.857,0.882,0.622,0.603,0.597)</f>
        <v>0.69016666666666671</v>
      </c>
      <c r="U1350" s="79">
        <f t="shared" si="155"/>
        <v>57.139833333333328</v>
      </c>
      <c r="V1350" s="79">
        <f t="shared" si="156"/>
        <v>34.999833333333328</v>
      </c>
      <c r="W1350" s="443">
        <f t="shared" si="157"/>
        <v>0.42071963725186473</v>
      </c>
      <c r="X1350" s="443">
        <f t="shared" si="158"/>
        <v>0.15671246478250292</v>
      </c>
      <c r="Y1350" s="9">
        <f>Cal_110119!$O$3</f>
        <v>20181101</v>
      </c>
      <c r="Z1350" s="86" t="s">
        <v>462</v>
      </c>
      <c r="AA1350" s="86"/>
      <c r="AB1350" s="48" t="s">
        <v>127</v>
      </c>
      <c r="AE1350" s="689" t="s">
        <v>1250</v>
      </c>
      <c r="AF1350" s="671">
        <v>1</v>
      </c>
      <c r="AG1350" s="764" t="s">
        <v>1634</v>
      </c>
      <c r="AH1350" t="s">
        <v>483</v>
      </c>
    </row>
    <row r="1351" spans="1:36" x14ac:dyDescent="0.2">
      <c r="A1351" s="152" t="s">
        <v>307</v>
      </c>
      <c r="B1351" s="45">
        <v>20190204</v>
      </c>
      <c r="C1351" s="148" t="s">
        <v>72</v>
      </c>
      <c r="D1351" s="107">
        <v>24</v>
      </c>
      <c r="E1351" s="107">
        <v>2</v>
      </c>
      <c r="H1351" s="107" t="s">
        <v>10</v>
      </c>
      <c r="I1351" s="107">
        <v>290</v>
      </c>
      <c r="J1351" s="107">
        <v>0</v>
      </c>
      <c r="K1351" s="43">
        <v>5</v>
      </c>
      <c r="L1351" s="9">
        <v>1</v>
      </c>
      <c r="M1351" s="9">
        <v>0</v>
      </c>
      <c r="N1351" s="49">
        <v>1</v>
      </c>
      <c r="O1351" s="9" t="str">
        <f>Cal_110119!$P$3</f>
        <v>Cal_110119</v>
      </c>
      <c r="P1351" s="17">
        <f>Cal_110119!$Q$3</f>
        <v>1.8682000000000001</v>
      </c>
      <c r="Q1351" s="17">
        <f>Cal_110119!$R$3</f>
        <v>0.51219999999999999</v>
      </c>
      <c r="R1351" s="46">
        <v>47.33</v>
      </c>
      <c r="S1351" s="46">
        <v>28.78</v>
      </c>
      <c r="T1351" s="43">
        <f>AVERAGE(0.635,0.527,0.477,0.652,0.614,0.58)</f>
        <v>0.58083333333333331</v>
      </c>
      <c r="U1351" s="79">
        <f t="shared" si="155"/>
        <v>46.749166666666667</v>
      </c>
      <c r="V1351" s="79">
        <f t="shared" si="156"/>
        <v>28.199166666666667</v>
      </c>
      <c r="W1351" s="443">
        <f t="shared" si="157"/>
        <v>0.35249996707416847</v>
      </c>
      <c r="X1351" s="443">
        <f t="shared" si="158"/>
        <v>0.11273379358042913</v>
      </c>
      <c r="Y1351" s="9">
        <f>Cal_110119!$O$3</f>
        <v>20181101</v>
      </c>
      <c r="Z1351" s="48" t="s">
        <v>467</v>
      </c>
      <c r="AA1351" s="48"/>
      <c r="AB1351" s="48" t="s">
        <v>127</v>
      </c>
      <c r="AE1351" s="689" t="s">
        <v>1250</v>
      </c>
      <c r="AF1351" s="671">
        <v>1</v>
      </c>
      <c r="AG1351" s="169">
        <v>1</v>
      </c>
      <c r="AH1351" t="s">
        <v>791</v>
      </c>
    </row>
    <row r="1352" spans="1:36" x14ac:dyDescent="0.2">
      <c r="A1352" s="152" t="s">
        <v>307</v>
      </c>
      <c r="B1352" s="45">
        <v>20190204</v>
      </c>
      <c r="C1352" s="148" t="s">
        <v>72</v>
      </c>
      <c r="D1352" s="107">
        <v>24</v>
      </c>
      <c r="E1352" s="107">
        <v>2</v>
      </c>
      <c r="H1352" s="107" t="s">
        <v>11</v>
      </c>
      <c r="I1352" s="107">
        <v>290</v>
      </c>
      <c r="J1352" s="107">
        <v>0</v>
      </c>
      <c r="K1352" s="43">
        <v>5</v>
      </c>
      <c r="L1352" s="9">
        <v>1</v>
      </c>
      <c r="M1352" s="9">
        <v>0</v>
      </c>
      <c r="N1352" s="49">
        <v>1</v>
      </c>
      <c r="O1352" s="9" t="str">
        <f>Cal_110119!$P$3</f>
        <v>Cal_110119</v>
      </c>
      <c r="P1352" s="17">
        <f>Cal_110119!$Q$3</f>
        <v>1.8682000000000001</v>
      </c>
      <c r="Q1352" s="17">
        <f>Cal_110119!$R$3</f>
        <v>0.51219999999999999</v>
      </c>
      <c r="R1352" s="46">
        <v>39.26</v>
      </c>
      <c r="S1352" s="46">
        <v>24.66</v>
      </c>
      <c r="T1352" s="47">
        <f>AVERAGE(0.915,0.774,0.765,0.736,0.604,0.657)</f>
        <v>0.74183333333333346</v>
      </c>
      <c r="U1352" s="79">
        <f t="shared" si="155"/>
        <v>38.518166666666666</v>
      </c>
      <c r="V1352" s="79">
        <f t="shared" si="156"/>
        <v>23.918166666666668</v>
      </c>
      <c r="W1352" s="443">
        <f t="shared" si="157"/>
        <v>0.27743932718505976</v>
      </c>
      <c r="X1352" s="443">
        <f t="shared" si="158"/>
        <v>0.11716590203436558</v>
      </c>
      <c r="Y1352" s="9">
        <f>Cal_110119!$O$3</f>
        <v>20181101</v>
      </c>
      <c r="Z1352" s="48" t="s">
        <v>464</v>
      </c>
      <c r="AA1352" s="48"/>
      <c r="AB1352" s="48" t="s">
        <v>127</v>
      </c>
      <c r="AE1352" s="689" t="s">
        <v>1250</v>
      </c>
      <c r="AF1352" s="671">
        <v>1</v>
      </c>
      <c r="AG1352" s="169">
        <v>1</v>
      </c>
      <c r="AH1352" t="s">
        <v>791</v>
      </c>
    </row>
    <row r="1353" spans="1:36" s="228" customFormat="1" x14ac:dyDescent="0.2">
      <c r="A1353" s="262" t="s">
        <v>307</v>
      </c>
      <c r="B1353" s="263">
        <v>20190204</v>
      </c>
      <c r="C1353" s="264" t="s">
        <v>72</v>
      </c>
      <c r="D1353" s="265">
        <v>24</v>
      </c>
      <c r="E1353" s="265">
        <v>3</v>
      </c>
      <c r="F1353" s="265"/>
      <c r="G1353" s="265"/>
      <c r="H1353" s="265" t="s">
        <v>10</v>
      </c>
      <c r="I1353" s="265">
        <v>290</v>
      </c>
      <c r="J1353" s="265">
        <v>0</v>
      </c>
      <c r="K1353" s="228">
        <v>5</v>
      </c>
      <c r="L1353" s="185">
        <v>1</v>
      </c>
      <c r="M1353" s="185">
        <v>0</v>
      </c>
      <c r="N1353" s="267">
        <v>1</v>
      </c>
      <c r="O1353" s="9" t="str">
        <f>Cal_110119!$P$3</f>
        <v>Cal_110119</v>
      </c>
      <c r="P1353" s="17">
        <f>Cal_110119!$Q$3</f>
        <v>1.8682000000000001</v>
      </c>
      <c r="Q1353" s="17">
        <f>Cal_110119!$R$3</f>
        <v>0.51219999999999999</v>
      </c>
      <c r="R1353" s="268">
        <v>71.87</v>
      </c>
      <c r="S1353" s="268">
        <v>44.25</v>
      </c>
      <c r="T1353" s="228">
        <f>AVERAGE(0.915,0.774,0.765,0.736,0.604,0.657)</f>
        <v>0.74183333333333346</v>
      </c>
      <c r="U1353" s="269">
        <f t="shared" si="155"/>
        <v>71.128166666666672</v>
      </c>
      <c r="V1353" s="269">
        <f t="shared" si="156"/>
        <v>43.508166666666668</v>
      </c>
      <c r="W1353" s="443">
        <f t="shared" si="157"/>
        <v>0.52485439841447623</v>
      </c>
      <c r="X1353" s="443">
        <f t="shared" si="158"/>
        <v>0.19294936638425933</v>
      </c>
      <c r="Y1353" s="9">
        <f>Cal_110119!$O$3</f>
        <v>20181101</v>
      </c>
      <c r="Z1353" s="270" t="s">
        <v>464</v>
      </c>
      <c r="AA1353" s="270"/>
      <c r="AB1353" s="270" t="s">
        <v>127</v>
      </c>
      <c r="AE1353" s="689" t="s">
        <v>1250</v>
      </c>
      <c r="AF1353" s="683">
        <v>3</v>
      </c>
      <c r="AG1353" s="190">
        <v>1</v>
      </c>
      <c r="AH1353" s="383" t="s">
        <v>795</v>
      </c>
      <c r="AI1353" s="383"/>
    </row>
    <row r="1354" spans="1:36" s="228" customFormat="1" x14ac:dyDescent="0.2">
      <c r="A1354" s="262" t="s">
        <v>307</v>
      </c>
      <c r="B1354" s="263">
        <v>20190204</v>
      </c>
      <c r="C1354" s="264" t="s">
        <v>72</v>
      </c>
      <c r="D1354" s="265">
        <v>24</v>
      </c>
      <c r="E1354" s="265">
        <v>3</v>
      </c>
      <c r="F1354" s="265"/>
      <c r="G1354" s="265"/>
      <c r="H1354" s="265" t="s">
        <v>11</v>
      </c>
      <c r="I1354" s="265">
        <v>290</v>
      </c>
      <c r="J1354" s="265">
        <v>0</v>
      </c>
      <c r="K1354" s="228">
        <v>5</v>
      </c>
      <c r="L1354" s="185">
        <v>1</v>
      </c>
      <c r="M1354" s="185">
        <v>0</v>
      </c>
      <c r="N1354" s="267">
        <v>1</v>
      </c>
      <c r="O1354" s="9" t="str">
        <f>Cal_110119!$P$3</f>
        <v>Cal_110119</v>
      </c>
      <c r="P1354" s="17">
        <f>Cal_110119!$Q$3</f>
        <v>1.8682000000000001</v>
      </c>
      <c r="Q1354" s="17">
        <f>Cal_110119!$R$3</f>
        <v>0.51219999999999999</v>
      </c>
      <c r="R1354" s="268">
        <v>48.95</v>
      </c>
      <c r="S1354" s="268">
        <v>30.39</v>
      </c>
      <c r="T1354" s="228">
        <f>AVERAGE(0.915,0.774,0.765,0.736,0.604,0.657)</f>
        <v>0.74183333333333346</v>
      </c>
      <c r="U1354" s="269">
        <f t="shared" ref="U1354:U1367" si="177">(R1354-T1354)*(L1354+M1354)/L1354</f>
        <v>48.208166666666671</v>
      </c>
      <c r="V1354" s="269">
        <f t="shared" ref="V1354:V1367" si="178">(S1354-T1354)*(L1354+M1354)/L1354</f>
        <v>29.648166666666668</v>
      </c>
      <c r="W1354" s="443">
        <f t="shared" ref="W1354:W1367" si="179">(Q1354*P1354/(P1354-1)*(U1354-V1354)*(K1354)/I1354)/N1354</f>
        <v>0.35268999401059659</v>
      </c>
      <c r="X1354" s="443">
        <f t="shared" ref="X1354:X1367" si="180">(Q1354*P1354/(P1354-1)*(P1354*V1354-U1354)*(K1354)/I1354)/N1354</f>
        <v>0.1364495695053804</v>
      </c>
      <c r="Y1354" s="9">
        <f>Cal_110119!$O$3</f>
        <v>20181101</v>
      </c>
      <c r="Z1354" s="270" t="s">
        <v>464</v>
      </c>
      <c r="AA1354" s="270"/>
      <c r="AB1354" s="270" t="s">
        <v>127</v>
      </c>
      <c r="AE1354" s="689" t="s">
        <v>1250</v>
      </c>
      <c r="AF1354" s="683">
        <v>3</v>
      </c>
      <c r="AG1354" s="190">
        <v>1</v>
      </c>
      <c r="AH1354" s="383" t="s">
        <v>795</v>
      </c>
      <c r="AI1354" s="383"/>
    </row>
    <row r="1355" spans="1:36" s="228" customFormat="1" x14ac:dyDescent="0.2">
      <c r="A1355" s="262" t="s">
        <v>307</v>
      </c>
      <c r="B1355" s="263">
        <v>20190204</v>
      </c>
      <c r="C1355" s="264" t="s">
        <v>72</v>
      </c>
      <c r="D1355" s="265">
        <v>24</v>
      </c>
      <c r="E1355" s="265">
        <v>4</v>
      </c>
      <c r="F1355" s="265"/>
      <c r="G1355" s="265"/>
      <c r="H1355" s="265" t="s">
        <v>10</v>
      </c>
      <c r="I1355" s="265">
        <v>290</v>
      </c>
      <c r="J1355" s="265">
        <v>0</v>
      </c>
      <c r="K1355" s="228">
        <v>5</v>
      </c>
      <c r="L1355" s="185">
        <v>1</v>
      </c>
      <c r="M1355" s="185">
        <v>0</v>
      </c>
      <c r="N1355" s="267">
        <v>1</v>
      </c>
      <c r="O1355" s="9" t="str">
        <f>Cal_110119!$P$3</f>
        <v>Cal_110119</v>
      </c>
      <c r="P1355" s="17">
        <f>Cal_110119!$Q$3</f>
        <v>1.8682000000000001</v>
      </c>
      <c r="Q1355" s="17">
        <f>Cal_110119!$R$3</f>
        <v>0.51219999999999999</v>
      </c>
      <c r="R1355" s="268">
        <v>59.27</v>
      </c>
      <c r="S1355" s="268">
        <v>37.08</v>
      </c>
      <c r="T1355" s="228">
        <f>AVERAGE(0.635,0.527,0.477,0.652,0.614,0.58)</f>
        <v>0.58083333333333331</v>
      </c>
      <c r="U1355" s="269">
        <f t="shared" si="177"/>
        <v>58.689166666666672</v>
      </c>
      <c r="V1355" s="269">
        <f t="shared" si="178"/>
        <v>36.499166666666667</v>
      </c>
      <c r="W1355" s="443">
        <f t="shared" si="179"/>
        <v>0.4216697719340054</v>
      </c>
      <c r="X1355" s="443">
        <f t="shared" si="180"/>
        <v>0.18049853927231657</v>
      </c>
      <c r="Y1355" s="9">
        <f>Cal_110119!$O$3</f>
        <v>20181101</v>
      </c>
      <c r="Z1355" s="270" t="s">
        <v>467</v>
      </c>
      <c r="AA1355" s="270"/>
      <c r="AB1355" s="270" t="s">
        <v>127</v>
      </c>
      <c r="AE1355" s="689" t="s">
        <v>1250</v>
      </c>
      <c r="AF1355" s="683">
        <v>3</v>
      </c>
      <c r="AG1355" s="190">
        <v>1</v>
      </c>
      <c r="AH1355" s="383" t="s">
        <v>794</v>
      </c>
      <c r="AI1355" s="383"/>
    </row>
    <row r="1356" spans="1:36" s="228" customFormat="1" x14ac:dyDescent="0.2">
      <c r="A1356" s="262" t="s">
        <v>307</v>
      </c>
      <c r="B1356" s="263">
        <v>20190204</v>
      </c>
      <c r="C1356" s="264" t="s">
        <v>72</v>
      </c>
      <c r="D1356" s="265">
        <v>24</v>
      </c>
      <c r="E1356" s="265">
        <v>4</v>
      </c>
      <c r="F1356" s="265"/>
      <c r="G1356" s="265"/>
      <c r="H1356" s="265" t="s">
        <v>11</v>
      </c>
      <c r="I1356" s="265">
        <v>290</v>
      </c>
      <c r="J1356" s="265">
        <v>0</v>
      </c>
      <c r="K1356" s="228">
        <v>5</v>
      </c>
      <c r="L1356" s="185">
        <v>1</v>
      </c>
      <c r="M1356" s="185">
        <v>0</v>
      </c>
      <c r="N1356" s="267">
        <v>1</v>
      </c>
      <c r="O1356" s="9" t="str">
        <f>Cal_110119!$P$3</f>
        <v>Cal_110119</v>
      </c>
      <c r="P1356" s="17">
        <f>Cal_110119!$Q$3</f>
        <v>1.8682000000000001</v>
      </c>
      <c r="Q1356" s="17">
        <f>Cal_110119!$R$3</f>
        <v>0.51219999999999999</v>
      </c>
      <c r="R1356" s="268">
        <v>89.6</v>
      </c>
      <c r="S1356" s="268">
        <v>53.58</v>
      </c>
      <c r="T1356" s="228">
        <f>AVERAGE(0.915,0.774,0.765,0.736,0.604,0.657)</f>
        <v>0.74183333333333346</v>
      </c>
      <c r="U1356" s="269">
        <f t="shared" si="177"/>
        <v>88.858166666666662</v>
      </c>
      <c r="V1356" s="269">
        <f t="shared" si="178"/>
        <v>52.838166666666666</v>
      </c>
      <c r="W1356" s="443">
        <f t="shared" si="179"/>
        <v>0.68447702501409957</v>
      </c>
      <c r="X1356" s="443">
        <f t="shared" si="180"/>
        <v>0.18725437311567053</v>
      </c>
      <c r="Y1356" s="9">
        <f>Cal_110119!$O$3</f>
        <v>20181101</v>
      </c>
      <c r="Z1356" s="270" t="s">
        <v>464</v>
      </c>
      <c r="AA1356" s="270"/>
      <c r="AB1356" s="270" t="s">
        <v>127</v>
      </c>
      <c r="AE1356" s="689" t="s">
        <v>1250</v>
      </c>
      <c r="AF1356" s="683">
        <v>3</v>
      </c>
      <c r="AG1356" s="190">
        <v>1</v>
      </c>
      <c r="AH1356" s="383" t="s">
        <v>794</v>
      </c>
      <c r="AI1356" s="383"/>
    </row>
    <row r="1357" spans="1:36" s="228" customFormat="1" x14ac:dyDescent="0.2">
      <c r="A1357" s="262" t="s">
        <v>307</v>
      </c>
      <c r="B1357" s="263">
        <v>20190204</v>
      </c>
      <c r="C1357" s="264" t="s">
        <v>72</v>
      </c>
      <c r="D1357" s="265">
        <v>24</v>
      </c>
      <c r="E1357" s="265">
        <v>5</v>
      </c>
      <c r="F1357" s="265"/>
      <c r="G1357" s="265"/>
      <c r="H1357" s="265" t="s">
        <v>10</v>
      </c>
      <c r="I1357" s="265">
        <v>290</v>
      </c>
      <c r="J1357" s="265">
        <v>0</v>
      </c>
      <c r="K1357" s="228">
        <v>5</v>
      </c>
      <c r="L1357" s="185">
        <v>1</v>
      </c>
      <c r="M1357" s="185">
        <v>0</v>
      </c>
      <c r="N1357" s="267">
        <v>1</v>
      </c>
      <c r="O1357" s="9" t="str">
        <f>Cal_110119!$P$3</f>
        <v>Cal_110119</v>
      </c>
      <c r="P1357" s="17">
        <f>Cal_110119!$Q$3</f>
        <v>1.8682000000000001</v>
      </c>
      <c r="Q1357" s="17">
        <f>Cal_110119!$R$3</f>
        <v>0.51219999999999999</v>
      </c>
      <c r="R1357" s="268">
        <v>151.5</v>
      </c>
      <c r="S1357" s="268">
        <v>91.5</v>
      </c>
      <c r="T1357" s="228">
        <f>AVERAGE(0.915,0.774,0.765,0.736,0.604,0.657)</f>
        <v>0.74183333333333346</v>
      </c>
      <c r="U1357" s="269">
        <f t="shared" si="177"/>
        <v>150.75816666666665</v>
      </c>
      <c r="V1357" s="269">
        <f t="shared" si="178"/>
        <v>90.758166666666668</v>
      </c>
      <c r="W1357" s="443">
        <f t="shared" si="179"/>
        <v>1.1401616185687387</v>
      </c>
      <c r="X1357" s="443">
        <f t="shared" si="180"/>
        <v>0.35717919605758308</v>
      </c>
      <c r="Y1357" s="9">
        <f>Cal_110119!$O$3</f>
        <v>20181101</v>
      </c>
      <c r="Z1357" s="270" t="s">
        <v>464</v>
      </c>
      <c r="AA1357" s="270"/>
      <c r="AB1357" s="270" t="s">
        <v>127</v>
      </c>
      <c r="AE1357" s="689" t="s">
        <v>1250</v>
      </c>
      <c r="AF1357" s="683">
        <v>3</v>
      </c>
      <c r="AG1357" s="190">
        <v>1</v>
      </c>
      <c r="AH1357" s="383" t="s">
        <v>793</v>
      </c>
      <c r="AI1357" s="383"/>
    </row>
    <row r="1358" spans="1:36" s="228" customFormat="1" x14ac:dyDescent="0.2">
      <c r="A1358" s="262" t="s">
        <v>307</v>
      </c>
      <c r="B1358" s="263">
        <v>20190204</v>
      </c>
      <c r="C1358" s="264" t="s">
        <v>72</v>
      </c>
      <c r="D1358" s="265">
        <v>24</v>
      </c>
      <c r="E1358" s="265">
        <v>5</v>
      </c>
      <c r="F1358" s="265"/>
      <c r="G1358" s="265"/>
      <c r="H1358" s="265" t="s">
        <v>11</v>
      </c>
      <c r="I1358" s="265">
        <v>290</v>
      </c>
      <c r="J1358" s="265">
        <v>0</v>
      </c>
      <c r="K1358" s="228">
        <v>5</v>
      </c>
      <c r="L1358" s="185">
        <v>1</v>
      </c>
      <c r="M1358" s="185">
        <v>0</v>
      </c>
      <c r="N1358" s="267">
        <v>1</v>
      </c>
      <c r="O1358" s="9" t="str">
        <f>Cal_110119!$P$3</f>
        <v>Cal_110119</v>
      </c>
      <c r="P1358" s="17">
        <f>Cal_110119!$Q$3</f>
        <v>1.8682000000000001</v>
      </c>
      <c r="Q1358" s="17">
        <f>Cal_110119!$R$3</f>
        <v>0.51219999999999999</v>
      </c>
      <c r="R1358" s="268">
        <v>102.4</v>
      </c>
      <c r="S1358" s="268">
        <v>63.32</v>
      </c>
      <c r="T1358" s="228">
        <f>AVERAGE(0.635,0.527,0.477,0.652,0.614,0.58)</f>
        <v>0.58083333333333331</v>
      </c>
      <c r="U1358" s="269">
        <f t="shared" si="177"/>
        <v>101.81916666666667</v>
      </c>
      <c r="V1358" s="269">
        <f t="shared" si="178"/>
        <v>62.739166666666669</v>
      </c>
      <c r="W1358" s="443">
        <f t="shared" si="179"/>
        <v>0.74262526756110536</v>
      </c>
      <c r="X1358" s="443">
        <f t="shared" si="180"/>
        <v>0.29245420105211301</v>
      </c>
      <c r="Y1358" s="9">
        <f>Cal_110119!$O$3</f>
        <v>20181101</v>
      </c>
      <c r="Z1358" s="270" t="s">
        <v>467</v>
      </c>
      <c r="AA1358" s="270"/>
      <c r="AB1358" s="270" t="s">
        <v>127</v>
      </c>
      <c r="AE1358" s="689" t="s">
        <v>1250</v>
      </c>
      <c r="AF1358" s="683">
        <v>3</v>
      </c>
      <c r="AG1358" s="190">
        <v>1</v>
      </c>
      <c r="AH1358" s="383" t="s">
        <v>792</v>
      </c>
      <c r="AI1358" s="383"/>
    </row>
    <row r="1359" spans="1:36" s="228" customFormat="1" x14ac:dyDescent="0.2">
      <c r="A1359" s="262" t="s">
        <v>307</v>
      </c>
      <c r="B1359" s="263">
        <v>20190204</v>
      </c>
      <c r="C1359" s="264" t="s">
        <v>72</v>
      </c>
      <c r="D1359" s="265">
        <v>24</v>
      </c>
      <c r="E1359" s="265">
        <v>6</v>
      </c>
      <c r="F1359" s="265"/>
      <c r="G1359" s="265"/>
      <c r="H1359" s="265" t="s">
        <v>10</v>
      </c>
      <c r="I1359" s="265">
        <v>354</v>
      </c>
      <c r="J1359" s="265">
        <v>5</v>
      </c>
      <c r="K1359" s="228">
        <v>5</v>
      </c>
      <c r="L1359" s="185">
        <v>1</v>
      </c>
      <c r="M1359" s="185">
        <v>0</v>
      </c>
      <c r="N1359" s="267">
        <v>1</v>
      </c>
      <c r="O1359" s="9" t="str">
        <f>Cal_110119!$P$3</f>
        <v>Cal_110119</v>
      </c>
      <c r="P1359" s="17">
        <f>Cal_110119!$Q$3</f>
        <v>1.8682000000000001</v>
      </c>
      <c r="Q1359" s="17">
        <f>Cal_110119!$R$3</f>
        <v>0.51219999999999999</v>
      </c>
      <c r="R1359" s="268">
        <v>266.3</v>
      </c>
      <c r="S1359" s="268">
        <v>154</v>
      </c>
      <c r="T1359" s="228">
        <v>0.628</v>
      </c>
      <c r="U1359" s="269">
        <f t="shared" si="177"/>
        <v>265.67200000000003</v>
      </c>
      <c r="V1359" s="269">
        <f t="shared" si="178"/>
        <v>153.37200000000001</v>
      </c>
      <c r="W1359" s="443">
        <f t="shared" si="179"/>
        <v>1.7481941352131887</v>
      </c>
      <c r="X1359" s="443">
        <f t="shared" si="180"/>
        <v>0.32469351957325177</v>
      </c>
      <c r="Y1359" s="9">
        <f>Cal_110119!$O$3</f>
        <v>20181101</v>
      </c>
      <c r="Z1359" s="270" t="s">
        <v>472</v>
      </c>
      <c r="AA1359" s="270"/>
      <c r="AB1359" s="270" t="s">
        <v>127</v>
      </c>
      <c r="AE1359" s="689" t="s">
        <v>1250</v>
      </c>
      <c r="AF1359" s="683">
        <v>3</v>
      </c>
      <c r="AG1359" s="764" t="s">
        <v>1634</v>
      </c>
      <c r="AH1359" s="262" t="s">
        <v>415</v>
      </c>
      <c r="AI1359" s="262" t="s">
        <v>1671</v>
      </c>
    </row>
    <row r="1360" spans="1:36" s="228" customFormat="1" x14ac:dyDescent="0.2">
      <c r="A1360" s="262" t="s">
        <v>307</v>
      </c>
      <c r="B1360" s="263">
        <v>20190204</v>
      </c>
      <c r="C1360" s="264" t="s">
        <v>72</v>
      </c>
      <c r="D1360" s="265">
        <v>24</v>
      </c>
      <c r="E1360" s="265">
        <v>6</v>
      </c>
      <c r="F1360" s="265"/>
      <c r="G1360" s="265"/>
      <c r="H1360" s="265" t="s">
        <v>11</v>
      </c>
      <c r="I1360" s="265">
        <v>354</v>
      </c>
      <c r="J1360" s="265">
        <v>5</v>
      </c>
      <c r="K1360" s="228">
        <v>5</v>
      </c>
      <c r="L1360" s="185">
        <v>1</v>
      </c>
      <c r="M1360" s="185">
        <v>0</v>
      </c>
      <c r="N1360" s="267">
        <v>0.33333333333333331</v>
      </c>
      <c r="O1360" s="9" t="str">
        <f>Cal_110119!$P$3</f>
        <v>Cal_110119</v>
      </c>
      <c r="P1360" s="17">
        <f>Cal_110119!$Q$3</f>
        <v>1.8682000000000001</v>
      </c>
      <c r="Q1360" s="17">
        <f>Cal_110119!$R$3</f>
        <v>0.51219999999999999</v>
      </c>
      <c r="R1360" s="268">
        <v>144.1</v>
      </c>
      <c r="S1360" s="268">
        <v>83.22</v>
      </c>
      <c r="T1360" s="228">
        <v>0.628</v>
      </c>
      <c r="U1360" s="269">
        <f t="shared" si="177"/>
        <v>143.47200000000001</v>
      </c>
      <c r="V1360" s="269">
        <f t="shared" si="178"/>
        <v>82.591999999999999</v>
      </c>
      <c r="W1360" s="443">
        <f t="shared" si="179"/>
        <v>2.8431894644286446</v>
      </c>
      <c r="X1360" s="443">
        <f t="shared" si="180"/>
        <v>0.50560830538830437</v>
      </c>
      <c r="Y1360" s="9">
        <f>Cal_110119!$O$3</f>
        <v>20181101</v>
      </c>
      <c r="Z1360" s="270" t="s">
        <v>473</v>
      </c>
      <c r="AA1360" s="270"/>
      <c r="AB1360" s="270" t="s">
        <v>127</v>
      </c>
      <c r="AE1360" s="689" t="s">
        <v>1250</v>
      </c>
      <c r="AF1360" s="683">
        <v>3</v>
      </c>
      <c r="AG1360" s="764" t="s">
        <v>1634</v>
      </c>
      <c r="AH1360" s="262" t="s">
        <v>416</v>
      </c>
      <c r="AI1360" s="262" t="s">
        <v>1672</v>
      </c>
    </row>
    <row r="1361" spans="1:35" s="82" customFormat="1" x14ac:dyDescent="0.2">
      <c r="A1361" s="153" t="s">
        <v>307</v>
      </c>
      <c r="B1361" s="81">
        <v>20190204</v>
      </c>
      <c r="C1361" s="149" t="s">
        <v>72</v>
      </c>
      <c r="D1361" s="126">
        <v>24</v>
      </c>
      <c r="E1361" s="126">
        <v>6</v>
      </c>
      <c r="F1361" s="126"/>
      <c r="G1361" s="126"/>
      <c r="H1361" s="126" t="s">
        <v>10</v>
      </c>
      <c r="I1361" s="126">
        <v>354</v>
      </c>
      <c r="J1361" s="126">
        <v>20</v>
      </c>
      <c r="K1361" s="82">
        <v>5</v>
      </c>
      <c r="L1361" s="9">
        <v>1</v>
      </c>
      <c r="M1361" s="9">
        <v>0</v>
      </c>
      <c r="N1361" s="83">
        <v>1</v>
      </c>
      <c r="O1361" s="9" t="str">
        <f>Cal_110119!$P$3</f>
        <v>Cal_110119</v>
      </c>
      <c r="P1361" s="17">
        <f>Cal_110119!$Q$3</f>
        <v>1.8682000000000001</v>
      </c>
      <c r="Q1361" s="17">
        <f>Cal_110119!$R$3</f>
        <v>0.51219999999999999</v>
      </c>
      <c r="R1361" s="84">
        <v>271.10000000000002</v>
      </c>
      <c r="S1361" s="84">
        <v>156.30000000000001</v>
      </c>
      <c r="T1361" s="82">
        <v>0.628</v>
      </c>
      <c r="U1361" s="79">
        <f t="shared" si="177"/>
        <v>270.47200000000004</v>
      </c>
      <c r="V1361" s="79">
        <f t="shared" si="178"/>
        <v>155.67200000000003</v>
      </c>
      <c r="W1361" s="443">
        <f t="shared" si="179"/>
        <v>1.7871120812330727</v>
      </c>
      <c r="X1361" s="443">
        <f t="shared" si="180"/>
        <v>0.31686104942907439</v>
      </c>
      <c r="Y1361" s="9">
        <f>Cal_110119!$O$3</f>
        <v>20181101</v>
      </c>
      <c r="Z1361" s="85" t="s">
        <v>473</v>
      </c>
      <c r="AA1361" s="85"/>
      <c r="AB1361" s="48" t="s">
        <v>127</v>
      </c>
      <c r="AE1361" s="689" t="s">
        <v>1250</v>
      </c>
      <c r="AF1361" s="671">
        <v>1</v>
      </c>
      <c r="AG1361" s="764" t="s">
        <v>1634</v>
      </c>
      <c r="AH1361" s="153" t="s">
        <v>417</v>
      </c>
      <c r="AI1361" s="153"/>
    </row>
    <row r="1362" spans="1:35" s="82" customFormat="1" x14ac:dyDescent="0.2">
      <c r="A1362" s="153" t="s">
        <v>307</v>
      </c>
      <c r="B1362" s="81">
        <v>20190204</v>
      </c>
      <c r="C1362" s="149" t="s">
        <v>72</v>
      </c>
      <c r="D1362" s="126">
        <v>24</v>
      </c>
      <c r="E1362" s="126">
        <v>6</v>
      </c>
      <c r="F1362" s="126"/>
      <c r="G1362" s="126"/>
      <c r="H1362" s="126" t="s">
        <v>11</v>
      </c>
      <c r="I1362" s="126">
        <v>354</v>
      </c>
      <c r="J1362" s="126">
        <v>20</v>
      </c>
      <c r="K1362" s="82">
        <v>5</v>
      </c>
      <c r="L1362" s="9">
        <v>1</v>
      </c>
      <c r="M1362" s="9">
        <v>0</v>
      </c>
      <c r="N1362" s="83">
        <v>1</v>
      </c>
      <c r="O1362" s="9" t="str">
        <f>Cal_110119!$P$3</f>
        <v>Cal_110119</v>
      </c>
      <c r="P1362" s="17">
        <f>Cal_110119!$Q$3</f>
        <v>1.8682000000000001</v>
      </c>
      <c r="Q1362" s="17">
        <f>Cal_110119!$R$3</f>
        <v>0.51219999999999999</v>
      </c>
      <c r="R1362" s="84">
        <v>306.5</v>
      </c>
      <c r="S1362" s="84">
        <v>178.1</v>
      </c>
      <c r="T1362" s="82">
        <v>0.628</v>
      </c>
      <c r="U1362" s="79">
        <f t="shared" si="177"/>
        <v>305.87200000000001</v>
      </c>
      <c r="V1362" s="79">
        <f t="shared" si="178"/>
        <v>177.47200000000001</v>
      </c>
      <c r="W1362" s="443">
        <f t="shared" si="179"/>
        <v>1.9988257075812412</v>
      </c>
      <c r="X1362" s="443">
        <f t="shared" si="180"/>
        <v>0.39978367268542497</v>
      </c>
      <c r="Y1362" s="9">
        <f>Cal_110119!$O$3</f>
        <v>20181101</v>
      </c>
      <c r="Z1362" s="85" t="s">
        <v>472</v>
      </c>
      <c r="AA1362" s="85"/>
      <c r="AB1362" s="48" t="s">
        <v>127</v>
      </c>
      <c r="AE1362" s="689" t="s">
        <v>1250</v>
      </c>
      <c r="AF1362" s="671">
        <v>1</v>
      </c>
      <c r="AG1362" s="764" t="s">
        <v>1634</v>
      </c>
      <c r="AH1362" s="153" t="s">
        <v>418</v>
      </c>
      <c r="AI1362" s="153"/>
    </row>
    <row r="1363" spans="1:35" x14ac:dyDescent="0.2">
      <c r="A1363" s="152" t="s">
        <v>307</v>
      </c>
      <c r="B1363" s="45">
        <v>20190204</v>
      </c>
      <c r="C1363" s="148" t="s">
        <v>72</v>
      </c>
      <c r="D1363" s="107">
        <v>24</v>
      </c>
      <c r="E1363" s="107">
        <v>6</v>
      </c>
      <c r="H1363" s="107" t="s">
        <v>10</v>
      </c>
      <c r="I1363" s="107">
        <v>286</v>
      </c>
      <c r="J1363" s="107">
        <v>0</v>
      </c>
      <c r="K1363" s="43">
        <v>5</v>
      </c>
      <c r="L1363" s="72">
        <v>1</v>
      </c>
      <c r="M1363" s="9">
        <v>0</v>
      </c>
      <c r="N1363" s="49">
        <v>1</v>
      </c>
      <c r="O1363" s="9" t="str">
        <f>Cal_110119!$P$3</f>
        <v>Cal_110119</v>
      </c>
      <c r="P1363" s="17">
        <f>Cal_110119!$Q$3</f>
        <v>1.8682000000000001</v>
      </c>
      <c r="Q1363" s="17">
        <f>Cal_110119!$R$3</f>
        <v>0.51219999999999999</v>
      </c>
      <c r="R1363" s="46">
        <v>397.4</v>
      </c>
      <c r="S1363" s="46">
        <v>236.5</v>
      </c>
      <c r="T1363" s="43">
        <f>AVERAGE(0.915,0.774,0.765,0.736,0.604,0.657)</f>
        <v>0.74183333333333346</v>
      </c>
      <c r="U1363" s="79">
        <f t="shared" si="177"/>
        <v>396.65816666666666</v>
      </c>
      <c r="V1363" s="79">
        <f t="shared" si="178"/>
        <v>235.75816666666665</v>
      </c>
      <c r="W1363" s="443">
        <f t="shared" si="179"/>
        <v>3.1002961121233059</v>
      </c>
      <c r="X1363" s="443">
        <f t="shared" si="180"/>
        <v>0.84367439571457226</v>
      </c>
      <c r="Y1363" s="9">
        <f>Cal_110119!$O$3</f>
        <v>20181101</v>
      </c>
      <c r="Z1363" s="48" t="s">
        <v>464</v>
      </c>
      <c r="AA1363" s="48"/>
      <c r="AB1363" s="48" t="s">
        <v>127</v>
      </c>
      <c r="AE1363" s="689" t="s">
        <v>1250</v>
      </c>
      <c r="AF1363" s="677">
        <v>3</v>
      </c>
      <c r="AG1363" s="169">
        <v>1</v>
      </c>
      <c r="AH1363" t="s">
        <v>788</v>
      </c>
    </row>
    <row r="1364" spans="1:35" x14ac:dyDescent="0.2">
      <c r="A1364" s="152" t="s">
        <v>307</v>
      </c>
      <c r="B1364" s="45">
        <v>20190204</v>
      </c>
      <c r="C1364" s="107" t="s">
        <v>72</v>
      </c>
      <c r="D1364" s="107">
        <v>24</v>
      </c>
      <c r="E1364" s="107">
        <v>6</v>
      </c>
      <c r="H1364" s="107" t="s">
        <v>11</v>
      </c>
      <c r="I1364" s="107">
        <v>285</v>
      </c>
      <c r="J1364" s="107">
        <v>0</v>
      </c>
      <c r="K1364" s="43">
        <v>5</v>
      </c>
      <c r="L1364" s="111">
        <v>1</v>
      </c>
      <c r="M1364" s="123">
        <v>0</v>
      </c>
      <c r="N1364" s="49">
        <v>1</v>
      </c>
      <c r="O1364" s="9" t="str">
        <f>Cal_110119!$P$3</f>
        <v>Cal_110119</v>
      </c>
      <c r="P1364" s="17">
        <f>Cal_110119!$Q$3</f>
        <v>1.8682000000000001</v>
      </c>
      <c r="Q1364" s="17">
        <f>Cal_110119!$R$3</f>
        <v>0.51219999999999999</v>
      </c>
      <c r="R1364" s="46">
        <v>294.60000000000002</v>
      </c>
      <c r="S1364" s="46">
        <v>175</v>
      </c>
      <c r="T1364" s="43">
        <f>AVERAGE(0.915,0.774,0.765,0.736,0.604,0.657)</f>
        <v>0.74183333333333346</v>
      </c>
      <c r="U1364" s="79">
        <f t="shared" si="177"/>
        <v>293.8581666666667</v>
      </c>
      <c r="V1364" s="79">
        <f t="shared" si="178"/>
        <v>174.25816666666665</v>
      </c>
      <c r="W1364" s="443">
        <f t="shared" si="179"/>
        <v>2.3125944782712375</v>
      </c>
      <c r="X1364" s="443">
        <f t="shared" si="180"/>
        <v>0.61277837415554615</v>
      </c>
      <c r="Y1364" s="9">
        <f>Cal_110119!$O$3</f>
        <v>20181101</v>
      </c>
      <c r="Z1364" s="48" t="s">
        <v>464</v>
      </c>
      <c r="AA1364" s="48"/>
      <c r="AB1364" s="48" t="s">
        <v>127</v>
      </c>
      <c r="AE1364" s="689" t="s">
        <v>1250</v>
      </c>
      <c r="AF1364" s="128">
        <v>3</v>
      </c>
      <c r="AG1364" s="169">
        <v>1</v>
      </c>
      <c r="AH1364" t="s">
        <v>788</v>
      </c>
    </row>
    <row r="1365" spans="1:35" x14ac:dyDescent="0.2">
      <c r="A1365" s="152" t="s">
        <v>307</v>
      </c>
      <c r="B1365" s="45">
        <v>20190204</v>
      </c>
      <c r="C1365" s="148" t="s">
        <v>72</v>
      </c>
      <c r="D1365" s="107">
        <v>24</v>
      </c>
      <c r="E1365" s="107">
        <v>6</v>
      </c>
      <c r="H1365" s="107" t="s">
        <v>10</v>
      </c>
      <c r="I1365" s="107">
        <v>285</v>
      </c>
      <c r="J1365" s="107">
        <v>10</v>
      </c>
      <c r="K1365" s="43">
        <v>10</v>
      </c>
      <c r="L1365" s="43">
        <v>1</v>
      </c>
      <c r="M1365" s="43">
        <v>0</v>
      </c>
      <c r="N1365" s="49">
        <v>1</v>
      </c>
      <c r="O1365" s="9" t="str">
        <f>Cal_110119!$P$3</f>
        <v>Cal_110119</v>
      </c>
      <c r="P1365" s="17">
        <f>Cal_110119!$Q$3</f>
        <v>1.8682000000000001</v>
      </c>
      <c r="Q1365" s="17">
        <f>Cal_110119!$R$3</f>
        <v>0.51219999999999999</v>
      </c>
      <c r="R1365" s="46">
        <v>179.2</v>
      </c>
      <c r="S1365" s="46">
        <v>105.7</v>
      </c>
      <c r="T1365" s="43">
        <f>AVERAGE(0.402,0.307,0.542,0.615,0.862,0.526)</f>
        <v>0.54233333333333344</v>
      </c>
      <c r="U1365" s="79">
        <f t="shared" si="177"/>
        <v>178.65766666666664</v>
      </c>
      <c r="V1365" s="79">
        <f t="shared" si="178"/>
        <v>105.15766666666667</v>
      </c>
      <c r="W1365" s="443">
        <f t="shared" si="179"/>
        <v>2.8424029122564516</v>
      </c>
      <c r="X1365" s="443">
        <f t="shared" si="180"/>
        <v>0.68828249750869486</v>
      </c>
      <c r="Y1365" s="9">
        <f>Cal_110119!$O$3</f>
        <v>20181101</v>
      </c>
      <c r="Z1365" s="86" t="s">
        <v>468</v>
      </c>
      <c r="AA1365" s="86"/>
      <c r="AB1365" s="48" t="s">
        <v>127</v>
      </c>
      <c r="AE1365" s="689" t="s">
        <v>1250</v>
      </c>
      <c r="AF1365" s="674">
        <v>4</v>
      </c>
      <c r="AG1365" s="169">
        <v>1</v>
      </c>
      <c r="AH1365" t="s">
        <v>605</v>
      </c>
    </row>
    <row r="1366" spans="1:35" x14ac:dyDescent="0.2">
      <c r="A1366" s="152" t="s">
        <v>307</v>
      </c>
      <c r="B1366" s="45">
        <v>20190204</v>
      </c>
      <c r="C1366" s="148" t="s">
        <v>72</v>
      </c>
      <c r="D1366" s="107">
        <v>24</v>
      </c>
      <c r="E1366" s="107">
        <v>6</v>
      </c>
      <c r="H1366" s="107" t="s">
        <v>11</v>
      </c>
      <c r="I1366" s="107">
        <v>285</v>
      </c>
      <c r="J1366" s="107">
        <v>10</v>
      </c>
      <c r="K1366" s="43">
        <v>5</v>
      </c>
      <c r="L1366" s="9">
        <v>1</v>
      </c>
      <c r="M1366" s="9">
        <v>0</v>
      </c>
      <c r="N1366" s="49">
        <v>1</v>
      </c>
      <c r="O1366" s="9" t="str">
        <f>Cal_110119!$P$3</f>
        <v>Cal_110119</v>
      </c>
      <c r="P1366" s="17">
        <f>Cal_110119!$Q$3</f>
        <v>1.8682000000000001</v>
      </c>
      <c r="Q1366" s="17">
        <f>Cal_110119!$R$3</f>
        <v>0.51219999999999999</v>
      </c>
      <c r="R1366" s="46">
        <v>98.77</v>
      </c>
      <c r="S1366" s="46">
        <v>62.67</v>
      </c>
      <c r="T1366" s="43">
        <f>AVERAGE(0.915,0.774,0.765,0.736,0.604,0.657)</f>
        <v>0.74183333333333346</v>
      </c>
      <c r="U1366" s="79">
        <f t="shared" si="177"/>
        <v>98.028166666666664</v>
      </c>
      <c r="V1366" s="79">
        <f t="shared" si="178"/>
        <v>61.928166666666669</v>
      </c>
      <c r="W1366" s="443">
        <f t="shared" si="179"/>
        <v>0.69803227981263893</v>
      </c>
      <c r="X1366" s="443">
        <f t="shared" si="180"/>
        <v>0.34159175062817965</v>
      </c>
      <c r="Y1366" s="9">
        <f>Cal_110119!$O$3</f>
        <v>20181101</v>
      </c>
      <c r="Z1366" s="48" t="s">
        <v>468</v>
      </c>
      <c r="AA1366" s="48"/>
      <c r="AB1366" s="48" t="s">
        <v>127</v>
      </c>
      <c r="AE1366" s="689" t="s">
        <v>1250</v>
      </c>
      <c r="AF1366" s="671">
        <v>1</v>
      </c>
      <c r="AG1366" s="169">
        <v>1</v>
      </c>
      <c r="AH1366"/>
    </row>
    <row r="1367" spans="1:35" s="228" customFormat="1" x14ac:dyDescent="0.2">
      <c r="A1367" s="262" t="s">
        <v>307</v>
      </c>
      <c r="B1367" s="263">
        <v>20190204</v>
      </c>
      <c r="C1367" s="264" t="s">
        <v>72</v>
      </c>
      <c r="D1367" s="265">
        <v>24</v>
      </c>
      <c r="E1367" s="265">
        <v>8</v>
      </c>
      <c r="F1367" s="265"/>
      <c r="G1367" s="265"/>
      <c r="H1367" s="265" t="s">
        <v>10</v>
      </c>
      <c r="I1367" s="265">
        <v>354</v>
      </c>
      <c r="J1367" s="265">
        <v>5</v>
      </c>
      <c r="K1367" s="228">
        <v>5</v>
      </c>
      <c r="L1367" s="185">
        <v>1</v>
      </c>
      <c r="M1367" s="185">
        <v>0</v>
      </c>
      <c r="N1367" s="267">
        <v>1</v>
      </c>
      <c r="O1367" s="9" t="str">
        <f>Cal_110119!$P$3</f>
        <v>Cal_110119</v>
      </c>
      <c r="P1367" s="17">
        <f>Cal_110119!$Q$3</f>
        <v>1.8682000000000001</v>
      </c>
      <c r="Q1367" s="17">
        <f>Cal_110119!$R$3</f>
        <v>0.51219999999999999</v>
      </c>
      <c r="R1367" s="268">
        <v>135.9</v>
      </c>
      <c r="S1367" s="268">
        <v>80.33</v>
      </c>
      <c r="T1367" s="228">
        <v>0.628</v>
      </c>
      <c r="U1367" s="269">
        <f t="shared" si="177"/>
        <v>135.27200000000002</v>
      </c>
      <c r="V1367" s="269">
        <f t="shared" si="178"/>
        <v>79.701999999999998</v>
      </c>
      <c r="W1367" s="443">
        <f t="shared" si="179"/>
        <v>0.86506810412998147</v>
      </c>
      <c r="X1367" s="443">
        <f t="shared" si="180"/>
        <v>0.21213824293329511</v>
      </c>
      <c r="Y1367" s="9">
        <f>Cal_110119!$O$3</f>
        <v>20181101</v>
      </c>
      <c r="Z1367" s="270" t="s">
        <v>473</v>
      </c>
      <c r="AA1367" s="270"/>
      <c r="AB1367" s="270" t="s">
        <v>127</v>
      </c>
      <c r="AE1367" s="689" t="s">
        <v>1250</v>
      </c>
      <c r="AF1367" s="683">
        <v>4</v>
      </c>
      <c r="AG1367" s="764" t="s">
        <v>1634</v>
      </c>
      <c r="AH1367" s="262" t="s">
        <v>419</v>
      </c>
      <c r="AI1367" s="262" t="s">
        <v>1207</v>
      </c>
    </row>
    <row r="1368" spans="1:35" s="228" customFormat="1" x14ac:dyDescent="0.2">
      <c r="A1368" s="262" t="s">
        <v>307</v>
      </c>
      <c r="B1368" s="263">
        <v>20190204</v>
      </c>
      <c r="C1368" s="264" t="s">
        <v>72</v>
      </c>
      <c r="D1368" s="265">
        <v>24</v>
      </c>
      <c r="E1368" s="265">
        <v>8</v>
      </c>
      <c r="F1368" s="265"/>
      <c r="G1368" s="265"/>
      <c r="H1368" s="265" t="s">
        <v>11</v>
      </c>
      <c r="I1368" s="265">
        <v>354</v>
      </c>
      <c r="J1368" s="265">
        <v>5</v>
      </c>
      <c r="K1368" s="228">
        <v>5</v>
      </c>
      <c r="L1368" s="185">
        <v>1</v>
      </c>
      <c r="M1368" s="185">
        <v>0</v>
      </c>
      <c r="N1368" s="267">
        <v>1</v>
      </c>
      <c r="O1368" s="9" t="str">
        <f>Cal_110119!$P$3</f>
        <v>Cal_110119</v>
      </c>
      <c r="P1368" s="17">
        <f>Cal_110119!$Q$3</f>
        <v>1.8682000000000001</v>
      </c>
      <c r="Q1368" s="17">
        <f>Cal_110119!$R$3</f>
        <v>0.51219999999999999</v>
      </c>
      <c r="R1368" s="268">
        <v>263.7</v>
      </c>
      <c r="S1368" s="268">
        <v>155.80000000000001</v>
      </c>
      <c r="T1368" s="228">
        <v>0.628</v>
      </c>
      <c r="U1368" s="269">
        <f t="shared" ref="U1368:U1420" si="181">(R1368-T1368)*(L1368+M1368)/L1368</f>
        <v>263.072</v>
      </c>
      <c r="V1368" s="269">
        <f t="shared" ref="V1368:V1420" si="182">(S1368-T1368)*(L1368+M1368)/L1368</f>
        <v>155.17200000000003</v>
      </c>
      <c r="W1368" s="443">
        <f t="shared" ref="W1368:W1420" si="183">(Q1368*P1368/(P1368-1)*(U1368-V1368)*(K1368)/I1368)/N1368</f>
        <v>1.6796985502181923</v>
      </c>
      <c r="X1368" s="443">
        <f t="shared" ref="X1368:X1420" si="184">(Q1368*P1368/(P1368-1)*(P1368*V1368-U1368)*(K1368)/I1368)/N1368</f>
        <v>0.41751686829706203</v>
      </c>
      <c r="Y1368" s="9">
        <f>Cal_110119!$O$3</f>
        <v>20181101</v>
      </c>
      <c r="Z1368" s="270" t="s">
        <v>473</v>
      </c>
      <c r="AA1368" s="270"/>
      <c r="AB1368" s="270" t="s">
        <v>127</v>
      </c>
      <c r="AE1368" s="689" t="s">
        <v>1250</v>
      </c>
      <c r="AF1368" s="683">
        <v>1</v>
      </c>
      <c r="AG1368" s="764" t="s">
        <v>1634</v>
      </c>
      <c r="AH1368" s="262" t="s">
        <v>420</v>
      </c>
      <c r="AI1368" s="262" t="s">
        <v>1673</v>
      </c>
    </row>
    <row r="1369" spans="1:35" s="228" customFormat="1" x14ac:dyDescent="0.2">
      <c r="A1369" s="262" t="s">
        <v>307</v>
      </c>
      <c r="B1369" s="263">
        <v>20190204</v>
      </c>
      <c r="C1369" s="264" t="s">
        <v>72</v>
      </c>
      <c r="D1369" s="265">
        <v>24</v>
      </c>
      <c r="E1369" s="265">
        <v>8</v>
      </c>
      <c r="F1369" s="265"/>
      <c r="G1369" s="265"/>
      <c r="H1369" s="265" t="s">
        <v>10</v>
      </c>
      <c r="I1369" s="265">
        <v>354</v>
      </c>
      <c r="J1369" s="265">
        <v>20</v>
      </c>
      <c r="K1369" s="228">
        <v>5</v>
      </c>
      <c r="L1369" s="185">
        <v>1</v>
      </c>
      <c r="M1369" s="185">
        <v>0</v>
      </c>
      <c r="N1369" s="267">
        <v>1</v>
      </c>
      <c r="O1369" s="9" t="str">
        <f>Cal_110119!$P$3</f>
        <v>Cal_110119</v>
      </c>
      <c r="P1369" s="17">
        <f>Cal_110119!$Q$3</f>
        <v>1.8682000000000001</v>
      </c>
      <c r="Q1369" s="17">
        <f>Cal_110119!$R$3</f>
        <v>0.51219999999999999</v>
      </c>
      <c r="R1369" s="268">
        <v>207.5</v>
      </c>
      <c r="S1369" s="268">
        <v>120</v>
      </c>
      <c r="T1369" s="228">
        <v>0.628</v>
      </c>
      <c r="U1369" s="269">
        <f t="shared" si="181"/>
        <v>206.87200000000001</v>
      </c>
      <c r="V1369" s="269">
        <f t="shared" si="182"/>
        <v>119.372</v>
      </c>
      <c r="W1369" s="443">
        <f t="shared" si="183"/>
        <v>1.3621281106959395</v>
      </c>
      <c r="X1369" s="443">
        <f t="shared" si="184"/>
        <v>0.25123511810180055</v>
      </c>
      <c r="Y1369" s="9">
        <f>Cal_110119!$O$3</f>
        <v>20181101</v>
      </c>
      <c r="Z1369" s="270" t="s">
        <v>472</v>
      </c>
      <c r="AA1369" s="270"/>
      <c r="AB1369" s="270" t="s">
        <v>127</v>
      </c>
      <c r="AE1369" s="689" t="s">
        <v>1250</v>
      </c>
      <c r="AF1369" s="683">
        <v>1</v>
      </c>
      <c r="AG1369" s="764" t="s">
        <v>1634</v>
      </c>
      <c r="AH1369" s="262" t="s">
        <v>421</v>
      </c>
      <c r="AI1369" s="383" t="s">
        <v>796</v>
      </c>
    </row>
    <row r="1370" spans="1:35" s="228" customFormat="1" x14ac:dyDescent="0.2">
      <c r="A1370" s="262" t="s">
        <v>307</v>
      </c>
      <c r="B1370" s="263">
        <v>20190204</v>
      </c>
      <c r="C1370" s="264" t="s">
        <v>72</v>
      </c>
      <c r="D1370" s="265">
        <v>24</v>
      </c>
      <c r="E1370" s="265">
        <v>8</v>
      </c>
      <c r="F1370" s="265"/>
      <c r="G1370" s="265"/>
      <c r="H1370" s="265" t="s">
        <v>11</v>
      </c>
      <c r="I1370" s="265">
        <v>354</v>
      </c>
      <c r="J1370" s="265">
        <v>20</v>
      </c>
      <c r="K1370" s="228">
        <v>5</v>
      </c>
      <c r="L1370" s="185">
        <v>1</v>
      </c>
      <c r="M1370" s="185">
        <v>0</v>
      </c>
      <c r="N1370" s="267">
        <v>1</v>
      </c>
      <c r="O1370" s="9" t="str">
        <f>Cal_110119!$P$3</f>
        <v>Cal_110119</v>
      </c>
      <c r="P1370" s="17">
        <f>Cal_110119!$Q$3</f>
        <v>1.8682000000000001</v>
      </c>
      <c r="Q1370" s="17">
        <f>Cal_110119!$R$3</f>
        <v>0.51219999999999999</v>
      </c>
      <c r="R1370" s="268">
        <v>171.9</v>
      </c>
      <c r="S1370" s="268">
        <v>99.39</v>
      </c>
      <c r="T1370" s="228">
        <v>0.628</v>
      </c>
      <c r="U1370" s="269">
        <f t="shared" si="181"/>
        <v>171.27200000000002</v>
      </c>
      <c r="V1370" s="269">
        <f t="shared" si="182"/>
        <v>98.762</v>
      </c>
      <c r="W1370" s="443">
        <f t="shared" si="183"/>
        <v>1.1287761063607153</v>
      </c>
      <c r="X1370" s="443">
        <f t="shared" si="184"/>
        <v>0.20603422774210955</v>
      </c>
      <c r="Y1370" s="9">
        <f>Cal_110119!$O$3</f>
        <v>20181101</v>
      </c>
      <c r="Z1370" s="270" t="s">
        <v>472</v>
      </c>
      <c r="AA1370" s="270"/>
      <c r="AB1370" s="270" t="s">
        <v>127</v>
      </c>
      <c r="AE1370" s="689" t="s">
        <v>1250</v>
      </c>
      <c r="AF1370" s="683">
        <v>1</v>
      </c>
      <c r="AG1370" s="764" t="s">
        <v>1634</v>
      </c>
      <c r="AH1370" s="262" t="s">
        <v>422</v>
      </c>
      <c r="AI1370" s="383"/>
    </row>
    <row r="1371" spans="1:35" x14ac:dyDescent="0.2">
      <c r="A1371" s="152" t="s">
        <v>307</v>
      </c>
      <c r="B1371" s="45">
        <v>20190204</v>
      </c>
      <c r="C1371" s="148" t="s">
        <v>72</v>
      </c>
      <c r="D1371" s="107">
        <v>24</v>
      </c>
      <c r="E1371" s="107">
        <v>8</v>
      </c>
      <c r="H1371" s="107" t="s">
        <v>10</v>
      </c>
      <c r="I1371" s="107">
        <v>287</v>
      </c>
      <c r="J1371" s="107">
        <v>0</v>
      </c>
      <c r="K1371" s="43">
        <v>10</v>
      </c>
      <c r="L1371" s="72">
        <v>1</v>
      </c>
      <c r="M1371" s="9">
        <v>0</v>
      </c>
      <c r="N1371" s="49">
        <v>1</v>
      </c>
      <c r="O1371" s="9" t="str">
        <f>Cal_110119!$P$3</f>
        <v>Cal_110119</v>
      </c>
      <c r="P1371" s="17">
        <f>Cal_110119!$Q$3</f>
        <v>1.8682000000000001</v>
      </c>
      <c r="Q1371" s="17">
        <f>Cal_110119!$R$3</f>
        <v>0.51219999999999999</v>
      </c>
      <c r="R1371" s="46">
        <v>134.30000000000001</v>
      </c>
      <c r="S1371" s="46">
        <v>80.19</v>
      </c>
      <c r="T1371" s="43">
        <f>AVERAGE(0.635,0.527,0.477,0.652,0.614,0.58)</f>
        <v>0.58083333333333331</v>
      </c>
      <c r="U1371" s="79">
        <f t="shared" si="181"/>
        <v>133.71916666666667</v>
      </c>
      <c r="V1371" s="79">
        <f t="shared" si="182"/>
        <v>79.609166666666667</v>
      </c>
      <c r="W1371" s="443">
        <f t="shared" si="183"/>
        <v>2.0779677238581642</v>
      </c>
      <c r="X1371" s="443">
        <f t="shared" si="184"/>
        <v>0.57629631427307881</v>
      </c>
      <c r="Y1371" s="9">
        <f>Cal_110119!$O$3</f>
        <v>20181101</v>
      </c>
      <c r="Z1371" s="48" t="s">
        <v>467</v>
      </c>
      <c r="AA1371" s="48"/>
      <c r="AB1371" s="48" t="s">
        <v>127</v>
      </c>
      <c r="AE1371" s="689" t="s">
        <v>1250</v>
      </c>
      <c r="AF1371" s="677">
        <v>1</v>
      </c>
      <c r="AG1371" s="764" t="s">
        <v>1634</v>
      </c>
      <c r="AH1371"/>
    </row>
    <row r="1372" spans="1:35" x14ac:dyDescent="0.2">
      <c r="A1372" s="152" t="s">
        <v>307</v>
      </c>
      <c r="B1372" s="45">
        <v>20190204</v>
      </c>
      <c r="C1372" s="107" t="s">
        <v>72</v>
      </c>
      <c r="D1372" s="107">
        <v>24</v>
      </c>
      <c r="E1372" s="107">
        <v>8</v>
      </c>
      <c r="H1372" s="107" t="s">
        <v>11</v>
      </c>
      <c r="I1372" s="107">
        <v>285</v>
      </c>
      <c r="J1372" s="107">
        <v>0</v>
      </c>
      <c r="K1372" s="43">
        <v>5</v>
      </c>
      <c r="L1372" s="111">
        <v>1</v>
      </c>
      <c r="M1372" s="123">
        <v>0</v>
      </c>
      <c r="N1372" s="49">
        <v>1</v>
      </c>
      <c r="O1372" s="9" t="str">
        <f>Cal_110119!$P$3</f>
        <v>Cal_110119</v>
      </c>
      <c r="P1372" s="17">
        <f>Cal_110119!$Q$3</f>
        <v>1.8682000000000001</v>
      </c>
      <c r="Q1372" s="17">
        <f>Cal_110119!$R$3</f>
        <v>0.51219999999999999</v>
      </c>
      <c r="R1372" s="46">
        <v>318.10000000000002</v>
      </c>
      <c r="S1372" s="46">
        <v>189.1</v>
      </c>
      <c r="T1372" s="43">
        <f>AVERAGE(0.915,0.774,0.765,0.736,0.604,0.657)</f>
        <v>0.74183333333333346</v>
      </c>
      <c r="U1372" s="79">
        <f t="shared" si="181"/>
        <v>317.3581666666667</v>
      </c>
      <c r="V1372" s="79">
        <f t="shared" si="182"/>
        <v>188.35816666666665</v>
      </c>
      <c r="W1372" s="443">
        <f t="shared" si="183"/>
        <v>2.4943535760617861</v>
      </c>
      <c r="X1372" s="443">
        <f t="shared" si="184"/>
        <v>0.6677241494176287</v>
      </c>
      <c r="Y1372" s="9">
        <f>Cal_110119!$O$3</f>
        <v>20181101</v>
      </c>
      <c r="Z1372" s="48" t="s">
        <v>464</v>
      </c>
      <c r="AA1372" s="48"/>
      <c r="AB1372" s="48" t="s">
        <v>127</v>
      </c>
      <c r="AE1372" s="689" t="s">
        <v>1250</v>
      </c>
      <c r="AF1372" s="128">
        <v>1</v>
      </c>
      <c r="AG1372" s="764" t="s">
        <v>1634</v>
      </c>
      <c r="AH1372"/>
    </row>
    <row r="1373" spans="1:35" x14ac:dyDescent="0.2">
      <c r="A1373" s="152" t="s">
        <v>307</v>
      </c>
      <c r="B1373" s="45">
        <v>20190204</v>
      </c>
      <c r="C1373" s="148" t="s">
        <v>72</v>
      </c>
      <c r="D1373" s="107">
        <v>24</v>
      </c>
      <c r="E1373" s="107">
        <v>8</v>
      </c>
      <c r="H1373" s="107" t="s">
        <v>10</v>
      </c>
      <c r="I1373" s="107">
        <v>285</v>
      </c>
      <c r="J1373" s="107">
        <v>10</v>
      </c>
      <c r="K1373" s="43">
        <v>5</v>
      </c>
      <c r="L1373" s="109">
        <v>1</v>
      </c>
      <c r="M1373" s="9">
        <v>0</v>
      </c>
      <c r="N1373" s="49">
        <v>1</v>
      </c>
      <c r="O1373" s="9" t="str">
        <f>Cal_110119!$P$3</f>
        <v>Cal_110119</v>
      </c>
      <c r="P1373" s="17">
        <f>Cal_110119!$Q$3</f>
        <v>1.8682000000000001</v>
      </c>
      <c r="Q1373" s="17">
        <f>Cal_110119!$R$3</f>
        <v>0.51219999999999999</v>
      </c>
      <c r="R1373" s="46">
        <v>283.2</v>
      </c>
      <c r="S1373" s="46">
        <v>170.3</v>
      </c>
      <c r="T1373" s="43">
        <f>AVERAGE(0.402,0.307,0.542,0.615,0.862,0.526)</f>
        <v>0.54233333333333344</v>
      </c>
      <c r="U1373" s="79">
        <f>(R1373-T1373)*(L1373+M1373)/L1373</f>
        <v>282.65766666666667</v>
      </c>
      <c r="V1373" s="79">
        <f t="shared" ref="V1373:V1374" si="185">(S1373-T1373)*(L1373+M1373)/L1373</f>
        <v>169.75766666666667</v>
      </c>
      <c r="W1373" s="443">
        <f t="shared" ref="W1373:W1374" si="186">(Q1373*P1373/(P1373-1)*(U1373-V1373)*(K1373)/I1373)/N1373</f>
        <v>2.1830427809098882</v>
      </c>
      <c r="X1373" s="443">
        <f t="shared" ref="X1373:X1374" si="187">(Q1373*P1373/(P1373-1)*(P1373*V1373-U1373)*(K1373)/I1373)/N1373</f>
        <v>0.66677756930601817</v>
      </c>
      <c r="Y1373" s="9">
        <f>Cal_110119!$O$3</f>
        <v>20181101</v>
      </c>
      <c r="Z1373" s="86" t="s">
        <v>468</v>
      </c>
      <c r="AA1373" s="86"/>
      <c r="AB1373" s="48" t="s">
        <v>127</v>
      </c>
      <c r="AE1373" s="689" t="s">
        <v>1250</v>
      </c>
      <c r="AF1373" s="674">
        <v>4</v>
      </c>
      <c r="AG1373" s="169">
        <v>1</v>
      </c>
      <c r="AH1373" t="s">
        <v>605</v>
      </c>
    </row>
    <row r="1374" spans="1:35" x14ac:dyDescent="0.2">
      <c r="A1374" s="152" t="s">
        <v>307</v>
      </c>
      <c r="B1374" s="45">
        <v>20190204</v>
      </c>
      <c r="C1374" s="148" t="s">
        <v>72</v>
      </c>
      <c r="D1374" s="107">
        <v>24</v>
      </c>
      <c r="E1374" s="107">
        <v>8</v>
      </c>
      <c r="H1374" s="107" t="s">
        <v>11</v>
      </c>
      <c r="I1374" s="107">
        <v>287</v>
      </c>
      <c r="J1374" s="107">
        <v>10</v>
      </c>
      <c r="K1374" s="43">
        <v>5</v>
      </c>
      <c r="L1374" s="9">
        <v>1</v>
      </c>
      <c r="M1374" s="9">
        <v>0</v>
      </c>
      <c r="N1374" s="49">
        <v>1</v>
      </c>
      <c r="O1374" s="9" t="str">
        <f>Cal_110119!$P$3</f>
        <v>Cal_110119</v>
      </c>
      <c r="P1374" s="17">
        <f>Cal_110119!$Q$3</f>
        <v>1.8682000000000001</v>
      </c>
      <c r="Q1374" s="17">
        <f>Cal_110119!$R$3</f>
        <v>0.51219999999999999</v>
      </c>
      <c r="R1374" s="46">
        <v>99.85</v>
      </c>
      <c r="S1374" s="46">
        <v>63.18</v>
      </c>
      <c r="T1374" s="43">
        <f>AVERAGE(0.402,0.307,0.542,0.615,0.862,0.526)</f>
        <v>0.54233333333333344</v>
      </c>
      <c r="U1374" s="79">
        <f t="shared" ref="U1374" si="188">(R1374-T1374)*(L1374+M1374)/L1374</f>
        <v>99.307666666666663</v>
      </c>
      <c r="V1374" s="79">
        <f t="shared" si="185"/>
        <v>62.637666666666668</v>
      </c>
      <c r="W1374" s="443">
        <f t="shared" si="186"/>
        <v>0.70411270036849827</v>
      </c>
      <c r="X1374" s="443">
        <f t="shared" si="187"/>
        <v>0.34009434906541575</v>
      </c>
      <c r="Y1374" s="9">
        <f>Cal_110119!$O$3</f>
        <v>20181101</v>
      </c>
      <c r="Z1374" s="86" t="s">
        <v>469</v>
      </c>
      <c r="AA1374" s="86"/>
      <c r="AB1374" s="48" t="s">
        <v>127</v>
      </c>
      <c r="AE1374" s="689" t="s">
        <v>1250</v>
      </c>
      <c r="AF1374" s="671">
        <v>1</v>
      </c>
      <c r="AG1374" s="169">
        <v>1</v>
      </c>
      <c r="AH1374"/>
    </row>
    <row r="1375" spans="1:35" s="82" customFormat="1" x14ac:dyDescent="0.2">
      <c r="A1375" s="153" t="s">
        <v>307</v>
      </c>
      <c r="B1375" s="81">
        <v>20190204</v>
      </c>
      <c r="C1375" s="149" t="s">
        <v>72</v>
      </c>
      <c r="D1375" s="126">
        <v>24</v>
      </c>
      <c r="E1375" s="126">
        <v>9</v>
      </c>
      <c r="F1375" s="126"/>
      <c r="G1375" s="126"/>
      <c r="H1375" s="126" t="s">
        <v>10</v>
      </c>
      <c r="I1375" s="126">
        <v>360</v>
      </c>
      <c r="J1375" s="126">
        <v>5</v>
      </c>
      <c r="K1375" s="82">
        <v>5</v>
      </c>
      <c r="L1375" s="9">
        <v>1</v>
      </c>
      <c r="M1375" s="9">
        <v>0</v>
      </c>
      <c r="N1375" s="83">
        <v>1</v>
      </c>
      <c r="O1375" s="9" t="str">
        <f>Cal_110119!$P$3</f>
        <v>Cal_110119</v>
      </c>
      <c r="P1375" s="17">
        <f>Cal_110119!$Q$3</f>
        <v>1.8682000000000001</v>
      </c>
      <c r="Q1375" s="17">
        <f>Cal_110119!$R$3</f>
        <v>0.51219999999999999</v>
      </c>
      <c r="R1375" s="84">
        <v>168.9</v>
      </c>
      <c r="S1375" s="84">
        <v>100.2</v>
      </c>
      <c r="T1375" s="82">
        <v>0.628</v>
      </c>
      <c r="U1375" s="79">
        <f t="shared" si="181"/>
        <v>168.27200000000002</v>
      </c>
      <c r="V1375" s="79">
        <f t="shared" si="182"/>
        <v>99.572000000000003</v>
      </c>
      <c r="W1375" s="443">
        <f t="shared" si="183"/>
        <v>1.0516407373493053</v>
      </c>
      <c r="X1375" s="443">
        <f t="shared" si="184"/>
        <v>0.2716877933018057</v>
      </c>
      <c r="Y1375" s="9">
        <f>Cal_110119!$O$3</f>
        <v>20181101</v>
      </c>
      <c r="Z1375" s="85" t="s">
        <v>473</v>
      </c>
      <c r="AA1375" s="85"/>
      <c r="AB1375" s="48" t="s">
        <v>127</v>
      </c>
      <c r="AE1375" s="689" t="s">
        <v>1250</v>
      </c>
      <c r="AF1375" s="671">
        <v>1</v>
      </c>
      <c r="AG1375" s="764" t="s">
        <v>1634</v>
      </c>
      <c r="AH1375" s="153" t="s">
        <v>423</v>
      </c>
      <c r="AI1375" s="155"/>
    </row>
    <row r="1376" spans="1:35" s="82" customFormat="1" x14ac:dyDescent="0.2">
      <c r="A1376" s="153" t="s">
        <v>307</v>
      </c>
      <c r="B1376" s="81">
        <v>20190204</v>
      </c>
      <c r="C1376" s="149" t="s">
        <v>72</v>
      </c>
      <c r="D1376" s="126">
        <v>24</v>
      </c>
      <c r="E1376" s="126">
        <v>9</v>
      </c>
      <c r="F1376" s="126"/>
      <c r="G1376" s="126"/>
      <c r="H1376" s="126" t="s">
        <v>11</v>
      </c>
      <c r="I1376" s="126">
        <v>360</v>
      </c>
      <c r="J1376" s="126">
        <v>5</v>
      </c>
      <c r="K1376" s="82">
        <v>5</v>
      </c>
      <c r="L1376" s="9">
        <v>1</v>
      </c>
      <c r="M1376" s="9">
        <v>0</v>
      </c>
      <c r="N1376" s="83">
        <v>1</v>
      </c>
      <c r="O1376" s="9" t="str">
        <f>Cal_110119!$P$3</f>
        <v>Cal_110119</v>
      </c>
      <c r="P1376" s="17">
        <f>Cal_110119!$Q$3</f>
        <v>1.8682000000000001</v>
      </c>
      <c r="Q1376" s="17">
        <f>Cal_110119!$R$3</f>
        <v>0.51219999999999999</v>
      </c>
      <c r="R1376" s="84">
        <v>180.3</v>
      </c>
      <c r="S1376" s="84">
        <v>107.1</v>
      </c>
      <c r="T1376" s="82">
        <v>0.628</v>
      </c>
      <c r="U1376" s="79">
        <f t="shared" si="181"/>
        <v>179.67200000000003</v>
      </c>
      <c r="V1376" s="79">
        <f t="shared" si="182"/>
        <v>106.47199999999999</v>
      </c>
      <c r="W1376" s="443">
        <f t="shared" si="183"/>
        <v>1.1205255018044999</v>
      </c>
      <c r="X1376" s="443">
        <f t="shared" si="184"/>
        <v>0.29450518267994436</v>
      </c>
      <c r="Y1376" s="9">
        <f>Cal_110119!$O$3</f>
        <v>20181101</v>
      </c>
      <c r="Z1376" s="85" t="s">
        <v>473</v>
      </c>
      <c r="AA1376" s="85"/>
      <c r="AB1376" s="48" t="s">
        <v>127</v>
      </c>
      <c r="AE1376" s="689" t="s">
        <v>1250</v>
      </c>
      <c r="AF1376" s="671">
        <v>1</v>
      </c>
      <c r="AG1376" s="764" t="s">
        <v>1634</v>
      </c>
      <c r="AH1376" s="153" t="s">
        <v>332</v>
      </c>
      <c r="AI1376" s="155"/>
    </row>
    <row r="1377" spans="1:35" s="82" customFormat="1" x14ac:dyDescent="0.2">
      <c r="A1377" s="153" t="s">
        <v>307</v>
      </c>
      <c r="B1377" s="81">
        <v>20190204</v>
      </c>
      <c r="C1377" s="149" t="s">
        <v>72</v>
      </c>
      <c r="D1377" s="126">
        <v>24</v>
      </c>
      <c r="E1377" s="126">
        <v>9</v>
      </c>
      <c r="F1377" s="126"/>
      <c r="G1377" s="126"/>
      <c r="H1377" s="126" t="s">
        <v>10</v>
      </c>
      <c r="I1377" s="126">
        <v>360</v>
      </c>
      <c r="J1377" s="126">
        <v>20</v>
      </c>
      <c r="K1377" s="82">
        <v>5</v>
      </c>
      <c r="L1377" s="9">
        <v>1</v>
      </c>
      <c r="M1377" s="9">
        <v>0</v>
      </c>
      <c r="N1377" s="83">
        <v>1</v>
      </c>
      <c r="O1377" s="9" t="str">
        <f>Cal_110119!$P$3</f>
        <v>Cal_110119</v>
      </c>
      <c r="P1377" s="17">
        <f>Cal_110119!$Q$3</f>
        <v>1.8682000000000001</v>
      </c>
      <c r="Q1377" s="17">
        <f>Cal_110119!$R$3</f>
        <v>0.51219999999999999</v>
      </c>
      <c r="R1377" s="84">
        <v>93.09</v>
      </c>
      <c r="S1377" s="84">
        <v>54.89</v>
      </c>
      <c r="T1377" s="82">
        <v>0.628</v>
      </c>
      <c r="U1377" s="79">
        <f t="shared" si="181"/>
        <v>92.462000000000003</v>
      </c>
      <c r="V1377" s="79">
        <f t="shared" si="182"/>
        <v>54.262</v>
      </c>
      <c r="W1377" s="443">
        <f t="shared" si="183"/>
        <v>0.5847551115974301</v>
      </c>
      <c r="X1377" s="443">
        <f t="shared" si="184"/>
        <v>0.13639594221479215</v>
      </c>
      <c r="Y1377" s="9">
        <f>Cal_110119!$O$3</f>
        <v>20181101</v>
      </c>
      <c r="Z1377" s="85" t="s">
        <v>473</v>
      </c>
      <c r="AA1377" s="85"/>
      <c r="AB1377" s="48" t="s">
        <v>127</v>
      </c>
      <c r="AE1377" s="689" t="s">
        <v>1250</v>
      </c>
      <c r="AF1377" s="671">
        <v>1</v>
      </c>
      <c r="AG1377" s="764" t="s">
        <v>1634</v>
      </c>
      <c r="AH1377" s="153" t="s">
        <v>424</v>
      </c>
      <c r="AI1377" s="155"/>
    </row>
    <row r="1378" spans="1:35" s="82" customFormat="1" x14ac:dyDescent="0.2">
      <c r="A1378" s="153" t="s">
        <v>307</v>
      </c>
      <c r="B1378" s="81">
        <v>20190204</v>
      </c>
      <c r="C1378" s="149" t="s">
        <v>72</v>
      </c>
      <c r="D1378" s="126">
        <v>24</v>
      </c>
      <c r="E1378" s="126">
        <v>9</v>
      </c>
      <c r="F1378" s="126"/>
      <c r="G1378" s="126"/>
      <c r="H1378" s="126" t="s">
        <v>11</v>
      </c>
      <c r="I1378" s="126">
        <v>360</v>
      </c>
      <c r="J1378" s="126">
        <v>20</v>
      </c>
      <c r="K1378" s="82">
        <v>5</v>
      </c>
      <c r="L1378" s="9">
        <v>1</v>
      </c>
      <c r="M1378" s="9">
        <v>0</v>
      </c>
      <c r="N1378" s="83">
        <v>1</v>
      </c>
      <c r="O1378" s="9" t="str">
        <f>Cal_110119!$P$3</f>
        <v>Cal_110119</v>
      </c>
      <c r="P1378" s="17">
        <f>Cal_110119!$Q$3</f>
        <v>1.8682000000000001</v>
      </c>
      <c r="Q1378" s="17">
        <f>Cal_110119!$R$3</f>
        <v>0.51219999999999999</v>
      </c>
      <c r="R1378" s="84">
        <v>107</v>
      </c>
      <c r="S1378" s="84">
        <v>62.01</v>
      </c>
      <c r="T1378" s="82">
        <v>0.628</v>
      </c>
      <c r="U1378" s="79">
        <f t="shared" si="181"/>
        <v>106.372</v>
      </c>
      <c r="V1378" s="79">
        <f t="shared" si="182"/>
        <v>61.381999999999998</v>
      </c>
      <c r="W1378" s="443">
        <f t="shared" si="183"/>
        <v>0.68869456729760159</v>
      </c>
      <c r="X1378" s="443">
        <f t="shared" si="184"/>
        <v>0.12708247713684276</v>
      </c>
      <c r="Y1378" s="9">
        <f>Cal_110119!$O$3</f>
        <v>20181101</v>
      </c>
      <c r="Z1378" s="85" t="s">
        <v>473</v>
      </c>
      <c r="AA1378" s="85"/>
      <c r="AB1378" s="48" t="s">
        <v>127</v>
      </c>
      <c r="AE1378" s="689" t="s">
        <v>1250</v>
      </c>
      <c r="AF1378" s="671">
        <v>1</v>
      </c>
      <c r="AG1378" s="764" t="s">
        <v>1634</v>
      </c>
      <c r="AH1378" s="153" t="s">
        <v>425</v>
      </c>
      <c r="AI1378" s="155"/>
    </row>
    <row r="1379" spans="1:35" x14ac:dyDescent="0.2">
      <c r="A1379" s="152" t="s">
        <v>307</v>
      </c>
      <c r="B1379" s="45">
        <v>20190204</v>
      </c>
      <c r="C1379" s="148" t="s">
        <v>72</v>
      </c>
      <c r="D1379" s="107">
        <v>24</v>
      </c>
      <c r="E1379" s="107">
        <v>9</v>
      </c>
      <c r="H1379" s="107" t="s">
        <v>10</v>
      </c>
      <c r="I1379" s="107">
        <v>290</v>
      </c>
      <c r="J1379" s="107">
        <v>0</v>
      </c>
      <c r="K1379" s="43">
        <v>5</v>
      </c>
      <c r="L1379" s="9">
        <v>1</v>
      </c>
      <c r="M1379" s="9">
        <v>0</v>
      </c>
      <c r="N1379" s="49">
        <v>1</v>
      </c>
      <c r="O1379" s="9" t="str">
        <f>Cal_110119!$P$3</f>
        <v>Cal_110119</v>
      </c>
      <c r="P1379" s="17">
        <f>Cal_110119!$Q$3</f>
        <v>1.8682000000000001</v>
      </c>
      <c r="Q1379" s="17">
        <f>Cal_110119!$R$3</f>
        <v>0.51219999999999999</v>
      </c>
      <c r="R1379" s="46">
        <v>257</v>
      </c>
      <c r="S1379" s="46">
        <v>156</v>
      </c>
      <c r="T1379" s="47">
        <f>AVERAGE(0.915,0.774,0.765,0.736,0.604,0.657)</f>
        <v>0.74183333333333346</v>
      </c>
      <c r="U1379" s="79">
        <f t="shared" si="181"/>
        <v>256.25816666666668</v>
      </c>
      <c r="V1379" s="79">
        <f t="shared" si="182"/>
        <v>155.25816666666665</v>
      </c>
      <c r="W1379" s="443">
        <f t="shared" si="183"/>
        <v>1.9192720579240445</v>
      </c>
      <c r="X1379" s="443">
        <f t="shared" si="184"/>
        <v>0.64219869773675953</v>
      </c>
      <c r="Y1379" s="9">
        <f>Cal_110119!$O$3</f>
        <v>20181101</v>
      </c>
      <c r="Z1379" s="48" t="s">
        <v>464</v>
      </c>
      <c r="AA1379" s="48"/>
      <c r="AB1379" s="48" t="s">
        <v>127</v>
      </c>
      <c r="AE1379" s="689" t="s">
        <v>1250</v>
      </c>
      <c r="AF1379" s="671">
        <v>1</v>
      </c>
      <c r="AG1379" s="764" t="s">
        <v>1634</v>
      </c>
      <c r="AH1379"/>
    </row>
    <row r="1380" spans="1:35" x14ac:dyDescent="0.2">
      <c r="A1380" s="152" t="s">
        <v>307</v>
      </c>
      <c r="B1380" s="45">
        <v>20190204</v>
      </c>
      <c r="C1380" s="148" t="s">
        <v>72</v>
      </c>
      <c r="D1380" s="107">
        <v>24</v>
      </c>
      <c r="E1380" s="107">
        <v>9</v>
      </c>
      <c r="H1380" s="107" t="s">
        <v>11</v>
      </c>
      <c r="I1380" s="107">
        <v>290</v>
      </c>
      <c r="J1380" s="107">
        <v>0</v>
      </c>
      <c r="K1380" s="43">
        <v>5</v>
      </c>
      <c r="L1380" s="9">
        <v>1</v>
      </c>
      <c r="M1380" s="9">
        <v>0</v>
      </c>
      <c r="N1380" s="49">
        <v>1</v>
      </c>
      <c r="O1380" s="9" t="str">
        <f>Cal_110119!$P$3</f>
        <v>Cal_110119</v>
      </c>
      <c r="P1380" s="17">
        <f>Cal_110119!$Q$3</f>
        <v>1.8682000000000001</v>
      </c>
      <c r="Q1380" s="17">
        <f>Cal_110119!$R$3</f>
        <v>0.51219999999999999</v>
      </c>
      <c r="R1380" s="46">
        <v>254.6</v>
      </c>
      <c r="S1380" s="46">
        <v>152.69999999999999</v>
      </c>
      <c r="T1380" s="43">
        <f>AVERAGE(0.635,0.527,0.477,0.652,0.614,0.58)</f>
        <v>0.58083333333333331</v>
      </c>
      <c r="U1380" s="79">
        <f t="shared" si="181"/>
        <v>254.01916666666665</v>
      </c>
      <c r="V1380" s="79">
        <f t="shared" si="182"/>
        <v>152.11916666666664</v>
      </c>
      <c r="W1380" s="443">
        <f t="shared" si="183"/>
        <v>1.936374482202575</v>
      </c>
      <c r="X1380" s="443">
        <f t="shared" si="184"/>
        <v>0.57330861632788388</v>
      </c>
      <c r="Y1380" s="9">
        <f>Cal_110119!$O$3</f>
        <v>20181101</v>
      </c>
      <c r="Z1380" s="48" t="s">
        <v>467</v>
      </c>
      <c r="AA1380" s="48"/>
      <c r="AB1380" s="48" t="s">
        <v>127</v>
      </c>
      <c r="AE1380" s="689" t="s">
        <v>1250</v>
      </c>
      <c r="AF1380" s="671">
        <v>1</v>
      </c>
      <c r="AG1380" s="764" t="s">
        <v>1634</v>
      </c>
      <c r="AH1380"/>
    </row>
    <row r="1381" spans="1:35" x14ac:dyDescent="0.2">
      <c r="A1381" s="152" t="s">
        <v>307</v>
      </c>
      <c r="B1381" s="45">
        <v>20190204</v>
      </c>
      <c r="C1381" s="148" t="s">
        <v>72</v>
      </c>
      <c r="D1381" s="107">
        <v>24</v>
      </c>
      <c r="E1381" s="107">
        <v>9</v>
      </c>
      <c r="H1381" s="107" t="s">
        <v>10</v>
      </c>
      <c r="I1381" s="107">
        <v>290</v>
      </c>
      <c r="J1381" s="107">
        <v>10</v>
      </c>
      <c r="K1381" s="43">
        <v>5</v>
      </c>
      <c r="L1381" s="9">
        <v>1</v>
      </c>
      <c r="M1381" s="9">
        <v>0</v>
      </c>
      <c r="N1381" s="49">
        <v>1</v>
      </c>
      <c r="O1381" s="9" t="str">
        <f>Cal_110119!$P$3</f>
        <v>Cal_110119</v>
      </c>
      <c r="P1381" s="17">
        <f>Cal_110119!$Q$3</f>
        <v>1.8682000000000001</v>
      </c>
      <c r="Q1381" s="17">
        <f>Cal_110119!$R$3</f>
        <v>0.51219999999999999</v>
      </c>
      <c r="R1381" s="46">
        <v>95.19</v>
      </c>
      <c r="S1381" s="46">
        <v>60.41</v>
      </c>
      <c r="T1381" s="43">
        <f>AVERAGE(0.402,0.307,0.542,0.615,0.862,0.526)</f>
        <v>0.54233333333333344</v>
      </c>
      <c r="U1381" s="79">
        <f t="shared" si="181"/>
        <v>94.647666666666666</v>
      </c>
      <c r="V1381" s="79">
        <f t="shared" si="182"/>
        <v>59.867666666666665</v>
      </c>
      <c r="W1381" s="443">
        <f t="shared" si="183"/>
        <v>0.66091368489701241</v>
      </c>
      <c r="X1381" s="443">
        <f t="shared" si="184"/>
        <v>0.32679137866689556</v>
      </c>
      <c r="Y1381" s="9">
        <f>Cal_110119!$O$3</f>
        <v>20181101</v>
      </c>
      <c r="Z1381" s="86" t="s">
        <v>468</v>
      </c>
      <c r="AA1381" s="86"/>
      <c r="AB1381" s="48" t="s">
        <v>127</v>
      </c>
      <c r="AE1381" s="689" t="s">
        <v>1250</v>
      </c>
      <c r="AF1381" s="671">
        <v>1</v>
      </c>
      <c r="AG1381" s="169">
        <v>1</v>
      </c>
      <c r="AH1381" s="152" t="s">
        <v>665</v>
      </c>
    </row>
    <row r="1382" spans="1:35" s="115" customFormat="1" ht="13.5" thickBot="1" x14ac:dyDescent="0.25">
      <c r="A1382" s="154" t="s">
        <v>307</v>
      </c>
      <c r="B1382" s="114">
        <v>20190204</v>
      </c>
      <c r="C1382" s="150" t="s">
        <v>72</v>
      </c>
      <c r="D1382" s="140">
        <v>24</v>
      </c>
      <c r="E1382" s="140">
        <v>9</v>
      </c>
      <c r="F1382" s="140"/>
      <c r="G1382" s="140"/>
      <c r="H1382" s="140" t="s">
        <v>11</v>
      </c>
      <c r="I1382" s="140">
        <v>290</v>
      </c>
      <c r="J1382" s="140">
        <v>10</v>
      </c>
      <c r="K1382" s="115">
        <v>5</v>
      </c>
      <c r="L1382" s="116">
        <v>1</v>
      </c>
      <c r="M1382" s="116">
        <v>0</v>
      </c>
      <c r="N1382" s="117">
        <v>1</v>
      </c>
      <c r="O1382" s="9" t="str">
        <f>Cal_110119!$P$3</f>
        <v>Cal_110119</v>
      </c>
      <c r="P1382" s="17">
        <f>Cal_110119!$Q$3</f>
        <v>1.8682000000000001</v>
      </c>
      <c r="Q1382" s="17">
        <f>Cal_110119!$R$3</f>
        <v>0.51219999999999999</v>
      </c>
      <c r="R1382" s="118">
        <v>81.93</v>
      </c>
      <c r="S1382" s="118">
        <v>51.84</v>
      </c>
      <c r="T1382" s="115">
        <f>AVERAGE(0.402,0.307,0.542,0.615,0.862,0.526)</f>
        <v>0.54233333333333344</v>
      </c>
      <c r="U1382" s="120">
        <f t="shared" si="181"/>
        <v>81.387666666666675</v>
      </c>
      <c r="V1382" s="120">
        <f t="shared" si="182"/>
        <v>51.297666666666672</v>
      </c>
      <c r="W1382" s="444">
        <f t="shared" si="183"/>
        <v>0.57179105171222266</v>
      </c>
      <c r="X1382" s="444">
        <f t="shared" si="184"/>
        <v>0.27452496387237507</v>
      </c>
      <c r="Y1382" s="9">
        <f>Cal_110119!$O$3</f>
        <v>20181101</v>
      </c>
      <c r="Z1382" s="122" t="s">
        <v>468</v>
      </c>
      <c r="AA1382" s="122"/>
      <c r="AB1382" s="121" t="s">
        <v>127</v>
      </c>
      <c r="AE1382" s="689" t="s">
        <v>1250</v>
      </c>
      <c r="AF1382" s="675">
        <v>1</v>
      </c>
      <c r="AG1382" s="172">
        <v>1</v>
      </c>
      <c r="AH1382" s="154" t="s">
        <v>665</v>
      </c>
      <c r="AI1382" s="407"/>
    </row>
    <row r="1383" spans="1:35" x14ac:dyDescent="0.2">
      <c r="A1383" s="152" t="s">
        <v>307</v>
      </c>
      <c r="B1383" s="45">
        <v>20190204</v>
      </c>
      <c r="C1383" s="148" t="s">
        <v>73</v>
      </c>
      <c r="D1383" s="107">
        <v>26</v>
      </c>
      <c r="E1383" s="107">
        <v>1</v>
      </c>
      <c r="H1383" s="107" t="s">
        <v>10</v>
      </c>
      <c r="I1383" s="107">
        <v>290</v>
      </c>
      <c r="J1383" s="107">
        <v>0</v>
      </c>
      <c r="K1383" s="43">
        <v>5</v>
      </c>
      <c r="L1383" s="109">
        <v>1</v>
      </c>
      <c r="M1383" s="109">
        <v>0</v>
      </c>
      <c r="N1383" s="49">
        <v>1</v>
      </c>
      <c r="O1383" s="9" t="str">
        <f>Cal_110119!$P$3</f>
        <v>Cal_110119</v>
      </c>
      <c r="P1383" s="17">
        <f>Cal_110119!$Q$3</f>
        <v>1.8682000000000001</v>
      </c>
      <c r="Q1383" s="17">
        <f>Cal_110119!$R$3</f>
        <v>0.51219999999999999</v>
      </c>
      <c r="R1383" s="46">
        <v>18.77</v>
      </c>
      <c r="S1383" s="46">
        <v>11.94</v>
      </c>
      <c r="T1383" s="47">
        <f>AVERAGE(0.58,0.857,0.882,0.622,0.603,0.597)</f>
        <v>0.69016666666666671</v>
      </c>
      <c r="U1383" s="79">
        <f t="shared" si="181"/>
        <v>18.079833333333333</v>
      </c>
      <c r="V1383" s="79">
        <f t="shared" si="182"/>
        <v>11.249833333333333</v>
      </c>
      <c r="W1383" s="443">
        <f t="shared" si="183"/>
        <v>0.12978839758040811</v>
      </c>
      <c r="X1383" s="443">
        <f t="shared" si="184"/>
        <v>5.5812912212580335E-2</v>
      </c>
      <c r="Y1383" s="9">
        <f>Cal_110119!$O$3</f>
        <v>20181101</v>
      </c>
      <c r="Z1383" s="48" t="s">
        <v>462</v>
      </c>
      <c r="AA1383" s="48"/>
      <c r="AB1383" s="48" t="s">
        <v>127</v>
      </c>
      <c r="AE1383" s="689" t="s">
        <v>1250</v>
      </c>
      <c r="AF1383" s="674">
        <v>4</v>
      </c>
      <c r="AG1383" s="173">
        <v>1</v>
      </c>
      <c r="AH1383" s="152" t="s">
        <v>666</v>
      </c>
    </row>
    <row r="1384" spans="1:35" x14ac:dyDescent="0.2">
      <c r="A1384" s="152" t="s">
        <v>307</v>
      </c>
      <c r="B1384" s="45">
        <v>20190204</v>
      </c>
      <c r="C1384" s="148" t="s">
        <v>73</v>
      </c>
      <c r="D1384" s="107">
        <v>26</v>
      </c>
      <c r="E1384" s="107">
        <v>1</v>
      </c>
      <c r="H1384" s="107" t="s">
        <v>11</v>
      </c>
      <c r="I1384" s="107">
        <v>290</v>
      </c>
      <c r="J1384" s="107">
        <v>0</v>
      </c>
      <c r="K1384" s="43">
        <v>5</v>
      </c>
      <c r="L1384" s="9">
        <v>1</v>
      </c>
      <c r="M1384" s="9">
        <v>0</v>
      </c>
      <c r="N1384" s="49">
        <v>1</v>
      </c>
      <c r="O1384" s="9" t="str">
        <f>Cal_110119!$P$3</f>
        <v>Cal_110119</v>
      </c>
      <c r="P1384" s="17">
        <f>Cal_110119!$Q$3</f>
        <v>1.8682000000000001</v>
      </c>
      <c r="Q1384" s="17">
        <f>Cal_110119!$R$3</f>
        <v>0.51219999999999999</v>
      </c>
      <c r="R1384" s="46">
        <v>7.8650000000000002</v>
      </c>
      <c r="S1384" s="46">
        <v>5.8090000000000002</v>
      </c>
      <c r="T1384" s="47">
        <v>0.69016666666666671</v>
      </c>
      <c r="U1384" s="79">
        <f t="shared" si="181"/>
        <v>7.1748333333333338</v>
      </c>
      <c r="V1384" s="79">
        <f t="shared" si="182"/>
        <v>5.1188333333333338</v>
      </c>
      <c r="W1384" s="443">
        <f t="shared" si="183"/>
        <v>3.9069538129622126E-2</v>
      </c>
      <c r="X1384" s="443">
        <f t="shared" si="184"/>
        <v>4.5381683779918115E-2</v>
      </c>
      <c r="Y1384" s="9">
        <f>Cal_110119!$O$3</f>
        <v>20181101</v>
      </c>
      <c r="Z1384" s="48" t="s">
        <v>462</v>
      </c>
      <c r="AA1384" s="48"/>
      <c r="AB1384" s="48" t="s">
        <v>127</v>
      </c>
      <c r="AE1384" s="689" t="s">
        <v>1250</v>
      </c>
      <c r="AF1384" s="671">
        <v>3</v>
      </c>
      <c r="AG1384" s="169">
        <v>1</v>
      </c>
      <c r="AH1384" s="152" t="s">
        <v>667</v>
      </c>
    </row>
    <row r="1385" spans="1:35" x14ac:dyDescent="0.2">
      <c r="A1385" s="152" t="s">
        <v>307</v>
      </c>
      <c r="B1385" s="45">
        <v>20190204</v>
      </c>
      <c r="C1385" s="148" t="s">
        <v>73</v>
      </c>
      <c r="D1385" s="107">
        <v>26</v>
      </c>
      <c r="E1385" s="107">
        <v>3</v>
      </c>
      <c r="H1385" s="107" t="s">
        <v>10</v>
      </c>
      <c r="I1385" s="107">
        <v>290</v>
      </c>
      <c r="J1385" s="107">
        <v>0</v>
      </c>
      <c r="K1385" s="43">
        <v>5</v>
      </c>
      <c r="L1385" s="9">
        <v>1</v>
      </c>
      <c r="M1385" s="9">
        <v>0</v>
      </c>
      <c r="N1385" s="49">
        <v>1</v>
      </c>
      <c r="O1385" s="9" t="str">
        <f>Cal_110119!$P$3</f>
        <v>Cal_110119</v>
      </c>
      <c r="P1385" s="17">
        <f>Cal_110119!$Q$3</f>
        <v>1.8682000000000001</v>
      </c>
      <c r="Q1385" s="17">
        <f>Cal_110119!$R$3</f>
        <v>0.51219999999999999</v>
      </c>
      <c r="R1385" s="46">
        <v>95.35</v>
      </c>
      <c r="S1385" s="46">
        <v>58.28</v>
      </c>
      <c r="T1385" s="47">
        <v>0.69016666666666671</v>
      </c>
      <c r="U1385" s="79">
        <f t="shared" si="181"/>
        <v>94.659833333333324</v>
      </c>
      <c r="V1385" s="79">
        <f t="shared" si="182"/>
        <v>57.589833333333331</v>
      </c>
      <c r="W1385" s="443">
        <f t="shared" si="183"/>
        <v>0.7044298533390525</v>
      </c>
      <c r="X1385" s="443">
        <f t="shared" si="184"/>
        <v>0.24569520013669452</v>
      </c>
      <c r="Y1385" s="9">
        <f>Cal_110119!$O$3</f>
        <v>20181101</v>
      </c>
      <c r="Z1385" s="48" t="s">
        <v>462</v>
      </c>
      <c r="AA1385" s="48"/>
      <c r="AB1385" s="48" t="s">
        <v>127</v>
      </c>
      <c r="AE1385" s="689" t="s">
        <v>1250</v>
      </c>
      <c r="AF1385" s="671">
        <v>1</v>
      </c>
      <c r="AG1385" s="764" t="s">
        <v>1634</v>
      </c>
      <c r="AH1385"/>
    </row>
    <row r="1386" spans="1:35" x14ac:dyDescent="0.2">
      <c r="A1386" s="152" t="s">
        <v>307</v>
      </c>
      <c r="B1386" s="45">
        <v>20190204</v>
      </c>
      <c r="C1386" s="148" t="s">
        <v>73</v>
      </c>
      <c r="D1386" s="107">
        <v>26</v>
      </c>
      <c r="E1386" s="107">
        <v>3</v>
      </c>
      <c r="H1386" s="107" t="s">
        <v>11</v>
      </c>
      <c r="I1386" s="107">
        <v>290</v>
      </c>
      <c r="J1386" s="107">
        <v>0</v>
      </c>
      <c r="K1386" s="43">
        <v>5</v>
      </c>
      <c r="L1386" s="9">
        <v>1</v>
      </c>
      <c r="M1386" s="9">
        <v>0</v>
      </c>
      <c r="N1386" s="49">
        <v>1</v>
      </c>
      <c r="O1386" s="9" t="str">
        <f>Cal_110119!$P$3</f>
        <v>Cal_110119</v>
      </c>
      <c r="P1386" s="17">
        <f>Cal_110119!$Q$3</f>
        <v>1.8682000000000001</v>
      </c>
      <c r="Q1386" s="17">
        <f>Cal_110119!$R$3</f>
        <v>0.51219999999999999</v>
      </c>
      <c r="R1386" s="46">
        <v>78.75</v>
      </c>
      <c r="S1386" s="46">
        <v>48.06</v>
      </c>
      <c r="T1386" s="47">
        <v>0.69016666666666671</v>
      </c>
      <c r="U1386" s="79">
        <f t="shared" si="181"/>
        <v>78.05983333333333</v>
      </c>
      <c r="V1386" s="79">
        <f t="shared" si="182"/>
        <v>47.369833333333332</v>
      </c>
      <c r="W1386" s="443">
        <f t="shared" si="183"/>
        <v>0.58319266789790991</v>
      </c>
      <c r="X1386" s="443">
        <f t="shared" si="184"/>
        <v>0.19832140887438887</v>
      </c>
      <c r="Y1386" s="9">
        <f>Cal_110119!$O$3</f>
        <v>20181101</v>
      </c>
      <c r="Z1386" s="48" t="s">
        <v>462</v>
      </c>
      <c r="AA1386" s="48"/>
      <c r="AB1386" s="48" t="s">
        <v>127</v>
      </c>
      <c r="AE1386" s="689" t="s">
        <v>1250</v>
      </c>
      <c r="AF1386" s="671">
        <v>1</v>
      </c>
      <c r="AG1386" s="764" t="s">
        <v>1634</v>
      </c>
      <c r="AH1386"/>
    </row>
    <row r="1387" spans="1:35" x14ac:dyDescent="0.2">
      <c r="A1387" s="152" t="s">
        <v>307</v>
      </c>
      <c r="B1387" s="45">
        <v>20190204</v>
      </c>
      <c r="C1387" s="148" t="s">
        <v>73</v>
      </c>
      <c r="D1387" s="107">
        <v>26</v>
      </c>
      <c r="E1387" s="107">
        <v>4</v>
      </c>
      <c r="H1387" s="107" t="s">
        <v>10</v>
      </c>
      <c r="I1387" s="107">
        <v>290</v>
      </c>
      <c r="J1387" s="107">
        <v>0</v>
      </c>
      <c r="K1387" s="43">
        <v>5</v>
      </c>
      <c r="L1387" s="9">
        <v>1</v>
      </c>
      <c r="M1387" s="9">
        <v>0</v>
      </c>
      <c r="N1387" s="49">
        <v>1</v>
      </c>
      <c r="O1387" s="9" t="str">
        <f>Cal_110119!$P$3</f>
        <v>Cal_110119</v>
      </c>
      <c r="P1387" s="17">
        <f>Cal_110119!$Q$3</f>
        <v>1.8682000000000001</v>
      </c>
      <c r="Q1387" s="17">
        <f>Cal_110119!$R$3</f>
        <v>0.51219999999999999</v>
      </c>
      <c r="R1387" s="46">
        <v>54.77</v>
      </c>
      <c r="S1387" s="46">
        <v>34.090000000000003</v>
      </c>
      <c r="T1387" s="47">
        <v>0.69016666666666671</v>
      </c>
      <c r="U1387" s="79">
        <f t="shared" si="181"/>
        <v>54.079833333333333</v>
      </c>
      <c r="V1387" s="79">
        <f t="shared" si="182"/>
        <v>33.399833333333333</v>
      </c>
      <c r="W1387" s="443">
        <f t="shared" si="183"/>
        <v>0.39297570453335867</v>
      </c>
      <c r="X1387" s="443">
        <f t="shared" si="184"/>
        <v>0.15805937570790565</v>
      </c>
      <c r="Y1387" s="9">
        <f>Cal_110119!$O$3</f>
        <v>20181101</v>
      </c>
      <c r="Z1387" s="48" t="s">
        <v>463</v>
      </c>
      <c r="AA1387" s="48"/>
      <c r="AB1387" s="48" t="s">
        <v>127</v>
      </c>
      <c r="AE1387" s="689" t="s">
        <v>1250</v>
      </c>
      <c r="AF1387" s="671">
        <v>3</v>
      </c>
      <c r="AG1387" s="169">
        <v>1</v>
      </c>
      <c r="AH1387" s="152" t="s">
        <v>673</v>
      </c>
    </row>
    <row r="1388" spans="1:35" x14ac:dyDescent="0.2">
      <c r="A1388" s="152" t="s">
        <v>307</v>
      </c>
      <c r="B1388" s="45">
        <v>20190204</v>
      </c>
      <c r="C1388" s="148" t="s">
        <v>73</v>
      </c>
      <c r="D1388" s="107">
        <v>26</v>
      </c>
      <c r="E1388" s="107">
        <v>4</v>
      </c>
      <c r="H1388" s="107" t="s">
        <v>11</v>
      </c>
      <c r="I1388" s="107">
        <v>290</v>
      </c>
      <c r="J1388" s="107">
        <v>0</v>
      </c>
      <c r="K1388" s="43">
        <v>5</v>
      </c>
      <c r="L1388" s="9">
        <v>1</v>
      </c>
      <c r="M1388" s="9">
        <v>0</v>
      </c>
      <c r="N1388" s="49">
        <v>1</v>
      </c>
      <c r="O1388" s="9" t="str">
        <f>Cal_110119!$P$3</f>
        <v>Cal_110119</v>
      </c>
      <c r="P1388" s="17">
        <f>Cal_110119!$Q$3</f>
        <v>1.8682000000000001</v>
      </c>
      <c r="Q1388" s="17">
        <f>Cal_110119!$R$3</f>
        <v>0.51219999999999999</v>
      </c>
      <c r="R1388" s="46">
        <v>33.03</v>
      </c>
      <c r="S1388" s="46">
        <v>21.6</v>
      </c>
      <c r="T1388" s="47">
        <v>0.69016666666666671</v>
      </c>
      <c r="U1388" s="79">
        <f t="shared" si="181"/>
        <v>32.339833333333331</v>
      </c>
      <c r="V1388" s="79">
        <f t="shared" si="182"/>
        <v>20.909833333333335</v>
      </c>
      <c r="W1388" s="443">
        <f t="shared" si="183"/>
        <v>0.21720078833734469</v>
      </c>
      <c r="X1388" s="443">
        <f t="shared" si="184"/>
        <v>0.12777254053150583</v>
      </c>
      <c r="Y1388" s="9">
        <f>Cal_110119!$O$3</f>
        <v>20181101</v>
      </c>
      <c r="Z1388" s="48" t="s">
        <v>462</v>
      </c>
      <c r="AA1388" s="48"/>
      <c r="AB1388" s="48" t="s">
        <v>127</v>
      </c>
      <c r="AE1388" s="689" t="s">
        <v>1250</v>
      </c>
      <c r="AF1388" s="671">
        <v>3</v>
      </c>
      <c r="AG1388" s="169">
        <v>1</v>
      </c>
      <c r="AH1388" s="152" t="s">
        <v>673</v>
      </c>
    </row>
    <row r="1389" spans="1:35" x14ac:dyDescent="0.2">
      <c r="A1389" s="152" t="s">
        <v>307</v>
      </c>
      <c r="B1389" s="45">
        <v>20190204</v>
      </c>
      <c r="C1389" s="148" t="s">
        <v>73</v>
      </c>
      <c r="D1389" s="107">
        <v>26</v>
      </c>
      <c r="E1389" s="107">
        <v>5</v>
      </c>
      <c r="H1389" s="107" t="s">
        <v>10</v>
      </c>
      <c r="I1389" s="107">
        <v>290</v>
      </c>
      <c r="J1389" s="107">
        <v>0</v>
      </c>
      <c r="K1389" s="43">
        <v>5</v>
      </c>
      <c r="L1389" s="9">
        <v>1</v>
      </c>
      <c r="M1389" s="9">
        <v>0</v>
      </c>
      <c r="N1389" s="49">
        <v>1</v>
      </c>
      <c r="O1389" s="9" t="str">
        <f>Cal_110119!$P$3</f>
        <v>Cal_110119</v>
      </c>
      <c r="P1389" s="17">
        <f>Cal_110119!$Q$3</f>
        <v>1.8682000000000001</v>
      </c>
      <c r="Q1389" s="17">
        <f>Cal_110119!$R$3</f>
        <v>0.51219999999999999</v>
      </c>
      <c r="R1389" s="46">
        <v>102.2</v>
      </c>
      <c r="S1389" s="46">
        <v>62.05</v>
      </c>
      <c r="T1389" s="47">
        <v>0.69016666666666671</v>
      </c>
      <c r="U1389" s="79">
        <f t="shared" si="181"/>
        <v>101.50983333333333</v>
      </c>
      <c r="V1389" s="79">
        <f t="shared" si="182"/>
        <v>61.359833333333327</v>
      </c>
      <c r="W1389" s="443">
        <f t="shared" si="183"/>
        <v>0.76295814975891463</v>
      </c>
      <c r="X1389" s="443">
        <f t="shared" si="184"/>
        <v>0.24936488631683248</v>
      </c>
      <c r="Y1389" s="9">
        <f>Cal_110119!$O$3</f>
        <v>20181101</v>
      </c>
      <c r="Z1389" s="48" t="s">
        <v>462</v>
      </c>
      <c r="AA1389" s="48"/>
      <c r="AB1389" s="48" t="s">
        <v>127</v>
      </c>
      <c r="AE1389" s="689" t="s">
        <v>1250</v>
      </c>
      <c r="AF1389" s="671">
        <v>3</v>
      </c>
      <c r="AG1389" s="169">
        <v>1</v>
      </c>
      <c r="AH1389" s="152" t="s">
        <v>671</v>
      </c>
    </row>
    <row r="1390" spans="1:35" x14ac:dyDescent="0.2">
      <c r="A1390" s="152" t="s">
        <v>307</v>
      </c>
      <c r="B1390" s="45">
        <v>20190204</v>
      </c>
      <c r="C1390" s="148" t="s">
        <v>73</v>
      </c>
      <c r="D1390" s="107">
        <v>26</v>
      </c>
      <c r="E1390" s="107">
        <v>5</v>
      </c>
      <c r="H1390" s="107" t="s">
        <v>11</v>
      </c>
      <c r="I1390" s="107">
        <v>290</v>
      </c>
      <c r="J1390" s="107">
        <v>0</v>
      </c>
      <c r="K1390" s="43">
        <v>5</v>
      </c>
      <c r="L1390" s="9">
        <v>1</v>
      </c>
      <c r="M1390" s="9">
        <v>0</v>
      </c>
      <c r="N1390" s="49">
        <v>1</v>
      </c>
      <c r="O1390" s="9" t="str">
        <f>Cal_110119!$P$3</f>
        <v>Cal_110119</v>
      </c>
      <c r="P1390" s="17">
        <f>Cal_110119!$Q$3</f>
        <v>1.8682000000000001</v>
      </c>
      <c r="Q1390" s="17">
        <f>Cal_110119!$R$3</f>
        <v>0.51219999999999999</v>
      </c>
      <c r="R1390" s="46">
        <v>51.23</v>
      </c>
      <c r="S1390" s="46">
        <v>32.72</v>
      </c>
      <c r="T1390" s="47">
        <v>0.69016666666666671</v>
      </c>
      <c r="U1390" s="79">
        <f t="shared" si="181"/>
        <v>50.539833333333327</v>
      </c>
      <c r="V1390" s="79">
        <f t="shared" si="182"/>
        <v>32.029833333333329</v>
      </c>
      <c r="W1390" s="443">
        <f t="shared" si="183"/>
        <v>0.35173985932845592</v>
      </c>
      <c r="X1390" s="443">
        <f t="shared" si="184"/>
        <v>0.17669277100246347</v>
      </c>
      <c r="Y1390" s="9">
        <f>Cal_110119!$O$3</f>
        <v>20181101</v>
      </c>
      <c r="Z1390" s="48" t="s">
        <v>462</v>
      </c>
      <c r="AA1390" s="48"/>
      <c r="AB1390" s="48" t="s">
        <v>127</v>
      </c>
      <c r="AE1390" s="689" t="s">
        <v>1250</v>
      </c>
      <c r="AF1390" s="671">
        <v>3</v>
      </c>
      <c r="AG1390" s="169">
        <v>1</v>
      </c>
      <c r="AH1390" s="152" t="s">
        <v>671</v>
      </c>
    </row>
    <row r="1391" spans="1:35" s="228" customFormat="1" x14ac:dyDescent="0.2">
      <c r="A1391" s="262" t="s">
        <v>307</v>
      </c>
      <c r="B1391" s="263">
        <v>20190204</v>
      </c>
      <c r="C1391" s="264" t="s">
        <v>73</v>
      </c>
      <c r="D1391" s="265">
        <v>26</v>
      </c>
      <c r="E1391" s="265">
        <v>6</v>
      </c>
      <c r="F1391" s="265"/>
      <c r="G1391" s="265"/>
      <c r="H1391" s="265" t="s">
        <v>10</v>
      </c>
      <c r="I1391" s="265">
        <v>354</v>
      </c>
      <c r="J1391" s="265">
        <v>5</v>
      </c>
      <c r="K1391" s="228">
        <v>5</v>
      </c>
      <c r="L1391" s="185">
        <v>1</v>
      </c>
      <c r="M1391" s="185">
        <v>0</v>
      </c>
      <c r="N1391" s="267">
        <v>1</v>
      </c>
      <c r="O1391" s="9" t="str">
        <f>Cal_110119!$P$3</f>
        <v>Cal_110119</v>
      </c>
      <c r="P1391" s="17">
        <f>Cal_110119!$Q$3</f>
        <v>1.8682000000000001</v>
      </c>
      <c r="Q1391" s="17">
        <f>Cal_110119!$R$3</f>
        <v>0.51219999999999999</v>
      </c>
      <c r="R1391" s="268">
        <v>1.853</v>
      </c>
      <c r="S1391" s="268">
        <v>1.048</v>
      </c>
      <c r="T1391" s="228">
        <v>0.628</v>
      </c>
      <c r="U1391" s="269">
        <f t="shared" si="181"/>
        <v>1.2250000000000001</v>
      </c>
      <c r="V1391" s="269">
        <f t="shared" si="182"/>
        <v>0.42000000000000004</v>
      </c>
      <c r="W1391" s="443">
        <f t="shared" si="183"/>
        <v>1.2531578618402641E-2</v>
      </c>
      <c r="X1391" s="443">
        <f t="shared" si="184"/>
        <v>-6.8551004150128126E-3</v>
      </c>
      <c r="Y1391" s="9">
        <f>Cal_110119!$O$3</f>
        <v>20181101</v>
      </c>
      <c r="Z1391" s="270" t="s">
        <v>472</v>
      </c>
      <c r="AA1391" s="270"/>
      <c r="AB1391" s="270" t="s">
        <v>127</v>
      </c>
      <c r="AE1391" s="689" t="s">
        <v>1250</v>
      </c>
      <c r="AF1391" s="672">
        <v>4</v>
      </c>
      <c r="AG1391" s="190">
        <v>1</v>
      </c>
      <c r="AH1391" s="262" t="s">
        <v>426</v>
      </c>
      <c r="AI1391" s="262" t="s">
        <v>1674</v>
      </c>
    </row>
    <row r="1392" spans="1:35" s="228" customFormat="1" x14ac:dyDescent="0.2">
      <c r="A1392" s="262" t="s">
        <v>307</v>
      </c>
      <c r="B1392" s="263">
        <v>20190204</v>
      </c>
      <c r="C1392" s="264" t="s">
        <v>73</v>
      </c>
      <c r="D1392" s="265">
        <v>26</v>
      </c>
      <c r="E1392" s="265">
        <v>6</v>
      </c>
      <c r="F1392" s="265"/>
      <c r="G1392" s="265"/>
      <c r="H1392" s="265" t="s">
        <v>11</v>
      </c>
      <c r="I1392" s="265">
        <v>354</v>
      </c>
      <c r="J1392" s="265">
        <v>5</v>
      </c>
      <c r="K1392" s="228">
        <v>5</v>
      </c>
      <c r="L1392" s="185">
        <v>1</v>
      </c>
      <c r="M1392" s="185">
        <v>0</v>
      </c>
      <c r="N1392" s="267">
        <v>1</v>
      </c>
      <c r="O1392" s="9" t="str">
        <f>Cal_110119!$P$3</f>
        <v>Cal_110119</v>
      </c>
      <c r="P1392" s="17">
        <f>Cal_110119!$Q$3</f>
        <v>1.8682000000000001</v>
      </c>
      <c r="Q1392" s="17">
        <f>Cal_110119!$R$3</f>
        <v>0.51219999999999999</v>
      </c>
      <c r="R1392" s="268">
        <v>0.99099999999999999</v>
      </c>
      <c r="S1392" s="268">
        <v>0.83599999999999997</v>
      </c>
      <c r="T1392" s="228">
        <v>0.628</v>
      </c>
      <c r="U1392" s="269">
        <f t="shared" si="181"/>
        <v>0.36299999999999999</v>
      </c>
      <c r="V1392" s="269">
        <f t="shared" si="182"/>
        <v>0.20799999999999996</v>
      </c>
      <c r="W1392" s="443">
        <f t="shared" si="183"/>
        <v>2.412912653232807E-3</v>
      </c>
      <c r="X1392" s="443">
        <f t="shared" si="184"/>
        <v>3.9829559987453634E-4</v>
      </c>
      <c r="Y1392" s="9">
        <f>Cal_110119!$O$3</f>
        <v>20181101</v>
      </c>
      <c r="Z1392" s="270" t="s">
        <v>472</v>
      </c>
      <c r="AA1392" s="270"/>
      <c r="AB1392" s="270" t="s">
        <v>127</v>
      </c>
      <c r="AE1392" s="689" t="s">
        <v>1250</v>
      </c>
      <c r="AF1392" s="672">
        <v>4</v>
      </c>
      <c r="AG1392" s="190">
        <v>1</v>
      </c>
      <c r="AH1392" s="262" t="s">
        <v>427</v>
      </c>
      <c r="AI1392" s="262" t="s">
        <v>1675</v>
      </c>
    </row>
    <row r="1393" spans="1:35" s="228" customFormat="1" x14ac:dyDescent="0.2">
      <c r="A1393" s="262" t="s">
        <v>307</v>
      </c>
      <c r="B1393" s="263">
        <v>20190204</v>
      </c>
      <c r="C1393" s="264" t="s">
        <v>73</v>
      </c>
      <c r="D1393" s="265">
        <v>26</v>
      </c>
      <c r="E1393" s="265">
        <v>6</v>
      </c>
      <c r="F1393" s="265"/>
      <c r="G1393" s="265"/>
      <c r="H1393" s="265" t="s">
        <v>10</v>
      </c>
      <c r="I1393" s="265">
        <v>354</v>
      </c>
      <c r="J1393" s="265">
        <v>20</v>
      </c>
      <c r="K1393" s="228">
        <v>5</v>
      </c>
      <c r="L1393" s="185">
        <v>1</v>
      </c>
      <c r="M1393" s="185">
        <v>0</v>
      </c>
      <c r="N1393" s="267">
        <v>1</v>
      </c>
      <c r="O1393" s="9" t="str">
        <f>Cal_110119!$P$3</f>
        <v>Cal_110119</v>
      </c>
      <c r="P1393" s="17">
        <f>Cal_110119!$Q$3</f>
        <v>1.8682000000000001</v>
      </c>
      <c r="Q1393" s="17">
        <f>Cal_110119!$R$3</f>
        <v>0.51219999999999999</v>
      </c>
      <c r="R1393" s="268">
        <v>200.7</v>
      </c>
      <c r="S1393" s="268">
        <v>114.9</v>
      </c>
      <c r="T1393" s="228">
        <v>0.628</v>
      </c>
      <c r="U1393" s="269">
        <f t="shared" si="181"/>
        <v>200.072</v>
      </c>
      <c r="V1393" s="269">
        <f t="shared" si="182"/>
        <v>114.27200000000001</v>
      </c>
      <c r="W1393" s="443">
        <f t="shared" si="183"/>
        <v>1.3356639074024181</v>
      </c>
      <c r="X1393" s="443">
        <f t="shared" si="184"/>
        <v>0.20877065749701687</v>
      </c>
      <c r="Y1393" s="9">
        <f>Cal_110119!$O$3</f>
        <v>20181101</v>
      </c>
      <c r="Z1393" s="270" t="s">
        <v>767</v>
      </c>
      <c r="AA1393" s="270"/>
      <c r="AB1393" s="270" t="s">
        <v>127</v>
      </c>
      <c r="AE1393" s="689" t="s">
        <v>1250</v>
      </c>
      <c r="AF1393" s="672">
        <v>3</v>
      </c>
      <c r="AG1393" s="190">
        <v>1</v>
      </c>
      <c r="AH1393" s="262" t="s">
        <v>428</v>
      </c>
      <c r="AI1393" s="262" t="s">
        <v>1208</v>
      </c>
    </row>
    <row r="1394" spans="1:35" s="228" customFormat="1" x14ac:dyDescent="0.2">
      <c r="A1394" s="262" t="s">
        <v>307</v>
      </c>
      <c r="B1394" s="263">
        <v>20190204</v>
      </c>
      <c r="C1394" s="264" t="s">
        <v>73</v>
      </c>
      <c r="D1394" s="265">
        <v>26</v>
      </c>
      <c r="E1394" s="265">
        <v>6</v>
      </c>
      <c r="F1394" s="265"/>
      <c r="G1394" s="265"/>
      <c r="H1394" s="265" t="s">
        <v>11</v>
      </c>
      <c r="I1394" s="265">
        <v>354</v>
      </c>
      <c r="J1394" s="265">
        <v>20</v>
      </c>
      <c r="K1394" s="228">
        <v>5</v>
      </c>
      <c r="L1394" s="185">
        <v>1</v>
      </c>
      <c r="M1394" s="185">
        <v>0</v>
      </c>
      <c r="N1394" s="267">
        <v>1</v>
      </c>
      <c r="O1394" s="9" t="str">
        <f>Cal_110119!$P$3</f>
        <v>Cal_110119</v>
      </c>
      <c r="P1394" s="17">
        <f>Cal_110119!$Q$3</f>
        <v>1.8682000000000001</v>
      </c>
      <c r="Q1394" s="17">
        <f>Cal_110119!$R$3</f>
        <v>0.51219999999999999</v>
      </c>
      <c r="R1394" s="268">
        <v>133.69999999999999</v>
      </c>
      <c r="S1394" s="268">
        <v>78</v>
      </c>
      <c r="T1394" s="228">
        <v>0.628</v>
      </c>
      <c r="U1394" s="269">
        <f t="shared" si="181"/>
        <v>133.072</v>
      </c>
      <c r="V1394" s="269">
        <f t="shared" si="182"/>
        <v>77.372</v>
      </c>
      <c r="W1394" s="443">
        <f t="shared" si="183"/>
        <v>0.8670918373230152</v>
      </c>
      <c r="X1394" s="443">
        <f t="shared" si="184"/>
        <v>0.17862357113574179</v>
      </c>
      <c r="Y1394" s="9">
        <f>Cal_110119!$O$3</f>
        <v>20181101</v>
      </c>
      <c r="Z1394" s="270" t="s">
        <v>767</v>
      </c>
      <c r="AA1394" s="270"/>
      <c r="AB1394" s="270" t="s">
        <v>127</v>
      </c>
      <c r="AE1394" s="689" t="s">
        <v>1250</v>
      </c>
      <c r="AF1394" s="672">
        <v>3</v>
      </c>
      <c r="AG1394" s="190">
        <v>1</v>
      </c>
      <c r="AH1394" s="262" t="s">
        <v>429</v>
      </c>
      <c r="AI1394" s="262" t="s">
        <v>1208</v>
      </c>
    </row>
    <row r="1395" spans="1:35" x14ac:dyDescent="0.2">
      <c r="A1395" s="152" t="s">
        <v>307</v>
      </c>
      <c r="B1395" s="45">
        <v>20190204</v>
      </c>
      <c r="C1395" s="148" t="s">
        <v>73</v>
      </c>
      <c r="D1395" s="107">
        <v>26</v>
      </c>
      <c r="E1395" s="107">
        <v>6</v>
      </c>
      <c r="H1395" s="107" t="s">
        <v>10</v>
      </c>
      <c r="I1395" s="107">
        <v>285</v>
      </c>
      <c r="J1395" s="107">
        <v>0</v>
      </c>
      <c r="K1395" s="43">
        <v>5</v>
      </c>
      <c r="L1395" s="9">
        <v>1</v>
      </c>
      <c r="M1395" s="9">
        <v>0</v>
      </c>
      <c r="N1395" s="49">
        <v>1</v>
      </c>
      <c r="O1395" s="9" t="str">
        <f>Cal_110119!$P$3</f>
        <v>Cal_110119</v>
      </c>
      <c r="P1395" s="17">
        <f>Cal_110119!$Q$3</f>
        <v>1.8682000000000001</v>
      </c>
      <c r="Q1395" s="17">
        <f>Cal_110119!$R$3</f>
        <v>0.51219999999999999</v>
      </c>
      <c r="R1395" s="46">
        <v>266.8</v>
      </c>
      <c r="S1395" s="46">
        <v>158.9</v>
      </c>
      <c r="T1395" s="47">
        <v>0.69016666666666671</v>
      </c>
      <c r="U1395" s="79">
        <f t="shared" si="181"/>
        <v>266.10983333333337</v>
      </c>
      <c r="V1395" s="79">
        <f t="shared" si="182"/>
        <v>158.20983333333334</v>
      </c>
      <c r="W1395" s="443">
        <f t="shared" si="183"/>
        <v>2.0863624097447033</v>
      </c>
      <c r="X1395" s="443">
        <f t="shared" si="184"/>
        <v>0.56959776861307443</v>
      </c>
      <c r="Y1395" s="9">
        <f>Cal_110119!$O$3</f>
        <v>20181101</v>
      </c>
      <c r="Z1395" s="48" t="s">
        <v>462</v>
      </c>
      <c r="AA1395" s="48"/>
      <c r="AB1395" s="48" t="s">
        <v>127</v>
      </c>
      <c r="AE1395" s="689" t="s">
        <v>1250</v>
      </c>
      <c r="AF1395" s="671">
        <v>1</v>
      </c>
      <c r="AG1395" s="764" t="s">
        <v>1634</v>
      </c>
      <c r="AH1395"/>
    </row>
    <row r="1396" spans="1:35" x14ac:dyDescent="0.2">
      <c r="A1396" s="152" t="s">
        <v>307</v>
      </c>
      <c r="B1396" s="45">
        <v>20190204</v>
      </c>
      <c r="C1396" s="148" t="s">
        <v>73</v>
      </c>
      <c r="D1396" s="107">
        <v>26</v>
      </c>
      <c r="E1396" s="107">
        <v>6</v>
      </c>
      <c r="H1396" s="107" t="s">
        <v>11</v>
      </c>
      <c r="I1396" s="107">
        <v>287</v>
      </c>
      <c r="J1396" s="107">
        <v>0</v>
      </c>
      <c r="K1396" s="43">
        <v>5</v>
      </c>
      <c r="L1396" s="9">
        <v>1</v>
      </c>
      <c r="M1396" s="9">
        <v>0</v>
      </c>
      <c r="N1396" s="49">
        <v>1</v>
      </c>
      <c r="O1396" s="9" t="str">
        <f>Cal_110119!$P$3</f>
        <v>Cal_110119</v>
      </c>
      <c r="P1396" s="17">
        <f>Cal_110119!$Q$3</f>
        <v>1.8682000000000001</v>
      </c>
      <c r="Q1396" s="17">
        <f>Cal_110119!$R$3</f>
        <v>0.51219999999999999</v>
      </c>
      <c r="R1396" s="46">
        <v>254.1</v>
      </c>
      <c r="S1396" s="46">
        <v>152.5</v>
      </c>
      <c r="T1396" s="47">
        <v>0.69016666666666671</v>
      </c>
      <c r="U1396" s="79">
        <f t="shared" si="181"/>
        <v>253.40983333333332</v>
      </c>
      <c r="V1396" s="79">
        <f t="shared" si="182"/>
        <v>151.80983333333333</v>
      </c>
      <c r="W1396" s="443">
        <f t="shared" si="183"/>
        <v>1.9508549320272546</v>
      </c>
      <c r="X1396" s="443">
        <f t="shared" si="184"/>
        <v>0.57990501763116598</v>
      </c>
      <c r="Y1396" s="9">
        <f>Cal_110119!$O$3</f>
        <v>20181101</v>
      </c>
      <c r="Z1396" s="48" t="s">
        <v>462</v>
      </c>
      <c r="AA1396" s="48"/>
      <c r="AB1396" s="48" t="s">
        <v>127</v>
      </c>
      <c r="AE1396" s="689" t="s">
        <v>1250</v>
      </c>
      <c r="AF1396" s="671">
        <v>1</v>
      </c>
      <c r="AG1396" s="764" t="s">
        <v>1634</v>
      </c>
      <c r="AH1396"/>
    </row>
    <row r="1397" spans="1:35" x14ac:dyDescent="0.2">
      <c r="A1397" s="152" t="s">
        <v>307</v>
      </c>
      <c r="B1397" s="45">
        <v>20190204</v>
      </c>
      <c r="C1397" s="148" t="s">
        <v>73</v>
      </c>
      <c r="D1397" s="107">
        <v>26</v>
      </c>
      <c r="E1397" s="107">
        <v>6</v>
      </c>
      <c r="H1397" s="107" t="s">
        <v>10</v>
      </c>
      <c r="I1397" s="107">
        <v>287</v>
      </c>
      <c r="J1397" s="107">
        <v>10</v>
      </c>
      <c r="K1397" s="43">
        <v>5</v>
      </c>
      <c r="L1397" s="9">
        <v>1</v>
      </c>
      <c r="M1397" s="9">
        <v>0</v>
      </c>
      <c r="N1397" s="49">
        <v>1</v>
      </c>
      <c r="O1397" s="9" t="str">
        <f>Cal_110119!$P$3</f>
        <v>Cal_110119</v>
      </c>
      <c r="P1397" s="17">
        <f>Cal_110119!$Q$3</f>
        <v>1.8682000000000001</v>
      </c>
      <c r="Q1397" s="17">
        <f>Cal_110119!$R$3</f>
        <v>0.51219999999999999</v>
      </c>
      <c r="R1397" s="46">
        <v>106.6</v>
      </c>
      <c r="S1397" s="46">
        <v>63.86</v>
      </c>
      <c r="T1397" s="47">
        <v>0.69016666666666671</v>
      </c>
      <c r="U1397" s="79">
        <f t="shared" si="181"/>
        <v>105.90983333333332</v>
      </c>
      <c r="V1397" s="79">
        <f t="shared" si="182"/>
        <v>63.16983333333333</v>
      </c>
      <c r="W1397" s="443">
        <f t="shared" si="183"/>
        <v>0.82066476176028402</v>
      </c>
      <c r="X1397" s="443">
        <f t="shared" si="184"/>
        <v>0.23241382159848489</v>
      </c>
      <c r="Y1397" s="9">
        <f>Cal_110119!$O$3</f>
        <v>20181101</v>
      </c>
      <c r="Z1397" s="48" t="s">
        <v>462</v>
      </c>
      <c r="AA1397" s="48"/>
      <c r="AB1397" s="48" t="s">
        <v>127</v>
      </c>
      <c r="AE1397" s="689" t="s">
        <v>1250</v>
      </c>
      <c r="AF1397" s="671">
        <v>4</v>
      </c>
      <c r="AG1397" s="169">
        <v>1</v>
      </c>
      <c r="AH1397" s="152" t="s">
        <v>663</v>
      </c>
    </row>
    <row r="1398" spans="1:35" x14ac:dyDescent="0.2">
      <c r="A1398" s="152" t="s">
        <v>307</v>
      </c>
      <c r="B1398" s="45">
        <v>20190204</v>
      </c>
      <c r="C1398" s="148" t="s">
        <v>73</v>
      </c>
      <c r="D1398" s="107">
        <v>26</v>
      </c>
      <c r="E1398" s="107">
        <v>6</v>
      </c>
      <c r="H1398" s="107" t="s">
        <v>11</v>
      </c>
      <c r="I1398" s="107">
        <v>285</v>
      </c>
      <c r="J1398" s="107">
        <v>10</v>
      </c>
      <c r="K1398" s="43">
        <v>5</v>
      </c>
      <c r="L1398" s="9">
        <v>1</v>
      </c>
      <c r="M1398" s="9">
        <v>0</v>
      </c>
      <c r="N1398" s="49">
        <v>1</v>
      </c>
      <c r="O1398" s="9" t="str">
        <f>Cal_110119!$P$3</f>
        <v>Cal_110119</v>
      </c>
      <c r="P1398" s="17">
        <f>Cal_110119!$Q$3</f>
        <v>1.8682000000000001</v>
      </c>
      <c r="Q1398" s="17">
        <f>Cal_110119!$R$3</f>
        <v>0.51219999999999999</v>
      </c>
      <c r="R1398" s="46">
        <v>64.75</v>
      </c>
      <c r="S1398" s="46">
        <v>41.88</v>
      </c>
      <c r="T1398" s="47">
        <v>0.69016666666666671</v>
      </c>
      <c r="U1398" s="79">
        <f t="shared" si="181"/>
        <v>64.05983333333333</v>
      </c>
      <c r="V1398" s="79">
        <f t="shared" si="182"/>
        <v>41.189833333333333</v>
      </c>
      <c r="W1398" s="443">
        <f t="shared" si="183"/>
        <v>0.44221601770955832</v>
      </c>
      <c r="X1398" s="443">
        <f t="shared" si="184"/>
        <v>0.24926159010786866</v>
      </c>
      <c r="Y1398" s="9">
        <f>Cal_110119!$O$3</f>
        <v>20181101</v>
      </c>
      <c r="Z1398" s="48" t="s">
        <v>462</v>
      </c>
      <c r="AA1398" s="48"/>
      <c r="AB1398" s="48" t="s">
        <v>127</v>
      </c>
      <c r="AE1398" s="689" t="s">
        <v>1250</v>
      </c>
      <c r="AF1398" s="671">
        <v>4</v>
      </c>
      <c r="AG1398" s="169">
        <v>1</v>
      </c>
      <c r="AH1398" s="152" t="s">
        <v>664</v>
      </c>
    </row>
    <row r="1399" spans="1:35" s="228" customFormat="1" x14ac:dyDescent="0.2">
      <c r="A1399" s="262" t="s">
        <v>307</v>
      </c>
      <c r="B1399" s="263">
        <v>20190204</v>
      </c>
      <c r="C1399" s="264" t="s">
        <v>73</v>
      </c>
      <c r="D1399" s="265">
        <v>26</v>
      </c>
      <c r="E1399" s="265">
        <v>7</v>
      </c>
      <c r="F1399" s="265"/>
      <c r="G1399" s="265"/>
      <c r="H1399" s="265" t="s">
        <v>10</v>
      </c>
      <c r="I1399" s="265">
        <v>360</v>
      </c>
      <c r="J1399" s="265">
        <v>5</v>
      </c>
      <c r="K1399" s="228">
        <v>5</v>
      </c>
      <c r="L1399" s="185">
        <v>1</v>
      </c>
      <c r="M1399" s="185">
        <v>0</v>
      </c>
      <c r="N1399" s="267">
        <v>1</v>
      </c>
      <c r="O1399" s="9" t="str">
        <f>Cal_110119!$P$3</f>
        <v>Cal_110119</v>
      </c>
      <c r="P1399" s="17">
        <f>Cal_110119!$Q$3</f>
        <v>1.8682000000000001</v>
      </c>
      <c r="Q1399" s="17">
        <f>Cal_110119!$R$3</f>
        <v>0.51219999999999999</v>
      </c>
      <c r="R1399" s="268">
        <v>229.7</v>
      </c>
      <c r="S1399" s="268">
        <v>135.30000000000001</v>
      </c>
      <c r="T1399" s="228">
        <v>0.628</v>
      </c>
      <c r="U1399" s="269">
        <f t="shared" si="181"/>
        <v>229.072</v>
      </c>
      <c r="V1399" s="269">
        <f t="shared" si="182"/>
        <v>134.67200000000003</v>
      </c>
      <c r="W1399" s="443">
        <f t="shared" si="183"/>
        <v>1.4450492810156383</v>
      </c>
      <c r="X1399" s="443">
        <f t="shared" si="184"/>
        <v>0.34476411913547311</v>
      </c>
      <c r="Y1399" s="9">
        <f>Cal_110119!$O$3</f>
        <v>20181101</v>
      </c>
      <c r="Z1399" s="270" t="s">
        <v>472</v>
      </c>
      <c r="AA1399" s="270"/>
      <c r="AB1399" s="270" t="s">
        <v>127</v>
      </c>
      <c r="AE1399" s="689" t="s">
        <v>1250</v>
      </c>
      <c r="AF1399" s="683">
        <v>1</v>
      </c>
      <c r="AG1399" s="764" t="s">
        <v>1634</v>
      </c>
      <c r="AH1399" s="262" t="s">
        <v>430</v>
      </c>
      <c r="AI1399" s="262" t="s">
        <v>1127</v>
      </c>
    </row>
    <row r="1400" spans="1:35" s="228" customFormat="1" x14ac:dyDescent="0.2">
      <c r="A1400" s="262" t="s">
        <v>307</v>
      </c>
      <c r="B1400" s="263">
        <v>20190204</v>
      </c>
      <c r="C1400" s="264" t="s">
        <v>73</v>
      </c>
      <c r="D1400" s="265">
        <v>26</v>
      </c>
      <c r="E1400" s="265">
        <v>7</v>
      </c>
      <c r="F1400" s="265"/>
      <c r="G1400" s="265"/>
      <c r="H1400" s="265" t="s">
        <v>11</v>
      </c>
      <c r="I1400" s="265">
        <v>360</v>
      </c>
      <c r="J1400" s="265">
        <v>5</v>
      </c>
      <c r="K1400" s="228">
        <v>5</v>
      </c>
      <c r="L1400" s="185">
        <v>1</v>
      </c>
      <c r="M1400" s="185">
        <v>0</v>
      </c>
      <c r="N1400" s="267">
        <v>1</v>
      </c>
      <c r="O1400" s="9" t="str">
        <f>Cal_110119!$P$3</f>
        <v>Cal_110119</v>
      </c>
      <c r="P1400" s="17">
        <f>Cal_110119!$Q$3</f>
        <v>1.8682000000000001</v>
      </c>
      <c r="Q1400" s="17">
        <f>Cal_110119!$R$3</f>
        <v>0.51219999999999999</v>
      </c>
      <c r="R1400" s="268">
        <v>167</v>
      </c>
      <c r="S1400" s="268">
        <v>97.59</v>
      </c>
      <c r="T1400" s="228">
        <v>0.628</v>
      </c>
      <c r="U1400" s="269">
        <f t="shared" si="181"/>
        <v>166.37200000000001</v>
      </c>
      <c r="V1400" s="269">
        <f t="shared" si="182"/>
        <v>96.962000000000003</v>
      </c>
      <c r="W1400" s="443">
        <f t="shared" si="183"/>
        <v>1.0625092224077912</v>
      </c>
      <c r="X1400" s="443">
        <f t="shared" si="184"/>
        <v>0.22613197179331956</v>
      </c>
      <c r="Y1400" s="9">
        <f>Cal_110119!$O$3</f>
        <v>20181101</v>
      </c>
      <c r="Z1400" s="270" t="s">
        <v>472</v>
      </c>
      <c r="AA1400" s="270"/>
      <c r="AB1400" s="270" t="s">
        <v>127</v>
      </c>
      <c r="AE1400" s="689" t="s">
        <v>1250</v>
      </c>
      <c r="AF1400" s="683">
        <v>1</v>
      </c>
      <c r="AG1400" s="764" t="s">
        <v>1634</v>
      </c>
      <c r="AH1400" s="262" t="s">
        <v>431</v>
      </c>
      <c r="AI1400" s="262" t="s">
        <v>1676</v>
      </c>
    </row>
    <row r="1401" spans="1:35" s="228" customFormat="1" x14ac:dyDescent="0.2">
      <c r="A1401" s="262" t="s">
        <v>307</v>
      </c>
      <c r="B1401" s="263">
        <v>20190204</v>
      </c>
      <c r="C1401" s="264" t="s">
        <v>73</v>
      </c>
      <c r="D1401" s="265">
        <v>26</v>
      </c>
      <c r="E1401" s="265">
        <v>7</v>
      </c>
      <c r="F1401" s="265"/>
      <c r="G1401" s="265"/>
      <c r="H1401" s="265" t="s">
        <v>10</v>
      </c>
      <c r="I1401" s="265">
        <v>360</v>
      </c>
      <c r="J1401" s="265">
        <v>20</v>
      </c>
      <c r="K1401" s="228">
        <v>5</v>
      </c>
      <c r="L1401" s="185">
        <v>1</v>
      </c>
      <c r="M1401" s="185">
        <v>0</v>
      </c>
      <c r="N1401" s="267">
        <v>1</v>
      </c>
      <c r="O1401" s="9" t="str">
        <f>Cal_110119!$P$3</f>
        <v>Cal_110119</v>
      </c>
      <c r="P1401" s="17">
        <f>Cal_110119!$Q$3</f>
        <v>1.8682000000000001</v>
      </c>
      <c r="Q1401" s="17">
        <f>Cal_110119!$R$3</f>
        <v>0.51219999999999999</v>
      </c>
      <c r="R1401" s="268">
        <v>333</v>
      </c>
      <c r="S1401" s="268">
        <v>192.8</v>
      </c>
      <c r="T1401" s="228">
        <v>0.628</v>
      </c>
      <c r="U1401" s="269">
        <f t="shared" si="181"/>
        <v>332.37200000000001</v>
      </c>
      <c r="V1401" s="269">
        <f t="shared" si="182"/>
        <v>192.17200000000003</v>
      </c>
      <c r="W1401" s="443">
        <f t="shared" si="183"/>
        <v>2.1461431059151752</v>
      </c>
      <c r="X1401" s="443">
        <f t="shared" si="184"/>
        <v>0.40785490951371373</v>
      </c>
      <c r="Y1401" s="9">
        <f>Cal_110119!$O$3</f>
        <v>20181101</v>
      </c>
      <c r="Z1401" s="271" t="s">
        <v>473</v>
      </c>
      <c r="AA1401" s="271"/>
      <c r="AB1401" s="270" t="s">
        <v>127</v>
      </c>
      <c r="AE1401" s="689" t="s">
        <v>1250</v>
      </c>
      <c r="AF1401" s="683">
        <v>3</v>
      </c>
      <c r="AG1401" s="764" t="s">
        <v>1634</v>
      </c>
      <c r="AH1401" s="262" t="s">
        <v>432</v>
      </c>
      <c r="AI1401" s="262" t="s">
        <v>1677</v>
      </c>
    </row>
    <row r="1402" spans="1:35" s="228" customFormat="1" x14ac:dyDescent="0.2">
      <c r="A1402" s="262" t="s">
        <v>307</v>
      </c>
      <c r="B1402" s="263">
        <v>20190204</v>
      </c>
      <c r="C1402" s="264" t="s">
        <v>73</v>
      </c>
      <c r="D1402" s="265">
        <v>26</v>
      </c>
      <c r="E1402" s="265">
        <v>7</v>
      </c>
      <c r="F1402" s="265"/>
      <c r="G1402" s="265"/>
      <c r="H1402" s="265" t="s">
        <v>11</v>
      </c>
      <c r="I1402" s="265">
        <v>360</v>
      </c>
      <c r="J1402" s="265">
        <v>20</v>
      </c>
      <c r="K1402" s="228">
        <v>5</v>
      </c>
      <c r="L1402" s="185">
        <v>1</v>
      </c>
      <c r="M1402" s="185">
        <v>0</v>
      </c>
      <c r="N1402" s="267">
        <v>1</v>
      </c>
      <c r="O1402" s="9" t="str">
        <f>Cal_110119!$P$3</f>
        <v>Cal_110119</v>
      </c>
      <c r="P1402" s="17">
        <f>Cal_110119!$Q$3</f>
        <v>1.8682000000000001</v>
      </c>
      <c r="Q1402" s="17">
        <f>Cal_110119!$R$3</f>
        <v>0.51219999999999999</v>
      </c>
      <c r="R1402" s="268">
        <v>1.0640000000000001</v>
      </c>
      <c r="S1402" s="268">
        <v>1.056</v>
      </c>
      <c r="T1402" s="228">
        <v>0.628</v>
      </c>
      <c r="U1402" s="269">
        <f t="shared" si="181"/>
        <v>0.43600000000000005</v>
      </c>
      <c r="V1402" s="269">
        <f t="shared" si="182"/>
        <v>0.42800000000000005</v>
      </c>
      <c r="W1402" s="443">
        <f t="shared" si="183"/>
        <v>1.2246180347590168E-4</v>
      </c>
      <c r="X1402" s="443">
        <f t="shared" si="184"/>
        <v>5.5657297676352108E-3</v>
      </c>
      <c r="Y1402" s="9">
        <f>Cal_110119!$O$3</f>
        <v>20181101</v>
      </c>
      <c r="Z1402" s="270" t="s">
        <v>473</v>
      </c>
      <c r="AA1402" s="270"/>
      <c r="AB1402" s="271" t="s">
        <v>127</v>
      </c>
      <c r="AE1402" s="689" t="s">
        <v>1250</v>
      </c>
      <c r="AF1402" s="683">
        <v>4</v>
      </c>
      <c r="AG1402" s="764" t="s">
        <v>1634</v>
      </c>
      <c r="AH1402" s="262" t="s">
        <v>433</v>
      </c>
      <c r="AI1402" s="262" t="s">
        <v>1209</v>
      </c>
    </row>
    <row r="1403" spans="1:35" x14ac:dyDescent="0.2">
      <c r="A1403" s="152" t="s">
        <v>307</v>
      </c>
      <c r="B1403" s="45">
        <v>20190204</v>
      </c>
      <c r="C1403" s="148" t="s">
        <v>73</v>
      </c>
      <c r="D1403" s="107">
        <v>26</v>
      </c>
      <c r="E1403" s="107">
        <v>7</v>
      </c>
      <c r="H1403" s="107" t="s">
        <v>10</v>
      </c>
      <c r="I1403" s="107">
        <v>285</v>
      </c>
      <c r="J1403" s="107">
        <v>0</v>
      </c>
      <c r="K1403" s="43">
        <v>5</v>
      </c>
      <c r="L1403" s="9">
        <v>1</v>
      </c>
      <c r="M1403" s="9">
        <v>0</v>
      </c>
      <c r="N1403" s="49">
        <v>1</v>
      </c>
      <c r="O1403" s="9" t="str">
        <f>Cal_110119!$P$3</f>
        <v>Cal_110119</v>
      </c>
      <c r="P1403" s="17">
        <f>Cal_110119!$Q$3</f>
        <v>1.8682000000000001</v>
      </c>
      <c r="Q1403" s="17">
        <f>Cal_110119!$R$3</f>
        <v>0.51219999999999999</v>
      </c>
      <c r="R1403" s="46">
        <v>377.8</v>
      </c>
      <c r="S1403" s="46">
        <v>224</v>
      </c>
      <c r="T1403" s="47">
        <v>0.69016666666666671</v>
      </c>
      <c r="U1403" s="79">
        <f t="shared" si="181"/>
        <v>377.10983333333337</v>
      </c>
      <c r="V1403" s="79">
        <f t="shared" si="182"/>
        <v>223.30983333333333</v>
      </c>
      <c r="W1403" s="443">
        <f t="shared" si="183"/>
        <v>2.9738882170411056</v>
      </c>
      <c r="X1403" s="443">
        <f t="shared" si="184"/>
        <v>0.77494339647456667</v>
      </c>
      <c r="Y1403" s="9">
        <f>Cal_110119!$O$3</f>
        <v>20181101</v>
      </c>
      <c r="Z1403" s="48" t="s">
        <v>462</v>
      </c>
      <c r="AA1403" s="48"/>
      <c r="AB1403" s="48" t="s">
        <v>127</v>
      </c>
      <c r="AE1403" s="689" t="s">
        <v>1250</v>
      </c>
      <c r="AF1403" s="671">
        <v>3</v>
      </c>
      <c r="AG1403" s="169">
        <v>1</v>
      </c>
      <c r="AH1403" t="s">
        <v>769</v>
      </c>
    </row>
    <row r="1404" spans="1:35" x14ac:dyDescent="0.2">
      <c r="A1404" s="152" t="s">
        <v>307</v>
      </c>
      <c r="B1404" s="45">
        <v>20190204</v>
      </c>
      <c r="C1404" s="148" t="s">
        <v>73</v>
      </c>
      <c r="D1404" s="107">
        <v>26</v>
      </c>
      <c r="E1404" s="107">
        <v>7</v>
      </c>
      <c r="H1404" s="107" t="s">
        <v>11</v>
      </c>
      <c r="I1404" s="107">
        <v>286</v>
      </c>
      <c r="J1404" s="107">
        <v>0</v>
      </c>
      <c r="K1404" s="43">
        <v>5</v>
      </c>
      <c r="L1404" s="9">
        <v>1</v>
      </c>
      <c r="M1404" s="9">
        <v>0</v>
      </c>
      <c r="N1404" s="49">
        <v>0.33333333333333331</v>
      </c>
      <c r="O1404" s="9" t="str">
        <f>Cal_110119!$P$3</f>
        <v>Cal_110119</v>
      </c>
      <c r="P1404" s="17">
        <f>Cal_110119!$Q$3</f>
        <v>1.8682000000000001</v>
      </c>
      <c r="Q1404" s="17">
        <f>Cal_110119!$R$3</f>
        <v>0.51219999999999999</v>
      </c>
      <c r="R1404" s="46">
        <v>191.8</v>
      </c>
      <c r="S1404" s="46">
        <v>111.6</v>
      </c>
      <c r="T1404" s="47">
        <f>AVERAGE(0.915,0.774,0.765,0.736,0.604,0.657)</f>
        <v>0.74183333333333346</v>
      </c>
      <c r="U1404" s="79">
        <f t="shared" si="181"/>
        <v>191.05816666666666</v>
      </c>
      <c r="V1404" s="79">
        <f t="shared" si="182"/>
        <v>110.85816666666666</v>
      </c>
      <c r="W1404" s="443">
        <f t="shared" si="183"/>
        <v>4.6359928189985542</v>
      </c>
      <c r="X1404" s="443">
        <f t="shared" si="184"/>
        <v>0.92760668724235384</v>
      </c>
      <c r="Y1404" s="9">
        <f>Cal_110119!$O$3</f>
        <v>20181101</v>
      </c>
      <c r="Z1404" s="48" t="s">
        <v>464</v>
      </c>
      <c r="AA1404" s="48"/>
      <c r="AB1404" s="48" t="s">
        <v>127</v>
      </c>
      <c r="AE1404" s="689" t="s">
        <v>1250</v>
      </c>
      <c r="AF1404" s="671">
        <v>3</v>
      </c>
      <c r="AG1404" s="169">
        <v>1</v>
      </c>
      <c r="AH1404" s="152" t="s">
        <v>662</v>
      </c>
    </row>
    <row r="1405" spans="1:35" ht="12" customHeight="1" x14ac:dyDescent="0.2">
      <c r="A1405" s="152" t="s">
        <v>307</v>
      </c>
      <c r="B1405" s="45">
        <v>20190204</v>
      </c>
      <c r="C1405" s="148" t="s">
        <v>73</v>
      </c>
      <c r="D1405" s="107">
        <v>26</v>
      </c>
      <c r="E1405" s="107">
        <v>7</v>
      </c>
      <c r="H1405" s="107" t="s">
        <v>10</v>
      </c>
      <c r="I1405" s="107">
        <v>285</v>
      </c>
      <c r="J1405" s="107">
        <v>10</v>
      </c>
      <c r="K1405" s="43">
        <v>5</v>
      </c>
      <c r="L1405" s="9">
        <v>1</v>
      </c>
      <c r="M1405" s="9">
        <v>0</v>
      </c>
      <c r="N1405" s="49">
        <v>1</v>
      </c>
      <c r="O1405" s="9" t="str">
        <f>Cal_110119!$P$3</f>
        <v>Cal_110119</v>
      </c>
      <c r="P1405" s="17">
        <f>Cal_110119!$Q$3</f>
        <v>1.8682000000000001</v>
      </c>
      <c r="Q1405" s="17">
        <f>Cal_110119!$R$3</f>
        <v>0.51219999999999999</v>
      </c>
      <c r="R1405" s="46">
        <v>334.3</v>
      </c>
      <c r="S1405" s="46">
        <v>199.8</v>
      </c>
      <c r="T1405" s="47">
        <v>0.69016666666666671</v>
      </c>
      <c r="U1405" s="79">
        <f t="shared" si="181"/>
        <v>333.60983333333337</v>
      </c>
      <c r="V1405" s="79">
        <f t="shared" si="182"/>
        <v>199.10983333333334</v>
      </c>
      <c r="W1405" s="443">
        <f t="shared" si="183"/>
        <v>2.6007019843434893</v>
      </c>
      <c r="X1405" s="443">
        <f t="shared" si="184"/>
        <v>0.74187020166341044</v>
      </c>
      <c r="Y1405" s="9">
        <f>Cal_110119!$O$3</f>
        <v>20181101</v>
      </c>
      <c r="Z1405" s="48" t="s">
        <v>462</v>
      </c>
      <c r="AA1405" s="48"/>
      <c r="AB1405" s="86" t="s">
        <v>127</v>
      </c>
      <c r="AE1405" s="689" t="s">
        <v>1250</v>
      </c>
      <c r="AF1405" s="671">
        <v>4</v>
      </c>
      <c r="AG1405" s="169">
        <v>1</v>
      </c>
      <c r="AH1405" s="152" t="s">
        <v>661</v>
      </c>
    </row>
    <row r="1406" spans="1:35" x14ac:dyDescent="0.2">
      <c r="A1406" s="152" t="s">
        <v>307</v>
      </c>
      <c r="B1406" s="45">
        <v>20190204</v>
      </c>
      <c r="C1406" s="148" t="s">
        <v>73</v>
      </c>
      <c r="D1406" s="107">
        <v>26</v>
      </c>
      <c r="E1406" s="107">
        <v>7</v>
      </c>
      <c r="H1406" s="107" t="s">
        <v>11</v>
      </c>
      <c r="I1406" s="107">
        <v>285</v>
      </c>
      <c r="J1406" s="107">
        <v>10</v>
      </c>
      <c r="K1406" s="43">
        <v>5</v>
      </c>
      <c r="L1406" s="9">
        <v>1</v>
      </c>
      <c r="M1406" s="9">
        <v>0</v>
      </c>
      <c r="N1406" s="49">
        <v>1</v>
      </c>
      <c r="O1406" s="9" t="str">
        <f>Cal_110119!$P$3</f>
        <v>Cal_110119</v>
      </c>
      <c r="P1406" s="17">
        <f>Cal_110119!$Q$3</f>
        <v>1.8682000000000001</v>
      </c>
      <c r="Q1406" s="17">
        <f>Cal_110119!$R$3</f>
        <v>0.51219999999999999</v>
      </c>
      <c r="R1406" s="46">
        <v>123.6</v>
      </c>
      <c r="S1406" s="46">
        <v>78.61</v>
      </c>
      <c r="T1406" s="43">
        <v>0.69016666666666671</v>
      </c>
      <c r="U1406" s="79">
        <f t="shared" si="181"/>
        <v>122.90983333333332</v>
      </c>
      <c r="V1406" s="79">
        <f t="shared" si="182"/>
        <v>77.91983333333333</v>
      </c>
      <c r="W1406" s="443">
        <f t="shared" si="183"/>
        <v>0.86992997974433872</v>
      </c>
      <c r="X1406" s="443">
        <f t="shared" si="184"/>
        <v>0.43815542858536877</v>
      </c>
      <c r="Y1406" s="9">
        <f>Cal_110119!$O$3</f>
        <v>20181101</v>
      </c>
      <c r="Z1406" s="48" t="s">
        <v>462</v>
      </c>
      <c r="AA1406" s="48"/>
      <c r="AB1406" s="86" t="s">
        <v>127</v>
      </c>
      <c r="AE1406" s="689" t="s">
        <v>1250</v>
      </c>
      <c r="AF1406" s="671">
        <v>1</v>
      </c>
      <c r="AG1406" s="169">
        <v>1</v>
      </c>
      <c r="AH1406"/>
    </row>
    <row r="1407" spans="1:35" x14ac:dyDescent="0.2">
      <c r="A1407" s="152" t="s">
        <v>307</v>
      </c>
      <c r="B1407" s="45">
        <v>20190204</v>
      </c>
      <c r="C1407" s="148" t="s">
        <v>73</v>
      </c>
      <c r="D1407" s="107">
        <v>26</v>
      </c>
      <c r="E1407" s="107">
        <v>9</v>
      </c>
      <c r="H1407" s="107" t="s">
        <v>10</v>
      </c>
      <c r="I1407" s="107">
        <v>290</v>
      </c>
      <c r="J1407" s="107">
        <v>0</v>
      </c>
      <c r="K1407" s="43">
        <v>5</v>
      </c>
      <c r="L1407" s="9">
        <v>1</v>
      </c>
      <c r="M1407" s="9">
        <v>0</v>
      </c>
      <c r="N1407" s="49">
        <v>1</v>
      </c>
      <c r="O1407" s="9" t="str">
        <f>Cal_110119!$P$3</f>
        <v>Cal_110119</v>
      </c>
      <c r="P1407" s="17">
        <f>Cal_110119!$Q$3</f>
        <v>1.8682000000000001</v>
      </c>
      <c r="Q1407" s="17">
        <f>Cal_110119!$R$3</f>
        <v>0.51219999999999999</v>
      </c>
      <c r="R1407" s="46">
        <v>317.39999999999998</v>
      </c>
      <c r="S1407" s="46">
        <v>188.7</v>
      </c>
      <c r="T1407" s="47">
        <f>AVERAGE(0.915,0.774,0.765,0.736,0.604,0.657)</f>
        <v>0.74183333333333346</v>
      </c>
      <c r="U1407" s="79">
        <f t="shared" si="181"/>
        <v>316.65816666666666</v>
      </c>
      <c r="V1407" s="79">
        <f t="shared" si="182"/>
        <v>187.95816666666664</v>
      </c>
      <c r="W1407" s="443">
        <f t="shared" si="183"/>
        <v>2.4456466718299454</v>
      </c>
      <c r="X1407" s="443">
        <f t="shared" si="184"/>
        <v>0.65531321672741083</v>
      </c>
      <c r="Y1407" s="9">
        <f>Cal_110119!$O$3</f>
        <v>20181101</v>
      </c>
      <c r="Z1407" s="48" t="s">
        <v>464</v>
      </c>
      <c r="AA1407" s="48"/>
      <c r="AB1407" s="48" t="s">
        <v>127</v>
      </c>
      <c r="AE1407" s="689" t="s">
        <v>1250</v>
      </c>
      <c r="AF1407" s="671">
        <v>1</v>
      </c>
      <c r="AG1407" s="764" t="s">
        <v>1634</v>
      </c>
      <c r="AH1407"/>
    </row>
    <row r="1408" spans="1:35" x14ac:dyDescent="0.2">
      <c r="A1408" s="152" t="s">
        <v>307</v>
      </c>
      <c r="B1408" s="45">
        <v>20190204</v>
      </c>
      <c r="C1408" s="148" t="s">
        <v>73</v>
      </c>
      <c r="D1408" s="107">
        <v>26</v>
      </c>
      <c r="E1408" s="107">
        <v>9</v>
      </c>
      <c r="H1408" s="107" t="s">
        <v>11</v>
      </c>
      <c r="I1408" s="107">
        <v>290</v>
      </c>
      <c r="J1408" s="107">
        <v>0</v>
      </c>
      <c r="K1408" s="43">
        <v>5</v>
      </c>
      <c r="L1408" s="9">
        <v>1</v>
      </c>
      <c r="M1408" s="9">
        <v>0</v>
      </c>
      <c r="N1408" s="49">
        <v>1</v>
      </c>
      <c r="O1408" s="9" t="str">
        <f>Cal_110119!$P$3</f>
        <v>Cal_110119</v>
      </c>
      <c r="P1408" s="17">
        <f>Cal_110119!$Q$3</f>
        <v>1.8682000000000001</v>
      </c>
      <c r="Q1408" s="17">
        <f>Cal_110119!$R$3</f>
        <v>0.51219999999999999</v>
      </c>
      <c r="R1408" s="46">
        <v>314.3</v>
      </c>
      <c r="S1408" s="46">
        <v>188.7</v>
      </c>
      <c r="T1408" s="47">
        <f>AVERAGE(0.915,0.774,0.765,0.736,0.604,0.657)</f>
        <v>0.74183333333333346</v>
      </c>
      <c r="U1408" s="79">
        <f t="shared" si="181"/>
        <v>313.55816666666669</v>
      </c>
      <c r="V1408" s="79">
        <f t="shared" si="182"/>
        <v>187.95816666666664</v>
      </c>
      <c r="W1408" s="443">
        <f>(Q1408*P1408/(P1408-1)*(U1408-V1408)*(K1408)/I1408)/N1408</f>
        <v>2.3867383215372278</v>
      </c>
      <c r="X1408" s="443">
        <f t="shared" si="184"/>
        <v>0.7142215670201284</v>
      </c>
      <c r="Y1408" s="9">
        <f>Cal_110119!$O$3</f>
        <v>20181101</v>
      </c>
      <c r="Z1408" s="48" t="s">
        <v>464</v>
      </c>
      <c r="AA1408" s="48"/>
      <c r="AB1408" s="48" t="s">
        <v>127</v>
      </c>
      <c r="AE1408" s="689" t="s">
        <v>1250</v>
      </c>
      <c r="AF1408" s="671">
        <v>1</v>
      </c>
      <c r="AG1408" s="764" t="s">
        <v>1634</v>
      </c>
      <c r="AH1408"/>
    </row>
    <row r="1409" spans="1:35" s="82" customFormat="1" x14ac:dyDescent="0.2">
      <c r="A1409" s="153" t="s">
        <v>307</v>
      </c>
      <c r="B1409" s="81">
        <v>20190204</v>
      </c>
      <c r="C1409" s="149" t="s">
        <v>73</v>
      </c>
      <c r="D1409" s="126">
        <v>26</v>
      </c>
      <c r="E1409" s="126">
        <v>11</v>
      </c>
      <c r="F1409" s="126"/>
      <c r="G1409" s="126"/>
      <c r="H1409" s="126" t="s">
        <v>10</v>
      </c>
      <c r="I1409" s="126">
        <v>354</v>
      </c>
      <c r="J1409" s="126">
        <v>5</v>
      </c>
      <c r="K1409" s="82">
        <v>5</v>
      </c>
      <c r="L1409" s="9">
        <v>1</v>
      </c>
      <c r="M1409" s="9">
        <v>0</v>
      </c>
      <c r="N1409" s="83">
        <v>1</v>
      </c>
      <c r="O1409" s="9" t="str">
        <f>Cal_110119!$P$3</f>
        <v>Cal_110119</v>
      </c>
      <c r="P1409" s="17">
        <f>Cal_110119!$Q$3</f>
        <v>1.8682000000000001</v>
      </c>
      <c r="Q1409" s="17">
        <f>Cal_110119!$R$3</f>
        <v>0.51219999999999999</v>
      </c>
      <c r="R1409" s="84">
        <v>292.89999999999998</v>
      </c>
      <c r="S1409" s="84">
        <v>174.1</v>
      </c>
      <c r="T1409" s="82">
        <v>0.628</v>
      </c>
      <c r="U1409" s="79">
        <f t="shared" si="181"/>
        <v>292.27199999999999</v>
      </c>
      <c r="V1409" s="79">
        <f t="shared" si="182"/>
        <v>173.47200000000001</v>
      </c>
      <c r="W1409" s="443">
        <f t="shared" si="183"/>
        <v>1.8493807948648864</v>
      </c>
      <c r="X1409" s="443">
        <f t="shared" si="184"/>
        <v>0.49516688822663935</v>
      </c>
      <c r="Y1409" s="9">
        <f>Cal_110119!$O$3</f>
        <v>20181101</v>
      </c>
      <c r="Z1409" s="85" t="s">
        <v>472</v>
      </c>
      <c r="AA1409" s="85"/>
      <c r="AB1409" s="48" t="s">
        <v>127</v>
      </c>
      <c r="AE1409" s="689" t="s">
        <v>1250</v>
      </c>
      <c r="AF1409" s="671">
        <v>1</v>
      </c>
      <c r="AG1409" s="764" t="s">
        <v>1634</v>
      </c>
      <c r="AH1409" s="153" t="s">
        <v>434</v>
      </c>
      <c r="AI1409" s="155"/>
    </row>
    <row r="1410" spans="1:35" s="82" customFormat="1" x14ac:dyDescent="0.2">
      <c r="A1410" s="153" t="s">
        <v>307</v>
      </c>
      <c r="B1410" s="81">
        <v>20190204</v>
      </c>
      <c r="C1410" s="149" t="s">
        <v>73</v>
      </c>
      <c r="D1410" s="126">
        <v>26</v>
      </c>
      <c r="E1410" s="126">
        <v>11</v>
      </c>
      <c r="F1410" s="126"/>
      <c r="G1410" s="126"/>
      <c r="H1410" s="126" t="s">
        <v>11</v>
      </c>
      <c r="I1410" s="126">
        <v>354</v>
      </c>
      <c r="J1410" s="126">
        <v>5</v>
      </c>
      <c r="K1410" s="82">
        <v>5</v>
      </c>
      <c r="L1410" s="9">
        <v>1</v>
      </c>
      <c r="M1410" s="9">
        <v>0</v>
      </c>
      <c r="N1410" s="83">
        <v>1</v>
      </c>
      <c r="O1410" s="9" t="str">
        <f>Cal_110119!$P$3</f>
        <v>Cal_110119</v>
      </c>
      <c r="P1410" s="17">
        <f>Cal_110119!$Q$3</f>
        <v>1.8682000000000001</v>
      </c>
      <c r="Q1410" s="17">
        <f>Cal_110119!$R$3</f>
        <v>0.51219999999999999</v>
      </c>
      <c r="R1410" s="84">
        <v>312.5</v>
      </c>
      <c r="S1410" s="84">
        <v>181.5</v>
      </c>
      <c r="T1410" s="82">
        <v>0.628</v>
      </c>
      <c r="U1410" s="79">
        <f t="shared" si="181"/>
        <v>311.87200000000001</v>
      </c>
      <c r="V1410" s="79">
        <f t="shared" si="182"/>
        <v>180.87200000000001</v>
      </c>
      <c r="W1410" s="443">
        <f t="shared" si="183"/>
        <v>2.0393003714419211</v>
      </c>
      <c r="X1410" s="443">
        <f t="shared" si="184"/>
        <v>0.40526145142361653</v>
      </c>
      <c r="Y1410" s="9">
        <f>Cal_110119!$O$3</f>
        <v>20181101</v>
      </c>
      <c r="Z1410" s="85" t="s">
        <v>472</v>
      </c>
      <c r="AA1410" s="85"/>
      <c r="AB1410" s="48" t="s">
        <v>127</v>
      </c>
      <c r="AE1410" s="689" t="s">
        <v>1250</v>
      </c>
      <c r="AF1410" s="671">
        <v>1</v>
      </c>
      <c r="AG1410" s="764" t="s">
        <v>1634</v>
      </c>
      <c r="AH1410" s="153" t="s">
        <v>435</v>
      </c>
      <c r="AI1410" s="155"/>
    </row>
    <row r="1411" spans="1:35" s="82" customFormat="1" x14ac:dyDescent="0.2">
      <c r="A1411" s="153" t="s">
        <v>307</v>
      </c>
      <c r="B1411" s="81">
        <v>20190204</v>
      </c>
      <c r="C1411" s="149" t="s">
        <v>73</v>
      </c>
      <c r="D1411" s="126">
        <v>26</v>
      </c>
      <c r="E1411" s="126">
        <v>11</v>
      </c>
      <c r="F1411" s="126"/>
      <c r="G1411" s="126"/>
      <c r="H1411" s="126" t="s">
        <v>10</v>
      </c>
      <c r="I1411" s="126">
        <v>354</v>
      </c>
      <c r="J1411" s="126">
        <v>20</v>
      </c>
      <c r="K1411" s="82">
        <v>5</v>
      </c>
      <c r="L1411" s="9">
        <v>1</v>
      </c>
      <c r="M1411" s="9">
        <v>0</v>
      </c>
      <c r="N1411" s="83">
        <v>1</v>
      </c>
      <c r="O1411" s="9" t="str">
        <f>Cal_110119!$P$3</f>
        <v>Cal_110119</v>
      </c>
      <c r="P1411" s="17">
        <f>Cal_110119!$Q$3</f>
        <v>1.8682000000000001</v>
      </c>
      <c r="Q1411" s="17">
        <f>Cal_110119!$R$3</f>
        <v>0.51219999999999999</v>
      </c>
      <c r="R1411" s="84">
        <v>283</v>
      </c>
      <c r="S1411" s="84">
        <v>167.6</v>
      </c>
      <c r="T1411" s="82">
        <v>0.628</v>
      </c>
      <c r="U1411" s="79">
        <f t="shared" si="181"/>
        <v>282.37200000000001</v>
      </c>
      <c r="V1411" s="79">
        <f t="shared" si="182"/>
        <v>166.97200000000001</v>
      </c>
      <c r="W1411" s="443">
        <f t="shared" si="183"/>
        <v>1.7964523882778447</v>
      </c>
      <c r="X1411" s="443">
        <f t="shared" si="184"/>
        <v>0.46024503690407648</v>
      </c>
      <c r="Y1411" s="9">
        <f>Cal_110119!$O$3</f>
        <v>20181101</v>
      </c>
      <c r="Z1411" s="85" t="s">
        <v>472</v>
      </c>
      <c r="AA1411" s="85"/>
      <c r="AB1411" s="48" t="s">
        <v>127</v>
      </c>
      <c r="AE1411" s="689" t="s">
        <v>1250</v>
      </c>
      <c r="AF1411" s="671">
        <v>3</v>
      </c>
      <c r="AG1411" s="764" t="s">
        <v>1634</v>
      </c>
      <c r="AH1411" s="153" t="s">
        <v>436</v>
      </c>
      <c r="AI1411" s="153" t="s">
        <v>1210</v>
      </c>
    </row>
    <row r="1412" spans="1:35" s="82" customFormat="1" x14ac:dyDescent="0.2">
      <c r="A1412" s="153" t="s">
        <v>307</v>
      </c>
      <c r="B1412" s="81">
        <v>20190204</v>
      </c>
      <c r="C1412" s="149" t="s">
        <v>73</v>
      </c>
      <c r="D1412" s="126">
        <v>26</v>
      </c>
      <c r="E1412" s="126">
        <v>11</v>
      </c>
      <c r="F1412" s="126"/>
      <c r="G1412" s="126"/>
      <c r="H1412" s="126" t="s">
        <v>11</v>
      </c>
      <c r="I1412" s="126">
        <v>150</v>
      </c>
      <c r="J1412" s="126">
        <v>20</v>
      </c>
      <c r="K1412" s="82">
        <v>5</v>
      </c>
      <c r="L1412" s="9">
        <v>1</v>
      </c>
      <c r="M1412" s="9">
        <v>0</v>
      </c>
      <c r="N1412" s="83">
        <v>1</v>
      </c>
      <c r="O1412" s="9" t="str">
        <f>Cal_110119!$P$3</f>
        <v>Cal_110119</v>
      </c>
      <c r="P1412" s="17">
        <f>Cal_110119!$Q$3</f>
        <v>1.8682000000000001</v>
      </c>
      <c r="Q1412" s="17">
        <f>Cal_110119!$R$3</f>
        <v>0.51219999999999999</v>
      </c>
      <c r="R1412" s="84">
        <v>249</v>
      </c>
      <c r="S1412" s="84">
        <v>144.19999999999999</v>
      </c>
      <c r="T1412" s="82">
        <v>0.628</v>
      </c>
      <c r="U1412" s="79">
        <f t="shared" si="181"/>
        <v>248.37200000000001</v>
      </c>
      <c r="V1412" s="79">
        <f t="shared" si="182"/>
        <v>143.572</v>
      </c>
      <c r="W1412" s="443">
        <f t="shared" si="183"/>
        <v>3.8501991012823464</v>
      </c>
      <c r="X1412" s="443">
        <f t="shared" si="184"/>
        <v>0.72923103094698682</v>
      </c>
      <c r="Y1412" s="9">
        <f>Cal_110119!$O$3</f>
        <v>20181101</v>
      </c>
      <c r="Z1412" s="85" t="s">
        <v>472</v>
      </c>
      <c r="AA1412" s="85"/>
      <c r="AB1412" s="48" t="s">
        <v>127</v>
      </c>
      <c r="AE1412" s="689" t="s">
        <v>1250</v>
      </c>
      <c r="AF1412" s="671">
        <v>4</v>
      </c>
      <c r="AG1412" s="764" t="s">
        <v>1634</v>
      </c>
      <c r="AH1412" s="153" t="s">
        <v>437</v>
      </c>
      <c r="AI1412" s="153" t="s">
        <v>1211</v>
      </c>
    </row>
    <row r="1413" spans="1:35" x14ac:dyDescent="0.2">
      <c r="A1413" s="152" t="s">
        <v>307</v>
      </c>
      <c r="B1413" s="45">
        <v>20190204</v>
      </c>
      <c r="C1413" s="148" t="s">
        <v>73</v>
      </c>
      <c r="D1413" s="107">
        <v>26</v>
      </c>
      <c r="E1413" s="107">
        <v>11</v>
      </c>
      <c r="H1413" s="107" t="s">
        <v>10</v>
      </c>
      <c r="I1413" s="107">
        <v>290</v>
      </c>
      <c r="J1413" s="107">
        <v>0</v>
      </c>
      <c r="K1413" s="43">
        <v>5</v>
      </c>
      <c r="L1413" s="9">
        <v>1</v>
      </c>
      <c r="M1413" s="9">
        <v>0</v>
      </c>
      <c r="N1413" s="49">
        <v>1</v>
      </c>
      <c r="O1413" s="9" t="str">
        <f>Cal_110119!$P$3</f>
        <v>Cal_110119</v>
      </c>
      <c r="P1413" s="17">
        <f>Cal_110119!$Q$3</f>
        <v>1.8682000000000001</v>
      </c>
      <c r="Q1413" s="17">
        <f>Cal_110119!$R$3</f>
        <v>0.51219999999999999</v>
      </c>
      <c r="R1413" s="46">
        <v>394.5</v>
      </c>
      <c r="S1413" s="46">
        <v>233.2</v>
      </c>
      <c r="T1413" s="47">
        <f>AVERAGE(0.915,0.774,0.765,0.736,0.604,0.657)</f>
        <v>0.74183333333333346</v>
      </c>
      <c r="U1413" s="79">
        <f t="shared" si="181"/>
        <v>393.75816666666668</v>
      </c>
      <c r="V1413" s="79">
        <f t="shared" si="182"/>
        <v>232.45816666666664</v>
      </c>
      <c r="W1413" s="443">
        <f t="shared" si="183"/>
        <v>3.0651344845856272</v>
      </c>
      <c r="X1413" s="443">
        <f t="shared" si="184"/>
        <v>0.7699925725924176</v>
      </c>
      <c r="Y1413" s="9">
        <f>Cal_110119!$O$3</f>
        <v>20181101</v>
      </c>
      <c r="Z1413" s="48" t="s">
        <v>464</v>
      </c>
      <c r="AA1413" s="48"/>
      <c r="AB1413" s="48" t="s">
        <v>127</v>
      </c>
      <c r="AE1413" s="689" t="s">
        <v>1250</v>
      </c>
      <c r="AF1413" s="671">
        <v>1</v>
      </c>
      <c r="AG1413" s="764" t="s">
        <v>1634</v>
      </c>
      <c r="AH1413"/>
    </row>
    <row r="1414" spans="1:35" x14ac:dyDescent="0.2">
      <c r="A1414" s="152" t="s">
        <v>307</v>
      </c>
      <c r="B1414" s="45">
        <v>20190204</v>
      </c>
      <c r="C1414" s="148" t="s">
        <v>73</v>
      </c>
      <c r="D1414" s="107">
        <v>26</v>
      </c>
      <c r="E1414" s="107">
        <v>11</v>
      </c>
      <c r="H1414" s="107" t="s">
        <v>11</v>
      </c>
      <c r="I1414" s="107">
        <v>290</v>
      </c>
      <c r="J1414" s="107">
        <v>0</v>
      </c>
      <c r="K1414" s="43">
        <v>5</v>
      </c>
      <c r="L1414" s="9">
        <v>1</v>
      </c>
      <c r="M1414" s="9">
        <v>0</v>
      </c>
      <c r="N1414" s="49">
        <v>1</v>
      </c>
      <c r="O1414" s="9" t="str">
        <f>Cal_110119!$P$3</f>
        <v>Cal_110119</v>
      </c>
      <c r="P1414" s="17">
        <f>Cal_110119!$Q$3</f>
        <v>1.8682000000000001</v>
      </c>
      <c r="Q1414" s="17">
        <f>Cal_110119!$R$3</f>
        <v>0.51219999999999999</v>
      </c>
      <c r="R1414" s="46">
        <v>392.7</v>
      </c>
      <c r="S1414" s="46">
        <v>236.8</v>
      </c>
      <c r="T1414" s="47">
        <v>0.69016666666666671</v>
      </c>
      <c r="U1414" s="79">
        <f t="shared" si="181"/>
        <v>392.00983333333335</v>
      </c>
      <c r="V1414" s="79">
        <f t="shared" si="182"/>
        <v>236.10983333333334</v>
      </c>
      <c r="W1414" s="443">
        <f t="shared" si="183"/>
        <v>2.9625199389144403</v>
      </c>
      <c r="X1414" s="443">
        <f t="shared" si="184"/>
        <v>0.93285282112682377</v>
      </c>
      <c r="Y1414" s="9">
        <f>Cal_110119!$O$3</f>
        <v>20181101</v>
      </c>
      <c r="Z1414" s="48" t="s">
        <v>462</v>
      </c>
      <c r="AA1414" s="48"/>
      <c r="AB1414" s="48" t="s">
        <v>127</v>
      </c>
      <c r="AE1414" s="689" t="s">
        <v>1250</v>
      </c>
      <c r="AF1414" s="671">
        <v>1</v>
      </c>
      <c r="AG1414" s="764" t="s">
        <v>1634</v>
      </c>
      <c r="AH1414"/>
    </row>
    <row r="1415" spans="1:35" x14ac:dyDescent="0.2">
      <c r="A1415" s="152" t="s">
        <v>307</v>
      </c>
      <c r="B1415" s="45">
        <v>20190204</v>
      </c>
      <c r="C1415" s="148" t="s">
        <v>73</v>
      </c>
      <c r="D1415" s="107">
        <v>26</v>
      </c>
      <c r="E1415" s="107">
        <v>11</v>
      </c>
      <c r="H1415" s="107" t="s">
        <v>10</v>
      </c>
      <c r="I1415" s="107">
        <v>290</v>
      </c>
      <c r="J1415" s="107">
        <v>10</v>
      </c>
      <c r="K1415" s="43">
        <v>5</v>
      </c>
      <c r="L1415" s="9">
        <v>1</v>
      </c>
      <c r="M1415" s="9">
        <v>0</v>
      </c>
      <c r="N1415" s="49">
        <v>1</v>
      </c>
      <c r="O1415" s="9" t="str">
        <f>Cal_110119!$P$3</f>
        <v>Cal_110119</v>
      </c>
      <c r="P1415" s="17">
        <f>Cal_110119!$Q$3</f>
        <v>1.8682000000000001</v>
      </c>
      <c r="Q1415" s="17">
        <f>Cal_110119!$R$3</f>
        <v>0.51219999999999999</v>
      </c>
      <c r="R1415" s="46">
        <v>334.6</v>
      </c>
      <c r="S1415" s="46">
        <v>199.7</v>
      </c>
      <c r="T1415" s="43">
        <f>AVERAGE(0.402,0.307,0.542,0.615,0.862,0.526)</f>
        <v>0.54233333333333344</v>
      </c>
      <c r="U1415" s="79">
        <f t="shared" si="181"/>
        <v>334.05766666666671</v>
      </c>
      <c r="V1415" s="79">
        <f t="shared" si="182"/>
        <v>199.15766666666664</v>
      </c>
      <c r="W1415" s="443">
        <f t="shared" si="183"/>
        <v>2.563463372415383</v>
      </c>
      <c r="X1415" s="443">
        <f t="shared" si="184"/>
        <v>0.72226741962438712</v>
      </c>
      <c r="Y1415" s="9">
        <f>Cal_110119!$O$3</f>
        <v>20181101</v>
      </c>
      <c r="Z1415" s="86" t="s">
        <v>468</v>
      </c>
      <c r="AA1415" s="86"/>
      <c r="AB1415" s="48" t="s">
        <v>115</v>
      </c>
      <c r="AE1415" s="689" t="s">
        <v>1250</v>
      </c>
      <c r="AF1415" s="671">
        <v>4</v>
      </c>
      <c r="AG1415" s="169">
        <v>1</v>
      </c>
      <c r="AH1415" s="152" t="s">
        <v>660</v>
      </c>
    </row>
    <row r="1416" spans="1:35" s="115" customFormat="1" ht="13.5" thickBot="1" x14ac:dyDescent="0.25">
      <c r="A1416" s="154" t="s">
        <v>307</v>
      </c>
      <c r="B1416" s="114">
        <v>20190204</v>
      </c>
      <c r="C1416" s="150" t="s">
        <v>73</v>
      </c>
      <c r="D1416" s="140">
        <v>26</v>
      </c>
      <c r="E1416" s="140">
        <v>11</v>
      </c>
      <c r="F1416" s="107"/>
      <c r="G1416" s="107"/>
      <c r="H1416" s="140" t="s">
        <v>11</v>
      </c>
      <c r="I1416" s="140">
        <v>290</v>
      </c>
      <c r="J1416" s="140">
        <v>10</v>
      </c>
      <c r="K1416" s="115">
        <v>5</v>
      </c>
      <c r="L1416" s="116">
        <v>1</v>
      </c>
      <c r="M1416" s="9">
        <v>0</v>
      </c>
      <c r="N1416" s="117">
        <v>1</v>
      </c>
      <c r="O1416" s="9" t="str">
        <f>Cal_110119!$P$3</f>
        <v>Cal_110119</v>
      </c>
      <c r="P1416" s="17">
        <f>Cal_110119!$Q$3</f>
        <v>1.8682000000000001</v>
      </c>
      <c r="Q1416" s="17">
        <f>Cal_110119!$R$3</f>
        <v>0.51219999999999999</v>
      </c>
      <c r="R1416" s="118">
        <v>130</v>
      </c>
      <c r="S1416" s="118">
        <v>82.32</v>
      </c>
      <c r="T1416" s="115">
        <v>0.69016666666666671</v>
      </c>
      <c r="U1416" s="120">
        <f t="shared" si="181"/>
        <v>129.30983333333333</v>
      </c>
      <c r="V1416" s="120">
        <f t="shared" si="182"/>
        <v>81.629833333333323</v>
      </c>
      <c r="W1416" s="444">
        <f t="shared" si="183"/>
        <v>0.90604843288929138</v>
      </c>
      <c r="X1416" s="444">
        <f t="shared" si="184"/>
        <v>0.4406918730278348</v>
      </c>
      <c r="Y1416" s="9">
        <f>Cal_110119!$O$3</f>
        <v>20181101</v>
      </c>
      <c r="Z1416" s="121" t="s">
        <v>462</v>
      </c>
      <c r="AA1416" s="48"/>
      <c r="AB1416" s="48" t="s">
        <v>115</v>
      </c>
      <c r="AC1416" s="43"/>
      <c r="AD1416" s="43"/>
      <c r="AE1416" s="689" t="s">
        <v>1250</v>
      </c>
      <c r="AF1416" s="675">
        <v>1</v>
      </c>
      <c r="AG1416" s="169">
        <v>1</v>
      </c>
      <c r="AH1416" s="407"/>
      <c r="AI1416" s="407"/>
    </row>
    <row r="1417" spans="1:35" x14ac:dyDescent="0.2">
      <c r="A1417" s="152" t="s">
        <v>307</v>
      </c>
      <c r="B1417" s="45">
        <v>20190205</v>
      </c>
      <c r="C1417" s="148" t="s">
        <v>308</v>
      </c>
      <c r="D1417" s="107">
        <v>29</v>
      </c>
      <c r="E1417" s="107">
        <v>1</v>
      </c>
      <c r="H1417" s="107" t="s">
        <v>10</v>
      </c>
      <c r="I1417" s="107">
        <v>290</v>
      </c>
      <c r="J1417" s="107">
        <v>0</v>
      </c>
      <c r="K1417" s="43">
        <v>5</v>
      </c>
      <c r="L1417" s="109">
        <v>1</v>
      </c>
      <c r="M1417" s="9">
        <v>0</v>
      </c>
      <c r="N1417" s="49">
        <v>1</v>
      </c>
      <c r="O1417" s="9" t="str">
        <f>Cal_110119!$P$3</f>
        <v>Cal_110119</v>
      </c>
      <c r="P1417" s="17">
        <f>Cal_110119!$Q$3</f>
        <v>1.8682000000000001</v>
      </c>
      <c r="Q1417" s="17">
        <f>Cal_110119!$R$3</f>
        <v>0.51219999999999999</v>
      </c>
      <c r="R1417" s="46">
        <v>3.29</v>
      </c>
      <c r="S1417" s="46">
        <v>2.8149999999999999</v>
      </c>
      <c r="T1417" s="47">
        <v>0.69016666666666671</v>
      </c>
      <c r="U1417" s="79">
        <f t="shared" si="181"/>
        <v>2.5998333333333332</v>
      </c>
      <c r="V1417" s="79">
        <f t="shared" si="182"/>
        <v>2.1248333333333331</v>
      </c>
      <c r="W1417" s="443">
        <f t="shared" si="183"/>
        <v>9.0262794803358526E-3</v>
      </c>
      <c r="X1417" s="443">
        <f t="shared" si="184"/>
        <v>2.6029515398859549E-2</v>
      </c>
      <c r="Y1417" s="9">
        <f>Cal_110119!$O$3</f>
        <v>20181101</v>
      </c>
      <c r="Z1417" s="48" t="s">
        <v>462</v>
      </c>
      <c r="AA1417" s="48"/>
      <c r="AB1417" s="48" t="s">
        <v>127</v>
      </c>
      <c r="AE1417" s="689" t="s">
        <v>1250</v>
      </c>
      <c r="AF1417" s="674">
        <v>1</v>
      </c>
      <c r="AG1417" s="169">
        <v>1</v>
      </c>
      <c r="AH1417" s="152" t="s">
        <v>669</v>
      </c>
    </row>
    <row r="1418" spans="1:35" x14ac:dyDescent="0.2">
      <c r="A1418" s="152" t="s">
        <v>307</v>
      </c>
      <c r="B1418" s="45">
        <v>20190205</v>
      </c>
      <c r="C1418" s="148" t="s">
        <v>308</v>
      </c>
      <c r="D1418" s="107">
        <v>29</v>
      </c>
      <c r="E1418" s="107">
        <v>1</v>
      </c>
      <c r="H1418" s="107" t="s">
        <v>11</v>
      </c>
      <c r="I1418" s="107">
        <v>290</v>
      </c>
      <c r="J1418" s="107">
        <v>0</v>
      </c>
      <c r="K1418" s="43">
        <v>5</v>
      </c>
      <c r="L1418" s="9">
        <v>1</v>
      </c>
      <c r="M1418" s="9">
        <v>0</v>
      </c>
      <c r="N1418" s="49">
        <v>1</v>
      </c>
      <c r="O1418" s="9" t="str">
        <f>Cal_110119!$P$3</f>
        <v>Cal_110119</v>
      </c>
      <c r="P1418" s="17">
        <f>Cal_110119!$Q$3</f>
        <v>1.8682000000000001</v>
      </c>
      <c r="Q1418" s="17">
        <f>Cal_110119!$R$3</f>
        <v>0.51219999999999999</v>
      </c>
      <c r="R1418" s="46">
        <v>3.508</v>
      </c>
      <c r="S1418" s="46">
        <v>3.117</v>
      </c>
      <c r="T1418" s="47">
        <v>0.69016666666666671</v>
      </c>
      <c r="U1418" s="79">
        <f t="shared" si="181"/>
        <v>2.8178333333333332</v>
      </c>
      <c r="V1418" s="79">
        <f t="shared" si="182"/>
        <v>2.4268333333333332</v>
      </c>
      <c r="W1418" s="443">
        <f t="shared" si="183"/>
        <v>7.4300532143396153E-3</v>
      </c>
      <c r="X1418" s="443">
        <f t="shared" si="184"/>
        <v>3.2608179528304054E-2</v>
      </c>
      <c r="Y1418" s="9">
        <f>Cal_110119!$O$3</f>
        <v>20181101</v>
      </c>
      <c r="Z1418" s="48" t="s">
        <v>462</v>
      </c>
      <c r="AA1418" s="48"/>
      <c r="AB1418" s="48" t="s">
        <v>127</v>
      </c>
      <c r="AE1418" s="689" t="s">
        <v>1250</v>
      </c>
      <c r="AF1418" s="671">
        <v>1</v>
      </c>
      <c r="AG1418" s="169">
        <v>1</v>
      </c>
      <c r="AH1418" s="152" t="s">
        <v>669</v>
      </c>
    </row>
    <row r="1419" spans="1:35" x14ac:dyDescent="0.2">
      <c r="A1419" s="152" t="s">
        <v>307</v>
      </c>
      <c r="B1419" s="45">
        <v>20190205</v>
      </c>
      <c r="C1419" s="148" t="s">
        <v>308</v>
      </c>
      <c r="D1419" s="107">
        <v>29</v>
      </c>
      <c r="E1419" s="107">
        <v>2</v>
      </c>
      <c r="H1419" s="107" t="s">
        <v>10</v>
      </c>
      <c r="I1419" s="107">
        <v>290</v>
      </c>
      <c r="J1419" s="107">
        <v>0</v>
      </c>
      <c r="K1419" s="43">
        <v>5</v>
      </c>
      <c r="L1419" s="9">
        <v>1</v>
      </c>
      <c r="M1419" s="9">
        <v>0</v>
      </c>
      <c r="N1419" s="49">
        <v>1</v>
      </c>
      <c r="O1419" s="9" t="str">
        <f>Cal_110119!$P$3</f>
        <v>Cal_110119</v>
      </c>
      <c r="P1419" s="17">
        <f>Cal_110119!$Q$3</f>
        <v>1.8682000000000001</v>
      </c>
      <c r="Q1419" s="17">
        <f>Cal_110119!$R$3</f>
        <v>0.51219999999999999</v>
      </c>
      <c r="R1419" s="46">
        <v>3.331</v>
      </c>
      <c r="S1419" s="46">
        <v>2.7570000000000001</v>
      </c>
      <c r="T1419" s="47">
        <v>0.69016666666666671</v>
      </c>
      <c r="U1419" s="79">
        <f t="shared" si="181"/>
        <v>2.6408333333333331</v>
      </c>
      <c r="V1419" s="79">
        <f t="shared" si="182"/>
        <v>2.0668333333333333</v>
      </c>
      <c r="W1419" s="443">
        <f t="shared" si="183"/>
        <v>1.0907546150974268E-2</v>
      </c>
      <c r="X1419" s="443">
        <f t="shared" si="184"/>
        <v>2.3191356688221133E-2</v>
      </c>
      <c r="Y1419" s="9">
        <f>Cal_110119!$O$3</f>
        <v>20181101</v>
      </c>
      <c r="Z1419" s="48" t="s">
        <v>462</v>
      </c>
      <c r="AA1419" s="48"/>
      <c r="AB1419" s="48" t="s">
        <v>127</v>
      </c>
      <c r="AE1419" s="689" t="s">
        <v>1250</v>
      </c>
      <c r="AF1419" s="671">
        <v>3</v>
      </c>
      <c r="AG1419" s="169">
        <v>1</v>
      </c>
      <c r="AH1419" s="152" t="s">
        <v>668</v>
      </c>
    </row>
    <row r="1420" spans="1:35" x14ac:dyDescent="0.2">
      <c r="A1420" s="152" t="s">
        <v>307</v>
      </c>
      <c r="B1420" s="45">
        <v>20190205</v>
      </c>
      <c r="C1420" s="148" t="s">
        <v>308</v>
      </c>
      <c r="D1420" s="107">
        <v>29</v>
      </c>
      <c r="E1420" s="107">
        <v>2</v>
      </c>
      <c r="H1420" s="107" t="s">
        <v>11</v>
      </c>
      <c r="I1420" s="107">
        <v>290</v>
      </c>
      <c r="J1420" s="107">
        <v>0</v>
      </c>
      <c r="K1420" s="43">
        <v>5</v>
      </c>
      <c r="L1420" s="9">
        <v>1</v>
      </c>
      <c r="M1420" s="9">
        <v>0</v>
      </c>
      <c r="N1420" s="49">
        <v>1</v>
      </c>
      <c r="O1420" s="9" t="str">
        <f>Cal_110119!$P$3</f>
        <v>Cal_110119</v>
      </c>
      <c r="P1420" s="17">
        <f>Cal_110119!$Q$3</f>
        <v>1.8682000000000001</v>
      </c>
      <c r="Q1420" s="17">
        <f>Cal_110119!$R$3</f>
        <v>0.51219999999999999</v>
      </c>
      <c r="R1420" s="46">
        <v>3.629</v>
      </c>
      <c r="S1420" s="46">
        <v>3.4329999999999998</v>
      </c>
      <c r="T1420" s="47">
        <f>AVERAGE(0.915,0.774,0.765,0.736,0.604,0.657)</f>
        <v>0.74183333333333346</v>
      </c>
      <c r="U1420" s="79">
        <f t="shared" si="181"/>
        <v>2.8871666666666664</v>
      </c>
      <c r="V1420" s="79">
        <f t="shared" si="182"/>
        <v>2.6911666666666663</v>
      </c>
      <c r="W1420" s="443">
        <f t="shared" si="183"/>
        <v>3.7245279539912172E-3</v>
      </c>
      <c r="X1420" s="443">
        <f t="shared" si="184"/>
        <v>4.0674712764054752E-2</v>
      </c>
      <c r="Y1420" s="9">
        <f>Cal_110119!$O$3</f>
        <v>20181101</v>
      </c>
      <c r="Z1420" s="48" t="s">
        <v>464</v>
      </c>
      <c r="AA1420" s="48"/>
      <c r="AB1420" s="48" t="s">
        <v>127</v>
      </c>
      <c r="AE1420" s="689" t="s">
        <v>1250</v>
      </c>
      <c r="AF1420" s="671">
        <v>3</v>
      </c>
      <c r="AG1420" s="169">
        <v>1</v>
      </c>
      <c r="AH1420" s="152" t="s">
        <v>668</v>
      </c>
    </row>
    <row r="1421" spans="1:35" x14ac:dyDescent="0.2">
      <c r="A1421" s="152" t="s">
        <v>307</v>
      </c>
      <c r="B1421" s="45">
        <v>20190205</v>
      </c>
      <c r="C1421" s="148" t="s">
        <v>308</v>
      </c>
      <c r="D1421" s="107">
        <v>29</v>
      </c>
      <c r="E1421" s="107">
        <v>3</v>
      </c>
      <c r="H1421" s="107" t="s">
        <v>10</v>
      </c>
      <c r="I1421" s="107">
        <v>290</v>
      </c>
      <c r="J1421" s="107">
        <v>0</v>
      </c>
      <c r="K1421" s="43">
        <v>5</v>
      </c>
      <c r="L1421" s="9">
        <v>1</v>
      </c>
      <c r="M1421" s="9">
        <v>0</v>
      </c>
      <c r="N1421" s="49">
        <v>1</v>
      </c>
      <c r="O1421" s="9" t="str">
        <f>Cal_110119!$P$3</f>
        <v>Cal_110119</v>
      </c>
      <c r="P1421" s="17">
        <f>Cal_110119!$Q$3</f>
        <v>1.8682000000000001</v>
      </c>
      <c r="Q1421" s="17">
        <f>Cal_110119!$R$3</f>
        <v>0.51219999999999999</v>
      </c>
      <c r="R1421" s="46">
        <v>8.1370000000000005</v>
      </c>
      <c r="S1421" s="46">
        <v>6.4859999999999998</v>
      </c>
      <c r="T1421" s="47">
        <v>0.69016666666666671</v>
      </c>
      <c r="U1421" s="79">
        <f t="shared" ref="U1421:U1474" si="189">(R1421-T1421)*(L1421+M1421)/L1421</f>
        <v>7.4468333333333341</v>
      </c>
      <c r="V1421" s="79">
        <f t="shared" ref="V1421:V1474" si="190">(S1421-T1421)*(L1421+M1421)/L1421</f>
        <v>5.7958333333333334</v>
      </c>
      <c r="W1421" s="443">
        <f t="shared" ref="W1421:W1474" si="191">(Q1421*P1421/(P1421-1)*(U1421-V1421)*(K1421)/I1421)/N1421</f>
        <v>3.1373447204283152E-2</v>
      </c>
      <c r="X1421" s="443">
        <f t="shared" ref="X1421:X1474" si="192">(Q1421*P1421/(P1421-1)*(P1421*V1421-U1421)*(K1421)/I1421)/N1421</f>
        <v>6.4247014551463977E-2</v>
      </c>
      <c r="Y1421" s="9">
        <f>Cal_110119!$O$3</f>
        <v>20181101</v>
      </c>
      <c r="Z1421" s="48" t="s">
        <v>462</v>
      </c>
      <c r="AA1421" s="48"/>
      <c r="AB1421" s="48" t="s">
        <v>127</v>
      </c>
      <c r="AE1421" s="689" t="s">
        <v>1250</v>
      </c>
      <c r="AF1421" s="671">
        <v>1</v>
      </c>
      <c r="AG1421" s="169">
        <v>1</v>
      </c>
      <c r="AH1421"/>
    </row>
    <row r="1422" spans="1:35" x14ac:dyDescent="0.2">
      <c r="A1422" s="152" t="s">
        <v>307</v>
      </c>
      <c r="B1422" s="45">
        <v>20190205</v>
      </c>
      <c r="C1422" s="148" t="s">
        <v>308</v>
      </c>
      <c r="D1422" s="107">
        <v>29</v>
      </c>
      <c r="E1422" s="107">
        <v>3</v>
      </c>
      <c r="H1422" s="107" t="s">
        <v>11</v>
      </c>
      <c r="I1422" s="107">
        <v>290</v>
      </c>
      <c r="J1422" s="107">
        <v>0</v>
      </c>
      <c r="K1422" s="43">
        <v>5</v>
      </c>
      <c r="L1422" s="9">
        <v>1</v>
      </c>
      <c r="M1422" s="9">
        <v>0</v>
      </c>
      <c r="N1422" s="49">
        <v>1</v>
      </c>
      <c r="O1422" s="9" t="str">
        <f>Cal_110119!$P$3</f>
        <v>Cal_110119</v>
      </c>
      <c r="P1422" s="17">
        <f>Cal_110119!$Q$3</f>
        <v>1.8682000000000001</v>
      </c>
      <c r="Q1422" s="17">
        <f>Cal_110119!$R$3</f>
        <v>0.51219999999999999</v>
      </c>
      <c r="R1422" s="46">
        <v>8.1989999999999998</v>
      </c>
      <c r="S1422" s="46">
        <v>6.89</v>
      </c>
      <c r="T1422" s="47">
        <v>0.69016666666666671</v>
      </c>
      <c r="U1422" s="79">
        <f t="shared" si="189"/>
        <v>7.5088333333333335</v>
      </c>
      <c r="V1422" s="79">
        <f t="shared" si="190"/>
        <v>6.1998333333333333</v>
      </c>
      <c r="W1422" s="443">
        <f t="shared" si="191"/>
        <v>2.4874525978441323E-2</v>
      </c>
      <c r="X1422" s="443">
        <f t="shared" si="192"/>
        <v>7.7411183780064424E-2</v>
      </c>
      <c r="Y1422" s="9">
        <f>Cal_110119!$O$3</f>
        <v>20181101</v>
      </c>
      <c r="Z1422" s="48" t="s">
        <v>463</v>
      </c>
      <c r="AA1422" s="48"/>
      <c r="AB1422" s="48" t="s">
        <v>127</v>
      </c>
      <c r="AE1422" s="689" t="s">
        <v>1250</v>
      </c>
      <c r="AF1422" s="671">
        <v>1</v>
      </c>
      <c r="AG1422" s="169">
        <v>1</v>
      </c>
      <c r="AH1422"/>
    </row>
    <row r="1423" spans="1:35" x14ac:dyDescent="0.2">
      <c r="A1423" s="152" t="s">
        <v>307</v>
      </c>
      <c r="B1423" s="45">
        <v>20190205</v>
      </c>
      <c r="C1423" s="148" t="s">
        <v>308</v>
      </c>
      <c r="D1423" s="107">
        <v>29</v>
      </c>
      <c r="E1423" s="107">
        <v>5</v>
      </c>
      <c r="H1423" s="107" t="s">
        <v>10</v>
      </c>
      <c r="I1423" s="107">
        <v>290</v>
      </c>
      <c r="J1423" s="107">
        <v>0</v>
      </c>
      <c r="K1423" s="43">
        <v>5</v>
      </c>
      <c r="L1423" s="9">
        <v>1</v>
      </c>
      <c r="M1423" s="9">
        <v>0</v>
      </c>
      <c r="N1423" s="49">
        <v>1</v>
      </c>
      <c r="O1423" s="9" t="str">
        <f>Cal_110119!$P$3</f>
        <v>Cal_110119</v>
      </c>
      <c r="P1423" s="17">
        <f>Cal_110119!$Q$3</f>
        <v>1.8682000000000001</v>
      </c>
      <c r="Q1423" s="17">
        <f>Cal_110119!$R$3</f>
        <v>0.51219999999999999</v>
      </c>
      <c r="R1423" s="46">
        <v>81.08</v>
      </c>
      <c r="S1423" s="46">
        <v>50.72</v>
      </c>
      <c r="T1423" s="47">
        <v>0.69016666666666671</v>
      </c>
      <c r="U1423" s="79">
        <f t="shared" si="189"/>
        <v>80.389833333333328</v>
      </c>
      <c r="V1423" s="79">
        <f t="shared" si="190"/>
        <v>50.029833333333329</v>
      </c>
      <c r="W1423" s="443">
        <f t="shared" si="191"/>
        <v>0.57692177899578179</v>
      </c>
      <c r="X1423" s="443">
        <f t="shared" si="192"/>
        <v>0.24847734650755127</v>
      </c>
      <c r="Y1423" s="9">
        <f>Cal_110119!$O$3</f>
        <v>20181101</v>
      </c>
      <c r="Z1423" s="48" t="s">
        <v>462</v>
      </c>
      <c r="AA1423" s="48"/>
      <c r="AB1423" s="48" t="s">
        <v>127</v>
      </c>
      <c r="AE1423" s="689" t="s">
        <v>1250</v>
      </c>
      <c r="AF1423" s="671">
        <v>1</v>
      </c>
      <c r="AG1423" s="764" t="s">
        <v>1634</v>
      </c>
      <c r="AH1423"/>
    </row>
    <row r="1424" spans="1:35" x14ac:dyDescent="0.2">
      <c r="A1424" s="152" t="s">
        <v>307</v>
      </c>
      <c r="B1424" s="45">
        <v>20190205</v>
      </c>
      <c r="C1424" s="148" t="s">
        <v>308</v>
      </c>
      <c r="D1424" s="107">
        <v>29</v>
      </c>
      <c r="E1424" s="107">
        <v>5</v>
      </c>
      <c r="H1424" s="107" t="s">
        <v>11</v>
      </c>
      <c r="I1424" s="107">
        <v>290</v>
      </c>
      <c r="J1424" s="107">
        <v>0</v>
      </c>
      <c r="K1424" s="43">
        <v>5</v>
      </c>
      <c r="L1424" s="9">
        <v>1</v>
      </c>
      <c r="M1424" s="9">
        <v>0</v>
      </c>
      <c r="N1424" s="49">
        <v>1</v>
      </c>
      <c r="O1424" s="9" t="str">
        <f>Cal_110119!$P$3</f>
        <v>Cal_110119</v>
      </c>
      <c r="P1424" s="17">
        <f>Cal_110119!$Q$3</f>
        <v>1.8682000000000001</v>
      </c>
      <c r="Q1424" s="17">
        <f>Cal_110119!$R$3</f>
        <v>0.51219999999999999</v>
      </c>
      <c r="R1424" s="46">
        <v>82.65</v>
      </c>
      <c r="S1424" s="46">
        <v>52.23</v>
      </c>
      <c r="T1424" s="47">
        <v>0.69016666666666671</v>
      </c>
      <c r="U1424" s="79">
        <f t="shared" si="189"/>
        <v>81.959833333333336</v>
      </c>
      <c r="V1424" s="79">
        <f t="shared" si="190"/>
        <v>51.539833333333327</v>
      </c>
      <c r="W1424" s="443">
        <f t="shared" si="191"/>
        <v>0.57806194061435079</v>
      </c>
      <c r="X1424" s="443">
        <f t="shared" si="192"/>
        <v>0.27224937420622375</v>
      </c>
      <c r="Y1424" s="9">
        <f>Cal_110119!$O$3</f>
        <v>20181101</v>
      </c>
      <c r="Z1424" s="48" t="s">
        <v>462</v>
      </c>
      <c r="AA1424" s="48"/>
      <c r="AB1424" s="48" t="s">
        <v>127</v>
      </c>
      <c r="AE1424" s="689" t="s">
        <v>1250</v>
      </c>
      <c r="AF1424" s="671">
        <v>1</v>
      </c>
      <c r="AG1424" s="764" t="s">
        <v>1634</v>
      </c>
      <c r="AH1424"/>
    </row>
    <row r="1425" spans="1:35" s="82" customFormat="1" x14ac:dyDescent="0.2">
      <c r="A1425" s="153" t="s">
        <v>307</v>
      </c>
      <c r="B1425" s="81">
        <v>20190205</v>
      </c>
      <c r="C1425" s="149" t="s">
        <v>308</v>
      </c>
      <c r="D1425" s="126">
        <v>29</v>
      </c>
      <c r="E1425" s="126">
        <v>6</v>
      </c>
      <c r="F1425" s="126"/>
      <c r="G1425" s="126"/>
      <c r="H1425" s="126" t="s">
        <v>10</v>
      </c>
      <c r="I1425" s="126">
        <v>354</v>
      </c>
      <c r="J1425" s="126">
        <v>5</v>
      </c>
      <c r="K1425" s="82">
        <v>5</v>
      </c>
      <c r="L1425" s="9">
        <v>1</v>
      </c>
      <c r="M1425" s="9">
        <v>0</v>
      </c>
      <c r="N1425" s="83">
        <v>1</v>
      </c>
      <c r="O1425" s="9" t="str">
        <f>Cal_110119!$P$3</f>
        <v>Cal_110119</v>
      </c>
      <c r="P1425" s="17">
        <f>Cal_110119!$Q$3</f>
        <v>1.8682000000000001</v>
      </c>
      <c r="Q1425" s="17">
        <f>Cal_110119!$R$3</f>
        <v>0.51219999999999999</v>
      </c>
      <c r="R1425" s="84">
        <v>46.52</v>
      </c>
      <c r="S1425" s="84">
        <v>28.74</v>
      </c>
      <c r="T1425" s="82">
        <f>AVERAGE(0.709,0.496,0.414,0.635,0.527,0.477)</f>
        <v>0.54300000000000004</v>
      </c>
      <c r="U1425" s="79">
        <f t="shared" si="189"/>
        <v>45.977000000000004</v>
      </c>
      <c r="V1425" s="79">
        <f t="shared" si="190"/>
        <v>28.196999999999999</v>
      </c>
      <c r="W1425" s="443">
        <f t="shared" si="191"/>
        <v>0.27678443209341491</v>
      </c>
      <c r="X1425" s="443">
        <f t="shared" si="192"/>
        <v>0.1043099867184494</v>
      </c>
      <c r="Y1425" s="9">
        <f>Cal_110119!$O$3</f>
        <v>20181101</v>
      </c>
      <c r="Z1425" s="85" t="s">
        <v>466</v>
      </c>
      <c r="AA1425" s="85"/>
      <c r="AB1425" s="48" t="s">
        <v>127</v>
      </c>
      <c r="AE1425" s="689" t="s">
        <v>1250</v>
      </c>
      <c r="AF1425" s="671">
        <v>1</v>
      </c>
      <c r="AG1425" s="764" t="s">
        <v>1634</v>
      </c>
      <c r="AH1425" s="153" t="s">
        <v>438</v>
      </c>
      <c r="AI1425" s="155" t="s">
        <v>1127</v>
      </c>
    </row>
    <row r="1426" spans="1:35" s="82" customFormat="1" x14ac:dyDescent="0.2">
      <c r="A1426" s="153" t="s">
        <v>307</v>
      </c>
      <c r="B1426" s="81">
        <v>20190205</v>
      </c>
      <c r="C1426" s="149" t="s">
        <v>308</v>
      </c>
      <c r="D1426" s="126">
        <v>29</v>
      </c>
      <c r="E1426" s="126">
        <v>6</v>
      </c>
      <c r="F1426" s="126"/>
      <c r="G1426" s="126"/>
      <c r="H1426" s="126" t="s">
        <v>11</v>
      </c>
      <c r="I1426" s="126">
        <v>354</v>
      </c>
      <c r="J1426" s="126">
        <v>5</v>
      </c>
      <c r="K1426" s="82">
        <v>5</v>
      </c>
      <c r="L1426" s="9">
        <v>1</v>
      </c>
      <c r="M1426" s="9">
        <v>0</v>
      </c>
      <c r="N1426" s="83">
        <v>1</v>
      </c>
      <c r="O1426" s="9" t="str">
        <f>Cal_110119!$P$3</f>
        <v>Cal_110119</v>
      </c>
      <c r="P1426" s="17">
        <f>Cal_110119!$Q$3</f>
        <v>1.8682000000000001</v>
      </c>
      <c r="Q1426" s="17">
        <f>Cal_110119!$R$3</f>
        <v>0.51219999999999999</v>
      </c>
      <c r="R1426" s="84">
        <v>39.049999999999997</v>
      </c>
      <c r="S1426" s="84">
        <v>24.96</v>
      </c>
      <c r="T1426" s="82">
        <f>AVERAGE(0.709,0.496,0.414,0.635,0.527,0.477)</f>
        <v>0.54300000000000004</v>
      </c>
      <c r="U1426" s="79">
        <f t="shared" si="189"/>
        <v>38.506999999999998</v>
      </c>
      <c r="V1426" s="79">
        <f t="shared" si="190"/>
        <v>24.417000000000002</v>
      </c>
      <c r="W1426" s="443">
        <f t="shared" si="191"/>
        <v>0.21934154376806606</v>
      </c>
      <c r="X1426" s="443">
        <f t="shared" si="192"/>
        <v>0.11066457121328989</v>
      </c>
      <c r="Y1426" s="9">
        <f>Cal_110119!$O$3</f>
        <v>20181101</v>
      </c>
      <c r="Z1426" s="85" t="s">
        <v>465</v>
      </c>
      <c r="AA1426" s="85"/>
      <c r="AB1426" s="48" t="s">
        <v>127</v>
      </c>
      <c r="AE1426" s="689" t="s">
        <v>1250</v>
      </c>
      <c r="AF1426" s="671">
        <v>1</v>
      </c>
      <c r="AG1426" s="764" t="s">
        <v>1634</v>
      </c>
      <c r="AH1426" s="153" t="s">
        <v>439</v>
      </c>
      <c r="AI1426" s="155" t="s">
        <v>1127</v>
      </c>
    </row>
    <row r="1427" spans="1:35" x14ac:dyDescent="0.2">
      <c r="A1427" s="152" t="s">
        <v>307</v>
      </c>
      <c r="B1427" s="45">
        <v>20190205</v>
      </c>
      <c r="C1427" s="148" t="s">
        <v>308</v>
      </c>
      <c r="D1427" s="107">
        <v>29</v>
      </c>
      <c r="E1427" s="107">
        <v>6</v>
      </c>
      <c r="F1427" s="143"/>
      <c r="G1427" s="143"/>
      <c r="H1427" s="107" t="s">
        <v>10</v>
      </c>
      <c r="I1427" s="107">
        <v>354</v>
      </c>
      <c r="J1427" s="107">
        <v>20</v>
      </c>
      <c r="K1427" s="43">
        <v>2</v>
      </c>
      <c r="L1427" s="9">
        <v>1</v>
      </c>
      <c r="M1427" s="9">
        <v>0</v>
      </c>
      <c r="N1427" s="49">
        <v>0.66666666666666663</v>
      </c>
      <c r="O1427" s="9" t="str">
        <f>Cal_110119!$P$3</f>
        <v>Cal_110119</v>
      </c>
      <c r="P1427" s="17">
        <f>Cal_110119!$Q$3</f>
        <v>1.8682000000000001</v>
      </c>
      <c r="Q1427" s="17">
        <f>Cal_110119!$R$3</f>
        <v>0.51219999999999999</v>
      </c>
      <c r="R1427" s="46">
        <v>158.69999999999999</v>
      </c>
      <c r="S1427" s="46">
        <v>94.75</v>
      </c>
      <c r="T1427" s="43">
        <f>AVERAGE(0.709,0.496,0.414,0.635,0.527,0.477)</f>
        <v>0.54300000000000004</v>
      </c>
      <c r="U1427" s="79">
        <f t="shared" si="189"/>
        <v>158.15699999999998</v>
      </c>
      <c r="V1427" s="79">
        <f t="shared" si="190"/>
        <v>94.206999999999994</v>
      </c>
      <c r="W1427" s="443">
        <f t="shared" si="191"/>
        <v>0.59731263551317926</v>
      </c>
      <c r="X1427" s="443">
        <f t="shared" si="192"/>
        <v>0.16663591035360031</v>
      </c>
      <c r="Y1427" s="9">
        <f>Cal_110119!$O$3</f>
        <v>20181101</v>
      </c>
      <c r="Z1427" s="48" t="s">
        <v>465</v>
      </c>
      <c r="AA1427" s="48"/>
      <c r="AB1427" s="48" t="s">
        <v>127</v>
      </c>
      <c r="AE1427" s="689" t="s">
        <v>1250</v>
      </c>
      <c r="AF1427" s="671">
        <v>3</v>
      </c>
      <c r="AG1427" s="764" t="s">
        <v>1634</v>
      </c>
      <c r="AH1427" s="152" t="s">
        <v>440</v>
      </c>
      <c r="AI1427" s="152" t="s">
        <v>1212</v>
      </c>
    </row>
    <row r="1428" spans="1:35" x14ac:dyDescent="0.2">
      <c r="A1428" s="152" t="s">
        <v>307</v>
      </c>
      <c r="B1428" s="45">
        <v>20190205</v>
      </c>
      <c r="C1428" s="148" t="s">
        <v>308</v>
      </c>
      <c r="D1428" s="107">
        <v>29</v>
      </c>
      <c r="E1428" s="107">
        <v>6</v>
      </c>
      <c r="F1428" s="143"/>
      <c r="G1428" s="143"/>
      <c r="H1428" s="107" t="s">
        <v>11</v>
      </c>
      <c r="I1428" s="107">
        <v>354</v>
      </c>
      <c r="J1428" s="107">
        <v>20</v>
      </c>
      <c r="K1428" s="43">
        <v>2</v>
      </c>
      <c r="L1428" s="9">
        <v>1</v>
      </c>
      <c r="M1428" s="9">
        <v>0</v>
      </c>
      <c r="N1428" s="49">
        <v>0.66666666666666663</v>
      </c>
      <c r="O1428" s="9" t="str">
        <f>Cal_110119!$P$3</f>
        <v>Cal_110119</v>
      </c>
      <c r="P1428" s="17">
        <f>Cal_110119!$Q$3</f>
        <v>1.8682000000000001</v>
      </c>
      <c r="Q1428" s="17">
        <f>Cal_110119!$R$3</f>
        <v>0.51219999999999999</v>
      </c>
      <c r="R1428" s="46">
        <v>88.65</v>
      </c>
      <c r="S1428" s="46">
        <v>51.57</v>
      </c>
      <c r="T1428" s="43">
        <f>AVERAGE(0.709,0.496,0.414,0.635,0.527,0.477)</f>
        <v>0.54300000000000004</v>
      </c>
      <c r="U1428" s="79">
        <f t="shared" si="189"/>
        <v>88.106999999999999</v>
      </c>
      <c r="V1428" s="79">
        <f t="shared" si="190"/>
        <v>51.027000000000001</v>
      </c>
      <c r="W1428" s="443">
        <f t="shared" si="191"/>
        <v>0.34633858522015154</v>
      </c>
      <c r="X1428" s="443">
        <f t="shared" si="192"/>
        <v>6.7452348043238353E-2</v>
      </c>
      <c r="Y1428" s="9">
        <f>Cal_110119!$O$3</f>
        <v>20181101</v>
      </c>
      <c r="Z1428" s="48" t="s">
        <v>465</v>
      </c>
      <c r="AA1428" s="48"/>
      <c r="AB1428" s="48" t="s">
        <v>127</v>
      </c>
      <c r="AE1428" s="689" t="s">
        <v>1250</v>
      </c>
      <c r="AF1428" s="671">
        <v>3</v>
      </c>
      <c r="AG1428" s="764" t="s">
        <v>1634</v>
      </c>
      <c r="AH1428" s="152" t="s">
        <v>441</v>
      </c>
      <c r="AI1428" s="152" t="s">
        <v>1212</v>
      </c>
    </row>
    <row r="1429" spans="1:35" x14ac:dyDescent="0.2">
      <c r="A1429" s="152" t="s">
        <v>307</v>
      </c>
      <c r="B1429" s="45">
        <v>20190205</v>
      </c>
      <c r="C1429" s="148" t="s">
        <v>308</v>
      </c>
      <c r="D1429" s="107">
        <v>29</v>
      </c>
      <c r="E1429" s="107">
        <v>6</v>
      </c>
      <c r="H1429" s="107" t="s">
        <v>10</v>
      </c>
      <c r="I1429" s="107">
        <v>285</v>
      </c>
      <c r="J1429" s="107">
        <v>0</v>
      </c>
      <c r="K1429" s="43">
        <v>5</v>
      </c>
      <c r="L1429" s="9">
        <v>1</v>
      </c>
      <c r="M1429" s="9">
        <v>0</v>
      </c>
      <c r="N1429" s="49">
        <v>1</v>
      </c>
      <c r="O1429" s="9" t="str">
        <f>Cal_110119!$P$3</f>
        <v>Cal_110119</v>
      </c>
      <c r="P1429" s="17">
        <f>Cal_110119!$Q$3</f>
        <v>1.8682000000000001</v>
      </c>
      <c r="Q1429" s="17">
        <f>Cal_110119!$R$3</f>
        <v>0.51219999999999999</v>
      </c>
      <c r="R1429" s="46">
        <v>106.8</v>
      </c>
      <c r="S1429" s="46">
        <v>67.3</v>
      </c>
      <c r="T1429" s="47">
        <v>0.69016666666666671</v>
      </c>
      <c r="U1429" s="79">
        <f t="shared" si="189"/>
        <v>106.10983333333333</v>
      </c>
      <c r="V1429" s="79">
        <f t="shared" si="190"/>
        <v>66.609833333333327</v>
      </c>
      <c r="W1429" s="443">
        <f t="shared" si="191"/>
        <v>0.76377493220496517</v>
      </c>
      <c r="X1429" s="443">
        <f t="shared" si="192"/>
        <v>0.35444295029316331</v>
      </c>
      <c r="Y1429" s="9">
        <f>Cal_110119!$O$3</f>
        <v>20181101</v>
      </c>
      <c r="Z1429" s="48" t="s">
        <v>463</v>
      </c>
      <c r="AA1429" s="48"/>
      <c r="AB1429" s="48" t="s">
        <v>127</v>
      </c>
      <c r="AE1429" s="689" t="s">
        <v>1250</v>
      </c>
      <c r="AF1429" s="671">
        <v>1</v>
      </c>
      <c r="AG1429" s="764" t="s">
        <v>1634</v>
      </c>
      <c r="AH1429"/>
    </row>
    <row r="1430" spans="1:35" x14ac:dyDescent="0.2">
      <c r="A1430" s="152" t="s">
        <v>307</v>
      </c>
      <c r="B1430" s="45">
        <v>20190205</v>
      </c>
      <c r="C1430" s="148" t="s">
        <v>308</v>
      </c>
      <c r="D1430" s="107">
        <v>29</v>
      </c>
      <c r="E1430" s="107">
        <v>6</v>
      </c>
      <c r="H1430" s="107" t="s">
        <v>11</v>
      </c>
      <c r="I1430" s="107">
        <v>285</v>
      </c>
      <c r="J1430" s="107">
        <v>0</v>
      </c>
      <c r="K1430" s="43">
        <v>5</v>
      </c>
      <c r="L1430" s="9">
        <v>1</v>
      </c>
      <c r="M1430" s="9">
        <v>0</v>
      </c>
      <c r="N1430" s="49">
        <v>1</v>
      </c>
      <c r="O1430" s="9" t="str">
        <f>Cal_110119!$P$3</f>
        <v>Cal_110119</v>
      </c>
      <c r="P1430" s="17">
        <f>Cal_110119!$Q$3</f>
        <v>1.8682000000000001</v>
      </c>
      <c r="Q1430" s="17">
        <f>Cal_110119!$R$3</f>
        <v>0.51219999999999999</v>
      </c>
      <c r="R1430" s="46">
        <v>107.5</v>
      </c>
      <c r="S1430" s="46">
        <v>65.45</v>
      </c>
      <c r="T1430" s="47">
        <v>0.69016666666666671</v>
      </c>
      <c r="U1430" s="79">
        <f t="shared" si="189"/>
        <v>106.80983333333333</v>
      </c>
      <c r="V1430" s="79">
        <f t="shared" si="190"/>
        <v>64.759833333333333</v>
      </c>
      <c r="W1430" s="443">
        <f t="shared" si="191"/>
        <v>0.81308192149920977</v>
      </c>
      <c r="X1430" s="443">
        <f t="shared" si="192"/>
        <v>0.27407893864804173</v>
      </c>
      <c r="Y1430" s="9">
        <f>Cal_110119!$O$3</f>
        <v>20181101</v>
      </c>
      <c r="Z1430" s="48" t="s">
        <v>462</v>
      </c>
      <c r="AA1430" s="48"/>
      <c r="AB1430" s="48" t="s">
        <v>127</v>
      </c>
      <c r="AE1430" s="689" t="s">
        <v>1250</v>
      </c>
      <c r="AF1430" s="671">
        <v>1</v>
      </c>
      <c r="AG1430" s="764" t="s">
        <v>1634</v>
      </c>
      <c r="AH1430"/>
    </row>
    <row r="1431" spans="1:35" x14ac:dyDescent="0.2">
      <c r="A1431" s="152" t="s">
        <v>307</v>
      </c>
      <c r="B1431" s="45">
        <v>20190205</v>
      </c>
      <c r="C1431" s="148" t="s">
        <v>308</v>
      </c>
      <c r="D1431" s="107">
        <v>29</v>
      </c>
      <c r="E1431" s="107">
        <v>6</v>
      </c>
      <c r="H1431" s="107" t="s">
        <v>10</v>
      </c>
      <c r="I1431" s="107">
        <v>286</v>
      </c>
      <c r="J1431" s="107">
        <v>10</v>
      </c>
      <c r="K1431" s="43">
        <v>5</v>
      </c>
      <c r="L1431" s="9">
        <v>1</v>
      </c>
      <c r="M1431" s="9">
        <v>0</v>
      </c>
      <c r="N1431" s="49">
        <v>1</v>
      </c>
      <c r="O1431" s="9" t="str">
        <f>Cal_110119!$P$3</f>
        <v>Cal_110119</v>
      </c>
      <c r="P1431" s="17">
        <f>Cal_110119!$Q$3</f>
        <v>1.8682000000000001</v>
      </c>
      <c r="Q1431" s="17">
        <f>Cal_110119!$R$3</f>
        <v>0.51219999999999999</v>
      </c>
      <c r="R1431" s="46">
        <v>27.82</v>
      </c>
      <c r="S1431" s="46">
        <v>18.43</v>
      </c>
      <c r="T1431" s="47">
        <v>0.69016666666666671</v>
      </c>
      <c r="U1431" s="79">
        <f t="shared" si="189"/>
        <v>27.129833333333334</v>
      </c>
      <c r="V1431" s="79">
        <f t="shared" si="190"/>
        <v>17.739833333333333</v>
      </c>
      <c r="W1431" s="443">
        <f t="shared" si="191"/>
        <v>0.18093089181378399</v>
      </c>
      <c r="X1431" s="443">
        <f t="shared" si="192"/>
        <v>0.11583668349379181</v>
      </c>
      <c r="Y1431" s="9">
        <f>Cal_110119!$O$3</f>
        <v>20181101</v>
      </c>
      <c r="Z1431" s="48" t="s">
        <v>463</v>
      </c>
      <c r="AA1431" s="48"/>
      <c r="AB1431" s="48" t="s">
        <v>127</v>
      </c>
      <c r="AE1431" s="689" t="s">
        <v>1250</v>
      </c>
      <c r="AF1431" s="671">
        <v>1</v>
      </c>
      <c r="AG1431" s="764" t="s">
        <v>1634</v>
      </c>
      <c r="AH1431"/>
    </row>
    <row r="1432" spans="1:35" x14ac:dyDescent="0.2">
      <c r="A1432" s="152" t="s">
        <v>307</v>
      </c>
      <c r="B1432" s="45">
        <v>20190205</v>
      </c>
      <c r="C1432" s="148" t="s">
        <v>308</v>
      </c>
      <c r="D1432" s="107">
        <v>29</v>
      </c>
      <c r="E1432" s="107">
        <v>6</v>
      </c>
      <c r="H1432" s="107" t="s">
        <v>11</v>
      </c>
      <c r="I1432" s="107">
        <v>285</v>
      </c>
      <c r="J1432" s="107">
        <v>10</v>
      </c>
      <c r="K1432" s="43">
        <v>5</v>
      </c>
      <c r="L1432" s="9">
        <v>1</v>
      </c>
      <c r="M1432" s="9">
        <v>0</v>
      </c>
      <c r="N1432" s="49">
        <v>1</v>
      </c>
      <c r="O1432" s="9" t="str">
        <f>Cal_110119!$P$3</f>
        <v>Cal_110119</v>
      </c>
      <c r="P1432" s="17">
        <f>Cal_110119!$Q$3</f>
        <v>1.8682000000000001</v>
      </c>
      <c r="Q1432" s="17">
        <f>Cal_110119!$R$3</f>
        <v>0.51219999999999999</v>
      </c>
      <c r="R1432" s="46">
        <v>29.04</v>
      </c>
      <c r="S1432" s="46">
        <v>19.829999999999998</v>
      </c>
      <c r="T1432" s="47">
        <v>0.69016666666666671</v>
      </c>
      <c r="U1432" s="79">
        <f t="shared" si="189"/>
        <v>28.349833333333333</v>
      </c>
      <c r="V1432" s="79">
        <f t="shared" si="190"/>
        <v>19.139833333333332</v>
      </c>
      <c r="W1432" s="443">
        <f t="shared" si="191"/>
        <v>0.17808524368627165</v>
      </c>
      <c r="X1432" s="443">
        <f t="shared" si="192"/>
        <v>0.14322623286799738</v>
      </c>
      <c r="Y1432" s="9">
        <f>Cal_110119!$O$3</f>
        <v>20181101</v>
      </c>
      <c r="Z1432" s="48" t="s">
        <v>462</v>
      </c>
      <c r="AA1432" s="48"/>
      <c r="AB1432" s="48" t="s">
        <v>127</v>
      </c>
      <c r="AE1432" s="689" t="s">
        <v>1250</v>
      </c>
      <c r="AF1432" s="671">
        <v>1</v>
      </c>
      <c r="AG1432" s="764" t="s">
        <v>1634</v>
      </c>
      <c r="AH1432"/>
    </row>
    <row r="1433" spans="1:35" s="82" customFormat="1" x14ac:dyDescent="0.2">
      <c r="A1433" s="153" t="s">
        <v>307</v>
      </c>
      <c r="B1433" s="81">
        <v>20190205</v>
      </c>
      <c r="C1433" s="149" t="s">
        <v>308</v>
      </c>
      <c r="D1433" s="126">
        <v>29</v>
      </c>
      <c r="E1433" s="126">
        <v>8</v>
      </c>
      <c r="F1433" s="126"/>
      <c r="G1433" s="126"/>
      <c r="H1433" s="126" t="s">
        <v>10</v>
      </c>
      <c r="I1433" s="126">
        <v>354</v>
      </c>
      <c r="J1433" s="126">
        <v>5</v>
      </c>
      <c r="K1433" s="82">
        <v>5</v>
      </c>
      <c r="L1433" s="9">
        <v>1</v>
      </c>
      <c r="M1433" s="9">
        <v>0</v>
      </c>
      <c r="N1433" s="83">
        <v>1</v>
      </c>
      <c r="O1433" s="9" t="str">
        <f>Cal_110119!$P$3</f>
        <v>Cal_110119</v>
      </c>
      <c r="P1433" s="17">
        <f>Cal_110119!$Q$3</f>
        <v>1.8682000000000001</v>
      </c>
      <c r="Q1433" s="17">
        <f>Cal_110119!$R$3</f>
        <v>0.51219999999999999</v>
      </c>
      <c r="R1433" s="84">
        <v>85.67</v>
      </c>
      <c r="S1433" s="84">
        <v>50.49</v>
      </c>
      <c r="T1433" s="82">
        <f>AVERAGE(0.709,0.496,0.414,0.635,0.527,0.477)</f>
        <v>0.54300000000000004</v>
      </c>
      <c r="U1433" s="79">
        <f t="shared" si="189"/>
        <v>85.126999999999995</v>
      </c>
      <c r="V1433" s="79">
        <f t="shared" si="190"/>
        <v>49.947000000000003</v>
      </c>
      <c r="W1433" s="443">
        <f t="shared" si="191"/>
        <v>0.54765333639180735</v>
      </c>
      <c r="X1433" s="443">
        <f t="shared" si="192"/>
        <v>0.12740156080988763</v>
      </c>
      <c r="Y1433" s="9">
        <f>Cal_110119!$O$3</f>
        <v>20181101</v>
      </c>
      <c r="Z1433" s="85" t="s">
        <v>465</v>
      </c>
      <c r="AA1433" s="85"/>
      <c r="AB1433" s="48" t="s">
        <v>127</v>
      </c>
      <c r="AE1433" s="689" t="s">
        <v>1250</v>
      </c>
      <c r="AF1433" s="671">
        <v>3</v>
      </c>
      <c r="AG1433" s="764" t="s">
        <v>1634</v>
      </c>
      <c r="AH1433" s="153" t="s">
        <v>442</v>
      </c>
      <c r="AI1433" s="153" t="s">
        <v>1678</v>
      </c>
    </row>
    <row r="1434" spans="1:35" s="82" customFormat="1" x14ac:dyDescent="0.2">
      <c r="A1434" s="153" t="s">
        <v>307</v>
      </c>
      <c r="B1434" s="81">
        <v>20190205</v>
      </c>
      <c r="C1434" s="149" t="s">
        <v>308</v>
      </c>
      <c r="D1434" s="126">
        <v>29</v>
      </c>
      <c r="E1434" s="126">
        <v>8</v>
      </c>
      <c r="F1434" s="126"/>
      <c r="G1434" s="126"/>
      <c r="H1434" s="126" t="s">
        <v>11</v>
      </c>
      <c r="I1434" s="126">
        <v>354</v>
      </c>
      <c r="J1434" s="126">
        <v>5</v>
      </c>
      <c r="K1434" s="82">
        <v>5</v>
      </c>
      <c r="L1434" s="9">
        <v>1</v>
      </c>
      <c r="M1434" s="9">
        <v>0</v>
      </c>
      <c r="N1434" s="83">
        <v>1</v>
      </c>
      <c r="O1434" s="9" t="str">
        <f>Cal_110119!$P$3</f>
        <v>Cal_110119</v>
      </c>
      <c r="P1434" s="17">
        <f>Cal_110119!$Q$3</f>
        <v>1.8682000000000001</v>
      </c>
      <c r="Q1434" s="17">
        <f>Cal_110119!$R$3</f>
        <v>0.51219999999999999</v>
      </c>
      <c r="R1434" s="84">
        <v>107.9</v>
      </c>
      <c r="S1434" s="84">
        <v>65.38</v>
      </c>
      <c r="T1434" s="82">
        <f>AVERAGE(0.709,0.496,0.414,0.635,0.527,0.477)</f>
        <v>0.54300000000000004</v>
      </c>
      <c r="U1434" s="79">
        <f t="shared" si="189"/>
        <v>107.357</v>
      </c>
      <c r="V1434" s="79">
        <f t="shared" si="190"/>
        <v>64.836999999999989</v>
      </c>
      <c r="W1434" s="443">
        <f t="shared" si="191"/>
        <v>0.66191642590618693</v>
      </c>
      <c r="X1434" s="443">
        <f t="shared" si="192"/>
        <v>0.21438313902997103</v>
      </c>
      <c r="Y1434" s="9">
        <f>Cal_110119!$O$3</f>
        <v>20181101</v>
      </c>
      <c r="Z1434" s="85" t="s">
        <v>465</v>
      </c>
      <c r="AA1434" s="85"/>
      <c r="AB1434" s="48" t="s">
        <v>127</v>
      </c>
      <c r="AE1434" s="689" t="s">
        <v>1250</v>
      </c>
      <c r="AF1434" s="671">
        <v>3</v>
      </c>
      <c r="AG1434" s="764" t="s">
        <v>1634</v>
      </c>
      <c r="AH1434" s="153" t="s">
        <v>445</v>
      </c>
      <c r="AI1434" s="153" t="s">
        <v>1679</v>
      </c>
    </row>
    <row r="1435" spans="1:35" x14ac:dyDescent="0.2">
      <c r="A1435" s="152" t="s">
        <v>307</v>
      </c>
      <c r="B1435" s="45">
        <v>20190205</v>
      </c>
      <c r="C1435" s="148" t="s">
        <v>308</v>
      </c>
      <c r="D1435" s="107">
        <v>29</v>
      </c>
      <c r="E1435" s="107">
        <v>8</v>
      </c>
      <c r="F1435" s="143"/>
      <c r="G1435" s="143"/>
      <c r="H1435" s="107" t="s">
        <v>10</v>
      </c>
      <c r="I1435" s="107">
        <v>354</v>
      </c>
      <c r="J1435" s="107">
        <v>20</v>
      </c>
      <c r="K1435" s="43">
        <v>2</v>
      </c>
      <c r="L1435" s="9">
        <v>1</v>
      </c>
      <c r="M1435" s="9">
        <v>0</v>
      </c>
      <c r="N1435" s="49">
        <v>0.66666666666666663</v>
      </c>
      <c r="O1435" s="9" t="str">
        <f>Cal_110119!$P$3</f>
        <v>Cal_110119</v>
      </c>
      <c r="P1435" s="17">
        <f>Cal_110119!$Q$3</f>
        <v>1.8682000000000001</v>
      </c>
      <c r="Q1435" s="17">
        <f>Cal_110119!$R$3</f>
        <v>0.51219999999999999</v>
      </c>
      <c r="R1435" s="46">
        <v>38.130000000000003</v>
      </c>
      <c r="S1435" s="46">
        <v>25.61</v>
      </c>
      <c r="T1435" s="43">
        <f>AVERAGE(0.709,0.496,0.414,0.635,0.527,0.477)</f>
        <v>0.54300000000000004</v>
      </c>
      <c r="U1435" s="79">
        <f t="shared" si="189"/>
        <v>37.587000000000003</v>
      </c>
      <c r="V1435" s="79">
        <f t="shared" si="190"/>
        <v>25.067</v>
      </c>
      <c r="W1435" s="443">
        <f t="shared" si="191"/>
        <v>0.11694064420054744</v>
      </c>
      <c r="X1435" s="443">
        <f t="shared" si="192"/>
        <v>8.6334040262842429E-2</v>
      </c>
      <c r="Y1435" s="9">
        <f>Cal_110119!$O$3</f>
        <v>20181101</v>
      </c>
      <c r="Z1435" s="48" t="s">
        <v>465</v>
      </c>
      <c r="AA1435" s="48"/>
      <c r="AB1435" s="48" t="s">
        <v>127</v>
      </c>
      <c r="AE1435" s="689" t="s">
        <v>1250</v>
      </c>
      <c r="AF1435" s="672">
        <v>1</v>
      </c>
      <c r="AG1435" s="169">
        <v>1</v>
      </c>
      <c r="AH1435" s="152" t="s">
        <v>446</v>
      </c>
      <c r="AI1435" s="152" t="s">
        <v>1236</v>
      </c>
    </row>
    <row r="1436" spans="1:35" x14ac:dyDescent="0.2">
      <c r="A1436" s="152" t="s">
        <v>307</v>
      </c>
      <c r="B1436" s="45">
        <v>20190205</v>
      </c>
      <c r="C1436" s="148" t="s">
        <v>308</v>
      </c>
      <c r="D1436" s="107">
        <v>29</v>
      </c>
      <c r="E1436" s="107">
        <v>8</v>
      </c>
      <c r="F1436" s="143"/>
      <c r="G1436" s="143"/>
      <c r="H1436" s="107" t="s">
        <v>11</v>
      </c>
      <c r="I1436" s="107">
        <v>354</v>
      </c>
      <c r="J1436" s="107">
        <v>20</v>
      </c>
      <c r="K1436" s="43">
        <v>2</v>
      </c>
      <c r="L1436" s="9">
        <v>1</v>
      </c>
      <c r="M1436" s="9">
        <v>0</v>
      </c>
      <c r="N1436" s="49">
        <v>0.66666666666666663</v>
      </c>
      <c r="O1436" s="9" t="str">
        <f>Cal_110119!$P$3</f>
        <v>Cal_110119</v>
      </c>
      <c r="P1436" s="17">
        <f>Cal_110119!$Q$3</f>
        <v>1.8682000000000001</v>
      </c>
      <c r="Q1436" s="17">
        <f>Cal_110119!$R$3</f>
        <v>0.51219999999999999</v>
      </c>
      <c r="R1436" s="46">
        <v>55.39</v>
      </c>
      <c r="S1436" s="46">
        <v>34.950000000000003</v>
      </c>
      <c r="T1436" s="43">
        <f>AVERAGE(0.709,0.496,0.414,0.635,0.527,0.477)</f>
        <v>0.54300000000000004</v>
      </c>
      <c r="U1436" s="79">
        <f t="shared" si="189"/>
        <v>54.847000000000001</v>
      </c>
      <c r="V1436" s="79">
        <f t="shared" si="190"/>
        <v>34.407000000000004</v>
      </c>
      <c r="W1436" s="443">
        <f t="shared" si="191"/>
        <v>0.19091587599514287</v>
      </c>
      <c r="X1436" s="443">
        <f t="shared" si="192"/>
        <v>8.8099246210619833E-2</v>
      </c>
      <c r="Y1436" s="9">
        <f>Cal_110119!$O$3</f>
        <v>20181101</v>
      </c>
      <c r="Z1436" s="48" t="s">
        <v>465</v>
      </c>
      <c r="AA1436" s="48"/>
      <c r="AB1436" s="48" t="s">
        <v>127</v>
      </c>
      <c r="AE1436" s="689" t="s">
        <v>1250</v>
      </c>
      <c r="AF1436" s="672">
        <v>1</v>
      </c>
      <c r="AG1436" s="169">
        <v>1</v>
      </c>
      <c r="AH1436" s="152" t="s">
        <v>447</v>
      </c>
      <c r="AI1436" s="152" t="s">
        <v>1236</v>
      </c>
    </row>
    <row r="1437" spans="1:35" x14ac:dyDescent="0.2">
      <c r="A1437" s="152" t="s">
        <v>307</v>
      </c>
      <c r="B1437" s="45">
        <v>20190205</v>
      </c>
      <c r="C1437" s="148" t="s">
        <v>308</v>
      </c>
      <c r="D1437" s="107">
        <v>29</v>
      </c>
      <c r="E1437" s="107">
        <v>8</v>
      </c>
      <c r="H1437" s="107" t="s">
        <v>10</v>
      </c>
      <c r="I1437" s="107">
        <v>285</v>
      </c>
      <c r="J1437" s="107">
        <v>0</v>
      </c>
      <c r="K1437" s="43">
        <v>5</v>
      </c>
      <c r="L1437" s="9">
        <v>1</v>
      </c>
      <c r="M1437" s="9">
        <v>0</v>
      </c>
      <c r="N1437" s="49">
        <v>1</v>
      </c>
      <c r="O1437" s="9" t="str">
        <f>Cal_110119!$P$3</f>
        <v>Cal_110119</v>
      </c>
      <c r="P1437" s="17">
        <f>Cal_110119!$Q$3</f>
        <v>1.8682000000000001</v>
      </c>
      <c r="Q1437" s="17">
        <f>Cal_110119!$R$3</f>
        <v>0.51219999999999999</v>
      </c>
      <c r="R1437" s="46">
        <v>81.849999999999994</v>
      </c>
      <c r="S1437" s="46">
        <v>52.77</v>
      </c>
      <c r="T1437" s="47">
        <v>0.69016666666666671</v>
      </c>
      <c r="U1437" s="79">
        <f t="shared" si="189"/>
        <v>81.159833333333324</v>
      </c>
      <c r="V1437" s="79">
        <f t="shared" si="190"/>
        <v>52.079833333333333</v>
      </c>
      <c r="W1437" s="443">
        <f t="shared" si="191"/>
        <v>0.56229303869671854</v>
      </c>
      <c r="X1437" s="443">
        <f t="shared" si="192"/>
        <v>0.31200131149965571</v>
      </c>
      <c r="Y1437" s="9">
        <f>Cal_110119!$O$3</f>
        <v>20181101</v>
      </c>
      <c r="Z1437" s="48" t="s">
        <v>463</v>
      </c>
      <c r="AA1437" s="48"/>
      <c r="AB1437" s="48" t="s">
        <v>127</v>
      </c>
      <c r="AE1437" s="689" t="s">
        <v>1250</v>
      </c>
      <c r="AF1437" s="671">
        <v>1</v>
      </c>
      <c r="AG1437" s="169">
        <v>1</v>
      </c>
      <c r="AH1437"/>
    </row>
    <row r="1438" spans="1:35" x14ac:dyDescent="0.2">
      <c r="A1438" s="152" t="s">
        <v>307</v>
      </c>
      <c r="B1438" s="45">
        <v>20190205</v>
      </c>
      <c r="C1438" s="148" t="s">
        <v>308</v>
      </c>
      <c r="D1438" s="107">
        <v>29</v>
      </c>
      <c r="E1438" s="107">
        <v>8</v>
      </c>
      <c r="H1438" s="107" t="s">
        <v>11</v>
      </c>
      <c r="I1438" s="107">
        <v>285</v>
      </c>
      <c r="J1438" s="107">
        <v>0</v>
      </c>
      <c r="K1438" s="43">
        <v>5</v>
      </c>
      <c r="L1438" s="9">
        <v>1</v>
      </c>
      <c r="M1438" s="9">
        <v>0</v>
      </c>
      <c r="N1438" s="49">
        <v>1</v>
      </c>
      <c r="O1438" s="9" t="str">
        <f>Cal_110119!$P$3</f>
        <v>Cal_110119</v>
      </c>
      <c r="P1438" s="17">
        <f>Cal_110119!$Q$3</f>
        <v>1.8682000000000001</v>
      </c>
      <c r="Q1438" s="17">
        <f>Cal_110119!$R$3</f>
        <v>0.51219999999999999</v>
      </c>
      <c r="R1438" s="46">
        <v>67.09</v>
      </c>
      <c r="S1438" s="46">
        <v>43.41</v>
      </c>
      <c r="T1438" s="47">
        <v>0.69016666666666671</v>
      </c>
      <c r="U1438" s="79">
        <f t="shared" si="189"/>
        <v>66.399833333333333</v>
      </c>
      <c r="V1438" s="79">
        <f t="shared" si="190"/>
        <v>42.719833333333327</v>
      </c>
      <c r="W1438" s="443">
        <f t="shared" si="191"/>
        <v>0.45787823783831844</v>
      </c>
      <c r="X1438" s="443">
        <f t="shared" si="192"/>
        <v>0.25928436684226619</v>
      </c>
      <c r="Y1438" s="9">
        <f>Cal_110119!$O$3</f>
        <v>20181101</v>
      </c>
      <c r="Z1438" s="48" t="s">
        <v>462</v>
      </c>
      <c r="AA1438" s="48"/>
      <c r="AB1438" s="48" t="s">
        <v>127</v>
      </c>
      <c r="AE1438" s="689" t="s">
        <v>1250</v>
      </c>
      <c r="AF1438" s="671">
        <v>1</v>
      </c>
      <c r="AG1438" s="169">
        <v>1</v>
      </c>
      <c r="AH1438"/>
    </row>
    <row r="1439" spans="1:35" x14ac:dyDescent="0.2">
      <c r="A1439" s="152" t="s">
        <v>307</v>
      </c>
      <c r="B1439" s="45">
        <v>20190205</v>
      </c>
      <c r="C1439" s="148" t="s">
        <v>308</v>
      </c>
      <c r="D1439" s="107">
        <v>29</v>
      </c>
      <c r="E1439" s="107">
        <v>8</v>
      </c>
      <c r="H1439" s="107" t="s">
        <v>10</v>
      </c>
      <c r="I1439" s="107">
        <v>287</v>
      </c>
      <c r="J1439" s="107">
        <v>10</v>
      </c>
      <c r="K1439" s="43">
        <v>5</v>
      </c>
      <c r="L1439" s="9">
        <v>1</v>
      </c>
      <c r="M1439" s="9">
        <v>0</v>
      </c>
      <c r="N1439" s="49">
        <v>1</v>
      </c>
      <c r="O1439" s="9" t="str">
        <f>Cal_110119!$P$3</f>
        <v>Cal_110119</v>
      </c>
      <c r="P1439" s="17">
        <f>Cal_110119!$Q$3</f>
        <v>1.8682000000000001</v>
      </c>
      <c r="Q1439" s="17">
        <f>Cal_110119!$R$3</f>
        <v>0.51219999999999999</v>
      </c>
      <c r="R1439" s="46">
        <v>29.94</v>
      </c>
      <c r="S1439" s="46">
        <v>20.36</v>
      </c>
      <c r="T1439" s="47">
        <v>0.69016666666666671</v>
      </c>
      <c r="U1439" s="79">
        <f t="shared" si="189"/>
        <v>29.249833333333335</v>
      </c>
      <c r="V1439" s="79">
        <f t="shared" si="190"/>
        <v>19.669833333333333</v>
      </c>
      <c r="W1439" s="443">
        <f t="shared" si="191"/>
        <v>0.18394872292146755</v>
      </c>
      <c r="X1439" s="443">
        <f t="shared" si="192"/>
        <v>0.14395906357318974</v>
      </c>
      <c r="Y1439" s="9">
        <f>Cal_110119!$O$3</f>
        <v>20181101</v>
      </c>
      <c r="Z1439" s="48" t="s">
        <v>462</v>
      </c>
      <c r="AA1439" s="48"/>
      <c r="AB1439" s="48" t="s">
        <v>127</v>
      </c>
      <c r="AE1439" s="689" t="s">
        <v>1250</v>
      </c>
      <c r="AF1439" s="671">
        <v>1</v>
      </c>
      <c r="AG1439" s="764" t="s">
        <v>1634</v>
      </c>
      <c r="AH1439"/>
    </row>
    <row r="1440" spans="1:35" x14ac:dyDescent="0.2">
      <c r="A1440" s="152" t="s">
        <v>307</v>
      </c>
      <c r="B1440" s="45">
        <v>20190205</v>
      </c>
      <c r="C1440" s="148" t="s">
        <v>308</v>
      </c>
      <c r="D1440" s="107">
        <v>29</v>
      </c>
      <c r="E1440" s="107">
        <v>8</v>
      </c>
      <c r="H1440" s="107" t="s">
        <v>11</v>
      </c>
      <c r="I1440" s="107">
        <v>285</v>
      </c>
      <c r="J1440" s="107">
        <v>10</v>
      </c>
      <c r="K1440" s="43">
        <v>5</v>
      </c>
      <c r="L1440" s="9">
        <v>1</v>
      </c>
      <c r="M1440" s="9">
        <v>0</v>
      </c>
      <c r="N1440" s="49">
        <v>1</v>
      </c>
      <c r="O1440" s="9" t="str">
        <f>Cal_110119!$P$3</f>
        <v>Cal_110119</v>
      </c>
      <c r="P1440" s="17">
        <f>Cal_110119!$Q$3</f>
        <v>1.8682000000000001</v>
      </c>
      <c r="Q1440" s="17">
        <f>Cal_110119!$R$3</f>
        <v>0.51219999999999999</v>
      </c>
      <c r="R1440" s="46">
        <v>30.97</v>
      </c>
      <c r="S1440" s="46">
        <v>20.72</v>
      </c>
      <c r="T1440" s="43">
        <f>AVERAGE(0.402,0.307,0.542,0.615,0.862,0.526)</f>
        <v>0.54233333333333344</v>
      </c>
      <c r="U1440" s="79">
        <f t="shared" si="189"/>
        <v>30.427666666666667</v>
      </c>
      <c r="V1440" s="79">
        <f t="shared" si="190"/>
        <v>20.177666666666667</v>
      </c>
      <c r="W1440" s="443">
        <f t="shared" si="191"/>
        <v>0.19819476088863022</v>
      </c>
      <c r="X1440" s="443">
        <f t="shared" si="192"/>
        <v>0.14053942541148678</v>
      </c>
      <c r="Y1440" s="9">
        <f>Cal_110119!$O$3</f>
        <v>20181101</v>
      </c>
      <c r="Z1440" s="86" t="s">
        <v>468</v>
      </c>
      <c r="AA1440" s="86"/>
      <c r="AB1440" s="48" t="s">
        <v>127</v>
      </c>
      <c r="AE1440" s="689" t="s">
        <v>1250</v>
      </c>
      <c r="AF1440" s="671">
        <v>1</v>
      </c>
      <c r="AG1440" s="764" t="s">
        <v>1634</v>
      </c>
      <c r="AH1440"/>
    </row>
    <row r="1441" spans="1:35" x14ac:dyDescent="0.2">
      <c r="A1441" s="152" t="s">
        <v>307</v>
      </c>
      <c r="B1441" s="45">
        <v>20190205</v>
      </c>
      <c r="C1441" s="148" t="s">
        <v>308</v>
      </c>
      <c r="D1441" s="107">
        <v>29</v>
      </c>
      <c r="E1441" s="107">
        <v>9</v>
      </c>
      <c r="H1441" s="107" t="s">
        <v>10</v>
      </c>
      <c r="I1441" s="107">
        <v>290</v>
      </c>
      <c r="J1441" s="107">
        <v>0</v>
      </c>
      <c r="K1441" s="43">
        <v>5</v>
      </c>
      <c r="L1441" s="9">
        <v>1</v>
      </c>
      <c r="M1441" s="9">
        <v>0</v>
      </c>
      <c r="N1441" s="49">
        <v>1</v>
      </c>
      <c r="O1441" s="9" t="str">
        <f>Cal_110119!$P$3</f>
        <v>Cal_110119</v>
      </c>
      <c r="P1441" s="17">
        <f>Cal_110119!$Q$3</f>
        <v>1.8682000000000001</v>
      </c>
      <c r="Q1441" s="17">
        <f>Cal_110119!$R$3</f>
        <v>0.51219999999999999</v>
      </c>
      <c r="R1441" s="46">
        <v>51.71</v>
      </c>
      <c r="S1441" s="46">
        <v>34.75</v>
      </c>
      <c r="T1441" s="47">
        <v>0.69016666666666671</v>
      </c>
      <c r="U1441" s="79">
        <f t="shared" si="189"/>
        <v>51.019833333333331</v>
      </c>
      <c r="V1441" s="79">
        <f t="shared" si="190"/>
        <v>34.05983333333333</v>
      </c>
      <c r="W1441" s="443">
        <f t="shared" si="191"/>
        <v>0.32228568418209697</v>
      </c>
      <c r="X1441" s="443">
        <f t="shared" si="192"/>
        <v>0.23963816754882258</v>
      </c>
      <c r="Y1441" s="9">
        <f>Cal_110119!$O$3</f>
        <v>20181101</v>
      </c>
      <c r="Z1441" s="48" t="s">
        <v>463</v>
      </c>
      <c r="AA1441" s="48"/>
      <c r="AB1441" s="48" t="s">
        <v>127</v>
      </c>
      <c r="AE1441" s="689" t="s">
        <v>1250</v>
      </c>
      <c r="AF1441" s="671">
        <v>1</v>
      </c>
      <c r="AG1441" s="169">
        <v>1</v>
      </c>
      <c r="AH1441"/>
    </row>
    <row r="1442" spans="1:35" x14ac:dyDescent="0.2">
      <c r="A1442" s="152" t="s">
        <v>307</v>
      </c>
      <c r="B1442" s="45">
        <v>20190205</v>
      </c>
      <c r="C1442" s="148" t="s">
        <v>308</v>
      </c>
      <c r="D1442" s="107">
        <v>29</v>
      </c>
      <c r="E1442" s="107">
        <v>9</v>
      </c>
      <c r="H1442" s="107" t="s">
        <v>11</v>
      </c>
      <c r="I1442" s="107">
        <v>290</v>
      </c>
      <c r="J1442" s="107">
        <v>0</v>
      </c>
      <c r="K1442" s="43">
        <v>5</v>
      </c>
      <c r="L1442" s="9">
        <v>1</v>
      </c>
      <c r="M1442" s="9">
        <v>0</v>
      </c>
      <c r="N1442" s="49">
        <v>1</v>
      </c>
      <c r="O1442" s="9" t="str">
        <f>Cal_110119!$P$3</f>
        <v>Cal_110119</v>
      </c>
      <c r="P1442" s="17">
        <f>Cal_110119!$Q$3</f>
        <v>1.8682000000000001</v>
      </c>
      <c r="Q1442" s="17">
        <f>Cal_110119!$R$3</f>
        <v>0.51219999999999999</v>
      </c>
      <c r="R1442" s="46">
        <v>62.54</v>
      </c>
      <c r="S1442" s="46">
        <v>41.73</v>
      </c>
      <c r="T1442" s="47">
        <v>0.69016666666666671</v>
      </c>
      <c r="U1442" s="79">
        <f t="shared" si="189"/>
        <v>61.849833333333329</v>
      </c>
      <c r="V1442" s="79">
        <f t="shared" si="190"/>
        <v>41.039833333333327</v>
      </c>
      <c r="W1442" s="443">
        <f t="shared" si="191"/>
        <v>0.39544605470692434</v>
      </c>
      <c r="X1442" s="443">
        <f t="shared" si="192"/>
        <v>0.28163480459640883</v>
      </c>
      <c r="Y1442" s="9">
        <f>Cal_110119!$O$3</f>
        <v>20181101</v>
      </c>
      <c r="Z1442" s="48" t="s">
        <v>462</v>
      </c>
      <c r="AA1442" s="48"/>
      <c r="AB1442" s="48" t="s">
        <v>127</v>
      </c>
      <c r="AE1442" s="689" t="s">
        <v>1250</v>
      </c>
      <c r="AF1442" s="671">
        <v>1</v>
      </c>
      <c r="AG1442" s="169">
        <v>1</v>
      </c>
      <c r="AH1442"/>
    </row>
    <row r="1443" spans="1:35" s="82" customFormat="1" x14ac:dyDescent="0.2">
      <c r="A1443" s="153" t="s">
        <v>307</v>
      </c>
      <c r="B1443" s="81">
        <v>20190205</v>
      </c>
      <c r="C1443" s="149" t="s">
        <v>308</v>
      </c>
      <c r="D1443" s="126">
        <v>29</v>
      </c>
      <c r="E1443" s="126">
        <v>10</v>
      </c>
      <c r="F1443" s="126"/>
      <c r="G1443" s="126"/>
      <c r="H1443" s="126" t="s">
        <v>10</v>
      </c>
      <c r="I1443" s="126">
        <v>360</v>
      </c>
      <c r="J1443" s="126">
        <v>5</v>
      </c>
      <c r="K1443" s="82">
        <v>5</v>
      </c>
      <c r="L1443" s="9">
        <v>1</v>
      </c>
      <c r="M1443" s="9">
        <v>0</v>
      </c>
      <c r="N1443" s="83">
        <v>1</v>
      </c>
      <c r="O1443" s="9" t="str">
        <f>Cal_110119!$P$3</f>
        <v>Cal_110119</v>
      </c>
      <c r="P1443" s="17">
        <f>Cal_110119!$Q$3</f>
        <v>1.8682000000000001</v>
      </c>
      <c r="Q1443" s="17">
        <f>Cal_110119!$R$3</f>
        <v>0.51219999999999999</v>
      </c>
      <c r="R1443" s="84">
        <v>20.7</v>
      </c>
      <c r="S1443" s="84">
        <v>13.79</v>
      </c>
      <c r="T1443" s="82">
        <v>0.54300000000000004</v>
      </c>
      <c r="U1443" s="79">
        <f t="shared" si="189"/>
        <v>20.157</v>
      </c>
      <c r="V1443" s="79">
        <f t="shared" si="190"/>
        <v>13.247</v>
      </c>
      <c r="W1443" s="443">
        <f t="shared" si="191"/>
        <v>0.10577638275231001</v>
      </c>
      <c r="X1443" s="443">
        <f t="shared" si="192"/>
        <v>7.0278462440467787E-2</v>
      </c>
      <c r="Y1443" s="9">
        <f>Cal_110119!$O$3</f>
        <v>20181101</v>
      </c>
      <c r="Z1443" s="85" t="s">
        <v>466</v>
      </c>
      <c r="AA1443" s="85"/>
      <c r="AB1443" s="48" t="s">
        <v>127</v>
      </c>
      <c r="AE1443" s="689" t="s">
        <v>1250</v>
      </c>
      <c r="AF1443" s="671">
        <v>1</v>
      </c>
      <c r="AG1443" s="764" t="s">
        <v>1634</v>
      </c>
      <c r="AH1443" s="153" t="s">
        <v>448</v>
      </c>
      <c r="AI1443" s="153" t="s">
        <v>1680</v>
      </c>
    </row>
    <row r="1444" spans="1:35" s="82" customFormat="1" x14ac:dyDescent="0.2">
      <c r="A1444" s="153" t="s">
        <v>307</v>
      </c>
      <c r="B1444" s="81">
        <v>20190205</v>
      </c>
      <c r="C1444" s="149" t="s">
        <v>308</v>
      </c>
      <c r="D1444" s="126">
        <v>29</v>
      </c>
      <c r="E1444" s="126">
        <v>10</v>
      </c>
      <c r="F1444" s="126"/>
      <c r="G1444" s="126"/>
      <c r="H1444" s="126" t="s">
        <v>11</v>
      </c>
      <c r="I1444" s="126">
        <v>360</v>
      </c>
      <c r="J1444" s="126">
        <v>5</v>
      </c>
      <c r="K1444" s="82">
        <v>5</v>
      </c>
      <c r="L1444" s="9">
        <v>1</v>
      </c>
      <c r="M1444" s="9">
        <v>0</v>
      </c>
      <c r="N1444" s="83">
        <v>1</v>
      </c>
      <c r="O1444" s="9" t="str">
        <f>Cal_110119!$P$3</f>
        <v>Cal_110119</v>
      </c>
      <c r="P1444" s="17">
        <f>Cal_110119!$Q$3</f>
        <v>1.8682000000000001</v>
      </c>
      <c r="Q1444" s="17">
        <f>Cal_110119!$R$3</f>
        <v>0.51219999999999999</v>
      </c>
      <c r="R1444" s="84">
        <v>27.85</v>
      </c>
      <c r="S1444" s="84">
        <v>18.46</v>
      </c>
      <c r="T1444" s="82">
        <v>0.54300000000000004</v>
      </c>
      <c r="U1444" s="79">
        <f t="shared" si="189"/>
        <v>27.307000000000002</v>
      </c>
      <c r="V1444" s="79">
        <f t="shared" si="190"/>
        <v>17.917000000000002</v>
      </c>
      <c r="W1444" s="443">
        <f t="shared" si="191"/>
        <v>0.1437395418298395</v>
      </c>
      <c r="X1444" s="443">
        <f t="shared" si="192"/>
        <v>9.4380384290716046E-2</v>
      </c>
      <c r="Y1444" s="9">
        <f>Cal_110119!$O$3</f>
        <v>20181101</v>
      </c>
      <c r="Z1444" s="85" t="s">
        <v>466</v>
      </c>
      <c r="AA1444" s="85"/>
      <c r="AB1444" s="48" t="s">
        <v>127</v>
      </c>
      <c r="AE1444" s="689" t="s">
        <v>1250</v>
      </c>
      <c r="AF1444" s="671">
        <v>1</v>
      </c>
      <c r="AG1444" s="764" t="s">
        <v>1634</v>
      </c>
      <c r="AH1444" s="153" t="s">
        <v>450</v>
      </c>
      <c r="AI1444" s="153" t="s">
        <v>1680</v>
      </c>
    </row>
    <row r="1445" spans="1:35" x14ac:dyDescent="0.2">
      <c r="A1445" s="152" t="s">
        <v>307</v>
      </c>
      <c r="B1445" s="45">
        <v>20190205</v>
      </c>
      <c r="C1445" s="148" t="s">
        <v>308</v>
      </c>
      <c r="D1445" s="107">
        <v>29</v>
      </c>
      <c r="E1445" s="107">
        <v>10</v>
      </c>
      <c r="F1445" s="143"/>
      <c r="G1445" s="143"/>
      <c r="H1445" s="107" t="s">
        <v>10</v>
      </c>
      <c r="I1445" s="107">
        <v>360</v>
      </c>
      <c r="J1445" s="107">
        <v>20</v>
      </c>
      <c r="K1445" s="43">
        <v>2</v>
      </c>
      <c r="L1445" s="9">
        <v>1</v>
      </c>
      <c r="M1445" s="9">
        <v>0</v>
      </c>
      <c r="N1445" s="49">
        <v>0.66666666666666663</v>
      </c>
      <c r="O1445" s="9" t="str">
        <f>Cal_110119!$P$3</f>
        <v>Cal_110119</v>
      </c>
      <c r="P1445" s="17">
        <f>Cal_110119!$Q$3</f>
        <v>1.8682000000000001</v>
      </c>
      <c r="Q1445" s="17">
        <f>Cal_110119!$R$3</f>
        <v>0.51219999999999999</v>
      </c>
      <c r="R1445" s="46">
        <v>27</v>
      </c>
      <c r="S1445" s="46">
        <v>17.95</v>
      </c>
      <c r="T1445" s="43">
        <v>0.54300000000000004</v>
      </c>
      <c r="U1445" s="79">
        <f t="shared" si="189"/>
        <v>26.457000000000001</v>
      </c>
      <c r="V1445" s="79">
        <f t="shared" si="190"/>
        <v>17.407</v>
      </c>
      <c r="W1445" s="443">
        <f t="shared" si="191"/>
        <v>8.3120949109268219E-2</v>
      </c>
      <c r="X1445" s="443">
        <f t="shared" si="192"/>
        <v>5.5684215393065131E-2</v>
      </c>
      <c r="Y1445" s="9">
        <f>Cal_110119!$O$3</f>
        <v>20181101</v>
      </c>
      <c r="Z1445" s="48" t="s">
        <v>465</v>
      </c>
      <c r="AA1445" s="48"/>
      <c r="AB1445" s="48" t="s">
        <v>127</v>
      </c>
      <c r="AE1445" s="689" t="s">
        <v>1250</v>
      </c>
      <c r="AF1445" s="672">
        <v>1</v>
      </c>
      <c r="AG1445" s="169">
        <v>1</v>
      </c>
      <c r="AH1445" s="152" t="s">
        <v>451</v>
      </c>
      <c r="AI1445" s="152" t="s">
        <v>1213</v>
      </c>
    </row>
    <row r="1446" spans="1:35" x14ac:dyDescent="0.2">
      <c r="A1446" s="152" t="s">
        <v>307</v>
      </c>
      <c r="B1446" s="45">
        <v>20190205</v>
      </c>
      <c r="C1446" s="148" t="s">
        <v>308</v>
      </c>
      <c r="D1446" s="107">
        <v>29</v>
      </c>
      <c r="E1446" s="107">
        <v>10</v>
      </c>
      <c r="F1446" s="143"/>
      <c r="G1446" s="143"/>
      <c r="H1446" s="107" t="s">
        <v>11</v>
      </c>
      <c r="I1446" s="107">
        <v>360</v>
      </c>
      <c r="J1446" s="107">
        <v>20</v>
      </c>
      <c r="K1446" s="43">
        <v>2</v>
      </c>
      <c r="L1446" s="9">
        <v>1</v>
      </c>
      <c r="M1446" s="9">
        <v>0</v>
      </c>
      <c r="N1446" s="49">
        <v>0.66666666666666663</v>
      </c>
      <c r="O1446" s="9" t="str">
        <f>Cal_110119!$P$3</f>
        <v>Cal_110119</v>
      </c>
      <c r="P1446" s="17">
        <f>Cal_110119!$Q$3</f>
        <v>1.8682000000000001</v>
      </c>
      <c r="Q1446" s="17">
        <f>Cal_110119!$R$3</f>
        <v>0.51219999999999999</v>
      </c>
      <c r="R1446" s="46">
        <v>18.53</v>
      </c>
      <c r="S1446" s="46">
        <v>12.12</v>
      </c>
      <c r="T1446" s="43">
        <v>0.54300000000000004</v>
      </c>
      <c r="U1446" s="79">
        <f t="shared" si="189"/>
        <v>17.987000000000002</v>
      </c>
      <c r="V1446" s="79">
        <f t="shared" si="190"/>
        <v>11.577</v>
      </c>
      <c r="W1446" s="443">
        <f t="shared" si="191"/>
        <v>5.8873512021039714E-2</v>
      </c>
      <c r="X1446" s="443">
        <f t="shared" si="192"/>
        <v>3.3442647537960286E-2</v>
      </c>
      <c r="Y1446" s="9">
        <f>Cal_110119!$O$3</f>
        <v>20181101</v>
      </c>
      <c r="Z1446" s="48" t="s">
        <v>465</v>
      </c>
      <c r="AA1446" s="48"/>
      <c r="AB1446" s="48" t="s">
        <v>127</v>
      </c>
      <c r="AE1446" s="689" t="s">
        <v>1250</v>
      </c>
      <c r="AF1446" s="672">
        <v>1</v>
      </c>
      <c r="AG1446" s="169">
        <v>1</v>
      </c>
      <c r="AH1446" s="152" t="s">
        <v>452</v>
      </c>
      <c r="AI1446" s="152" t="s">
        <v>1213</v>
      </c>
    </row>
    <row r="1447" spans="1:35" x14ac:dyDescent="0.2">
      <c r="A1447" s="152" t="s">
        <v>307</v>
      </c>
      <c r="B1447" s="45">
        <v>20190205</v>
      </c>
      <c r="C1447" s="148" t="s">
        <v>308</v>
      </c>
      <c r="D1447" s="107">
        <v>29</v>
      </c>
      <c r="E1447" s="107">
        <v>10</v>
      </c>
      <c r="H1447" s="107" t="s">
        <v>10</v>
      </c>
      <c r="I1447" s="107">
        <v>290</v>
      </c>
      <c r="J1447" s="107">
        <v>0</v>
      </c>
      <c r="K1447" s="43">
        <v>5</v>
      </c>
      <c r="L1447" s="9">
        <v>1</v>
      </c>
      <c r="M1447" s="9">
        <v>0</v>
      </c>
      <c r="N1447" s="49">
        <v>1</v>
      </c>
      <c r="O1447" s="9" t="str">
        <f>Cal_110119!$P$3</f>
        <v>Cal_110119</v>
      </c>
      <c r="P1447" s="17">
        <f>Cal_110119!$Q$3</f>
        <v>1.8682000000000001</v>
      </c>
      <c r="Q1447" s="17">
        <f>Cal_110119!$R$3</f>
        <v>0.51219999999999999</v>
      </c>
      <c r="R1447" s="46">
        <v>55.46</v>
      </c>
      <c r="S1447" s="46">
        <v>36.43</v>
      </c>
      <c r="T1447" s="47">
        <v>0.69016666666666671</v>
      </c>
      <c r="U1447" s="79">
        <f t="shared" si="189"/>
        <v>54.769833333333331</v>
      </c>
      <c r="V1447" s="79">
        <f t="shared" si="190"/>
        <v>35.73983333333333</v>
      </c>
      <c r="W1447" s="443">
        <f t="shared" si="191"/>
        <v>0.36162126002271844</v>
      </c>
      <c r="X1447" s="443">
        <f t="shared" si="192"/>
        <v>0.22801946459095956</v>
      </c>
      <c r="Y1447" s="9">
        <f>Cal_110119!$O$3</f>
        <v>20181101</v>
      </c>
      <c r="Z1447" s="48" t="s">
        <v>463</v>
      </c>
      <c r="AA1447" s="48"/>
      <c r="AB1447" s="48" t="s">
        <v>127</v>
      </c>
      <c r="AE1447" s="689" t="s">
        <v>1250</v>
      </c>
      <c r="AF1447" s="671">
        <v>1</v>
      </c>
      <c r="AG1447" s="764" t="s">
        <v>1634</v>
      </c>
      <c r="AH1447"/>
    </row>
    <row r="1448" spans="1:35" x14ac:dyDescent="0.2">
      <c r="A1448" s="152" t="s">
        <v>307</v>
      </c>
      <c r="B1448" s="45">
        <v>20190205</v>
      </c>
      <c r="C1448" s="148" t="s">
        <v>308</v>
      </c>
      <c r="D1448" s="107">
        <v>29</v>
      </c>
      <c r="E1448" s="107">
        <v>10</v>
      </c>
      <c r="H1448" s="107" t="s">
        <v>11</v>
      </c>
      <c r="I1448" s="107">
        <v>290</v>
      </c>
      <c r="J1448" s="107">
        <v>0</v>
      </c>
      <c r="K1448" s="43">
        <v>5</v>
      </c>
      <c r="L1448" s="9">
        <v>1</v>
      </c>
      <c r="M1448" s="9">
        <v>0</v>
      </c>
      <c r="N1448" s="49">
        <v>1</v>
      </c>
      <c r="O1448" s="9" t="str">
        <f>Cal_110119!$P$3</f>
        <v>Cal_110119</v>
      </c>
      <c r="P1448" s="17">
        <f>Cal_110119!$Q$3</f>
        <v>1.8682000000000001</v>
      </c>
      <c r="Q1448" s="17">
        <f>Cal_110119!$R$3</f>
        <v>0.51219999999999999</v>
      </c>
      <c r="R1448" s="46">
        <v>50.59</v>
      </c>
      <c r="S1448" s="46">
        <v>33.81</v>
      </c>
      <c r="T1448" s="47">
        <v>0.69016666666666671</v>
      </c>
      <c r="U1448" s="79">
        <f t="shared" si="189"/>
        <v>49.899833333333333</v>
      </c>
      <c r="V1448" s="79">
        <f t="shared" si="190"/>
        <v>33.119833333333332</v>
      </c>
      <c r="W1448" s="443">
        <f t="shared" si="191"/>
        <v>0.31886519932639068</v>
      </c>
      <c r="X1448" s="443">
        <f t="shared" si="192"/>
        <v>0.22755040210108055</v>
      </c>
      <c r="Y1448" s="9">
        <f>Cal_110119!$O$3</f>
        <v>20181101</v>
      </c>
      <c r="Z1448" s="48" t="s">
        <v>462</v>
      </c>
      <c r="AA1448" s="48"/>
      <c r="AB1448" s="48" t="s">
        <v>127</v>
      </c>
      <c r="AE1448" s="689" t="s">
        <v>1250</v>
      </c>
      <c r="AF1448" s="671">
        <v>1</v>
      </c>
      <c r="AG1448" s="764" t="s">
        <v>1634</v>
      </c>
      <c r="AH1448"/>
    </row>
    <row r="1449" spans="1:35" x14ac:dyDescent="0.2">
      <c r="A1449" s="152" t="s">
        <v>307</v>
      </c>
      <c r="B1449" s="45">
        <v>20190205</v>
      </c>
      <c r="C1449" s="148" t="s">
        <v>308</v>
      </c>
      <c r="D1449" s="107">
        <v>29</v>
      </c>
      <c r="E1449" s="107">
        <v>10</v>
      </c>
      <c r="H1449" s="107" t="s">
        <v>10</v>
      </c>
      <c r="I1449" s="107">
        <v>290</v>
      </c>
      <c r="J1449" s="107">
        <v>10</v>
      </c>
      <c r="K1449" s="43">
        <v>5</v>
      </c>
      <c r="L1449" s="9">
        <v>1</v>
      </c>
      <c r="M1449" s="9">
        <v>0</v>
      </c>
      <c r="N1449" s="49">
        <v>1</v>
      </c>
      <c r="O1449" s="9" t="str">
        <f>Cal_110119!$P$3</f>
        <v>Cal_110119</v>
      </c>
      <c r="P1449" s="17">
        <f>Cal_110119!$Q$3</f>
        <v>1.8682000000000001</v>
      </c>
      <c r="Q1449" s="17">
        <f>Cal_110119!$R$3</f>
        <v>0.51219999999999999</v>
      </c>
      <c r="R1449" s="46">
        <v>29.65</v>
      </c>
      <c r="S1449" s="46">
        <v>19.89</v>
      </c>
      <c r="T1449" s="47">
        <v>0.69016666666666671</v>
      </c>
      <c r="U1449" s="79">
        <f t="shared" si="189"/>
        <v>28.959833333333332</v>
      </c>
      <c r="V1449" s="79">
        <f t="shared" si="190"/>
        <v>19.199833333333334</v>
      </c>
      <c r="W1449" s="443">
        <f t="shared" si="191"/>
        <v>0.18546628995384817</v>
      </c>
      <c r="X1449" s="443">
        <f t="shared" si="192"/>
        <v>0.13129522187362316</v>
      </c>
      <c r="Y1449" s="9">
        <f>Cal_110119!$O$3</f>
        <v>20181101</v>
      </c>
      <c r="Z1449" s="48" t="s">
        <v>462</v>
      </c>
      <c r="AA1449" s="48"/>
      <c r="AB1449" s="48" t="s">
        <v>127</v>
      </c>
      <c r="AE1449" s="689" t="s">
        <v>1250</v>
      </c>
      <c r="AF1449" s="671">
        <v>1</v>
      </c>
      <c r="AG1449" s="764" t="s">
        <v>1634</v>
      </c>
      <c r="AH1449"/>
    </row>
    <row r="1450" spans="1:35" s="115" customFormat="1" ht="13.5" thickBot="1" x14ac:dyDescent="0.25">
      <c r="A1450" s="154" t="s">
        <v>307</v>
      </c>
      <c r="B1450" s="114">
        <v>20190205</v>
      </c>
      <c r="C1450" s="150" t="s">
        <v>308</v>
      </c>
      <c r="D1450" s="140">
        <v>29</v>
      </c>
      <c r="E1450" s="140">
        <v>10</v>
      </c>
      <c r="F1450" s="107"/>
      <c r="G1450" s="107"/>
      <c r="H1450" s="140" t="s">
        <v>11</v>
      </c>
      <c r="I1450" s="140">
        <v>290</v>
      </c>
      <c r="J1450" s="140">
        <v>10</v>
      </c>
      <c r="K1450" s="115">
        <v>5</v>
      </c>
      <c r="L1450" s="116">
        <v>1</v>
      </c>
      <c r="M1450" s="9">
        <v>0</v>
      </c>
      <c r="N1450" s="117">
        <v>1</v>
      </c>
      <c r="O1450" s="9" t="str">
        <f>Cal_110119!$P$3</f>
        <v>Cal_110119</v>
      </c>
      <c r="P1450" s="17">
        <f>Cal_110119!$Q$3</f>
        <v>1.8682000000000001</v>
      </c>
      <c r="Q1450" s="17">
        <f>Cal_110119!$R$3</f>
        <v>0.51219999999999999</v>
      </c>
      <c r="R1450" s="118">
        <v>28.53</v>
      </c>
      <c r="S1450" s="118">
        <v>19.239999999999998</v>
      </c>
      <c r="T1450" s="119">
        <v>0.69016666666666671</v>
      </c>
      <c r="U1450" s="120">
        <f t="shared" si="189"/>
        <v>27.839833333333335</v>
      </c>
      <c r="V1450" s="120">
        <f t="shared" si="190"/>
        <v>18.549833333333332</v>
      </c>
      <c r="W1450" s="444">
        <f t="shared" si="191"/>
        <v>0.17653502394172649</v>
      </c>
      <c r="X1450" s="444">
        <f t="shared" si="192"/>
        <v>0.12950269778229653</v>
      </c>
      <c r="Y1450" s="9">
        <f>Cal_110119!$O$3</f>
        <v>20181101</v>
      </c>
      <c r="Z1450" s="121" t="s">
        <v>462</v>
      </c>
      <c r="AA1450" s="48"/>
      <c r="AB1450" s="48" t="s">
        <v>127</v>
      </c>
      <c r="AC1450" s="43"/>
      <c r="AD1450" s="43"/>
      <c r="AE1450" s="689" t="s">
        <v>1250</v>
      </c>
      <c r="AF1450" s="675">
        <v>1</v>
      </c>
      <c r="AG1450" s="764" t="s">
        <v>1634</v>
      </c>
      <c r="AH1450" s="407"/>
      <c r="AI1450" s="407"/>
    </row>
    <row r="1451" spans="1:35" s="228" customFormat="1" x14ac:dyDescent="0.2">
      <c r="A1451" s="262" t="s">
        <v>307</v>
      </c>
      <c r="B1451" s="263">
        <v>20190206</v>
      </c>
      <c r="C1451" s="264" t="s">
        <v>74</v>
      </c>
      <c r="D1451" s="265">
        <v>45</v>
      </c>
      <c r="E1451" s="265">
        <v>1</v>
      </c>
      <c r="F1451" s="265"/>
      <c r="G1451" s="265"/>
      <c r="H1451" s="265" t="s">
        <v>10</v>
      </c>
      <c r="I1451" s="265">
        <v>354</v>
      </c>
      <c r="J1451" s="265">
        <v>5</v>
      </c>
      <c r="K1451" s="228">
        <v>5</v>
      </c>
      <c r="L1451" s="266">
        <v>1</v>
      </c>
      <c r="M1451" s="185">
        <v>0</v>
      </c>
      <c r="N1451" s="267">
        <v>0.33</v>
      </c>
      <c r="O1451" s="9" t="str">
        <f>Cal_110119!$P$3</f>
        <v>Cal_110119</v>
      </c>
      <c r="P1451" s="17">
        <f>Cal_110119!$Q$3</f>
        <v>1.8682000000000001</v>
      </c>
      <c r="Q1451" s="17">
        <f>Cal_110119!$R$3</f>
        <v>0.51219999999999999</v>
      </c>
      <c r="R1451" s="268">
        <v>148.1</v>
      </c>
      <c r="S1451" s="268">
        <v>88.37</v>
      </c>
      <c r="T1451" s="228">
        <f>AVERAGE(0.511,0.986,0.539,0.71,0.708,0.761)</f>
        <v>0.70250000000000001</v>
      </c>
      <c r="U1451" s="269">
        <f t="shared" si="189"/>
        <v>147.39750000000001</v>
      </c>
      <c r="V1451" s="269">
        <f t="shared" si="190"/>
        <v>87.667500000000004</v>
      </c>
      <c r="W1451" s="443">
        <f t="shared" si="191"/>
        <v>2.8176592918396004</v>
      </c>
      <c r="X1451" s="443">
        <f t="shared" si="192"/>
        <v>0.77283603929804723</v>
      </c>
      <c r="Y1451" s="9">
        <f>Cal_110119!$O$3</f>
        <v>20181101</v>
      </c>
      <c r="Z1451" s="271" t="s">
        <v>482</v>
      </c>
      <c r="AA1451" s="271"/>
      <c r="AB1451" s="270" t="s">
        <v>127</v>
      </c>
      <c r="AE1451" s="689" t="s">
        <v>1250</v>
      </c>
      <c r="AF1451" s="679">
        <v>3</v>
      </c>
      <c r="AG1451" s="190">
        <v>1</v>
      </c>
      <c r="AH1451" s="262" t="s">
        <v>453</v>
      </c>
      <c r="AI1451" s="262" t="s">
        <v>1238</v>
      </c>
    </row>
    <row r="1452" spans="1:35" s="228" customFormat="1" x14ac:dyDescent="0.2">
      <c r="A1452" s="262" t="s">
        <v>307</v>
      </c>
      <c r="B1452" s="263">
        <v>20190206</v>
      </c>
      <c r="C1452" s="264" t="s">
        <v>74</v>
      </c>
      <c r="D1452" s="265">
        <v>45</v>
      </c>
      <c r="E1452" s="265">
        <v>1</v>
      </c>
      <c r="F1452" s="265"/>
      <c r="G1452" s="265"/>
      <c r="H1452" s="265" t="s">
        <v>11</v>
      </c>
      <c r="I1452" s="265">
        <v>354</v>
      </c>
      <c r="J1452" s="265">
        <v>5</v>
      </c>
      <c r="K1452" s="228">
        <v>5</v>
      </c>
      <c r="L1452" s="185">
        <v>1</v>
      </c>
      <c r="M1452" s="185">
        <v>0</v>
      </c>
      <c r="N1452" s="267">
        <v>0.33333333333333331</v>
      </c>
      <c r="O1452" s="9" t="str">
        <f>Cal_110119!$P$3</f>
        <v>Cal_110119</v>
      </c>
      <c r="P1452" s="17">
        <f>Cal_110119!$Q$3</f>
        <v>1.8682000000000001</v>
      </c>
      <c r="Q1452" s="17">
        <f>Cal_110119!$R$3</f>
        <v>0.51219999999999999</v>
      </c>
      <c r="R1452" s="268">
        <v>158.9</v>
      </c>
      <c r="S1452" s="268">
        <v>102.3</v>
      </c>
      <c r="T1452" s="228">
        <f>AVERAGE(0.511,0.986,0.539,0.71,0.708,0.761)</f>
        <v>0.70250000000000001</v>
      </c>
      <c r="U1452" s="269">
        <f t="shared" si="189"/>
        <v>158.19750000000002</v>
      </c>
      <c r="V1452" s="269">
        <f t="shared" si="190"/>
        <v>101.5975</v>
      </c>
      <c r="W1452" s="443">
        <f t="shared" si="191"/>
        <v>2.6433068936705211</v>
      </c>
      <c r="X1452" s="443">
        <f t="shared" si="192"/>
        <v>1.476093065393038</v>
      </c>
      <c r="Y1452" s="9">
        <f>Cal_110119!$O$3</f>
        <v>20181101</v>
      </c>
      <c r="Z1452" s="271" t="s">
        <v>482</v>
      </c>
      <c r="AA1452" s="271"/>
      <c r="AB1452" s="270" t="s">
        <v>127</v>
      </c>
      <c r="AE1452" s="689" t="s">
        <v>1250</v>
      </c>
      <c r="AF1452" s="672">
        <v>3</v>
      </c>
      <c r="AG1452" s="190">
        <v>1</v>
      </c>
      <c r="AH1452" s="262" t="s">
        <v>454</v>
      </c>
      <c r="AI1452" s="262" t="s">
        <v>1239</v>
      </c>
    </row>
    <row r="1453" spans="1:35" s="228" customFormat="1" x14ac:dyDescent="0.2">
      <c r="A1453" s="262" t="s">
        <v>307</v>
      </c>
      <c r="B1453" s="263">
        <v>20190206</v>
      </c>
      <c r="C1453" s="264" t="s">
        <v>74</v>
      </c>
      <c r="D1453" s="265">
        <v>45</v>
      </c>
      <c r="E1453" s="265">
        <v>1</v>
      </c>
      <c r="F1453" s="265"/>
      <c r="G1453" s="265"/>
      <c r="H1453" s="265" t="s">
        <v>10</v>
      </c>
      <c r="I1453" s="265">
        <v>374</v>
      </c>
      <c r="J1453" s="265">
        <v>20</v>
      </c>
      <c r="K1453" s="228">
        <v>5</v>
      </c>
      <c r="L1453" s="185">
        <v>1</v>
      </c>
      <c r="M1453" s="185">
        <v>0</v>
      </c>
      <c r="N1453" s="267">
        <v>1</v>
      </c>
      <c r="O1453" s="9" t="str">
        <f>Cal_110119!$P$3</f>
        <v>Cal_110119</v>
      </c>
      <c r="P1453" s="17">
        <f>Cal_110119!$Q$3</f>
        <v>1.8682000000000001</v>
      </c>
      <c r="Q1453" s="17">
        <f>Cal_110119!$R$3</f>
        <v>0.51219999999999999</v>
      </c>
      <c r="R1453" s="268">
        <v>357.4</v>
      </c>
      <c r="S1453" s="268">
        <v>231</v>
      </c>
      <c r="T1453" s="228">
        <f>AVERAGE(0.511,0.986,0.539,0.71,0.708,0.761)</f>
        <v>0.70250000000000001</v>
      </c>
      <c r="U1453" s="269">
        <f t="shared" si="189"/>
        <v>356.69749999999999</v>
      </c>
      <c r="V1453" s="269">
        <f t="shared" si="190"/>
        <v>230.29750000000001</v>
      </c>
      <c r="W1453" s="443">
        <f t="shared" si="191"/>
        <v>1.8624672143607703</v>
      </c>
      <c r="X1453" s="443">
        <f t="shared" si="192"/>
        <v>1.0836537025095505</v>
      </c>
      <c r="Y1453" s="9">
        <f>Cal_110119!$O$3</f>
        <v>20181101</v>
      </c>
      <c r="Z1453" s="271" t="s">
        <v>482</v>
      </c>
      <c r="AA1453" s="271"/>
      <c r="AB1453" s="270" t="s">
        <v>127</v>
      </c>
      <c r="AE1453" s="689" t="s">
        <v>1250</v>
      </c>
      <c r="AF1453" s="672">
        <v>3</v>
      </c>
      <c r="AG1453" s="190">
        <v>1</v>
      </c>
      <c r="AH1453" s="262" t="s">
        <v>444</v>
      </c>
      <c r="AI1453" s="262" t="s">
        <v>1237</v>
      </c>
    </row>
    <row r="1454" spans="1:35" s="228" customFormat="1" x14ac:dyDescent="0.2">
      <c r="A1454" s="262" t="s">
        <v>307</v>
      </c>
      <c r="B1454" s="263">
        <v>20190206</v>
      </c>
      <c r="C1454" s="264" t="s">
        <v>74</v>
      </c>
      <c r="D1454" s="265">
        <v>45</v>
      </c>
      <c r="E1454" s="265">
        <v>1</v>
      </c>
      <c r="F1454" s="265"/>
      <c r="G1454" s="265"/>
      <c r="H1454" s="265" t="s">
        <v>11</v>
      </c>
      <c r="I1454" s="265">
        <v>374</v>
      </c>
      <c r="J1454" s="265">
        <v>20</v>
      </c>
      <c r="K1454" s="228">
        <v>5</v>
      </c>
      <c r="L1454" s="185">
        <v>1</v>
      </c>
      <c r="M1454" s="185">
        <v>0</v>
      </c>
      <c r="N1454" s="267">
        <v>1</v>
      </c>
      <c r="O1454" s="9" t="str">
        <f>Cal_110119!$P$3</f>
        <v>Cal_110119</v>
      </c>
      <c r="P1454" s="17">
        <f>Cal_110119!$Q$3</f>
        <v>1.8682000000000001</v>
      </c>
      <c r="Q1454" s="17">
        <f>Cal_110119!$R$3</f>
        <v>0.51219999999999999</v>
      </c>
      <c r="R1454" s="268">
        <v>251.4</v>
      </c>
      <c r="S1454" s="268">
        <v>150.30000000000001</v>
      </c>
      <c r="T1454" s="228">
        <f>AVERAGE(0.511,0.986,0.539,0.71,0.708,0.761)</f>
        <v>0.70250000000000001</v>
      </c>
      <c r="U1454" s="269">
        <f t="shared" si="189"/>
        <v>250.69750000000002</v>
      </c>
      <c r="V1454" s="269">
        <f t="shared" si="190"/>
        <v>149.59750000000003</v>
      </c>
      <c r="W1454" s="443">
        <f t="shared" si="191"/>
        <v>1.4896790773091289</v>
      </c>
      <c r="X1454" s="443">
        <f t="shared" si="192"/>
        <v>0.42407302100504218</v>
      </c>
      <c r="Y1454" s="9">
        <f>Cal_110119!$O$3</f>
        <v>20181101</v>
      </c>
      <c r="Z1454" s="271" t="s">
        <v>482</v>
      </c>
      <c r="AA1454" s="271"/>
      <c r="AB1454" s="270" t="s">
        <v>127</v>
      </c>
      <c r="AE1454" s="689" t="s">
        <v>1250</v>
      </c>
      <c r="AF1454" s="672">
        <v>3</v>
      </c>
      <c r="AG1454" s="190">
        <v>1</v>
      </c>
      <c r="AH1454" s="262" t="s">
        <v>455</v>
      </c>
      <c r="AI1454" s="263"/>
    </row>
    <row r="1455" spans="1:35" x14ac:dyDescent="0.2">
      <c r="A1455" s="152" t="s">
        <v>307</v>
      </c>
      <c r="B1455" s="45">
        <v>20190206</v>
      </c>
      <c r="C1455" s="148" t="s">
        <v>74</v>
      </c>
      <c r="D1455" s="107">
        <v>45</v>
      </c>
      <c r="E1455" s="107">
        <v>1</v>
      </c>
      <c r="H1455" s="107" t="s">
        <v>10</v>
      </c>
      <c r="I1455" s="107">
        <v>287</v>
      </c>
      <c r="J1455" s="107">
        <v>0</v>
      </c>
      <c r="K1455" s="43">
        <v>10</v>
      </c>
      <c r="L1455" s="9">
        <v>1</v>
      </c>
      <c r="M1455" s="9">
        <v>0</v>
      </c>
      <c r="N1455" s="49">
        <v>1</v>
      </c>
      <c r="O1455" s="9" t="str">
        <f>Cal_110119!$P$3</f>
        <v>Cal_110119</v>
      </c>
      <c r="P1455" s="17">
        <f>Cal_110119!$Q$3</f>
        <v>1.8682000000000001</v>
      </c>
      <c r="Q1455" s="17">
        <f>Cal_110119!$R$3</f>
        <v>0.51219999999999999</v>
      </c>
      <c r="R1455" s="46">
        <v>235.4</v>
      </c>
      <c r="S1455" s="46">
        <v>150.19999999999999</v>
      </c>
      <c r="T1455" s="47">
        <v>0.69016666666666671</v>
      </c>
      <c r="U1455" s="79">
        <f t="shared" si="189"/>
        <v>234.70983333333334</v>
      </c>
      <c r="V1455" s="79">
        <f t="shared" si="190"/>
        <v>149.50983333333332</v>
      </c>
      <c r="W1455" s="443">
        <f t="shared" si="191"/>
        <v>3.2719063033213018</v>
      </c>
      <c r="X1455" s="443">
        <f t="shared" si="192"/>
        <v>1.7129288680512871</v>
      </c>
      <c r="Y1455" s="9">
        <f>Cal_110119!$O$3</f>
        <v>20181101</v>
      </c>
      <c r="Z1455" s="48" t="s">
        <v>463</v>
      </c>
      <c r="AA1455" s="48"/>
      <c r="AB1455" s="48" t="s">
        <v>127</v>
      </c>
      <c r="AE1455" s="689" t="s">
        <v>1250</v>
      </c>
      <c r="AF1455" s="671">
        <v>3</v>
      </c>
      <c r="AG1455" s="169">
        <v>1</v>
      </c>
      <c r="AH1455" s="152" t="s">
        <v>797</v>
      </c>
    </row>
    <row r="1456" spans="1:35" x14ac:dyDescent="0.2">
      <c r="A1456" s="152" t="s">
        <v>307</v>
      </c>
      <c r="B1456" s="45">
        <v>20190206</v>
      </c>
      <c r="C1456" s="148" t="s">
        <v>74</v>
      </c>
      <c r="D1456" s="107">
        <v>45</v>
      </c>
      <c r="E1456" s="107">
        <v>1</v>
      </c>
      <c r="H1456" s="107" t="s">
        <v>11</v>
      </c>
      <c r="I1456" s="107">
        <v>287</v>
      </c>
      <c r="J1456" s="107">
        <v>0</v>
      </c>
      <c r="K1456" s="43">
        <v>10</v>
      </c>
      <c r="L1456" s="9">
        <v>1</v>
      </c>
      <c r="M1456" s="9">
        <v>0</v>
      </c>
      <c r="N1456" s="49">
        <v>1</v>
      </c>
      <c r="O1456" s="9" t="str">
        <f>Cal_110119!$P$3</f>
        <v>Cal_110119</v>
      </c>
      <c r="P1456" s="17">
        <f>Cal_110119!$Q$3</f>
        <v>1.8682000000000001</v>
      </c>
      <c r="Q1456" s="17">
        <f>Cal_110119!$R$3</f>
        <v>0.51219999999999999</v>
      </c>
      <c r="R1456" s="46">
        <v>131.69999999999999</v>
      </c>
      <c r="S1456" s="46">
        <v>84.16</v>
      </c>
      <c r="T1456" s="43">
        <v>0.69016666666666671</v>
      </c>
      <c r="U1456" s="79">
        <f t="shared" si="189"/>
        <v>131.00983333333332</v>
      </c>
      <c r="V1456" s="79">
        <f t="shared" si="190"/>
        <v>83.469833333333327</v>
      </c>
      <c r="W1456" s="443">
        <f t="shared" si="191"/>
        <v>1.8256622730034582</v>
      </c>
      <c r="X1456" s="443">
        <f t="shared" si="192"/>
        <v>0.95732097078724987</v>
      </c>
      <c r="Y1456" s="9">
        <f>Cal_110119!$O$3</f>
        <v>20181101</v>
      </c>
      <c r="Z1456" s="48" t="s">
        <v>462</v>
      </c>
      <c r="AA1456" s="48"/>
      <c r="AB1456" s="48" t="s">
        <v>127</v>
      </c>
      <c r="AE1456" s="689" t="s">
        <v>1250</v>
      </c>
      <c r="AF1456" s="671">
        <v>3</v>
      </c>
      <c r="AG1456" s="169">
        <v>1</v>
      </c>
      <c r="AH1456" s="152" t="s">
        <v>797</v>
      </c>
    </row>
    <row r="1457" spans="1:35" x14ac:dyDescent="0.2">
      <c r="A1457" s="152" t="s">
        <v>307</v>
      </c>
      <c r="B1457" s="45">
        <v>20190206</v>
      </c>
      <c r="C1457" s="148" t="s">
        <v>74</v>
      </c>
      <c r="D1457" s="107">
        <v>45</v>
      </c>
      <c r="E1457" s="107">
        <v>1</v>
      </c>
      <c r="H1457" s="107" t="s">
        <v>10</v>
      </c>
      <c r="I1457" s="107">
        <v>102</v>
      </c>
      <c r="J1457" s="107">
        <v>10</v>
      </c>
      <c r="K1457" s="43">
        <v>5</v>
      </c>
      <c r="L1457" s="9">
        <v>1</v>
      </c>
      <c r="M1457" s="9">
        <v>0</v>
      </c>
      <c r="N1457" s="49">
        <v>1</v>
      </c>
      <c r="O1457" s="9" t="str">
        <f>Cal_110119!$P$3</f>
        <v>Cal_110119</v>
      </c>
      <c r="P1457" s="17">
        <f>Cal_110119!$Q$3</f>
        <v>1.8682000000000001</v>
      </c>
      <c r="Q1457" s="17">
        <f>Cal_110119!$R$3</f>
        <v>0.51219999999999999</v>
      </c>
      <c r="R1457" s="46">
        <v>23.35</v>
      </c>
      <c r="S1457" s="46">
        <v>15.9</v>
      </c>
      <c r="T1457" s="47">
        <v>0.69016666666666671</v>
      </c>
      <c r="U1457" s="79">
        <f t="shared" si="189"/>
        <v>22.659833333333335</v>
      </c>
      <c r="V1457" s="79">
        <f t="shared" si="190"/>
        <v>15.209833333333334</v>
      </c>
      <c r="W1457" s="443">
        <f t="shared" si="191"/>
        <v>0.40250313348329425</v>
      </c>
      <c r="X1457" s="443">
        <f t="shared" si="192"/>
        <v>0.31093649624186909</v>
      </c>
      <c r="Y1457" s="9">
        <f>Cal_110119!$O$3</f>
        <v>20181101</v>
      </c>
      <c r="Z1457" s="48" t="s">
        <v>462</v>
      </c>
      <c r="AA1457" s="48"/>
      <c r="AB1457" s="48" t="s">
        <v>127</v>
      </c>
      <c r="AE1457" s="689" t="s">
        <v>1250</v>
      </c>
      <c r="AF1457" s="671">
        <v>3</v>
      </c>
      <c r="AG1457" s="169">
        <v>1</v>
      </c>
      <c r="AH1457" s="152" t="s">
        <v>672</v>
      </c>
    </row>
    <row r="1458" spans="1:35" x14ac:dyDescent="0.2">
      <c r="A1458" s="152" t="s">
        <v>307</v>
      </c>
      <c r="B1458" s="45">
        <v>20190206</v>
      </c>
      <c r="C1458" s="148" t="s">
        <v>74</v>
      </c>
      <c r="D1458" s="107">
        <v>45</v>
      </c>
      <c r="E1458" s="107">
        <v>1</v>
      </c>
      <c r="H1458" s="107" t="s">
        <v>11</v>
      </c>
      <c r="I1458" s="107">
        <v>255</v>
      </c>
      <c r="J1458" s="107">
        <v>10</v>
      </c>
      <c r="K1458" s="43">
        <v>5</v>
      </c>
      <c r="L1458" s="9">
        <v>1</v>
      </c>
      <c r="M1458" s="9">
        <v>0</v>
      </c>
      <c r="N1458" s="49">
        <v>1</v>
      </c>
      <c r="O1458" s="9" t="str">
        <f>Cal_110119!$P$3</f>
        <v>Cal_110119</v>
      </c>
      <c r="P1458" s="17">
        <f>Cal_110119!$Q$3</f>
        <v>1.8682000000000001</v>
      </c>
      <c r="Q1458" s="17">
        <f>Cal_110119!$R$3</f>
        <v>0.51219999999999999</v>
      </c>
      <c r="R1458" s="46">
        <v>45.48</v>
      </c>
      <c r="S1458" s="46">
        <v>31.24</v>
      </c>
      <c r="T1458" s="47">
        <v>0.69016666666666671</v>
      </c>
      <c r="U1458" s="79">
        <f t="shared" si="189"/>
        <v>44.789833333333327</v>
      </c>
      <c r="V1458" s="79">
        <f t="shared" si="190"/>
        <v>30.549833333333332</v>
      </c>
      <c r="W1458" s="443">
        <f t="shared" si="191"/>
        <v>0.30773930849944198</v>
      </c>
      <c r="X1458" s="443">
        <f t="shared" si="192"/>
        <v>0.26545465895140763</v>
      </c>
      <c r="Y1458" s="9">
        <f>Cal_110119!$O$3</f>
        <v>20181101</v>
      </c>
      <c r="Z1458" s="48" t="s">
        <v>463</v>
      </c>
      <c r="AA1458" s="48"/>
      <c r="AB1458" s="48" t="s">
        <v>127</v>
      </c>
      <c r="AE1458" s="689" t="s">
        <v>1250</v>
      </c>
      <c r="AF1458" s="671">
        <v>3</v>
      </c>
      <c r="AG1458" s="169">
        <v>1</v>
      </c>
      <c r="AH1458" s="152" t="s">
        <v>672</v>
      </c>
    </row>
    <row r="1459" spans="1:35" s="82" customFormat="1" x14ac:dyDescent="0.2">
      <c r="A1459" s="153" t="s">
        <v>307</v>
      </c>
      <c r="B1459" s="81">
        <v>20190206</v>
      </c>
      <c r="C1459" s="149" t="s">
        <v>74</v>
      </c>
      <c r="D1459" s="126">
        <v>45</v>
      </c>
      <c r="E1459" s="126">
        <v>5</v>
      </c>
      <c r="F1459" s="126"/>
      <c r="G1459" s="126"/>
      <c r="H1459" s="126" t="s">
        <v>10</v>
      </c>
      <c r="I1459" s="126">
        <v>354</v>
      </c>
      <c r="J1459" s="126">
        <v>5</v>
      </c>
      <c r="K1459" s="82">
        <v>5</v>
      </c>
      <c r="L1459" s="9">
        <v>1</v>
      </c>
      <c r="M1459" s="9">
        <v>0</v>
      </c>
      <c r="N1459" s="83">
        <v>1</v>
      </c>
      <c r="O1459" s="9" t="str">
        <f>Cal_110119!$P$3</f>
        <v>Cal_110119</v>
      </c>
      <c r="P1459" s="17">
        <f>Cal_110119!$Q$3</f>
        <v>1.8682000000000001</v>
      </c>
      <c r="Q1459" s="17">
        <f>Cal_110119!$R$3</f>
        <v>0.51219999999999999</v>
      </c>
      <c r="R1459" s="84">
        <v>292.60000000000002</v>
      </c>
      <c r="S1459" s="84">
        <v>182.8</v>
      </c>
      <c r="T1459" s="82">
        <v>0.54300000000000004</v>
      </c>
      <c r="U1459" s="79">
        <f t="shared" si="189"/>
        <v>292.05700000000002</v>
      </c>
      <c r="V1459" s="79">
        <f t="shared" si="190"/>
        <v>182.25700000000001</v>
      </c>
      <c r="W1459" s="443">
        <f t="shared" si="191"/>
        <v>1.7092761891933046</v>
      </c>
      <c r="X1459" s="443">
        <f t="shared" si="192"/>
        <v>0.75400449631912481</v>
      </c>
      <c r="Y1459" s="9">
        <f>Cal_110119!$O$3</f>
        <v>20181101</v>
      </c>
      <c r="Z1459" s="85" t="s">
        <v>465</v>
      </c>
      <c r="AA1459" s="85"/>
      <c r="AB1459" s="48" t="s">
        <v>127</v>
      </c>
      <c r="AE1459" s="689" t="s">
        <v>1250</v>
      </c>
      <c r="AF1459" s="671">
        <v>1</v>
      </c>
      <c r="AG1459" s="764" t="s">
        <v>1634</v>
      </c>
      <c r="AH1459" s="153" t="s">
        <v>456</v>
      </c>
      <c r="AI1459" s="153" t="s">
        <v>1214</v>
      </c>
    </row>
    <row r="1460" spans="1:35" s="82" customFormat="1" x14ac:dyDescent="0.2">
      <c r="A1460" s="153" t="s">
        <v>307</v>
      </c>
      <c r="B1460" s="81">
        <v>20190206</v>
      </c>
      <c r="C1460" s="149" t="s">
        <v>74</v>
      </c>
      <c r="D1460" s="126">
        <v>45</v>
      </c>
      <c r="E1460" s="126">
        <v>5</v>
      </c>
      <c r="F1460" s="126"/>
      <c r="G1460" s="126"/>
      <c r="H1460" s="126" t="s">
        <v>11</v>
      </c>
      <c r="I1460" s="126">
        <v>354</v>
      </c>
      <c r="J1460" s="126">
        <v>5</v>
      </c>
      <c r="K1460" s="82">
        <v>5</v>
      </c>
      <c r="L1460" s="9">
        <v>1</v>
      </c>
      <c r="M1460" s="9">
        <v>0</v>
      </c>
      <c r="N1460" s="83">
        <v>1</v>
      </c>
      <c r="O1460" s="9" t="str">
        <f>Cal_110119!$P$3</f>
        <v>Cal_110119</v>
      </c>
      <c r="P1460" s="17">
        <f>Cal_110119!$Q$3</f>
        <v>1.8682000000000001</v>
      </c>
      <c r="Q1460" s="17">
        <f>Cal_110119!$R$3</f>
        <v>0.51219999999999999</v>
      </c>
      <c r="R1460" s="84">
        <v>327.5</v>
      </c>
      <c r="S1460" s="84">
        <v>205.3</v>
      </c>
      <c r="T1460" s="82">
        <f>AVERAGE(0.511,0.986,0.539,0.71,0.708,0.761)</f>
        <v>0.70250000000000001</v>
      </c>
      <c r="U1460" s="79">
        <f t="shared" si="189"/>
        <v>326.79750000000001</v>
      </c>
      <c r="V1460" s="79">
        <f t="shared" si="190"/>
        <v>204.59750000000003</v>
      </c>
      <c r="W1460" s="443">
        <f t="shared" si="191"/>
        <v>1.9023092014519289</v>
      </c>
      <c r="X1460" s="443">
        <f t="shared" si="192"/>
        <v>0.86291282049581186</v>
      </c>
      <c r="Y1460" s="9">
        <f>Cal_110119!$O$3</f>
        <v>20181101</v>
      </c>
      <c r="Z1460" s="90" t="s">
        <v>482</v>
      </c>
      <c r="AA1460" s="90"/>
      <c r="AB1460" s="48" t="s">
        <v>127</v>
      </c>
      <c r="AE1460" s="689" t="s">
        <v>1250</v>
      </c>
      <c r="AF1460" s="671">
        <v>1</v>
      </c>
      <c r="AG1460" s="764" t="s">
        <v>1634</v>
      </c>
      <c r="AH1460" s="153" t="s">
        <v>457</v>
      </c>
      <c r="AI1460" s="153" t="s">
        <v>1215</v>
      </c>
    </row>
    <row r="1461" spans="1:35" s="82" customFormat="1" x14ac:dyDescent="0.2">
      <c r="A1461" s="153" t="s">
        <v>307</v>
      </c>
      <c r="B1461" s="81">
        <v>20190206</v>
      </c>
      <c r="C1461" s="149" t="s">
        <v>74</v>
      </c>
      <c r="D1461" s="126">
        <v>45</v>
      </c>
      <c r="E1461" s="126">
        <v>5</v>
      </c>
      <c r="F1461" s="126"/>
      <c r="G1461" s="126"/>
      <c r="H1461" s="126" t="s">
        <v>10</v>
      </c>
      <c r="I1461" s="126">
        <v>334</v>
      </c>
      <c r="J1461" s="126">
        <v>20</v>
      </c>
      <c r="K1461" s="82">
        <v>5</v>
      </c>
      <c r="L1461" s="33">
        <v>1</v>
      </c>
      <c r="M1461" s="33">
        <v>0</v>
      </c>
      <c r="N1461" s="83">
        <v>1</v>
      </c>
      <c r="O1461" s="9" t="str">
        <f>Cal_110119!$P$3</f>
        <v>Cal_110119</v>
      </c>
      <c r="P1461" s="17">
        <f>Cal_110119!$Q$3</f>
        <v>1.8682000000000001</v>
      </c>
      <c r="Q1461" s="17">
        <f>Cal_110119!$R$3</f>
        <v>0.51219999999999999</v>
      </c>
      <c r="R1461" s="84">
        <v>340.1</v>
      </c>
      <c r="S1461" s="84">
        <v>201.2</v>
      </c>
      <c r="T1461" s="82">
        <f>AVERAGE(0.511,0.986,0.539,0.71,0.708,0.761)</f>
        <v>0.70250000000000001</v>
      </c>
      <c r="U1461" s="125">
        <f t="shared" si="189"/>
        <v>339.39750000000004</v>
      </c>
      <c r="V1461" s="125">
        <f t="shared" si="190"/>
        <v>200.4975</v>
      </c>
      <c r="W1461" s="443">
        <f t="shared" si="191"/>
        <v>2.2917589898985722</v>
      </c>
      <c r="X1461" s="443">
        <f t="shared" si="192"/>
        <v>0.58031379138735584</v>
      </c>
      <c r="Y1461" s="9">
        <f>Cal_110119!$O$3</f>
        <v>20181101</v>
      </c>
      <c r="Z1461" s="90" t="s">
        <v>482</v>
      </c>
      <c r="AA1461" s="90"/>
      <c r="AB1461" s="85" t="s">
        <v>127</v>
      </c>
      <c r="AE1461" s="689" t="s">
        <v>1250</v>
      </c>
      <c r="AF1461" s="672">
        <v>4</v>
      </c>
      <c r="AG1461" s="764" t="s">
        <v>1634</v>
      </c>
      <c r="AH1461" s="153" t="s">
        <v>458</v>
      </c>
      <c r="AI1461" s="153" t="s">
        <v>1216</v>
      </c>
    </row>
    <row r="1462" spans="1:35" s="82" customFormat="1" x14ac:dyDescent="0.2">
      <c r="A1462" s="153" t="s">
        <v>307</v>
      </c>
      <c r="B1462" s="81">
        <v>20190206</v>
      </c>
      <c r="C1462" s="149" t="s">
        <v>74</v>
      </c>
      <c r="D1462" s="126">
        <v>45</v>
      </c>
      <c r="E1462" s="126">
        <v>5</v>
      </c>
      <c r="F1462" s="126"/>
      <c r="G1462" s="126"/>
      <c r="H1462" s="126" t="s">
        <v>11</v>
      </c>
      <c r="I1462" s="126">
        <v>374</v>
      </c>
      <c r="J1462" s="126">
        <v>20</v>
      </c>
      <c r="K1462" s="82">
        <v>5</v>
      </c>
      <c r="L1462" s="33">
        <v>1</v>
      </c>
      <c r="M1462" s="33">
        <v>0</v>
      </c>
      <c r="N1462" s="83">
        <v>1</v>
      </c>
      <c r="O1462" s="9" t="str">
        <f>Cal_110119!$P$3</f>
        <v>Cal_110119</v>
      </c>
      <c r="P1462" s="17">
        <f>Cal_110119!$Q$3</f>
        <v>1.8682000000000001</v>
      </c>
      <c r="Q1462" s="17">
        <f>Cal_110119!$R$3</f>
        <v>0.51219999999999999</v>
      </c>
      <c r="R1462" s="84">
        <v>179.8</v>
      </c>
      <c r="S1462" s="84">
        <v>104.5</v>
      </c>
      <c r="T1462" s="82">
        <v>0.54300000000000004</v>
      </c>
      <c r="U1462" s="125">
        <f t="shared" si="189"/>
        <v>179.25700000000001</v>
      </c>
      <c r="V1462" s="125">
        <f t="shared" si="190"/>
        <v>103.95699999999999</v>
      </c>
      <c r="W1462" s="443">
        <f t="shared" si="191"/>
        <v>1.1095235857703012</v>
      </c>
      <c r="X1462" s="443">
        <f t="shared" si="192"/>
        <v>0.22036445971472568</v>
      </c>
      <c r="Y1462" s="9">
        <f>Cal_110119!$O$3</f>
        <v>20181101</v>
      </c>
      <c r="Z1462" s="85" t="s">
        <v>465</v>
      </c>
      <c r="AA1462" s="85"/>
      <c r="AB1462" s="85" t="s">
        <v>127</v>
      </c>
      <c r="AE1462" s="689" t="s">
        <v>1250</v>
      </c>
      <c r="AF1462" s="672">
        <v>3</v>
      </c>
      <c r="AG1462" s="764" t="s">
        <v>1634</v>
      </c>
      <c r="AH1462" s="153" t="s">
        <v>459</v>
      </c>
      <c r="AI1462" s="153" t="s">
        <v>1217</v>
      </c>
    </row>
    <row r="1463" spans="1:35" x14ac:dyDescent="0.2">
      <c r="A1463" s="152" t="s">
        <v>307</v>
      </c>
      <c r="B1463" s="45">
        <v>20190206</v>
      </c>
      <c r="C1463" s="148" t="s">
        <v>74</v>
      </c>
      <c r="D1463" s="107">
        <v>45</v>
      </c>
      <c r="E1463" s="107">
        <v>5</v>
      </c>
      <c r="H1463" s="107" t="s">
        <v>10</v>
      </c>
      <c r="I1463" s="107">
        <v>286</v>
      </c>
      <c r="J1463" s="107">
        <v>0</v>
      </c>
      <c r="K1463" s="43">
        <v>10</v>
      </c>
      <c r="L1463" s="9">
        <v>1</v>
      </c>
      <c r="M1463" s="9">
        <v>0</v>
      </c>
      <c r="N1463" s="49">
        <v>1</v>
      </c>
      <c r="O1463" s="9" t="str">
        <f>Cal_110119!$P$3</f>
        <v>Cal_110119</v>
      </c>
      <c r="P1463" s="17">
        <f>Cal_110119!$Q$3</f>
        <v>1.8682000000000001</v>
      </c>
      <c r="Q1463" s="17">
        <f>Cal_110119!$R$3</f>
        <v>0.51219999999999999</v>
      </c>
      <c r="R1463" s="46">
        <v>158</v>
      </c>
      <c r="S1463" s="46">
        <v>102.7</v>
      </c>
      <c r="T1463" s="47">
        <v>0.69016666666666671</v>
      </c>
      <c r="U1463" s="79">
        <f t="shared" si="189"/>
        <v>157.30983333333333</v>
      </c>
      <c r="V1463" s="79">
        <f t="shared" si="190"/>
        <v>102.00983333333333</v>
      </c>
      <c r="W1463" s="443">
        <f t="shared" si="191"/>
        <v>2.1310922933551124</v>
      </c>
      <c r="X1463" s="443">
        <f t="shared" si="192"/>
        <v>1.2819285988964026</v>
      </c>
      <c r="Y1463" s="9">
        <f>Cal_110119!$O$3</f>
        <v>20181101</v>
      </c>
      <c r="Z1463" s="48" t="s">
        <v>462</v>
      </c>
      <c r="AA1463" s="48"/>
      <c r="AB1463" s="48" t="s">
        <v>127</v>
      </c>
      <c r="AE1463" s="689" t="s">
        <v>1250</v>
      </c>
      <c r="AF1463" s="671">
        <v>1</v>
      </c>
      <c r="AG1463" s="169">
        <v>1</v>
      </c>
      <c r="AH1463"/>
    </row>
    <row r="1464" spans="1:35" x14ac:dyDescent="0.2">
      <c r="A1464" s="152" t="s">
        <v>307</v>
      </c>
      <c r="B1464" s="45">
        <v>20190206</v>
      </c>
      <c r="C1464" s="148" t="s">
        <v>74</v>
      </c>
      <c r="D1464" s="107">
        <v>45</v>
      </c>
      <c r="E1464" s="107">
        <v>5</v>
      </c>
      <c r="H1464" s="107" t="s">
        <v>11</v>
      </c>
      <c r="I1464" s="107">
        <v>285</v>
      </c>
      <c r="J1464" s="107">
        <v>0</v>
      </c>
      <c r="K1464" s="43">
        <v>10</v>
      </c>
      <c r="L1464" s="9">
        <v>1</v>
      </c>
      <c r="M1464" s="9">
        <v>0</v>
      </c>
      <c r="N1464" s="49">
        <v>1</v>
      </c>
      <c r="O1464" s="9" t="str">
        <f>Cal_110119!$P$3</f>
        <v>Cal_110119</v>
      </c>
      <c r="P1464" s="17">
        <f>Cal_110119!$Q$3</f>
        <v>1.8682000000000001</v>
      </c>
      <c r="Q1464" s="17">
        <f>Cal_110119!$R$3</f>
        <v>0.51219999999999999</v>
      </c>
      <c r="R1464" s="46">
        <v>164.4</v>
      </c>
      <c r="S1464" s="46">
        <v>105.9</v>
      </c>
      <c r="T1464" s="47">
        <v>0.69016666666666671</v>
      </c>
      <c r="U1464" s="79">
        <f t="shared" si="189"/>
        <v>163.70983333333334</v>
      </c>
      <c r="V1464" s="79">
        <f t="shared" si="190"/>
        <v>105.20983333333334</v>
      </c>
      <c r="W1464" s="443">
        <f t="shared" si="191"/>
        <v>2.2623206852653399</v>
      </c>
      <c r="X1464" s="443">
        <f t="shared" si="192"/>
        <v>1.2701162286431982</v>
      </c>
      <c r="Y1464" s="9">
        <f>Cal_110119!$O$3</f>
        <v>20181101</v>
      </c>
      <c r="Z1464" s="48" t="s">
        <v>463</v>
      </c>
      <c r="AA1464" s="48"/>
      <c r="AB1464" s="48" t="s">
        <v>127</v>
      </c>
      <c r="AE1464" s="689" t="s">
        <v>1250</v>
      </c>
      <c r="AF1464" s="671">
        <v>1</v>
      </c>
      <c r="AG1464" s="169">
        <v>1</v>
      </c>
      <c r="AH1464"/>
    </row>
    <row r="1465" spans="1:35" x14ac:dyDescent="0.2">
      <c r="A1465" s="152" t="s">
        <v>307</v>
      </c>
      <c r="B1465" s="45">
        <v>20190206</v>
      </c>
      <c r="C1465" s="148" t="s">
        <v>74</v>
      </c>
      <c r="D1465" s="107">
        <v>45</v>
      </c>
      <c r="E1465" s="107">
        <v>5</v>
      </c>
      <c r="H1465" s="107" t="s">
        <v>10</v>
      </c>
      <c r="I1465" s="107">
        <v>263</v>
      </c>
      <c r="J1465" s="107">
        <v>10</v>
      </c>
      <c r="K1465" s="43">
        <v>5</v>
      </c>
      <c r="L1465" s="9">
        <v>1</v>
      </c>
      <c r="M1465" s="9">
        <v>0</v>
      </c>
      <c r="N1465" s="49">
        <v>1</v>
      </c>
      <c r="O1465" s="9" t="str">
        <f>Cal_110119!$P$3</f>
        <v>Cal_110119</v>
      </c>
      <c r="P1465" s="17">
        <f>Cal_110119!$Q$3</f>
        <v>1.8682000000000001</v>
      </c>
      <c r="Q1465" s="17">
        <f>Cal_110119!$R$3</f>
        <v>0.51219999999999999</v>
      </c>
      <c r="R1465" s="46">
        <v>23.62</v>
      </c>
      <c r="S1465" s="46">
        <v>16.73</v>
      </c>
      <c r="T1465" s="47">
        <v>0.69016666666666671</v>
      </c>
      <c r="U1465" s="79">
        <f t="shared" si="189"/>
        <v>22.929833333333335</v>
      </c>
      <c r="V1465" s="79">
        <f t="shared" si="190"/>
        <v>16.039833333333334</v>
      </c>
      <c r="W1465" s="443">
        <f t="shared" si="191"/>
        <v>0.14436989417377677</v>
      </c>
      <c r="X1465" s="443">
        <f t="shared" si="192"/>
        <v>0.14742457045727522</v>
      </c>
      <c r="Y1465" s="9">
        <f>Cal_110119!$O$3</f>
        <v>20181101</v>
      </c>
      <c r="Z1465" s="48" t="s">
        <v>463</v>
      </c>
      <c r="AA1465" s="48"/>
      <c r="AB1465" s="48" t="s">
        <v>127</v>
      </c>
      <c r="AE1465" s="689" t="s">
        <v>1250</v>
      </c>
      <c r="AF1465" s="671">
        <v>3</v>
      </c>
      <c r="AG1465" s="169">
        <v>1</v>
      </c>
      <c r="AH1465" s="152" t="s">
        <v>672</v>
      </c>
    </row>
    <row r="1466" spans="1:35" x14ac:dyDescent="0.2">
      <c r="A1466" s="152" t="s">
        <v>307</v>
      </c>
      <c r="B1466" s="45">
        <v>20190206</v>
      </c>
      <c r="C1466" s="148" t="s">
        <v>74</v>
      </c>
      <c r="D1466" s="107">
        <v>45</v>
      </c>
      <c r="E1466" s="107">
        <v>5</v>
      </c>
      <c r="H1466" s="107" t="s">
        <v>11</v>
      </c>
      <c r="I1466" s="107">
        <v>216</v>
      </c>
      <c r="J1466" s="107">
        <v>10</v>
      </c>
      <c r="K1466" s="43">
        <v>5</v>
      </c>
      <c r="L1466" s="9">
        <v>1</v>
      </c>
      <c r="M1466" s="9">
        <v>0</v>
      </c>
      <c r="N1466" s="49">
        <v>1</v>
      </c>
      <c r="O1466" s="9" t="str">
        <f>Cal_110119!$P$3</f>
        <v>Cal_110119</v>
      </c>
      <c r="P1466" s="17">
        <f>Cal_110119!$Q$3</f>
        <v>1.8682000000000001</v>
      </c>
      <c r="Q1466" s="17">
        <f>Cal_110119!$R$3</f>
        <v>0.51219999999999999</v>
      </c>
      <c r="R1466" s="46">
        <v>31.36</v>
      </c>
      <c r="S1466" s="46">
        <v>21.33</v>
      </c>
      <c r="T1466" s="47">
        <v>0.69016666666666671</v>
      </c>
      <c r="U1466" s="79">
        <f t="shared" si="189"/>
        <v>30.669833333333333</v>
      </c>
      <c r="V1466" s="79">
        <f t="shared" si="190"/>
        <v>20.639833333333332</v>
      </c>
      <c r="W1466" s="443">
        <f t="shared" si="191"/>
        <v>0.25589414351318607</v>
      </c>
      <c r="X1466" s="443">
        <f t="shared" si="192"/>
        <v>0.20128391721814098</v>
      </c>
      <c r="Y1466" s="9">
        <f>Cal_110119!$O$3</f>
        <v>20181101</v>
      </c>
      <c r="Z1466" s="48" t="s">
        <v>462</v>
      </c>
      <c r="AA1466" s="48"/>
      <c r="AB1466" s="48" t="s">
        <v>127</v>
      </c>
      <c r="AE1466" s="689" t="s">
        <v>1250</v>
      </c>
      <c r="AF1466" s="671">
        <v>3</v>
      </c>
      <c r="AG1466" s="169">
        <v>1</v>
      </c>
      <c r="AH1466" s="152" t="s">
        <v>672</v>
      </c>
    </row>
    <row r="1467" spans="1:35" s="82" customFormat="1" x14ac:dyDescent="0.2">
      <c r="A1467" s="153" t="s">
        <v>307</v>
      </c>
      <c r="B1467" s="81">
        <v>20190206</v>
      </c>
      <c r="C1467" s="149" t="s">
        <v>74</v>
      </c>
      <c r="D1467" s="126">
        <v>45</v>
      </c>
      <c r="E1467" s="126">
        <v>9</v>
      </c>
      <c r="F1467" s="126"/>
      <c r="G1467" s="126"/>
      <c r="H1467" s="126" t="s">
        <v>10</v>
      </c>
      <c r="I1467" s="126">
        <v>360</v>
      </c>
      <c r="J1467" s="126">
        <v>5</v>
      </c>
      <c r="K1467" s="82">
        <v>5</v>
      </c>
      <c r="L1467" s="9">
        <v>1</v>
      </c>
      <c r="M1467" s="9">
        <v>0</v>
      </c>
      <c r="N1467" s="83">
        <v>1</v>
      </c>
      <c r="O1467" s="9" t="str">
        <f>Cal_110119!$P$3</f>
        <v>Cal_110119</v>
      </c>
      <c r="P1467" s="17">
        <f>Cal_110119!$Q$3</f>
        <v>1.8682000000000001</v>
      </c>
      <c r="Q1467" s="17">
        <f>Cal_110119!$R$3</f>
        <v>0.51219999999999999</v>
      </c>
      <c r="R1467" s="84">
        <v>224.3</v>
      </c>
      <c r="S1467" s="84">
        <v>141.19999999999999</v>
      </c>
      <c r="T1467" s="82">
        <v>0.54300000000000004</v>
      </c>
      <c r="U1467" s="79">
        <f t="shared" si="189"/>
        <v>223.75700000000001</v>
      </c>
      <c r="V1467" s="79">
        <f t="shared" si="190"/>
        <v>140.65699999999998</v>
      </c>
      <c r="W1467" s="443">
        <f t="shared" si="191"/>
        <v>1.2720719836059282</v>
      </c>
      <c r="X1467" s="443">
        <f t="shared" si="192"/>
        <v>0.59728306737018311</v>
      </c>
      <c r="Y1467" s="9">
        <f>Cal_110119!$O$3</f>
        <v>20181101</v>
      </c>
      <c r="Z1467" s="85" t="s">
        <v>465</v>
      </c>
      <c r="AA1467" s="85"/>
      <c r="AB1467" s="48" t="s">
        <v>127</v>
      </c>
      <c r="AE1467" s="689" t="s">
        <v>1250</v>
      </c>
      <c r="AF1467" s="671">
        <v>1</v>
      </c>
      <c r="AG1467" s="764" t="s">
        <v>1634</v>
      </c>
      <c r="AH1467" s="153" t="s">
        <v>460</v>
      </c>
      <c r="AI1467" s="153" t="s">
        <v>1214</v>
      </c>
    </row>
    <row r="1468" spans="1:35" s="82" customFormat="1" x14ac:dyDescent="0.2">
      <c r="A1468" s="153" t="s">
        <v>307</v>
      </c>
      <c r="B1468" s="81">
        <v>20190206</v>
      </c>
      <c r="C1468" s="149" t="s">
        <v>74</v>
      </c>
      <c r="D1468" s="126">
        <v>45</v>
      </c>
      <c r="E1468" s="126">
        <v>9</v>
      </c>
      <c r="F1468" s="126"/>
      <c r="G1468" s="126"/>
      <c r="H1468" s="126" t="s">
        <v>11</v>
      </c>
      <c r="I1468" s="126">
        <v>360</v>
      </c>
      <c r="J1468" s="126">
        <v>5</v>
      </c>
      <c r="K1468" s="82">
        <v>5</v>
      </c>
      <c r="L1468" s="9">
        <v>1</v>
      </c>
      <c r="M1468" s="9">
        <v>0</v>
      </c>
      <c r="N1468" s="83">
        <v>1</v>
      </c>
      <c r="O1468" s="9" t="str">
        <f>Cal_110119!$P$3</f>
        <v>Cal_110119</v>
      </c>
      <c r="P1468" s="17">
        <f>Cal_110119!$Q$3</f>
        <v>1.8682000000000001</v>
      </c>
      <c r="Q1468" s="17">
        <f>Cal_110119!$R$3</f>
        <v>0.51219999999999999</v>
      </c>
      <c r="R1468" s="84">
        <v>248.7</v>
      </c>
      <c r="S1468" s="84">
        <v>157.1</v>
      </c>
      <c r="T1468" s="82">
        <v>0.54300000000000004</v>
      </c>
      <c r="U1468" s="79">
        <f t="shared" si="189"/>
        <v>248.15699999999998</v>
      </c>
      <c r="V1468" s="79">
        <f t="shared" si="190"/>
        <v>156.55699999999999</v>
      </c>
      <c r="W1468" s="443">
        <f t="shared" si="191"/>
        <v>1.4021876497990733</v>
      </c>
      <c r="X1468" s="443">
        <f t="shared" si="192"/>
        <v>0.67848106001037067</v>
      </c>
      <c r="Y1468" s="9">
        <f>Cal_110119!$O$3</f>
        <v>20181101</v>
      </c>
      <c r="Z1468" s="85" t="s">
        <v>465</v>
      </c>
      <c r="AA1468" s="85"/>
      <c r="AB1468" s="48" t="s">
        <v>127</v>
      </c>
      <c r="AE1468" s="689" t="s">
        <v>1250</v>
      </c>
      <c r="AF1468" s="671">
        <v>1</v>
      </c>
      <c r="AG1468" s="764" t="s">
        <v>1634</v>
      </c>
      <c r="AH1468" s="153" t="s">
        <v>443</v>
      </c>
      <c r="AI1468" s="153" t="s">
        <v>1214</v>
      </c>
    </row>
    <row r="1469" spans="1:35" s="82" customFormat="1" x14ac:dyDescent="0.2">
      <c r="A1469" s="153" t="s">
        <v>307</v>
      </c>
      <c r="B1469" s="81">
        <v>20190206</v>
      </c>
      <c r="C1469" s="149" t="s">
        <v>74</v>
      </c>
      <c r="D1469" s="126">
        <v>45</v>
      </c>
      <c r="E1469" s="126">
        <v>9</v>
      </c>
      <c r="F1469" s="126"/>
      <c r="G1469" s="126"/>
      <c r="H1469" s="126" t="s">
        <v>10</v>
      </c>
      <c r="I1469" s="126">
        <v>360</v>
      </c>
      <c r="J1469" s="126">
        <v>20</v>
      </c>
      <c r="K1469" s="82">
        <v>5</v>
      </c>
      <c r="L1469" s="9">
        <v>1</v>
      </c>
      <c r="M1469" s="9">
        <v>0</v>
      </c>
      <c r="N1469" s="83">
        <v>1</v>
      </c>
      <c r="O1469" s="9" t="str">
        <f>Cal_110119!$P$3</f>
        <v>Cal_110119</v>
      </c>
      <c r="P1469" s="17">
        <f>Cal_110119!$Q$3</f>
        <v>1.8682000000000001</v>
      </c>
      <c r="Q1469" s="17">
        <f>Cal_110119!$R$3</f>
        <v>0.51219999999999999</v>
      </c>
      <c r="R1469" s="84">
        <v>203.8</v>
      </c>
      <c r="S1469" s="84">
        <v>119.6</v>
      </c>
      <c r="T1469" s="82">
        <v>0.54300000000000004</v>
      </c>
      <c r="U1469" s="79">
        <f t="shared" si="189"/>
        <v>203.25700000000001</v>
      </c>
      <c r="V1469" s="79">
        <f t="shared" si="190"/>
        <v>119.05699999999999</v>
      </c>
      <c r="W1469" s="443">
        <f t="shared" si="191"/>
        <v>1.2889104815838646</v>
      </c>
      <c r="X1469" s="443">
        <f t="shared" si="192"/>
        <v>0.2933769573922464</v>
      </c>
      <c r="Y1469" s="9">
        <f>Cal_110119!$O$3</f>
        <v>20181101</v>
      </c>
      <c r="Z1469" s="85" t="s">
        <v>465</v>
      </c>
      <c r="AA1469" s="85"/>
      <c r="AB1469" s="48" t="s">
        <v>127</v>
      </c>
      <c r="AE1469" s="689" t="s">
        <v>1250</v>
      </c>
      <c r="AF1469" s="672">
        <v>1</v>
      </c>
      <c r="AG1469" s="169">
        <v>1</v>
      </c>
      <c r="AH1469" s="153" t="s">
        <v>461</v>
      </c>
      <c r="AI1469" s="153" t="s">
        <v>1240</v>
      </c>
    </row>
    <row r="1470" spans="1:35" s="82" customFormat="1" x14ac:dyDescent="0.2">
      <c r="A1470" s="153" t="s">
        <v>307</v>
      </c>
      <c r="B1470" s="81">
        <v>20190206</v>
      </c>
      <c r="C1470" s="149" t="s">
        <v>74</v>
      </c>
      <c r="D1470" s="126">
        <v>45</v>
      </c>
      <c r="E1470" s="126">
        <v>9</v>
      </c>
      <c r="F1470" s="126"/>
      <c r="G1470" s="126"/>
      <c r="H1470" s="126" t="s">
        <v>11</v>
      </c>
      <c r="I1470" s="126">
        <v>360</v>
      </c>
      <c r="J1470" s="126">
        <v>20</v>
      </c>
      <c r="K1470" s="82">
        <v>5</v>
      </c>
      <c r="L1470" s="9">
        <v>1</v>
      </c>
      <c r="M1470" s="9">
        <v>0</v>
      </c>
      <c r="N1470" s="83">
        <v>1</v>
      </c>
      <c r="O1470" s="9" t="str">
        <f>Cal_110119!$P$3</f>
        <v>Cal_110119</v>
      </c>
      <c r="P1470" s="17">
        <f>Cal_110119!$Q$3</f>
        <v>1.8682000000000001</v>
      </c>
      <c r="Q1470" s="17">
        <f>Cal_110119!$R$3</f>
        <v>0.51219999999999999</v>
      </c>
      <c r="R1470" s="84">
        <v>147.80000000000001</v>
      </c>
      <c r="S1470" s="84">
        <v>86.51</v>
      </c>
      <c r="T1470" s="82">
        <v>0.54300000000000004</v>
      </c>
      <c r="U1470" s="79">
        <f t="shared" si="189"/>
        <v>147.25700000000001</v>
      </c>
      <c r="V1470" s="79">
        <f t="shared" si="190"/>
        <v>85.966999999999999</v>
      </c>
      <c r="W1470" s="443">
        <f t="shared" si="191"/>
        <v>0.93821049187975103</v>
      </c>
      <c r="X1470" s="443">
        <f t="shared" si="192"/>
        <v>0.20430531371302635</v>
      </c>
      <c r="Y1470" s="9">
        <f>Cal_110119!$O$3</f>
        <v>20181101</v>
      </c>
      <c r="Z1470" s="85" t="s">
        <v>465</v>
      </c>
      <c r="AA1470" s="85"/>
      <c r="AB1470" s="48" t="s">
        <v>127</v>
      </c>
      <c r="AE1470" s="689" t="s">
        <v>1250</v>
      </c>
      <c r="AF1470" s="672">
        <v>1</v>
      </c>
      <c r="AG1470" s="169">
        <v>1</v>
      </c>
      <c r="AH1470" s="153" t="s">
        <v>449</v>
      </c>
      <c r="AI1470" s="153" t="s">
        <v>1240</v>
      </c>
    </row>
    <row r="1471" spans="1:35" x14ac:dyDescent="0.2">
      <c r="A1471" s="152" t="s">
        <v>307</v>
      </c>
      <c r="B1471" s="45">
        <v>20190206</v>
      </c>
      <c r="C1471" s="148" t="s">
        <v>74</v>
      </c>
      <c r="D1471" s="107">
        <v>45</v>
      </c>
      <c r="E1471" s="107">
        <v>9</v>
      </c>
      <c r="H1471" s="107" t="s">
        <v>10</v>
      </c>
      <c r="I1471" s="107">
        <v>290</v>
      </c>
      <c r="J1471" s="107">
        <v>0</v>
      </c>
      <c r="K1471" s="43">
        <v>10</v>
      </c>
      <c r="L1471" s="9">
        <v>1</v>
      </c>
      <c r="M1471" s="9">
        <v>0</v>
      </c>
      <c r="N1471" s="49">
        <v>1</v>
      </c>
      <c r="O1471" s="9" t="str">
        <f>Cal_110119!$P$3</f>
        <v>Cal_110119</v>
      </c>
      <c r="P1471" s="17">
        <f>Cal_110119!$Q$3</f>
        <v>1.8682000000000001</v>
      </c>
      <c r="Q1471" s="17">
        <f>Cal_110119!$R$3</f>
        <v>0.51219999999999999</v>
      </c>
      <c r="R1471" s="46">
        <v>133.69999999999999</v>
      </c>
      <c r="S1471" s="46">
        <v>85.27</v>
      </c>
      <c r="T1471" s="47">
        <v>0.69016666666666671</v>
      </c>
      <c r="U1471" s="79">
        <f t="shared" si="189"/>
        <v>133.00983333333332</v>
      </c>
      <c r="V1471" s="79">
        <f t="shared" si="190"/>
        <v>84.579833333333326</v>
      </c>
      <c r="W1471" s="443">
        <f t="shared" si="191"/>
        <v>1.8406009062428008</v>
      </c>
      <c r="X1471" s="443">
        <f t="shared" si="192"/>
        <v>0.95021872345352054</v>
      </c>
      <c r="Y1471" s="9">
        <f>Cal_110119!$O$3</f>
        <v>20181101</v>
      </c>
      <c r="Z1471" s="48" t="s">
        <v>462</v>
      </c>
      <c r="AA1471" s="48"/>
      <c r="AB1471" s="48" t="s">
        <v>127</v>
      </c>
      <c r="AE1471" s="689" t="s">
        <v>1250</v>
      </c>
      <c r="AF1471" s="671">
        <v>1</v>
      </c>
      <c r="AG1471" s="169">
        <v>1</v>
      </c>
      <c r="AH1471"/>
    </row>
    <row r="1472" spans="1:35" x14ac:dyDescent="0.2">
      <c r="A1472" s="152" t="s">
        <v>307</v>
      </c>
      <c r="B1472" s="45">
        <v>20190206</v>
      </c>
      <c r="C1472" s="148" t="s">
        <v>74</v>
      </c>
      <c r="D1472" s="107">
        <v>45</v>
      </c>
      <c r="E1472" s="107">
        <v>9</v>
      </c>
      <c r="H1472" s="107" t="s">
        <v>11</v>
      </c>
      <c r="I1472" s="107">
        <v>290</v>
      </c>
      <c r="J1472" s="107">
        <v>0</v>
      </c>
      <c r="K1472" s="43">
        <v>10</v>
      </c>
      <c r="L1472" s="9">
        <v>1</v>
      </c>
      <c r="M1472" s="9">
        <v>0</v>
      </c>
      <c r="N1472" s="49">
        <v>1</v>
      </c>
      <c r="O1472" s="9" t="str">
        <f>Cal_110119!$P$3</f>
        <v>Cal_110119</v>
      </c>
      <c r="P1472" s="17">
        <f>Cal_110119!$Q$3</f>
        <v>1.8682000000000001</v>
      </c>
      <c r="Q1472" s="17">
        <f>Cal_110119!$R$3</f>
        <v>0.51219999999999999</v>
      </c>
      <c r="R1472" s="46">
        <v>140.19999999999999</v>
      </c>
      <c r="S1472" s="46">
        <v>90.93</v>
      </c>
      <c r="T1472" s="43">
        <v>0.69016666666666671</v>
      </c>
      <c r="U1472" s="79">
        <f t="shared" si="189"/>
        <v>139.50983333333332</v>
      </c>
      <c r="V1472" s="79">
        <f t="shared" si="190"/>
        <v>90.239833333333337</v>
      </c>
      <c r="W1472" s="443">
        <f t="shared" si="191"/>
        <v>1.8725254315627251</v>
      </c>
      <c r="X1472" s="443">
        <f t="shared" si="192"/>
        <v>1.1050531273198043</v>
      </c>
      <c r="Y1472" s="9">
        <f>Cal_110119!$O$3</f>
        <v>20181101</v>
      </c>
      <c r="Z1472" s="48" t="s">
        <v>463</v>
      </c>
      <c r="AA1472" s="48"/>
      <c r="AB1472" s="48" t="s">
        <v>127</v>
      </c>
      <c r="AE1472" s="689" t="s">
        <v>1250</v>
      </c>
      <c r="AF1472" s="671">
        <v>1</v>
      </c>
      <c r="AG1472" s="169">
        <v>1</v>
      </c>
      <c r="AH1472"/>
    </row>
    <row r="1473" spans="1:35" x14ac:dyDescent="0.2">
      <c r="A1473" s="152" t="s">
        <v>307</v>
      </c>
      <c r="B1473" s="45">
        <v>20190206</v>
      </c>
      <c r="C1473" s="148" t="s">
        <v>74</v>
      </c>
      <c r="D1473" s="107">
        <v>45</v>
      </c>
      <c r="E1473" s="107">
        <v>9</v>
      </c>
      <c r="H1473" s="107" t="s">
        <v>10</v>
      </c>
      <c r="I1473" s="107">
        <v>211</v>
      </c>
      <c r="J1473" s="107">
        <v>10</v>
      </c>
      <c r="K1473" s="43">
        <v>5</v>
      </c>
      <c r="L1473" s="9">
        <v>1</v>
      </c>
      <c r="M1473" s="9">
        <v>0</v>
      </c>
      <c r="N1473" s="49">
        <v>1</v>
      </c>
      <c r="O1473" s="9" t="str">
        <f>Cal_110119!$P$3</f>
        <v>Cal_110119</v>
      </c>
      <c r="P1473" s="17">
        <f>Cal_110119!$Q$3</f>
        <v>1.8682000000000001</v>
      </c>
      <c r="Q1473" s="17">
        <f>Cal_110119!$R$3</f>
        <v>0.51219999999999999</v>
      </c>
      <c r="R1473" s="46">
        <v>36.450000000000003</v>
      </c>
      <c r="S1473" s="46">
        <v>25.14</v>
      </c>
      <c r="T1473" s="47">
        <v>0.69016666666666671</v>
      </c>
      <c r="U1473" s="79">
        <f t="shared" si="189"/>
        <v>35.759833333333333</v>
      </c>
      <c r="V1473" s="79">
        <f t="shared" si="190"/>
        <v>24.449833333333334</v>
      </c>
      <c r="W1473" s="443">
        <f t="shared" si="191"/>
        <v>0.29538831696237022</v>
      </c>
      <c r="X1473" s="443">
        <f t="shared" si="192"/>
        <v>0.2590157327057182</v>
      </c>
      <c r="Y1473" s="9">
        <f>Cal_110119!$O$3</f>
        <v>20181101</v>
      </c>
      <c r="Z1473" s="48" t="s">
        <v>463</v>
      </c>
      <c r="AA1473" s="48"/>
      <c r="AB1473" s="48" t="s">
        <v>127</v>
      </c>
      <c r="AE1473" s="689" t="s">
        <v>1250</v>
      </c>
      <c r="AF1473" s="671">
        <v>3</v>
      </c>
      <c r="AG1473" s="169">
        <v>1</v>
      </c>
      <c r="AH1473" s="152" t="s">
        <v>672</v>
      </c>
    </row>
    <row r="1474" spans="1:35" s="115" customFormat="1" ht="13.5" thickBot="1" x14ac:dyDescent="0.25">
      <c r="A1474" s="154" t="s">
        <v>307</v>
      </c>
      <c r="B1474" s="114">
        <v>20190206</v>
      </c>
      <c r="C1474" s="150" t="s">
        <v>74</v>
      </c>
      <c r="D1474" s="140">
        <v>45</v>
      </c>
      <c r="E1474" s="140">
        <v>9</v>
      </c>
      <c r="F1474" s="140"/>
      <c r="G1474" s="140"/>
      <c r="H1474" s="140" t="s">
        <v>11</v>
      </c>
      <c r="I1474" s="140">
        <v>214</v>
      </c>
      <c r="J1474" s="140">
        <v>10</v>
      </c>
      <c r="K1474" s="115">
        <v>5</v>
      </c>
      <c r="L1474" s="116">
        <v>1</v>
      </c>
      <c r="M1474" s="116">
        <v>0</v>
      </c>
      <c r="N1474" s="117">
        <v>1</v>
      </c>
      <c r="O1474" s="9" t="str">
        <f>Cal_110119!$P$3</f>
        <v>Cal_110119</v>
      </c>
      <c r="P1474" s="17">
        <f>Cal_110119!$Q$3</f>
        <v>1.8682000000000001</v>
      </c>
      <c r="Q1474" s="17">
        <f>Cal_110119!$R$3</f>
        <v>0.51219999999999999</v>
      </c>
      <c r="R1474" s="118">
        <v>44.54</v>
      </c>
      <c r="S1474" s="118">
        <v>29.36</v>
      </c>
      <c r="T1474" s="119">
        <v>0.69016666666666671</v>
      </c>
      <c r="U1474" s="120">
        <f t="shared" si="189"/>
        <v>43.849833333333329</v>
      </c>
      <c r="V1474" s="120">
        <f t="shared" si="190"/>
        <v>28.669833333333333</v>
      </c>
      <c r="W1474" s="444">
        <f t="shared" si="191"/>
        <v>0.39090494371209511</v>
      </c>
      <c r="X1474" s="444">
        <f t="shared" si="192"/>
        <v>0.25007485312887051</v>
      </c>
      <c r="Y1474" s="9">
        <f>Cal_110119!$O$3</f>
        <v>20181101</v>
      </c>
      <c r="Z1474" s="121" t="s">
        <v>462</v>
      </c>
      <c r="AA1474" s="121"/>
      <c r="AB1474" s="121" t="s">
        <v>127</v>
      </c>
      <c r="AE1474" s="689" t="s">
        <v>1250</v>
      </c>
      <c r="AF1474" s="675">
        <v>3</v>
      </c>
      <c r="AG1474" s="172">
        <v>1</v>
      </c>
      <c r="AH1474" s="154" t="s">
        <v>672</v>
      </c>
      <c r="AI1474" s="407"/>
    </row>
    <row r="1475" spans="1:35" s="82" customFormat="1" x14ac:dyDescent="0.2">
      <c r="A1475" s="82" t="s">
        <v>492</v>
      </c>
      <c r="B1475" s="278">
        <v>20180324</v>
      </c>
      <c r="C1475" s="149" t="s">
        <v>72</v>
      </c>
      <c r="D1475" s="279">
        <v>1</v>
      </c>
      <c r="E1475" s="279">
        <v>5</v>
      </c>
      <c r="F1475" s="280"/>
      <c r="G1475" s="280"/>
      <c r="H1475" s="280" t="s">
        <v>10</v>
      </c>
      <c r="I1475" s="279">
        <v>1057</v>
      </c>
      <c r="J1475" s="126">
        <v>0</v>
      </c>
      <c r="K1475" s="82">
        <v>10</v>
      </c>
      <c r="L1475" s="82">
        <v>1</v>
      </c>
      <c r="M1475" s="236">
        <v>0</v>
      </c>
      <c r="N1475" s="83">
        <v>1</v>
      </c>
      <c r="O1475" s="9" t="str">
        <f>Cal_110119!$P$3</f>
        <v>Cal_110119</v>
      </c>
      <c r="P1475" s="17">
        <f>Cal_110119!$Q$3</f>
        <v>1.8682000000000001</v>
      </c>
      <c r="Q1475" s="17">
        <f>Cal_110119!$R$3</f>
        <v>0.51219999999999999</v>
      </c>
      <c r="R1475" s="84">
        <v>231.6</v>
      </c>
      <c r="S1475" s="84">
        <v>145.4</v>
      </c>
      <c r="T1475" s="82">
        <f>AVERAGE(0.59,0.692,0.84,1.094,1.095,1.045)</f>
        <v>0.89266666666666661</v>
      </c>
      <c r="U1475" s="125">
        <f t="shared" ref="U1475:U1476" si="193">(R1475-T1475)*(L1475+M1475)/L1475</f>
        <v>230.70733333333334</v>
      </c>
      <c r="V1475" s="125">
        <f t="shared" ref="V1475:V1476" si="194">(S1475-T1475)*(L1475+M1475)/L1475</f>
        <v>144.50733333333335</v>
      </c>
      <c r="W1475" s="443">
        <f t="shared" ref="W1475:W1476" si="195">(Q1475*P1475/(P1475-1)*(U1475-V1475)*(K1475)/I1475)/N1475</f>
        <v>0.89882561150997597</v>
      </c>
      <c r="X1475" s="443">
        <f t="shared" ref="X1475:X1476" si="196">(Q1475*P1475/(P1475-1)*(P1475*V1475-U1475)*(K1475)/I1475)/N1475</f>
        <v>0.40938552366782316</v>
      </c>
      <c r="Y1475" s="9">
        <f>Cal_110119!$O$3</f>
        <v>20181101</v>
      </c>
      <c r="Z1475" s="90" t="s">
        <v>500</v>
      </c>
      <c r="AA1475" s="90"/>
      <c r="AB1475" s="90" t="s">
        <v>115</v>
      </c>
      <c r="AE1475" s="689" t="s">
        <v>1250</v>
      </c>
      <c r="AF1475" s="679">
        <v>1</v>
      </c>
      <c r="AG1475" s="247">
        <v>0</v>
      </c>
      <c r="AH1475" s="480" t="s">
        <v>502</v>
      </c>
      <c r="AI1475" s="155"/>
    </row>
    <row r="1476" spans="1:35" s="82" customFormat="1" x14ac:dyDescent="0.2">
      <c r="A1476" s="82" t="s">
        <v>492</v>
      </c>
      <c r="B1476" s="278">
        <v>20180324</v>
      </c>
      <c r="C1476" s="149" t="s">
        <v>72</v>
      </c>
      <c r="D1476" s="279">
        <v>1</v>
      </c>
      <c r="E1476" s="279">
        <v>6</v>
      </c>
      <c r="F1476" s="280"/>
      <c r="G1476" s="280"/>
      <c r="H1476" s="280" t="s">
        <v>10</v>
      </c>
      <c r="I1476" s="279">
        <v>1056</v>
      </c>
      <c r="J1476" s="126">
        <v>0</v>
      </c>
      <c r="K1476" s="82">
        <v>10</v>
      </c>
      <c r="L1476" s="82">
        <v>1</v>
      </c>
      <c r="M1476" s="33">
        <v>0</v>
      </c>
      <c r="N1476" s="83">
        <v>1</v>
      </c>
      <c r="O1476" s="9" t="str">
        <f>Cal_110119!$P$3</f>
        <v>Cal_110119</v>
      </c>
      <c r="P1476" s="17">
        <f>Cal_110119!$Q$3</f>
        <v>1.8682000000000001</v>
      </c>
      <c r="Q1476" s="17">
        <f>Cal_110119!$R$3</f>
        <v>0.51219999999999999</v>
      </c>
      <c r="R1476" s="84">
        <v>238.7</v>
      </c>
      <c r="S1476" s="84">
        <v>152</v>
      </c>
      <c r="T1476" s="82">
        <f>AVERAGE(0.59,0.692,0.84,1.094,1.095,1.045)</f>
        <v>0.89266666666666661</v>
      </c>
      <c r="U1476" s="125">
        <f t="shared" si="193"/>
        <v>237.80733333333333</v>
      </c>
      <c r="V1476" s="125">
        <f t="shared" si="194"/>
        <v>151.10733333333334</v>
      </c>
      <c r="W1476" s="443">
        <f t="shared" si="195"/>
        <v>0.90489531488869313</v>
      </c>
      <c r="X1476" s="443">
        <f t="shared" si="196"/>
        <v>0.46436040909135717</v>
      </c>
      <c r="Y1476" s="9">
        <f>Cal_110119!$O$3</f>
        <v>20181101</v>
      </c>
      <c r="Z1476" s="90" t="s">
        <v>500</v>
      </c>
      <c r="AA1476" s="90"/>
      <c r="AB1476" s="90" t="s">
        <v>115</v>
      </c>
      <c r="AE1476" s="689" t="s">
        <v>1250</v>
      </c>
      <c r="AF1476" s="672">
        <v>1</v>
      </c>
      <c r="AG1476" s="170">
        <v>0</v>
      </c>
      <c r="AH1476" s="480" t="s">
        <v>505</v>
      </c>
      <c r="AI1476" s="155"/>
    </row>
    <row r="1477" spans="1:35" s="82" customFormat="1" x14ac:dyDescent="0.2">
      <c r="A1477" s="82" t="s">
        <v>492</v>
      </c>
      <c r="B1477" s="278">
        <v>20180324</v>
      </c>
      <c r="C1477" s="149" t="s">
        <v>72</v>
      </c>
      <c r="D1477" s="279">
        <v>1</v>
      </c>
      <c r="E1477" s="279">
        <v>7</v>
      </c>
      <c r="F1477" s="280"/>
      <c r="G1477" s="280"/>
      <c r="H1477" s="280" t="s">
        <v>10</v>
      </c>
      <c r="I1477" s="279">
        <v>1056</v>
      </c>
      <c r="J1477" s="126">
        <v>0</v>
      </c>
      <c r="M1477" s="33"/>
      <c r="N1477" s="83"/>
      <c r="O1477" s="33"/>
      <c r="P1477" s="58"/>
      <c r="Q1477" s="58"/>
      <c r="R1477" s="84"/>
      <c r="S1477" s="84"/>
      <c r="U1477" s="125" t="e">
        <f>(R1477-T1477)*(L1477+M1477)/L1477</f>
        <v>#DIV/0!</v>
      </c>
      <c r="V1477" s="125" t="e">
        <f>(S1477-T1477)*(L1477+M1477)/L1477</f>
        <v>#DIV/0!</v>
      </c>
      <c r="W1477" s="443" t="e">
        <f>(Q1477*P1477/(P1477-1)*(U1477-V1477)*(K1477)/I1477)/N1477</f>
        <v>#DIV/0!</v>
      </c>
      <c r="X1477" s="443" t="e">
        <f>(Q1477*P1477/(P1477-1)*(P1477*V1477-U1477)*(K1477)/I1477)/N1477</f>
        <v>#DIV/0!</v>
      </c>
      <c r="Z1477" s="85"/>
      <c r="AB1477" s="90" t="s">
        <v>115</v>
      </c>
      <c r="AE1477" s="689"/>
      <c r="AF1477" s="129"/>
      <c r="AG1477" s="170">
        <v>0</v>
      </c>
      <c r="AH1477" s="480" t="s">
        <v>506</v>
      </c>
      <c r="AI1477" s="155"/>
    </row>
    <row r="1478" spans="1:35" x14ac:dyDescent="0.2">
      <c r="A1478" s="43" t="s">
        <v>492</v>
      </c>
      <c r="B1478" s="92">
        <v>20180324</v>
      </c>
      <c r="C1478" s="149" t="s">
        <v>72</v>
      </c>
      <c r="D1478" s="582">
        <v>1</v>
      </c>
      <c r="E1478" s="582">
        <v>8</v>
      </c>
      <c r="F1478" s="280"/>
      <c r="G1478" s="280"/>
      <c r="H1478" s="142" t="s">
        <v>10</v>
      </c>
      <c r="I1478" s="582">
        <v>1056</v>
      </c>
      <c r="J1478" s="107">
        <v>0</v>
      </c>
      <c r="K1478" s="43">
        <v>10</v>
      </c>
      <c r="L1478" s="43">
        <v>1</v>
      </c>
      <c r="M1478" s="72">
        <v>0</v>
      </c>
      <c r="N1478" s="49">
        <v>1</v>
      </c>
      <c r="O1478" s="9" t="str">
        <f>Cal_110119!$P$3</f>
        <v>Cal_110119</v>
      </c>
      <c r="P1478" s="17">
        <f>Cal_110119!$Q$3</f>
        <v>1.8682000000000001</v>
      </c>
      <c r="Q1478" s="17">
        <f>Cal_110119!$R$3</f>
        <v>0.51219999999999999</v>
      </c>
      <c r="R1478" s="46">
        <v>181</v>
      </c>
      <c r="S1478" s="46">
        <v>113.9</v>
      </c>
      <c r="T1478" s="43">
        <f>AVERAGE(0.59,0.692,0.84,1.094,1.095,1.045)</f>
        <v>0.89266666666666661</v>
      </c>
      <c r="U1478" s="79">
        <f t="shared" ref="U1478:U1541" si="197">(R1478-T1478)*(L1478+M1478)/L1478</f>
        <v>180.10733333333334</v>
      </c>
      <c r="V1478" s="79">
        <f t="shared" ref="V1478:V1541" si="198">(S1478-T1478)*(L1478+M1478)/L1478</f>
        <v>113.00733333333334</v>
      </c>
      <c r="W1478" s="465">
        <f t="shared" ref="W1478:W1541" si="199">(Q1478*P1478/(P1478-1)*(U1478-V1478)*(K1478)/I1478)/N1478</f>
        <v>0.70032843862781236</v>
      </c>
      <c r="X1478" s="465">
        <f t="shared" ref="X1478:X1541" si="200">(Q1478*P1478/(P1478-1)*(P1478*V1478-U1478)*(K1478)/I1478)/N1478</f>
        <v>0.32368498682951102</v>
      </c>
      <c r="Y1478" s="9">
        <f>Cal_110119!$O$3</f>
        <v>20181101</v>
      </c>
      <c r="Z1478" s="86" t="s">
        <v>500</v>
      </c>
      <c r="AA1478" s="90"/>
      <c r="AB1478" s="86" t="s">
        <v>115</v>
      </c>
      <c r="AC1478" s="82"/>
      <c r="AD1478" s="82"/>
      <c r="AE1478" s="689" t="s">
        <v>1250</v>
      </c>
      <c r="AF1478" s="671">
        <v>1</v>
      </c>
      <c r="AG1478" s="169">
        <v>0</v>
      </c>
      <c r="AH1478" s="481" t="s">
        <v>507</v>
      </c>
    </row>
    <row r="1479" spans="1:35" x14ac:dyDescent="0.2">
      <c r="A1479" s="43" t="s">
        <v>492</v>
      </c>
      <c r="B1479" s="92">
        <v>20180324</v>
      </c>
      <c r="C1479" s="148" t="s">
        <v>69</v>
      </c>
      <c r="D1479" s="107">
        <v>2</v>
      </c>
      <c r="E1479" s="107">
        <v>3</v>
      </c>
      <c r="H1479" s="142" t="s">
        <v>10</v>
      </c>
      <c r="I1479" s="107">
        <v>1057</v>
      </c>
      <c r="J1479" s="107">
        <v>0</v>
      </c>
      <c r="K1479" s="43">
        <v>10</v>
      </c>
      <c r="L1479" s="43">
        <v>1</v>
      </c>
      <c r="M1479" s="9">
        <v>0</v>
      </c>
      <c r="N1479" s="49">
        <v>1</v>
      </c>
      <c r="O1479" s="9" t="str">
        <f>Cal_110119!$P$3</f>
        <v>Cal_110119</v>
      </c>
      <c r="P1479" s="17">
        <f>Cal_110119!$Q$3</f>
        <v>1.8682000000000001</v>
      </c>
      <c r="Q1479" s="17">
        <f>Cal_110119!$R$3</f>
        <v>0.51219999999999999</v>
      </c>
      <c r="R1479" s="46">
        <v>279.60000000000002</v>
      </c>
      <c r="S1479" s="46">
        <v>175.7</v>
      </c>
      <c r="T1479" s="47">
        <f>AVERAGE(0.59,0.692,0.84,1.094,1.095,1.045)</f>
        <v>0.89266666666666661</v>
      </c>
      <c r="U1479" s="79">
        <f t="shared" si="197"/>
        <v>278.70733333333334</v>
      </c>
      <c r="V1479" s="79">
        <f t="shared" si="198"/>
        <v>174.80733333333333</v>
      </c>
      <c r="W1479" s="443">
        <f t="shared" si="199"/>
        <v>1.0833872509963631</v>
      </c>
      <c r="X1479" s="443">
        <f t="shared" si="200"/>
        <v>0.49912690037821894</v>
      </c>
      <c r="Y1479" s="9">
        <f>Cal_110119!$O$3</f>
        <v>20181101</v>
      </c>
      <c r="Z1479" s="86" t="s">
        <v>500</v>
      </c>
      <c r="AA1479" s="86"/>
      <c r="AB1479" s="86" t="s">
        <v>115</v>
      </c>
      <c r="AE1479" s="689" t="s">
        <v>1250</v>
      </c>
      <c r="AF1479" s="671">
        <v>1</v>
      </c>
      <c r="AG1479" s="169">
        <v>0</v>
      </c>
      <c r="AH1479" s="481" t="s">
        <v>508</v>
      </c>
    </row>
    <row r="1480" spans="1:35" x14ac:dyDescent="0.2">
      <c r="A1480" s="43" t="s">
        <v>492</v>
      </c>
      <c r="B1480" s="92">
        <v>20180324</v>
      </c>
      <c r="C1480" s="148" t="s">
        <v>69</v>
      </c>
      <c r="D1480" s="107">
        <v>2</v>
      </c>
      <c r="E1480" s="107">
        <v>4</v>
      </c>
      <c r="H1480" s="142" t="s">
        <v>10</v>
      </c>
      <c r="I1480" s="107">
        <v>1056</v>
      </c>
      <c r="J1480" s="107">
        <v>0</v>
      </c>
      <c r="K1480" s="43">
        <v>5</v>
      </c>
      <c r="L1480" s="43">
        <v>1</v>
      </c>
      <c r="M1480" s="9">
        <v>0</v>
      </c>
      <c r="N1480" s="49">
        <v>0.33333333333333331</v>
      </c>
      <c r="O1480" s="9" t="str">
        <f>Cal_110119!$P$3</f>
        <v>Cal_110119</v>
      </c>
      <c r="P1480" s="17">
        <f>Cal_110119!$Q$3</f>
        <v>1.8682000000000001</v>
      </c>
      <c r="Q1480" s="17">
        <f>Cal_110119!$R$3</f>
        <v>0.51219999999999999</v>
      </c>
      <c r="R1480" s="46">
        <v>193.3</v>
      </c>
      <c r="S1480" s="46">
        <v>125.5</v>
      </c>
      <c r="T1480" s="47">
        <f t="shared" ref="T1480:T1488" si="201">AVERAGE(0.59,0.692,0.84,1.094,1.095,1.045)</f>
        <v>0.89266666666666661</v>
      </c>
      <c r="U1480" s="79">
        <f t="shared" si="197"/>
        <v>192.40733333333336</v>
      </c>
      <c r="V1480" s="79">
        <f t="shared" si="198"/>
        <v>124.60733333333333</v>
      </c>
      <c r="W1480" s="443">
        <f t="shared" si="199"/>
        <v>1.061451597741409</v>
      </c>
      <c r="X1480" s="443">
        <f t="shared" si="200"/>
        <v>0.6322382515809396</v>
      </c>
      <c r="Y1480" s="9">
        <f>Cal_110119!$O$3</f>
        <v>20181101</v>
      </c>
      <c r="Z1480" s="86" t="s">
        <v>500</v>
      </c>
      <c r="AA1480" s="86"/>
      <c r="AB1480" s="86" t="s">
        <v>115</v>
      </c>
      <c r="AE1480" s="689" t="s">
        <v>1250</v>
      </c>
      <c r="AF1480" s="671">
        <v>1</v>
      </c>
      <c r="AG1480" s="169">
        <v>0</v>
      </c>
      <c r="AH1480" s="481" t="s">
        <v>503</v>
      </c>
    </row>
    <row r="1481" spans="1:35" x14ac:dyDescent="0.2">
      <c r="A1481" s="43" t="s">
        <v>492</v>
      </c>
      <c r="B1481" s="92">
        <v>20180324</v>
      </c>
      <c r="C1481" s="148" t="s">
        <v>69</v>
      </c>
      <c r="D1481" s="107">
        <v>2</v>
      </c>
      <c r="E1481" s="107">
        <v>5</v>
      </c>
      <c r="H1481" s="142" t="s">
        <v>10</v>
      </c>
      <c r="I1481" s="107">
        <v>1056</v>
      </c>
      <c r="J1481" s="107">
        <v>0</v>
      </c>
      <c r="K1481" s="43">
        <v>10</v>
      </c>
      <c r="L1481" s="43">
        <v>1</v>
      </c>
      <c r="M1481" s="9">
        <v>0</v>
      </c>
      <c r="N1481" s="49">
        <v>1</v>
      </c>
      <c r="O1481" s="9" t="str">
        <f>Cal_110119!$P$3</f>
        <v>Cal_110119</v>
      </c>
      <c r="P1481" s="17">
        <f>Cal_110119!$Q$3</f>
        <v>1.8682000000000001</v>
      </c>
      <c r="Q1481" s="17">
        <f>Cal_110119!$R$3</f>
        <v>0.51219999999999999</v>
      </c>
      <c r="R1481" s="46">
        <v>195.1</v>
      </c>
      <c r="S1481" s="46">
        <v>121.8</v>
      </c>
      <c r="T1481" s="47">
        <f t="shared" si="201"/>
        <v>0.89266666666666661</v>
      </c>
      <c r="U1481" s="79">
        <f t="shared" si="197"/>
        <v>194.20733333333334</v>
      </c>
      <c r="V1481" s="79">
        <f t="shared" si="198"/>
        <v>120.90733333333333</v>
      </c>
      <c r="W1481" s="443">
        <f t="shared" si="199"/>
        <v>0.76503836887360133</v>
      </c>
      <c r="X1481" s="443">
        <f t="shared" si="200"/>
        <v>0.33056073003069159</v>
      </c>
      <c r="Y1481" s="9">
        <f>Cal_110119!$O$3</f>
        <v>20181101</v>
      </c>
      <c r="Z1481" s="86" t="s">
        <v>500</v>
      </c>
      <c r="AA1481" s="86"/>
      <c r="AB1481" s="86" t="s">
        <v>115</v>
      </c>
      <c r="AE1481" s="689" t="s">
        <v>1250</v>
      </c>
      <c r="AF1481" s="671">
        <v>1</v>
      </c>
      <c r="AG1481" s="169">
        <v>0</v>
      </c>
      <c r="AH1481" s="481" t="s">
        <v>509</v>
      </c>
    </row>
    <row r="1482" spans="1:35" x14ac:dyDescent="0.2">
      <c r="A1482" s="43" t="s">
        <v>492</v>
      </c>
      <c r="B1482" s="92">
        <v>20180324</v>
      </c>
      <c r="C1482" s="148" t="s">
        <v>69</v>
      </c>
      <c r="D1482" s="107">
        <v>2</v>
      </c>
      <c r="E1482" s="107">
        <v>6</v>
      </c>
      <c r="H1482" s="142" t="s">
        <v>10</v>
      </c>
      <c r="I1482" s="107">
        <v>1056</v>
      </c>
      <c r="J1482" s="107">
        <v>0</v>
      </c>
      <c r="K1482" s="43">
        <v>5</v>
      </c>
      <c r="L1482" s="43">
        <v>1</v>
      </c>
      <c r="M1482" s="72">
        <v>0</v>
      </c>
      <c r="N1482" s="49">
        <v>0.33333333333333331</v>
      </c>
      <c r="O1482" s="9" t="str">
        <f>Cal_110119!$P$3</f>
        <v>Cal_110119</v>
      </c>
      <c r="P1482" s="17">
        <f>Cal_110119!$Q$3</f>
        <v>1.8682000000000001</v>
      </c>
      <c r="Q1482" s="17">
        <f>Cal_110119!$R$3</f>
        <v>0.51219999999999999</v>
      </c>
      <c r="R1482" s="46">
        <v>147.30000000000001</v>
      </c>
      <c r="S1482" s="46">
        <v>92.48</v>
      </c>
      <c r="T1482" s="47">
        <f t="shared" si="201"/>
        <v>0.89266666666666661</v>
      </c>
      <c r="U1482" s="79">
        <f t="shared" si="197"/>
        <v>146.40733333333336</v>
      </c>
      <c r="V1482" s="79">
        <f t="shared" si="198"/>
        <v>91.587333333333333</v>
      </c>
      <c r="W1482" s="443">
        <f t="shared" si="199"/>
        <v>0.85824154259858454</v>
      </c>
      <c r="X1482" s="443">
        <f t="shared" si="200"/>
        <v>0.38663331864421846</v>
      </c>
      <c r="Y1482" s="9">
        <f>Cal_110119!$O$3</f>
        <v>20181101</v>
      </c>
      <c r="Z1482" s="86" t="s">
        <v>500</v>
      </c>
      <c r="AA1482" s="86"/>
      <c r="AB1482" s="86" t="s">
        <v>115</v>
      </c>
      <c r="AE1482" s="689" t="s">
        <v>1250</v>
      </c>
      <c r="AF1482" s="671">
        <v>1</v>
      </c>
      <c r="AG1482" s="169">
        <v>0</v>
      </c>
      <c r="AH1482" s="481" t="s">
        <v>510</v>
      </c>
    </row>
    <row r="1483" spans="1:35" x14ac:dyDescent="0.2">
      <c r="A1483" s="43" t="s">
        <v>492</v>
      </c>
      <c r="B1483" s="92">
        <v>20180324</v>
      </c>
      <c r="C1483" s="148" t="s">
        <v>69</v>
      </c>
      <c r="D1483" s="107">
        <v>2</v>
      </c>
      <c r="E1483" s="107">
        <v>7</v>
      </c>
      <c r="H1483" s="142" t="s">
        <v>10</v>
      </c>
      <c r="I1483" s="107">
        <v>1057</v>
      </c>
      <c r="J1483" s="107">
        <v>0</v>
      </c>
      <c r="K1483" s="43">
        <v>5</v>
      </c>
      <c r="L1483" s="43">
        <v>1</v>
      </c>
      <c r="M1483" s="9">
        <v>0</v>
      </c>
      <c r="N1483" s="49">
        <v>1</v>
      </c>
      <c r="O1483" s="9" t="str">
        <f>Cal_110119!$P$3</f>
        <v>Cal_110119</v>
      </c>
      <c r="P1483" s="17">
        <f>Cal_110119!$Q$3</f>
        <v>1.8682000000000001</v>
      </c>
      <c r="Q1483" s="17">
        <f>Cal_110119!$R$3</f>
        <v>0.51219999999999999</v>
      </c>
      <c r="R1483" s="46">
        <v>253.8</v>
      </c>
      <c r="S1483" s="46">
        <v>161.30000000000001</v>
      </c>
      <c r="T1483" s="47">
        <f t="shared" si="201"/>
        <v>0.89266666666666661</v>
      </c>
      <c r="U1483" s="79">
        <f t="shared" si="197"/>
        <v>252.90733333333336</v>
      </c>
      <c r="V1483" s="79">
        <f t="shared" si="198"/>
        <v>160.40733333333336</v>
      </c>
      <c r="W1483" s="443">
        <f t="shared" si="199"/>
        <v>0.48225852125680269</v>
      </c>
      <c r="X1483" s="443">
        <f t="shared" si="200"/>
        <v>0.24381763969065884</v>
      </c>
      <c r="Y1483" s="9">
        <f>Cal_110119!$O$3</f>
        <v>20181101</v>
      </c>
      <c r="Z1483" s="86" t="s">
        <v>500</v>
      </c>
      <c r="AA1483" s="86"/>
      <c r="AB1483" s="86" t="s">
        <v>115</v>
      </c>
      <c r="AE1483" s="689" t="s">
        <v>1250</v>
      </c>
      <c r="AF1483" s="671">
        <v>1</v>
      </c>
      <c r="AG1483" s="169">
        <v>0</v>
      </c>
      <c r="AH1483" s="481" t="s">
        <v>511</v>
      </c>
    </row>
    <row r="1484" spans="1:35" x14ac:dyDescent="0.2">
      <c r="A1484" s="43" t="s">
        <v>492</v>
      </c>
      <c r="B1484" s="92">
        <v>20180324</v>
      </c>
      <c r="C1484" s="148" t="s">
        <v>69</v>
      </c>
      <c r="D1484" s="107">
        <v>2</v>
      </c>
      <c r="E1484" s="107">
        <v>8</v>
      </c>
      <c r="H1484" s="142" t="s">
        <v>10</v>
      </c>
      <c r="I1484" s="107">
        <v>1056</v>
      </c>
      <c r="J1484" s="107">
        <v>0</v>
      </c>
      <c r="K1484" s="43">
        <v>5</v>
      </c>
      <c r="L1484" s="43">
        <v>1</v>
      </c>
      <c r="M1484" s="9">
        <v>0</v>
      </c>
      <c r="N1484" s="49">
        <v>1</v>
      </c>
      <c r="O1484" s="9" t="str">
        <f>Cal_110119!$P$3</f>
        <v>Cal_110119</v>
      </c>
      <c r="P1484" s="17">
        <f>Cal_110119!$Q$3</f>
        <v>1.8682000000000001</v>
      </c>
      <c r="Q1484" s="17">
        <f>Cal_110119!$R$3</f>
        <v>0.51219999999999999</v>
      </c>
      <c r="R1484" s="46">
        <v>250.4</v>
      </c>
      <c r="S1484" s="46">
        <v>160.19999999999999</v>
      </c>
      <c r="T1484" s="47">
        <f t="shared" si="201"/>
        <v>0.89266666666666661</v>
      </c>
      <c r="U1484" s="79">
        <f t="shared" si="197"/>
        <v>249.50733333333335</v>
      </c>
      <c r="V1484" s="79">
        <f t="shared" si="198"/>
        <v>159.30733333333333</v>
      </c>
      <c r="W1484" s="443">
        <f t="shared" si="199"/>
        <v>0.47071255711049687</v>
      </c>
      <c r="X1484" s="443">
        <f t="shared" si="200"/>
        <v>0.25106736325074042</v>
      </c>
      <c r="Y1484" s="9">
        <f>Cal_110119!$O$3</f>
        <v>20181101</v>
      </c>
      <c r="Z1484" s="86" t="s">
        <v>500</v>
      </c>
      <c r="AA1484" s="86"/>
      <c r="AB1484" s="86" t="s">
        <v>115</v>
      </c>
      <c r="AE1484" s="689" t="s">
        <v>1250</v>
      </c>
      <c r="AF1484" s="671">
        <v>1</v>
      </c>
      <c r="AG1484" s="169">
        <v>0</v>
      </c>
      <c r="AH1484" s="481" t="s">
        <v>512</v>
      </c>
    </row>
    <row r="1485" spans="1:35" s="82" customFormat="1" x14ac:dyDescent="0.2">
      <c r="A1485" s="82" t="s">
        <v>492</v>
      </c>
      <c r="B1485" s="81">
        <v>20180325</v>
      </c>
      <c r="C1485" s="149" t="s">
        <v>67</v>
      </c>
      <c r="D1485" s="126">
        <v>3</v>
      </c>
      <c r="E1485" s="126">
        <v>1</v>
      </c>
      <c r="F1485" s="126"/>
      <c r="G1485" s="126"/>
      <c r="H1485" s="280" t="s">
        <v>10</v>
      </c>
      <c r="I1485" s="126">
        <v>1057</v>
      </c>
      <c r="J1485" s="126">
        <v>0</v>
      </c>
      <c r="K1485" s="82">
        <v>10</v>
      </c>
      <c r="L1485" s="82">
        <v>1</v>
      </c>
      <c r="M1485" s="33">
        <v>0</v>
      </c>
      <c r="N1485" s="83">
        <v>1</v>
      </c>
      <c r="O1485" s="9" t="str">
        <f>Cal_110119!$P$3</f>
        <v>Cal_110119</v>
      </c>
      <c r="P1485" s="17">
        <f>Cal_110119!$Q$3</f>
        <v>1.8682000000000001</v>
      </c>
      <c r="Q1485" s="17">
        <f>Cal_110119!$R$3</f>
        <v>0.51219999999999999</v>
      </c>
      <c r="R1485" s="84">
        <v>224.1</v>
      </c>
      <c r="S1485" s="84">
        <v>146.6</v>
      </c>
      <c r="T1485" s="82">
        <f t="shared" si="201"/>
        <v>0.89266666666666661</v>
      </c>
      <c r="U1485" s="125">
        <f t="shared" si="197"/>
        <v>223.20733333333334</v>
      </c>
      <c r="V1485" s="125">
        <f t="shared" si="198"/>
        <v>145.70733333333334</v>
      </c>
      <c r="W1485" s="443">
        <f t="shared" si="199"/>
        <v>0.80810887345734506</v>
      </c>
      <c r="X1485" s="443">
        <f t="shared" si="200"/>
        <v>0.51096574751042534</v>
      </c>
      <c r="Y1485" s="9">
        <f>Cal_110119!$O$3</f>
        <v>20181101</v>
      </c>
      <c r="Z1485" s="90" t="s">
        <v>500</v>
      </c>
      <c r="AA1485" s="90"/>
      <c r="AB1485" s="90" t="s">
        <v>115</v>
      </c>
      <c r="AE1485" s="689" t="s">
        <v>1250</v>
      </c>
      <c r="AF1485" s="672">
        <v>1</v>
      </c>
      <c r="AG1485" s="170">
        <v>0</v>
      </c>
      <c r="AH1485" s="480" t="s">
        <v>513</v>
      </c>
      <c r="AI1485" s="155"/>
    </row>
    <row r="1486" spans="1:35" s="82" customFormat="1" x14ac:dyDescent="0.2">
      <c r="A1486" s="82" t="s">
        <v>492</v>
      </c>
      <c r="B1486" s="81">
        <v>20180325</v>
      </c>
      <c r="C1486" s="282" t="s">
        <v>67</v>
      </c>
      <c r="D1486" s="126">
        <v>3</v>
      </c>
      <c r="E1486" s="126">
        <v>3</v>
      </c>
      <c r="F1486" s="126"/>
      <c r="G1486" s="126"/>
      <c r="H1486" s="280" t="s">
        <v>10</v>
      </c>
      <c r="I1486" s="126">
        <v>1056</v>
      </c>
      <c r="J1486" s="126">
        <v>0</v>
      </c>
      <c r="K1486" s="82">
        <v>5</v>
      </c>
      <c r="L1486" s="82">
        <v>1</v>
      </c>
      <c r="M1486" s="168">
        <v>0</v>
      </c>
      <c r="N1486" s="83">
        <v>1</v>
      </c>
      <c r="O1486" s="9" t="str">
        <f>Cal_110119!$P$3</f>
        <v>Cal_110119</v>
      </c>
      <c r="P1486" s="17">
        <f>Cal_110119!$Q$3</f>
        <v>1.8682000000000001</v>
      </c>
      <c r="Q1486" s="17">
        <f>Cal_110119!$R$3</f>
        <v>0.51219999999999999</v>
      </c>
      <c r="R1486" s="84">
        <v>323.7</v>
      </c>
      <c r="S1486" s="84">
        <v>197.3</v>
      </c>
      <c r="T1486" s="82">
        <f t="shared" si="201"/>
        <v>0.89266666666666661</v>
      </c>
      <c r="U1486" s="125">
        <f t="shared" si="197"/>
        <v>322.8073333333333</v>
      </c>
      <c r="V1486" s="125">
        <f t="shared" si="198"/>
        <v>196.40733333333336</v>
      </c>
      <c r="W1486" s="443">
        <f t="shared" si="199"/>
        <v>0.65962380508610607</v>
      </c>
      <c r="X1486" s="443">
        <f t="shared" si="200"/>
        <v>0.23024652571073753</v>
      </c>
      <c r="Y1486" s="9">
        <f>Cal_110119!$O$3</f>
        <v>20181101</v>
      </c>
      <c r="Z1486" s="85" t="s">
        <v>500</v>
      </c>
      <c r="AA1486" s="85"/>
      <c r="AB1486" s="90" t="s">
        <v>115</v>
      </c>
      <c r="AE1486" s="689" t="s">
        <v>1250</v>
      </c>
      <c r="AF1486" s="672">
        <v>1</v>
      </c>
      <c r="AG1486" s="170">
        <v>0</v>
      </c>
      <c r="AH1486" s="480" t="s">
        <v>514</v>
      </c>
      <c r="AI1486" s="155"/>
    </row>
    <row r="1487" spans="1:35" s="82" customFormat="1" x14ac:dyDescent="0.2">
      <c r="A1487" s="82" t="s">
        <v>492</v>
      </c>
      <c r="B1487" s="81">
        <v>20180325</v>
      </c>
      <c r="C1487" s="282" t="s">
        <v>67</v>
      </c>
      <c r="D1487" s="126">
        <v>3</v>
      </c>
      <c r="E1487" s="126">
        <v>5</v>
      </c>
      <c r="F1487" s="126"/>
      <c r="G1487" s="126"/>
      <c r="H1487" s="280" t="s">
        <v>10</v>
      </c>
      <c r="I1487" s="126">
        <v>1056</v>
      </c>
      <c r="J1487" s="126">
        <v>0</v>
      </c>
      <c r="K1487" s="82">
        <v>5</v>
      </c>
      <c r="L1487" s="82">
        <v>1</v>
      </c>
      <c r="M1487" s="33">
        <v>0</v>
      </c>
      <c r="N1487" s="83">
        <v>1</v>
      </c>
      <c r="O1487" s="9" t="str">
        <f>Cal_110119!$P$3</f>
        <v>Cal_110119</v>
      </c>
      <c r="P1487" s="17">
        <f>Cal_110119!$Q$3</f>
        <v>1.8682000000000001</v>
      </c>
      <c r="Q1487" s="17">
        <f>Cal_110119!$R$3</f>
        <v>0.51219999999999999</v>
      </c>
      <c r="R1487" s="84">
        <v>342.8</v>
      </c>
      <c r="S1487" s="84">
        <v>210.7</v>
      </c>
      <c r="T1487" s="82">
        <f t="shared" si="201"/>
        <v>0.89266666666666661</v>
      </c>
      <c r="U1487" s="125">
        <f t="shared" si="197"/>
        <v>341.90733333333333</v>
      </c>
      <c r="V1487" s="125">
        <f t="shared" si="198"/>
        <v>209.80733333333333</v>
      </c>
      <c r="W1487" s="443">
        <f t="shared" si="199"/>
        <v>0.68936949882812215</v>
      </c>
      <c r="X1487" s="443">
        <f t="shared" si="200"/>
        <v>0.26121273223387281</v>
      </c>
      <c r="Y1487" s="9">
        <f>Cal_110119!$O$3</f>
        <v>20181101</v>
      </c>
      <c r="Z1487" s="85" t="s">
        <v>500</v>
      </c>
      <c r="AA1487" s="85"/>
      <c r="AB1487" s="90" t="s">
        <v>115</v>
      </c>
      <c r="AE1487" s="689" t="s">
        <v>1250</v>
      </c>
      <c r="AF1487" s="672">
        <v>1</v>
      </c>
      <c r="AG1487" s="170">
        <v>0</v>
      </c>
      <c r="AH1487" s="480" t="s">
        <v>504</v>
      </c>
      <c r="AI1487" s="155"/>
    </row>
    <row r="1488" spans="1:35" s="258" customFormat="1" ht="13.5" thickBot="1" x14ac:dyDescent="0.25">
      <c r="A1488" s="258" t="s">
        <v>492</v>
      </c>
      <c r="B1488" s="272">
        <v>20180325</v>
      </c>
      <c r="C1488" s="283" t="s">
        <v>67</v>
      </c>
      <c r="D1488" s="273">
        <v>3</v>
      </c>
      <c r="E1488" s="273">
        <v>7</v>
      </c>
      <c r="F1488" s="273"/>
      <c r="G1488" s="273"/>
      <c r="H1488" s="284" t="s">
        <v>10</v>
      </c>
      <c r="I1488" s="273">
        <v>1056</v>
      </c>
      <c r="J1488" s="273">
        <v>0</v>
      </c>
      <c r="K1488" s="258">
        <v>5</v>
      </c>
      <c r="L1488" s="258">
        <v>1</v>
      </c>
      <c r="M1488" s="252">
        <v>0</v>
      </c>
      <c r="N1488" s="274">
        <v>1</v>
      </c>
      <c r="O1488" s="9" t="str">
        <f>Cal_110119!$P$3</f>
        <v>Cal_110119</v>
      </c>
      <c r="P1488" s="17">
        <f>Cal_110119!$Q$3</f>
        <v>1.8682000000000001</v>
      </c>
      <c r="Q1488" s="17">
        <f>Cal_110119!$R$3</f>
        <v>0.51219999999999999</v>
      </c>
      <c r="R1488" s="275">
        <v>281</v>
      </c>
      <c r="S1488" s="275">
        <v>172.6</v>
      </c>
      <c r="T1488" s="258">
        <f t="shared" si="201"/>
        <v>0.89266666666666661</v>
      </c>
      <c r="U1488" s="285">
        <f t="shared" si="197"/>
        <v>280.10733333333332</v>
      </c>
      <c r="V1488" s="285">
        <f t="shared" si="198"/>
        <v>171.70733333333334</v>
      </c>
      <c r="W1488" s="444">
        <f t="shared" si="199"/>
        <v>0.56569003537447715</v>
      </c>
      <c r="X1488" s="444">
        <f t="shared" si="200"/>
        <v>0.21227104642615408</v>
      </c>
      <c r="Y1488" s="9">
        <f>Cal_110119!$O$3</f>
        <v>20181101</v>
      </c>
      <c r="Z1488" s="276" t="s">
        <v>500</v>
      </c>
      <c r="AA1488" s="276"/>
      <c r="AB1488" s="286" t="s">
        <v>115</v>
      </c>
      <c r="AE1488" s="689" t="s">
        <v>1250</v>
      </c>
      <c r="AF1488" s="680">
        <v>1</v>
      </c>
      <c r="AG1488" s="257">
        <v>0</v>
      </c>
      <c r="AH1488" s="482" t="s">
        <v>515</v>
      </c>
      <c r="AI1488" s="408"/>
    </row>
    <row r="1489" spans="1:35" s="82" customFormat="1" x14ac:dyDescent="0.2">
      <c r="A1489" s="81" t="s">
        <v>491</v>
      </c>
      <c r="B1489" s="81">
        <v>20180403</v>
      </c>
      <c r="C1489" s="280" t="s">
        <v>51</v>
      </c>
      <c r="D1489" s="126">
        <v>1</v>
      </c>
      <c r="E1489" s="126">
        <v>2</v>
      </c>
      <c r="F1489" s="126"/>
      <c r="G1489" s="126"/>
      <c r="H1489" s="280" t="s">
        <v>10</v>
      </c>
      <c r="I1489" s="126">
        <v>290</v>
      </c>
      <c r="J1489" s="126">
        <v>0</v>
      </c>
      <c r="K1489" s="82">
        <v>5</v>
      </c>
      <c r="L1489" s="82">
        <v>1</v>
      </c>
      <c r="M1489" s="236">
        <v>0</v>
      </c>
      <c r="N1489" s="83">
        <v>1</v>
      </c>
      <c r="O1489" s="9" t="str">
        <f>Cal_110119!$P$3</f>
        <v>Cal_110119</v>
      </c>
      <c r="P1489" s="17">
        <f>Cal_110119!$Q$3</f>
        <v>1.8682000000000001</v>
      </c>
      <c r="Q1489" s="17">
        <f>Cal_110119!$R$3</f>
        <v>0.51219999999999999</v>
      </c>
      <c r="R1489" s="84">
        <v>178.9</v>
      </c>
      <c r="S1489" s="84">
        <v>113.3</v>
      </c>
      <c r="T1489" s="82">
        <v>0.81033330000000003</v>
      </c>
      <c r="U1489" s="125">
        <f t="shared" si="197"/>
        <v>178.08966670000001</v>
      </c>
      <c r="V1489" s="125">
        <f t="shared" si="198"/>
        <v>112.4896667</v>
      </c>
      <c r="W1489" s="443">
        <f t="shared" si="199"/>
        <v>1.246576702968488</v>
      </c>
      <c r="X1489" s="443">
        <f t="shared" si="200"/>
        <v>0.60929341164328865</v>
      </c>
      <c r="Y1489" s="9">
        <f>Cal_110119!$O$3</f>
        <v>20181101</v>
      </c>
      <c r="Z1489" s="90" t="s">
        <v>496</v>
      </c>
      <c r="AA1489" s="90"/>
      <c r="AB1489" s="90" t="s">
        <v>115</v>
      </c>
      <c r="AE1489" s="689" t="s">
        <v>1250</v>
      </c>
      <c r="AF1489" s="679">
        <v>1</v>
      </c>
      <c r="AG1489" s="247">
        <v>0</v>
      </c>
      <c r="AH1489" s="483"/>
      <c r="AI1489" s="155"/>
    </row>
    <row r="1490" spans="1:35" s="82" customFormat="1" x14ac:dyDescent="0.2">
      <c r="A1490" s="81" t="s">
        <v>491</v>
      </c>
      <c r="B1490" s="81">
        <v>20180403</v>
      </c>
      <c r="C1490" s="280" t="s">
        <v>51</v>
      </c>
      <c r="D1490" s="126">
        <v>1</v>
      </c>
      <c r="E1490" s="126">
        <v>2</v>
      </c>
      <c r="F1490" s="126"/>
      <c r="G1490" s="126"/>
      <c r="H1490" s="280" t="s">
        <v>11</v>
      </c>
      <c r="I1490" s="126">
        <v>290</v>
      </c>
      <c r="J1490" s="126">
        <v>0</v>
      </c>
      <c r="K1490" s="82">
        <v>5</v>
      </c>
      <c r="L1490" s="82">
        <v>1</v>
      </c>
      <c r="M1490" s="168">
        <v>0</v>
      </c>
      <c r="N1490" s="83">
        <v>1</v>
      </c>
      <c r="O1490" s="9" t="str">
        <f>Cal_110119!$P$3</f>
        <v>Cal_110119</v>
      </c>
      <c r="P1490" s="17">
        <f>Cal_110119!$Q$3</f>
        <v>1.8682000000000001</v>
      </c>
      <c r="Q1490" s="17">
        <f>Cal_110119!$R$3</f>
        <v>0.51219999999999999</v>
      </c>
      <c r="R1490" s="84">
        <v>163.69999999999999</v>
      </c>
      <c r="S1490" s="84">
        <v>101.8</v>
      </c>
      <c r="T1490" s="82">
        <f>AVERAGE(0.836,0.827,1.003,0.779,0.59,0.827)</f>
        <v>0.81033333333333324</v>
      </c>
      <c r="U1490" s="125">
        <f t="shared" si="197"/>
        <v>162.88966666666664</v>
      </c>
      <c r="V1490" s="125">
        <f t="shared" si="198"/>
        <v>100.98966666666666</v>
      </c>
      <c r="W1490" s="443">
        <f t="shared" si="199"/>
        <v>1.1762667364900821</v>
      </c>
      <c r="X1490" s="443">
        <f t="shared" si="200"/>
        <v>0.48987478343382618</v>
      </c>
      <c r="Y1490" s="9">
        <f>Cal_110119!$O$3</f>
        <v>20181101</v>
      </c>
      <c r="Z1490" s="90" t="s">
        <v>496</v>
      </c>
      <c r="AA1490" s="90"/>
      <c r="AB1490" s="90" t="s">
        <v>115</v>
      </c>
      <c r="AE1490" s="689" t="s">
        <v>1250</v>
      </c>
      <c r="AF1490" s="672">
        <v>1</v>
      </c>
      <c r="AG1490" s="170">
        <v>0</v>
      </c>
      <c r="AH1490" s="483"/>
      <c r="AI1490" s="155"/>
    </row>
    <row r="1491" spans="1:35" s="82" customFormat="1" x14ac:dyDescent="0.2">
      <c r="A1491" s="81" t="s">
        <v>491</v>
      </c>
      <c r="B1491" s="81">
        <v>20180403</v>
      </c>
      <c r="C1491" s="280" t="s">
        <v>51</v>
      </c>
      <c r="D1491" s="126">
        <v>1</v>
      </c>
      <c r="E1491" s="126">
        <v>5</v>
      </c>
      <c r="F1491" s="126"/>
      <c r="G1491" s="126"/>
      <c r="H1491" s="280" t="s">
        <v>10</v>
      </c>
      <c r="I1491" s="126">
        <v>290</v>
      </c>
      <c r="J1491" s="126">
        <v>0</v>
      </c>
      <c r="K1491" s="82">
        <v>5</v>
      </c>
      <c r="L1491" s="82">
        <v>1</v>
      </c>
      <c r="M1491" s="33">
        <v>0</v>
      </c>
      <c r="N1491" s="83">
        <v>1</v>
      </c>
      <c r="O1491" s="9" t="str">
        <f>Cal_110119!$P$3</f>
        <v>Cal_110119</v>
      </c>
      <c r="P1491" s="17">
        <f>Cal_110119!$Q$3</f>
        <v>1.8682000000000001</v>
      </c>
      <c r="Q1491" s="17">
        <f>Cal_110119!$R$3</f>
        <v>0.51219999999999999</v>
      </c>
      <c r="R1491" s="84">
        <v>125.9</v>
      </c>
      <c r="S1491" s="84">
        <v>78.400000000000006</v>
      </c>
      <c r="T1491" s="82">
        <v>0.81033330000000003</v>
      </c>
      <c r="U1491" s="125">
        <f t="shared" si="197"/>
        <v>125.08966670000001</v>
      </c>
      <c r="V1491" s="125">
        <f t="shared" si="198"/>
        <v>77.589666700000009</v>
      </c>
      <c r="W1491" s="443">
        <f t="shared" si="199"/>
        <v>0.90262794803358493</v>
      </c>
      <c r="X1491" s="443">
        <f t="shared" si="200"/>
        <v>0.37745712871612297</v>
      </c>
      <c r="Y1491" s="9">
        <f>Cal_110119!$O$3</f>
        <v>20181101</v>
      </c>
      <c r="Z1491" s="85" t="s">
        <v>496</v>
      </c>
      <c r="AA1491" s="85"/>
      <c r="AB1491" s="90" t="s">
        <v>115</v>
      </c>
      <c r="AE1491" s="689" t="s">
        <v>1250</v>
      </c>
      <c r="AF1491" s="672">
        <v>1</v>
      </c>
      <c r="AG1491" s="170">
        <v>0</v>
      </c>
      <c r="AH1491" s="483"/>
      <c r="AI1491" s="155"/>
    </row>
    <row r="1492" spans="1:35" s="82" customFormat="1" x14ac:dyDescent="0.2">
      <c r="A1492" s="81" t="s">
        <v>491</v>
      </c>
      <c r="B1492" s="81">
        <v>20180403</v>
      </c>
      <c r="C1492" s="280" t="s">
        <v>51</v>
      </c>
      <c r="D1492" s="126">
        <v>1</v>
      </c>
      <c r="E1492" s="126">
        <v>5</v>
      </c>
      <c r="F1492" s="126"/>
      <c r="G1492" s="126"/>
      <c r="H1492" s="280" t="s">
        <v>11</v>
      </c>
      <c r="I1492" s="126">
        <v>290</v>
      </c>
      <c r="J1492" s="126">
        <v>0</v>
      </c>
      <c r="K1492" s="82">
        <v>5</v>
      </c>
      <c r="L1492" s="82">
        <v>1</v>
      </c>
      <c r="M1492" s="33">
        <v>0</v>
      </c>
      <c r="N1492" s="83">
        <v>1</v>
      </c>
      <c r="O1492" s="9" t="str">
        <f>Cal_110119!$P$3</f>
        <v>Cal_110119</v>
      </c>
      <c r="P1492" s="17">
        <f>Cal_110119!$Q$3</f>
        <v>1.8682000000000001</v>
      </c>
      <c r="Q1492" s="17">
        <f>Cal_110119!$R$3</f>
        <v>0.51219999999999999</v>
      </c>
      <c r="R1492" s="84">
        <v>117</v>
      </c>
      <c r="S1492" s="84">
        <v>72.209999999999994</v>
      </c>
      <c r="T1492" s="82">
        <v>0.81033330000000003</v>
      </c>
      <c r="U1492" s="125">
        <f t="shared" si="197"/>
        <v>116.1896667</v>
      </c>
      <c r="V1492" s="125">
        <f t="shared" si="198"/>
        <v>71.399666699999997</v>
      </c>
      <c r="W1492" s="443">
        <f t="shared" si="199"/>
        <v>0.85113064826156382</v>
      </c>
      <c r="X1492" s="443">
        <f t="shared" si="200"/>
        <v>0.32683095042607507</v>
      </c>
      <c r="Y1492" s="9">
        <f>Cal_110119!$O$3</f>
        <v>20181101</v>
      </c>
      <c r="Z1492" s="90" t="s">
        <v>496</v>
      </c>
      <c r="AA1492" s="90"/>
      <c r="AB1492" s="90" t="s">
        <v>115</v>
      </c>
      <c r="AE1492" s="689" t="s">
        <v>1250</v>
      </c>
      <c r="AF1492" s="672">
        <v>1</v>
      </c>
      <c r="AG1492" s="170">
        <v>0</v>
      </c>
      <c r="AH1492" s="483"/>
      <c r="AI1492" s="155"/>
    </row>
    <row r="1493" spans="1:35" s="82" customFormat="1" x14ac:dyDescent="0.2">
      <c r="A1493" s="81" t="s">
        <v>491</v>
      </c>
      <c r="B1493" s="81">
        <v>20180403</v>
      </c>
      <c r="C1493" s="280" t="s">
        <v>51</v>
      </c>
      <c r="D1493" s="126">
        <v>1</v>
      </c>
      <c r="E1493" s="126">
        <v>8</v>
      </c>
      <c r="F1493" s="126"/>
      <c r="G1493" s="126"/>
      <c r="H1493" s="280" t="s">
        <v>10</v>
      </c>
      <c r="I1493" s="126">
        <v>288</v>
      </c>
      <c r="J1493" s="126">
        <v>0</v>
      </c>
      <c r="K1493" s="82">
        <v>5</v>
      </c>
      <c r="L1493" s="82">
        <v>1</v>
      </c>
      <c r="M1493" s="33">
        <v>0</v>
      </c>
      <c r="N1493" s="83">
        <v>1</v>
      </c>
      <c r="O1493" s="9" t="str">
        <f>Cal_110119!$P$3</f>
        <v>Cal_110119</v>
      </c>
      <c r="P1493" s="17">
        <f>Cal_110119!$Q$3</f>
        <v>1.8682000000000001</v>
      </c>
      <c r="Q1493" s="17">
        <f>Cal_110119!$R$3</f>
        <v>0.51219999999999999</v>
      </c>
      <c r="R1493" s="84">
        <v>114</v>
      </c>
      <c r="S1493" s="84">
        <v>72.290000000000006</v>
      </c>
      <c r="T1493" s="82">
        <v>0.81033330000000003</v>
      </c>
      <c r="U1493" s="125">
        <f t="shared" si="197"/>
        <v>113.1896667</v>
      </c>
      <c r="V1493" s="125">
        <f t="shared" si="198"/>
        <v>71.47966670000001</v>
      </c>
      <c r="W1493" s="443">
        <f t="shared" si="199"/>
        <v>0.79810653484060223</v>
      </c>
      <c r="X1493" s="443">
        <f t="shared" si="200"/>
        <v>0.38936436944903463</v>
      </c>
      <c r="Y1493" s="9">
        <f>Cal_110119!$O$3</f>
        <v>20181101</v>
      </c>
      <c r="Z1493" s="90" t="s">
        <v>496</v>
      </c>
      <c r="AA1493" s="90"/>
      <c r="AB1493" s="90" t="s">
        <v>115</v>
      </c>
      <c r="AE1493" s="689" t="s">
        <v>1250</v>
      </c>
      <c r="AF1493" s="672">
        <v>1</v>
      </c>
      <c r="AG1493" s="170">
        <v>0</v>
      </c>
      <c r="AH1493" s="483"/>
      <c r="AI1493" s="155"/>
    </row>
    <row r="1494" spans="1:35" s="82" customFormat="1" x14ac:dyDescent="0.2">
      <c r="A1494" s="81" t="s">
        <v>491</v>
      </c>
      <c r="B1494" s="81">
        <v>20180403</v>
      </c>
      <c r="C1494" s="280" t="s">
        <v>51</v>
      </c>
      <c r="D1494" s="126">
        <v>1</v>
      </c>
      <c r="E1494" s="126">
        <v>8</v>
      </c>
      <c r="F1494" s="126"/>
      <c r="G1494" s="126"/>
      <c r="H1494" s="280" t="s">
        <v>11</v>
      </c>
      <c r="I1494" s="126">
        <v>289</v>
      </c>
      <c r="J1494" s="126">
        <v>0</v>
      </c>
      <c r="K1494" s="82">
        <v>5</v>
      </c>
      <c r="L1494" s="82">
        <v>1</v>
      </c>
      <c r="M1494" s="168">
        <v>0</v>
      </c>
      <c r="N1494" s="83">
        <v>1</v>
      </c>
      <c r="O1494" s="9" t="str">
        <f>Cal_110119!$P$3</f>
        <v>Cal_110119</v>
      </c>
      <c r="P1494" s="17">
        <f>Cal_110119!$Q$3</f>
        <v>1.8682000000000001</v>
      </c>
      <c r="Q1494" s="17">
        <f>Cal_110119!$R$3</f>
        <v>0.51219999999999999</v>
      </c>
      <c r="R1494" s="84">
        <v>123.1</v>
      </c>
      <c r="S1494" s="84">
        <v>76.37</v>
      </c>
      <c r="T1494" s="82">
        <v>0.81033299999999997</v>
      </c>
      <c r="U1494" s="125">
        <f t="shared" si="197"/>
        <v>122.28966699999999</v>
      </c>
      <c r="V1494" s="125">
        <f t="shared" si="198"/>
        <v>75.559667000000005</v>
      </c>
      <c r="W1494" s="443">
        <f t="shared" si="199"/>
        <v>0.89106852401141745</v>
      </c>
      <c r="X1494" s="443">
        <f t="shared" si="200"/>
        <v>0.35983880985278149</v>
      </c>
      <c r="Y1494" s="9">
        <f>Cal_110119!$O$3</f>
        <v>20181101</v>
      </c>
      <c r="Z1494" s="90" t="s">
        <v>496</v>
      </c>
      <c r="AA1494" s="90"/>
      <c r="AB1494" s="90" t="s">
        <v>115</v>
      </c>
      <c r="AE1494" s="689" t="s">
        <v>1250</v>
      </c>
      <c r="AF1494" s="672">
        <v>1</v>
      </c>
      <c r="AG1494" s="170">
        <v>0</v>
      </c>
      <c r="AH1494" s="483"/>
      <c r="AI1494" s="155"/>
    </row>
    <row r="1495" spans="1:35" s="228" customFormat="1" x14ac:dyDescent="0.2">
      <c r="A1495" s="263" t="s">
        <v>491</v>
      </c>
      <c r="B1495" s="263">
        <v>20180403</v>
      </c>
      <c r="C1495" s="277" t="s">
        <v>51</v>
      </c>
      <c r="D1495" s="265">
        <v>1</v>
      </c>
      <c r="E1495" s="265">
        <v>8</v>
      </c>
      <c r="F1495" s="265"/>
      <c r="G1495" s="265"/>
      <c r="H1495" s="277" t="s">
        <v>10</v>
      </c>
      <c r="I1495" s="265">
        <v>285</v>
      </c>
      <c r="J1495" s="265">
        <v>10</v>
      </c>
      <c r="K1495" s="228">
        <v>5</v>
      </c>
      <c r="L1495" s="228">
        <v>1</v>
      </c>
      <c r="M1495" s="185">
        <v>0</v>
      </c>
      <c r="N1495" s="267">
        <v>1</v>
      </c>
      <c r="O1495" s="9" t="str">
        <f>Cal_110119!$P$3</f>
        <v>Cal_110119</v>
      </c>
      <c r="P1495" s="17">
        <f>Cal_110119!$Q$3</f>
        <v>1.8682000000000001</v>
      </c>
      <c r="Q1495" s="17">
        <f>Cal_110119!$R$3</f>
        <v>0.51219999999999999</v>
      </c>
      <c r="R1495" s="268">
        <v>73.099999999999994</v>
      </c>
      <c r="S1495" s="268">
        <v>45.66</v>
      </c>
      <c r="T1495" s="228">
        <v>0.81033299999999997</v>
      </c>
      <c r="U1495" s="269">
        <f t="shared" si="197"/>
        <v>72.289666999999994</v>
      </c>
      <c r="V1495" s="269">
        <f t="shared" si="198"/>
        <v>44.849666999999997</v>
      </c>
      <c r="W1495" s="443">
        <f t="shared" si="199"/>
        <v>0.53058187695453785</v>
      </c>
      <c r="X1495" s="443">
        <f t="shared" si="200"/>
        <v>0.2223354800445968</v>
      </c>
      <c r="Y1495" s="9">
        <f>Cal_110119!$O$3</f>
        <v>20181101</v>
      </c>
      <c r="Z1495" s="271" t="s">
        <v>496</v>
      </c>
      <c r="AA1495" s="271"/>
      <c r="AB1495" s="271" t="s">
        <v>115</v>
      </c>
      <c r="AE1495" s="689" t="s">
        <v>1250</v>
      </c>
      <c r="AF1495" s="683">
        <v>3</v>
      </c>
      <c r="AG1495" s="190">
        <v>1</v>
      </c>
      <c r="AH1495" s="484" t="s">
        <v>794</v>
      </c>
      <c r="AI1495" s="383"/>
    </row>
    <row r="1496" spans="1:35" s="228" customFormat="1" x14ac:dyDescent="0.2">
      <c r="A1496" s="263" t="s">
        <v>491</v>
      </c>
      <c r="B1496" s="263">
        <v>20180403</v>
      </c>
      <c r="C1496" s="277" t="s">
        <v>51</v>
      </c>
      <c r="D1496" s="265">
        <v>1</v>
      </c>
      <c r="E1496" s="265">
        <v>8</v>
      </c>
      <c r="F1496" s="265"/>
      <c r="G1496" s="265"/>
      <c r="H1496" s="277" t="s">
        <v>11</v>
      </c>
      <c r="I1496" s="265">
        <v>286</v>
      </c>
      <c r="J1496" s="265">
        <v>10</v>
      </c>
      <c r="K1496" s="228">
        <v>5</v>
      </c>
      <c r="L1496" s="228">
        <v>1</v>
      </c>
      <c r="M1496" s="185">
        <v>0</v>
      </c>
      <c r="N1496" s="267">
        <v>1</v>
      </c>
      <c r="O1496" s="9" t="str">
        <f>Cal_110119!$P$3</f>
        <v>Cal_110119</v>
      </c>
      <c r="P1496" s="17">
        <f>Cal_110119!$Q$3</f>
        <v>1.8682000000000001</v>
      </c>
      <c r="Q1496" s="17">
        <f>Cal_110119!$R$3</f>
        <v>0.51219999999999999</v>
      </c>
      <c r="R1496" s="268">
        <v>113.9</v>
      </c>
      <c r="S1496" s="268">
        <v>69.760000000000005</v>
      </c>
      <c r="T1496" s="228">
        <v>0.81033299999999997</v>
      </c>
      <c r="U1496" s="269">
        <f t="shared" si="197"/>
        <v>113.08966700000001</v>
      </c>
      <c r="V1496" s="269">
        <f t="shared" si="198"/>
        <v>68.949667000000005</v>
      </c>
      <c r="W1496" s="443">
        <f t="shared" si="199"/>
        <v>0.85051007078385776</v>
      </c>
      <c r="X1496" s="443">
        <f t="shared" si="200"/>
        <v>0.30294075986213315</v>
      </c>
      <c r="Y1496" s="9">
        <f>Cal_110119!$O$3</f>
        <v>20181101</v>
      </c>
      <c r="Z1496" s="271" t="s">
        <v>496</v>
      </c>
      <c r="AA1496" s="271"/>
      <c r="AB1496" s="271" t="s">
        <v>115</v>
      </c>
      <c r="AE1496" s="689" t="s">
        <v>1250</v>
      </c>
      <c r="AF1496" s="683">
        <v>4</v>
      </c>
      <c r="AG1496" s="190">
        <v>1</v>
      </c>
      <c r="AH1496" s="484" t="s">
        <v>806</v>
      </c>
      <c r="AI1496" s="383"/>
    </row>
    <row r="1497" spans="1:35" x14ac:dyDescent="0.2">
      <c r="A1497" s="45" t="s">
        <v>491</v>
      </c>
      <c r="B1497" s="45">
        <v>20180403</v>
      </c>
      <c r="C1497" s="142" t="s">
        <v>59</v>
      </c>
      <c r="D1497" s="107">
        <v>2</v>
      </c>
      <c r="E1497" s="107">
        <v>1</v>
      </c>
      <c r="H1497" s="142" t="s">
        <v>10</v>
      </c>
      <c r="I1497" s="107">
        <v>290</v>
      </c>
      <c r="J1497" s="107">
        <v>0</v>
      </c>
      <c r="K1497" s="43">
        <v>10</v>
      </c>
      <c r="L1497" s="43">
        <v>1</v>
      </c>
      <c r="M1497" s="9">
        <v>0</v>
      </c>
      <c r="N1497" s="49">
        <v>0.33333333333333331</v>
      </c>
      <c r="O1497" s="9" t="str">
        <f>Cal_110119!$P$3</f>
        <v>Cal_110119</v>
      </c>
      <c r="P1497" s="17">
        <f>Cal_110119!$Q$3</f>
        <v>1.8682000000000001</v>
      </c>
      <c r="Q1497" s="17">
        <f>Cal_110119!$R$3</f>
        <v>0.51219999999999999</v>
      </c>
      <c r="R1497" s="46">
        <v>143.19999999999999</v>
      </c>
      <c r="S1497" s="46">
        <v>93.72</v>
      </c>
      <c r="T1497" s="47">
        <v>0.81033299999999997</v>
      </c>
      <c r="U1497" s="79">
        <f t="shared" si="197"/>
        <v>142.38966699999997</v>
      </c>
      <c r="V1497" s="79">
        <f t="shared" si="198"/>
        <v>92.909666999999999</v>
      </c>
      <c r="W1497" s="443">
        <f t="shared" si="199"/>
        <v>5.6415196886781178</v>
      </c>
      <c r="X1497" s="443">
        <f t="shared" si="200"/>
        <v>3.5554997035305731</v>
      </c>
      <c r="Y1497" s="9">
        <f>Cal_110119!$O$3</f>
        <v>20181101</v>
      </c>
      <c r="Z1497" s="86" t="s">
        <v>496</v>
      </c>
      <c r="AA1497" s="86"/>
      <c r="AB1497" s="86" t="s">
        <v>115</v>
      </c>
      <c r="AE1497" s="689" t="s">
        <v>1250</v>
      </c>
      <c r="AF1497" s="671">
        <v>1</v>
      </c>
      <c r="AG1497" s="169">
        <v>0</v>
      </c>
      <c r="AH1497" s="485"/>
    </row>
    <row r="1498" spans="1:35" x14ac:dyDescent="0.2">
      <c r="A1498" s="45" t="s">
        <v>491</v>
      </c>
      <c r="B1498" s="45">
        <v>20180403</v>
      </c>
      <c r="C1498" s="142" t="s">
        <v>59</v>
      </c>
      <c r="D1498" s="107">
        <v>2</v>
      </c>
      <c r="E1498" s="107">
        <v>1</v>
      </c>
      <c r="H1498" s="142" t="s">
        <v>11</v>
      </c>
      <c r="I1498" s="107">
        <v>290</v>
      </c>
      <c r="J1498" s="107">
        <v>0</v>
      </c>
      <c r="K1498" s="43">
        <v>10</v>
      </c>
      <c r="L1498" s="43">
        <v>1</v>
      </c>
      <c r="M1498" s="72">
        <v>0</v>
      </c>
      <c r="N1498" s="49">
        <v>0.33333333333333331</v>
      </c>
      <c r="O1498" s="9" t="str">
        <f>Cal_110119!$P$3</f>
        <v>Cal_110119</v>
      </c>
      <c r="P1498" s="17">
        <f>Cal_110119!$Q$3</f>
        <v>1.8682000000000001</v>
      </c>
      <c r="Q1498" s="17">
        <f>Cal_110119!$R$3</f>
        <v>0.51219999999999999</v>
      </c>
      <c r="R1498" s="46">
        <v>165.4</v>
      </c>
      <c r="S1498" s="46">
        <v>105.9</v>
      </c>
      <c r="T1498" s="47">
        <v>0.81033299999999997</v>
      </c>
      <c r="U1498" s="79">
        <f t="shared" si="197"/>
        <v>164.58966700000002</v>
      </c>
      <c r="V1498" s="79">
        <f t="shared" si="198"/>
        <v>105.08966700000001</v>
      </c>
      <c r="W1498" s="443">
        <f t="shared" si="199"/>
        <v>6.7839616304839989</v>
      </c>
      <c r="X1498" s="443">
        <f t="shared" si="200"/>
        <v>3.6187417321246937</v>
      </c>
      <c r="Y1498" s="9">
        <f>Cal_110119!$O$3</f>
        <v>20181101</v>
      </c>
      <c r="Z1498" s="86" t="s">
        <v>496</v>
      </c>
      <c r="AA1498" s="86"/>
      <c r="AB1498" s="86" t="s">
        <v>115</v>
      </c>
      <c r="AE1498" s="689" t="s">
        <v>1250</v>
      </c>
      <c r="AF1498" s="671">
        <v>1</v>
      </c>
      <c r="AG1498" s="169">
        <v>0</v>
      </c>
      <c r="AH1498" s="485"/>
    </row>
    <row r="1499" spans="1:35" x14ac:dyDescent="0.2">
      <c r="A1499" s="45" t="s">
        <v>491</v>
      </c>
      <c r="B1499" s="45">
        <v>20180403</v>
      </c>
      <c r="C1499" s="142" t="s">
        <v>59</v>
      </c>
      <c r="D1499" s="107">
        <v>2</v>
      </c>
      <c r="E1499" s="107">
        <v>5</v>
      </c>
      <c r="H1499" s="142" t="s">
        <v>10</v>
      </c>
      <c r="I1499" s="107">
        <v>290</v>
      </c>
      <c r="J1499" s="107">
        <v>0</v>
      </c>
      <c r="K1499" s="43">
        <v>10</v>
      </c>
      <c r="L1499" s="43">
        <v>1</v>
      </c>
      <c r="M1499" s="9">
        <v>0</v>
      </c>
      <c r="N1499" s="49">
        <v>1</v>
      </c>
      <c r="O1499" s="9" t="str">
        <f>Cal_110119!$P$3</f>
        <v>Cal_110119</v>
      </c>
      <c r="P1499" s="17">
        <f>Cal_110119!$Q$3</f>
        <v>1.8682000000000001</v>
      </c>
      <c r="Q1499" s="17">
        <f>Cal_110119!$R$3</f>
        <v>0.51219999999999999</v>
      </c>
      <c r="R1499" s="46">
        <v>362.9</v>
      </c>
      <c r="S1499" s="46">
        <v>237.1</v>
      </c>
      <c r="T1499" s="47">
        <v>0.81033299999999997</v>
      </c>
      <c r="U1499" s="79">
        <f t="shared" si="197"/>
        <v>362.08966699999996</v>
      </c>
      <c r="V1499" s="79">
        <f t="shared" si="198"/>
        <v>236.28966700000001</v>
      </c>
      <c r="W1499" s="443">
        <f t="shared" si="199"/>
        <v>4.7810777205315773</v>
      </c>
      <c r="X1499" s="443">
        <f t="shared" si="200"/>
        <v>3.0156016410736188</v>
      </c>
      <c r="Y1499" s="9">
        <f>Cal_110119!$O$3</f>
        <v>20181101</v>
      </c>
      <c r="Z1499" s="86" t="s">
        <v>496</v>
      </c>
      <c r="AA1499" s="86"/>
      <c r="AB1499" s="86" t="s">
        <v>115</v>
      </c>
      <c r="AE1499" s="689" t="s">
        <v>1250</v>
      </c>
      <c r="AF1499" s="671">
        <v>1</v>
      </c>
      <c r="AG1499" s="169">
        <v>0</v>
      </c>
      <c r="AH1499" s="485"/>
    </row>
    <row r="1500" spans="1:35" x14ac:dyDescent="0.2">
      <c r="A1500" s="45" t="s">
        <v>491</v>
      </c>
      <c r="B1500" s="45">
        <v>20180403</v>
      </c>
      <c r="C1500" s="142" t="s">
        <v>59</v>
      </c>
      <c r="D1500" s="107">
        <v>2</v>
      </c>
      <c r="E1500" s="107">
        <v>5</v>
      </c>
      <c r="H1500" s="142" t="s">
        <v>11</v>
      </c>
      <c r="I1500" s="107">
        <v>290</v>
      </c>
      <c r="J1500" s="107">
        <v>0</v>
      </c>
      <c r="K1500" s="43">
        <v>10</v>
      </c>
      <c r="L1500" s="43">
        <v>1</v>
      </c>
      <c r="M1500" s="9">
        <v>0</v>
      </c>
      <c r="N1500" s="49">
        <v>1</v>
      </c>
      <c r="O1500" s="9" t="str">
        <f>Cal_110119!$P$3</f>
        <v>Cal_110119</v>
      </c>
      <c r="P1500" s="17">
        <f>Cal_110119!$Q$3</f>
        <v>1.8682000000000001</v>
      </c>
      <c r="Q1500" s="17">
        <f>Cal_110119!$R$3</f>
        <v>0.51219999999999999</v>
      </c>
      <c r="R1500" s="46">
        <v>366.3</v>
      </c>
      <c r="S1500" s="46">
        <v>236.6</v>
      </c>
      <c r="T1500" s="47">
        <v>0.81033299999999997</v>
      </c>
      <c r="U1500" s="79">
        <f t="shared" si="197"/>
        <v>365.489667</v>
      </c>
      <c r="V1500" s="79">
        <f t="shared" si="198"/>
        <v>235.78966700000001</v>
      </c>
      <c r="W1500" s="443">
        <f t="shared" si="199"/>
        <v>4.9292987309455141</v>
      </c>
      <c r="X1500" s="443">
        <f t="shared" si="200"/>
        <v>2.8508824920389921</v>
      </c>
      <c r="Y1500" s="9">
        <f>Cal_110119!$O$3</f>
        <v>20181101</v>
      </c>
      <c r="Z1500" s="86" t="s">
        <v>501</v>
      </c>
      <c r="AA1500" s="86"/>
      <c r="AB1500" s="86" t="s">
        <v>115</v>
      </c>
      <c r="AE1500" s="689" t="s">
        <v>1250</v>
      </c>
      <c r="AF1500" s="671">
        <v>1</v>
      </c>
      <c r="AG1500" s="169">
        <v>0</v>
      </c>
      <c r="AH1500" s="485"/>
    </row>
    <row r="1501" spans="1:35" x14ac:dyDescent="0.2">
      <c r="A1501" s="45" t="s">
        <v>491</v>
      </c>
      <c r="B1501" s="45">
        <v>20180403</v>
      </c>
      <c r="C1501" s="142" t="s">
        <v>59</v>
      </c>
      <c r="D1501" s="107">
        <v>2</v>
      </c>
      <c r="E1501" s="107">
        <v>7</v>
      </c>
      <c r="H1501" s="142" t="s">
        <v>10</v>
      </c>
      <c r="I1501" s="107">
        <v>290</v>
      </c>
      <c r="J1501" s="107">
        <v>0</v>
      </c>
      <c r="K1501" s="43">
        <v>5</v>
      </c>
      <c r="L1501" s="43">
        <v>1</v>
      </c>
      <c r="M1501" s="9">
        <v>0</v>
      </c>
      <c r="N1501" s="49">
        <v>1</v>
      </c>
      <c r="O1501" s="9" t="str">
        <f>Cal_110119!$P$3</f>
        <v>Cal_110119</v>
      </c>
      <c r="P1501" s="17">
        <f>Cal_110119!$Q$3</f>
        <v>1.8682000000000001</v>
      </c>
      <c r="Q1501" s="17">
        <f>Cal_110119!$R$3</f>
        <v>0.51219999999999999</v>
      </c>
      <c r="R1501" s="46">
        <v>72.19</v>
      </c>
      <c r="S1501" s="46">
        <v>46.04</v>
      </c>
      <c r="T1501" s="47">
        <v>0.81033299999999997</v>
      </c>
      <c r="U1501" s="79">
        <f t="shared" si="197"/>
        <v>71.379666999999998</v>
      </c>
      <c r="V1501" s="79">
        <f t="shared" si="198"/>
        <v>45.229666999999999</v>
      </c>
      <c r="W1501" s="443">
        <f t="shared" si="199"/>
        <v>0.49692043875954206</v>
      </c>
      <c r="X1501" s="443">
        <f t="shared" si="200"/>
        <v>0.24928487717409029</v>
      </c>
      <c r="Y1501" s="9">
        <f>Cal_110119!$O$3</f>
        <v>20181101</v>
      </c>
      <c r="Z1501" s="86" t="s">
        <v>501</v>
      </c>
      <c r="AA1501" s="86"/>
      <c r="AB1501" s="86" t="s">
        <v>115</v>
      </c>
      <c r="AE1501" s="689" t="s">
        <v>1250</v>
      </c>
      <c r="AF1501" s="671">
        <v>1</v>
      </c>
      <c r="AG1501" s="169">
        <v>0</v>
      </c>
      <c r="AH1501" s="485"/>
    </row>
    <row r="1502" spans="1:35" x14ac:dyDescent="0.2">
      <c r="A1502" s="45" t="s">
        <v>491</v>
      </c>
      <c r="B1502" s="45">
        <v>20180403</v>
      </c>
      <c r="C1502" s="142" t="s">
        <v>59</v>
      </c>
      <c r="D1502" s="107">
        <v>2</v>
      </c>
      <c r="E1502" s="107">
        <v>7</v>
      </c>
      <c r="H1502" s="142" t="s">
        <v>11</v>
      </c>
      <c r="I1502" s="107">
        <v>290</v>
      </c>
      <c r="J1502" s="107">
        <v>0</v>
      </c>
      <c r="K1502" s="43">
        <v>5</v>
      </c>
      <c r="L1502" s="43">
        <v>1</v>
      </c>
      <c r="M1502" s="72">
        <v>0</v>
      </c>
      <c r="N1502" s="49">
        <v>1</v>
      </c>
      <c r="O1502" s="9" t="str">
        <f>Cal_110119!$P$3</f>
        <v>Cal_110119</v>
      </c>
      <c r="P1502" s="17">
        <f>Cal_110119!$Q$3</f>
        <v>1.8682000000000001</v>
      </c>
      <c r="Q1502" s="17">
        <f>Cal_110119!$R$3</f>
        <v>0.51219999999999999</v>
      </c>
      <c r="R1502" s="46">
        <v>66.92</v>
      </c>
      <c r="S1502" s="46">
        <v>42.64</v>
      </c>
      <c r="T1502" s="47">
        <v>0.81033299999999997</v>
      </c>
      <c r="U1502" s="79">
        <f t="shared" si="197"/>
        <v>66.109667000000002</v>
      </c>
      <c r="V1502" s="79">
        <f t="shared" si="198"/>
        <v>41.829667000000001</v>
      </c>
      <c r="W1502" s="443">
        <f t="shared" si="199"/>
        <v>0.46138540164748304</v>
      </c>
      <c r="X1502" s="443">
        <f t="shared" si="200"/>
        <v>0.22872624297580454</v>
      </c>
      <c r="Y1502" s="9">
        <f>Cal_110119!$O$3</f>
        <v>20181101</v>
      </c>
      <c r="Z1502" s="86" t="s">
        <v>501</v>
      </c>
      <c r="AA1502" s="86"/>
      <c r="AB1502" s="86" t="s">
        <v>115</v>
      </c>
      <c r="AE1502" s="689" t="s">
        <v>1250</v>
      </c>
      <c r="AF1502" s="671">
        <v>1</v>
      </c>
      <c r="AG1502" s="169">
        <v>0</v>
      </c>
      <c r="AH1502" s="485"/>
    </row>
    <row r="1503" spans="1:35" x14ac:dyDescent="0.2">
      <c r="A1503" s="45" t="s">
        <v>491</v>
      </c>
      <c r="B1503" s="45">
        <v>20180403</v>
      </c>
      <c r="C1503" s="142" t="s">
        <v>59</v>
      </c>
      <c r="D1503" s="107">
        <v>2</v>
      </c>
      <c r="E1503" s="107">
        <v>11</v>
      </c>
      <c r="H1503" s="142" t="s">
        <v>10</v>
      </c>
      <c r="I1503" s="107">
        <v>285</v>
      </c>
      <c r="J1503" s="107">
        <v>0</v>
      </c>
      <c r="K1503" s="43">
        <v>5</v>
      </c>
      <c r="L1503" s="43">
        <v>1</v>
      </c>
      <c r="M1503" s="9">
        <v>0</v>
      </c>
      <c r="N1503" s="49">
        <v>1</v>
      </c>
      <c r="O1503" s="9" t="str">
        <f>Cal_110119!$P$3</f>
        <v>Cal_110119</v>
      </c>
      <c r="P1503" s="17">
        <f>Cal_110119!$Q$3</f>
        <v>1.8682000000000001</v>
      </c>
      <c r="Q1503" s="17">
        <f>Cal_110119!$R$3</f>
        <v>0.51219999999999999</v>
      </c>
      <c r="R1503" s="46">
        <v>65.23</v>
      </c>
      <c r="S1503" s="46">
        <v>40.81</v>
      </c>
      <c r="T1503" s="47">
        <v>0.81033299999999997</v>
      </c>
      <c r="U1503" s="79">
        <f t="shared" si="197"/>
        <v>64.419667000000004</v>
      </c>
      <c r="V1503" s="79">
        <f t="shared" si="198"/>
        <v>39.999667000000002</v>
      </c>
      <c r="W1503" s="443">
        <f t="shared" si="199"/>
        <v>0.47218693277076584</v>
      </c>
      <c r="X1503" s="443">
        <f t="shared" si="200"/>
        <v>0.19931066293012317</v>
      </c>
      <c r="Y1503" s="9">
        <f>Cal_110119!$O$3</f>
        <v>20181101</v>
      </c>
      <c r="Z1503" s="86" t="s">
        <v>501</v>
      </c>
      <c r="AA1503" s="86"/>
      <c r="AB1503" s="86" t="s">
        <v>115</v>
      </c>
      <c r="AE1503" s="689" t="s">
        <v>1250</v>
      </c>
      <c r="AF1503" s="671">
        <v>1</v>
      </c>
      <c r="AG1503" s="169">
        <v>0</v>
      </c>
      <c r="AH1503" s="485"/>
    </row>
    <row r="1504" spans="1:35" x14ac:dyDescent="0.2">
      <c r="A1504" s="45" t="s">
        <v>491</v>
      </c>
      <c r="B1504" s="45">
        <v>20180403</v>
      </c>
      <c r="C1504" s="142" t="s">
        <v>59</v>
      </c>
      <c r="D1504" s="107">
        <v>2</v>
      </c>
      <c r="E1504" s="107">
        <v>11</v>
      </c>
      <c r="H1504" s="142" t="s">
        <v>11</v>
      </c>
      <c r="I1504" s="107">
        <v>286</v>
      </c>
      <c r="J1504" s="107">
        <v>0</v>
      </c>
      <c r="K1504" s="43">
        <v>5</v>
      </c>
      <c r="L1504" s="43">
        <v>1</v>
      </c>
      <c r="M1504" s="9">
        <v>0</v>
      </c>
      <c r="N1504" s="49">
        <v>1</v>
      </c>
      <c r="O1504" s="9" t="str">
        <f>Cal_110119!$P$3</f>
        <v>Cal_110119</v>
      </c>
      <c r="P1504" s="17">
        <f>Cal_110119!$Q$3</f>
        <v>1.8682000000000001</v>
      </c>
      <c r="Q1504" s="17">
        <f>Cal_110119!$R$3</f>
        <v>0.51219999999999999</v>
      </c>
      <c r="R1504" s="46">
        <v>71.06</v>
      </c>
      <c r="S1504" s="46">
        <v>43.73</v>
      </c>
      <c r="T1504" s="47">
        <v>0.81033299999999997</v>
      </c>
      <c r="U1504" s="79">
        <f t="shared" si="197"/>
        <v>70.249667000000002</v>
      </c>
      <c r="V1504" s="79">
        <f t="shared" si="198"/>
        <v>42.919666999999997</v>
      </c>
      <c r="W1504" s="443">
        <f t="shared" si="199"/>
        <v>0.52660716435257904</v>
      </c>
      <c r="X1504" s="443">
        <f t="shared" si="200"/>
        <v>0.19139087256613899</v>
      </c>
      <c r="Y1504" s="9">
        <f>Cal_110119!$O$3</f>
        <v>20181101</v>
      </c>
      <c r="Z1504" s="86" t="s">
        <v>501</v>
      </c>
      <c r="AA1504" s="86"/>
      <c r="AB1504" s="86" t="s">
        <v>115</v>
      </c>
      <c r="AE1504" s="689" t="s">
        <v>1250</v>
      </c>
      <c r="AF1504" s="671">
        <v>1</v>
      </c>
      <c r="AG1504" s="169">
        <v>0</v>
      </c>
      <c r="AH1504" s="485"/>
    </row>
    <row r="1505" spans="1:35" x14ac:dyDescent="0.2">
      <c r="A1505" s="45" t="s">
        <v>491</v>
      </c>
      <c r="B1505" s="45">
        <v>20180403</v>
      </c>
      <c r="C1505" s="142" t="s">
        <v>59</v>
      </c>
      <c r="D1505" s="107">
        <v>2</v>
      </c>
      <c r="E1505" s="107">
        <v>11</v>
      </c>
      <c r="H1505" s="142" t="s">
        <v>10</v>
      </c>
      <c r="I1505" s="107">
        <v>289</v>
      </c>
      <c r="J1505" s="107">
        <v>10</v>
      </c>
      <c r="K1505" s="43">
        <v>5</v>
      </c>
      <c r="L1505" s="43">
        <v>1</v>
      </c>
      <c r="M1505" s="9">
        <v>0</v>
      </c>
      <c r="N1505" s="49">
        <v>1</v>
      </c>
      <c r="O1505" s="9" t="str">
        <f>Cal_110119!$P$3</f>
        <v>Cal_110119</v>
      </c>
      <c r="P1505" s="17">
        <f>Cal_110119!$Q$3</f>
        <v>1.8682000000000001</v>
      </c>
      <c r="Q1505" s="17">
        <f>Cal_110119!$R$3</f>
        <v>0.51219999999999999</v>
      </c>
      <c r="R1505" s="46">
        <v>53.41</v>
      </c>
      <c r="S1505" s="46">
        <v>33.450000000000003</v>
      </c>
      <c r="T1505" s="47">
        <v>0.81033299999999997</v>
      </c>
      <c r="U1505" s="79">
        <f t="shared" si="197"/>
        <v>52.599666999999997</v>
      </c>
      <c r="V1505" s="79">
        <f t="shared" si="198"/>
        <v>32.639667000000003</v>
      </c>
      <c r="W1505" s="443">
        <f t="shared" si="199"/>
        <v>0.38060620028392655</v>
      </c>
      <c r="X1505" s="443">
        <f t="shared" si="200"/>
        <v>0.15975085059065272</v>
      </c>
      <c r="Y1505" s="9">
        <f>Cal_110119!$O$3</f>
        <v>20181101</v>
      </c>
      <c r="Z1505" s="86" t="s">
        <v>501</v>
      </c>
      <c r="AA1505" s="86"/>
      <c r="AB1505" s="86" t="s">
        <v>115</v>
      </c>
      <c r="AE1505" s="689" t="s">
        <v>1250</v>
      </c>
      <c r="AF1505" s="671">
        <v>3</v>
      </c>
      <c r="AG1505" s="169">
        <v>1</v>
      </c>
      <c r="AH1505" s="485" t="s">
        <v>798</v>
      </c>
    </row>
    <row r="1506" spans="1:35" x14ac:dyDescent="0.2">
      <c r="A1506" s="45" t="s">
        <v>491</v>
      </c>
      <c r="B1506" s="45">
        <v>20180403</v>
      </c>
      <c r="C1506" s="142" t="s">
        <v>59</v>
      </c>
      <c r="D1506" s="107">
        <v>2</v>
      </c>
      <c r="E1506" s="107">
        <v>11</v>
      </c>
      <c r="H1506" s="142" t="s">
        <v>11</v>
      </c>
      <c r="I1506" s="107">
        <v>288</v>
      </c>
      <c r="J1506" s="107">
        <v>10</v>
      </c>
      <c r="K1506" s="43">
        <v>5</v>
      </c>
      <c r="L1506" s="43">
        <v>1</v>
      </c>
      <c r="M1506" s="72">
        <v>0</v>
      </c>
      <c r="N1506" s="49">
        <v>1</v>
      </c>
      <c r="O1506" s="9" t="str">
        <f>Cal_110119!$P$3</f>
        <v>Cal_110119</v>
      </c>
      <c r="P1506" s="17">
        <f>Cal_110119!$Q$3</f>
        <v>1.8682000000000001</v>
      </c>
      <c r="Q1506" s="17">
        <f>Cal_110119!$R$3</f>
        <v>0.51219999999999999</v>
      </c>
      <c r="R1506" s="46">
        <v>66.7</v>
      </c>
      <c r="S1506" s="46">
        <v>40.98</v>
      </c>
      <c r="T1506" s="47">
        <v>0.81033299999999997</v>
      </c>
      <c r="U1506" s="79">
        <f t="shared" si="197"/>
        <v>65.889667000000003</v>
      </c>
      <c r="V1506" s="79">
        <f t="shared" si="198"/>
        <v>40.169666999999997</v>
      </c>
      <c r="W1506" s="443">
        <f t="shared" si="199"/>
        <v>0.49214337271877961</v>
      </c>
      <c r="X1506" s="443">
        <f t="shared" si="200"/>
        <v>0.17518361689494746</v>
      </c>
      <c r="Y1506" s="9">
        <f>Cal_110119!$O$3</f>
        <v>20181101</v>
      </c>
      <c r="Z1506" s="86" t="s">
        <v>501</v>
      </c>
      <c r="AA1506" s="86"/>
      <c r="AB1506" s="86" t="s">
        <v>115</v>
      </c>
      <c r="AE1506" s="689" t="s">
        <v>1250</v>
      </c>
      <c r="AF1506" s="671">
        <v>4</v>
      </c>
      <c r="AG1506" s="169">
        <v>1</v>
      </c>
      <c r="AH1506" s="485" t="s">
        <v>799</v>
      </c>
    </row>
    <row r="1507" spans="1:35" s="82" customFormat="1" x14ac:dyDescent="0.2">
      <c r="A1507" s="81" t="s">
        <v>491</v>
      </c>
      <c r="B1507" s="81">
        <v>20180404</v>
      </c>
      <c r="C1507" s="280" t="s">
        <v>61</v>
      </c>
      <c r="D1507" s="126">
        <v>3</v>
      </c>
      <c r="E1507" s="126">
        <v>2</v>
      </c>
      <c r="F1507" s="126"/>
      <c r="G1507" s="126"/>
      <c r="H1507" s="280" t="s">
        <v>10</v>
      </c>
      <c r="I1507" s="126">
        <v>200</v>
      </c>
      <c r="J1507" s="126">
        <v>0</v>
      </c>
      <c r="K1507" s="82">
        <v>10</v>
      </c>
      <c r="L1507" s="82">
        <v>1</v>
      </c>
      <c r="M1507" s="33">
        <v>0</v>
      </c>
      <c r="N1507" s="83">
        <v>0.33333333333333331</v>
      </c>
      <c r="O1507" s="9" t="str">
        <f>Cal_110119!$P$3</f>
        <v>Cal_110119</v>
      </c>
      <c r="P1507" s="17">
        <f>Cal_110119!$Q$3</f>
        <v>1.8682000000000001</v>
      </c>
      <c r="Q1507" s="17">
        <f>Cal_110119!$R$3</f>
        <v>0.51219999999999999</v>
      </c>
      <c r="R1507" s="84">
        <v>222.8</v>
      </c>
      <c r="S1507" s="84">
        <v>134.30000000000001</v>
      </c>
      <c r="T1507" s="82">
        <v>0.81033299999999997</v>
      </c>
      <c r="U1507" s="125">
        <f t="shared" si="197"/>
        <v>221.989667</v>
      </c>
      <c r="V1507" s="125">
        <f t="shared" si="198"/>
        <v>133.489667</v>
      </c>
      <c r="W1507" s="443">
        <f t="shared" si="199"/>
        <v>14.631123970283342</v>
      </c>
      <c r="X1507" s="443">
        <f t="shared" si="200"/>
        <v>4.5291559958992575</v>
      </c>
      <c r="Y1507" s="9">
        <f>Cal_110119!$O$3</f>
        <v>20181101</v>
      </c>
      <c r="Z1507" s="90" t="s">
        <v>501</v>
      </c>
      <c r="AA1507" s="90"/>
      <c r="AB1507" s="90" t="s">
        <v>115</v>
      </c>
      <c r="AE1507" s="689" t="s">
        <v>1250</v>
      </c>
      <c r="AF1507" s="672">
        <v>1</v>
      </c>
      <c r="AG1507" s="170">
        <v>0</v>
      </c>
      <c r="AH1507" s="483"/>
      <c r="AI1507" s="155"/>
    </row>
    <row r="1508" spans="1:35" s="82" customFormat="1" x14ac:dyDescent="0.2">
      <c r="A1508" s="81" t="s">
        <v>491</v>
      </c>
      <c r="B1508" s="81">
        <v>20180404</v>
      </c>
      <c r="C1508" s="280" t="s">
        <v>61</v>
      </c>
      <c r="D1508" s="126">
        <v>3</v>
      </c>
      <c r="E1508" s="126">
        <v>2</v>
      </c>
      <c r="F1508" s="126"/>
      <c r="G1508" s="126"/>
      <c r="H1508" s="280" t="s">
        <v>11</v>
      </c>
      <c r="I1508" s="126">
        <v>187</v>
      </c>
      <c r="J1508" s="126">
        <v>0</v>
      </c>
      <c r="K1508" s="82">
        <v>10</v>
      </c>
      <c r="L1508" s="82">
        <v>1</v>
      </c>
      <c r="M1508" s="33">
        <v>0</v>
      </c>
      <c r="N1508" s="83">
        <v>0.33333333333333331</v>
      </c>
      <c r="O1508" s="9" t="str">
        <f>Cal_110119!$P$3</f>
        <v>Cal_110119</v>
      </c>
      <c r="P1508" s="17">
        <f>Cal_110119!$Q$3</f>
        <v>1.8682000000000001</v>
      </c>
      <c r="Q1508" s="17">
        <f>Cal_110119!$R$3</f>
        <v>0.51219999999999999</v>
      </c>
      <c r="R1508" s="84">
        <v>192.9</v>
      </c>
      <c r="S1508" s="84">
        <v>119.4</v>
      </c>
      <c r="T1508" s="82">
        <v>0.81033299999999997</v>
      </c>
      <c r="U1508" s="125">
        <f t="shared" si="197"/>
        <v>192.08966700000002</v>
      </c>
      <c r="V1508" s="125">
        <f t="shared" si="198"/>
        <v>118.58966700000001</v>
      </c>
      <c r="W1508" s="443">
        <f t="shared" si="199"/>
        <v>12.996013315397153</v>
      </c>
      <c r="X1508" s="443">
        <f t="shared" si="200"/>
        <v>5.2089345528195334</v>
      </c>
      <c r="Y1508" s="9">
        <f>Cal_110119!$O$3</f>
        <v>20181101</v>
      </c>
      <c r="Z1508" s="90" t="s">
        <v>501</v>
      </c>
      <c r="AA1508" s="90"/>
      <c r="AB1508" s="90" t="s">
        <v>115</v>
      </c>
      <c r="AE1508" s="689" t="s">
        <v>1250</v>
      </c>
      <c r="AF1508" s="672">
        <v>1</v>
      </c>
      <c r="AG1508" s="170">
        <v>0</v>
      </c>
      <c r="AH1508" s="483"/>
      <c r="AI1508" s="155"/>
    </row>
    <row r="1509" spans="1:35" s="82" customFormat="1" x14ac:dyDescent="0.2">
      <c r="A1509" s="81" t="s">
        <v>491</v>
      </c>
      <c r="B1509" s="81">
        <v>20180404</v>
      </c>
      <c r="C1509" s="280" t="s">
        <v>61</v>
      </c>
      <c r="D1509" s="126">
        <v>3</v>
      </c>
      <c r="E1509" s="126">
        <v>4</v>
      </c>
      <c r="F1509" s="126"/>
      <c r="G1509" s="126"/>
      <c r="H1509" s="280" t="s">
        <v>10</v>
      </c>
      <c r="I1509" s="126">
        <v>290</v>
      </c>
      <c r="J1509" s="126">
        <v>0</v>
      </c>
      <c r="K1509" s="82">
        <v>10</v>
      </c>
      <c r="L1509" s="82">
        <v>1</v>
      </c>
      <c r="M1509" s="33">
        <v>0</v>
      </c>
      <c r="N1509" s="83">
        <v>0.33333333333333331</v>
      </c>
      <c r="O1509" s="9" t="str">
        <f>Cal_110119!$P$3</f>
        <v>Cal_110119</v>
      </c>
      <c r="P1509" s="17">
        <f>Cal_110119!$Q$3</f>
        <v>1.8682000000000001</v>
      </c>
      <c r="Q1509" s="17">
        <f>Cal_110119!$R$3</f>
        <v>0.51219999999999999</v>
      </c>
      <c r="R1509" s="84">
        <v>233.1</v>
      </c>
      <c r="S1509" s="84">
        <v>143.1</v>
      </c>
      <c r="T1509" s="82">
        <v>0.81033299999999997</v>
      </c>
      <c r="U1509" s="125">
        <f t="shared" si="197"/>
        <v>232.28966700000001</v>
      </c>
      <c r="V1509" s="125">
        <f t="shared" si="198"/>
        <v>142.28966700000001</v>
      </c>
      <c r="W1509" s="443">
        <f t="shared" si="199"/>
        <v>10.261454567118651</v>
      </c>
      <c r="X1509" s="443">
        <f t="shared" si="200"/>
        <v>3.8236333356279739</v>
      </c>
      <c r="Y1509" s="9">
        <f>Cal_110119!$O$3</f>
        <v>20181101</v>
      </c>
      <c r="Z1509" s="90" t="s">
        <v>501</v>
      </c>
      <c r="AA1509" s="90"/>
      <c r="AB1509" s="90" t="s">
        <v>115</v>
      </c>
      <c r="AE1509" s="689" t="s">
        <v>1250</v>
      </c>
      <c r="AF1509" s="672">
        <v>1</v>
      </c>
      <c r="AG1509" s="170">
        <v>0</v>
      </c>
      <c r="AH1509" s="483"/>
      <c r="AI1509" s="155"/>
    </row>
    <row r="1510" spans="1:35" s="82" customFormat="1" x14ac:dyDescent="0.2">
      <c r="A1510" s="81" t="s">
        <v>491</v>
      </c>
      <c r="B1510" s="81">
        <v>20180404</v>
      </c>
      <c r="C1510" s="280" t="s">
        <v>61</v>
      </c>
      <c r="D1510" s="126">
        <v>3</v>
      </c>
      <c r="E1510" s="126">
        <v>4</v>
      </c>
      <c r="F1510" s="126"/>
      <c r="G1510" s="126"/>
      <c r="H1510" s="280" t="s">
        <v>11</v>
      </c>
      <c r="I1510" s="126">
        <v>290</v>
      </c>
      <c r="J1510" s="126">
        <v>0</v>
      </c>
      <c r="K1510" s="82">
        <v>10</v>
      </c>
      <c r="L1510" s="82">
        <v>1</v>
      </c>
      <c r="M1510" s="168">
        <v>0</v>
      </c>
      <c r="N1510" s="83">
        <v>0.33333333333333331</v>
      </c>
      <c r="O1510" s="9" t="str">
        <f>Cal_110119!$P$3</f>
        <v>Cal_110119</v>
      </c>
      <c r="P1510" s="17">
        <f>Cal_110119!$Q$3</f>
        <v>1.8682000000000001</v>
      </c>
      <c r="Q1510" s="17">
        <f>Cal_110119!$R$3</f>
        <v>0.51219999999999999</v>
      </c>
      <c r="R1510" s="84">
        <v>224.7</v>
      </c>
      <c r="S1510" s="84">
        <v>136</v>
      </c>
      <c r="T1510" s="82">
        <v>0.81033299999999997</v>
      </c>
      <c r="U1510" s="125">
        <f t="shared" si="197"/>
        <v>223.88966699999997</v>
      </c>
      <c r="V1510" s="125">
        <f t="shared" si="198"/>
        <v>135.18966699999999</v>
      </c>
      <c r="W1510" s="443">
        <f t="shared" si="199"/>
        <v>10.113233556704714</v>
      </c>
      <c r="X1510" s="443">
        <f t="shared" si="200"/>
        <v>3.2690336408005289</v>
      </c>
      <c r="Y1510" s="9">
        <f>Cal_110119!$O$3</f>
        <v>20181101</v>
      </c>
      <c r="Z1510" s="90" t="s">
        <v>501</v>
      </c>
      <c r="AA1510" s="90"/>
      <c r="AB1510" s="90" t="s">
        <v>115</v>
      </c>
      <c r="AE1510" s="689" t="s">
        <v>1250</v>
      </c>
      <c r="AF1510" s="672">
        <v>1</v>
      </c>
      <c r="AG1510" s="170">
        <v>0</v>
      </c>
      <c r="AH1510" s="483"/>
      <c r="AI1510" s="155"/>
    </row>
    <row r="1511" spans="1:35" s="82" customFormat="1" x14ac:dyDescent="0.2">
      <c r="A1511" s="81" t="s">
        <v>491</v>
      </c>
      <c r="B1511" s="81">
        <v>20180404</v>
      </c>
      <c r="C1511" s="280" t="s">
        <v>61</v>
      </c>
      <c r="D1511" s="126">
        <v>3</v>
      </c>
      <c r="E1511" s="126">
        <v>6</v>
      </c>
      <c r="F1511" s="126"/>
      <c r="G1511" s="126"/>
      <c r="H1511" s="280" t="s">
        <v>10</v>
      </c>
      <c r="I1511" s="126">
        <v>390</v>
      </c>
      <c r="J1511" s="126">
        <v>0</v>
      </c>
      <c r="K1511" s="82">
        <v>10</v>
      </c>
      <c r="L1511" s="82">
        <v>1</v>
      </c>
      <c r="M1511" s="33">
        <v>0</v>
      </c>
      <c r="N1511" s="83">
        <v>0.33333333333333331</v>
      </c>
      <c r="O1511" s="9" t="str">
        <f>Cal_110119!$P$3</f>
        <v>Cal_110119</v>
      </c>
      <c r="P1511" s="17">
        <f>Cal_110119!$Q$3</f>
        <v>1.8682000000000001</v>
      </c>
      <c r="Q1511" s="17">
        <f>Cal_110119!$R$3</f>
        <v>0.51219999999999999</v>
      </c>
      <c r="R1511" s="84">
        <v>270.3</v>
      </c>
      <c r="S1511" s="84">
        <v>159.9</v>
      </c>
      <c r="T1511" s="82">
        <v>0.81033299999999997</v>
      </c>
      <c r="U1511" s="125">
        <f t="shared" si="197"/>
        <v>269.489667</v>
      </c>
      <c r="V1511" s="125">
        <f t="shared" si="198"/>
        <v>159.08966700000002</v>
      </c>
      <c r="W1511" s="443">
        <f t="shared" si="199"/>
        <v>9.3598498410504476</v>
      </c>
      <c r="X1511" s="443">
        <f t="shared" si="200"/>
        <v>2.3502760049919158</v>
      </c>
      <c r="Y1511" s="9">
        <f>Cal_110119!$O$3</f>
        <v>20181101</v>
      </c>
      <c r="Z1511" s="90" t="s">
        <v>501</v>
      </c>
      <c r="AA1511" s="90"/>
      <c r="AB1511" s="90" t="s">
        <v>115</v>
      </c>
      <c r="AE1511" s="689" t="s">
        <v>1250</v>
      </c>
      <c r="AF1511" s="672">
        <v>1</v>
      </c>
      <c r="AG1511" s="170">
        <v>1</v>
      </c>
      <c r="AH1511" s="483" t="s">
        <v>844</v>
      </c>
      <c r="AI1511" s="155"/>
    </row>
    <row r="1512" spans="1:35" s="82" customFormat="1" x14ac:dyDescent="0.2">
      <c r="A1512" s="81" t="s">
        <v>491</v>
      </c>
      <c r="B1512" s="81">
        <v>20180404</v>
      </c>
      <c r="C1512" s="280" t="s">
        <v>61</v>
      </c>
      <c r="D1512" s="126">
        <v>3</v>
      </c>
      <c r="E1512" s="126">
        <v>6</v>
      </c>
      <c r="F1512" s="126"/>
      <c r="G1512" s="126"/>
      <c r="H1512" s="280" t="s">
        <v>11</v>
      </c>
      <c r="I1512" s="126">
        <v>290</v>
      </c>
      <c r="J1512" s="126">
        <v>0</v>
      </c>
      <c r="K1512" s="82">
        <v>10</v>
      </c>
      <c r="L1512" s="82">
        <v>1</v>
      </c>
      <c r="M1512" s="33">
        <v>0</v>
      </c>
      <c r="N1512" s="83">
        <v>0.33333333333333331</v>
      </c>
      <c r="O1512" s="9" t="str">
        <f>Cal_110119!$P$3</f>
        <v>Cal_110119</v>
      </c>
      <c r="P1512" s="17">
        <f>Cal_110119!$Q$3</f>
        <v>1.8682000000000001</v>
      </c>
      <c r="Q1512" s="17">
        <f>Cal_110119!$R$3</f>
        <v>0.51219999999999999</v>
      </c>
      <c r="R1512" s="84">
        <v>248.4</v>
      </c>
      <c r="S1512" s="84">
        <v>152.1</v>
      </c>
      <c r="T1512" s="82">
        <v>0.81033299999999997</v>
      </c>
      <c r="U1512" s="125">
        <f t="shared" si="197"/>
        <v>247.58966700000002</v>
      </c>
      <c r="V1512" s="125">
        <f t="shared" si="198"/>
        <v>151.28966700000001</v>
      </c>
      <c r="W1512" s="443">
        <f t="shared" si="199"/>
        <v>10.979756386816957</v>
      </c>
      <c r="X1512" s="443">
        <f t="shared" si="200"/>
        <v>3.9962310014469047</v>
      </c>
      <c r="Y1512" s="9">
        <f>Cal_110119!$O$3</f>
        <v>20181101</v>
      </c>
      <c r="Z1512" s="90" t="s">
        <v>501</v>
      </c>
      <c r="AA1512" s="90"/>
      <c r="AB1512" s="90" t="s">
        <v>115</v>
      </c>
      <c r="AE1512" s="689" t="s">
        <v>1250</v>
      </c>
      <c r="AF1512" s="672">
        <v>1</v>
      </c>
      <c r="AG1512" s="170">
        <v>1</v>
      </c>
      <c r="AH1512" s="483" t="s">
        <v>844</v>
      </c>
      <c r="AI1512" s="155"/>
    </row>
    <row r="1513" spans="1:35" s="82" customFormat="1" x14ac:dyDescent="0.2">
      <c r="A1513" s="81" t="s">
        <v>491</v>
      </c>
      <c r="B1513" s="81">
        <v>20180404</v>
      </c>
      <c r="C1513" s="280" t="s">
        <v>61</v>
      </c>
      <c r="D1513" s="126">
        <v>3</v>
      </c>
      <c r="E1513" s="126">
        <v>7</v>
      </c>
      <c r="F1513" s="126"/>
      <c r="G1513" s="126"/>
      <c r="H1513" s="280" t="s">
        <v>10</v>
      </c>
      <c r="I1513" s="126">
        <v>282</v>
      </c>
      <c r="J1513" s="126">
        <v>0</v>
      </c>
      <c r="K1513" s="82">
        <v>5</v>
      </c>
      <c r="L1513" s="82">
        <v>1</v>
      </c>
      <c r="M1513" s="33">
        <v>0</v>
      </c>
      <c r="N1513" s="83">
        <v>1</v>
      </c>
      <c r="O1513" s="9" t="str">
        <f>Cal_110119!$P$3</f>
        <v>Cal_110119</v>
      </c>
      <c r="P1513" s="17">
        <f>Cal_110119!$Q$3</f>
        <v>1.8682000000000001</v>
      </c>
      <c r="Q1513" s="17">
        <f>Cal_110119!$R$3</f>
        <v>0.51219999999999999</v>
      </c>
      <c r="R1513" s="84">
        <v>112.5</v>
      </c>
      <c r="S1513" s="84">
        <v>70.53</v>
      </c>
      <c r="T1513" s="82">
        <v>0.81033299999999997</v>
      </c>
      <c r="U1513" s="125">
        <f t="shared" si="197"/>
        <v>111.689667</v>
      </c>
      <c r="V1513" s="125">
        <f t="shared" si="198"/>
        <v>69.719667000000001</v>
      </c>
      <c r="W1513" s="443">
        <f t="shared" si="199"/>
        <v>0.82016838700270045</v>
      </c>
      <c r="X1513" s="443">
        <f t="shared" si="200"/>
        <v>0.36270739994323364</v>
      </c>
      <c r="Y1513" s="9">
        <f>Cal_110119!$O$3</f>
        <v>20181101</v>
      </c>
      <c r="Z1513" s="90" t="s">
        <v>501</v>
      </c>
      <c r="AA1513" s="90"/>
      <c r="AB1513" s="90" t="s">
        <v>115</v>
      </c>
      <c r="AE1513" s="689" t="s">
        <v>1250</v>
      </c>
      <c r="AF1513" s="672">
        <v>1</v>
      </c>
      <c r="AG1513" s="170">
        <v>1</v>
      </c>
      <c r="AH1513" s="483" t="s">
        <v>800</v>
      </c>
      <c r="AI1513" s="155"/>
    </row>
    <row r="1514" spans="1:35" s="82" customFormat="1" x14ac:dyDescent="0.2">
      <c r="A1514" s="81" t="s">
        <v>491</v>
      </c>
      <c r="B1514" s="81">
        <v>20180404</v>
      </c>
      <c r="C1514" s="280" t="s">
        <v>61</v>
      </c>
      <c r="D1514" s="126">
        <v>3</v>
      </c>
      <c r="E1514" s="126">
        <v>7</v>
      </c>
      <c r="F1514" s="126"/>
      <c r="G1514" s="126"/>
      <c r="H1514" s="280" t="s">
        <v>11</v>
      </c>
      <c r="I1514" s="126">
        <v>283</v>
      </c>
      <c r="J1514" s="126">
        <v>0</v>
      </c>
      <c r="K1514" s="82">
        <v>5</v>
      </c>
      <c r="L1514" s="82">
        <v>1</v>
      </c>
      <c r="M1514" s="168">
        <v>0</v>
      </c>
      <c r="N1514" s="83">
        <v>1</v>
      </c>
      <c r="O1514" s="9" t="str">
        <f>Cal_110119!$P$3</f>
        <v>Cal_110119</v>
      </c>
      <c r="P1514" s="17">
        <f>Cal_110119!$Q$3</f>
        <v>1.8682000000000001</v>
      </c>
      <c r="Q1514" s="17">
        <f>Cal_110119!$R$3</f>
        <v>0.51219999999999999</v>
      </c>
      <c r="R1514" s="84">
        <v>138.19999999999999</v>
      </c>
      <c r="S1514" s="84">
        <v>84.97</v>
      </c>
      <c r="T1514" s="82">
        <v>0.81033299999999997</v>
      </c>
      <c r="U1514" s="125">
        <f t="shared" si="197"/>
        <v>137.38966699999997</v>
      </c>
      <c r="V1514" s="125">
        <f t="shared" si="198"/>
        <v>84.159666999999999</v>
      </c>
      <c r="W1514" s="443">
        <f t="shared" si="199"/>
        <v>1.0365331482544196</v>
      </c>
      <c r="X1514" s="443">
        <f t="shared" si="200"/>
        <v>0.38628867933128114</v>
      </c>
      <c r="Y1514" s="9">
        <f>Cal_110119!$O$3</f>
        <v>20181101</v>
      </c>
      <c r="Z1514" s="90" t="s">
        <v>501</v>
      </c>
      <c r="AA1514" s="90"/>
      <c r="AB1514" s="90" t="s">
        <v>115</v>
      </c>
      <c r="AE1514" s="689" t="s">
        <v>1250</v>
      </c>
      <c r="AF1514" s="672">
        <v>1</v>
      </c>
      <c r="AG1514" s="170">
        <v>1</v>
      </c>
      <c r="AH1514" s="483" t="s">
        <v>800</v>
      </c>
      <c r="AI1514" s="155"/>
    </row>
    <row r="1515" spans="1:35" s="82" customFormat="1" x14ac:dyDescent="0.2">
      <c r="A1515" s="81" t="s">
        <v>491</v>
      </c>
      <c r="B1515" s="81">
        <v>20180404</v>
      </c>
      <c r="C1515" s="280" t="s">
        <v>61</v>
      </c>
      <c r="D1515" s="126">
        <v>3</v>
      </c>
      <c r="E1515" s="126">
        <v>9</v>
      </c>
      <c r="F1515" s="126"/>
      <c r="G1515" s="126"/>
      <c r="H1515" s="280" t="s">
        <v>10</v>
      </c>
      <c r="I1515" s="126">
        <v>286</v>
      </c>
      <c r="J1515" s="126">
        <v>0</v>
      </c>
      <c r="K1515" s="82">
        <v>5</v>
      </c>
      <c r="L1515" s="82">
        <v>1</v>
      </c>
      <c r="M1515" s="33">
        <v>0</v>
      </c>
      <c r="N1515" s="83">
        <v>1</v>
      </c>
      <c r="O1515" s="9" t="str">
        <f>Cal_110119!$P$3</f>
        <v>Cal_110119</v>
      </c>
      <c r="P1515" s="17">
        <f>Cal_110119!$Q$3</f>
        <v>1.8682000000000001</v>
      </c>
      <c r="Q1515" s="17">
        <f>Cal_110119!$R$3</f>
        <v>0.51219999999999999</v>
      </c>
      <c r="R1515" s="84">
        <v>107.1</v>
      </c>
      <c r="S1515" s="84">
        <v>65.33</v>
      </c>
      <c r="T1515" s="82">
        <v>0.81033299999999997</v>
      </c>
      <c r="U1515" s="125">
        <f t="shared" si="197"/>
        <v>106.28966699999999</v>
      </c>
      <c r="V1515" s="125">
        <f t="shared" si="198"/>
        <v>64.519666999999998</v>
      </c>
      <c r="W1515" s="443">
        <f t="shared" si="199"/>
        <v>0.80484380735481964</v>
      </c>
      <c r="X1515" s="443">
        <f t="shared" si="200"/>
        <v>0.27449807683662569</v>
      </c>
      <c r="Y1515" s="9">
        <f>Cal_110119!$O$3</f>
        <v>20181101</v>
      </c>
      <c r="Z1515" s="90" t="s">
        <v>501</v>
      </c>
      <c r="AA1515" s="90"/>
      <c r="AB1515" s="90" t="s">
        <v>115</v>
      </c>
      <c r="AE1515" s="689" t="s">
        <v>1250</v>
      </c>
      <c r="AF1515" s="672">
        <v>1</v>
      </c>
      <c r="AG1515" s="170">
        <v>0</v>
      </c>
      <c r="AH1515" s="483"/>
      <c r="AI1515" s="155"/>
    </row>
    <row r="1516" spans="1:35" s="82" customFormat="1" x14ac:dyDescent="0.2">
      <c r="A1516" s="81" t="s">
        <v>491</v>
      </c>
      <c r="B1516" s="81">
        <v>20180404</v>
      </c>
      <c r="C1516" s="280" t="s">
        <v>61</v>
      </c>
      <c r="D1516" s="126">
        <v>3</v>
      </c>
      <c r="E1516" s="126">
        <v>9</v>
      </c>
      <c r="F1516" s="126"/>
      <c r="G1516" s="126"/>
      <c r="H1516" s="280" t="s">
        <v>11</v>
      </c>
      <c r="I1516" s="126">
        <v>285</v>
      </c>
      <c r="J1516" s="126">
        <v>0</v>
      </c>
      <c r="K1516" s="82">
        <v>5</v>
      </c>
      <c r="L1516" s="82">
        <v>1</v>
      </c>
      <c r="M1516" s="33">
        <v>0</v>
      </c>
      <c r="N1516" s="83">
        <v>1</v>
      </c>
      <c r="O1516" s="9" t="str">
        <f>Cal_110119!$P$3</f>
        <v>Cal_110119</v>
      </c>
      <c r="P1516" s="17">
        <f>Cal_110119!$Q$3</f>
        <v>1.8682000000000001</v>
      </c>
      <c r="Q1516" s="17">
        <f>Cal_110119!$R$3</f>
        <v>0.51219999999999999</v>
      </c>
      <c r="R1516" s="84">
        <v>123.4</v>
      </c>
      <c r="S1516" s="84">
        <v>75.099999999999994</v>
      </c>
      <c r="T1516" s="82">
        <v>0.81033299999999997</v>
      </c>
      <c r="U1516" s="125">
        <f t="shared" si="197"/>
        <v>122.58966700000001</v>
      </c>
      <c r="V1516" s="125">
        <f t="shared" si="198"/>
        <v>74.289666999999994</v>
      </c>
      <c r="W1516" s="443">
        <f t="shared" si="199"/>
        <v>0.9339323854556919</v>
      </c>
      <c r="X1516" s="443">
        <f t="shared" si="200"/>
        <v>0.31321131641361816</v>
      </c>
      <c r="Y1516" s="9">
        <f>Cal_110119!$O$3</f>
        <v>20181101</v>
      </c>
      <c r="Z1516" s="90" t="s">
        <v>501</v>
      </c>
      <c r="AA1516" s="90"/>
      <c r="AB1516" s="90" t="s">
        <v>115</v>
      </c>
      <c r="AE1516" s="689" t="s">
        <v>1250</v>
      </c>
      <c r="AF1516" s="672">
        <v>1</v>
      </c>
      <c r="AG1516" s="170">
        <v>0</v>
      </c>
      <c r="AH1516" s="483"/>
      <c r="AI1516" s="155"/>
    </row>
    <row r="1517" spans="1:35" s="82" customFormat="1" x14ac:dyDescent="0.2">
      <c r="A1517" s="81" t="s">
        <v>491</v>
      </c>
      <c r="B1517" s="81">
        <v>20180404</v>
      </c>
      <c r="C1517" s="280" t="s">
        <v>61</v>
      </c>
      <c r="D1517" s="126">
        <v>3</v>
      </c>
      <c r="E1517" s="126">
        <v>9</v>
      </c>
      <c r="F1517" s="126"/>
      <c r="G1517" s="126"/>
      <c r="H1517" s="280" t="s">
        <v>10</v>
      </c>
      <c r="I1517" s="126">
        <v>289</v>
      </c>
      <c r="J1517" s="126">
        <v>10</v>
      </c>
      <c r="K1517" s="82">
        <v>5</v>
      </c>
      <c r="L1517" s="82">
        <v>1</v>
      </c>
      <c r="M1517" s="33">
        <v>0</v>
      </c>
      <c r="N1517" s="83">
        <v>1</v>
      </c>
      <c r="O1517" s="9" t="str">
        <f>Cal_110119!$P$3</f>
        <v>Cal_110119</v>
      </c>
      <c r="P1517" s="17">
        <f>Cal_110119!$Q$3</f>
        <v>1.8682000000000001</v>
      </c>
      <c r="Q1517" s="17">
        <f>Cal_110119!$R$3</f>
        <v>0.51219999999999999</v>
      </c>
      <c r="R1517" s="84">
        <v>79.77</v>
      </c>
      <c r="S1517" s="84">
        <v>49.27</v>
      </c>
      <c r="T1517" s="82">
        <v>0.81033299999999997</v>
      </c>
      <c r="U1517" s="125">
        <f t="shared" si="197"/>
        <v>78.959666999999996</v>
      </c>
      <c r="V1517" s="125">
        <f t="shared" si="198"/>
        <v>48.459667000000003</v>
      </c>
      <c r="W1517" s="443">
        <f t="shared" si="199"/>
        <v>0.58158763069437691</v>
      </c>
      <c r="X1517" s="443">
        <f t="shared" si="200"/>
        <v>0.22067308925978724</v>
      </c>
      <c r="Y1517" s="9">
        <f>Cal_110119!$O$3</f>
        <v>20181101</v>
      </c>
      <c r="Z1517" s="90" t="s">
        <v>501</v>
      </c>
      <c r="AA1517" s="90"/>
      <c r="AB1517" s="90" t="s">
        <v>115</v>
      </c>
      <c r="AE1517" s="689" t="s">
        <v>1250</v>
      </c>
      <c r="AF1517" s="672">
        <v>4</v>
      </c>
      <c r="AG1517" s="170">
        <v>1</v>
      </c>
      <c r="AH1517" s="483" t="s">
        <v>801</v>
      </c>
      <c r="AI1517" s="155"/>
    </row>
    <row r="1518" spans="1:35" s="82" customFormat="1" x14ac:dyDescent="0.2">
      <c r="A1518" s="81" t="s">
        <v>491</v>
      </c>
      <c r="B1518" s="81">
        <v>20180404</v>
      </c>
      <c r="C1518" s="280" t="s">
        <v>61</v>
      </c>
      <c r="D1518" s="126">
        <v>3</v>
      </c>
      <c r="E1518" s="126">
        <v>9</v>
      </c>
      <c r="F1518" s="126"/>
      <c r="G1518" s="126"/>
      <c r="H1518" s="280" t="s">
        <v>11</v>
      </c>
      <c r="I1518" s="126">
        <v>288</v>
      </c>
      <c r="J1518" s="126">
        <v>10</v>
      </c>
      <c r="K1518" s="82">
        <v>5</v>
      </c>
      <c r="L1518" s="82">
        <v>1</v>
      </c>
      <c r="M1518" s="168">
        <v>0</v>
      </c>
      <c r="N1518" s="83">
        <v>1</v>
      </c>
      <c r="O1518" s="9" t="str">
        <f>Cal_110119!$P$3</f>
        <v>Cal_110119</v>
      </c>
      <c r="P1518" s="17">
        <f>Cal_110119!$Q$3</f>
        <v>1.8682000000000001</v>
      </c>
      <c r="Q1518" s="17">
        <f>Cal_110119!$R$3</f>
        <v>0.51219999999999999</v>
      </c>
      <c r="R1518" s="84">
        <v>57.95</v>
      </c>
      <c r="S1518" s="84">
        <v>36.11</v>
      </c>
      <c r="T1518" s="82">
        <v>0.81033299999999997</v>
      </c>
      <c r="U1518" s="125">
        <f t="shared" si="197"/>
        <v>57.139667000000003</v>
      </c>
      <c r="V1518" s="125">
        <f t="shared" si="198"/>
        <v>35.299666999999999</v>
      </c>
      <c r="W1518" s="443">
        <f t="shared" si="199"/>
        <v>0.41790090436151428</v>
      </c>
      <c r="X1518" s="443">
        <f t="shared" si="200"/>
        <v>0.16852219228693499</v>
      </c>
      <c r="Y1518" s="9">
        <f>Cal_110119!$O$3</f>
        <v>20181101</v>
      </c>
      <c r="Z1518" s="90" t="s">
        <v>501</v>
      </c>
      <c r="AA1518" s="90"/>
      <c r="AB1518" s="90" t="s">
        <v>115</v>
      </c>
      <c r="AE1518" s="689" t="s">
        <v>1250</v>
      </c>
      <c r="AF1518" s="672">
        <v>1</v>
      </c>
      <c r="AG1518" s="170">
        <v>1</v>
      </c>
      <c r="AH1518" s="483" t="s">
        <v>801</v>
      </c>
      <c r="AI1518" s="155"/>
    </row>
    <row r="1519" spans="1:35" x14ac:dyDescent="0.2">
      <c r="A1519" s="45" t="s">
        <v>491</v>
      </c>
      <c r="B1519" s="45">
        <v>20180404</v>
      </c>
      <c r="C1519" s="142" t="s">
        <v>64</v>
      </c>
      <c r="D1519" s="107">
        <v>4</v>
      </c>
      <c r="E1519" s="107">
        <v>2</v>
      </c>
      <c r="H1519" s="142" t="s">
        <v>10</v>
      </c>
      <c r="I1519" s="107">
        <v>218</v>
      </c>
      <c r="J1519" s="107">
        <v>0</v>
      </c>
      <c r="K1519" s="43">
        <v>10</v>
      </c>
      <c r="L1519" s="43">
        <v>1</v>
      </c>
      <c r="M1519" s="9">
        <v>0</v>
      </c>
      <c r="N1519" s="49">
        <v>1</v>
      </c>
      <c r="O1519" s="9" t="str">
        <f>Cal_110119!$P$3</f>
        <v>Cal_110119</v>
      </c>
      <c r="P1519" s="17">
        <f>Cal_110119!$Q$3</f>
        <v>1.8682000000000001</v>
      </c>
      <c r="Q1519" s="17">
        <f>Cal_110119!$R$3</f>
        <v>0.51219999999999999</v>
      </c>
      <c r="R1519" s="46">
        <v>342.5</v>
      </c>
      <c r="S1519" s="46">
        <v>213.9</v>
      </c>
      <c r="T1519" s="47">
        <v>0.81033299999999997</v>
      </c>
      <c r="U1519" s="79">
        <f t="shared" si="197"/>
        <v>341.68966699999999</v>
      </c>
      <c r="V1519" s="79">
        <f t="shared" si="198"/>
        <v>213.08966700000002</v>
      </c>
      <c r="W1519" s="443">
        <f t="shared" si="199"/>
        <v>6.5017106120646089</v>
      </c>
      <c r="X1519" s="443">
        <f t="shared" si="200"/>
        <v>2.851674991538633</v>
      </c>
      <c r="Y1519" s="9">
        <f>Cal_110119!$O$3</f>
        <v>20181101</v>
      </c>
      <c r="Z1519" s="86" t="s">
        <v>501</v>
      </c>
      <c r="AA1519" s="86"/>
      <c r="AB1519" s="86" t="s">
        <v>115</v>
      </c>
      <c r="AE1519" s="689" t="s">
        <v>1250</v>
      </c>
      <c r="AF1519" s="671">
        <v>1</v>
      </c>
      <c r="AG1519" s="169">
        <v>0</v>
      </c>
      <c r="AH1519" s="485"/>
    </row>
    <row r="1520" spans="1:35" x14ac:dyDescent="0.2">
      <c r="A1520" s="45" t="s">
        <v>491</v>
      </c>
      <c r="B1520" s="45">
        <v>20180404</v>
      </c>
      <c r="C1520" s="142" t="s">
        <v>64</v>
      </c>
      <c r="D1520" s="107">
        <v>4</v>
      </c>
      <c r="E1520" s="107">
        <v>2</v>
      </c>
      <c r="H1520" s="142" t="s">
        <v>11</v>
      </c>
      <c r="I1520" s="107">
        <v>224</v>
      </c>
      <c r="J1520" s="107">
        <v>0</v>
      </c>
      <c r="K1520" s="43">
        <v>10</v>
      </c>
      <c r="L1520" s="43">
        <v>1</v>
      </c>
      <c r="M1520" s="9">
        <v>0</v>
      </c>
      <c r="N1520" s="49">
        <v>1</v>
      </c>
      <c r="O1520" s="9" t="str">
        <f>Cal_110119!$P$3</f>
        <v>Cal_110119</v>
      </c>
      <c r="P1520" s="17">
        <f>Cal_110119!$Q$3</f>
        <v>1.8682000000000001</v>
      </c>
      <c r="Q1520" s="17">
        <f>Cal_110119!$R$3</f>
        <v>0.51219999999999999</v>
      </c>
      <c r="R1520" s="46">
        <v>334.1</v>
      </c>
      <c r="S1520" s="46">
        <v>208.7</v>
      </c>
      <c r="T1520" s="47">
        <v>0.81033299999999997</v>
      </c>
      <c r="U1520" s="79">
        <f t="shared" si="197"/>
        <v>333.28966700000001</v>
      </c>
      <c r="V1520" s="79">
        <f t="shared" si="198"/>
        <v>207.88966699999997</v>
      </c>
      <c r="W1520" s="443">
        <f t="shared" si="199"/>
        <v>6.1701067590581511</v>
      </c>
      <c r="X1520" s="443">
        <f t="shared" si="200"/>
        <v>2.7106060780200019</v>
      </c>
      <c r="Y1520" s="9">
        <f>Cal_110119!$O$3</f>
        <v>20181101</v>
      </c>
      <c r="Z1520" s="86" t="s">
        <v>501</v>
      </c>
      <c r="AA1520" s="86"/>
      <c r="AB1520" s="86" t="s">
        <v>115</v>
      </c>
      <c r="AE1520" s="689" t="s">
        <v>1250</v>
      </c>
      <c r="AF1520" s="671">
        <v>1</v>
      </c>
      <c r="AG1520" s="169">
        <v>0</v>
      </c>
      <c r="AH1520" s="485"/>
    </row>
    <row r="1521" spans="1:35" x14ac:dyDescent="0.2">
      <c r="A1521" s="45" t="s">
        <v>491</v>
      </c>
      <c r="B1521" s="45">
        <v>20180404</v>
      </c>
      <c r="C1521" s="142" t="s">
        <v>64</v>
      </c>
      <c r="D1521" s="107">
        <v>4</v>
      </c>
      <c r="E1521" s="107">
        <v>3</v>
      </c>
      <c r="H1521" s="142" t="s">
        <v>10</v>
      </c>
      <c r="I1521" s="107">
        <v>290</v>
      </c>
      <c r="J1521" s="107">
        <v>0</v>
      </c>
      <c r="K1521" s="43">
        <v>10</v>
      </c>
      <c r="L1521" s="43">
        <v>1</v>
      </c>
      <c r="M1521" s="9">
        <v>0</v>
      </c>
      <c r="N1521" s="49">
        <v>1</v>
      </c>
      <c r="O1521" s="9" t="str">
        <f>Cal_110119!$P$3</f>
        <v>Cal_110119</v>
      </c>
      <c r="P1521" s="17">
        <f>Cal_110119!$Q$3</f>
        <v>1.8682000000000001</v>
      </c>
      <c r="Q1521" s="17">
        <f>Cal_110119!$R$3</f>
        <v>0.51219999999999999</v>
      </c>
      <c r="R1521" s="46">
        <v>278.39999999999998</v>
      </c>
      <c r="S1521" s="46">
        <v>171.2</v>
      </c>
      <c r="T1521" s="47">
        <v>0.81033299999999997</v>
      </c>
      <c r="U1521" s="79">
        <f t="shared" si="197"/>
        <v>277.58966699999996</v>
      </c>
      <c r="V1521" s="79">
        <f t="shared" si="198"/>
        <v>170.38966699999997</v>
      </c>
      <c r="W1521" s="443">
        <f t="shared" si="199"/>
        <v>4.0741775170189598</v>
      </c>
      <c r="X1521" s="443">
        <f t="shared" si="200"/>
        <v>1.5480471743793391</v>
      </c>
      <c r="Y1521" s="9">
        <f>Cal_110119!$O$3</f>
        <v>20181101</v>
      </c>
      <c r="Z1521" s="86" t="s">
        <v>501</v>
      </c>
      <c r="AA1521" s="86"/>
      <c r="AB1521" s="86" t="s">
        <v>115</v>
      </c>
      <c r="AE1521" s="689" t="s">
        <v>1250</v>
      </c>
      <c r="AF1521" s="671">
        <v>1</v>
      </c>
      <c r="AG1521" s="169">
        <v>0</v>
      </c>
      <c r="AH1521" s="485"/>
    </row>
    <row r="1522" spans="1:35" x14ac:dyDescent="0.2">
      <c r="A1522" s="45" t="s">
        <v>491</v>
      </c>
      <c r="B1522" s="45">
        <v>20180404</v>
      </c>
      <c r="C1522" s="142" t="s">
        <v>64</v>
      </c>
      <c r="D1522" s="107">
        <v>4</v>
      </c>
      <c r="E1522" s="107">
        <v>3</v>
      </c>
      <c r="H1522" s="142" t="s">
        <v>11</v>
      </c>
      <c r="I1522" s="107">
        <v>290</v>
      </c>
      <c r="J1522" s="107">
        <v>0</v>
      </c>
      <c r="K1522" s="43">
        <v>10</v>
      </c>
      <c r="L1522" s="43">
        <v>1</v>
      </c>
      <c r="M1522" s="72">
        <v>0</v>
      </c>
      <c r="N1522" s="49">
        <v>1</v>
      </c>
      <c r="O1522" s="9" t="str">
        <f>Cal_110119!$P$3</f>
        <v>Cal_110119</v>
      </c>
      <c r="P1522" s="17">
        <f>Cal_110119!$Q$3</f>
        <v>1.8682000000000001</v>
      </c>
      <c r="Q1522" s="17">
        <f>Cal_110119!$R$3</f>
        <v>0.51219999999999999</v>
      </c>
      <c r="R1522" s="46">
        <v>264.39999999999998</v>
      </c>
      <c r="S1522" s="46">
        <v>165.2</v>
      </c>
      <c r="T1522" s="47">
        <v>0.81033299999999997</v>
      </c>
      <c r="U1522" s="79">
        <f t="shared" si="197"/>
        <v>263.58966699999996</v>
      </c>
      <c r="V1522" s="79">
        <f t="shared" si="198"/>
        <v>164.38966699999997</v>
      </c>
      <c r="W1522" s="443">
        <f t="shared" si="199"/>
        <v>3.7701344187339632</v>
      </c>
      <c r="X1522" s="443">
        <f t="shared" si="200"/>
        <v>1.6541126092160601</v>
      </c>
      <c r="Y1522" s="9">
        <f>Cal_110119!$O$3</f>
        <v>20181101</v>
      </c>
      <c r="Z1522" s="86" t="s">
        <v>501</v>
      </c>
      <c r="AA1522" s="86"/>
      <c r="AB1522" s="86" t="s">
        <v>115</v>
      </c>
      <c r="AE1522" s="689" t="s">
        <v>1250</v>
      </c>
      <c r="AF1522" s="671">
        <v>1</v>
      </c>
      <c r="AG1522" s="169">
        <v>0</v>
      </c>
      <c r="AH1522" s="485"/>
    </row>
    <row r="1523" spans="1:35" x14ac:dyDescent="0.2">
      <c r="A1523" s="45" t="s">
        <v>491</v>
      </c>
      <c r="B1523" s="45">
        <v>20180404</v>
      </c>
      <c r="C1523" s="142" t="s">
        <v>64</v>
      </c>
      <c r="D1523" s="107">
        <v>4</v>
      </c>
      <c r="E1523" s="107">
        <v>6</v>
      </c>
      <c r="H1523" s="142" t="s">
        <v>10</v>
      </c>
      <c r="I1523" s="107">
        <v>290</v>
      </c>
      <c r="J1523" s="107">
        <v>0</v>
      </c>
      <c r="K1523" s="43">
        <v>10</v>
      </c>
      <c r="L1523" s="43">
        <v>1</v>
      </c>
      <c r="M1523" s="9">
        <v>0</v>
      </c>
      <c r="N1523" s="49">
        <v>1</v>
      </c>
      <c r="O1523" s="9" t="str">
        <f>Cal_110119!$P$3</f>
        <v>Cal_110119</v>
      </c>
      <c r="P1523" s="17">
        <f>Cal_110119!$Q$3</f>
        <v>1.8682000000000001</v>
      </c>
      <c r="Q1523" s="17">
        <f>Cal_110119!$R$3</f>
        <v>0.51219999999999999</v>
      </c>
      <c r="R1523" s="46">
        <v>288.2</v>
      </c>
      <c r="S1523" s="46">
        <v>176.7</v>
      </c>
      <c r="T1523" s="47">
        <v>0.81033299999999997</v>
      </c>
      <c r="U1523" s="79">
        <f t="shared" si="197"/>
        <v>287.38966699999997</v>
      </c>
      <c r="V1523" s="79">
        <f t="shared" si="198"/>
        <v>175.88966699999997</v>
      </c>
      <c r="W1523" s="443">
        <f t="shared" si="199"/>
        <v>4.2376006823471464</v>
      </c>
      <c r="X1523" s="443">
        <f t="shared" si="200"/>
        <v>1.5661035338787372</v>
      </c>
      <c r="Y1523" s="9">
        <f>Cal_110119!$O$3</f>
        <v>20181101</v>
      </c>
      <c r="Z1523" s="86" t="s">
        <v>496</v>
      </c>
      <c r="AA1523" s="86"/>
      <c r="AB1523" s="86" t="s">
        <v>115</v>
      </c>
      <c r="AE1523" s="689" t="s">
        <v>1250</v>
      </c>
      <c r="AF1523" s="671">
        <v>1</v>
      </c>
      <c r="AG1523" s="169">
        <v>0</v>
      </c>
      <c r="AH1523" s="485"/>
    </row>
    <row r="1524" spans="1:35" x14ac:dyDescent="0.2">
      <c r="A1524" s="45" t="s">
        <v>491</v>
      </c>
      <c r="B1524" s="45">
        <v>20180404</v>
      </c>
      <c r="C1524" s="142" t="s">
        <v>64</v>
      </c>
      <c r="D1524" s="107">
        <v>4</v>
      </c>
      <c r="E1524" s="107">
        <v>6</v>
      </c>
      <c r="H1524" s="142" t="s">
        <v>11</v>
      </c>
      <c r="I1524" s="107">
        <v>290</v>
      </c>
      <c r="J1524" s="107">
        <v>0</v>
      </c>
      <c r="K1524" s="43">
        <v>10</v>
      </c>
      <c r="L1524" s="43">
        <v>1</v>
      </c>
      <c r="M1524" s="9">
        <v>0</v>
      </c>
      <c r="N1524" s="49">
        <v>1</v>
      </c>
      <c r="O1524" s="9" t="str">
        <f>Cal_110119!$P$3</f>
        <v>Cal_110119</v>
      </c>
      <c r="P1524" s="17">
        <f>Cal_110119!$Q$3</f>
        <v>1.8682000000000001</v>
      </c>
      <c r="Q1524" s="17">
        <f>Cal_110119!$R$3</f>
        <v>0.51219999999999999</v>
      </c>
      <c r="R1524" s="46">
        <v>274</v>
      </c>
      <c r="S1524" s="46">
        <v>169.1</v>
      </c>
      <c r="T1524" s="47">
        <v>0.81033299999999997</v>
      </c>
      <c r="U1524" s="79">
        <f t="shared" si="197"/>
        <v>273.18966699999999</v>
      </c>
      <c r="V1524" s="79">
        <f t="shared" si="198"/>
        <v>168.28966700000001</v>
      </c>
      <c r="W1524" s="443">
        <f t="shared" si="199"/>
        <v>3.9867651262620232</v>
      </c>
      <c r="X1524" s="443">
        <f t="shared" si="200"/>
        <v>1.5661673829293798</v>
      </c>
      <c r="Y1524" s="9">
        <f>Cal_110119!$O$3</f>
        <v>20181101</v>
      </c>
      <c r="Z1524" s="86" t="s">
        <v>496</v>
      </c>
      <c r="AA1524" s="86"/>
      <c r="AB1524" s="86" t="s">
        <v>115</v>
      </c>
      <c r="AE1524" s="689" t="s">
        <v>1250</v>
      </c>
      <c r="AF1524" s="671">
        <v>1</v>
      </c>
      <c r="AG1524" s="169">
        <v>0</v>
      </c>
      <c r="AH1524" s="485"/>
    </row>
    <row r="1525" spans="1:35" x14ac:dyDescent="0.2">
      <c r="A1525" s="45" t="s">
        <v>491</v>
      </c>
      <c r="B1525" s="45">
        <v>20180404</v>
      </c>
      <c r="C1525" s="142" t="s">
        <v>64</v>
      </c>
      <c r="D1525" s="107">
        <v>4</v>
      </c>
      <c r="E1525" s="107">
        <v>7</v>
      </c>
      <c r="H1525" s="142" t="s">
        <v>10</v>
      </c>
      <c r="I1525" s="107">
        <v>282</v>
      </c>
      <c r="J1525" s="107">
        <v>0</v>
      </c>
      <c r="K1525" s="43">
        <v>5</v>
      </c>
      <c r="L1525" s="43">
        <v>1</v>
      </c>
      <c r="M1525" s="9">
        <v>0</v>
      </c>
      <c r="N1525" s="49">
        <v>1</v>
      </c>
      <c r="O1525" s="9" t="str">
        <f>Cal_110119!$P$3</f>
        <v>Cal_110119</v>
      </c>
      <c r="P1525" s="17">
        <f>Cal_110119!$Q$3</f>
        <v>1.8682000000000001</v>
      </c>
      <c r="Q1525" s="17">
        <f>Cal_110119!$R$3</f>
        <v>0.51219999999999999</v>
      </c>
      <c r="R1525" s="46">
        <v>238.8</v>
      </c>
      <c r="S1525" s="46">
        <v>144.80000000000001</v>
      </c>
      <c r="T1525" s="47">
        <v>0.81033299999999997</v>
      </c>
      <c r="U1525" s="79">
        <f t="shared" si="197"/>
        <v>237.989667</v>
      </c>
      <c r="V1525" s="79">
        <f t="shared" si="198"/>
        <v>143.989667</v>
      </c>
      <c r="W1525" s="443">
        <f t="shared" si="199"/>
        <v>1.8369270521385237</v>
      </c>
      <c r="X1525" s="443">
        <f t="shared" si="200"/>
        <v>0.60602624918329673</v>
      </c>
      <c r="Y1525" s="9">
        <f>Cal_110119!$O$3</f>
        <v>20181101</v>
      </c>
      <c r="Z1525" s="86" t="s">
        <v>501</v>
      </c>
      <c r="AA1525" s="86"/>
      <c r="AB1525" s="86" t="s">
        <v>115</v>
      </c>
      <c r="AE1525" s="689" t="s">
        <v>1250</v>
      </c>
      <c r="AF1525" s="671">
        <v>1</v>
      </c>
      <c r="AG1525" s="169">
        <v>0</v>
      </c>
      <c r="AH1525" s="485"/>
    </row>
    <row r="1526" spans="1:35" x14ac:dyDescent="0.2">
      <c r="A1526" s="45" t="s">
        <v>491</v>
      </c>
      <c r="B1526" s="45">
        <v>20180404</v>
      </c>
      <c r="C1526" s="142" t="s">
        <v>64</v>
      </c>
      <c r="D1526" s="107">
        <v>4</v>
      </c>
      <c r="E1526" s="107">
        <v>7</v>
      </c>
      <c r="H1526" s="142" t="s">
        <v>11</v>
      </c>
      <c r="I1526" s="107">
        <v>283</v>
      </c>
      <c r="J1526" s="107">
        <v>0</v>
      </c>
      <c r="K1526" s="43">
        <v>10</v>
      </c>
      <c r="L1526" s="43">
        <v>1</v>
      </c>
      <c r="M1526" s="72">
        <v>0</v>
      </c>
      <c r="N1526" s="49">
        <v>1</v>
      </c>
      <c r="O1526" s="9" t="str">
        <f>Cal_110119!$P$3</f>
        <v>Cal_110119</v>
      </c>
      <c r="P1526" s="17">
        <f>Cal_110119!$Q$3</f>
        <v>1.8682000000000001</v>
      </c>
      <c r="Q1526" s="17">
        <f>Cal_110119!$R$3</f>
        <v>0.51219999999999999</v>
      </c>
      <c r="R1526" s="46">
        <v>129.80000000000001</v>
      </c>
      <c r="S1526" s="46">
        <v>77.81</v>
      </c>
      <c r="T1526" s="47">
        <v>0.81033299999999997</v>
      </c>
      <c r="U1526" s="79">
        <f t="shared" si="197"/>
        <v>128.989667</v>
      </c>
      <c r="V1526" s="79">
        <f t="shared" si="198"/>
        <v>76.999667000000002</v>
      </c>
      <c r="W1526" s="443">
        <f t="shared" si="199"/>
        <v>2.0247739386717001</v>
      </c>
      <c r="X1526" s="443">
        <f t="shared" si="200"/>
        <v>0.57877264913574444</v>
      </c>
      <c r="Y1526" s="9">
        <f>Cal_110119!$O$3</f>
        <v>20181101</v>
      </c>
      <c r="Z1526" s="86" t="s">
        <v>501</v>
      </c>
      <c r="AA1526" s="86"/>
      <c r="AB1526" s="86" t="s">
        <v>115</v>
      </c>
      <c r="AE1526" s="689" t="s">
        <v>1250</v>
      </c>
      <c r="AF1526" s="671">
        <v>1</v>
      </c>
      <c r="AG1526" s="169">
        <v>0</v>
      </c>
      <c r="AH1526" s="485"/>
    </row>
    <row r="1527" spans="1:35" x14ac:dyDescent="0.2">
      <c r="A1527" s="45" t="s">
        <v>491</v>
      </c>
      <c r="B1527" s="45">
        <v>20180404</v>
      </c>
      <c r="C1527" s="142" t="s">
        <v>64</v>
      </c>
      <c r="D1527" s="107">
        <v>4</v>
      </c>
      <c r="E1527" s="107">
        <v>10</v>
      </c>
      <c r="H1527" s="142" t="s">
        <v>10</v>
      </c>
      <c r="I1527" s="107">
        <v>289</v>
      </c>
      <c r="J1527" s="107">
        <v>0</v>
      </c>
      <c r="K1527" s="43">
        <v>5</v>
      </c>
      <c r="L1527" s="43">
        <v>1</v>
      </c>
      <c r="M1527" s="9">
        <v>0</v>
      </c>
      <c r="N1527" s="49">
        <v>1</v>
      </c>
      <c r="O1527" s="9" t="str">
        <f>Cal_110119!$P$3</f>
        <v>Cal_110119</v>
      </c>
      <c r="P1527" s="17">
        <f>Cal_110119!$Q$3</f>
        <v>1.8682000000000001</v>
      </c>
      <c r="Q1527" s="17">
        <f>Cal_110119!$R$3</f>
        <v>0.51219999999999999</v>
      </c>
      <c r="R1527" s="46">
        <v>214.7</v>
      </c>
      <c r="S1527" s="46">
        <v>130.6</v>
      </c>
      <c r="T1527" s="47">
        <v>0.81033299999999997</v>
      </c>
      <c r="U1527" s="79">
        <f t="shared" si="197"/>
        <v>213.88966699999997</v>
      </c>
      <c r="V1527" s="79">
        <f t="shared" si="198"/>
        <v>129.78966700000001</v>
      </c>
      <c r="W1527" s="443">
        <f t="shared" si="199"/>
        <v>1.6036563849638386</v>
      </c>
      <c r="X1527" s="443">
        <f t="shared" si="200"/>
        <v>0.54504083348859533</v>
      </c>
      <c r="Y1527" s="9">
        <f>Cal_110119!$O$3</f>
        <v>20181101</v>
      </c>
      <c r="Z1527" s="86" t="s">
        <v>501</v>
      </c>
      <c r="AA1527" s="86"/>
      <c r="AB1527" s="86" t="s">
        <v>115</v>
      </c>
      <c r="AE1527" s="689" t="s">
        <v>1250</v>
      </c>
      <c r="AF1527" s="671">
        <v>1</v>
      </c>
      <c r="AG1527" s="169">
        <v>0</v>
      </c>
      <c r="AH1527" s="485"/>
    </row>
    <row r="1528" spans="1:35" x14ac:dyDescent="0.2">
      <c r="A1528" s="45" t="s">
        <v>491</v>
      </c>
      <c r="B1528" s="45">
        <v>20180404</v>
      </c>
      <c r="C1528" s="142" t="s">
        <v>64</v>
      </c>
      <c r="D1528" s="107">
        <v>4</v>
      </c>
      <c r="E1528" s="107">
        <v>10</v>
      </c>
      <c r="H1528" s="142" t="s">
        <v>11</v>
      </c>
      <c r="I1528" s="107">
        <v>288</v>
      </c>
      <c r="J1528" s="107">
        <v>0</v>
      </c>
      <c r="K1528" s="43">
        <v>5</v>
      </c>
      <c r="L1528" s="43">
        <v>1</v>
      </c>
      <c r="M1528" s="9">
        <v>0</v>
      </c>
      <c r="N1528" s="49">
        <v>1</v>
      </c>
      <c r="O1528" s="9" t="str">
        <f>Cal_110119!$P$3</f>
        <v>Cal_110119</v>
      </c>
      <c r="P1528" s="17">
        <f>Cal_110119!$Q$3</f>
        <v>1.8682000000000001</v>
      </c>
      <c r="Q1528" s="17">
        <f>Cal_110119!$R$3</f>
        <v>0.51219999999999999</v>
      </c>
      <c r="R1528" s="46">
        <v>219.1</v>
      </c>
      <c r="S1528" s="46">
        <v>132.30000000000001</v>
      </c>
      <c r="T1528" s="47">
        <v>0.81033299999999997</v>
      </c>
      <c r="U1528" s="79">
        <f t="shared" si="197"/>
        <v>218.28966700000001</v>
      </c>
      <c r="V1528" s="79">
        <f t="shared" si="198"/>
        <v>131.489667</v>
      </c>
      <c r="W1528" s="443">
        <f t="shared" si="199"/>
        <v>1.6608882096419155</v>
      </c>
      <c r="X1528" s="443">
        <f t="shared" si="200"/>
        <v>0.52351136838847789</v>
      </c>
      <c r="Y1528" s="9">
        <f>Cal_110119!$O$3</f>
        <v>20181101</v>
      </c>
      <c r="Z1528" s="86" t="s">
        <v>501</v>
      </c>
      <c r="AA1528" s="86"/>
      <c r="AB1528" s="86" t="s">
        <v>115</v>
      </c>
      <c r="AE1528" s="689" t="s">
        <v>1250</v>
      </c>
      <c r="AF1528" s="671">
        <v>1</v>
      </c>
      <c r="AG1528" s="169">
        <v>0</v>
      </c>
      <c r="AH1528" s="485"/>
    </row>
    <row r="1529" spans="1:35" x14ac:dyDescent="0.2">
      <c r="A1529" s="45" t="s">
        <v>491</v>
      </c>
      <c r="B1529" s="45">
        <v>20180404</v>
      </c>
      <c r="C1529" s="142" t="s">
        <v>64</v>
      </c>
      <c r="D1529" s="107">
        <v>4</v>
      </c>
      <c r="E1529" s="107">
        <v>10</v>
      </c>
      <c r="H1529" s="142" t="s">
        <v>10</v>
      </c>
      <c r="I1529" s="107">
        <v>285</v>
      </c>
      <c r="J1529" s="107">
        <v>10</v>
      </c>
      <c r="K1529" s="43">
        <v>5</v>
      </c>
      <c r="L1529" s="43">
        <v>1</v>
      </c>
      <c r="M1529" s="9">
        <v>0</v>
      </c>
      <c r="N1529" s="49">
        <v>1</v>
      </c>
      <c r="O1529" s="9" t="str">
        <f>Cal_110119!$P$3</f>
        <v>Cal_110119</v>
      </c>
      <c r="P1529" s="17">
        <f>Cal_110119!$Q$3</f>
        <v>1.8682000000000001</v>
      </c>
      <c r="Q1529" s="17">
        <f>Cal_110119!$R$3</f>
        <v>0.51219999999999999</v>
      </c>
      <c r="R1529" s="46">
        <v>106</v>
      </c>
      <c r="S1529" s="46">
        <v>64.16</v>
      </c>
      <c r="T1529" s="47">
        <v>0.81033299999999997</v>
      </c>
      <c r="U1529" s="79">
        <f t="shared" si="197"/>
        <v>105.189667</v>
      </c>
      <c r="V1529" s="79">
        <f t="shared" si="198"/>
        <v>63.349666999999997</v>
      </c>
      <c r="W1529" s="443">
        <f t="shared" si="199"/>
        <v>0.80902134591027197</v>
      </c>
      <c r="X1529" s="443">
        <f t="shared" si="200"/>
        <v>0.25446623459763446</v>
      </c>
      <c r="Y1529" s="9">
        <f>Cal_110119!$O$3</f>
        <v>20181101</v>
      </c>
      <c r="Z1529" s="86" t="s">
        <v>501</v>
      </c>
      <c r="AA1529" s="86"/>
      <c r="AB1529" s="86" t="s">
        <v>115</v>
      </c>
      <c r="AE1529" s="689" t="s">
        <v>1250</v>
      </c>
      <c r="AF1529" s="671">
        <v>3</v>
      </c>
      <c r="AG1529" s="169">
        <v>1</v>
      </c>
      <c r="AH1529" s="485" t="s">
        <v>802</v>
      </c>
    </row>
    <row r="1530" spans="1:35" x14ac:dyDescent="0.2">
      <c r="A1530" s="45" t="s">
        <v>491</v>
      </c>
      <c r="B1530" s="45">
        <v>20180404</v>
      </c>
      <c r="C1530" s="142" t="s">
        <v>64</v>
      </c>
      <c r="D1530" s="107">
        <v>4</v>
      </c>
      <c r="E1530" s="107">
        <v>10</v>
      </c>
      <c r="H1530" s="142" t="s">
        <v>11</v>
      </c>
      <c r="I1530" s="107">
        <v>286</v>
      </c>
      <c r="J1530" s="107">
        <v>10</v>
      </c>
      <c r="K1530" s="43">
        <v>5</v>
      </c>
      <c r="L1530" s="43">
        <v>1</v>
      </c>
      <c r="M1530" s="72">
        <v>0</v>
      </c>
      <c r="N1530" s="49">
        <v>1</v>
      </c>
      <c r="O1530" s="9" t="str">
        <f>Cal_110119!$P$3</f>
        <v>Cal_110119</v>
      </c>
      <c r="P1530" s="17">
        <f>Cal_110119!$Q$3</f>
        <v>1.8682000000000001</v>
      </c>
      <c r="Q1530" s="17">
        <f>Cal_110119!$R$3</f>
        <v>0.51219999999999999</v>
      </c>
      <c r="R1530" s="46">
        <v>184</v>
      </c>
      <c r="S1530" s="46">
        <v>111.2</v>
      </c>
      <c r="T1530" s="47">
        <v>0.81033299999999997</v>
      </c>
      <c r="U1530" s="79">
        <f t="shared" si="197"/>
        <v>183.18966699999999</v>
      </c>
      <c r="V1530" s="79">
        <f t="shared" si="198"/>
        <v>110.389667</v>
      </c>
      <c r="W1530" s="443">
        <f t="shared" si="199"/>
        <v>1.402744294360327</v>
      </c>
      <c r="X1530" s="443">
        <f t="shared" si="200"/>
        <v>0.44395139883111834</v>
      </c>
      <c r="Y1530" s="9">
        <f>Cal_110119!$O$3</f>
        <v>20181101</v>
      </c>
      <c r="Z1530" s="86" t="s">
        <v>501</v>
      </c>
      <c r="AA1530" s="86"/>
      <c r="AB1530" s="86" t="s">
        <v>115</v>
      </c>
      <c r="AE1530" s="689" t="s">
        <v>1250</v>
      </c>
      <c r="AF1530" s="671">
        <v>4</v>
      </c>
      <c r="AG1530" s="169">
        <v>1</v>
      </c>
      <c r="AH1530" s="485" t="s">
        <v>803</v>
      </c>
    </row>
    <row r="1531" spans="1:35" s="82" customFormat="1" x14ac:dyDescent="0.2">
      <c r="A1531" s="81" t="s">
        <v>491</v>
      </c>
      <c r="B1531" s="81">
        <v>20180404</v>
      </c>
      <c r="C1531" s="280" t="s">
        <v>66</v>
      </c>
      <c r="D1531" s="126">
        <v>5</v>
      </c>
      <c r="E1531" s="126">
        <v>2</v>
      </c>
      <c r="F1531" s="126"/>
      <c r="G1531" s="126"/>
      <c r="H1531" s="280" t="s">
        <v>10</v>
      </c>
      <c r="I1531" s="126">
        <v>290</v>
      </c>
      <c r="J1531" s="126">
        <v>0</v>
      </c>
      <c r="K1531" s="82">
        <v>5</v>
      </c>
      <c r="L1531" s="82">
        <v>1</v>
      </c>
      <c r="M1531" s="33">
        <v>0</v>
      </c>
      <c r="N1531" s="83">
        <v>1</v>
      </c>
      <c r="O1531" s="9" t="str">
        <f>Cal_110119!$P$3</f>
        <v>Cal_110119</v>
      </c>
      <c r="P1531" s="17">
        <f>Cal_110119!$Q$3</f>
        <v>1.8682000000000001</v>
      </c>
      <c r="Q1531" s="17">
        <f>Cal_110119!$R$3</f>
        <v>0.51219999999999999</v>
      </c>
      <c r="R1531" s="84">
        <v>77.89</v>
      </c>
      <c r="S1531" s="84">
        <v>50.21</v>
      </c>
      <c r="T1531" s="82">
        <v>0.81033299999999997</v>
      </c>
      <c r="U1531" s="125">
        <f t="shared" si="197"/>
        <v>77.079667000000001</v>
      </c>
      <c r="V1531" s="125">
        <f t="shared" si="198"/>
        <v>49.399667000000001</v>
      </c>
      <c r="W1531" s="443">
        <f t="shared" si="199"/>
        <v>0.5259945600330449</v>
      </c>
      <c r="X1531" s="443">
        <f t="shared" si="200"/>
        <v>0.28900799394886334</v>
      </c>
      <c r="Y1531" s="9">
        <f>Cal_110119!$O$3</f>
        <v>20181101</v>
      </c>
      <c r="Z1531" s="90" t="s">
        <v>501</v>
      </c>
      <c r="AA1531" s="90"/>
      <c r="AB1531" s="90" t="s">
        <v>115</v>
      </c>
      <c r="AE1531" s="689" t="s">
        <v>1250</v>
      </c>
      <c r="AF1531" s="672">
        <v>1</v>
      </c>
      <c r="AG1531" s="170">
        <v>0</v>
      </c>
      <c r="AH1531" s="483"/>
      <c r="AI1531" s="155"/>
    </row>
    <row r="1532" spans="1:35" s="82" customFormat="1" x14ac:dyDescent="0.2">
      <c r="A1532" s="81" t="s">
        <v>491</v>
      </c>
      <c r="B1532" s="81">
        <v>20180404</v>
      </c>
      <c r="C1532" s="280" t="s">
        <v>66</v>
      </c>
      <c r="D1532" s="126">
        <v>5</v>
      </c>
      <c r="E1532" s="126">
        <v>2</v>
      </c>
      <c r="F1532" s="126"/>
      <c r="G1532" s="126"/>
      <c r="H1532" s="280" t="s">
        <v>11</v>
      </c>
      <c r="I1532" s="126">
        <v>290</v>
      </c>
      <c r="J1532" s="126">
        <v>0</v>
      </c>
      <c r="K1532" s="82">
        <v>5</v>
      </c>
      <c r="L1532" s="82">
        <v>1</v>
      </c>
      <c r="M1532" s="33">
        <v>0</v>
      </c>
      <c r="N1532" s="83">
        <v>1</v>
      </c>
      <c r="O1532" s="9" t="str">
        <f>Cal_110119!$P$3</f>
        <v>Cal_110119</v>
      </c>
      <c r="P1532" s="17">
        <f>Cal_110119!$Q$3</f>
        <v>1.8682000000000001</v>
      </c>
      <c r="Q1532" s="17">
        <f>Cal_110119!$R$3</f>
        <v>0.51219999999999999</v>
      </c>
      <c r="R1532" s="84">
        <v>73.510000000000005</v>
      </c>
      <c r="S1532" s="84">
        <v>47.72</v>
      </c>
      <c r="T1532" s="82">
        <v>0.81033299999999997</v>
      </c>
      <c r="U1532" s="125">
        <f t="shared" si="197"/>
        <v>72.699667000000005</v>
      </c>
      <c r="V1532" s="125">
        <f t="shared" si="198"/>
        <v>46.909666999999999</v>
      </c>
      <c r="W1532" s="443">
        <f t="shared" si="199"/>
        <v>0.49007946904812982</v>
      </c>
      <c r="X1532" s="443">
        <f t="shared" si="200"/>
        <v>0.2838427197682612</v>
      </c>
      <c r="Y1532" s="9">
        <f>Cal_110119!$O$3</f>
        <v>20181101</v>
      </c>
      <c r="Z1532" s="90" t="s">
        <v>501</v>
      </c>
      <c r="AA1532" s="90"/>
      <c r="AB1532" s="90" t="s">
        <v>115</v>
      </c>
      <c r="AE1532" s="689" t="s">
        <v>1250</v>
      </c>
      <c r="AF1532" s="672">
        <v>1</v>
      </c>
      <c r="AG1532" s="170">
        <v>0</v>
      </c>
      <c r="AH1532" s="483"/>
      <c r="AI1532" s="155"/>
    </row>
    <row r="1533" spans="1:35" s="82" customFormat="1" x14ac:dyDescent="0.2">
      <c r="A1533" s="81" t="s">
        <v>491</v>
      </c>
      <c r="B1533" s="81">
        <v>20180404</v>
      </c>
      <c r="C1533" s="280" t="s">
        <v>66</v>
      </c>
      <c r="D1533" s="126">
        <v>5</v>
      </c>
      <c r="E1533" s="126">
        <v>3</v>
      </c>
      <c r="F1533" s="126"/>
      <c r="G1533" s="126"/>
      <c r="H1533" s="280" t="s">
        <v>10</v>
      </c>
      <c r="I1533" s="126">
        <v>290</v>
      </c>
      <c r="J1533" s="126">
        <v>0</v>
      </c>
      <c r="K1533" s="82">
        <v>5</v>
      </c>
      <c r="L1533" s="82">
        <v>1</v>
      </c>
      <c r="M1533" s="33">
        <v>0</v>
      </c>
      <c r="N1533" s="83">
        <v>1</v>
      </c>
      <c r="O1533" s="9" t="str">
        <f>Cal_110119!$P$3</f>
        <v>Cal_110119</v>
      </c>
      <c r="P1533" s="17">
        <f>Cal_110119!$Q$3</f>
        <v>1.8682000000000001</v>
      </c>
      <c r="Q1533" s="17">
        <f>Cal_110119!$R$3</f>
        <v>0.51219999999999999</v>
      </c>
      <c r="R1533" s="84">
        <v>78.72</v>
      </c>
      <c r="S1533" s="84">
        <v>51.44</v>
      </c>
      <c r="T1533" s="82">
        <v>0.81033299999999997</v>
      </c>
      <c r="U1533" s="125">
        <f t="shared" si="197"/>
        <v>77.909666999999999</v>
      </c>
      <c r="V1533" s="125">
        <f t="shared" si="198"/>
        <v>50.629666999999998</v>
      </c>
      <c r="W1533" s="443">
        <f t="shared" si="199"/>
        <v>0.51839348257591999</v>
      </c>
      <c r="X1533" s="443">
        <f t="shared" si="200"/>
        <v>0.31690178190943646</v>
      </c>
      <c r="Y1533" s="9">
        <f>Cal_110119!$O$3</f>
        <v>20181101</v>
      </c>
      <c r="Z1533" s="90" t="s">
        <v>501</v>
      </c>
      <c r="AA1533" s="90"/>
      <c r="AB1533" s="90" t="s">
        <v>115</v>
      </c>
      <c r="AE1533" s="689" t="s">
        <v>1250</v>
      </c>
      <c r="AF1533" s="672">
        <v>1</v>
      </c>
      <c r="AG1533" s="170">
        <v>0</v>
      </c>
      <c r="AH1533" s="483"/>
      <c r="AI1533" s="155"/>
    </row>
    <row r="1534" spans="1:35" s="82" customFormat="1" x14ac:dyDescent="0.2">
      <c r="A1534" s="81" t="s">
        <v>491</v>
      </c>
      <c r="B1534" s="81">
        <v>20180404</v>
      </c>
      <c r="C1534" s="280" t="s">
        <v>66</v>
      </c>
      <c r="D1534" s="126">
        <v>5</v>
      </c>
      <c r="E1534" s="126">
        <v>3</v>
      </c>
      <c r="F1534" s="126"/>
      <c r="G1534" s="126"/>
      <c r="H1534" s="280" t="s">
        <v>11</v>
      </c>
      <c r="I1534" s="126">
        <v>290</v>
      </c>
      <c r="J1534" s="126">
        <v>0</v>
      </c>
      <c r="K1534" s="82">
        <v>5</v>
      </c>
      <c r="L1534" s="82">
        <v>1</v>
      </c>
      <c r="M1534" s="168">
        <v>0</v>
      </c>
      <c r="N1534" s="83">
        <v>1</v>
      </c>
      <c r="O1534" s="9" t="str">
        <f>Cal_110119!$P$3</f>
        <v>Cal_110119</v>
      </c>
      <c r="P1534" s="17">
        <f>Cal_110119!$Q$3</f>
        <v>1.8682000000000001</v>
      </c>
      <c r="Q1534" s="17">
        <f>Cal_110119!$R$3</f>
        <v>0.51219999999999999</v>
      </c>
      <c r="R1534" s="84">
        <v>82.26</v>
      </c>
      <c r="S1534" s="84">
        <v>53.22</v>
      </c>
      <c r="T1534" s="82">
        <v>0.81033299999999997</v>
      </c>
      <c r="U1534" s="125">
        <f t="shared" si="197"/>
        <v>81.449667000000005</v>
      </c>
      <c r="V1534" s="125">
        <f t="shared" si="198"/>
        <v>52.409666999999999</v>
      </c>
      <c r="W1534" s="443">
        <f t="shared" si="199"/>
        <v>0.55183822338726973</v>
      </c>
      <c r="X1534" s="443">
        <f t="shared" si="200"/>
        <v>0.31282372784291418</v>
      </c>
      <c r="Y1534" s="9">
        <f>Cal_110119!$O$3</f>
        <v>20181101</v>
      </c>
      <c r="Z1534" s="90" t="s">
        <v>501</v>
      </c>
      <c r="AA1534" s="90"/>
      <c r="AB1534" s="90" t="s">
        <v>115</v>
      </c>
      <c r="AE1534" s="689" t="s">
        <v>1250</v>
      </c>
      <c r="AF1534" s="672">
        <v>1</v>
      </c>
      <c r="AG1534" s="170">
        <v>0</v>
      </c>
      <c r="AH1534" s="483"/>
      <c r="AI1534" s="155"/>
    </row>
    <row r="1535" spans="1:35" s="82" customFormat="1" x14ac:dyDescent="0.2">
      <c r="A1535" s="81" t="s">
        <v>491</v>
      </c>
      <c r="B1535" s="81">
        <v>20180404</v>
      </c>
      <c r="C1535" s="280" t="s">
        <v>66</v>
      </c>
      <c r="D1535" s="126">
        <v>5</v>
      </c>
      <c r="E1535" s="126">
        <v>5</v>
      </c>
      <c r="F1535" s="126"/>
      <c r="G1535" s="126"/>
      <c r="H1535" s="280" t="s">
        <v>10</v>
      </c>
      <c r="I1535" s="126">
        <v>290</v>
      </c>
      <c r="J1535" s="126">
        <v>0</v>
      </c>
      <c r="K1535" s="82">
        <v>5</v>
      </c>
      <c r="L1535" s="82">
        <v>1</v>
      </c>
      <c r="M1535" s="33">
        <v>0</v>
      </c>
      <c r="N1535" s="83">
        <v>1</v>
      </c>
      <c r="O1535" s="9" t="str">
        <f>Cal_110119!$P$3</f>
        <v>Cal_110119</v>
      </c>
      <c r="P1535" s="17">
        <f>Cal_110119!$Q$3</f>
        <v>1.8682000000000001</v>
      </c>
      <c r="Q1535" s="17">
        <f>Cal_110119!$R$3</f>
        <v>0.51219999999999999</v>
      </c>
      <c r="R1535" s="84">
        <v>115.9</v>
      </c>
      <c r="S1535" s="84">
        <v>72.94</v>
      </c>
      <c r="T1535" s="82">
        <v>0.81033299999999997</v>
      </c>
      <c r="U1535" s="125">
        <f t="shared" si="197"/>
        <v>115.08966700000001</v>
      </c>
      <c r="V1535" s="125">
        <f t="shared" si="198"/>
        <v>72.129666999999998</v>
      </c>
      <c r="W1535" s="443">
        <f t="shared" si="199"/>
        <v>0.81635571889521719</v>
      </c>
      <c r="X1535" s="443">
        <f t="shared" si="200"/>
        <v>0.37364952593496664</v>
      </c>
      <c r="Y1535" s="9">
        <f>Cal_110119!$O$3</f>
        <v>20181101</v>
      </c>
      <c r="Z1535" s="90" t="s">
        <v>496</v>
      </c>
      <c r="AA1535" s="90"/>
      <c r="AB1535" s="90" t="s">
        <v>115</v>
      </c>
      <c r="AE1535" s="689" t="s">
        <v>1250</v>
      </c>
      <c r="AF1535" s="672">
        <v>1</v>
      </c>
      <c r="AG1535" s="170">
        <v>0</v>
      </c>
      <c r="AH1535" s="483"/>
      <c r="AI1535" s="155"/>
    </row>
    <row r="1536" spans="1:35" s="82" customFormat="1" x14ac:dyDescent="0.2">
      <c r="A1536" s="81" t="s">
        <v>491</v>
      </c>
      <c r="B1536" s="81">
        <v>20180404</v>
      </c>
      <c r="C1536" s="280" t="s">
        <v>66</v>
      </c>
      <c r="D1536" s="126">
        <v>5</v>
      </c>
      <c r="E1536" s="126">
        <v>5</v>
      </c>
      <c r="F1536" s="126"/>
      <c r="G1536" s="126"/>
      <c r="H1536" s="280" t="s">
        <v>11</v>
      </c>
      <c r="I1536" s="126">
        <v>290</v>
      </c>
      <c r="J1536" s="126">
        <v>0</v>
      </c>
      <c r="K1536" s="82">
        <v>5</v>
      </c>
      <c r="L1536" s="82">
        <v>1</v>
      </c>
      <c r="M1536" s="33">
        <v>0</v>
      </c>
      <c r="N1536" s="83">
        <v>1</v>
      </c>
      <c r="O1536" s="9" t="str">
        <f>Cal_110119!$P$3</f>
        <v>Cal_110119</v>
      </c>
      <c r="P1536" s="17">
        <f>Cal_110119!$Q$3</f>
        <v>1.8682000000000001</v>
      </c>
      <c r="Q1536" s="17">
        <f>Cal_110119!$R$3</f>
        <v>0.51219999999999999</v>
      </c>
      <c r="R1536" s="84">
        <v>98.88</v>
      </c>
      <c r="S1536" s="84">
        <v>62.8</v>
      </c>
      <c r="T1536" s="82">
        <v>0.81033299999999997</v>
      </c>
      <c r="U1536" s="125">
        <f t="shared" si="197"/>
        <v>98.069666999999995</v>
      </c>
      <c r="V1536" s="125">
        <f t="shared" si="198"/>
        <v>61.989666999999997</v>
      </c>
      <c r="W1536" s="443">
        <f t="shared" si="199"/>
        <v>0.68561718663266824</v>
      </c>
      <c r="X1536" s="443">
        <f t="shared" si="200"/>
        <v>0.33709693258372259</v>
      </c>
      <c r="Y1536" s="9">
        <f>Cal_110119!$O$3</f>
        <v>20181101</v>
      </c>
      <c r="Z1536" s="90" t="s">
        <v>496</v>
      </c>
      <c r="AA1536" s="90"/>
      <c r="AB1536" s="90" t="s">
        <v>115</v>
      </c>
      <c r="AE1536" s="689" t="s">
        <v>1250</v>
      </c>
      <c r="AF1536" s="672">
        <v>1</v>
      </c>
      <c r="AG1536" s="170">
        <v>0</v>
      </c>
      <c r="AH1536" s="483"/>
      <c r="AI1536" s="155"/>
    </row>
    <row r="1537" spans="1:35" s="82" customFormat="1" x14ac:dyDescent="0.2">
      <c r="A1537" s="81" t="s">
        <v>491</v>
      </c>
      <c r="B1537" s="81">
        <v>20180404</v>
      </c>
      <c r="C1537" s="280" t="s">
        <v>66</v>
      </c>
      <c r="D1537" s="126">
        <v>5</v>
      </c>
      <c r="E1537" s="126">
        <v>7</v>
      </c>
      <c r="F1537" s="126"/>
      <c r="G1537" s="126"/>
      <c r="H1537" s="280" t="s">
        <v>10</v>
      </c>
      <c r="I1537" s="126">
        <v>283</v>
      </c>
      <c r="J1537" s="126">
        <v>0</v>
      </c>
      <c r="K1537" s="82">
        <v>5</v>
      </c>
      <c r="L1537" s="82">
        <v>1</v>
      </c>
      <c r="M1537" s="33">
        <v>0</v>
      </c>
      <c r="N1537" s="83">
        <v>1</v>
      </c>
      <c r="O1537" s="9" t="str">
        <f>Cal_110119!$P$3</f>
        <v>Cal_110119</v>
      </c>
      <c r="P1537" s="17">
        <f>Cal_110119!$Q$3</f>
        <v>1.8682000000000001</v>
      </c>
      <c r="Q1537" s="17">
        <f>Cal_110119!$R$3</f>
        <v>0.51219999999999999</v>
      </c>
      <c r="R1537" s="84">
        <v>141.80000000000001</v>
      </c>
      <c r="S1537" s="84">
        <v>87.1</v>
      </c>
      <c r="T1537" s="82">
        <v>0.81033299999999997</v>
      </c>
      <c r="U1537" s="125">
        <f t="shared" si="197"/>
        <v>140.989667</v>
      </c>
      <c r="V1537" s="125">
        <f t="shared" si="198"/>
        <v>86.289666999999994</v>
      </c>
      <c r="W1537" s="443">
        <f t="shared" si="199"/>
        <v>1.0651580539078862</v>
      </c>
      <c r="X1537" s="443">
        <f t="shared" si="200"/>
        <v>0.39367402182622441</v>
      </c>
      <c r="Y1537" s="9">
        <f>Cal_110119!$O$3</f>
        <v>20181101</v>
      </c>
      <c r="Z1537" s="90" t="s">
        <v>501</v>
      </c>
      <c r="AA1537" s="90"/>
      <c r="AB1537" s="90" t="s">
        <v>115</v>
      </c>
      <c r="AE1537" s="689" t="s">
        <v>1250</v>
      </c>
      <c r="AF1537" s="672">
        <v>1</v>
      </c>
      <c r="AG1537" s="170">
        <v>0</v>
      </c>
      <c r="AH1537" s="483"/>
      <c r="AI1537" s="155"/>
    </row>
    <row r="1538" spans="1:35" s="82" customFormat="1" x14ac:dyDescent="0.2">
      <c r="A1538" s="81" t="s">
        <v>491</v>
      </c>
      <c r="B1538" s="81">
        <v>20180404</v>
      </c>
      <c r="C1538" s="280" t="s">
        <v>66</v>
      </c>
      <c r="D1538" s="126">
        <v>5</v>
      </c>
      <c r="E1538" s="126">
        <v>7</v>
      </c>
      <c r="F1538" s="126"/>
      <c r="G1538" s="126"/>
      <c r="H1538" s="280" t="s">
        <v>11</v>
      </c>
      <c r="I1538" s="126">
        <v>282</v>
      </c>
      <c r="J1538" s="126">
        <v>0</v>
      </c>
      <c r="K1538" s="82">
        <v>5</v>
      </c>
      <c r="L1538" s="82">
        <v>1</v>
      </c>
      <c r="M1538" s="168">
        <v>0</v>
      </c>
      <c r="N1538" s="83">
        <v>1</v>
      </c>
      <c r="O1538" s="9" t="str">
        <f>Cal_110119!$P$3</f>
        <v>Cal_110119</v>
      </c>
      <c r="P1538" s="17">
        <f>Cal_110119!$Q$3</f>
        <v>1.8682000000000001</v>
      </c>
      <c r="Q1538" s="17">
        <f>Cal_110119!$R$3</f>
        <v>0.51219999999999999</v>
      </c>
      <c r="R1538" s="84">
        <v>149.1</v>
      </c>
      <c r="S1538" s="84">
        <v>90.24</v>
      </c>
      <c r="T1538" s="82">
        <v>0.81033299999999997</v>
      </c>
      <c r="U1538" s="125">
        <f t="shared" si="197"/>
        <v>148.28966700000001</v>
      </c>
      <c r="V1538" s="125">
        <f t="shared" si="198"/>
        <v>89.429666999999995</v>
      </c>
      <c r="W1538" s="443">
        <f t="shared" si="199"/>
        <v>1.1502290030731228</v>
      </c>
      <c r="X1538" s="443">
        <f t="shared" si="200"/>
        <v>0.36705001274515153</v>
      </c>
      <c r="Y1538" s="9">
        <f>Cal_110119!$O$3</f>
        <v>20181101</v>
      </c>
      <c r="Z1538" s="90" t="s">
        <v>501</v>
      </c>
      <c r="AA1538" s="90"/>
      <c r="AB1538" s="90" t="s">
        <v>115</v>
      </c>
      <c r="AE1538" s="689" t="s">
        <v>1250</v>
      </c>
      <c r="AF1538" s="672">
        <v>1</v>
      </c>
      <c r="AG1538" s="170">
        <v>0</v>
      </c>
      <c r="AH1538" s="483"/>
      <c r="AI1538" s="155"/>
    </row>
    <row r="1539" spans="1:35" s="82" customFormat="1" x14ac:dyDescent="0.2">
      <c r="A1539" s="81" t="s">
        <v>491</v>
      </c>
      <c r="B1539" s="81">
        <v>20180404</v>
      </c>
      <c r="C1539" s="280" t="s">
        <v>66</v>
      </c>
      <c r="D1539" s="126">
        <v>5</v>
      </c>
      <c r="E1539" s="126">
        <v>10</v>
      </c>
      <c r="F1539" s="126"/>
      <c r="G1539" s="126"/>
      <c r="H1539" s="280" t="s">
        <v>10</v>
      </c>
      <c r="I1539" s="126">
        <v>285</v>
      </c>
      <c r="J1539" s="126">
        <v>0</v>
      </c>
      <c r="K1539" s="82">
        <v>5</v>
      </c>
      <c r="L1539" s="82">
        <v>1</v>
      </c>
      <c r="M1539" s="33">
        <v>0</v>
      </c>
      <c r="N1539" s="83">
        <v>1</v>
      </c>
      <c r="O1539" s="9" t="str">
        <f>Cal_110119!$P$3</f>
        <v>Cal_110119</v>
      </c>
      <c r="P1539" s="17">
        <f>Cal_110119!$Q$3</f>
        <v>1.8682000000000001</v>
      </c>
      <c r="Q1539" s="17">
        <f>Cal_110119!$R$3</f>
        <v>0.51219999999999999</v>
      </c>
      <c r="R1539" s="84">
        <v>124</v>
      </c>
      <c r="S1539" s="84">
        <v>74.98</v>
      </c>
      <c r="T1539" s="82">
        <v>0.81033299999999997</v>
      </c>
      <c r="U1539" s="125">
        <f t="shared" si="197"/>
        <v>123.189667</v>
      </c>
      <c r="V1539" s="125">
        <f t="shared" si="198"/>
        <v>74.169667000000004</v>
      </c>
      <c r="W1539" s="443">
        <f t="shared" si="199"/>
        <v>0.94785435890347836</v>
      </c>
      <c r="X1539" s="443">
        <f t="shared" si="200"/>
        <v>0.29727483340793726</v>
      </c>
      <c r="Y1539" s="9">
        <f>Cal_110119!$O$3</f>
        <v>20181101</v>
      </c>
      <c r="Z1539" s="90" t="s">
        <v>501</v>
      </c>
      <c r="AA1539" s="90"/>
      <c r="AB1539" s="90" t="s">
        <v>115</v>
      </c>
      <c r="AE1539" s="689" t="s">
        <v>1250</v>
      </c>
      <c r="AF1539" s="672">
        <v>1</v>
      </c>
      <c r="AG1539" s="170">
        <v>0</v>
      </c>
      <c r="AH1539" s="483"/>
      <c r="AI1539" s="155"/>
    </row>
    <row r="1540" spans="1:35" s="82" customFormat="1" x14ac:dyDescent="0.2">
      <c r="A1540" s="81" t="s">
        <v>491</v>
      </c>
      <c r="B1540" s="81">
        <v>20180404</v>
      </c>
      <c r="C1540" s="280" t="s">
        <v>66</v>
      </c>
      <c r="D1540" s="126">
        <v>5</v>
      </c>
      <c r="E1540" s="126">
        <v>10</v>
      </c>
      <c r="F1540" s="126"/>
      <c r="G1540" s="126"/>
      <c r="H1540" s="280" t="s">
        <v>11</v>
      </c>
      <c r="I1540" s="126">
        <v>286</v>
      </c>
      <c r="J1540" s="126">
        <v>0</v>
      </c>
      <c r="K1540" s="82">
        <v>5</v>
      </c>
      <c r="L1540" s="82">
        <v>1</v>
      </c>
      <c r="M1540" s="33">
        <v>0</v>
      </c>
      <c r="N1540" s="83">
        <v>1</v>
      </c>
      <c r="O1540" s="9" t="str">
        <f>Cal_110119!$P$3</f>
        <v>Cal_110119</v>
      </c>
      <c r="P1540" s="17">
        <f>Cal_110119!$Q$3</f>
        <v>1.8682000000000001</v>
      </c>
      <c r="Q1540" s="17">
        <f>Cal_110119!$R$3</f>
        <v>0.51219999999999999</v>
      </c>
      <c r="R1540" s="84">
        <v>148.80000000000001</v>
      </c>
      <c r="S1540" s="84">
        <v>89.12</v>
      </c>
      <c r="T1540" s="82">
        <v>0.81033299999999997</v>
      </c>
      <c r="U1540" s="125">
        <f t="shared" si="197"/>
        <v>147.989667</v>
      </c>
      <c r="V1540" s="125">
        <f t="shared" si="198"/>
        <v>88.309667000000005</v>
      </c>
      <c r="W1540" s="443">
        <f t="shared" si="199"/>
        <v>1.1499420259261584</v>
      </c>
      <c r="X1540" s="443">
        <f t="shared" si="200"/>
        <v>0.32737995671983267</v>
      </c>
      <c r="Y1540" s="9">
        <f>Cal_110119!$O$3</f>
        <v>20181101</v>
      </c>
      <c r="Z1540" s="90" t="s">
        <v>496</v>
      </c>
      <c r="AA1540" s="90"/>
      <c r="AB1540" s="90" t="s">
        <v>115</v>
      </c>
      <c r="AE1540" s="689" t="s">
        <v>1250</v>
      </c>
      <c r="AF1540" s="672">
        <v>1</v>
      </c>
      <c r="AG1540" s="170">
        <v>0</v>
      </c>
      <c r="AH1540" s="155"/>
      <c r="AI1540" s="155"/>
    </row>
    <row r="1541" spans="1:35" s="82" customFormat="1" x14ac:dyDescent="0.2">
      <c r="A1541" s="81" t="s">
        <v>491</v>
      </c>
      <c r="B1541" s="81">
        <v>20180404</v>
      </c>
      <c r="C1541" s="280" t="s">
        <v>66</v>
      </c>
      <c r="D1541" s="126">
        <v>5</v>
      </c>
      <c r="E1541" s="126">
        <v>10</v>
      </c>
      <c r="F1541" s="126"/>
      <c r="G1541" s="126"/>
      <c r="H1541" s="280" t="s">
        <v>10</v>
      </c>
      <c r="I1541" s="126">
        <v>288</v>
      </c>
      <c r="J1541" s="126">
        <v>10</v>
      </c>
      <c r="K1541" s="82">
        <v>5</v>
      </c>
      <c r="L1541" s="82">
        <v>1</v>
      </c>
      <c r="M1541" s="33">
        <v>0</v>
      </c>
      <c r="N1541" s="83">
        <v>1</v>
      </c>
      <c r="O1541" s="9" t="str">
        <f>Cal_110119!$P$3</f>
        <v>Cal_110119</v>
      </c>
      <c r="P1541" s="17">
        <f>Cal_110119!$Q$3</f>
        <v>1.8682000000000001</v>
      </c>
      <c r="Q1541" s="17">
        <f>Cal_110119!$R$3</f>
        <v>0.51219999999999999</v>
      </c>
      <c r="R1541" s="84">
        <v>89.84</v>
      </c>
      <c r="S1541" s="84">
        <v>54.84</v>
      </c>
      <c r="T1541" s="82">
        <v>0.81033299999999997</v>
      </c>
      <c r="U1541" s="125">
        <f t="shared" si="197"/>
        <v>89.029667000000003</v>
      </c>
      <c r="V1541" s="125">
        <f t="shared" si="198"/>
        <v>54.029667000000003</v>
      </c>
      <c r="W1541" s="443">
        <f t="shared" si="199"/>
        <v>0.66971298775883681</v>
      </c>
      <c r="X1541" s="443">
        <f t="shared" si="200"/>
        <v>0.22786614897989019</v>
      </c>
      <c r="Y1541" s="9">
        <f>Cal_110119!$O$3</f>
        <v>20181101</v>
      </c>
      <c r="Z1541" s="90" t="s">
        <v>501</v>
      </c>
      <c r="AA1541" s="90"/>
      <c r="AB1541" s="90" t="s">
        <v>115</v>
      </c>
      <c r="AE1541" s="689" t="s">
        <v>1250</v>
      </c>
      <c r="AF1541" s="672">
        <v>3</v>
      </c>
      <c r="AG1541" s="170">
        <v>1</v>
      </c>
      <c r="AH1541" s="483" t="s">
        <v>805</v>
      </c>
      <c r="AI1541" s="155"/>
    </row>
    <row r="1542" spans="1:35" s="82" customFormat="1" x14ac:dyDescent="0.2">
      <c r="A1542" s="81" t="s">
        <v>491</v>
      </c>
      <c r="B1542" s="81">
        <v>20180404</v>
      </c>
      <c r="C1542" s="280" t="s">
        <v>66</v>
      </c>
      <c r="D1542" s="126">
        <v>5</v>
      </c>
      <c r="E1542" s="126">
        <v>10</v>
      </c>
      <c r="F1542" s="126"/>
      <c r="G1542" s="126"/>
      <c r="H1542" s="280" t="s">
        <v>11</v>
      </c>
      <c r="I1542" s="126">
        <v>289</v>
      </c>
      <c r="J1542" s="126">
        <v>10</v>
      </c>
      <c r="K1542" s="82">
        <v>5</v>
      </c>
      <c r="L1542" s="82">
        <v>1</v>
      </c>
      <c r="M1542" s="168">
        <v>0</v>
      </c>
      <c r="N1542" s="83">
        <v>1</v>
      </c>
      <c r="O1542" s="9" t="str">
        <f>Cal_110119!$P$3</f>
        <v>Cal_110119</v>
      </c>
      <c r="P1542" s="17">
        <f>Cal_110119!$Q$3</f>
        <v>1.8682000000000001</v>
      </c>
      <c r="Q1542" s="17">
        <f>Cal_110119!$R$3</f>
        <v>0.51219999999999999</v>
      </c>
      <c r="R1542" s="84">
        <v>127.8</v>
      </c>
      <c r="S1542" s="84">
        <v>77.209999999999994</v>
      </c>
      <c r="T1542" s="82">
        <v>0.81033299999999997</v>
      </c>
      <c r="U1542" s="125">
        <f t="shared" ref="U1542:U1607" si="202">(R1542-T1542)*(L1542+M1542)/L1542</f>
        <v>126.989667</v>
      </c>
      <c r="V1542" s="125">
        <f t="shared" ref="V1542:V1607" si="203">(S1542-T1542)*(L1542+M1542)/L1542</f>
        <v>76.399666999999994</v>
      </c>
      <c r="W1542" s="443">
        <f t="shared" ref="W1542:W1607" si="204">(Q1542*P1542/(P1542-1)*(U1542-V1542)*(K1542)/I1542)/N1542</f>
        <v>0.96467272907634527</v>
      </c>
      <c r="X1542" s="443">
        <f t="shared" ref="X1542:X1607" si="205">(Q1542*P1542/(P1542-1)*(P1542*V1542-U1542)*(K1542)/I1542)/N1542</f>
        <v>0.3001409942965037</v>
      </c>
      <c r="Y1542" s="9">
        <f>Cal_110119!$O$3</f>
        <v>20181101</v>
      </c>
      <c r="Z1542" s="90" t="s">
        <v>501</v>
      </c>
      <c r="AA1542" s="90"/>
      <c r="AB1542" s="90" t="s">
        <v>115</v>
      </c>
      <c r="AE1542" s="689" t="s">
        <v>1250</v>
      </c>
      <c r="AF1542" s="672">
        <v>4</v>
      </c>
      <c r="AG1542" s="170">
        <v>1</v>
      </c>
      <c r="AH1542" s="483" t="s">
        <v>804</v>
      </c>
      <c r="AI1542" s="155"/>
    </row>
    <row r="1543" spans="1:35" x14ac:dyDescent="0.2">
      <c r="A1543" s="45" t="s">
        <v>491</v>
      </c>
      <c r="B1543" s="45">
        <v>20180405</v>
      </c>
      <c r="C1543" s="142" t="s">
        <v>493</v>
      </c>
      <c r="D1543" s="107">
        <v>6</v>
      </c>
      <c r="E1543" s="107">
        <v>4</v>
      </c>
      <c r="H1543" s="142" t="s">
        <v>10</v>
      </c>
      <c r="I1543" s="107">
        <v>535</v>
      </c>
      <c r="J1543" s="107">
        <v>0</v>
      </c>
      <c r="K1543" s="43">
        <v>5</v>
      </c>
      <c r="L1543" s="43">
        <v>1</v>
      </c>
      <c r="M1543" s="9">
        <v>0</v>
      </c>
      <c r="N1543" s="49">
        <v>1</v>
      </c>
      <c r="O1543" s="9" t="str">
        <f>Cal_110119!$P$3</f>
        <v>Cal_110119</v>
      </c>
      <c r="P1543" s="17">
        <f>Cal_110119!$Q$3</f>
        <v>1.8682000000000001</v>
      </c>
      <c r="Q1543" s="17">
        <f>Cal_110119!$R$3</f>
        <v>0.51219999999999999</v>
      </c>
      <c r="R1543" s="46">
        <v>117.2</v>
      </c>
      <c r="S1543" s="46">
        <v>72.69</v>
      </c>
      <c r="T1543" s="47">
        <f t="shared" ref="T1543:T1548" si="206">AVERAGE(0.59,0.692,0.84,1.094,1.095,1.045)</f>
        <v>0.89266666666666661</v>
      </c>
      <c r="U1543" s="79">
        <f t="shared" si="202"/>
        <v>116.30733333333333</v>
      </c>
      <c r="V1543" s="79">
        <f t="shared" si="203"/>
        <v>71.797333333333327</v>
      </c>
      <c r="W1543" s="443">
        <f t="shared" si="204"/>
        <v>0.45847639116272354</v>
      </c>
      <c r="X1543" s="443">
        <f t="shared" si="205"/>
        <v>0.18360114864936369</v>
      </c>
      <c r="Y1543" s="9">
        <f>Cal_110119!$O$3</f>
        <v>20181101</v>
      </c>
      <c r="Z1543" s="48" t="s">
        <v>500</v>
      </c>
      <c r="AA1543" s="48"/>
      <c r="AB1543" s="86" t="s">
        <v>115</v>
      </c>
      <c r="AE1543" s="689" t="s">
        <v>1250</v>
      </c>
      <c r="AF1543" s="671">
        <v>1</v>
      </c>
      <c r="AG1543" s="169">
        <v>0</v>
      </c>
      <c r="AH1543" s="481" t="s">
        <v>516</v>
      </c>
    </row>
    <row r="1544" spans="1:35" x14ac:dyDescent="0.2">
      <c r="A1544" s="45" t="s">
        <v>491</v>
      </c>
      <c r="B1544" s="45">
        <v>20180405</v>
      </c>
      <c r="C1544" s="142" t="s">
        <v>493</v>
      </c>
      <c r="D1544" s="107">
        <v>6</v>
      </c>
      <c r="E1544" s="107">
        <v>4</v>
      </c>
      <c r="H1544" s="142" t="s">
        <v>11</v>
      </c>
      <c r="I1544" s="107">
        <v>535</v>
      </c>
      <c r="J1544" s="107">
        <v>0</v>
      </c>
      <c r="K1544" s="43">
        <v>5</v>
      </c>
      <c r="L1544" s="43">
        <v>1</v>
      </c>
      <c r="M1544" s="9">
        <v>0</v>
      </c>
      <c r="N1544" s="49">
        <v>1</v>
      </c>
      <c r="O1544" s="9" t="str">
        <f>Cal_110119!$P$3</f>
        <v>Cal_110119</v>
      </c>
      <c r="P1544" s="17">
        <f>Cal_110119!$Q$3</f>
        <v>1.8682000000000001</v>
      </c>
      <c r="Q1544" s="17">
        <f>Cal_110119!$R$3</f>
        <v>0.51219999999999999</v>
      </c>
      <c r="R1544" s="46">
        <v>110.4</v>
      </c>
      <c r="S1544" s="46">
        <v>68.16</v>
      </c>
      <c r="T1544" s="47">
        <f t="shared" si="206"/>
        <v>0.89266666666666661</v>
      </c>
      <c r="U1544" s="79">
        <f t="shared" si="202"/>
        <v>109.50733333333334</v>
      </c>
      <c r="V1544" s="79">
        <f t="shared" si="203"/>
        <v>67.267333333333326</v>
      </c>
      <c r="W1544" s="443">
        <f t="shared" si="204"/>
        <v>0.43509419821868006</v>
      </c>
      <c r="X1544" s="443">
        <f t="shared" si="205"/>
        <v>0.16647193092798657</v>
      </c>
      <c r="Y1544" s="9">
        <f>Cal_110119!$O$3</f>
        <v>20181101</v>
      </c>
      <c r="Z1544" s="48" t="s">
        <v>500</v>
      </c>
      <c r="AA1544" s="48"/>
      <c r="AB1544" s="86" t="s">
        <v>115</v>
      </c>
      <c r="AE1544" s="689" t="s">
        <v>1250</v>
      </c>
      <c r="AF1544" s="671">
        <v>1</v>
      </c>
      <c r="AG1544" s="169">
        <v>0</v>
      </c>
      <c r="AH1544" s="481" t="s">
        <v>517</v>
      </c>
    </row>
    <row r="1545" spans="1:35" x14ac:dyDescent="0.2">
      <c r="A1545" s="45" t="s">
        <v>491</v>
      </c>
      <c r="B1545" s="45">
        <v>20180405</v>
      </c>
      <c r="C1545" s="142" t="s">
        <v>493</v>
      </c>
      <c r="D1545" s="107">
        <v>6</v>
      </c>
      <c r="E1545" s="107">
        <v>5</v>
      </c>
      <c r="H1545" s="142" t="s">
        <v>10</v>
      </c>
      <c r="I1545" s="107">
        <v>547</v>
      </c>
      <c r="J1545" s="107">
        <v>0</v>
      </c>
      <c r="K1545" s="43">
        <v>5</v>
      </c>
      <c r="L1545" s="43">
        <v>1</v>
      </c>
      <c r="M1545" s="9">
        <v>0</v>
      </c>
      <c r="N1545" s="49">
        <v>1</v>
      </c>
      <c r="O1545" s="9" t="str">
        <f>Cal_110119!$P$3</f>
        <v>Cal_110119</v>
      </c>
      <c r="P1545" s="17">
        <f>Cal_110119!$Q$3</f>
        <v>1.8682000000000001</v>
      </c>
      <c r="Q1545" s="17">
        <f>Cal_110119!$R$3</f>
        <v>0.51219999999999999</v>
      </c>
      <c r="R1545" s="46">
        <v>117</v>
      </c>
      <c r="S1545" s="46">
        <v>74.08</v>
      </c>
      <c r="T1545" s="47">
        <f t="shared" si="206"/>
        <v>0.89266666666666661</v>
      </c>
      <c r="U1545" s="79">
        <f t="shared" si="202"/>
        <v>116.10733333333333</v>
      </c>
      <c r="V1545" s="79">
        <f t="shared" si="203"/>
        <v>73.187333333333328</v>
      </c>
      <c r="W1545" s="443">
        <f t="shared" si="204"/>
        <v>0.43239986697140104</v>
      </c>
      <c r="X1545" s="443">
        <f t="shared" si="205"/>
        <v>0.20774982859983587</v>
      </c>
      <c r="Y1545" s="9">
        <f>Cal_110119!$O$3</f>
        <v>20181101</v>
      </c>
      <c r="Z1545" s="48" t="s">
        <v>500</v>
      </c>
      <c r="AA1545" s="48"/>
      <c r="AB1545" s="86" t="s">
        <v>115</v>
      </c>
      <c r="AE1545" s="689" t="s">
        <v>1250</v>
      </c>
      <c r="AF1545" s="671">
        <v>1</v>
      </c>
      <c r="AG1545" s="169">
        <v>0</v>
      </c>
      <c r="AH1545" s="481" t="s">
        <v>518</v>
      </c>
    </row>
    <row r="1546" spans="1:35" x14ac:dyDescent="0.2">
      <c r="A1546" s="45" t="s">
        <v>491</v>
      </c>
      <c r="B1546" s="45">
        <v>20180405</v>
      </c>
      <c r="C1546" s="142" t="s">
        <v>493</v>
      </c>
      <c r="D1546" s="107">
        <v>6</v>
      </c>
      <c r="E1546" s="107">
        <v>5</v>
      </c>
      <c r="H1546" s="142" t="s">
        <v>11</v>
      </c>
      <c r="I1546" s="107">
        <v>547</v>
      </c>
      <c r="J1546" s="107">
        <v>0</v>
      </c>
      <c r="K1546" s="43">
        <v>5</v>
      </c>
      <c r="L1546" s="43">
        <v>1</v>
      </c>
      <c r="M1546" s="72">
        <v>0</v>
      </c>
      <c r="N1546" s="49">
        <v>1</v>
      </c>
      <c r="O1546" s="9" t="str">
        <f>Cal_110119!$P$3</f>
        <v>Cal_110119</v>
      </c>
      <c r="P1546" s="17">
        <f>Cal_110119!$Q$3</f>
        <v>1.8682000000000001</v>
      </c>
      <c r="Q1546" s="17">
        <f>Cal_110119!$R$3</f>
        <v>0.51219999999999999</v>
      </c>
      <c r="R1546" s="46">
        <v>115.7</v>
      </c>
      <c r="S1546" s="46">
        <v>72.62</v>
      </c>
      <c r="T1546" s="47">
        <f t="shared" si="206"/>
        <v>0.89266666666666661</v>
      </c>
      <c r="U1546" s="79">
        <f t="shared" si="202"/>
        <v>114.80733333333333</v>
      </c>
      <c r="V1546" s="79">
        <f t="shared" si="203"/>
        <v>71.727333333333334</v>
      </c>
      <c r="W1546" s="443">
        <f t="shared" si="204"/>
        <v>0.43401179564603809</v>
      </c>
      <c r="X1546" s="443">
        <f t="shared" si="205"/>
        <v>0.19336767708790462</v>
      </c>
      <c r="Y1546" s="9">
        <f>Cal_110119!$O$3</f>
        <v>20181101</v>
      </c>
      <c r="Z1546" s="48" t="s">
        <v>500</v>
      </c>
      <c r="AA1546" s="48"/>
      <c r="AB1546" s="86" t="s">
        <v>115</v>
      </c>
      <c r="AE1546" s="689" t="s">
        <v>1250</v>
      </c>
      <c r="AF1546" s="671">
        <v>1</v>
      </c>
      <c r="AG1546" s="169">
        <v>0</v>
      </c>
      <c r="AH1546" s="481" t="s">
        <v>519</v>
      </c>
    </row>
    <row r="1547" spans="1:35" x14ac:dyDescent="0.2">
      <c r="A1547" s="45" t="s">
        <v>491</v>
      </c>
      <c r="B1547" s="45">
        <v>20180405</v>
      </c>
      <c r="C1547" s="142" t="s">
        <v>493</v>
      </c>
      <c r="D1547" s="107">
        <v>6</v>
      </c>
      <c r="E1547" s="107">
        <v>7</v>
      </c>
      <c r="H1547" s="142" t="s">
        <v>10</v>
      </c>
      <c r="I1547" s="107">
        <v>540</v>
      </c>
      <c r="J1547" s="107">
        <v>0</v>
      </c>
      <c r="K1547" s="43">
        <v>5</v>
      </c>
      <c r="L1547" s="43">
        <v>1</v>
      </c>
      <c r="M1547" s="9">
        <v>0</v>
      </c>
      <c r="N1547" s="49">
        <v>1</v>
      </c>
      <c r="O1547" s="9" t="str">
        <f>Cal_110119!$P$3</f>
        <v>Cal_110119</v>
      </c>
      <c r="P1547" s="17">
        <f>Cal_110119!$Q$3</f>
        <v>1.8682000000000001</v>
      </c>
      <c r="Q1547" s="17">
        <f>Cal_110119!$R$3</f>
        <v>0.51219999999999999</v>
      </c>
      <c r="R1547" s="46">
        <v>110.1</v>
      </c>
      <c r="S1547" s="46">
        <v>68.92</v>
      </c>
      <c r="T1547" s="47">
        <f t="shared" si="206"/>
        <v>0.89266666666666661</v>
      </c>
      <c r="U1547" s="79">
        <f t="shared" si="202"/>
        <v>109.20733333333332</v>
      </c>
      <c r="V1547" s="79">
        <f t="shared" si="203"/>
        <v>68.027333333333331</v>
      </c>
      <c r="W1547" s="443">
        <f t="shared" si="204"/>
        <v>0.42024808892813559</v>
      </c>
      <c r="X1547" s="443">
        <f t="shared" si="205"/>
        <v>0.18248166819309899</v>
      </c>
      <c r="Y1547" s="9">
        <f>Cal_110119!$O$3</f>
        <v>20181101</v>
      </c>
      <c r="Z1547" s="48" t="s">
        <v>500</v>
      </c>
      <c r="AA1547" s="48"/>
      <c r="AB1547" s="86" t="s">
        <v>115</v>
      </c>
      <c r="AE1547" s="689" t="s">
        <v>1250</v>
      </c>
      <c r="AF1547" s="671">
        <v>1</v>
      </c>
      <c r="AG1547" s="169">
        <v>0</v>
      </c>
      <c r="AH1547" s="481" t="s">
        <v>520</v>
      </c>
    </row>
    <row r="1548" spans="1:35" x14ac:dyDescent="0.2">
      <c r="A1548" s="45" t="s">
        <v>491</v>
      </c>
      <c r="B1548" s="45">
        <v>20180405</v>
      </c>
      <c r="C1548" s="142" t="s">
        <v>493</v>
      </c>
      <c r="D1548" s="107">
        <v>6</v>
      </c>
      <c r="E1548" s="107">
        <v>7</v>
      </c>
      <c r="H1548" s="142" t="s">
        <v>11</v>
      </c>
      <c r="I1548" s="107">
        <v>540</v>
      </c>
      <c r="J1548" s="107">
        <v>0</v>
      </c>
      <c r="K1548" s="43">
        <v>5</v>
      </c>
      <c r="L1548" s="43">
        <v>1</v>
      </c>
      <c r="M1548" s="9">
        <v>0</v>
      </c>
      <c r="N1548" s="49">
        <v>1</v>
      </c>
      <c r="O1548" s="9" t="str">
        <f>Cal_110119!$P$3</f>
        <v>Cal_110119</v>
      </c>
      <c r="P1548" s="17">
        <f>Cal_110119!$Q$3</f>
        <v>1.8682000000000001</v>
      </c>
      <c r="Q1548" s="17">
        <f>Cal_110119!$R$3</f>
        <v>0.51219999999999999</v>
      </c>
      <c r="R1548" s="46">
        <v>116.9</v>
      </c>
      <c r="S1548" s="46">
        <v>73.48</v>
      </c>
      <c r="T1548" s="47">
        <f t="shared" si="206"/>
        <v>0.89266666666666661</v>
      </c>
      <c r="U1548" s="79">
        <f t="shared" si="202"/>
        <v>116.00733333333334</v>
      </c>
      <c r="V1548" s="79">
        <f t="shared" si="203"/>
        <v>72.587333333333333</v>
      </c>
      <c r="W1548" s="443">
        <f t="shared" si="204"/>
        <v>0.44310762557697059</v>
      </c>
      <c r="X1548" s="443">
        <f t="shared" si="205"/>
        <v>0.20002423989981949</v>
      </c>
      <c r="Y1548" s="9">
        <f>Cal_110119!$O$3</f>
        <v>20181101</v>
      </c>
      <c r="Z1548" s="48" t="s">
        <v>500</v>
      </c>
      <c r="AA1548" s="48"/>
      <c r="AB1548" s="86" t="s">
        <v>115</v>
      </c>
      <c r="AE1548" s="689" t="s">
        <v>1250</v>
      </c>
      <c r="AF1548" s="671">
        <v>1</v>
      </c>
      <c r="AG1548" s="169">
        <v>0</v>
      </c>
      <c r="AH1548" s="481" t="s">
        <v>521</v>
      </c>
    </row>
    <row r="1549" spans="1:35" s="82" customFormat="1" x14ac:dyDescent="0.2">
      <c r="A1549" s="81" t="s">
        <v>491</v>
      </c>
      <c r="B1549" s="81">
        <v>20180409</v>
      </c>
      <c r="C1549" s="280" t="s">
        <v>72</v>
      </c>
      <c r="D1549" s="126">
        <v>10</v>
      </c>
      <c r="E1549" s="126">
        <v>3</v>
      </c>
      <c r="F1549" s="126"/>
      <c r="G1549" s="126"/>
      <c r="H1549" s="280" t="s">
        <v>10</v>
      </c>
      <c r="I1549" s="126">
        <v>485</v>
      </c>
      <c r="J1549" s="126">
        <v>0</v>
      </c>
      <c r="K1549" s="82">
        <v>5</v>
      </c>
      <c r="L1549" s="82">
        <v>1</v>
      </c>
      <c r="M1549" s="33">
        <v>0</v>
      </c>
      <c r="N1549" s="83">
        <v>1</v>
      </c>
      <c r="O1549" s="9" t="str">
        <f>Cal_110119!$P$3</f>
        <v>Cal_110119</v>
      </c>
      <c r="P1549" s="17">
        <f>Cal_110119!$Q$3</f>
        <v>1.8682000000000001</v>
      </c>
      <c r="Q1549" s="17">
        <f>Cal_110119!$R$3</f>
        <v>0.51219999999999999</v>
      </c>
      <c r="R1549" s="84">
        <v>7.7380000000000004</v>
      </c>
      <c r="S1549" s="84">
        <v>6.4509999999999996</v>
      </c>
      <c r="T1549" s="82">
        <v>0.81033299999999997</v>
      </c>
      <c r="U1549" s="125">
        <f t="shared" si="202"/>
        <v>6.9276670000000005</v>
      </c>
      <c r="V1549" s="125">
        <f t="shared" si="203"/>
        <v>5.6406669999999997</v>
      </c>
      <c r="W1549" s="443">
        <f t="shared" si="204"/>
        <v>1.4623454326405867E-2</v>
      </c>
      <c r="X1549" s="443">
        <f t="shared" si="205"/>
        <v>4.1020971988961971E-2</v>
      </c>
      <c r="Y1549" s="9">
        <f>Cal_110119!$O$3</f>
        <v>20181101</v>
      </c>
      <c r="Z1549" s="90" t="s">
        <v>501</v>
      </c>
      <c r="AA1549" s="90"/>
      <c r="AB1549" s="90" t="s">
        <v>115</v>
      </c>
      <c r="AE1549" s="689" t="s">
        <v>1250</v>
      </c>
      <c r="AF1549" s="672">
        <v>1</v>
      </c>
      <c r="AG1549" s="170">
        <v>1</v>
      </c>
      <c r="AH1549" s="483" t="s">
        <v>846</v>
      </c>
      <c r="AI1549" s="155"/>
    </row>
    <row r="1550" spans="1:35" s="82" customFormat="1" x14ac:dyDescent="0.2">
      <c r="A1550" s="81" t="s">
        <v>491</v>
      </c>
      <c r="B1550" s="81">
        <v>20180409</v>
      </c>
      <c r="C1550" s="280" t="s">
        <v>72</v>
      </c>
      <c r="D1550" s="126">
        <v>10</v>
      </c>
      <c r="E1550" s="126">
        <v>3</v>
      </c>
      <c r="F1550" s="126"/>
      <c r="G1550" s="126"/>
      <c r="H1550" s="280" t="s">
        <v>11</v>
      </c>
      <c r="I1550" s="126">
        <v>535</v>
      </c>
      <c r="J1550" s="126">
        <v>0</v>
      </c>
      <c r="K1550" s="82">
        <v>5</v>
      </c>
      <c r="L1550" s="82">
        <v>1</v>
      </c>
      <c r="M1550" s="168">
        <v>0</v>
      </c>
      <c r="N1550" s="83">
        <v>1</v>
      </c>
      <c r="O1550" s="9" t="str">
        <f>Cal_110119!$P$3</f>
        <v>Cal_110119</v>
      </c>
      <c r="P1550" s="17">
        <f>Cal_110119!$Q$3</f>
        <v>1.8682000000000001</v>
      </c>
      <c r="Q1550" s="17">
        <f>Cal_110119!$R$3</f>
        <v>0.51219999999999999</v>
      </c>
      <c r="R1550" s="84">
        <v>9.8670000000000009</v>
      </c>
      <c r="S1550" s="84">
        <v>8.3390000000000004</v>
      </c>
      <c r="T1550" s="82">
        <v>0.81033299999999997</v>
      </c>
      <c r="U1550" s="125">
        <f t="shared" si="202"/>
        <v>9.0566670000000009</v>
      </c>
      <c r="V1550" s="125">
        <f t="shared" si="203"/>
        <v>7.5286670000000004</v>
      </c>
      <c r="W1550" s="443">
        <f t="shared" si="204"/>
        <v>1.5739203003743919E-2</v>
      </c>
      <c r="X1550" s="443">
        <f t="shared" si="205"/>
        <v>5.1589035539346545E-2</v>
      </c>
      <c r="Y1550" s="9">
        <f>Cal_110119!$O$3</f>
        <v>20181101</v>
      </c>
      <c r="Z1550" s="90" t="s">
        <v>496</v>
      </c>
      <c r="AA1550" s="90"/>
      <c r="AB1550" s="90" t="s">
        <v>115</v>
      </c>
      <c r="AE1550" s="689" t="s">
        <v>1250</v>
      </c>
      <c r="AF1550" s="672">
        <v>1</v>
      </c>
      <c r="AG1550" s="170">
        <v>1</v>
      </c>
      <c r="AH1550" s="483" t="s">
        <v>846</v>
      </c>
      <c r="AI1550" s="155"/>
    </row>
    <row r="1551" spans="1:35" s="82" customFormat="1" x14ac:dyDescent="0.2">
      <c r="A1551" s="81" t="s">
        <v>491</v>
      </c>
      <c r="B1551" s="81">
        <v>20180409</v>
      </c>
      <c r="C1551" s="280" t="s">
        <v>72</v>
      </c>
      <c r="D1551" s="126">
        <v>10</v>
      </c>
      <c r="E1551" s="126">
        <v>4</v>
      </c>
      <c r="F1551" s="126"/>
      <c r="G1551" s="126"/>
      <c r="H1551" s="280" t="s">
        <v>10</v>
      </c>
      <c r="I1551" s="126">
        <v>535</v>
      </c>
      <c r="J1551" s="126">
        <v>0</v>
      </c>
      <c r="K1551" s="82">
        <v>5</v>
      </c>
      <c r="L1551" s="82">
        <v>1</v>
      </c>
      <c r="M1551" s="33">
        <v>0</v>
      </c>
      <c r="N1551" s="83">
        <v>1</v>
      </c>
      <c r="O1551" s="9" t="str">
        <f>Cal_110119!$P$3</f>
        <v>Cal_110119</v>
      </c>
      <c r="P1551" s="17">
        <f>Cal_110119!$Q$3</f>
        <v>1.8682000000000001</v>
      </c>
      <c r="Q1551" s="17">
        <f>Cal_110119!$R$3</f>
        <v>0.51219999999999999</v>
      </c>
      <c r="R1551" s="84">
        <v>8.5340000000000007</v>
      </c>
      <c r="S1551" s="84">
        <v>7.3620000000000001</v>
      </c>
      <c r="T1551" s="82">
        <v>0.81033299999999997</v>
      </c>
      <c r="U1551" s="125">
        <f t="shared" si="202"/>
        <v>7.7236670000000007</v>
      </c>
      <c r="V1551" s="125">
        <f t="shared" si="203"/>
        <v>6.5516670000000001</v>
      </c>
      <c r="W1551" s="443">
        <f t="shared" si="204"/>
        <v>1.2072215916484212E-2</v>
      </c>
      <c r="X1551" s="443">
        <f t="shared" si="205"/>
        <v>4.6518793438942711E-2</v>
      </c>
      <c r="Y1551" s="9">
        <f>Cal_110119!$O$3</f>
        <v>20181101</v>
      </c>
      <c r="Z1551" s="90" t="s">
        <v>496</v>
      </c>
      <c r="AA1551" s="90"/>
      <c r="AB1551" s="90" t="s">
        <v>115</v>
      </c>
      <c r="AE1551" s="689" t="s">
        <v>1250</v>
      </c>
      <c r="AF1551" s="672">
        <v>1</v>
      </c>
      <c r="AG1551" s="170">
        <v>0</v>
      </c>
      <c r="AH1551" s="483"/>
      <c r="AI1551" s="155"/>
    </row>
    <row r="1552" spans="1:35" s="82" customFormat="1" x14ac:dyDescent="0.2">
      <c r="A1552" s="81" t="s">
        <v>491</v>
      </c>
      <c r="B1552" s="81">
        <v>20180409</v>
      </c>
      <c r="C1552" s="280" t="s">
        <v>72</v>
      </c>
      <c r="D1552" s="126">
        <v>10</v>
      </c>
      <c r="E1552" s="126">
        <v>4</v>
      </c>
      <c r="F1552" s="126"/>
      <c r="G1552" s="126"/>
      <c r="H1552" s="280" t="s">
        <v>11</v>
      </c>
      <c r="I1552" s="126">
        <v>535</v>
      </c>
      <c r="J1552" s="126">
        <v>0</v>
      </c>
      <c r="K1552" s="82">
        <v>5</v>
      </c>
      <c r="L1552" s="82">
        <v>1</v>
      </c>
      <c r="M1552" s="33">
        <v>0</v>
      </c>
      <c r="N1552" s="83">
        <v>1</v>
      </c>
      <c r="O1552" s="9" t="str">
        <f>Cal_110119!$P$3</f>
        <v>Cal_110119</v>
      </c>
      <c r="P1552" s="17">
        <f>Cal_110119!$Q$3</f>
        <v>1.8682000000000001</v>
      </c>
      <c r="Q1552" s="17">
        <f>Cal_110119!$R$3</f>
        <v>0.51219999999999999</v>
      </c>
      <c r="R1552" s="84">
        <v>8.6460000000000008</v>
      </c>
      <c r="S1552" s="84">
        <v>7.4210000000000003</v>
      </c>
      <c r="T1552" s="82">
        <v>0.81033299999999997</v>
      </c>
      <c r="U1552" s="125">
        <f t="shared" si="202"/>
        <v>7.8356670000000008</v>
      </c>
      <c r="V1552" s="125">
        <f t="shared" si="203"/>
        <v>6.6106670000000003</v>
      </c>
      <c r="W1552" s="443">
        <f t="shared" si="204"/>
        <v>1.2618143769362763E-2</v>
      </c>
      <c r="X1552" s="443">
        <f t="shared" si="205"/>
        <v>4.6500497645503402E-2</v>
      </c>
      <c r="Y1552" s="9">
        <f>Cal_110119!$O$3</f>
        <v>20181101</v>
      </c>
      <c r="Z1552" s="90" t="s">
        <v>496</v>
      </c>
      <c r="AA1552" s="90"/>
      <c r="AB1552" s="90" t="s">
        <v>115</v>
      </c>
      <c r="AE1552" s="689" t="s">
        <v>1250</v>
      </c>
      <c r="AF1552" s="672">
        <v>1</v>
      </c>
      <c r="AG1552" s="170">
        <v>0</v>
      </c>
      <c r="AH1552" s="483"/>
      <c r="AI1552" s="155"/>
    </row>
    <row r="1553" spans="1:35" s="82" customFormat="1" x14ac:dyDescent="0.2">
      <c r="A1553" s="81" t="s">
        <v>491</v>
      </c>
      <c r="B1553" s="81">
        <v>20180409</v>
      </c>
      <c r="C1553" s="280" t="s">
        <v>72</v>
      </c>
      <c r="D1553" s="126">
        <v>10</v>
      </c>
      <c r="E1553" s="126">
        <v>5</v>
      </c>
      <c r="F1553" s="126"/>
      <c r="G1553" s="126"/>
      <c r="H1553" s="280" t="s">
        <v>10</v>
      </c>
      <c r="I1553" s="126">
        <v>535</v>
      </c>
      <c r="J1553" s="126">
        <v>0</v>
      </c>
      <c r="K1553" s="82">
        <v>5</v>
      </c>
      <c r="L1553" s="82">
        <v>1</v>
      </c>
      <c r="M1553" s="33">
        <v>0</v>
      </c>
      <c r="N1553" s="83">
        <v>1</v>
      </c>
      <c r="O1553" s="9" t="str">
        <f>Cal_110119!$P$3</f>
        <v>Cal_110119</v>
      </c>
      <c r="P1553" s="17">
        <f>Cal_110119!$Q$3</f>
        <v>1.8682000000000001</v>
      </c>
      <c r="Q1553" s="17">
        <f>Cal_110119!$R$3</f>
        <v>0.51219999999999999</v>
      </c>
      <c r="R1553" s="84">
        <v>13.51</v>
      </c>
      <c r="S1553" s="84">
        <v>11.8</v>
      </c>
      <c r="T1553" s="82">
        <v>0.81033299999999997</v>
      </c>
      <c r="U1553" s="125">
        <f t="shared" si="202"/>
        <v>12.699667</v>
      </c>
      <c r="V1553" s="125">
        <f t="shared" si="203"/>
        <v>10.989667000000001</v>
      </c>
      <c r="W1553" s="443">
        <f t="shared" si="204"/>
        <v>1.7613898649477801E-2</v>
      </c>
      <c r="X1553" s="443">
        <f t="shared" si="205"/>
        <v>8.0665773075294919E-2</v>
      </c>
      <c r="Y1553" s="9">
        <f>Cal_110119!$O$3</f>
        <v>20181101</v>
      </c>
      <c r="Z1553" s="90" t="s">
        <v>497</v>
      </c>
      <c r="AA1553" s="90"/>
      <c r="AB1553" s="90" t="s">
        <v>115</v>
      </c>
      <c r="AE1553" s="689" t="s">
        <v>1250</v>
      </c>
      <c r="AF1553" s="672">
        <v>1</v>
      </c>
      <c r="AG1553" s="170">
        <v>0</v>
      </c>
      <c r="AH1553" s="483"/>
      <c r="AI1553" s="155"/>
    </row>
    <row r="1554" spans="1:35" s="82" customFormat="1" x14ac:dyDescent="0.2">
      <c r="A1554" s="81" t="s">
        <v>491</v>
      </c>
      <c r="B1554" s="81">
        <v>20180409</v>
      </c>
      <c r="C1554" s="280" t="s">
        <v>72</v>
      </c>
      <c r="D1554" s="126">
        <v>10</v>
      </c>
      <c r="E1554" s="126">
        <v>6</v>
      </c>
      <c r="F1554" s="126"/>
      <c r="G1554" s="126"/>
      <c r="H1554" s="280" t="s">
        <v>11</v>
      </c>
      <c r="I1554" s="126">
        <v>535</v>
      </c>
      <c r="J1554" s="126">
        <v>0</v>
      </c>
      <c r="K1554" s="82">
        <v>5</v>
      </c>
      <c r="L1554" s="82">
        <v>1</v>
      </c>
      <c r="M1554" s="168">
        <v>0</v>
      </c>
      <c r="N1554" s="83">
        <v>1</v>
      </c>
      <c r="O1554" s="9" t="str">
        <f>Cal_110119!$P$3</f>
        <v>Cal_110119</v>
      </c>
      <c r="P1554" s="17">
        <f>Cal_110119!$Q$3</f>
        <v>1.8682000000000001</v>
      </c>
      <c r="Q1554" s="17">
        <f>Cal_110119!$R$3</f>
        <v>0.51219999999999999</v>
      </c>
      <c r="R1554" s="84">
        <v>10.24</v>
      </c>
      <c r="S1554" s="84">
        <v>8.6219999999999999</v>
      </c>
      <c r="T1554" s="82">
        <v>0.81033299999999997</v>
      </c>
      <c r="U1554" s="125">
        <f t="shared" si="202"/>
        <v>9.4296670000000002</v>
      </c>
      <c r="V1554" s="125">
        <f t="shared" si="203"/>
        <v>7.8116669999999999</v>
      </c>
      <c r="W1554" s="443">
        <f t="shared" si="204"/>
        <v>1.6666250301084855E-2</v>
      </c>
      <c r="X1554" s="443">
        <f t="shared" si="205"/>
        <v>5.319283354406168E-2</v>
      </c>
      <c r="Y1554" s="9">
        <f>Cal_110119!$O$3</f>
        <v>20181101</v>
      </c>
      <c r="Z1554" s="90" t="s">
        <v>496</v>
      </c>
      <c r="AA1554" s="90"/>
      <c r="AB1554" s="90" t="s">
        <v>115</v>
      </c>
      <c r="AE1554" s="689" t="s">
        <v>1250</v>
      </c>
      <c r="AF1554" s="672">
        <v>1</v>
      </c>
      <c r="AG1554" s="170">
        <v>0</v>
      </c>
      <c r="AH1554" s="483"/>
      <c r="AI1554" s="155"/>
    </row>
    <row r="1555" spans="1:35" s="82" customFormat="1" x14ac:dyDescent="0.2">
      <c r="A1555" s="81" t="s">
        <v>491</v>
      </c>
      <c r="B1555" s="81">
        <v>20180409</v>
      </c>
      <c r="C1555" s="280" t="s">
        <v>72</v>
      </c>
      <c r="D1555" s="126">
        <v>10</v>
      </c>
      <c r="E1555" s="126">
        <v>7</v>
      </c>
      <c r="F1555" s="126"/>
      <c r="G1555" s="126"/>
      <c r="H1555" s="280" t="s">
        <v>10</v>
      </c>
      <c r="I1555" s="126">
        <v>535</v>
      </c>
      <c r="J1555" s="126">
        <v>0</v>
      </c>
      <c r="K1555" s="82">
        <v>5</v>
      </c>
      <c r="L1555" s="82">
        <v>1</v>
      </c>
      <c r="M1555" s="168">
        <v>0</v>
      </c>
      <c r="N1555" s="83">
        <v>1</v>
      </c>
      <c r="O1555" s="9" t="str">
        <f>Cal_110119!$P$3</f>
        <v>Cal_110119</v>
      </c>
      <c r="P1555" s="17">
        <f>Cal_110119!$Q$3</f>
        <v>1.8682000000000001</v>
      </c>
      <c r="Q1555" s="17">
        <f>Cal_110119!$R$3</f>
        <v>0.51219999999999999</v>
      </c>
      <c r="R1555" s="84">
        <v>14.6</v>
      </c>
      <c r="S1555" s="84">
        <v>11.48</v>
      </c>
      <c r="T1555" s="82">
        <v>0.81033299999999997</v>
      </c>
      <c r="U1555" s="125">
        <f>(R1555-T1555)*(L1555+M1555)/L1555</f>
        <v>13.789667</v>
      </c>
      <c r="V1555" s="125">
        <f t="shared" ref="V1555" si="207">(S1555-T1555)*(L1555+M1555)/L1555</f>
        <v>10.669667</v>
      </c>
      <c r="W1555" s="443">
        <f t="shared" ref="W1555" si="208">(Q1555*P1555/(P1555-1)*(U1555-V1555)*(K1555)/I1555)/N1555</f>
        <v>3.2137639641152481E-2</v>
      </c>
      <c r="X1555" s="443">
        <f t="shared" ref="X1555" si="209">(Q1555*P1555/(P1555-1)*(P1555*V1555-U1555)*(K1555)/I1555)/N1555</f>
        <v>6.3280298879881902E-2</v>
      </c>
      <c r="Y1555" s="9">
        <f>Cal_110119!$O$3</f>
        <v>20181101</v>
      </c>
      <c r="Z1555" s="90" t="s">
        <v>497</v>
      </c>
      <c r="AA1555" s="90"/>
      <c r="AB1555" s="90" t="s">
        <v>115</v>
      </c>
      <c r="AE1555" s="689" t="s">
        <v>1250</v>
      </c>
      <c r="AF1555" s="672">
        <v>1</v>
      </c>
      <c r="AG1555" s="170">
        <v>0</v>
      </c>
      <c r="AH1555" s="483"/>
      <c r="AI1555" s="155"/>
    </row>
    <row r="1556" spans="1:35" s="82" customFormat="1" x14ac:dyDescent="0.2">
      <c r="A1556" s="81" t="s">
        <v>491</v>
      </c>
      <c r="B1556" s="81">
        <v>20180409</v>
      </c>
      <c r="C1556" s="280" t="s">
        <v>72</v>
      </c>
      <c r="D1556" s="126">
        <v>10</v>
      </c>
      <c r="E1556" s="126">
        <v>7</v>
      </c>
      <c r="F1556" s="126"/>
      <c r="G1556" s="126"/>
      <c r="H1556" s="280" t="s">
        <v>11</v>
      </c>
      <c r="I1556" s="126">
        <v>532</v>
      </c>
      <c r="J1556" s="126">
        <v>0</v>
      </c>
      <c r="K1556" s="82">
        <v>5</v>
      </c>
      <c r="L1556" s="82">
        <v>1</v>
      </c>
      <c r="M1556" s="33">
        <v>0</v>
      </c>
      <c r="N1556" s="83">
        <v>1</v>
      </c>
      <c r="O1556" s="9" t="str">
        <f>Cal_110119!$P$3</f>
        <v>Cal_110119</v>
      </c>
      <c r="P1556" s="17">
        <f>Cal_110119!$Q$3</f>
        <v>1.8682000000000001</v>
      </c>
      <c r="Q1556" s="17">
        <f>Cal_110119!$R$3</f>
        <v>0.51219999999999999</v>
      </c>
      <c r="R1556" s="84">
        <v>13.41</v>
      </c>
      <c r="S1556" s="84">
        <v>10.7</v>
      </c>
      <c r="T1556" s="82">
        <v>0.81033299999999997</v>
      </c>
      <c r="U1556" s="125">
        <f>(R1556-T1556)*(L1556+M1556)/L1556</f>
        <v>12.599667</v>
      </c>
      <c r="V1556" s="125">
        <f>(S1556-T1556)*(L1556+M1556)/L1556</f>
        <v>9.8896669999999993</v>
      </c>
      <c r="W1556" s="443">
        <f>(Q1556*P1556/(P1556-1)*(U1556-V1556)*(K1556)/I1555)/N1556</f>
        <v>2.7914424175488235E-2</v>
      </c>
      <c r="X1556" s="443">
        <f>(Q1556*P1556/(P1556-1)*(P1556*V1556-U1556)*(K1556)/I1555)/N1556</f>
        <v>6.0528039661434024E-2</v>
      </c>
      <c r="Y1556" s="9">
        <f>Cal_110119!$O$3</f>
        <v>20181101</v>
      </c>
      <c r="Z1556" s="90" t="s">
        <v>496</v>
      </c>
      <c r="AA1556" s="90"/>
      <c r="AB1556" s="90" t="s">
        <v>115</v>
      </c>
      <c r="AE1556" s="689" t="s">
        <v>1250</v>
      </c>
      <c r="AF1556" s="672">
        <v>1</v>
      </c>
      <c r="AG1556" s="170">
        <v>0</v>
      </c>
      <c r="AH1556" s="483"/>
      <c r="AI1556" s="155"/>
    </row>
    <row r="1557" spans="1:35" s="82" customFormat="1" x14ac:dyDescent="0.2">
      <c r="A1557" s="81" t="s">
        <v>491</v>
      </c>
      <c r="B1557" s="81">
        <v>20180409</v>
      </c>
      <c r="C1557" s="280" t="s">
        <v>72</v>
      </c>
      <c r="D1557" s="126">
        <v>10</v>
      </c>
      <c r="E1557" s="126">
        <v>8</v>
      </c>
      <c r="F1557" s="126"/>
      <c r="G1557" s="126"/>
      <c r="H1557" s="280" t="s">
        <v>10</v>
      </c>
      <c r="I1557" s="126">
        <v>520</v>
      </c>
      <c r="J1557" s="126">
        <v>0</v>
      </c>
      <c r="K1557" s="82">
        <v>5</v>
      </c>
      <c r="L1557" s="82">
        <v>1</v>
      </c>
      <c r="M1557" s="33">
        <v>0</v>
      </c>
      <c r="N1557" s="83">
        <v>1</v>
      </c>
      <c r="O1557" s="9" t="str">
        <f>Cal_110119!$P$3</f>
        <v>Cal_110119</v>
      </c>
      <c r="P1557" s="17">
        <f>Cal_110119!$Q$3</f>
        <v>1.8682000000000001</v>
      </c>
      <c r="Q1557" s="17">
        <f>Cal_110119!$R$3</f>
        <v>0.51219999999999999</v>
      </c>
      <c r="R1557" s="84">
        <v>14.71</v>
      </c>
      <c r="S1557" s="84">
        <v>11.35</v>
      </c>
      <c r="T1557" s="82">
        <v>0.81033299999999997</v>
      </c>
      <c r="U1557" s="125">
        <f t="shared" si="202"/>
        <v>13.899667000000001</v>
      </c>
      <c r="V1557" s="125">
        <f t="shared" si="203"/>
        <v>10.539667</v>
      </c>
      <c r="W1557" s="443">
        <f t="shared" si="204"/>
        <v>3.560812439530063E-2</v>
      </c>
      <c r="X1557" s="443">
        <f t="shared" si="205"/>
        <v>6.1366139609994375E-2</v>
      </c>
      <c r="Y1557" s="9">
        <f>Cal_110119!$O$3</f>
        <v>20181101</v>
      </c>
      <c r="Z1557" s="90" t="s">
        <v>497</v>
      </c>
      <c r="AA1557" s="90"/>
      <c r="AB1557" s="90" t="s">
        <v>115</v>
      </c>
      <c r="AE1557" s="689" t="s">
        <v>1250</v>
      </c>
      <c r="AF1557" s="672">
        <v>1</v>
      </c>
      <c r="AG1557" s="170">
        <v>0</v>
      </c>
      <c r="AH1557" s="483"/>
      <c r="AI1557" s="155"/>
    </row>
    <row r="1558" spans="1:35" s="82" customFormat="1" x14ac:dyDescent="0.2">
      <c r="A1558" s="81" t="s">
        <v>491</v>
      </c>
      <c r="B1558" s="81">
        <v>20180409</v>
      </c>
      <c r="C1558" s="280" t="s">
        <v>72</v>
      </c>
      <c r="D1558" s="126">
        <v>10</v>
      </c>
      <c r="E1558" s="126">
        <v>8</v>
      </c>
      <c r="F1558" s="126"/>
      <c r="G1558" s="126"/>
      <c r="H1558" s="280" t="s">
        <v>11</v>
      </c>
      <c r="I1558" s="126">
        <v>520</v>
      </c>
      <c r="J1558" s="126">
        <v>0</v>
      </c>
      <c r="K1558" s="82">
        <v>5</v>
      </c>
      <c r="L1558" s="82">
        <v>1</v>
      </c>
      <c r="M1558" s="168">
        <v>0</v>
      </c>
      <c r="N1558" s="83">
        <v>1</v>
      </c>
      <c r="O1558" s="9" t="str">
        <f>Cal_110119!$P$3</f>
        <v>Cal_110119</v>
      </c>
      <c r="P1558" s="17">
        <f>Cal_110119!$Q$3</f>
        <v>1.8682000000000001</v>
      </c>
      <c r="Q1558" s="17">
        <f>Cal_110119!$R$3</f>
        <v>0.51219999999999999</v>
      </c>
      <c r="R1558" s="84">
        <v>16.98</v>
      </c>
      <c r="S1558" s="84">
        <v>13.02</v>
      </c>
      <c r="T1558" s="82">
        <v>0.77800000000000002</v>
      </c>
      <c r="U1558" s="125">
        <f t="shared" si="202"/>
        <v>16.202000000000002</v>
      </c>
      <c r="V1558" s="125">
        <f t="shared" si="203"/>
        <v>12.241999999999999</v>
      </c>
      <c r="W1558" s="443">
        <f t="shared" si="204"/>
        <v>4.1966718037318614E-2</v>
      </c>
      <c r="X1558" s="443">
        <f t="shared" si="205"/>
        <v>7.0670516132681355E-2</v>
      </c>
      <c r="Y1558" s="9">
        <f>Cal_110119!$O$3</f>
        <v>20181101</v>
      </c>
      <c r="Z1558" s="90" t="s">
        <v>498</v>
      </c>
      <c r="AA1558" s="90"/>
      <c r="AB1558" s="90" t="s">
        <v>115</v>
      </c>
      <c r="AE1558" s="689" t="s">
        <v>1250</v>
      </c>
      <c r="AF1558" s="672">
        <v>1</v>
      </c>
      <c r="AG1558" s="170">
        <v>0</v>
      </c>
      <c r="AH1558" s="483"/>
      <c r="AI1558" s="155"/>
    </row>
    <row r="1559" spans="1:35" s="82" customFormat="1" x14ac:dyDescent="0.2">
      <c r="A1559" s="81" t="s">
        <v>491</v>
      </c>
      <c r="B1559" s="81">
        <v>20180409</v>
      </c>
      <c r="C1559" s="280" t="s">
        <v>72</v>
      </c>
      <c r="D1559" s="126">
        <v>10</v>
      </c>
      <c r="E1559" s="126">
        <v>9</v>
      </c>
      <c r="F1559" s="126"/>
      <c r="G1559" s="126"/>
      <c r="H1559" s="280" t="s">
        <v>10</v>
      </c>
      <c r="I1559" s="126">
        <v>526</v>
      </c>
      <c r="J1559" s="126">
        <v>0</v>
      </c>
      <c r="K1559" s="82">
        <v>5</v>
      </c>
      <c r="L1559" s="82">
        <v>1</v>
      </c>
      <c r="M1559" s="33">
        <v>0</v>
      </c>
      <c r="N1559" s="83">
        <v>1</v>
      </c>
      <c r="O1559" s="9" t="str">
        <f>Cal_110119!$P$3</f>
        <v>Cal_110119</v>
      </c>
      <c r="P1559" s="17">
        <f>Cal_110119!$Q$3</f>
        <v>1.8682000000000001</v>
      </c>
      <c r="Q1559" s="17">
        <f>Cal_110119!$R$3</f>
        <v>0.51219999999999999</v>
      </c>
      <c r="R1559" s="84">
        <v>133.1</v>
      </c>
      <c r="S1559" s="84">
        <v>87.33</v>
      </c>
      <c r="T1559" s="82">
        <v>0.81033299999999997</v>
      </c>
      <c r="U1559" s="125">
        <f t="shared" si="202"/>
        <v>132.28966700000001</v>
      </c>
      <c r="V1559" s="125">
        <f t="shared" si="203"/>
        <v>86.519666999999998</v>
      </c>
      <c r="W1559" s="443">
        <f t="shared" si="204"/>
        <v>0.47952177477022961</v>
      </c>
      <c r="X1559" s="443">
        <f t="shared" si="205"/>
        <v>0.30745522766086031</v>
      </c>
      <c r="Y1559" s="9">
        <f>Cal_110119!$O$3</f>
        <v>20181101</v>
      </c>
      <c r="Z1559" s="90" t="s">
        <v>496</v>
      </c>
      <c r="AA1559" s="90"/>
      <c r="AB1559" s="90" t="s">
        <v>115</v>
      </c>
      <c r="AE1559" s="689" t="s">
        <v>1250</v>
      </c>
      <c r="AF1559" s="672">
        <v>1</v>
      </c>
      <c r="AG1559" s="170">
        <v>0</v>
      </c>
      <c r="AH1559" s="483"/>
      <c r="AI1559" s="155"/>
    </row>
    <row r="1560" spans="1:35" s="82" customFormat="1" x14ac:dyDescent="0.2">
      <c r="A1560" s="81" t="s">
        <v>491</v>
      </c>
      <c r="B1560" s="81">
        <v>20180409</v>
      </c>
      <c r="C1560" s="280" t="s">
        <v>72</v>
      </c>
      <c r="D1560" s="126">
        <v>10</v>
      </c>
      <c r="E1560" s="126">
        <v>9</v>
      </c>
      <c r="F1560" s="126"/>
      <c r="G1560" s="126"/>
      <c r="H1560" s="280" t="s">
        <v>11</v>
      </c>
      <c r="I1560" s="126">
        <v>530</v>
      </c>
      <c r="J1560" s="126">
        <v>0</v>
      </c>
      <c r="K1560" s="82">
        <v>5</v>
      </c>
      <c r="L1560" s="82">
        <v>1</v>
      </c>
      <c r="M1560" s="33">
        <v>0</v>
      </c>
      <c r="N1560" s="83">
        <v>1</v>
      </c>
      <c r="O1560" s="9" t="str">
        <f>Cal_110119!$P$3</f>
        <v>Cal_110119</v>
      </c>
      <c r="P1560" s="17">
        <f>Cal_110119!$Q$3</f>
        <v>1.8682000000000001</v>
      </c>
      <c r="Q1560" s="17">
        <f>Cal_110119!$R$3</f>
        <v>0.51219999999999999</v>
      </c>
      <c r="R1560" s="84">
        <v>125</v>
      </c>
      <c r="S1560" s="84">
        <v>83.12</v>
      </c>
      <c r="T1560" s="82">
        <v>0.77800000000000002</v>
      </c>
      <c r="U1560" s="125">
        <f t="shared" si="202"/>
        <v>124.22199999999999</v>
      </c>
      <c r="V1560" s="125">
        <f t="shared" si="203"/>
        <v>82.341999999999999</v>
      </c>
      <c r="W1560" s="443">
        <f t="shared" si="204"/>
        <v>0.43545568835978138</v>
      </c>
      <c r="X1560" s="443">
        <f t="shared" si="205"/>
        <v>0.30786888105229404</v>
      </c>
      <c r="Y1560" s="9">
        <f>Cal_110119!$O$3</f>
        <v>20181101</v>
      </c>
      <c r="Z1560" s="90" t="s">
        <v>498</v>
      </c>
      <c r="AA1560" s="90"/>
      <c r="AB1560" s="90" t="s">
        <v>115</v>
      </c>
      <c r="AE1560" s="689" t="s">
        <v>1250</v>
      </c>
      <c r="AF1560" s="672">
        <v>1</v>
      </c>
      <c r="AG1560" s="170">
        <v>0</v>
      </c>
      <c r="AH1560" s="483"/>
      <c r="AI1560" s="155"/>
    </row>
    <row r="1561" spans="1:35" s="82" customFormat="1" x14ac:dyDescent="0.2">
      <c r="A1561" s="81" t="s">
        <v>491</v>
      </c>
      <c r="B1561" s="81">
        <v>20180409</v>
      </c>
      <c r="C1561" s="280" t="s">
        <v>72</v>
      </c>
      <c r="D1561" s="126">
        <v>10</v>
      </c>
      <c r="E1561" s="126">
        <v>10</v>
      </c>
      <c r="F1561" s="126"/>
      <c r="G1561" s="126"/>
      <c r="H1561" s="280" t="s">
        <v>10</v>
      </c>
      <c r="I1561" s="126">
        <v>549</v>
      </c>
      <c r="J1561" s="126">
        <v>0</v>
      </c>
      <c r="K1561" s="82">
        <v>5</v>
      </c>
      <c r="L1561" s="82">
        <v>1</v>
      </c>
      <c r="M1561" s="33">
        <v>0</v>
      </c>
      <c r="N1561" s="83">
        <v>1</v>
      </c>
      <c r="O1561" s="9" t="str">
        <f>Cal_110119!$P$3</f>
        <v>Cal_110119</v>
      </c>
      <c r="P1561" s="17">
        <f>Cal_110119!$Q$3</f>
        <v>1.8682000000000001</v>
      </c>
      <c r="Q1561" s="17">
        <f>Cal_110119!$R$3</f>
        <v>0.51219999999999999</v>
      </c>
      <c r="R1561" s="84">
        <v>166.9</v>
      </c>
      <c r="S1561" s="84">
        <v>109.8</v>
      </c>
      <c r="T1561" s="82">
        <v>0.81033299999999997</v>
      </c>
      <c r="U1561" s="125">
        <f t="shared" si="202"/>
        <v>166.08966700000002</v>
      </c>
      <c r="V1561" s="125">
        <f t="shared" si="203"/>
        <v>108.989667</v>
      </c>
      <c r="W1561" s="443">
        <f t="shared" si="204"/>
        <v>0.57316139167819546</v>
      </c>
      <c r="X1561" s="443">
        <f t="shared" si="205"/>
        <v>0.37666870663283064</v>
      </c>
      <c r="Y1561" s="9">
        <f>Cal_110119!$O$3</f>
        <v>20181101</v>
      </c>
      <c r="Z1561" s="90" t="s">
        <v>497</v>
      </c>
      <c r="AA1561" s="90"/>
      <c r="AB1561" s="90" t="s">
        <v>115</v>
      </c>
      <c r="AE1561" s="689" t="s">
        <v>1250</v>
      </c>
      <c r="AF1561" s="672">
        <v>1</v>
      </c>
      <c r="AG1561" s="170">
        <v>0</v>
      </c>
      <c r="AH1561" s="483"/>
      <c r="AI1561" s="155"/>
    </row>
    <row r="1562" spans="1:35" s="82" customFormat="1" x14ac:dyDescent="0.2">
      <c r="A1562" s="81" t="s">
        <v>491</v>
      </c>
      <c r="B1562" s="81">
        <v>20180409</v>
      </c>
      <c r="C1562" s="280" t="s">
        <v>72</v>
      </c>
      <c r="D1562" s="126">
        <v>10</v>
      </c>
      <c r="E1562" s="126">
        <v>10</v>
      </c>
      <c r="F1562" s="126"/>
      <c r="G1562" s="126"/>
      <c r="H1562" s="280" t="s">
        <v>11</v>
      </c>
      <c r="I1562" s="126">
        <v>549</v>
      </c>
      <c r="J1562" s="126">
        <v>0</v>
      </c>
      <c r="K1562" s="82">
        <v>5</v>
      </c>
      <c r="L1562" s="82">
        <v>1</v>
      </c>
      <c r="M1562" s="168">
        <v>0</v>
      </c>
      <c r="N1562" s="83">
        <v>1</v>
      </c>
      <c r="O1562" s="9" t="str">
        <f>Cal_110119!$P$3</f>
        <v>Cal_110119</v>
      </c>
      <c r="P1562" s="17">
        <f>Cal_110119!$Q$3</f>
        <v>1.8682000000000001</v>
      </c>
      <c r="Q1562" s="17">
        <f>Cal_110119!$R$3</f>
        <v>0.51219999999999999</v>
      </c>
      <c r="R1562" s="84">
        <v>196.5</v>
      </c>
      <c r="S1562" s="84">
        <v>132.19999999999999</v>
      </c>
      <c r="T1562" s="82">
        <v>0.77800000000000002</v>
      </c>
      <c r="U1562" s="125">
        <f t="shared" si="202"/>
        <v>195.72200000000001</v>
      </c>
      <c r="V1562" s="125">
        <f t="shared" si="203"/>
        <v>131.422</v>
      </c>
      <c r="W1562" s="443">
        <f t="shared" si="204"/>
        <v>0.64543393143446515</v>
      </c>
      <c r="X1562" s="443">
        <f t="shared" si="205"/>
        <v>0.49989089261726527</v>
      </c>
      <c r="Y1562" s="9">
        <f>Cal_110119!$O$3</f>
        <v>20181101</v>
      </c>
      <c r="Z1562" s="90" t="s">
        <v>498</v>
      </c>
      <c r="AA1562" s="90"/>
      <c r="AB1562" s="90" t="s">
        <v>115</v>
      </c>
      <c r="AE1562" s="689" t="s">
        <v>1250</v>
      </c>
      <c r="AF1562" s="672">
        <v>1</v>
      </c>
      <c r="AG1562" s="170">
        <v>0</v>
      </c>
      <c r="AH1562" s="483"/>
      <c r="AI1562" s="155"/>
    </row>
    <row r="1563" spans="1:35" s="82" customFormat="1" x14ac:dyDescent="0.2">
      <c r="A1563" s="81" t="s">
        <v>491</v>
      </c>
      <c r="B1563" s="81">
        <v>20180409</v>
      </c>
      <c r="C1563" s="280" t="s">
        <v>72</v>
      </c>
      <c r="D1563" s="126">
        <v>10</v>
      </c>
      <c r="E1563" s="126">
        <v>11</v>
      </c>
      <c r="F1563" s="126"/>
      <c r="G1563" s="126"/>
      <c r="H1563" s="280" t="s">
        <v>10</v>
      </c>
      <c r="I1563" s="126">
        <v>547</v>
      </c>
      <c r="J1563" s="126">
        <v>0</v>
      </c>
      <c r="K1563" s="82">
        <v>5</v>
      </c>
      <c r="L1563" s="82">
        <v>1</v>
      </c>
      <c r="M1563" s="33">
        <v>0</v>
      </c>
      <c r="N1563" s="83">
        <v>1</v>
      </c>
      <c r="O1563" s="9" t="str">
        <f>Cal_110119!$P$3</f>
        <v>Cal_110119</v>
      </c>
      <c r="P1563" s="17">
        <f>Cal_110119!$Q$3</f>
        <v>1.8682000000000001</v>
      </c>
      <c r="Q1563" s="17">
        <f>Cal_110119!$R$3</f>
        <v>0.51219999999999999</v>
      </c>
      <c r="R1563" s="84">
        <v>187.9</v>
      </c>
      <c r="S1563" s="84">
        <v>122.6</v>
      </c>
      <c r="T1563" s="82">
        <f t="shared" ref="T1563:T1572" si="210">AVERAGE(0.59,0.692,0.84,1.094,1.095,1.045)</f>
        <v>0.89266666666666661</v>
      </c>
      <c r="U1563" s="125">
        <f t="shared" si="202"/>
        <v>187.00733333333335</v>
      </c>
      <c r="V1563" s="125">
        <f t="shared" si="203"/>
        <v>121.70733333333332</v>
      </c>
      <c r="W1563" s="443">
        <f t="shared" si="204"/>
        <v>0.6578683903362651</v>
      </c>
      <c r="X1563" s="443">
        <f t="shared" si="205"/>
        <v>0.40667254637573985</v>
      </c>
      <c r="Y1563" s="9">
        <f>Cal_110119!$O$3</f>
        <v>20181101</v>
      </c>
      <c r="Z1563" s="85" t="s">
        <v>500</v>
      </c>
      <c r="AA1563" s="85"/>
      <c r="AB1563" s="90" t="s">
        <v>115</v>
      </c>
      <c r="AE1563" s="689" t="s">
        <v>1250</v>
      </c>
      <c r="AF1563" s="672">
        <v>1</v>
      </c>
      <c r="AG1563" s="170">
        <v>0</v>
      </c>
      <c r="AH1563" s="480" t="s">
        <v>522</v>
      </c>
      <c r="AI1563" s="155"/>
    </row>
    <row r="1564" spans="1:35" s="82" customFormat="1" x14ac:dyDescent="0.2">
      <c r="A1564" s="81" t="s">
        <v>491</v>
      </c>
      <c r="B1564" s="81">
        <v>20180409</v>
      </c>
      <c r="C1564" s="280" t="s">
        <v>72</v>
      </c>
      <c r="D1564" s="126">
        <v>10</v>
      </c>
      <c r="E1564" s="126">
        <v>12</v>
      </c>
      <c r="F1564" s="126"/>
      <c r="G1564" s="126"/>
      <c r="H1564" s="280" t="s">
        <v>10</v>
      </c>
      <c r="I1564" s="126">
        <v>547</v>
      </c>
      <c r="J1564" s="126">
        <v>0</v>
      </c>
      <c r="K1564" s="82">
        <v>5</v>
      </c>
      <c r="L1564" s="82">
        <v>1</v>
      </c>
      <c r="M1564" s="33">
        <v>0</v>
      </c>
      <c r="N1564" s="83">
        <v>1</v>
      </c>
      <c r="O1564" s="9" t="str">
        <f>Cal_110119!$P$3</f>
        <v>Cal_110119</v>
      </c>
      <c r="P1564" s="17">
        <f>Cal_110119!$Q$3</f>
        <v>1.8682000000000001</v>
      </c>
      <c r="Q1564" s="17">
        <f>Cal_110119!$R$3</f>
        <v>0.51219999999999999</v>
      </c>
      <c r="R1564" s="84">
        <v>192.7</v>
      </c>
      <c r="S1564" s="84">
        <v>125.4</v>
      </c>
      <c r="T1564" s="82">
        <f t="shared" si="210"/>
        <v>0.89266666666666661</v>
      </c>
      <c r="U1564" s="125">
        <f t="shared" si="202"/>
        <v>191.80733333333333</v>
      </c>
      <c r="V1564" s="125">
        <f t="shared" si="203"/>
        <v>124.50733333333334</v>
      </c>
      <c r="W1564" s="443">
        <f t="shared" si="204"/>
        <v>0.67801749876922845</v>
      </c>
      <c r="X1564" s="443">
        <f t="shared" si="205"/>
        <v>0.41101427626087517</v>
      </c>
      <c r="Y1564" s="9">
        <f>Cal_110119!$O$3</f>
        <v>20181101</v>
      </c>
      <c r="Z1564" s="85" t="s">
        <v>500</v>
      </c>
      <c r="AA1564" s="85"/>
      <c r="AB1564" s="90" t="s">
        <v>115</v>
      </c>
      <c r="AE1564" s="689" t="s">
        <v>1250</v>
      </c>
      <c r="AF1564" s="672">
        <v>1</v>
      </c>
      <c r="AG1564" s="170">
        <v>0</v>
      </c>
      <c r="AH1564" s="480" t="s">
        <v>524</v>
      </c>
      <c r="AI1564" s="155"/>
    </row>
    <row r="1565" spans="1:35" s="82" customFormat="1" x14ac:dyDescent="0.2">
      <c r="A1565" s="81" t="s">
        <v>491</v>
      </c>
      <c r="B1565" s="81">
        <v>20180409</v>
      </c>
      <c r="C1565" s="280" t="s">
        <v>72</v>
      </c>
      <c r="D1565" s="126">
        <v>10</v>
      </c>
      <c r="E1565" s="126">
        <v>13</v>
      </c>
      <c r="F1565" s="126"/>
      <c r="G1565" s="126"/>
      <c r="H1565" s="280" t="s">
        <v>10</v>
      </c>
      <c r="I1565" s="126">
        <v>540</v>
      </c>
      <c r="J1565" s="126">
        <v>0</v>
      </c>
      <c r="K1565" s="82">
        <v>5</v>
      </c>
      <c r="L1565" s="82">
        <v>1</v>
      </c>
      <c r="M1565" s="33">
        <v>0</v>
      </c>
      <c r="N1565" s="83">
        <v>1</v>
      </c>
      <c r="O1565" s="9" t="str">
        <f>Cal_110119!$P$3</f>
        <v>Cal_110119</v>
      </c>
      <c r="P1565" s="17">
        <f>Cal_110119!$Q$3</f>
        <v>1.8682000000000001</v>
      </c>
      <c r="Q1565" s="17">
        <f>Cal_110119!$R$3</f>
        <v>0.51219999999999999</v>
      </c>
      <c r="R1565" s="84">
        <v>195.9</v>
      </c>
      <c r="S1565" s="84">
        <v>124.8</v>
      </c>
      <c r="T1565" s="82">
        <f t="shared" si="210"/>
        <v>0.89266666666666661</v>
      </c>
      <c r="U1565" s="125">
        <f t="shared" si="202"/>
        <v>195.00733333333335</v>
      </c>
      <c r="V1565" s="125">
        <f t="shared" si="203"/>
        <v>123.90733333333333</v>
      </c>
      <c r="W1565" s="443">
        <f t="shared" si="204"/>
        <v>0.72558618559471721</v>
      </c>
      <c r="X1565" s="443">
        <f t="shared" si="205"/>
        <v>0.37224660111170255</v>
      </c>
      <c r="Y1565" s="9">
        <f>Cal_110119!$O$3</f>
        <v>20181101</v>
      </c>
      <c r="Z1565" s="85" t="s">
        <v>500</v>
      </c>
      <c r="AA1565" s="85"/>
      <c r="AB1565" s="90" t="s">
        <v>115</v>
      </c>
      <c r="AE1565" s="689" t="s">
        <v>1250</v>
      </c>
      <c r="AF1565" s="672">
        <v>1</v>
      </c>
      <c r="AG1565" s="170">
        <v>0</v>
      </c>
      <c r="AH1565" s="480" t="s">
        <v>525</v>
      </c>
      <c r="AI1565" s="155"/>
    </row>
    <row r="1566" spans="1:35" s="82" customFormat="1" x14ac:dyDescent="0.2">
      <c r="A1566" s="81" t="s">
        <v>491</v>
      </c>
      <c r="B1566" s="81">
        <v>20180409</v>
      </c>
      <c r="C1566" s="280" t="s">
        <v>72</v>
      </c>
      <c r="D1566" s="126">
        <v>10</v>
      </c>
      <c r="E1566" s="126">
        <v>14</v>
      </c>
      <c r="F1566" s="126"/>
      <c r="G1566" s="126"/>
      <c r="H1566" s="280" t="s">
        <v>10</v>
      </c>
      <c r="I1566" s="126">
        <v>540</v>
      </c>
      <c r="J1566" s="126">
        <v>0</v>
      </c>
      <c r="K1566" s="82">
        <v>5</v>
      </c>
      <c r="L1566" s="82">
        <v>1</v>
      </c>
      <c r="M1566" s="168">
        <v>0</v>
      </c>
      <c r="N1566" s="83">
        <v>1</v>
      </c>
      <c r="O1566" s="9" t="str">
        <f>Cal_110119!$P$3</f>
        <v>Cal_110119</v>
      </c>
      <c r="P1566" s="17">
        <f>Cal_110119!$Q$3</f>
        <v>1.8682000000000001</v>
      </c>
      <c r="Q1566" s="17">
        <f>Cal_110119!$R$3</f>
        <v>0.51219999999999999</v>
      </c>
      <c r="R1566" s="84">
        <v>192.9</v>
      </c>
      <c r="S1566" s="84">
        <v>124.2</v>
      </c>
      <c r="T1566" s="82">
        <f t="shared" si="210"/>
        <v>0.89266666666666661</v>
      </c>
      <c r="U1566" s="125">
        <f t="shared" si="202"/>
        <v>192.00733333333335</v>
      </c>
      <c r="V1566" s="125">
        <f t="shared" si="203"/>
        <v>123.30733333333333</v>
      </c>
      <c r="W1566" s="443">
        <f t="shared" si="204"/>
        <v>0.70109382489953687</v>
      </c>
      <c r="X1566" s="443">
        <f t="shared" si="205"/>
        <v>0.39142289491799409</v>
      </c>
      <c r="Y1566" s="9">
        <f>Cal_110119!$O$3</f>
        <v>20181101</v>
      </c>
      <c r="Z1566" s="85" t="s">
        <v>500</v>
      </c>
      <c r="AA1566" s="85"/>
      <c r="AB1566" s="90" t="s">
        <v>115</v>
      </c>
      <c r="AE1566" s="689" t="s">
        <v>1250</v>
      </c>
      <c r="AF1566" s="672">
        <v>1</v>
      </c>
      <c r="AG1566" s="170">
        <v>0</v>
      </c>
      <c r="AH1566" s="480" t="s">
        <v>526</v>
      </c>
      <c r="AI1566" s="155"/>
    </row>
    <row r="1567" spans="1:35" s="82" customFormat="1" x14ac:dyDescent="0.2">
      <c r="A1567" s="81" t="s">
        <v>491</v>
      </c>
      <c r="B1567" s="81">
        <v>20180409</v>
      </c>
      <c r="C1567" s="280" t="s">
        <v>72</v>
      </c>
      <c r="D1567" s="126">
        <v>10</v>
      </c>
      <c r="E1567" s="126">
        <v>16</v>
      </c>
      <c r="F1567" s="126"/>
      <c r="G1567" s="126"/>
      <c r="H1567" s="280" t="s">
        <v>10</v>
      </c>
      <c r="I1567" s="126">
        <v>535</v>
      </c>
      <c r="J1567" s="126">
        <v>10</v>
      </c>
      <c r="K1567" s="82">
        <v>5</v>
      </c>
      <c r="L1567" s="82">
        <v>1</v>
      </c>
      <c r="M1567" s="33">
        <v>0</v>
      </c>
      <c r="N1567" s="83">
        <v>1</v>
      </c>
      <c r="O1567" s="9" t="str">
        <f>Cal_110119!$P$3</f>
        <v>Cal_110119</v>
      </c>
      <c r="P1567" s="17">
        <f>Cal_110119!$Q$3</f>
        <v>1.8682000000000001</v>
      </c>
      <c r="Q1567" s="17">
        <f>Cal_110119!$R$3</f>
        <v>0.51219999999999999</v>
      </c>
      <c r="R1567" s="84">
        <v>135.69999999999999</v>
      </c>
      <c r="S1567" s="84">
        <v>88.31</v>
      </c>
      <c r="T1567" s="82">
        <v>0.81033299999999997</v>
      </c>
      <c r="U1567" s="125">
        <f t="shared" ref="U1567:U1568" si="211">(R1567-T1567)*(L1567+M1567)/L1567</f>
        <v>134.88966699999997</v>
      </c>
      <c r="V1567" s="125">
        <f t="shared" ref="V1567:V1568" si="212">(S1567-T1567)*(L1567+M1567)/L1567</f>
        <v>87.499667000000002</v>
      </c>
      <c r="W1567" s="443">
        <f t="shared" ref="W1567:W1568" si="213">(Q1567*P1567/(P1567-1)*(U1567-V1567)*(K1567)/I1567)/N1567</f>
        <v>0.48814190467763324</v>
      </c>
      <c r="X1567" s="443">
        <f t="shared" ref="X1567:X1568" si="214">(Q1567*P1567/(P1567-1)*(P1567*V1567-U1567)*(K1567)/I1567)/N1567</f>
        <v>0.29436029022844795</v>
      </c>
      <c r="Y1567" s="9">
        <f>Cal_110119!$O$3</f>
        <v>20181101</v>
      </c>
      <c r="Z1567" s="90" t="s">
        <v>496</v>
      </c>
      <c r="AA1567" s="90"/>
      <c r="AB1567" s="90" t="s">
        <v>115</v>
      </c>
      <c r="AE1567" s="689" t="s">
        <v>1250</v>
      </c>
      <c r="AF1567" s="672">
        <v>3</v>
      </c>
      <c r="AG1567" s="170">
        <v>1</v>
      </c>
      <c r="AH1567" s="483" t="s">
        <v>807</v>
      </c>
      <c r="AI1567" s="155"/>
    </row>
    <row r="1568" spans="1:35" s="82" customFormat="1" x14ac:dyDescent="0.2">
      <c r="A1568" s="81" t="s">
        <v>491</v>
      </c>
      <c r="B1568" s="81">
        <v>20180409</v>
      </c>
      <c r="C1568" s="280" t="s">
        <v>72</v>
      </c>
      <c r="D1568" s="126">
        <v>10</v>
      </c>
      <c r="E1568" s="126">
        <v>16</v>
      </c>
      <c r="F1568" s="126"/>
      <c r="G1568" s="126"/>
      <c r="H1568" s="280" t="s">
        <v>11</v>
      </c>
      <c r="I1568" s="126">
        <v>547</v>
      </c>
      <c r="J1568" s="126">
        <v>10</v>
      </c>
      <c r="K1568" s="82">
        <v>5</v>
      </c>
      <c r="L1568" s="82">
        <v>1</v>
      </c>
      <c r="M1568" s="168">
        <v>0</v>
      </c>
      <c r="N1568" s="83">
        <v>1</v>
      </c>
      <c r="O1568" s="9" t="str">
        <f>Cal_110119!$P$3</f>
        <v>Cal_110119</v>
      </c>
      <c r="P1568" s="17">
        <f>Cal_110119!$Q$3</f>
        <v>1.8682000000000001</v>
      </c>
      <c r="Q1568" s="17">
        <f>Cal_110119!$R$3</f>
        <v>0.51219999999999999</v>
      </c>
      <c r="R1568" s="84">
        <v>182</v>
      </c>
      <c r="S1568" s="84">
        <v>116.3</v>
      </c>
      <c r="T1568" s="82">
        <v>0.81033299999999997</v>
      </c>
      <c r="U1568" s="125">
        <f t="shared" si="211"/>
        <v>181.18966699999999</v>
      </c>
      <c r="V1568" s="125">
        <f t="shared" si="212"/>
        <v>115.489667</v>
      </c>
      <c r="W1568" s="443">
        <f t="shared" si="213"/>
        <v>0.66189821202285737</v>
      </c>
      <c r="X1568" s="443">
        <f t="shared" si="214"/>
        <v>0.34825848865859294</v>
      </c>
      <c r="Y1568" s="9">
        <f>Cal_110119!$O$3</f>
        <v>20181101</v>
      </c>
      <c r="Z1568" s="90" t="s">
        <v>497</v>
      </c>
      <c r="AA1568" s="90"/>
      <c r="AB1568" s="90" t="s">
        <v>115</v>
      </c>
      <c r="AE1568" s="689" t="s">
        <v>1250</v>
      </c>
      <c r="AF1568" s="672">
        <v>4</v>
      </c>
      <c r="AG1568" s="170">
        <v>1</v>
      </c>
      <c r="AH1568" s="483" t="s">
        <v>808</v>
      </c>
      <c r="AI1568" s="155"/>
    </row>
    <row r="1569" spans="1:35" x14ac:dyDescent="0.2">
      <c r="A1569" s="45" t="s">
        <v>491</v>
      </c>
      <c r="B1569" s="45">
        <v>20180410</v>
      </c>
      <c r="C1569" s="142" t="s">
        <v>494</v>
      </c>
      <c r="D1569" s="107">
        <v>11</v>
      </c>
      <c r="E1569" s="107">
        <v>6</v>
      </c>
      <c r="H1569" s="142" t="s">
        <v>10</v>
      </c>
      <c r="I1569" s="107">
        <v>535</v>
      </c>
      <c r="J1569" s="107">
        <v>0</v>
      </c>
      <c r="K1569" s="43">
        <v>10</v>
      </c>
      <c r="L1569" s="43">
        <v>1</v>
      </c>
      <c r="M1569" s="9">
        <v>0</v>
      </c>
      <c r="N1569" s="49">
        <v>1</v>
      </c>
      <c r="O1569" s="9" t="str">
        <f>Cal_110119!$P$3</f>
        <v>Cal_110119</v>
      </c>
      <c r="P1569" s="17">
        <f>Cal_110119!$Q$3</f>
        <v>1.8682000000000001</v>
      </c>
      <c r="Q1569" s="17">
        <f>Cal_110119!$R$3</f>
        <v>0.51219999999999999</v>
      </c>
      <c r="R1569" s="46">
        <v>346.6</v>
      </c>
      <c r="S1569" s="46">
        <v>211</v>
      </c>
      <c r="T1569" s="47">
        <f t="shared" si="210"/>
        <v>0.89266666666666661</v>
      </c>
      <c r="U1569" s="79">
        <f t="shared" si="202"/>
        <v>345.70733333333334</v>
      </c>
      <c r="V1569" s="79">
        <f t="shared" si="203"/>
        <v>210.10733333333334</v>
      </c>
      <c r="W1569" s="443">
        <f t="shared" si="204"/>
        <v>2.7935025226540247</v>
      </c>
      <c r="X1569" s="443">
        <f t="shared" si="205"/>
        <v>0.96444205327669275</v>
      </c>
      <c r="Y1569" s="9">
        <f>Cal_110119!$O$3</f>
        <v>20181101</v>
      </c>
      <c r="Z1569" s="48" t="s">
        <v>500</v>
      </c>
      <c r="AA1569" s="48"/>
      <c r="AB1569" s="86" t="s">
        <v>115</v>
      </c>
      <c r="AE1569" s="689" t="s">
        <v>1250</v>
      </c>
      <c r="AF1569" s="671">
        <v>1</v>
      </c>
      <c r="AG1569" s="169">
        <v>0</v>
      </c>
      <c r="AH1569" s="481" t="s">
        <v>523</v>
      </c>
    </row>
    <row r="1570" spans="1:35" x14ac:dyDescent="0.2">
      <c r="A1570" s="45" t="s">
        <v>491</v>
      </c>
      <c r="B1570" s="45">
        <v>20180410</v>
      </c>
      <c r="C1570" s="142" t="s">
        <v>494</v>
      </c>
      <c r="D1570" s="107">
        <v>11</v>
      </c>
      <c r="E1570" s="107">
        <v>7</v>
      </c>
      <c r="H1570" s="142" t="s">
        <v>10</v>
      </c>
      <c r="I1570" s="107">
        <v>535</v>
      </c>
      <c r="J1570" s="107">
        <v>0</v>
      </c>
      <c r="K1570" s="43">
        <v>5</v>
      </c>
      <c r="L1570" s="43">
        <v>1</v>
      </c>
      <c r="M1570" s="9">
        <v>0</v>
      </c>
      <c r="N1570" s="49">
        <v>1</v>
      </c>
      <c r="O1570" s="9" t="str">
        <f>Cal_110119!$P$3</f>
        <v>Cal_110119</v>
      </c>
      <c r="P1570" s="17">
        <f>Cal_110119!$Q$3</f>
        <v>1.8682000000000001</v>
      </c>
      <c r="Q1570" s="17">
        <f>Cal_110119!$R$3</f>
        <v>0.51219999999999999</v>
      </c>
      <c r="R1570" s="46">
        <v>225.2</v>
      </c>
      <c r="S1570" s="46">
        <v>137.4</v>
      </c>
      <c r="T1570" s="47">
        <f t="shared" si="210"/>
        <v>0.89266666666666661</v>
      </c>
      <c r="U1570" s="79">
        <f t="shared" si="202"/>
        <v>224.30733333333333</v>
      </c>
      <c r="V1570" s="79">
        <f t="shared" si="203"/>
        <v>136.50733333333335</v>
      </c>
      <c r="W1570" s="443">
        <f t="shared" si="204"/>
        <v>0.90438614118371419</v>
      </c>
      <c r="X1570" s="443">
        <f t="shared" si="205"/>
        <v>0.31638750992183101</v>
      </c>
      <c r="Y1570" s="9">
        <f>Cal_110119!$O$3</f>
        <v>20181101</v>
      </c>
      <c r="Z1570" s="48" t="s">
        <v>500</v>
      </c>
      <c r="AA1570" s="48"/>
      <c r="AB1570" s="86" t="s">
        <v>115</v>
      </c>
      <c r="AE1570" s="689" t="s">
        <v>1250</v>
      </c>
      <c r="AF1570" s="671">
        <v>1</v>
      </c>
      <c r="AG1570" s="169">
        <v>0</v>
      </c>
      <c r="AH1570" s="481" t="s">
        <v>527</v>
      </c>
    </row>
    <row r="1571" spans="1:35" x14ac:dyDescent="0.2">
      <c r="A1571" s="45" t="s">
        <v>491</v>
      </c>
      <c r="B1571" s="45">
        <v>20180410</v>
      </c>
      <c r="C1571" s="142" t="s">
        <v>494</v>
      </c>
      <c r="D1571" s="107">
        <v>11</v>
      </c>
      <c r="E1571" s="107">
        <v>8</v>
      </c>
      <c r="H1571" s="142" t="s">
        <v>10</v>
      </c>
      <c r="I1571" s="107">
        <v>535</v>
      </c>
      <c r="J1571" s="107">
        <v>0</v>
      </c>
      <c r="K1571" s="43">
        <v>5</v>
      </c>
      <c r="L1571" s="43">
        <v>1</v>
      </c>
      <c r="M1571" s="9">
        <v>0</v>
      </c>
      <c r="N1571" s="49">
        <v>1</v>
      </c>
      <c r="O1571" s="9" t="str">
        <f>Cal_110119!$P$3</f>
        <v>Cal_110119</v>
      </c>
      <c r="P1571" s="17">
        <f>Cal_110119!$Q$3</f>
        <v>1.8682000000000001</v>
      </c>
      <c r="Q1571" s="17">
        <f>Cal_110119!$R$3</f>
        <v>0.51219999999999999</v>
      </c>
      <c r="R1571" s="46">
        <v>388.9</v>
      </c>
      <c r="S1571" s="46">
        <v>234.5</v>
      </c>
      <c r="T1571" s="47">
        <f t="shared" si="210"/>
        <v>0.89266666666666661</v>
      </c>
      <c r="U1571" s="79">
        <f t="shared" si="202"/>
        <v>388.00733333333329</v>
      </c>
      <c r="V1571" s="79">
        <f t="shared" si="203"/>
        <v>233.60733333333334</v>
      </c>
      <c r="W1571" s="443">
        <f t="shared" si="204"/>
        <v>1.5904011412160075</v>
      </c>
      <c r="X1571" s="443">
        <f t="shared" si="205"/>
        <v>0.49872967889888348</v>
      </c>
      <c r="Y1571" s="9">
        <f>Cal_110119!$O$3</f>
        <v>20181101</v>
      </c>
      <c r="Z1571" s="48" t="s">
        <v>500</v>
      </c>
      <c r="AA1571" s="48"/>
      <c r="AB1571" s="86" t="s">
        <v>115</v>
      </c>
      <c r="AE1571" s="689" t="s">
        <v>1250</v>
      </c>
      <c r="AF1571" s="671">
        <v>1</v>
      </c>
      <c r="AG1571" s="169">
        <v>0</v>
      </c>
      <c r="AH1571" s="481" t="s">
        <v>528</v>
      </c>
    </row>
    <row r="1572" spans="1:35" x14ac:dyDescent="0.2">
      <c r="A1572" s="45" t="s">
        <v>491</v>
      </c>
      <c r="B1572" s="45">
        <v>20180410</v>
      </c>
      <c r="C1572" s="142" t="s">
        <v>494</v>
      </c>
      <c r="D1572" s="107">
        <v>11</v>
      </c>
      <c r="E1572" s="107">
        <v>9</v>
      </c>
      <c r="H1572" s="142" t="s">
        <v>10</v>
      </c>
      <c r="I1572" s="107">
        <v>535</v>
      </c>
      <c r="J1572" s="107">
        <v>0</v>
      </c>
      <c r="K1572" s="43">
        <v>10</v>
      </c>
      <c r="L1572" s="43">
        <v>1</v>
      </c>
      <c r="M1572" s="72">
        <v>0</v>
      </c>
      <c r="N1572" s="49">
        <v>1</v>
      </c>
      <c r="O1572" s="9" t="str">
        <f>Cal_110119!$P$3</f>
        <v>Cal_110119</v>
      </c>
      <c r="P1572" s="17">
        <f>Cal_110119!$Q$3</f>
        <v>1.8682000000000001</v>
      </c>
      <c r="Q1572" s="17">
        <f>Cal_110119!$R$3</f>
        <v>0.51219999999999999</v>
      </c>
      <c r="R1572" s="46">
        <v>380.7</v>
      </c>
      <c r="S1572" s="46">
        <v>228.2</v>
      </c>
      <c r="T1572" s="47">
        <f t="shared" si="210"/>
        <v>0.89266666666666661</v>
      </c>
      <c r="U1572" s="79">
        <f t="shared" si="202"/>
        <v>379.8073333333333</v>
      </c>
      <c r="V1572" s="79">
        <f t="shared" si="203"/>
        <v>227.30733333333333</v>
      </c>
      <c r="W1572" s="443">
        <f t="shared" si="204"/>
        <v>3.1416602854331757</v>
      </c>
      <c r="X1572" s="443">
        <f t="shared" si="205"/>
        <v>0.92392060989940927</v>
      </c>
      <c r="Y1572" s="9">
        <f>Cal_110119!$O$3</f>
        <v>20181101</v>
      </c>
      <c r="Z1572" s="86" t="s">
        <v>499</v>
      </c>
      <c r="AA1572" s="86"/>
      <c r="AB1572" s="86" t="s">
        <v>115</v>
      </c>
      <c r="AE1572" s="689" t="s">
        <v>1250</v>
      </c>
      <c r="AF1572" s="671">
        <v>1</v>
      </c>
      <c r="AG1572" s="169">
        <v>0</v>
      </c>
      <c r="AH1572" s="481" t="s">
        <v>529</v>
      </c>
    </row>
    <row r="1573" spans="1:35" s="82" customFormat="1" x14ac:dyDescent="0.2">
      <c r="A1573" s="81" t="s">
        <v>491</v>
      </c>
      <c r="B1573" s="81">
        <v>20180410</v>
      </c>
      <c r="C1573" s="280" t="s">
        <v>73</v>
      </c>
      <c r="D1573" s="126">
        <v>12</v>
      </c>
      <c r="E1573" s="126">
        <v>1</v>
      </c>
      <c r="F1573" s="126"/>
      <c r="G1573" s="126"/>
      <c r="H1573" s="280" t="s">
        <v>10</v>
      </c>
      <c r="I1573" s="126">
        <v>535</v>
      </c>
      <c r="J1573" s="126">
        <v>0</v>
      </c>
      <c r="K1573" s="82">
        <v>5</v>
      </c>
      <c r="L1573" s="82">
        <v>1</v>
      </c>
      <c r="M1573" s="33">
        <v>0</v>
      </c>
      <c r="N1573" s="83">
        <v>1</v>
      </c>
      <c r="O1573" s="9" t="str">
        <f>Cal_110119!$P$3</f>
        <v>Cal_110119</v>
      </c>
      <c r="P1573" s="17">
        <f>Cal_110119!$Q$3</f>
        <v>1.8682000000000001</v>
      </c>
      <c r="Q1573" s="17">
        <f>Cal_110119!$R$3</f>
        <v>0.51219999999999999</v>
      </c>
      <c r="R1573" s="84">
        <v>9.9359999999999999</v>
      </c>
      <c r="S1573" s="84">
        <v>8.7439999999999998</v>
      </c>
      <c r="T1573" s="82">
        <v>0.81033299999999997</v>
      </c>
      <c r="U1573" s="125">
        <f t="shared" si="202"/>
        <v>9.125667</v>
      </c>
      <c r="V1573" s="125">
        <f t="shared" si="203"/>
        <v>7.9336669999999998</v>
      </c>
      <c r="W1573" s="443">
        <f t="shared" si="204"/>
        <v>1.2278226427004416E-2</v>
      </c>
      <c r="X1573" s="443">
        <f t="shared" si="205"/>
        <v>5.8671893202067352E-2</v>
      </c>
      <c r="Y1573" s="9">
        <f>Cal_110119!$O$3</f>
        <v>20181101</v>
      </c>
      <c r="Z1573" s="90" t="s">
        <v>496</v>
      </c>
      <c r="AA1573" s="90"/>
      <c r="AB1573" s="90" t="s">
        <v>115</v>
      </c>
      <c r="AE1573" s="689" t="s">
        <v>1250</v>
      </c>
      <c r="AF1573" s="672">
        <v>1</v>
      </c>
      <c r="AG1573" s="170">
        <v>1</v>
      </c>
      <c r="AH1573" s="483" t="s">
        <v>809</v>
      </c>
      <c r="AI1573" s="155"/>
    </row>
    <row r="1574" spans="1:35" s="82" customFormat="1" x14ac:dyDescent="0.2">
      <c r="A1574" s="81" t="s">
        <v>491</v>
      </c>
      <c r="B1574" s="81">
        <v>20180410</v>
      </c>
      <c r="C1574" s="280" t="s">
        <v>73</v>
      </c>
      <c r="D1574" s="126">
        <v>12</v>
      </c>
      <c r="E1574" s="126">
        <v>1</v>
      </c>
      <c r="F1574" s="126"/>
      <c r="G1574" s="126"/>
      <c r="H1574" s="280" t="s">
        <v>11</v>
      </c>
      <c r="I1574" s="126">
        <v>535</v>
      </c>
      <c r="J1574" s="126">
        <v>0</v>
      </c>
      <c r="K1574" s="82">
        <v>5</v>
      </c>
      <c r="L1574" s="82">
        <v>1</v>
      </c>
      <c r="M1574" s="33">
        <v>0</v>
      </c>
      <c r="N1574" s="83">
        <v>1</v>
      </c>
      <c r="O1574" s="9" t="str">
        <f>Cal_110119!$P$3</f>
        <v>Cal_110119</v>
      </c>
      <c r="P1574" s="17">
        <f>Cal_110119!$Q$3</f>
        <v>1.8682000000000001</v>
      </c>
      <c r="Q1574" s="17">
        <f>Cal_110119!$R$3</f>
        <v>0.51219999999999999</v>
      </c>
      <c r="R1574" s="84">
        <v>8.5830000000000002</v>
      </c>
      <c r="S1574" s="84">
        <v>7.7939999999999996</v>
      </c>
      <c r="T1574" s="82">
        <v>0.81033299999999997</v>
      </c>
      <c r="U1574" s="125">
        <f t="shared" si="202"/>
        <v>7.7726670000000002</v>
      </c>
      <c r="V1574" s="125">
        <f t="shared" si="203"/>
        <v>6.9836669999999996</v>
      </c>
      <c r="W1574" s="443">
        <f t="shared" si="204"/>
        <v>8.127114640022224E-3</v>
      </c>
      <c r="X1574" s="443">
        <f t="shared" si="205"/>
        <v>5.4327234540451408E-2</v>
      </c>
      <c r="Y1574" s="9">
        <f>Cal_110119!$O$3</f>
        <v>20181101</v>
      </c>
      <c r="Z1574" s="90" t="s">
        <v>496</v>
      </c>
      <c r="AA1574" s="90"/>
      <c r="AB1574" s="90" t="s">
        <v>115</v>
      </c>
      <c r="AE1574" s="689" t="s">
        <v>1250</v>
      </c>
      <c r="AF1574" s="672">
        <v>1</v>
      </c>
      <c r="AG1574" s="170">
        <v>1</v>
      </c>
      <c r="AH1574" s="483" t="s">
        <v>809</v>
      </c>
      <c r="AI1574" s="155"/>
    </row>
    <row r="1575" spans="1:35" s="82" customFormat="1" x14ac:dyDescent="0.2">
      <c r="A1575" s="81" t="s">
        <v>491</v>
      </c>
      <c r="B1575" s="81">
        <v>20180410</v>
      </c>
      <c r="C1575" s="280" t="s">
        <v>73</v>
      </c>
      <c r="D1575" s="126">
        <v>12</v>
      </c>
      <c r="E1575" s="126">
        <v>3</v>
      </c>
      <c r="F1575" s="126"/>
      <c r="G1575" s="126"/>
      <c r="H1575" s="280" t="s">
        <v>10</v>
      </c>
      <c r="I1575" s="126">
        <v>535</v>
      </c>
      <c r="J1575" s="126">
        <v>0</v>
      </c>
      <c r="K1575" s="82">
        <v>5</v>
      </c>
      <c r="L1575" s="82">
        <v>1</v>
      </c>
      <c r="M1575" s="33">
        <v>0</v>
      </c>
      <c r="N1575" s="83">
        <v>1</v>
      </c>
      <c r="O1575" s="9" t="str">
        <f>Cal_110119!$P$3</f>
        <v>Cal_110119</v>
      </c>
      <c r="P1575" s="17">
        <f>Cal_110119!$Q$3</f>
        <v>1.8682000000000001</v>
      </c>
      <c r="Q1575" s="17">
        <f>Cal_110119!$R$3</f>
        <v>0.51219999999999999</v>
      </c>
      <c r="R1575" s="84">
        <v>10.84</v>
      </c>
      <c r="S1575" s="84">
        <v>9.6229999999999993</v>
      </c>
      <c r="T1575" s="82">
        <v>0.81033299999999997</v>
      </c>
      <c r="U1575" s="125">
        <f t="shared" si="202"/>
        <v>10.029667</v>
      </c>
      <c r="V1575" s="125">
        <f t="shared" si="203"/>
        <v>8.8126669999999994</v>
      </c>
      <c r="W1575" s="443">
        <f t="shared" si="204"/>
        <v>1.2535739565154679E-2</v>
      </c>
      <c r="X1575" s="443">
        <f t="shared" si="205"/>
        <v>6.6275203457935791E-2</v>
      </c>
      <c r="Y1575" s="9">
        <f>Cal_110119!$O$3</f>
        <v>20181101</v>
      </c>
      <c r="Z1575" s="90" t="s">
        <v>496</v>
      </c>
      <c r="AA1575" s="90"/>
      <c r="AB1575" s="90" t="s">
        <v>115</v>
      </c>
      <c r="AE1575" s="689" t="s">
        <v>1250</v>
      </c>
      <c r="AF1575" s="672">
        <v>1</v>
      </c>
      <c r="AG1575" s="170">
        <v>1</v>
      </c>
      <c r="AH1575" s="483"/>
      <c r="AI1575" s="155"/>
    </row>
    <row r="1576" spans="1:35" s="82" customFormat="1" x14ac:dyDescent="0.2">
      <c r="A1576" s="81" t="s">
        <v>491</v>
      </c>
      <c r="B1576" s="81">
        <v>20180410</v>
      </c>
      <c r="C1576" s="280" t="s">
        <v>73</v>
      </c>
      <c r="D1576" s="126">
        <v>12</v>
      </c>
      <c r="E1576" s="126">
        <v>3</v>
      </c>
      <c r="F1576" s="126"/>
      <c r="G1576" s="126"/>
      <c r="H1576" s="280" t="s">
        <v>11</v>
      </c>
      <c r="I1576" s="126">
        <v>535</v>
      </c>
      <c r="J1576" s="126">
        <v>0</v>
      </c>
      <c r="K1576" s="82">
        <v>5</v>
      </c>
      <c r="L1576" s="82">
        <v>1</v>
      </c>
      <c r="M1576" s="168">
        <v>0</v>
      </c>
      <c r="N1576" s="83">
        <v>1</v>
      </c>
      <c r="O1576" s="9" t="str">
        <f>Cal_110119!$P$3</f>
        <v>Cal_110119</v>
      </c>
      <c r="P1576" s="17">
        <f>Cal_110119!$Q$3</f>
        <v>1.8682000000000001</v>
      </c>
      <c r="Q1576" s="17">
        <f>Cal_110119!$R$3</f>
        <v>0.51219999999999999</v>
      </c>
      <c r="R1576" s="84">
        <v>12.25</v>
      </c>
      <c r="S1576" s="84">
        <v>10.7</v>
      </c>
      <c r="T1576" s="82">
        <v>0.77800000000000002</v>
      </c>
      <c r="U1576" s="125">
        <f t="shared" si="202"/>
        <v>11.472</v>
      </c>
      <c r="V1576" s="125">
        <f t="shared" si="203"/>
        <v>9.9219999999999988</v>
      </c>
      <c r="W1576" s="443">
        <f t="shared" si="204"/>
        <v>1.596581456531615E-2</v>
      </c>
      <c r="X1576" s="443">
        <f t="shared" si="205"/>
        <v>7.276580058309505E-2</v>
      </c>
      <c r="Y1576" s="9">
        <f>Cal_110119!$O$3</f>
        <v>20181101</v>
      </c>
      <c r="Z1576" s="90" t="s">
        <v>498</v>
      </c>
      <c r="AA1576" s="90"/>
      <c r="AB1576" s="90" t="s">
        <v>115</v>
      </c>
      <c r="AE1576" s="689" t="s">
        <v>1250</v>
      </c>
      <c r="AF1576" s="672">
        <v>1</v>
      </c>
      <c r="AG1576" s="170">
        <v>1</v>
      </c>
      <c r="AH1576" s="483"/>
      <c r="AI1576" s="155"/>
    </row>
    <row r="1577" spans="1:35" s="82" customFormat="1" x14ac:dyDescent="0.2">
      <c r="A1577" s="81" t="s">
        <v>491</v>
      </c>
      <c r="B1577" s="81">
        <v>20180410</v>
      </c>
      <c r="C1577" s="280" t="s">
        <v>73</v>
      </c>
      <c r="D1577" s="126">
        <v>12</v>
      </c>
      <c r="E1577" s="126">
        <v>4</v>
      </c>
      <c r="F1577" s="126"/>
      <c r="G1577" s="126"/>
      <c r="H1577" s="280" t="s">
        <v>10</v>
      </c>
      <c r="I1577" s="126">
        <v>535</v>
      </c>
      <c r="J1577" s="126">
        <v>0</v>
      </c>
      <c r="K1577" s="82">
        <v>5</v>
      </c>
      <c r="L1577" s="82">
        <v>1</v>
      </c>
      <c r="M1577" s="33">
        <v>0</v>
      </c>
      <c r="N1577" s="83">
        <v>1</v>
      </c>
      <c r="O1577" s="9" t="str">
        <f>Cal_110119!$P$3</f>
        <v>Cal_110119</v>
      </c>
      <c r="P1577" s="17">
        <f>Cal_110119!$Q$3</f>
        <v>1.8682000000000001</v>
      </c>
      <c r="Q1577" s="17">
        <f>Cal_110119!$R$3</f>
        <v>0.51219999999999999</v>
      </c>
      <c r="R1577" s="84">
        <v>6.976</v>
      </c>
      <c r="S1577" s="84">
        <v>6.2</v>
      </c>
      <c r="T1577" s="82">
        <v>0.81033299999999997</v>
      </c>
      <c r="U1577" s="125">
        <f t="shared" si="202"/>
        <v>6.165667</v>
      </c>
      <c r="V1577" s="125">
        <f t="shared" si="203"/>
        <v>5.3896670000000002</v>
      </c>
      <c r="W1577" s="443">
        <f t="shared" si="204"/>
        <v>7.9932078081840809E-3</v>
      </c>
      <c r="X1577" s="443">
        <f t="shared" si="205"/>
        <v>4.0206132851168065E-2</v>
      </c>
      <c r="Y1577" s="9">
        <f>Cal_110119!$O$3</f>
        <v>20181101</v>
      </c>
      <c r="Z1577" s="90" t="s">
        <v>496</v>
      </c>
      <c r="AA1577" s="90"/>
      <c r="AB1577" s="90" t="s">
        <v>115</v>
      </c>
      <c r="AE1577" s="689" t="s">
        <v>1250</v>
      </c>
      <c r="AF1577" s="672">
        <v>1</v>
      </c>
      <c r="AG1577" s="170">
        <v>1</v>
      </c>
      <c r="AH1577" s="483" t="s">
        <v>810</v>
      </c>
      <c r="AI1577" s="155"/>
    </row>
    <row r="1578" spans="1:35" s="82" customFormat="1" x14ac:dyDescent="0.2">
      <c r="A1578" s="81" t="s">
        <v>491</v>
      </c>
      <c r="B1578" s="81">
        <v>20180410</v>
      </c>
      <c r="C1578" s="280" t="s">
        <v>73</v>
      </c>
      <c r="D1578" s="126">
        <v>12</v>
      </c>
      <c r="E1578" s="126">
        <v>4</v>
      </c>
      <c r="F1578" s="126"/>
      <c r="G1578" s="126"/>
      <c r="H1578" s="280" t="s">
        <v>11</v>
      </c>
      <c r="I1578" s="126">
        <v>535</v>
      </c>
      <c r="J1578" s="126">
        <v>0</v>
      </c>
      <c r="K1578" s="82">
        <v>5</v>
      </c>
      <c r="L1578" s="82">
        <v>1</v>
      </c>
      <c r="M1578" s="33">
        <v>0</v>
      </c>
      <c r="N1578" s="83">
        <v>1</v>
      </c>
      <c r="O1578" s="9" t="str">
        <f>Cal_110119!$P$3</f>
        <v>Cal_110119</v>
      </c>
      <c r="P1578" s="17">
        <f>Cal_110119!$Q$3</f>
        <v>1.8682000000000001</v>
      </c>
      <c r="Q1578" s="17">
        <f>Cal_110119!$R$3</f>
        <v>0.51219999999999999</v>
      </c>
      <c r="R1578" s="84">
        <v>7.1520000000000001</v>
      </c>
      <c r="S1578" s="84">
        <v>6.133</v>
      </c>
      <c r="T1578" s="82">
        <v>0.81033299999999997</v>
      </c>
      <c r="U1578" s="125">
        <f t="shared" si="202"/>
        <v>6.3416670000000002</v>
      </c>
      <c r="V1578" s="125">
        <f t="shared" si="203"/>
        <v>5.322667</v>
      </c>
      <c r="W1578" s="443">
        <f t="shared" si="204"/>
        <v>1.0496235511004613E-2</v>
      </c>
      <c r="X1578" s="443">
        <f t="shared" si="205"/>
        <v>3.7103929758814817E-2</v>
      </c>
      <c r="Y1578" s="9">
        <f>Cal_110119!$O$3</f>
        <v>20181101</v>
      </c>
      <c r="Z1578" s="90" t="s">
        <v>496</v>
      </c>
      <c r="AA1578" s="90"/>
      <c r="AB1578" s="90" t="s">
        <v>115</v>
      </c>
      <c r="AE1578" s="689" t="s">
        <v>1250</v>
      </c>
      <c r="AF1578" s="672">
        <v>1</v>
      </c>
      <c r="AG1578" s="170">
        <v>1</v>
      </c>
      <c r="AH1578" s="483" t="s">
        <v>810</v>
      </c>
      <c r="AI1578" s="155"/>
    </row>
    <row r="1579" spans="1:35" s="82" customFormat="1" x14ac:dyDescent="0.2">
      <c r="A1579" s="81" t="s">
        <v>491</v>
      </c>
      <c r="B1579" s="81">
        <v>20180410</v>
      </c>
      <c r="C1579" s="280" t="s">
        <v>73</v>
      </c>
      <c r="D1579" s="126">
        <v>12</v>
      </c>
      <c r="E1579" s="126">
        <v>6</v>
      </c>
      <c r="F1579" s="126"/>
      <c r="G1579" s="126"/>
      <c r="H1579" s="280" t="s">
        <v>10</v>
      </c>
      <c r="I1579" s="126">
        <v>532</v>
      </c>
      <c r="J1579" s="126">
        <v>0</v>
      </c>
      <c r="K1579" s="82">
        <v>5</v>
      </c>
      <c r="L1579" s="82">
        <v>1</v>
      </c>
      <c r="M1579" s="33">
        <v>0</v>
      </c>
      <c r="N1579" s="83">
        <v>1</v>
      </c>
      <c r="O1579" s="9" t="str">
        <f>Cal_110119!$P$3</f>
        <v>Cal_110119</v>
      </c>
      <c r="P1579" s="17">
        <f>Cal_110119!$Q$3</f>
        <v>1.8682000000000001</v>
      </c>
      <c r="Q1579" s="17">
        <f>Cal_110119!$R$3</f>
        <v>0.51219999999999999</v>
      </c>
      <c r="R1579" s="84">
        <v>13.87</v>
      </c>
      <c r="S1579" s="84">
        <v>10.7</v>
      </c>
      <c r="T1579" s="82">
        <v>0.77800000000000002</v>
      </c>
      <c r="U1579" s="125">
        <f t="shared" si="202"/>
        <v>13.091999999999999</v>
      </c>
      <c r="V1579" s="125">
        <f t="shared" si="203"/>
        <v>9.9219999999999988</v>
      </c>
      <c r="W1579" s="443">
        <f t="shared" si="204"/>
        <v>3.2836797492175496E-2</v>
      </c>
      <c r="X1579" s="443">
        <f t="shared" si="205"/>
        <v>5.6395183907072613E-2</v>
      </c>
      <c r="Y1579" s="9">
        <f>Cal_110119!$O$3</f>
        <v>20181101</v>
      </c>
      <c r="Z1579" s="90" t="s">
        <v>498</v>
      </c>
      <c r="AA1579" s="90"/>
      <c r="AB1579" s="90" t="s">
        <v>115</v>
      </c>
      <c r="AE1579" s="689" t="s">
        <v>1250</v>
      </c>
      <c r="AF1579" s="672">
        <v>1</v>
      </c>
      <c r="AG1579" s="170">
        <v>0</v>
      </c>
      <c r="AH1579" s="483"/>
      <c r="AI1579" s="155"/>
    </row>
    <row r="1580" spans="1:35" s="82" customFormat="1" x14ac:dyDescent="0.2">
      <c r="A1580" s="81" t="s">
        <v>491</v>
      </c>
      <c r="B1580" s="81">
        <v>20180410</v>
      </c>
      <c r="C1580" s="280" t="s">
        <v>73</v>
      </c>
      <c r="D1580" s="126">
        <v>12</v>
      </c>
      <c r="E1580" s="126">
        <v>6</v>
      </c>
      <c r="F1580" s="126"/>
      <c r="G1580" s="126"/>
      <c r="H1580" s="280" t="s">
        <v>11</v>
      </c>
      <c r="I1580" s="126">
        <v>535</v>
      </c>
      <c r="J1580" s="126">
        <v>0</v>
      </c>
      <c r="K1580" s="82">
        <v>5</v>
      </c>
      <c r="L1580" s="82">
        <v>1</v>
      </c>
      <c r="M1580" s="168">
        <v>0</v>
      </c>
      <c r="N1580" s="83">
        <v>1</v>
      </c>
      <c r="O1580" s="9" t="str">
        <f>Cal_110119!$P$3</f>
        <v>Cal_110119</v>
      </c>
      <c r="P1580" s="17">
        <f>Cal_110119!$Q$3</f>
        <v>1.8682000000000001</v>
      </c>
      <c r="Q1580" s="17">
        <f>Cal_110119!$R$3</f>
        <v>0.51219999999999999</v>
      </c>
      <c r="R1580" s="84">
        <v>12.98</v>
      </c>
      <c r="S1580" s="84">
        <v>10.06</v>
      </c>
      <c r="T1580" s="82">
        <v>0.81033299999999997</v>
      </c>
      <c r="U1580" s="125">
        <f t="shared" si="202"/>
        <v>12.169667</v>
      </c>
      <c r="V1580" s="125">
        <f t="shared" si="203"/>
        <v>9.2496670000000005</v>
      </c>
      <c r="W1580" s="443">
        <f t="shared" si="204"/>
        <v>3.0077534535950416E-2</v>
      </c>
      <c r="X1580" s="443">
        <f t="shared" si="205"/>
        <v>5.2641462893495201E-2</v>
      </c>
      <c r="Y1580" s="9">
        <f>Cal_110119!$O$3</f>
        <v>20181101</v>
      </c>
      <c r="Z1580" s="90" t="s">
        <v>496</v>
      </c>
      <c r="AA1580" s="90"/>
      <c r="AB1580" s="90" t="s">
        <v>115</v>
      </c>
      <c r="AE1580" s="689" t="s">
        <v>1250</v>
      </c>
      <c r="AF1580" s="672">
        <v>1</v>
      </c>
      <c r="AG1580" s="170">
        <v>0</v>
      </c>
      <c r="AH1580" s="483"/>
      <c r="AI1580" s="155"/>
    </row>
    <row r="1581" spans="1:35" s="82" customFormat="1" x14ac:dyDescent="0.2">
      <c r="A1581" s="81" t="s">
        <v>491</v>
      </c>
      <c r="B1581" s="81">
        <v>20180410</v>
      </c>
      <c r="C1581" s="280" t="s">
        <v>73</v>
      </c>
      <c r="D1581" s="126">
        <v>12</v>
      </c>
      <c r="E1581" s="126">
        <v>7</v>
      </c>
      <c r="F1581" s="126"/>
      <c r="G1581" s="126"/>
      <c r="H1581" s="280" t="s">
        <v>10</v>
      </c>
      <c r="I1581" s="126">
        <v>525</v>
      </c>
      <c r="J1581" s="126">
        <v>0</v>
      </c>
      <c r="K1581" s="82">
        <v>5</v>
      </c>
      <c r="L1581" s="82">
        <v>1</v>
      </c>
      <c r="M1581" s="33">
        <v>0</v>
      </c>
      <c r="N1581" s="83">
        <v>1</v>
      </c>
      <c r="O1581" s="9" t="str">
        <f>Cal_110119!$P$3</f>
        <v>Cal_110119</v>
      </c>
      <c r="P1581" s="17">
        <f>Cal_110119!$Q$3</f>
        <v>1.8682000000000001</v>
      </c>
      <c r="Q1581" s="17">
        <f>Cal_110119!$R$3</f>
        <v>0.51219999999999999</v>
      </c>
      <c r="R1581" s="84">
        <v>125.6</v>
      </c>
      <c r="S1581" s="84">
        <v>80.14</v>
      </c>
      <c r="T1581" s="82">
        <v>0.81033299999999997</v>
      </c>
      <c r="U1581" s="125">
        <f t="shared" si="202"/>
        <v>124.78966699999999</v>
      </c>
      <c r="V1581" s="125">
        <f t="shared" si="203"/>
        <v>79.329667000000001</v>
      </c>
      <c r="W1581" s="443">
        <f t="shared" si="204"/>
        <v>0.47718116451552739</v>
      </c>
      <c r="X1581" s="443">
        <f t="shared" si="205"/>
        <v>0.24577052013352663</v>
      </c>
      <c r="Y1581" s="9">
        <f>Cal_110119!$O$3</f>
        <v>20181101</v>
      </c>
      <c r="Z1581" s="90" t="s">
        <v>496</v>
      </c>
      <c r="AA1581" s="90"/>
      <c r="AB1581" s="90" t="s">
        <v>115</v>
      </c>
      <c r="AE1581" s="689" t="s">
        <v>1250</v>
      </c>
      <c r="AF1581" s="672">
        <v>1</v>
      </c>
      <c r="AG1581" s="170">
        <v>0</v>
      </c>
      <c r="AH1581" s="483"/>
      <c r="AI1581" s="155"/>
    </row>
    <row r="1582" spans="1:35" s="82" customFormat="1" x14ac:dyDescent="0.2">
      <c r="A1582" s="81" t="s">
        <v>491</v>
      </c>
      <c r="B1582" s="81">
        <v>20180410</v>
      </c>
      <c r="C1582" s="280" t="s">
        <v>73</v>
      </c>
      <c r="D1582" s="126">
        <v>12</v>
      </c>
      <c r="E1582" s="126">
        <v>7</v>
      </c>
      <c r="F1582" s="126"/>
      <c r="G1582" s="126"/>
      <c r="H1582" s="280" t="s">
        <v>11</v>
      </c>
      <c r="I1582" s="126">
        <v>525</v>
      </c>
      <c r="J1582" s="126">
        <v>0</v>
      </c>
      <c r="K1582" s="82">
        <v>5</v>
      </c>
      <c r="L1582" s="82">
        <v>1</v>
      </c>
      <c r="M1582" s="33">
        <v>0</v>
      </c>
      <c r="N1582" s="83">
        <v>1</v>
      </c>
      <c r="O1582" s="9" t="str">
        <f>Cal_110119!$P$3</f>
        <v>Cal_110119</v>
      </c>
      <c r="P1582" s="17">
        <f>Cal_110119!$Q$3</f>
        <v>1.8682000000000001</v>
      </c>
      <c r="Q1582" s="17">
        <f>Cal_110119!$R$3</f>
        <v>0.51219999999999999</v>
      </c>
      <c r="R1582" s="84">
        <v>122.8</v>
      </c>
      <c r="S1582" s="84">
        <v>78.28</v>
      </c>
      <c r="T1582" s="82">
        <v>0.77800000000000002</v>
      </c>
      <c r="U1582" s="125">
        <f t="shared" si="202"/>
        <v>122.02199999999999</v>
      </c>
      <c r="V1582" s="125">
        <f t="shared" si="203"/>
        <v>77.501999999999995</v>
      </c>
      <c r="W1582" s="443">
        <f t="shared" si="204"/>
        <v>0.46731424206404043</v>
      </c>
      <c r="X1582" s="443">
        <f t="shared" si="205"/>
        <v>0.23898144254624515</v>
      </c>
      <c r="Y1582" s="9">
        <f>Cal_110119!$O$3</f>
        <v>20181101</v>
      </c>
      <c r="Z1582" s="90" t="s">
        <v>498</v>
      </c>
      <c r="AA1582" s="90"/>
      <c r="AB1582" s="90" t="s">
        <v>115</v>
      </c>
      <c r="AE1582" s="689" t="s">
        <v>1250</v>
      </c>
      <c r="AF1582" s="672">
        <v>1</v>
      </c>
      <c r="AG1582" s="170">
        <v>0</v>
      </c>
      <c r="AH1582" s="483"/>
      <c r="AI1582" s="155"/>
    </row>
    <row r="1583" spans="1:35" s="82" customFormat="1" x14ac:dyDescent="0.2">
      <c r="A1583" s="81" t="s">
        <v>491</v>
      </c>
      <c r="B1583" s="81">
        <v>20180410</v>
      </c>
      <c r="C1583" s="280" t="s">
        <v>73</v>
      </c>
      <c r="D1583" s="126">
        <v>12</v>
      </c>
      <c r="E1583" s="126">
        <v>8</v>
      </c>
      <c r="F1583" s="126"/>
      <c r="G1583" s="126"/>
      <c r="H1583" s="280" t="s">
        <v>10</v>
      </c>
      <c r="I1583" s="126">
        <v>535</v>
      </c>
      <c r="J1583" s="126">
        <v>0</v>
      </c>
      <c r="K1583" s="82">
        <v>5</v>
      </c>
      <c r="L1583" s="82">
        <v>1</v>
      </c>
      <c r="M1583" s="33">
        <v>0</v>
      </c>
      <c r="N1583" s="83">
        <v>1</v>
      </c>
      <c r="O1583" s="9" t="str">
        <f>Cal_110119!$P$3</f>
        <v>Cal_110119</v>
      </c>
      <c r="P1583" s="17">
        <f>Cal_110119!$Q$3</f>
        <v>1.8682000000000001</v>
      </c>
      <c r="Q1583" s="17">
        <f>Cal_110119!$R$3</f>
        <v>0.51219999999999999</v>
      </c>
      <c r="R1583" s="84">
        <v>182.2</v>
      </c>
      <c r="S1583" s="84">
        <v>115.9</v>
      </c>
      <c r="T1583" s="82">
        <v>0.81033299999999997</v>
      </c>
      <c r="U1583" s="125">
        <f t="shared" si="202"/>
        <v>181.38966699999997</v>
      </c>
      <c r="V1583" s="125">
        <f t="shared" si="203"/>
        <v>115.08966700000001</v>
      </c>
      <c r="W1583" s="443">
        <f t="shared" si="204"/>
        <v>0.68292484237449014</v>
      </c>
      <c r="X1583" s="443">
        <f t="shared" si="205"/>
        <v>0.34631241219140402</v>
      </c>
      <c r="Y1583" s="9">
        <f>Cal_110119!$O$3</f>
        <v>20181101</v>
      </c>
      <c r="Z1583" s="90" t="s">
        <v>496</v>
      </c>
      <c r="AA1583" s="90"/>
      <c r="AB1583" s="90" t="s">
        <v>115</v>
      </c>
      <c r="AE1583" s="689" t="s">
        <v>1250</v>
      </c>
      <c r="AF1583" s="672">
        <v>1</v>
      </c>
      <c r="AG1583" s="170">
        <v>0</v>
      </c>
      <c r="AH1583" s="483"/>
      <c r="AI1583" s="155"/>
    </row>
    <row r="1584" spans="1:35" s="82" customFormat="1" x14ac:dyDescent="0.2">
      <c r="A1584" s="81" t="s">
        <v>491</v>
      </c>
      <c r="B1584" s="81">
        <v>20180410</v>
      </c>
      <c r="C1584" s="280" t="s">
        <v>73</v>
      </c>
      <c r="D1584" s="126">
        <v>12</v>
      </c>
      <c r="E1584" s="126">
        <v>8</v>
      </c>
      <c r="F1584" s="126"/>
      <c r="G1584" s="126"/>
      <c r="H1584" s="280" t="s">
        <v>11</v>
      </c>
      <c r="I1584" s="126">
        <v>531</v>
      </c>
      <c r="J1584" s="126">
        <v>0</v>
      </c>
      <c r="K1584" s="82">
        <v>5</v>
      </c>
      <c r="L1584" s="82">
        <v>1</v>
      </c>
      <c r="M1584" s="168">
        <v>0</v>
      </c>
      <c r="N1584" s="83">
        <v>1</v>
      </c>
      <c r="O1584" s="9" t="str">
        <f>Cal_110119!$P$3</f>
        <v>Cal_110119</v>
      </c>
      <c r="P1584" s="17">
        <f>Cal_110119!$Q$3</f>
        <v>1.8682000000000001</v>
      </c>
      <c r="Q1584" s="17">
        <f>Cal_110119!$R$3</f>
        <v>0.51219999999999999</v>
      </c>
      <c r="R1584" s="84">
        <v>186.2</v>
      </c>
      <c r="S1584" s="84">
        <v>118.7</v>
      </c>
      <c r="T1584" s="82">
        <v>0.81033299999999997</v>
      </c>
      <c r="U1584" s="125">
        <f t="shared" si="202"/>
        <v>185.38966699999997</v>
      </c>
      <c r="V1584" s="125">
        <f t="shared" si="203"/>
        <v>117.889667</v>
      </c>
      <c r="W1584" s="443">
        <f t="shared" si="204"/>
        <v>0.70052302835791136</v>
      </c>
      <c r="X1584" s="443">
        <f t="shared" si="205"/>
        <v>0.3616962178807957</v>
      </c>
      <c r="Y1584" s="9">
        <f>Cal_110119!$O$3</f>
        <v>20181101</v>
      </c>
      <c r="Z1584" s="90" t="s">
        <v>496</v>
      </c>
      <c r="AA1584" s="90"/>
      <c r="AB1584" s="90" t="s">
        <v>115</v>
      </c>
      <c r="AE1584" s="689" t="s">
        <v>1250</v>
      </c>
      <c r="AF1584" s="672">
        <v>1</v>
      </c>
      <c r="AG1584" s="170">
        <v>0</v>
      </c>
      <c r="AH1584" s="483"/>
      <c r="AI1584" s="155"/>
    </row>
    <row r="1585" spans="1:35" s="82" customFormat="1" x14ac:dyDescent="0.2">
      <c r="A1585" s="81" t="s">
        <v>491</v>
      </c>
      <c r="B1585" s="81">
        <v>20180410</v>
      </c>
      <c r="C1585" s="280" t="s">
        <v>73</v>
      </c>
      <c r="D1585" s="126">
        <v>12</v>
      </c>
      <c r="E1585" s="126">
        <v>10</v>
      </c>
      <c r="F1585" s="126"/>
      <c r="G1585" s="126"/>
      <c r="H1585" s="280" t="s">
        <v>10</v>
      </c>
      <c r="I1585" s="126">
        <v>549</v>
      </c>
      <c r="J1585" s="126">
        <v>0</v>
      </c>
      <c r="K1585" s="82">
        <v>5</v>
      </c>
      <c r="L1585" s="82">
        <v>1</v>
      </c>
      <c r="M1585" s="33">
        <v>0</v>
      </c>
      <c r="N1585" s="83">
        <v>1</v>
      </c>
      <c r="O1585" s="9" t="str">
        <f>Cal_110119!$P$3</f>
        <v>Cal_110119</v>
      </c>
      <c r="P1585" s="17">
        <f>Cal_110119!$Q$3</f>
        <v>1.8682000000000001</v>
      </c>
      <c r="Q1585" s="17">
        <f>Cal_110119!$R$3</f>
        <v>0.51219999999999999</v>
      </c>
      <c r="R1585" s="84">
        <v>171.8</v>
      </c>
      <c r="S1585" s="84">
        <v>104.8</v>
      </c>
      <c r="T1585" s="82">
        <v>0.81033299999999997</v>
      </c>
      <c r="U1585" s="125">
        <f t="shared" si="202"/>
        <v>170.989667</v>
      </c>
      <c r="V1585" s="125">
        <f t="shared" si="203"/>
        <v>103.989667</v>
      </c>
      <c r="W1585" s="443">
        <f t="shared" si="204"/>
        <v>0.6725361338430661</v>
      </c>
      <c r="X1585" s="443">
        <f t="shared" si="205"/>
        <v>0.23371964570657575</v>
      </c>
      <c r="Y1585" s="9">
        <f>Cal_110119!$O$3</f>
        <v>20181101</v>
      </c>
      <c r="Z1585" s="90" t="s">
        <v>497</v>
      </c>
      <c r="AA1585" s="90"/>
      <c r="AB1585" s="90" t="s">
        <v>115</v>
      </c>
      <c r="AE1585" s="689" t="s">
        <v>1250</v>
      </c>
      <c r="AF1585" s="672">
        <v>1</v>
      </c>
      <c r="AG1585" s="170">
        <v>1</v>
      </c>
      <c r="AH1585" s="483"/>
      <c r="AI1585" s="155"/>
    </row>
    <row r="1586" spans="1:35" s="82" customFormat="1" x14ac:dyDescent="0.2">
      <c r="A1586" s="81" t="s">
        <v>491</v>
      </c>
      <c r="B1586" s="81">
        <v>20180410</v>
      </c>
      <c r="C1586" s="280" t="s">
        <v>73</v>
      </c>
      <c r="D1586" s="126">
        <v>12</v>
      </c>
      <c r="E1586" s="126">
        <v>10</v>
      </c>
      <c r="F1586" s="126"/>
      <c r="G1586" s="126"/>
      <c r="H1586" s="280" t="s">
        <v>11</v>
      </c>
      <c r="I1586" s="126">
        <v>549</v>
      </c>
      <c r="J1586" s="126">
        <v>0</v>
      </c>
      <c r="K1586" s="82">
        <v>5</v>
      </c>
      <c r="L1586" s="82">
        <v>1</v>
      </c>
      <c r="M1586" s="33">
        <v>0</v>
      </c>
      <c r="N1586" s="83">
        <v>1</v>
      </c>
      <c r="O1586" s="9" t="str">
        <f>Cal_110119!$P$3</f>
        <v>Cal_110119</v>
      </c>
      <c r="P1586" s="17">
        <f>Cal_110119!$Q$3</f>
        <v>1.8682000000000001</v>
      </c>
      <c r="Q1586" s="17">
        <f>Cal_110119!$R$3</f>
        <v>0.51219999999999999</v>
      </c>
      <c r="R1586" s="84">
        <v>182.8</v>
      </c>
      <c r="S1586" s="84">
        <v>116.3</v>
      </c>
      <c r="T1586" s="82">
        <v>0.77800000000000002</v>
      </c>
      <c r="U1586" s="125">
        <f t="shared" si="202"/>
        <v>182.02200000000002</v>
      </c>
      <c r="V1586" s="125">
        <f t="shared" si="203"/>
        <v>115.52199999999999</v>
      </c>
      <c r="W1586" s="443">
        <f t="shared" si="204"/>
        <v>0.66751720747110332</v>
      </c>
      <c r="X1586" s="443">
        <f t="shared" si="205"/>
        <v>0.3392412829194249</v>
      </c>
      <c r="Y1586" s="9">
        <f>Cal_110119!$O$3</f>
        <v>20181101</v>
      </c>
      <c r="Z1586" s="90" t="s">
        <v>498</v>
      </c>
      <c r="AA1586" s="90"/>
      <c r="AB1586" s="90" t="s">
        <v>115</v>
      </c>
      <c r="AE1586" s="689" t="s">
        <v>1250</v>
      </c>
      <c r="AF1586" s="672">
        <v>1</v>
      </c>
      <c r="AG1586" s="170">
        <v>1</v>
      </c>
      <c r="AH1586" s="483"/>
      <c r="AI1586" s="155"/>
    </row>
    <row r="1587" spans="1:35" s="82" customFormat="1" x14ac:dyDescent="0.2">
      <c r="A1587" s="81" t="s">
        <v>491</v>
      </c>
      <c r="B1587" s="81">
        <v>20180410</v>
      </c>
      <c r="C1587" s="280" t="s">
        <v>73</v>
      </c>
      <c r="D1587" s="126">
        <v>12</v>
      </c>
      <c r="E1587" s="126">
        <v>11</v>
      </c>
      <c r="F1587" s="126"/>
      <c r="G1587" s="126"/>
      <c r="H1587" s="280" t="s">
        <v>10</v>
      </c>
      <c r="I1587" s="126">
        <v>535</v>
      </c>
      <c r="J1587" s="126">
        <v>0</v>
      </c>
      <c r="K1587" s="82">
        <v>5</v>
      </c>
      <c r="L1587" s="82">
        <v>1</v>
      </c>
      <c r="M1587" s="33">
        <v>0</v>
      </c>
      <c r="N1587" s="83">
        <v>1</v>
      </c>
      <c r="O1587" s="9" t="str">
        <f>Cal_110119!$P$3</f>
        <v>Cal_110119</v>
      </c>
      <c r="P1587" s="17">
        <f>Cal_110119!$Q$3</f>
        <v>1.8682000000000001</v>
      </c>
      <c r="Q1587" s="17">
        <f>Cal_110119!$R$3</f>
        <v>0.51219999999999999</v>
      </c>
      <c r="R1587" s="84">
        <v>128.80000000000001</v>
      </c>
      <c r="S1587" s="84">
        <v>82.18</v>
      </c>
      <c r="T1587" s="82">
        <v>0.81033299999999997</v>
      </c>
      <c r="U1587" s="125">
        <f t="shared" si="202"/>
        <v>127.98966700000001</v>
      </c>
      <c r="V1587" s="125">
        <f t="shared" si="203"/>
        <v>81.369667000000007</v>
      </c>
      <c r="W1587" s="443">
        <f t="shared" si="204"/>
        <v>0.48021050002260562</v>
      </c>
      <c r="X1587" s="443">
        <f t="shared" si="205"/>
        <v>0.24747161819936347</v>
      </c>
      <c r="Y1587" s="9">
        <f>Cal_110119!$O$3</f>
        <v>20181101</v>
      </c>
      <c r="Z1587" s="90" t="s">
        <v>496</v>
      </c>
      <c r="AA1587" s="90"/>
      <c r="AB1587" s="90" t="s">
        <v>115</v>
      </c>
      <c r="AE1587" s="689" t="s">
        <v>1250</v>
      </c>
      <c r="AF1587" s="672">
        <v>1</v>
      </c>
      <c r="AG1587" s="170">
        <v>0</v>
      </c>
      <c r="AH1587" s="483"/>
      <c r="AI1587" s="155"/>
    </row>
    <row r="1588" spans="1:35" s="82" customFormat="1" x14ac:dyDescent="0.2">
      <c r="A1588" s="81" t="s">
        <v>491</v>
      </c>
      <c r="B1588" s="81">
        <v>20180410</v>
      </c>
      <c r="C1588" s="280" t="s">
        <v>73</v>
      </c>
      <c r="D1588" s="126">
        <v>12</v>
      </c>
      <c r="E1588" s="126">
        <v>11</v>
      </c>
      <c r="F1588" s="126"/>
      <c r="G1588" s="126"/>
      <c r="H1588" s="280" t="s">
        <v>11</v>
      </c>
      <c r="I1588" s="126">
        <v>535</v>
      </c>
      <c r="J1588" s="126">
        <v>0</v>
      </c>
      <c r="K1588" s="82">
        <v>5</v>
      </c>
      <c r="L1588" s="82">
        <v>1</v>
      </c>
      <c r="M1588" s="168">
        <v>0</v>
      </c>
      <c r="N1588" s="83">
        <v>1</v>
      </c>
      <c r="O1588" s="9" t="str">
        <f>Cal_110119!$P$3</f>
        <v>Cal_110119</v>
      </c>
      <c r="P1588" s="17">
        <f>Cal_110119!$Q$3</f>
        <v>1.8682000000000001</v>
      </c>
      <c r="Q1588" s="17">
        <f>Cal_110119!$R$3</f>
        <v>0.51219999999999999</v>
      </c>
      <c r="R1588" s="84">
        <v>141.69999999999999</v>
      </c>
      <c r="S1588" s="84">
        <v>91.3</v>
      </c>
      <c r="T1588" s="82">
        <v>0.77800000000000002</v>
      </c>
      <c r="U1588" s="125">
        <f t="shared" si="202"/>
        <v>140.922</v>
      </c>
      <c r="V1588" s="125">
        <f t="shared" si="203"/>
        <v>90.521999999999991</v>
      </c>
      <c r="W1588" s="443">
        <f t="shared" si="204"/>
        <v>0.51914648651092499</v>
      </c>
      <c r="X1588" s="443">
        <f t="shared" si="205"/>
        <v>0.29038417932907484</v>
      </c>
      <c r="Y1588" s="9">
        <f>Cal_110119!$O$3</f>
        <v>20181101</v>
      </c>
      <c r="Z1588" s="90" t="s">
        <v>498</v>
      </c>
      <c r="AA1588" s="90"/>
      <c r="AB1588" s="90" t="s">
        <v>115</v>
      </c>
      <c r="AE1588" s="689" t="s">
        <v>1250</v>
      </c>
      <c r="AF1588" s="672">
        <v>1</v>
      </c>
      <c r="AG1588" s="170">
        <v>0</v>
      </c>
      <c r="AH1588" s="483"/>
      <c r="AI1588" s="155"/>
    </row>
    <row r="1589" spans="1:35" s="82" customFormat="1" x14ac:dyDescent="0.2">
      <c r="A1589" s="81" t="s">
        <v>491</v>
      </c>
      <c r="B1589" s="81">
        <v>20180410</v>
      </c>
      <c r="C1589" s="280" t="s">
        <v>73</v>
      </c>
      <c r="D1589" s="126">
        <v>12</v>
      </c>
      <c r="E1589" s="126">
        <v>14</v>
      </c>
      <c r="F1589" s="126"/>
      <c r="G1589" s="126"/>
      <c r="H1589" s="280" t="s">
        <v>10</v>
      </c>
      <c r="I1589" s="126">
        <v>535</v>
      </c>
      <c r="J1589" s="126">
        <v>0</v>
      </c>
      <c r="K1589" s="82">
        <v>5</v>
      </c>
      <c r="L1589" s="82">
        <v>1</v>
      </c>
      <c r="M1589" s="33">
        <v>0</v>
      </c>
      <c r="N1589" s="83">
        <v>1</v>
      </c>
      <c r="O1589" s="9" t="str">
        <f>Cal_110119!$P$3</f>
        <v>Cal_110119</v>
      </c>
      <c r="P1589" s="17">
        <f>Cal_110119!$Q$3</f>
        <v>1.8682000000000001</v>
      </c>
      <c r="Q1589" s="17">
        <f>Cal_110119!$R$3</f>
        <v>0.51219999999999999</v>
      </c>
      <c r="R1589" s="84">
        <v>182</v>
      </c>
      <c r="S1589" s="84">
        <v>113.8</v>
      </c>
      <c r="T1589" s="82">
        <v>0.81033299999999997</v>
      </c>
      <c r="U1589" s="125">
        <f t="shared" si="202"/>
        <v>181.18966699999999</v>
      </c>
      <c r="V1589" s="125">
        <f t="shared" si="203"/>
        <v>112.989667</v>
      </c>
      <c r="W1589" s="443">
        <f t="shared" si="204"/>
        <v>0.70249584087391004</v>
      </c>
      <c r="X1589" s="443">
        <f t="shared" si="205"/>
        <v>0.30796128954245122</v>
      </c>
      <c r="Y1589" s="9">
        <f>Cal_110119!$O$3</f>
        <v>20181101</v>
      </c>
      <c r="Z1589" s="90" t="s">
        <v>497</v>
      </c>
      <c r="AA1589" s="90"/>
      <c r="AB1589" s="90" t="s">
        <v>115</v>
      </c>
      <c r="AE1589" s="689" t="s">
        <v>1250</v>
      </c>
      <c r="AF1589" s="672">
        <v>1</v>
      </c>
      <c r="AG1589" s="170">
        <v>0</v>
      </c>
      <c r="AH1589" s="483"/>
      <c r="AI1589" s="155"/>
    </row>
    <row r="1590" spans="1:35" s="82" customFormat="1" x14ac:dyDescent="0.2">
      <c r="A1590" s="81" t="s">
        <v>491</v>
      </c>
      <c r="B1590" s="81">
        <v>20180410</v>
      </c>
      <c r="C1590" s="280" t="s">
        <v>73</v>
      </c>
      <c r="D1590" s="126">
        <v>12</v>
      </c>
      <c r="E1590" s="126">
        <v>14</v>
      </c>
      <c r="F1590" s="126"/>
      <c r="G1590" s="126"/>
      <c r="H1590" s="280" t="s">
        <v>11</v>
      </c>
      <c r="I1590" s="126">
        <v>535</v>
      </c>
      <c r="J1590" s="126">
        <v>0</v>
      </c>
      <c r="K1590" s="82">
        <v>5</v>
      </c>
      <c r="L1590" s="82">
        <v>1</v>
      </c>
      <c r="M1590" s="33">
        <v>0</v>
      </c>
      <c r="N1590" s="83">
        <v>1</v>
      </c>
      <c r="O1590" s="9" t="str">
        <f>Cal_110119!$P$3</f>
        <v>Cal_110119</v>
      </c>
      <c r="P1590" s="17">
        <f>Cal_110119!$Q$3</f>
        <v>1.8682000000000001</v>
      </c>
      <c r="Q1590" s="17">
        <f>Cal_110119!$R$3</f>
        <v>0.51219999999999999</v>
      </c>
      <c r="R1590" s="84">
        <v>203.8</v>
      </c>
      <c r="S1590" s="84">
        <v>128.9</v>
      </c>
      <c r="T1590" s="82">
        <v>0.81033299999999997</v>
      </c>
      <c r="U1590" s="125">
        <f t="shared" si="202"/>
        <v>202.989667</v>
      </c>
      <c r="V1590" s="125">
        <f t="shared" si="203"/>
        <v>128.08966700000002</v>
      </c>
      <c r="W1590" s="443">
        <f t="shared" si="204"/>
        <v>0.77150936189817998</v>
      </c>
      <c r="X1590" s="443">
        <f t="shared" si="205"/>
        <v>0.37398580406958387</v>
      </c>
      <c r="Y1590" s="9">
        <f>Cal_110119!$O$3</f>
        <v>20181101</v>
      </c>
      <c r="Z1590" s="90" t="s">
        <v>496</v>
      </c>
      <c r="AA1590" s="90"/>
      <c r="AB1590" s="90" t="s">
        <v>115</v>
      </c>
      <c r="AE1590" s="689" t="s">
        <v>1250</v>
      </c>
      <c r="AF1590" s="672">
        <v>1</v>
      </c>
      <c r="AG1590" s="170">
        <v>0</v>
      </c>
      <c r="AH1590" s="483"/>
      <c r="AI1590" s="155"/>
    </row>
    <row r="1591" spans="1:35" s="82" customFormat="1" x14ac:dyDescent="0.2">
      <c r="A1591" s="81" t="s">
        <v>491</v>
      </c>
      <c r="B1591" s="81">
        <v>20180410</v>
      </c>
      <c r="C1591" s="280" t="s">
        <v>73</v>
      </c>
      <c r="D1591" s="126">
        <v>12</v>
      </c>
      <c r="E1591" s="126">
        <v>15</v>
      </c>
      <c r="F1591" s="126"/>
      <c r="G1591" s="126"/>
      <c r="H1591" s="280" t="s">
        <v>10</v>
      </c>
      <c r="I1591" s="126">
        <v>547</v>
      </c>
      <c r="J1591" s="126">
        <v>0</v>
      </c>
      <c r="K1591" s="82">
        <v>5</v>
      </c>
      <c r="L1591" s="82">
        <v>1</v>
      </c>
      <c r="M1591" s="33">
        <v>0</v>
      </c>
      <c r="N1591" s="83">
        <v>1</v>
      </c>
      <c r="O1591" s="9" t="str">
        <f>Cal_110119!$P$3</f>
        <v>Cal_110119</v>
      </c>
      <c r="P1591" s="17">
        <f>Cal_110119!$Q$3</f>
        <v>1.8682000000000001</v>
      </c>
      <c r="Q1591" s="17">
        <f>Cal_110119!$R$3</f>
        <v>0.51219999999999999</v>
      </c>
      <c r="R1591" s="84">
        <v>264.3</v>
      </c>
      <c r="S1591" s="84">
        <v>164.7</v>
      </c>
      <c r="T1591" s="82">
        <v>0.77800000000000002</v>
      </c>
      <c r="U1591" s="125">
        <f t="shared" si="202"/>
        <v>263.52199999999999</v>
      </c>
      <c r="V1591" s="125">
        <f t="shared" si="203"/>
        <v>163.922</v>
      </c>
      <c r="W1591" s="443">
        <f t="shared" si="204"/>
        <v>1.0034255999615922</v>
      </c>
      <c r="X1591" s="443">
        <f t="shared" si="205"/>
        <v>0.4303555424596146</v>
      </c>
      <c r="Y1591" s="9">
        <f>Cal_110119!$O$3</f>
        <v>20181101</v>
      </c>
      <c r="Z1591" s="90" t="s">
        <v>498</v>
      </c>
      <c r="AA1591" s="90"/>
      <c r="AB1591" s="90" t="s">
        <v>115</v>
      </c>
      <c r="AE1591" s="689" t="s">
        <v>1250</v>
      </c>
      <c r="AF1591" s="672">
        <v>1</v>
      </c>
      <c r="AG1591" s="170">
        <v>0</v>
      </c>
      <c r="AH1591" s="483"/>
      <c r="AI1591" s="155"/>
    </row>
    <row r="1592" spans="1:35" s="82" customFormat="1" x14ac:dyDescent="0.2">
      <c r="A1592" s="81" t="s">
        <v>491</v>
      </c>
      <c r="B1592" s="81">
        <v>20180410</v>
      </c>
      <c r="C1592" s="280" t="s">
        <v>73</v>
      </c>
      <c r="D1592" s="126">
        <v>12</v>
      </c>
      <c r="E1592" s="126">
        <v>15</v>
      </c>
      <c r="F1592" s="126"/>
      <c r="G1592" s="126"/>
      <c r="H1592" s="280" t="s">
        <v>11</v>
      </c>
      <c r="I1592" s="126">
        <v>547</v>
      </c>
      <c r="J1592" s="126">
        <v>0</v>
      </c>
      <c r="K1592" s="82">
        <v>5</v>
      </c>
      <c r="L1592" s="82">
        <v>1</v>
      </c>
      <c r="M1592" s="168">
        <v>0</v>
      </c>
      <c r="N1592" s="83">
        <v>1</v>
      </c>
      <c r="O1592" s="9" t="str">
        <f>Cal_110119!$P$3</f>
        <v>Cal_110119</v>
      </c>
      <c r="P1592" s="17">
        <f>Cal_110119!$Q$3</f>
        <v>1.8682000000000001</v>
      </c>
      <c r="Q1592" s="17">
        <f>Cal_110119!$R$3</f>
        <v>0.51219999999999999</v>
      </c>
      <c r="R1592" s="84">
        <v>254.1</v>
      </c>
      <c r="S1592" s="84">
        <v>159.19999999999999</v>
      </c>
      <c r="T1592" s="82">
        <v>0.77800000000000002</v>
      </c>
      <c r="U1592" s="125">
        <f t="shared" si="202"/>
        <v>253.322</v>
      </c>
      <c r="V1592" s="125">
        <f t="shared" si="203"/>
        <v>158.422</v>
      </c>
      <c r="W1592" s="443">
        <f t="shared" si="204"/>
        <v>0.95607519514412764</v>
      </c>
      <c r="X1592" s="443">
        <f t="shared" si="205"/>
        <v>0.42959894343795657</v>
      </c>
      <c r="Y1592" s="9">
        <f>Cal_110119!$O$3</f>
        <v>20181101</v>
      </c>
      <c r="Z1592" s="90" t="s">
        <v>498</v>
      </c>
      <c r="AA1592" s="90"/>
      <c r="AB1592" s="90" t="s">
        <v>115</v>
      </c>
      <c r="AE1592" s="689" t="s">
        <v>1250</v>
      </c>
      <c r="AF1592" s="672">
        <v>1</v>
      </c>
      <c r="AG1592" s="170">
        <v>0</v>
      </c>
      <c r="AH1592" s="483"/>
      <c r="AI1592" s="155"/>
    </row>
    <row r="1593" spans="1:35" s="82" customFormat="1" x14ac:dyDescent="0.2">
      <c r="A1593" s="81" t="s">
        <v>491</v>
      </c>
      <c r="B1593" s="81">
        <v>20180410</v>
      </c>
      <c r="C1593" s="280" t="s">
        <v>73</v>
      </c>
      <c r="D1593" s="126">
        <v>12</v>
      </c>
      <c r="E1593" s="126">
        <v>19</v>
      </c>
      <c r="F1593" s="126"/>
      <c r="G1593" s="126"/>
      <c r="H1593" s="280" t="s">
        <v>10</v>
      </c>
      <c r="I1593" s="126">
        <v>547</v>
      </c>
      <c r="J1593" s="126">
        <v>0</v>
      </c>
      <c r="K1593" s="82">
        <v>5</v>
      </c>
      <c r="L1593" s="82">
        <v>1</v>
      </c>
      <c r="M1593" s="33">
        <v>0</v>
      </c>
      <c r="N1593" s="83">
        <v>1</v>
      </c>
      <c r="O1593" s="9" t="str">
        <f>Cal_110119!$P$3</f>
        <v>Cal_110119</v>
      </c>
      <c r="P1593" s="17">
        <f>Cal_110119!$Q$3</f>
        <v>1.8682000000000001</v>
      </c>
      <c r="Q1593" s="17">
        <f>Cal_110119!$R$3</f>
        <v>0.51219999999999999</v>
      </c>
      <c r="R1593" s="84">
        <v>262.89999999999998</v>
      </c>
      <c r="S1593" s="84">
        <v>164.8</v>
      </c>
      <c r="T1593" s="82">
        <v>0.81033299999999997</v>
      </c>
      <c r="U1593" s="125">
        <f t="shared" si="202"/>
        <v>262.08966699999996</v>
      </c>
      <c r="V1593" s="125">
        <f t="shared" si="203"/>
        <v>163.989667</v>
      </c>
      <c r="W1593" s="443">
        <f t="shared" si="204"/>
        <v>0.98831376863686904</v>
      </c>
      <c r="X1593" s="443">
        <f t="shared" si="205"/>
        <v>0.44605923862593394</v>
      </c>
      <c r="Y1593" s="9">
        <f>Cal_110119!$O$3</f>
        <v>20181101</v>
      </c>
      <c r="Z1593" s="90" t="s">
        <v>496</v>
      </c>
      <c r="AA1593" s="90"/>
      <c r="AB1593" s="90" t="s">
        <v>115</v>
      </c>
      <c r="AE1593" s="689" t="s">
        <v>1250</v>
      </c>
      <c r="AF1593" s="672">
        <v>1</v>
      </c>
      <c r="AG1593" s="170">
        <v>0</v>
      </c>
      <c r="AH1593" s="483"/>
      <c r="AI1593" s="155"/>
    </row>
    <row r="1594" spans="1:35" s="82" customFormat="1" x14ac:dyDescent="0.2">
      <c r="A1594" s="81" t="s">
        <v>491</v>
      </c>
      <c r="B1594" s="81">
        <v>20180410</v>
      </c>
      <c r="C1594" s="280" t="s">
        <v>73</v>
      </c>
      <c r="D1594" s="126">
        <v>12</v>
      </c>
      <c r="E1594" s="126">
        <v>19</v>
      </c>
      <c r="F1594" s="126"/>
      <c r="G1594" s="126"/>
      <c r="H1594" s="280" t="s">
        <v>11</v>
      </c>
      <c r="I1594" s="126">
        <v>535</v>
      </c>
      <c r="J1594" s="126">
        <v>0</v>
      </c>
      <c r="K1594" s="82">
        <v>5</v>
      </c>
      <c r="L1594" s="82">
        <v>1</v>
      </c>
      <c r="M1594" s="33">
        <v>0</v>
      </c>
      <c r="N1594" s="83">
        <v>1</v>
      </c>
      <c r="O1594" s="9" t="str">
        <f>Cal_110119!$P$3</f>
        <v>Cal_110119</v>
      </c>
      <c r="P1594" s="17">
        <f>Cal_110119!$Q$3</f>
        <v>1.8682000000000001</v>
      </c>
      <c r="Q1594" s="17">
        <f>Cal_110119!$R$3</f>
        <v>0.51219999999999999</v>
      </c>
      <c r="R1594" s="84">
        <v>222.3</v>
      </c>
      <c r="S1594" s="84">
        <v>139.69999999999999</v>
      </c>
      <c r="T1594" s="82">
        <v>0.81033299999999997</v>
      </c>
      <c r="U1594" s="125">
        <f t="shared" si="202"/>
        <v>221.489667</v>
      </c>
      <c r="V1594" s="125">
        <f t="shared" si="203"/>
        <v>138.88966699999997</v>
      </c>
      <c r="W1594" s="443">
        <f t="shared" si="204"/>
        <v>0.85082340844846038</v>
      </c>
      <c r="X1594" s="443">
        <f t="shared" si="205"/>
        <v>0.39125525314547061</v>
      </c>
      <c r="Y1594" s="9">
        <f>Cal_110119!$O$3</f>
        <v>20181101</v>
      </c>
      <c r="Z1594" s="90" t="s">
        <v>497</v>
      </c>
      <c r="AA1594" s="90"/>
      <c r="AB1594" s="90" t="s">
        <v>115</v>
      </c>
      <c r="AE1594" s="689" t="s">
        <v>1250</v>
      </c>
      <c r="AF1594" s="672">
        <v>1</v>
      </c>
      <c r="AG1594" s="170">
        <v>0</v>
      </c>
      <c r="AH1594" s="483"/>
      <c r="AI1594" s="155"/>
    </row>
    <row r="1595" spans="1:35" s="82" customFormat="1" x14ac:dyDescent="0.2">
      <c r="A1595" s="81" t="s">
        <v>491</v>
      </c>
      <c r="B1595" s="81">
        <v>20180410</v>
      </c>
      <c r="C1595" s="280" t="s">
        <v>73</v>
      </c>
      <c r="D1595" s="126">
        <v>12</v>
      </c>
      <c r="E1595" s="126">
        <v>19</v>
      </c>
      <c r="F1595" s="126"/>
      <c r="G1595" s="126"/>
      <c r="H1595" s="280" t="s">
        <v>10</v>
      </c>
      <c r="I1595" s="126">
        <v>540</v>
      </c>
      <c r="J1595" s="126">
        <v>10</v>
      </c>
      <c r="K1595" s="82">
        <v>5</v>
      </c>
      <c r="L1595" s="82">
        <v>1</v>
      </c>
      <c r="M1595" s="33">
        <v>0</v>
      </c>
      <c r="N1595" s="83">
        <v>1</v>
      </c>
      <c r="O1595" s="9" t="str">
        <f>Cal_110119!$P$3</f>
        <v>Cal_110119</v>
      </c>
      <c r="P1595" s="17">
        <f>Cal_110119!$Q$3</f>
        <v>1.8682000000000001</v>
      </c>
      <c r="Q1595" s="17">
        <f>Cal_110119!$R$3</f>
        <v>0.51219999999999999</v>
      </c>
      <c r="R1595" s="84">
        <v>94.11</v>
      </c>
      <c r="S1595" s="84">
        <v>63.38</v>
      </c>
      <c r="T1595" s="82">
        <v>0.77800000000000002</v>
      </c>
      <c r="U1595" s="125">
        <f t="shared" si="202"/>
        <v>93.331999999999994</v>
      </c>
      <c r="V1595" s="125">
        <f t="shared" si="203"/>
        <v>62.602000000000004</v>
      </c>
      <c r="W1595" s="443">
        <f t="shared" si="204"/>
        <v>0.31360426840120459</v>
      </c>
      <c r="X1595" s="443">
        <f t="shared" si="205"/>
        <v>0.24105643056249912</v>
      </c>
      <c r="Y1595" s="9">
        <f>Cal_110119!$O$3</f>
        <v>20181101</v>
      </c>
      <c r="Z1595" s="90" t="s">
        <v>498</v>
      </c>
      <c r="AA1595" s="90"/>
      <c r="AB1595" s="90" t="s">
        <v>115</v>
      </c>
      <c r="AE1595" s="689" t="s">
        <v>1250</v>
      </c>
      <c r="AF1595" s="672">
        <v>1</v>
      </c>
      <c r="AG1595" s="170">
        <v>1</v>
      </c>
      <c r="AH1595" s="480" t="s">
        <v>698</v>
      </c>
      <c r="AI1595" s="155"/>
    </row>
    <row r="1596" spans="1:35" s="82" customFormat="1" x14ac:dyDescent="0.2">
      <c r="A1596" s="81" t="s">
        <v>491</v>
      </c>
      <c r="B1596" s="81">
        <v>20180410</v>
      </c>
      <c r="C1596" s="280" t="s">
        <v>73</v>
      </c>
      <c r="D1596" s="126">
        <v>12</v>
      </c>
      <c r="E1596" s="126">
        <v>19</v>
      </c>
      <c r="F1596" s="126"/>
      <c r="G1596" s="126"/>
      <c r="H1596" s="280" t="s">
        <v>11</v>
      </c>
      <c r="I1596" s="126">
        <v>540</v>
      </c>
      <c r="J1596" s="126">
        <v>10</v>
      </c>
      <c r="K1596" s="82">
        <v>5</v>
      </c>
      <c r="L1596" s="82">
        <v>1</v>
      </c>
      <c r="M1596" s="168">
        <v>0</v>
      </c>
      <c r="N1596" s="83">
        <v>1</v>
      </c>
      <c r="O1596" s="9" t="str">
        <f>Cal_110119!$P$3</f>
        <v>Cal_110119</v>
      </c>
      <c r="P1596" s="17">
        <f>Cal_110119!$Q$3</f>
        <v>1.8682000000000001</v>
      </c>
      <c r="Q1596" s="17">
        <f>Cal_110119!$R$3</f>
        <v>0.51219999999999999</v>
      </c>
      <c r="R1596" s="84">
        <v>231.6</v>
      </c>
      <c r="S1596" s="84">
        <v>145</v>
      </c>
      <c r="T1596" s="82">
        <v>0.77800000000000002</v>
      </c>
      <c r="U1596" s="125">
        <f t="shared" si="202"/>
        <v>230.822</v>
      </c>
      <c r="V1596" s="125">
        <f t="shared" si="203"/>
        <v>144.22200000000001</v>
      </c>
      <c r="W1596" s="443">
        <f t="shared" si="204"/>
        <v>0.88376601508442321</v>
      </c>
      <c r="X1596" s="443">
        <f t="shared" si="205"/>
        <v>0.39405698299779923</v>
      </c>
      <c r="Y1596" s="9">
        <f>Cal_110119!$O$3</f>
        <v>20181101</v>
      </c>
      <c r="Z1596" s="90" t="s">
        <v>498</v>
      </c>
      <c r="AA1596" s="90"/>
      <c r="AB1596" s="90" t="s">
        <v>115</v>
      </c>
      <c r="AE1596" s="689" t="s">
        <v>1250</v>
      </c>
      <c r="AF1596" s="672">
        <v>4</v>
      </c>
      <c r="AG1596" s="170">
        <v>1</v>
      </c>
      <c r="AH1596" s="480" t="s">
        <v>699</v>
      </c>
      <c r="AI1596" s="155"/>
    </row>
    <row r="1597" spans="1:35" x14ac:dyDescent="0.2">
      <c r="A1597" s="45" t="s">
        <v>491</v>
      </c>
      <c r="B1597" s="45">
        <v>20180410</v>
      </c>
      <c r="C1597" s="142" t="s">
        <v>70</v>
      </c>
      <c r="D1597" s="107">
        <v>17</v>
      </c>
      <c r="E1597" s="107">
        <v>3</v>
      </c>
      <c r="H1597" s="142" t="s">
        <v>10</v>
      </c>
      <c r="I1597" s="107">
        <v>535</v>
      </c>
      <c r="J1597" s="107">
        <v>0</v>
      </c>
      <c r="K1597" s="43">
        <v>5</v>
      </c>
      <c r="L1597" s="43">
        <v>1</v>
      </c>
      <c r="M1597" s="9">
        <v>0</v>
      </c>
      <c r="N1597" s="49">
        <v>1</v>
      </c>
      <c r="O1597" s="9" t="str">
        <f>Cal_110119!$P$3</f>
        <v>Cal_110119</v>
      </c>
      <c r="P1597" s="17">
        <f>Cal_110119!$Q$3</f>
        <v>1.8682000000000001</v>
      </c>
      <c r="Q1597" s="17">
        <f>Cal_110119!$R$3</f>
        <v>0.51219999999999999</v>
      </c>
      <c r="R1597" s="46">
        <v>37.270000000000003</v>
      </c>
      <c r="S1597" s="46">
        <v>28.15</v>
      </c>
      <c r="T1597" s="47">
        <v>0.81033299999999997</v>
      </c>
      <c r="U1597" s="79">
        <f t="shared" si="202"/>
        <v>36.459667000000003</v>
      </c>
      <c r="V1597" s="79">
        <f t="shared" si="203"/>
        <v>27.339666999999999</v>
      </c>
      <c r="W1597" s="443">
        <f t="shared" si="204"/>
        <v>9.3940792797215011E-2</v>
      </c>
      <c r="X1597" s="443">
        <f t="shared" si="205"/>
        <v>0.15055555980606236</v>
      </c>
      <c r="Y1597" s="9">
        <f>Cal_110119!$O$3</f>
        <v>20181101</v>
      </c>
      <c r="Z1597" s="86" t="s">
        <v>496</v>
      </c>
      <c r="AA1597" s="86"/>
      <c r="AB1597" s="86" t="s">
        <v>115</v>
      </c>
      <c r="AE1597" s="689" t="s">
        <v>1250</v>
      </c>
      <c r="AF1597" s="671">
        <v>1</v>
      </c>
      <c r="AG1597" s="169">
        <v>0</v>
      </c>
      <c r="AH1597" s="485"/>
    </row>
    <row r="1598" spans="1:35" x14ac:dyDescent="0.2">
      <c r="A1598" s="45" t="s">
        <v>491</v>
      </c>
      <c r="B1598" s="45">
        <v>20180410</v>
      </c>
      <c r="C1598" s="142" t="s">
        <v>70</v>
      </c>
      <c r="D1598" s="107">
        <v>17</v>
      </c>
      <c r="E1598" s="107">
        <v>3</v>
      </c>
      <c r="H1598" s="142" t="s">
        <v>11</v>
      </c>
      <c r="I1598" s="107">
        <v>535</v>
      </c>
      <c r="J1598" s="107">
        <v>0</v>
      </c>
      <c r="K1598" s="43">
        <v>5</v>
      </c>
      <c r="L1598" s="43">
        <v>1</v>
      </c>
      <c r="M1598" s="9">
        <v>0</v>
      </c>
      <c r="N1598" s="49">
        <v>1</v>
      </c>
      <c r="O1598" s="9" t="str">
        <f>Cal_110119!$P$3</f>
        <v>Cal_110119</v>
      </c>
      <c r="P1598" s="17">
        <f>Cal_110119!$Q$3</f>
        <v>1.8682000000000001</v>
      </c>
      <c r="Q1598" s="17">
        <f>Cal_110119!$R$3</f>
        <v>0.51219999999999999</v>
      </c>
      <c r="R1598" s="46">
        <v>35.020000000000003</v>
      </c>
      <c r="S1598" s="46">
        <v>27.24</v>
      </c>
      <c r="T1598" s="47">
        <v>0.81033299999999997</v>
      </c>
      <c r="U1598" s="79">
        <f t="shared" si="202"/>
        <v>34.209667000000003</v>
      </c>
      <c r="V1598" s="79">
        <f t="shared" si="203"/>
        <v>26.429666999999998</v>
      </c>
      <c r="W1598" s="443">
        <f t="shared" si="204"/>
        <v>8.0138088592361087E-2</v>
      </c>
      <c r="X1598" s="443">
        <f t="shared" si="205"/>
        <v>0.15622021021278545</v>
      </c>
      <c r="Y1598" s="9">
        <f>Cal_110119!$O$3</f>
        <v>20181101</v>
      </c>
      <c r="Z1598" s="86" t="s">
        <v>496</v>
      </c>
      <c r="AA1598" s="86"/>
      <c r="AB1598" s="86" t="s">
        <v>115</v>
      </c>
      <c r="AE1598" s="689" t="s">
        <v>1250</v>
      </c>
      <c r="AF1598" s="671">
        <v>1</v>
      </c>
      <c r="AG1598" s="169">
        <v>0</v>
      </c>
      <c r="AH1598" s="485"/>
    </row>
    <row r="1599" spans="1:35" x14ac:dyDescent="0.2">
      <c r="A1599" s="45" t="s">
        <v>491</v>
      </c>
      <c r="B1599" s="45">
        <v>20180410</v>
      </c>
      <c r="C1599" s="142" t="s">
        <v>70</v>
      </c>
      <c r="D1599" s="107">
        <v>17</v>
      </c>
      <c r="E1599" s="107">
        <v>4</v>
      </c>
      <c r="H1599" s="142" t="s">
        <v>10</v>
      </c>
      <c r="I1599" s="107">
        <v>535</v>
      </c>
      <c r="J1599" s="107">
        <v>0</v>
      </c>
      <c r="K1599" s="43">
        <v>5</v>
      </c>
      <c r="L1599" s="43">
        <v>1</v>
      </c>
      <c r="M1599" s="9">
        <v>0</v>
      </c>
      <c r="N1599" s="49">
        <v>1</v>
      </c>
      <c r="O1599" s="9" t="str">
        <f>Cal_110119!$P$3</f>
        <v>Cal_110119</v>
      </c>
      <c r="P1599" s="17">
        <f>Cal_110119!$Q$3</f>
        <v>1.8682000000000001</v>
      </c>
      <c r="Q1599" s="17">
        <f>Cal_110119!$R$3</f>
        <v>0.51219999999999999</v>
      </c>
      <c r="R1599" s="46">
        <v>39.35</v>
      </c>
      <c r="S1599" s="46">
        <v>30.66</v>
      </c>
      <c r="T1599" s="47">
        <v>0.77800000000000002</v>
      </c>
      <c r="U1599" s="79">
        <f t="shared" si="202"/>
        <v>38.572000000000003</v>
      </c>
      <c r="V1599" s="79">
        <f t="shared" si="203"/>
        <v>29.882000000000001</v>
      </c>
      <c r="W1599" s="443">
        <f t="shared" si="204"/>
        <v>8.9511566821030508E-2</v>
      </c>
      <c r="X1599" s="443">
        <f t="shared" si="205"/>
        <v>0.17772065691055827</v>
      </c>
      <c r="Y1599" s="9">
        <f>Cal_110119!$O$3</f>
        <v>20181101</v>
      </c>
      <c r="Z1599" s="86" t="s">
        <v>498</v>
      </c>
      <c r="AA1599" s="86"/>
      <c r="AB1599" s="86" t="s">
        <v>115</v>
      </c>
      <c r="AE1599" s="689" t="s">
        <v>1250</v>
      </c>
      <c r="AF1599" s="671">
        <v>1</v>
      </c>
      <c r="AG1599" s="169">
        <v>0</v>
      </c>
      <c r="AH1599" s="485"/>
    </row>
    <row r="1600" spans="1:35" x14ac:dyDescent="0.2">
      <c r="A1600" s="45" t="s">
        <v>491</v>
      </c>
      <c r="B1600" s="45">
        <v>20180410</v>
      </c>
      <c r="C1600" s="142" t="s">
        <v>70</v>
      </c>
      <c r="D1600" s="107">
        <v>17</v>
      </c>
      <c r="E1600" s="107">
        <v>4</v>
      </c>
      <c r="H1600" s="142" t="s">
        <v>11</v>
      </c>
      <c r="I1600" s="107">
        <v>535</v>
      </c>
      <c r="J1600" s="107">
        <v>0</v>
      </c>
      <c r="K1600" s="43">
        <v>5</v>
      </c>
      <c r="L1600" s="43">
        <v>1</v>
      </c>
      <c r="M1600" s="72">
        <v>0</v>
      </c>
      <c r="N1600" s="49">
        <v>1</v>
      </c>
      <c r="O1600" s="9" t="str">
        <f>Cal_110119!$P$3</f>
        <v>Cal_110119</v>
      </c>
      <c r="P1600" s="17">
        <f>Cal_110119!$Q$3</f>
        <v>1.8682000000000001</v>
      </c>
      <c r="Q1600" s="17">
        <f>Cal_110119!$R$3</f>
        <v>0.51219999999999999</v>
      </c>
      <c r="R1600" s="46">
        <v>44.12</v>
      </c>
      <c r="S1600" s="46">
        <v>33.979999999999997</v>
      </c>
      <c r="T1600" s="47">
        <v>0.77800000000000002</v>
      </c>
      <c r="U1600" s="79">
        <f t="shared" si="202"/>
        <v>43.341999999999999</v>
      </c>
      <c r="V1600" s="79">
        <f t="shared" si="203"/>
        <v>33.201999999999998</v>
      </c>
      <c r="W1600" s="443">
        <f t="shared" si="204"/>
        <v>0.10444732883374562</v>
      </c>
      <c r="X1600" s="443">
        <f t="shared" si="205"/>
        <v>0.19247537688662819</v>
      </c>
      <c r="Y1600" s="9">
        <f>Cal_110119!$O$3</f>
        <v>20181101</v>
      </c>
      <c r="Z1600" s="86" t="s">
        <v>498</v>
      </c>
      <c r="AA1600" s="86"/>
      <c r="AB1600" s="86" t="s">
        <v>115</v>
      </c>
      <c r="AE1600" s="689" t="s">
        <v>1250</v>
      </c>
      <c r="AF1600" s="671">
        <v>1</v>
      </c>
      <c r="AG1600" s="169">
        <v>0</v>
      </c>
      <c r="AH1600" s="485"/>
    </row>
    <row r="1601" spans="1:35" x14ac:dyDescent="0.2">
      <c r="A1601" s="45" t="s">
        <v>491</v>
      </c>
      <c r="B1601" s="45">
        <v>20180410</v>
      </c>
      <c r="C1601" s="142" t="s">
        <v>70</v>
      </c>
      <c r="D1601" s="107">
        <v>17</v>
      </c>
      <c r="E1601" s="107">
        <v>7</v>
      </c>
      <c r="H1601" s="142" t="s">
        <v>10</v>
      </c>
      <c r="I1601" s="107">
        <v>535</v>
      </c>
      <c r="J1601" s="107">
        <v>0</v>
      </c>
      <c r="K1601" s="43">
        <v>5</v>
      </c>
      <c r="L1601" s="43">
        <v>1</v>
      </c>
      <c r="M1601" s="9">
        <v>0</v>
      </c>
      <c r="N1601" s="49">
        <v>1</v>
      </c>
      <c r="O1601" s="9" t="str">
        <f>Cal_110119!$P$3</f>
        <v>Cal_110119</v>
      </c>
      <c r="P1601" s="17">
        <f>Cal_110119!$Q$3</f>
        <v>1.8682000000000001</v>
      </c>
      <c r="Q1601" s="17">
        <f>Cal_110119!$R$3</f>
        <v>0.51219999999999999</v>
      </c>
      <c r="R1601" s="46">
        <v>53.19</v>
      </c>
      <c r="S1601" s="46">
        <v>39.1</v>
      </c>
      <c r="T1601" s="47">
        <v>0.77800000000000002</v>
      </c>
      <c r="U1601" s="79">
        <f t="shared" si="202"/>
        <v>52.411999999999999</v>
      </c>
      <c r="V1601" s="79">
        <f t="shared" si="203"/>
        <v>38.322000000000003</v>
      </c>
      <c r="W1601" s="443">
        <f t="shared" si="204"/>
        <v>0.14513440466148669</v>
      </c>
      <c r="X1601" s="443">
        <f t="shared" si="205"/>
        <v>0.19757603231870016</v>
      </c>
      <c r="Y1601" s="9">
        <f>Cal_110119!$O$3</f>
        <v>20181101</v>
      </c>
      <c r="Z1601" s="86" t="s">
        <v>498</v>
      </c>
      <c r="AA1601" s="86"/>
      <c r="AB1601" s="86" t="s">
        <v>115</v>
      </c>
      <c r="AE1601" s="689" t="s">
        <v>1250</v>
      </c>
      <c r="AF1601" s="671">
        <v>1</v>
      </c>
      <c r="AG1601" s="169">
        <v>0</v>
      </c>
      <c r="AH1601" s="485"/>
    </row>
    <row r="1602" spans="1:35" x14ac:dyDescent="0.2">
      <c r="A1602" s="45" t="s">
        <v>491</v>
      </c>
      <c r="B1602" s="45">
        <v>20180410</v>
      </c>
      <c r="C1602" s="142" t="s">
        <v>70</v>
      </c>
      <c r="D1602" s="107">
        <v>17</v>
      </c>
      <c r="E1602" s="107">
        <v>7</v>
      </c>
      <c r="H1602" s="142" t="s">
        <v>11</v>
      </c>
      <c r="I1602" s="107">
        <v>535</v>
      </c>
      <c r="J1602" s="107">
        <v>0</v>
      </c>
      <c r="K1602" s="43">
        <v>5</v>
      </c>
      <c r="L1602" s="43">
        <v>1</v>
      </c>
      <c r="M1602" s="9">
        <v>0</v>
      </c>
      <c r="N1602" s="49">
        <v>1</v>
      </c>
      <c r="O1602" s="9" t="str">
        <f>Cal_110119!$P$3</f>
        <v>Cal_110119</v>
      </c>
      <c r="P1602" s="17">
        <f>Cal_110119!$Q$3</f>
        <v>1.8682000000000001</v>
      </c>
      <c r="Q1602" s="17">
        <f>Cal_110119!$R$3</f>
        <v>0.51219999999999999</v>
      </c>
      <c r="R1602" s="46">
        <v>55.17</v>
      </c>
      <c r="S1602" s="46">
        <v>40.630000000000003</v>
      </c>
      <c r="T1602" s="47">
        <v>0.77800000000000002</v>
      </c>
      <c r="U1602" s="79">
        <f t="shared" si="202"/>
        <v>54.392000000000003</v>
      </c>
      <c r="V1602" s="79">
        <f t="shared" si="203"/>
        <v>39.852000000000004</v>
      </c>
      <c r="W1602" s="443">
        <f t="shared" si="204"/>
        <v>0.14976964114819144</v>
      </c>
      <c r="X1602" s="443">
        <f t="shared" si="205"/>
        <v>0.2066234577123694</v>
      </c>
      <c r="Y1602" s="9">
        <f>Cal_110119!$O$3</f>
        <v>20181101</v>
      </c>
      <c r="Z1602" s="86" t="s">
        <v>498</v>
      </c>
      <c r="AA1602" s="86"/>
      <c r="AB1602" s="86" t="s">
        <v>115</v>
      </c>
      <c r="AE1602" s="689" t="s">
        <v>1250</v>
      </c>
      <c r="AF1602" s="671">
        <v>1</v>
      </c>
      <c r="AG1602" s="169">
        <v>0</v>
      </c>
      <c r="AH1602" s="485"/>
    </row>
    <row r="1603" spans="1:35" x14ac:dyDescent="0.2">
      <c r="A1603" s="45" t="s">
        <v>491</v>
      </c>
      <c r="B1603" s="45">
        <v>20180410</v>
      </c>
      <c r="C1603" s="142" t="s">
        <v>70</v>
      </c>
      <c r="D1603" s="107">
        <v>17</v>
      </c>
      <c r="E1603" s="107">
        <v>8</v>
      </c>
      <c r="H1603" s="142" t="s">
        <v>10</v>
      </c>
      <c r="I1603" s="107">
        <v>531</v>
      </c>
      <c r="J1603" s="107">
        <v>0</v>
      </c>
      <c r="K1603" s="43">
        <v>5</v>
      </c>
      <c r="L1603" s="43">
        <v>1</v>
      </c>
      <c r="M1603" s="9">
        <v>0</v>
      </c>
      <c r="N1603" s="49">
        <v>1</v>
      </c>
      <c r="O1603" s="9" t="str">
        <f>Cal_110119!$P$3</f>
        <v>Cal_110119</v>
      </c>
      <c r="P1603" s="17">
        <f>Cal_110119!$Q$3</f>
        <v>1.8682000000000001</v>
      </c>
      <c r="Q1603" s="17">
        <f>Cal_110119!$R$3</f>
        <v>0.51219999999999999</v>
      </c>
      <c r="R1603" s="46">
        <v>99.89</v>
      </c>
      <c r="S1603" s="46">
        <v>65.31</v>
      </c>
      <c r="T1603" s="47">
        <v>0.77800000000000002</v>
      </c>
      <c r="U1603" s="79">
        <f t="shared" si="202"/>
        <v>99.111999999999995</v>
      </c>
      <c r="V1603" s="79">
        <f t="shared" si="203"/>
        <v>64.531999999999996</v>
      </c>
      <c r="W1603" s="443">
        <f t="shared" si="204"/>
        <v>0.35887535289802347</v>
      </c>
      <c r="X1603" s="443">
        <f t="shared" si="205"/>
        <v>0.22257622078634556</v>
      </c>
      <c r="Y1603" s="9">
        <f>Cal_110119!$O$3</f>
        <v>20181101</v>
      </c>
      <c r="Z1603" s="86" t="s">
        <v>498</v>
      </c>
      <c r="AA1603" s="86"/>
      <c r="AB1603" s="86" t="s">
        <v>115</v>
      </c>
      <c r="AE1603" s="689" t="s">
        <v>1250</v>
      </c>
      <c r="AF1603" s="671">
        <v>1</v>
      </c>
      <c r="AG1603" s="169">
        <v>0</v>
      </c>
      <c r="AH1603" s="485"/>
    </row>
    <row r="1604" spans="1:35" x14ac:dyDescent="0.2">
      <c r="A1604" s="45" t="s">
        <v>491</v>
      </c>
      <c r="B1604" s="45">
        <v>20180410</v>
      </c>
      <c r="C1604" s="142" t="s">
        <v>70</v>
      </c>
      <c r="D1604" s="107">
        <v>17</v>
      </c>
      <c r="E1604" s="107">
        <v>8</v>
      </c>
      <c r="H1604" s="142" t="s">
        <v>11</v>
      </c>
      <c r="I1604" s="107">
        <v>535</v>
      </c>
      <c r="J1604" s="107">
        <v>0</v>
      </c>
      <c r="K1604" s="43">
        <v>5</v>
      </c>
      <c r="L1604" s="43">
        <v>1</v>
      </c>
      <c r="M1604" s="72">
        <v>0</v>
      </c>
      <c r="N1604" s="49">
        <v>1</v>
      </c>
      <c r="O1604" s="9" t="str">
        <f>Cal_110119!$P$3</f>
        <v>Cal_110119</v>
      </c>
      <c r="P1604" s="17">
        <f>Cal_110119!$Q$3</f>
        <v>1.8682000000000001</v>
      </c>
      <c r="Q1604" s="17">
        <f>Cal_110119!$R$3</f>
        <v>0.51219999999999999</v>
      </c>
      <c r="R1604" s="46">
        <v>101.5</v>
      </c>
      <c r="S1604" s="46">
        <v>68.3</v>
      </c>
      <c r="T1604" s="47">
        <v>0.77800000000000002</v>
      </c>
      <c r="U1604" s="79">
        <f t="shared" si="202"/>
        <v>100.72199999999999</v>
      </c>
      <c r="V1604" s="79">
        <f t="shared" si="203"/>
        <v>67.521999999999991</v>
      </c>
      <c r="W1604" s="443">
        <f t="shared" si="204"/>
        <v>0.3419774474635458</v>
      </c>
      <c r="X1604" s="443">
        <f t="shared" si="205"/>
        <v>0.26186614435776251</v>
      </c>
      <c r="Y1604" s="9">
        <f>Cal_110119!$O$3</f>
        <v>20181101</v>
      </c>
      <c r="Z1604" s="86" t="s">
        <v>498</v>
      </c>
      <c r="AA1604" s="86"/>
      <c r="AB1604" s="86" t="s">
        <v>115</v>
      </c>
      <c r="AE1604" s="689" t="s">
        <v>1250</v>
      </c>
      <c r="AF1604" s="671">
        <v>1</v>
      </c>
      <c r="AG1604" s="169">
        <v>0</v>
      </c>
      <c r="AH1604" s="485"/>
    </row>
    <row r="1605" spans="1:35" x14ac:dyDescent="0.2">
      <c r="A1605" s="45" t="s">
        <v>491</v>
      </c>
      <c r="B1605" s="45">
        <v>20180410</v>
      </c>
      <c r="C1605" s="142" t="s">
        <v>70</v>
      </c>
      <c r="D1605" s="107">
        <v>17</v>
      </c>
      <c r="E1605" s="107">
        <v>9</v>
      </c>
      <c r="H1605" s="142" t="s">
        <v>10</v>
      </c>
      <c r="I1605" s="107">
        <v>525</v>
      </c>
      <c r="J1605" s="107">
        <v>0</v>
      </c>
      <c r="K1605" s="43">
        <v>5</v>
      </c>
      <c r="L1605" s="43">
        <v>1</v>
      </c>
      <c r="M1605" s="9">
        <v>0</v>
      </c>
      <c r="N1605" s="49">
        <v>1</v>
      </c>
      <c r="O1605" s="9" t="str">
        <f>Cal_110119!$P$3</f>
        <v>Cal_110119</v>
      </c>
      <c r="P1605" s="17">
        <f>Cal_110119!$Q$3</f>
        <v>1.8682000000000001</v>
      </c>
      <c r="Q1605" s="17">
        <f>Cal_110119!$R$3</f>
        <v>0.51219999999999999</v>
      </c>
      <c r="R1605" s="46">
        <v>90.58</v>
      </c>
      <c r="S1605" s="46">
        <v>57.73</v>
      </c>
      <c r="T1605" s="47">
        <f t="shared" ref="T1605:T1606" si="215">AVERAGE(0.59,0.692,0.84,1.094,1.095,1.045)</f>
        <v>0.89266666666666661</v>
      </c>
      <c r="U1605" s="79">
        <f t="shared" si="202"/>
        <v>89.687333333333328</v>
      </c>
      <c r="V1605" s="79">
        <f t="shared" si="203"/>
        <v>56.837333333333333</v>
      </c>
      <c r="W1605" s="443">
        <f t="shared" si="204"/>
        <v>0.34481744950143145</v>
      </c>
      <c r="X1605" s="443">
        <f t="shared" si="205"/>
        <v>0.17315580613183837</v>
      </c>
      <c r="Y1605" s="9">
        <f>Cal_110119!$O$3</f>
        <v>20181101</v>
      </c>
      <c r="Z1605" s="48" t="s">
        <v>499</v>
      </c>
      <c r="AA1605" s="48"/>
      <c r="AB1605" s="86" t="s">
        <v>115</v>
      </c>
      <c r="AE1605" s="689" t="s">
        <v>1250</v>
      </c>
      <c r="AF1605" s="671">
        <v>1</v>
      </c>
      <c r="AG1605" s="169">
        <v>0</v>
      </c>
      <c r="AH1605" s="481" t="s">
        <v>530</v>
      </c>
    </row>
    <row r="1606" spans="1:35" x14ac:dyDescent="0.2">
      <c r="A1606" s="45" t="s">
        <v>491</v>
      </c>
      <c r="B1606" s="45">
        <v>20180410</v>
      </c>
      <c r="C1606" s="142" t="s">
        <v>70</v>
      </c>
      <c r="D1606" s="107">
        <v>17</v>
      </c>
      <c r="E1606" s="107">
        <v>10</v>
      </c>
      <c r="H1606" s="142" t="s">
        <v>10</v>
      </c>
      <c r="I1606" s="107">
        <v>525</v>
      </c>
      <c r="J1606" s="107">
        <v>0</v>
      </c>
      <c r="K1606" s="43">
        <v>5</v>
      </c>
      <c r="L1606" s="43">
        <v>1</v>
      </c>
      <c r="M1606" s="9">
        <v>0</v>
      </c>
      <c r="N1606" s="49">
        <v>1</v>
      </c>
      <c r="O1606" s="9" t="str">
        <f>Cal_110119!$P$3</f>
        <v>Cal_110119</v>
      </c>
      <c r="P1606" s="17">
        <f>Cal_110119!$Q$3</f>
        <v>1.8682000000000001</v>
      </c>
      <c r="Q1606" s="17">
        <f>Cal_110119!$R$3</f>
        <v>0.51219999999999999</v>
      </c>
      <c r="R1606" s="46">
        <v>92.28</v>
      </c>
      <c r="S1606" s="46">
        <v>59.48</v>
      </c>
      <c r="T1606" s="47">
        <f t="shared" si="215"/>
        <v>0.89266666666666661</v>
      </c>
      <c r="U1606" s="79">
        <f t="shared" si="202"/>
        <v>91.387333333333331</v>
      </c>
      <c r="V1606" s="79">
        <f t="shared" si="203"/>
        <v>58.587333333333333</v>
      </c>
      <c r="W1606" s="443">
        <f t="shared" si="204"/>
        <v>0.34429261320082044</v>
      </c>
      <c r="X1606" s="443">
        <f t="shared" si="205"/>
        <v>0.18962884309911607</v>
      </c>
      <c r="Y1606" s="9">
        <f>Cal_110119!$O$3</f>
        <v>20181101</v>
      </c>
      <c r="Z1606" s="48" t="s">
        <v>499</v>
      </c>
      <c r="AA1606" s="48"/>
      <c r="AB1606" s="86" t="s">
        <v>115</v>
      </c>
      <c r="AE1606" s="689" t="s">
        <v>1250</v>
      </c>
      <c r="AF1606" s="671">
        <v>1</v>
      </c>
      <c r="AG1606" s="169">
        <v>0</v>
      </c>
      <c r="AH1606" s="481" t="s">
        <v>531</v>
      </c>
    </row>
    <row r="1607" spans="1:35" x14ac:dyDescent="0.2">
      <c r="A1607" s="45" t="s">
        <v>491</v>
      </c>
      <c r="B1607" s="45">
        <v>20180410</v>
      </c>
      <c r="C1607" s="142" t="s">
        <v>70</v>
      </c>
      <c r="D1607" s="107">
        <v>17</v>
      </c>
      <c r="E1607" s="107">
        <v>12</v>
      </c>
      <c r="H1607" s="142" t="s">
        <v>10</v>
      </c>
      <c r="I1607" s="107">
        <v>535</v>
      </c>
      <c r="J1607" s="107">
        <v>0</v>
      </c>
      <c r="K1607" s="43">
        <v>5</v>
      </c>
      <c r="L1607" s="43">
        <v>1</v>
      </c>
      <c r="M1607" s="9">
        <v>0</v>
      </c>
      <c r="N1607" s="49">
        <v>1</v>
      </c>
      <c r="O1607" s="9" t="str">
        <f>Cal_110119!$P$3</f>
        <v>Cal_110119</v>
      </c>
      <c r="P1607" s="17">
        <f>Cal_110119!$Q$3</f>
        <v>1.8682000000000001</v>
      </c>
      <c r="Q1607" s="17">
        <f>Cal_110119!$R$3</f>
        <v>0.51219999999999999</v>
      </c>
      <c r="R1607" s="46">
        <v>120.1</v>
      </c>
      <c r="S1607" s="46">
        <v>73.900000000000006</v>
      </c>
      <c r="T1607" s="47">
        <v>0.77800000000000002</v>
      </c>
      <c r="U1607" s="79">
        <f t="shared" si="202"/>
        <v>119.32199999999999</v>
      </c>
      <c r="V1607" s="79">
        <f t="shared" si="203"/>
        <v>73.122</v>
      </c>
      <c r="W1607" s="443">
        <f t="shared" si="204"/>
        <v>0.47588427930168103</v>
      </c>
      <c r="X1607" s="443">
        <f t="shared" si="205"/>
        <v>0.17803964358504781</v>
      </c>
      <c r="Y1607" s="9">
        <f>Cal_110119!$O$3</f>
        <v>20181101</v>
      </c>
      <c r="Z1607" s="86" t="s">
        <v>498</v>
      </c>
      <c r="AA1607" s="86"/>
      <c r="AB1607" s="86" t="s">
        <v>115</v>
      </c>
      <c r="AE1607" s="689" t="s">
        <v>1250</v>
      </c>
      <c r="AF1607" s="671">
        <v>1</v>
      </c>
      <c r="AG1607" s="169">
        <v>0</v>
      </c>
      <c r="AH1607" s="485"/>
    </row>
    <row r="1608" spans="1:35" x14ac:dyDescent="0.2">
      <c r="A1608" s="45" t="s">
        <v>491</v>
      </c>
      <c r="B1608" s="45">
        <v>20180410</v>
      </c>
      <c r="C1608" s="142" t="s">
        <v>70</v>
      </c>
      <c r="D1608" s="107">
        <v>17</v>
      </c>
      <c r="E1608" s="107">
        <v>12</v>
      </c>
      <c r="H1608" s="142" t="s">
        <v>11</v>
      </c>
      <c r="I1608" s="107">
        <v>532</v>
      </c>
      <c r="J1608" s="107">
        <v>0</v>
      </c>
      <c r="K1608" s="43">
        <v>5</v>
      </c>
      <c r="L1608" s="43">
        <v>1</v>
      </c>
      <c r="M1608" s="72">
        <v>0</v>
      </c>
      <c r="N1608" s="49">
        <v>1</v>
      </c>
      <c r="O1608" s="9" t="str">
        <f>Cal_110119!$P$3</f>
        <v>Cal_110119</v>
      </c>
      <c r="P1608" s="17">
        <f>Cal_110119!$Q$3</f>
        <v>1.8682000000000001</v>
      </c>
      <c r="Q1608" s="17">
        <f>Cal_110119!$R$3</f>
        <v>0.51219999999999999</v>
      </c>
      <c r="R1608" s="46">
        <v>126.6</v>
      </c>
      <c r="S1608" s="46">
        <v>78.760000000000005</v>
      </c>
      <c r="T1608" s="47">
        <v>0.81033299999999997</v>
      </c>
      <c r="U1608" s="79">
        <f t="shared" ref="U1608:U1661" si="216">(R1608-T1608)*(L1608+M1608)/L1608</f>
        <v>125.78966699999999</v>
      </c>
      <c r="V1608" s="79">
        <f t="shared" ref="V1608:V1661" si="217">(S1608-T1608)*(L1608+M1608)/L1608</f>
        <v>77.949667000000005</v>
      </c>
      <c r="W1608" s="443">
        <f t="shared" ref="W1608:W1661" si="218">(Q1608*P1608/(P1608-1)*(U1608-V1608)*(K1608)/I1608)/N1608</f>
        <v>0.49555595962955057</v>
      </c>
      <c r="X1608" s="443">
        <f t="shared" ref="X1608:X1661" si="219">(Q1608*P1608/(P1608-1)*(P1608*V1608-U1608)*(K1608)/I1608)/N1608</f>
        <v>0.20547238504103846</v>
      </c>
      <c r="Y1608" s="9">
        <f>Cal_110119!$O$3</f>
        <v>20181101</v>
      </c>
      <c r="Z1608" s="86" t="s">
        <v>496</v>
      </c>
      <c r="AA1608" s="86"/>
      <c r="AB1608" s="86" t="s">
        <v>115</v>
      </c>
      <c r="AE1608" s="689" t="s">
        <v>1250</v>
      </c>
      <c r="AF1608" s="671">
        <v>1</v>
      </c>
      <c r="AG1608" s="169">
        <v>0</v>
      </c>
      <c r="AH1608" s="485"/>
    </row>
    <row r="1609" spans="1:35" x14ac:dyDescent="0.2">
      <c r="A1609" s="45" t="s">
        <v>491</v>
      </c>
      <c r="B1609" s="45">
        <v>20180410</v>
      </c>
      <c r="C1609" s="142" t="s">
        <v>70</v>
      </c>
      <c r="D1609" s="107">
        <v>17</v>
      </c>
      <c r="E1609" s="107">
        <v>13</v>
      </c>
      <c r="H1609" s="142" t="s">
        <v>10</v>
      </c>
      <c r="I1609" s="107">
        <v>547</v>
      </c>
      <c r="J1609" s="107">
        <v>0</v>
      </c>
      <c r="K1609" s="43">
        <v>5</v>
      </c>
      <c r="L1609" s="43">
        <v>1</v>
      </c>
      <c r="M1609" s="9">
        <v>0</v>
      </c>
      <c r="N1609" s="49">
        <v>1</v>
      </c>
      <c r="O1609" s="9" t="str">
        <f>Cal_110119!$P$3</f>
        <v>Cal_110119</v>
      </c>
      <c r="P1609" s="17">
        <f>Cal_110119!$Q$3</f>
        <v>1.8682000000000001</v>
      </c>
      <c r="Q1609" s="17">
        <f>Cal_110119!$R$3</f>
        <v>0.51219999999999999</v>
      </c>
      <c r="R1609" s="46">
        <v>170.2</v>
      </c>
      <c r="S1609" s="46">
        <v>102.2</v>
      </c>
      <c r="T1609" s="47">
        <v>0.77800000000000002</v>
      </c>
      <c r="U1609" s="79">
        <f t="shared" si="216"/>
        <v>169.422</v>
      </c>
      <c r="V1609" s="79">
        <f t="shared" si="217"/>
        <v>101.422</v>
      </c>
      <c r="W1609" s="443">
        <f t="shared" si="218"/>
        <v>0.68506968672076585</v>
      </c>
      <c r="X1609" s="443">
        <f t="shared" si="219"/>
        <v>0.20204095752859416</v>
      </c>
      <c r="Y1609" s="9">
        <f>Cal_110119!$O$3</f>
        <v>20181101</v>
      </c>
      <c r="Z1609" s="86" t="s">
        <v>498</v>
      </c>
      <c r="AA1609" s="86"/>
      <c r="AB1609" s="86" t="s">
        <v>115</v>
      </c>
      <c r="AE1609" s="689" t="s">
        <v>1250</v>
      </c>
      <c r="AF1609" s="671">
        <v>1</v>
      </c>
      <c r="AG1609" s="169">
        <v>0</v>
      </c>
      <c r="AH1609" s="485"/>
    </row>
    <row r="1610" spans="1:35" x14ac:dyDescent="0.2">
      <c r="A1610" s="45" t="s">
        <v>491</v>
      </c>
      <c r="B1610" s="45">
        <v>20180410</v>
      </c>
      <c r="C1610" s="142" t="s">
        <v>70</v>
      </c>
      <c r="D1610" s="107">
        <v>17</v>
      </c>
      <c r="E1610" s="107">
        <v>13</v>
      </c>
      <c r="H1610" s="142" t="s">
        <v>11</v>
      </c>
      <c r="I1610" s="107">
        <v>547</v>
      </c>
      <c r="J1610" s="107">
        <v>0</v>
      </c>
      <c r="K1610" s="43">
        <v>5</v>
      </c>
      <c r="L1610" s="43">
        <v>1</v>
      </c>
      <c r="M1610" s="9">
        <v>0</v>
      </c>
      <c r="N1610" s="49">
        <v>1</v>
      </c>
      <c r="O1610" s="9" t="str">
        <f>Cal_110119!$P$3</f>
        <v>Cal_110119</v>
      </c>
      <c r="P1610" s="17">
        <f>Cal_110119!$Q$3</f>
        <v>1.8682000000000001</v>
      </c>
      <c r="Q1610" s="17">
        <f>Cal_110119!$R$3</f>
        <v>0.51219999999999999</v>
      </c>
      <c r="R1610" s="46">
        <v>160.69999999999999</v>
      </c>
      <c r="S1610" s="46">
        <v>96.29</v>
      </c>
      <c r="T1610" s="47">
        <v>0.77800000000000002</v>
      </c>
      <c r="U1610" s="79">
        <f t="shared" si="216"/>
        <v>159.922</v>
      </c>
      <c r="V1610" s="79">
        <f t="shared" si="217"/>
        <v>95.512</v>
      </c>
      <c r="W1610" s="443">
        <f t="shared" si="218"/>
        <v>0.64890203708359584</v>
      </c>
      <c r="X1610" s="443">
        <f t="shared" si="219"/>
        <v>0.18651544485863442</v>
      </c>
      <c r="Y1610" s="9">
        <f>Cal_110119!$O$3</f>
        <v>20181101</v>
      </c>
      <c r="Z1610" s="86" t="s">
        <v>498</v>
      </c>
      <c r="AA1610" s="86"/>
      <c r="AB1610" s="86" t="s">
        <v>115</v>
      </c>
      <c r="AE1610" s="689" t="s">
        <v>1250</v>
      </c>
      <c r="AF1610" s="671">
        <v>1</v>
      </c>
      <c r="AG1610" s="169">
        <v>0</v>
      </c>
      <c r="AH1610" s="485"/>
    </row>
    <row r="1611" spans="1:35" x14ac:dyDescent="0.2">
      <c r="A1611" s="45" t="s">
        <v>491</v>
      </c>
      <c r="B1611" s="45">
        <v>20180410</v>
      </c>
      <c r="C1611" s="142" t="s">
        <v>70</v>
      </c>
      <c r="D1611" s="107">
        <v>17</v>
      </c>
      <c r="E1611" s="107">
        <v>14</v>
      </c>
      <c r="H1611" s="142" t="s">
        <v>10</v>
      </c>
      <c r="I1611" s="107">
        <v>535</v>
      </c>
      <c r="J1611" s="107">
        <v>0</v>
      </c>
      <c r="K1611" s="43">
        <v>5</v>
      </c>
      <c r="L1611" s="43">
        <v>1</v>
      </c>
      <c r="M1611" s="9">
        <v>0</v>
      </c>
      <c r="N1611" s="49">
        <v>1</v>
      </c>
      <c r="O1611" s="9" t="str">
        <f>Cal_110119!$P$3</f>
        <v>Cal_110119</v>
      </c>
      <c r="P1611" s="17">
        <f>Cal_110119!$Q$3</f>
        <v>1.8682000000000001</v>
      </c>
      <c r="Q1611" s="17">
        <f>Cal_110119!$R$3</f>
        <v>0.51219999999999999</v>
      </c>
      <c r="R1611" s="46">
        <v>177.5</v>
      </c>
      <c r="S1611" s="46">
        <v>106.7</v>
      </c>
      <c r="T1611" s="47">
        <f t="shared" ref="T1611:T1612" si="220">AVERAGE(0.59,0.692,0.84,1.094,1.095,1.045)</f>
        <v>0.89266666666666661</v>
      </c>
      <c r="U1611" s="79">
        <f t="shared" si="216"/>
        <v>176.60733333333334</v>
      </c>
      <c r="V1611" s="79">
        <f t="shared" si="217"/>
        <v>105.80733333333333</v>
      </c>
      <c r="W1611" s="443">
        <f t="shared" si="218"/>
        <v>0.72927720724153744</v>
      </c>
      <c r="X1611" s="443">
        <f t="shared" si="219"/>
        <v>0.21694891463036295</v>
      </c>
      <c r="Y1611" s="9">
        <f>Cal_110119!$O$3</f>
        <v>20181101</v>
      </c>
      <c r="Z1611" s="48" t="s">
        <v>499</v>
      </c>
      <c r="AA1611" s="48"/>
      <c r="AB1611" s="86" t="s">
        <v>115</v>
      </c>
      <c r="AE1611" s="689" t="s">
        <v>1250</v>
      </c>
      <c r="AF1611" s="671">
        <v>1</v>
      </c>
      <c r="AG1611" s="169">
        <v>0</v>
      </c>
      <c r="AH1611" s="481" t="s">
        <v>532</v>
      </c>
    </row>
    <row r="1612" spans="1:35" x14ac:dyDescent="0.2">
      <c r="A1612" s="45" t="s">
        <v>491</v>
      </c>
      <c r="B1612" s="45">
        <v>20180410</v>
      </c>
      <c r="C1612" s="142" t="s">
        <v>70</v>
      </c>
      <c r="D1612" s="107">
        <v>17</v>
      </c>
      <c r="E1612" s="107">
        <v>15</v>
      </c>
      <c r="H1612" s="142" t="s">
        <v>10</v>
      </c>
      <c r="I1612" s="107">
        <v>547</v>
      </c>
      <c r="J1612" s="107">
        <v>0</v>
      </c>
      <c r="K1612" s="43">
        <v>5</v>
      </c>
      <c r="L1612" s="43">
        <v>1</v>
      </c>
      <c r="M1612" s="72">
        <v>0</v>
      </c>
      <c r="N1612" s="49">
        <v>1</v>
      </c>
      <c r="O1612" s="9" t="str">
        <f>Cal_110119!$P$3</f>
        <v>Cal_110119</v>
      </c>
      <c r="P1612" s="17">
        <f>Cal_110119!$Q$3</f>
        <v>1.8682000000000001</v>
      </c>
      <c r="Q1612" s="17">
        <f>Cal_110119!$R$3</f>
        <v>0.51219999999999999</v>
      </c>
      <c r="R1612" s="46">
        <v>154</v>
      </c>
      <c r="S1612" s="46">
        <v>93.02</v>
      </c>
      <c r="T1612" s="47">
        <f t="shared" si="220"/>
        <v>0.89266666666666661</v>
      </c>
      <c r="U1612" s="79">
        <f t="shared" si="216"/>
        <v>153.10733333333334</v>
      </c>
      <c r="V1612" s="79">
        <f t="shared" si="217"/>
        <v>92.127333333333326</v>
      </c>
      <c r="W1612" s="443">
        <f t="shared" si="218"/>
        <v>0.6143463161210635</v>
      </c>
      <c r="X1612" s="443">
        <f t="shared" si="219"/>
        <v>0.19146640721616998</v>
      </c>
      <c r="Y1612" s="9">
        <f>Cal_110119!$O$3</f>
        <v>20181101</v>
      </c>
      <c r="Z1612" s="48" t="s">
        <v>499</v>
      </c>
      <c r="AA1612" s="48"/>
      <c r="AB1612" s="86" t="s">
        <v>115</v>
      </c>
      <c r="AE1612" s="689" t="s">
        <v>1250</v>
      </c>
      <c r="AF1612" s="671">
        <v>1</v>
      </c>
      <c r="AG1612" s="169">
        <v>0</v>
      </c>
      <c r="AH1612" s="481" t="s">
        <v>533</v>
      </c>
    </row>
    <row r="1613" spans="1:35" x14ac:dyDescent="0.2">
      <c r="A1613" s="45" t="s">
        <v>491</v>
      </c>
      <c r="B1613" s="45">
        <v>20180410</v>
      </c>
      <c r="C1613" s="142" t="s">
        <v>70</v>
      </c>
      <c r="D1613" s="107">
        <v>17</v>
      </c>
      <c r="E1613" s="107">
        <v>17</v>
      </c>
      <c r="H1613" s="142" t="s">
        <v>10</v>
      </c>
      <c r="I1613" s="107">
        <v>540</v>
      </c>
      <c r="J1613" s="107">
        <v>10</v>
      </c>
      <c r="K1613" s="43">
        <v>5</v>
      </c>
      <c r="L1613" s="43">
        <v>1</v>
      </c>
      <c r="M1613" s="9">
        <v>0</v>
      </c>
      <c r="N1613" s="49">
        <v>1</v>
      </c>
      <c r="O1613" s="9" t="str">
        <f>Cal_110119!$P$3</f>
        <v>Cal_110119</v>
      </c>
      <c r="P1613" s="17">
        <f>Cal_110119!$Q$3</f>
        <v>1.8682000000000001</v>
      </c>
      <c r="Q1613" s="17">
        <f>Cal_110119!$R$3</f>
        <v>0.51219999999999999</v>
      </c>
      <c r="R1613" s="46">
        <v>180.9</v>
      </c>
      <c r="S1613" s="46">
        <v>107.5</v>
      </c>
      <c r="T1613" s="47">
        <v>0.77800000000000002</v>
      </c>
      <c r="U1613" s="79">
        <f t="shared" si="216"/>
        <v>180.12200000000001</v>
      </c>
      <c r="V1613" s="79">
        <f t="shared" si="217"/>
        <v>106.72199999999999</v>
      </c>
      <c r="W1613" s="443">
        <f t="shared" si="218"/>
        <v>0.74905803126093162</v>
      </c>
      <c r="X1613" s="443">
        <f t="shared" si="219"/>
        <v>0.19651078626573501</v>
      </c>
      <c r="Y1613" s="9">
        <f>Cal_110119!$O$3</f>
        <v>20181101</v>
      </c>
      <c r="Z1613" s="86" t="s">
        <v>495</v>
      </c>
      <c r="AA1613" s="86"/>
      <c r="AB1613" s="86" t="s">
        <v>115</v>
      </c>
      <c r="AE1613" s="689" t="s">
        <v>1250</v>
      </c>
      <c r="AF1613" s="671">
        <v>1</v>
      </c>
      <c r="AG1613" s="169">
        <v>0</v>
      </c>
      <c r="AH1613" s="485"/>
    </row>
    <row r="1614" spans="1:35" x14ac:dyDescent="0.2">
      <c r="A1614" s="45" t="s">
        <v>491</v>
      </c>
      <c r="B1614" s="45">
        <v>20180410</v>
      </c>
      <c r="C1614" s="142" t="s">
        <v>70</v>
      </c>
      <c r="D1614" s="107">
        <v>17</v>
      </c>
      <c r="E1614" s="107">
        <v>17</v>
      </c>
      <c r="H1614" s="142" t="s">
        <v>11</v>
      </c>
      <c r="I1614" s="107">
        <v>540</v>
      </c>
      <c r="J1614" s="107">
        <v>10</v>
      </c>
      <c r="K1614" s="43">
        <v>5</v>
      </c>
      <c r="L1614" s="43">
        <v>1</v>
      </c>
      <c r="M1614" s="9">
        <v>0</v>
      </c>
      <c r="N1614" s="49">
        <v>1</v>
      </c>
      <c r="O1614" s="9" t="str">
        <f>Cal_110119!$P$3</f>
        <v>Cal_110119</v>
      </c>
      <c r="P1614" s="17">
        <f>Cal_110119!$Q$3</f>
        <v>1.8682000000000001</v>
      </c>
      <c r="Q1614" s="17">
        <f>Cal_110119!$R$3</f>
        <v>0.51219999999999999</v>
      </c>
      <c r="R1614" s="46">
        <v>180.3</v>
      </c>
      <c r="S1614" s="46">
        <v>107.5</v>
      </c>
      <c r="T1614" s="47">
        <v>0.77800000000000002</v>
      </c>
      <c r="U1614" s="79">
        <f t="shared" si="216"/>
        <v>179.52200000000002</v>
      </c>
      <c r="V1614" s="79">
        <f t="shared" si="217"/>
        <v>106.72199999999999</v>
      </c>
      <c r="W1614" s="443">
        <f t="shared" si="218"/>
        <v>0.74293494108713665</v>
      </c>
      <c r="X1614" s="443">
        <f t="shared" si="219"/>
        <v>0.20263387643953004</v>
      </c>
      <c r="Y1614" s="9">
        <f>Cal_110119!$O$3</f>
        <v>20181101</v>
      </c>
      <c r="Z1614" s="86" t="s">
        <v>495</v>
      </c>
      <c r="AA1614" s="86"/>
      <c r="AB1614" s="86" t="s">
        <v>115</v>
      </c>
      <c r="AE1614" s="689" t="s">
        <v>1250</v>
      </c>
      <c r="AF1614" s="671">
        <v>1</v>
      </c>
      <c r="AG1614" s="169">
        <v>0</v>
      </c>
      <c r="AH1614" s="485"/>
    </row>
    <row r="1615" spans="1:35" s="82" customFormat="1" x14ac:dyDescent="0.2">
      <c r="A1615" s="81" t="s">
        <v>491</v>
      </c>
      <c r="B1615" s="81">
        <v>20180411</v>
      </c>
      <c r="C1615" s="280" t="s">
        <v>68</v>
      </c>
      <c r="D1615" s="126">
        <v>27</v>
      </c>
      <c r="E1615" s="126">
        <v>3</v>
      </c>
      <c r="F1615" s="126"/>
      <c r="G1615" s="126"/>
      <c r="H1615" s="280" t="s">
        <v>10</v>
      </c>
      <c r="I1615" s="126">
        <v>535</v>
      </c>
      <c r="J1615" s="126">
        <v>0</v>
      </c>
      <c r="K1615" s="82">
        <v>5</v>
      </c>
      <c r="L1615" s="82">
        <v>1</v>
      </c>
      <c r="M1615" s="33">
        <v>0</v>
      </c>
      <c r="N1615" s="83">
        <v>1</v>
      </c>
      <c r="O1615" s="9" t="str">
        <f>Cal_110119!$P$3</f>
        <v>Cal_110119</v>
      </c>
      <c r="P1615" s="17">
        <f>Cal_110119!$Q$3</f>
        <v>1.8682000000000001</v>
      </c>
      <c r="Q1615" s="17">
        <f>Cal_110119!$R$3</f>
        <v>0.51219999999999999</v>
      </c>
      <c r="R1615" s="84">
        <v>68.760000000000005</v>
      </c>
      <c r="S1615" s="84">
        <v>52.16</v>
      </c>
      <c r="T1615" s="82">
        <v>0.77800000000000002</v>
      </c>
      <c r="U1615" s="125">
        <f t="shared" si="216"/>
        <v>67.981999999999999</v>
      </c>
      <c r="V1615" s="125">
        <f t="shared" si="217"/>
        <v>51.381999999999998</v>
      </c>
      <c r="W1615" s="443">
        <f t="shared" si="218"/>
        <v>0.1709887237317729</v>
      </c>
      <c r="X1615" s="443">
        <f t="shared" si="219"/>
        <v>0.28851619962598407</v>
      </c>
      <c r="Y1615" s="9">
        <f>Cal_110119!$O$3</f>
        <v>20181101</v>
      </c>
      <c r="Z1615" s="90" t="s">
        <v>495</v>
      </c>
      <c r="AA1615" s="90"/>
      <c r="AB1615" s="90" t="s">
        <v>115</v>
      </c>
      <c r="AE1615" s="689" t="s">
        <v>1250</v>
      </c>
      <c r="AF1615" s="672">
        <v>1</v>
      </c>
      <c r="AG1615" s="170">
        <v>0</v>
      </c>
      <c r="AH1615" s="483"/>
      <c r="AI1615" s="155"/>
    </row>
    <row r="1616" spans="1:35" s="82" customFormat="1" x14ac:dyDescent="0.2">
      <c r="A1616" s="81" t="s">
        <v>491</v>
      </c>
      <c r="B1616" s="81">
        <v>20180411</v>
      </c>
      <c r="C1616" s="280" t="s">
        <v>68</v>
      </c>
      <c r="D1616" s="126">
        <v>27</v>
      </c>
      <c r="E1616" s="126">
        <v>3</v>
      </c>
      <c r="F1616" s="126"/>
      <c r="G1616" s="126"/>
      <c r="H1616" s="280" t="s">
        <v>11</v>
      </c>
      <c r="I1616" s="126">
        <v>535</v>
      </c>
      <c r="J1616" s="126">
        <v>0</v>
      </c>
      <c r="K1616" s="82">
        <v>5</v>
      </c>
      <c r="L1616" s="82">
        <v>1</v>
      </c>
      <c r="M1616" s="168">
        <v>0</v>
      </c>
      <c r="N1616" s="83">
        <v>1</v>
      </c>
      <c r="O1616" s="9" t="str">
        <f>Cal_110119!$P$3</f>
        <v>Cal_110119</v>
      </c>
      <c r="P1616" s="17">
        <f>Cal_110119!$Q$3</f>
        <v>1.8682000000000001</v>
      </c>
      <c r="Q1616" s="17">
        <f>Cal_110119!$R$3</f>
        <v>0.51219999999999999</v>
      </c>
      <c r="R1616" s="84">
        <v>73.25</v>
      </c>
      <c r="S1616" s="84">
        <v>56.35</v>
      </c>
      <c r="T1616" s="82">
        <v>0.77800000000000002</v>
      </c>
      <c r="U1616" s="125">
        <f t="shared" si="216"/>
        <v>72.471999999999994</v>
      </c>
      <c r="V1616" s="125">
        <f t="shared" si="217"/>
        <v>55.572000000000003</v>
      </c>
      <c r="W1616" s="443">
        <f t="shared" si="218"/>
        <v>0.17407888138957589</v>
      </c>
      <c r="X1616" s="443">
        <f t="shared" si="219"/>
        <v>0.32289686110462973</v>
      </c>
      <c r="Y1616" s="9">
        <f>Cal_110119!$O$3</f>
        <v>20181101</v>
      </c>
      <c r="Z1616" s="90" t="s">
        <v>495</v>
      </c>
      <c r="AA1616" s="90"/>
      <c r="AB1616" s="90" t="s">
        <v>115</v>
      </c>
      <c r="AE1616" s="689" t="s">
        <v>1250</v>
      </c>
      <c r="AF1616" s="672">
        <v>1</v>
      </c>
      <c r="AG1616" s="170">
        <v>0</v>
      </c>
      <c r="AH1616" s="483"/>
      <c r="AI1616" s="155"/>
    </row>
    <row r="1617" spans="1:35" s="82" customFormat="1" x14ac:dyDescent="0.2">
      <c r="A1617" s="81" t="s">
        <v>491</v>
      </c>
      <c r="B1617" s="81">
        <v>20180411</v>
      </c>
      <c r="C1617" s="280" t="s">
        <v>68</v>
      </c>
      <c r="D1617" s="126">
        <v>27</v>
      </c>
      <c r="E1617" s="126">
        <v>4</v>
      </c>
      <c r="F1617" s="126"/>
      <c r="G1617" s="126"/>
      <c r="H1617" s="280" t="s">
        <v>10</v>
      </c>
      <c r="I1617" s="126">
        <v>535</v>
      </c>
      <c r="J1617" s="126">
        <v>0</v>
      </c>
      <c r="K1617" s="82">
        <v>5</v>
      </c>
      <c r="L1617" s="82">
        <v>1</v>
      </c>
      <c r="M1617" s="33">
        <v>0</v>
      </c>
      <c r="N1617" s="83">
        <v>1</v>
      </c>
      <c r="O1617" s="9" t="str">
        <f>Cal_110119!$P$3</f>
        <v>Cal_110119</v>
      </c>
      <c r="P1617" s="17">
        <f>Cal_110119!$Q$3</f>
        <v>1.8682000000000001</v>
      </c>
      <c r="Q1617" s="17">
        <f>Cal_110119!$R$3</f>
        <v>0.51219999999999999</v>
      </c>
      <c r="R1617" s="84">
        <v>50.31</v>
      </c>
      <c r="S1617" s="84">
        <v>37.090000000000003</v>
      </c>
      <c r="T1617" s="82">
        <v>0.77800000000000002</v>
      </c>
      <c r="U1617" s="125">
        <f t="shared" si="216"/>
        <v>49.532000000000004</v>
      </c>
      <c r="V1617" s="125">
        <f t="shared" si="217"/>
        <v>36.312000000000005</v>
      </c>
      <c r="W1617" s="443">
        <f t="shared" si="218"/>
        <v>0.13617294745385766</v>
      </c>
      <c r="X1617" s="443">
        <f t="shared" si="219"/>
        <v>0.18856222784034801</v>
      </c>
      <c r="Y1617" s="9">
        <f>Cal_110119!$O$3</f>
        <v>20181101</v>
      </c>
      <c r="Z1617" s="90" t="s">
        <v>495</v>
      </c>
      <c r="AA1617" s="90"/>
      <c r="AB1617" s="90" t="s">
        <v>115</v>
      </c>
      <c r="AE1617" s="689" t="s">
        <v>1250</v>
      </c>
      <c r="AF1617" s="672">
        <v>1</v>
      </c>
      <c r="AG1617" s="170">
        <v>0</v>
      </c>
      <c r="AH1617" s="483"/>
      <c r="AI1617" s="155"/>
    </row>
    <row r="1618" spans="1:35" s="82" customFormat="1" x14ac:dyDescent="0.2">
      <c r="A1618" s="81" t="s">
        <v>491</v>
      </c>
      <c r="B1618" s="81">
        <v>20180411</v>
      </c>
      <c r="C1618" s="280" t="s">
        <v>68</v>
      </c>
      <c r="D1618" s="126">
        <v>27</v>
      </c>
      <c r="E1618" s="126">
        <v>4</v>
      </c>
      <c r="F1618" s="126"/>
      <c r="G1618" s="126"/>
      <c r="H1618" s="280" t="s">
        <v>11</v>
      </c>
      <c r="I1618" s="126">
        <v>535</v>
      </c>
      <c r="J1618" s="126">
        <v>0</v>
      </c>
      <c r="K1618" s="82">
        <v>5</v>
      </c>
      <c r="L1618" s="82">
        <v>1</v>
      </c>
      <c r="M1618" s="33">
        <v>0</v>
      </c>
      <c r="N1618" s="83">
        <v>1</v>
      </c>
      <c r="O1618" s="9" t="str">
        <f>Cal_110119!$P$3</f>
        <v>Cal_110119</v>
      </c>
      <c r="P1618" s="17">
        <f>Cal_110119!$Q$3</f>
        <v>1.8682000000000001</v>
      </c>
      <c r="Q1618" s="17">
        <f>Cal_110119!$R$3</f>
        <v>0.51219999999999999</v>
      </c>
      <c r="R1618" s="84">
        <v>48.89</v>
      </c>
      <c r="S1618" s="84">
        <v>36.42</v>
      </c>
      <c r="T1618" s="82">
        <v>0.77800000000000002</v>
      </c>
      <c r="U1618" s="125">
        <f t="shared" si="216"/>
        <v>48.112000000000002</v>
      </c>
      <c r="V1618" s="125">
        <f t="shared" si="217"/>
        <v>35.642000000000003</v>
      </c>
      <c r="W1618" s="443">
        <f t="shared" si="218"/>
        <v>0.12844755330934987</v>
      </c>
      <c r="X1618" s="443">
        <f t="shared" si="219"/>
        <v>0.19029586808952875</v>
      </c>
      <c r="Y1618" s="9">
        <f>Cal_110119!$O$3</f>
        <v>20181101</v>
      </c>
      <c r="Z1618" s="90" t="s">
        <v>495</v>
      </c>
      <c r="AA1618" s="90"/>
      <c r="AB1618" s="90" t="s">
        <v>115</v>
      </c>
      <c r="AE1618" s="689" t="s">
        <v>1250</v>
      </c>
      <c r="AF1618" s="672">
        <v>1</v>
      </c>
      <c r="AG1618" s="170">
        <v>0</v>
      </c>
      <c r="AH1618" s="483"/>
      <c r="AI1618" s="155"/>
    </row>
    <row r="1619" spans="1:35" s="82" customFormat="1" x14ac:dyDescent="0.2">
      <c r="A1619" s="81" t="s">
        <v>491</v>
      </c>
      <c r="B1619" s="81">
        <v>20180411</v>
      </c>
      <c r="C1619" s="280" t="s">
        <v>68</v>
      </c>
      <c r="D1619" s="126">
        <v>27</v>
      </c>
      <c r="E1619" s="126">
        <v>5</v>
      </c>
      <c r="F1619" s="126"/>
      <c r="G1619" s="126"/>
      <c r="H1619" s="280" t="s">
        <v>10</v>
      </c>
      <c r="I1619" s="126">
        <v>535</v>
      </c>
      <c r="J1619" s="126">
        <v>0</v>
      </c>
      <c r="K1619" s="82">
        <v>5</v>
      </c>
      <c r="L1619" s="82">
        <v>1</v>
      </c>
      <c r="M1619" s="33">
        <v>0</v>
      </c>
      <c r="N1619" s="83">
        <v>1</v>
      </c>
      <c r="O1619" s="9" t="str">
        <f>Cal_110119!$P$3</f>
        <v>Cal_110119</v>
      </c>
      <c r="P1619" s="17">
        <f>Cal_110119!$Q$3</f>
        <v>1.8682000000000001</v>
      </c>
      <c r="Q1619" s="17">
        <f>Cal_110119!$R$3</f>
        <v>0.51219999999999999</v>
      </c>
      <c r="R1619" s="84">
        <v>82.39</v>
      </c>
      <c r="S1619" s="84">
        <v>58.96</v>
      </c>
      <c r="T1619" s="82">
        <v>0.77800000000000002</v>
      </c>
      <c r="U1619" s="125">
        <f t="shared" si="216"/>
        <v>81.611999999999995</v>
      </c>
      <c r="V1619" s="125">
        <f t="shared" si="217"/>
        <v>58.182000000000002</v>
      </c>
      <c r="W1619" s="443">
        <f t="shared" si="218"/>
        <v>0.24134131307442397</v>
      </c>
      <c r="X1619" s="443">
        <f t="shared" si="219"/>
        <v>0.27897544086277237</v>
      </c>
      <c r="Y1619" s="9">
        <f>Cal_110119!$O$3</f>
        <v>20181101</v>
      </c>
      <c r="Z1619" s="90" t="s">
        <v>495</v>
      </c>
      <c r="AA1619" s="90"/>
      <c r="AB1619" s="90" t="s">
        <v>115</v>
      </c>
      <c r="AE1619" s="689" t="s">
        <v>1250</v>
      </c>
      <c r="AF1619" s="672">
        <v>1</v>
      </c>
      <c r="AG1619" s="170">
        <v>0</v>
      </c>
      <c r="AH1619" s="483"/>
      <c r="AI1619" s="155"/>
    </row>
    <row r="1620" spans="1:35" s="82" customFormat="1" x14ac:dyDescent="0.2">
      <c r="A1620" s="81" t="s">
        <v>491</v>
      </c>
      <c r="B1620" s="81">
        <v>20180411</v>
      </c>
      <c r="C1620" s="280" t="s">
        <v>68</v>
      </c>
      <c r="D1620" s="126">
        <v>27</v>
      </c>
      <c r="E1620" s="126">
        <v>5</v>
      </c>
      <c r="F1620" s="126"/>
      <c r="G1620" s="126"/>
      <c r="H1620" s="280" t="s">
        <v>11</v>
      </c>
      <c r="I1620" s="126">
        <v>547</v>
      </c>
      <c r="J1620" s="126">
        <v>0</v>
      </c>
      <c r="K1620" s="82">
        <v>5</v>
      </c>
      <c r="L1620" s="82">
        <v>1</v>
      </c>
      <c r="M1620" s="168">
        <v>0</v>
      </c>
      <c r="N1620" s="83">
        <v>1</v>
      </c>
      <c r="O1620" s="9" t="str">
        <f>Cal_110119!$P$3</f>
        <v>Cal_110119</v>
      </c>
      <c r="P1620" s="17">
        <f>Cal_110119!$Q$3</f>
        <v>1.8682000000000001</v>
      </c>
      <c r="Q1620" s="17">
        <f>Cal_110119!$R$3</f>
        <v>0.51219999999999999</v>
      </c>
      <c r="R1620" s="84">
        <v>81.55</v>
      </c>
      <c r="S1620" s="84">
        <v>57.37</v>
      </c>
      <c r="T1620" s="82">
        <v>0.77800000000000002</v>
      </c>
      <c r="U1620" s="125">
        <f t="shared" si="216"/>
        <v>80.771999999999991</v>
      </c>
      <c r="V1620" s="125">
        <f t="shared" si="217"/>
        <v>56.591999999999999</v>
      </c>
      <c r="W1620" s="443">
        <f t="shared" si="218"/>
        <v>0.24360272095453103</v>
      </c>
      <c r="X1620" s="443">
        <f t="shared" si="219"/>
        <v>0.25139210836612702</v>
      </c>
      <c r="Y1620" s="9">
        <f>Cal_110119!$O$3</f>
        <v>20181101</v>
      </c>
      <c r="Z1620" s="90" t="s">
        <v>495</v>
      </c>
      <c r="AA1620" s="90"/>
      <c r="AB1620" s="90" t="s">
        <v>115</v>
      </c>
      <c r="AE1620" s="689" t="s">
        <v>1250</v>
      </c>
      <c r="AF1620" s="672">
        <v>1</v>
      </c>
      <c r="AG1620" s="170">
        <v>0</v>
      </c>
      <c r="AH1620" s="483"/>
      <c r="AI1620" s="155"/>
    </row>
    <row r="1621" spans="1:35" s="82" customFormat="1" x14ac:dyDescent="0.2">
      <c r="A1621" s="81" t="s">
        <v>491</v>
      </c>
      <c r="B1621" s="81">
        <v>20180411</v>
      </c>
      <c r="C1621" s="280" t="s">
        <v>68</v>
      </c>
      <c r="D1621" s="126">
        <v>27</v>
      </c>
      <c r="E1621" s="126">
        <v>9</v>
      </c>
      <c r="F1621" s="126"/>
      <c r="G1621" s="126"/>
      <c r="H1621" s="280" t="s">
        <v>10</v>
      </c>
      <c r="I1621" s="126">
        <v>532</v>
      </c>
      <c r="J1621" s="126">
        <v>0</v>
      </c>
      <c r="K1621" s="82">
        <v>5</v>
      </c>
      <c r="L1621" s="82">
        <v>1</v>
      </c>
      <c r="M1621" s="33">
        <v>0</v>
      </c>
      <c r="N1621" s="83">
        <v>1</v>
      </c>
      <c r="O1621" s="9" t="str">
        <f>Cal_110119!$P$3</f>
        <v>Cal_110119</v>
      </c>
      <c r="P1621" s="17">
        <f>Cal_110119!$Q$3</f>
        <v>1.8682000000000001</v>
      </c>
      <c r="Q1621" s="17">
        <f>Cal_110119!$R$3</f>
        <v>0.51219999999999999</v>
      </c>
      <c r="R1621" s="84">
        <v>73</v>
      </c>
      <c r="S1621" s="84">
        <v>49.21</v>
      </c>
      <c r="T1621" s="82">
        <v>0.77800000000000002</v>
      </c>
      <c r="U1621" s="125">
        <f t="shared" si="216"/>
        <v>72.221999999999994</v>
      </c>
      <c r="V1621" s="125">
        <f t="shared" si="217"/>
        <v>48.432000000000002</v>
      </c>
      <c r="W1621" s="443">
        <f t="shared" si="218"/>
        <v>0.24643136035926017</v>
      </c>
      <c r="X1621" s="443">
        <f t="shared" si="219"/>
        <v>0.18913438476555192</v>
      </c>
      <c r="Y1621" s="9">
        <f>Cal_110119!$O$3</f>
        <v>20181101</v>
      </c>
      <c r="Z1621" s="90" t="s">
        <v>495</v>
      </c>
      <c r="AA1621" s="90"/>
      <c r="AB1621" s="90" t="s">
        <v>115</v>
      </c>
      <c r="AE1621" s="689" t="s">
        <v>1250</v>
      </c>
      <c r="AF1621" s="672">
        <v>1</v>
      </c>
      <c r="AG1621" s="170">
        <v>0</v>
      </c>
      <c r="AH1621" s="483"/>
      <c r="AI1621" s="155"/>
    </row>
    <row r="1622" spans="1:35" s="82" customFormat="1" x14ac:dyDescent="0.2">
      <c r="A1622" s="81" t="s">
        <v>491</v>
      </c>
      <c r="B1622" s="81">
        <v>20180411</v>
      </c>
      <c r="C1622" s="280" t="s">
        <v>68</v>
      </c>
      <c r="D1622" s="126">
        <v>27</v>
      </c>
      <c r="E1622" s="126">
        <v>9</v>
      </c>
      <c r="F1622" s="126"/>
      <c r="G1622" s="126"/>
      <c r="H1622" s="280" t="s">
        <v>11</v>
      </c>
      <c r="I1622" s="126">
        <v>535</v>
      </c>
      <c r="J1622" s="126">
        <v>0</v>
      </c>
      <c r="K1622" s="82">
        <v>5</v>
      </c>
      <c r="L1622" s="82">
        <v>1</v>
      </c>
      <c r="M1622" s="33">
        <v>0</v>
      </c>
      <c r="N1622" s="83">
        <v>1</v>
      </c>
      <c r="O1622" s="9" t="str">
        <f>Cal_110119!$P$3</f>
        <v>Cal_110119</v>
      </c>
      <c r="P1622" s="17">
        <f>Cal_110119!$Q$3</f>
        <v>1.8682000000000001</v>
      </c>
      <c r="Q1622" s="17">
        <f>Cal_110119!$R$3</f>
        <v>0.51219999999999999</v>
      </c>
      <c r="R1622" s="84">
        <v>81.5</v>
      </c>
      <c r="S1622" s="84">
        <v>56</v>
      </c>
      <c r="T1622" s="82">
        <v>0.77800000000000002</v>
      </c>
      <c r="U1622" s="125">
        <f t="shared" si="216"/>
        <v>80.721999999999994</v>
      </c>
      <c r="V1622" s="125">
        <f t="shared" si="217"/>
        <v>55.222000000000001</v>
      </c>
      <c r="W1622" s="443">
        <f t="shared" si="218"/>
        <v>0.26266340091326551</v>
      </c>
      <c r="X1622" s="443">
        <f t="shared" si="219"/>
        <v>0.23118232088935131</v>
      </c>
      <c r="Y1622" s="9">
        <f>Cal_110119!$O$3</f>
        <v>20181101</v>
      </c>
      <c r="Z1622" s="90" t="s">
        <v>495</v>
      </c>
      <c r="AA1622" s="90"/>
      <c r="AB1622" s="90" t="s">
        <v>115</v>
      </c>
      <c r="AE1622" s="689" t="s">
        <v>1250</v>
      </c>
      <c r="AF1622" s="672">
        <v>1</v>
      </c>
      <c r="AG1622" s="170">
        <v>0</v>
      </c>
      <c r="AH1622" s="483"/>
      <c r="AI1622" s="155"/>
    </row>
    <row r="1623" spans="1:35" s="82" customFormat="1" x14ac:dyDescent="0.2">
      <c r="A1623" s="81" t="s">
        <v>491</v>
      </c>
      <c r="B1623" s="81">
        <v>20180411</v>
      </c>
      <c r="C1623" s="280" t="s">
        <v>68</v>
      </c>
      <c r="D1623" s="126">
        <v>27</v>
      </c>
      <c r="E1623" s="126">
        <v>10</v>
      </c>
      <c r="F1623" s="126"/>
      <c r="G1623" s="126"/>
      <c r="H1623" s="280" t="s">
        <v>10</v>
      </c>
      <c r="I1623" s="126">
        <v>525</v>
      </c>
      <c r="J1623" s="126">
        <v>0</v>
      </c>
      <c r="K1623" s="82">
        <v>5</v>
      </c>
      <c r="L1623" s="82">
        <v>1</v>
      </c>
      <c r="M1623" s="33">
        <v>0</v>
      </c>
      <c r="N1623" s="83">
        <v>1</v>
      </c>
      <c r="O1623" s="9" t="str">
        <f>Cal_110119!$P$3</f>
        <v>Cal_110119</v>
      </c>
      <c r="P1623" s="17">
        <f>Cal_110119!$Q$3</f>
        <v>1.8682000000000001</v>
      </c>
      <c r="Q1623" s="17">
        <f>Cal_110119!$R$3</f>
        <v>0.51219999999999999</v>
      </c>
      <c r="R1623" s="84">
        <v>154.30000000000001</v>
      </c>
      <c r="S1623" s="84">
        <v>95.89</v>
      </c>
      <c r="T1623" s="82">
        <f t="shared" ref="T1623:T1624" si="221">AVERAGE(0.59,0.692,0.84,1.094,1.095,1.045)</f>
        <v>0.89266666666666661</v>
      </c>
      <c r="U1623" s="125">
        <f t="shared" si="216"/>
        <v>153.40733333333336</v>
      </c>
      <c r="V1623" s="125">
        <f t="shared" si="217"/>
        <v>94.99733333333333</v>
      </c>
      <c r="W1623" s="443">
        <f t="shared" si="218"/>
        <v>0.61311376637377835</v>
      </c>
      <c r="X1623" s="443">
        <f t="shared" si="219"/>
        <v>0.25262139636806286</v>
      </c>
      <c r="Y1623" s="9">
        <f>Cal_110119!$O$3</f>
        <v>20181101</v>
      </c>
      <c r="Z1623" s="85" t="s">
        <v>499</v>
      </c>
      <c r="AA1623" s="85"/>
      <c r="AB1623" s="90" t="s">
        <v>115</v>
      </c>
      <c r="AE1623" s="689" t="s">
        <v>1250</v>
      </c>
      <c r="AF1623" s="672">
        <v>1</v>
      </c>
      <c r="AG1623" s="170">
        <v>0</v>
      </c>
      <c r="AH1623" s="480" t="s">
        <v>535</v>
      </c>
      <c r="AI1623" s="155"/>
    </row>
    <row r="1624" spans="1:35" s="82" customFormat="1" x14ac:dyDescent="0.2">
      <c r="A1624" s="81" t="s">
        <v>491</v>
      </c>
      <c r="B1624" s="81">
        <v>20180411</v>
      </c>
      <c r="C1624" s="280" t="s">
        <v>68</v>
      </c>
      <c r="D1624" s="126">
        <v>27</v>
      </c>
      <c r="E1624" s="126">
        <v>11</v>
      </c>
      <c r="F1624" s="126"/>
      <c r="G1624" s="126"/>
      <c r="H1624" s="280" t="s">
        <v>10</v>
      </c>
      <c r="I1624" s="126">
        <v>525</v>
      </c>
      <c r="J1624" s="126">
        <v>0</v>
      </c>
      <c r="K1624" s="82">
        <v>5</v>
      </c>
      <c r="L1624" s="82">
        <v>1</v>
      </c>
      <c r="M1624" s="168">
        <v>0</v>
      </c>
      <c r="N1624" s="83">
        <v>1</v>
      </c>
      <c r="O1624" s="9" t="str">
        <f>Cal_110119!$P$3</f>
        <v>Cal_110119</v>
      </c>
      <c r="P1624" s="17">
        <f>Cal_110119!$Q$3</f>
        <v>1.8682000000000001</v>
      </c>
      <c r="Q1624" s="17">
        <f>Cal_110119!$R$3</f>
        <v>0.51219999999999999</v>
      </c>
      <c r="R1624" s="84">
        <v>157.69999999999999</v>
      </c>
      <c r="S1624" s="84">
        <v>98.07</v>
      </c>
      <c r="T1624" s="82">
        <f t="shared" si="221"/>
        <v>0.89266666666666661</v>
      </c>
      <c r="U1624" s="125">
        <f t="shared" si="216"/>
        <v>156.80733333333333</v>
      </c>
      <c r="V1624" s="125">
        <f t="shared" si="217"/>
        <v>97.177333333333323</v>
      </c>
      <c r="W1624" s="443">
        <f t="shared" si="218"/>
        <v>0.62591977210868688</v>
      </c>
      <c r="X1624" s="443">
        <f t="shared" si="219"/>
        <v>0.25968229203505905</v>
      </c>
      <c r="Y1624" s="9">
        <f>Cal_110119!$O$3</f>
        <v>20181101</v>
      </c>
      <c r="Z1624" s="85" t="s">
        <v>499</v>
      </c>
      <c r="AA1624" s="85"/>
      <c r="AB1624" s="90" t="s">
        <v>115</v>
      </c>
      <c r="AE1624" s="689" t="s">
        <v>1250</v>
      </c>
      <c r="AF1624" s="672">
        <v>1</v>
      </c>
      <c r="AG1624" s="170">
        <v>0</v>
      </c>
      <c r="AH1624" s="480" t="s">
        <v>537</v>
      </c>
      <c r="AI1624" s="155"/>
    </row>
    <row r="1625" spans="1:35" s="82" customFormat="1" x14ac:dyDescent="0.2">
      <c r="A1625" s="81" t="s">
        <v>491</v>
      </c>
      <c r="B1625" s="81">
        <v>20180411</v>
      </c>
      <c r="C1625" s="280" t="s">
        <v>68</v>
      </c>
      <c r="D1625" s="126">
        <v>27</v>
      </c>
      <c r="E1625" s="126">
        <v>12</v>
      </c>
      <c r="F1625" s="126"/>
      <c r="G1625" s="126"/>
      <c r="H1625" s="280" t="s">
        <v>10</v>
      </c>
      <c r="I1625" s="126">
        <v>547</v>
      </c>
      <c r="J1625" s="126">
        <v>0</v>
      </c>
      <c r="K1625" s="82">
        <v>5</v>
      </c>
      <c r="L1625" s="82">
        <v>1</v>
      </c>
      <c r="M1625" s="33">
        <v>0</v>
      </c>
      <c r="N1625" s="83">
        <v>1</v>
      </c>
      <c r="O1625" s="9" t="str">
        <f>Cal_110119!$P$3</f>
        <v>Cal_110119</v>
      </c>
      <c r="P1625" s="17">
        <f>Cal_110119!$Q$3</f>
        <v>1.8682000000000001</v>
      </c>
      <c r="Q1625" s="17">
        <f>Cal_110119!$R$3</f>
        <v>0.51219999999999999</v>
      </c>
      <c r="R1625" s="84">
        <v>157.19999999999999</v>
      </c>
      <c r="S1625" s="84">
        <v>96.22</v>
      </c>
      <c r="T1625" s="287">
        <v>0.78916666666666657</v>
      </c>
      <c r="U1625" s="125">
        <f t="shared" si="216"/>
        <v>156.41083333333333</v>
      </c>
      <c r="V1625" s="125">
        <f t="shared" si="217"/>
        <v>95.430833333333339</v>
      </c>
      <c r="W1625" s="443">
        <f t="shared" si="218"/>
        <v>0.61434631612106305</v>
      </c>
      <c r="X1625" s="443">
        <f t="shared" si="219"/>
        <v>0.22036122306754158</v>
      </c>
      <c r="Y1625" s="9">
        <f>Cal_110119!$O$3</f>
        <v>20181101</v>
      </c>
      <c r="Z1625" s="90" t="s">
        <v>306</v>
      </c>
      <c r="AA1625" s="90"/>
      <c r="AB1625" s="90" t="s">
        <v>115</v>
      </c>
      <c r="AE1625" s="689" t="s">
        <v>1250</v>
      </c>
      <c r="AF1625" s="672">
        <v>1</v>
      </c>
      <c r="AG1625" s="170">
        <v>0</v>
      </c>
      <c r="AH1625" s="483"/>
      <c r="AI1625" s="155"/>
    </row>
    <row r="1626" spans="1:35" s="82" customFormat="1" x14ac:dyDescent="0.2">
      <c r="A1626" s="81" t="s">
        <v>491</v>
      </c>
      <c r="B1626" s="81">
        <v>20180411</v>
      </c>
      <c r="C1626" s="280" t="s">
        <v>68</v>
      </c>
      <c r="D1626" s="126">
        <v>27</v>
      </c>
      <c r="E1626" s="126">
        <v>12</v>
      </c>
      <c r="F1626" s="126"/>
      <c r="G1626" s="126"/>
      <c r="H1626" s="280" t="s">
        <v>11</v>
      </c>
      <c r="I1626" s="126">
        <v>547</v>
      </c>
      <c r="J1626" s="126">
        <v>0</v>
      </c>
      <c r="K1626" s="82">
        <v>5</v>
      </c>
      <c r="L1626" s="82">
        <v>1</v>
      </c>
      <c r="M1626" s="33">
        <v>0</v>
      </c>
      <c r="N1626" s="83">
        <v>1</v>
      </c>
      <c r="O1626" s="9" t="str">
        <f>Cal_110119!$P$3</f>
        <v>Cal_110119</v>
      </c>
      <c r="P1626" s="17">
        <f>Cal_110119!$Q$3</f>
        <v>1.8682000000000001</v>
      </c>
      <c r="Q1626" s="17">
        <f>Cal_110119!$R$3</f>
        <v>0.51219999999999999</v>
      </c>
      <c r="R1626" s="84">
        <v>163</v>
      </c>
      <c r="S1626" s="84">
        <v>100.9</v>
      </c>
      <c r="T1626" s="287">
        <v>0.78916666666666657</v>
      </c>
      <c r="U1626" s="125">
        <f t="shared" si="216"/>
        <v>162.21083333333334</v>
      </c>
      <c r="V1626" s="125">
        <f t="shared" si="217"/>
        <v>100.11083333333335</v>
      </c>
      <c r="W1626" s="443">
        <f t="shared" si="218"/>
        <v>0.6256298168435227</v>
      </c>
      <c r="X1626" s="443">
        <f t="shared" si="219"/>
        <v>0.25001240924818968</v>
      </c>
      <c r="Y1626" s="9">
        <f>Cal_110119!$O$3</f>
        <v>20181101</v>
      </c>
      <c r="Z1626" s="90" t="s">
        <v>306</v>
      </c>
      <c r="AA1626" s="90"/>
      <c r="AB1626" s="90" t="s">
        <v>115</v>
      </c>
      <c r="AE1626" s="689" t="s">
        <v>1250</v>
      </c>
      <c r="AF1626" s="672">
        <v>1</v>
      </c>
      <c r="AG1626" s="170">
        <v>0</v>
      </c>
      <c r="AH1626" s="483"/>
      <c r="AI1626" s="155"/>
    </row>
    <row r="1627" spans="1:35" s="82" customFormat="1" x14ac:dyDescent="0.2">
      <c r="A1627" s="81" t="s">
        <v>491</v>
      </c>
      <c r="B1627" s="81">
        <v>20180411</v>
      </c>
      <c r="C1627" s="280" t="s">
        <v>68</v>
      </c>
      <c r="D1627" s="126">
        <v>27</v>
      </c>
      <c r="E1627" s="126">
        <v>13</v>
      </c>
      <c r="F1627" s="126"/>
      <c r="G1627" s="126"/>
      <c r="H1627" s="280" t="s">
        <v>10</v>
      </c>
      <c r="I1627" s="126">
        <v>535</v>
      </c>
      <c r="J1627" s="126">
        <v>0</v>
      </c>
      <c r="K1627" s="82">
        <v>5</v>
      </c>
      <c r="L1627" s="82">
        <v>1</v>
      </c>
      <c r="M1627" s="33">
        <v>0</v>
      </c>
      <c r="N1627" s="83">
        <v>1</v>
      </c>
      <c r="O1627" s="9" t="str">
        <f>Cal_110119!$P$3</f>
        <v>Cal_110119</v>
      </c>
      <c r="P1627" s="17">
        <f>Cal_110119!$Q$3</f>
        <v>1.8682000000000001</v>
      </c>
      <c r="Q1627" s="17">
        <f>Cal_110119!$R$3</f>
        <v>0.51219999999999999</v>
      </c>
      <c r="R1627" s="84">
        <v>168.9</v>
      </c>
      <c r="S1627" s="84">
        <v>105.1</v>
      </c>
      <c r="T1627" s="82">
        <v>0.77800000000000002</v>
      </c>
      <c r="U1627" s="125">
        <f t="shared" si="216"/>
        <v>168.12200000000001</v>
      </c>
      <c r="V1627" s="125">
        <f t="shared" si="217"/>
        <v>104.32199999999999</v>
      </c>
      <c r="W1627" s="443">
        <f t="shared" si="218"/>
        <v>0.65717352855946476</v>
      </c>
      <c r="X1627" s="443">
        <f t="shared" si="219"/>
        <v>0.27576938169175008</v>
      </c>
      <c r="Y1627" s="9">
        <f>Cal_110119!$O$3</f>
        <v>20181101</v>
      </c>
      <c r="Z1627" s="90" t="s">
        <v>495</v>
      </c>
      <c r="AA1627" s="90"/>
      <c r="AB1627" s="90" t="s">
        <v>115</v>
      </c>
      <c r="AE1627" s="689" t="s">
        <v>1250</v>
      </c>
      <c r="AF1627" s="672">
        <v>1</v>
      </c>
      <c r="AG1627" s="170">
        <v>0</v>
      </c>
      <c r="AH1627" s="483"/>
      <c r="AI1627" s="155"/>
    </row>
    <row r="1628" spans="1:35" s="82" customFormat="1" x14ac:dyDescent="0.2">
      <c r="A1628" s="81" t="s">
        <v>491</v>
      </c>
      <c r="B1628" s="81">
        <v>20180411</v>
      </c>
      <c r="C1628" s="280" t="s">
        <v>68</v>
      </c>
      <c r="D1628" s="126">
        <v>27</v>
      </c>
      <c r="E1628" s="126">
        <v>13</v>
      </c>
      <c r="F1628" s="126"/>
      <c r="G1628" s="126"/>
      <c r="H1628" s="280" t="s">
        <v>11</v>
      </c>
      <c r="I1628" s="126">
        <v>531</v>
      </c>
      <c r="J1628" s="126">
        <v>0</v>
      </c>
      <c r="K1628" s="82">
        <v>5</v>
      </c>
      <c r="L1628" s="82">
        <v>1</v>
      </c>
      <c r="M1628" s="168">
        <v>0</v>
      </c>
      <c r="N1628" s="83">
        <v>1</v>
      </c>
      <c r="O1628" s="9" t="str">
        <f>Cal_110119!$P$3</f>
        <v>Cal_110119</v>
      </c>
      <c r="P1628" s="17">
        <f>Cal_110119!$Q$3</f>
        <v>1.8682000000000001</v>
      </c>
      <c r="Q1628" s="17">
        <f>Cal_110119!$R$3</f>
        <v>0.51219999999999999</v>
      </c>
      <c r="R1628" s="84">
        <v>161.5</v>
      </c>
      <c r="S1628" s="84">
        <v>101.3</v>
      </c>
      <c r="T1628" s="82">
        <v>0.77800000000000002</v>
      </c>
      <c r="U1628" s="125">
        <f t="shared" si="216"/>
        <v>160.72200000000001</v>
      </c>
      <c r="V1628" s="125">
        <f t="shared" si="217"/>
        <v>100.52199999999999</v>
      </c>
      <c r="W1628" s="443">
        <f t="shared" si="218"/>
        <v>0.62476276010587106</v>
      </c>
      <c r="X1628" s="443">
        <f t="shared" si="219"/>
        <v>0.28096889380072027</v>
      </c>
      <c r="Y1628" s="9">
        <f>Cal_110119!$O$3</f>
        <v>20181101</v>
      </c>
      <c r="Z1628" s="90" t="s">
        <v>495</v>
      </c>
      <c r="AA1628" s="90"/>
      <c r="AB1628" s="90" t="s">
        <v>115</v>
      </c>
      <c r="AE1628" s="689" t="s">
        <v>1250</v>
      </c>
      <c r="AF1628" s="672">
        <v>1</v>
      </c>
      <c r="AG1628" s="170">
        <v>0</v>
      </c>
      <c r="AH1628" s="483"/>
      <c r="AI1628" s="155"/>
    </row>
    <row r="1629" spans="1:35" s="82" customFormat="1" x14ac:dyDescent="0.2">
      <c r="A1629" s="81" t="s">
        <v>491</v>
      </c>
      <c r="B1629" s="81">
        <v>20180411</v>
      </c>
      <c r="C1629" s="280" t="s">
        <v>68</v>
      </c>
      <c r="D1629" s="126">
        <v>27</v>
      </c>
      <c r="E1629" s="126">
        <v>14</v>
      </c>
      <c r="F1629" s="126"/>
      <c r="G1629" s="126"/>
      <c r="H1629" s="280" t="s">
        <v>10</v>
      </c>
      <c r="I1629" s="126">
        <v>535</v>
      </c>
      <c r="J1629" s="126">
        <v>0</v>
      </c>
      <c r="K1629" s="82">
        <v>5</v>
      </c>
      <c r="L1629" s="82">
        <v>1</v>
      </c>
      <c r="M1629" s="33">
        <v>0</v>
      </c>
      <c r="N1629" s="83">
        <v>1</v>
      </c>
      <c r="O1629" s="9" t="str">
        <f>Cal_110119!$P$3</f>
        <v>Cal_110119</v>
      </c>
      <c r="P1629" s="17">
        <f>Cal_110119!$Q$3</f>
        <v>1.8682000000000001</v>
      </c>
      <c r="Q1629" s="17">
        <f>Cal_110119!$R$3</f>
        <v>0.51219999999999999</v>
      </c>
      <c r="R1629" s="84">
        <v>164.1</v>
      </c>
      <c r="S1629" s="84">
        <v>101</v>
      </c>
      <c r="T1629" s="82">
        <f t="shared" ref="T1629:T1630" si="222">AVERAGE(0.59,0.692,0.84,1.094,1.095,1.045)</f>
        <v>0.89266666666666661</v>
      </c>
      <c r="U1629" s="125">
        <f t="shared" si="216"/>
        <v>163.20733333333334</v>
      </c>
      <c r="V1629" s="125">
        <f t="shared" si="217"/>
        <v>100.10733333333333</v>
      </c>
      <c r="W1629" s="443">
        <f t="shared" si="218"/>
        <v>0.64996316069125726</v>
      </c>
      <c r="X1629" s="443">
        <f t="shared" si="219"/>
        <v>0.24528833848905407</v>
      </c>
      <c r="Y1629" s="9">
        <f>Cal_110119!$O$3</f>
        <v>20181101</v>
      </c>
      <c r="Z1629" s="85" t="s">
        <v>499</v>
      </c>
      <c r="AA1629" s="85"/>
      <c r="AB1629" s="90" t="s">
        <v>115</v>
      </c>
      <c r="AE1629" s="689" t="s">
        <v>1250</v>
      </c>
      <c r="AF1629" s="672">
        <v>1</v>
      </c>
      <c r="AG1629" s="170">
        <v>0</v>
      </c>
      <c r="AH1629" s="480" t="s">
        <v>538</v>
      </c>
      <c r="AI1629" s="155"/>
    </row>
    <row r="1630" spans="1:35" s="82" customFormat="1" x14ac:dyDescent="0.2">
      <c r="A1630" s="81" t="s">
        <v>491</v>
      </c>
      <c r="B1630" s="81">
        <v>20180411</v>
      </c>
      <c r="C1630" s="280" t="s">
        <v>68</v>
      </c>
      <c r="D1630" s="126">
        <v>27</v>
      </c>
      <c r="E1630" s="126">
        <v>15</v>
      </c>
      <c r="F1630" s="126"/>
      <c r="G1630" s="126"/>
      <c r="H1630" s="280" t="s">
        <v>10</v>
      </c>
      <c r="I1630" s="126">
        <v>535</v>
      </c>
      <c r="J1630" s="126">
        <v>0</v>
      </c>
      <c r="K1630" s="82">
        <v>5</v>
      </c>
      <c r="L1630" s="82">
        <v>1</v>
      </c>
      <c r="M1630" s="33">
        <v>0</v>
      </c>
      <c r="N1630" s="83">
        <v>1</v>
      </c>
      <c r="O1630" s="9" t="str">
        <f>Cal_110119!$P$3</f>
        <v>Cal_110119</v>
      </c>
      <c r="P1630" s="17">
        <f>Cal_110119!$Q$3</f>
        <v>1.8682000000000001</v>
      </c>
      <c r="Q1630" s="17">
        <f>Cal_110119!$R$3</f>
        <v>0.51219999999999999</v>
      </c>
      <c r="R1630" s="84">
        <v>168.7</v>
      </c>
      <c r="S1630" s="84">
        <v>101.5</v>
      </c>
      <c r="T1630" s="82">
        <f t="shared" si="222"/>
        <v>0.89266666666666661</v>
      </c>
      <c r="U1630" s="125">
        <f t="shared" si="216"/>
        <v>167.80733333333333</v>
      </c>
      <c r="V1630" s="125">
        <f t="shared" si="217"/>
        <v>100.60733333333333</v>
      </c>
      <c r="W1630" s="443">
        <f t="shared" si="218"/>
        <v>0.69219531534789991</v>
      </c>
      <c r="X1630" s="443">
        <f t="shared" si="219"/>
        <v>0.20752764196325255</v>
      </c>
      <c r="Y1630" s="9">
        <f>Cal_110119!$O$3</f>
        <v>20181101</v>
      </c>
      <c r="Z1630" s="85" t="s">
        <v>499</v>
      </c>
      <c r="AA1630" s="85"/>
      <c r="AB1630" s="90" t="s">
        <v>115</v>
      </c>
      <c r="AE1630" s="689" t="s">
        <v>1250</v>
      </c>
      <c r="AF1630" s="672">
        <v>1</v>
      </c>
      <c r="AG1630" s="170">
        <v>0</v>
      </c>
      <c r="AH1630" s="480" t="s">
        <v>534</v>
      </c>
      <c r="AI1630" s="155"/>
    </row>
    <row r="1631" spans="1:35" s="82" customFormat="1" x14ac:dyDescent="0.2">
      <c r="A1631" s="81" t="s">
        <v>491</v>
      </c>
      <c r="B1631" s="81">
        <v>20180411</v>
      </c>
      <c r="C1631" s="280" t="s">
        <v>68</v>
      </c>
      <c r="D1631" s="126">
        <v>27</v>
      </c>
      <c r="E1631" s="126">
        <v>17</v>
      </c>
      <c r="F1631" s="126"/>
      <c r="G1631" s="126"/>
      <c r="H1631" s="280" t="s">
        <v>10</v>
      </c>
      <c r="I1631" s="126">
        <v>540</v>
      </c>
      <c r="J1631" s="126">
        <v>10</v>
      </c>
      <c r="K1631" s="82">
        <v>5</v>
      </c>
      <c r="L1631" s="82">
        <v>1</v>
      </c>
      <c r="M1631" s="33">
        <v>0</v>
      </c>
      <c r="N1631" s="83">
        <v>1</v>
      </c>
      <c r="O1631" s="9" t="str">
        <f>Cal_110119!$P$3</f>
        <v>Cal_110119</v>
      </c>
      <c r="P1631" s="17">
        <f>Cal_110119!$Q$3</f>
        <v>1.8682000000000001</v>
      </c>
      <c r="Q1631" s="17">
        <f>Cal_110119!$R$3</f>
        <v>0.51219999999999999</v>
      </c>
      <c r="R1631" s="84">
        <v>169</v>
      </c>
      <c r="S1631" s="84">
        <v>103.7</v>
      </c>
      <c r="T1631" s="287">
        <v>0.78916666666666657</v>
      </c>
      <c r="U1631" s="125">
        <f t="shared" si="216"/>
        <v>168.21083333333334</v>
      </c>
      <c r="V1631" s="125">
        <f t="shared" si="217"/>
        <v>102.91083333333333</v>
      </c>
      <c r="W1631" s="443">
        <f t="shared" si="218"/>
        <v>0.666396313914698</v>
      </c>
      <c r="X1631" s="443">
        <f t="shared" si="219"/>
        <v>0.2454051420707957</v>
      </c>
      <c r="Y1631" s="9">
        <f>Cal_110119!$O$3</f>
        <v>20181101</v>
      </c>
      <c r="Z1631" s="90" t="s">
        <v>306</v>
      </c>
      <c r="AA1631" s="90"/>
      <c r="AB1631" s="90" t="s">
        <v>115</v>
      </c>
      <c r="AE1631" s="689" t="s">
        <v>1250</v>
      </c>
      <c r="AF1631" s="672">
        <v>1</v>
      </c>
      <c r="AG1631" s="170">
        <v>0</v>
      </c>
      <c r="AH1631" s="483"/>
      <c r="AI1631" s="155"/>
    </row>
    <row r="1632" spans="1:35" s="82" customFormat="1" x14ac:dyDescent="0.2">
      <c r="A1632" s="81" t="s">
        <v>491</v>
      </c>
      <c r="B1632" s="81">
        <v>20180411</v>
      </c>
      <c r="C1632" s="280" t="s">
        <v>68</v>
      </c>
      <c r="D1632" s="126">
        <v>27</v>
      </c>
      <c r="E1632" s="126">
        <v>17</v>
      </c>
      <c r="F1632" s="126"/>
      <c r="G1632" s="126"/>
      <c r="H1632" s="280" t="s">
        <v>11</v>
      </c>
      <c r="I1632" s="126">
        <v>540</v>
      </c>
      <c r="J1632" s="126">
        <v>10</v>
      </c>
      <c r="K1632" s="82">
        <v>5</v>
      </c>
      <c r="L1632" s="82">
        <v>1</v>
      </c>
      <c r="M1632" s="168">
        <v>0</v>
      </c>
      <c r="N1632" s="83">
        <v>1</v>
      </c>
      <c r="O1632" s="9" t="str">
        <f>Cal_110119!$P$3</f>
        <v>Cal_110119</v>
      </c>
      <c r="P1632" s="17">
        <f>Cal_110119!$Q$3</f>
        <v>1.8682000000000001</v>
      </c>
      <c r="Q1632" s="17">
        <f>Cal_110119!$R$3</f>
        <v>0.51219999999999999</v>
      </c>
      <c r="R1632" s="84">
        <v>163.1</v>
      </c>
      <c r="S1632" s="84">
        <v>98.41</v>
      </c>
      <c r="T1632" s="82">
        <v>0.77800000000000002</v>
      </c>
      <c r="U1632" s="125">
        <f t="shared" si="216"/>
        <v>162.322</v>
      </c>
      <c r="V1632" s="125">
        <f t="shared" si="217"/>
        <v>97.631999999999991</v>
      </c>
      <c r="W1632" s="443">
        <f t="shared" si="218"/>
        <v>0.66017117223800625</v>
      </c>
      <c r="X1632" s="443">
        <f t="shared" si="219"/>
        <v>0.20485923192199357</v>
      </c>
      <c r="Y1632" s="9">
        <f>Cal_110119!$O$3</f>
        <v>20181101</v>
      </c>
      <c r="Z1632" s="90" t="s">
        <v>495</v>
      </c>
      <c r="AA1632" s="90"/>
      <c r="AB1632" s="90" t="s">
        <v>115</v>
      </c>
      <c r="AE1632" s="689" t="s">
        <v>1250</v>
      </c>
      <c r="AF1632" s="672">
        <v>1</v>
      </c>
      <c r="AG1632" s="170">
        <v>0</v>
      </c>
      <c r="AH1632" s="483"/>
      <c r="AI1632" s="155"/>
    </row>
    <row r="1633" spans="1:34" x14ac:dyDescent="0.2">
      <c r="A1633" s="45" t="s">
        <v>491</v>
      </c>
      <c r="B1633" s="45">
        <v>20180411</v>
      </c>
      <c r="C1633" s="142" t="s">
        <v>67</v>
      </c>
      <c r="D1633" s="107">
        <v>28</v>
      </c>
      <c r="E1633" s="107">
        <v>3</v>
      </c>
      <c r="H1633" s="142" t="s">
        <v>10</v>
      </c>
      <c r="I1633" s="107">
        <v>535</v>
      </c>
      <c r="J1633" s="107">
        <v>0</v>
      </c>
      <c r="K1633" s="43">
        <v>10</v>
      </c>
      <c r="L1633" s="43">
        <v>1</v>
      </c>
      <c r="M1633" s="9">
        <v>0</v>
      </c>
      <c r="N1633" s="49">
        <v>1</v>
      </c>
      <c r="O1633" s="9" t="str">
        <f>Cal_110119!$P$3</f>
        <v>Cal_110119</v>
      </c>
      <c r="P1633" s="17">
        <f>Cal_110119!$Q$3</f>
        <v>1.8682000000000001</v>
      </c>
      <c r="Q1633" s="17">
        <f>Cal_110119!$R$3</f>
        <v>0.51219999999999999</v>
      </c>
      <c r="R1633" s="46">
        <v>81.599999999999994</v>
      </c>
      <c r="S1633" s="46">
        <v>61.44</v>
      </c>
      <c r="T1633" s="47">
        <v>0.77800000000000002</v>
      </c>
      <c r="U1633" s="79">
        <f t="shared" si="216"/>
        <v>80.821999999999989</v>
      </c>
      <c r="V1633" s="79">
        <f t="shared" si="217"/>
        <v>60.661999999999999</v>
      </c>
      <c r="W1633" s="443">
        <f t="shared" si="218"/>
        <v>0.41531718920873972</v>
      </c>
      <c r="X1633" s="443">
        <f t="shared" si="219"/>
        <v>0.66967318332359693</v>
      </c>
      <c r="Y1633" s="9">
        <f>Cal_110119!$O$3</f>
        <v>20181101</v>
      </c>
      <c r="Z1633" s="86" t="s">
        <v>495</v>
      </c>
      <c r="AA1633" s="86"/>
      <c r="AB1633" s="86" t="s">
        <v>115</v>
      </c>
      <c r="AE1633" s="689" t="s">
        <v>1250</v>
      </c>
      <c r="AF1633" s="671">
        <v>1</v>
      </c>
      <c r="AG1633" s="169">
        <v>0</v>
      </c>
      <c r="AH1633" s="485"/>
    </row>
    <row r="1634" spans="1:34" x14ac:dyDescent="0.2">
      <c r="A1634" s="45" t="s">
        <v>491</v>
      </c>
      <c r="B1634" s="45">
        <v>20180411</v>
      </c>
      <c r="C1634" s="142" t="s">
        <v>67</v>
      </c>
      <c r="D1634" s="107">
        <v>28</v>
      </c>
      <c r="E1634" s="107">
        <v>3</v>
      </c>
      <c r="H1634" s="142" t="s">
        <v>11</v>
      </c>
      <c r="I1634" s="107">
        <v>535</v>
      </c>
      <c r="J1634" s="107">
        <v>0</v>
      </c>
      <c r="K1634" s="43">
        <v>10</v>
      </c>
      <c r="L1634" s="43">
        <v>1</v>
      </c>
      <c r="M1634" s="9">
        <v>0</v>
      </c>
      <c r="N1634" s="49">
        <v>1</v>
      </c>
      <c r="O1634" s="9" t="str">
        <f>Cal_110119!$P$3</f>
        <v>Cal_110119</v>
      </c>
      <c r="P1634" s="17">
        <f>Cal_110119!$Q$3</f>
        <v>1.8682000000000001</v>
      </c>
      <c r="Q1634" s="17">
        <f>Cal_110119!$R$3</f>
        <v>0.51219999999999999</v>
      </c>
      <c r="R1634" s="46">
        <v>84.22</v>
      </c>
      <c r="S1634" s="46">
        <v>63.08</v>
      </c>
      <c r="T1634" s="47">
        <v>0.77800000000000002</v>
      </c>
      <c r="U1634" s="79">
        <f t="shared" si="216"/>
        <v>83.441999999999993</v>
      </c>
      <c r="V1634" s="79">
        <f t="shared" si="217"/>
        <v>62.302</v>
      </c>
      <c r="W1634" s="443">
        <f t="shared" si="218"/>
        <v>0.43550621923972022</v>
      </c>
      <c r="X1634" s="443">
        <f t="shared" si="219"/>
        <v>0.67881691863093396</v>
      </c>
      <c r="Y1634" s="9">
        <f>Cal_110119!$O$3</f>
        <v>20181101</v>
      </c>
      <c r="Z1634" s="86" t="s">
        <v>495</v>
      </c>
      <c r="AA1634" s="86"/>
      <c r="AB1634" s="86" t="s">
        <v>115</v>
      </c>
      <c r="AE1634" s="689" t="s">
        <v>1250</v>
      </c>
      <c r="AF1634" s="671">
        <v>1</v>
      </c>
      <c r="AG1634" s="169">
        <v>0</v>
      </c>
      <c r="AH1634" s="485"/>
    </row>
    <row r="1635" spans="1:34" x14ac:dyDescent="0.2">
      <c r="A1635" s="45" t="s">
        <v>491</v>
      </c>
      <c r="B1635" s="45">
        <v>20180411</v>
      </c>
      <c r="C1635" s="142" t="s">
        <v>67</v>
      </c>
      <c r="D1635" s="107">
        <v>28</v>
      </c>
      <c r="E1635" s="107">
        <v>4</v>
      </c>
      <c r="H1635" s="142" t="s">
        <v>10</v>
      </c>
      <c r="I1635" s="107">
        <v>535</v>
      </c>
      <c r="J1635" s="107">
        <v>0</v>
      </c>
      <c r="K1635" s="43">
        <v>5</v>
      </c>
      <c r="L1635" s="43">
        <v>1</v>
      </c>
      <c r="M1635" s="9">
        <v>0</v>
      </c>
      <c r="N1635" s="49">
        <v>1</v>
      </c>
      <c r="O1635" s="9" t="str">
        <f>Cal_110119!$P$3</f>
        <v>Cal_110119</v>
      </c>
      <c r="P1635" s="17">
        <f>Cal_110119!$Q$3</f>
        <v>1.8682000000000001</v>
      </c>
      <c r="Q1635" s="17">
        <f>Cal_110119!$R$3</f>
        <v>0.51219999999999999</v>
      </c>
      <c r="R1635" s="46">
        <v>89.81</v>
      </c>
      <c r="S1635" s="46">
        <v>69.7</v>
      </c>
      <c r="T1635" s="47">
        <v>0.77800000000000002</v>
      </c>
      <c r="U1635" s="79">
        <f t="shared" si="216"/>
        <v>89.031999999999996</v>
      </c>
      <c r="V1635" s="79">
        <f t="shared" si="217"/>
        <v>68.921999999999997</v>
      </c>
      <c r="W1635" s="443">
        <f t="shared" si="218"/>
        <v>0.20714356832806943</v>
      </c>
      <c r="X1635" s="443">
        <f t="shared" si="219"/>
        <v>0.40922010625959404</v>
      </c>
      <c r="Y1635" s="9">
        <f>Cal_110119!$O$3</f>
        <v>20181101</v>
      </c>
      <c r="Z1635" s="86" t="s">
        <v>495</v>
      </c>
      <c r="AA1635" s="86"/>
      <c r="AB1635" s="86" t="s">
        <v>115</v>
      </c>
      <c r="AE1635" s="689" t="s">
        <v>1250</v>
      </c>
      <c r="AF1635" s="671">
        <v>1</v>
      </c>
      <c r="AG1635" s="169">
        <v>0</v>
      </c>
      <c r="AH1635" s="485"/>
    </row>
    <row r="1636" spans="1:34" x14ac:dyDescent="0.2">
      <c r="A1636" s="45" t="s">
        <v>491</v>
      </c>
      <c r="B1636" s="45">
        <v>20180411</v>
      </c>
      <c r="C1636" s="142" t="s">
        <v>67</v>
      </c>
      <c r="D1636" s="107">
        <v>28</v>
      </c>
      <c r="E1636" s="107">
        <v>4</v>
      </c>
      <c r="H1636" s="142" t="s">
        <v>11</v>
      </c>
      <c r="I1636" s="107">
        <v>535</v>
      </c>
      <c r="J1636" s="107">
        <v>0</v>
      </c>
      <c r="K1636" s="43">
        <v>5</v>
      </c>
      <c r="L1636" s="43">
        <v>1</v>
      </c>
      <c r="M1636" s="72">
        <v>0</v>
      </c>
      <c r="N1636" s="49">
        <v>1</v>
      </c>
      <c r="O1636" s="9" t="str">
        <f>Cal_110119!$P$3</f>
        <v>Cal_110119</v>
      </c>
      <c r="P1636" s="17">
        <f>Cal_110119!$Q$3</f>
        <v>1.8682000000000001</v>
      </c>
      <c r="Q1636" s="17">
        <f>Cal_110119!$R$3</f>
        <v>0.51219999999999999</v>
      </c>
      <c r="R1636" s="46">
        <v>92.52</v>
      </c>
      <c r="S1636" s="46">
        <v>70.680000000000007</v>
      </c>
      <c r="T1636" s="47">
        <v>0.77800000000000002</v>
      </c>
      <c r="U1636" s="79">
        <f t="shared" si="216"/>
        <v>91.74199999999999</v>
      </c>
      <c r="V1636" s="79">
        <f t="shared" si="217"/>
        <v>69.902000000000001</v>
      </c>
      <c r="W1636" s="443">
        <f t="shared" si="218"/>
        <v>0.22496347748806736</v>
      </c>
      <c r="X1636" s="443">
        <f t="shared" si="219"/>
        <v>0.40016425503604464</v>
      </c>
      <c r="Y1636" s="9">
        <f>Cal_110119!$O$3</f>
        <v>20181101</v>
      </c>
      <c r="Z1636" s="86" t="s">
        <v>495</v>
      </c>
      <c r="AA1636" s="86"/>
      <c r="AB1636" s="86" t="s">
        <v>115</v>
      </c>
      <c r="AE1636" s="689" t="s">
        <v>1250</v>
      </c>
      <c r="AF1636" s="671">
        <v>1</v>
      </c>
      <c r="AG1636" s="169">
        <v>0</v>
      </c>
      <c r="AH1636" s="485"/>
    </row>
    <row r="1637" spans="1:34" x14ac:dyDescent="0.2">
      <c r="A1637" s="45" t="s">
        <v>491</v>
      </c>
      <c r="B1637" s="45">
        <v>20180411</v>
      </c>
      <c r="C1637" s="142" t="s">
        <v>67</v>
      </c>
      <c r="D1637" s="107">
        <v>28</v>
      </c>
      <c r="E1637" s="107">
        <v>6</v>
      </c>
      <c r="H1637" s="142" t="s">
        <v>10</v>
      </c>
      <c r="I1637" s="107">
        <v>535</v>
      </c>
      <c r="J1637" s="107">
        <v>0</v>
      </c>
      <c r="K1637" s="43">
        <v>5</v>
      </c>
      <c r="L1637" s="43">
        <v>1</v>
      </c>
      <c r="M1637" s="9">
        <v>0</v>
      </c>
      <c r="N1637" s="49">
        <v>1</v>
      </c>
      <c r="O1637" s="9" t="str">
        <f>Cal_110119!$P$3</f>
        <v>Cal_110119</v>
      </c>
      <c r="P1637" s="17">
        <f>Cal_110119!$Q$3</f>
        <v>1.8682000000000001</v>
      </c>
      <c r="Q1637" s="17">
        <f>Cal_110119!$R$3</f>
        <v>0.51219999999999999</v>
      </c>
      <c r="R1637" s="46">
        <v>41.95</v>
      </c>
      <c r="S1637" s="46">
        <v>27.76</v>
      </c>
      <c r="T1637" s="47">
        <v>0.77800000000000002</v>
      </c>
      <c r="U1637" s="79">
        <f t="shared" si="216"/>
        <v>41.172000000000004</v>
      </c>
      <c r="V1637" s="79">
        <f t="shared" si="217"/>
        <v>26.982000000000003</v>
      </c>
      <c r="W1637" s="443">
        <f t="shared" si="218"/>
        <v>0.1461644572140878</v>
      </c>
      <c r="X1637" s="443">
        <f t="shared" si="219"/>
        <v>9.5133309358622492E-2</v>
      </c>
      <c r="Y1637" s="9">
        <f>Cal_110119!$O$3</f>
        <v>20181101</v>
      </c>
      <c r="Z1637" s="86" t="s">
        <v>495</v>
      </c>
      <c r="AA1637" s="86"/>
      <c r="AB1637" s="86" t="s">
        <v>115</v>
      </c>
      <c r="AE1637" s="689" t="s">
        <v>1250</v>
      </c>
      <c r="AF1637" s="671">
        <v>1</v>
      </c>
      <c r="AG1637" s="169">
        <v>0</v>
      </c>
      <c r="AH1637" s="485"/>
    </row>
    <row r="1638" spans="1:34" x14ac:dyDescent="0.2">
      <c r="A1638" s="45" t="s">
        <v>491</v>
      </c>
      <c r="B1638" s="45">
        <v>20180411</v>
      </c>
      <c r="C1638" s="142" t="s">
        <v>67</v>
      </c>
      <c r="D1638" s="107">
        <v>28</v>
      </c>
      <c r="E1638" s="107">
        <v>6</v>
      </c>
      <c r="H1638" s="142" t="s">
        <v>11</v>
      </c>
      <c r="I1638" s="107">
        <v>535</v>
      </c>
      <c r="J1638" s="107">
        <v>0</v>
      </c>
      <c r="K1638" s="43">
        <v>5</v>
      </c>
      <c r="L1638" s="43">
        <v>1</v>
      </c>
      <c r="M1638" s="9">
        <v>0</v>
      </c>
      <c r="N1638" s="49">
        <v>1</v>
      </c>
      <c r="O1638" s="9" t="str">
        <f>Cal_110119!$P$3</f>
        <v>Cal_110119</v>
      </c>
      <c r="P1638" s="17">
        <f>Cal_110119!$Q$3</f>
        <v>1.8682000000000001</v>
      </c>
      <c r="Q1638" s="17">
        <f>Cal_110119!$R$3</f>
        <v>0.51219999999999999</v>
      </c>
      <c r="R1638" s="46">
        <v>39.659999999999997</v>
      </c>
      <c r="S1638" s="46">
        <v>26.68</v>
      </c>
      <c r="T1638" s="47">
        <v>0.77800000000000002</v>
      </c>
      <c r="U1638" s="79">
        <f t="shared" si="216"/>
        <v>38.881999999999998</v>
      </c>
      <c r="V1638" s="79">
        <f t="shared" si="217"/>
        <v>25.902000000000001</v>
      </c>
      <c r="W1638" s="443">
        <f t="shared" si="218"/>
        <v>0.13370082132761513</v>
      </c>
      <c r="X1638" s="443">
        <f t="shared" si="219"/>
        <v>9.7938595682478299E-2</v>
      </c>
      <c r="Y1638" s="9">
        <f>Cal_110119!$O$3</f>
        <v>20181101</v>
      </c>
      <c r="Z1638" s="86" t="s">
        <v>495</v>
      </c>
      <c r="AA1638" s="86"/>
      <c r="AB1638" s="86" t="s">
        <v>115</v>
      </c>
      <c r="AE1638" s="689" t="s">
        <v>1250</v>
      </c>
      <c r="AF1638" s="671">
        <v>1</v>
      </c>
      <c r="AG1638" s="169">
        <v>0</v>
      </c>
      <c r="AH1638" s="485"/>
    </row>
    <row r="1639" spans="1:34" x14ac:dyDescent="0.2">
      <c r="A1639" s="45" t="s">
        <v>491</v>
      </c>
      <c r="B1639" s="45">
        <v>20180411</v>
      </c>
      <c r="C1639" s="142" t="s">
        <v>67</v>
      </c>
      <c r="D1639" s="107">
        <v>28</v>
      </c>
      <c r="E1639" s="107">
        <v>7</v>
      </c>
      <c r="H1639" s="142" t="s">
        <v>10</v>
      </c>
      <c r="I1639" s="107">
        <v>525</v>
      </c>
      <c r="J1639" s="107">
        <v>0</v>
      </c>
      <c r="K1639" s="43">
        <v>5</v>
      </c>
      <c r="L1639" s="43">
        <v>1</v>
      </c>
      <c r="M1639" s="9">
        <v>0</v>
      </c>
      <c r="N1639" s="49">
        <v>1</v>
      </c>
      <c r="O1639" s="9" t="str">
        <f>Cal_110119!$P$3</f>
        <v>Cal_110119</v>
      </c>
      <c r="P1639" s="17">
        <f>Cal_110119!$Q$3</f>
        <v>1.8682000000000001</v>
      </c>
      <c r="Q1639" s="17">
        <f>Cal_110119!$R$3</f>
        <v>0.51219999999999999</v>
      </c>
      <c r="R1639" s="46">
        <v>123.2</v>
      </c>
      <c r="S1639" s="46">
        <v>73.760000000000005</v>
      </c>
      <c r="T1639" s="47">
        <f t="shared" ref="T1639:T1640" si="223">AVERAGE(0.59,0.692,0.84,1.094,1.095,1.045)</f>
        <v>0.89266666666666661</v>
      </c>
      <c r="U1639" s="79">
        <f t="shared" si="216"/>
        <v>122.30733333333333</v>
      </c>
      <c r="V1639" s="79">
        <f t="shared" si="217"/>
        <v>72.867333333333335</v>
      </c>
      <c r="W1639" s="443">
        <f t="shared" si="218"/>
        <v>0.51895813404416347</v>
      </c>
      <c r="X1639" s="443">
        <f t="shared" si="219"/>
        <v>0.14510063969577303</v>
      </c>
      <c r="Y1639" s="9">
        <f>Cal_110119!$O$3</f>
        <v>20181101</v>
      </c>
      <c r="Z1639" s="48" t="s">
        <v>499</v>
      </c>
      <c r="AA1639" s="48"/>
      <c r="AB1639" s="86" t="s">
        <v>115</v>
      </c>
      <c r="AE1639" s="689" t="s">
        <v>1250</v>
      </c>
      <c r="AF1639" s="671">
        <v>1</v>
      </c>
      <c r="AG1639" s="169">
        <v>0</v>
      </c>
      <c r="AH1639" s="481" t="s">
        <v>536</v>
      </c>
    </row>
    <row r="1640" spans="1:34" x14ac:dyDescent="0.2">
      <c r="A1640" s="45" t="s">
        <v>491</v>
      </c>
      <c r="B1640" s="45">
        <v>20180411</v>
      </c>
      <c r="C1640" s="142" t="s">
        <v>67</v>
      </c>
      <c r="D1640" s="107">
        <v>28</v>
      </c>
      <c r="E1640" s="107">
        <v>8</v>
      </c>
      <c r="H1640" s="142" t="s">
        <v>10</v>
      </c>
      <c r="I1640" s="107">
        <v>525</v>
      </c>
      <c r="J1640" s="107">
        <v>0</v>
      </c>
      <c r="K1640" s="43">
        <v>5</v>
      </c>
      <c r="L1640" s="43">
        <v>1</v>
      </c>
      <c r="M1640" s="72">
        <v>0</v>
      </c>
      <c r="N1640" s="49">
        <v>1</v>
      </c>
      <c r="O1640" s="9" t="str">
        <f>Cal_110119!$P$3</f>
        <v>Cal_110119</v>
      </c>
      <c r="P1640" s="17">
        <f>Cal_110119!$Q$3</f>
        <v>1.8682000000000001</v>
      </c>
      <c r="Q1640" s="17">
        <f>Cal_110119!$R$3</f>
        <v>0.51219999999999999</v>
      </c>
      <c r="R1640" s="46">
        <v>129.30000000000001</v>
      </c>
      <c r="S1640" s="46">
        <v>79.31</v>
      </c>
      <c r="T1640" s="47">
        <f t="shared" si="223"/>
        <v>0.89266666666666661</v>
      </c>
      <c r="U1640" s="79">
        <f t="shared" si="216"/>
        <v>128.40733333333336</v>
      </c>
      <c r="V1640" s="79">
        <f t="shared" si="217"/>
        <v>78.417333333333332</v>
      </c>
      <c r="W1640" s="443">
        <f t="shared" si="218"/>
        <v>0.52473133335088484</v>
      </c>
      <c r="X1640" s="443">
        <f t="shared" si="219"/>
        <v>0.18990601964619441</v>
      </c>
      <c r="Y1640" s="9">
        <f>Cal_110119!$O$3</f>
        <v>20181101</v>
      </c>
      <c r="Z1640" s="48" t="s">
        <v>499</v>
      </c>
      <c r="AA1640" s="48"/>
      <c r="AB1640" s="86" t="s">
        <v>115</v>
      </c>
      <c r="AE1640" s="689" t="s">
        <v>1250</v>
      </c>
      <c r="AF1640" s="671">
        <v>1</v>
      </c>
      <c r="AG1640" s="169">
        <v>0</v>
      </c>
      <c r="AH1640" s="481" t="s">
        <v>541</v>
      </c>
    </row>
    <row r="1641" spans="1:34" x14ac:dyDescent="0.2">
      <c r="A1641" s="45" t="s">
        <v>491</v>
      </c>
      <c r="B1641" s="45">
        <v>20180411</v>
      </c>
      <c r="C1641" s="142" t="s">
        <v>67</v>
      </c>
      <c r="D1641" s="107">
        <v>28</v>
      </c>
      <c r="E1641" s="107">
        <v>10</v>
      </c>
      <c r="H1641" s="142" t="s">
        <v>10</v>
      </c>
      <c r="I1641" s="107">
        <v>547</v>
      </c>
      <c r="J1641" s="107">
        <v>0</v>
      </c>
      <c r="K1641" s="43">
        <v>5</v>
      </c>
      <c r="L1641" s="43">
        <v>1</v>
      </c>
      <c r="M1641" s="9">
        <v>0</v>
      </c>
      <c r="N1641" s="49">
        <v>1</v>
      </c>
      <c r="O1641" s="9" t="str">
        <f>Cal_110119!$P$3</f>
        <v>Cal_110119</v>
      </c>
      <c r="P1641" s="17">
        <f>Cal_110119!$Q$3</f>
        <v>1.8682000000000001</v>
      </c>
      <c r="Q1641" s="17">
        <f>Cal_110119!$R$3</f>
        <v>0.51219999999999999</v>
      </c>
      <c r="R1641" s="46">
        <v>141.6</v>
      </c>
      <c r="S1641" s="46">
        <v>86.21</v>
      </c>
      <c r="T1641" s="47">
        <v>0.77800000000000002</v>
      </c>
      <c r="U1641" s="79">
        <f t="shared" si="216"/>
        <v>140.822</v>
      </c>
      <c r="V1641" s="79">
        <f t="shared" si="217"/>
        <v>85.431999999999988</v>
      </c>
      <c r="W1641" s="443">
        <f t="shared" si="218"/>
        <v>0.5580295580509298</v>
      </c>
      <c r="X1641" s="443">
        <f t="shared" si="219"/>
        <v>0.18922090594614493</v>
      </c>
      <c r="Y1641" s="9">
        <f>Cal_110119!$O$3</f>
        <v>20181101</v>
      </c>
      <c r="Z1641" s="86" t="s">
        <v>495</v>
      </c>
      <c r="AA1641" s="86"/>
      <c r="AB1641" s="86" t="s">
        <v>115</v>
      </c>
      <c r="AE1641" s="689" t="s">
        <v>1250</v>
      </c>
      <c r="AF1641" s="671">
        <v>1</v>
      </c>
      <c r="AG1641" s="169">
        <v>0</v>
      </c>
      <c r="AH1641" s="485"/>
    </row>
    <row r="1642" spans="1:34" x14ac:dyDescent="0.2">
      <c r="A1642" s="45" t="s">
        <v>491</v>
      </c>
      <c r="B1642" s="45">
        <v>20180411</v>
      </c>
      <c r="C1642" s="142" t="s">
        <v>67</v>
      </c>
      <c r="D1642" s="107">
        <v>28</v>
      </c>
      <c r="E1642" s="107">
        <v>10</v>
      </c>
      <c r="H1642" s="142" t="s">
        <v>11</v>
      </c>
      <c r="I1642" s="107">
        <v>547</v>
      </c>
      <c r="J1642" s="107">
        <v>0</v>
      </c>
      <c r="K1642" s="43">
        <v>5</v>
      </c>
      <c r="L1642" s="43">
        <v>1</v>
      </c>
      <c r="M1642" s="9">
        <v>0</v>
      </c>
      <c r="N1642" s="49">
        <v>1</v>
      </c>
      <c r="O1642" s="9" t="str">
        <f>Cal_110119!$P$3</f>
        <v>Cal_110119</v>
      </c>
      <c r="P1642" s="17">
        <f>Cal_110119!$Q$3</f>
        <v>1.8682000000000001</v>
      </c>
      <c r="Q1642" s="17">
        <f>Cal_110119!$R$3</f>
        <v>0.51219999999999999</v>
      </c>
      <c r="R1642" s="46">
        <v>141.69999999999999</v>
      </c>
      <c r="S1642" s="46">
        <v>86.22</v>
      </c>
      <c r="T1642" s="96">
        <v>0.78916666666666657</v>
      </c>
      <c r="U1642" s="79">
        <f t="shared" si="216"/>
        <v>140.91083333333333</v>
      </c>
      <c r="V1642" s="79">
        <f t="shared" si="217"/>
        <v>85.430833333333339</v>
      </c>
      <c r="W1642" s="443">
        <f t="shared" si="218"/>
        <v>0.55893626793041284</v>
      </c>
      <c r="X1642" s="443">
        <f t="shared" si="219"/>
        <v>0.18830399155069616</v>
      </c>
      <c r="Y1642" s="9">
        <f>Cal_110119!$O$3</f>
        <v>20181101</v>
      </c>
      <c r="Z1642" s="86" t="s">
        <v>306</v>
      </c>
      <c r="AA1642" s="86"/>
      <c r="AB1642" s="86" t="s">
        <v>115</v>
      </c>
      <c r="AE1642" s="689" t="s">
        <v>1250</v>
      </c>
      <c r="AF1642" s="671">
        <v>1</v>
      </c>
      <c r="AG1642" s="169">
        <v>0</v>
      </c>
      <c r="AH1642" s="485"/>
    </row>
    <row r="1643" spans="1:34" x14ac:dyDescent="0.2">
      <c r="A1643" s="45" t="s">
        <v>491</v>
      </c>
      <c r="B1643" s="45">
        <v>20180411</v>
      </c>
      <c r="C1643" s="142" t="s">
        <v>67</v>
      </c>
      <c r="D1643" s="107">
        <v>28</v>
      </c>
      <c r="E1643" s="107">
        <v>11</v>
      </c>
      <c r="H1643" s="142" t="s">
        <v>10</v>
      </c>
      <c r="I1643" s="107">
        <v>532</v>
      </c>
      <c r="J1643" s="107">
        <v>0</v>
      </c>
      <c r="K1643" s="43">
        <v>5</v>
      </c>
      <c r="L1643" s="43">
        <v>1</v>
      </c>
      <c r="M1643" s="9">
        <v>0</v>
      </c>
      <c r="N1643" s="49">
        <v>1</v>
      </c>
      <c r="O1643" s="9" t="str">
        <f>Cal_110119!$P$3</f>
        <v>Cal_110119</v>
      </c>
      <c r="P1643" s="17">
        <f>Cal_110119!$Q$3</f>
        <v>1.8682000000000001</v>
      </c>
      <c r="Q1643" s="17">
        <f>Cal_110119!$R$3</f>
        <v>0.51219999999999999</v>
      </c>
      <c r="R1643" s="46">
        <v>137.80000000000001</v>
      </c>
      <c r="S1643" s="46">
        <v>83.34</v>
      </c>
      <c r="T1643" s="47">
        <f t="shared" ref="T1643:T1645" si="224">AVERAGE(0.59,0.692,0.84,1.094,1.095,1.045)</f>
        <v>0.89266666666666661</v>
      </c>
      <c r="U1643" s="79">
        <f t="shared" si="216"/>
        <v>136.90733333333336</v>
      </c>
      <c r="V1643" s="79">
        <f t="shared" si="217"/>
        <v>82.447333333333333</v>
      </c>
      <c r="W1643" s="443">
        <f t="shared" si="218"/>
        <v>0.56412996574885743</v>
      </c>
      <c r="X1643" s="443">
        <f t="shared" si="219"/>
        <v>0.177347449532095</v>
      </c>
      <c r="Y1643" s="9">
        <f>Cal_110119!$O$3</f>
        <v>20181101</v>
      </c>
      <c r="Z1643" s="48" t="s">
        <v>499</v>
      </c>
      <c r="AA1643" s="48"/>
      <c r="AB1643" s="86" t="s">
        <v>115</v>
      </c>
      <c r="AE1643" s="689" t="s">
        <v>1250</v>
      </c>
      <c r="AF1643" s="671">
        <v>1</v>
      </c>
      <c r="AG1643" s="169">
        <v>0</v>
      </c>
      <c r="AH1643" s="481" t="s">
        <v>539</v>
      </c>
    </row>
    <row r="1644" spans="1:34" x14ac:dyDescent="0.2">
      <c r="A1644" s="45" t="s">
        <v>491</v>
      </c>
      <c r="B1644" s="45">
        <v>20180411</v>
      </c>
      <c r="C1644" s="142" t="s">
        <v>67</v>
      </c>
      <c r="D1644" s="107">
        <v>28</v>
      </c>
      <c r="E1644" s="107">
        <v>12</v>
      </c>
      <c r="H1644" s="142" t="s">
        <v>10</v>
      </c>
      <c r="I1644" s="107">
        <v>535</v>
      </c>
      <c r="J1644" s="142">
        <v>0</v>
      </c>
      <c r="K1644" s="43">
        <v>5</v>
      </c>
      <c r="L1644" s="43">
        <v>1</v>
      </c>
      <c r="M1644" s="72">
        <v>0</v>
      </c>
      <c r="N1644" s="49">
        <v>1</v>
      </c>
      <c r="O1644" s="9" t="str">
        <f>Cal_110119!$P$3</f>
        <v>Cal_110119</v>
      </c>
      <c r="P1644" s="17">
        <f>Cal_110119!$Q$3</f>
        <v>1.8682000000000001</v>
      </c>
      <c r="Q1644" s="17">
        <f>Cal_110119!$R$3</f>
        <v>0.51219999999999999</v>
      </c>
      <c r="R1644" s="46">
        <v>143.4</v>
      </c>
      <c r="S1644" s="46">
        <v>86.04</v>
      </c>
      <c r="T1644" s="47">
        <f t="shared" si="224"/>
        <v>0.89266666666666661</v>
      </c>
      <c r="U1644" s="79">
        <f t="shared" si="216"/>
        <v>142.50733333333335</v>
      </c>
      <c r="V1644" s="79">
        <f t="shared" si="217"/>
        <v>85.147333333333336</v>
      </c>
      <c r="W1644" s="443">
        <f t="shared" si="218"/>
        <v>0.59083814417195746</v>
      </c>
      <c r="X1644" s="443">
        <f t="shared" si="219"/>
        <v>0.17062732773358766</v>
      </c>
      <c r="Y1644" s="9">
        <f>Cal_110119!$O$3</f>
        <v>20181101</v>
      </c>
      <c r="Z1644" s="48" t="s">
        <v>499</v>
      </c>
      <c r="AA1644" s="48"/>
      <c r="AB1644" s="86" t="s">
        <v>115</v>
      </c>
      <c r="AE1644" s="689" t="s">
        <v>1250</v>
      </c>
      <c r="AF1644" s="671">
        <v>1</v>
      </c>
      <c r="AG1644" s="169">
        <v>0</v>
      </c>
      <c r="AH1644" s="481" t="s">
        <v>543</v>
      </c>
    </row>
    <row r="1645" spans="1:34" x14ac:dyDescent="0.2">
      <c r="A1645" s="45" t="s">
        <v>491</v>
      </c>
      <c r="B1645" s="45">
        <v>20180411</v>
      </c>
      <c r="C1645" s="142" t="s">
        <v>67</v>
      </c>
      <c r="D1645" s="107">
        <v>28</v>
      </c>
      <c r="E1645" s="107">
        <v>14</v>
      </c>
      <c r="H1645" s="142" t="s">
        <v>10</v>
      </c>
      <c r="I1645" s="107">
        <v>545</v>
      </c>
      <c r="J1645" s="142">
        <v>0</v>
      </c>
      <c r="K1645" s="43">
        <v>5</v>
      </c>
      <c r="L1645" s="43">
        <v>1</v>
      </c>
      <c r="M1645" s="9">
        <v>0</v>
      </c>
      <c r="N1645" s="49">
        <v>1</v>
      </c>
      <c r="O1645" s="9" t="str">
        <f>Cal_110119!$P$3</f>
        <v>Cal_110119</v>
      </c>
      <c r="P1645" s="17">
        <f>Cal_110119!$Q$3</f>
        <v>1.8682000000000001</v>
      </c>
      <c r="Q1645" s="17">
        <f>Cal_110119!$R$3</f>
        <v>0.51219999999999999</v>
      </c>
      <c r="R1645" s="46">
        <v>124</v>
      </c>
      <c r="S1645" s="46">
        <v>73.569999999999993</v>
      </c>
      <c r="T1645" s="47">
        <f t="shared" si="224"/>
        <v>0.89266666666666661</v>
      </c>
      <c r="U1645" s="79">
        <f t="shared" si="216"/>
        <v>123.10733333333333</v>
      </c>
      <c r="V1645" s="79">
        <f t="shared" si="217"/>
        <v>72.677333333333323</v>
      </c>
      <c r="W1645" s="443">
        <f t="shared" si="218"/>
        <v>0.50992420865694921</v>
      </c>
      <c r="X1645" s="443">
        <f t="shared" si="219"/>
        <v>0.12809745882097104</v>
      </c>
      <c r="Y1645" s="9">
        <f>Cal_110119!$O$3</f>
        <v>20181101</v>
      </c>
      <c r="Z1645" s="48" t="s">
        <v>499</v>
      </c>
      <c r="AA1645" s="48"/>
      <c r="AB1645" s="86" t="s">
        <v>115</v>
      </c>
      <c r="AE1645" s="689" t="s">
        <v>1250</v>
      </c>
      <c r="AF1645" s="671">
        <v>1</v>
      </c>
      <c r="AG1645" s="169">
        <v>0</v>
      </c>
      <c r="AH1645" s="481" t="s">
        <v>544</v>
      </c>
    </row>
    <row r="1646" spans="1:34" x14ac:dyDescent="0.2">
      <c r="A1646" s="45" t="s">
        <v>491</v>
      </c>
      <c r="B1646" s="45">
        <v>20180411</v>
      </c>
      <c r="C1646" s="142" t="s">
        <v>67</v>
      </c>
      <c r="D1646" s="107">
        <v>28</v>
      </c>
      <c r="E1646" s="107">
        <v>14</v>
      </c>
      <c r="H1646" s="142" t="s">
        <v>10</v>
      </c>
      <c r="I1646" s="107">
        <v>540</v>
      </c>
      <c r="J1646" s="107">
        <v>10</v>
      </c>
      <c r="K1646" s="43">
        <v>5</v>
      </c>
      <c r="L1646" s="43">
        <v>1</v>
      </c>
      <c r="M1646" s="9">
        <v>0</v>
      </c>
      <c r="N1646" s="49">
        <v>1</v>
      </c>
      <c r="O1646" s="9" t="str">
        <f>Cal_110119!$P$3</f>
        <v>Cal_110119</v>
      </c>
      <c r="P1646" s="17">
        <f>Cal_110119!$Q$3</f>
        <v>1.8682000000000001</v>
      </c>
      <c r="Q1646" s="17">
        <f>Cal_110119!$R$3</f>
        <v>0.51219999999999999</v>
      </c>
      <c r="R1646" s="46">
        <v>110.5</v>
      </c>
      <c r="S1646" s="46">
        <v>66.989999999999995</v>
      </c>
      <c r="T1646" s="47">
        <v>0.77800000000000002</v>
      </c>
      <c r="U1646" s="79">
        <f t="shared" si="216"/>
        <v>109.72199999999999</v>
      </c>
      <c r="V1646" s="79">
        <f t="shared" si="217"/>
        <v>66.211999999999989</v>
      </c>
      <c r="W1646" s="443">
        <f t="shared" si="218"/>
        <v>0.44402608910303998</v>
      </c>
      <c r="X1646" s="443">
        <f t="shared" si="219"/>
        <v>0.14261961230881179</v>
      </c>
      <c r="Y1646" s="9">
        <f>Cal_110119!$O$3</f>
        <v>20181101</v>
      </c>
      <c r="Z1646" s="48" t="s">
        <v>495</v>
      </c>
      <c r="AA1646" s="48"/>
      <c r="AB1646" s="86" t="s">
        <v>115</v>
      </c>
      <c r="AE1646" s="689" t="s">
        <v>1250</v>
      </c>
      <c r="AF1646" s="671">
        <v>1</v>
      </c>
      <c r="AG1646" s="169">
        <v>0</v>
      </c>
      <c r="AH1646" s="485"/>
    </row>
    <row r="1647" spans="1:34" x14ac:dyDescent="0.2">
      <c r="A1647" s="45" t="s">
        <v>491</v>
      </c>
      <c r="B1647" s="45">
        <v>20180411</v>
      </c>
      <c r="C1647" s="142" t="s">
        <v>67</v>
      </c>
      <c r="D1647" s="107">
        <v>28</v>
      </c>
      <c r="E1647" s="107">
        <v>14</v>
      </c>
      <c r="H1647" s="142" t="s">
        <v>11</v>
      </c>
      <c r="I1647" s="107">
        <v>540</v>
      </c>
      <c r="J1647" s="107">
        <v>10</v>
      </c>
      <c r="K1647" s="43">
        <v>5</v>
      </c>
      <c r="L1647" s="43">
        <v>1</v>
      </c>
      <c r="M1647" s="9">
        <v>0</v>
      </c>
      <c r="N1647" s="49">
        <v>1</v>
      </c>
      <c r="O1647" s="9" t="str">
        <f>Cal_110119!$P$3</f>
        <v>Cal_110119</v>
      </c>
      <c r="P1647" s="17">
        <f>Cal_110119!$Q$3</f>
        <v>1.8682000000000001</v>
      </c>
      <c r="Q1647" s="17">
        <f>Cal_110119!$R$3</f>
        <v>0.51219999999999999</v>
      </c>
      <c r="R1647" s="46">
        <v>100</v>
      </c>
      <c r="S1647" s="46">
        <v>60.84</v>
      </c>
      <c r="T1647" s="47">
        <v>0.77800000000000002</v>
      </c>
      <c r="U1647" s="79">
        <f t="shared" si="216"/>
        <v>99.221999999999994</v>
      </c>
      <c r="V1647" s="79">
        <f t="shared" si="217"/>
        <v>60.062000000000005</v>
      </c>
      <c r="W1647" s="443">
        <f t="shared" si="218"/>
        <v>0.3996336853430254</v>
      </c>
      <c r="X1647" s="443">
        <f t="shared" si="219"/>
        <v>0.1325223304577153</v>
      </c>
      <c r="Y1647" s="9">
        <f>Cal_110119!$O$3</f>
        <v>20181101</v>
      </c>
      <c r="Z1647" s="48" t="s">
        <v>495</v>
      </c>
      <c r="AA1647" s="48"/>
      <c r="AB1647" s="86" t="s">
        <v>115</v>
      </c>
      <c r="AE1647" s="689" t="s">
        <v>1250</v>
      </c>
      <c r="AF1647" s="671">
        <v>1</v>
      </c>
      <c r="AG1647" s="169">
        <v>0</v>
      </c>
      <c r="AH1647" s="485"/>
    </row>
    <row r="1648" spans="1:34" x14ac:dyDescent="0.2">
      <c r="A1648" s="45" t="s">
        <v>491</v>
      </c>
      <c r="B1648" s="45">
        <v>20180411</v>
      </c>
      <c r="C1648" s="142" t="s">
        <v>67</v>
      </c>
      <c r="D1648" s="107">
        <v>28</v>
      </c>
      <c r="E1648" s="107">
        <v>15</v>
      </c>
      <c r="H1648" s="142" t="s">
        <v>10</v>
      </c>
      <c r="I1648" s="107">
        <v>547</v>
      </c>
      <c r="J1648" s="107">
        <v>0</v>
      </c>
      <c r="K1648" s="43">
        <v>5</v>
      </c>
      <c r="L1648" s="43">
        <v>1</v>
      </c>
      <c r="M1648" s="72">
        <v>0</v>
      </c>
      <c r="N1648" s="49">
        <v>1</v>
      </c>
      <c r="O1648" s="9" t="str">
        <f>Cal_110119!$P$3</f>
        <v>Cal_110119</v>
      </c>
      <c r="P1648" s="17">
        <f>Cal_110119!$Q$3</f>
        <v>1.8682000000000001</v>
      </c>
      <c r="Q1648" s="17">
        <f>Cal_110119!$R$3</f>
        <v>0.51219999999999999</v>
      </c>
      <c r="R1648" s="46">
        <v>116.5</v>
      </c>
      <c r="S1648" s="46">
        <v>71.150000000000006</v>
      </c>
      <c r="T1648" s="47">
        <f t="shared" ref="T1648" si="225">AVERAGE(0.59,0.692,0.84,1.094,1.095,1.045)</f>
        <v>0.89266666666666661</v>
      </c>
      <c r="U1648" s="79">
        <f t="shared" si="216"/>
        <v>115.60733333333333</v>
      </c>
      <c r="V1648" s="79">
        <f t="shared" si="217"/>
        <v>70.257333333333335</v>
      </c>
      <c r="W1648" s="443">
        <f t="shared" si="218"/>
        <v>0.45688103371745181</v>
      </c>
      <c r="X1648" s="443">
        <f t="shared" si="219"/>
        <v>0.15764074889948912</v>
      </c>
      <c r="Y1648" s="9">
        <f>Cal_110119!$O$3</f>
        <v>20181101</v>
      </c>
      <c r="Z1648" s="48" t="s">
        <v>499</v>
      </c>
      <c r="AA1648" s="48"/>
      <c r="AB1648" s="86" t="s">
        <v>115</v>
      </c>
      <c r="AE1648" s="689" t="s">
        <v>1250</v>
      </c>
      <c r="AF1648" s="671">
        <v>1</v>
      </c>
      <c r="AG1648" s="169">
        <v>0</v>
      </c>
      <c r="AH1648" s="481" t="s">
        <v>545</v>
      </c>
    </row>
    <row r="1649" spans="1:35" s="82" customFormat="1" x14ac:dyDescent="0.2">
      <c r="A1649" s="81" t="s">
        <v>491</v>
      </c>
      <c r="B1649" s="81">
        <v>20180412</v>
      </c>
      <c r="C1649" s="280" t="s">
        <v>69</v>
      </c>
      <c r="D1649" s="126">
        <v>37</v>
      </c>
      <c r="E1649" s="126">
        <v>3</v>
      </c>
      <c r="F1649" s="126"/>
      <c r="G1649" s="126"/>
      <c r="H1649" s="280" t="s">
        <v>10</v>
      </c>
      <c r="I1649" s="126">
        <v>535</v>
      </c>
      <c r="J1649" s="126">
        <v>0</v>
      </c>
      <c r="K1649" s="82">
        <v>5</v>
      </c>
      <c r="L1649" s="82">
        <v>1</v>
      </c>
      <c r="M1649" s="33">
        <v>0</v>
      </c>
      <c r="N1649" s="83">
        <v>1</v>
      </c>
      <c r="O1649" s="9" t="str">
        <f>Cal_110119!$P$3</f>
        <v>Cal_110119</v>
      </c>
      <c r="P1649" s="17">
        <f>Cal_110119!$Q$3</f>
        <v>1.8682000000000001</v>
      </c>
      <c r="Q1649" s="17">
        <f>Cal_110119!$R$3</f>
        <v>0.51219999999999999</v>
      </c>
      <c r="R1649" s="84">
        <v>98.91</v>
      </c>
      <c r="S1649" s="84">
        <v>76.09</v>
      </c>
      <c r="T1649" s="287">
        <v>0.78916666666666657</v>
      </c>
      <c r="U1649" s="125">
        <f t="shared" si="216"/>
        <v>98.120833333333337</v>
      </c>
      <c r="V1649" s="125">
        <f t="shared" si="217"/>
        <v>75.300833333333344</v>
      </c>
      <c r="W1649" s="443">
        <f t="shared" si="218"/>
        <v>0.23505799250355758</v>
      </c>
      <c r="X1649" s="443">
        <f t="shared" si="219"/>
        <v>0.43835105443133354</v>
      </c>
      <c r="Y1649" s="9">
        <f>Cal_110119!$O$3</f>
        <v>20181101</v>
      </c>
      <c r="Z1649" s="90" t="s">
        <v>306</v>
      </c>
      <c r="AA1649" s="90"/>
      <c r="AB1649" s="90" t="s">
        <v>115</v>
      </c>
      <c r="AE1649" s="689" t="s">
        <v>1250</v>
      </c>
      <c r="AF1649" s="672">
        <v>1</v>
      </c>
      <c r="AG1649" s="170">
        <v>0</v>
      </c>
      <c r="AH1649" s="483"/>
      <c r="AI1649" s="155"/>
    </row>
    <row r="1650" spans="1:35" s="82" customFormat="1" x14ac:dyDescent="0.2">
      <c r="A1650" s="81" t="s">
        <v>491</v>
      </c>
      <c r="B1650" s="81">
        <v>20180412</v>
      </c>
      <c r="C1650" s="280" t="s">
        <v>69</v>
      </c>
      <c r="D1650" s="126">
        <v>37</v>
      </c>
      <c r="E1650" s="126">
        <v>3</v>
      </c>
      <c r="F1650" s="126"/>
      <c r="G1650" s="126"/>
      <c r="H1650" s="280" t="s">
        <v>11</v>
      </c>
      <c r="I1650" s="126">
        <v>535</v>
      </c>
      <c r="J1650" s="126">
        <v>0</v>
      </c>
      <c r="K1650" s="82">
        <v>10</v>
      </c>
      <c r="L1650" s="82">
        <v>1</v>
      </c>
      <c r="M1650" s="33">
        <v>0</v>
      </c>
      <c r="N1650" s="83">
        <v>1</v>
      </c>
      <c r="O1650" s="9" t="str">
        <f>Cal_110119!$P$3</f>
        <v>Cal_110119</v>
      </c>
      <c r="P1650" s="17">
        <f>Cal_110119!$Q$3</f>
        <v>1.8682000000000001</v>
      </c>
      <c r="Q1650" s="17">
        <f>Cal_110119!$R$3</f>
        <v>0.51219999999999999</v>
      </c>
      <c r="R1650" s="84">
        <v>50.6</v>
      </c>
      <c r="S1650" s="84">
        <v>39.07</v>
      </c>
      <c r="T1650" s="82">
        <v>0.77800000000000002</v>
      </c>
      <c r="U1650" s="125">
        <f t="shared" si="216"/>
        <v>49.822000000000003</v>
      </c>
      <c r="V1650" s="125">
        <f t="shared" si="217"/>
        <v>38.292000000000002</v>
      </c>
      <c r="W1650" s="443">
        <f t="shared" si="218"/>
        <v>0.23753011862980017</v>
      </c>
      <c r="X1650" s="443">
        <f t="shared" si="219"/>
        <v>0.44735418035487273</v>
      </c>
      <c r="Y1650" s="9">
        <f>Cal_110119!$O$3</f>
        <v>20181101</v>
      </c>
      <c r="Z1650" s="90" t="s">
        <v>495</v>
      </c>
      <c r="AA1650" s="90"/>
      <c r="AB1650" s="90" t="s">
        <v>115</v>
      </c>
      <c r="AE1650" s="689" t="s">
        <v>1250</v>
      </c>
      <c r="AF1650" s="672">
        <v>1</v>
      </c>
      <c r="AG1650" s="170">
        <v>0</v>
      </c>
      <c r="AH1650" s="483"/>
      <c r="AI1650" s="155"/>
    </row>
    <row r="1651" spans="1:35" s="82" customFormat="1" x14ac:dyDescent="0.2">
      <c r="A1651" s="81" t="s">
        <v>491</v>
      </c>
      <c r="B1651" s="81">
        <v>20180412</v>
      </c>
      <c r="C1651" s="280" t="s">
        <v>69</v>
      </c>
      <c r="D1651" s="126">
        <v>37</v>
      </c>
      <c r="E1651" s="126">
        <v>4</v>
      </c>
      <c r="F1651" s="126"/>
      <c r="G1651" s="126"/>
      <c r="H1651" s="280" t="s">
        <v>10</v>
      </c>
      <c r="I1651" s="126">
        <v>535</v>
      </c>
      <c r="J1651" s="126">
        <v>0</v>
      </c>
      <c r="K1651" s="82">
        <v>5</v>
      </c>
      <c r="L1651" s="82">
        <v>1</v>
      </c>
      <c r="M1651" s="33">
        <v>0</v>
      </c>
      <c r="N1651" s="83">
        <v>1</v>
      </c>
      <c r="O1651" s="9" t="str">
        <f>Cal_110119!$P$3</f>
        <v>Cal_110119</v>
      </c>
      <c r="P1651" s="17">
        <f>Cal_110119!$Q$3</f>
        <v>1.8682000000000001</v>
      </c>
      <c r="Q1651" s="17">
        <f>Cal_110119!$R$3</f>
        <v>0.51219999999999999</v>
      </c>
      <c r="R1651" s="84">
        <v>68.38</v>
      </c>
      <c r="S1651" s="84">
        <v>52.15</v>
      </c>
      <c r="T1651" s="287">
        <v>0.78916666666666657</v>
      </c>
      <c r="U1651" s="125">
        <f t="shared" si="216"/>
        <v>67.590833333333336</v>
      </c>
      <c r="V1651" s="125">
        <f t="shared" si="217"/>
        <v>51.360833333333332</v>
      </c>
      <c r="W1651" s="443">
        <f t="shared" si="218"/>
        <v>0.1671775292871491</v>
      </c>
      <c r="X1651" s="443">
        <f t="shared" si="219"/>
        <v>0.29213810234306892</v>
      </c>
      <c r="Y1651" s="9">
        <f>Cal_110119!$O$3</f>
        <v>20181101</v>
      </c>
      <c r="Z1651" s="90" t="s">
        <v>306</v>
      </c>
      <c r="AA1651" s="90"/>
      <c r="AB1651" s="90" t="s">
        <v>115</v>
      </c>
      <c r="AE1651" s="689" t="s">
        <v>1250</v>
      </c>
      <c r="AF1651" s="672">
        <v>1</v>
      </c>
      <c r="AG1651" s="170">
        <v>0</v>
      </c>
      <c r="AH1651" s="483"/>
      <c r="AI1651" s="155"/>
    </row>
    <row r="1652" spans="1:35" s="82" customFormat="1" x14ac:dyDescent="0.2">
      <c r="A1652" s="81" t="s">
        <v>491</v>
      </c>
      <c r="B1652" s="81">
        <v>20180412</v>
      </c>
      <c r="C1652" s="280" t="s">
        <v>69</v>
      </c>
      <c r="D1652" s="126">
        <v>37</v>
      </c>
      <c r="E1652" s="126">
        <v>4</v>
      </c>
      <c r="F1652" s="126"/>
      <c r="G1652" s="126"/>
      <c r="H1652" s="280" t="s">
        <v>11</v>
      </c>
      <c r="I1652" s="126">
        <v>535</v>
      </c>
      <c r="J1652" s="126">
        <v>0</v>
      </c>
      <c r="K1652" s="82">
        <v>5</v>
      </c>
      <c r="L1652" s="82">
        <v>1</v>
      </c>
      <c r="M1652" s="168">
        <v>0</v>
      </c>
      <c r="N1652" s="83">
        <v>1</v>
      </c>
      <c r="O1652" s="9" t="str">
        <f>Cal_110119!$P$3</f>
        <v>Cal_110119</v>
      </c>
      <c r="P1652" s="17">
        <f>Cal_110119!$Q$3</f>
        <v>1.8682000000000001</v>
      </c>
      <c r="Q1652" s="17">
        <f>Cal_110119!$R$3</f>
        <v>0.51219999999999999</v>
      </c>
      <c r="R1652" s="84">
        <v>63.95</v>
      </c>
      <c r="S1652" s="84">
        <v>48.69</v>
      </c>
      <c r="T1652" s="82">
        <v>0.77800000000000002</v>
      </c>
      <c r="U1652" s="125">
        <f t="shared" si="216"/>
        <v>63.172000000000004</v>
      </c>
      <c r="V1652" s="125">
        <f t="shared" si="217"/>
        <v>47.911999999999999</v>
      </c>
      <c r="W1652" s="443">
        <f t="shared" si="218"/>
        <v>0.15718601952691902</v>
      </c>
      <c r="X1652" s="443">
        <f t="shared" si="219"/>
        <v>0.27128698440280063</v>
      </c>
      <c r="Y1652" s="9">
        <f>Cal_110119!$O$3</f>
        <v>20181101</v>
      </c>
      <c r="Z1652" s="90" t="s">
        <v>495</v>
      </c>
      <c r="AA1652" s="90"/>
      <c r="AB1652" s="90" t="s">
        <v>115</v>
      </c>
      <c r="AE1652" s="689" t="s">
        <v>1250</v>
      </c>
      <c r="AF1652" s="672">
        <v>1</v>
      </c>
      <c r="AG1652" s="170">
        <v>0</v>
      </c>
      <c r="AH1652" s="483"/>
      <c r="AI1652" s="155"/>
    </row>
    <row r="1653" spans="1:35" s="82" customFormat="1" x14ac:dyDescent="0.2">
      <c r="A1653" s="81" t="s">
        <v>491</v>
      </c>
      <c r="B1653" s="81">
        <v>20180412</v>
      </c>
      <c r="C1653" s="280" t="s">
        <v>69</v>
      </c>
      <c r="D1653" s="126">
        <v>37</v>
      </c>
      <c r="E1653" s="126">
        <v>5</v>
      </c>
      <c r="F1653" s="126"/>
      <c r="G1653" s="126"/>
      <c r="H1653" s="280" t="s">
        <v>10</v>
      </c>
      <c r="I1653" s="126">
        <v>535</v>
      </c>
      <c r="J1653" s="126">
        <v>0</v>
      </c>
      <c r="K1653" s="82">
        <v>5</v>
      </c>
      <c r="L1653" s="82">
        <v>1</v>
      </c>
      <c r="M1653" s="33">
        <v>0</v>
      </c>
      <c r="N1653" s="83">
        <v>1</v>
      </c>
      <c r="O1653" s="9" t="str">
        <f>Cal_110119!$P$3</f>
        <v>Cal_110119</v>
      </c>
      <c r="P1653" s="17">
        <f>Cal_110119!$Q$3</f>
        <v>1.8682000000000001</v>
      </c>
      <c r="Q1653" s="17">
        <f>Cal_110119!$R$3</f>
        <v>0.51219999999999999</v>
      </c>
      <c r="R1653" s="84">
        <v>67.66</v>
      </c>
      <c r="S1653" s="84">
        <v>47.23</v>
      </c>
      <c r="T1653" s="82">
        <v>0.77800000000000002</v>
      </c>
      <c r="U1653" s="125">
        <f t="shared" si="216"/>
        <v>66.881999999999991</v>
      </c>
      <c r="V1653" s="125">
        <f t="shared" si="217"/>
        <v>46.451999999999998</v>
      </c>
      <c r="W1653" s="443">
        <f t="shared" si="218"/>
        <v>0.21043973649639269</v>
      </c>
      <c r="X1653" s="443">
        <f t="shared" si="219"/>
        <v>0.20497660969127091</v>
      </c>
      <c r="Y1653" s="9">
        <f>Cal_110119!$O$3</f>
        <v>20181101</v>
      </c>
      <c r="Z1653" s="90" t="s">
        <v>495</v>
      </c>
      <c r="AA1653" s="90"/>
      <c r="AB1653" s="90" t="s">
        <v>115</v>
      </c>
      <c r="AE1653" s="689" t="s">
        <v>1250</v>
      </c>
      <c r="AF1653" s="672">
        <v>1</v>
      </c>
      <c r="AG1653" s="170">
        <v>0</v>
      </c>
      <c r="AH1653" s="483"/>
      <c r="AI1653" s="155"/>
    </row>
    <row r="1654" spans="1:35" s="82" customFormat="1" x14ac:dyDescent="0.2">
      <c r="A1654" s="81" t="s">
        <v>491</v>
      </c>
      <c r="B1654" s="81">
        <v>20180412</v>
      </c>
      <c r="C1654" s="280" t="s">
        <v>69</v>
      </c>
      <c r="D1654" s="126">
        <v>37</v>
      </c>
      <c r="E1654" s="126">
        <v>5</v>
      </c>
      <c r="F1654" s="126"/>
      <c r="G1654" s="126"/>
      <c r="H1654" s="280" t="s">
        <v>11</v>
      </c>
      <c r="I1654" s="126">
        <v>535</v>
      </c>
      <c r="J1654" s="126">
        <v>0</v>
      </c>
      <c r="K1654" s="82">
        <v>5</v>
      </c>
      <c r="L1654" s="82">
        <v>1</v>
      </c>
      <c r="M1654" s="33">
        <v>0</v>
      </c>
      <c r="N1654" s="83">
        <v>1</v>
      </c>
      <c r="O1654" s="9" t="str">
        <f>Cal_110119!$P$3</f>
        <v>Cal_110119</v>
      </c>
      <c r="P1654" s="17">
        <f>Cal_110119!$Q$3</f>
        <v>1.8682000000000001</v>
      </c>
      <c r="Q1654" s="17">
        <f>Cal_110119!$R$3</f>
        <v>0.51219999999999999</v>
      </c>
      <c r="R1654" s="84">
        <v>67.66</v>
      </c>
      <c r="S1654" s="84">
        <v>47.23</v>
      </c>
      <c r="T1654" s="82">
        <v>0.77800000000000002</v>
      </c>
      <c r="U1654" s="125">
        <f t="shared" si="216"/>
        <v>66.881999999999991</v>
      </c>
      <c r="V1654" s="125">
        <f t="shared" si="217"/>
        <v>46.451999999999998</v>
      </c>
      <c r="W1654" s="443">
        <f t="shared" si="218"/>
        <v>0.21043973649639269</v>
      </c>
      <c r="X1654" s="443">
        <f t="shared" si="219"/>
        <v>0.20497660969127091</v>
      </c>
      <c r="Y1654" s="9">
        <f>Cal_110119!$O$3</f>
        <v>20181101</v>
      </c>
      <c r="Z1654" s="90" t="s">
        <v>495</v>
      </c>
      <c r="AA1654" s="90"/>
      <c r="AB1654" s="90" t="s">
        <v>115</v>
      </c>
      <c r="AE1654" s="689" t="s">
        <v>1250</v>
      </c>
      <c r="AF1654" s="672">
        <v>1</v>
      </c>
      <c r="AG1654" s="170">
        <v>0</v>
      </c>
      <c r="AH1654" s="483"/>
      <c r="AI1654" s="155"/>
    </row>
    <row r="1655" spans="1:35" s="82" customFormat="1" x14ac:dyDescent="0.2">
      <c r="A1655" s="81" t="s">
        <v>491</v>
      </c>
      <c r="B1655" s="81">
        <v>20180412</v>
      </c>
      <c r="C1655" s="280" t="s">
        <v>69</v>
      </c>
      <c r="D1655" s="126">
        <v>37</v>
      </c>
      <c r="E1655" s="126">
        <v>6</v>
      </c>
      <c r="F1655" s="126"/>
      <c r="G1655" s="126"/>
      <c r="H1655" s="280" t="s">
        <v>10</v>
      </c>
      <c r="I1655" s="126">
        <v>525</v>
      </c>
      <c r="J1655" s="126">
        <v>0</v>
      </c>
      <c r="K1655" s="82">
        <v>5</v>
      </c>
      <c r="L1655" s="82">
        <v>1</v>
      </c>
      <c r="M1655" s="33">
        <v>0</v>
      </c>
      <c r="N1655" s="83">
        <v>1</v>
      </c>
      <c r="O1655" s="9" t="str">
        <f>Cal_110119!$P$3</f>
        <v>Cal_110119</v>
      </c>
      <c r="P1655" s="17">
        <f>Cal_110119!$Q$3</f>
        <v>1.8682000000000001</v>
      </c>
      <c r="Q1655" s="17">
        <f>Cal_110119!$R$3</f>
        <v>0.51219999999999999</v>
      </c>
      <c r="R1655" s="84">
        <v>86.01</v>
      </c>
      <c r="S1655" s="84">
        <v>54.67</v>
      </c>
      <c r="T1655" s="82">
        <f>AVERAGE(0.59,0.692,0.84,1.094,1.095,1.045)</f>
        <v>0.89266666666666661</v>
      </c>
      <c r="U1655" s="125">
        <f>(R1664-T1664)*(L1655+M1655)/L1655</f>
        <v>185.90733333333336</v>
      </c>
      <c r="V1655" s="125">
        <f>(S1664-T1664)*(L1655+M1655)/L1655</f>
        <v>112.30733333333333</v>
      </c>
      <c r="W1655" s="443">
        <f t="shared" si="218"/>
        <v>0.77255903449940233</v>
      </c>
      <c r="X1655" s="443">
        <f t="shared" si="219"/>
        <v>0.25092661597958171</v>
      </c>
      <c r="Y1655" s="9">
        <f>Cal_110119!$O$3</f>
        <v>20181101</v>
      </c>
      <c r="Z1655" s="85" t="s">
        <v>499</v>
      </c>
      <c r="AA1655" s="85"/>
      <c r="AB1655" s="90" t="s">
        <v>115</v>
      </c>
      <c r="AE1655" s="689" t="s">
        <v>1250</v>
      </c>
      <c r="AF1655" s="672">
        <v>1</v>
      </c>
      <c r="AG1655" s="170">
        <v>0</v>
      </c>
      <c r="AH1655" s="480" t="s">
        <v>540</v>
      </c>
      <c r="AI1655" s="155"/>
    </row>
    <row r="1656" spans="1:35" s="82" customFormat="1" x14ac:dyDescent="0.2">
      <c r="A1656" s="81" t="s">
        <v>491</v>
      </c>
      <c r="B1656" s="81">
        <v>20180412</v>
      </c>
      <c r="C1656" s="280" t="s">
        <v>69</v>
      </c>
      <c r="D1656" s="126">
        <v>37</v>
      </c>
      <c r="E1656" s="126">
        <v>7</v>
      </c>
      <c r="F1656" s="126"/>
      <c r="G1656" s="126"/>
      <c r="H1656" s="280" t="s">
        <v>10</v>
      </c>
      <c r="I1656" s="126">
        <v>525</v>
      </c>
      <c r="J1656" s="126">
        <v>0</v>
      </c>
      <c r="K1656" s="82">
        <v>5</v>
      </c>
      <c r="L1656" s="82">
        <v>1</v>
      </c>
      <c r="M1656" s="168">
        <v>0</v>
      </c>
      <c r="N1656" s="83">
        <v>1</v>
      </c>
      <c r="O1656" s="9" t="str">
        <f>Cal_110119!$P$3</f>
        <v>Cal_110119</v>
      </c>
      <c r="P1656" s="17">
        <f>Cal_110119!$Q$3</f>
        <v>1.8682000000000001</v>
      </c>
      <c r="Q1656" s="17">
        <f>Cal_110119!$R$3</f>
        <v>0.51219999999999999</v>
      </c>
      <c r="R1656" s="84">
        <v>85.86</v>
      </c>
      <c r="S1656" s="84">
        <v>53.87</v>
      </c>
      <c r="T1656" s="82">
        <f>AVERAGE(0.59,0.692,0.84,1.094,1.095,1.045)</f>
        <v>0.89266666666666661</v>
      </c>
      <c r="U1656" s="125">
        <f t="shared" si="216"/>
        <v>84.967333333333329</v>
      </c>
      <c r="V1656" s="125">
        <f t="shared" si="217"/>
        <v>52.977333333333334</v>
      </c>
      <c r="W1656" s="443">
        <f t="shared" si="218"/>
        <v>0.33579026513092214</v>
      </c>
      <c r="X1656" s="443">
        <f t="shared" si="219"/>
        <v>0.14700581646044292</v>
      </c>
      <c r="Y1656" s="9">
        <f>Cal_110119!$O$3</f>
        <v>20181101</v>
      </c>
      <c r="Z1656" s="85" t="s">
        <v>499</v>
      </c>
      <c r="AA1656" s="85"/>
      <c r="AB1656" s="90" t="s">
        <v>115</v>
      </c>
      <c r="AE1656" s="689" t="s">
        <v>1250</v>
      </c>
      <c r="AF1656" s="672">
        <v>1</v>
      </c>
      <c r="AG1656" s="170">
        <v>0</v>
      </c>
      <c r="AH1656" s="480" t="s">
        <v>546</v>
      </c>
      <c r="AI1656" s="155"/>
    </row>
    <row r="1657" spans="1:35" s="82" customFormat="1" x14ac:dyDescent="0.2">
      <c r="A1657" s="81" t="s">
        <v>491</v>
      </c>
      <c r="B1657" s="81">
        <v>20180412</v>
      </c>
      <c r="C1657" s="280" t="s">
        <v>69</v>
      </c>
      <c r="D1657" s="126">
        <v>37</v>
      </c>
      <c r="E1657" s="126">
        <v>10</v>
      </c>
      <c r="F1657" s="126"/>
      <c r="G1657" s="126"/>
      <c r="H1657" s="280" t="s">
        <v>10</v>
      </c>
      <c r="I1657" s="126">
        <v>532</v>
      </c>
      <c r="J1657" s="126">
        <v>0</v>
      </c>
      <c r="K1657" s="82">
        <v>5</v>
      </c>
      <c r="L1657" s="82">
        <v>1</v>
      </c>
      <c r="M1657" s="33">
        <v>0</v>
      </c>
      <c r="N1657" s="83">
        <v>1</v>
      </c>
      <c r="O1657" s="9" t="str">
        <f>Cal_110119!$P$3</f>
        <v>Cal_110119</v>
      </c>
      <c r="P1657" s="17">
        <f>Cal_110119!$Q$3</f>
        <v>1.8682000000000001</v>
      </c>
      <c r="Q1657" s="17">
        <f>Cal_110119!$R$3</f>
        <v>0.51219999999999999</v>
      </c>
      <c r="R1657" s="84">
        <v>139</v>
      </c>
      <c r="S1657" s="84">
        <v>86.67</v>
      </c>
      <c r="T1657" s="82">
        <f>AVERAGE(0.59,0.692,0.84,1.094,1.095,1.045)</f>
        <v>0.89266666666666661</v>
      </c>
      <c r="U1657" s="125">
        <f t="shared" si="216"/>
        <v>138.10733333333334</v>
      </c>
      <c r="V1657" s="125">
        <f t="shared" si="217"/>
        <v>85.777333333333331</v>
      </c>
      <c r="W1657" s="443">
        <f t="shared" si="218"/>
        <v>0.54206612390080255</v>
      </c>
      <c r="X1657" s="443">
        <f t="shared" si="219"/>
        <v>0.22935913436135286</v>
      </c>
      <c r="Y1657" s="9">
        <f>Cal_110119!$O$3</f>
        <v>20181101</v>
      </c>
      <c r="Z1657" s="85" t="s">
        <v>499</v>
      </c>
      <c r="AA1657" s="85"/>
      <c r="AB1657" s="90" t="s">
        <v>115</v>
      </c>
      <c r="AE1657" s="689" t="s">
        <v>1250</v>
      </c>
      <c r="AF1657" s="672">
        <v>1</v>
      </c>
      <c r="AG1657" s="170">
        <v>0</v>
      </c>
      <c r="AH1657" s="480" t="s">
        <v>542</v>
      </c>
      <c r="AI1657" s="155"/>
    </row>
    <row r="1658" spans="1:35" s="82" customFormat="1" x14ac:dyDescent="0.2">
      <c r="A1658" s="81" t="s">
        <v>491</v>
      </c>
      <c r="B1658" s="81">
        <v>20180412</v>
      </c>
      <c r="C1658" s="280" t="s">
        <v>69</v>
      </c>
      <c r="D1658" s="126">
        <v>37</v>
      </c>
      <c r="E1658" s="126">
        <v>11</v>
      </c>
      <c r="F1658" s="126"/>
      <c r="G1658" s="126"/>
      <c r="H1658" s="280" t="s">
        <v>10</v>
      </c>
      <c r="I1658" s="126">
        <v>535</v>
      </c>
      <c r="J1658" s="126">
        <v>0</v>
      </c>
      <c r="K1658" s="82">
        <v>5</v>
      </c>
      <c r="L1658" s="82">
        <v>1</v>
      </c>
      <c r="M1658" s="33">
        <v>0</v>
      </c>
      <c r="N1658" s="83">
        <v>1</v>
      </c>
      <c r="O1658" s="9" t="str">
        <f>Cal_110119!$P$3</f>
        <v>Cal_110119</v>
      </c>
      <c r="P1658" s="17">
        <f>Cal_110119!$Q$3</f>
        <v>1.8682000000000001</v>
      </c>
      <c r="Q1658" s="17">
        <f>Cal_110119!$R$3</f>
        <v>0.51219999999999999</v>
      </c>
      <c r="R1658" s="84">
        <v>135.80000000000001</v>
      </c>
      <c r="S1658" s="84">
        <v>84.41</v>
      </c>
      <c r="T1658" s="82">
        <f>AVERAGE(0.59,0.692,0.84,1.094,1.095,1.045)</f>
        <v>0.89266666666666661</v>
      </c>
      <c r="U1658" s="125">
        <f t="shared" si="216"/>
        <v>134.90733333333336</v>
      </c>
      <c r="V1658" s="125">
        <f t="shared" si="217"/>
        <v>83.517333333333326</v>
      </c>
      <c r="W1658" s="443">
        <f t="shared" si="218"/>
        <v>0.52934400678167548</v>
      </c>
      <c r="X1658" s="443">
        <f t="shared" si="219"/>
        <v>0.21754451161732749</v>
      </c>
      <c r="Y1658" s="9">
        <f>Cal_110119!$O$3</f>
        <v>20181101</v>
      </c>
      <c r="Z1658" s="85" t="s">
        <v>499</v>
      </c>
      <c r="AA1658" s="85"/>
      <c r="AB1658" s="90" t="s">
        <v>115</v>
      </c>
      <c r="AE1658" s="689" t="s">
        <v>1250</v>
      </c>
      <c r="AF1658" s="672">
        <v>1</v>
      </c>
      <c r="AG1658" s="170">
        <v>0</v>
      </c>
      <c r="AH1658" s="480" t="s">
        <v>547</v>
      </c>
      <c r="AI1658" s="155"/>
    </row>
    <row r="1659" spans="1:35" s="82" customFormat="1" x14ac:dyDescent="0.2">
      <c r="A1659" s="81" t="s">
        <v>491</v>
      </c>
      <c r="B1659" s="81">
        <v>20180412</v>
      </c>
      <c r="C1659" s="280" t="s">
        <v>69</v>
      </c>
      <c r="D1659" s="126">
        <v>37</v>
      </c>
      <c r="E1659" s="126">
        <v>13</v>
      </c>
      <c r="F1659" s="126"/>
      <c r="G1659" s="126"/>
      <c r="H1659" s="280" t="s">
        <v>10</v>
      </c>
      <c r="I1659" s="126">
        <v>547</v>
      </c>
      <c r="J1659" s="126">
        <v>0</v>
      </c>
      <c r="K1659" s="82">
        <v>5</v>
      </c>
      <c r="L1659" s="82">
        <v>1</v>
      </c>
      <c r="M1659" s="33">
        <v>0</v>
      </c>
      <c r="N1659" s="83">
        <v>1</v>
      </c>
      <c r="O1659" s="9" t="str">
        <f>Cal_110119!$P$3</f>
        <v>Cal_110119</v>
      </c>
      <c r="P1659" s="17">
        <f>Cal_110119!$Q$3</f>
        <v>1.8682000000000001</v>
      </c>
      <c r="Q1659" s="17">
        <f>Cal_110119!$R$3</f>
        <v>0.51219999999999999</v>
      </c>
      <c r="R1659" s="84">
        <v>156.4</v>
      </c>
      <c r="S1659" s="84">
        <v>96.05</v>
      </c>
      <c r="T1659" s="82">
        <v>0.77800000000000002</v>
      </c>
      <c r="U1659" s="125">
        <f t="shared" si="216"/>
        <v>155.62200000000001</v>
      </c>
      <c r="V1659" s="125">
        <f t="shared" si="217"/>
        <v>95.271999999999991</v>
      </c>
      <c r="W1659" s="443">
        <f t="shared" si="218"/>
        <v>0.60799934696467994</v>
      </c>
      <c r="X1659" s="443">
        <f t="shared" si="219"/>
        <v>0.22531892026457051</v>
      </c>
      <c r="Y1659" s="9">
        <f>Cal_110119!$O$3</f>
        <v>20181101</v>
      </c>
      <c r="Z1659" s="90" t="s">
        <v>495</v>
      </c>
      <c r="AA1659" s="90"/>
      <c r="AB1659" s="90" t="s">
        <v>115</v>
      </c>
      <c r="AE1659" s="689" t="s">
        <v>1250</v>
      </c>
      <c r="AF1659" s="672">
        <v>1</v>
      </c>
      <c r="AG1659" s="170">
        <v>0</v>
      </c>
      <c r="AH1659" s="483"/>
      <c r="AI1659" s="155"/>
    </row>
    <row r="1660" spans="1:35" s="82" customFormat="1" x14ac:dyDescent="0.2">
      <c r="A1660" s="81" t="s">
        <v>491</v>
      </c>
      <c r="B1660" s="81">
        <v>20180412</v>
      </c>
      <c r="C1660" s="280" t="s">
        <v>69</v>
      </c>
      <c r="D1660" s="126">
        <v>37</v>
      </c>
      <c r="E1660" s="126">
        <v>13</v>
      </c>
      <c r="F1660" s="126"/>
      <c r="G1660" s="126"/>
      <c r="H1660" s="280" t="s">
        <v>11</v>
      </c>
      <c r="I1660" s="126">
        <v>547</v>
      </c>
      <c r="J1660" s="126">
        <v>0</v>
      </c>
      <c r="K1660" s="82">
        <v>5</v>
      </c>
      <c r="L1660" s="82">
        <v>1</v>
      </c>
      <c r="M1660" s="168">
        <v>0</v>
      </c>
      <c r="N1660" s="83">
        <v>1</v>
      </c>
      <c r="O1660" s="9" t="str">
        <f>Cal_110119!$P$3</f>
        <v>Cal_110119</v>
      </c>
      <c r="P1660" s="17">
        <f>Cal_110119!$Q$3</f>
        <v>1.8682000000000001</v>
      </c>
      <c r="Q1660" s="17">
        <f>Cal_110119!$R$3</f>
        <v>0.51219999999999999</v>
      </c>
      <c r="R1660" s="84">
        <v>157.6</v>
      </c>
      <c r="S1660" s="84">
        <v>95.63</v>
      </c>
      <c r="T1660" s="82">
        <v>0.77800000000000002</v>
      </c>
      <c r="U1660" s="125">
        <f t="shared" si="216"/>
        <v>156.822</v>
      </c>
      <c r="V1660" s="125">
        <f t="shared" si="217"/>
        <v>94.85199999999999</v>
      </c>
      <c r="W1660" s="443">
        <f t="shared" si="218"/>
        <v>0.62432012479538035</v>
      </c>
      <c r="X1660" s="443">
        <f t="shared" si="219"/>
        <v>0.20532451668615506</v>
      </c>
      <c r="Y1660" s="9">
        <f>Cal_110119!$O$3</f>
        <v>20181101</v>
      </c>
      <c r="Z1660" s="90" t="s">
        <v>495</v>
      </c>
      <c r="AA1660" s="90"/>
      <c r="AB1660" s="90" t="s">
        <v>115</v>
      </c>
      <c r="AE1660" s="689" t="s">
        <v>1250</v>
      </c>
      <c r="AF1660" s="672">
        <v>1</v>
      </c>
      <c r="AG1660" s="170">
        <v>0</v>
      </c>
      <c r="AH1660" s="483"/>
      <c r="AI1660" s="155"/>
    </row>
    <row r="1661" spans="1:35" s="82" customFormat="1" x14ac:dyDescent="0.2">
      <c r="A1661" s="81" t="s">
        <v>491</v>
      </c>
      <c r="B1661" s="81">
        <v>20180412</v>
      </c>
      <c r="C1661" s="280" t="s">
        <v>69</v>
      </c>
      <c r="D1661" s="126">
        <v>37</v>
      </c>
      <c r="E1661" s="126">
        <v>14</v>
      </c>
      <c r="F1661" s="126"/>
      <c r="G1661" s="126"/>
      <c r="H1661" s="280" t="s">
        <v>10</v>
      </c>
      <c r="I1661" s="126">
        <v>535</v>
      </c>
      <c r="J1661" s="126">
        <v>0</v>
      </c>
      <c r="K1661" s="82">
        <v>5</v>
      </c>
      <c r="L1661" s="82">
        <v>1</v>
      </c>
      <c r="M1661" s="33">
        <v>0</v>
      </c>
      <c r="N1661" s="83">
        <v>1</v>
      </c>
      <c r="O1661" s="9" t="str">
        <f>Cal_110119!$P$3</f>
        <v>Cal_110119</v>
      </c>
      <c r="P1661" s="17">
        <f>Cal_110119!$Q$3</f>
        <v>1.8682000000000001</v>
      </c>
      <c r="Q1661" s="17">
        <f>Cal_110119!$R$3</f>
        <v>0.51219999999999999</v>
      </c>
      <c r="R1661" s="84">
        <v>198.5</v>
      </c>
      <c r="S1661" s="84">
        <v>119.9</v>
      </c>
      <c r="T1661" s="82">
        <f>AVERAGE(0.59,0.692,0.84,1.094,1.095,1.045)</f>
        <v>0.89266666666666661</v>
      </c>
      <c r="U1661" s="125">
        <f t="shared" si="216"/>
        <v>197.60733333333334</v>
      </c>
      <c r="V1661" s="125">
        <f t="shared" si="217"/>
        <v>119.00733333333334</v>
      </c>
      <c r="W1661" s="443">
        <f t="shared" si="218"/>
        <v>0.80962130634441865</v>
      </c>
      <c r="X1661" s="443">
        <f t="shared" si="219"/>
        <v>0.25465131018168718</v>
      </c>
      <c r="Y1661" s="9">
        <f>Cal_110119!$O$3</f>
        <v>20181101</v>
      </c>
      <c r="Z1661" s="85" t="s">
        <v>499</v>
      </c>
      <c r="AA1661" s="85"/>
      <c r="AB1661" s="90" t="s">
        <v>115</v>
      </c>
      <c r="AE1661" s="689" t="s">
        <v>1250</v>
      </c>
      <c r="AF1661" s="672">
        <v>1</v>
      </c>
      <c r="AG1661" s="170">
        <v>0</v>
      </c>
      <c r="AH1661" s="480" t="s">
        <v>548</v>
      </c>
      <c r="AI1661" s="155"/>
    </row>
    <row r="1662" spans="1:35" s="71" customFormat="1" x14ac:dyDescent="0.2">
      <c r="A1662" s="69" t="s">
        <v>491</v>
      </c>
      <c r="B1662" s="69">
        <v>20180412</v>
      </c>
      <c r="C1662" s="146" t="s">
        <v>69</v>
      </c>
      <c r="D1662" s="145">
        <v>37</v>
      </c>
      <c r="E1662" s="145">
        <v>14</v>
      </c>
      <c r="F1662" s="145"/>
      <c r="G1662" s="145"/>
      <c r="H1662" s="146" t="s">
        <v>10</v>
      </c>
      <c r="I1662" s="145">
        <v>540</v>
      </c>
      <c r="J1662" s="145">
        <v>10</v>
      </c>
      <c r="K1662" s="71">
        <v>5</v>
      </c>
      <c r="L1662" s="71">
        <v>1</v>
      </c>
      <c r="M1662" s="70">
        <v>0</v>
      </c>
      <c r="N1662" s="98">
        <v>1</v>
      </c>
      <c r="O1662" s="9" t="str">
        <f>Cal_110119!$P$3</f>
        <v>Cal_110119</v>
      </c>
      <c r="P1662" s="17">
        <f>Cal_110119!$Q$3</f>
        <v>1.8682000000000001</v>
      </c>
      <c r="Q1662" s="17">
        <f>Cal_110119!$R$3</f>
        <v>0.51219999999999999</v>
      </c>
      <c r="R1662" s="99">
        <v>209.4</v>
      </c>
      <c r="S1662" s="99">
        <v>126.8</v>
      </c>
      <c r="T1662" s="71">
        <v>0.77800000000000002</v>
      </c>
      <c r="U1662" s="100">
        <f t="shared" ref="U1662:U1723" si="226">(R1662-T1662)*(L1662+M1662)/L1662</f>
        <v>208.62200000000001</v>
      </c>
      <c r="V1662" s="100">
        <f t="shared" ref="V1662:V1723" si="227">(S1662-T1662)*(L1662+M1662)/L1662</f>
        <v>126.02199999999999</v>
      </c>
      <c r="W1662" s="443">
        <f t="shared" ref="W1662:W1723" si="228">(Q1662*P1662/(P1662-1)*(U1662-V1662)*(K1662)/I1662)/N1662</f>
        <v>0.84294541392578948</v>
      </c>
      <c r="X1662" s="443">
        <f t="shared" ref="X1662:X1723" si="229">(Q1662*P1662/(P1662-1)*(P1662*V1662-U1662)*(K1662)/I1662)/N1662</f>
        <v>0.27362355519346948</v>
      </c>
      <c r="Y1662" s="9">
        <f>Cal_110119!$O$3</f>
        <v>20181101</v>
      </c>
      <c r="Z1662" s="101" t="s">
        <v>498</v>
      </c>
      <c r="AA1662" s="101"/>
      <c r="AB1662" s="102" t="s">
        <v>115</v>
      </c>
      <c r="AE1662" s="689" t="s">
        <v>1250</v>
      </c>
      <c r="AF1662" s="671">
        <v>4</v>
      </c>
      <c r="AG1662" s="169">
        <v>1</v>
      </c>
      <c r="AH1662" s="486" t="s">
        <v>814</v>
      </c>
      <c r="AI1662" s="409"/>
    </row>
    <row r="1663" spans="1:35" s="71" customFormat="1" x14ac:dyDescent="0.2">
      <c r="A1663" s="69" t="s">
        <v>491</v>
      </c>
      <c r="B1663" s="69">
        <v>20180412</v>
      </c>
      <c r="C1663" s="146" t="s">
        <v>69</v>
      </c>
      <c r="D1663" s="145">
        <v>37</v>
      </c>
      <c r="E1663" s="145">
        <v>14</v>
      </c>
      <c r="F1663" s="145"/>
      <c r="G1663" s="145"/>
      <c r="H1663" s="146" t="s">
        <v>11</v>
      </c>
      <c r="I1663" s="145">
        <v>540</v>
      </c>
      <c r="J1663" s="145">
        <v>10</v>
      </c>
      <c r="K1663" s="71">
        <v>5</v>
      </c>
      <c r="L1663" s="71">
        <v>1</v>
      </c>
      <c r="M1663" s="103">
        <v>0</v>
      </c>
      <c r="N1663" s="98">
        <v>1</v>
      </c>
      <c r="O1663" s="9" t="str">
        <f>Cal_110119!$P$3</f>
        <v>Cal_110119</v>
      </c>
      <c r="P1663" s="17">
        <f>Cal_110119!$Q$3</f>
        <v>1.8682000000000001</v>
      </c>
      <c r="Q1663" s="17">
        <f>Cal_110119!$R$3</f>
        <v>0.51219999999999999</v>
      </c>
      <c r="R1663" s="99">
        <v>193.3</v>
      </c>
      <c r="S1663" s="99">
        <v>114.9</v>
      </c>
      <c r="T1663" s="71">
        <v>0.77800000000000002</v>
      </c>
      <c r="U1663" s="100">
        <f t="shared" si="226"/>
        <v>192.52200000000002</v>
      </c>
      <c r="V1663" s="100">
        <f t="shared" si="227"/>
        <v>114.122</v>
      </c>
      <c r="W1663" s="443">
        <f t="shared" si="228"/>
        <v>0.80008378270922398</v>
      </c>
      <c r="X1663" s="443">
        <f t="shared" si="229"/>
        <v>0.21104985978040561</v>
      </c>
      <c r="Y1663" s="9">
        <f>Cal_110119!$O$3</f>
        <v>20181101</v>
      </c>
      <c r="Z1663" s="101" t="s">
        <v>498</v>
      </c>
      <c r="AA1663" s="101"/>
      <c r="AB1663" s="102" t="s">
        <v>115</v>
      </c>
      <c r="AE1663" s="689" t="s">
        <v>1250</v>
      </c>
      <c r="AF1663" s="671">
        <v>4</v>
      </c>
      <c r="AG1663" s="169">
        <v>1</v>
      </c>
      <c r="AH1663" s="486" t="s">
        <v>815</v>
      </c>
      <c r="AI1663" s="409"/>
    </row>
    <row r="1664" spans="1:35" s="258" customFormat="1" ht="13.5" thickBot="1" x14ac:dyDescent="0.25">
      <c r="A1664" s="272" t="s">
        <v>491</v>
      </c>
      <c r="B1664" s="272">
        <v>20180412</v>
      </c>
      <c r="C1664" s="284" t="s">
        <v>69</v>
      </c>
      <c r="D1664" s="273">
        <v>37</v>
      </c>
      <c r="E1664" s="273">
        <v>15</v>
      </c>
      <c r="F1664" s="273"/>
      <c r="G1664" s="273"/>
      <c r="H1664" s="284" t="s">
        <v>10</v>
      </c>
      <c r="I1664" s="273">
        <v>547</v>
      </c>
      <c r="J1664" s="273">
        <v>0</v>
      </c>
      <c r="K1664" s="258">
        <v>5</v>
      </c>
      <c r="L1664" s="258">
        <v>1</v>
      </c>
      <c r="M1664" s="252">
        <v>0</v>
      </c>
      <c r="N1664" s="274">
        <v>1</v>
      </c>
      <c r="O1664" s="9" t="str">
        <f>Cal_110119!$P$3</f>
        <v>Cal_110119</v>
      </c>
      <c r="P1664" s="17">
        <f>Cal_110119!$Q$3</f>
        <v>1.8682000000000001</v>
      </c>
      <c r="Q1664" s="17">
        <f>Cal_110119!$R$3</f>
        <v>0.51219999999999999</v>
      </c>
      <c r="R1664" s="275">
        <v>186.8</v>
      </c>
      <c r="S1664" s="275">
        <v>113.2</v>
      </c>
      <c r="T1664" s="258">
        <f>AVERAGE(0.59,0.692,0.84,1.094,1.095,1.045)</f>
        <v>0.89266666666666661</v>
      </c>
      <c r="U1664" s="285">
        <f t="shared" si="226"/>
        <v>185.90733333333336</v>
      </c>
      <c r="V1664" s="285">
        <f t="shared" si="227"/>
        <v>112.30733333333333</v>
      </c>
      <c r="W1664" s="444">
        <f t="shared" si="228"/>
        <v>0.74148719033306432</v>
      </c>
      <c r="X1664" s="444">
        <f t="shared" si="229"/>
        <v>0.2408345034538947</v>
      </c>
      <c r="Y1664" s="9">
        <f>Cal_110119!$O$3</f>
        <v>20181101</v>
      </c>
      <c r="Z1664" s="286" t="s">
        <v>499</v>
      </c>
      <c r="AA1664" s="286"/>
      <c r="AB1664" s="286" t="s">
        <v>115</v>
      </c>
      <c r="AE1664" s="689" t="s">
        <v>1250</v>
      </c>
      <c r="AF1664" s="680">
        <v>1</v>
      </c>
      <c r="AG1664" s="257">
        <v>0</v>
      </c>
      <c r="AH1664" s="482" t="s">
        <v>549</v>
      </c>
      <c r="AI1664" s="408"/>
    </row>
    <row r="1665" spans="1:35" x14ac:dyDescent="0.2">
      <c r="A1665" s="43" t="s">
        <v>550</v>
      </c>
      <c r="B1665" s="45">
        <v>20181025</v>
      </c>
      <c r="D1665" s="107">
        <v>1</v>
      </c>
      <c r="E1665" s="107">
        <v>5</v>
      </c>
      <c r="H1665" s="107" t="s">
        <v>10</v>
      </c>
      <c r="I1665" s="107">
        <v>1057</v>
      </c>
      <c r="J1665" s="107">
        <v>0</v>
      </c>
      <c r="K1665" s="43">
        <v>5</v>
      </c>
      <c r="L1665" s="43">
        <v>1</v>
      </c>
      <c r="M1665" s="109">
        <v>0</v>
      </c>
      <c r="N1665" s="49">
        <v>1</v>
      </c>
      <c r="O1665" s="9" t="str">
        <f>Cal_110119!$P$3</f>
        <v>Cal_110119</v>
      </c>
      <c r="P1665" s="17">
        <f>Cal_110119!$Q$3</f>
        <v>1.8682000000000001</v>
      </c>
      <c r="Q1665" s="17">
        <f>Cal_110119!$R$3</f>
        <v>0.51219999999999999</v>
      </c>
      <c r="R1665" s="46">
        <v>21.74</v>
      </c>
      <c r="S1665" s="46">
        <v>18.829999999999998</v>
      </c>
      <c r="T1665" s="43">
        <f t="shared" ref="T1665:T1704" si="230">AVERAGE(0.511,0.986,0.539,0.71,0.708,0.761)</f>
        <v>0.70250000000000001</v>
      </c>
      <c r="U1665" s="79">
        <f t="shared" si="226"/>
        <v>21.037499999999998</v>
      </c>
      <c r="V1665" s="79">
        <f t="shared" si="227"/>
        <v>18.127499999999998</v>
      </c>
      <c r="W1665" s="443">
        <f t="shared" si="228"/>
        <v>1.5171592398457253E-2</v>
      </c>
      <c r="X1665" s="443">
        <f t="shared" si="229"/>
        <v>6.6881673708922118E-2</v>
      </c>
      <c r="Y1665" s="9">
        <f>Cal_110119!$O$3</f>
        <v>20181101</v>
      </c>
      <c r="Z1665" s="48" t="s">
        <v>482</v>
      </c>
      <c r="AA1665" s="48"/>
      <c r="AB1665" s="86" t="s">
        <v>115</v>
      </c>
      <c r="AE1665" s="689" t="s">
        <v>1250</v>
      </c>
      <c r="AF1665" s="674">
        <v>1</v>
      </c>
      <c r="AG1665" s="173">
        <v>0</v>
      </c>
      <c r="AH1665" s="485" t="s">
        <v>502</v>
      </c>
    </row>
    <row r="1666" spans="1:35" x14ac:dyDescent="0.2">
      <c r="A1666" s="43" t="s">
        <v>550</v>
      </c>
      <c r="B1666" s="45">
        <v>20181025</v>
      </c>
      <c r="D1666" s="107">
        <v>1</v>
      </c>
      <c r="E1666" s="107">
        <v>6</v>
      </c>
      <c r="H1666" s="107" t="s">
        <v>10</v>
      </c>
      <c r="I1666" s="107">
        <v>1056</v>
      </c>
      <c r="J1666" s="107">
        <v>0</v>
      </c>
      <c r="K1666" s="43">
        <v>5</v>
      </c>
      <c r="L1666" s="43">
        <v>1</v>
      </c>
      <c r="M1666" s="9">
        <v>0</v>
      </c>
      <c r="N1666" s="49">
        <v>1</v>
      </c>
      <c r="O1666" s="9" t="str">
        <f>Cal_110119!$P$3</f>
        <v>Cal_110119</v>
      </c>
      <c r="P1666" s="17">
        <f>Cal_110119!$Q$3</f>
        <v>1.8682000000000001</v>
      </c>
      <c r="Q1666" s="17">
        <f>Cal_110119!$R$3</f>
        <v>0.51219999999999999</v>
      </c>
      <c r="R1666" s="46">
        <v>15.44</v>
      </c>
      <c r="S1666" s="46">
        <v>13.22</v>
      </c>
      <c r="T1666" s="43">
        <f t="shared" si="230"/>
        <v>0.70250000000000001</v>
      </c>
      <c r="U1666" s="79">
        <f t="shared" si="226"/>
        <v>14.737499999999999</v>
      </c>
      <c r="V1666" s="79">
        <f t="shared" si="227"/>
        <v>12.5175</v>
      </c>
      <c r="W1666" s="443">
        <f t="shared" si="228"/>
        <v>1.1585164931100914E-2</v>
      </c>
      <c r="X1666" s="443">
        <f t="shared" si="229"/>
        <v>4.5128358320319535E-2</v>
      </c>
      <c r="Y1666" s="9">
        <f>Cal_110119!$O$3</f>
        <v>20181101</v>
      </c>
      <c r="Z1666" s="48" t="s">
        <v>482</v>
      </c>
      <c r="AA1666" s="48"/>
      <c r="AB1666" s="86" t="s">
        <v>115</v>
      </c>
      <c r="AE1666" s="689" t="s">
        <v>1250</v>
      </c>
      <c r="AF1666" s="671">
        <v>1</v>
      </c>
      <c r="AG1666" s="169">
        <v>0</v>
      </c>
      <c r="AH1666" s="485" t="s">
        <v>505</v>
      </c>
    </row>
    <row r="1667" spans="1:35" x14ac:dyDescent="0.2">
      <c r="A1667" s="43" t="s">
        <v>550</v>
      </c>
      <c r="B1667" s="45">
        <v>20181025</v>
      </c>
      <c r="D1667" s="107">
        <v>1</v>
      </c>
      <c r="E1667" s="107">
        <v>7</v>
      </c>
      <c r="H1667" s="107" t="s">
        <v>10</v>
      </c>
      <c r="I1667" s="107">
        <v>1056</v>
      </c>
      <c r="J1667" s="107">
        <v>0</v>
      </c>
      <c r="K1667" s="43">
        <v>10</v>
      </c>
      <c r="L1667" s="43">
        <v>1</v>
      </c>
      <c r="M1667" s="72">
        <v>0</v>
      </c>
      <c r="N1667" s="49">
        <v>0.33333333333333331</v>
      </c>
      <c r="O1667" s="9" t="str">
        <f>Cal_110119!$P$3</f>
        <v>Cal_110119</v>
      </c>
      <c r="P1667" s="17">
        <f>Cal_110119!$Q$3</f>
        <v>1.8682000000000001</v>
      </c>
      <c r="Q1667" s="17">
        <f>Cal_110119!$R$3</f>
        <v>0.51219999999999999</v>
      </c>
      <c r="R1667" s="46">
        <v>226.7</v>
      </c>
      <c r="S1667" s="46">
        <v>140.69999999999999</v>
      </c>
      <c r="T1667" s="43">
        <f t="shared" si="230"/>
        <v>0.70250000000000001</v>
      </c>
      <c r="U1667" s="79">
        <f t="shared" si="226"/>
        <v>225.9975</v>
      </c>
      <c r="V1667" s="79">
        <f t="shared" si="227"/>
        <v>139.9975</v>
      </c>
      <c r="W1667" s="443">
        <f t="shared" si="228"/>
        <v>2.6927680650666996</v>
      </c>
      <c r="X1667" s="443">
        <f t="shared" si="229"/>
        <v>1.1129845874872777</v>
      </c>
      <c r="Y1667" s="9">
        <f>Cal_110119!$O$3</f>
        <v>20181101</v>
      </c>
      <c r="Z1667" s="48" t="s">
        <v>482</v>
      </c>
      <c r="AA1667" s="48"/>
      <c r="AB1667" s="86" t="s">
        <v>115</v>
      </c>
      <c r="AE1667" s="689" t="s">
        <v>1250</v>
      </c>
      <c r="AF1667" s="671">
        <v>1</v>
      </c>
      <c r="AG1667" s="169">
        <v>0</v>
      </c>
      <c r="AH1667" s="485" t="s">
        <v>506</v>
      </c>
    </row>
    <row r="1668" spans="1:35" x14ac:dyDescent="0.2">
      <c r="A1668" s="43" t="s">
        <v>550</v>
      </c>
      <c r="B1668" s="45">
        <v>20181025</v>
      </c>
      <c r="D1668" s="107">
        <v>1</v>
      </c>
      <c r="E1668" s="107">
        <v>8</v>
      </c>
      <c r="H1668" s="107" t="s">
        <v>10</v>
      </c>
      <c r="I1668" s="107">
        <v>1056</v>
      </c>
      <c r="J1668" s="107">
        <v>0</v>
      </c>
      <c r="K1668" s="43">
        <v>10</v>
      </c>
      <c r="L1668" s="43">
        <v>1</v>
      </c>
      <c r="M1668" s="9">
        <v>0</v>
      </c>
      <c r="N1668" s="49">
        <v>0.33333333333333331</v>
      </c>
      <c r="O1668" s="9" t="str">
        <f>Cal_110119!$P$3</f>
        <v>Cal_110119</v>
      </c>
      <c r="P1668" s="17">
        <f>Cal_110119!$Q$3</f>
        <v>1.8682000000000001</v>
      </c>
      <c r="Q1668" s="17">
        <f>Cal_110119!$R$3</f>
        <v>0.51219999999999999</v>
      </c>
      <c r="R1668" s="46">
        <v>244.3</v>
      </c>
      <c r="S1668" s="46">
        <v>152</v>
      </c>
      <c r="T1668" s="43">
        <f t="shared" si="230"/>
        <v>0.70250000000000001</v>
      </c>
      <c r="U1668" s="79">
        <f t="shared" si="226"/>
        <v>243.59750000000003</v>
      </c>
      <c r="V1668" s="79">
        <f t="shared" si="227"/>
        <v>151.29750000000001</v>
      </c>
      <c r="W1668" s="443">
        <f t="shared" si="228"/>
        <v>2.8900289814611217</v>
      </c>
      <c r="X1668" s="443">
        <f t="shared" si="229"/>
        <v>1.2229077634792194</v>
      </c>
      <c r="Y1668" s="9">
        <f>Cal_110119!$O$3</f>
        <v>20181101</v>
      </c>
      <c r="Z1668" s="48" t="s">
        <v>482</v>
      </c>
      <c r="AA1668" s="48"/>
      <c r="AB1668" s="86" t="s">
        <v>115</v>
      </c>
      <c r="AE1668" s="689" t="s">
        <v>1250</v>
      </c>
      <c r="AF1668" s="671">
        <v>1</v>
      </c>
      <c r="AG1668" s="169">
        <v>0</v>
      </c>
      <c r="AH1668" s="485" t="s">
        <v>507</v>
      </c>
    </row>
    <row r="1669" spans="1:35" s="82" customFormat="1" x14ac:dyDescent="0.2">
      <c r="A1669" s="82" t="s">
        <v>550</v>
      </c>
      <c r="B1669" s="81">
        <v>20181025</v>
      </c>
      <c r="C1669" s="126"/>
      <c r="D1669" s="126">
        <v>2</v>
      </c>
      <c r="E1669" s="126">
        <v>6</v>
      </c>
      <c r="F1669" s="126"/>
      <c r="G1669" s="126"/>
      <c r="H1669" s="126" t="s">
        <v>10</v>
      </c>
      <c r="I1669" s="126">
        <v>1057</v>
      </c>
      <c r="J1669" s="126">
        <v>0</v>
      </c>
      <c r="K1669" s="82">
        <v>5</v>
      </c>
      <c r="L1669" s="82">
        <v>1</v>
      </c>
      <c r="M1669" s="33">
        <v>0</v>
      </c>
      <c r="N1669" s="83">
        <v>1</v>
      </c>
      <c r="O1669" s="9" t="str">
        <f>Cal_110119!$P$3</f>
        <v>Cal_110119</v>
      </c>
      <c r="P1669" s="17">
        <f>Cal_110119!$Q$3</f>
        <v>1.8682000000000001</v>
      </c>
      <c r="Q1669" s="17">
        <f>Cal_110119!$R$3</f>
        <v>0.51219999999999999</v>
      </c>
      <c r="R1669" s="84">
        <v>23.77</v>
      </c>
      <c r="S1669" s="84">
        <v>19.29</v>
      </c>
      <c r="T1669" s="82">
        <f t="shared" si="230"/>
        <v>0.70250000000000001</v>
      </c>
      <c r="U1669" s="125">
        <f t="shared" si="226"/>
        <v>23.067499999999999</v>
      </c>
      <c r="V1669" s="125">
        <f t="shared" si="227"/>
        <v>18.587499999999999</v>
      </c>
      <c r="W1669" s="443">
        <f t="shared" si="228"/>
        <v>2.3356953245734877E-2</v>
      </c>
      <c r="X1669" s="443">
        <f t="shared" si="229"/>
        <v>6.0778480971389048E-2</v>
      </c>
      <c r="Y1669" s="9">
        <f>Cal_110119!$O$3</f>
        <v>20181101</v>
      </c>
      <c r="Z1669" s="85" t="s">
        <v>482</v>
      </c>
      <c r="AA1669" s="85"/>
      <c r="AB1669" s="90" t="s">
        <v>115</v>
      </c>
      <c r="AE1669" s="689" t="s">
        <v>1250</v>
      </c>
      <c r="AF1669" s="672">
        <v>1</v>
      </c>
      <c r="AG1669" s="170">
        <v>0</v>
      </c>
      <c r="AH1669" s="483" t="s">
        <v>508</v>
      </c>
      <c r="AI1669" s="155"/>
    </row>
    <row r="1670" spans="1:35" s="82" customFormat="1" x14ac:dyDescent="0.2">
      <c r="A1670" s="82" t="s">
        <v>550</v>
      </c>
      <c r="B1670" s="81">
        <v>20181025</v>
      </c>
      <c r="C1670" s="126"/>
      <c r="D1670" s="126">
        <v>2</v>
      </c>
      <c r="E1670" s="126">
        <v>7</v>
      </c>
      <c r="F1670" s="126"/>
      <c r="G1670" s="126"/>
      <c r="H1670" s="126" t="s">
        <v>10</v>
      </c>
      <c r="I1670" s="126">
        <v>1056</v>
      </c>
      <c r="J1670" s="126">
        <v>0</v>
      </c>
      <c r="K1670" s="82">
        <v>5</v>
      </c>
      <c r="L1670" s="82">
        <v>1</v>
      </c>
      <c r="M1670" s="168">
        <v>0</v>
      </c>
      <c r="N1670" s="83">
        <v>1</v>
      </c>
      <c r="O1670" s="9" t="str">
        <f>Cal_110119!$P$3</f>
        <v>Cal_110119</v>
      </c>
      <c r="P1670" s="17">
        <f>Cal_110119!$Q$3</f>
        <v>1.8682000000000001</v>
      </c>
      <c r="Q1670" s="17">
        <f>Cal_110119!$R$3</f>
        <v>0.51219999999999999</v>
      </c>
      <c r="R1670" s="84">
        <v>99.49</v>
      </c>
      <c r="S1670" s="84">
        <v>77.98</v>
      </c>
      <c r="T1670" s="82">
        <f t="shared" si="230"/>
        <v>0.70250000000000001</v>
      </c>
      <c r="U1670" s="125">
        <f t="shared" si="226"/>
        <v>98.787499999999994</v>
      </c>
      <c r="V1670" s="125">
        <f t="shared" si="227"/>
        <v>77.277500000000003</v>
      </c>
      <c r="W1670" s="443">
        <f t="shared" si="228"/>
        <v>0.11225085480539669</v>
      </c>
      <c r="X1670" s="443">
        <f t="shared" si="229"/>
        <v>0.23787331480208443</v>
      </c>
      <c r="Y1670" s="9">
        <f>Cal_110119!$O$3</f>
        <v>20181101</v>
      </c>
      <c r="Z1670" s="85" t="s">
        <v>482</v>
      </c>
      <c r="AA1670" s="85"/>
      <c r="AB1670" s="90" t="s">
        <v>115</v>
      </c>
      <c r="AE1670" s="689" t="s">
        <v>1250</v>
      </c>
      <c r="AF1670" s="672">
        <v>1</v>
      </c>
      <c r="AG1670" s="170">
        <v>0</v>
      </c>
      <c r="AH1670" s="483" t="s">
        <v>503</v>
      </c>
      <c r="AI1670" s="155"/>
    </row>
    <row r="1671" spans="1:35" s="82" customFormat="1" x14ac:dyDescent="0.2">
      <c r="A1671" s="82" t="s">
        <v>550</v>
      </c>
      <c r="B1671" s="81">
        <v>20181025</v>
      </c>
      <c r="C1671" s="126"/>
      <c r="D1671" s="126">
        <v>2</v>
      </c>
      <c r="E1671" s="126">
        <v>7</v>
      </c>
      <c r="F1671" s="126"/>
      <c r="G1671" s="126"/>
      <c r="H1671" s="126" t="s">
        <v>11</v>
      </c>
      <c r="I1671" s="126">
        <v>1056</v>
      </c>
      <c r="J1671" s="126">
        <v>0</v>
      </c>
      <c r="K1671" s="82">
        <v>5</v>
      </c>
      <c r="L1671" s="82">
        <v>1</v>
      </c>
      <c r="M1671" s="33">
        <v>0</v>
      </c>
      <c r="N1671" s="83">
        <v>1</v>
      </c>
      <c r="O1671" s="9" t="str">
        <f>Cal_110119!$P$3</f>
        <v>Cal_110119</v>
      </c>
      <c r="P1671" s="17">
        <f>Cal_110119!$Q$3</f>
        <v>1.8682000000000001</v>
      </c>
      <c r="Q1671" s="17">
        <f>Cal_110119!$R$3</f>
        <v>0.51219999999999999</v>
      </c>
      <c r="R1671" s="84">
        <v>104.1</v>
      </c>
      <c r="S1671" s="84">
        <v>81.95</v>
      </c>
      <c r="T1671" s="82">
        <f t="shared" si="230"/>
        <v>0.70250000000000001</v>
      </c>
      <c r="U1671" s="125">
        <f t="shared" si="226"/>
        <v>103.39749999999999</v>
      </c>
      <c r="V1671" s="125">
        <f t="shared" si="227"/>
        <v>81.247500000000002</v>
      </c>
      <c r="W1671" s="443">
        <f t="shared" si="228"/>
        <v>0.11559072217292128</v>
      </c>
      <c r="X1671" s="443">
        <f t="shared" si="229"/>
        <v>0.2525204805728174</v>
      </c>
      <c r="Y1671" s="9">
        <f>Cal_110119!$O$3</f>
        <v>20181101</v>
      </c>
      <c r="Z1671" s="85" t="s">
        <v>482</v>
      </c>
      <c r="AA1671" s="85"/>
      <c r="AB1671" s="90" t="s">
        <v>115</v>
      </c>
      <c r="AE1671" s="689" t="s">
        <v>1250</v>
      </c>
      <c r="AF1671" s="672">
        <v>1</v>
      </c>
      <c r="AG1671" s="170">
        <v>0</v>
      </c>
      <c r="AH1671" s="483" t="s">
        <v>509</v>
      </c>
      <c r="AI1671" s="155"/>
    </row>
    <row r="1672" spans="1:35" s="82" customFormat="1" x14ac:dyDescent="0.2">
      <c r="A1672" s="82" t="s">
        <v>550</v>
      </c>
      <c r="B1672" s="81">
        <v>20181025</v>
      </c>
      <c r="C1672" s="126"/>
      <c r="D1672" s="126">
        <v>2</v>
      </c>
      <c r="E1672" s="126">
        <v>8</v>
      </c>
      <c r="F1672" s="126"/>
      <c r="G1672" s="126"/>
      <c r="H1672" s="126" t="s">
        <v>10</v>
      </c>
      <c r="I1672" s="126">
        <v>1056</v>
      </c>
      <c r="J1672" s="126">
        <v>0</v>
      </c>
      <c r="K1672" s="82">
        <v>10</v>
      </c>
      <c r="L1672" s="82">
        <v>1</v>
      </c>
      <c r="M1672" s="33">
        <v>0</v>
      </c>
      <c r="N1672" s="83">
        <v>0.33333333333333331</v>
      </c>
      <c r="O1672" s="9" t="str">
        <f>Cal_110119!$P$3</f>
        <v>Cal_110119</v>
      </c>
      <c r="P1672" s="17">
        <f>Cal_110119!$Q$3</f>
        <v>1.8682000000000001</v>
      </c>
      <c r="Q1672" s="17">
        <f>Cal_110119!$R$3</f>
        <v>0.51219999999999999</v>
      </c>
      <c r="R1672" s="84">
        <v>237</v>
      </c>
      <c r="S1672" s="84">
        <v>146.9</v>
      </c>
      <c r="T1672" s="82">
        <f t="shared" si="230"/>
        <v>0.70250000000000001</v>
      </c>
      <c r="U1672" s="125">
        <f t="shared" si="226"/>
        <v>236.29750000000001</v>
      </c>
      <c r="V1672" s="125">
        <f t="shared" si="227"/>
        <v>146.19750000000002</v>
      </c>
      <c r="W1672" s="443">
        <f t="shared" si="228"/>
        <v>2.8211442170059264</v>
      </c>
      <c r="X1672" s="443">
        <f t="shared" si="229"/>
        <v>1.1531519198662339</v>
      </c>
      <c r="Y1672" s="9">
        <f>Cal_110119!$O$3</f>
        <v>20181101</v>
      </c>
      <c r="Z1672" s="85" t="s">
        <v>482</v>
      </c>
      <c r="AA1672" s="85"/>
      <c r="AB1672" s="90" t="s">
        <v>115</v>
      </c>
      <c r="AE1672" s="689" t="s">
        <v>1250</v>
      </c>
      <c r="AF1672" s="672">
        <v>1</v>
      </c>
      <c r="AG1672" s="170">
        <v>0</v>
      </c>
      <c r="AH1672" s="483" t="s">
        <v>510</v>
      </c>
      <c r="AI1672" s="155"/>
    </row>
    <row r="1673" spans="1:35" s="82" customFormat="1" x14ac:dyDescent="0.2">
      <c r="A1673" s="82" t="s">
        <v>550</v>
      </c>
      <c r="B1673" s="81">
        <v>20181025</v>
      </c>
      <c r="C1673" s="126"/>
      <c r="D1673" s="126">
        <v>2</v>
      </c>
      <c r="E1673" s="126">
        <v>8</v>
      </c>
      <c r="F1673" s="126"/>
      <c r="G1673" s="126"/>
      <c r="H1673" s="126" t="s">
        <v>11</v>
      </c>
      <c r="I1673" s="126">
        <v>1057</v>
      </c>
      <c r="J1673" s="126">
        <v>0</v>
      </c>
      <c r="K1673" s="82">
        <v>10</v>
      </c>
      <c r="L1673" s="82">
        <v>1</v>
      </c>
      <c r="M1673" s="33">
        <v>0</v>
      </c>
      <c r="N1673" s="83">
        <v>0.33333333333333331</v>
      </c>
      <c r="O1673" s="9" t="str">
        <f>Cal_110119!$P$3</f>
        <v>Cal_110119</v>
      </c>
      <c r="P1673" s="17">
        <f>Cal_110119!$Q$3</f>
        <v>1.8682000000000001</v>
      </c>
      <c r="Q1673" s="17">
        <f>Cal_110119!$R$3</f>
        <v>0.51219999999999999</v>
      </c>
      <c r="R1673" s="84">
        <v>283.10000000000002</v>
      </c>
      <c r="S1673" s="84">
        <v>175</v>
      </c>
      <c r="T1673" s="82">
        <f t="shared" si="230"/>
        <v>0.70250000000000001</v>
      </c>
      <c r="U1673" s="125">
        <f t="shared" si="226"/>
        <v>282.39750000000004</v>
      </c>
      <c r="V1673" s="125">
        <f t="shared" si="227"/>
        <v>174.29750000000001</v>
      </c>
      <c r="W1673" s="443">
        <f t="shared" si="228"/>
        <v>3.3815446149963493</v>
      </c>
      <c r="X1673" s="443">
        <f t="shared" si="229"/>
        <v>1.3521514211975973</v>
      </c>
      <c r="Y1673" s="9">
        <f>Cal_110119!$O$3</f>
        <v>20181101</v>
      </c>
      <c r="Z1673" s="85" t="s">
        <v>482</v>
      </c>
      <c r="AA1673" s="85"/>
      <c r="AB1673" s="90" t="s">
        <v>115</v>
      </c>
      <c r="AE1673" s="689" t="s">
        <v>1250</v>
      </c>
      <c r="AF1673" s="672">
        <v>1</v>
      </c>
      <c r="AG1673" s="170">
        <v>0</v>
      </c>
      <c r="AH1673" s="483" t="s">
        <v>511</v>
      </c>
      <c r="AI1673" s="155"/>
    </row>
    <row r="1674" spans="1:35" s="82" customFormat="1" x14ac:dyDescent="0.2">
      <c r="A1674" s="82" t="s">
        <v>550</v>
      </c>
      <c r="B1674" s="81">
        <v>20181025</v>
      </c>
      <c r="C1674" s="126"/>
      <c r="D1674" s="126">
        <v>2</v>
      </c>
      <c r="E1674" s="126">
        <v>9</v>
      </c>
      <c r="F1674" s="126"/>
      <c r="G1674" s="126"/>
      <c r="H1674" s="126" t="s">
        <v>10</v>
      </c>
      <c r="I1674" s="126">
        <v>1056</v>
      </c>
      <c r="J1674" s="126">
        <v>0</v>
      </c>
      <c r="K1674" s="82">
        <v>10</v>
      </c>
      <c r="L1674" s="82">
        <v>1</v>
      </c>
      <c r="M1674" s="168">
        <v>0</v>
      </c>
      <c r="N1674" s="83">
        <v>0.33333333333333331</v>
      </c>
      <c r="O1674" s="9" t="str">
        <f>Cal_110119!$P$3</f>
        <v>Cal_110119</v>
      </c>
      <c r="P1674" s="17">
        <f>Cal_110119!$Q$3</f>
        <v>1.8682000000000001</v>
      </c>
      <c r="Q1674" s="17">
        <f>Cal_110119!$R$3</f>
        <v>0.51219999999999999</v>
      </c>
      <c r="R1674" s="84">
        <v>236.8</v>
      </c>
      <c r="S1674" s="84">
        <v>148.69999999999999</v>
      </c>
      <c r="T1674" s="82">
        <f t="shared" si="230"/>
        <v>0.70250000000000001</v>
      </c>
      <c r="U1674" s="125">
        <f t="shared" si="226"/>
        <v>236.09750000000003</v>
      </c>
      <c r="V1674" s="125">
        <f t="shared" si="227"/>
        <v>147.9975</v>
      </c>
      <c r="W1674" s="443">
        <f t="shared" si="228"/>
        <v>2.7585217038648415</v>
      </c>
      <c r="X1674" s="443">
        <f t="shared" si="229"/>
        <v>1.264706412325501</v>
      </c>
      <c r="Y1674" s="9">
        <f>Cal_110119!$O$3</f>
        <v>20181101</v>
      </c>
      <c r="Z1674" s="85" t="s">
        <v>482</v>
      </c>
      <c r="AA1674" s="85"/>
      <c r="AB1674" s="90" t="s">
        <v>115</v>
      </c>
      <c r="AE1674" s="689" t="s">
        <v>1250</v>
      </c>
      <c r="AF1674" s="672">
        <v>1</v>
      </c>
      <c r="AG1674" s="170">
        <v>0</v>
      </c>
      <c r="AH1674" s="483" t="s">
        <v>512</v>
      </c>
      <c r="AI1674" s="155"/>
    </row>
    <row r="1675" spans="1:35" x14ac:dyDescent="0.2">
      <c r="A1675" s="43" t="s">
        <v>550</v>
      </c>
      <c r="B1675" s="45">
        <v>20181026</v>
      </c>
      <c r="D1675" s="107">
        <v>3</v>
      </c>
      <c r="E1675" s="107">
        <v>3</v>
      </c>
      <c r="H1675" s="107" t="s">
        <v>10</v>
      </c>
      <c r="I1675" s="107">
        <v>1057</v>
      </c>
      <c r="J1675" s="107">
        <v>0</v>
      </c>
      <c r="K1675" s="43">
        <v>5</v>
      </c>
      <c r="L1675" s="43">
        <v>1</v>
      </c>
      <c r="M1675" s="9">
        <v>0</v>
      </c>
      <c r="N1675" s="49">
        <v>1</v>
      </c>
      <c r="O1675" s="9" t="str">
        <f>Cal_110119!$P$3</f>
        <v>Cal_110119</v>
      </c>
      <c r="P1675" s="17">
        <f>Cal_110119!$Q$3</f>
        <v>1.8682000000000001</v>
      </c>
      <c r="Q1675" s="17">
        <f>Cal_110119!$R$3</f>
        <v>0.51219999999999999</v>
      </c>
      <c r="R1675" s="46">
        <v>43.19</v>
      </c>
      <c r="S1675" s="46">
        <v>33.43</v>
      </c>
      <c r="T1675" s="43">
        <f t="shared" si="230"/>
        <v>0.70250000000000001</v>
      </c>
      <c r="U1675" s="79">
        <f t="shared" si="226"/>
        <v>42.487499999999997</v>
      </c>
      <c r="V1675" s="79">
        <f t="shared" si="227"/>
        <v>32.727499999999999</v>
      </c>
      <c r="W1675" s="443">
        <f t="shared" si="228"/>
        <v>5.0884790999636678E-2</v>
      </c>
      <c r="X1675" s="443">
        <f t="shared" si="229"/>
        <v>9.7254680330070051E-2</v>
      </c>
      <c r="Y1675" s="9">
        <f>Cal_110119!$O$3</f>
        <v>20181101</v>
      </c>
      <c r="Z1675" s="48" t="s">
        <v>482</v>
      </c>
      <c r="AA1675" s="48"/>
      <c r="AB1675" s="86" t="s">
        <v>115</v>
      </c>
      <c r="AE1675" s="689" t="s">
        <v>1250</v>
      </c>
      <c r="AF1675" s="671">
        <v>1</v>
      </c>
      <c r="AG1675" s="169">
        <v>0</v>
      </c>
      <c r="AH1675" s="485" t="s">
        <v>513</v>
      </c>
    </row>
    <row r="1676" spans="1:35" x14ac:dyDescent="0.2">
      <c r="A1676" s="43" t="s">
        <v>550</v>
      </c>
      <c r="B1676" s="45">
        <v>20181026</v>
      </c>
      <c r="D1676" s="107">
        <v>3</v>
      </c>
      <c r="E1676" s="107">
        <v>4</v>
      </c>
      <c r="H1676" s="107" t="s">
        <v>10</v>
      </c>
      <c r="I1676" s="107">
        <v>1056</v>
      </c>
      <c r="J1676" s="107">
        <v>0</v>
      </c>
      <c r="K1676" s="43">
        <v>5</v>
      </c>
      <c r="L1676" s="43">
        <v>1</v>
      </c>
      <c r="M1676" s="9">
        <v>0</v>
      </c>
      <c r="N1676" s="49">
        <v>1</v>
      </c>
      <c r="O1676" s="9" t="str">
        <f>Cal_110119!$P$3</f>
        <v>Cal_110119</v>
      </c>
      <c r="P1676" s="17">
        <f>Cal_110119!$Q$3</f>
        <v>1.8682000000000001</v>
      </c>
      <c r="Q1676" s="17">
        <f>Cal_110119!$R$3</f>
        <v>0.51219999999999999</v>
      </c>
      <c r="R1676" s="46">
        <v>369.2</v>
      </c>
      <c r="S1676" s="46">
        <v>242.7</v>
      </c>
      <c r="T1676" s="43">
        <f t="shared" si="230"/>
        <v>0.70250000000000001</v>
      </c>
      <c r="U1676" s="79">
        <f t="shared" si="226"/>
        <v>368.4975</v>
      </c>
      <c r="V1676" s="79">
        <f t="shared" si="227"/>
        <v>241.9975</v>
      </c>
      <c r="W1676" s="443">
        <f t="shared" si="228"/>
        <v>0.66014565936228198</v>
      </c>
      <c r="X1676" s="443">
        <f t="shared" si="229"/>
        <v>0.43628180962398688</v>
      </c>
      <c r="Y1676" s="9">
        <f>Cal_110119!$O$3</f>
        <v>20181101</v>
      </c>
      <c r="Z1676" s="48" t="s">
        <v>482</v>
      </c>
      <c r="AA1676" s="48"/>
      <c r="AB1676" s="86" t="s">
        <v>115</v>
      </c>
      <c r="AE1676" s="689" t="s">
        <v>1250</v>
      </c>
      <c r="AF1676" s="671">
        <v>1</v>
      </c>
      <c r="AG1676" s="169">
        <v>0</v>
      </c>
      <c r="AH1676" s="485" t="s">
        <v>514</v>
      </c>
    </row>
    <row r="1677" spans="1:35" x14ac:dyDescent="0.2">
      <c r="A1677" s="43" t="s">
        <v>550</v>
      </c>
      <c r="B1677" s="45">
        <v>20181026</v>
      </c>
      <c r="D1677" s="107">
        <v>3</v>
      </c>
      <c r="E1677" s="107">
        <v>5</v>
      </c>
      <c r="H1677" s="107" t="s">
        <v>10</v>
      </c>
      <c r="I1677" s="107">
        <v>1056</v>
      </c>
      <c r="J1677" s="107">
        <v>0</v>
      </c>
      <c r="K1677" s="43">
        <v>10</v>
      </c>
      <c r="L1677" s="43">
        <v>1</v>
      </c>
      <c r="M1677" s="72">
        <v>0</v>
      </c>
      <c r="N1677" s="49">
        <v>0.33333333333333331</v>
      </c>
      <c r="O1677" s="9" t="str">
        <f>Cal_110119!$P$3</f>
        <v>Cal_110119</v>
      </c>
      <c r="P1677" s="17">
        <f>Cal_110119!$Q$3</f>
        <v>1.8682000000000001</v>
      </c>
      <c r="Q1677" s="17">
        <f>Cal_110119!$R$3</f>
        <v>0.51219999999999999</v>
      </c>
      <c r="R1677" s="46">
        <v>208.1</v>
      </c>
      <c r="S1677" s="46">
        <v>129.9</v>
      </c>
      <c r="T1677" s="43">
        <f t="shared" si="230"/>
        <v>0.70250000000000001</v>
      </c>
      <c r="U1677" s="79">
        <f t="shared" si="226"/>
        <v>207.39750000000001</v>
      </c>
      <c r="V1677" s="79">
        <f t="shared" si="227"/>
        <v>129.19750000000002</v>
      </c>
      <c r="W1677" s="443">
        <f t="shared" si="228"/>
        <v>2.4485402638164642</v>
      </c>
      <c r="X1677" s="443">
        <f t="shared" si="229"/>
        <v>1.0636205128284233</v>
      </c>
      <c r="Y1677" s="9">
        <f>Cal_110119!$O$3</f>
        <v>20181101</v>
      </c>
      <c r="Z1677" s="48" t="s">
        <v>482</v>
      </c>
      <c r="AA1677" s="48"/>
      <c r="AB1677" s="86" t="s">
        <v>115</v>
      </c>
      <c r="AE1677" s="689" t="s">
        <v>1250</v>
      </c>
      <c r="AF1677" s="671">
        <v>1</v>
      </c>
      <c r="AG1677" s="169">
        <v>0</v>
      </c>
      <c r="AH1677" s="485" t="s">
        <v>504</v>
      </c>
    </row>
    <row r="1678" spans="1:35" x14ac:dyDescent="0.2">
      <c r="A1678" s="43" t="s">
        <v>550</v>
      </c>
      <c r="B1678" s="45">
        <v>20181026</v>
      </c>
      <c r="D1678" s="107">
        <v>3</v>
      </c>
      <c r="E1678" s="107">
        <v>5</v>
      </c>
      <c r="H1678" s="107" t="s">
        <v>11</v>
      </c>
      <c r="I1678" s="107">
        <v>1056</v>
      </c>
      <c r="J1678" s="107">
        <v>0</v>
      </c>
      <c r="K1678" s="43">
        <v>10</v>
      </c>
      <c r="L1678" s="43">
        <v>1</v>
      </c>
      <c r="M1678" s="9">
        <v>0</v>
      </c>
      <c r="N1678" s="49">
        <v>0.33333333333333331</v>
      </c>
      <c r="O1678" s="9" t="str">
        <f>Cal_110119!$P$3</f>
        <v>Cal_110119</v>
      </c>
      <c r="P1678" s="17">
        <f>Cal_110119!$Q$3</f>
        <v>1.8682000000000001</v>
      </c>
      <c r="Q1678" s="17">
        <f>Cal_110119!$R$3</f>
        <v>0.51219999999999999</v>
      </c>
      <c r="R1678" s="46">
        <v>222.6</v>
      </c>
      <c r="S1678" s="46">
        <v>138.69999999999999</v>
      </c>
      <c r="T1678" s="43">
        <f t="shared" si="230"/>
        <v>0.70250000000000001</v>
      </c>
      <c r="U1678" s="79">
        <f t="shared" si="226"/>
        <v>221.89750000000001</v>
      </c>
      <c r="V1678" s="79">
        <f t="shared" si="227"/>
        <v>137.9975</v>
      </c>
      <c r="W1678" s="443">
        <f t="shared" si="228"/>
        <v>2.6270144262685595</v>
      </c>
      <c r="X1678" s="443">
        <f t="shared" si="229"/>
        <v>1.1243693603763272</v>
      </c>
      <c r="Y1678" s="9">
        <f>Cal_110119!$O$3</f>
        <v>20181101</v>
      </c>
      <c r="Z1678" s="48" t="s">
        <v>482</v>
      </c>
      <c r="AA1678" s="48"/>
      <c r="AB1678" s="86" t="s">
        <v>115</v>
      </c>
      <c r="AE1678" s="689" t="s">
        <v>1250</v>
      </c>
      <c r="AF1678" s="671">
        <v>1</v>
      </c>
      <c r="AG1678" s="169">
        <v>0</v>
      </c>
      <c r="AH1678" s="485" t="s">
        <v>515</v>
      </c>
    </row>
    <row r="1679" spans="1:35" x14ac:dyDescent="0.2">
      <c r="A1679" s="43" t="s">
        <v>550</v>
      </c>
      <c r="B1679" s="45">
        <v>20181026</v>
      </c>
      <c r="D1679" s="107">
        <v>3</v>
      </c>
      <c r="E1679" s="107">
        <v>6</v>
      </c>
      <c r="H1679" s="107" t="s">
        <v>10</v>
      </c>
      <c r="I1679" s="107">
        <v>1057</v>
      </c>
      <c r="J1679" s="107">
        <v>0</v>
      </c>
      <c r="K1679" s="43">
        <v>10</v>
      </c>
      <c r="L1679" s="43">
        <v>1</v>
      </c>
      <c r="M1679" s="9">
        <v>0</v>
      </c>
      <c r="N1679" s="49">
        <v>0.33333333333333331</v>
      </c>
      <c r="O1679" s="9" t="str">
        <f>Cal_110119!$P$3</f>
        <v>Cal_110119</v>
      </c>
      <c r="P1679" s="17">
        <f>Cal_110119!$Q$3</f>
        <v>1.8682000000000001</v>
      </c>
      <c r="Q1679" s="17">
        <f>Cal_110119!$R$3</f>
        <v>0.51219999999999999</v>
      </c>
      <c r="R1679" s="46">
        <v>217</v>
      </c>
      <c r="S1679" s="46">
        <v>137.6</v>
      </c>
      <c r="T1679" s="43">
        <f t="shared" si="230"/>
        <v>0.70250000000000001</v>
      </c>
      <c r="U1679" s="79">
        <f t="shared" si="226"/>
        <v>216.29750000000001</v>
      </c>
      <c r="V1679" s="79">
        <f t="shared" si="227"/>
        <v>136.89750000000001</v>
      </c>
      <c r="W1679" s="443">
        <f t="shared" si="228"/>
        <v>2.483761724613414</v>
      </c>
      <c r="X1679" s="443">
        <f t="shared" si="229"/>
        <v>1.2341983902181854</v>
      </c>
      <c r="Y1679" s="9">
        <f>Cal_110119!$O$3</f>
        <v>20181101</v>
      </c>
      <c r="Z1679" s="48" t="s">
        <v>482</v>
      </c>
      <c r="AA1679" s="48"/>
      <c r="AB1679" s="86" t="s">
        <v>115</v>
      </c>
      <c r="AE1679" s="689" t="s">
        <v>1250</v>
      </c>
      <c r="AF1679" s="671">
        <v>1</v>
      </c>
      <c r="AG1679" s="169">
        <v>0</v>
      </c>
      <c r="AH1679" s="485" t="s">
        <v>551</v>
      </c>
    </row>
    <row r="1680" spans="1:35" s="82" customFormat="1" x14ac:dyDescent="0.2">
      <c r="A1680" s="82" t="s">
        <v>550</v>
      </c>
      <c r="B1680" s="81">
        <v>20181026</v>
      </c>
      <c r="C1680" s="126"/>
      <c r="D1680" s="126">
        <v>4</v>
      </c>
      <c r="E1680" s="126">
        <v>4</v>
      </c>
      <c r="F1680" s="126"/>
      <c r="G1680" s="126"/>
      <c r="H1680" s="126" t="s">
        <v>10</v>
      </c>
      <c r="I1680" s="126">
        <v>1057</v>
      </c>
      <c r="J1680" s="126">
        <v>0</v>
      </c>
      <c r="K1680" s="82">
        <v>10</v>
      </c>
      <c r="L1680" s="82">
        <v>1</v>
      </c>
      <c r="M1680" s="33">
        <v>0</v>
      </c>
      <c r="N1680" s="83">
        <v>0.33333333333333331</v>
      </c>
      <c r="O1680" s="9" t="str">
        <f>Cal_110119!$P$3</f>
        <v>Cal_110119</v>
      </c>
      <c r="P1680" s="17">
        <f>Cal_110119!$Q$3</f>
        <v>1.8682000000000001</v>
      </c>
      <c r="Q1680" s="17">
        <f>Cal_110119!$R$3</f>
        <v>0.51219999999999999</v>
      </c>
      <c r="R1680" s="84">
        <v>142.6</v>
      </c>
      <c r="S1680" s="84">
        <v>89.39</v>
      </c>
      <c r="T1680" s="82">
        <f t="shared" si="230"/>
        <v>0.70250000000000001</v>
      </c>
      <c r="U1680" s="125">
        <f t="shared" si="226"/>
        <v>141.89750000000001</v>
      </c>
      <c r="V1680" s="125">
        <f t="shared" si="227"/>
        <v>88.6875</v>
      </c>
      <c r="W1680" s="443">
        <f t="shared" si="228"/>
        <v>1.6644957350967224</v>
      </c>
      <c r="X1680" s="443">
        <f t="shared" si="229"/>
        <v>0.7441427548985472</v>
      </c>
      <c r="Y1680" s="9">
        <f>Cal_110119!$O$3</f>
        <v>20181101</v>
      </c>
      <c r="Z1680" s="85" t="s">
        <v>482</v>
      </c>
      <c r="AA1680" s="85"/>
      <c r="AB1680" s="90" t="s">
        <v>115</v>
      </c>
      <c r="AE1680" s="689" t="s">
        <v>1250</v>
      </c>
      <c r="AF1680" s="672">
        <v>1</v>
      </c>
      <c r="AG1680" s="170">
        <v>0</v>
      </c>
      <c r="AH1680" s="483" t="s">
        <v>552</v>
      </c>
      <c r="AI1680" s="155"/>
    </row>
    <row r="1681" spans="1:35" s="82" customFormat="1" x14ac:dyDescent="0.2">
      <c r="A1681" s="82" t="s">
        <v>550</v>
      </c>
      <c r="B1681" s="81">
        <v>20181026</v>
      </c>
      <c r="C1681" s="126"/>
      <c r="D1681" s="126">
        <v>4</v>
      </c>
      <c r="E1681" s="126">
        <v>6</v>
      </c>
      <c r="F1681" s="126"/>
      <c r="G1681" s="126"/>
      <c r="H1681" s="126" t="s">
        <v>10</v>
      </c>
      <c r="I1681" s="126">
        <v>1056</v>
      </c>
      <c r="J1681" s="126">
        <v>0</v>
      </c>
      <c r="K1681" s="82">
        <v>10</v>
      </c>
      <c r="L1681" s="82">
        <v>1</v>
      </c>
      <c r="M1681" s="168">
        <v>0</v>
      </c>
      <c r="N1681" s="83">
        <v>0.33333333333333331</v>
      </c>
      <c r="O1681" s="9" t="str">
        <f>Cal_110119!$P$3</f>
        <v>Cal_110119</v>
      </c>
      <c r="P1681" s="17">
        <f>Cal_110119!$Q$3</f>
        <v>1.8682000000000001</v>
      </c>
      <c r="Q1681" s="17">
        <f>Cal_110119!$R$3</f>
        <v>0.51219999999999999</v>
      </c>
      <c r="R1681" s="84">
        <v>182</v>
      </c>
      <c r="S1681" s="84">
        <v>113.5</v>
      </c>
      <c r="T1681" s="82">
        <f t="shared" si="230"/>
        <v>0.70250000000000001</v>
      </c>
      <c r="U1681" s="125">
        <f t="shared" si="226"/>
        <v>181.29750000000001</v>
      </c>
      <c r="V1681" s="125">
        <f t="shared" si="227"/>
        <v>112.7975</v>
      </c>
      <c r="W1681" s="443">
        <f t="shared" si="228"/>
        <v>2.1448210750821977</v>
      </c>
      <c r="X1681" s="443">
        <f t="shared" si="229"/>
        <v>0.92151500110814377</v>
      </c>
      <c r="Y1681" s="9">
        <f>Cal_110119!$O$3</f>
        <v>20181101</v>
      </c>
      <c r="Z1681" s="85" t="s">
        <v>482</v>
      </c>
      <c r="AA1681" s="85"/>
      <c r="AB1681" s="90" t="s">
        <v>115</v>
      </c>
      <c r="AE1681" s="689" t="s">
        <v>1250</v>
      </c>
      <c r="AF1681" s="672">
        <v>1</v>
      </c>
      <c r="AG1681" s="170">
        <v>0</v>
      </c>
      <c r="AH1681" s="483" t="s">
        <v>553</v>
      </c>
      <c r="AI1681" s="155"/>
    </row>
    <row r="1682" spans="1:35" s="82" customFormat="1" x14ac:dyDescent="0.2">
      <c r="A1682" s="82" t="s">
        <v>550</v>
      </c>
      <c r="B1682" s="81">
        <v>20181026</v>
      </c>
      <c r="C1682" s="126"/>
      <c r="D1682" s="126">
        <v>4</v>
      </c>
      <c r="E1682" s="126">
        <v>8</v>
      </c>
      <c r="F1682" s="126"/>
      <c r="G1682" s="126"/>
      <c r="H1682" s="126" t="s">
        <v>10</v>
      </c>
      <c r="I1682" s="126">
        <v>1056</v>
      </c>
      <c r="J1682" s="126">
        <v>0</v>
      </c>
      <c r="K1682" s="82">
        <v>10</v>
      </c>
      <c r="L1682" s="82">
        <v>1</v>
      </c>
      <c r="M1682" s="33">
        <v>0</v>
      </c>
      <c r="N1682" s="83">
        <v>0.33333333333333331</v>
      </c>
      <c r="O1682" s="9" t="str">
        <f>Cal_110119!$P$3</f>
        <v>Cal_110119</v>
      </c>
      <c r="P1682" s="17">
        <f>Cal_110119!$Q$3</f>
        <v>1.8682000000000001</v>
      </c>
      <c r="Q1682" s="17">
        <f>Cal_110119!$R$3</f>
        <v>0.51219999999999999</v>
      </c>
      <c r="R1682" s="84">
        <v>194</v>
      </c>
      <c r="S1682" s="84">
        <v>121</v>
      </c>
      <c r="T1682" s="82">
        <f t="shared" si="230"/>
        <v>0.70250000000000001</v>
      </c>
      <c r="U1682" s="125">
        <f t="shared" si="226"/>
        <v>193.29750000000001</v>
      </c>
      <c r="V1682" s="125">
        <f t="shared" si="227"/>
        <v>120.2975</v>
      </c>
      <c r="W1682" s="443">
        <f t="shared" si="228"/>
        <v>2.2857217296496413</v>
      </c>
      <c r="X1682" s="443">
        <f t="shared" si="229"/>
        <v>0.98449759369979062</v>
      </c>
      <c r="Y1682" s="9">
        <f>Cal_110119!$O$3</f>
        <v>20181101</v>
      </c>
      <c r="Z1682" s="85" t="s">
        <v>482</v>
      </c>
      <c r="AA1682" s="85"/>
      <c r="AB1682" s="90" t="s">
        <v>115</v>
      </c>
      <c r="AE1682" s="689" t="s">
        <v>1250</v>
      </c>
      <c r="AF1682" s="672">
        <v>1</v>
      </c>
      <c r="AG1682" s="170">
        <v>0</v>
      </c>
      <c r="AH1682" s="483" t="s">
        <v>554</v>
      </c>
      <c r="AI1682" s="155"/>
    </row>
    <row r="1683" spans="1:35" s="82" customFormat="1" x14ac:dyDescent="0.2">
      <c r="A1683" s="82" t="s">
        <v>550</v>
      </c>
      <c r="B1683" s="81">
        <v>20181026</v>
      </c>
      <c r="C1683" s="126"/>
      <c r="D1683" s="126">
        <v>4</v>
      </c>
      <c r="E1683" s="126">
        <v>9</v>
      </c>
      <c r="F1683" s="126"/>
      <c r="G1683" s="126"/>
      <c r="H1683" s="126" t="s">
        <v>10</v>
      </c>
      <c r="I1683" s="126">
        <v>1056</v>
      </c>
      <c r="J1683" s="126">
        <v>0</v>
      </c>
      <c r="K1683" s="82">
        <v>10</v>
      </c>
      <c r="L1683" s="82">
        <v>1</v>
      </c>
      <c r="M1683" s="33">
        <v>0</v>
      </c>
      <c r="N1683" s="83">
        <v>0.33333333333333331</v>
      </c>
      <c r="O1683" s="9" t="str">
        <f>Cal_110119!$P$3</f>
        <v>Cal_110119</v>
      </c>
      <c r="P1683" s="17">
        <f>Cal_110119!$Q$3</f>
        <v>1.8682000000000001</v>
      </c>
      <c r="Q1683" s="17">
        <f>Cal_110119!$R$3</f>
        <v>0.51219999999999999</v>
      </c>
      <c r="R1683" s="84">
        <v>182.4</v>
      </c>
      <c r="S1683" s="84">
        <v>113.9</v>
      </c>
      <c r="T1683" s="82">
        <f t="shared" si="230"/>
        <v>0.70250000000000001</v>
      </c>
      <c r="U1683" s="125">
        <f t="shared" si="226"/>
        <v>181.69750000000002</v>
      </c>
      <c r="V1683" s="125">
        <f t="shared" si="227"/>
        <v>113.19750000000001</v>
      </c>
      <c r="W1683" s="443">
        <f t="shared" si="228"/>
        <v>2.1448210750821977</v>
      </c>
      <c r="X1683" s="443">
        <f t="shared" si="229"/>
        <v>0.93238877428996159</v>
      </c>
      <c r="Y1683" s="9">
        <f>Cal_110119!$O$3</f>
        <v>20181101</v>
      </c>
      <c r="Z1683" s="85" t="s">
        <v>482</v>
      </c>
      <c r="AA1683" s="85"/>
      <c r="AB1683" s="90" t="s">
        <v>115</v>
      </c>
      <c r="AE1683" s="689" t="s">
        <v>1250</v>
      </c>
      <c r="AF1683" s="672">
        <v>1</v>
      </c>
      <c r="AG1683" s="170">
        <v>0</v>
      </c>
      <c r="AH1683" s="483" t="s">
        <v>555</v>
      </c>
      <c r="AI1683" s="155"/>
    </row>
    <row r="1684" spans="1:35" x14ac:dyDescent="0.2">
      <c r="A1684" s="43" t="s">
        <v>550</v>
      </c>
      <c r="B1684" s="45">
        <v>20181029</v>
      </c>
      <c r="D1684" s="107">
        <v>5</v>
      </c>
      <c r="E1684" s="107">
        <v>2</v>
      </c>
      <c r="H1684" s="107" t="s">
        <v>10</v>
      </c>
      <c r="I1684" s="107">
        <v>1057</v>
      </c>
      <c r="J1684" s="107">
        <v>0</v>
      </c>
      <c r="K1684" s="43">
        <v>10</v>
      </c>
      <c r="L1684" s="43">
        <v>1</v>
      </c>
      <c r="M1684" s="72">
        <v>0</v>
      </c>
      <c r="N1684" s="49">
        <v>1</v>
      </c>
      <c r="O1684" s="9" t="str">
        <f>Cal_110119!$P$3</f>
        <v>Cal_110119</v>
      </c>
      <c r="P1684" s="17">
        <f>Cal_110119!$Q$3</f>
        <v>1.8682000000000001</v>
      </c>
      <c r="Q1684" s="17">
        <f>Cal_110119!$R$3</f>
        <v>0.51219999999999999</v>
      </c>
      <c r="R1684" s="46">
        <v>77.52</v>
      </c>
      <c r="S1684" s="46">
        <v>64.290000000000006</v>
      </c>
      <c r="T1684" s="43">
        <f t="shared" si="230"/>
        <v>0.70250000000000001</v>
      </c>
      <c r="U1684" s="79">
        <f t="shared" si="226"/>
        <v>76.817499999999995</v>
      </c>
      <c r="V1684" s="79">
        <f t="shared" si="227"/>
        <v>63.587500000000006</v>
      </c>
      <c r="W1684" s="443">
        <f t="shared" si="228"/>
        <v>0.13795200510762148</v>
      </c>
      <c r="X1684" s="443">
        <f t="shared" si="229"/>
        <v>0.43769958045056206</v>
      </c>
      <c r="Y1684" s="9">
        <f>Cal_110119!$O$3</f>
        <v>20181101</v>
      </c>
      <c r="Z1684" s="48" t="s">
        <v>482</v>
      </c>
      <c r="AA1684" s="48"/>
      <c r="AB1684" s="86" t="s">
        <v>115</v>
      </c>
      <c r="AE1684" s="689" t="s">
        <v>1250</v>
      </c>
      <c r="AF1684" s="671">
        <v>1</v>
      </c>
      <c r="AG1684" s="169">
        <v>0</v>
      </c>
      <c r="AH1684" s="485" t="s">
        <v>556</v>
      </c>
    </row>
    <row r="1685" spans="1:35" x14ac:dyDescent="0.2">
      <c r="A1685" s="43" t="s">
        <v>550</v>
      </c>
      <c r="B1685" s="45">
        <v>20181029</v>
      </c>
      <c r="D1685" s="107">
        <v>5</v>
      </c>
      <c r="E1685" s="107">
        <v>4</v>
      </c>
      <c r="H1685" s="107" t="s">
        <v>10</v>
      </c>
      <c r="I1685" s="107">
        <v>1056</v>
      </c>
      <c r="J1685" s="107">
        <v>0</v>
      </c>
      <c r="K1685" s="43">
        <v>10</v>
      </c>
      <c r="L1685" s="43">
        <v>1</v>
      </c>
      <c r="M1685" s="9">
        <v>0</v>
      </c>
      <c r="N1685" s="49">
        <v>0.33333333333333331</v>
      </c>
      <c r="O1685" s="9" t="str">
        <f>Cal_110119!$P$3</f>
        <v>Cal_110119</v>
      </c>
      <c r="P1685" s="17">
        <f>Cal_110119!$Q$3</f>
        <v>1.8682000000000001</v>
      </c>
      <c r="Q1685" s="17">
        <f>Cal_110119!$R$3</f>
        <v>0.51219999999999999</v>
      </c>
      <c r="R1685" s="46">
        <v>228.9</v>
      </c>
      <c r="S1685" s="46">
        <v>142.4</v>
      </c>
      <c r="T1685" s="43">
        <f t="shared" si="230"/>
        <v>0.70250000000000001</v>
      </c>
      <c r="U1685" s="79">
        <f t="shared" si="226"/>
        <v>228.19750000000002</v>
      </c>
      <c r="V1685" s="79">
        <f t="shared" si="227"/>
        <v>141.69750000000002</v>
      </c>
      <c r="W1685" s="443">
        <f t="shared" si="228"/>
        <v>2.7084236933519712</v>
      </c>
      <c r="X1685" s="443">
        <f t="shared" si="229"/>
        <v>1.1435424952247337</v>
      </c>
      <c r="Y1685" s="9">
        <f>Cal_110119!$O$3</f>
        <v>20181101</v>
      </c>
      <c r="Z1685" s="48" t="s">
        <v>482</v>
      </c>
      <c r="AA1685" s="48"/>
      <c r="AB1685" s="86" t="s">
        <v>115</v>
      </c>
      <c r="AE1685" s="689" t="s">
        <v>1250</v>
      </c>
      <c r="AF1685" s="671">
        <v>1</v>
      </c>
      <c r="AG1685" s="169">
        <v>0</v>
      </c>
      <c r="AH1685" s="485" t="s">
        <v>557</v>
      </c>
    </row>
    <row r="1686" spans="1:35" x14ac:dyDescent="0.2">
      <c r="A1686" s="43" t="s">
        <v>550</v>
      </c>
      <c r="B1686" s="45">
        <v>20181029</v>
      </c>
      <c r="D1686" s="107">
        <v>5</v>
      </c>
      <c r="E1686" s="107">
        <v>5</v>
      </c>
      <c r="H1686" s="107" t="s">
        <v>10</v>
      </c>
      <c r="I1686" s="107">
        <v>1056</v>
      </c>
      <c r="J1686" s="107">
        <v>0</v>
      </c>
      <c r="K1686" s="43">
        <v>10</v>
      </c>
      <c r="L1686" s="43">
        <v>1</v>
      </c>
      <c r="M1686" s="9">
        <v>0</v>
      </c>
      <c r="N1686" s="49">
        <v>0.33333333333333331</v>
      </c>
      <c r="O1686" s="9" t="str">
        <f>Cal_110119!$P$3</f>
        <v>Cal_110119</v>
      </c>
      <c r="P1686" s="17">
        <f>Cal_110119!$Q$3</f>
        <v>1.8682000000000001</v>
      </c>
      <c r="Q1686" s="17">
        <f>Cal_110119!$R$3</f>
        <v>0.51219999999999999</v>
      </c>
      <c r="R1686" s="46">
        <v>265.89999999999998</v>
      </c>
      <c r="S1686" s="46">
        <v>164.6</v>
      </c>
      <c r="T1686" s="43">
        <f t="shared" si="230"/>
        <v>0.70250000000000001</v>
      </c>
      <c r="U1686" s="79">
        <f t="shared" si="226"/>
        <v>265.19749999999999</v>
      </c>
      <c r="V1686" s="79">
        <f t="shared" si="227"/>
        <v>163.89750000000001</v>
      </c>
      <c r="W1686" s="443">
        <f t="shared" si="228"/>
        <v>3.1718302905960072</v>
      </c>
      <c r="X1686" s="443">
        <f t="shared" si="229"/>
        <v>1.2836303095716071</v>
      </c>
      <c r="Y1686" s="9">
        <f>Cal_110119!$O$3</f>
        <v>20181101</v>
      </c>
      <c r="Z1686" s="48" t="s">
        <v>482</v>
      </c>
      <c r="AA1686" s="48"/>
      <c r="AB1686" s="86" t="s">
        <v>115</v>
      </c>
      <c r="AE1686" s="689" t="s">
        <v>1250</v>
      </c>
      <c r="AF1686" s="671">
        <v>1</v>
      </c>
      <c r="AG1686" s="169">
        <v>0</v>
      </c>
      <c r="AH1686" s="485" t="s">
        <v>558</v>
      </c>
    </row>
    <row r="1687" spans="1:35" x14ac:dyDescent="0.2">
      <c r="A1687" s="43" t="s">
        <v>550</v>
      </c>
      <c r="B1687" s="45">
        <v>20181029</v>
      </c>
      <c r="D1687" s="107">
        <v>5</v>
      </c>
      <c r="E1687" s="107">
        <v>6</v>
      </c>
      <c r="H1687" s="107" t="s">
        <v>10</v>
      </c>
      <c r="I1687" s="107">
        <v>1056</v>
      </c>
      <c r="J1687" s="107">
        <v>0</v>
      </c>
      <c r="K1687" s="43">
        <v>10</v>
      </c>
      <c r="L1687" s="43">
        <v>1</v>
      </c>
      <c r="M1687" s="9">
        <v>0</v>
      </c>
      <c r="N1687" s="49">
        <v>0.33333333333333331</v>
      </c>
      <c r="O1687" s="9" t="str">
        <f>Cal_110119!$P$3</f>
        <v>Cal_110119</v>
      </c>
      <c r="P1687" s="17">
        <f>Cal_110119!$Q$3</f>
        <v>1.8682000000000001</v>
      </c>
      <c r="Q1687" s="17">
        <f>Cal_110119!$R$3</f>
        <v>0.51219999999999999</v>
      </c>
      <c r="R1687" s="46">
        <v>271.3</v>
      </c>
      <c r="S1687" s="46">
        <v>168.9</v>
      </c>
      <c r="T1687" s="43">
        <f t="shared" si="230"/>
        <v>0.70250000000000001</v>
      </c>
      <c r="U1687" s="79">
        <f t="shared" si="226"/>
        <v>270.59750000000003</v>
      </c>
      <c r="V1687" s="79">
        <f t="shared" si="227"/>
        <v>168.19750000000002</v>
      </c>
      <c r="W1687" s="443">
        <f t="shared" si="228"/>
        <v>3.2062726728236055</v>
      </c>
      <c r="X1687" s="443">
        <f t="shared" si="229"/>
        <v>1.3660809890485537</v>
      </c>
      <c r="Y1687" s="9">
        <f>Cal_110119!$O$3</f>
        <v>20181101</v>
      </c>
      <c r="Z1687" s="48" t="s">
        <v>482</v>
      </c>
      <c r="AA1687" s="48"/>
      <c r="AB1687" s="86" t="s">
        <v>115</v>
      </c>
      <c r="AE1687" s="689" t="s">
        <v>1250</v>
      </c>
      <c r="AF1687" s="671">
        <v>1</v>
      </c>
      <c r="AG1687" s="169">
        <v>0</v>
      </c>
      <c r="AH1687" s="485" t="s">
        <v>559</v>
      </c>
    </row>
    <row r="1688" spans="1:35" x14ac:dyDescent="0.2">
      <c r="A1688" s="43" t="s">
        <v>550</v>
      </c>
      <c r="B1688" s="45">
        <v>20181029</v>
      </c>
      <c r="D1688" s="107">
        <v>5</v>
      </c>
      <c r="E1688" s="107">
        <v>7</v>
      </c>
      <c r="H1688" s="107" t="s">
        <v>10</v>
      </c>
      <c r="I1688" s="107">
        <v>1057</v>
      </c>
      <c r="J1688" s="107">
        <v>0</v>
      </c>
      <c r="K1688" s="43">
        <v>10</v>
      </c>
      <c r="L1688" s="43">
        <v>1</v>
      </c>
      <c r="M1688" s="72">
        <v>0</v>
      </c>
      <c r="N1688" s="49">
        <v>0.33333333333333331</v>
      </c>
      <c r="O1688" s="9" t="str">
        <f>Cal_110119!$P$3</f>
        <v>Cal_110119</v>
      </c>
      <c r="P1688" s="17">
        <f>Cal_110119!$Q$3</f>
        <v>1.8682000000000001</v>
      </c>
      <c r="Q1688" s="17">
        <f>Cal_110119!$R$3</f>
        <v>0.51219999999999999</v>
      </c>
      <c r="R1688" s="46">
        <v>267.7</v>
      </c>
      <c r="S1688" s="46">
        <v>162</v>
      </c>
      <c r="T1688" s="43">
        <f t="shared" si="230"/>
        <v>0.70250000000000001</v>
      </c>
      <c r="U1688" s="79">
        <f t="shared" si="226"/>
        <v>266.9975</v>
      </c>
      <c r="V1688" s="79">
        <f t="shared" si="227"/>
        <v>161.29750000000001</v>
      </c>
      <c r="W1688" s="443">
        <f t="shared" si="228"/>
        <v>3.3064686938493426</v>
      </c>
      <c r="X1688" s="443">
        <f t="shared" si="229"/>
        <v>1.0741640541705251</v>
      </c>
      <c r="Y1688" s="9">
        <f>Cal_110119!$O$3</f>
        <v>20181101</v>
      </c>
      <c r="Z1688" s="48" t="s">
        <v>482</v>
      </c>
      <c r="AA1688" s="48"/>
      <c r="AB1688" s="86" t="s">
        <v>115</v>
      </c>
      <c r="AE1688" s="689" t="s">
        <v>1250</v>
      </c>
      <c r="AF1688" s="671">
        <v>1</v>
      </c>
      <c r="AG1688" s="169">
        <v>0</v>
      </c>
      <c r="AH1688" s="485" t="s">
        <v>560</v>
      </c>
    </row>
    <row r="1689" spans="1:35" x14ac:dyDescent="0.2">
      <c r="A1689" s="43" t="s">
        <v>550</v>
      </c>
      <c r="B1689" s="45">
        <v>20181029</v>
      </c>
      <c r="D1689" s="107">
        <v>5</v>
      </c>
      <c r="E1689" s="107">
        <v>8</v>
      </c>
      <c r="H1689" s="107" t="s">
        <v>10</v>
      </c>
      <c r="I1689" s="107">
        <v>1056</v>
      </c>
      <c r="J1689" s="107">
        <v>0</v>
      </c>
      <c r="K1689" s="43">
        <v>10</v>
      </c>
      <c r="L1689" s="43">
        <v>1</v>
      </c>
      <c r="M1689" s="9">
        <v>0</v>
      </c>
      <c r="N1689" s="49">
        <v>0.33333333333333331</v>
      </c>
      <c r="O1689" s="9" t="str">
        <f>Cal_110119!$P$3</f>
        <v>Cal_110119</v>
      </c>
      <c r="P1689" s="17">
        <f>Cal_110119!$Q$3</f>
        <v>1.8682000000000001</v>
      </c>
      <c r="Q1689" s="17">
        <f>Cal_110119!$R$3</f>
        <v>0.51219999999999999</v>
      </c>
      <c r="R1689" s="46">
        <v>274.8</v>
      </c>
      <c r="S1689" s="46">
        <v>172.9</v>
      </c>
      <c r="T1689" s="43">
        <f t="shared" si="230"/>
        <v>0.70250000000000001</v>
      </c>
      <c r="U1689" s="79">
        <f t="shared" si="226"/>
        <v>274.09750000000003</v>
      </c>
      <c r="V1689" s="79">
        <f t="shared" si="227"/>
        <v>172.19750000000002</v>
      </c>
      <c r="W1689" s="443">
        <f t="shared" si="228"/>
        <v>3.1906170445383339</v>
      </c>
      <c r="X1689" s="443">
        <f t="shared" si="229"/>
        <v>1.4904743491520072</v>
      </c>
      <c r="Y1689" s="9">
        <f>Cal_110119!$O$3</f>
        <v>20181101</v>
      </c>
      <c r="Z1689" s="48" t="s">
        <v>482</v>
      </c>
      <c r="AA1689" s="48"/>
      <c r="AB1689" s="86" t="s">
        <v>115</v>
      </c>
      <c r="AE1689" s="689" t="s">
        <v>1250</v>
      </c>
      <c r="AF1689" s="671">
        <v>1</v>
      </c>
      <c r="AG1689" s="169">
        <v>0</v>
      </c>
      <c r="AH1689" s="485" t="s">
        <v>561</v>
      </c>
    </row>
    <row r="1690" spans="1:35" s="82" customFormat="1" x14ac:dyDescent="0.2">
      <c r="A1690" s="82" t="s">
        <v>550</v>
      </c>
      <c r="B1690" s="81">
        <v>20181029</v>
      </c>
      <c r="C1690" s="126"/>
      <c r="D1690" s="126">
        <v>6</v>
      </c>
      <c r="E1690" s="126">
        <v>3</v>
      </c>
      <c r="F1690" s="126"/>
      <c r="G1690" s="126"/>
      <c r="H1690" s="126" t="s">
        <v>10</v>
      </c>
      <c r="I1690" s="126">
        <v>1057</v>
      </c>
      <c r="J1690" s="126">
        <v>0</v>
      </c>
      <c r="K1690" s="82">
        <v>5</v>
      </c>
      <c r="L1690" s="82">
        <v>1</v>
      </c>
      <c r="M1690" s="33">
        <v>0</v>
      </c>
      <c r="N1690" s="83">
        <v>1</v>
      </c>
      <c r="O1690" s="9" t="str">
        <f>Cal_110119!$P$3</f>
        <v>Cal_110119</v>
      </c>
      <c r="P1690" s="17">
        <f>Cal_110119!$Q$3</f>
        <v>1.8682000000000001</v>
      </c>
      <c r="Q1690" s="17">
        <f>Cal_110119!$R$3</f>
        <v>0.51219999999999999</v>
      </c>
      <c r="R1690" s="84">
        <v>46.31</v>
      </c>
      <c r="S1690" s="84">
        <v>36.119999999999997</v>
      </c>
      <c r="T1690" s="82">
        <f t="shared" si="230"/>
        <v>0.70250000000000001</v>
      </c>
      <c r="U1690" s="125">
        <f t="shared" si="226"/>
        <v>45.607500000000002</v>
      </c>
      <c r="V1690" s="125">
        <f t="shared" si="227"/>
        <v>35.417499999999997</v>
      </c>
      <c r="W1690" s="443">
        <f t="shared" si="228"/>
        <v>5.3126641422776441E-2</v>
      </c>
      <c r="X1690" s="443">
        <f t="shared" si="229"/>
        <v>0.10718898689652345</v>
      </c>
      <c r="Y1690" s="9">
        <f>Cal_110119!$O$3</f>
        <v>20181101</v>
      </c>
      <c r="Z1690" s="85" t="s">
        <v>482</v>
      </c>
      <c r="AA1690" s="85"/>
      <c r="AB1690" s="90" t="s">
        <v>115</v>
      </c>
      <c r="AE1690" s="689" t="s">
        <v>1250</v>
      </c>
      <c r="AF1690" s="672">
        <v>1</v>
      </c>
      <c r="AG1690" s="170">
        <v>0</v>
      </c>
      <c r="AH1690" s="483" t="s">
        <v>516</v>
      </c>
      <c r="AI1690" s="155"/>
    </row>
    <row r="1691" spans="1:35" s="82" customFormat="1" x14ac:dyDescent="0.2">
      <c r="A1691" s="82" t="s">
        <v>550</v>
      </c>
      <c r="B1691" s="81">
        <v>20181029</v>
      </c>
      <c r="C1691" s="126"/>
      <c r="D1691" s="126">
        <v>6</v>
      </c>
      <c r="E1691" s="126">
        <v>5</v>
      </c>
      <c r="F1691" s="126"/>
      <c r="G1691" s="126"/>
      <c r="H1691" s="126" t="s">
        <v>10</v>
      </c>
      <c r="I1691" s="126">
        <v>1056</v>
      </c>
      <c r="J1691" s="126">
        <v>0</v>
      </c>
      <c r="K1691" s="82">
        <v>10</v>
      </c>
      <c r="L1691" s="82">
        <v>1</v>
      </c>
      <c r="M1691" s="168">
        <v>0</v>
      </c>
      <c r="N1691" s="83">
        <v>0.33333333333333331</v>
      </c>
      <c r="O1691" s="9" t="str">
        <f>Cal_110119!$P$3</f>
        <v>Cal_110119</v>
      </c>
      <c r="P1691" s="17">
        <f>Cal_110119!$Q$3</f>
        <v>1.8682000000000001</v>
      </c>
      <c r="Q1691" s="17">
        <f>Cal_110119!$R$3</f>
        <v>0.51219999999999999</v>
      </c>
      <c r="R1691" s="84">
        <v>233.7</v>
      </c>
      <c r="S1691" s="84">
        <v>145.9</v>
      </c>
      <c r="T1691" s="82">
        <f t="shared" si="230"/>
        <v>0.70250000000000001</v>
      </c>
      <c r="U1691" s="125">
        <f t="shared" si="226"/>
        <v>232.9975</v>
      </c>
      <c r="V1691" s="125">
        <f t="shared" si="227"/>
        <v>145.19750000000002</v>
      </c>
      <c r="W1691" s="443">
        <f t="shared" si="228"/>
        <v>2.7491283268936768</v>
      </c>
      <c r="X1691" s="443">
        <f t="shared" si="229"/>
        <v>1.1979833770239376</v>
      </c>
      <c r="Y1691" s="9">
        <f>Cal_110119!$O$3</f>
        <v>20181101</v>
      </c>
      <c r="Z1691" s="85" t="s">
        <v>482</v>
      </c>
      <c r="AA1691" s="85"/>
      <c r="AB1691" s="90" t="s">
        <v>115</v>
      </c>
      <c r="AE1691" s="689" t="s">
        <v>1250</v>
      </c>
      <c r="AF1691" s="672">
        <v>1</v>
      </c>
      <c r="AG1691" s="170">
        <v>0</v>
      </c>
      <c r="AH1691" s="483" t="s">
        <v>517</v>
      </c>
      <c r="AI1691" s="155"/>
    </row>
    <row r="1692" spans="1:35" s="82" customFormat="1" x14ac:dyDescent="0.2">
      <c r="A1692" s="82" t="s">
        <v>550</v>
      </c>
      <c r="B1692" s="81">
        <v>20181029</v>
      </c>
      <c r="C1692" s="126"/>
      <c r="D1692" s="126">
        <v>6</v>
      </c>
      <c r="E1692" s="126">
        <v>6</v>
      </c>
      <c r="F1692" s="126"/>
      <c r="G1692" s="126"/>
      <c r="H1692" s="126" t="s">
        <v>10</v>
      </c>
      <c r="I1692" s="126">
        <v>1056</v>
      </c>
      <c r="J1692" s="126">
        <v>0</v>
      </c>
      <c r="K1692" s="82">
        <v>10</v>
      </c>
      <c r="L1692" s="82">
        <v>1</v>
      </c>
      <c r="M1692" s="33">
        <v>0</v>
      </c>
      <c r="N1692" s="83">
        <v>0.33333333333333331</v>
      </c>
      <c r="O1692" s="9" t="str">
        <f>Cal_110119!$P$3</f>
        <v>Cal_110119</v>
      </c>
      <c r="P1692" s="17">
        <f>Cal_110119!$Q$3</f>
        <v>1.8682000000000001</v>
      </c>
      <c r="Q1692" s="17">
        <f>Cal_110119!$R$3</f>
        <v>0.51219999999999999</v>
      </c>
      <c r="R1692" s="84">
        <v>313.7</v>
      </c>
      <c r="S1692" s="84">
        <v>191.2</v>
      </c>
      <c r="T1692" s="82">
        <f t="shared" si="230"/>
        <v>0.70250000000000001</v>
      </c>
      <c r="U1692" s="125">
        <f t="shared" si="226"/>
        <v>312.9975</v>
      </c>
      <c r="V1692" s="125">
        <f t="shared" si="227"/>
        <v>190.4975</v>
      </c>
      <c r="W1692" s="443">
        <f t="shared" si="228"/>
        <v>3.8356289298915209</v>
      </c>
      <c r="X1692" s="443">
        <f t="shared" si="229"/>
        <v>1.3429375868670017</v>
      </c>
      <c r="Y1692" s="9">
        <f>Cal_110119!$O$3</f>
        <v>20181101</v>
      </c>
      <c r="Z1692" s="85" t="s">
        <v>482</v>
      </c>
      <c r="AA1692" s="85"/>
      <c r="AB1692" s="90" t="s">
        <v>115</v>
      </c>
      <c r="AE1692" s="689" t="s">
        <v>1250</v>
      </c>
      <c r="AF1692" s="672">
        <v>1</v>
      </c>
      <c r="AG1692" s="170">
        <v>0</v>
      </c>
      <c r="AH1692" s="483" t="s">
        <v>518</v>
      </c>
      <c r="AI1692" s="155"/>
    </row>
    <row r="1693" spans="1:35" s="82" customFormat="1" x14ac:dyDescent="0.2">
      <c r="A1693" s="82" t="s">
        <v>550</v>
      </c>
      <c r="B1693" s="81">
        <v>20181029</v>
      </c>
      <c r="C1693" s="126"/>
      <c r="D1693" s="126">
        <v>6</v>
      </c>
      <c r="E1693" s="126">
        <v>7</v>
      </c>
      <c r="F1693" s="126"/>
      <c r="G1693" s="126"/>
      <c r="H1693" s="126" t="s">
        <v>10</v>
      </c>
      <c r="I1693" s="126">
        <v>1056</v>
      </c>
      <c r="J1693" s="126">
        <v>0</v>
      </c>
      <c r="K1693" s="82">
        <v>10</v>
      </c>
      <c r="L1693" s="82">
        <v>1</v>
      </c>
      <c r="M1693" s="33">
        <v>0</v>
      </c>
      <c r="N1693" s="83">
        <v>0.33333333333333331</v>
      </c>
      <c r="O1693" s="9" t="str">
        <f>Cal_110119!$P$3</f>
        <v>Cal_110119</v>
      </c>
      <c r="P1693" s="17">
        <f>Cal_110119!$Q$3</f>
        <v>1.8682000000000001</v>
      </c>
      <c r="Q1693" s="17">
        <f>Cal_110119!$R$3</f>
        <v>0.51219999999999999</v>
      </c>
      <c r="R1693" s="84">
        <v>260.10000000000002</v>
      </c>
      <c r="S1693" s="84">
        <v>161.19999999999999</v>
      </c>
      <c r="T1693" s="82">
        <f t="shared" si="230"/>
        <v>0.70250000000000001</v>
      </c>
      <c r="U1693" s="125">
        <f t="shared" si="226"/>
        <v>259.39750000000004</v>
      </c>
      <c r="V1693" s="125">
        <f t="shared" si="227"/>
        <v>160.4975</v>
      </c>
      <c r="W1693" s="443">
        <f t="shared" si="228"/>
        <v>3.0966832748267064</v>
      </c>
      <c r="X1693" s="443">
        <f t="shared" si="229"/>
        <v>1.2663502532954527</v>
      </c>
      <c r="Y1693" s="9">
        <f>Cal_110119!$O$3</f>
        <v>20181101</v>
      </c>
      <c r="Z1693" s="85" t="s">
        <v>482</v>
      </c>
      <c r="AA1693" s="85"/>
      <c r="AB1693" s="90" t="s">
        <v>115</v>
      </c>
      <c r="AE1693" s="689" t="s">
        <v>1250</v>
      </c>
      <c r="AF1693" s="672">
        <v>1</v>
      </c>
      <c r="AG1693" s="170">
        <v>0</v>
      </c>
      <c r="AH1693" s="483" t="s">
        <v>519</v>
      </c>
      <c r="AI1693" s="155"/>
    </row>
    <row r="1694" spans="1:35" s="82" customFormat="1" x14ac:dyDescent="0.2">
      <c r="A1694" s="82" t="s">
        <v>550</v>
      </c>
      <c r="B1694" s="81">
        <v>20181029</v>
      </c>
      <c r="C1694" s="126"/>
      <c r="D1694" s="126">
        <v>6</v>
      </c>
      <c r="E1694" s="126">
        <v>8</v>
      </c>
      <c r="F1694" s="126"/>
      <c r="G1694" s="126"/>
      <c r="H1694" s="126" t="s">
        <v>10</v>
      </c>
      <c r="I1694" s="126">
        <v>1057</v>
      </c>
      <c r="J1694" s="126">
        <v>0</v>
      </c>
      <c r="K1694" s="82">
        <v>10</v>
      </c>
      <c r="L1694" s="82">
        <v>1</v>
      </c>
      <c r="M1694" s="33">
        <v>0</v>
      </c>
      <c r="N1694" s="83">
        <v>0.33333333333333331</v>
      </c>
      <c r="O1694" s="9" t="str">
        <f>Cal_110119!$P$3</f>
        <v>Cal_110119</v>
      </c>
      <c r="P1694" s="17">
        <f>Cal_110119!$Q$3</f>
        <v>1.8682000000000001</v>
      </c>
      <c r="Q1694" s="17">
        <f>Cal_110119!$R$3</f>
        <v>0.51219999999999999</v>
      </c>
      <c r="R1694" s="84">
        <v>290.2</v>
      </c>
      <c r="S1694" s="84">
        <v>180.2</v>
      </c>
      <c r="T1694" s="82">
        <f t="shared" si="230"/>
        <v>0.70250000000000001</v>
      </c>
      <c r="U1694" s="125">
        <f t="shared" si="226"/>
        <v>289.4975</v>
      </c>
      <c r="V1694" s="125">
        <f t="shared" si="227"/>
        <v>179.4975</v>
      </c>
      <c r="W1694" s="443">
        <f t="shared" si="228"/>
        <v>3.4409797192377272</v>
      </c>
      <c r="X1694" s="443">
        <f t="shared" si="229"/>
        <v>1.4339416322258498</v>
      </c>
      <c r="Y1694" s="9">
        <f>Cal_110119!$O$3</f>
        <v>20181101</v>
      </c>
      <c r="Z1694" s="85" t="s">
        <v>482</v>
      </c>
      <c r="AA1694" s="85"/>
      <c r="AB1694" s="90" t="s">
        <v>115</v>
      </c>
      <c r="AE1694" s="689" t="s">
        <v>1250</v>
      </c>
      <c r="AF1694" s="672">
        <v>1</v>
      </c>
      <c r="AG1694" s="170">
        <v>0</v>
      </c>
      <c r="AH1694" s="483" t="s">
        <v>520</v>
      </c>
      <c r="AI1694" s="155"/>
    </row>
    <row r="1695" spans="1:35" x14ac:dyDescent="0.2">
      <c r="A1695" s="43" t="s">
        <v>550</v>
      </c>
      <c r="B1695" s="45">
        <v>20181030</v>
      </c>
      <c r="D1695" s="107">
        <v>7</v>
      </c>
      <c r="E1695" s="107">
        <v>4</v>
      </c>
      <c r="H1695" s="107" t="s">
        <v>10</v>
      </c>
      <c r="I1695" s="107">
        <v>1057</v>
      </c>
      <c r="J1695" s="107">
        <v>0</v>
      </c>
      <c r="K1695" s="43">
        <v>5</v>
      </c>
      <c r="L1695" s="43">
        <v>1</v>
      </c>
      <c r="M1695" s="72">
        <v>0</v>
      </c>
      <c r="N1695" s="49">
        <v>1</v>
      </c>
      <c r="O1695" s="9" t="str">
        <f>Cal_110119!$P$3</f>
        <v>Cal_110119</v>
      </c>
      <c r="P1695" s="17">
        <f>Cal_110119!$Q$3</f>
        <v>1.8682000000000001</v>
      </c>
      <c r="Q1695" s="17">
        <f>Cal_110119!$R$3</f>
        <v>0.51219999999999999</v>
      </c>
      <c r="R1695" s="46">
        <v>165.6</v>
      </c>
      <c r="S1695" s="46">
        <v>117.8</v>
      </c>
      <c r="T1695" s="43">
        <f t="shared" si="230"/>
        <v>0.70250000000000001</v>
      </c>
      <c r="U1695" s="79">
        <f t="shared" si="226"/>
        <v>164.89750000000001</v>
      </c>
      <c r="V1695" s="79">
        <f t="shared" si="227"/>
        <v>117.0975</v>
      </c>
      <c r="W1695" s="443">
        <f t="shared" si="228"/>
        <v>0.24921034936297481</v>
      </c>
      <c r="X1695" s="443">
        <f t="shared" si="229"/>
        <v>0.2808259120083591</v>
      </c>
      <c r="Y1695" s="9">
        <f>Cal_110119!$O$3</f>
        <v>20181101</v>
      </c>
      <c r="Z1695" s="48" t="s">
        <v>482</v>
      </c>
      <c r="AA1695" s="48"/>
      <c r="AB1695" s="86" t="s">
        <v>115</v>
      </c>
      <c r="AE1695" s="689" t="s">
        <v>1250</v>
      </c>
      <c r="AF1695" s="671">
        <v>1</v>
      </c>
      <c r="AG1695" s="169">
        <v>0</v>
      </c>
      <c r="AH1695" s="485" t="s">
        <v>562</v>
      </c>
    </row>
    <row r="1696" spans="1:35" x14ac:dyDescent="0.2">
      <c r="A1696" s="43" t="s">
        <v>550</v>
      </c>
      <c r="B1696" s="45">
        <v>20181030</v>
      </c>
      <c r="D1696" s="107">
        <v>7</v>
      </c>
      <c r="E1696" s="107">
        <v>5</v>
      </c>
      <c r="H1696" s="107" t="s">
        <v>10</v>
      </c>
      <c r="I1696" s="107">
        <v>1056</v>
      </c>
      <c r="J1696" s="107">
        <v>0</v>
      </c>
      <c r="K1696" s="43">
        <v>10</v>
      </c>
      <c r="L1696" s="43">
        <v>1</v>
      </c>
      <c r="M1696" s="9">
        <v>0</v>
      </c>
      <c r="N1696" s="49">
        <v>0.33333333333333331</v>
      </c>
      <c r="O1696" s="9" t="str">
        <f>Cal_110119!$P$3</f>
        <v>Cal_110119</v>
      </c>
      <c r="P1696" s="17">
        <f>Cal_110119!$Q$3</f>
        <v>1.8682000000000001</v>
      </c>
      <c r="Q1696" s="17">
        <f>Cal_110119!$R$3</f>
        <v>0.51219999999999999</v>
      </c>
      <c r="R1696" s="46">
        <v>343.8</v>
      </c>
      <c r="S1696" s="46">
        <v>211</v>
      </c>
      <c r="T1696" s="43">
        <f t="shared" si="230"/>
        <v>0.70250000000000001</v>
      </c>
      <c r="U1696" s="79">
        <f t="shared" si="226"/>
        <v>343.09750000000003</v>
      </c>
      <c r="V1696" s="79">
        <f t="shared" si="227"/>
        <v>210.29750000000001</v>
      </c>
      <c r="W1696" s="443">
        <f t="shared" si="228"/>
        <v>4.1581348725681142</v>
      </c>
      <c r="X1696" s="443">
        <f t="shared" si="229"/>
        <v>1.55868341669041</v>
      </c>
      <c r="Y1696" s="9">
        <f>Cal_110119!$O$3</f>
        <v>20181101</v>
      </c>
      <c r="Z1696" s="48" t="s">
        <v>581</v>
      </c>
      <c r="AA1696" s="48"/>
      <c r="AB1696" s="86" t="s">
        <v>115</v>
      </c>
      <c r="AE1696" s="689" t="s">
        <v>1250</v>
      </c>
      <c r="AF1696" s="671">
        <v>1</v>
      </c>
      <c r="AG1696" s="169">
        <v>1</v>
      </c>
      <c r="AH1696" s="485" t="s">
        <v>563</v>
      </c>
    </row>
    <row r="1697" spans="1:35" x14ac:dyDescent="0.2">
      <c r="A1697" s="43" t="s">
        <v>550</v>
      </c>
      <c r="B1697" s="45">
        <v>20181030</v>
      </c>
      <c r="D1697" s="107">
        <v>7</v>
      </c>
      <c r="E1697" s="107">
        <v>5</v>
      </c>
      <c r="H1697" s="107" t="s">
        <v>11</v>
      </c>
      <c r="I1697" s="107">
        <v>1056</v>
      </c>
      <c r="J1697" s="107">
        <v>0</v>
      </c>
      <c r="K1697" s="43">
        <v>10</v>
      </c>
      <c r="L1697" s="43">
        <v>1</v>
      </c>
      <c r="M1697" s="9">
        <v>0</v>
      </c>
      <c r="N1697" s="49">
        <v>0.33333333333333331</v>
      </c>
      <c r="O1697" s="9" t="str">
        <f>Cal_110119!$P$3</f>
        <v>Cal_110119</v>
      </c>
      <c r="P1697" s="17">
        <f>Cal_110119!$Q$3</f>
        <v>1.8682000000000001</v>
      </c>
      <c r="Q1697" s="17">
        <f>Cal_110119!$R$3</f>
        <v>0.51219999999999999</v>
      </c>
      <c r="R1697" s="46">
        <v>280.2</v>
      </c>
      <c r="S1697" s="46">
        <v>173.2</v>
      </c>
      <c r="T1697" s="43">
        <f t="shared" si="230"/>
        <v>0.70250000000000001</v>
      </c>
      <c r="U1697" s="79">
        <f t="shared" si="226"/>
        <v>279.4975</v>
      </c>
      <c r="V1697" s="79">
        <f t="shared" si="227"/>
        <v>172.4975</v>
      </c>
      <c r="W1697" s="443">
        <f t="shared" si="228"/>
        <v>3.3503044530481039</v>
      </c>
      <c r="X1697" s="443">
        <f t="shared" si="229"/>
        <v>1.3389422705286014</v>
      </c>
      <c r="Y1697" s="9">
        <f>Cal_110119!$O$3</f>
        <v>20181101</v>
      </c>
      <c r="Z1697" s="48" t="s">
        <v>581</v>
      </c>
      <c r="AA1697" s="48"/>
      <c r="AB1697" s="86" t="s">
        <v>115</v>
      </c>
      <c r="AE1697" s="689" t="s">
        <v>1250</v>
      </c>
      <c r="AF1697" s="671">
        <v>1</v>
      </c>
      <c r="AG1697" s="169">
        <v>1</v>
      </c>
      <c r="AH1697" s="485" t="s">
        <v>564</v>
      </c>
    </row>
    <row r="1698" spans="1:35" x14ac:dyDescent="0.2">
      <c r="A1698" s="43" t="s">
        <v>550</v>
      </c>
      <c r="B1698" s="45">
        <v>20181030</v>
      </c>
      <c r="D1698" s="107">
        <v>7</v>
      </c>
      <c r="E1698" s="107">
        <v>6</v>
      </c>
      <c r="H1698" s="107" t="s">
        <v>10</v>
      </c>
      <c r="I1698" s="107">
        <v>1056</v>
      </c>
      <c r="J1698" s="107">
        <v>0</v>
      </c>
      <c r="K1698" s="43">
        <v>10</v>
      </c>
      <c r="L1698" s="43">
        <v>1</v>
      </c>
      <c r="M1698" s="72">
        <v>0</v>
      </c>
      <c r="N1698" s="49">
        <v>0.33333333333333331</v>
      </c>
      <c r="O1698" s="9" t="str">
        <f>Cal_110119!$P$3</f>
        <v>Cal_110119</v>
      </c>
      <c r="P1698" s="17">
        <f>Cal_110119!$Q$3</f>
        <v>1.8682000000000001</v>
      </c>
      <c r="Q1698" s="17">
        <f>Cal_110119!$R$3</f>
        <v>0.51219999999999999</v>
      </c>
      <c r="R1698" s="46">
        <v>358.5</v>
      </c>
      <c r="S1698" s="46">
        <v>218.1</v>
      </c>
      <c r="T1698" s="43">
        <f t="shared" si="230"/>
        <v>0.70250000000000001</v>
      </c>
      <c r="U1698" s="79">
        <f t="shared" si="226"/>
        <v>357.79750000000001</v>
      </c>
      <c r="V1698" s="79">
        <f t="shared" si="227"/>
        <v>217.39750000000001</v>
      </c>
      <c r="W1698" s="443">
        <f t="shared" si="228"/>
        <v>4.396100422504241</v>
      </c>
      <c r="X1698" s="443">
        <f t="shared" si="229"/>
        <v>1.513727340731555</v>
      </c>
      <c r="Y1698" s="9">
        <f>Cal_110119!$O$3</f>
        <v>20181101</v>
      </c>
      <c r="Z1698" s="48" t="s">
        <v>581</v>
      </c>
      <c r="AA1698" s="48"/>
      <c r="AB1698" s="86" t="s">
        <v>115</v>
      </c>
      <c r="AE1698" s="689" t="s">
        <v>1250</v>
      </c>
      <c r="AF1698" s="671">
        <v>1</v>
      </c>
      <c r="AG1698" s="169">
        <v>0</v>
      </c>
      <c r="AH1698" s="485" t="s">
        <v>565</v>
      </c>
    </row>
    <row r="1699" spans="1:35" x14ac:dyDescent="0.2">
      <c r="A1699" s="43" t="s">
        <v>550</v>
      </c>
      <c r="B1699" s="45">
        <v>20181030</v>
      </c>
      <c r="D1699" s="107">
        <v>7</v>
      </c>
      <c r="E1699" s="107">
        <v>6</v>
      </c>
      <c r="H1699" s="107" t="s">
        <v>11</v>
      </c>
      <c r="I1699" s="107">
        <v>1057</v>
      </c>
      <c r="J1699" s="107">
        <v>0</v>
      </c>
      <c r="K1699" s="43">
        <v>10</v>
      </c>
      <c r="L1699" s="43">
        <v>1</v>
      </c>
      <c r="M1699" s="9">
        <v>0</v>
      </c>
      <c r="N1699" s="49">
        <v>0.33333333333333331</v>
      </c>
      <c r="O1699" s="9" t="str">
        <f>Cal_110119!$P$3</f>
        <v>Cal_110119</v>
      </c>
      <c r="P1699" s="17">
        <f>Cal_110119!$Q$3</f>
        <v>1.8682000000000001</v>
      </c>
      <c r="Q1699" s="17">
        <f>Cal_110119!$R$3</f>
        <v>0.51219999999999999</v>
      </c>
      <c r="R1699" s="46">
        <v>339.4</v>
      </c>
      <c r="S1699" s="46">
        <v>206.6</v>
      </c>
      <c r="T1699" s="43">
        <f t="shared" si="230"/>
        <v>0.70250000000000001</v>
      </c>
      <c r="U1699" s="79">
        <f t="shared" si="226"/>
        <v>338.69749999999999</v>
      </c>
      <c r="V1699" s="79">
        <f t="shared" si="227"/>
        <v>205.89750000000001</v>
      </c>
      <c r="W1699" s="443">
        <f t="shared" si="228"/>
        <v>4.1542009701342737</v>
      </c>
      <c r="X1699" s="443">
        <f t="shared" si="229"/>
        <v>1.437710443467429</v>
      </c>
      <c r="Y1699" s="9">
        <f>Cal_110119!$O$3</f>
        <v>20181101</v>
      </c>
      <c r="Z1699" s="48" t="s">
        <v>581</v>
      </c>
      <c r="AA1699" s="48"/>
      <c r="AB1699" s="86" t="s">
        <v>115</v>
      </c>
      <c r="AE1699" s="689" t="s">
        <v>1250</v>
      </c>
      <c r="AF1699" s="671">
        <v>1</v>
      </c>
      <c r="AG1699" s="169">
        <v>0</v>
      </c>
      <c r="AH1699" s="485" t="s">
        <v>566</v>
      </c>
    </row>
    <row r="1700" spans="1:35" s="82" customFormat="1" x14ac:dyDescent="0.2">
      <c r="A1700" s="82" t="s">
        <v>550</v>
      </c>
      <c r="B1700" s="81">
        <v>20181031</v>
      </c>
      <c r="C1700" s="126"/>
      <c r="D1700" s="126">
        <v>8</v>
      </c>
      <c r="E1700" s="126">
        <v>3</v>
      </c>
      <c r="F1700" s="126"/>
      <c r="G1700" s="126"/>
      <c r="H1700" s="126" t="s">
        <v>10</v>
      </c>
      <c r="I1700" s="126">
        <v>1057</v>
      </c>
      <c r="J1700" s="126">
        <v>0</v>
      </c>
      <c r="K1700" s="82">
        <v>5</v>
      </c>
      <c r="L1700" s="82">
        <v>1</v>
      </c>
      <c r="M1700" s="33">
        <v>0</v>
      </c>
      <c r="N1700" s="83">
        <v>1</v>
      </c>
      <c r="O1700" s="9" t="str">
        <f>Cal_110119!$P$3</f>
        <v>Cal_110119</v>
      </c>
      <c r="P1700" s="17">
        <f>Cal_110119!$Q$3</f>
        <v>1.8682000000000001</v>
      </c>
      <c r="Q1700" s="17">
        <f>Cal_110119!$R$3</f>
        <v>0.51219999999999999</v>
      </c>
      <c r="R1700" s="84">
        <v>175.9</v>
      </c>
      <c r="S1700" s="84">
        <v>129.69999999999999</v>
      </c>
      <c r="T1700" s="82">
        <f t="shared" si="230"/>
        <v>0.70250000000000001</v>
      </c>
      <c r="U1700" s="125">
        <f t="shared" si="226"/>
        <v>175.19750000000002</v>
      </c>
      <c r="V1700" s="125">
        <f t="shared" si="227"/>
        <v>128.9975</v>
      </c>
      <c r="W1700" s="443">
        <f t="shared" si="228"/>
        <v>0.24086858034664099</v>
      </c>
      <c r="X1700" s="443">
        <f t="shared" si="229"/>
        <v>0.34303246473330223</v>
      </c>
      <c r="Y1700" s="9">
        <f>Cal_110119!$O$3</f>
        <v>20181101</v>
      </c>
      <c r="Z1700" s="85" t="s">
        <v>581</v>
      </c>
      <c r="AA1700" s="85"/>
      <c r="AB1700" s="90" t="s">
        <v>115</v>
      </c>
      <c r="AE1700" s="689" t="s">
        <v>1250</v>
      </c>
      <c r="AF1700" s="672">
        <v>1</v>
      </c>
      <c r="AG1700" s="170">
        <v>0</v>
      </c>
      <c r="AH1700" s="483" t="s">
        <v>567</v>
      </c>
      <c r="AI1700" s="155"/>
    </row>
    <row r="1701" spans="1:35" s="82" customFormat="1" x14ac:dyDescent="0.2">
      <c r="A1701" s="82" t="s">
        <v>550</v>
      </c>
      <c r="B1701" s="81">
        <v>20181031</v>
      </c>
      <c r="C1701" s="126"/>
      <c r="D1701" s="126">
        <v>8</v>
      </c>
      <c r="E1701" s="126">
        <v>5</v>
      </c>
      <c r="F1701" s="126"/>
      <c r="G1701" s="126"/>
      <c r="H1701" s="126" t="s">
        <v>10</v>
      </c>
      <c r="I1701" s="126">
        <v>1056</v>
      </c>
      <c r="J1701" s="126">
        <v>0</v>
      </c>
      <c r="K1701" s="82">
        <v>10</v>
      </c>
      <c r="L1701" s="82">
        <v>1</v>
      </c>
      <c r="M1701" s="33">
        <v>0</v>
      </c>
      <c r="N1701" s="83">
        <v>0.33333333333333331</v>
      </c>
      <c r="O1701" s="9" t="str">
        <f>Cal_110119!$P$3</f>
        <v>Cal_110119</v>
      </c>
      <c r="P1701" s="17">
        <f>Cal_110119!$Q$3</f>
        <v>1.8682000000000001</v>
      </c>
      <c r="Q1701" s="17">
        <f>Cal_110119!$R$3</f>
        <v>0.51219999999999999</v>
      </c>
      <c r="R1701" s="84">
        <v>331.6</v>
      </c>
      <c r="S1701" s="84">
        <v>203.7</v>
      </c>
      <c r="T1701" s="82">
        <f t="shared" si="230"/>
        <v>0.70250000000000001</v>
      </c>
      <c r="U1701" s="125">
        <f t="shared" si="226"/>
        <v>330.89750000000004</v>
      </c>
      <c r="V1701" s="125">
        <f t="shared" si="227"/>
        <v>202.9975</v>
      </c>
      <c r="W1701" s="443">
        <f t="shared" si="228"/>
        <v>4.0047097153724538</v>
      </c>
      <c r="X1701" s="443">
        <f t="shared" si="229"/>
        <v>1.5136622133178876</v>
      </c>
      <c r="Y1701" s="9">
        <f>Cal_110119!$O$3</f>
        <v>20181101</v>
      </c>
      <c r="Z1701" s="85" t="s">
        <v>581</v>
      </c>
      <c r="AA1701" s="85"/>
      <c r="AB1701" s="90" t="s">
        <v>115</v>
      </c>
      <c r="AE1701" s="689" t="s">
        <v>1250</v>
      </c>
      <c r="AF1701" s="672">
        <v>1</v>
      </c>
      <c r="AG1701" s="170">
        <v>0</v>
      </c>
      <c r="AH1701" s="483" t="s">
        <v>568</v>
      </c>
      <c r="AI1701" s="155"/>
    </row>
    <row r="1702" spans="1:35" s="82" customFormat="1" x14ac:dyDescent="0.2">
      <c r="A1702" s="82" t="s">
        <v>550</v>
      </c>
      <c r="B1702" s="81">
        <v>20181031</v>
      </c>
      <c r="C1702" s="126"/>
      <c r="D1702" s="126">
        <v>8</v>
      </c>
      <c r="E1702" s="126">
        <v>6</v>
      </c>
      <c r="F1702" s="126"/>
      <c r="G1702" s="126"/>
      <c r="H1702" s="126" t="s">
        <v>10</v>
      </c>
      <c r="I1702" s="126">
        <v>1056</v>
      </c>
      <c r="J1702" s="126">
        <v>0</v>
      </c>
      <c r="K1702" s="82">
        <v>10</v>
      </c>
      <c r="L1702" s="82">
        <v>1</v>
      </c>
      <c r="M1702" s="168">
        <v>0</v>
      </c>
      <c r="N1702" s="83">
        <v>0.33333333333333331</v>
      </c>
      <c r="O1702" s="9" t="str">
        <f>Cal_110119!$P$3</f>
        <v>Cal_110119</v>
      </c>
      <c r="P1702" s="17">
        <f>Cal_110119!$Q$3</f>
        <v>1.8682000000000001</v>
      </c>
      <c r="Q1702" s="17">
        <f>Cal_110119!$R$3</f>
        <v>0.51219999999999999</v>
      </c>
      <c r="R1702" s="84">
        <v>348</v>
      </c>
      <c r="S1702" s="84">
        <v>214.1</v>
      </c>
      <c r="T1702" s="82">
        <f t="shared" si="230"/>
        <v>0.70250000000000001</v>
      </c>
      <c r="U1702" s="125">
        <f t="shared" si="226"/>
        <v>347.29750000000001</v>
      </c>
      <c r="V1702" s="125">
        <f t="shared" si="227"/>
        <v>213.39750000000001</v>
      </c>
      <c r="W1702" s="443">
        <f t="shared" si="228"/>
        <v>4.1925772547957108</v>
      </c>
      <c r="X1702" s="443">
        <f t="shared" si="229"/>
        <v>1.6085127766219025</v>
      </c>
      <c r="Y1702" s="9">
        <f>Cal_110119!$O$3</f>
        <v>20181101</v>
      </c>
      <c r="Z1702" s="85" t="s">
        <v>581</v>
      </c>
      <c r="AA1702" s="85"/>
      <c r="AB1702" s="90" t="s">
        <v>115</v>
      </c>
      <c r="AE1702" s="689" t="s">
        <v>1250</v>
      </c>
      <c r="AF1702" s="672">
        <v>1</v>
      </c>
      <c r="AG1702" s="170">
        <v>0</v>
      </c>
      <c r="AH1702" s="483" t="s">
        <v>569</v>
      </c>
      <c r="AI1702" s="155"/>
    </row>
    <row r="1703" spans="1:35" s="82" customFormat="1" x14ac:dyDescent="0.2">
      <c r="A1703" s="82" t="s">
        <v>550</v>
      </c>
      <c r="B1703" s="81">
        <v>20181031</v>
      </c>
      <c r="C1703" s="126"/>
      <c r="D1703" s="126">
        <v>8</v>
      </c>
      <c r="E1703" s="126">
        <v>7</v>
      </c>
      <c r="F1703" s="126"/>
      <c r="G1703" s="126"/>
      <c r="H1703" s="126" t="s">
        <v>10</v>
      </c>
      <c r="I1703" s="126">
        <v>1056</v>
      </c>
      <c r="J1703" s="126">
        <v>0</v>
      </c>
      <c r="K1703" s="82">
        <v>10</v>
      </c>
      <c r="L1703" s="82">
        <v>1</v>
      </c>
      <c r="M1703" s="33">
        <v>0</v>
      </c>
      <c r="N1703" s="83">
        <v>0.33333333333333331</v>
      </c>
      <c r="O1703" s="9" t="str">
        <f>Cal_110119!$P$3</f>
        <v>Cal_110119</v>
      </c>
      <c r="P1703" s="17">
        <f>Cal_110119!$Q$3</f>
        <v>1.8682000000000001</v>
      </c>
      <c r="Q1703" s="17">
        <f>Cal_110119!$R$3</f>
        <v>0.51219999999999999</v>
      </c>
      <c r="R1703" s="84">
        <v>341.6</v>
      </c>
      <c r="S1703" s="84">
        <v>209.6</v>
      </c>
      <c r="T1703" s="82">
        <f t="shared" si="230"/>
        <v>0.70250000000000001</v>
      </c>
      <c r="U1703" s="125">
        <f t="shared" si="226"/>
        <v>340.89750000000004</v>
      </c>
      <c r="V1703" s="125">
        <f t="shared" si="227"/>
        <v>208.89750000000001</v>
      </c>
      <c r="W1703" s="443">
        <f t="shared" si="228"/>
        <v>4.1330858673116806</v>
      </c>
      <c r="X1703" s="443">
        <f t="shared" si="229"/>
        <v>1.5456742158104788</v>
      </c>
      <c r="Y1703" s="9">
        <f>Cal_110119!$O$3</f>
        <v>20181101</v>
      </c>
      <c r="Z1703" s="85" t="s">
        <v>581</v>
      </c>
      <c r="AA1703" s="85"/>
      <c r="AB1703" s="90" t="s">
        <v>115</v>
      </c>
      <c r="AE1703" s="689" t="s">
        <v>1250</v>
      </c>
      <c r="AF1703" s="672">
        <v>1</v>
      </c>
      <c r="AG1703" s="170">
        <v>0</v>
      </c>
      <c r="AH1703" s="483" t="s">
        <v>570</v>
      </c>
      <c r="AI1703" s="155"/>
    </row>
    <row r="1704" spans="1:35" s="258" customFormat="1" ht="13.5" thickBot="1" x14ac:dyDescent="0.25">
      <c r="A1704" s="258" t="s">
        <v>550</v>
      </c>
      <c r="B1704" s="272">
        <v>20181031</v>
      </c>
      <c r="C1704" s="273"/>
      <c r="D1704" s="273">
        <v>8</v>
      </c>
      <c r="E1704" s="273">
        <v>8</v>
      </c>
      <c r="F1704" s="273"/>
      <c r="G1704" s="273"/>
      <c r="H1704" s="273" t="s">
        <v>10</v>
      </c>
      <c r="I1704" s="273">
        <v>1057</v>
      </c>
      <c r="J1704" s="273">
        <v>0</v>
      </c>
      <c r="K1704" s="258">
        <v>10</v>
      </c>
      <c r="L1704" s="258">
        <v>1</v>
      </c>
      <c r="M1704" s="252">
        <v>0</v>
      </c>
      <c r="N1704" s="274">
        <v>0.33333333333333331</v>
      </c>
      <c r="O1704" s="9" t="str">
        <f>Cal_110119!$P$3</f>
        <v>Cal_110119</v>
      </c>
      <c r="P1704" s="17">
        <f>Cal_110119!$Q$3</f>
        <v>1.8682000000000001</v>
      </c>
      <c r="Q1704" s="17">
        <f>Cal_110119!$R$3</f>
        <v>0.51219999999999999</v>
      </c>
      <c r="R1704" s="275">
        <v>348.2</v>
      </c>
      <c r="S1704" s="275">
        <v>217.6</v>
      </c>
      <c r="T1704" s="258">
        <f t="shared" si="230"/>
        <v>0.70250000000000001</v>
      </c>
      <c r="U1704" s="285">
        <f t="shared" si="226"/>
        <v>347.4975</v>
      </c>
      <c r="V1704" s="285">
        <f t="shared" si="227"/>
        <v>216.89750000000001</v>
      </c>
      <c r="W1704" s="444">
        <f t="shared" si="228"/>
        <v>4.0853813757495185</v>
      </c>
      <c r="X1704" s="444">
        <f t="shared" si="229"/>
        <v>1.8052758970764033</v>
      </c>
      <c r="Y1704" s="9">
        <f>Cal_110119!$O$3</f>
        <v>20181101</v>
      </c>
      <c r="Z1704" s="276" t="s">
        <v>581</v>
      </c>
      <c r="AA1704" s="276"/>
      <c r="AB1704" s="286" t="s">
        <v>115</v>
      </c>
      <c r="AE1704" s="689" t="s">
        <v>1250</v>
      </c>
      <c r="AF1704" s="680">
        <v>1</v>
      </c>
      <c r="AG1704" s="257">
        <v>0</v>
      </c>
      <c r="AH1704" s="487" t="s">
        <v>571</v>
      </c>
      <c r="AI1704" s="408"/>
    </row>
    <row r="1705" spans="1:35" x14ac:dyDescent="0.2">
      <c r="A1705" s="43" t="s">
        <v>572</v>
      </c>
      <c r="B1705" s="45">
        <v>20181102</v>
      </c>
      <c r="D1705" s="107">
        <v>1</v>
      </c>
      <c r="E1705" s="107">
        <v>3</v>
      </c>
      <c r="H1705" s="107" t="s">
        <v>10</v>
      </c>
      <c r="I1705" s="107">
        <v>1057</v>
      </c>
      <c r="J1705" s="107">
        <v>0</v>
      </c>
      <c r="K1705" s="43">
        <v>5</v>
      </c>
      <c r="L1705" s="43">
        <v>1</v>
      </c>
      <c r="M1705" s="109">
        <v>0</v>
      </c>
      <c r="N1705" s="49">
        <v>1</v>
      </c>
      <c r="O1705" s="9" t="str">
        <f>Cal_110119!$P$3</f>
        <v>Cal_110119</v>
      </c>
      <c r="P1705" s="17">
        <f>Cal_110119!$Q$3</f>
        <v>1.8682000000000001</v>
      </c>
      <c r="Q1705" s="17">
        <f>Cal_110119!$R$3</f>
        <v>0.51219999999999999</v>
      </c>
      <c r="R1705" s="46">
        <v>60.99</v>
      </c>
      <c r="S1705" s="46">
        <v>48.89</v>
      </c>
      <c r="T1705" s="47">
        <v>0.70250000000000001</v>
      </c>
      <c r="U1705" s="79">
        <f t="shared" si="226"/>
        <v>60.287500000000001</v>
      </c>
      <c r="V1705" s="79">
        <f t="shared" si="227"/>
        <v>48.1875</v>
      </c>
      <c r="W1705" s="443">
        <f t="shared" si="228"/>
        <v>6.3084628186025005E-2</v>
      </c>
      <c r="X1705" s="443">
        <f t="shared" si="229"/>
        <v>0.15503379744074888</v>
      </c>
      <c r="Y1705" s="9">
        <f>Cal_110119!$O$3</f>
        <v>20181101</v>
      </c>
      <c r="Z1705" s="48" t="s">
        <v>581</v>
      </c>
      <c r="AA1705" s="48"/>
      <c r="AB1705" s="86" t="s">
        <v>115</v>
      </c>
      <c r="AE1705" s="689" t="s">
        <v>1250</v>
      </c>
      <c r="AF1705" s="674">
        <v>1</v>
      </c>
      <c r="AG1705" s="173">
        <v>0</v>
      </c>
      <c r="AH1705" s="485" t="s">
        <v>502</v>
      </c>
    </row>
    <row r="1706" spans="1:35" x14ac:dyDescent="0.2">
      <c r="A1706" s="43" t="s">
        <v>572</v>
      </c>
      <c r="B1706" s="45">
        <v>20181102</v>
      </c>
      <c r="D1706" s="107">
        <v>1</v>
      </c>
      <c r="E1706" s="107">
        <v>5</v>
      </c>
      <c r="H1706" s="107" t="s">
        <v>10</v>
      </c>
      <c r="I1706" s="107">
        <v>1056</v>
      </c>
      <c r="J1706" s="107">
        <v>0</v>
      </c>
      <c r="K1706" s="43">
        <v>10</v>
      </c>
      <c r="L1706" s="43">
        <v>1</v>
      </c>
      <c r="M1706" s="9">
        <v>0</v>
      </c>
      <c r="N1706" s="49">
        <v>0.33333333333333331</v>
      </c>
      <c r="O1706" s="9" t="str">
        <f>Cal_110119!$P$3</f>
        <v>Cal_110119</v>
      </c>
      <c r="P1706" s="17">
        <f>Cal_110119!$Q$3</f>
        <v>1.8682000000000001</v>
      </c>
      <c r="Q1706" s="17">
        <f>Cal_110119!$R$3</f>
        <v>0.51219999999999999</v>
      </c>
      <c r="R1706" s="46">
        <v>347.2</v>
      </c>
      <c r="S1706" s="46">
        <v>215.6</v>
      </c>
      <c r="T1706" s="47">
        <v>0.70250000000000001</v>
      </c>
      <c r="U1706" s="79">
        <f t="shared" si="226"/>
        <v>346.4975</v>
      </c>
      <c r="V1706" s="79">
        <f t="shared" si="227"/>
        <v>214.89750000000001</v>
      </c>
      <c r="W1706" s="443">
        <f t="shared" si="228"/>
        <v>4.1205613646834616</v>
      </c>
      <c r="X1706" s="443">
        <f t="shared" si="229"/>
        <v>1.7213053161659702</v>
      </c>
      <c r="Y1706" s="9">
        <f>Cal_110119!$O$3</f>
        <v>20181101</v>
      </c>
      <c r="Z1706" s="48" t="s">
        <v>581</v>
      </c>
      <c r="AA1706" s="48"/>
      <c r="AB1706" s="86" t="s">
        <v>115</v>
      </c>
      <c r="AE1706" s="689" t="s">
        <v>1250</v>
      </c>
      <c r="AF1706" s="671">
        <v>1</v>
      </c>
      <c r="AG1706" s="169">
        <v>0</v>
      </c>
      <c r="AH1706" s="485" t="s">
        <v>505</v>
      </c>
    </row>
    <row r="1707" spans="1:35" x14ac:dyDescent="0.2">
      <c r="A1707" s="43" t="s">
        <v>572</v>
      </c>
      <c r="B1707" s="45">
        <v>20181102</v>
      </c>
      <c r="D1707" s="107">
        <v>1</v>
      </c>
      <c r="E1707" s="107">
        <v>6</v>
      </c>
      <c r="H1707" s="107" t="s">
        <v>10</v>
      </c>
      <c r="I1707" s="107">
        <v>1056</v>
      </c>
      <c r="J1707" s="107">
        <v>0</v>
      </c>
      <c r="K1707" s="43">
        <v>10</v>
      </c>
      <c r="L1707" s="43">
        <v>1</v>
      </c>
      <c r="M1707" s="9">
        <v>0</v>
      </c>
      <c r="N1707" s="49">
        <v>0.33333333333333331</v>
      </c>
      <c r="O1707" s="9" t="str">
        <f>Cal_110119!$P$3</f>
        <v>Cal_110119</v>
      </c>
      <c r="P1707" s="17">
        <f>Cal_110119!$Q$3</f>
        <v>1.8682000000000001</v>
      </c>
      <c r="Q1707" s="17">
        <f>Cal_110119!$R$3</f>
        <v>0.51219999999999999</v>
      </c>
      <c r="R1707" s="46">
        <v>314.60000000000002</v>
      </c>
      <c r="S1707" s="46">
        <v>198.5</v>
      </c>
      <c r="T1707" s="47">
        <v>0.70250000000000001</v>
      </c>
      <c r="U1707" s="79">
        <f t="shared" si="226"/>
        <v>313.89750000000004</v>
      </c>
      <c r="V1707" s="79">
        <f t="shared" si="227"/>
        <v>197.79750000000001</v>
      </c>
      <c r="W1707" s="443">
        <f t="shared" si="228"/>
        <v>3.6352368878400454</v>
      </c>
      <c r="X1707" s="443">
        <f t="shared" si="229"/>
        <v>1.7417759894866591</v>
      </c>
      <c r="Y1707" s="9">
        <f>Cal_110119!$O$3</f>
        <v>20181101</v>
      </c>
      <c r="Z1707" s="48" t="s">
        <v>581</v>
      </c>
      <c r="AA1707" s="48"/>
      <c r="AB1707" s="86" t="s">
        <v>115</v>
      </c>
      <c r="AE1707" s="689" t="s">
        <v>1250</v>
      </c>
      <c r="AF1707" s="671">
        <v>1</v>
      </c>
      <c r="AG1707" s="169">
        <v>0</v>
      </c>
      <c r="AH1707" s="485" t="s">
        <v>506</v>
      </c>
    </row>
    <row r="1708" spans="1:35" x14ac:dyDescent="0.2">
      <c r="A1708" s="43" t="s">
        <v>572</v>
      </c>
      <c r="B1708" s="45">
        <v>20181102</v>
      </c>
      <c r="D1708" s="107">
        <v>1</v>
      </c>
      <c r="E1708" s="107">
        <v>7</v>
      </c>
      <c r="H1708" s="107" t="s">
        <v>10</v>
      </c>
      <c r="I1708" s="107">
        <v>1056</v>
      </c>
      <c r="J1708" s="107">
        <v>0</v>
      </c>
      <c r="K1708" s="43">
        <v>10</v>
      </c>
      <c r="L1708" s="43">
        <v>1</v>
      </c>
      <c r="M1708" s="72">
        <v>0</v>
      </c>
      <c r="N1708" s="49">
        <v>0.33333333333333331</v>
      </c>
      <c r="O1708" s="9" t="str">
        <f>Cal_110119!$P$3</f>
        <v>Cal_110119</v>
      </c>
      <c r="P1708" s="17">
        <f>Cal_110119!$Q$3</f>
        <v>1.8682000000000001</v>
      </c>
      <c r="Q1708" s="17">
        <f>Cal_110119!$R$3</f>
        <v>0.51219999999999999</v>
      </c>
      <c r="R1708" s="46">
        <v>253</v>
      </c>
      <c r="S1708" s="46">
        <v>158.80000000000001</v>
      </c>
      <c r="T1708" s="47">
        <v>0.70250000000000001</v>
      </c>
      <c r="U1708" s="79">
        <f t="shared" si="226"/>
        <v>252.29750000000001</v>
      </c>
      <c r="V1708" s="79">
        <f t="shared" si="227"/>
        <v>158.09750000000003</v>
      </c>
      <c r="W1708" s="443">
        <f t="shared" si="228"/>
        <v>2.9495203689451523</v>
      </c>
      <c r="X1708" s="443">
        <f t="shared" si="229"/>
        <v>1.3482705200860987</v>
      </c>
      <c r="Y1708" s="9">
        <f>Cal_110119!$O$3</f>
        <v>20181101</v>
      </c>
      <c r="Z1708" s="48" t="s">
        <v>581</v>
      </c>
      <c r="AA1708" s="48"/>
      <c r="AB1708" s="86" t="s">
        <v>115</v>
      </c>
      <c r="AE1708" s="689" t="s">
        <v>1250</v>
      </c>
      <c r="AF1708" s="671">
        <v>1</v>
      </c>
      <c r="AG1708" s="169">
        <v>0</v>
      </c>
      <c r="AH1708" s="485" t="s">
        <v>507</v>
      </c>
    </row>
    <row r="1709" spans="1:35" x14ac:dyDescent="0.2">
      <c r="A1709" s="43" t="s">
        <v>572</v>
      </c>
      <c r="B1709" s="45">
        <v>20181102</v>
      </c>
      <c r="D1709" s="107">
        <v>1</v>
      </c>
      <c r="E1709" s="107">
        <v>8</v>
      </c>
      <c r="H1709" s="107" t="s">
        <v>10</v>
      </c>
      <c r="I1709" s="107">
        <v>1057</v>
      </c>
      <c r="J1709" s="107">
        <v>0</v>
      </c>
      <c r="K1709" s="43">
        <v>10</v>
      </c>
      <c r="L1709" s="43">
        <v>1</v>
      </c>
      <c r="M1709" s="9">
        <v>0</v>
      </c>
      <c r="N1709" s="49">
        <v>0.33333333333333331</v>
      </c>
      <c r="O1709" s="9" t="str">
        <f>Cal_110119!$P$3</f>
        <v>Cal_110119</v>
      </c>
      <c r="P1709" s="17">
        <f>Cal_110119!$Q$3</f>
        <v>1.8682000000000001</v>
      </c>
      <c r="Q1709" s="17">
        <f>Cal_110119!$R$3</f>
        <v>0.51219999999999999</v>
      </c>
      <c r="R1709" s="46">
        <v>321.3</v>
      </c>
      <c r="S1709" s="46">
        <v>196.3</v>
      </c>
      <c r="T1709" s="47">
        <v>0.70250000000000001</v>
      </c>
      <c r="U1709" s="79">
        <f t="shared" si="226"/>
        <v>320.59750000000003</v>
      </c>
      <c r="V1709" s="79">
        <f t="shared" si="227"/>
        <v>195.59750000000003</v>
      </c>
      <c r="W1709" s="443">
        <f t="shared" si="228"/>
        <v>3.9102042264065071</v>
      </c>
      <c r="X1709" s="443">
        <f t="shared" si="229"/>
        <v>1.4019724281034269</v>
      </c>
      <c r="Y1709" s="9">
        <f>Cal_110119!$O$3</f>
        <v>20181101</v>
      </c>
      <c r="Z1709" s="48" t="s">
        <v>581</v>
      </c>
      <c r="AA1709" s="48"/>
      <c r="AB1709" s="86" t="s">
        <v>115</v>
      </c>
      <c r="AE1709" s="689" t="s">
        <v>1250</v>
      </c>
      <c r="AF1709" s="671">
        <v>1</v>
      </c>
      <c r="AG1709" s="169">
        <v>0</v>
      </c>
      <c r="AH1709" s="485" t="s">
        <v>573</v>
      </c>
    </row>
    <row r="1710" spans="1:35" s="82" customFormat="1" x14ac:dyDescent="0.2">
      <c r="A1710" s="82" t="s">
        <v>572</v>
      </c>
      <c r="B1710" s="81">
        <v>20181102</v>
      </c>
      <c r="C1710" s="126"/>
      <c r="D1710" s="126">
        <v>2</v>
      </c>
      <c r="E1710" s="126">
        <v>4</v>
      </c>
      <c r="F1710" s="126"/>
      <c r="G1710" s="126"/>
      <c r="H1710" s="126" t="s">
        <v>10</v>
      </c>
      <c r="I1710" s="288">
        <v>1057</v>
      </c>
      <c r="J1710" s="126">
        <v>0</v>
      </c>
      <c r="K1710" s="82">
        <v>5</v>
      </c>
      <c r="L1710" s="82">
        <v>1</v>
      </c>
      <c r="M1710" s="168">
        <v>0</v>
      </c>
      <c r="N1710" s="83">
        <v>1</v>
      </c>
      <c r="O1710" s="9" t="str">
        <f>Cal_110119!$P$3</f>
        <v>Cal_110119</v>
      </c>
      <c r="P1710" s="17">
        <f>Cal_110119!$Q$3</f>
        <v>1.8682000000000001</v>
      </c>
      <c r="Q1710" s="17">
        <f>Cal_110119!$R$3</f>
        <v>0.51219999999999999</v>
      </c>
      <c r="R1710" s="84">
        <v>59.08</v>
      </c>
      <c r="S1710" s="84">
        <v>48.11</v>
      </c>
      <c r="T1710" s="82">
        <v>0.70250000000000001</v>
      </c>
      <c r="U1710" s="125">
        <f t="shared" si="226"/>
        <v>58.377499999999998</v>
      </c>
      <c r="V1710" s="125">
        <f t="shared" si="227"/>
        <v>47.407499999999999</v>
      </c>
      <c r="W1710" s="443">
        <f t="shared" si="228"/>
        <v>5.7193253818239184E-2</v>
      </c>
      <c r="X1710" s="443">
        <f t="shared" si="229"/>
        <v>0.15739453892679395</v>
      </c>
      <c r="Y1710" s="9">
        <f>Cal_110119!$O$3</f>
        <v>20181101</v>
      </c>
      <c r="Z1710" s="85" t="s">
        <v>581</v>
      </c>
      <c r="AA1710" s="85"/>
      <c r="AB1710" s="90" t="s">
        <v>115</v>
      </c>
      <c r="AE1710" s="689" t="s">
        <v>1250</v>
      </c>
      <c r="AF1710" s="672">
        <v>1</v>
      </c>
      <c r="AG1710" s="170">
        <v>0</v>
      </c>
      <c r="AH1710" s="483" t="s">
        <v>508</v>
      </c>
      <c r="AI1710" s="155"/>
    </row>
    <row r="1711" spans="1:35" s="82" customFormat="1" x14ac:dyDescent="0.2">
      <c r="A1711" s="82" t="s">
        <v>572</v>
      </c>
      <c r="B1711" s="81">
        <v>20181102</v>
      </c>
      <c r="C1711" s="126"/>
      <c r="D1711" s="126">
        <v>2</v>
      </c>
      <c r="E1711" s="126">
        <v>5</v>
      </c>
      <c r="F1711" s="126"/>
      <c r="G1711" s="126"/>
      <c r="H1711" s="126" t="s">
        <v>10</v>
      </c>
      <c r="I1711" s="288">
        <v>1056</v>
      </c>
      <c r="J1711" s="126">
        <v>0</v>
      </c>
      <c r="K1711" s="82">
        <v>10</v>
      </c>
      <c r="L1711" s="82">
        <v>1</v>
      </c>
      <c r="M1711" s="33">
        <v>0</v>
      </c>
      <c r="N1711" s="83">
        <v>0.33333333333333331</v>
      </c>
      <c r="O1711" s="9" t="str">
        <f>Cal_110119!$P$3</f>
        <v>Cal_110119</v>
      </c>
      <c r="P1711" s="17">
        <f>Cal_110119!$Q$3</f>
        <v>1.8682000000000001</v>
      </c>
      <c r="Q1711" s="17">
        <f>Cal_110119!$R$3</f>
        <v>0.51219999999999999</v>
      </c>
      <c r="R1711" s="84">
        <v>296.7</v>
      </c>
      <c r="S1711" s="84">
        <v>185.1</v>
      </c>
      <c r="T1711" s="82">
        <v>0.70250000000000001</v>
      </c>
      <c r="U1711" s="125">
        <f t="shared" si="226"/>
        <v>295.9975</v>
      </c>
      <c r="V1711" s="125">
        <f t="shared" si="227"/>
        <v>184.39750000000001</v>
      </c>
      <c r="W1711" s="443">
        <f t="shared" si="228"/>
        <v>3.4943362332726018</v>
      </c>
      <c r="X1711" s="443">
        <f t="shared" si="229"/>
        <v>1.5184052424631946</v>
      </c>
      <c r="Y1711" s="9">
        <f>Cal_110119!$O$3</f>
        <v>20181101</v>
      </c>
      <c r="Z1711" s="85" t="s">
        <v>581</v>
      </c>
      <c r="AA1711" s="85"/>
      <c r="AB1711" s="90" t="s">
        <v>115</v>
      </c>
      <c r="AE1711" s="689" t="s">
        <v>1250</v>
      </c>
      <c r="AF1711" s="672">
        <v>1</v>
      </c>
      <c r="AG1711" s="170">
        <v>0</v>
      </c>
      <c r="AH1711" s="483" t="s">
        <v>503</v>
      </c>
      <c r="AI1711" s="155"/>
    </row>
    <row r="1712" spans="1:35" s="82" customFormat="1" x14ac:dyDescent="0.2">
      <c r="A1712" s="82" t="s">
        <v>572</v>
      </c>
      <c r="B1712" s="81">
        <v>20181102</v>
      </c>
      <c r="C1712" s="126"/>
      <c r="D1712" s="126">
        <v>2</v>
      </c>
      <c r="E1712" s="126">
        <v>6</v>
      </c>
      <c r="F1712" s="126"/>
      <c r="G1712" s="126"/>
      <c r="H1712" s="126" t="s">
        <v>10</v>
      </c>
      <c r="I1712" s="288">
        <v>1056</v>
      </c>
      <c r="J1712" s="126">
        <v>0</v>
      </c>
      <c r="K1712" s="82">
        <v>10</v>
      </c>
      <c r="L1712" s="82">
        <v>1</v>
      </c>
      <c r="M1712" s="33">
        <v>0</v>
      </c>
      <c r="N1712" s="83">
        <v>0.33333333333333331</v>
      </c>
      <c r="O1712" s="9" t="str">
        <f>Cal_110119!$P$3</f>
        <v>Cal_110119</v>
      </c>
      <c r="P1712" s="17">
        <f>Cal_110119!$Q$3</f>
        <v>1.8682000000000001</v>
      </c>
      <c r="Q1712" s="17">
        <f>Cal_110119!$R$3</f>
        <v>0.51219999999999999</v>
      </c>
      <c r="R1712" s="84">
        <v>280.89999999999998</v>
      </c>
      <c r="S1712" s="84">
        <v>172.8</v>
      </c>
      <c r="T1712" s="82">
        <v>0.70250000000000001</v>
      </c>
      <c r="U1712" s="125">
        <f t="shared" si="226"/>
        <v>280.19749999999999</v>
      </c>
      <c r="V1712" s="125">
        <f t="shared" si="227"/>
        <v>172.09750000000003</v>
      </c>
      <c r="W1712" s="443">
        <f t="shared" si="228"/>
        <v>3.3847468352757</v>
      </c>
      <c r="X1712" s="443">
        <f t="shared" si="229"/>
        <v>1.2936261151191866</v>
      </c>
      <c r="Y1712" s="9">
        <f>Cal_110119!$O$3</f>
        <v>20181101</v>
      </c>
      <c r="Z1712" s="85" t="s">
        <v>581</v>
      </c>
      <c r="AA1712" s="85"/>
      <c r="AB1712" s="90" t="s">
        <v>115</v>
      </c>
      <c r="AE1712" s="689" t="s">
        <v>1250</v>
      </c>
      <c r="AF1712" s="672">
        <v>1</v>
      </c>
      <c r="AG1712" s="170">
        <v>0</v>
      </c>
      <c r="AH1712" s="483" t="s">
        <v>509</v>
      </c>
      <c r="AI1712" s="155"/>
    </row>
    <row r="1713" spans="1:35" s="82" customFormat="1" x14ac:dyDescent="0.2">
      <c r="A1713" s="82" t="s">
        <v>572</v>
      </c>
      <c r="B1713" s="81">
        <v>20181102</v>
      </c>
      <c r="C1713" s="126"/>
      <c r="D1713" s="126">
        <v>2</v>
      </c>
      <c r="E1713" s="126">
        <v>7</v>
      </c>
      <c r="F1713" s="126"/>
      <c r="G1713" s="126"/>
      <c r="H1713" s="126" t="s">
        <v>10</v>
      </c>
      <c r="I1713" s="288">
        <v>1056</v>
      </c>
      <c r="J1713" s="126">
        <v>0</v>
      </c>
      <c r="K1713" s="82">
        <v>10</v>
      </c>
      <c r="L1713" s="82">
        <v>1</v>
      </c>
      <c r="M1713" s="33">
        <v>0</v>
      </c>
      <c r="N1713" s="83">
        <v>0.33333333333333331</v>
      </c>
      <c r="O1713" s="9" t="str">
        <f>Cal_110119!$P$3</f>
        <v>Cal_110119</v>
      </c>
      <c r="P1713" s="17">
        <f>Cal_110119!$Q$3</f>
        <v>1.8682000000000001</v>
      </c>
      <c r="Q1713" s="17">
        <f>Cal_110119!$R$3</f>
        <v>0.51219999999999999</v>
      </c>
      <c r="R1713" s="84">
        <v>295.89999999999998</v>
      </c>
      <c r="S1713" s="84">
        <v>180.5</v>
      </c>
      <c r="T1713" s="82">
        <v>0.70250000000000001</v>
      </c>
      <c r="U1713" s="125">
        <f t="shared" si="226"/>
        <v>295.19749999999999</v>
      </c>
      <c r="V1713" s="125">
        <f t="shared" si="227"/>
        <v>179.79750000000001</v>
      </c>
      <c r="W1713" s="443">
        <f t="shared" si="228"/>
        <v>3.6133190082406639</v>
      </c>
      <c r="X1713" s="443">
        <f t="shared" si="229"/>
        <v>1.2743740759042219</v>
      </c>
      <c r="Y1713" s="9">
        <f>Cal_110119!$O$3</f>
        <v>20181101</v>
      </c>
      <c r="Z1713" s="85" t="s">
        <v>581</v>
      </c>
      <c r="AA1713" s="85"/>
      <c r="AB1713" s="90" t="s">
        <v>115</v>
      </c>
      <c r="AE1713" s="689" t="s">
        <v>1250</v>
      </c>
      <c r="AF1713" s="672">
        <v>1</v>
      </c>
      <c r="AG1713" s="170">
        <v>0</v>
      </c>
      <c r="AH1713" s="483" t="s">
        <v>510</v>
      </c>
      <c r="AI1713" s="155"/>
    </row>
    <row r="1714" spans="1:35" s="82" customFormat="1" x14ac:dyDescent="0.2">
      <c r="A1714" s="82" t="s">
        <v>572</v>
      </c>
      <c r="B1714" s="81">
        <v>20181102</v>
      </c>
      <c r="C1714" s="126"/>
      <c r="D1714" s="126">
        <v>2</v>
      </c>
      <c r="E1714" s="126">
        <v>8</v>
      </c>
      <c r="F1714" s="126"/>
      <c r="G1714" s="126"/>
      <c r="H1714" s="126" t="s">
        <v>10</v>
      </c>
      <c r="I1714" s="288">
        <v>1057</v>
      </c>
      <c r="J1714" s="126">
        <v>0</v>
      </c>
      <c r="K1714" s="82">
        <v>10</v>
      </c>
      <c r="L1714" s="82">
        <v>1</v>
      </c>
      <c r="M1714" s="168">
        <v>0</v>
      </c>
      <c r="N1714" s="83">
        <v>0.33333333333333331</v>
      </c>
      <c r="O1714" s="9" t="str">
        <f>Cal_110119!$P$3</f>
        <v>Cal_110119</v>
      </c>
      <c r="P1714" s="17">
        <f>Cal_110119!$Q$3</f>
        <v>1.8682000000000001</v>
      </c>
      <c r="Q1714" s="17">
        <f>Cal_110119!$R$3</f>
        <v>0.51219999999999999</v>
      </c>
      <c r="R1714" s="84">
        <v>268.5</v>
      </c>
      <c r="S1714" s="84">
        <v>165.9</v>
      </c>
      <c r="T1714" s="82">
        <v>0.70250000000000001</v>
      </c>
      <c r="U1714" s="125">
        <f t="shared" si="226"/>
        <v>267.79750000000001</v>
      </c>
      <c r="V1714" s="125">
        <f t="shared" si="227"/>
        <v>165.19750000000002</v>
      </c>
      <c r="W1714" s="443">
        <f t="shared" si="228"/>
        <v>3.2094956290344614</v>
      </c>
      <c r="X1714" s="443">
        <f t="shared" si="229"/>
        <v>1.2770561054376293</v>
      </c>
      <c r="Y1714" s="9">
        <f>Cal_110119!$O$3</f>
        <v>20181101</v>
      </c>
      <c r="Z1714" s="85" t="s">
        <v>581</v>
      </c>
      <c r="AA1714" s="85"/>
      <c r="AB1714" s="90" t="s">
        <v>115</v>
      </c>
      <c r="AE1714" s="689" t="s">
        <v>1250</v>
      </c>
      <c r="AF1714" s="672">
        <v>1</v>
      </c>
      <c r="AG1714" s="170">
        <v>0</v>
      </c>
      <c r="AH1714" s="483" t="s">
        <v>511</v>
      </c>
      <c r="AI1714" s="155"/>
    </row>
    <row r="1715" spans="1:35" x14ac:dyDescent="0.2">
      <c r="A1715" s="43" t="s">
        <v>572</v>
      </c>
      <c r="B1715" s="45">
        <v>20181104</v>
      </c>
      <c r="D1715" s="107">
        <v>4</v>
      </c>
      <c r="E1715" s="107">
        <v>4</v>
      </c>
      <c r="H1715" s="107" t="s">
        <v>10</v>
      </c>
      <c r="I1715" s="97">
        <v>1057</v>
      </c>
      <c r="J1715" s="107">
        <v>0</v>
      </c>
      <c r="K1715" s="43">
        <v>10</v>
      </c>
      <c r="L1715" s="43">
        <v>1</v>
      </c>
      <c r="M1715" s="9">
        <v>0</v>
      </c>
      <c r="N1715" s="49">
        <v>0.33333333333333331</v>
      </c>
      <c r="O1715" s="9" t="str">
        <f>Cal_110119!$P$3</f>
        <v>Cal_110119</v>
      </c>
      <c r="P1715" s="17">
        <f>Cal_110119!$Q$3</f>
        <v>1.8682000000000001</v>
      </c>
      <c r="Q1715" s="17">
        <f>Cal_110119!$R$3</f>
        <v>0.51219999999999999</v>
      </c>
      <c r="R1715" s="46">
        <v>85.39</v>
      </c>
      <c r="S1715" s="46">
        <v>54.41</v>
      </c>
      <c r="T1715" s="47">
        <v>0.70250000000000001</v>
      </c>
      <c r="U1715" s="79">
        <f t="shared" si="226"/>
        <v>84.6875</v>
      </c>
      <c r="V1715" s="79">
        <f t="shared" si="227"/>
        <v>53.707499999999996</v>
      </c>
      <c r="W1715" s="443">
        <f t="shared" si="228"/>
        <v>0.96910501547258898</v>
      </c>
      <c r="X1715" s="443">
        <f t="shared" si="229"/>
        <v>0.48952164218966238</v>
      </c>
      <c r="Y1715" s="9">
        <f>Cal_110119!$O$3</f>
        <v>20181101</v>
      </c>
      <c r="Z1715" s="48" t="s">
        <v>581</v>
      </c>
      <c r="AA1715" s="48"/>
      <c r="AB1715" s="86" t="s">
        <v>115</v>
      </c>
      <c r="AE1715" s="689" t="s">
        <v>1250</v>
      </c>
      <c r="AF1715" s="671">
        <v>1</v>
      </c>
      <c r="AG1715" s="169">
        <v>0</v>
      </c>
      <c r="AH1715" s="485" t="s">
        <v>552</v>
      </c>
    </row>
    <row r="1716" spans="1:35" x14ac:dyDescent="0.2">
      <c r="A1716" s="43" t="s">
        <v>572</v>
      </c>
      <c r="B1716" s="45">
        <v>20181104</v>
      </c>
      <c r="D1716" s="107">
        <v>4</v>
      </c>
      <c r="E1716" s="107">
        <v>5</v>
      </c>
      <c r="H1716" s="107" t="s">
        <v>10</v>
      </c>
      <c r="I1716" s="97">
        <v>1056</v>
      </c>
      <c r="J1716" s="107">
        <v>0</v>
      </c>
      <c r="K1716" s="43">
        <v>10</v>
      </c>
      <c r="L1716" s="43">
        <v>1</v>
      </c>
      <c r="M1716" s="9">
        <v>0</v>
      </c>
      <c r="N1716" s="49">
        <v>0.33333333333333331</v>
      </c>
      <c r="O1716" s="9" t="str">
        <f>Cal_110119!$P$3</f>
        <v>Cal_110119</v>
      </c>
      <c r="P1716" s="17">
        <f>Cal_110119!$Q$3</f>
        <v>1.8682000000000001</v>
      </c>
      <c r="Q1716" s="17">
        <f>Cal_110119!$R$3</f>
        <v>0.51219999999999999</v>
      </c>
      <c r="R1716" s="46">
        <v>374.9</v>
      </c>
      <c r="S1716" s="46">
        <v>225.7</v>
      </c>
      <c r="T1716" s="47">
        <v>0.70250000000000001</v>
      </c>
      <c r="U1716" s="79">
        <f t="shared" si="226"/>
        <v>374.19749999999999</v>
      </c>
      <c r="V1716" s="79">
        <f t="shared" si="227"/>
        <v>224.9975</v>
      </c>
      <c r="W1716" s="443">
        <f t="shared" si="228"/>
        <v>4.6716394803250187</v>
      </c>
      <c r="X1716" s="443">
        <f t="shared" si="229"/>
        <v>1.4447899733653216</v>
      </c>
      <c r="Y1716" s="9">
        <f>Cal_110119!$O$3</f>
        <v>20181101</v>
      </c>
      <c r="Z1716" s="48" t="s">
        <v>581</v>
      </c>
      <c r="AA1716" s="48"/>
      <c r="AB1716" s="86" t="s">
        <v>115</v>
      </c>
      <c r="AE1716" s="689" t="s">
        <v>1250</v>
      </c>
      <c r="AF1716" s="671">
        <v>1</v>
      </c>
      <c r="AG1716" s="169">
        <v>0</v>
      </c>
      <c r="AH1716" s="485" t="s">
        <v>553</v>
      </c>
    </row>
    <row r="1717" spans="1:35" x14ac:dyDescent="0.2">
      <c r="A1717" s="43" t="s">
        <v>572</v>
      </c>
      <c r="B1717" s="45">
        <v>20181104</v>
      </c>
      <c r="D1717" s="107">
        <v>4</v>
      </c>
      <c r="E1717" s="107">
        <v>6</v>
      </c>
      <c r="H1717" s="107" t="s">
        <v>10</v>
      </c>
      <c r="I1717" s="97">
        <v>1056</v>
      </c>
      <c r="J1717" s="107">
        <v>0</v>
      </c>
      <c r="K1717" s="43">
        <v>10</v>
      </c>
      <c r="L1717" s="43">
        <v>1</v>
      </c>
      <c r="M1717" s="72">
        <v>0</v>
      </c>
      <c r="N1717" s="49">
        <v>0.33333333333333331</v>
      </c>
      <c r="O1717" s="9" t="str">
        <f>Cal_110119!$P$3</f>
        <v>Cal_110119</v>
      </c>
      <c r="P1717" s="17">
        <f>Cal_110119!$Q$3</f>
        <v>1.8682000000000001</v>
      </c>
      <c r="Q1717" s="17">
        <f>Cal_110119!$R$3</f>
        <v>0.51219999999999999</v>
      </c>
      <c r="R1717" s="46">
        <v>320.2</v>
      </c>
      <c r="S1717" s="46">
        <v>196.4</v>
      </c>
      <c r="T1717" s="47">
        <v>0.70250000000000001</v>
      </c>
      <c r="U1717" s="79">
        <f t="shared" si="226"/>
        <v>319.4975</v>
      </c>
      <c r="V1717" s="79">
        <f t="shared" si="227"/>
        <v>195.69750000000002</v>
      </c>
      <c r="W1717" s="443">
        <f t="shared" si="228"/>
        <v>3.8763335634332261</v>
      </c>
      <c r="X1717" s="443">
        <f t="shared" si="229"/>
        <v>1.443592004688933</v>
      </c>
      <c r="Y1717" s="9">
        <f>Cal_110119!$O$3</f>
        <v>20181101</v>
      </c>
      <c r="Z1717" s="48" t="s">
        <v>581</v>
      </c>
      <c r="AA1717" s="48"/>
      <c r="AB1717" s="86" t="s">
        <v>115</v>
      </c>
      <c r="AE1717" s="689" t="s">
        <v>1250</v>
      </c>
      <c r="AF1717" s="671">
        <v>1</v>
      </c>
      <c r="AG1717" s="169">
        <v>0</v>
      </c>
      <c r="AH1717" s="485" t="s">
        <v>554</v>
      </c>
    </row>
    <row r="1718" spans="1:35" x14ac:dyDescent="0.2">
      <c r="A1718" s="43" t="s">
        <v>572</v>
      </c>
      <c r="B1718" s="45">
        <v>20181104</v>
      </c>
      <c r="D1718" s="107">
        <v>4</v>
      </c>
      <c r="E1718" s="107">
        <v>7</v>
      </c>
      <c r="H1718" s="107" t="s">
        <v>10</v>
      </c>
      <c r="I1718" s="97">
        <v>1056</v>
      </c>
      <c r="J1718" s="107">
        <v>0</v>
      </c>
      <c r="K1718" s="43">
        <v>10</v>
      </c>
      <c r="L1718" s="43">
        <v>1</v>
      </c>
      <c r="M1718" s="9">
        <v>0</v>
      </c>
      <c r="N1718" s="49">
        <v>0.33333333333333331</v>
      </c>
      <c r="O1718" s="9" t="str">
        <f>Cal_110119!$P$3</f>
        <v>Cal_110119</v>
      </c>
      <c r="P1718" s="17">
        <f>Cal_110119!$Q$3</f>
        <v>1.8682000000000001</v>
      </c>
      <c r="Q1718" s="17">
        <f>Cal_110119!$R$3</f>
        <v>0.51219999999999999</v>
      </c>
      <c r="R1718" s="46">
        <v>337.3</v>
      </c>
      <c r="S1718" s="46">
        <v>208</v>
      </c>
      <c r="T1718" s="47">
        <v>0.70250000000000001</v>
      </c>
      <c r="U1718" s="79">
        <f t="shared" si="226"/>
        <v>336.59750000000003</v>
      </c>
      <c r="V1718" s="79">
        <f t="shared" si="227"/>
        <v>207.29750000000001</v>
      </c>
      <c r="W1718" s="443">
        <f t="shared" si="228"/>
        <v>4.0485454745712124</v>
      </c>
      <c r="X1718" s="443">
        <f t="shared" si="229"/>
        <v>1.586719515823674</v>
      </c>
      <c r="Y1718" s="9">
        <f>Cal_110119!$O$3</f>
        <v>20181101</v>
      </c>
      <c r="Z1718" s="48" t="s">
        <v>581</v>
      </c>
      <c r="AA1718" s="48"/>
      <c r="AB1718" s="86" t="s">
        <v>115</v>
      </c>
      <c r="AE1718" s="689" t="s">
        <v>1250</v>
      </c>
      <c r="AF1718" s="671">
        <v>1</v>
      </c>
      <c r="AG1718" s="169">
        <v>0</v>
      </c>
      <c r="AH1718" s="485" t="s">
        <v>555</v>
      </c>
    </row>
    <row r="1719" spans="1:35" x14ac:dyDescent="0.2">
      <c r="A1719" s="43" t="s">
        <v>572</v>
      </c>
      <c r="B1719" s="45">
        <v>20181104</v>
      </c>
      <c r="D1719" s="107">
        <v>4</v>
      </c>
      <c r="E1719" s="107">
        <v>8</v>
      </c>
      <c r="H1719" s="107" t="s">
        <v>10</v>
      </c>
      <c r="I1719" s="97">
        <v>1057</v>
      </c>
      <c r="J1719" s="107">
        <v>0</v>
      </c>
      <c r="K1719" s="43">
        <v>10</v>
      </c>
      <c r="L1719" s="43">
        <v>1</v>
      </c>
      <c r="M1719" s="9">
        <v>0</v>
      </c>
      <c r="N1719" s="49">
        <v>0.33333333333333331</v>
      </c>
      <c r="O1719" s="9" t="str">
        <f>Cal_110119!$P$3</f>
        <v>Cal_110119</v>
      </c>
      <c r="P1719" s="17">
        <f>Cal_110119!$Q$3</f>
        <v>1.8682000000000001</v>
      </c>
      <c r="Q1719" s="17">
        <f>Cal_110119!$R$3</f>
        <v>0.51219999999999999</v>
      </c>
      <c r="R1719" s="46">
        <v>390.8</v>
      </c>
      <c r="S1719" s="46">
        <v>237.8</v>
      </c>
      <c r="T1719" s="47">
        <v>0.70250000000000001</v>
      </c>
      <c r="U1719" s="79">
        <f t="shared" si="226"/>
        <v>390.09750000000003</v>
      </c>
      <c r="V1719" s="79">
        <f t="shared" si="227"/>
        <v>237.09750000000003</v>
      </c>
      <c r="W1719" s="443">
        <f t="shared" si="228"/>
        <v>4.786089973121566</v>
      </c>
      <c r="X1719" s="443">
        <f t="shared" si="229"/>
        <v>1.6531733320979245</v>
      </c>
      <c r="Y1719" s="9">
        <f>Cal_110119!$O$3</f>
        <v>20181101</v>
      </c>
      <c r="Z1719" s="48" t="s">
        <v>581</v>
      </c>
      <c r="AA1719" s="48"/>
      <c r="AB1719" s="86" t="s">
        <v>115</v>
      </c>
      <c r="AE1719" s="689" t="s">
        <v>1250</v>
      </c>
      <c r="AF1719" s="671">
        <v>1</v>
      </c>
      <c r="AG1719" s="169">
        <v>0</v>
      </c>
      <c r="AH1719" s="485" t="s">
        <v>574</v>
      </c>
    </row>
    <row r="1720" spans="1:35" s="82" customFormat="1" ht="12" customHeight="1" x14ac:dyDescent="0.2">
      <c r="A1720" s="82" t="s">
        <v>572</v>
      </c>
      <c r="B1720" s="81">
        <v>20181105</v>
      </c>
      <c r="C1720" s="126"/>
      <c r="D1720" s="126">
        <v>11</v>
      </c>
      <c r="E1720" s="126">
        <v>4</v>
      </c>
      <c r="F1720" s="126"/>
      <c r="G1720" s="126"/>
      <c r="H1720" s="126" t="s">
        <v>10</v>
      </c>
      <c r="I1720" s="288">
        <v>1057</v>
      </c>
      <c r="J1720" s="126">
        <v>0</v>
      </c>
      <c r="K1720" s="82">
        <v>5</v>
      </c>
      <c r="L1720" s="82">
        <v>1</v>
      </c>
      <c r="M1720" s="33">
        <v>0</v>
      </c>
      <c r="N1720" s="83">
        <v>1</v>
      </c>
      <c r="O1720" s="9" t="str">
        <f>Cal_110119!$P$3</f>
        <v>Cal_110119</v>
      </c>
      <c r="P1720" s="17">
        <f>Cal_110119!$Q$3</f>
        <v>1.8682000000000001</v>
      </c>
      <c r="Q1720" s="17">
        <f>Cal_110119!$R$3</f>
        <v>0.51219999999999999</v>
      </c>
      <c r="R1720" s="84">
        <v>111.8</v>
      </c>
      <c r="S1720" s="84">
        <v>88.71</v>
      </c>
      <c r="T1720" s="82">
        <v>0.70250000000000001</v>
      </c>
      <c r="U1720" s="125">
        <f t="shared" si="226"/>
        <v>111.0975</v>
      </c>
      <c r="V1720" s="125">
        <f t="shared" si="227"/>
        <v>88.007499999999993</v>
      </c>
      <c r="W1720" s="443">
        <f t="shared" si="228"/>
        <v>0.12038215411696838</v>
      </c>
      <c r="X1720" s="443">
        <f t="shared" si="229"/>
        <v>0.27797960657508447</v>
      </c>
      <c r="Y1720" s="9">
        <f>Cal_110119!$O$3</f>
        <v>20181101</v>
      </c>
      <c r="Z1720" s="85" t="s">
        <v>581</v>
      </c>
      <c r="AA1720" s="85"/>
      <c r="AB1720" s="90" t="s">
        <v>115</v>
      </c>
      <c r="AE1720" s="689" t="s">
        <v>1250</v>
      </c>
      <c r="AF1720" s="672">
        <v>1</v>
      </c>
      <c r="AG1720" s="170">
        <v>0</v>
      </c>
      <c r="AH1720" s="483" t="s">
        <v>523</v>
      </c>
      <c r="AI1720" s="155"/>
    </row>
    <row r="1721" spans="1:35" s="82" customFormat="1" ht="12" customHeight="1" x14ac:dyDescent="0.2">
      <c r="A1721" s="82" t="s">
        <v>572</v>
      </c>
      <c r="B1721" s="81">
        <v>20181105</v>
      </c>
      <c r="C1721" s="126"/>
      <c r="D1721" s="126">
        <v>11</v>
      </c>
      <c r="E1721" s="126">
        <v>5</v>
      </c>
      <c r="F1721" s="126"/>
      <c r="G1721" s="126"/>
      <c r="H1721" s="126" t="s">
        <v>10</v>
      </c>
      <c r="I1721" s="288">
        <v>1056</v>
      </c>
      <c r="J1721" s="126">
        <v>0</v>
      </c>
      <c r="K1721" s="82">
        <v>10</v>
      </c>
      <c r="L1721" s="82">
        <v>1</v>
      </c>
      <c r="M1721" s="168">
        <v>0</v>
      </c>
      <c r="N1721" s="83">
        <v>0.33333333333333331</v>
      </c>
      <c r="O1721" s="9" t="str">
        <f>Cal_110119!$P$3</f>
        <v>Cal_110119</v>
      </c>
      <c r="P1721" s="17">
        <f>Cal_110119!$Q$3</f>
        <v>1.8682000000000001</v>
      </c>
      <c r="Q1721" s="17">
        <f>Cal_110119!$R$3</f>
        <v>0.51219999999999999</v>
      </c>
      <c r="R1721" s="84">
        <v>335.1</v>
      </c>
      <c r="S1721" s="84">
        <v>193.6</v>
      </c>
      <c r="T1721" s="82">
        <v>0.70250000000000001</v>
      </c>
      <c r="U1721" s="125">
        <f t="shared" si="226"/>
        <v>334.39750000000004</v>
      </c>
      <c r="V1721" s="125">
        <f t="shared" si="227"/>
        <v>192.89750000000001</v>
      </c>
      <c r="W1721" s="443">
        <f t="shared" si="228"/>
        <v>4.4305428047318385</v>
      </c>
      <c r="X1721" s="443">
        <f t="shared" si="229"/>
        <v>0.81326635111759393</v>
      </c>
      <c r="Y1721" s="9">
        <f>Cal_110119!$O$3</f>
        <v>20181101</v>
      </c>
      <c r="Z1721" s="85" t="s">
        <v>581</v>
      </c>
      <c r="AA1721" s="85"/>
      <c r="AB1721" s="90" t="s">
        <v>115</v>
      </c>
      <c r="AE1721" s="689" t="s">
        <v>1250</v>
      </c>
      <c r="AF1721" s="672">
        <v>1</v>
      </c>
      <c r="AG1721" s="170">
        <v>0</v>
      </c>
      <c r="AH1721" s="483" t="s">
        <v>527</v>
      </c>
      <c r="AI1721" s="155"/>
    </row>
    <row r="1722" spans="1:35" s="82" customFormat="1" ht="12" customHeight="1" x14ac:dyDescent="0.2">
      <c r="A1722" s="82" t="s">
        <v>572</v>
      </c>
      <c r="B1722" s="81">
        <v>20181105</v>
      </c>
      <c r="C1722" s="126"/>
      <c r="D1722" s="126">
        <v>11</v>
      </c>
      <c r="E1722" s="126">
        <v>6</v>
      </c>
      <c r="F1722" s="126"/>
      <c r="G1722" s="126"/>
      <c r="H1722" s="126" t="s">
        <v>10</v>
      </c>
      <c r="I1722" s="288">
        <v>1056</v>
      </c>
      <c r="J1722" s="126">
        <v>0</v>
      </c>
      <c r="K1722" s="82">
        <v>10</v>
      </c>
      <c r="L1722" s="82">
        <v>1</v>
      </c>
      <c r="M1722" s="33">
        <v>0</v>
      </c>
      <c r="N1722" s="83">
        <v>0.33333333333333331</v>
      </c>
      <c r="O1722" s="9" t="str">
        <f>Cal_110119!$P$3</f>
        <v>Cal_110119</v>
      </c>
      <c r="P1722" s="17">
        <f>Cal_110119!$Q$3</f>
        <v>1.8682000000000001</v>
      </c>
      <c r="Q1722" s="17">
        <f>Cal_110119!$R$3</f>
        <v>0.51219999999999999</v>
      </c>
      <c r="R1722" s="84">
        <v>302.39999999999998</v>
      </c>
      <c r="S1722" s="84">
        <v>183</v>
      </c>
      <c r="T1722" s="82">
        <v>0.70250000000000001</v>
      </c>
      <c r="U1722" s="125">
        <f t="shared" si="226"/>
        <v>301.69749999999999</v>
      </c>
      <c r="V1722" s="125">
        <f t="shared" si="227"/>
        <v>182.29750000000001</v>
      </c>
      <c r="W1722" s="443">
        <f t="shared" si="228"/>
        <v>3.7385640345228355</v>
      </c>
      <c r="X1722" s="443">
        <f t="shared" si="229"/>
        <v>1.2170901320084133</v>
      </c>
      <c r="Y1722" s="9">
        <f>Cal_110119!$O$3</f>
        <v>20181101</v>
      </c>
      <c r="Z1722" s="85" t="s">
        <v>581</v>
      </c>
      <c r="AA1722" s="85"/>
      <c r="AB1722" s="90" t="s">
        <v>115</v>
      </c>
      <c r="AE1722" s="689" t="s">
        <v>1250</v>
      </c>
      <c r="AF1722" s="672">
        <v>1</v>
      </c>
      <c r="AG1722" s="170">
        <v>0</v>
      </c>
      <c r="AH1722" s="483" t="s">
        <v>528</v>
      </c>
      <c r="AI1722" s="155"/>
    </row>
    <row r="1723" spans="1:35" s="82" customFormat="1" ht="12" customHeight="1" x14ac:dyDescent="0.2">
      <c r="A1723" s="82" t="s">
        <v>572</v>
      </c>
      <c r="B1723" s="81">
        <v>20181105</v>
      </c>
      <c r="C1723" s="126"/>
      <c r="D1723" s="126">
        <v>11</v>
      </c>
      <c r="E1723" s="126">
        <v>7</v>
      </c>
      <c r="F1723" s="126"/>
      <c r="G1723" s="126"/>
      <c r="H1723" s="126" t="s">
        <v>10</v>
      </c>
      <c r="I1723" s="288">
        <v>1056</v>
      </c>
      <c r="J1723" s="126">
        <v>0</v>
      </c>
      <c r="K1723" s="82">
        <v>10</v>
      </c>
      <c r="L1723" s="82">
        <v>1</v>
      </c>
      <c r="M1723" s="33">
        <v>0</v>
      </c>
      <c r="N1723" s="83">
        <v>0.33333333333333331</v>
      </c>
      <c r="O1723" s="9" t="str">
        <f>Cal_110119!$P$3</f>
        <v>Cal_110119</v>
      </c>
      <c r="P1723" s="17">
        <f>Cal_110119!$Q$3</f>
        <v>1.8682000000000001</v>
      </c>
      <c r="Q1723" s="17">
        <f>Cal_110119!$R$3</f>
        <v>0.51219999999999999</v>
      </c>
      <c r="R1723" s="84">
        <v>293</v>
      </c>
      <c r="S1723" s="84">
        <v>183</v>
      </c>
      <c r="T1723" s="82">
        <v>0.70250000000000001</v>
      </c>
      <c r="U1723" s="125">
        <f t="shared" si="226"/>
        <v>292.29750000000001</v>
      </c>
      <c r="V1723" s="125">
        <f t="shared" si="227"/>
        <v>182.29750000000001</v>
      </c>
      <c r="W1723" s="443">
        <f t="shared" si="228"/>
        <v>3.4442382227597323</v>
      </c>
      <c r="X1723" s="443">
        <f t="shared" si="229"/>
        <v>1.5114159437715171</v>
      </c>
      <c r="Y1723" s="9">
        <f>Cal_110119!$O$3</f>
        <v>20181101</v>
      </c>
      <c r="Z1723" s="85" t="s">
        <v>581</v>
      </c>
      <c r="AA1723" s="85"/>
      <c r="AB1723" s="90" t="s">
        <v>115</v>
      </c>
      <c r="AE1723" s="689" t="s">
        <v>1250</v>
      </c>
      <c r="AF1723" s="672">
        <v>1</v>
      </c>
      <c r="AG1723" s="170">
        <v>0</v>
      </c>
      <c r="AH1723" s="483" t="s">
        <v>529</v>
      </c>
      <c r="AI1723" s="155"/>
    </row>
    <row r="1724" spans="1:35" s="82" customFormat="1" ht="12" customHeight="1" x14ac:dyDescent="0.2">
      <c r="A1724" s="82" t="s">
        <v>572</v>
      </c>
      <c r="B1724" s="81">
        <v>20181105</v>
      </c>
      <c r="C1724" s="126"/>
      <c r="D1724" s="126">
        <v>11</v>
      </c>
      <c r="E1724" s="126">
        <v>8</v>
      </c>
      <c r="F1724" s="126"/>
      <c r="G1724" s="126"/>
      <c r="H1724" s="126" t="s">
        <v>10</v>
      </c>
      <c r="I1724" s="288">
        <v>1057</v>
      </c>
      <c r="J1724" s="126">
        <v>0</v>
      </c>
      <c r="K1724" s="82">
        <v>10</v>
      </c>
      <c r="L1724" s="82">
        <v>1</v>
      </c>
      <c r="M1724" s="168">
        <v>0</v>
      </c>
      <c r="N1724" s="83">
        <v>0.33333333333333331</v>
      </c>
      <c r="O1724" s="9" t="str">
        <f>Cal_110119!$P$3</f>
        <v>Cal_110119</v>
      </c>
      <c r="P1724" s="17">
        <f>Cal_110119!$Q$3</f>
        <v>1.8682000000000001</v>
      </c>
      <c r="Q1724" s="17">
        <f>Cal_110119!$R$3</f>
        <v>0.51219999999999999</v>
      </c>
      <c r="R1724" s="84">
        <v>351.5</v>
      </c>
      <c r="S1724" s="84">
        <v>216.2</v>
      </c>
      <c r="T1724" s="82">
        <v>0.70250000000000001</v>
      </c>
      <c r="U1724" s="125">
        <f t="shared" ref="U1724:U1728" si="231">(R1724-T1724)*(L1724+M1724)/L1724</f>
        <v>350.79750000000001</v>
      </c>
      <c r="V1724" s="125">
        <f t="shared" ref="V1724:V1728" si="232">(S1724-T1724)*(L1724+M1724)/L1724</f>
        <v>215.4975</v>
      </c>
      <c r="W1724" s="443">
        <f t="shared" ref="W1724:W1728" si="233">(Q1724*P1724/(P1724-1)*(U1724-V1724)*(K1724)/I1724)/N1724</f>
        <v>4.2324050546624052</v>
      </c>
      <c r="X1724" s="443">
        <f t="shared" ref="X1724:X1728" si="234">(Q1724*P1724/(P1724-1)*(P1724*V1724-U1724)*(K1724)/I1724)/N1724</f>
        <v>1.6202300178986175</v>
      </c>
      <c r="Y1724" s="9">
        <f>Cal_110119!$O$3</f>
        <v>20181101</v>
      </c>
      <c r="Z1724" s="85" t="s">
        <v>581</v>
      </c>
      <c r="AA1724" s="85"/>
      <c r="AB1724" s="90" t="s">
        <v>115</v>
      </c>
      <c r="AE1724" s="689" t="s">
        <v>1250</v>
      </c>
      <c r="AF1724" s="672">
        <v>1</v>
      </c>
      <c r="AG1724" s="170">
        <v>0</v>
      </c>
      <c r="AH1724" s="483" t="s">
        <v>578</v>
      </c>
      <c r="AI1724" s="155"/>
    </row>
    <row r="1725" spans="1:35" ht="12" customHeight="1" x14ac:dyDescent="0.2">
      <c r="A1725" s="43" t="s">
        <v>572</v>
      </c>
      <c r="B1725" s="45">
        <v>20181106</v>
      </c>
      <c r="D1725" s="107">
        <v>12</v>
      </c>
      <c r="E1725" s="107">
        <v>6</v>
      </c>
      <c r="H1725" s="107" t="s">
        <v>10</v>
      </c>
      <c r="I1725" s="107">
        <v>1057</v>
      </c>
      <c r="J1725" s="107">
        <v>0</v>
      </c>
      <c r="K1725" s="43">
        <v>5</v>
      </c>
      <c r="L1725" s="43">
        <v>1</v>
      </c>
      <c r="M1725" s="9">
        <v>0</v>
      </c>
      <c r="N1725" s="49">
        <v>1</v>
      </c>
      <c r="O1725" s="9" t="str">
        <f>Cal_110119!$P$3</f>
        <v>Cal_110119</v>
      </c>
      <c r="P1725" s="17">
        <f>Cal_110119!$Q$3</f>
        <v>1.8682000000000001</v>
      </c>
      <c r="Q1725" s="17">
        <f>Cal_110119!$R$3</f>
        <v>0.51219999999999999</v>
      </c>
      <c r="R1725" s="46">
        <v>22.77</v>
      </c>
      <c r="S1725" s="46">
        <v>18.940000000000001</v>
      </c>
      <c r="T1725" s="47">
        <v>0.70250000000000001</v>
      </c>
      <c r="U1725" s="79">
        <f t="shared" si="231"/>
        <v>22.067499999999999</v>
      </c>
      <c r="V1725" s="79">
        <f t="shared" si="232"/>
        <v>18.237500000000001</v>
      </c>
      <c r="W1725" s="443">
        <f t="shared" si="233"/>
        <v>1.9968109582849225E-2</v>
      </c>
      <c r="X1725" s="443">
        <f t="shared" si="234"/>
        <v>6.2583066289903844E-2</v>
      </c>
      <c r="Y1725" s="9">
        <f>Cal_110119!$O$3</f>
        <v>20181101</v>
      </c>
      <c r="Z1725" s="48" t="s">
        <v>581</v>
      </c>
      <c r="AA1725" s="48"/>
      <c r="AB1725" s="86" t="s">
        <v>115</v>
      </c>
      <c r="AE1725" s="689" t="s">
        <v>1250</v>
      </c>
      <c r="AF1725" s="671">
        <v>1</v>
      </c>
      <c r="AG1725" s="169">
        <v>0</v>
      </c>
      <c r="AH1725" s="485" t="s">
        <v>575</v>
      </c>
    </row>
    <row r="1726" spans="1:35" ht="12" customHeight="1" x14ac:dyDescent="0.2">
      <c r="A1726" s="43" t="s">
        <v>572</v>
      </c>
      <c r="B1726" s="45">
        <v>20181106</v>
      </c>
      <c r="D1726" s="107">
        <v>12</v>
      </c>
      <c r="E1726" s="107">
        <v>7</v>
      </c>
      <c r="H1726" s="107" t="s">
        <v>10</v>
      </c>
      <c r="I1726" s="107">
        <v>1056</v>
      </c>
      <c r="J1726" s="107">
        <v>0</v>
      </c>
      <c r="K1726" s="43">
        <v>10</v>
      </c>
      <c r="L1726" s="43">
        <v>1</v>
      </c>
      <c r="M1726" s="9">
        <v>0</v>
      </c>
      <c r="N1726" s="49">
        <v>0.33333333333333331</v>
      </c>
      <c r="O1726" s="9" t="str">
        <f>Cal_110119!$P$3</f>
        <v>Cal_110119</v>
      </c>
      <c r="P1726" s="17">
        <f>Cal_110119!$Q$3</f>
        <v>1.8682000000000001</v>
      </c>
      <c r="Q1726" s="17">
        <f>Cal_110119!$R$3</f>
        <v>0.51219999999999999</v>
      </c>
      <c r="R1726" s="46">
        <v>293.39999999999998</v>
      </c>
      <c r="S1726" s="46">
        <v>180.7</v>
      </c>
      <c r="T1726" s="47">
        <v>0.70250000000000001</v>
      </c>
      <c r="U1726" s="79">
        <f t="shared" si="231"/>
        <v>292.69749999999999</v>
      </c>
      <c r="V1726" s="79">
        <f t="shared" si="232"/>
        <v>179.9975</v>
      </c>
      <c r="W1726" s="443">
        <f t="shared" si="233"/>
        <v>3.5287786155001983</v>
      </c>
      <c r="X1726" s="443">
        <f t="shared" si="234"/>
        <v>1.3643513552355977</v>
      </c>
      <c r="Y1726" s="9">
        <f>Cal_110119!$O$3</f>
        <v>20181101</v>
      </c>
      <c r="Z1726" s="48" t="s">
        <v>581</v>
      </c>
      <c r="AA1726" s="48"/>
      <c r="AB1726" s="86" t="s">
        <v>115</v>
      </c>
      <c r="AE1726" s="689" t="s">
        <v>1250</v>
      </c>
      <c r="AF1726" s="671">
        <v>1</v>
      </c>
      <c r="AG1726" s="169">
        <v>0</v>
      </c>
      <c r="AH1726" s="485" t="s">
        <v>576</v>
      </c>
    </row>
    <row r="1727" spans="1:35" ht="12" customHeight="1" x14ac:dyDescent="0.2">
      <c r="A1727" s="43" t="s">
        <v>572</v>
      </c>
      <c r="B1727" s="45">
        <v>20181106</v>
      </c>
      <c r="D1727" s="107">
        <v>12</v>
      </c>
      <c r="E1727" s="107">
        <v>8</v>
      </c>
      <c r="H1727" s="107" t="s">
        <v>10</v>
      </c>
      <c r="I1727" s="107">
        <v>1056</v>
      </c>
      <c r="J1727" s="107">
        <v>0</v>
      </c>
      <c r="K1727" s="43">
        <v>10</v>
      </c>
      <c r="L1727" s="43">
        <v>1</v>
      </c>
      <c r="M1727" s="9">
        <v>0</v>
      </c>
      <c r="N1727" s="49">
        <v>0.33333333333333331</v>
      </c>
      <c r="O1727" s="9" t="str">
        <f>Cal_110119!$P$3</f>
        <v>Cal_110119</v>
      </c>
      <c r="P1727" s="17">
        <f>Cal_110119!$Q$3</f>
        <v>1.8682000000000001</v>
      </c>
      <c r="Q1727" s="17">
        <f>Cal_110119!$R$3</f>
        <v>0.51219999999999999</v>
      </c>
      <c r="R1727" s="46">
        <v>314.39999999999998</v>
      </c>
      <c r="S1727" s="46">
        <v>191.7</v>
      </c>
      <c r="T1727" s="47">
        <v>0.70250000000000001</v>
      </c>
      <c r="U1727" s="79">
        <f t="shared" si="231"/>
        <v>313.69749999999999</v>
      </c>
      <c r="V1727" s="79">
        <f t="shared" si="232"/>
        <v>190.9975</v>
      </c>
      <c r="W1727" s="443">
        <f t="shared" si="233"/>
        <v>3.8418911812056287</v>
      </c>
      <c r="X1727" s="443">
        <f t="shared" si="234"/>
        <v>1.3502675520301664</v>
      </c>
      <c r="Y1727" s="9">
        <f>Cal_110119!$O$3</f>
        <v>20181101</v>
      </c>
      <c r="Z1727" s="48" t="s">
        <v>581</v>
      </c>
      <c r="AA1727" s="48"/>
      <c r="AB1727" s="86" t="s">
        <v>115</v>
      </c>
      <c r="AE1727" s="689" t="s">
        <v>1250</v>
      </c>
      <c r="AF1727" s="671">
        <v>1</v>
      </c>
      <c r="AG1727" s="169">
        <v>0</v>
      </c>
      <c r="AH1727" s="485" t="s">
        <v>577</v>
      </c>
    </row>
    <row r="1728" spans="1:35" s="82" customFormat="1" ht="12" customHeight="1" x14ac:dyDescent="0.2">
      <c r="A1728" s="82" t="s">
        <v>572</v>
      </c>
      <c r="B1728" s="81">
        <v>20181107</v>
      </c>
      <c r="C1728" s="126"/>
      <c r="D1728" s="126">
        <v>20</v>
      </c>
      <c r="E1728" s="143">
        <v>7</v>
      </c>
      <c r="F1728" s="126"/>
      <c r="G1728" s="126"/>
      <c r="H1728" s="126" t="s">
        <v>10</v>
      </c>
      <c r="I1728" s="126">
        <v>1057</v>
      </c>
      <c r="J1728" s="126">
        <v>0</v>
      </c>
      <c r="K1728" s="82">
        <v>10</v>
      </c>
      <c r="L1728" s="82">
        <v>1</v>
      </c>
      <c r="M1728" s="168">
        <v>0</v>
      </c>
      <c r="N1728" s="83">
        <v>0.33333333333333331</v>
      </c>
      <c r="O1728" s="9" t="str">
        <f>Cal_110119!$P$3</f>
        <v>Cal_110119</v>
      </c>
      <c r="P1728" s="17">
        <f>Cal_110119!$Q$3</f>
        <v>1.8682000000000001</v>
      </c>
      <c r="Q1728" s="17">
        <f>Cal_110119!$R$3</f>
        <v>0.51219999999999999</v>
      </c>
      <c r="R1728" s="84">
        <v>219.9</v>
      </c>
      <c r="S1728" s="84">
        <v>138.19999999999999</v>
      </c>
      <c r="T1728" s="82">
        <v>0.70250000000000001</v>
      </c>
      <c r="U1728" s="125">
        <f t="shared" si="231"/>
        <v>219.19750000000002</v>
      </c>
      <c r="V1728" s="125">
        <f t="shared" si="232"/>
        <v>137.4975</v>
      </c>
      <c r="W1728" s="443">
        <f t="shared" si="233"/>
        <v>2.5557094823792941</v>
      </c>
      <c r="X1728" s="443">
        <f t="shared" si="234"/>
        <v>1.1785458611372626</v>
      </c>
      <c r="Y1728" s="9">
        <f>Cal_110119!$O$3</f>
        <v>20181101</v>
      </c>
      <c r="Z1728" s="85" t="s">
        <v>581</v>
      </c>
      <c r="AA1728" s="85"/>
      <c r="AB1728" s="90" t="s">
        <v>115</v>
      </c>
      <c r="AE1728" s="689" t="s">
        <v>1250</v>
      </c>
      <c r="AF1728" s="672">
        <v>1</v>
      </c>
      <c r="AG1728" s="170">
        <v>0</v>
      </c>
      <c r="AH1728" s="483" t="s">
        <v>579</v>
      </c>
      <c r="AI1728" s="155"/>
    </row>
    <row r="1729" spans="1:35" s="258" customFormat="1" ht="12" customHeight="1" thickBot="1" x14ac:dyDescent="0.25">
      <c r="A1729" s="258" t="s">
        <v>572</v>
      </c>
      <c r="B1729" s="272">
        <v>20181107</v>
      </c>
      <c r="C1729" s="273"/>
      <c r="D1729" s="273">
        <v>20</v>
      </c>
      <c r="E1729" s="289">
        <v>8</v>
      </c>
      <c r="F1729" s="273"/>
      <c r="G1729" s="273"/>
      <c r="H1729" s="273" t="s">
        <v>10</v>
      </c>
      <c r="I1729" s="273">
        <v>1056</v>
      </c>
      <c r="J1729" s="273">
        <v>0</v>
      </c>
      <c r="K1729" s="258">
        <v>10</v>
      </c>
      <c r="L1729" s="258">
        <v>1</v>
      </c>
      <c r="M1729" s="252">
        <v>0</v>
      </c>
      <c r="N1729" s="274">
        <v>0.33333333333333331</v>
      </c>
      <c r="O1729" s="9" t="str">
        <f>Cal_110119!$P$3</f>
        <v>Cal_110119</v>
      </c>
      <c r="P1729" s="17">
        <f>Cal_110119!$Q$3</f>
        <v>1.8682000000000001</v>
      </c>
      <c r="Q1729" s="17">
        <f>Cal_110119!$R$3</f>
        <v>0.51219999999999999</v>
      </c>
      <c r="R1729" s="275">
        <v>224.2</v>
      </c>
      <c r="S1729" s="275">
        <v>139.5</v>
      </c>
      <c r="T1729" s="258">
        <v>0.70250000000000001</v>
      </c>
      <c r="U1729" s="285">
        <f t="shared" ref="U1729:U1803" si="235">(R1729-T1729)*(L1729+M1729)/L1729</f>
        <v>223.4975</v>
      </c>
      <c r="V1729" s="285">
        <f t="shared" ref="V1729:V1803" si="236">(S1729-T1729)*(L1729+M1729)/L1729</f>
        <v>138.79750000000001</v>
      </c>
      <c r="W1729" s="444">
        <f t="shared" ref="W1729:W1803" si="237">(Q1729*P1729/(P1729-1)*(U1729-V1729)*(K1729)/I1729)/N1729</f>
        <v>2.6520634315249936</v>
      </c>
      <c r="X1729" s="444">
        <f t="shared" ref="X1729:X1803" si="238">(Q1729*P1729/(P1729-1)*(P1729*V1729-U1729)*(K1729)/I1729)/N1729</f>
        <v>1.1210679014835303</v>
      </c>
      <c r="Y1729" s="9">
        <f>Cal_110119!$O$3</f>
        <v>20181101</v>
      </c>
      <c r="Z1729" s="276" t="s">
        <v>581</v>
      </c>
      <c r="AA1729" s="276"/>
      <c r="AB1729" s="286" t="s">
        <v>115</v>
      </c>
      <c r="AE1729" s="689" t="s">
        <v>1250</v>
      </c>
      <c r="AF1729" s="680">
        <v>1</v>
      </c>
      <c r="AG1729" s="257">
        <v>0</v>
      </c>
      <c r="AH1729" s="487" t="s">
        <v>580</v>
      </c>
      <c r="AI1729" s="408"/>
    </row>
    <row r="1730" spans="1:35" x14ac:dyDescent="0.2">
      <c r="A1730" s="43" t="s">
        <v>583</v>
      </c>
      <c r="B1730" s="45">
        <v>20190405</v>
      </c>
      <c r="D1730" s="107">
        <v>5</v>
      </c>
      <c r="E1730" s="107">
        <v>7</v>
      </c>
      <c r="H1730" s="107" t="s">
        <v>10</v>
      </c>
      <c r="I1730" s="107">
        <v>1057</v>
      </c>
      <c r="J1730" s="107">
        <v>0</v>
      </c>
      <c r="K1730" s="43">
        <v>10</v>
      </c>
      <c r="L1730" s="43">
        <v>1</v>
      </c>
      <c r="M1730" s="109">
        <v>0</v>
      </c>
      <c r="N1730" s="49">
        <v>0.33333333333333331</v>
      </c>
      <c r="O1730" s="9" t="str">
        <f>Cal_110119!$P$3</f>
        <v>Cal_110119</v>
      </c>
      <c r="P1730" s="17">
        <f>Cal_110119!$Q$3</f>
        <v>1.8682000000000001</v>
      </c>
      <c r="Q1730" s="17">
        <f>Cal_110119!$R$3</f>
        <v>0.51219999999999999</v>
      </c>
      <c r="R1730" s="46">
        <v>147</v>
      </c>
      <c r="S1730" s="46">
        <v>90.26</v>
      </c>
      <c r="T1730" s="47">
        <f t="shared" ref="T1730:T1749" si="239">AVERAGE(0.799,1.007,0.682,0.72,0.857,0.809)</f>
        <v>0.81233333333333346</v>
      </c>
      <c r="U1730" s="79">
        <f t="shared" si="235"/>
        <v>146.18766666666667</v>
      </c>
      <c r="V1730" s="79">
        <f t="shared" si="236"/>
        <v>89.447666666666677</v>
      </c>
      <c r="W1730" s="443">
        <f t="shared" si="237"/>
        <v>1.7749199024504418</v>
      </c>
      <c r="X1730" s="443">
        <f t="shared" si="238"/>
        <v>0.65436373699818651</v>
      </c>
      <c r="Y1730" s="9">
        <f>Cal_110119!$O$3</f>
        <v>20181101</v>
      </c>
      <c r="Z1730" s="48" t="s">
        <v>596</v>
      </c>
      <c r="AA1730" s="48"/>
      <c r="AB1730" s="48" t="s">
        <v>110</v>
      </c>
      <c r="AE1730" s="689" t="s">
        <v>1250</v>
      </c>
      <c r="AF1730" s="128">
        <v>1</v>
      </c>
      <c r="AG1730" s="173">
        <v>0</v>
      </c>
      <c r="AH1730" s="485" t="s">
        <v>556</v>
      </c>
    </row>
    <row r="1731" spans="1:35" x14ac:dyDescent="0.2">
      <c r="A1731" s="43" t="s">
        <v>583</v>
      </c>
      <c r="B1731" s="45">
        <v>20190405</v>
      </c>
      <c r="D1731" s="107">
        <v>5</v>
      </c>
      <c r="E1731" s="107">
        <v>8</v>
      </c>
      <c r="H1731" s="107" t="s">
        <v>10</v>
      </c>
      <c r="I1731" s="107">
        <v>1056</v>
      </c>
      <c r="J1731" s="107">
        <v>0</v>
      </c>
      <c r="K1731" s="43">
        <v>10</v>
      </c>
      <c r="L1731" s="43">
        <v>1</v>
      </c>
      <c r="M1731" s="9">
        <v>0</v>
      </c>
      <c r="N1731" s="49">
        <v>0.33333333333333331</v>
      </c>
      <c r="O1731" s="9" t="str">
        <f>Cal_110119!$P$3</f>
        <v>Cal_110119</v>
      </c>
      <c r="P1731" s="17">
        <f>Cal_110119!$Q$3</f>
        <v>1.8682000000000001</v>
      </c>
      <c r="Q1731" s="17">
        <f>Cal_110119!$R$3</f>
        <v>0.51219999999999999</v>
      </c>
      <c r="R1731" s="46">
        <v>162.9</v>
      </c>
      <c r="S1731" s="46">
        <v>98.95</v>
      </c>
      <c r="T1731" s="47">
        <f t="shared" si="239"/>
        <v>0.81233333333333346</v>
      </c>
      <c r="U1731" s="79">
        <f>(R1731-T1731)*(L1731+M1731)/L1731</f>
        <v>162.08766666666668</v>
      </c>
      <c r="V1731" s="79">
        <f t="shared" si="236"/>
        <v>98.137666666666675</v>
      </c>
      <c r="W1731" s="443">
        <f>(Q1731*P1731/(P1731-1)*(U1731-V1731)*(K1731)/I1731)/N1731</f>
        <v>2.0023548576862265</v>
      </c>
      <c r="X1731" s="443">
        <f t="shared" si="238"/>
        <v>0.66546196212930409</v>
      </c>
      <c r="Y1731" s="9">
        <f>Cal_110119!$O$3</f>
        <v>20181101</v>
      </c>
      <c r="Z1731" s="48" t="s">
        <v>599</v>
      </c>
      <c r="AA1731" s="48"/>
      <c r="AB1731" s="48" t="s">
        <v>110</v>
      </c>
      <c r="AE1731" s="689" t="s">
        <v>1250</v>
      </c>
      <c r="AF1731" s="128">
        <v>1</v>
      </c>
      <c r="AG1731" s="169">
        <v>0</v>
      </c>
      <c r="AH1731" s="485" t="s">
        <v>557</v>
      </c>
    </row>
    <row r="1732" spans="1:35" s="82" customFormat="1" x14ac:dyDescent="0.2">
      <c r="A1732" s="82" t="s">
        <v>583</v>
      </c>
      <c r="B1732" s="81">
        <v>20190405</v>
      </c>
      <c r="C1732" s="126"/>
      <c r="D1732" s="126">
        <v>6</v>
      </c>
      <c r="E1732" s="126">
        <v>5</v>
      </c>
      <c r="F1732" s="126"/>
      <c r="G1732" s="126"/>
      <c r="H1732" s="126" t="s">
        <v>10</v>
      </c>
      <c r="I1732" s="126">
        <v>1057</v>
      </c>
      <c r="J1732" s="126">
        <v>0</v>
      </c>
      <c r="K1732" s="82">
        <v>5</v>
      </c>
      <c r="L1732" s="82">
        <v>1</v>
      </c>
      <c r="M1732" s="168">
        <v>0</v>
      </c>
      <c r="N1732" s="83">
        <v>1</v>
      </c>
      <c r="O1732" s="9" t="str">
        <f>Cal_110119!$P$3</f>
        <v>Cal_110119</v>
      </c>
      <c r="P1732" s="17">
        <f>Cal_110119!$Q$3</f>
        <v>1.8682000000000001</v>
      </c>
      <c r="Q1732" s="17">
        <f>Cal_110119!$R$3</f>
        <v>0.51219999999999999</v>
      </c>
      <c r="R1732" s="84">
        <v>289.60000000000002</v>
      </c>
      <c r="S1732" s="84">
        <v>189.7</v>
      </c>
      <c r="T1732" s="82">
        <f t="shared" si="239"/>
        <v>0.81233333333333346</v>
      </c>
      <c r="U1732" s="125">
        <f t="shared" si="235"/>
        <v>288.78766666666667</v>
      </c>
      <c r="V1732" s="125">
        <f t="shared" si="236"/>
        <v>188.88766666666666</v>
      </c>
      <c r="W1732" s="443">
        <f t="shared" si="237"/>
        <v>0.52083920295734687</v>
      </c>
      <c r="X1732" s="443">
        <f t="shared" si="238"/>
        <v>0.33415183151524852</v>
      </c>
      <c r="Y1732" s="9">
        <f>Cal_110119!$O$3</f>
        <v>20181101</v>
      </c>
      <c r="Z1732" s="85" t="s">
        <v>596</v>
      </c>
      <c r="AA1732" s="85"/>
      <c r="AB1732" s="85" t="s">
        <v>110</v>
      </c>
      <c r="AE1732" s="689" t="s">
        <v>1250</v>
      </c>
      <c r="AF1732" s="129">
        <v>1</v>
      </c>
      <c r="AG1732" s="170">
        <v>0</v>
      </c>
      <c r="AH1732" s="483" t="s">
        <v>516</v>
      </c>
      <c r="AI1732" s="155"/>
    </row>
    <row r="1733" spans="1:35" s="82" customFormat="1" x14ac:dyDescent="0.2">
      <c r="A1733" s="82" t="s">
        <v>583</v>
      </c>
      <c r="B1733" s="81">
        <v>20190405</v>
      </c>
      <c r="C1733" s="126"/>
      <c r="D1733" s="126">
        <v>6</v>
      </c>
      <c r="E1733" s="126">
        <v>6</v>
      </c>
      <c r="F1733" s="126"/>
      <c r="G1733" s="126"/>
      <c r="H1733" s="126" t="s">
        <v>10</v>
      </c>
      <c r="I1733" s="126">
        <v>1056</v>
      </c>
      <c r="J1733" s="126">
        <v>0</v>
      </c>
      <c r="K1733" s="82">
        <v>5</v>
      </c>
      <c r="L1733" s="82">
        <v>1</v>
      </c>
      <c r="M1733" s="33">
        <v>0</v>
      </c>
      <c r="N1733" s="83">
        <v>1</v>
      </c>
      <c r="O1733" s="9" t="str">
        <f>Cal_110119!$P$3</f>
        <v>Cal_110119</v>
      </c>
      <c r="P1733" s="17">
        <f>Cal_110119!$Q$3</f>
        <v>1.8682000000000001</v>
      </c>
      <c r="Q1733" s="17">
        <f>Cal_110119!$R$3</f>
        <v>0.51219999999999999</v>
      </c>
      <c r="R1733" s="84">
        <v>303</v>
      </c>
      <c r="S1733" s="84">
        <v>197.6</v>
      </c>
      <c r="T1733" s="82">
        <f t="shared" si="239"/>
        <v>0.81233333333333346</v>
      </c>
      <c r="U1733" s="125">
        <f t="shared" si="235"/>
        <v>302.18766666666664</v>
      </c>
      <c r="V1733" s="125">
        <f t="shared" si="236"/>
        <v>196.78766666666667</v>
      </c>
      <c r="W1733" s="443">
        <f t="shared" si="237"/>
        <v>0.55003440708920559</v>
      </c>
      <c r="X1733" s="443">
        <f t="shared" si="238"/>
        <v>0.34155911470770095</v>
      </c>
      <c r="Y1733" s="9">
        <f>Cal_110119!$O$3</f>
        <v>20181101</v>
      </c>
      <c r="Z1733" s="85" t="s">
        <v>596</v>
      </c>
      <c r="AA1733" s="85"/>
      <c r="AB1733" s="85" t="s">
        <v>110</v>
      </c>
      <c r="AE1733" s="689" t="s">
        <v>1250</v>
      </c>
      <c r="AF1733" s="129">
        <v>1</v>
      </c>
      <c r="AG1733" s="170">
        <v>0</v>
      </c>
      <c r="AH1733" s="483" t="s">
        <v>517</v>
      </c>
      <c r="AI1733" s="155"/>
    </row>
    <row r="1734" spans="1:35" s="82" customFormat="1" x14ac:dyDescent="0.2">
      <c r="A1734" s="82" t="s">
        <v>583</v>
      </c>
      <c r="B1734" s="81">
        <v>20190405</v>
      </c>
      <c r="C1734" s="126"/>
      <c r="D1734" s="126">
        <v>6</v>
      </c>
      <c r="E1734" s="126">
        <v>7</v>
      </c>
      <c r="F1734" s="126"/>
      <c r="G1734" s="126"/>
      <c r="H1734" s="126" t="s">
        <v>10</v>
      </c>
      <c r="I1734" s="126">
        <v>1056</v>
      </c>
      <c r="J1734" s="126">
        <v>0</v>
      </c>
      <c r="K1734" s="82">
        <v>10</v>
      </c>
      <c r="L1734" s="82">
        <v>1</v>
      </c>
      <c r="M1734" s="33">
        <v>0</v>
      </c>
      <c r="N1734" s="83">
        <v>0.33333333333333331</v>
      </c>
      <c r="O1734" s="9" t="str">
        <f>Cal_110119!$P$3</f>
        <v>Cal_110119</v>
      </c>
      <c r="P1734" s="17">
        <f>Cal_110119!$Q$3</f>
        <v>1.8682000000000001</v>
      </c>
      <c r="Q1734" s="17">
        <f>Cal_110119!$R$3</f>
        <v>0.51219999999999999</v>
      </c>
      <c r="R1734" s="84">
        <v>161.4</v>
      </c>
      <c r="S1734" s="84">
        <v>101.8</v>
      </c>
      <c r="T1734" s="82">
        <f t="shared" si="239"/>
        <v>0.81233333333333346</v>
      </c>
      <c r="U1734" s="125">
        <f>(R1734-T1734)*(L1734+M1734)/L1734</f>
        <v>160.58766666666668</v>
      </c>
      <c r="V1734" s="125">
        <f t="shared" si="236"/>
        <v>100.98766666666667</v>
      </c>
      <c r="W1734" s="443">
        <f t="shared" si="237"/>
        <v>1.8661508916043643</v>
      </c>
      <c r="X1734" s="443">
        <f t="shared" si="238"/>
        <v>0.87914156213162031</v>
      </c>
      <c r="Y1734" s="9">
        <f>Cal_110119!$O$3</f>
        <v>20181101</v>
      </c>
      <c r="Z1734" s="85" t="s">
        <v>596</v>
      </c>
      <c r="AA1734" s="85"/>
      <c r="AB1734" s="85" t="s">
        <v>110</v>
      </c>
      <c r="AE1734" s="689" t="s">
        <v>1250</v>
      </c>
      <c r="AF1734" s="129">
        <v>1</v>
      </c>
      <c r="AG1734" s="170">
        <v>0</v>
      </c>
      <c r="AH1734" s="483" t="s">
        <v>518</v>
      </c>
      <c r="AI1734" s="155"/>
    </row>
    <row r="1735" spans="1:35" s="82" customFormat="1" x14ac:dyDescent="0.2">
      <c r="A1735" s="82" t="s">
        <v>583</v>
      </c>
      <c r="B1735" s="81">
        <v>20190405</v>
      </c>
      <c r="C1735" s="126"/>
      <c r="D1735" s="126">
        <v>6</v>
      </c>
      <c r="E1735" s="126">
        <v>8</v>
      </c>
      <c r="F1735" s="126"/>
      <c r="G1735" s="126"/>
      <c r="H1735" s="126" t="s">
        <v>10</v>
      </c>
      <c r="I1735" s="126">
        <v>1056</v>
      </c>
      <c r="J1735" s="126">
        <v>0</v>
      </c>
      <c r="K1735" s="82">
        <v>10</v>
      </c>
      <c r="L1735" s="82">
        <v>1</v>
      </c>
      <c r="M1735" s="33">
        <v>0</v>
      </c>
      <c r="N1735" s="83">
        <v>0.33333333333333331</v>
      </c>
      <c r="O1735" s="9" t="str">
        <f>Cal_110119!$P$3</f>
        <v>Cal_110119</v>
      </c>
      <c r="P1735" s="17">
        <f>Cal_110119!$Q$3</f>
        <v>1.8682000000000001</v>
      </c>
      <c r="Q1735" s="17">
        <f>Cal_110119!$R$3</f>
        <v>0.51219999999999999</v>
      </c>
      <c r="R1735" s="84">
        <v>169.9</v>
      </c>
      <c r="S1735" s="84">
        <v>105.7</v>
      </c>
      <c r="T1735" s="82">
        <f t="shared" si="239"/>
        <v>0.81233333333333346</v>
      </c>
      <c r="U1735" s="125">
        <f t="shared" si="235"/>
        <v>169.08766666666668</v>
      </c>
      <c r="V1735" s="125">
        <f t="shared" si="236"/>
        <v>104.88766666666668</v>
      </c>
      <c r="W1735" s="443">
        <f t="shared" si="237"/>
        <v>2.0101826718288622</v>
      </c>
      <c r="X1735" s="443">
        <f t="shared" si="238"/>
        <v>0.8411290704298503</v>
      </c>
      <c r="Y1735" s="9">
        <f>Cal_110119!$O$3</f>
        <v>20181101</v>
      </c>
      <c r="Z1735" s="85" t="s">
        <v>596</v>
      </c>
      <c r="AA1735" s="85"/>
      <c r="AB1735" s="85" t="s">
        <v>110</v>
      </c>
      <c r="AE1735" s="689" t="s">
        <v>1250</v>
      </c>
      <c r="AF1735" s="129">
        <v>1</v>
      </c>
      <c r="AG1735" s="170">
        <v>0</v>
      </c>
      <c r="AH1735" s="483" t="s">
        <v>519</v>
      </c>
      <c r="AI1735" s="155"/>
    </row>
    <row r="1736" spans="1:35" x14ac:dyDescent="0.2">
      <c r="A1736" s="43" t="s">
        <v>583</v>
      </c>
      <c r="B1736" s="45">
        <v>20190406</v>
      </c>
      <c r="D1736" s="107">
        <v>9</v>
      </c>
      <c r="E1736" s="107">
        <v>5</v>
      </c>
      <c r="H1736" s="107" t="s">
        <v>10</v>
      </c>
      <c r="I1736" s="107">
        <v>1057</v>
      </c>
      <c r="J1736" s="107">
        <v>0</v>
      </c>
      <c r="K1736" s="43">
        <v>10</v>
      </c>
      <c r="L1736" s="43">
        <v>1</v>
      </c>
      <c r="M1736" s="72">
        <v>0</v>
      </c>
      <c r="N1736" s="49">
        <v>1</v>
      </c>
      <c r="O1736" s="9" t="str">
        <f>Cal_110119!$P$3</f>
        <v>Cal_110119</v>
      </c>
      <c r="P1736" s="17">
        <f>Cal_110119!$Q$3</f>
        <v>1.8682000000000001</v>
      </c>
      <c r="Q1736" s="17">
        <f>Cal_110119!$R$3</f>
        <v>0.51219999999999999</v>
      </c>
      <c r="R1736" s="46">
        <v>245.6</v>
      </c>
      <c r="S1736" s="46">
        <v>155.19999999999999</v>
      </c>
      <c r="T1736" s="47">
        <f t="shared" si="239"/>
        <v>0.81233333333333346</v>
      </c>
      <c r="U1736" s="79">
        <f t="shared" si="235"/>
        <v>244.78766666666667</v>
      </c>
      <c r="V1736" s="79">
        <f t="shared" si="236"/>
        <v>154.38766666666666</v>
      </c>
      <c r="W1736" s="443">
        <f t="shared" si="237"/>
        <v>0.94261989884572883</v>
      </c>
      <c r="X1736" s="443">
        <f t="shared" si="238"/>
        <v>0.45503695363777802</v>
      </c>
      <c r="Y1736" s="9">
        <f>Cal_110119!$O$3</f>
        <v>20181101</v>
      </c>
      <c r="Z1736" s="48" t="s">
        <v>596</v>
      </c>
      <c r="AA1736" s="48"/>
      <c r="AB1736" s="48" t="s">
        <v>110</v>
      </c>
      <c r="AE1736" s="689" t="s">
        <v>1250</v>
      </c>
      <c r="AF1736" s="128">
        <v>1</v>
      </c>
      <c r="AG1736" s="169">
        <v>0</v>
      </c>
      <c r="AH1736" s="485" t="s">
        <v>584</v>
      </c>
    </row>
    <row r="1737" spans="1:35" x14ac:dyDescent="0.2">
      <c r="A1737" s="43" t="s">
        <v>583</v>
      </c>
      <c r="B1737" s="45">
        <v>20190406</v>
      </c>
      <c r="D1737" s="107">
        <v>9</v>
      </c>
      <c r="E1737" s="107">
        <v>6</v>
      </c>
      <c r="H1737" s="107" t="s">
        <v>10</v>
      </c>
      <c r="I1737" s="107">
        <v>1056</v>
      </c>
      <c r="J1737" s="107">
        <v>0</v>
      </c>
      <c r="K1737" s="43">
        <v>5</v>
      </c>
      <c r="L1737" s="43">
        <v>1</v>
      </c>
      <c r="M1737" s="72">
        <v>0</v>
      </c>
      <c r="N1737" s="49">
        <v>0.33333333333333331</v>
      </c>
      <c r="O1737" s="9" t="str">
        <f>Cal_110119!$P$3</f>
        <v>Cal_110119</v>
      </c>
      <c r="P1737" s="17">
        <f>Cal_110119!$Q$3</f>
        <v>1.8682000000000001</v>
      </c>
      <c r="Q1737" s="17">
        <f>Cal_110119!$R$3</f>
        <v>0.51219999999999999</v>
      </c>
      <c r="R1737" s="46">
        <v>168</v>
      </c>
      <c r="S1737" s="46">
        <v>109.5</v>
      </c>
      <c r="T1737" s="47">
        <f t="shared" si="239"/>
        <v>0.81233333333333346</v>
      </c>
      <c r="U1737" s="79">
        <f t="shared" si="235"/>
        <v>167.18766666666667</v>
      </c>
      <c r="V1737" s="79">
        <f t="shared" si="236"/>
        <v>108.68766666666667</v>
      </c>
      <c r="W1737" s="443">
        <f t="shared" si="237"/>
        <v>0.91585425468838333</v>
      </c>
      <c r="X1737" s="443">
        <f t="shared" si="238"/>
        <v>0.56145203905460894</v>
      </c>
      <c r="Y1737" s="9">
        <f>Cal_110119!$O$3</f>
        <v>20181101</v>
      </c>
      <c r="Z1737" s="48" t="s">
        <v>596</v>
      </c>
      <c r="AA1737" s="48"/>
      <c r="AB1737" s="48" t="s">
        <v>110</v>
      </c>
      <c r="AE1737" s="689" t="s">
        <v>1250</v>
      </c>
      <c r="AF1737" s="128">
        <v>1</v>
      </c>
      <c r="AG1737" s="169">
        <v>0</v>
      </c>
      <c r="AH1737" s="485" t="s">
        <v>585</v>
      </c>
    </row>
    <row r="1738" spans="1:35" x14ac:dyDescent="0.2">
      <c r="A1738" s="43" t="s">
        <v>583</v>
      </c>
      <c r="B1738" s="45">
        <v>20190406</v>
      </c>
      <c r="D1738" s="107">
        <v>9</v>
      </c>
      <c r="E1738" s="107">
        <v>7</v>
      </c>
      <c r="H1738" s="107" t="s">
        <v>10</v>
      </c>
      <c r="I1738" s="107">
        <v>1056</v>
      </c>
      <c r="J1738" s="107">
        <v>0</v>
      </c>
      <c r="K1738" s="43">
        <v>10</v>
      </c>
      <c r="L1738" s="43">
        <v>1</v>
      </c>
      <c r="M1738" s="9">
        <v>0</v>
      </c>
      <c r="N1738" s="49">
        <v>0.33333333333333331</v>
      </c>
      <c r="O1738" s="9" t="str">
        <f>Cal_110119!$P$3</f>
        <v>Cal_110119</v>
      </c>
      <c r="P1738" s="17">
        <f>Cal_110119!$Q$3</f>
        <v>1.8682000000000001</v>
      </c>
      <c r="Q1738" s="17">
        <f>Cal_110119!$R$3</f>
        <v>0.51219999999999999</v>
      </c>
      <c r="R1738" s="46">
        <v>202.6</v>
      </c>
      <c r="S1738" s="46">
        <v>123.8</v>
      </c>
      <c r="T1738" s="47">
        <f t="shared" si="239"/>
        <v>0.81233333333333346</v>
      </c>
      <c r="U1738" s="79">
        <f t="shared" si="235"/>
        <v>201.78766666666667</v>
      </c>
      <c r="V1738" s="79">
        <f t="shared" si="236"/>
        <v>122.98766666666667</v>
      </c>
      <c r="W1738" s="443">
        <f t="shared" si="237"/>
        <v>2.46732701775879</v>
      </c>
      <c r="X1738" s="443">
        <f t="shared" si="238"/>
        <v>0.8760229609771949</v>
      </c>
      <c r="Y1738" s="9">
        <f>Cal_110119!$O$3</f>
        <v>20181101</v>
      </c>
      <c r="Z1738" s="48" t="s">
        <v>596</v>
      </c>
      <c r="AA1738" s="48"/>
      <c r="AB1738" s="48" t="s">
        <v>110</v>
      </c>
      <c r="AE1738" s="689" t="s">
        <v>1250</v>
      </c>
      <c r="AF1738" s="128">
        <v>1</v>
      </c>
      <c r="AG1738" s="169">
        <v>0</v>
      </c>
      <c r="AH1738" s="485" t="s">
        <v>586</v>
      </c>
    </row>
    <row r="1739" spans="1:35" x14ac:dyDescent="0.2">
      <c r="A1739" s="43" t="s">
        <v>583</v>
      </c>
      <c r="B1739" s="45">
        <v>20190406</v>
      </c>
      <c r="D1739" s="107">
        <v>9</v>
      </c>
      <c r="E1739" s="107">
        <v>8</v>
      </c>
      <c r="H1739" s="107" t="s">
        <v>10</v>
      </c>
      <c r="I1739" s="107">
        <v>1056</v>
      </c>
      <c r="J1739" s="107">
        <v>0</v>
      </c>
      <c r="K1739" s="43">
        <v>10</v>
      </c>
      <c r="L1739" s="43">
        <v>1</v>
      </c>
      <c r="M1739" s="9">
        <v>0</v>
      </c>
      <c r="N1739" s="49">
        <v>0.33333333333333331</v>
      </c>
      <c r="O1739" s="9" t="str">
        <f>Cal_110119!$P$3</f>
        <v>Cal_110119</v>
      </c>
      <c r="P1739" s="17">
        <f>Cal_110119!$Q$3</f>
        <v>1.8682000000000001</v>
      </c>
      <c r="Q1739" s="17">
        <f>Cal_110119!$R$3</f>
        <v>0.51219999999999999</v>
      </c>
      <c r="R1739" s="46">
        <v>202.1</v>
      </c>
      <c r="S1739" s="46">
        <v>125.4</v>
      </c>
      <c r="T1739" s="47">
        <f t="shared" si="239"/>
        <v>0.81233333333333346</v>
      </c>
      <c r="U1739" s="79">
        <f t="shared" si="235"/>
        <v>201.28766666666667</v>
      </c>
      <c r="V1739" s="79">
        <f t="shared" si="236"/>
        <v>124.58766666666668</v>
      </c>
      <c r="W1739" s="443">
        <f t="shared" si="237"/>
        <v>2.4015733789606495</v>
      </c>
      <c r="X1739" s="443">
        <f t="shared" si="238"/>
        <v>0.98527169250260827</v>
      </c>
      <c r="Y1739" s="9">
        <f>Cal_110119!$O$3</f>
        <v>20181101</v>
      </c>
      <c r="Z1739" s="48" t="s">
        <v>596</v>
      </c>
      <c r="AA1739" s="48"/>
      <c r="AB1739" s="48" t="s">
        <v>110</v>
      </c>
      <c r="AE1739" s="689" t="s">
        <v>1250</v>
      </c>
      <c r="AF1739" s="128">
        <v>1</v>
      </c>
      <c r="AG1739" s="169">
        <v>0</v>
      </c>
      <c r="AH1739" s="485" t="s">
        <v>587</v>
      </c>
    </row>
    <row r="1740" spans="1:35" s="82" customFormat="1" x14ac:dyDescent="0.2">
      <c r="A1740" s="82" t="s">
        <v>583</v>
      </c>
      <c r="B1740" s="81">
        <v>20190407</v>
      </c>
      <c r="C1740" s="126"/>
      <c r="D1740" s="126">
        <v>10</v>
      </c>
      <c r="E1740" s="126">
        <v>3</v>
      </c>
      <c r="F1740" s="126"/>
      <c r="G1740" s="126"/>
      <c r="H1740" s="126" t="s">
        <v>10</v>
      </c>
      <c r="I1740" s="126">
        <v>1057</v>
      </c>
      <c r="J1740" s="126">
        <v>0</v>
      </c>
      <c r="K1740" s="82">
        <v>5</v>
      </c>
      <c r="L1740" s="82">
        <v>1</v>
      </c>
      <c r="M1740" s="33">
        <v>0</v>
      </c>
      <c r="N1740" s="83">
        <v>1</v>
      </c>
      <c r="O1740" s="9" t="str">
        <f>Cal_110119!$P$3</f>
        <v>Cal_110119</v>
      </c>
      <c r="P1740" s="17">
        <f>Cal_110119!$Q$3</f>
        <v>1.8682000000000001</v>
      </c>
      <c r="Q1740" s="17">
        <f>Cal_110119!$R$3</f>
        <v>0.51219999999999999</v>
      </c>
      <c r="R1740" s="84">
        <v>364.3</v>
      </c>
      <c r="S1740" s="84">
        <v>238.2</v>
      </c>
      <c r="T1740" s="82">
        <f t="shared" si="239"/>
        <v>0.81233333333333346</v>
      </c>
      <c r="U1740" s="125">
        <f t="shared" ref="U1740:U1745" si="240">(R1740-T1740)*(L1740+M1740)/L1740</f>
        <v>363.48766666666666</v>
      </c>
      <c r="V1740" s="125">
        <f t="shared" ref="V1740:V1745" si="241">(S1740-T1740)*(L1740+M1740)/L1740</f>
        <v>237.38766666666666</v>
      </c>
      <c r="W1740" s="443">
        <f t="shared" ref="W1740:W1745" si="242">(Q1740*P1740/(P1740-1)*(U1740-V1740)*(K1740)/I1740)/N1740</f>
        <v>0.65743567059981411</v>
      </c>
      <c r="X1740" s="443">
        <f t="shared" ref="X1740:X1745" si="243">(Q1740*P1740/(P1740-1)*(P1740*V1740-U1740)*(K1740)/I1740)/N1740</f>
        <v>0.41708830587845747</v>
      </c>
      <c r="Y1740" s="9">
        <f>Cal_110119!$O$3</f>
        <v>20181101</v>
      </c>
      <c r="Z1740" s="85" t="s">
        <v>596</v>
      </c>
      <c r="AA1740" s="85"/>
      <c r="AB1740" s="85" t="s">
        <v>110</v>
      </c>
      <c r="AE1740" s="689" t="s">
        <v>1250</v>
      </c>
      <c r="AF1740" s="129">
        <v>1</v>
      </c>
      <c r="AG1740" s="170">
        <v>0</v>
      </c>
      <c r="AH1740" s="483" t="s">
        <v>522</v>
      </c>
      <c r="AI1740" s="155"/>
    </row>
    <row r="1741" spans="1:35" s="82" customFormat="1" x14ac:dyDescent="0.2">
      <c r="A1741" s="82" t="s">
        <v>583</v>
      </c>
      <c r="B1741" s="81">
        <v>20190407</v>
      </c>
      <c r="C1741" s="126"/>
      <c r="D1741" s="126">
        <v>10</v>
      </c>
      <c r="E1741" s="126">
        <v>4</v>
      </c>
      <c r="F1741" s="126"/>
      <c r="G1741" s="126"/>
      <c r="H1741" s="126" t="s">
        <v>10</v>
      </c>
      <c r="I1741" s="126">
        <v>1056</v>
      </c>
      <c r="J1741" s="126">
        <v>0</v>
      </c>
      <c r="K1741" s="82">
        <v>5</v>
      </c>
      <c r="L1741" s="82">
        <v>1</v>
      </c>
      <c r="M1741" s="33">
        <v>0</v>
      </c>
      <c r="N1741" s="83">
        <v>1</v>
      </c>
      <c r="O1741" s="9" t="str">
        <f>Cal_110119!$P$3</f>
        <v>Cal_110119</v>
      </c>
      <c r="P1741" s="17">
        <f>Cal_110119!$Q$3</f>
        <v>1.8682000000000001</v>
      </c>
      <c r="Q1741" s="17">
        <f>Cal_110119!$R$3</f>
        <v>0.51219999999999999</v>
      </c>
      <c r="R1741" s="84">
        <v>352.8</v>
      </c>
      <c r="S1741" s="84">
        <v>229.8</v>
      </c>
      <c r="T1741" s="82">
        <f t="shared" si="239"/>
        <v>0.81233333333333346</v>
      </c>
      <c r="U1741" s="125">
        <f t="shared" si="240"/>
        <v>351.98766666666666</v>
      </c>
      <c r="V1741" s="125">
        <f t="shared" si="241"/>
        <v>228.98766666666668</v>
      </c>
      <c r="W1741" s="443">
        <f t="shared" si="242"/>
        <v>0.6418807596961319</v>
      </c>
      <c r="X1741" s="443">
        <f t="shared" si="243"/>
        <v>0.39560255229016866</v>
      </c>
      <c r="Y1741" s="9">
        <f>Cal_110119!$O$3</f>
        <v>20181101</v>
      </c>
      <c r="Z1741" s="85" t="s">
        <v>596</v>
      </c>
      <c r="AA1741" s="85"/>
      <c r="AB1741" s="85" t="s">
        <v>110</v>
      </c>
      <c r="AE1741" s="689" t="s">
        <v>1250</v>
      </c>
      <c r="AF1741" s="129">
        <v>1</v>
      </c>
      <c r="AG1741" s="170">
        <v>0</v>
      </c>
      <c r="AH1741" s="483" t="s">
        <v>524</v>
      </c>
      <c r="AI1741" s="155"/>
    </row>
    <row r="1742" spans="1:35" s="82" customFormat="1" x14ac:dyDescent="0.2">
      <c r="A1742" s="82" t="s">
        <v>583</v>
      </c>
      <c r="B1742" s="81">
        <v>20190407</v>
      </c>
      <c r="C1742" s="126"/>
      <c r="D1742" s="126">
        <v>10</v>
      </c>
      <c r="E1742" s="126">
        <v>5</v>
      </c>
      <c r="F1742" s="126"/>
      <c r="G1742" s="126"/>
      <c r="H1742" s="126" t="s">
        <v>10</v>
      </c>
      <c r="I1742" s="126">
        <v>1056</v>
      </c>
      <c r="J1742" s="126">
        <v>0</v>
      </c>
      <c r="K1742" s="82">
        <v>10</v>
      </c>
      <c r="L1742" s="82">
        <v>1</v>
      </c>
      <c r="M1742" s="168">
        <v>0</v>
      </c>
      <c r="N1742" s="83">
        <v>1</v>
      </c>
      <c r="O1742" s="9" t="str">
        <f>Cal_110119!$P$3</f>
        <v>Cal_110119</v>
      </c>
      <c r="P1742" s="17">
        <f>Cal_110119!$Q$3</f>
        <v>1.8682000000000001</v>
      </c>
      <c r="Q1742" s="17">
        <f>Cal_110119!$R$3</f>
        <v>0.51219999999999999</v>
      </c>
      <c r="R1742" s="84">
        <v>337</v>
      </c>
      <c r="S1742" s="84">
        <v>206.1</v>
      </c>
      <c r="T1742" s="82">
        <f t="shared" si="239"/>
        <v>0.81233333333333346</v>
      </c>
      <c r="U1742" s="125">
        <f t="shared" si="240"/>
        <v>336.18766666666664</v>
      </c>
      <c r="V1742" s="125">
        <f t="shared" si="241"/>
        <v>205.28766666666667</v>
      </c>
      <c r="W1742" s="443">
        <f t="shared" si="242"/>
        <v>1.3662144950280271</v>
      </c>
      <c r="X1742" s="443">
        <f t="shared" si="243"/>
        <v>0.49399510860366519</v>
      </c>
      <c r="Y1742" s="9">
        <f>Cal_110119!$O$3</f>
        <v>20181101</v>
      </c>
      <c r="Z1742" s="85" t="s">
        <v>596</v>
      </c>
      <c r="AA1742" s="85"/>
      <c r="AB1742" s="85" t="s">
        <v>110</v>
      </c>
      <c r="AE1742" s="689" t="s">
        <v>1250</v>
      </c>
      <c r="AF1742" s="129">
        <v>1</v>
      </c>
      <c r="AG1742" s="170">
        <v>0</v>
      </c>
      <c r="AH1742" s="483" t="s">
        <v>525</v>
      </c>
      <c r="AI1742" s="155"/>
    </row>
    <row r="1743" spans="1:35" s="82" customFormat="1" x14ac:dyDescent="0.2">
      <c r="A1743" s="82" t="s">
        <v>583</v>
      </c>
      <c r="B1743" s="81">
        <v>20190407</v>
      </c>
      <c r="C1743" s="126"/>
      <c r="D1743" s="126">
        <v>10</v>
      </c>
      <c r="E1743" s="126">
        <v>6</v>
      </c>
      <c r="F1743" s="126"/>
      <c r="G1743" s="126"/>
      <c r="H1743" s="126" t="s">
        <v>10</v>
      </c>
      <c r="I1743" s="126">
        <v>1056</v>
      </c>
      <c r="J1743" s="126">
        <v>0</v>
      </c>
      <c r="K1743" s="82">
        <v>10</v>
      </c>
      <c r="L1743" s="82">
        <v>1</v>
      </c>
      <c r="M1743" s="168">
        <v>0</v>
      </c>
      <c r="N1743" s="83">
        <v>1</v>
      </c>
      <c r="O1743" s="9" t="str">
        <f>Cal_110119!$P$3</f>
        <v>Cal_110119</v>
      </c>
      <c r="P1743" s="17">
        <f>Cal_110119!$Q$3</f>
        <v>1.8682000000000001</v>
      </c>
      <c r="Q1743" s="17">
        <f>Cal_110119!$R$3</f>
        <v>0.51219999999999999</v>
      </c>
      <c r="R1743" s="84">
        <v>338.4</v>
      </c>
      <c r="S1743" s="84">
        <v>207.6</v>
      </c>
      <c r="T1743" s="82">
        <f t="shared" si="239"/>
        <v>0.81233333333333346</v>
      </c>
      <c r="U1743" s="125">
        <f t="shared" si="240"/>
        <v>337.58766666666662</v>
      </c>
      <c r="V1743" s="125">
        <f t="shared" si="241"/>
        <v>206.78766666666667</v>
      </c>
      <c r="W1743" s="443">
        <f t="shared" si="242"/>
        <v>1.3651707864756752</v>
      </c>
      <c r="X1743" s="443">
        <f t="shared" si="243"/>
        <v>0.50863103363328965</v>
      </c>
      <c r="Y1743" s="9">
        <f>Cal_110119!$O$3</f>
        <v>20181101</v>
      </c>
      <c r="Z1743" s="85" t="s">
        <v>596</v>
      </c>
      <c r="AA1743" s="85"/>
      <c r="AB1743" s="85" t="s">
        <v>110</v>
      </c>
      <c r="AE1743" s="689" t="s">
        <v>1250</v>
      </c>
      <c r="AF1743" s="129">
        <v>1</v>
      </c>
      <c r="AG1743" s="170">
        <v>0</v>
      </c>
      <c r="AH1743" s="483" t="s">
        <v>526</v>
      </c>
      <c r="AI1743" s="155"/>
    </row>
    <row r="1744" spans="1:35" s="82" customFormat="1" x14ac:dyDescent="0.2">
      <c r="A1744" s="82" t="s">
        <v>583</v>
      </c>
      <c r="B1744" s="81">
        <v>20190407</v>
      </c>
      <c r="C1744" s="126"/>
      <c r="D1744" s="126">
        <v>10</v>
      </c>
      <c r="E1744" s="126">
        <v>7</v>
      </c>
      <c r="F1744" s="126"/>
      <c r="G1744" s="126"/>
      <c r="H1744" s="126" t="s">
        <v>10</v>
      </c>
      <c r="I1744" s="126">
        <v>1056</v>
      </c>
      <c r="J1744" s="126">
        <v>0</v>
      </c>
      <c r="K1744" s="82">
        <v>10</v>
      </c>
      <c r="L1744" s="82">
        <v>1</v>
      </c>
      <c r="M1744" s="33">
        <v>0</v>
      </c>
      <c r="N1744" s="83">
        <v>0.33333333333333331</v>
      </c>
      <c r="O1744" s="9" t="str">
        <f>Cal_110119!$P$3</f>
        <v>Cal_110119</v>
      </c>
      <c r="P1744" s="17">
        <f>Cal_110119!$Q$3</f>
        <v>1.8682000000000001</v>
      </c>
      <c r="Q1744" s="17">
        <f>Cal_110119!$R$3</f>
        <v>0.51219999999999999</v>
      </c>
      <c r="R1744" s="84">
        <v>203.7</v>
      </c>
      <c r="S1744" s="84">
        <v>126.2</v>
      </c>
      <c r="T1744" s="82">
        <f t="shared" si="239"/>
        <v>0.81233333333333346</v>
      </c>
      <c r="U1744" s="125">
        <f t="shared" si="240"/>
        <v>202.88766666666666</v>
      </c>
      <c r="V1744" s="125">
        <f t="shared" si="241"/>
        <v>125.38766666666668</v>
      </c>
      <c r="W1744" s="443">
        <f t="shared" si="242"/>
        <v>2.426622384217084</v>
      </c>
      <c r="X1744" s="443">
        <f t="shared" si="243"/>
        <v>0.98197023360981062</v>
      </c>
      <c r="Y1744" s="9">
        <f>Cal_110119!$O$3</f>
        <v>20181101</v>
      </c>
      <c r="Z1744" s="85" t="s">
        <v>596</v>
      </c>
      <c r="AA1744" s="85"/>
      <c r="AB1744" s="85" t="s">
        <v>110</v>
      </c>
      <c r="AE1744" s="689" t="s">
        <v>1250</v>
      </c>
      <c r="AF1744" s="129">
        <v>1</v>
      </c>
      <c r="AG1744" s="170">
        <v>0</v>
      </c>
      <c r="AH1744" s="483" t="s">
        <v>597</v>
      </c>
      <c r="AI1744" s="155"/>
    </row>
    <row r="1745" spans="1:35" s="82" customFormat="1" x14ac:dyDescent="0.2">
      <c r="A1745" s="82" t="s">
        <v>583</v>
      </c>
      <c r="B1745" s="81">
        <v>20190407</v>
      </c>
      <c r="C1745" s="126"/>
      <c r="D1745" s="126">
        <v>10</v>
      </c>
      <c r="E1745" s="126">
        <v>8</v>
      </c>
      <c r="F1745" s="126"/>
      <c r="G1745" s="126"/>
      <c r="H1745" s="126" t="s">
        <v>10</v>
      </c>
      <c r="I1745" s="126">
        <v>1056</v>
      </c>
      <c r="J1745" s="126">
        <v>0</v>
      </c>
      <c r="K1745" s="82">
        <v>10</v>
      </c>
      <c r="L1745" s="82">
        <v>1</v>
      </c>
      <c r="M1745" s="33">
        <v>0</v>
      </c>
      <c r="N1745" s="83">
        <v>0.33333333333333331</v>
      </c>
      <c r="O1745" s="9" t="str">
        <f>Cal_110119!$P$3</f>
        <v>Cal_110119</v>
      </c>
      <c r="P1745" s="17">
        <f>Cal_110119!$Q$3</f>
        <v>1.8682000000000001</v>
      </c>
      <c r="Q1745" s="17">
        <f>Cal_110119!$R$3</f>
        <v>0.51219999999999999</v>
      </c>
      <c r="R1745" s="84">
        <v>211.5</v>
      </c>
      <c r="S1745" s="84">
        <v>129.30000000000001</v>
      </c>
      <c r="T1745" s="82">
        <f t="shared" si="239"/>
        <v>0.81233333333333346</v>
      </c>
      <c r="U1745" s="125">
        <f t="shared" si="240"/>
        <v>210.68766666666667</v>
      </c>
      <c r="V1745" s="125">
        <f t="shared" si="241"/>
        <v>128.48766666666668</v>
      </c>
      <c r="W1745" s="443">
        <f t="shared" si="242"/>
        <v>2.5737852900986367</v>
      </c>
      <c r="X1745" s="443">
        <f t="shared" si="243"/>
        <v>0.91907906988734955</v>
      </c>
      <c r="Y1745" s="9">
        <f>Cal_110119!$O$3</f>
        <v>20181101</v>
      </c>
      <c r="Z1745" s="85" t="s">
        <v>596</v>
      </c>
      <c r="AA1745" s="85"/>
      <c r="AB1745" s="85" t="s">
        <v>110</v>
      </c>
      <c r="AE1745" s="689" t="s">
        <v>1250</v>
      </c>
      <c r="AF1745" s="129">
        <v>1</v>
      </c>
      <c r="AG1745" s="170">
        <v>0</v>
      </c>
      <c r="AH1745" s="483" t="s">
        <v>598</v>
      </c>
      <c r="AI1745" s="155"/>
    </row>
    <row r="1746" spans="1:35" x14ac:dyDescent="0.2">
      <c r="A1746" s="43" t="s">
        <v>583</v>
      </c>
      <c r="B1746" s="45">
        <v>20190407</v>
      </c>
      <c r="D1746" s="107">
        <v>11</v>
      </c>
      <c r="E1746" s="107">
        <v>5</v>
      </c>
      <c r="H1746" s="107" t="s">
        <v>10</v>
      </c>
      <c r="I1746" s="107">
        <v>1057</v>
      </c>
      <c r="J1746" s="107">
        <v>0</v>
      </c>
      <c r="K1746" s="43">
        <v>10</v>
      </c>
      <c r="L1746" s="43">
        <v>1</v>
      </c>
      <c r="M1746" s="72">
        <v>0</v>
      </c>
      <c r="N1746" s="49">
        <v>1</v>
      </c>
      <c r="O1746" s="9" t="str">
        <f>Cal_110119!$P$3</f>
        <v>Cal_110119</v>
      </c>
      <c r="P1746" s="17">
        <f>Cal_110119!$Q$3</f>
        <v>1.8682000000000001</v>
      </c>
      <c r="Q1746" s="17">
        <f>Cal_110119!$R$3</f>
        <v>0.51219999999999999</v>
      </c>
      <c r="R1746" s="46">
        <v>365.5</v>
      </c>
      <c r="S1746" s="46">
        <v>229.8</v>
      </c>
      <c r="T1746" s="47">
        <f t="shared" si="239"/>
        <v>0.81233333333333346</v>
      </c>
      <c r="U1746" s="79">
        <f t="shared" si="235"/>
        <v>364.68766666666664</v>
      </c>
      <c r="V1746" s="79">
        <f t="shared" si="236"/>
        <v>228.98766666666668</v>
      </c>
      <c r="W1746" s="443">
        <f t="shared" si="237"/>
        <v>1.4149725693956345</v>
      </c>
      <c r="X1746" s="443">
        <f t="shared" si="238"/>
        <v>0.65803098303110785</v>
      </c>
      <c r="Y1746" s="9">
        <f>Cal_110119!$O$3</f>
        <v>20181101</v>
      </c>
      <c r="Z1746" s="48" t="s">
        <v>599</v>
      </c>
      <c r="AA1746" s="48"/>
      <c r="AB1746" s="48" t="s">
        <v>110</v>
      </c>
      <c r="AE1746" s="689" t="s">
        <v>1250</v>
      </c>
      <c r="AF1746" s="128">
        <v>1</v>
      </c>
      <c r="AG1746" s="169">
        <v>0</v>
      </c>
      <c r="AH1746" s="485" t="s">
        <v>523</v>
      </c>
    </row>
    <row r="1747" spans="1:35" x14ac:dyDescent="0.2">
      <c r="A1747" s="43" t="s">
        <v>583</v>
      </c>
      <c r="B1747" s="45">
        <v>20190407</v>
      </c>
      <c r="D1747" s="107">
        <v>11</v>
      </c>
      <c r="E1747" s="107">
        <v>6</v>
      </c>
      <c r="H1747" s="107" t="s">
        <v>10</v>
      </c>
      <c r="I1747" s="107">
        <v>1056</v>
      </c>
      <c r="J1747" s="107">
        <v>0</v>
      </c>
      <c r="K1747" s="43">
        <v>10</v>
      </c>
      <c r="L1747" s="43">
        <v>1</v>
      </c>
      <c r="M1747" s="9">
        <v>0</v>
      </c>
      <c r="N1747" s="49">
        <v>0.33333333333333331</v>
      </c>
      <c r="O1747" s="9" t="str">
        <f>Cal_110119!$P$3</f>
        <v>Cal_110119</v>
      </c>
      <c r="P1747" s="17">
        <f>Cal_110119!$Q$3</f>
        <v>1.8682000000000001</v>
      </c>
      <c r="Q1747" s="17">
        <f>Cal_110119!$R$3</f>
        <v>0.51219999999999999</v>
      </c>
      <c r="R1747" s="46">
        <v>188.5</v>
      </c>
      <c r="S1747" s="46">
        <v>114.6</v>
      </c>
      <c r="T1747" s="47">
        <f t="shared" si="239"/>
        <v>0.81233333333333346</v>
      </c>
      <c r="U1747" s="79">
        <f t="shared" si="235"/>
        <v>187.68766666666667</v>
      </c>
      <c r="V1747" s="79">
        <f t="shared" si="236"/>
        <v>113.78766666666667</v>
      </c>
      <c r="W1747" s="443">
        <f t="shared" si="237"/>
        <v>2.3139018605631296</v>
      </c>
      <c r="X1747" s="443">
        <f t="shared" si="238"/>
        <v>0.77935133499103704</v>
      </c>
      <c r="Y1747" s="9">
        <f>Cal_110119!$O$3</f>
        <v>20181101</v>
      </c>
      <c r="Z1747" s="48" t="s">
        <v>596</v>
      </c>
      <c r="AA1747" s="48"/>
      <c r="AB1747" s="48" t="s">
        <v>110</v>
      </c>
      <c r="AE1747" s="689" t="s">
        <v>1250</v>
      </c>
      <c r="AF1747" s="128">
        <v>1</v>
      </c>
      <c r="AG1747" s="169">
        <v>0</v>
      </c>
      <c r="AH1747" s="485" t="s">
        <v>527</v>
      </c>
    </row>
    <row r="1748" spans="1:35" s="82" customFormat="1" x14ac:dyDescent="0.2">
      <c r="A1748" s="82" t="s">
        <v>583</v>
      </c>
      <c r="B1748" s="81">
        <v>20190407</v>
      </c>
      <c r="C1748" s="126"/>
      <c r="D1748" s="126">
        <v>12</v>
      </c>
      <c r="E1748" s="126">
        <v>3</v>
      </c>
      <c r="F1748" s="126"/>
      <c r="G1748" s="126"/>
      <c r="H1748" s="126" t="s">
        <v>10</v>
      </c>
      <c r="I1748" s="126">
        <v>1057</v>
      </c>
      <c r="J1748" s="126">
        <v>0</v>
      </c>
      <c r="K1748" s="82">
        <v>5</v>
      </c>
      <c r="L1748" s="82">
        <v>1</v>
      </c>
      <c r="M1748" s="33">
        <v>0</v>
      </c>
      <c r="N1748" s="83">
        <v>1</v>
      </c>
      <c r="O1748" s="9" t="str">
        <f>Cal_110119!$P$3</f>
        <v>Cal_110119</v>
      </c>
      <c r="P1748" s="17">
        <f>Cal_110119!$Q$3</f>
        <v>1.8682000000000001</v>
      </c>
      <c r="Q1748" s="17">
        <f>Cal_110119!$R$3</f>
        <v>0.51219999999999999</v>
      </c>
      <c r="R1748" s="84">
        <v>272.89999999999998</v>
      </c>
      <c r="S1748" s="84">
        <v>180.1</v>
      </c>
      <c r="T1748" s="82">
        <f t="shared" si="239"/>
        <v>0.81233333333333346</v>
      </c>
      <c r="U1748" s="125">
        <f t="shared" si="235"/>
        <v>272.08766666666662</v>
      </c>
      <c r="V1748" s="125">
        <f t="shared" si="236"/>
        <v>179.28766666666667</v>
      </c>
      <c r="W1748" s="443">
        <f t="shared" si="237"/>
        <v>0.48382260294736495</v>
      </c>
      <c r="X1748" s="443">
        <f t="shared" si="238"/>
        <v>0.32771448836534384</v>
      </c>
      <c r="Y1748" s="9">
        <f>Cal_110119!$O$3</f>
        <v>20181101</v>
      </c>
      <c r="Z1748" s="85" t="s">
        <v>596</v>
      </c>
      <c r="AA1748" s="85"/>
      <c r="AB1748" s="85" t="s">
        <v>110</v>
      </c>
      <c r="AE1748" s="689" t="s">
        <v>1250</v>
      </c>
      <c r="AF1748" s="129">
        <v>1</v>
      </c>
      <c r="AG1748" s="170">
        <v>0</v>
      </c>
      <c r="AH1748" s="483" t="s">
        <v>575</v>
      </c>
      <c r="AI1748" s="155"/>
    </row>
    <row r="1749" spans="1:35" s="82" customFormat="1" x14ac:dyDescent="0.2">
      <c r="A1749" s="82" t="s">
        <v>583</v>
      </c>
      <c r="B1749" s="81">
        <v>20190407</v>
      </c>
      <c r="C1749" s="126"/>
      <c r="D1749" s="126">
        <v>12</v>
      </c>
      <c r="E1749" s="126">
        <v>4</v>
      </c>
      <c r="F1749" s="126"/>
      <c r="G1749" s="126"/>
      <c r="H1749" s="126" t="s">
        <v>10</v>
      </c>
      <c r="I1749" s="126">
        <v>1056</v>
      </c>
      <c r="J1749" s="126">
        <v>0</v>
      </c>
      <c r="K1749" s="82">
        <v>5</v>
      </c>
      <c r="L1749" s="82">
        <v>1</v>
      </c>
      <c r="M1749" s="33">
        <v>0</v>
      </c>
      <c r="N1749" s="83">
        <v>1</v>
      </c>
      <c r="O1749" s="9" t="str">
        <f>Cal_110119!$P$3</f>
        <v>Cal_110119</v>
      </c>
      <c r="P1749" s="17">
        <f>Cal_110119!$Q$3</f>
        <v>1.8682000000000001</v>
      </c>
      <c r="Q1749" s="17">
        <f>Cal_110119!$R$3</f>
        <v>0.51219999999999999</v>
      </c>
      <c r="R1749" s="84">
        <v>276.8</v>
      </c>
      <c r="S1749" s="84">
        <v>182.4</v>
      </c>
      <c r="T1749" s="82">
        <f t="shared" si="239"/>
        <v>0.81233333333333346</v>
      </c>
      <c r="U1749" s="125">
        <f t="shared" si="235"/>
        <v>275.98766666666666</v>
      </c>
      <c r="V1749" s="125">
        <f t="shared" si="236"/>
        <v>181.58766666666668</v>
      </c>
      <c r="W1749" s="443">
        <f t="shared" si="237"/>
        <v>0.49263043670987672</v>
      </c>
      <c r="X1749" s="443">
        <f t="shared" si="238"/>
        <v>0.33009585493551474</v>
      </c>
      <c r="Y1749" s="9">
        <f>Cal_110119!$O$3</f>
        <v>20181101</v>
      </c>
      <c r="Z1749" s="85" t="s">
        <v>596</v>
      </c>
      <c r="AA1749" s="85"/>
      <c r="AB1749" s="85" t="s">
        <v>110</v>
      </c>
      <c r="AE1749" s="689" t="s">
        <v>1250</v>
      </c>
      <c r="AF1749" s="129">
        <v>1</v>
      </c>
      <c r="AG1749" s="170">
        <v>0</v>
      </c>
      <c r="AH1749" s="483" t="s">
        <v>576</v>
      </c>
      <c r="AI1749" s="155"/>
    </row>
    <row r="1750" spans="1:35" s="82" customFormat="1" x14ac:dyDescent="0.2">
      <c r="A1750" s="82" t="s">
        <v>583</v>
      </c>
      <c r="B1750" s="81">
        <v>20190407</v>
      </c>
      <c r="C1750" s="126"/>
      <c r="D1750" s="126">
        <v>12</v>
      </c>
      <c r="E1750" s="126">
        <v>5</v>
      </c>
      <c r="F1750" s="126"/>
      <c r="G1750" s="126"/>
      <c r="H1750" s="126" t="s">
        <v>10</v>
      </c>
      <c r="I1750" s="126">
        <v>1056</v>
      </c>
      <c r="J1750" s="126">
        <v>0</v>
      </c>
      <c r="K1750" s="82">
        <v>10</v>
      </c>
      <c r="L1750" s="82">
        <v>1</v>
      </c>
      <c r="M1750" s="168">
        <v>0</v>
      </c>
      <c r="N1750" s="83">
        <v>0.33333333333333331</v>
      </c>
      <c r="O1750" s="9" t="str">
        <f>Cal_110119!$P$3</f>
        <v>Cal_110119</v>
      </c>
      <c r="P1750" s="17">
        <f>Cal_110119!$Q$3</f>
        <v>1.8682000000000001</v>
      </c>
      <c r="Q1750" s="17">
        <f>Cal_110119!$R$3</f>
        <v>0.51219999999999999</v>
      </c>
      <c r="R1750" s="84">
        <v>144.1</v>
      </c>
      <c r="S1750" s="84">
        <v>89.63</v>
      </c>
      <c r="T1750" s="82">
        <f t="shared" ref="T1750:T1760" si="244">AVERAGE(0.799,1.007,0.682,0.72,0.857,0.809)</f>
        <v>0.81233333333333346</v>
      </c>
      <c r="U1750" s="125">
        <f t="shared" si="235"/>
        <v>143.28766666666667</v>
      </c>
      <c r="V1750" s="125">
        <f t="shared" si="236"/>
        <v>88.817666666666668</v>
      </c>
      <c r="W1750" s="443">
        <f t="shared" si="237"/>
        <v>1.7055241453974785</v>
      </c>
      <c r="X1750" s="443">
        <f t="shared" si="238"/>
        <v>0.708933759281688</v>
      </c>
      <c r="Y1750" s="9">
        <f>Cal_110119!$O$3</f>
        <v>20181101</v>
      </c>
      <c r="Z1750" s="85" t="s">
        <v>596</v>
      </c>
      <c r="AA1750" s="85"/>
      <c r="AB1750" s="85" t="s">
        <v>110</v>
      </c>
      <c r="AE1750" s="689" t="s">
        <v>1250</v>
      </c>
      <c r="AF1750" s="129">
        <v>1</v>
      </c>
      <c r="AG1750" s="170">
        <v>0</v>
      </c>
      <c r="AH1750" s="483" t="s">
        <v>577</v>
      </c>
      <c r="AI1750" s="155"/>
    </row>
    <row r="1751" spans="1:35" s="82" customFormat="1" x14ac:dyDescent="0.2">
      <c r="A1751" s="82" t="s">
        <v>583</v>
      </c>
      <c r="B1751" s="81">
        <v>20190407</v>
      </c>
      <c r="C1751" s="126"/>
      <c r="D1751" s="126">
        <v>12</v>
      </c>
      <c r="E1751" s="126">
        <v>6</v>
      </c>
      <c r="F1751" s="126"/>
      <c r="G1751" s="126"/>
      <c r="H1751" s="126" t="s">
        <v>10</v>
      </c>
      <c r="I1751" s="126">
        <v>1056</v>
      </c>
      <c r="J1751" s="126">
        <v>0</v>
      </c>
      <c r="K1751" s="82">
        <v>10</v>
      </c>
      <c r="L1751" s="82">
        <v>1</v>
      </c>
      <c r="M1751" s="168">
        <v>0</v>
      </c>
      <c r="N1751" s="83">
        <v>0.33333333333333331</v>
      </c>
      <c r="O1751" s="9" t="str">
        <f>Cal_110119!$P$3</f>
        <v>Cal_110119</v>
      </c>
      <c r="P1751" s="17">
        <f>Cal_110119!$Q$3</f>
        <v>1.8682000000000001</v>
      </c>
      <c r="Q1751" s="17">
        <f>Cal_110119!$R$3</f>
        <v>0.51219999999999999</v>
      </c>
      <c r="R1751" s="84">
        <v>138.69999999999999</v>
      </c>
      <c r="S1751" s="84">
        <v>86.32</v>
      </c>
      <c r="T1751" s="82">
        <f t="shared" si="244"/>
        <v>0.81233333333333346</v>
      </c>
      <c r="U1751" s="125">
        <f t="shared" si="235"/>
        <v>137.88766666666666</v>
      </c>
      <c r="V1751" s="125">
        <f t="shared" si="236"/>
        <v>85.507666666666665</v>
      </c>
      <c r="W1751" s="443">
        <f t="shared" si="237"/>
        <v>1.6400836191650434</v>
      </c>
      <c r="X1751" s="443">
        <f t="shared" si="238"/>
        <v>0.68439381243457786</v>
      </c>
      <c r="Y1751" s="9">
        <f>Cal_110119!$O$3</f>
        <v>20181101</v>
      </c>
      <c r="Z1751" s="85" t="s">
        <v>596</v>
      </c>
      <c r="AA1751" s="85"/>
      <c r="AB1751" s="85" t="s">
        <v>110</v>
      </c>
      <c r="AE1751" s="689" t="s">
        <v>1250</v>
      </c>
      <c r="AF1751" s="129">
        <v>1</v>
      </c>
      <c r="AG1751" s="170">
        <v>0</v>
      </c>
      <c r="AH1751" s="483" t="s">
        <v>588</v>
      </c>
      <c r="AI1751" s="155"/>
    </row>
    <row r="1752" spans="1:35" s="82" customFormat="1" x14ac:dyDescent="0.2">
      <c r="A1752" s="82" t="s">
        <v>583</v>
      </c>
      <c r="B1752" s="81">
        <v>20190407</v>
      </c>
      <c r="C1752" s="126"/>
      <c r="D1752" s="126">
        <v>12</v>
      </c>
      <c r="E1752" s="126">
        <v>7</v>
      </c>
      <c r="F1752" s="126"/>
      <c r="G1752" s="126"/>
      <c r="H1752" s="126" t="s">
        <v>10</v>
      </c>
      <c r="I1752" s="126">
        <v>1057</v>
      </c>
      <c r="J1752" s="126">
        <v>0</v>
      </c>
      <c r="K1752" s="82">
        <v>10</v>
      </c>
      <c r="L1752" s="82">
        <v>1</v>
      </c>
      <c r="M1752" s="33">
        <v>0</v>
      </c>
      <c r="N1752" s="83">
        <v>0.33333333333333331</v>
      </c>
      <c r="O1752" s="9" t="str">
        <f>Cal_110119!$P$3</f>
        <v>Cal_110119</v>
      </c>
      <c r="P1752" s="17">
        <f>Cal_110119!$Q$3</f>
        <v>1.8682000000000001</v>
      </c>
      <c r="Q1752" s="17">
        <f>Cal_110119!$R$3</f>
        <v>0.51219999999999999</v>
      </c>
      <c r="R1752" s="84">
        <v>162.1</v>
      </c>
      <c r="S1752" s="84">
        <v>100.1</v>
      </c>
      <c r="T1752" s="82">
        <f t="shared" si="244"/>
        <v>0.81233333333333346</v>
      </c>
      <c r="U1752" s="125">
        <f t="shared" si="235"/>
        <v>161.28766666666667</v>
      </c>
      <c r="V1752" s="125">
        <f t="shared" si="236"/>
        <v>99.287666666666667</v>
      </c>
      <c r="W1752" s="443">
        <f t="shared" si="237"/>
        <v>1.9394612962976279</v>
      </c>
      <c r="X1752" s="443">
        <f t="shared" si="238"/>
        <v>0.75706409358430216</v>
      </c>
      <c r="Y1752" s="9">
        <f>Cal_110119!$O$3</f>
        <v>20181101</v>
      </c>
      <c r="Z1752" s="85" t="s">
        <v>596</v>
      </c>
      <c r="AA1752" s="85"/>
      <c r="AB1752" s="85" t="s">
        <v>110</v>
      </c>
      <c r="AE1752" s="689" t="s">
        <v>1250</v>
      </c>
      <c r="AF1752" s="129">
        <v>1</v>
      </c>
      <c r="AG1752" s="170">
        <v>0</v>
      </c>
      <c r="AH1752" s="483" t="s">
        <v>589</v>
      </c>
      <c r="AI1752" s="155"/>
    </row>
    <row r="1753" spans="1:35" s="82" customFormat="1" x14ac:dyDescent="0.2">
      <c r="A1753" s="82" t="s">
        <v>583</v>
      </c>
      <c r="B1753" s="81">
        <v>20190407</v>
      </c>
      <c r="C1753" s="126"/>
      <c r="D1753" s="126">
        <v>12</v>
      </c>
      <c r="E1753" s="126">
        <v>8</v>
      </c>
      <c r="F1753" s="126"/>
      <c r="G1753" s="126"/>
      <c r="H1753" s="126" t="s">
        <v>10</v>
      </c>
      <c r="I1753" s="126">
        <v>1056</v>
      </c>
      <c r="J1753" s="126">
        <v>0</v>
      </c>
      <c r="K1753" s="82">
        <v>10</v>
      </c>
      <c r="L1753" s="82">
        <v>1</v>
      </c>
      <c r="M1753" s="33">
        <v>0</v>
      </c>
      <c r="N1753" s="83">
        <v>0.33333333333333331</v>
      </c>
      <c r="O1753" s="9" t="str">
        <f>Cal_110119!$P$3</f>
        <v>Cal_110119</v>
      </c>
      <c r="P1753" s="17">
        <f>Cal_110119!$Q$3</f>
        <v>1.8682000000000001</v>
      </c>
      <c r="Q1753" s="17">
        <f>Cal_110119!$R$3</f>
        <v>0.51219999999999999</v>
      </c>
      <c r="R1753" s="84">
        <v>169.3</v>
      </c>
      <c r="S1753" s="84">
        <v>104.5</v>
      </c>
      <c r="T1753" s="82">
        <f t="shared" si="244"/>
        <v>0.81233333333333346</v>
      </c>
      <c r="U1753" s="125">
        <f t="shared" si="235"/>
        <v>168.48766666666668</v>
      </c>
      <c r="V1753" s="125">
        <f t="shared" si="236"/>
        <v>103.68766666666667</v>
      </c>
      <c r="W1753" s="443">
        <f t="shared" si="237"/>
        <v>2.0289694257711886</v>
      </c>
      <c r="X1753" s="443">
        <f t="shared" si="238"/>
        <v>0.78972099694206999</v>
      </c>
      <c r="Y1753" s="9">
        <f>Cal_110119!$O$3</f>
        <v>20181101</v>
      </c>
      <c r="Z1753" s="85" t="s">
        <v>596</v>
      </c>
      <c r="AA1753" s="85"/>
      <c r="AB1753" s="85" t="s">
        <v>110</v>
      </c>
      <c r="AE1753" s="689" t="s">
        <v>1250</v>
      </c>
      <c r="AF1753" s="129">
        <v>1</v>
      </c>
      <c r="AG1753" s="170">
        <v>0</v>
      </c>
      <c r="AH1753" s="483" t="s">
        <v>590</v>
      </c>
      <c r="AI1753" s="155"/>
    </row>
    <row r="1754" spans="1:35" x14ac:dyDescent="0.2">
      <c r="A1754" s="43" t="s">
        <v>583</v>
      </c>
      <c r="B1754" s="45">
        <v>20190408</v>
      </c>
      <c r="D1754" s="107">
        <v>13</v>
      </c>
      <c r="E1754" s="107">
        <v>5</v>
      </c>
      <c r="H1754" s="107" t="s">
        <v>10</v>
      </c>
      <c r="I1754" s="107">
        <v>1057</v>
      </c>
      <c r="J1754" s="107">
        <v>0</v>
      </c>
      <c r="K1754" s="43">
        <v>5</v>
      </c>
      <c r="L1754" s="43">
        <v>1</v>
      </c>
      <c r="M1754" s="72">
        <v>0</v>
      </c>
      <c r="N1754" s="49">
        <v>1</v>
      </c>
      <c r="O1754" s="9" t="str">
        <f>Cal_110119!$P$3</f>
        <v>Cal_110119</v>
      </c>
      <c r="P1754" s="17">
        <f>Cal_110119!$Q$3</f>
        <v>1.8682000000000001</v>
      </c>
      <c r="Q1754" s="17">
        <f>Cal_110119!$R$3</f>
        <v>0.51219999999999999</v>
      </c>
      <c r="R1754" s="46">
        <v>42.48</v>
      </c>
      <c r="S1754" s="46">
        <v>31.72</v>
      </c>
      <c r="T1754" s="47">
        <f t="shared" si="244"/>
        <v>0.81233333333333346</v>
      </c>
      <c r="U1754" s="79">
        <f t="shared" si="235"/>
        <v>41.667666666666662</v>
      </c>
      <c r="V1754" s="79">
        <f t="shared" si="236"/>
        <v>30.907666666666664</v>
      </c>
      <c r="W1754" s="443">
        <f t="shared" si="237"/>
        <v>5.6098396634845359E-2</v>
      </c>
      <c r="X1754" s="443">
        <f t="shared" si="238"/>
        <v>8.3803685712868281E-2</v>
      </c>
      <c r="Y1754" s="9">
        <f>Cal_110119!$O$3</f>
        <v>20181101</v>
      </c>
      <c r="Z1754" s="48" t="s">
        <v>596</v>
      </c>
      <c r="AA1754" s="48"/>
      <c r="AB1754" s="48" t="s">
        <v>110</v>
      </c>
      <c r="AE1754" s="689" t="s">
        <v>1250</v>
      </c>
      <c r="AF1754" s="128">
        <v>1</v>
      </c>
      <c r="AG1754" s="169">
        <v>0</v>
      </c>
      <c r="AH1754" s="485" t="s">
        <v>591</v>
      </c>
    </row>
    <row r="1755" spans="1:35" x14ac:dyDescent="0.2">
      <c r="A1755" s="43" t="s">
        <v>583</v>
      </c>
      <c r="B1755" s="45">
        <v>20190408</v>
      </c>
      <c r="D1755" s="107">
        <v>13</v>
      </c>
      <c r="E1755" s="107">
        <v>6</v>
      </c>
      <c r="H1755" s="107" t="s">
        <v>10</v>
      </c>
      <c r="I1755" s="107">
        <v>1056</v>
      </c>
      <c r="J1755" s="107">
        <v>0</v>
      </c>
      <c r="K1755" s="43">
        <v>5</v>
      </c>
      <c r="L1755" s="43">
        <v>1</v>
      </c>
      <c r="M1755" s="9">
        <v>0</v>
      </c>
      <c r="N1755" s="49">
        <v>1</v>
      </c>
      <c r="O1755" s="9" t="str">
        <f>Cal_110119!$P$3</f>
        <v>Cal_110119</v>
      </c>
      <c r="P1755" s="17">
        <f>Cal_110119!$Q$3</f>
        <v>1.8682000000000001</v>
      </c>
      <c r="Q1755" s="17">
        <f>Cal_110119!$R$3</f>
        <v>0.51219999999999999</v>
      </c>
      <c r="R1755" s="46">
        <v>308.10000000000002</v>
      </c>
      <c r="S1755" s="46">
        <v>201.3</v>
      </c>
      <c r="T1755" s="47">
        <f t="shared" si="244"/>
        <v>0.81233333333333346</v>
      </c>
      <c r="U1755" s="79">
        <f t="shared" si="235"/>
        <v>307.28766666666667</v>
      </c>
      <c r="V1755" s="79">
        <f t="shared" si="236"/>
        <v>200.48766666666668</v>
      </c>
      <c r="W1755" s="443">
        <f t="shared" si="237"/>
        <v>0.5573403669556658</v>
      </c>
      <c r="X1755" s="443">
        <f t="shared" si="238"/>
        <v>0.351016888496544</v>
      </c>
      <c r="Y1755" s="9">
        <f>Cal_110119!$O$3</f>
        <v>20181101</v>
      </c>
      <c r="Z1755" s="48" t="s">
        <v>596</v>
      </c>
      <c r="AA1755" s="48"/>
      <c r="AB1755" s="48" t="s">
        <v>110</v>
      </c>
      <c r="AE1755" s="689" t="s">
        <v>1250</v>
      </c>
      <c r="AF1755" s="128">
        <v>1</v>
      </c>
      <c r="AG1755" s="169">
        <v>0</v>
      </c>
      <c r="AH1755" s="485" t="s">
        <v>592</v>
      </c>
    </row>
    <row r="1756" spans="1:35" x14ac:dyDescent="0.2">
      <c r="A1756" s="43" t="s">
        <v>583</v>
      </c>
      <c r="B1756" s="45">
        <v>20190408</v>
      </c>
      <c r="D1756" s="107">
        <v>13</v>
      </c>
      <c r="E1756" s="107">
        <v>7</v>
      </c>
      <c r="H1756" s="107" t="s">
        <v>10</v>
      </c>
      <c r="I1756" s="107">
        <v>1056</v>
      </c>
      <c r="J1756" s="107">
        <v>0</v>
      </c>
      <c r="K1756" s="43">
        <v>10</v>
      </c>
      <c r="L1756" s="43">
        <v>1</v>
      </c>
      <c r="M1756" s="9">
        <v>0</v>
      </c>
      <c r="N1756" s="49">
        <v>0.33333333333333331</v>
      </c>
      <c r="O1756" s="9" t="str">
        <f>Cal_110119!$P$3</f>
        <v>Cal_110119</v>
      </c>
      <c r="P1756" s="17">
        <f>Cal_110119!$Q$3</f>
        <v>1.8682000000000001</v>
      </c>
      <c r="Q1756" s="17">
        <f>Cal_110119!$R$3</f>
        <v>0.51219999999999999</v>
      </c>
      <c r="R1756" s="46">
        <v>273.2</v>
      </c>
      <c r="S1756" s="46">
        <v>168.6</v>
      </c>
      <c r="T1756" s="47">
        <f t="shared" si="244"/>
        <v>0.81233333333333346</v>
      </c>
      <c r="U1756" s="79">
        <f t="shared" si="235"/>
        <v>272.38766666666663</v>
      </c>
      <c r="V1756" s="79">
        <f t="shared" si="236"/>
        <v>167.78766666666667</v>
      </c>
      <c r="W1756" s="443">
        <f t="shared" si="237"/>
        <v>3.275157437278799</v>
      </c>
      <c r="X1756" s="443">
        <f t="shared" si="238"/>
        <v>1.2860551378208227</v>
      </c>
      <c r="Y1756" s="9">
        <f>Cal_110119!$O$3</f>
        <v>20181101</v>
      </c>
      <c r="Z1756" s="48" t="s">
        <v>596</v>
      </c>
      <c r="AA1756" s="48"/>
      <c r="AB1756" s="48" t="s">
        <v>110</v>
      </c>
      <c r="AE1756" s="689" t="s">
        <v>1250</v>
      </c>
      <c r="AF1756" s="128">
        <v>1</v>
      </c>
      <c r="AG1756" s="169">
        <v>0</v>
      </c>
      <c r="AH1756" s="485" t="s">
        <v>593</v>
      </c>
    </row>
    <row r="1757" spans="1:35" x14ac:dyDescent="0.2">
      <c r="A1757" s="43" t="s">
        <v>583</v>
      </c>
      <c r="B1757" s="45">
        <v>20190408</v>
      </c>
      <c r="D1757" s="107">
        <v>13</v>
      </c>
      <c r="E1757" s="107">
        <v>8</v>
      </c>
      <c r="H1757" s="107" t="s">
        <v>10</v>
      </c>
      <c r="I1757" s="107">
        <v>1056</v>
      </c>
      <c r="J1757" s="107">
        <v>0</v>
      </c>
      <c r="K1757" s="43">
        <v>10</v>
      </c>
      <c r="L1757" s="43">
        <v>1</v>
      </c>
      <c r="M1757" s="9">
        <v>0</v>
      </c>
      <c r="N1757" s="49">
        <v>0.33333333333333331</v>
      </c>
      <c r="O1757" s="9" t="str">
        <f>Cal_110119!$P$3</f>
        <v>Cal_110119</v>
      </c>
      <c r="P1757" s="17">
        <f>Cal_110119!$Q$3</f>
        <v>1.8682000000000001</v>
      </c>
      <c r="Q1757" s="17">
        <f>Cal_110119!$R$3</f>
        <v>0.51219999999999999</v>
      </c>
      <c r="R1757" s="46">
        <v>196.3</v>
      </c>
      <c r="S1757" s="46">
        <v>118.5</v>
      </c>
      <c r="T1757" s="47">
        <f t="shared" si="244"/>
        <v>0.81233333333333346</v>
      </c>
      <c r="U1757" s="79">
        <f t="shared" ref="U1757:U1767" si="245">(R1757-T1757)*(L1757+M1757)/L1757</f>
        <v>195.48766666666668</v>
      </c>
      <c r="V1757" s="79">
        <f t="shared" ref="V1757:V1767" si="246">(S1757-T1757)*(L1757+M1757)/L1757</f>
        <v>117.68766666666667</v>
      </c>
      <c r="W1757" s="443">
        <f t="shared" ref="W1757:W1767" si="247">(Q1757*P1757/(P1757-1)*(U1757-V1757)*(K1757)/I1757)/N1757</f>
        <v>2.4360157611882474</v>
      </c>
      <c r="X1757" s="443">
        <f t="shared" ref="X1757:X1767" si="248">(Q1757*P1757/(P1757-1)*(P1757*V1757-U1757)*(K1757)/I1757)/N1757</f>
        <v>0.76325672288864688</v>
      </c>
      <c r="Y1757" s="9">
        <f>Cal_110119!$O$3</f>
        <v>20181101</v>
      </c>
      <c r="Z1757" s="48" t="s">
        <v>596</v>
      </c>
      <c r="AA1757" s="48"/>
      <c r="AB1757" s="48" t="s">
        <v>110</v>
      </c>
      <c r="AE1757" s="689" t="s">
        <v>1250</v>
      </c>
      <c r="AF1757" s="128">
        <v>1</v>
      </c>
      <c r="AG1757" s="169">
        <v>0</v>
      </c>
      <c r="AH1757" s="485" t="s">
        <v>594</v>
      </c>
    </row>
    <row r="1758" spans="1:35" s="82" customFormat="1" x14ac:dyDescent="0.2">
      <c r="A1758" s="82" t="s">
        <v>583</v>
      </c>
      <c r="B1758" s="81">
        <v>20190409</v>
      </c>
      <c r="C1758" s="126"/>
      <c r="D1758" s="126">
        <v>17</v>
      </c>
      <c r="E1758" s="126">
        <v>4</v>
      </c>
      <c r="F1758" s="126"/>
      <c r="G1758" s="126"/>
      <c r="H1758" s="126" t="s">
        <v>10</v>
      </c>
      <c r="I1758" s="126">
        <v>1057</v>
      </c>
      <c r="J1758" s="126">
        <v>0</v>
      </c>
      <c r="K1758" s="82">
        <v>5</v>
      </c>
      <c r="L1758" s="82">
        <v>1</v>
      </c>
      <c r="M1758" s="168">
        <v>0</v>
      </c>
      <c r="N1758" s="83">
        <v>1</v>
      </c>
      <c r="O1758" s="9" t="str">
        <f>Cal_110119!$P$3</f>
        <v>Cal_110119</v>
      </c>
      <c r="P1758" s="17">
        <f>Cal_110119!$Q$3</f>
        <v>1.8682000000000001</v>
      </c>
      <c r="Q1758" s="17">
        <f>Cal_110119!$R$3</f>
        <v>0.51219999999999999</v>
      </c>
      <c r="R1758" s="84">
        <v>164.3</v>
      </c>
      <c r="S1758" s="84">
        <v>111.5</v>
      </c>
      <c r="T1758" s="82">
        <f t="shared" si="244"/>
        <v>0.81233333333333346</v>
      </c>
      <c r="U1758" s="125">
        <f t="shared" si="245"/>
        <v>163.48766666666668</v>
      </c>
      <c r="V1758" s="125">
        <f t="shared" si="246"/>
        <v>110.68766666666667</v>
      </c>
      <c r="W1758" s="443">
        <f t="shared" si="247"/>
        <v>0.27527837753901818</v>
      </c>
      <c r="X1758" s="443">
        <f t="shared" si="248"/>
        <v>0.22574407827700196</v>
      </c>
      <c r="Y1758" s="9">
        <f>Cal_110119!$O$3</f>
        <v>20181101</v>
      </c>
      <c r="Z1758" s="85" t="s">
        <v>596</v>
      </c>
      <c r="AA1758" s="85"/>
      <c r="AB1758" s="85" t="s">
        <v>110</v>
      </c>
      <c r="AE1758" s="689" t="s">
        <v>1250</v>
      </c>
      <c r="AF1758" s="129">
        <v>1</v>
      </c>
      <c r="AG1758" s="170">
        <v>0</v>
      </c>
      <c r="AH1758" s="483" t="s">
        <v>530</v>
      </c>
      <c r="AI1758" s="155"/>
    </row>
    <row r="1759" spans="1:35" s="82" customFormat="1" x14ac:dyDescent="0.2">
      <c r="A1759" s="82" t="s">
        <v>583</v>
      </c>
      <c r="B1759" s="81">
        <v>20190409</v>
      </c>
      <c r="C1759" s="126"/>
      <c r="D1759" s="126">
        <v>17</v>
      </c>
      <c r="E1759" s="126">
        <v>5</v>
      </c>
      <c r="F1759" s="126"/>
      <c r="G1759" s="126"/>
      <c r="H1759" s="126" t="s">
        <v>10</v>
      </c>
      <c r="I1759" s="126">
        <v>1056</v>
      </c>
      <c r="J1759" s="126">
        <v>0</v>
      </c>
      <c r="K1759" s="82">
        <v>10</v>
      </c>
      <c r="L1759" s="82">
        <v>1</v>
      </c>
      <c r="M1759" s="168">
        <v>0</v>
      </c>
      <c r="N1759" s="83">
        <v>0.33333333333333331</v>
      </c>
      <c r="O1759" s="9" t="str">
        <f>Cal_110119!$P$3</f>
        <v>Cal_110119</v>
      </c>
      <c r="P1759" s="17">
        <f>Cal_110119!$Q$3</f>
        <v>1.8682000000000001</v>
      </c>
      <c r="Q1759" s="17">
        <f>Cal_110119!$R$3</f>
        <v>0.51219999999999999</v>
      </c>
      <c r="R1759" s="84">
        <v>183.2</v>
      </c>
      <c r="S1759" s="84">
        <v>115.2</v>
      </c>
      <c r="T1759" s="82">
        <f t="shared" si="244"/>
        <v>0.81233333333333346</v>
      </c>
      <c r="U1759" s="125">
        <f t="shared" si="245"/>
        <v>182.38766666666666</v>
      </c>
      <c r="V1759" s="125">
        <f t="shared" si="246"/>
        <v>114.38766666666668</v>
      </c>
      <c r="W1759" s="443">
        <f t="shared" si="247"/>
        <v>2.1291654467969252</v>
      </c>
      <c r="X1759" s="443">
        <f t="shared" si="248"/>
        <v>0.98039840852996885</v>
      </c>
      <c r="Y1759" s="9">
        <f>Cal_110119!$O$3</f>
        <v>20181101</v>
      </c>
      <c r="Z1759" s="85" t="s">
        <v>596</v>
      </c>
      <c r="AA1759" s="85"/>
      <c r="AB1759" s="85" t="s">
        <v>110</v>
      </c>
      <c r="AE1759" s="689" t="s">
        <v>1250</v>
      </c>
      <c r="AF1759" s="129">
        <v>1</v>
      </c>
      <c r="AG1759" s="170">
        <v>0</v>
      </c>
      <c r="AH1759" s="483" t="s">
        <v>531</v>
      </c>
      <c r="AI1759" s="155"/>
    </row>
    <row r="1760" spans="1:35" s="82" customFormat="1" x14ac:dyDescent="0.2">
      <c r="A1760" s="82" t="s">
        <v>583</v>
      </c>
      <c r="B1760" s="81">
        <v>20190409</v>
      </c>
      <c r="C1760" s="126"/>
      <c r="D1760" s="126">
        <v>17</v>
      </c>
      <c r="E1760" s="126">
        <v>6</v>
      </c>
      <c r="F1760" s="126"/>
      <c r="G1760" s="126"/>
      <c r="H1760" s="126" t="s">
        <v>10</v>
      </c>
      <c r="I1760" s="126">
        <v>1056</v>
      </c>
      <c r="J1760" s="126">
        <v>0</v>
      </c>
      <c r="K1760" s="82">
        <v>10</v>
      </c>
      <c r="L1760" s="82">
        <v>1</v>
      </c>
      <c r="M1760" s="33">
        <v>0</v>
      </c>
      <c r="N1760" s="83">
        <v>0.33333333333333331</v>
      </c>
      <c r="O1760" s="9" t="str">
        <f>Cal_110119!$P$3</f>
        <v>Cal_110119</v>
      </c>
      <c r="P1760" s="17">
        <f>Cal_110119!$Q$3</f>
        <v>1.8682000000000001</v>
      </c>
      <c r="Q1760" s="17">
        <f>Cal_110119!$R$3</f>
        <v>0.51219999999999999</v>
      </c>
      <c r="R1760" s="84">
        <v>170.8</v>
      </c>
      <c r="S1760" s="84">
        <v>105.5</v>
      </c>
      <c r="T1760" s="82">
        <f t="shared" si="244"/>
        <v>0.81233333333333346</v>
      </c>
      <c r="U1760" s="419">
        <f t="shared" si="245"/>
        <v>169.98766666666668</v>
      </c>
      <c r="V1760" s="419">
        <f t="shared" si="246"/>
        <v>104.68766666666667</v>
      </c>
      <c r="W1760" s="445">
        <f t="shared" si="247"/>
        <v>2.0446250540564601</v>
      </c>
      <c r="X1760" s="445">
        <f t="shared" si="248"/>
        <v>0.80124980161134307</v>
      </c>
      <c r="Y1760" s="9">
        <f>Cal_110119!$O$3</f>
        <v>20181101</v>
      </c>
      <c r="Z1760" s="85" t="s">
        <v>596</v>
      </c>
      <c r="AA1760" s="85"/>
      <c r="AB1760" s="85" t="s">
        <v>110</v>
      </c>
      <c r="AE1760" s="689" t="s">
        <v>1250</v>
      </c>
      <c r="AF1760" s="129">
        <v>1</v>
      </c>
      <c r="AG1760" s="170">
        <v>0</v>
      </c>
      <c r="AH1760" s="483" t="s">
        <v>532</v>
      </c>
      <c r="AI1760" s="155"/>
    </row>
    <row r="1761" spans="1:35" x14ac:dyDescent="0.2">
      <c r="A1761" s="93" t="s">
        <v>595</v>
      </c>
      <c r="B1761" s="95">
        <v>20190415</v>
      </c>
      <c r="C1761" s="107" t="s">
        <v>493</v>
      </c>
      <c r="D1761" s="144">
        <v>1</v>
      </c>
      <c r="E1761" s="144">
        <v>3</v>
      </c>
      <c r="F1761" s="144"/>
      <c r="G1761" s="144"/>
      <c r="H1761" s="144" t="s">
        <v>10</v>
      </c>
      <c r="I1761" s="144">
        <v>290</v>
      </c>
      <c r="J1761" s="144">
        <v>0</v>
      </c>
      <c r="K1761" s="93">
        <v>5</v>
      </c>
      <c r="L1761" s="113">
        <v>1</v>
      </c>
      <c r="M1761" s="9">
        <v>0</v>
      </c>
      <c r="N1761" s="104">
        <v>1</v>
      </c>
      <c r="O1761" s="9" t="str">
        <f>Cal_110119!$P$3</f>
        <v>Cal_110119</v>
      </c>
      <c r="P1761" s="17">
        <f>Cal_110119!$Q$3</f>
        <v>1.8682000000000001</v>
      </c>
      <c r="Q1761" s="17">
        <f>Cal_110119!$R$3</f>
        <v>0.51219999999999999</v>
      </c>
      <c r="R1761" s="94">
        <v>47.56</v>
      </c>
      <c r="S1761" s="94">
        <v>33.72</v>
      </c>
      <c r="T1761" s="105">
        <f t="shared" ref="T1761:T1768" si="249">AVERAGE(0.902,0.801,0.858,0.767,0.847,0.754)</f>
        <v>0.82150000000000001</v>
      </c>
      <c r="U1761" s="79">
        <f t="shared" ref="U1761:U1766" si="250">(R1761-T1761)*(L1761+M1761)/L1761</f>
        <v>46.738500000000002</v>
      </c>
      <c r="V1761" s="79">
        <f t="shared" ref="V1761:V1766" si="251">(S1761-T1761)*(L1761+M1761)/L1761</f>
        <v>32.898499999999999</v>
      </c>
      <c r="W1761" s="443">
        <f t="shared" ref="W1761:W1766" si="252">(Q1761*P1761/(P1761-1)*(U1761-V1761)*(K1761)/I1761)/N1761</f>
        <v>0.26299728001652251</v>
      </c>
      <c r="X1761" s="443">
        <f t="shared" ref="X1761:X1766" si="253">(Q1761*P1761/(P1761-1)*(P1761*V1761-U1761)*(K1761)/I1761)/N1761</f>
        <v>0.27976673339623609</v>
      </c>
      <c r="Y1761" s="9">
        <f>Cal_110119!$O$3</f>
        <v>20181101</v>
      </c>
      <c r="Z1761" s="106" t="s">
        <v>602</v>
      </c>
      <c r="AA1761" s="106"/>
      <c r="AB1761" s="106"/>
      <c r="AC1761" s="93"/>
      <c r="AD1761" s="93"/>
      <c r="AE1761" s="689" t="s">
        <v>1250</v>
      </c>
      <c r="AF1761" s="128">
        <v>1</v>
      </c>
      <c r="AG1761" s="169">
        <v>0</v>
      </c>
      <c r="AH1761" s="488" t="s">
        <v>610</v>
      </c>
    </row>
    <row r="1762" spans="1:35" x14ac:dyDescent="0.2">
      <c r="A1762" s="43" t="s">
        <v>595</v>
      </c>
      <c r="B1762" s="45">
        <v>20190415</v>
      </c>
      <c r="C1762" s="107" t="s">
        <v>493</v>
      </c>
      <c r="D1762" s="107">
        <v>1</v>
      </c>
      <c r="E1762" s="107">
        <v>4</v>
      </c>
      <c r="H1762" s="107" t="s">
        <v>10</v>
      </c>
      <c r="I1762" s="107">
        <v>290</v>
      </c>
      <c r="J1762" s="107">
        <v>0</v>
      </c>
      <c r="K1762" s="43">
        <v>5</v>
      </c>
      <c r="L1762" s="43">
        <v>1</v>
      </c>
      <c r="M1762" s="72">
        <v>0</v>
      </c>
      <c r="N1762" s="49">
        <v>1</v>
      </c>
      <c r="O1762" s="9" t="str">
        <f>Cal_110119!$P$3</f>
        <v>Cal_110119</v>
      </c>
      <c r="P1762" s="17">
        <f>Cal_110119!$Q$3</f>
        <v>1.8682000000000001</v>
      </c>
      <c r="Q1762" s="17">
        <f>Cal_110119!$R$3</f>
        <v>0.51219999999999999</v>
      </c>
      <c r="R1762" s="46">
        <v>40.98</v>
      </c>
      <c r="S1762" s="46">
        <v>29.17</v>
      </c>
      <c r="T1762" s="47">
        <f t="shared" si="249"/>
        <v>0.82150000000000001</v>
      </c>
      <c r="U1762" s="79">
        <f t="shared" si="250"/>
        <v>40.158499999999997</v>
      </c>
      <c r="V1762" s="79">
        <f t="shared" si="251"/>
        <v>28.348500000000001</v>
      </c>
      <c r="W1762" s="443">
        <f t="shared" si="252"/>
        <v>0.22442181192161334</v>
      </c>
      <c r="X1762" s="443">
        <f t="shared" si="253"/>
        <v>0.24327567076700723</v>
      </c>
      <c r="Y1762" s="9">
        <f>Cal_110119!$O$3</f>
        <v>20181101</v>
      </c>
      <c r="Z1762" s="48" t="s">
        <v>602</v>
      </c>
      <c r="AA1762" s="48"/>
      <c r="AE1762" s="689" t="s">
        <v>1250</v>
      </c>
      <c r="AF1762" s="128">
        <v>1</v>
      </c>
      <c r="AG1762" s="169">
        <v>0</v>
      </c>
      <c r="AH1762" s="485"/>
    </row>
    <row r="1763" spans="1:35" x14ac:dyDescent="0.2">
      <c r="A1763" s="43" t="s">
        <v>595</v>
      </c>
      <c r="B1763" s="45">
        <v>20190415</v>
      </c>
      <c r="C1763" s="107" t="s">
        <v>493</v>
      </c>
      <c r="D1763" s="107">
        <v>1</v>
      </c>
      <c r="E1763" s="107">
        <v>5</v>
      </c>
      <c r="H1763" s="107" t="s">
        <v>10</v>
      </c>
      <c r="I1763" s="107">
        <v>290</v>
      </c>
      <c r="J1763" s="107">
        <v>0</v>
      </c>
      <c r="K1763" s="43">
        <v>5</v>
      </c>
      <c r="L1763" s="43">
        <v>1</v>
      </c>
      <c r="M1763" s="9">
        <v>0</v>
      </c>
      <c r="N1763" s="49">
        <v>1</v>
      </c>
      <c r="O1763" s="9" t="str">
        <f>Cal_110119!$P$3</f>
        <v>Cal_110119</v>
      </c>
      <c r="P1763" s="17">
        <f>Cal_110119!$Q$3</f>
        <v>1.8682000000000001</v>
      </c>
      <c r="Q1763" s="17">
        <f>Cal_110119!$R$3</f>
        <v>0.51219999999999999</v>
      </c>
      <c r="R1763" s="46">
        <v>89.09</v>
      </c>
      <c r="S1763" s="46">
        <v>60.88</v>
      </c>
      <c r="T1763" s="47">
        <f t="shared" si="249"/>
        <v>0.82150000000000001</v>
      </c>
      <c r="U1763" s="79">
        <f t="shared" si="250"/>
        <v>88.268500000000003</v>
      </c>
      <c r="V1763" s="79">
        <f t="shared" si="251"/>
        <v>60.058500000000002</v>
      </c>
      <c r="W1763" s="443">
        <f>(Q1763*P1763/(P1763-1)*(U1763-V1763)*(K1763)/I1763)/N1763</f>
        <v>0.53606598766373548</v>
      </c>
      <c r="X1763" s="443">
        <f t="shared" si="253"/>
        <v>0.45478747068695408</v>
      </c>
      <c r="Y1763" s="9">
        <f>Cal_110119!$O$3</f>
        <v>20181101</v>
      </c>
      <c r="Z1763" s="48" t="s">
        <v>602</v>
      </c>
      <c r="AA1763" s="48"/>
      <c r="AE1763" s="689" t="s">
        <v>1250</v>
      </c>
      <c r="AF1763" s="128">
        <v>1</v>
      </c>
      <c r="AG1763" s="169">
        <v>0</v>
      </c>
      <c r="AH1763" s="485"/>
    </row>
    <row r="1764" spans="1:35" x14ac:dyDescent="0.2">
      <c r="A1764" s="43" t="s">
        <v>595</v>
      </c>
      <c r="B1764" s="45">
        <v>20190415</v>
      </c>
      <c r="C1764" s="107" t="s">
        <v>493</v>
      </c>
      <c r="D1764" s="107">
        <v>1</v>
      </c>
      <c r="E1764" s="107">
        <v>6</v>
      </c>
      <c r="H1764" s="107" t="s">
        <v>10</v>
      </c>
      <c r="I1764" s="107">
        <v>290</v>
      </c>
      <c r="J1764" s="107">
        <v>0</v>
      </c>
      <c r="K1764" s="43">
        <v>5</v>
      </c>
      <c r="L1764" s="43">
        <v>1</v>
      </c>
      <c r="M1764" s="9">
        <v>0</v>
      </c>
      <c r="N1764" s="49">
        <v>1</v>
      </c>
      <c r="O1764" s="9" t="str">
        <f>Cal_110119!$P$3</f>
        <v>Cal_110119</v>
      </c>
      <c r="P1764" s="17">
        <f>Cal_110119!$Q$3</f>
        <v>1.8682000000000001</v>
      </c>
      <c r="Q1764" s="17">
        <f>Cal_110119!$R$3</f>
        <v>0.51219999999999999</v>
      </c>
      <c r="R1764" s="46">
        <v>85.12</v>
      </c>
      <c r="S1764" s="46">
        <v>60.46</v>
      </c>
      <c r="T1764" s="47">
        <f t="shared" si="249"/>
        <v>0.82150000000000001</v>
      </c>
      <c r="U1764" s="79">
        <f t="shared" si="250"/>
        <v>84.298500000000004</v>
      </c>
      <c r="V1764" s="79">
        <f t="shared" si="251"/>
        <v>59.638500000000001</v>
      </c>
      <c r="W1764" s="443">
        <f t="shared" si="252"/>
        <v>0.46860642523175178</v>
      </c>
      <c r="X1764" s="443">
        <f t="shared" si="253"/>
        <v>0.51531781489824813</v>
      </c>
      <c r="Y1764" s="9">
        <f>Cal_110119!$O$3</f>
        <v>20181101</v>
      </c>
      <c r="Z1764" s="48" t="s">
        <v>602</v>
      </c>
      <c r="AA1764" s="48"/>
      <c r="AE1764" s="689" t="s">
        <v>1250</v>
      </c>
      <c r="AF1764" s="128">
        <v>1</v>
      </c>
      <c r="AG1764" s="169">
        <v>0</v>
      </c>
      <c r="AH1764" s="485"/>
    </row>
    <row r="1765" spans="1:35" x14ac:dyDescent="0.2">
      <c r="A1765" s="43" t="s">
        <v>595</v>
      </c>
      <c r="B1765" s="45">
        <v>20190415</v>
      </c>
      <c r="C1765" s="107" t="s">
        <v>493</v>
      </c>
      <c r="D1765" s="107">
        <v>1</v>
      </c>
      <c r="E1765" s="107">
        <v>7</v>
      </c>
      <c r="H1765" s="107" t="s">
        <v>10</v>
      </c>
      <c r="I1765" s="107">
        <v>290</v>
      </c>
      <c r="J1765" s="107">
        <v>0</v>
      </c>
      <c r="K1765" s="43">
        <v>10</v>
      </c>
      <c r="L1765" s="43">
        <v>1</v>
      </c>
      <c r="M1765" s="9">
        <v>0</v>
      </c>
      <c r="N1765" s="49">
        <v>1</v>
      </c>
      <c r="O1765" s="9" t="str">
        <f>Cal_110119!$P$3</f>
        <v>Cal_110119</v>
      </c>
      <c r="P1765" s="17">
        <f>Cal_110119!$Q$3</f>
        <v>1.8682000000000001</v>
      </c>
      <c r="Q1765" s="17">
        <f>Cal_110119!$R$3</f>
        <v>0.51219999999999999</v>
      </c>
      <c r="R1765" s="46">
        <v>189.7</v>
      </c>
      <c r="S1765" s="46">
        <v>115.9</v>
      </c>
      <c r="T1765" s="47">
        <f t="shared" si="249"/>
        <v>0.82150000000000001</v>
      </c>
      <c r="U1765" s="79">
        <f t="shared" si="250"/>
        <v>188.8785</v>
      </c>
      <c r="V1765" s="79">
        <f t="shared" si="251"/>
        <v>115.07850000000001</v>
      </c>
      <c r="W1765" s="443">
        <f t="shared" si="252"/>
        <v>2.8047975816790975</v>
      </c>
      <c r="X1765" s="443">
        <f t="shared" si="253"/>
        <v>0.99236450884297112</v>
      </c>
      <c r="Y1765" s="9">
        <f>Cal_110119!$O$3</f>
        <v>20181101</v>
      </c>
      <c r="Z1765" s="48" t="s">
        <v>602</v>
      </c>
      <c r="AA1765" s="48"/>
      <c r="AE1765" s="689" t="s">
        <v>1250</v>
      </c>
      <c r="AF1765" s="128">
        <v>1</v>
      </c>
      <c r="AG1765" s="169">
        <v>0</v>
      </c>
      <c r="AH1765" s="485"/>
    </row>
    <row r="1766" spans="1:35" x14ac:dyDescent="0.2">
      <c r="A1766" s="43" t="s">
        <v>595</v>
      </c>
      <c r="B1766" s="45">
        <v>20190415</v>
      </c>
      <c r="C1766" s="107" t="s">
        <v>493</v>
      </c>
      <c r="D1766" s="107">
        <v>1</v>
      </c>
      <c r="E1766" s="107">
        <v>8</v>
      </c>
      <c r="H1766" s="107" t="s">
        <v>10</v>
      </c>
      <c r="I1766" s="107">
        <v>290</v>
      </c>
      <c r="J1766" s="107">
        <v>0</v>
      </c>
      <c r="K1766" s="43">
        <v>10</v>
      </c>
      <c r="L1766" s="43">
        <v>1</v>
      </c>
      <c r="M1766" s="72">
        <v>0</v>
      </c>
      <c r="N1766" s="49">
        <v>1</v>
      </c>
      <c r="O1766" s="9" t="str">
        <f>Cal_110119!$P$3</f>
        <v>Cal_110119</v>
      </c>
      <c r="P1766" s="17">
        <f>Cal_110119!$Q$3</f>
        <v>1.8682000000000001</v>
      </c>
      <c r="Q1766" s="17">
        <f>Cal_110119!$R$3</f>
        <v>0.51219999999999999</v>
      </c>
      <c r="R1766" s="46">
        <v>203.6</v>
      </c>
      <c r="S1766" s="46">
        <v>126.4</v>
      </c>
      <c r="T1766" s="47">
        <f t="shared" si="249"/>
        <v>0.82150000000000001</v>
      </c>
      <c r="U1766" s="79">
        <f t="shared" si="250"/>
        <v>202.77850000000001</v>
      </c>
      <c r="V1766" s="79">
        <f t="shared" si="251"/>
        <v>125.57850000000001</v>
      </c>
      <c r="W1766" s="443">
        <f t="shared" si="252"/>
        <v>2.9340158984502218</v>
      </c>
      <c r="X1766" s="443">
        <f t="shared" si="253"/>
        <v>1.2096071031063296</v>
      </c>
      <c r="Y1766" s="9">
        <f>Cal_110119!$O$3</f>
        <v>20181101</v>
      </c>
      <c r="Z1766" s="48" t="s">
        <v>602</v>
      </c>
      <c r="AA1766" s="48"/>
      <c r="AE1766" s="689" t="s">
        <v>1250</v>
      </c>
      <c r="AF1766" s="128">
        <v>1</v>
      </c>
      <c r="AG1766" s="169">
        <v>0</v>
      </c>
      <c r="AH1766" s="485"/>
    </row>
    <row r="1767" spans="1:35" s="82" customFormat="1" x14ac:dyDescent="0.2">
      <c r="A1767" s="82" t="s">
        <v>595</v>
      </c>
      <c r="B1767" s="45">
        <v>20190415</v>
      </c>
      <c r="C1767" s="126" t="s">
        <v>64</v>
      </c>
      <c r="D1767" s="126">
        <v>2</v>
      </c>
      <c r="E1767" s="126">
        <v>2</v>
      </c>
      <c r="F1767" s="107"/>
      <c r="G1767" s="107"/>
      <c r="H1767" s="126" t="s">
        <v>10</v>
      </c>
      <c r="I1767" s="126">
        <v>290</v>
      </c>
      <c r="J1767" s="126">
        <v>0</v>
      </c>
      <c r="K1767" s="82">
        <v>10</v>
      </c>
      <c r="L1767" s="43">
        <v>1</v>
      </c>
      <c r="M1767" s="111">
        <v>0</v>
      </c>
      <c r="N1767" s="83">
        <v>1</v>
      </c>
      <c r="O1767" s="9" t="str">
        <f>Cal_110119!$P$3</f>
        <v>Cal_110119</v>
      </c>
      <c r="P1767" s="17">
        <f>Cal_110119!$Q$3</f>
        <v>1.8682000000000001</v>
      </c>
      <c r="Q1767" s="17">
        <f>Cal_110119!$R$3</f>
        <v>0.51219999999999999</v>
      </c>
      <c r="R1767" s="84">
        <v>268</v>
      </c>
      <c r="S1767" s="84">
        <v>168.1</v>
      </c>
      <c r="T1767" s="82">
        <f t="shared" si="249"/>
        <v>0.82150000000000001</v>
      </c>
      <c r="U1767" s="125">
        <f t="shared" si="245"/>
        <v>267.17849999999999</v>
      </c>
      <c r="V1767" s="125">
        <f t="shared" si="246"/>
        <v>167.27850000000001</v>
      </c>
      <c r="W1767" s="443">
        <f t="shared" si="247"/>
        <v>3.7967381898339001</v>
      </c>
      <c r="X1767" s="443">
        <f t="shared" si="248"/>
        <v>1.7228295726881686</v>
      </c>
      <c r="Y1767" s="9">
        <f>Cal_110119!$O$3</f>
        <v>20181101</v>
      </c>
      <c r="Z1767" s="85" t="s">
        <v>602</v>
      </c>
      <c r="AA1767" s="85"/>
      <c r="AB1767" s="48"/>
      <c r="AC1767" s="43"/>
      <c r="AD1767" s="43"/>
      <c r="AE1767" s="689" t="s">
        <v>1250</v>
      </c>
      <c r="AF1767" s="129">
        <v>1</v>
      </c>
      <c r="AG1767" s="169">
        <v>0</v>
      </c>
      <c r="AH1767" s="483"/>
      <c r="AI1767" s="155"/>
    </row>
    <row r="1768" spans="1:35" s="82" customFormat="1" x14ac:dyDescent="0.2">
      <c r="A1768" s="82" t="s">
        <v>595</v>
      </c>
      <c r="B1768" s="45">
        <v>20190415</v>
      </c>
      <c r="C1768" s="126" t="s">
        <v>64</v>
      </c>
      <c r="D1768" s="126">
        <v>2</v>
      </c>
      <c r="E1768" s="126">
        <v>2</v>
      </c>
      <c r="F1768" s="107"/>
      <c r="G1768" s="107"/>
      <c r="H1768" s="126" t="s">
        <v>11</v>
      </c>
      <c r="I1768" s="126">
        <v>290</v>
      </c>
      <c r="J1768" s="126">
        <v>0</v>
      </c>
      <c r="K1768" s="82">
        <v>10</v>
      </c>
      <c r="L1768" s="43">
        <v>1</v>
      </c>
      <c r="M1768" s="108">
        <v>0</v>
      </c>
      <c r="N1768" s="83">
        <v>1</v>
      </c>
      <c r="O1768" s="9" t="str">
        <f>Cal_110119!$P$3</f>
        <v>Cal_110119</v>
      </c>
      <c r="P1768" s="17">
        <f>Cal_110119!$Q$3</f>
        <v>1.8682000000000001</v>
      </c>
      <c r="Q1768" s="17">
        <f>Cal_110119!$R$3</f>
        <v>0.51219999999999999</v>
      </c>
      <c r="R1768" s="84">
        <v>264.10000000000002</v>
      </c>
      <c r="S1768" s="84">
        <v>160.69999999999999</v>
      </c>
      <c r="T1768" s="82">
        <f t="shared" si="249"/>
        <v>0.82150000000000001</v>
      </c>
      <c r="U1768" s="125">
        <f t="shared" si="235"/>
        <v>263.27850000000001</v>
      </c>
      <c r="V1768" s="125">
        <f t="shared" si="236"/>
        <v>159.8785</v>
      </c>
      <c r="W1768" s="443">
        <f t="shared" si="237"/>
        <v>3.9297570453335875</v>
      </c>
      <c r="X1768" s="443">
        <f t="shared" si="238"/>
        <v>1.3456382656022745</v>
      </c>
      <c r="Y1768" s="9">
        <f>Cal_110119!$O$3</f>
        <v>20181101</v>
      </c>
      <c r="Z1768" s="85" t="s">
        <v>602</v>
      </c>
      <c r="AA1768" s="85"/>
      <c r="AB1768" s="48"/>
      <c r="AC1768" s="43"/>
      <c r="AD1768" s="43"/>
      <c r="AE1768" s="689" t="s">
        <v>1250</v>
      </c>
      <c r="AF1768" s="129">
        <v>1</v>
      </c>
      <c r="AG1768" s="169">
        <v>0</v>
      </c>
      <c r="AH1768" s="483"/>
      <c r="AI1768" s="155"/>
    </row>
    <row r="1769" spans="1:35" s="82" customFormat="1" x14ac:dyDescent="0.2">
      <c r="A1769" s="82" t="s">
        <v>595</v>
      </c>
      <c r="B1769" s="45">
        <v>20190415</v>
      </c>
      <c r="C1769" s="126" t="s">
        <v>64</v>
      </c>
      <c r="D1769" s="126">
        <v>2</v>
      </c>
      <c r="E1769" s="126">
        <v>3</v>
      </c>
      <c r="F1769" s="107"/>
      <c r="G1769" s="107"/>
      <c r="H1769" s="126" t="s">
        <v>10</v>
      </c>
      <c r="I1769" s="126">
        <v>290</v>
      </c>
      <c r="J1769" s="126">
        <v>0</v>
      </c>
      <c r="K1769" s="82">
        <v>10</v>
      </c>
      <c r="L1769" s="43">
        <v>1</v>
      </c>
      <c r="M1769" s="9">
        <v>0</v>
      </c>
      <c r="N1769" s="83">
        <v>1</v>
      </c>
      <c r="O1769" s="9" t="str">
        <f>Cal_110119!$P$3</f>
        <v>Cal_110119</v>
      </c>
      <c r="P1769" s="17">
        <f>Cal_110119!$Q$3</f>
        <v>1.8682000000000001</v>
      </c>
      <c r="Q1769" s="17">
        <f>Cal_110119!$R$3</f>
        <v>0.51219999999999999</v>
      </c>
      <c r="R1769" s="84">
        <v>274.3</v>
      </c>
      <c r="S1769" s="84">
        <v>163.19999999999999</v>
      </c>
      <c r="T1769" s="82">
        <f>AVERAGE(0.982,0.962,0.844,0.856,1.008,0.805)</f>
        <v>0.90949999999999986</v>
      </c>
      <c r="U1769" s="125">
        <f t="shared" si="235"/>
        <v>273.39050000000003</v>
      </c>
      <c r="V1769" s="125">
        <f t="shared" si="236"/>
        <v>162.29049999999998</v>
      </c>
      <c r="W1769" s="443">
        <f t="shared" si="237"/>
        <v>4.2223985274328983</v>
      </c>
      <c r="X1769" s="443">
        <f t="shared" si="238"/>
        <v>1.1325838042091705</v>
      </c>
      <c r="Y1769" s="9">
        <f>Cal_110119!$O$3</f>
        <v>20181101</v>
      </c>
      <c r="Z1769" s="85" t="s">
        <v>601</v>
      </c>
      <c r="AA1769" s="85"/>
      <c r="AB1769" s="48"/>
      <c r="AC1769" s="43"/>
      <c r="AD1769" s="43"/>
      <c r="AE1769" s="689" t="s">
        <v>1250</v>
      </c>
      <c r="AF1769" s="129">
        <v>1</v>
      </c>
      <c r="AG1769" s="169">
        <v>0</v>
      </c>
      <c r="AH1769" s="483" t="s">
        <v>611</v>
      </c>
      <c r="AI1769" s="155"/>
    </row>
    <row r="1770" spans="1:35" s="82" customFormat="1" x14ac:dyDescent="0.2">
      <c r="A1770" s="82" t="s">
        <v>595</v>
      </c>
      <c r="B1770" s="45">
        <v>20190415</v>
      </c>
      <c r="C1770" s="126" t="s">
        <v>64</v>
      </c>
      <c r="D1770" s="126">
        <v>2</v>
      </c>
      <c r="E1770" s="126">
        <v>3</v>
      </c>
      <c r="F1770" s="107"/>
      <c r="G1770" s="107"/>
      <c r="H1770" s="126" t="s">
        <v>11</v>
      </c>
      <c r="I1770" s="126">
        <v>290</v>
      </c>
      <c r="J1770" s="126">
        <v>0</v>
      </c>
      <c r="K1770" s="82">
        <v>10</v>
      </c>
      <c r="L1770" s="43">
        <v>1</v>
      </c>
      <c r="M1770" s="9">
        <v>0</v>
      </c>
      <c r="N1770" s="83">
        <v>1</v>
      </c>
      <c r="O1770" s="9" t="str">
        <f>Cal_110119!$P$3</f>
        <v>Cal_110119</v>
      </c>
      <c r="P1770" s="17">
        <f>Cal_110119!$Q$3</f>
        <v>1.8682000000000001</v>
      </c>
      <c r="Q1770" s="17">
        <f>Cal_110119!$R$3</f>
        <v>0.51219999999999999</v>
      </c>
      <c r="R1770" s="84">
        <v>273.89999999999998</v>
      </c>
      <c r="S1770" s="84">
        <v>168</v>
      </c>
      <c r="T1770" s="82">
        <f t="shared" ref="T1770:T1775" si="254">AVERAGE(0.902,0.801,0.858,0.767,0.847,0.754)</f>
        <v>0.82150000000000001</v>
      </c>
      <c r="U1770" s="125">
        <f t="shared" si="235"/>
        <v>273.07849999999996</v>
      </c>
      <c r="V1770" s="125">
        <f t="shared" si="236"/>
        <v>167.17850000000001</v>
      </c>
      <c r="W1770" s="443">
        <f t="shared" si="237"/>
        <v>4.0247705135476473</v>
      </c>
      <c r="X1770" s="443">
        <f t="shared" si="238"/>
        <v>1.4914976212502853</v>
      </c>
      <c r="Y1770" s="9">
        <f>Cal_110119!$O$3</f>
        <v>20181101</v>
      </c>
      <c r="Z1770" s="85" t="s">
        <v>602</v>
      </c>
      <c r="AA1770" s="85"/>
      <c r="AB1770" s="48"/>
      <c r="AC1770" s="43"/>
      <c r="AD1770" s="43"/>
      <c r="AE1770" s="689" t="s">
        <v>1250</v>
      </c>
      <c r="AF1770" s="129">
        <v>1</v>
      </c>
      <c r="AG1770" s="169">
        <v>0</v>
      </c>
      <c r="AH1770" s="483"/>
      <c r="AI1770" s="155"/>
    </row>
    <row r="1771" spans="1:35" s="82" customFormat="1" x14ac:dyDescent="0.2">
      <c r="A1771" s="82" t="s">
        <v>595</v>
      </c>
      <c r="B1771" s="45">
        <v>20190415</v>
      </c>
      <c r="C1771" s="126" t="s">
        <v>64</v>
      </c>
      <c r="D1771" s="126">
        <v>2</v>
      </c>
      <c r="E1771" s="126">
        <v>4</v>
      </c>
      <c r="F1771" s="107"/>
      <c r="G1771" s="107"/>
      <c r="H1771" s="126" t="s">
        <v>10</v>
      </c>
      <c r="I1771" s="126">
        <v>285</v>
      </c>
      <c r="J1771" s="126">
        <v>0</v>
      </c>
      <c r="K1771" s="82">
        <v>5</v>
      </c>
      <c r="L1771" s="43">
        <v>1</v>
      </c>
      <c r="M1771" s="9">
        <v>0</v>
      </c>
      <c r="N1771" s="83">
        <v>1</v>
      </c>
      <c r="O1771" s="9" t="str">
        <f>Cal_110119!$P$3</f>
        <v>Cal_110119</v>
      </c>
      <c r="P1771" s="17">
        <f>Cal_110119!$Q$3</f>
        <v>1.8682000000000001</v>
      </c>
      <c r="Q1771" s="17">
        <f>Cal_110119!$R$3</f>
        <v>0.51219999999999999</v>
      </c>
      <c r="R1771" s="84">
        <v>311.2</v>
      </c>
      <c r="S1771" s="84">
        <v>191.5</v>
      </c>
      <c r="T1771" s="82">
        <f t="shared" si="254"/>
        <v>0.82150000000000001</v>
      </c>
      <c r="U1771" s="125">
        <f t="shared" si="235"/>
        <v>310.37849999999997</v>
      </c>
      <c r="V1771" s="125">
        <f t="shared" si="236"/>
        <v>190.67850000000001</v>
      </c>
      <c r="W1771" s="443">
        <f t="shared" si="237"/>
        <v>2.3145280856945392</v>
      </c>
      <c r="X1771" s="443">
        <f t="shared" si="238"/>
        <v>0.88650242043072391</v>
      </c>
      <c r="Y1771" s="9">
        <f>Cal_110119!$O$3</f>
        <v>20181101</v>
      </c>
      <c r="Z1771" s="85" t="s">
        <v>602</v>
      </c>
      <c r="AA1771" s="85"/>
      <c r="AB1771" s="48"/>
      <c r="AC1771" s="43"/>
      <c r="AD1771" s="43"/>
      <c r="AE1771" s="689" t="s">
        <v>1250</v>
      </c>
      <c r="AF1771" s="129">
        <v>1</v>
      </c>
      <c r="AG1771" s="169">
        <v>0</v>
      </c>
      <c r="AH1771" s="483"/>
      <c r="AI1771" s="155"/>
    </row>
    <row r="1772" spans="1:35" s="82" customFormat="1" x14ac:dyDescent="0.2">
      <c r="A1772" s="82" t="s">
        <v>595</v>
      </c>
      <c r="B1772" s="45">
        <v>20190415</v>
      </c>
      <c r="C1772" s="126" t="s">
        <v>64</v>
      </c>
      <c r="D1772" s="126">
        <v>2</v>
      </c>
      <c r="E1772" s="126">
        <v>4</v>
      </c>
      <c r="F1772" s="107"/>
      <c r="G1772" s="107"/>
      <c r="H1772" s="126" t="s">
        <v>11</v>
      </c>
      <c r="I1772" s="126">
        <v>285</v>
      </c>
      <c r="J1772" s="126">
        <v>0</v>
      </c>
      <c r="K1772" s="82">
        <v>10</v>
      </c>
      <c r="L1772" s="43">
        <v>1</v>
      </c>
      <c r="M1772" s="72">
        <v>0</v>
      </c>
      <c r="N1772" s="83">
        <v>1</v>
      </c>
      <c r="O1772" s="9" t="str">
        <f>Cal_110119!$P$3</f>
        <v>Cal_110119</v>
      </c>
      <c r="P1772" s="17">
        <f>Cal_110119!$Q$3</f>
        <v>1.8682000000000001</v>
      </c>
      <c r="Q1772" s="17">
        <f>Cal_110119!$R$3</f>
        <v>0.51219999999999999</v>
      </c>
      <c r="R1772" s="84">
        <v>170.1</v>
      </c>
      <c r="S1772" s="84">
        <v>105.9</v>
      </c>
      <c r="T1772" s="82">
        <f t="shared" si="254"/>
        <v>0.82150000000000001</v>
      </c>
      <c r="U1772" s="125">
        <f t="shared" si="235"/>
        <v>169.27850000000001</v>
      </c>
      <c r="V1772" s="125">
        <f t="shared" si="236"/>
        <v>105.07850000000001</v>
      </c>
      <c r="W1772" s="443">
        <f t="shared" si="237"/>
        <v>2.4827519315219631</v>
      </c>
      <c r="X1772" s="443">
        <f t="shared" si="238"/>
        <v>1.0452754447987394</v>
      </c>
      <c r="Y1772" s="9">
        <f>Cal_110119!$O$3</f>
        <v>20181101</v>
      </c>
      <c r="Z1772" s="85" t="s">
        <v>602</v>
      </c>
      <c r="AA1772" s="85"/>
      <c r="AB1772" s="48"/>
      <c r="AC1772" s="43"/>
      <c r="AD1772" s="43"/>
      <c r="AE1772" s="689" t="s">
        <v>1250</v>
      </c>
      <c r="AF1772" s="129">
        <v>1</v>
      </c>
      <c r="AG1772" s="169">
        <v>0</v>
      </c>
      <c r="AH1772" s="483"/>
      <c r="AI1772" s="155"/>
    </row>
    <row r="1773" spans="1:35" s="82" customFormat="1" x14ac:dyDescent="0.2">
      <c r="A1773" s="82" t="s">
        <v>595</v>
      </c>
      <c r="B1773" s="45">
        <v>20190415</v>
      </c>
      <c r="C1773" s="126" t="s">
        <v>64</v>
      </c>
      <c r="D1773" s="126">
        <v>2</v>
      </c>
      <c r="E1773" s="126">
        <v>7</v>
      </c>
      <c r="F1773" s="107"/>
      <c r="G1773" s="107"/>
      <c r="H1773" s="126" t="s">
        <v>10</v>
      </c>
      <c r="I1773" s="126">
        <v>290</v>
      </c>
      <c r="J1773" s="126">
        <v>0</v>
      </c>
      <c r="K1773" s="82">
        <v>5</v>
      </c>
      <c r="L1773" s="43">
        <v>1</v>
      </c>
      <c r="M1773" s="72">
        <v>0</v>
      </c>
      <c r="N1773" s="83">
        <v>1</v>
      </c>
      <c r="O1773" s="9" t="str">
        <f>Cal_110119!$P$3</f>
        <v>Cal_110119</v>
      </c>
      <c r="P1773" s="17">
        <f>Cal_110119!$Q$3</f>
        <v>1.8682000000000001</v>
      </c>
      <c r="Q1773" s="17">
        <f>Cal_110119!$R$3</f>
        <v>0.51219999999999999</v>
      </c>
      <c r="R1773" s="84">
        <v>98.39</v>
      </c>
      <c r="S1773" s="84">
        <v>67.459999999999994</v>
      </c>
      <c r="T1773" s="82">
        <f t="shared" si="254"/>
        <v>0.82150000000000001</v>
      </c>
      <c r="U1773" s="125">
        <f t="shared" si="235"/>
        <v>97.5685</v>
      </c>
      <c r="V1773" s="125">
        <f t="shared" si="236"/>
        <v>66.638499999999993</v>
      </c>
      <c r="W1773" s="443">
        <f t="shared" si="237"/>
        <v>0.58775331437218503</v>
      </c>
      <c r="X1773" s="443">
        <f t="shared" si="238"/>
        <v>0.51165789610264223</v>
      </c>
      <c r="Y1773" s="9">
        <f>Cal_110119!$O$3</f>
        <v>20181101</v>
      </c>
      <c r="Z1773" s="85" t="s">
        <v>602</v>
      </c>
      <c r="AA1773" s="85"/>
      <c r="AB1773" s="48"/>
      <c r="AC1773" s="43"/>
      <c r="AD1773" s="43"/>
      <c r="AE1773" s="689" t="s">
        <v>1250</v>
      </c>
      <c r="AF1773" s="129">
        <v>1</v>
      </c>
      <c r="AG1773" s="169">
        <v>0</v>
      </c>
      <c r="AH1773" s="483"/>
      <c r="AI1773" s="155"/>
    </row>
    <row r="1774" spans="1:35" s="82" customFormat="1" x14ac:dyDescent="0.2">
      <c r="A1774" s="82" t="s">
        <v>595</v>
      </c>
      <c r="B1774" s="45">
        <v>20190415</v>
      </c>
      <c r="C1774" s="126" t="s">
        <v>64</v>
      </c>
      <c r="D1774" s="126">
        <v>2</v>
      </c>
      <c r="E1774" s="126">
        <v>7</v>
      </c>
      <c r="F1774" s="107"/>
      <c r="G1774" s="107"/>
      <c r="H1774" s="126" t="s">
        <v>11</v>
      </c>
      <c r="I1774" s="126">
        <v>290</v>
      </c>
      <c r="J1774" s="126">
        <v>0</v>
      </c>
      <c r="K1774" s="82">
        <v>5</v>
      </c>
      <c r="L1774" s="43">
        <v>1</v>
      </c>
      <c r="M1774" s="9">
        <v>0</v>
      </c>
      <c r="N1774" s="83">
        <v>1</v>
      </c>
      <c r="O1774" s="9" t="str">
        <f>Cal_110119!$P$3</f>
        <v>Cal_110119</v>
      </c>
      <c r="P1774" s="17">
        <f>Cal_110119!$Q$3</f>
        <v>1.8682000000000001</v>
      </c>
      <c r="Q1774" s="17">
        <f>Cal_110119!$R$3</f>
        <v>0.51219999999999999</v>
      </c>
      <c r="R1774" s="84">
        <v>106.7</v>
      </c>
      <c r="S1774" s="84">
        <v>71.06</v>
      </c>
      <c r="T1774" s="82">
        <f t="shared" si="254"/>
        <v>0.82150000000000001</v>
      </c>
      <c r="U1774" s="125">
        <f t="shared" si="235"/>
        <v>105.8785</v>
      </c>
      <c r="V1774" s="125">
        <f t="shared" si="236"/>
        <v>70.238500000000002</v>
      </c>
      <c r="W1774" s="443">
        <f t="shared" si="237"/>
        <v>0.677256001429831</v>
      </c>
      <c r="X1774" s="443">
        <f t="shared" si="238"/>
        <v>0.48154850807947924</v>
      </c>
      <c r="Y1774" s="9">
        <f>Cal_110119!$O$3</f>
        <v>20181101</v>
      </c>
      <c r="Z1774" s="85" t="s">
        <v>602</v>
      </c>
      <c r="AA1774" s="85"/>
      <c r="AB1774" s="48"/>
      <c r="AC1774" s="43"/>
      <c r="AD1774" s="43"/>
      <c r="AE1774" s="689" t="s">
        <v>1250</v>
      </c>
      <c r="AF1774" s="129">
        <v>1</v>
      </c>
      <c r="AG1774" s="169">
        <v>0</v>
      </c>
      <c r="AH1774" s="483"/>
      <c r="AI1774" s="155"/>
    </row>
    <row r="1775" spans="1:35" s="82" customFormat="1" x14ac:dyDescent="0.2">
      <c r="A1775" s="82" t="s">
        <v>595</v>
      </c>
      <c r="B1775" s="45">
        <v>20190415</v>
      </c>
      <c r="C1775" s="126" t="s">
        <v>64</v>
      </c>
      <c r="D1775" s="126">
        <v>2</v>
      </c>
      <c r="E1775" s="126">
        <v>9</v>
      </c>
      <c r="F1775" s="107"/>
      <c r="G1775" s="107"/>
      <c r="H1775" s="126" t="s">
        <v>10</v>
      </c>
      <c r="I1775" s="126">
        <v>290</v>
      </c>
      <c r="J1775" s="126">
        <v>0</v>
      </c>
      <c r="K1775" s="82">
        <v>5</v>
      </c>
      <c r="L1775" s="43">
        <v>1</v>
      </c>
      <c r="M1775" s="9">
        <v>0</v>
      </c>
      <c r="N1775" s="83">
        <v>1</v>
      </c>
      <c r="O1775" s="9" t="str">
        <f>Cal_110119!$P$3</f>
        <v>Cal_110119</v>
      </c>
      <c r="P1775" s="17">
        <f>Cal_110119!$Q$3</f>
        <v>1.8682000000000001</v>
      </c>
      <c r="Q1775" s="17">
        <f>Cal_110119!$R$3</f>
        <v>0.51219999999999999</v>
      </c>
      <c r="R1775" s="84">
        <v>55.5</v>
      </c>
      <c r="S1775" s="84">
        <v>34.82</v>
      </c>
      <c r="T1775" s="82">
        <f t="shared" si="254"/>
        <v>0.82150000000000001</v>
      </c>
      <c r="U1775" s="125">
        <f t="shared" si="235"/>
        <v>54.6785</v>
      </c>
      <c r="V1775" s="125">
        <f t="shared" si="236"/>
        <v>33.9985</v>
      </c>
      <c r="W1775" s="443">
        <f t="shared" si="237"/>
        <v>0.39297570453335867</v>
      </c>
      <c r="X1775" s="443">
        <f t="shared" si="238"/>
        <v>0.1679362613621585</v>
      </c>
      <c r="Y1775" s="9">
        <f>Cal_110119!$O$3</f>
        <v>20181101</v>
      </c>
      <c r="Z1775" s="85" t="s">
        <v>602</v>
      </c>
      <c r="AA1775" s="85"/>
      <c r="AB1775" s="48"/>
      <c r="AC1775" s="43"/>
      <c r="AD1775" s="43"/>
      <c r="AE1775" s="689" t="s">
        <v>1250</v>
      </c>
      <c r="AF1775" s="129">
        <v>1</v>
      </c>
      <c r="AG1775" s="169">
        <v>0</v>
      </c>
      <c r="AH1775" s="483"/>
      <c r="AI1775" s="155"/>
    </row>
    <row r="1776" spans="1:35" s="82" customFormat="1" x14ac:dyDescent="0.2">
      <c r="A1776" s="82" t="s">
        <v>595</v>
      </c>
      <c r="B1776" s="45">
        <v>20190415</v>
      </c>
      <c r="C1776" s="126" t="s">
        <v>64</v>
      </c>
      <c r="D1776" s="126">
        <v>2</v>
      </c>
      <c r="E1776" s="126">
        <v>9</v>
      </c>
      <c r="F1776" s="107"/>
      <c r="G1776" s="107"/>
      <c r="H1776" s="126" t="s">
        <v>11</v>
      </c>
      <c r="I1776" s="126">
        <v>290</v>
      </c>
      <c r="J1776" s="126">
        <v>0</v>
      </c>
      <c r="K1776" s="82">
        <v>5</v>
      </c>
      <c r="L1776" s="43">
        <v>1</v>
      </c>
      <c r="M1776" s="72">
        <v>0</v>
      </c>
      <c r="N1776" s="83">
        <v>1</v>
      </c>
      <c r="O1776" s="9" t="str">
        <f>Cal_110119!$P$3</f>
        <v>Cal_110119</v>
      </c>
      <c r="P1776" s="17">
        <f>Cal_110119!$Q$3</f>
        <v>1.8682000000000001</v>
      </c>
      <c r="Q1776" s="17">
        <f>Cal_110119!$R$3</f>
        <v>0.51219999999999999</v>
      </c>
      <c r="R1776" s="84">
        <v>59.89</v>
      </c>
      <c r="S1776" s="84">
        <v>37.770000000000003</v>
      </c>
      <c r="T1776" s="82">
        <f>AVERAGE(0.982,0.962,0.844,0.856,1.008,0.805)</f>
        <v>0.90949999999999986</v>
      </c>
      <c r="U1776" s="125">
        <f t="shared" si="235"/>
        <v>58.980499999999999</v>
      </c>
      <c r="V1776" s="125">
        <f t="shared" si="236"/>
        <v>36.860500000000002</v>
      </c>
      <c r="W1776" s="443">
        <f t="shared" si="237"/>
        <v>0.4203395833790084</v>
      </c>
      <c r="X1776" s="443">
        <f t="shared" si="238"/>
        <v>0.1877900552489227</v>
      </c>
      <c r="Y1776" s="9">
        <f>Cal_110119!$O$3</f>
        <v>20181101</v>
      </c>
      <c r="Z1776" s="85" t="s">
        <v>601</v>
      </c>
      <c r="AA1776" s="85"/>
      <c r="AB1776" s="48"/>
      <c r="AC1776" s="43"/>
      <c r="AD1776" s="43"/>
      <c r="AE1776" s="689" t="s">
        <v>1250</v>
      </c>
      <c r="AF1776" s="129">
        <v>1</v>
      </c>
      <c r="AG1776" s="169">
        <v>0</v>
      </c>
      <c r="AH1776" s="483"/>
      <c r="AI1776" s="155"/>
    </row>
    <row r="1777" spans="1:35" s="82" customFormat="1" x14ac:dyDescent="0.2">
      <c r="A1777" s="82" t="s">
        <v>595</v>
      </c>
      <c r="B1777" s="45">
        <v>20190415</v>
      </c>
      <c r="C1777" s="126" t="s">
        <v>64</v>
      </c>
      <c r="D1777" s="126">
        <v>2</v>
      </c>
      <c r="E1777" s="126">
        <v>9</v>
      </c>
      <c r="F1777" s="107"/>
      <c r="G1777" s="107"/>
      <c r="H1777" s="126" t="s">
        <v>10</v>
      </c>
      <c r="I1777" s="126">
        <v>290</v>
      </c>
      <c r="J1777" s="126">
        <v>10</v>
      </c>
      <c r="K1777" s="82">
        <v>5</v>
      </c>
      <c r="L1777" s="43">
        <v>1</v>
      </c>
      <c r="M1777" s="9">
        <v>0</v>
      </c>
      <c r="N1777" s="83">
        <v>1</v>
      </c>
      <c r="O1777" s="9" t="str">
        <f>Cal_110119!$P$3</f>
        <v>Cal_110119</v>
      </c>
      <c r="P1777" s="17">
        <f>Cal_110119!$Q$3</f>
        <v>1.8682000000000001</v>
      </c>
      <c r="Q1777" s="17">
        <f>Cal_110119!$R$3</f>
        <v>0.51219999999999999</v>
      </c>
      <c r="R1777" s="84">
        <v>19.170000000000002</v>
      </c>
      <c r="S1777" s="84">
        <v>12.54</v>
      </c>
      <c r="T1777" s="82">
        <f t="shared" ref="T1777:T1789" si="255">AVERAGE(0.902,0.801,0.858,0.767,0.847,0.754)</f>
        <v>0.82150000000000001</v>
      </c>
      <c r="U1777" s="125">
        <f t="shared" si="235"/>
        <v>18.348500000000001</v>
      </c>
      <c r="V1777" s="125">
        <f t="shared" si="236"/>
        <v>11.718499999999999</v>
      </c>
      <c r="W1777" s="443">
        <f t="shared" si="237"/>
        <v>0.12598785885184569</v>
      </c>
      <c r="X1777" s="443">
        <f t="shared" si="238"/>
        <v>6.7345578574706022E-2</v>
      </c>
      <c r="Y1777" s="9">
        <f>Cal_110119!$O$3</f>
        <v>20181101</v>
      </c>
      <c r="Z1777" s="85" t="s">
        <v>602</v>
      </c>
      <c r="AA1777" s="85"/>
      <c r="AB1777" s="48"/>
      <c r="AC1777" s="43"/>
      <c r="AD1777" s="43"/>
      <c r="AE1777" s="689" t="s">
        <v>1250</v>
      </c>
      <c r="AF1777" s="129">
        <v>3</v>
      </c>
      <c r="AG1777" s="169">
        <v>1</v>
      </c>
      <c r="AH1777" s="483" t="s">
        <v>733</v>
      </c>
      <c r="AI1777" s="155"/>
    </row>
    <row r="1778" spans="1:35" s="82" customFormat="1" x14ac:dyDescent="0.2">
      <c r="A1778" s="82" t="s">
        <v>595</v>
      </c>
      <c r="B1778" s="45">
        <v>20190415</v>
      </c>
      <c r="C1778" s="126" t="s">
        <v>64</v>
      </c>
      <c r="D1778" s="126">
        <v>2</v>
      </c>
      <c r="E1778" s="126">
        <v>9</v>
      </c>
      <c r="F1778" s="107"/>
      <c r="G1778" s="107"/>
      <c r="H1778" s="126" t="s">
        <v>11</v>
      </c>
      <c r="I1778" s="126">
        <v>290</v>
      </c>
      <c r="J1778" s="126">
        <v>10</v>
      </c>
      <c r="K1778" s="82">
        <v>5</v>
      </c>
      <c r="L1778" s="43">
        <v>1</v>
      </c>
      <c r="M1778" s="9">
        <v>0</v>
      </c>
      <c r="N1778" s="83">
        <v>1</v>
      </c>
      <c r="O1778" s="9" t="str">
        <f>Cal_110119!$P$3</f>
        <v>Cal_110119</v>
      </c>
      <c r="P1778" s="17">
        <f>Cal_110119!$Q$3</f>
        <v>1.8682000000000001</v>
      </c>
      <c r="Q1778" s="17">
        <f>Cal_110119!$R$3</f>
        <v>0.51219999999999999</v>
      </c>
      <c r="R1778" s="84">
        <v>26.48</v>
      </c>
      <c r="S1778" s="84">
        <v>17.149999999999999</v>
      </c>
      <c r="T1778" s="82">
        <f t="shared" si="255"/>
        <v>0.82150000000000001</v>
      </c>
      <c r="U1778" s="125">
        <f t="shared" si="235"/>
        <v>25.6585</v>
      </c>
      <c r="V1778" s="125">
        <f t="shared" si="236"/>
        <v>16.328499999999998</v>
      </c>
      <c r="W1778" s="443">
        <f t="shared" si="237"/>
        <v>0.17729513168743893</v>
      </c>
      <c r="X1778" s="443">
        <f t="shared" si="238"/>
        <v>9.2094724780492007E-2</v>
      </c>
      <c r="Y1778" s="9">
        <f>Cal_110119!$O$3</f>
        <v>20181101</v>
      </c>
      <c r="Z1778" s="85" t="s">
        <v>602</v>
      </c>
      <c r="AA1778" s="85"/>
      <c r="AB1778" s="48"/>
      <c r="AC1778" s="43"/>
      <c r="AD1778" s="43"/>
      <c r="AE1778" s="689" t="s">
        <v>1250</v>
      </c>
      <c r="AF1778" s="129">
        <v>3</v>
      </c>
      <c r="AG1778" s="169">
        <v>1</v>
      </c>
      <c r="AH1778" s="483" t="s">
        <v>733</v>
      </c>
      <c r="AI1778" s="155"/>
    </row>
    <row r="1779" spans="1:35" x14ac:dyDescent="0.2">
      <c r="A1779" s="43" t="s">
        <v>595</v>
      </c>
      <c r="B1779" s="45">
        <v>20190415</v>
      </c>
      <c r="C1779" s="107" t="s">
        <v>61</v>
      </c>
      <c r="D1779" s="107">
        <v>3</v>
      </c>
      <c r="E1779" s="107">
        <v>2</v>
      </c>
      <c r="H1779" s="107" t="s">
        <v>10</v>
      </c>
      <c r="I1779" s="107">
        <v>290</v>
      </c>
      <c r="J1779" s="107">
        <v>0</v>
      </c>
      <c r="K1779" s="43">
        <v>5</v>
      </c>
      <c r="L1779" s="43">
        <v>1</v>
      </c>
      <c r="M1779" s="9">
        <v>0</v>
      </c>
      <c r="N1779" s="49">
        <v>1</v>
      </c>
      <c r="O1779" s="9" t="str">
        <f>Cal_110119!$P$3</f>
        <v>Cal_110119</v>
      </c>
      <c r="P1779" s="17">
        <f>Cal_110119!$Q$3</f>
        <v>1.8682000000000001</v>
      </c>
      <c r="Q1779" s="17">
        <f>Cal_110119!$R$3</f>
        <v>0.51219999999999999</v>
      </c>
      <c r="R1779" s="46">
        <v>22.94</v>
      </c>
      <c r="S1779" s="46">
        <v>17.98</v>
      </c>
      <c r="T1779" s="47">
        <f t="shared" si="255"/>
        <v>0.82150000000000001</v>
      </c>
      <c r="U1779" s="79">
        <f t="shared" si="235"/>
        <v>22.118500000000001</v>
      </c>
      <c r="V1779" s="79">
        <f t="shared" si="236"/>
        <v>17.1585</v>
      </c>
      <c r="W1779" s="443">
        <f t="shared" si="237"/>
        <v>9.4253360468349104E-2</v>
      </c>
      <c r="X1779" s="443">
        <f t="shared" si="238"/>
        <v>0.18882995105475436</v>
      </c>
      <c r="Y1779" s="9">
        <f>Cal_110119!$O$3</f>
        <v>20181101</v>
      </c>
      <c r="Z1779" s="48" t="s">
        <v>602</v>
      </c>
      <c r="AA1779" s="48"/>
      <c r="AE1779" s="689" t="s">
        <v>1250</v>
      </c>
      <c r="AF1779" s="128">
        <v>1</v>
      </c>
      <c r="AG1779" s="169">
        <v>1</v>
      </c>
      <c r="AH1779" s="485" t="s">
        <v>816</v>
      </c>
    </row>
    <row r="1780" spans="1:35" x14ac:dyDescent="0.2">
      <c r="A1780" s="43" t="s">
        <v>595</v>
      </c>
      <c r="B1780" s="45">
        <v>20190415</v>
      </c>
      <c r="C1780" s="107" t="s">
        <v>61</v>
      </c>
      <c r="D1780" s="107">
        <v>3</v>
      </c>
      <c r="E1780" s="107">
        <v>2</v>
      </c>
      <c r="H1780" s="107" t="s">
        <v>11</v>
      </c>
      <c r="I1780" s="107">
        <v>290</v>
      </c>
      <c r="J1780" s="107">
        <v>0</v>
      </c>
      <c r="K1780" s="43">
        <v>5</v>
      </c>
      <c r="L1780" s="43">
        <v>1</v>
      </c>
      <c r="M1780" s="72">
        <v>0</v>
      </c>
      <c r="N1780" s="49">
        <v>1</v>
      </c>
      <c r="O1780" s="9" t="str">
        <f>Cal_110119!$P$3</f>
        <v>Cal_110119</v>
      </c>
      <c r="P1780" s="17">
        <f>Cal_110119!$Q$3</f>
        <v>1.8682000000000001</v>
      </c>
      <c r="Q1780" s="17">
        <f>Cal_110119!$R$3</f>
        <v>0.51219999999999999</v>
      </c>
      <c r="R1780" s="46">
        <v>20.72</v>
      </c>
      <c r="S1780" s="46">
        <v>16.84</v>
      </c>
      <c r="T1780" s="47">
        <f t="shared" si="255"/>
        <v>0.82150000000000001</v>
      </c>
      <c r="U1780" s="79">
        <f t="shared" si="235"/>
        <v>19.898499999999999</v>
      </c>
      <c r="V1780" s="79">
        <f t="shared" si="236"/>
        <v>16.0185</v>
      </c>
      <c r="W1780" s="443">
        <f t="shared" si="237"/>
        <v>7.3730451334111782E-2</v>
      </c>
      <c r="X1780" s="443">
        <f t="shared" si="238"/>
        <v>0.19054498216140545</v>
      </c>
      <c r="Y1780" s="9">
        <f>Cal_110119!$O$3</f>
        <v>20181101</v>
      </c>
      <c r="Z1780" s="48" t="s">
        <v>602</v>
      </c>
      <c r="AA1780" s="48"/>
      <c r="AE1780" s="689" t="s">
        <v>1250</v>
      </c>
      <c r="AF1780" s="128">
        <v>1</v>
      </c>
      <c r="AG1780" s="169">
        <v>1</v>
      </c>
      <c r="AH1780" s="485" t="s">
        <v>816</v>
      </c>
    </row>
    <row r="1781" spans="1:35" x14ac:dyDescent="0.2">
      <c r="A1781" s="43" t="s">
        <v>595</v>
      </c>
      <c r="B1781" s="45">
        <v>20190415</v>
      </c>
      <c r="C1781" s="107" t="s">
        <v>61</v>
      </c>
      <c r="D1781" s="107">
        <v>3</v>
      </c>
      <c r="E1781" s="107">
        <v>3</v>
      </c>
      <c r="H1781" s="107" t="s">
        <v>10</v>
      </c>
      <c r="I1781" s="107">
        <v>290</v>
      </c>
      <c r="J1781" s="107">
        <v>0</v>
      </c>
      <c r="K1781" s="43">
        <v>5</v>
      </c>
      <c r="L1781" s="43">
        <v>1</v>
      </c>
      <c r="M1781" s="72">
        <v>0</v>
      </c>
      <c r="N1781" s="49">
        <v>1</v>
      </c>
      <c r="O1781" s="9" t="str">
        <f>Cal_110119!$P$3</f>
        <v>Cal_110119</v>
      </c>
      <c r="P1781" s="17">
        <f>Cal_110119!$Q$3</f>
        <v>1.8682000000000001</v>
      </c>
      <c r="Q1781" s="17">
        <f>Cal_110119!$R$3</f>
        <v>0.51219999999999999</v>
      </c>
      <c r="R1781" s="46">
        <v>51.11</v>
      </c>
      <c r="S1781" s="46">
        <v>32.36</v>
      </c>
      <c r="T1781" s="47">
        <f t="shared" si="255"/>
        <v>0.82150000000000001</v>
      </c>
      <c r="U1781" s="79">
        <f t="shared" si="235"/>
        <v>50.288499999999999</v>
      </c>
      <c r="V1781" s="79">
        <f t="shared" si="236"/>
        <v>31.538499999999999</v>
      </c>
      <c r="W1781" s="443">
        <f t="shared" si="237"/>
        <v>0.35630050580273093</v>
      </c>
      <c r="X1781" s="443">
        <f t="shared" si="238"/>
        <v>0.16402603908588975</v>
      </c>
      <c r="Y1781" s="9">
        <f>Cal_110119!$O$3</f>
        <v>20181101</v>
      </c>
      <c r="Z1781" s="48" t="s">
        <v>602</v>
      </c>
      <c r="AA1781" s="48"/>
      <c r="AE1781" s="689" t="s">
        <v>1250</v>
      </c>
      <c r="AF1781" s="128">
        <v>1</v>
      </c>
      <c r="AG1781" s="169">
        <v>0</v>
      </c>
      <c r="AH1781" s="485"/>
    </row>
    <row r="1782" spans="1:35" x14ac:dyDescent="0.2">
      <c r="A1782" s="43" t="s">
        <v>595</v>
      </c>
      <c r="B1782" s="45">
        <v>20190415</v>
      </c>
      <c r="C1782" s="107" t="s">
        <v>61</v>
      </c>
      <c r="D1782" s="107">
        <v>3</v>
      </c>
      <c r="E1782" s="107">
        <v>3</v>
      </c>
      <c r="H1782" s="107" t="s">
        <v>11</v>
      </c>
      <c r="I1782" s="107">
        <v>290</v>
      </c>
      <c r="J1782" s="107">
        <v>0</v>
      </c>
      <c r="K1782" s="43">
        <v>5</v>
      </c>
      <c r="L1782" s="43">
        <v>1</v>
      </c>
      <c r="M1782" s="9">
        <v>0</v>
      </c>
      <c r="N1782" s="49">
        <v>1</v>
      </c>
      <c r="O1782" s="9" t="str">
        <f>Cal_110119!$P$3</f>
        <v>Cal_110119</v>
      </c>
      <c r="P1782" s="17">
        <f>Cal_110119!$Q$3</f>
        <v>1.8682000000000001</v>
      </c>
      <c r="Q1782" s="17">
        <f>Cal_110119!$R$3</f>
        <v>0.51219999999999999</v>
      </c>
      <c r="R1782" s="46">
        <v>57.43</v>
      </c>
      <c r="S1782" s="46">
        <v>36.200000000000003</v>
      </c>
      <c r="T1782" s="47">
        <f t="shared" si="255"/>
        <v>0.82150000000000001</v>
      </c>
      <c r="U1782" s="79">
        <f t="shared" si="235"/>
        <v>56.608499999999999</v>
      </c>
      <c r="V1782" s="79">
        <f t="shared" si="236"/>
        <v>35.378500000000003</v>
      </c>
      <c r="W1782" s="443">
        <f t="shared" si="237"/>
        <v>0.40342718603690542</v>
      </c>
      <c r="X1782" s="443">
        <f t="shared" si="238"/>
        <v>0.18025221115516357</v>
      </c>
      <c r="Y1782" s="9">
        <f>Cal_110119!$O$3</f>
        <v>20181101</v>
      </c>
      <c r="Z1782" s="48" t="s">
        <v>602</v>
      </c>
      <c r="AA1782" s="48"/>
      <c r="AE1782" s="689" t="s">
        <v>1250</v>
      </c>
      <c r="AF1782" s="128">
        <v>1</v>
      </c>
      <c r="AG1782" s="169">
        <v>0</v>
      </c>
      <c r="AH1782" s="485"/>
    </row>
    <row r="1783" spans="1:35" x14ac:dyDescent="0.2">
      <c r="A1783" s="43" t="s">
        <v>595</v>
      </c>
      <c r="B1783" s="45">
        <v>20190415</v>
      </c>
      <c r="C1783" s="107" t="s">
        <v>61</v>
      </c>
      <c r="D1783" s="107">
        <v>3</v>
      </c>
      <c r="E1783" s="107">
        <v>5</v>
      </c>
      <c r="H1783" s="107" t="s">
        <v>10</v>
      </c>
      <c r="I1783" s="107">
        <v>285</v>
      </c>
      <c r="J1783" s="107">
        <v>0</v>
      </c>
      <c r="K1783" s="43">
        <v>5</v>
      </c>
      <c r="L1783" s="43">
        <v>1</v>
      </c>
      <c r="M1783" s="9">
        <v>0</v>
      </c>
      <c r="N1783" s="49">
        <v>1</v>
      </c>
      <c r="O1783" s="9" t="str">
        <f>Cal_110119!$P$3</f>
        <v>Cal_110119</v>
      </c>
      <c r="P1783" s="17">
        <f>Cal_110119!$Q$3</f>
        <v>1.8682000000000001</v>
      </c>
      <c r="Q1783" s="17">
        <f>Cal_110119!$R$3</f>
        <v>0.51219999999999999</v>
      </c>
      <c r="R1783" s="46">
        <v>74.3</v>
      </c>
      <c r="S1783" s="46">
        <v>44.96</v>
      </c>
      <c r="T1783" s="47">
        <f t="shared" si="255"/>
        <v>0.82150000000000001</v>
      </c>
      <c r="U1783" s="79">
        <f t="shared" si="235"/>
        <v>73.478499999999997</v>
      </c>
      <c r="V1783" s="79">
        <f t="shared" si="236"/>
        <v>44.138500000000001</v>
      </c>
      <c r="W1783" s="443">
        <f t="shared" si="237"/>
        <v>0.56732041799730826</v>
      </c>
      <c r="X1783" s="443">
        <f t="shared" si="238"/>
        <v>0.17365816634549877</v>
      </c>
      <c r="Y1783" s="9">
        <f>Cal_110119!$O$3</f>
        <v>20181101</v>
      </c>
      <c r="Z1783" s="48" t="s">
        <v>602</v>
      </c>
      <c r="AA1783" s="48"/>
      <c r="AE1783" s="689" t="s">
        <v>1250</v>
      </c>
      <c r="AF1783" s="128">
        <v>1</v>
      </c>
      <c r="AG1783" s="169">
        <v>0</v>
      </c>
      <c r="AH1783" s="485"/>
    </row>
    <row r="1784" spans="1:35" x14ac:dyDescent="0.2">
      <c r="A1784" s="43" t="s">
        <v>595</v>
      </c>
      <c r="B1784" s="45">
        <v>20190415</v>
      </c>
      <c r="C1784" s="107" t="s">
        <v>61</v>
      </c>
      <c r="D1784" s="107">
        <v>3</v>
      </c>
      <c r="E1784" s="107">
        <v>5</v>
      </c>
      <c r="H1784" s="107" t="s">
        <v>11</v>
      </c>
      <c r="I1784" s="107">
        <v>285</v>
      </c>
      <c r="J1784" s="107">
        <v>0</v>
      </c>
      <c r="K1784" s="43">
        <v>5</v>
      </c>
      <c r="L1784" s="43">
        <v>1</v>
      </c>
      <c r="M1784" s="72">
        <v>0</v>
      </c>
      <c r="N1784" s="49">
        <v>1</v>
      </c>
      <c r="O1784" s="9" t="str">
        <f>Cal_110119!$P$3</f>
        <v>Cal_110119</v>
      </c>
      <c r="P1784" s="17">
        <f>Cal_110119!$Q$3</f>
        <v>1.8682000000000001</v>
      </c>
      <c r="Q1784" s="17">
        <f>Cal_110119!$R$3</f>
        <v>0.51219999999999999</v>
      </c>
      <c r="R1784" s="46">
        <v>73.27</v>
      </c>
      <c r="S1784" s="46">
        <v>45.3</v>
      </c>
      <c r="T1784" s="47">
        <f t="shared" si="255"/>
        <v>0.82150000000000001</v>
      </c>
      <c r="U1784" s="79">
        <f t="shared" si="235"/>
        <v>72.448499999999996</v>
      </c>
      <c r="V1784" s="79">
        <f t="shared" si="236"/>
        <v>44.478499999999997</v>
      </c>
      <c r="W1784" s="443">
        <f t="shared" si="237"/>
        <v>0.54082999629804751</v>
      </c>
      <c r="X1784" s="443">
        <f t="shared" si="238"/>
        <v>0.2058563651254611</v>
      </c>
      <c r="Y1784" s="9">
        <f>Cal_110119!$O$3</f>
        <v>20181101</v>
      </c>
      <c r="Z1784" s="48" t="s">
        <v>602</v>
      </c>
      <c r="AA1784" s="48"/>
      <c r="AE1784" s="689" t="s">
        <v>1250</v>
      </c>
      <c r="AF1784" s="128">
        <v>1</v>
      </c>
      <c r="AG1784" s="169">
        <v>0</v>
      </c>
      <c r="AH1784" s="485"/>
    </row>
    <row r="1785" spans="1:35" x14ac:dyDescent="0.2">
      <c r="A1785" s="43" t="s">
        <v>595</v>
      </c>
      <c r="B1785" s="45">
        <v>20190415</v>
      </c>
      <c r="C1785" s="107" t="s">
        <v>61</v>
      </c>
      <c r="D1785" s="107">
        <v>3</v>
      </c>
      <c r="E1785" s="107">
        <v>7</v>
      </c>
      <c r="H1785" s="107" t="s">
        <v>10</v>
      </c>
      <c r="I1785" s="107">
        <v>290</v>
      </c>
      <c r="J1785" s="107">
        <v>0</v>
      </c>
      <c r="K1785" s="43">
        <v>5</v>
      </c>
      <c r="L1785" s="43">
        <v>1</v>
      </c>
      <c r="M1785" s="9">
        <v>0</v>
      </c>
      <c r="N1785" s="49">
        <v>1</v>
      </c>
      <c r="O1785" s="9" t="str">
        <f>Cal_110119!$P$3</f>
        <v>Cal_110119</v>
      </c>
      <c r="P1785" s="17">
        <f>Cal_110119!$Q$3</f>
        <v>1.8682000000000001</v>
      </c>
      <c r="Q1785" s="17">
        <f>Cal_110119!$R$3</f>
        <v>0.51219999999999999</v>
      </c>
      <c r="R1785" s="46">
        <v>74.3</v>
      </c>
      <c r="S1785" s="46">
        <v>45.34</v>
      </c>
      <c r="T1785" s="47">
        <f t="shared" si="255"/>
        <v>0.82150000000000001</v>
      </c>
      <c r="U1785" s="79">
        <f t="shared" si="235"/>
        <v>73.478499999999997</v>
      </c>
      <c r="V1785" s="79">
        <f t="shared" si="236"/>
        <v>44.518500000000003</v>
      </c>
      <c r="W1785" s="443">
        <f t="shared" si="237"/>
        <v>0.55031800789584451</v>
      </c>
      <c r="X1785" s="443">
        <f t="shared" si="238"/>
        <v>0.18415437628932796</v>
      </c>
      <c r="Y1785" s="9">
        <f>Cal_110119!$O$3</f>
        <v>20181101</v>
      </c>
      <c r="Z1785" s="48" t="s">
        <v>602</v>
      </c>
      <c r="AA1785" s="48"/>
      <c r="AE1785" s="689" t="s">
        <v>1250</v>
      </c>
      <c r="AF1785" s="128">
        <v>1</v>
      </c>
      <c r="AG1785" s="169">
        <v>0</v>
      </c>
      <c r="AH1785" s="485"/>
    </row>
    <row r="1786" spans="1:35" x14ac:dyDescent="0.2">
      <c r="A1786" s="43" t="s">
        <v>595</v>
      </c>
      <c r="B1786" s="45">
        <v>20190415</v>
      </c>
      <c r="C1786" s="107" t="s">
        <v>61</v>
      </c>
      <c r="D1786" s="107">
        <v>3</v>
      </c>
      <c r="E1786" s="107">
        <v>7</v>
      </c>
      <c r="H1786" s="107" t="s">
        <v>11</v>
      </c>
      <c r="I1786" s="107">
        <v>290</v>
      </c>
      <c r="J1786" s="107">
        <v>0</v>
      </c>
      <c r="K1786" s="43">
        <v>5</v>
      </c>
      <c r="L1786" s="43">
        <v>1</v>
      </c>
      <c r="M1786" s="9">
        <v>0</v>
      </c>
      <c r="N1786" s="49">
        <v>1</v>
      </c>
      <c r="O1786" s="9" t="str">
        <f>Cal_110119!$P$3</f>
        <v>Cal_110119</v>
      </c>
      <c r="P1786" s="17">
        <f>Cal_110119!$Q$3</f>
        <v>1.8682000000000001</v>
      </c>
      <c r="Q1786" s="17">
        <f>Cal_110119!$R$3</f>
        <v>0.51219999999999999</v>
      </c>
      <c r="R1786" s="46">
        <v>77.2</v>
      </c>
      <c r="S1786" s="46">
        <v>47.87</v>
      </c>
      <c r="T1786" s="47">
        <f t="shared" si="255"/>
        <v>0.82150000000000001</v>
      </c>
      <c r="U1786" s="79">
        <f t="shared" si="235"/>
        <v>76.378500000000003</v>
      </c>
      <c r="V1786" s="79">
        <f t="shared" si="236"/>
        <v>47.048499999999997</v>
      </c>
      <c r="W1786" s="443">
        <f t="shared" si="237"/>
        <v>0.5573490045436853</v>
      </c>
      <c r="X1786" s="443">
        <f t="shared" si="238"/>
        <v>0.21886367035183182</v>
      </c>
      <c r="Y1786" s="9">
        <f>Cal_110119!$O$3</f>
        <v>20181101</v>
      </c>
      <c r="Z1786" s="48" t="s">
        <v>602</v>
      </c>
      <c r="AA1786" s="48"/>
      <c r="AE1786" s="689" t="s">
        <v>1250</v>
      </c>
      <c r="AF1786" s="128">
        <v>1</v>
      </c>
      <c r="AG1786" s="169">
        <v>0</v>
      </c>
      <c r="AH1786" s="485"/>
    </row>
    <row r="1787" spans="1:35" x14ac:dyDescent="0.2">
      <c r="A1787" s="43" t="s">
        <v>595</v>
      </c>
      <c r="B1787" s="45">
        <v>20190415</v>
      </c>
      <c r="C1787" s="107" t="s">
        <v>61</v>
      </c>
      <c r="D1787" s="107">
        <v>3</v>
      </c>
      <c r="E1787" s="107">
        <v>7</v>
      </c>
      <c r="H1787" s="107" t="s">
        <v>10</v>
      </c>
      <c r="I1787" s="107">
        <v>290</v>
      </c>
      <c r="J1787" s="107">
        <v>10</v>
      </c>
      <c r="K1787" s="43">
        <v>5</v>
      </c>
      <c r="L1787" s="43">
        <v>1</v>
      </c>
      <c r="M1787" s="9">
        <v>0</v>
      </c>
      <c r="N1787" s="49">
        <v>1</v>
      </c>
      <c r="O1787" s="9" t="str">
        <f>Cal_110119!$P$3</f>
        <v>Cal_110119</v>
      </c>
      <c r="P1787" s="17">
        <f>Cal_110119!$Q$3</f>
        <v>1.8682000000000001</v>
      </c>
      <c r="Q1787" s="17">
        <f>Cal_110119!$R$3</f>
        <v>0.51219999999999999</v>
      </c>
      <c r="R1787" s="46">
        <v>26.68</v>
      </c>
      <c r="S1787" s="46">
        <v>16.899999999999999</v>
      </c>
      <c r="T1787" s="47">
        <f t="shared" si="255"/>
        <v>0.82150000000000001</v>
      </c>
      <c r="U1787" s="79">
        <f t="shared" si="235"/>
        <v>25.858499999999999</v>
      </c>
      <c r="V1787" s="79">
        <f t="shared" si="236"/>
        <v>16.078499999999998</v>
      </c>
      <c r="W1787" s="443">
        <f t="shared" si="237"/>
        <v>0.18584634382670445</v>
      </c>
      <c r="X1787" s="443">
        <f t="shared" si="238"/>
        <v>7.9418977986054143E-2</v>
      </c>
      <c r="Y1787" s="9">
        <f>Cal_110119!$O$3</f>
        <v>20181101</v>
      </c>
      <c r="Z1787" s="48" t="s">
        <v>602</v>
      </c>
      <c r="AA1787" s="48"/>
      <c r="AE1787" s="689" t="s">
        <v>1250</v>
      </c>
      <c r="AF1787" s="128">
        <v>1</v>
      </c>
      <c r="AG1787" s="169">
        <v>0</v>
      </c>
      <c r="AH1787" s="485"/>
    </row>
    <row r="1788" spans="1:35" x14ac:dyDescent="0.2">
      <c r="A1788" s="43" t="s">
        <v>595</v>
      </c>
      <c r="B1788" s="45">
        <v>20190415</v>
      </c>
      <c r="C1788" s="107" t="s">
        <v>61</v>
      </c>
      <c r="D1788" s="107">
        <v>3</v>
      </c>
      <c r="E1788" s="107">
        <v>7</v>
      </c>
      <c r="H1788" s="107" t="s">
        <v>11</v>
      </c>
      <c r="I1788" s="107">
        <v>290</v>
      </c>
      <c r="J1788" s="107">
        <v>10</v>
      </c>
      <c r="K1788" s="43">
        <v>5</v>
      </c>
      <c r="L1788" s="43">
        <v>1</v>
      </c>
      <c r="M1788" s="72">
        <v>0</v>
      </c>
      <c r="N1788" s="49">
        <v>1</v>
      </c>
      <c r="O1788" s="9" t="str">
        <f>Cal_110119!$P$3</f>
        <v>Cal_110119</v>
      </c>
      <c r="P1788" s="17">
        <f>Cal_110119!$Q$3</f>
        <v>1.8682000000000001</v>
      </c>
      <c r="Q1788" s="17">
        <f>Cal_110119!$R$3</f>
        <v>0.51219999999999999</v>
      </c>
      <c r="R1788" s="46">
        <v>30.74</v>
      </c>
      <c r="S1788" s="46">
        <v>19.25</v>
      </c>
      <c r="T1788" s="47">
        <f t="shared" si="255"/>
        <v>0.82150000000000001</v>
      </c>
      <c r="U1788" s="79">
        <f t="shared" si="235"/>
        <v>29.918499999999998</v>
      </c>
      <c r="V1788" s="79">
        <f t="shared" si="236"/>
        <v>18.4285</v>
      </c>
      <c r="W1788" s="443">
        <f t="shared" si="237"/>
        <v>0.21834094995591349</v>
      </c>
      <c r="X1788" s="443">
        <f t="shared" si="238"/>
        <v>8.5694997615465798E-2</v>
      </c>
      <c r="Y1788" s="9">
        <f>Cal_110119!$O$3</f>
        <v>20181101</v>
      </c>
      <c r="Z1788" s="48" t="s">
        <v>602</v>
      </c>
      <c r="AA1788" s="48"/>
      <c r="AE1788" s="689" t="s">
        <v>1250</v>
      </c>
      <c r="AF1788" s="128">
        <v>1</v>
      </c>
      <c r="AG1788" s="169">
        <v>0</v>
      </c>
      <c r="AH1788" s="485"/>
    </row>
    <row r="1789" spans="1:35" s="82" customFormat="1" x14ac:dyDescent="0.2">
      <c r="A1789" s="82" t="s">
        <v>595</v>
      </c>
      <c r="B1789" s="45">
        <v>20190415</v>
      </c>
      <c r="C1789" s="126" t="s">
        <v>59</v>
      </c>
      <c r="D1789" s="126">
        <v>4</v>
      </c>
      <c r="E1789" s="126">
        <v>2</v>
      </c>
      <c r="F1789" s="107"/>
      <c r="G1789" s="107"/>
      <c r="H1789" s="126" t="s">
        <v>10</v>
      </c>
      <c r="I1789" s="126">
        <v>290</v>
      </c>
      <c r="J1789" s="126">
        <v>0</v>
      </c>
      <c r="K1789" s="82">
        <v>5</v>
      </c>
      <c r="L1789" s="43">
        <v>1</v>
      </c>
      <c r="M1789" s="72">
        <v>0</v>
      </c>
      <c r="N1789" s="83">
        <v>1</v>
      </c>
      <c r="O1789" s="9" t="str">
        <f>Cal_110119!$P$3</f>
        <v>Cal_110119</v>
      </c>
      <c r="P1789" s="17">
        <f>Cal_110119!$Q$3</f>
        <v>1.8682000000000001</v>
      </c>
      <c r="Q1789" s="17">
        <f>Cal_110119!$R$3</f>
        <v>0.51219999999999999</v>
      </c>
      <c r="R1789" s="84">
        <v>56.66</v>
      </c>
      <c r="S1789" s="84">
        <v>38.299999999999997</v>
      </c>
      <c r="T1789" s="82">
        <f t="shared" si="255"/>
        <v>0.82150000000000001</v>
      </c>
      <c r="U1789" s="125">
        <f t="shared" si="235"/>
        <v>55.838499999999996</v>
      </c>
      <c r="V1789" s="125">
        <f t="shared" si="236"/>
        <v>37.478499999999997</v>
      </c>
      <c r="W1789" s="443">
        <f t="shared" si="237"/>
        <v>0.34888945528203413</v>
      </c>
      <c r="X1789" s="443">
        <f t="shared" si="238"/>
        <v>0.26943603301348301</v>
      </c>
      <c r="Y1789" s="9">
        <f>Cal_110119!$O$3</f>
        <v>20181101</v>
      </c>
      <c r="Z1789" s="85" t="s">
        <v>602</v>
      </c>
      <c r="AA1789" s="85"/>
      <c r="AB1789" s="48"/>
      <c r="AC1789" s="43"/>
      <c r="AD1789" s="43"/>
      <c r="AE1789" s="689" t="s">
        <v>1250</v>
      </c>
      <c r="AF1789" s="129">
        <v>1</v>
      </c>
      <c r="AG1789" s="169">
        <v>0</v>
      </c>
      <c r="AH1789" s="483"/>
      <c r="AI1789" s="155"/>
    </row>
    <row r="1790" spans="1:35" s="82" customFormat="1" x14ac:dyDescent="0.2">
      <c r="A1790" s="82" t="s">
        <v>595</v>
      </c>
      <c r="B1790" s="45">
        <v>20190415</v>
      </c>
      <c r="C1790" s="126" t="s">
        <v>59</v>
      </c>
      <c r="D1790" s="126">
        <v>4</v>
      </c>
      <c r="E1790" s="126">
        <v>2</v>
      </c>
      <c r="F1790" s="107"/>
      <c r="G1790" s="107"/>
      <c r="H1790" s="126" t="s">
        <v>11</v>
      </c>
      <c r="I1790" s="126">
        <v>290</v>
      </c>
      <c r="J1790" s="126">
        <v>0</v>
      </c>
      <c r="K1790" s="82">
        <v>5</v>
      </c>
      <c r="L1790" s="43">
        <v>1</v>
      </c>
      <c r="M1790" s="9">
        <v>0</v>
      </c>
      <c r="N1790" s="83">
        <v>1</v>
      </c>
      <c r="O1790" s="9" t="str">
        <f>Cal_110119!$P$3</f>
        <v>Cal_110119</v>
      </c>
      <c r="P1790" s="17">
        <f>Cal_110119!$Q$3</f>
        <v>1.8682000000000001</v>
      </c>
      <c r="Q1790" s="17">
        <f>Cal_110119!$R$3</f>
        <v>0.51219999999999999</v>
      </c>
      <c r="R1790" s="84">
        <v>56.58</v>
      </c>
      <c r="S1790" s="84">
        <v>38.5</v>
      </c>
      <c r="T1790" s="82">
        <f>AVERAGE(0.982,0.962,0.844,0.856,1.008,0.805)</f>
        <v>0.90949999999999986</v>
      </c>
      <c r="U1790" s="125">
        <f t="shared" si="235"/>
        <v>55.670499999999997</v>
      </c>
      <c r="V1790" s="125">
        <f t="shared" si="236"/>
        <v>37.590499999999999</v>
      </c>
      <c r="W1790" s="443">
        <f t="shared" si="237"/>
        <v>0.34356870106204668</v>
      </c>
      <c r="X1790" s="443">
        <f t="shared" si="238"/>
        <v>0.27660457875898775</v>
      </c>
      <c r="Y1790" s="9">
        <f>Cal_110119!$O$3</f>
        <v>20181101</v>
      </c>
      <c r="Z1790" s="85" t="s">
        <v>601</v>
      </c>
      <c r="AA1790" s="85"/>
      <c r="AB1790" s="48"/>
      <c r="AC1790" s="43"/>
      <c r="AD1790" s="43"/>
      <c r="AE1790" s="689" t="s">
        <v>1250</v>
      </c>
      <c r="AF1790" s="129">
        <v>1</v>
      </c>
      <c r="AG1790" s="169">
        <v>0</v>
      </c>
      <c r="AH1790" s="483"/>
      <c r="AI1790" s="155"/>
    </row>
    <row r="1791" spans="1:35" s="82" customFormat="1" x14ac:dyDescent="0.2">
      <c r="A1791" s="82" t="s">
        <v>595</v>
      </c>
      <c r="B1791" s="45">
        <v>20190415</v>
      </c>
      <c r="C1791" s="126" t="s">
        <v>59</v>
      </c>
      <c r="D1791" s="126">
        <v>4</v>
      </c>
      <c r="E1791" s="126">
        <v>3</v>
      </c>
      <c r="F1791" s="107"/>
      <c r="G1791" s="107"/>
      <c r="H1791" s="126" t="s">
        <v>10</v>
      </c>
      <c r="I1791" s="126">
        <v>290</v>
      </c>
      <c r="J1791" s="126">
        <v>0</v>
      </c>
      <c r="K1791" s="82">
        <v>5</v>
      </c>
      <c r="L1791" s="43">
        <v>1</v>
      </c>
      <c r="M1791" s="9">
        <v>0</v>
      </c>
      <c r="N1791" s="83">
        <v>1</v>
      </c>
      <c r="O1791" s="9" t="str">
        <f>Cal_110119!$P$3</f>
        <v>Cal_110119</v>
      </c>
      <c r="P1791" s="17">
        <f>Cal_110119!$Q$3</f>
        <v>1.8682000000000001</v>
      </c>
      <c r="Q1791" s="17">
        <f>Cal_110119!$R$3</f>
        <v>0.51219999999999999</v>
      </c>
      <c r="R1791" s="84">
        <v>79.95</v>
      </c>
      <c r="S1791" s="84">
        <v>51.01</v>
      </c>
      <c r="T1791" s="82">
        <f>AVERAGE(0.902,0.801,0.858,0.767,0.847,0.754)</f>
        <v>0.82150000000000001</v>
      </c>
      <c r="U1791" s="125">
        <f t="shared" si="235"/>
        <v>79.128500000000003</v>
      </c>
      <c r="V1791" s="125">
        <f t="shared" si="236"/>
        <v>50.188499999999998</v>
      </c>
      <c r="W1791" s="443">
        <f t="shared" si="237"/>
        <v>0.54993795402298851</v>
      </c>
      <c r="X1791" s="443">
        <f t="shared" si="238"/>
        <v>0.27807887614149401</v>
      </c>
      <c r="Y1791" s="9">
        <f>Cal_110119!$O$3</f>
        <v>20181101</v>
      </c>
      <c r="Z1791" s="85" t="s">
        <v>602</v>
      </c>
      <c r="AA1791" s="85"/>
      <c r="AB1791" s="48"/>
      <c r="AC1791" s="43"/>
      <c r="AD1791" s="43"/>
      <c r="AE1791" s="689" t="s">
        <v>1250</v>
      </c>
      <c r="AF1791" s="129">
        <v>1</v>
      </c>
      <c r="AG1791" s="169">
        <v>0</v>
      </c>
      <c r="AH1791" s="483"/>
      <c r="AI1791" s="155"/>
    </row>
    <row r="1792" spans="1:35" s="82" customFormat="1" x14ac:dyDescent="0.2">
      <c r="A1792" s="82" t="s">
        <v>595</v>
      </c>
      <c r="B1792" s="45">
        <v>20190415</v>
      </c>
      <c r="C1792" s="126" t="s">
        <v>59</v>
      </c>
      <c r="D1792" s="126">
        <v>4</v>
      </c>
      <c r="E1792" s="126">
        <v>3</v>
      </c>
      <c r="F1792" s="107"/>
      <c r="G1792" s="107"/>
      <c r="H1792" s="126" t="s">
        <v>11</v>
      </c>
      <c r="I1792" s="126">
        <v>290</v>
      </c>
      <c r="J1792" s="126">
        <v>0</v>
      </c>
      <c r="K1792" s="82">
        <v>5</v>
      </c>
      <c r="L1792" s="43">
        <v>1</v>
      </c>
      <c r="M1792" s="72">
        <v>0</v>
      </c>
      <c r="N1792" s="83">
        <v>1</v>
      </c>
      <c r="O1792" s="9" t="str">
        <f>Cal_110119!$P$3</f>
        <v>Cal_110119</v>
      </c>
      <c r="P1792" s="17">
        <f>Cal_110119!$Q$3</f>
        <v>1.8682000000000001</v>
      </c>
      <c r="Q1792" s="17">
        <f>Cal_110119!$R$3</f>
        <v>0.51219999999999999</v>
      </c>
      <c r="R1792" s="84">
        <v>83.05</v>
      </c>
      <c r="S1792" s="84">
        <v>53.29</v>
      </c>
      <c r="T1792" s="82">
        <f>AVERAGE(0.902,0.801,0.858,0.767,0.847,0.754)</f>
        <v>0.82150000000000001</v>
      </c>
      <c r="U1792" s="125">
        <f t="shared" si="235"/>
        <v>82.228499999999997</v>
      </c>
      <c r="V1792" s="125">
        <f t="shared" si="236"/>
        <v>52.468499999999999</v>
      </c>
      <c r="W1792" s="443">
        <f t="shared" si="237"/>
        <v>0.56552016281009443</v>
      </c>
      <c r="X1792" s="443">
        <f t="shared" si="238"/>
        <v>0.30011242340956074</v>
      </c>
      <c r="Y1792" s="9">
        <f>Cal_110119!$O$3</f>
        <v>20181101</v>
      </c>
      <c r="Z1792" s="85" t="s">
        <v>602</v>
      </c>
      <c r="AA1792" s="85"/>
      <c r="AB1792" s="48"/>
      <c r="AC1792" s="43"/>
      <c r="AD1792" s="43"/>
      <c r="AE1792" s="689" t="s">
        <v>1250</v>
      </c>
      <c r="AF1792" s="129">
        <v>1</v>
      </c>
      <c r="AG1792" s="169">
        <v>0</v>
      </c>
      <c r="AH1792" s="483"/>
      <c r="AI1792" s="155"/>
    </row>
    <row r="1793" spans="1:35" s="82" customFormat="1" x14ac:dyDescent="0.2">
      <c r="A1793" s="82" t="s">
        <v>595</v>
      </c>
      <c r="B1793" s="45">
        <v>20190415</v>
      </c>
      <c r="C1793" s="126" t="s">
        <v>59</v>
      </c>
      <c r="D1793" s="126">
        <v>4</v>
      </c>
      <c r="E1793" s="126">
        <v>5</v>
      </c>
      <c r="F1793" s="107"/>
      <c r="G1793" s="107"/>
      <c r="H1793" s="126" t="s">
        <v>10</v>
      </c>
      <c r="I1793" s="126">
        <v>285</v>
      </c>
      <c r="J1793" s="126">
        <v>0</v>
      </c>
      <c r="K1793" s="82">
        <v>5</v>
      </c>
      <c r="L1793" s="43">
        <v>1</v>
      </c>
      <c r="M1793" s="9">
        <v>0</v>
      </c>
      <c r="N1793" s="83">
        <v>1</v>
      </c>
      <c r="O1793" s="9" t="str">
        <f>Cal_110119!$P$3</f>
        <v>Cal_110119</v>
      </c>
      <c r="P1793" s="17">
        <f>Cal_110119!$Q$3</f>
        <v>1.8682000000000001</v>
      </c>
      <c r="Q1793" s="17">
        <f>Cal_110119!$R$3</f>
        <v>0.51219999999999999</v>
      </c>
      <c r="R1793" s="84">
        <v>89.84</v>
      </c>
      <c r="S1793" s="84">
        <v>56.81</v>
      </c>
      <c r="T1793" s="82">
        <f>AVERAGE(0.902,0.801,0.858,0.767,0.847,0.754)</f>
        <v>0.82150000000000001</v>
      </c>
      <c r="U1793" s="125">
        <f t="shared" si="235"/>
        <v>89.018500000000003</v>
      </c>
      <c r="V1793" s="125">
        <f t="shared" si="236"/>
        <v>55.988500000000002</v>
      </c>
      <c r="W1793" s="443">
        <f t="shared" si="237"/>
        <v>0.63867053191721512</v>
      </c>
      <c r="X1793" s="443">
        <f t="shared" si="238"/>
        <v>0.30124087126769711</v>
      </c>
      <c r="Y1793" s="9">
        <f>Cal_110119!$O$3</f>
        <v>20181101</v>
      </c>
      <c r="Z1793" s="85" t="s">
        <v>602</v>
      </c>
      <c r="AA1793" s="85"/>
      <c r="AB1793" s="48"/>
      <c r="AC1793" s="43"/>
      <c r="AD1793" s="43"/>
      <c r="AE1793" s="689" t="s">
        <v>1250</v>
      </c>
      <c r="AF1793" s="129">
        <v>3</v>
      </c>
      <c r="AG1793" s="169">
        <v>1</v>
      </c>
      <c r="AH1793" s="483" t="s">
        <v>817</v>
      </c>
      <c r="AI1793" s="155"/>
    </row>
    <row r="1794" spans="1:35" s="82" customFormat="1" x14ac:dyDescent="0.2">
      <c r="A1794" s="82" t="s">
        <v>595</v>
      </c>
      <c r="B1794" s="45">
        <v>20190415</v>
      </c>
      <c r="C1794" s="126" t="s">
        <v>59</v>
      </c>
      <c r="D1794" s="126">
        <v>4</v>
      </c>
      <c r="E1794" s="126">
        <v>5</v>
      </c>
      <c r="F1794" s="107"/>
      <c r="G1794" s="107"/>
      <c r="H1794" s="126" t="s">
        <v>11</v>
      </c>
      <c r="I1794" s="126">
        <v>285</v>
      </c>
      <c r="J1794" s="126">
        <v>0</v>
      </c>
      <c r="K1794" s="82">
        <v>5</v>
      </c>
      <c r="L1794" s="43">
        <v>1</v>
      </c>
      <c r="M1794" s="9">
        <v>0</v>
      </c>
      <c r="N1794" s="83">
        <v>1</v>
      </c>
      <c r="O1794" s="9" t="str">
        <f>Cal_110119!$P$3</f>
        <v>Cal_110119</v>
      </c>
      <c r="P1794" s="17">
        <f>Cal_110119!$Q$3</f>
        <v>1.8682000000000001</v>
      </c>
      <c r="Q1794" s="17">
        <f>Cal_110119!$R$3</f>
        <v>0.51219999999999999</v>
      </c>
      <c r="R1794" s="84">
        <v>73.39</v>
      </c>
      <c r="S1794" s="84">
        <v>46.65</v>
      </c>
      <c r="T1794" s="82">
        <f>AVERAGE(0.902,0.801,0.858,0.767,0.847,0.754)</f>
        <v>0.82150000000000001</v>
      </c>
      <c r="U1794" s="125">
        <f t="shared" si="235"/>
        <v>72.5685</v>
      </c>
      <c r="V1794" s="125">
        <f t="shared" si="236"/>
        <v>45.828499999999998</v>
      </c>
      <c r="W1794" s="443">
        <f t="shared" si="237"/>
        <v>0.51704662499141196</v>
      </c>
      <c r="X1794" s="443">
        <f t="shared" si="238"/>
        <v>0.25230296895841264</v>
      </c>
      <c r="Y1794" s="9">
        <f>Cal_110119!$O$3</f>
        <v>20181101</v>
      </c>
      <c r="Z1794" s="85" t="s">
        <v>602</v>
      </c>
      <c r="AA1794" s="85"/>
      <c r="AB1794" s="48"/>
      <c r="AC1794" s="43"/>
      <c r="AD1794" s="43"/>
      <c r="AE1794" s="689" t="s">
        <v>1250</v>
      </c>
      <c r="AF1794" s="129">
        <v>3</v>
      </c>
      <c r="AG1794" s="169">
        <v>1</v>
      </c>
      <c r="AH1794" s="483" t="s">
        <v>817</v>
      </c>
      <c r="AI1794" s="155"/>
    </row>
    <row r="1795" spans="1:35" s="82" customFormat="1" x14ac:dyDescent="0.2">
      <c r="A1795" s="82" t="s">
        <v>595</v>
      </c>
      <c r="B1795" s="45">
        <v>20190415</v>
      </c>
      <c r="C1795" s="126" t="s">
        <v>59</v>
      </c>
      <c r="D1795" s="126">
        <v>4</v>
      </c>
      <c r="E1795" s="126">
        <v>7</v>
      </c>
      <c r="F1795" s="107"/>
      <c r="G1795" s="107"/>
      <c r="H1795" s="126" t="s">
        <v>10</v>
      </c>
      <c r="I1795" s="126">
        <v>290</v>
      </c>
      <c r="J1795" s="126">
        <v>0</v>
      </c>
      <c r="K1795" s="82">
        <v>5</v>
      </c>
      <c r="L1795" s="43">
        <v>1</v>
      </c>
      <c r="M1795" s="9">
        <v>0</v>
      </c>
      <c r="N1795" s="83">
        <v>1</v>
      </c>
      <c r="O1795" s="9" t="str">
        <f>Cal_110119!$P$3</f>
        <v>Cal_110119</v>
      </c>
      <c r="P1795" s="17">
        <f>Cal_110119!$Q$3</f>
        <v>1.8682000000000001</v>
      </c>
      <c r="Q1795" s="17">
        <f>Cal_110119!$R$3</f>
        <v>0.51219999999999999</v>
      </c>
      <c r="R1795" s="84">
        <v>84.54</v>
      </c>
      <c r="S1795" s="84">
        <v>51.73</v>
      </c>
      <c r="T1795" s="82">
        <f t="shared" ref="T1795" si="256">AVERAGE(0.799,1.007,0.682,0.72,0.857,0.809)</f>
        <v>0.81233333333333346</v>
      </c>
      <c r="U1795" s="125">
        <f t="shared" si="235"/>
        <v>83.727666666666678</v>
      </c>
      <c r="V1795" s="125">
        <f t="shared" si="236"/>
        <v>50.917666666666662</v>
      </c>
      <c r="W1795" s="443">
        <f t="shared" si="237"/>
        <v>0.62347837842067244</v>
      </c>
      <c r="X1795" s="443">
        <f t="shared" si="238"/>
        <v>0.21656834448806309</v>
      </c>
      <c r="Y1795" s="9">
        <f>Cal_110119!$O$3</f>
        <v>20181101</v>
      </c>
      <c r="Z1795" s="85" t="s">
        <v>600</v>
      </c>
      <c r="AA1795" s="85"/>
      <c r="AB1795" s="48"/>
      <c r="AC1795" s="43"/>
      <c r="AD1795" s="43"/>
      <c r="AE1795" s="689" t="s">
        <v>1250</v>
      </c>
      <c r="AF1795" s="129">
        <v>1</v>
      </c>
      <c r="AG1795" s="169">
        <v>0</v>
      </c>
      <c r="AH1795" s="483"/>
      <c r="AI1795" s="155"/>
    </row>
    <row r="1796" spans="1:35" s="82" customFormat="1" x14ac:dyDescent="0.2">
      <c r="A1796" s="82" t="s">
        <v>595</v>
      </c>
      <c r="B1796" s="45">
        <v>20190415</v>
      </c>
      <c r="C1796" s="126" t="s">
        <v>59</v>
      </c>
      <c r="D1796" s="126">
        <v>4</v>
      </c>
      <c r="E1796" s="126">
        <v>7</v>
      </c>
      <c r="F1796" s="107"/>
      <c r="G1796" s="107"/>
      <c r="H1796" s="126" t="s">
        <v>11</v>
      </c>
      <c r="I1796" s="126">
        <v>290</v>
      </c>
      <c r="J1796" s="126">
        <v>0</v>
      </c>
      <c r="K1796" s="82">
        <v>5</v>
      </c>
      <c r="L1796" s="43">
        <v>1</v>
      </c>
      <c r="M1796" s="72">
        <v>0</v>
      </c>
      <c r="N1796" s="83">
        <v>1</v>
      </c>
      <c r="O1796" s="9" t="str">
        <f>Cal_110119!$P$3</f>
        <v>Cal_110119</v>
      </c>
      <c r="P1796" s="17">
        <f>Cal_110119!$Q$3</f>
        <v>1.8682000000000001</v>
      </c>
      <c r="Q1796" s="17">
        <f>Cal_110119!$R$3</f>
        <v>0.51219999999999999</v>
      </c>
      <c r="R1796" s="84">
        <v>79.08</v>
      </c>
      <c r="S1796" s="84">
        <v>48.44</v>
      </c>
      <c r="T1796" s="82">
        <f t="shared" ref="T1796:T1801" si="257">AVERAGE(0.902,0.801,0.858,0.767,0.847,0.754)</f>
        <v>0.82150000000000001</v>
      </c>
      <c r="U1796" s="125">
        <f t="shared" si="235"/>
        <v>78.258499999999998</v>
      </c>
      <c r="V1796" s="125">
        <f t="shared" si="236"/>
        <v>47.618499999999997</v>
      </c>
      <c r="W1796" s="443">
        <f t="shared" si="237"/>
        <v>0.58224253321576935</v>
      </c>
      <c r="X1796" s="443">
        <f t="shared" si="238"/>
        <v>0.20337408069354093</v>
      </c>
      <c r="Y1796" s="9">
        <f>Cal_110119!$O$3</f>
        <v>20181101</v>
      </c>
      <c r="Z1796" s="85" t="s">
        <v>602</v>
      </c>
      <c r="AA1796" s="85"/>
      <c r="AB1796" s="48"/>
      <c r="AC1796" s="43"/>
      <c r="AD1796" s="43"/>
      <c r="AE1796" s="689" t="s">
        <v>1250</v>
      </c>
      <c r="AF1796" s="129">
        <v>1</v>
      </c>
      <c r="AG1796" s="169">
        <v>0</v>
      </c>
      <c r="AH1796" s="483"/>
      <c r="AI1796" s="155"/>
    </row>
    <row r="1797" spans="1:35" s="82" customFormat="1" x14ac:dyDescent="0.2">
      <c r="A1797" s="82" t="s">
        <v>595</v>
      </c>
      <c r="B1797" s="45">
        <v>20190415</v>
      </c>
      <c r="C1797" s="126" t="s">
        <v>59</v>
      </c>
      <c r="D1797" s="126">
        <v>4</v>
      </c>
      <c r="E1797" s="126">
        <v>7</v>
      </c>
      <c r="F1797" s="107"/>
      <c r="G1797" s="107"/>
      <c r="H1797" s="126" t="s">
        <v>10</v>
      </c>
      <c r="I1797" s="126">
        <v>290</v>
      </c>
      <c r="J1797" s="126">
        <v>10</v>
      </c>
      <c r="K1797" s="82">
        <v>5</v>
      </c>
      <c r="L1797" s="43">
        <v>1</v>
      </c>
      <c r="M1797" s="72">
        <v>0</v>
      </c>
      <c r="N1797" s="83">
        <v>1</v>
      </c>
      <c r="O1797" s="9" t="str">
        <f>Cal_110119!$P$3</f>
        <v>Cal_110119</v>
      </c>
      <c r="P1797" s="17">
        <f>Cal_110119!$Q$3</f>
        <v>1.8682000000000001</v>
      </c>
      <c r="Q1797" s="17">
        <f>Cal_110119!$R$3</f>
        <v>0.51219999999999999</v>
      </c>
      <c r="R1797" s="84">
        <v>19.64</v>
      </c>
      <c r="S1797" s="84">
        <v>12.83</v>
      </c>
      <c r="T1797" s="82">
        <f t="shared" si="257"/>
        <v>0.82150000000000001</v>
      </c>
      <c r="U1797" s="125">
        <f t="shared" si="235"/>
        <v>18.8185</v>
      </c>
      <c r="V1797" s="125">
        <f t="shared" si="236"/>
        <v>12.0085</v>
      </c>
      <c r="W1797" s="443">
        <f t="shared" si="237"/>
        <v>0.12940834370755189</v>
      </c>
      <c r="X1797" s="443">
        <f t="shared" si="238"/>
        <v>6.8709553918999841E-2</v>
      </c>
      <c r="Y1797" s="9">
        <f>Cal_110119!$O$3</f>
        <v>20181101</v>
      </c>
      <c r="Z1797" s="85" t="s">
        <v>602</v>
      </c>
      <c r="AA1797" s="85"/>
      <c r="AB1797" s="48"/>
      <c r="AC1797" s="43"/>
      <c r="AD1797" s="43"/>
      <c r="AE1797" s="689" t="s">
        <v>1250</v>
      </c>
      <c r="AF1797" s="129">
        <v>1</v>
      </c>
      <c r="AG1797" s="169">
        <v>0</v>
      </c>
      <c r="AH1797" s="483"/>
      <c r="AI1797" s="155"/>
    </row>
    <row r="1798" spans="1:35" s="82" customFormat="1" x14ac:dyDescent="0.2">
      <c r="A1798" s="82" t="s">
        <v>595</v>
      </c>
      <c r="B1798" s="45">
        <v>20190415</v>
      </c>
      <c r="C1798" s="126" t="s">
        <v>59</v>
      </c>
      <c r="D1798" s="126">
        <v>4</v>
      </c>
      <c r="E1798" s="126">
        <v>7</v>
      </c>
      <c r="F1798" s="107"/>
      <c r="G1798" s="107"/>
      <c r="H1798" s="126" t="s">
        <v>11</v>
      </c>
      <c r="I1798" s="126">
        <v>290</v>
      </c>
      <c r="J1798" s="126">
        <v>10</v>
      </c>
      <c r="K1798" s="82">
        <v>5</v>
      </c>
      <c r="L1798" s="43">
        <v>1</v>
      </c>
      <c r="M1798" s="9">
        <v>0</v>
      </c>
      <c r="N1798" s="83">
        <v>1</v>
      </c>
      <c r="O1798" s="9" t="str">
        <f>Cal_110119!$P$3</f>
        <v>Cal_110119</v>
      </c>
      <c r="P1798" s="17">
        <f>Cal_110119!$Q$3</f>
        <v>1.8682000000000001</v>
      </c>
      <c r="Q1798" s="17">
        <f>Cal_110119!$R$3</f>
        <v>0.51219999999999999</v>
      </c>
      <c r="R1798" s="84">
        <v>20.7</v>
      </c>
      <c r="S1798" s="84">
        <v>13.01</v>
      </c>
      <c r="T1798" s="82">
        <f t="shared" si="257"/>
        <v>0.82150000000000001</v>
      </c>
      <c r="U1798" s="125">
        <f t="shared" si="235"/>
        <v>19.878499999999999</v>
      </c>
      <c r="V1798" s="125">
        <f t="shared" si="236"/>
        <v>12.188499999999999</v>
      </c>
      <c r="W1798" s="443">
        <f t="shared" si="237"/>
        <v>0.1461307141132267</v>
      </c>
      <c r="X1798" s="443">
        <f t="shared" si="238"/>
        <v>5.4956848465049134E-2</v>
      </c>
      <c r="Y1798" s="9">
        <f>Cal_110119!$O$3</f>
        <v>20181101</v>
      </c>
      <c r="Z1798" s="85" t="s">
        <v>602</v>
      </c>
      <c r="AA1798" s="85"/>
      <c r="AB1798" s="48"/>
      <c r="AC1798" s="43"/>
      <c r="AD1798" s="43"/>
      <c r="AE1798" s="689" t="s">
        <v>1250</v>
      </c>
      <c r="AF1798" s="129">
        <v>1</v>
      </c>
      <c r="AG1798" s="169">
        <v>0</v>
      </c>
      <c r="AH1798" s="483"/>
      <c r="AI1798" s="155"/>
    </row>
    <row r="1799" spans="1:35" s="350" customFormat="1" x14ac:dyDescent="0.2">
      <c r="A1799" s="350" t="s">
        <v>595</v>
      </c>
      <c r="B1799" s="416">
        <v>20190415</v>
      </c>
      <c r="C1799" s="351" t="s">
        <v>51</v>
      </c>
      <c r="D1799" s="351">
        <v>5</v>
      </c>
      <c r="E1799" s="351">
        <v>2</v>
      </c>
      <c r="F1799" s="351"/>
      <c r="G1799" s="351"/>
      <c r="H1799" s="351" t="s">
        <v>10</v>
      </c>
      <c r="I1799" s="351">
        <v>285</v>
      </c>
      <c r="J1799" s="351">
        <v>0</v>
      </c>
      <c r="K1799" s="350">
        <v>5</v>
      </c>
      <c r="L1799" s="350">
        <v>1</v>
      </c>
      <c r="M1799" s="418">
        <v>0</v>
      </c>
      <c r="N1799" s="353">
        <v>1</v>
      </c>
      <c r="O1799" s="9" t="str">
        <f>Cal_110119!$P$3</f>
        <v>Cal_110119</v>
      </c>
      <c r="P1799" s="17">
        <f>Cal_110119!$Q$3</f>
        <v>1.8682000000000001</v>
      </c>
      <c r="Q1799" s="17">
        <f>Cal_110119!$R$3</f>
        <v>0.51219999999999999</v>
      </c>
      <c r="R1799" s="354">
        <v>67.83</v>
      </c>
      <c r="S1799" s="354">
        <v>44.04</v>
      </c>
      <c r="T1799" s="350">
        <f t="shared" si="257"/>
        <v>0.82150000000000001</v>
      </c>
      <c r="U1799" s="356">
        <f t="shared" si="235"/>
        <v>67.008499999999998</v>
      </c>
      <c r="V1799" s="356">
        <f t="shared" si="236"/>
        <v>43.218499999999999</v>
      </c>
      <c r="W1799" s="443">
        <f t="shared" si="237"/>
        <v>0.4600052060039525</v>
      </c>
      <c r="X1799" s="443">
        <f t="shared" si="238"/>
        <v>0.2655288050616616</v>
      </c>
      <c r="Y1799" s="9">
        <f>Cal_110119!$O$3</f>
        <v>20181101</v>
      </c>
      <c r="Z1799" s="358" t="s">
        <v>602</v>
      </c>
      <c r="AA1799" s="358"/>
      <c r="AB1799" s="358"/>
      <c r="AE1799" s="689" t="s">
        <v>1250</v>
      </c>
      <c r="AF1799" s="359">
        <v>1</v>
      </c>
      <c r="AG1799" s="311">
        <v>0</v>
      </c>
      <c r="AH1799" s="489"/>
      <c r="AI1799" s="349"/>
    </row>
    <row r="1800" spans="1:35" s="350" customFormat="1" x14ac:dyDescent="0.2">
      <c r="A1800" s="350" t="s">
        <v>595</v>
      </c>
      <c r="B1800" s="416">
        <v>20190415</v>
      </c>
      <c r="C1800" s="351" t="s">
        <v>51</v>
      </c>
      <c r="D1800" s="351">
        <v>5</v>
      </c>
      <c r="E1800" s="351">
        <v>2</v>
      </c>
      <c r="F1800" s="351"/>
      <c r="G1800" s="351"/>
      <c r="H1800" s="351" t="s">
        <v>11</v>
      </c>
      <c r="I1800" s="351">
        <v>285</v>
      </c>
      <c r="J1800" s="351">
        <v>0</v>
      </c>
      <c r="K1800" s="350">
        <v>5</v>
      </c>
      <c r="L1800" s="350">
        <v>1</v>
      </c>
      <c r="M1800" s="417">
        <v>0</v>
      </c>
      <c r="N1800" s="353">
        <v>1</v>
      </c>
      <c r="O1800" s="9" t="str">
        <f>Cal_110119!$P$3</f>
        <v>Cal_110119</v>
      </c>
      <c r="P1800" s="17">
        <f>Cal_110119!$Q$3</f>
        <v>1.8682000000000001</v>
      </c>
      <c r="Q1800" s="17">
        <f>Cal_110119!$R$3</f>
        <v>0.51219999999999999</v>
      </c>
      <c r="R1800" s="354">
        <v>68.48</v>
      </c>
      <c r="S1800" s="354">
        <v>44.54</v>
      </c>
      <c r="T1800" s="350">
        <f t="shared" si="257"/>
        <v>0.82150000000000001</v>
      </c>
      <c r="U1800" s="356">
        <f t="shared" si="235"/>
        <v>67.658500000000004</v>
      </c>
      <c r="V1800" s="356">
        <f t="shared" si="236"/>
        <v>43.718499999999999</v>
      </c>
      <c r="W1800" s="443">
        <f t="shared" si="237"/>
        <v>0.4629056171389081</v>
      </c>
      <c r="X1800" s="443">
        <f t="shared" si="238"/>
        <v>0.27102218375126735</v>
      </c>
      <c r="Y1800" s="9">
        <f>Cal_110119!$O$3</f>
        <v>20181101</v>
      </c>
      <c r="Z1800" s="358" t="s">
        <v>602</v>
      </c>
      <c r="AA1800" s="358"/>
      <c r="AB1800" s="358"/>
      <c r="AE1800" s="689" t="s">
        <v>1250</v>
      </c>
      <c r="AF1800" s="359">
        <v>1</v>
      </c>
      <c r="AG1800" s="311">
        <v>0</v>
      </c>
      <c r="AH1800" s="489"/>
      <c r="AI1800" s="349"/>
    </row>
    <row r="1801" spans="1:35" s="350" customFormat="1" x14ac:dyDescent="0.2">
      <c r="A1801" s="350" t="s">
        <v>595</v>
      </c>
      <c r="B1801" s="416">
        <v>20190415</v>
      </c>
      <c r="C1801" s="351" t="s">
        <v>51</v>
      </c>
      <c r="D1801" s="351">
        <v>5</v>
      </c>
      <c r="E1801" s="351">
        <v>4</v>
      </c>
      <c r="F1801" s="351"/>
      <c r="G1801" s="351"/>
      <c r="H1801" s="351" t="s">
        <v>10</v>
      </c>
      <c r="I1801" s="351">
        <v>290</v>
      </c>
      <c r="J1801" s="351">
        <v>0</v>
      </c>
      <c r="K1801" s="350">
        <v>5</v>
      </c>
      <c r="L1801" s="350">
        <v>1</v>
      </c>
      <c r="M1801" s="418">
        <v>0</v>
      </c>
      <c r="N1801" s="353">
        <v>1</v>
      </c>
      <c r="O1801" s="9" t="str">
        <f>Cal_110119!$P$3</f>
        <v>Cal_110119</v>
      </c>
      <c r="P1801" s="17">
        <f>Cal_110119!$Q$3</f>
        <v>1.8682000000000001</v>
      </c>
      <c r="Q1801" s="17">
        <f>Cal_110119!$R$3</f>
        <v>0.51219999999999999</v>
      </c>
      <c r="R1801" s="354">
        <v>68.61</v>
      </c>
      <c r="S1801" s="354">
        <v>44.69</v>
      </c>
      <c r="T1801" s="350">
        <f t="shared" si="257"/>
        <v>0.82150000000000001</v>
      </c>
      <c r="U1801" s="356">
        <f t="shared" si="235"/>
        <v>67.788499999999999</v>
      </c>
      <c r="V1801" s="356">
        <f t="shared" si="236"/>
        <v>43.868499999999997</v>
      </c>
      <c r="W1801" s="443">
        <f t="shared" si="237"/>
        <v>0.45454443193607058</v>
      </c>
      <c r="X1801" s="443">
        <f t="shared" si="238"/>
        <v>0.26920416214565335</v>
      </c>
      <c r="Y1801" s="9">
        <f>Cal_110119!$O$3</f>
        <v>20181101</v>
      </c>
      <c r="Z1801" s="358" t="s">
        <v>602</v>
      </c>
      <c r="AA1801" s="358"/>
      <c r="AB1801" s="358"/>
      <c r="AE1801" s="689" t="s">
        <v>1250</v>
      </c>
      <c r="AF1801" s="359">
        <v>1</v>
      </c>
      <c r="AG1801" s="311">
        <v>1</v>
      </c>
      <c r="AH1801" s="489" t="s">
        <v>833</v>
      </c>
      <c r="AI1801" s="349"/>
    </row>
    <row r="1802" spans="1:35" s="350" customFormat="1" x14ac:dyDescent="0.2">
      <c r="A1802" s="350" t="s">
        <v>595</v>
      </c>
      <c r="B1802" s="416">
        <v>20190415</v>
      </c>
      <c r="C1802" s="351" t="s">
        <v>51</v>
      </c>
      <c r="D1802" s="351">
        <v>5</v>
      </c>
      <c r="E1802" s="351">
        <v>4</v>
      </c>
      <c r="F1802" s="351"/>
      <c r="G1802" s="351"/>
      <c r="H1802" s="351" t="s">
        <v>11</v>
      </c>
      <c r="I1802" s="351">
        <v>290</v>
      </c>
      <c r="J1802" s="351">
        <v>0</v>
      </c>
      <c r="K1802" s="350">
        <v>5</v>
      </c>
      <c r="L1802" s="350">
        <v>1</v>
      </c>
      <c r="M1802" s="418">
        <v>0</v>
      </c>
      <c r="N1802" s="353">
        <v>1</v>
      </c>
      <c r="O1802" s="9" t="str">
        <f>Cal_110119!$P$3</f>
        <v>Cal_110119</v>
      </c>
      <c r="P1802" s="17">
        <f>Cal_110119!$Q$3</f>
        <v>1.8682000000000001</v>
      </c>
      <c r="Q1802" s="17">
        <f>Cal_110119!$R$3</f>
        <v>0.51219999999999999</v>
      </c>
      <c r="R1802" s="354">
        <v>86.23</v>
      </c>
      <c r="S1802" s="354">
        <v>55.07</v>
      </c>
      <c r="T1802" s="350">
        <f>AVERAGE(0.982,0.962,0.844,0.856,1.008,0.805)</f>
        <v>0.90949999999999986</v>
      </c>
      <c r="U1802" s="356">
        <f t="shared" si="235"/>
        <v>85.32050000000001</v>
      </c>
      <c r="V1802" s="356">
        <f t="shared" si="236"/>
        <v>54.160499999999999</v>
      </c>
      <c r="W1802" s="443">
        <f t="shared" si="237"/>
        <v>0.59212393391003204</v>
      </c>
      <c r="X1802" s="443">
        <f t="shared" si="238"/>
        <v>0.30142350285583003</v>
      </c>
      <c r="Y1802" s="9">
        <f>Cal_110119!$O$3</f>
        <v>20181101</v>
      </c>
      <c r="Z1802" s="358" t="s">
        <v>601</v>
      </c>
      <c r="AA1802" s="358"/>
      <c r="AB1802" s="358"/>
      <c r="AE1802" s="689" t="s">
        <v>1250</v>
      </c>
      <c r="AF1802" s="359">
        <v>1</v>
      </c>
      <c r="AG1802" s="311">
        <v>1</v>
      </c>
      <c r="AH1802" s="489" t="s">
        <v>833</v>
      </c>
      <c r="AI1802" s="349"/>
    </row>
    <row r="1803" spans="1:35" s="350" customFormat="1" x14ac:dyDescent="0.2">
      <c r="A1803" s="350" t="s">
        <v>595</v>
      </c>
      <c r="B1803" s="416">
        <v>20190415</v>
      </c>
      <c r="C1803" s="351" t="s">
        <v>51</v>
      </c>
      <c r="D1803" s="351">
        <v>5</v>
      </c>
      <c r="E1803" s="351">
        <v>4</v>
      </c>
      <c r="F1803" s="351"/>
      <c r="G1803" s="351"/>
      <c r="H1803" s="351" t="s">
        <v>10</v>
      </c>
      <c r="I1803" s="351">
        <v>290</v>
      </c>
      <c r="J1803" s="351">
        <v>10</v>
      </c>
      <c r="K1803" s="350">
        <v>5</v>
      </c>
      <c r="L1803" s="350">
        <v>1</v>
      </c>
      <c r="M1803" s="417">
        <v>0</v>
      </c>
      <c r="N1803" s="353">
        <v>1</v>
      </c>
      <c r="O1803" s="9" t="str">
        <f>Cal_110119!$P$3</f>
        <v>Cal_110119</v>
      </c>
      <c r="P1803" s="17">
        <f>Cal_110119!$Q$3</f>
        <v>1.8682000000000001</v>
      </c>
      <c r="Q1803" s="17">
        <f>Cal_110119!$R$3</f>
        <v>0.51219999999999999</v>
      </c>
      <c r="R1803" s="354">
        <v>33.06</v>
      </c>
      <c r="S1803" s="354">
        <v>21.56</v>
      </c>
      <c r="T1803" s="350">
        <f t="shared" ref="T1803" si="258">AVERAGE(0.799,1.007,0.682,0.72,0.857,0.809)</f>
        <v>0.81233333333333346</v>
      </c>
      <c r="U1803" s="356">
        <f t="shared" si="235"/>
        <v>32.247666666666667</v>
      </c>
      <c r="V1803" s="356">
        <f t="shared" si="236"/>
        <v>20.747666666666664</v>
      </c>
      <c r="W1803" s="443">
        <f t="shared" si="237"/>
        <v>0.21853097689234172</v>
      </c>
      <c r="X1803" s="443">
        <f t="shared" si="238"/>
        <v>0.12376690383018692</v>
      </c>
      <c r="Y1803" s="9">
        <f>Cal_110119!$O$3</f>
        <v>20181101</v>
      </c>
      <c r="Z1803" s="358" t="s">
        <v>600</v>
      </c>
      <c r="AA1803" s="358"/>
      <c r="AB1803" s="358"/>
      <c r="AE1803" s="689" t="s">
        <v>1250</v>
      </c>
      <c r="AF1803" s="359">
        <v>1</v>
      </c>
      <c r="AG1803" s="420">
        <v>0</v>
      </c>
      <c r="AH1803" s="489"/>
      <c r="AI1803" s="349"/>
    </row>
    <row r="1804" spans="1:35" s="350" customFormat="1" x14ac:dyDescent="0.2">
      <c r="A1804" s="350" t="s">
        <v>595</v>
      </c>
      <c r="B1804" s="416">
        <v>20190415</v>
      </c>
      <c r="C1804" s="351" t="s">
        <v>51</v>
      </c>
      <c r="D1804" s="351">
        <v>5</v>
      </c>
      <c r="E1804" s="351">
        <v>4</v>
      </c>
      <c r="F1804" s="351"/>
      <c r="G1804" s="351"/>
      <c r="H1804" s="351" t="s">
        <v>11</v>
      </c>
      <c r="I1804" s="351">
        <v>290</v>
      </c>
      <c r="J1804" s="351">
        <v>10</v>
      </c>
      <c r="K1804" s="350">
        <v>5</v>
      </c>
      <c r="L1804" s="350">
        <v>1</v>
      </c>
      <c r="M1804" s="352">
        <v>0</v>
      </c>
      <c r="N1804" s="353">
        <v>1</v>
      </c>
      <c r="O1804" s="9" t="str">
        <f>Cal_110119!$P$3</f>
        <v>Cal_110119</v>
      </c>
      <c r="P1804" s="17">
        <f>Cal_110119!$Q$3</f>
        <v>1.8682000000000001</v>
      </c>
      <c r="Q1804" s="17">
        <f>Cal_110119!$R$3</f>
        <v>0.51219999999999999</v>
      </c>
      <c r="R1804" s="354">
        <v>31.09</v>
      </c>
      <c r="S1804" s="354">
        <v>20.58</v>
      </c>
      <c r="T1804" s="350">
        <f>AVERAGE(0.902,0.801,0.858,0.767,0.847,0.754)</f>
        <v>0.82150000000000001</v>
      </c>
      <c r="U1804" s="356">
        <f t="shared" ref="U1804:U1867" si="259">(R1804-T1804)*(L1804+M1804)/L1804</f>
        <v>30.2685</v>
      </c>
      <c r="V1804" s="356">
        <f t="shared" ref="V1804:V1867" si="260">(S1804-T1804)*(L1804+M1804)/L1804</f>
        <v>19.758499999999998</v>
      </c>
      <c r="W1804" s="443">
        <f t="shared" ref="W1804:W1867" si="261">(Q1804*P1804/(P1804-1)*(U1804-V1804)*(K1804)/I1804)/N1804</f>
        <v>0.19971831018595745</v>
      </c>
      <c r="X1804" s="443">
        <f t="shared" ref="X1804:X1867" si="262">(Q1804*P1804/(P1804-1)*(P1804*V1804-U1804)*(K1804)/I1804)/N1804</f>
        <v>0.12626016175093899</v>
      </c>
      <c r="Y1804" s="9">
        <f>Cal_110119!$O$3</f>
        <v>20181101</v>
      </c>
      <c r="Z1804" s="358" t="s">
        <v>603</v>
      </c>
      <c r="AA1804" s="358"/>
      <c r="AB1804" s="358"/>
      <c r="AE1804" s="689" t="s">
        <v>1250</v>
      </c>
      <c r="AF1804" s="359">
        <v>1</v>
      </c>
      <c r="AG1804" s="359">
        <v>0</v>
      </c>
      <c r="AH1804" s="489"/>
      <c r="AI1804" s="349"/>
    </row>
    <row r="1805" spans="1:35" x14ac:dyDescent="0.2">
      <c r="A1805" s="43" t="s">
        <v>595</v>
      </c>
      <c r="B1805" s="45">
        <v>20190417</v>
      </c>
      <c r="C1805" s="107" t="s">
        <v>68</v>
      </c>
      <c r="D1805" s="107">
        <v>6</v>
      </c>
      <c r="E1805" s="107">
        <v>3</v>
      </c>
      <c r="H1805" s="107" t="s">
        <v>10</v>
      </c>
      <c r="I1805" s="107">
        <v>290</v>
      </c>
      <c r="J1805" s="107">
        <v>0</v>
      </c>
      <c r="K1805" s="43">
        <v>5</v>
      </c>
      <c r="L1805" s="43">
        <v>1</v>
      </c>
      <c r="M1805" s="108">
        <v>0</v>
      </c>
      <c r="N1805" s="49">
        <v>1</v>
      </c>
      <c r="O1805" s="9" t="str">
        <f>Cal_110119!$P$3</f>
        <v>Cal_110119</v>
      </c>
      <c r="P1805" s="17">
        <f>Cal_110119!$Q$3</f>
        <v>1.8682000000000001</v>
      </c>
      <c r="Q1805" s="17">
        <f>Cal_110119!$R$3</f>
        <v>0.51219999999999999</v>
      </c>
      <c r="R1805" s="46">
        <v>15.8</v>
      </c>
      <c r="S1805" s="46">
        <v>13.06</v>
      </c>
      <c r="T1805" s="47">
        <f>AVERAGE(0.902,0.801,0.858,0.767,0.847,0.754)</f>
        <v>0.82150000000000001</v>
      </c>
      <c r="U1805" s="79">
        <f t="shared" si="259"/>
        <v>14.9785</v>
      </c>
      <c r="V1805" s="79">
        <f t="shared" si="260"/>
        <v>12.2385</v>
      </c>
      <c r="W1805" s="443">
        <f t="shared" si="261"/>
        <v>5.206738058130575E-2</v>
      </c>
      <c r="X1805" s="443">
        <f t="shared" si="262"/>
        <v>0.14984508892800458</v>
      </c>
      <c r="Y1805" s="9">
        <f>Cal_110119!$O$3</f>
        <v>20181101</v>
      </c>
      <c r="Z1805" s="48" t="s">
        <v>603</v>
      </c>
      <c r="AA1805" s="48"/>
      <c r="AE1805" s="689" t="s">
        <v>1250</v>
      </c>
      <c r="AF1805" s="128">
        <v>1</v>
      </c>
      <c r="AG1805" s="173">
        <v>1</v>
      </c>
      <c r="AH1805" s="485" t="s">
        <v>818</v>
      </c>
    </row>
    <row r="1806" spans="1:35" x14ac:dyDescent="0.2">
      <c r="A1806" s="43" t="s">
        <v>595</v>
      </c>
      <c r="B1806" s="45">
        <v>20190417</v>
      </c>
      <c r="C1806" s="107" t="s">
        <v>68</v>
      </c>
      <c r="D1806" s="107">
        <v>6</v>
      </c>
      <c r="E1806" s="107">
        <v>3</v>
      </c>
      <c r="H1806" s="107" t="s">
        <v>11</v>
      </c>
      <c r="I1806" s="107">
        <v>290</v>
      </c>
      <c r="J1806" s="107">
        <v>0</v>
      </c>
      <c r="K1806" s="43">
        <v>5</v>
      </c>
      <c r="L1806" s="43">
        <v>1</v>
      </c>
      <c r="M1806" s="9">
        <v>0</v>
      </c>
      <c r="N1806" s="49">
        <v>1</v>
      </c>
      <c r="O1806" s="9" t="str">
        <f>Cal_110119!$P$3</f>
        <v>Cal_110119</v>
      </c>
      <c r="P1806" s="17">
        <f>Cal_110119!$Q$3</f>
        <v>1.8682000000000001</v>
      </c>
      <c r="Q1806" s="17">
        <f>Cal_110119!$R$3</f>
        <v>0.51219999999999999</v>
      </c>
      <c r="R1806" s="46">
        <v>16.32</v>
      </c>
      <c r="S1806" s="46">
        <v>14.13</v>
      </c>
      <c r="T1806" s="47">
        <f>AVERAGE(0.902,0.801,0.858,0.767,0.847,0.754)</f>
        <v>0.82150000000000001</v>
      </c>
      <c r="U1806" s="79">
        <f t="shared" si="259"/>
        <v>15.4985</v>
      </c>
      <c r="V1806" s="79">
        <f t="shared" si="260"/>
        <v>13.3085</v>
      </c>
      <c r="W1806" s="443">
        <f t="shared" si="261"/>
        <v>4.1615899077758964E-2</v>
      </c>
      <c r="X1806" s="443">
        <f t="shared" si="262"/>
        <v>0.17794957875568931</v>
      </c>
      <c r="Y1806" s="9">
        <f>Cal_110119!$O$3</f>
        <v>20181101</v>
      </c>
      <c r="Z1806" s="48" t="s">
        <v>603</v>
      </c>
      <c r="AA1806" s="48"/>
      <c r="AE1806" s="689" t="s">
        <v>1250</v>
      </c>
      <c r="AF1806" s="128">
        <v>1</v>
      </c>
      <c r="AG1806" s="169">
        <v>1</v>
      </c>
      <c r="AH1806" s="485" t="s">
        <v>818</v>
      </c>
    </row>
    <row r="1807" spans="1:35" x14ac:dyDescent="0.2">
      <c r="A1807" s="43" t="s">
        <v>595</v>
      </c>
      <c r="B1807" s="45">
        <v>20190417</v>
      </c>
      <c r="C1807" s="107" t="s">
        <v>68</v>
      </c>
      <c r="D1807" s="107">
        <v>6</v>
      </c>
      <c r="E1807" s="107">
        <v>4</v>
      </c>
      <c r="H1807" s="107" t="s">
        <v>10</v>
      </c>
      <c r="I1807" s="107">
        <v>290</v>
      </c>
      <c r="J1807" s="107">
        <v>0</v>
      </c>
      <c r="K1807" s="43">
        <v>5</v>
      </c>
      <c r="L1807" s="43">
        <v>1</v>
      </c>
      <c r="M1807" s="9">
        <v>0</v>
      </c>
      <c r="N1807" s="49">
        <v>1</v>
      </c>
      <c r="O1807" s="9" t="str">
        <f>Cal_110119!$P$3</f>
        <v>Cal_110119</v>
      </c>
      <c r="P1807" s="17">
        <f>Cal_110119!$Q$3</f>
        <v>1.8682000000000001</v>
      </c>
      <c r="Q1807" s="17">
        <f>Cal_110119!$R$3</f>
        <v>0.51219999999999999</v>
      </c>
      <c r="R1807" s="46">
        <v>18</v>
      </c>
      <c r="S1807" s="46">
        <v>14.76</v>
      </c>
      <c r="T1807" s="47">
        <f>AVERAGE(0.982,0.962,0.844,0.856,1.008,0.805)</f>
        <v>0.90949999999999986</v>
      </c>
      <c r="U1807" s="79">
        <f t="shared" si="259"/>
        <v>17.090499999999999</v>
      </c>
      <c r="V1807" s="79">
        <f t="shared" si="260"/>
        <v>13.8505</v>
      </c>
      <c r="W1807" s="443">
        <f t="shared" si="261"/>
        <v>6.1568727402711881E-2</v>
      </c>
      <c r="X1807" s="443">
        <f t="shared" si="262"/>
        <v>0.16693874156315017</v>
      </c>
      <c r="Y1807" s="9">
        <f>Cal_110119!$O$3</f>
        <v>20181101</v>
      </c>
      <c r="Z1807" s="48" t="s">
        <v>601</v>
      </c>
      <c r="AA1807" s="48"/>
      <c r="AE1807" s="689" t="s">
        <v>1250</v>
      </c>
      <c r="AF1807" s="128">
        <v>1</v>
      </c>
      <c r="AG1807" s="169">
        <v>1</v>
      </c>
      <c r="AH1807" s="485" t="s">
        <v>818</v>
      </c>
    </row>
    <row r="1808" spans="1:35" x14ac:dyDescent="0.2">
      <c r="A1808" s="43" t="s">
        <v>595</v>
      </c>
      <c r="B1808" s="45">
        <v>20190417</v>
      </c>
      <c r="C1808" s="107" t="s">
        <v>68</v>
      </c>
      <c r="D1808" s="107">
        <v>6</v>
      </c>
      <c r="E1808" s="107">
        <v>4</v>
      </c>
      <c r="H1808" s="107" t="s">
        <v>11</v>
      </c>
      <c r="I1808" s="107">
        <v>290</v>
      </c>
      <c r="J1808" s="107">
        <v>0</v>
      </c>
      <c r="K1808" s="43">
        <v>5</v>
      </c>
      <c r="L1808" s="43">
        <v>1</v>
      </c>
      <c r="M1808" s="72">
        <v>0</v>
      </c>
      <c r="N1808" s="49">
        <v>1</v>
      </c>
      <c r="O1808" s="9" t="str">
        <f>Cal_110119!$P$3</f>
        <v>Cal_110119</v>
      </c>
      <c r="P1808" s="17">
        <f>Cal_110119!$Q$3</f>
        <v>1.8682000000000001</v>
      </c>
      <c r="Q1808" s="17">
        <f>Cal_110119!$R$3</f>
        <v>0.51219999999999999</v>
      </c>
      <c r="R1808" s="46">
        <v>14.62</v>
      </c>
      <c r="S1808" s="46">
        <v>12.03</v>
      </c>
      <c r="T1808" s="47">
        <f>AVERAGE(0.982,0.962,0.844,0.856,1.008,0.805)</f>
        <v>0.90949999999999986</v>
      </c>
      <c r="U1808" s="79">
        <f t="shared" si="259"/>
        <v>13.7105</v>
      </c>
      <c r="V1808" s="79">
        <f t="shared" si="260"/>
        <v>11.1205</v>
      </c>
      <c r="W1808" s="443">
        <f t="shared" si="261"/>
        <v>4.921697653488389E-2</v>
      </c>
      <c r="X1808" s="443">
        <f t="shared" si="262"/>
        <v>0.13425057399649537</v>
      </c>
      <c r="Y1808" s="9">
        <f>Cal_110119!$O$3</f>
        <v>20181101</v>
      </c>
      <c r="Z1808" s="48" t="s">
        <v>601</v>
      </c>
      <c r="AA1808" s="48"/>
      <c r="AE1808" s="689" t="s">
        <v>1250</v>
      </c>
      <c r="AF1808" s="128">
        <v>1</v>
      </c>
      <c r="AG1808" s="169">
        <v>1</v>
      </c>
      <c r="AH1808" s="485" t="s">
        <v>818</v>
      </c>
    </row>
    <row r="1809" spans="1:35" x14ac:dyDescent="0.2">
      <c r="A1809" s="43" t="s">
        <v>595</v>
      </c>
      <c r="B1809" s="45">
        <v>20190417</v>
      </c>
      <c r="C1809" s="107" t="s">
        <v>68</v>
      </c>
      <c r="D1809" s="107">
        <v>6</v>
      </c>
      <c r="E1809" s="107">
        <v>7</v>
      </c>
      <c r="H1809" s="107" t="s">
        <v>10</v>
      </c>
      <c r="I1809" s="107">
        <v>290</v>
      </c>
      <c r="J1809" s="107">
        <v>0</v>
      </c>
      <c r="K1809" s="43">
        <v>5</v>
      </c>
      <c r="L1809" s="43">
        <v>1</v>
      </c>
      <c r="M1809" s="9">
        <v>0</v>
      </c>
      <c r="N1809" s="49">
        <v>1</v>
      </c>
      <c r="O1809" s="9" t="str">
        <f>Cal_110119!$P$3</f>
        <v>Cal_110119</v>
      </c>
      <c r="P1809" s="17">
        <f>Cal_110119!$Q$3</f>
        <v>1.8682000000000001</v>
      </c>
      <c r="Q1809" s="17">
        <f>Cal_110119!$R$3</f>
        <v>0.51219999999999999</v>
      </c>
      <c r="R1809" s="46">
        <v>55.31</v>
      </c>
      <c r="S1809" s="46">
        <v>37.85</v>
      </c>
      <c r="T1809" s="47">
        <f>AVERAGE(0.982,0.962,0.844,0.856,1.008,0.805)</f>
        <v>0.90949999999999986</v>
      </c>
      <c r="U1809" s="79">
        <f t="shared" si="259"/>
        <v>54.400500000000001</v>
      </c>
      <c r="V1809" s="79">
        <f t="shared" si="260"/>
        <v>36.9405</v>
      </c>
      <c r="W1809" s="443">
        <f t="shared" si="261"/>
        <v>0.33178703100350304</v>
      </c>
      <c r="X1809" s="443">
        <f t="shared" si="262"/>
        <v>0.27766245871408324</v>
      </c>
      <c r="Y1809" s="9">
        <f>Cal_110119!$O$3</f>
        <v>20181101</v>
      </c>
      <c r="Z1809" s="48" t="s">
        <v>601</v>
      </c>
      <c r="AA1809" s="48"/>
      <c r="AE1809" s="689" t="s">
        <v>1250</v>
      </c>
      <c r="AF1809" s="128">
        <v>1</v>
      </c>
      <c r="AG1809" s="169">
        <v>0</v>
      </c>
      <c r="AH1809" s="485"/>
    </row>
    <row r="1810" spans="1:35" x14ac:dyDescent="0.2">
      <c r="A1810" s="43" t="s">
        <v>595</v>
      </c>
      <c r="B1810" s="45">
        <v>20190417</v>
      </c>
      <c r="C1810" s="107" t="s">
        <v>68</v>
      </c>
      <c r="D1810" s="107">
        <v>6</v>
      </c>
      <c r="E1810" s="107">
        <v>7</v>
      </c>
      <c r="H1810" s="107" t="s">
        <v>11</v>
      </c>
      <c r="I1810" s="107">
        <v>290</v>
      </c>
      <c r="J1810" s="107">
        <v>0</v>
      </c>
      <c r="K1810" s="43">
        <v>5</v>
      </c>
      <c r="L1810" s="43">
        <v>1</v>
      </c>
      <c r="M1810" s="9">
        <v>0</v>
      </c>
      <c r="N1810" s="49">
        <v>1</v>
      </c>
      <c r="O1810" s="9" t="str">
        <f>Cal_110119!$P$3</f>
        <v>Cal_110119</v>
      </c>
      <c r="P1810" s="17">
        <f>Cal_110119!$Q$3</f>
        <v>1.8682000000000001</v>
      </c>
      <c r="Q1810" s="17">
        <f>Cal_110119!$R$3</f>
        <v>0.51219999999999999</v>
      </c>
      <c r="R1810" s="46">
        <v>55.67</v>
      </c>
      <c r="S1810" s="46">
        <v>38.72</v>
      </c>
      <c r="T1810" s="47">
        <f>AVERAGE(0.982,0.962,0.844,0.856,1.008,0.805)</f>
        <v>0.90949999999999986</v>
      </c>
      <c r="U1810" s="79">
        <f t="shared" si="259"/>
        <v>54.7605</v>
      </c>
      <c r="V1810" s="79">
        <f t="shared" si="260"/>
        <v>37.810499999999998</v>
      </c>
      <c r="W1810" s="443">
        <f t="shared" si="261"/>
        <v>0.3220956572456688</v>
      </c>
      <c r="X1810" s="443">
        <f t="shared" si="262"/>
        <v>0.30170721307191739</v>
      </c>
      <c r="Y1810" s="9">
        <f>Cal_110119!$O$3</f>
        <v>20181101</v>
      </c>
      <c r="Z1810" s="48" t="s">
        <v>601</v>
      </c>
      <c r="AA1810" s="48"/>
      <c r="AE1810" s="689" t="s">
        <v>1250</v>
      </c>
      <c r="AF1810" s="128">
        <v>1</v>
      </c>
      <c r="AG1810" s="169">
        <v>0</v>
      </c>
      <c r="AH1810" s="485"/>
    </row>
    <row r="1811" spans="1:35" x14ac:dyDescent="0.2">
      <c r="A1811" s="43" t="s">
        <v>595</v>
      </c>
      <c r="B1811" s="45">
        <v>20190417</v>
      </c>
      <c r="C1811" s="107" t="s">
        <v>68</v>
      </c>
      <c r="D1811" s="107">
        <v>6</v>
      </c>
      <c r="E1811" s="107">
        <v>8</v>
      </c>
      <c r="H1811" s="107" t="s">
        <v>10</v>
      </c>
      <c r="I1811" s="107">
        <v>290</v>
      </c>
      <c r="J1811" s="107">
        <v>0</v>
      </c>
      <c r="K1811" s="43">
        <v>5</v>
      </c>
      <c r="L1811" s="43">
        <v>1</v>
      </c>
      <c r="M1811" s="9">
        <v>0</v>
      </c>
      <c r="N1811" s="49">
        <v>1</v>
      </c>
      <c r="O1811" s="9" t="str">
        <f>Cal_110119!$P$3</f>
        <v>Cal_110119</v>
      </c>
      <c r="P1811" s="17">
        <f>Cal_110119!$Q$3</f>
        <v>1.8682000000000001</v>
      </c>
      <c r="Q1811" s="17">
        <f>Cal_110119!$R$3</f>
        <v>0.51219999999999999</v>
      </c>
      <c r="R1811" s="46">
        <v>19.21</v>
      </c>
      <c r="S1811" s="46">
        <v>15.43</v>
      </c>
      <c r="T1811" s="47">
        <f t="shared" ref="T1811" si="263">AVERAGE(0.799,1.007,0.682,0.72,0.857,0.809)</f>
        <v>0.81233333333333346</v>
      </c>
      <c r="U1811" s="79">
        <f t="shared" si="259"/>
        <v>18.397666666666666</v>
      </c>
      <c r="V1811" s="79">
        <f t="shared" si="260"/>
        <v>14.617666666666667</v>
      </c>
      <c r="W1811" s="443">
        <f t="shared" si="261"/>
        <v>7.1830181969830542E-2</v>
      </c>
      <c r="X1811" s="443">
        <f t="shared" si="262"/>
        <v>0.16933410900787063</v>
      </c>
      <c r="Y1811" s="9">
        <f>Cal_110119!$O$3</f>
        <v>20181101</v>
      </c>
      <c r="Z1811" s="48" t="s">
        <v>600</v>
      </c>
      <c r="AA1811" s="48"/>
      <c r="AE1811" s="689" t="s">
        <v>1250</v>
      </c>
      <c r="AF1811" s="128">
        <v>1</v>
      </c>
      <c r="AG1811" s="169">
        <v>0</v>
      </c>
      <c r="AH1811" s="485"/>
    </row>
    <row r="1812" spans="1:35" x14ac:dyDescent="0.2">
      <c r="A1812" s="43" t="s">
        <v>595</v>
      </c>
      <c r="B1812" s="45">
        <v>20190417</v>
      </c>
      <c r="C1812" s="107" t="s">
        <v>68</v>
      </c>
      <c r="D1812" s="107">
        <v>6</v>
      </c>
      <c r="E1812" s="107">
        <v>8</v>
      </c>
      <c r="H1812" s="107" t="s">
        <v>11</v>
      </c>
      <c r="I1812" s="107">
        <v>290</v>
      </c>
      <c r="J1812" s="107">
        <v>0</v>
      </c>
      <c r="K1812" s="43">
        <v>5</v>
      </c>
      <c r="L1812" s="43">
        <v>1</v>
      </c>
      <c r="M1812" s="72">
        <v>0</v>
      </c>
      <c r="N1812" s="49">
        <v>1</v>
      </c>
      <c r="O1812" s="9" t="str">
        <f>Cal_110119!$P$3</f>
        <v>Cal_110119</v>
      </c>
      <c r="P1812" s="17">
        <f>Cal_110119!$Q$3</f>
        <v>1.8682000000000001</v>
      </c>
      <c r="Q1812" s="17">
        <f>Cal_110119!$R$3</f>
        <v>0.51219999999999999</v>
      </c>
      <c r="R1812" s="46">
        <v>20.65</v>
      </c>
      <c r="S1812" s="46">
        <v>16.46</v>
      </c>
      <c r="T1812" s="47">
        <f>AVERAGE(0.902,0.801,0.858,0.767,0.847,0.754)</f>
        <v>0.82150000000000001</v>
      </c>
      <c r="U1812" s="79">
        <f t="shared" si="259"/>
        <v>19.828499999999998</v>
      </c>
      <c r="V1812" s="79">
        <f t="shared" si="260"/>
        <v>15.638500000000001</v>
      </c>
      <c r="W1812" s="443">
        <f t="shared" si="261"/>
        <v>7.9621286363383573E-2</v>
      </c>
      <c r="X1812" s="443">
        <f t="shared" si="262"/>
        <v>0.17838485445627161</v>
      </c>
      <c r="Y1812" s="9">
        <f>Cal_110119!$O$3</f>
        <v>20181101</v>
      </c>
      <c r="Z1812" s="48" t="s">
        <v>603</v>
      </c>
      <c r="AA1812" s="48"/>
      <c r="AE1812" s="689" t="s">
        <v>1250</v>
      </c>
      <c r="AF1812" s="128">
        <v>1</v>
      </c>
      <c r="AG1812" s="169">
        <v>0</v>
      </c>
      <c r="AH1812" s="485"/>
    </row>
    <row r="1813" spans="1:35" x14ac:dyDescent="0.2">
      <c r="A1813" s="43" t="s">
        <v>595</v>
      </c>
      <c r="B1813" s="45">
        <v>20190417</v>
      </c>
      <c r="C1813" s="107" t="s">
        <v>68</v>
      </c>
      <c r="D1813" s="107">
        <v>6</v>
      </c>
      <c r="E1813" s="107">
        <v>9</v>
      </c>
      <c r="H1813" s="107" t="s">
        <v>10</v>
      </c>
      <c r="I1813" s="107">
        <v>290</v>
      </c>
      <c r="J1813" s="107">
        <v>0</v>
      </c>
      <c r="K1813" s="43">
        <v>5</v>
      </c>
      <c r="L1813" s="43">
        <v>1</v>
      </c>
      <c r="M1813" s="72">
        <v>0</v>
      </c>
      <c r="N1813" s="49">
        <v>1</v>
      </c>
      <c r="O1813" s="9" t="str">
        <f>Cal_110119!$P$3</f>
        <v>Cal_110119</v>
      </c>
      <c r="P1813" s="17">
        <f>Cal_110119!$Q$3</f>
        <v>1.8682000000000001</v>
      </c>
      <c r="Q1813" s="17">
        <f>Cal_110119!$R$3</f>
        <v>0.51219999999999999</v>
      </c>
      <c r="R1813" s="46">
        <v>22.92</v>
      </c>
      <c r="S1813" s="46">
        <v>17.37</v>
      </c>
      <c r="T1813" s="47">
        <f>AVERAGE(0.902,0.801,0.858,0.767,0.847,0.754)</f>
        <v>0.82150000000000001</v>
      </c>
      <c r="U1813" s="79">
        <f t="shared" si="259"/>
        <v>22.098500000000001</v>
      </c>
      <c r="V1813" s="79">
        <f t="shared" si="260"/>
        <v>16.548500000000001</v>
      </c>
      <c r="W1813" s="443">
        <f t="shared" si="261"/>
        <v>0.10546494971760838</v>
      </c>
      <c r="X1813" s="443">
        <f t="shared" si="262"/>
        <v>0.16755449724687438</v>
      </c>
      <c r="Y1813" s="9">
        <f>Cal_110119!$O$3</f>
        <v>20181101</v>
      </c>
      <c r="Z1813" s="48" t="s">
        <v>603</v>
      </c>
      <c r="AA1813" s="48"/>
      <c r="AE1813" s="689" t="s">
        <v>1250</v>
      </c>
      <c r="AF1813" s="128">
        <v>1</v>
      </c>
      <c r="AG1813" s="169">
        <v>0</v>
      </c>
      <c r="AH1813" s="485"/>
    </row>
    <row r="1814" spans="1:35" x14ac:dyDescent="0.2">
      <c r="A1814" s="43" t="s">
        <v>595</v>
      </c>
      <c r="B1814" s="45">
        <v>20190417</v>
      </c>
      <c r="C1814" s="107" t="s">
        <v>68</v>
      </c>
      <c r="D1814" s="107">
        <v>6</v>
      </c>
      <c r="E1814" s="107">
        <v>9</v>
      </c>
      <c r="H1814" s="107" t="s">
        <v>11</v>
      </c>
      <c r="I1814" s="107">
        <v>280</v>
      </c>
      <c r="J1814" s="107">
        <v>0</v>
      </c>
      <c r="K1814" s="43">
        <v>5</v>
      </c>
      <c r="L1814" s="43">
        <v>1</v>
      </c>
      <c r="M1814" s="9">
        <v>0</v>
      </c>
      <c r="N1814" s="49">
        <v>1</v>
      </c>
      <c r="O1814" s="9" t="str">
        <f>Cal_110119!$P$3</f>
        <v>Cal_110119</v>
      </c>
      <c r="P1814" s="17">
        <f>Cal_110119!$Q$3</f>
        <v>1.8682000000000001</v>
      </c>
      <c r="Q1814" s="17">
        <f>Cal_110119!$R$3</f>
        <v>0.51219999999999999</v>
      </c>
      <c r="R1814" s="46">
        <v>25.02</v>
      </c>
      <c r="S1814" s="46">
        <v>18.579999999999998</v>
      </c>
      <c r="T1814" s="47">
        <f>AVERAGE(0.982,0.962,0.844,0.856,1.008,0.805)</f>
        <v>0.90949999999999986</v>
      </c>
      <c r="U1814" s="79">
        <f t="shared" si="259"/>
        <v>24.110499999999998</v>
      </c>
      <c r="V1814" s="79">
        <f t="shared" si="260"/>
        <v>17.670499999999997</v>
      </c>
      <c r="W1814" s="443">
        <f t="shared" si="261"/>
        <v>0.12674796659755819</v>
      </c>
      <c r="X1814" s="443">
        <f t="shared" si="262"/>
        <v>0.17519419041708462</v>
      </c>
      <c r="Y1814" s="9">
        <f>Cal_110119!$O$3</f>
        <v>20181101</v>
      </c>
      <c r="Z1814" s="48" t="s">
        <v>601</v>
      </c>
      <c r="AA1814" s="48"/>
      <c r="AE1814" s="689" t="s">
        <v>1250</v>
      </c>
      <c r="AF1814" s="128">
        <v>3</v>
      </c>
      <c r="AG1814" s="169">
        <v>0</v>
      </c>
      <c r="AH1814" s="485" t="s">
        <v>612</v>
      </c>
    </row>
    <row r="1815" spans="1:35" x14ac:dyDescent="0.2">
      <c r="A1815" s="43" t="s">
        <v>595</v>
      </c>
      <c r="B1815" s="45">
        <v>20190417</v>
      </c>
      <c r="C1815" s="107" t="s">
        <v>68</v>
      </c>
      <c r="D1815" s="107">
        <v>6</v>
      </c>
      <c r="E1815" s="107">
        <v>12</v>
      </c>
      <c r="H1815" s="107" t="s">
        <v>10</v>
      </c>
      <c r="I1815" s="107">
        <v>285</v>
      </c>
      <c r="J1815" s="107">
        <v>0</v>
      </c>
      <c r="K1815" s="43">
        <v>10</v>
      </c>
      <c r="L1815" s="43">
        <v>1</v>
      </c>
      <c r="M1815" s="9">
        <v>0</v>
      </c>
      <c r="N1815" s="49">
        <v>1</v>
      </c>
      <c r="O1815" s="9" t="str">
        <f>Cal_110119!$P$3</f>
        <v>Cal_110119</v>
      </c>
      <c r="P1815" s="17">
        <f>Cal_110119!$Q$3</f>
        <v>1.8682000000000001</v>
      </c>
      <c r="Q1815" s="17">
        <f>Cal_110119!$R$3</f>
        <v>0.51219999999999999</v>
      </c>
      <c r="R1815" s="46">
        <v>77.459999999999994</v>
      </c>
      <c r="S1815" s="46">
        <v>47.12</v>
      </c>
      <c r="T1815" s="47">
        <f t="shared" ref="T1815:T1821" si="264">AVERAGE(0.902,0.801,0.858,0.767,0.847,0.754)</f>
        <v>0.82150000000000001</v>
      </c>
      <c r="U1815" s="79">
        <f t="shared" si="259"/>
        <v>76.638499999999993</v>
      </c>
      <c r="V1815" s="79">
        <f t="shared" si="260"/>
        <v>46.298499999999997</v>
      </c>
      <c r="W1815" s="443">
        <f t="shared" si="261"/>
        <v>1.1733129844606909</v>
      </c>
      <c r="X1815" s="443">
        <f t="shared" si="262"/>
        <v>0.38116652830913367</v>
      </c>
      <c r="Y1815" s="9">
        <f>Cal_110119!$O$3</f>
        <v>20181101</v>
      </c>
      <c r="Z1815" s="48" t="s">
        <v>603</v>
      </c>
      <c r="AA1815" s="48"/>
      <c r="AE1815" s="689" t="s">
        <v>1250</v>
      </c>
      <c r="AF1815" s="128">
        <v>1</v>
      </c>
      <c r="AG1815" s="169">
        <v>0</v>
      </c>
      <c r="AH1815" s="485"/>
    </row>
    <row r="1816" spans="1:35" x14ac:dyDescent="0.2">
      <c r="A1816" s="43" t="s">
        <v>595</v>
      </c>
      <c r="B1816" s="45">
        <v>20190417</v>
      </c>
      <c r="C1816" s="107" t="s">
        <v>68</v>
      </c>
      <c r="D1816" s="107">
        <v>6</v>
      </c>
      <c r="E1816" s="107">
        <v>12</v>
      </c>
      <c r="H1816" s="107" t="s">
        <v>11</v>
      </c>
      <c r="I1816" s="107">
        <v>285</v>
      </c>
      <c r="J1816" s="107">
        <v>0</v>
      </c>
      <c r="K1816" s="43">
        <v>5</v>
      </c>
      <c r="L1816" s="43">
        <v>1</v>
      </c>
      <c r="M1816" s="72">
        <v>0</v>
      </c>
      <c r="N1816" s="49">
        <v>1</v>
      </c>
      <c r="O1816" s="9" t="str">
        <f>Cal_110119!$P$3</f>
        <v>Cal_110119</v>
      </c>
      <c r="P1816" s="17">
        <f>Cal_110119!$Q$3</f>
        <v>1.8682000000000001</v>
      </c>
      <c r="Q1816" s="17">
        <f>Cal_110119!$R$3</f>
        <v>0.51219999999999999</v>
      </c>
      <c r="R1816" s="46">
        <v>151</v>
      </c>
      <c r="S1816" s="46">
        <v>94.86</v>
      </c>
      <c r="T1816" s="47">
        <f t="shared" si="264"/>
        <v>0.82150000000000001</v>
      </c>
      <c r="U1816" s="79">
        <f t="shared" si="259"/>
        <v>150.17850000000001</v>
      </c>
      <c r="V1816" s="79">
        <f t="shared" si="260"/>
        <v>94.038499999999999</v>
      </c>
      <c r="W1816" s="443">
        <f t="shared" si="261"/>
        <v>1.0855272074427029</v>
      </c>
      <c r="X1816" s="443">
        <f t="shared" si="262"/>
        <v>0.49315160139133252</v>
      </c>
      <c r="Y1816" s="9">
        <f>Cal_110119!$O$3</f>
        <v>20181101</v>
      </c>
      <c r="Z1816" s="48" t="s">
        <v>603</v>
      </c>
      <c r="AA1816" s="48"/>
      <c r="AE1816" s="689" t="s">
        <v>1250</v>
      </c>
      <c r="AF1816" s="128">
        <v>1</v>
      </c>
      <c r="AG1816" s="169">
        <v>0</v>
      </c>
      <c r="AH1816" s="485"/>
    </row>
    <row r="1817" spans="1:35" x14ac:dyDescent="0.2">
      <c r="A1817" s="43" t="s">
        <v>595</v>
      </c>
      <c r="B1817" s="45">
        <v>20190417</v>
      </c>
      <c r="C1817" s="107" t="s">
        <v>68</v>
      </c>
      <c r="D1817" s="107">
        <v>6</v>
      </c>
      <c r="E1817" s="107">
        <v>15</v>
      </c>
      <c r="H1817" s="107" t="s">
        <v>10</v>
      </c>
      <c r="I1817" s="107">
        <v>290</v>
      </c>
      <c r="J1817" s="107">
        <v>0</v>
      </c>
      <c r="K1817" s="43">
        <v>10</v>
      </c>
      <c r="L1817" s="43">
        <v>1</v>
      </c>
      <c r="M1817" s="9">
        <v>0</v>
      </c>
      <c r="N1817" s="49">
        <v>1</v>
      </c>
      <c r="O1817" s="9" t="str">
        <f>Cal_110119!$P$3</f>
        <v>Cal_110119</v>
      </c>
      <c r="P1817" s="17">
        <f>Cal_110119!$Q$3</f>
        <v>1.8682000000000001</v>
      </c>
      <c r="Q1817" s="17">
        <f>Cal_110119!$R$3</f>
        <v>0.51219999999999999</v>
      </c>
      <c r="R1817" s="46">
        <v>109.8</v>
      </c>
      <c r="S1817" s="46">
        <v>67.14</v>
      </c>
      <c r="T1817" s="47">
        <f t="shared" si="264"/>
        <v>0.82150000000000001</v>
      </c>
      <c r="U1817" s="79">
        <f t="shared" si="259"/>
        <v>108.9785</v>
      </c>
      <c r="V1817" s="79">
        <f t="shared" si="260"/>
        <v>66.3185</v>
      </c>
      <c r="W1817" s="443">
        <f t="shared" si="261"/>
        <v>1.6213098216047468</v>
      </c>
      <c r="X1817" s="443">
        <f t="shared" si="262"/>
        <v>0.56695379062766738</v>
      </c>
      <c r="Y1817" s="9">
        <f>Cal_110119!$O$3</f>
        <v>20181101</v>
      </c>
      <c r="Z1817" s="48" t="s">
        <v>603</v>
      </c>
      <c r="AA1817" s="48"/>
      <c r="AE1817" s="689" t="s">
        <v>1250</v>
      </c>
      <c r="AF1817" s="128">
        <v>1</v>
      </c>
      <c r="AG1817" s="169">
        <v>0</v>
      </c>
      <c r="AH1817" s="485"/>
    </row>
    <row r="1818" spans="1:35" x14ac:dyDescent="0.2">
      <c r="A1818" s="43" t="s">
        <v>595</v>
      </c>
      <c r="B1818" s="45">
        <v>20190417</v>
      </c>
      <c r="C1818" s="107" t="s">
        <v>68</v>
      </c>
      <c r="D1818" s="107">
        <v>6</v>
      </c>
      <c r="E1818" s="107">
        <v>15</v>
      </c>
      <c r="H1818" s="107" t="s">
        <v>11</v>
      </c>
      <c r="I1818" s="107">
        <v>290</v>
      </c>
      <c r="J1818" s="107">
        <v>0</v>
      </c>
      <c r="K1818" s="43">
        <v>10</v>
      </c>
      <c r="L1818" s="43">
        <v>1</v>
      </c>
      <c r="M1818" s="9">
        <v>0</v>
      </c>
      <c r="N1818" s="49">
        <v>1</v>
      </c>
      <c r="O1818" s="9" t="str">
        <f>Cal_110119!$P$3</f>
        <v>Cal_110119</v>
      </c>
      <c r="P1818" s="17">
        <f>Cal_110119!$Q$3</f>
        <v>1.8682000000000001</v>
      </c>
      <c r="Q1818" s="17">
        <f>Cal_110119!$R$3</f>
        <v>0.51219999999999999</v>
      </c>
      <c r="R1818" s="46">
        <v>103.2</v>
      </c>
      <c r="S1818" s="46">
        <v>63</v>
      </c>
      <c r="T1818" s="47">
        <f t="shared" si="264"/>
        <v>0.82150000000000001</v>
      </c>
      <c r="U1818" s="79">
        <f t="shared" si="259"/>
        <v>102.3785</v>
      </c>
      <c r="V1818" s="79">
        <f t="shared" si="260"/>
        <v>62.1785</v>
      </c>
      <c r="W1818" s="443">
        <f t="shared" si="261"/>
        <v>1.5278165688821104</v>
      </c>
      <c r="X1818" s="443">
        <f t="shared" si="262"/>
        <v>0.52384245557099285</v>
      </c>
      <c r="Y1818" s="9">
        <f>Cal_110119!$O$3</f>
        <v>20181101</v>
      </c>
      <c r="Z1818" s="48" t="s">
        <v>603</v>
      </c>
      <c r="AA1818" s="48"/>
      <c r="AE1818" s="689" t="s">
        <v>1250</v>
      </c>
      <c r="AF1818" s="128">
        <v>1</v>
      </c>
      <c r="AG1818" s="169">
        <v>0</v>
      </c>
      <c r="AH1818" s="485"/>
    </row>
    <row r="1819" spans="1:35" x14ac:dyDescent="0.2">
      <c r="A1819" s="43" t="s">
        <v>595</v>
      </c>
      <c r="B1819" s="45">
        <v>20190417</v>
      </c>
      <c r="C1819" s="107" t="s">
        <v>68</v>
      </c>
      <c r="D1819" s="107">
        <v>6</v>
      </c>
      <c r="E1819" s="107">
        <v>15</v>
      </c>
      <c r="H1819" s="107" t="s">
        <v>10</v>
      </c>
      <c r="I1819" s="107">
        <v>290</v>
      </c>
      <c r="J1819" s="107">
        <v>10</v>
      </c>
      <c r="K1819" s="43">
        <v>10</v>
      </c>
      <c r="L1819" s="43">
        <v>1</v>
      </c>
      <c r="M1819" s="9">
        <v>0</v>
      </c>
      <c r="N1819" s="49">
        <v>1</v>
      </c>
      <c r="O1819" s="9" t="str">
        <f>Cal_110119!$P$3</f>
        <v>Cal_110119</v>
      </c>
      <c r="P1819" s="17">
        <f>Cal_110119!$Q$3</f>
        <v>1.8682000000000001</v>
      </c>
      <c r="Q1819" s="17">
        <f>Cal_110119!$R$3</f>
        <v>0.51219999999999999</v>
      </c>
      <c r="R1819" s="46">
        <v>90.67</v>
      </c>
      <c r="S1819" s="46">
        <v>56.37</v>
      </c>
      <c r="T1819" s="47">
        <f t="shared" si="264"/>
        <v>0.82150000000000001</v>
      </c>
      <c r="U1819" s="79">
        <f t="shared" si="259"/>
        <v>89.848500000000001</v>
      </c>
      <c r="V1819" s="79">
        <f t="shared" si="260"/>
        <v>55.548499999999997</v>
      </c>
      <c r="W1819" s="443">
        <f t="shared" si="261"/>
        <v>1.3035847838969252</v>
      </c>
      <c r="X1819" s="443">
        <f t="shared" si="262"/>
        <v>0.52930892244583339</v>
      </c>
      <c r="Y1819" s="9">
        <f>Cal_110119!$O$3</f>
        <v>20181101</v>
      </c>
      <c r="Z1819" s="48" t="s">
        <v>603</v>
      </c>
      <c r="AA1819" s="48"/>
      <c r="AE1819" s="689" t="s">
        <v>1250</v>
      </c>
      <c r="AF1819" s="128">
        <v>1</v>
      </c>
      <c r="AG1819" s="169">
        <v>0</v>
      </c>
      <c r="AH1819" s="485"/>
    </row>
    <row r="1820" spans="1:35" x14ac:dyDescent="0.2">
      <c r="A1820" s="43" t="s">
        <v>595</v>
      </c>
      <c r="B1820" s="45">
        <v>20190417</v>
      </c>
      <c r="C1820" s="107" t="s">
        <v>68</v>
      </c>
      <c r="D1820" s="107">
        <v>6</v>
      </c>
      <c r="E1820" s="107">
        <v>15</v>
      </c>
      <c r="H1820" s="107" t="s">
        <v>11</v>
      </c>
      <c r="I1820" s="107">
        <v>290</v>
      </c>
      <c r="J1820" s="107">
        <v>10</v>
      </c>
      <c r="K1820" s="43">
        <v>10</v>
      </c>
      <c r="L1820" s="43">
        <v>1</v>
      </c>
      <c r="M1820" s="72">
        <v>0</v>
      </c>
      <c r="N1820" s="49">
        <v>1</v>
      </c>
      <c r="O1820" s="9" t="str">
        <f>Cal_110119!$P$3</f>
        <v>Cal_110119</v>
      </c>
      <c r="P1820" s="17">
        <f>Cal_110119!$Q$3</f>
        <v>1.8682000000000001</v>
      </c>
      <c r="Q1820" s="17">
        <f>Cal_110119!$R$3</f>
        <v>0.51219999999999999</v>
      </c>
      <c r="R1820" s="46">
        <v>92.79</v>
      </c>
      <c r="S1820" s="46">
        <v>57.21</v>
      </c>
      <c r="T1820" s="47">
        <f t="shared" si="264"/>
        <v>0.82150000000000001</v>
      </c>
      <c r="U1820" s="79">
        <f t="shared" si="259"/>
        <v>91.968500000000006</v>
      </c>
      <c r="V1820" s="79">
        <f t="shared" si="260"/>
        <v>56.388500000000001</v>
      </c>
      <c r="W1820" s="443">
        <f t="shared" si="261"/>
        <v>1.3522316796225247</v>
      </c>
      <c r="X1820" s="443">
        <f t="shared" si="262"/>
        <v>0.50837889960299276</v>
      </c>
      <c r="Y1820" s="9">
        <f>Cal_110119!$O$3</f>
        <v>20181101</v>
      </c>
      <c r="Z1820" s="48" t="s">
        <v>603</v>
      </c>
      <c r="AA1820" s="48"/>
      <c r="AE1820" s="689" t="s">
        <v>1250</v>
      </c>
      <c r="AF1820" s="128">
        <v>1</v>
      </c>
      <c r="AG1820" s="169">
        <v>0</v>
      </c>
      <c r="AH1820" s="485"/>
    </row>
    <row r="1821" spans="1:35" s="82" customFormat="1" x14ac:dyDescent="0.2">
      <c r="A1821" s="82" t="s">
        <v>595</v>
      </c>
      <c r="B1821" s="45">
        <v>20190417</v>
      </c>
      <c r="C1821" s="126" t="s">
        <v>66</v>
      </c>
      <c r="D1821" s="126">
        <v>7</v>
      </c>
      <c r="E1821" s="126">
        <v>1</v>
      </c>
      <c r="F1821" s="107"/>
      <c r="G1821" s="107"/>
      <c r="H1821" s="126" t="s">
        <v>10</v>
      </c>
      <c r="I1821" s="126">
        <v>290</v>
      </c>
      <c r="J1821" s="126">
        <v>0</v>
      </c>
      <c r="K1821" s="82">
        <v>5</v>
      </c>
      <c r="L1821" s="43">
        <v>1</v>
      </c>
      <c r="M1821" s="72">
        <v>0</v>
      </c>
      <c r="N1821" s="83">
        <v>1</v>
      </c>
      <c r="O1821" s="9" t="str">
        <f>Cal_110119!$P$3</f>
        <v>Cal_110119</v>
      </c>
      <c r="P1821" s="17">
        <f>Cal_110119!$Q$3</f>
        <v>1.8682000000000001</v>
      </c>
      <c r="Q1821" s="17">
        <f>Cal_110119!$R$3</f>
        <v>0.51219999999999999</v>
      </c>
      <c r="R1821" s="84">
        <v>319.3</v>
      </c>
      <c r="S1821" s="84">
        <v>208.4</v>
      </c>
      <c r="T1821" s="82">
        <f t="shared" si="264"/>
        <v>0.82150000000000001</v>
      </c>
      <c r="U1821" s="125">
        <f t="shared" si="259"/>
        <v>318.4785</v>
      </c>
      <c r="V1821" s="125">
        <f t="shared" si="260"/>
        <v>207.57850000000002</v>
      </c>
      <c r="W1821" s="443">
        <f t="shared" si="261"/>
        <v>2.1073987249878856</v>
      </c>
      <c r="X1821" s="443">
        <f t="shared" si="262"/>
        <v>1.3172601426869424</v>
      </c>
      <c r="Y1821" s="9">
        <f>Cal_110119!$O$3</f>
        <v>20181101</v>
      </c>
      <c r="Z1821" s="85" t="s">
        <v>603</v>
      </c>
      <c r="AA1821" s="85"/>
      <c r="AB1821" s="48"/>
      <c r="AC1821" s="43"/>
      <c r="AD1821" s="43"/>
      <c r="AE1821" s="689" t="s">
        <v>1250</v>
      </c>
      <c r="AF1821" s="129">
        <v>1</v>
      </c>
      <c r="AG1821" s="169">
        <v>0</v>
      </c>
      <c r="AH1821" s="483"/>
      <c r="AI1821" s="155"/>
    </row>
    <row r="1822" spans="1:35" s="82" customFormat="1" x14ac:dyDescent="0.2">
      <c r="A1822" s="82" t="s">
        <v>595</v>
      </c>
      <c r="B1822" s="45">
        <v>20190417</v>
      </c>
      <c r="C1822" s="126" t="s">
        <v>66</v>
      </c>
      <c r="D1822" s="126">
        <v>7</v>
      </c>
      <c r="E1822" s="126">
        <v>1</v>
      </c>
      <c r="F1822" s="107"/>
      <c r="G1822" s="107"/>
      <c r="H1822" s="126" t="s">
        <v>11</v>
      </c>
      <c r="I1822" s="126">
        <v>290</v>
      </c>
      <c r="J1822" s="126">
        <v>0</v>
      </c>
      <c r="K1822" s="82">
        <v>10</v>
      </c>
      <c r="L1822" s="43">
        <v>1</v>
      </c>
      <c r="M1822" s="9">
        <v>0</v>
      </c>
      <c r="N1822" s="83">
        <v>1</v>
      </c>
      <c r="O1822" s="9" t="str">
        <f>Cal_110119!$P$3</f>
        <v>Cal_110119</v>
      </c>
      <c r="P1822" s="17">
        <f>Cal_110119!$Q$3</f>
        <v>1.8682000000000001</v>
      </c>
      <c r="Q1822" s="17">
        <f>Cal_110119!$R$3</f>
        <v>0.51219999999999999</v>
      </c>
      <c r="R1822" s="84">
        <v>171.5</v>
      </c>
      <c r="S1822" s="84">
        <v>109.6</v>
      </c>
      <c r="T1822" s="82">
        <f>AVERAGE(0.982,0.962,0.844,0.856,1.008,0.805)</f>
        <v>0.90949999999999986</v>
      </c>
      <c r="U1822" s="125">
        <f t="shared" si="259"/>
        <v>170.59049999999999</v>
      </c>
      <c r="V1822" s="125">
        <f t="shared" si="260"/>
        <v>108.6905</v>
      </c>
      <c r="W1822" s="443">
        <f t="shared" si="261"/>
        <v>2.3525334729801646</v>
      </c>
      <c r="X1822" s="443">
        <f t="shared" si="262"/>
        <v>1.2338483985239737</v>
      </c>
      <c r="Y1822" s="9">
        <f>Cal_110119!$O$3</f>
        <v>20181101</v>
      </c>
      <c r="Z1822" s="85" t="s">
        <v>601</v>
      </c>
      <c r="AA1822" s="85"/>
      <c r="AB1822" s="48"/>
      <c r="AC1822" s="43"/>
      <c r="AD1822" s="43"/>
      <c r="AE1822" s="689" t="s">
        <v>1250</v>
      </c>
      <c r="AF1822" s="129">
        <v>1</v>
      </c>
      <c r="AG1822" s="169">
        <v>0</v>
      </c>
      <c r="AH1822" s="483"/>
      <c r="AI1822" s="155"/>
    </row>
    <row r="1823" spans="1:35" s="82" customFormat="1" x14ac:dyDescent="0.2">
      <c r="A1823" s="82" t="s">
        <v>595</v>
      </c>
      <c r="B1823" s="45">
        <v>20190417</v>
      </c>
      <c r="C1823" s="126" t="s">
        <v>66</v>
      </c>
      <c r="D1823" s="126">
        <v>7</v>
      </c>
      <c r="E1823" s="126">
        <v>3</v>
      </c>
      <c r="F1823" s="107"/>
      <c r="G1823" s="107"/>
      <c r="H1823" s="126" t="s">
        <v>10</v>
      </c>
      <c r="I1823" s="126">
        <v>290</v>
      </c>
      <c r="J1823" s="126">
        <v>0</v>
      </c>
      <c r="K1823" s="82">
        <v>10</v>
      </c>
      <c r="L1823" s="43">
        <v>1</v>
      </c>
      <c r="M1823" s="9">
        <v>0</v>
      </c>
      <c r="N1823" s="83">
        <v>1</v>
      </c>
      <c r="O1823" s="9" t="str">
        <f>Cal_110119!$P$3</f>
        <v>Cal_110119</v>
      </c>
      <c r="P1823" s="17">
        <f>Cal_110119!$Q$3</f>
        <v>1.8682000000000001</v>
      </c>
      <c r="Q1823" s="17">
        <f>Cal_110119!$R$3</f>
        <v>0.51219999999999999</v>
      </c>
      <c r="R1823" s="84">
        <v>202.7</v>
      </c>
      <c r="S1823" s="84">
        <v>137.30000000000001</v>
      </c>
      <c r="T1823" s="82">
        <f>AVERAGE(0.902,0.801,0.858,0.767,0.847,0.754)</f>
        <v>0.82150000000000001</v>
      </c>
      <c r="U1823" s="125">
        <f t="shared" si="259"/>
        <v>201.8785</v>
      </c>
      <c r="V1823" s="125">
        <f t="shared" si="260"/>
        <v>136.47850000000003</v>
      </c>
      <c r="W1823" s="443">
        <f t="shared" si="261"/>
        <v>2.4855523284798502</v>
      </c>
      <c r="X1823" s="443">
        <f t="shared" si="262"/>
        <v>2.017730095007737</v>
      </c>
      <c r="Y1823" s="9">
        <f>Cal_110119!$O$3</f>
        <v>20181101</v>
      </c>
      <c r="Z1823" s="85" t="s">
        <v>603</v>
      </c>
      <c r="AA1823" s="85"/>
      <c r="AB1823" s="48"/>
      <c r="AC1823" s="43"/>
      <c r="AD1823" s="43"/>
      <c r="AE1823" s="689" t="s">
        <v>1250</v>
      </c>
      <c r="AF1823" s="129">
        <v>1</v>
      </c>
      <c r="AG1823" s="169">
        <v>0</v>
      </c>
      <c r="AH1823" s="483"/>
      <c r="AI1823" s="155"/>
    </row>
    <row r="1824" spans="1:35" s="82" customFormat="1" x14ac:dyDescent="0.2">
      <c r="A1824" s="82" t="s">
        <v>595</v>
      </c>
      <c r="B1824" s="45">
        <v>20190417</v>
      </c>
      <c r="C1824" s="126" t="s">
        <v>66</v>
      </c>
      <c r="D1824" s="126">
        <v>7</v>
      </c>
      <c r="E1824" s="126">
        <v>3</v>
      </c>
      <c r="F1824" s="107"/>
      <c r="G1824" s="107"/>
      <c r="H1824" s="126" t="s">
        <v>11</v>
      </c>
      <c r="I1824" s="126">
        <v>290</v>
      </c>
      <c r="J1824" s="126">
        <v>0</v>
      </c>
      <c r="K1824" s="82">
        <v>10</v>
      </c>
      <c r="L1824" s="43">
        <v>1</v>
      </c>
      <c r="M1824" s="72">
        <v>0</v>
      </c>
      <c r="N1824" s="83">
        <v>1</v>
      </c>
      <c r="O1824" s="9" t="str">
        <f>Cal_110119!$P$3</f>
        <v>Cal_110119</v>
      </c>
      <c r="P1824" s="17">
        <f>Cal_110119!$Q$3</f>
        <v>1.8682000000000001</v>
      </c>
      <c r="Q1824" s="17">
        <f>Cal_110119!$R$3</f>
        <v>0.51219999999999999</v>
      </c>
      <c r="R1824" s="84">
        <v>212</v>
      </c>
      <c r="S1824" s="84">
        <v>144.19999999999999</v>
      </c>
      <c r="T1824" s="82">
        <f t="shared" ref="T1824:T1830" si="265">AVERAGE(0.982,0.962,0.844,0.856,1.008,0.805)</f>
        <v>0.90949999999999986</v>
      </c>
      <c r="U1824" s="125">
        <f t="shared" si="259"/>
        <v>211.09049999999999</v>
      </c>
      <c r="V1824" s="125">
        <f t="shared" si="260"/>
        <v>143.29049999999998</v>
      </c>
      <c r="W1824" s="443">
        <f t="shared" si="261"/>
        <v>2.5767652579653504</v>
      </c>
      <c r="X1824" s="443">
        <f t="shared" si="262"/>
        <v>2.1512878060905107</v>
      </c>
      <c r="Y1824" s="9">
        <f>Cal_110119!$O$3</f>
        <v>20181101</v>
      </c>
      <c r="Z1824" s="85" t="s">
        <v>601</v>
      </c>
      <c r="AA1824" s="85"/>
      <c r="AB1824" s="48"/>
      <c r="AC1824" s="43"/>
      <c r="AD1824" s="43"/>
      <c r="AE1824" s="689" t="s">
        <v>1250</v>
      </c>
      <c r="AF1824" s="129">
        <v>1</v>
      </c>
      <c r="AG1824" s="169">
        <v>0</v>
      </c>
      <c r="AH1824" s="483"/>
      <c r="AI1824" s="155"/>
    </row>
    <row r="1825" spans="1:35" s="82" customFormat="1" x14ac:dyDescent="0.2">
      <c r="A1825" s="82" t="s">
        <v>595</v>
      </c>
      <c r="B1825" s="45">
        <v>20190417</v>
      </c>
      <c r="C1825" s="126" t="s">
        <v>66</v>
      </c>
      <c r="D1825" s="126">
        <v>7</v>
      </c>
      <c r="E1825" s="126">
        <v>5</v>
      </c>
      <c r="F1825" s="107"/>
      <c r="G1825" s="107"/>
      <c r="H1825" s="126" t="s">
        <v>10</v>
      </c>
      <c r="I1825" s="126">
        <v>285</v>
      </c>
      <c r="J1825" s="126">
        <v>0</v>
      </c>
      <c r="K1825" s="82">
        <v>10</v>
      </c>
      <c r="L1825" s="43">
        <v>1</v>
      </c>
      <c r="M1825" s="9">
        <v>0</v>
      </c>
      <c r="N1825" s="83">
        <v>1</v>
      </c>
      <c r="O1825" s="9" t="str">
        <f>Cal_110119!$P$3</f>
        <v>Cal_110119</v>
      </c>
      <c r="P1825" s="17">
        <f>Cal_110119!$Q$3</f>
        <v>1.8682000000000001</v>
      </c>
      <c r="Q1825" s="17">
        <f>Cal_110119!$R$3</f>
        <v>0.51219999999999999</v>
      </c>
      <c r="R1825" s="84">
        <v>302.89999999999998</v>
      </c>
      <c r="S1825" s="84">
        <v>187.8</v>
      </c>
      <c r="T1825" s="82">
        <f t="shared" si="265"/>
        <v>0.90949999999999986</v>
      </c>
      <c r="U1825" s="125">
        <f t="shared" si="259"/>
        <v>301.9905</v>
      </c>
      <c r="V1825" s="125">
        <f t="shared" si="260"/>
        <v>186.8905</v>
      </c>
      <c r="W1825" s="443">
        <f t="shared" si="261"/>
        <v>4.4511642884451392</v>
      </c>
      <c r="X1825" s="443">
        <f t="shared" si="262"/>
        <v>1.8237140203836322</v>
      </c>
      <c r="Y1825" s="9">
        <f>Cal_110119!$O$3</f>
        <v>20181101</v>
      </c>
      <c r="Z1825" s="85" t="s">
        <v>601</v>
      </c>
      <c r="AA1825" s="85"/>
      <c r="AB1825" s="48"/>
      <c r="AC1825" s="43"/>
      <c r="AD1825" s="43"/>
      <c r="AE1825" s="689" t="s">
        <v>1250</v>
      </c>
      <c r="AF1825" s="129">
        <v>1</v>
      </c>
      <c r="AG1825" s="169">
        <v>0</v>
      </c>
      <c r="AH1825" s="483"/>
      <c r="AI1825" s="155"/>
    </row>
    <row r="1826" spans="1:35" s="82" customFormat="1" x14ac:dyDescent="0.2">
      <c r="A1826" s="82" t="s">
        <v>595</v>
      </c>
      <c r="B1826" s="45">
        <v>20190417</v>
      </c>
      <c r="C1826" s="126" t="s">
        <v>66</v>
      </c>
      <c r="D1826" s="126">
        <v>7</v>
      </c>
      <c r="E1826" s="126">
        <v>5</v>
      </c>
      <c r="F1826" s="107"/>
      <c r="G1826" s="107"/>
      <c r="H1826" s="126" t="s">
        <v>11</v>
      </c>
      <c r="I1826" s="126">
        <v>285</v>
      </c>
      <c r="J1826" s="126">
        <v>0</v>
      </c>
      <c r="K1826" s="82">
        <v>10</v>
      </c>
      <c r="L1826" s="43">
        <v>1</v>
      </c>
      <c r="M1826" s="9">
        <v>0</v>
      </c>
      <c r="N1826" s="83">
        <v>1</v>
      </c>
      <c r="O1826" s="9" t="str">
        <f>Cal_110119!$P$3</f>
        <v>Cal_110119</v>
      </c>
      <c r="P1826" s="17">
        <f>Cal_110119!$Q$3</f>
        <v>1.8682000000000001</v>
      </c>
      <c r="Q1826" s="17">
        <f>Cal_110119!$R$3</f>
        <v>0.51219999999999999</v>
      </c>
      <c r="R1826" s="84">
        <v>293.7</v>
      </c>
      <c r="S1826" s="84">
        <v>190</v>
      </c>
      <c r="T1826" s="82">
        <f t="shared" si="265"/>
        <v>0.90949999999999986</v>
      </c>
      <c r="U1826" s="125">
        <f t="shared" si="259"/>
        <v>292.79050000000001</v>
      </c>
      <c r="V1826" s="125">
        <f t="shared" si="260"/>
        <v>189.09049999999999</v>
      </c>
      <c r="W1826" s="443">
        <f t="shared" si="261"/>
        <v>4.0103017959318938</v>
      </c>
      <c r="X1826" s="443">
        <f t="shared" si="262"/>
        <v>2.3384418633530188</v>
      </c>
      <c r="Y1826" s="9">
        <f>Cal_110119!$O$3</f>
        <v>20181101</v>
      </c>
      <c r="Z1826" s="85" t="s">
        <v>601</v>
      </c>
      <c r="AA1826" s="85"/>
      <c r="AB1826" s="48"/>
      <c r="AC1826" s="43"/>
      <c r="AD1826" s="43"/>
      <c r="AE1826" s="689" t="s">
        <v>1250</v>
      </c>
      <c r="AF1826" s="129">
        <v>1</v>
      </c>
      <c r="AG1826" s="169">
        <v>0</v>
      </c>
      <c r="AH1826" s="483"/>
      <c r="AI1826" s="155"/>
    </row>
    <row r="1827" spans="1:35" s="82" customFormat="1" x14ac:dyDescent="0.2">
      <c r="A1827" s="82" t="s">
        <v>595</v>
      </c>
      <c r="B1827" s="45">
        <v>20190417</v>
      </c>
      <c r="C1827" s="126" t="s">
        <v>66</v>
      </c>
      <c r="D1827" s="126">
        <v>7</v>
      </c>
      <c r="E1827" s="126">
        <v>6</v>
      </c>
      <c r="F1827" s="107"/>
      <c r="G1827" s="107"/>
      <c r="H1827" s="126" t="s">
        <v>10</v>
      </c>
      <c r="I1827" s="126">
        <v>290</v>
      </c>
      <c r="J1827" s="126">
        <v>0</v>
      </c>
      <c r="K1827" s="82">
        <v>5</v>
      </c>
      <c r="L1827" s="43">
        <v>1</v>
      </c>
      <c r="M1827" s="9">
        <v>0</v>
      </c>
      <c r="N1827" s="83">
        <v>1</v>
      </c>
      <c r="O1827" s="9" t="str">
        <f>Cal_110119!$P$3</f>
        <v>Cal_110119</v>
      </c>
      <c r="P1827" s="17">
        <f>Cal_110119!$Q$3</f>
        <v>1.8682000000000001</v>
      </c>
      <c r="Q1827" s="17">
        <f>Cal_110119!$R$3</f>
        <v>0.51219999999999999</v>
      </c>
      <c r="R1827" s="84">
        <v>145.30000000000001</v>
      </c>
      <c r="S1827" s="84">
        <v>95.21</v>
      </c>
      <c r="T1827" s="82">
        <f t="shared" si="265"/>
        <v>0.90949999999999986</v>
      </c>
      <c r="U1827" s="125">
        <f t="shared" si="259"/>
        <v>144.3905</v>
      </c>
      <c r="V1827" s="125">
        <f t="shared" si="260"/>
        <v>94.3005</v>
      </c>
      <c r="W1827" s="443">
        <f t="shared" si="261"/>
        <v>0.95184492456846903</v>
      </c>
      <c r="X1827" s="443">
        <f t="shared" si="262"/>
        <v>0.60393779643187595</v>
      </c>
      <c r="Y1827" s="9">
        <f>Cal_110119!$O$3</f>
        <v>20181101</v>
      </c>
      <c r="Z1827" s="85" t="s">
        <v>601</v>
      </c>
      <c r="AA1827" s="85"/>
      <c r="AB1827" s="48"/>
      <c r="AC1827" s="43"/>
      <c r="AD1827" s="43"/>
      <c r="AE1827" s="689" t="s">
        <v>1250</v>
      </c>
      <c r="AF1827" s="129">
        <v>1</v>
      </c>
      <c r="AG1827" s="169">
        <v>0</v>
      </c>
      <c r="AH1827" s="483"/>
      <c r="AI1827" s="155"/>
    </row>
    <row r="1828" spans="1:35" s="82" customFormat="1" x14ac:dyDescent="0.2">
      <c r="A1828" s="82" t="s">
        <v>595</v>
      </c>
      <c r="B1828" s="45">
        <v>20190417</v>
      </c>
      <c r="C1828" s="126" t="s">
        <v>66</v>
      </c>
      <c r="D1828" s="126">
        <v>7</v>
      </c>
      <c r="E1828" s="126">
        <v>6</v>
      </c>
      <c r="F1828" s="107"/>
      <c r="G1828" s="107"/>
      <c r="H1828" s="126" t="s">
        <v>11</v>
      </c>
      <c r="I1828" s="126">
        <v>290</v>
      </c>
      <c r="J1828" s="126">
        <v>0</v>
      </c>
      <c r="K1828" s="82">
        <v>5</v>
      </c>
      <c r="L1828" s="43">
        <v>1</v>
      </c>
      <c r="M1828" s="72">
        <v>0</v>
      </c>
      <c r="N1828" s="83">
        <v>1</v>
      </c>
      <c r="O1828" s="9" t="str">
        <f>Cal_110119!$P$3</f>
        <v>Cal_110119</v>
      </c>
      <c r="P1828" s="17">
        <f>Cal_110119!$Q$3</f>
        <v>1.8682000000000001</v>
      </c>
      <c r="Q1828" s="17">
        <f>Cal_110119!$R$3</f>
        <v>0.51219999999999999</v>
      </c>
      <c r="R1828" s="84">
        <v>147.5</v>
      </c>
      <c r="S1828" s="84">
        <v>95.85</v>
      </c>
      <c r="T1828" s="82">
        <f t="shared" si="265"/>
        <v>0.90949999999999986</v>
      </c>
      <c r="U1828" s="125">
        <f t="shared" si="259"/>
        <v>146.59049999999999</v>
      </c>
      <c r="V1828" s="125">
        <f t="shared" si="260"/>
        <v>94.9405</v>
      </c>
      <c r="W1828" s="443">
        <f t="shared" si="261"/>
        <v>0.98148912665125587</v>
      </c>
      <c r="X1828" s="443">
        <f t="shared" si="262"/>
        <v>0.58485240306633035</v>
      </c>
      <c r="Y1828" s="9">
        <f>Cal_110119!$O$3</f>
        <v>20181101</v>
      </c>
      <c r="Z1828" s="85" t="s">
        <v>601</v>
      </c>
      <c r="AA1828" s="85"/>
      <c r="AB1828" s="48"/>
      <c r="AC1828" s="43"/>
      <c r="AD1828" s="43"/>
      <c r="AE1828" s="689" t="s">
        <v>1250</v>
      </c>
      <c r="AF1828" s="129">
        <v>1</v>
      </c>
      <c r="AG1828" s="169">
        <v>0</v>
      </c>
      <c r="AH1828" s="483"/>
      <c r="AI1828" s="155"/>
    </row>
    <row r="1829" spans="1:35" s="82" customFormat="1" x14ac:dyDescent="0.2">
      <c r="A1829" s="82" t="s">
        <v>595</v>
      </c>
      <c r="B1829" s="45">
        <v>20190417</v>
      </c>
      <c r="C1829" s="126" t="s">
        <v>66</v>
      </c>
      <c r="D1829" s="126">
        <v>7</v>
      </c>
      <c r="E1829" s="126">
        <v>8</v>
      </c>
      <c r="F1829" s="107"/>
      <c r="G1829" s="107"/>
      <c r="H1829" s="126" t="s">
        <v>10</v>
      </c>
      <c r="I1829" s="126">
        <v>290</v>
      </c>
      <c r="J1829" s="126">
        <v>0</v>
      </c>
      <c r="K1829" s="82">
        <v>10</v>
      </c>
      <c r="L1829" s="43">
        <v>1</v>
      </c>
      <c r="M1829" s="72">
        <v>0</v>
      </c>
      <c r="N1829" s="83">
        <v>1</v>
      </c>
      <c r="O1829" s="9" t="str">
        <f>Cal_110119!$P$3</f>
        <v>Cal_110119</v>
      </c>
      <c r="P1829" s="17">
        <f>Cal_110119!$Q$3</f>
        <v>1.8682000000000001</v>
      </c>
      <c r="Q1829" s="17">
        <f>Cal_110119!$R$3</f>
        <v>0.51219999999999999</v>
      </c>
      <c r="R1829" s="84">
        <v>71.34</v>
      </c>
      <c r="S1829" s="84">
        <v>47.4</v>
      </c>
      <c r="T1829" s="82">
        <f t="shared" si="265"/>
        <v>0.90949999999999986</v>
      </c>
      <c r="U1829" s="125">
        <f t="shared" si="259"/>
        <v>70.430500000000009</v>
      </c>
      <c r="V1829" s="125">
        <f t="shared" si="260"/>
        <v>46.490499999999997</v>
      </c>
      <c r="W1829" s="443">
        <f t="shared" si="261"/>
        <v>0.90984897161785427</v>
      </c>
      <c r="X1829" s="443">
        <f t="shared" si="262"/>
        <v>0.62416445547249066</v>
      </c>
      <c r="Y1829" s="9">
        <f>Cal_110119!$O$3</f>
        <v>20181101</v>
      </c>
      <c r="Z1829" s="85" t="s">
        <v>601</v>
      </c>
      <c r="AA1829" s="85"/>
      <c r="AB1829" s="48"/>
      <c r="AC1829" s="43"/>
      <c r="AD1829" s="43"/>
      <c r="AE1829" s="689" t="s">
        <v>1250</v>
      </c>
      <c r="AF1829" s="129">
        <v>1</v>
      </c>
      <c r="AG1829" s="169">
        <v>0</v>
      </c>
      <c r="AH1829" s="483"/>
      <c r="AI1829" s="155"/>
    </row>
    <row r="1830" spans="1:35" s="82" customFormat="1" x14ac:dyDescent="0.2">
      <c r="A1830" s="82" t="s">
        <v>595</v>
      </c>
      <c r="B1830" s="45">
        <v>20190417</v>
      </c>
      <c r="C1830" s="126" t="s">
        <v>66</v>
      </c>
      <c r="D1830" s="126">
        <v>7</v>
      </c>
      <c r="E1830" s="126">
        <v>8</v>
      </c>
      <c r="F1830" s="107"/>
      <c r="G1830" s="107"/>
      <c r="H1830" s="126" t="s">
        <v>11</v>
      </c>
      <c r="I1830" s="126">
        <v>290</v>
      </c>
      <c r="J1830" s="126">
        <v>0</v>
      </c>
      <c r="K1830" s="82">
        <v>5</v>
      </c>
      <c r="L1830" s="43">
        <v>1</v>
      </c>
      <c r="M1830" s="9">
        <v>0</v>
      </c>
      <c r="N1830" s="83">
        <v>1</v>
      </c>
      <c r="O1830" s="9" t="str">
        <f>Cal_110119!$P$3</f>
        <v>Cal_110119</v>
      </c>
      <c r="P1830" s="17">
        <f>Cal_110119!$Q$3</f>
        <v>1.8682000000000001</v>
      </c>
      <c r="Q1830" s="17">
        <f>Cal_110119!$R$3</f>
        <v>0.51219999999999999</v>
      </c>
      <c r="R1830" s="84">
        <v>135.5</v>
      </c>
      <c r="S1830" s="84">
        <v>88.87</v>
      </c>
      <c r="T1830" s="82">
        <f t="shared" si="265"/>
        <v>0.90949999999999986</v>
      </c>
      <c r="U1830" s="125">
        <f t="shared" si="259"/>
        <v>134.59049999999999</v>
      </c>
      <c r="V1830" s="125">
        <f t="shared" si="260"/>
        <v>87.96050000000001</v>
      </c>
      <c r="W1830" s="443">
        <f t="shared" si="261"/>
        <v>0.88609560456433811</v>
      </c>
      <c r="X1830" s="443">
        <f t="shared" si="262"/>
        <v>0.56508891758083468</v>
      </c>
      <c r="Y1830" s="9">
        <f>Cal_110119!$O$3</f>
        <v>20181101</v>
      </c>
      <c r="Z1830" s="85" t="s">
        <v>601</v>
      </c>
      <c r="AA1830" s="85"/>
      <c r="AB1830" s="48"/>
      <c r="AC1830" s="43"/>
      <c r="AD1830" s="43"/>
      <c r="AE1830" s="689" t="s">
        <v>1250</v>
      </c>
      <c r="AF1830" s="129">
        <v>1</v>
      </c>
      <c r="AG1830" s="169">
        <v>0</v>
      </c>
      <c r="AH1830" s="483"/>
      <c r="AI1830" s="155"/>
    </row>
    <row r="1831" spans="1:35" s="82" customFormat="1" x14ac:dyDescent="0.2">
      <c r="A1831" s="82" t="s">
        <v>595</v>
      </c>
      <c r="B1831" s="45">
        <v>20190417</v>
      </c>
      <c r="C1831" s="126" t="s">
        <v>66</v>
      </c>
      <c r="D1831" s="126">
        <v>7</v>
      </c>
      <c r="E1831" s="126">
        <v>8</v>
      </c>
      <c r="F1831" s="107"/>
      <c r="G1831" s="107"/>
      <c r="H1831" s="126" t="s">
        <v>10</v>
      </c>
      <c r="I1831" s="126">
        <v>290</v>
      </c>
      <c r="J1831" s="126">
        <v>10</v>
      </c>
      <c r="K1831" s="82">
        <v>5</v>
      </c>
      <c r="L1831" s="43">
        <v>1</v>
      </c>
      <c r="M1831" s="9">
        <v>0</v>
      </c>
      <c r="N1831" s="83">
        <v>1</v>
      </c>
      <c r="O1831" s="9" t="str">
        <f>Cal_110119!$P$3</f>
        <v>Cal_110119</v>
      </c>
      <c r="P1831" s="17">
        <f>Cal_110119!$Q$3</f>
        <v>1.8682000000000001</v>
      </c>
      <c r="Q1831" s="17">
        <f>Cal_110119!$R$3</f>
        <v>0.51219999999999999</v>
      </c>
      <c r="R1831" s="84">
        <v>36.630000000000003</v>
      </c>
      <c r="S1831" s="84">
        <v>23.81</v>
      </c>
      <c r="T1831" s="82">
        <f t="shared" ref="T1831:T1832" si="266">AVERAGE(0.799,1.007,0.682,0.72,0.857,0.809)</f>
        <v>0.81233333333333346</v>
      </c>
      <c r="U1831" s="125">
        <f t="shared" si="259"/>
        <v>35.817666666666668</v>
      </c>
      <c r="V1831" s="125">
        <f t="shared" si="260"/>
        <v>22.997666666666664</v>
      </c>
      <c r="W1831" s="443">
        <f t="shared" si="261"/>
        <v>0.24361453250085399</v>
      </c>
      <c r="X1831" s="443">
        <f t="shared" si="262"/>
        <v>0.13580416011822644</v>
      </c>
      <c r="Y1831" s="9">
        <f>Cal_110119!$O$3</f>
        <v>20181101</v>
      </c>
      <c r="Z1831" s="85" t="s">
        <v>600</v>
      </c>
      <c r="AA1831" s="85"/>
      <c r="AB1831" s="48"/>
      <c r="AC1831" s="43"/>
      <c r="AD1831" s="43"/>
      <c r="AE1831" s="689" t="s">
        <v>1250</v>
      </c>
      <c r="AF1831" s="129">
        <v>1</v>
      </c>
      <c r="AG1831" s="169">
        <v>0</v>
      </c>
      <c r="AH1831" s="483"/>
      <c r="AI1831" s="155"/>
    </row>
    <row r="1832" spans="1:35" s="82" customFormat="1" x14ac:dyDescent="0.2">
      <c r="A1832" s="82" t="s">
        <v>595</v>
      </c>
      <c r="B1832" s="45">
        <v>20190417</v>
      </c>
      <c r="C1832" s="126" t="s">
        <v>66</v>
      </c>
      <c r="D1832" s="126">
        <v>7</v>
      </c>
      <c r="E1832" s="126">
        <v>8</v>
      </c>
      <c r="F1832" s="107"/>
      <c r="G1832" s="107"/>
      <c r="H1832" s="126" t="s">
        <v>11</v>
      </c>
      <c r="I1832" s="126">
        <v>290</v>
      </c>
      <c r="J1832" s="126">
        <v>10</v>
      </c>
      <c r="K1832" s="82">
        <v>5</v>
      </c>
      <c r="L1832" s="43">
        <v>1</v>
      </c>
      <c r="M1832" s="72">
        <v>0</v>
      </c>
      <c r="N1832" s="83">
        <v>1</v>
      </c>
      <c r="O1832" s="9" t="str">
        <f>Cal_110119!$P$3</f>
        <v>Cal_110119</v>
      </c>
      <c r="P1832" s="17">
        <f>Cal_110119!$Q$3</f>
        <v>1.8682000000000001</v>
      </c>
      <c r="Q1832" s="17">
        <f>Cal_110119!$R$3</f>
        <v>0.51219999999999999</v>
      </c>
      <c r="R1832" s="84">
        <v>33.159999999999997</v>
      </c>
      <c r="S1832" s="84">
        <v>21.59</v>
      </c>
      <c r="T1832" s="82">
        <f t="shared" si="266"/>
        <v>0.81233333333333346</v>
      </c>
      <c r="U1832" s="125">
        <f t="shared" si="259"/>
        <v>32.347666666666662</v>
      </c>
      <c r="V1832" s="125">
        <f t="shared" si="260"/>
        <v>20.777666666666665</v>
      </c>
      <c r="W1832" s="443">
        <f t="shared" si="261"/>
        <v>0.21986116544733844</v>
      </c>
      <c r="X1832" s="443">
        <f t="shared" si="262"/>
        <v>0.12293165943381089</v>
      </c>
      <c r="Y1832" s="9">
        <f>Cal_110119!$O$3</f>
        <v>20181101</v>
      </c>
      <c r="Z1832" s="85" t="s">
        <v>600</v>
      </c>
      <c r="AA1832" s="85"/>
      <c r="AB1832" s="48"/>
      <c r="AC1832" s="43"/>
      <c r="AD1832" s="43"/>
      <c r="AE1832" s="689" t="s">
        <v>1250</v>
      </c>
      <c r="AF1832" s="129">
        <v>1</v>
      </c>
      <c r="AG1832" s="169">
        <v>0</v>
      </c>
      <c r="AH1832" s="483"/>
      <c r="AI1832" s="155"/>
    </row>
    <row r="1833" spans="1:35" x14ac:dyDescent="0.2">
      <c r="A1833" s="43" t="s">
        <v>595</v>
      </c>
      <c r="B1833" s="45">
        <v>20190417</v>
      </c>
      <c r="C1833" s="107" t="s">
        <v>67</v>
      </c>
      <c r="D1833" s="107">
        <v>8</v>
      </c>
      <c r="E1833" s="107">
        <v>1</v>
      </c>
      <c r="H1833" s="107" t="s">
        <v>10</v>
      </c>
      <c r="I1833" s="107">
        <v>290</v>
      </c>
      <c r="J1833" s="107">
        <v>0</v>
      </c>
      <c r="K1833" s="43">
        <v>5</v>
      </c>
      <c r="L1833" s="43">
        <v>1</v>
      </c>
      <c r="M1833" s="9">
        <v>0</v>
      </c>
      <c r="N1833" s="49">
        <v>1</v>
      </c>
      <c r="O1833" s="9" t="str">
        <f>Cal_110119!$P$3</f>
        <v>Cal_110119</v>
      </c>
      <c r="P1833" s="17">
        <f>Cal_110119!$Q$3</f>
        <v>1.8682000000000001</v>
      </c>
      <c r="Q1833" s="17">
        <f>Cal_110119!$R$3</f>
        <v>0.51219999999999999</v>
      </c>
      <c r="R1833" s="46">
        <v>46.69</v>
      </c>
      <c r="S1833" s="46">
        <v>35.049999999999997</v>
      </c>
      <c r="T1833" s="47">
        <f>AVERAGE(0.982,0.962,0.844,0.856,1.008,0.805)</f>
        <v>0.90949999999999986</v>
      </c>
      <c r="U1833" s="79">
        <f t="shared" si="259"/>
        <v>45.780499999999996</v>
      </c>
      <c r="V1833" s="79">
        <f t="shared" si="260"/>
        <v>34.140499999999996</v>
      </c>
      <c r="W1833" s="443">
        <f t="shared" si="261"/>
        <v>0.22119135400233539</v>
      </c>
      <c r="X1833" s="443">
        <f t="shared" si="262"/>
        <v>0.34206334757731982</v>
      </c>
      <c r="Y1833" s="9">
        <f>Cal_110119!$O$3</f>
        <v>20181101</v>
      </c>
      <c r="Z1833" s="48" t="s">
        <v>601</v>
      </c>
      <c r="AA1833" s="48"/>
      <c r="AE1833" s="689" t="s">
        <v>1250</v>
      </c>
      <c r="AF1833" s="128">
        <v>3</v>
      </c>
      <c r="AG1833" s="169">
        <v>1</v>
      </c>
      <c r="AH1833" s="485" t="s">
        <v>819</v>
      </c>
    </row>
    <row r="1834" spans="1:35" x14ac:dyDescent="0.2">
      <c r="A1834" s="43" t="s">
        <v>595</v>
      </c>
      <c r="B1834" s="45">
        <v>20190417</v>
      </c>
      <c r="C1834" s="107" t="s">
        <v>67</v>
      </c>
      <c r="D1834" s="107">
        <v>8</v>
      </c>
      <c r="E1834" s="107">
        <v>1</v>
      </c>
      <c r="H1834" s="107" t="s">
        <v>11</v>
      </c>
      <c r="I1834" s="107">
        <v>290</v>
      </c>
      <c r="J1834" s="107">
        <v>0</v>
      </c>
      <c r="K1834" s="43">
        <v>5</v>
      </c>
      <c r="L1834" s="43">
        <v>1</v>
      </c>
      <c r="M1834" s="9">
        <v>0</v>
      </c>
      <c r="N1834" s="49">
        <v>1</v>
      </c>
      <c r="O1834" s="9" t="str">
        <f>Cal_110119!$P$3</f>
        <v>Cal_110119</v>
      </c>
      <c r="P1834" s="17">
        <f>Cal_110119!$Q$3</f>
        <v>1.8682000000000001</v>
      </c>
      <c r="Q1834" s="17">
        <f>Cal_110119!$R$3</f>
        <v>0.51219999999999999</v>
      </c>
      <c r="R1834" s="46">
        <v>33.21</v>
      </c>
      <c r="S1834" s="46">
        <v>24.69</v>
      </c>
      <c r="T1834" s="47">
        <f>AVERAGE(0.902,0.801,0.858,0.767,0.847,0.754)</f>
        <v>0.82150000000000001</v>
      </c>
      <c r="U1834" s="79">
        <f t="shared" si="259"/>
        <v>32.388500000000001</v>
      </c>
      <c r="V1834" s="79">
        <f t="shared" si="260"/>
        <v>23.868500000000001</v>
      </c>
      <c r="W1834" s="443">
        <f t="shared" si="261"/>
        <v>0.16190294983676093</v>
      </c>
      <c r="X1834" s="443">
        <f t="shared" si="262"/>
        <v>0.23188287183117015</v>
      </c>
      <c r="Y1834" s="9">
        <f>Cal_110119!$O$3</f>
        <v>20181101</v>
      </c>
      <c r="Z1834" s="48" t="s">
        <v>603</v>
      </c>
      <c r="AA1834" s="48"/>
      <c r="AE1834" s="689" t="s">
        <v>1250</v>
      </c>
      <c r="AF1834" s="128">
        <v>3</v>
      </c>
      <c r="AG1834" s="169">
        <v>1</v>
      </c>
      <c r="AH1834" s="485" t="s">
        <v>819</v>
      </c>
    </row>
    <row r="1835" spans="1:35" x14ac:dyDescent="0.2">
      <c r="A1835" s="43" t="s">
        <v>595</v>
      </c>
      <c r="B1835" s="45">
        <v>20190417</v>
      </c>
      <c r="C1835" s="107" t="s">
        <v>67</v>
      </c>
      <c r="D1835" s="107">
        <v>8</v>
      </c>
      <c r="E1835" s="107">
        <v>2</v>
      </c>
      <c r="H1835" s="107" t="s">
        <v>10</v>
      </c>
      <c r="I1835" s="107">
        <v>290</v>
      </c>
      <c r="J1835" s="107">
        <v>0</v>
      </c>
      <c r="K1835" s="43">
        <v>5</v>
      </c>
      <c r="L1835" s="43">
        <v>1</v>
      </c>
      <c r="M1835" s="9">
        <v>0</v>
      </c>
      <c r="N1835" s="49">
        <v>1</v>
      </c>
      <c r="O1835" s="9" t="str">
        <f>Cal_110119!$P$3</f>
        <v>Cal_110119</v>
      </c>
      <c r="P1835" s="17">
        <f>Cal_110119!$Q$3</f>
        <v>1.8682000000000001</v>
      </c>
      <c r="Q1835" s="17">
        <f>Cal_110119!$R$3</f>
        <v>0.51219999999999999</v>
      </c>
      <c r="R1835" s="46">
        <v>47.81</v>
      </c>
      <c r="S1835" s="46">
        <v>33.76</v>
      </c>
      <c r="T1835" s="47">
        <f t="shared" ref="T1835" si="267">AVERAGE(0.799,1.007,0.682,0.72,0.857,0.809)</f>
        <v>0.81233333333333346</v>
      </c>
      <c r="U1835" s="79">
        <f t="shared" si="259"/>
        <v>46.997666666666667</v>
      </c>
      <c r="V1835" s="79">
        <f t="shared" si="260"/>
        <v>32.947666666666663</v>
      </c>
      <c r="W1835" s="443">
        <f t="shared" si="261"/>
        <v>0.26698784568151313</v>
      </c>
      <c r="X1835" s="443">
        <f t="shared" si="262"/>
        <v>0.27658732621342924</v>
      </c>
      <c r="Y1835" s="9">
        <f>Cal_110119!$O$3</f>
        <v>20181101</v>
      </c>
      <c r="Z1835" s="48" t="s">
        <v>600</v>
      </c>
      <c r="AA1835" s="48"/>
      <c r="AE1835" s="689" t="s">
        <v>1250</v>
      </c>
      <c r="AF1835" s="128">
        <v>1</v>
      </c>
      <c r="AG1835" s="169">
        <v>0</v>
      </c>
      <c r="AH1835" s="485"/>
    </row>
    <row r="1836" spans="1:35" x14ac:dyDescent="0.2">
      <c r="A1836" s="43" t="s">
        <v>595</v>
      </c>
      <c r="B1836" s="45">
        <v>20190417</v>
      </c>
      <c r="C1836" s="107" t="s">
        <v>67</v>
      </c>
      <c r="D1836" s="107">
        <v>8</v>
      </c>
      <c r="E1836" s="107">
        <v>2</v>
      </c>
      <c r="H1836" s="107" t="s">
        <v>11</v>
      </c>
      <c r="I1836" s="107">
        <v>290</v>
      </c>
      <c r="J1836" s="107">
        <v>0</v>
      </c>
      <c r="K1836" s="43">
        <v>5</v>
      </c>
      <c r="L1836" s="43">
        <v>1</v>
      </c>
      <c r="M1836" s="72">
        <v>0</v>
      </c>
      <c r="N1836" s="49">
        <v>1</v>
      </c>
      <c r="O1836" s="9" t="str">
        <f>Cal_110119!$P$3</f>
        <v>Cal_110119</v>
      </c>
      <c r="P1836" s="17">
        <f>Cal_110119!$Q$3</f>
        <v>1.8682000000000001</v>
      </c>
      <c r="Q1836" s="17">
        <f>Cal_110119!$R$3</f>
        <v>0.51219999999999999</v>
      </c>
      <c r="R1836" s="46">
        <v>43.37</v>
      </c>
      <c r="S1836" s="46">
        <v>29.97</v>
      </c>
      <c r="T1836" s="47">
        <f>AVERAGE(0.982,0.962,0.844,0.856,1.008,0.805)</f>
        <v>0.90949999999999986</v>
      </c>
      <c r="U1836" s="79">
        <f t="shared" si="259"/>
        <v>42.460499999999996</v>
      </c>
      <c r="V1836" s="79">
        <f t="shared" si="260"/>
        <v>29.060499999999998</v>
      </c>
      <c r="W1836" s="443">
        <f t="shared" si="261"/>
        <v>0.25463609481368499</v>
      </c>
      <c r="X1836" s="443">
        <f t="shared" si="262"/>
        <v>0.22480806257286665</v>
      </c>
      <c r="Y1836" s="9">
        <f>Cal_110119!$O$3</f>
        <v>20181101</v>
      </c>
      <c r="Z1836" s="48" t="s">
        <v>601</v>
      </c>
      <c r="AA1836" s="48"/>
      <c r="AE1836" s="689" t="s">
        <v>1250</v>
      </c>
      <c r="AF1836" s="128">
        <v>1</v>
      </c>
      <c r="AG1836" s="169">
        <v>0</v>
      </c>
      <c r="AH1836" s="485"/>
    </row>
    <row r="1837" spans="1:35" x14ac:dyDescent="0.2">
      <c r="A1837" s="43" t="s">
        <v>595</v>
      </c>
      <c r="B1837" s="45">
        <v>20190417</v>
      </c>
      <c r="C1837" s="107" t="s">
        <v>67</v>
      </c>
      <c r="D1837" s="107">
        <v>8</v>
      </c>
      <c r="E1837" s="107">
        <v>3</v>
      </c>
      <c r="H1837" s="107" t="s">
        <v>10</v>
      </c>
      <c r="I1837" s="107">
        <v>290</v>
      </c>
      <c r="J1837" s="107">
        <v>0</v>
      </c>
      <c r="K1837" s="43">
        <v>5</v>
      </c>
      <c r="L1837" s="43">
        <v>1</v>
      </c>
      <c r="M1837" s="72">
        <v>0</v>
      </c>
      <c r="N1837" s="49">
        <v>1</v>
      </c>
      <c r="O1837" s="9" t="str">
        <f>Cal_110119!$P$3</f>
        <v>Cal_110119</v>
      </c>
      <c r="P1837" s="17">
        <f>Cal_110119!$Q$3</f>
        <v>1.8682000000000001</v>
      </c>
      <c r="Q1837" s="17">
        <f>Cal_110119!$R$3</f>
        <v>0.51219999999999999</v>
      </c>
      <c r="R1837" s="46">
        <v>66.069999999999993</v>
      </c>
      <c r="S1837" s="46">
        <v>45.85</v>
      </c>
      <c r="T1837" s="47">
        <f>AVERAGE(0.982,0.962,0.844,0.856,1.008,0.805)</f>
        <v>0.90949999999999986</v>
      </c>
      <c r="U1837" s="79">
        <f t="shared" si="259"/>
        <v>65.160499999999999</v>
      </c>
      <c r="V1837" s="79">
        <f t="shared" si="260"/>
        <v>44.9405</v>
      </c>
      <c r="W1837" s="443">
        <f t="shared" si="261"/>
        <v>0.38423446545766499</v>
      </c>
      <c r="X1837" s="443">
        <f t="shared" si="262"/>
        <v>0.35720013322543848</v>
      </c>
      <c r="Y1837" s="9">
        <f>Cal_110119!$O$3</f>
        <v>20181101</v>
      </c>
      <c r="Z1837" s="48" t="s">
        <v>601</v>
      </c>
      <c r="AA1837" s="48"/>
      <c r="AE1837" s="689" t="s">
        <v>1250</v>
      </c>
      <c r="AF1837" s="128">
        <v>1</v>
      </c>
      <c r="AG1837" s="169">
        <v>1</v>
      </c>
      <c r="AH1837" s="485" t="s">
        <v>820</v>
      </c>
    </row>
    <row r="1838" spans="1:35" x14ac:dyDescent="0.2">
      <c r="A1838" s="43" t="s">
        <v>595</v>
      </c>
      <c r="B1838" s="45">
        <v>20190417</v>
      </c>
      <c r="C1838" s="107" t="s">
        <v>67</v>
      </c>
      <c r="D1838" s="107">
        <v>8</v>
      </c>
      <c r="E1838" s="107">
        <v>3</v>
      </c>
      <c r="H1838" s="107" t="s">
        <v>11</v>
      </c>
      <c r="I1838" s="107">
        <v>290</v>
      </c>
      <c r="J1838" s="107">
        <v>0</v>
      </c>
      <c r="K1838" s="43">
        <v>5</v>
      </c>
      <c r="L1838" s="43">
        <v>1</v>
      </c>
      <c r="M1838" s="9">
        <v>0</v>
      </c>
      <c r="N1838" s="49">
        <v>1</v>
      </c>
      <c r="O1838" s="9" t="str">
        <f>Cal_110119!$P$3</f>
        <v>Cal_110119</v>
      </c>
      <c r="P1838" s="17">
        <f>Cal_110119!$Q$3</f>
        <v>1.8682000000000001</v>
      </c>
      <c r="Q1838" s="17">
        <f>Cal_110119!$R$3</f>
        <v>0.51219999999999999</v>
      </c>
      <c r="R1838" s="46">
        <v>79.53</v>
      </c>
      <c r="S1838" s="46">
        <v>54.27</v>
      </c>
      <c r="T1838" s="47">
        <f>AVERAGE(0.982,0.962,0.844,0.856,1.008,0.805)</f>
        <v>0.90949999999999986</v>
      </c>
      <c r="U1838" s="79">
        <f t="shared" si="259"/>
        <v>78.620500000000007</v>
      </c>
      <c r="V1838" s="79">
        <f t="shared" si="260"/>
        <v>53.360500000000002</v>
      </c>
      <c r="W1838" s="443">
        <f t="shared" si="261"/>
        <v>0.48000804141743919</v>
      </c>
      <c r="X1838" s="443">
        <f t="shared" si="262"/>
        <v>0.4003408844518711</v>
      </c>
      <c r="Y1838" s="9">
        <f>Cal_110119!$O$3</f>
        <v>20181101</v>
      </c>
      <c r="Z1838" s="48" t="s">
        <v>601</v>
      </c>
      <c r="AA1838" s="48"/>
      <c r="AE1838" s="689" t="s">
        <v>1250</v>
      </c>
      <c r="AF1838" s="128">
        <v>1</v>
      </c>
      <c r="AG1838" s="169">
        <v>1</v>
      </c>
      <c r="AH1838" s="485" t="s">
        <v>820</v>
      </c>
    </row>
    <row r="1839" spans="1:35" x14ac:dyDescent="0.2">
      <c r="A1839" s="43" t="s">
        <v>595</v>
      </c>
      <c r="B1839" s="45">
        <v>20190417</v>
      </c>
      <c r="C1839" s="107" t="s">
        <v>67</v>
      </c>
      <c r="D1839" s="107">
        <v>8</v>
      </c>
      <c r="E1839" s="107">
        <v>5</v>
      </c>
      <c r="H1839" s="107" t="s">
        <v>10</v>
      </c>
      <c r="I1839" s="107">
        <v>285</v>
      </c>
      <c r="J1839" s="107">
        <v>0</v>
      </c>
      <c r="K1839" s="43">
        <v>5</v>
      </c>
      <c r="L1839" s="43">
        <v>1</v>
      </c>
      <c r="M1839" s="9">
        <v>0</v>
      </c>
      <c r="N1839" s="49">
        <v>1</v>
      </c>
      <c r="O1839" s="9" t="str">
        <f>Cal_110119!$P$3</f>
        <v>Cal_110119</v>
      </c>
      <c r="P1839" s="17">
        <f>Cal_110119!$Q$3</f>
        <v>1.8682000000000001</v>
      </c>
      <c r="Q1839" s="17">
        <f>Cal_110119!$R$3</f>
        <v>0.51219999999999999</v>
      </c>
      <c r="R1839" s="46">
        <v>132.5</v>
      </c>
      <c r="S1839" s="46">
        <v>86.46</v>
      </c>
      <c r="T1839" s="47">
        <f>AVERAGE(0.902,0.801,0.858,0.767,0.847,0.754)</f>
        <v>0.82150000000000001</v>
      </c>
      <c r="U1839" s="79">
        <f t="shared" si="259"/>
        <v>131.67850000000001</v>
      </c>
      <c r="V1839" s="79">
        <f t="shared" si="260"/>
        <v>85.638499999999993</v>
      </c>
      <c r="W1839" s="443">
        <f t="shared" si="261"/>
        <v>0.89023285768902827</v>
      </c>
      <c r="X1839" s="443">
        <f t="shared" si="262"/>
        <v>0.5474302820923751</v>
      </c>
      <c r="Y1839" s="9">
        <f>Cal_110119!$O$3</f>
        <v>20181101</v>
      </c>
      <c r="Z1839" s="48" t="s">
        <v>603</v>
      </c>
      <c r="AA1839" s="48"/>
      <c r="AE1839" s="689" t="s">
        <v>1250</v>
      </c>
      <c r="AF1839" s="128">
        <v>1</v>
      </c>
      <c r="AG1839" s="169">
        <v>0</v>
      </c>
      <c r="AH1839" s="485"/>
    </row>
    <row r="1840" spans="1:35" x14ac:dyDescent="0.2">
      <c r="A1840" s="43" t="s">
        <v>595</v>
      </c>
      <c r="B1840" s="45">
        <v>20190417</v>
      </c>
      <c r="C1840" s="107" t="s">
        <v>67</v>
      </c>
      <c r="D1840" s="107">
        <v>8</v>
      </c>
      <c r="E1840" s="107">
        <v>5</v>
      </c>
      <c r="H1840" s="107" t="s">
        <v>11</v>
      </c>
      <c r="I1840" s="107">
        <v>285</v>
      </c>
      <c r="J1840" s="107">
        <v>0</v>
      </c>
      <c r="K1840" s="43">
        <v>5</v>
      </c>
      <c r="L1840" s="43">
        <v>1</v>
      </c>
      <c r="M1840" s="72">
        <v>0</v>
      </c>
      <c r="N1840" s="49">
        <v>1</v>
      </c>
      <c r="O1840" s="9" t="str">
        <f>Cal_110119!$P$3</f>
        <v>Cal_110119</v>
      </c>
      <c r="P1840" s="17">
        <f>Cal_110119!$Q$3</f>
        <v>1.8682000000000001</v>
      </c>
      <c r="Q1840" s="17">
        <f>Cal_110119!$R$3</f>
        <v>0.51219999999999999</v>
      </c>
      <c r="R1840" s="46">
        <v>140.5</v>
      </c>
      <c r="S1840" s="46">
        <v>90.77</v>
      </c>
      <c r="T1840" s="47">
        <f t="shared" ref="T1840:T1843" si="268">AVERAGE(0.799,1.007,0.682,0.72,0.857,0.809)</f>
        <v>0.81233333333333346</v>
      </c>
      <c r="U1840" s="79">
        <f t="shared" si="259"/>
        <v>139.68766666666667</v>
      </c>
      <c r="V1840" s="79">
        <f t="shared" si="260"/>
        <v>89.957666666666668</v>
      </c>
      <c r="W1840" s="443">
        <f t="shared" si="261"/>
        <v>0.96158297160893469</v>
      </c>
      <c r="X1840" s="443">
        <f t="shared" si="262"/>
        <v>0.54858852260697155</v>
      </c>
      <c r="Y1840" s="9">
        <f>Cal_110119!$O$3</f>
        <v>20181101</v>
      </c>
      <c r="Z1840" s="48" t="s">
        <v>600</v>
      </c>
      <c r="AA1840" s="48"/>
      <c r="AE1840" s="689" t="s">
        <v>1250</v>
      </c>
      <c r="AF1840" s="128">
        <v>1</v>
      </c>
      <c r="AG1840" s="169">
        <v>0</v>
      </c>
      <c r="AH1840" s="485"/>
    </row>
    <row r="1841" spans="1:35" x14ac:dyDescent="0.2">
      <c r="A1841" s="43" t="s">
        <v>595</v>
      </c>
      <c r="B1841" s="45">
        <v>20190417</v>
      </c>
      <c r="C1841" s="107" t="s">
        <v>67</v>
      </c>
      <c r="D1841" s="107">
        <v>8</v>
      </c>
      <c r="E1841" s="107">
        <v>6</v>
      </c>
      <c r="H1841" s="107" t="s">
        <v>10</v>
      </c>
      <c r="I1841" s="107">
        <v>290</v>
      </c>
      <c r="J1841" s="107">
        <v>0</v>
      </c>
      <c r="K1841" s="43">
        <v>5</v>
      </c>
      <c r="L1841" s="43">
        <v>1</v>
      </c>
      <c r="M1841" s="9">
        <v>0</v>
      </c>
      <c r="N1841" s="49">
        <v>1</v>
      </c>
      <c r="O1841" s="9" t="str">
        <f>Cal_110119!$P$3</f>
        <v>Cal_110119</v>
      </c>
      <c r="P1841" s="17">
        <f>Cal_110119!$Q$3</f>
        <v>1.8682000000000001</v>
      </c>
      <c r="Q1841" s="17">
        <f>Cal_110119!$R$3</f>
        <v>0.51219999999999999</v>
      </c>
      <c r="R1841" s="46">
        <v>122.8</v>
      </c>
      <c r="S1841" s="46">
        <v>81.47</v>
      </c>
      <c r="T1841" s="47">
        <f t="shared" si="268"/>
        <v>0.81233333333333346</v>
      </c>
      <c r="U1841" s="79">
        <f t="shared" si="259"/>
        <v>121.98766666666667</v>
      </c>
      <c r="V1841" s="79">
        <f t="shared" si="260"/>
        <v>80.657666666666671</v>
      </c>
      <c r="W1841" s="443">
        <f t="shared" si="261"/>
        <v>0.78538132825743301</v>
      </c>
      <c r="X1841" s="443">
        <f t="shared" si="262"/>
        <v>0.54532003723061295</v>
      </c>
      <c r="Y1841" s="9">
        <f>Cal_110119!$O$3</f>
        <v>20181101</v>
      </c>
      <c r="Z1841" s="48" t="s">
        <v>600</v>
      </c>
      <c r="AA1841" s="48"/>
      <c r="AE1841" s="689" t="s">
        <v>1250</v>
      </c>
      <c r="AF1841" s="128">
        <v>1</v>
      </c>
      <c r="AG1841" s="169">
        <v>0</v>
      </c>
      <c r="AH1841" s="485"/>
    </row>
    <row r="1842" spans="1:35" x14ac:dyDescent="0.2">
      <c r="A1842" s="43" t="s">
        <v>595</v>
      </c>
      <c r="B1842" s="45">
        <v>20190417</v>
      </c>
      <c r="C1842" s="107" t="s">
        <v>67</v>
      </c>
      <c r="D1842" s="107">
        <v>8</v>
      </c>
      <c r="E1842" s="107">
        <v>6</v>
      </c>
      <c r="H1842" s="107" t="s">
        <v>11</v>
      </c>
      <c r="I1842" s="107">
        <v>290</v>
      </c>
      <c r="J1842" s="107">
        <v>0</v>
      </c>
      <c r="K1842" s="43">
        <v>5</v>
      </c>
      <c r="L1842" s="43">
        <v>1</v>
      </c>
      <c r="M1842" s="9">
        <v>0</v>
      </c>
      <c r="N1842" s="49">
        <v>1</v>
      </c>
      <c r="O1842" s="9" t="str">
        <f>Cal_110119!$P$3</f>
        <v>Cal_110119</v>
      </c>
      <c r="P1842" s="17">
        <f>Cal_110119!$Q$3</f>
        <v>1.8682000000000001</v>
      </c>
      <c r="Q1842" s="17">
        <f>Cal_110119!$R$3</f>
        <v>0.51219999999999999</v>
      </c>
      <c r="R1842" s="46">
        <v>117.1</v>
      </c>
      <c r="S1842" s="46">
        <v>79.8</v>
      </c>
      <c r="T1842" s="47">
        <f>AVERAGE(0.982,0.962,0.844,0.856,1.008,0.805)</f>
        <v>0.90949999999999986</v>
      </c>
      <c r="U1842" s="79">
        <f t="shared" si="259"/>
        <v>116.1905</v>
      </c>
      <c r="V1842" s="79">
        <f t="shared" si="260"/>
        <v>78.890500000000003</v>
      </c>
      <c r="W1842" s="443">
        <f t="shared" si="261"/>
        <v>0.70880047287689929</v>
      </c>
      <c r="X1842" s="443">
        <f t="shared" si="262"/>
        <v>0.59274593197861802</v>
      </c>
      <c r="Y1842" s="9">
        <f>Cal_110119!$O$3</f>
        <v>20181101</v>
      </c>
      <c r="Z1842" s="48" t="s">
        <v>601</v>
      </c>
      <c r="AA1842" s="48"/>
      <c r="AE1842" s="689" t="s">
        <v>1250</v>
      </c>
      <c r="AF1842" s="128">
        <v>1</v>
      </c>
      <c r="AG1842" s="169">
        <v>0</v>
      </c>
      <c r="AH1842" s="485"/>
    </row>
    <row r="1843" spans="1:35" x14ac:dyDescent="0.2">
      <c r="A1843" s="43" t="s">
        <v>595</v>
      </c>
      <c r="B1843" s="45">
        <v>20190417</v>
      </c>
      <c r="C1843" s="107" t="s">
        <v>67</v>
      </c>
      <c r="D1843" s="107">
        <v>8</v>
      </c>
      <c r="E1843" s="107">
        <v>8</v>
      </c>
      <c r="H1843" s="107" t="s">
        <v>10</v>
      </c>
      <c r="I1843" s="107">
        <v>290</v>
      </c>
      <c r="J1843" s="107">
        <v>0</v>
      </c>
      <c r="K1843" s="43">
        <v>5</v>
      </c>
      <c r="L1843" s="43">
        <v>1</v>
      </c>
      <c r="M1843" s="9">
        <v>0</v>
      </c>
      <c r="N1843" s="49">
        <v>1</v>
      </c>
      <c r="O1843" s="9" t="str">
        <f>Cal_110119!$P$3</f>
        <v>Cal_110119</v>
      </c>
      <c r="P1843" s="17">
        <f>Cal_110119!$Q$3</f>
        <v>1.8682000000000001</v>
      </c>
      <c r="Q1843" s="17">
        <f>Cal_110119!$R$3</f>
        <v>0.51219999999999999</v>
      </c>
      <c r="R1843" s="46">
        <v>127.9</v>
      </c>
      <c r="S1843" s="46">
        <v>85.48</v>
      </c>
      <c r="T1843" s="47">
        <f t="shared" si="268"/>
        <v>0.81233333333333346</v>
      </c>
      <c r="U1843" s="79">
        <f t="shared" si="259"/>
        <v>127.08766666666668</v>
      </c>
      <c r="V1843" s="79">
        <f t="shared" si="260"/>
        <v>84.667666666666676</v>
      </c>
      <c r="W1843" s="443">
        <f t="shared" si="261"/>
        <v>0.80609426432809839</v>
      </c>
      <c r="X1843" s="443">
        <f t="shared" si="262"/>
        <v>0.59076463702891335</v>
      </c>
      <c r="Y1843" s="9">
        <f>Cal_110119!$O$3</f>
        <v>20181101</v>
      </c>
      <c r="Z1843" s="48" t="s">
        <v>600</v>
      </c>
      <c r="AA1843" s="48"/>
      <c r="AE1843" s="689" t="s">
        <v>1250</v>
      </c>
      <c r="AF1843" s="128">
        <v>1</v>
      </c>
      <c r="AG1843" s="169">
        <v>1</v>
      </c>
      <c r="AH1843" s="485"/>
    </row>
    <row r="1844" spans="1:35" x14ac:dyDescent="0.2">
      <c r="A1844" s="43" t="s">
        <v>595</v>
      </c>
      <c r="B1844" s="45">
        <v>20190417</v>
      </c>
      <c r="C1844" s="107" t="s">
        <v>67</v>
      </c>
      <c r="D1844" s="107">
        <v>8</v>
      </c>
      <c r="E1844" s="107">
        <v>8</v>
      </c>
      <c r="H1844" s="107" t="s">
        <v>11</v>
      </c>
      <c r="I1844" s="107">
        <v>290</v>
      </c>
      <c r="J1844" s="107">
        <v>0</v>
      </c>
      <c r="K1844" s="43">
        <v>5</v>
      </c>
      <c r="L1844" s="43">
        <v>1</v>
      </c>
      <c r="M1844" s="72">
        <v>0</v>
      </c>
      <c r="N1844" s="49">
        <v>1</v>
      </c>
      <c r="O1844" s="9" t="str">
        <f>Cal_110119!$P$3</f>
        <v>Cal_110119</v>
      </c>
      <c r="P1844" s="17">
        <f>Cal_110119!$Q$3</f>
        <v>1.8682000000000001</v>
      </c>
      <c r="Q1844" s="17">
        <f>Cal_110119!$R$3</f>
        <v>0.51219999999999999</v>
      </c>
      <c r="R1844" s="46">
        <v>104.6</v>
      </c>
      <c r="S1844" s="46">
        <v>68</v>
      </c>
      <c r="T1844" s="47">
        <f>AVERAGE(0.982,0.962,0.844,0.856,1.008,0.805)</f>
        <v>0.90949999999999986</v>
      </c>
      <c r="U1844" s="79">
        <f t="shared" si="259"/>
        <v>103.6905</v>
      </c>
      <c r="V1844" s="79">
        <f t="shared" si="260"/>
        <v>67.090500000000006</v>
      </c>
      <c r="W1844" s="443">
        <f t="shared" si="261"/>
        <v>0.69549858732693071</v>
      </c>
      <c r="X1844" s="443">
        <f t="shared" si="262"/>
        <v>0.41136978180444872</v>
      </c>
      <c r="Y1844" s="9">
        <f>Cal_110119!$O$3</f>
        <v>20181101</v>
      </c>
      <c r="Z1844" s="48" t="s">
        <v>601</v>
      </c>
      <c r="AA1844" s="48"/>
      <c r="AE1844" s="689" t="s">
        <v>1250</v>
      </c>
      <c r="AF1844" s="128">
        <v>1</v>
      </c>
      <c r="AG1844" s="169">
        <v>1</v>
      </c>
      <c r="AH1844" s="485"/>
    </row>
    <row r="1845" spans="1:35" x14ac:dyDescent="0.2">
      <c r="A1845" s="43" t="s">
        <v>595</v>
      </c>
      <c r="B1845" s="45">
        <v>20190417</v>
      </c>
      <c r="C1845" s="107" t="s">
        <v>67</v>
      </c>
      <c r="D1845" s="107">
        <v>8</v>
      </c>
      <c r="E1845" s="107">
        <v>8</v>
      </c>
      <c r="H1845" s="107" t="s">
        <v>10</v>
      </c>
      <c r="I1845" s="107">
        <v>290</v>
      </c>
      <c r="J1845" s="107">
        <v>10</v>
      </c>
      <c r="K1845" s="43">
        <v>5</v>
      </c>
      <c r="L1845" s="43">
        <v>1</v>
      </c>
      <c r="M1845" s="72">
        <v>0</v>
      </c>
      <c r="N1845" s="49">
        <v>1</v>
      </c>
      <c r="O1845" s="9" t="str">
        <f>Cal_110119!$P$3</f>
        <v>Cal_110119</v>
      </c>
      <c r="P1845" s="17">
        <f>Cal_110119!$Q$3</f>
        <v>1.8682000000000001</v>
      </c>
      <c r="Q1845" s="17">
        <f>Cal_110119!$R$3</f>
        <v>0.51219999999999999</v>
      </c>
      <c r="R1845" s="46">
        <v>44.12</v>
      </c>
      <c r="S1845" s="46">
        <v>28.55</v>
      </c>
      <c r="T1845" s="47">
        <f>AVERAGE(0.982,0.962,0.844,0.856,1.008,0.805)</f>
        <v>0.90949999999999986</v>
      </c>
      <c r="U1845" s="79">
        <f t="shared" si="259"/>
        <v>43.210499999999996</v>
      </c>
      <c r="V1845" s="79">
        <f t="shared" si="260"/>
        <v>27.640499999999999</v>
      </c>
      <c r="W1845" s="443">
        <f t="shared" si="261"/>
        <v>0.29587194001858769</v>
      </c>
      <c r="X1845" s="443">
        <f t="shared" si="262"/>
        <v>0.16014486052658469</v>
      </c>
      <c r="Y1845" s="9">
        <f>Cal_110119!$O$3</f>
        <v>20181101</v>
      </c>
      <c r="Z1845" s="48" t="s">
        <v>601</v>
      </c>
      <c r="AA1845" s="48"/>
      <c r="AE1845" s="689" t="s">
        <v>1250</v>
      </c>
      <c r="AF1845" s="128">
        <v>1</v>
      </c>
      <c r="AG1845" s="169">
        <v>0</v>
      </c>
      <c r="AH1845" s="485"/>
    </row>
    <row r="1846" spans="1:35" x14ac:dyDescent="0.2">
      <c r="A1846" s="43" t="s">
        <v>595</v>
      </c>
      <c r="B1846" s="45">
        <v>20190417</v>
      </c>
      <c r="C1846" s="107" t="s">
        <v>67</v>
      </c>
      <c r="D1846" s="107">
        <v>8</v>
      </c>
      <c r="E1846" s="107">
        <v>8</v>
      </c>
      <c r="H1846" s="107" t="s">
        <v>11</v>
      </c>
      <c r="I1846" s="107">
        <v>290</v>
      </c>
      <c r="J1846" s="107">
        <v>10</v>
      </c>
      <c r="K1846" s="43">
        <v>5</v>
      </c>
      <c r="L1846" s="43">
        <v>1</v>
      </c>
      <c r="M1846" s="9">
        <v>0</v>
      </c>
      <c r="N1846" s="49">
        <v>1</v>
      </c>
      <c r="O1846" s="9" t="str">
        <f>Cal_110119!$P$3</f>
        <v>Cal_110119</v>
      </c>
      <c r="P1846" s="17">
        <f>Cal_110119!$Q$3</f>
        <v>1.8682000000000001</v>
      </c>
      <c r="Q1846" s="17">
        <f>Cal_110119!$R$3</f>
        <v>0.51219999999999999</v>
      </c>
      <c r="R1846" s="46">
        <v>45.2</v>
      </c>
      <c r="S1846" s="46">
        <v>29.96</v>
      </c>
      <c r="T1846" s="47">
        <f>AVERAGE(0.982,0.962,0.844,0.856,1.008,0.805)</f>
        <v>0.90949999999999986</v>
      </c>
      <c r="U1846" s="79">
        <f t="shared" si="259"/>
        <v>44.290500000000002</v>
      </c>
      <c r="V1846" s="79">
        <f t="shared" si="260"/>
        <v>29.0505</v>
      </c>
      <c r="W1846" s="443">
        <f t="shared" si="261"/>
        <v>0.28960105111645973</v>
      </c>
      <c r="X1846" s="443">
        <f t="shared" si="262"/>
        <v>0.189678124883885</v>
      </c>
      <c r="Y1846" s="9">
        <f>Cal_110119!$O$3</f>
        <v>20181101</v>
      </c>
      <c r="Z1846" s="48" t="s">
        <v>601</v>
      </c>
      <c r="AA1846" s="48"/>
      <c r="AE1846" s="689" t="s">
        <v>1250</v>
      </c>
      <c r="AF1846" s="128">
        <v>3</v>
      </c>
      <c r="AG1846" s="169">
        <v>0</v>
      </c>
      <c r="AH1846" s="485" t="s">
        <v>613</v>
      </c>
    </row>
    <row r="1847" spans="1:35" s="82" customFormat="1" x14ac:dyDescent="0.2">
      <c r="A1847" s="82" t="s">
        <v>595</v>
      </c>
      <c r="B1847" s="45">
        <v>20190417</v>
      </c>
      <c r="C1847" s="126" t="s">
        <v>69</v>
      </c>
      <c r="D1847" s="126">
        <v>9</v>
      </c>
      <c r="E1847" s="126">
        <v>1</v>
      </c>
      <c r="F1847" s="107"/>
      <c r="G1847" s="107"/>
      <c r="H1847" s="126" t="s">
        <v>10</v>
      </c>
      <c r="I1847" s="126">
        <v>290</v>
      </c>
      <c r="J1847" s="126">
        <v>0</v>
      </c>
      <c r="K1847" s="82">
        <v>5</v>
      </c>
      <c r="L1847" s="43">
        <v>1</v>
      </c>
      <c r="M1847" s="9">
        <v>0</v>
      </c>
      <c r="N1847" s="83">
        <v>1</v>
      </c>
      <c r="O1847" s="9" t="str">
        <f>Cal_110119!$P$3</f>
        <v>Cal_110119</v>
      </c>
      <c r="P1847" s="17">
        <f>Cal_110119!$Q$3</f>
        <v>1.8682000000000001</v>
      </c>
      <c r="Q1847" s="17">
        <f>Cal_110119!$R$3</f>
        <v>0.51219999999999999</v>
      </c>
      <c r="R1847" s="84">
        <v>9.4149999999999991</v>
      </c>
      <c r="S1847" s="84">
        <v>7.8540000000000001</v>
      </c>
      <c r="T1847" s="82">
        <f t="shared" ref="T1847:T1851" si="269">AVERAGE(0.799,1.007,0.682,0.72,0.857,0.809)</f>
        <v>0.81233333333333346</v>
      </c>
      <c r="U1847" s="125">
        <f t="shared" si="259"/>
        <v>8.602666666666666</v>
      </c>
      <c r="V1847" s="125">
        <f t="shared" si="260"/>
        <v>7.041666666666667</v>
      </c>
      <c r="W1847" s="443">
        <f t="shared" si="261"/>
        <v>2.9663204776430002E-2</v>
      </c>
      <c r="X1847" s="443">
        <f t="shared" si="262"/>
        <v>8.651118801092629E-2</v>
      </c>
      <c r="Y1847" s="9">
        <f>Cal_110119!$O$3</f>
        <v>20181101</v>
      </c>
      <c r="Z1847" s="85" t="s">
        <v>600</v>
      </c>
      <c r="AA1847" s="85"/>
      <c r="AB1847" s="48"/>
      <c r="AC1847" s="43"/>
      <c r="AD1847" s="43"/>
      <c r="AE1847" s="689" t="s">
        <v>1250</v>
      </c>
      <c r="AF1847" s="129">
        <v>1</v>
      </c>
      <c r="AG1847" s="169">
        <v>1</v>
      </c>
      <c r="AH1847" s="483" t="s">
        <v>821</v>
      </c>
      <c r="AI1847" s="155"/>
    </row>
    <row r="1848" spans="1:35" s="82" customFormat="1" x14ac:dyDescent="0.2">
      <c r="A1848" s="82" t="s">
        <v>595</v>
      </c>
      <c r="B1848" s="45">
        <v>20190418</v>
      </c>
      <c r="C1848" s="126" t="s">
        <v>69</v>
      </c>
      <c r="D1848" s="126">
        <v>9</v>
      </c>
      <c r="E1848" s="126">
        <v>1</v>
      </c>
      <c r="F1848" s="107"/>
      <c r="G1848" s="107"/>
      <c r="H1848" s="126" t="s">
        <v>11</v>
      </c>
      <c r="I1848" s="126">
        <v>290</v>
      </c>
      <c r="J1848" s="126">
        <v>0</v>
      </c>
      <c r="K1848" s="82">
        <v>5</v>
      </c>
      <c r="L1848" s="43">
        <v>1</v>
      </c>
      <c r="M1848" s="72">
        <v>0</v>
      </c>
      <c r="N1848" s="83">
        <v>1</v>
      </c>
      <c r="O1848" s="9" t="str">
        <f>Cal_110119!$P$3</f>
        <v>Cal_110119</v>
      </c>
      <c r="P1848" s="17">
        <f>Cal_110119!$Q$3</f>
        <v>1.8682000000000001</v>
      </c>
      <c r="Q1848" s="17">
        <f>Cal_110119!$R$3</f>
        <v>0.51219999999999999</v>
      </c>
      <c r="R1848" s="84">
        <v>10.37</v>
      </c>
      <c r="S1848" s="84">
        <v>8.3170000000000002</v>
      </c>
      <c r="T1848" s="82">
        <f t="shared" si="269"/>
        <v>0.81233333333333346</v>
      </c>
      <c r="U1848" s="125">
        <f t="shared" si="259"/>
        <v>9.5576666666666661</v>
      </c>
      <c r="V1848" s="125">
        <f t="shared" si="260"/>
        <v>7.504666666666667</v>
      </c>
      <c r="W1848" s="443">
        <f t="shared" si="261"/>
        <v>3.9012530048693664E-2</v>
      </c>
      <c r="X1848" s="443">
        <f t="shared" si="262"/>
        <v>8.480050092004196E-2</v>
      </c>
      <c r="Y1848" s="9">
        <f>Cal_110119!$O$3</f>
        <v>20181101</v>
      </c>
      <c r="Z1848" s="85" t="s">
        <v>600</v>
      </c>
      <c r="AA1848" s="85"/>
      <c r="AB1848" s="48"/>
      <c r="AC1848" s="43"/>
      <c r="AD1848" s="43"/>
      <c r="AE1848" s="689" t="s">
        <v>1250</v>
      </c>
      <c r="AF1848" s="129">
        <v>1</v>
      </c>
      <c r="AG1848" s="169">
        <v>1</v>
      </c>
      <c r="AH1848" s="483" t="s">
        <v>821</v>
      </c>
      <c r="AI1848" s="155"/>
    </row>
    <row r="1849" spans="1:35" s="82" customFormat="1" x14ac:dyDescent="0.2">
      <c r="A1849" s="82" t="s">
        <v>595</v>
      </c>
      <c r="B1849" s="45">
        <v>20190418</v>
      </c>
      <c r="C1849" s="126" t="s">
        <v>69</v>
      </c>
      <c r="D1849" s="126">
        <v>9</v>
      </c>
      <c r="E1849" s="126">
        <v>2</v>
      </c>
      <c r="F1849" s="107"/>
      <c r="G1849" s="107"/>
      <c r="H1849" s="126" t="s">
        <v>10</v>
      </c>
      <c r="I1849" s="126">
        <v>290</v>
      </c>
      <c r="J1849" s="126">
        <v>0</v>
      </c>
      <c r="K1849" s="82">
        <v>5</v>
      </c>
      <c r="L1849" s="43">
        <v>1</v>
      </c>
      <c r="M1849" s="9">
        <v>0</v>
      </c>
      <c r="N1849" s="83">
        <v>1</v>
      </c>
      <c r="O1849" s="9" t="str">
        <f>Cal_110119!$P$3</f>
        <v>Cal_110119</v>
      </c>
      <c r="P1849" s="17">
        <f>Cal_110119!$Q$3</f>
        <v>1.8682000000000001</v>
      </c>
      <c r="Q1849" s="17">
        <f>Cal_110119!$R$3</f>
        <v>0.51219999999999999</v>
      </c>
      <c r="R1849" s="84">
        <v>10.77</v>
      </c>
      <c r="S1849" s="84">
        <v>8.5370000000000008</v>
      </c>
      <c r="T1849" s="82">
        <f t="shared" si="269"/>
        <v>0.81233333333333346</v>
      </c>
      <c r="U1849" s="125">
        <f t="shared" si="259"/>
        <v>9.9576666666666664</v>
      </c>
      <c r="V1849" s="125">
        <f t="shared" si="260"/>
        <v>7.7246666666666677</v>
      </c>
      <c r="W1849" s="443">
        <f t="shared" si="261"/>
        <v>4.2433014904399879E-2</v>
      </c>
      <c r="X1849" s="443">
        <f t="shared" si="262"/>
        <v>8.5009606560887491E-2</v>
      </c>
      <c r="Y1849" s="9">
        <f>Cal_110119!$O$3</f>
        <v>20181101</v>
      </c>
      <c r="Z1849" s="85" t="s">
        <v>600</v>
      </c>
      <c r="AA1849" s="85"/>
      <c r="AB1849" s="48"/>
      <c r="AC1849" s="43"/>
      <c r="AD1849" s="43"/>
      <c r="AE1849" s="689" t="s">
        <v>1250</v>
      </c>
      <c r="AF1849" s="129">
        <v>1</v>
      </c>
      <c r="AG1849" s="169">
        <v>1</v>
      </c>
      <c r="AH1849" s="483"/>
      <c r="AI1849" s="155"/>
    </row>
    <row r="1850" spans="1:35" s="82" customFormat="1" x14ac:dyDescent="0.2">
      <c r="A1850" s="82" t="s">
        <v>595</v>
      </c>
      <c r="B1850" s="45">
        <v>20190418</v>
      </c>
      <c r="C1850" s="126" t="s">
        <v>69</v>
      </c>
      <c r="D1850" s="126">
        <v>9</v>
      </c>
      <c r="E1850" s="126">
        <v>2</v>
      </c>
      <c r="F1850" s="107"/>
      <c r="G1850" s="107"/>
      <c r="H1850" s="126" t="s">
        <v>11</v>
      </c>
      <c r="I1850" s="126">
        <v>290</v>
      </c>
      <c r="J1850" s="126">
        <v>0</v>
      </c>
      <c r="K1850" s="82">
        <v>5</v>
      </c>
      <c r="L1850" s="43">
        <v>1</v>
      </c>
      <c r="M1850" s="9">
        <v>0</v>
      </c>
      <c r="N1850" s="83">
        <v>1</v>
      </c>
      <c r="O1850" s="9" t="str">
        <f>Cal_110119!$P$3</f>
        <v>Cal_110119</v>
      </c>
      <c r="P1850" s="17">
        <f>Cal_110119!$Q$3</f>
        <v>1.8682000000000001</v>
      </c>
      <c r="Q1850" s="17">
        <f>Cal_110119!$R$3</f>
        <v>0.51219999999999999</v>
      </c>
      <c r="R1850" s="84">
        <v>11.48</v>
      </c>
      <c r="S1850" s="84">
        <v>9.1359999999999992</v>
      </c>
      <c r="T1850" s="82">
        <f t="shared" si="269"/>
        <v>0.81233333333333346</v>
      </c>
      <c r="U1850" s="125">
        <f t="shared" si="259"/>
        <v>10.667666666666667</v>
      </c>
      <c r="V1850" s="125">
        <f t="shared" si="260"/>
        <v>8.3236666666666661</v>
      </c>
      <c r="W1850" s="443">
        <f t="shared" si="261"/>
        <v>4.4542313898752094E-2</v>
      </c>
      <c r="X1850" s="443">
        <f t="shared" si="262"/>
        <v>9.2782692600328356E-2</v>
      </c>
      <c r="Y1850" s="9">
        <f>Cal_110119!$O$3</f>
        <v>20181101</v>
      </c>
      <c r="Z1850" s="85" t="s">
        <v>600</v>
      </c>
      <c r="AA1850" s="85"/>
      <c r="AB1850" s="48"/>
      <c r="AC1850" s="43"/>
      <c r="AD1850" s="43"/>
      <c r="AE1850" s="689" t="s">
        <v>1250</v>
      </c>
      <c r="AF1850" s="129">
        <v>1</v>
      </c>
      <c r="AG1850" s="169">
        <v>1</v>
      </c>
      <c r="AH1850" s="483"/>
      <c r="AI1850" s="155"/>
    </row>
    <row r="1851" spans="1:35" s="82" customFormat="1" x14ac:dyDescent="0.2">
      <c r="A1851" s="82" t="s">
        <v>595</v>
      </c>
      <c r="B1851" s="45">
        <v>20190418</v>
      </c>
      <c r="C1851" s="126" t="s">
        <v>69</v>
      </c>
      <c r="D1851" s="126">
        <v>9</v>
      </c>
      <c r="E1851" s="126">
        <v>3</v>
      </c>
      <c r="F1851" s="107"/>
      <c r="G1851" s="107"/>
      <c r="H1851" s="126" t="s">
        <v>10</v>
      </c>
      <c r="I1851" s="126">
        <v>290</v>
      </c>
      <c r="J1851" s="126">
        <v>0</v>
      </c>
      <c r="K1851" s="82">
        <v>5</v>
      </c>
      <c r="L1851" s="43">
        <v>1</v>
      </c>
      <c r="M1851" s="9">
        <v>0</v>
      </c>
      <c r="N1851" s="83">
        <v>1</v>
      </c>
      <c r="O1851" s="9" t="str">
        <f>Cal_110119!$P$3</f>
        <v>Cal_110119</v>
      </c>
      <c r="P1851" s="17">
        <f>Cal_110119!$Q$3</f>
        <v>1.8682000000000001</v>
      </c>
      <c r="Q1851" s="17">
        <f>Cal_110119!$R$3</f>
        <v>0.51219999999999999</v>
      </c>
      <c r="R1851" s="84">
        <v>15.54</v>
      </c>
      <c r="S1851" s="84">
        <v>12.53</v>
      </c>
      <c r="T1851" s="82">
        <f t="shared" si="269"/>
        <v>0.81233333333333346</v>
      </c>
      <c r="U1851" s="125">
        <f t="shared" si="259"/>
        <v>14.727666666666666</v>
      </c>
      <c r="V1851" s="125">
        <f t="shared" si="260"/>
        <v>11.717666666666666</v>
      </c>
      <c r="W1851" s="443">
        <f t="shared" si="261"/>
        <v>5.7198107864865073E-2</v>
      </c>
      <c r="X1851" s="443">
        <f t="shared" si="262"/>
        <v>0.13612158111283609</v>
      </c>
      <c r="Y1851" s="9">
        <f>Cal_110119!$O$3</f>
        <v>20181101</v>
      </c>
      <c r="Z1851" s="85" t="s">
        <v>600</v>
      </c>
      <c r="AA1851" s="85"/>
      <c r="AB1851" s="48"/>
      <c r="AC1851" s="43"/>
      <c r="AD1851" s="43"/>
      <c r="AE1851" s="689" t="s">
        <v>1250</v>
      </c>
      <c r="AF1851" s="129">
        <v>3</v>
      </c>
      <c r="AG1851" s="169">
        <v>1</v>
      </c>
      <c r="AH1851" s="483" t="s">
        <v>822</v>
      </c>
      <c r="AI1851" s="155"/>
    </row>
    <row r="1852" spans="1:35" s="82" customFormat="1" x14ac:dyDescent="0.2">
      <c r="A1852" s="82" t="s">
        <v>595</v>
      </c>
      <c r="B1852" s="45">
        <v>20190418</v>
      </c>
      <c r="C1852" s="126" t="s">
        <v>69</v>
      </c>
      <c r="D1852" s="126">
        <v>9</v>
      </c>
      <c r="E1852" s="126">
        <v>3</v>
      </c>
      <c r="F1852" s="107"/>
      <c r="G1852" s="107"/>
      <c r="H1852" s="126" t="s">
        <v>11</v>
      </c>
      <c r="I1852" s="126">
        <v>290</v>
      </c>
      <c r="J1852" s="126">
        <v>0</v>
      </c>
      <c r="K1852" s="82">
        <v>5</v>
      </c>
      <c r="L1852" s="43">
        <v>1</v>
      </c>
      <c r="M1852" s="72">
        <v>0</v>
      </c>
      <c r="N1852" s="83">
        <v>1</v>
      </c>
      <c r="O1852" s="9" t="str">
        <f>Cal_110119!$P$3</f>
        <v>Cal_110119</v>
      </c>
      <c r="P1852" s="17">
        <f>Cal_110119!$Q$3</f>
        <v>1.8682000000000001</v>
      </c>
      <c r="Q1852" s="17">
        <f>Cal_110119!$R$3</f>
        <v>0.51219999999999999</v>
      </c>
      <c r="R1852" s="84">
        <v>10.89</v>
      </c>
      <c r="S1852" s="84">
        <v>8.9350000000000005</v>
      </c>
      <c r="T1852" s="82">
        <f>AVERAGE(0.982,0.962,0.844,0.856,1.008,0.805)</f>
        <v>0.90949999999999986</v>
      </c>
      <c r="U1852" s="125">
        <f t="shared" si="259"/>
        <v>9.980500000000001</v>
      </c>
      <c r="V1852" s="125">
        <f t="shared" si="260"/>
        <v>8.025500000000001</v>
      </c>
      <c r="W1852" s="443">
        <f t="shared" si="261"/>
        <v>3.7150266071698079E-2</v>
      </c>
      <c r="X1852" s="443">
        <f t="shared" si="262"/>
        <v>9.5255545428646754E-2</v>
      </c>
      <c r="Y1852" s="9">
        <f>Cal_110119!$O$3</f>
        <v>20181101</v>
      </c>
      <c r="Z1852" s="85" t="s">
        <v>601</v>
      </c>
      <c r="AA1852" s="85"/>
      <c r="AB1852" s="48"/>
      <c r="AC1852" s="43"/>
      <c r="AD1852" s="43"/>
      <c r="AE1852" s="689" t="s">
        <v>1250</v>
      </c>
      <c r="AF1852" s="129">
        <v>3</v>
      </c>
      <c r="AG1852" s="169">
        <v>1</v>
      </c>
      <c r="AH1852" s="483" t="s">
        <v>822</v>
      </c>
      <c r="AI1852" s="155"/>
    </row>
    <row r="1853" spans="1:35" s="82" customFormat="1" x14ac:dyDescent="0.2">
      <c r="A1853" s="82" t="s">
        <v>595</v>
      </c>
      <c r="B1853" s="45">
        <v>20190418</v>
      </c>
      <c r="C1853" s="126" t="s">
        <v>69</v>
      </c>
      <c r="D1853" s="126">
        <v>9</v>
      </c>
      <c r="E1853" s="126">
        <v>4</v>
      </c>
      <c r="F1853" s="107"/>
      <c r="G1853" s="107"/>
      <c r="H1853" s="126" t="s">
        <v>10</v>
      </c>
      <c r="I1853" s="126">
        <v>290</v>
      </c>
      <c r="J1853" s="126">
        <v>0</v>
      </c>
      <c r="K1853" s="82">
        <v>5</v>
      </c>
      <c r="L1853" s="43">
        <v>1</v>
      </c>
      <c r="M1853" s="72">
        <v>0</v>
      </c>
      <c r="N1853" s="83">
        <v>1</v>
      </c>
      <c r="O1853" s="9" t="str">
        <f>Cal_110119!$P$3</f>
        <v>Cal_110119</v>
      </c>
      <c r="P1853" s="17">
        <f>Cal_110119!$Q$3</f>
        <v>1.8682000000000001</v>
      </c>
      <c r="Q1853" s="17">
        <f>Cal_110119!$R$3</f>
        <v>0.51219999999999999</v>
      </c>
      <c r="R1853" s="84">
        <v>57.28</v>
      </c>
      <c r="S1853" s="84">
        <v>41.54</v>
      </c>
      <c r="T1853" s="82">
        <f>AVERAGE(0.982,0.962,0.844,0.856,1.008,0.805)</f>
        <v>0.90949999999999986</v>
      </c>
      <c r="U1853" s="125">
        <f t="shared" si="259"/>
        <v>56.3705</v>
      </c>
      <c r="V1853" s="125">
        <f t="shared" si="260"/>
        <v>40.630499999999998</v>
      </c>
      <c r="W1853" s="443">
        <f t="shared" si="261"/>
        <v>0.29910239793786592</v>
      </c>
      <c r="X1853" s="443">
        <f t="shared" si="262"/>
        <v>0.37122522329006502</v>
      </c>
      <c r="Y1853" s="9">
        <f>Cal_110119!$O$3</f>
        <v>20181101</v>
      </c>
      <c r="Z1853" s="85" t="s">
        <v>601</v>
      </c>
      <c r="AA1853" s="85"/>
      <c r="AB1853" s="48"/>
      <c r="AC1853" s="43"/>
      <c r="AD1853" s="43"/>
      <c r="AE1853" s="689" t="s">
        <v>1250</v>
      </c>
      <c r="AF1853" s="129">
        <v>1</v>
      </c>
      <c r="AG1853" s="169">
        <v>0</v>
      </c>
      <c r="AH1853" s="483"/>
      <c r="AI1853" s="155"/>
    </row>
    <row r="1854" spans="1:35" s="82" customFormat="1" x14ac:dyDescent="0.2">
      <c r="A1854" s="82" t="s">
        <v>595</v>
      </c>
      <c r="B1854" s="45">
        <v>20190418</v>
      </c>
      <c r="C1854" s="126" t="s">
        <v>69</v>
      </c>
      <c r="D1854" s="126">
        <v>9</v>
      </c>
      <c r="E1854" s="126">
        <v>4</v>
      </c>
      <c r="F1854" s="107"/>
      <c r="G1854" s="107"/>
      <c r="H1854" s="126" t="s">
        <v>11</v>
      </c>
      <c r="I1854" s="126">
        <v>290</v>
      </c>
      <c r="J1854" s="126">
        <v>0</v>
      </c>
      <c r="K1854" s="82">
        <v>5</v>
      </c>
      <c r="L1854" s="43">
        <v>1</v>
      </c>
      <c r="M1854" s="9">
        <v>0</v>
      </c>
      <c r="N1854" s="83">
        <v>1</v>
      </c>
      <c r="O1854" s="9" t="str">
        <f>Cal_110119!$P$3</f>
        <v>Cal_110119</v>
      </c>
      <c r="P1854" s="17">
        <f>Cal_110119!$Q$3</f>
        <v>1.8682000000000001</v>
      </c>
      <c r="Q1854" s="17">
        <f>Cal_110119!$R$3</f>
        <v>0.51219999999999999</v>
      </c>
      <c r="R1854" s="84">
        <v>57.17</v>
      </c>
      <c r="S1854" s="84">
        <v>40.94</v>
      </c>
      <c r="T1854" s="82">
        <f t="shared" ref="T1854:T1859" si="270">AVERAGE(0.799,1.007,0.682,0.72,0.857,0.809)</f>
        <v>0.81233333333333346</v>
      </c>
      <c r="U1854" s="125">
        <f t="shared" si="259"/>
        <v>56.357666666666667</v>
      </c>
      <c r="V1854" s="125">
        <f t="shared" si="260"/>
        <v>40.127666666666663</v>
      </c>
      <c r="W1854" s="443">
        <f t="shared" si="261"/>
        <v>0.30841371782284399</v>
      </c>
      <c r="X1854" s="443">
        <f t="shared" si="262"/>
        <v>0.35361808936865013</v>
      </c>
      <c r="Y1854" s="9">
        <f>Cal_110119!$O$3</f>
        <v>20181101</v>
      </c>
      <c r="Z1854" s="85" t="s">
        <v>600</v>
      </c>
      <c r="AA1854" s="85"/>
      <c r="AB1854" s="48"/>
      <c r="AC1854" s="43"/>
      <c r="AD1854" s="43"/>
      <c r="AE1854" s="689" t="s">
        <v>1250</v>
      </c>
      <c r="AF1854" s="129">
        <v>1</v>
      </c>
      <c r="AG1854" s="169">
        <v>0</v>
      </c>
      <c r="AH1854" s="480" t="s">
        <v>653</v>
      </c>
      <c r="AI1854" s="155"/>
    </row>
    <row r="1855" spans="1:35" s="82" customFormat="1" x14ac:dyDescent="0.2">
      <c r="A1855" s="82" t="s">
        <v>595</v>
      </c>
      <c r="B1855" s="45">
        <v>20190418</v>
      </c>
      <c r="C1855" s="126" t="s">
        <v>69</v>
      </c>
      <c r="D1855" s="126">
        <v>9</v>
      </c>
      <c r="E1855" s="126">
        <v>6</v>
      </c>
      <c r="F1855" s="107"/>
      <c r="G1855" s="107"/>
      <c r="H1855" s="126" t="s">
        <v>10</v>
      </c>
      <c r="I1855" s="126">
        <v>285</v>
      </c>
      <c r="J1855" s="126">
        <v>0</v>
      </c>
      <c r="K1855" s="82">
        <v>5</v>
      </c>
      <c r="L1855" s="43">
        <v>1</v>
      </c>
      <c r="M1855" s="9">
        <v>0</v>
      </c>
      <c r="N1855" s="83">
        <v>1</v>
      </c>
      <c r="O1855" s="9" t="str">
        <f>Cal_110119!$P$3</f>
        <v>Cal_110119</v>
      </c>
      <c r="P1855" s="17">
        <f>Cal_110119!$Q$3</f>
        <v>1.8682000000000001</v>
      </c>
      <c r="Q1855" s="17">
        <f>Cal_110119!$R$3</f>
        <v>0.51219999999999999</v>
      </c>
      <c r="R1855" s="84">
        <v>79.56</v>
      </c>
      <c r="S1855" s="84">
        <v>53.98</v>
      </c>
      <c r="T1855" s="82">
        <f>AVERAGE(0.982,0.962,0.844,0.856,1.008,0.805)</f>
        <v>0.90949999999999986</v>
      </c>
      <c r="U1855" s="125">
        <f t="shared" si="259"/>
        <v>78.650500000000008</v>
      </c>
      <c r="V1855" s="125">
        <f t="shared" si="260"/>
        <v>53.070499999999996</v>
      </c>
      <c r="W1855" s="443">
        <f t="shared" si="261"/>
        <v>0.49461677888108918</v>
      </c>
      <c r="X1855" s="443">
        <f t="shared" si="262"/>
        <v>0.39630846688768279</v>
      </c>
      <c r="Y1855" s="9">
        <f>Cal_110119!$O$3</f>
        <v>20181101</v>
      </c>
      <c r="Z1855" s="85" t="s">
        <v>601</v>
      </c>
      <c r="AA1855" s="85"/>
      <c r="AB1855" s="48"/>
      <c r="AC1855" s="43"/>
      <c r="AD1855" s="43"/>
      <c r="AE1855" s="689" t="s">
        <v>1250</v>
      </c>
      <c r="AF1855" s="129">
        <v>1</v>
      </c>
      <c r="AG1855" s="169">
        <v>0</v>
      </c>
      <c r="AH1855" s="483"/>
      <c r="AI1855" s="155"/>
    </row>
    <row r="1856" spans="1:35" s="82" customFormat="1" x14ac:dyDescent="0.2">
      <c r="A1856" s="82" t="s">
        <v>595</v>
      </c>
      <c r="B1856" s="45">
        <v>20190418</v>
      </c>
      <c r="C1856" s="126" t="s">
        <v>69</v>
      </c>
      <c r="D1856" s="126">
        <v>9</v>
      </c>
      <c r="E1856" s="126">
        <v>6</v>
      </c>
      <c r="F1856" s="107"/>
      <c r="G1856" s="107"/>
      <c r="H1856" s="126" t="s">
        <v>11</v>
      </c>
      <c r="I1856" s="126">
        <v>285</v>
      </c>
      <c r="J1856" s="126">
        <v>0</v>
      </c>
      <c r="K1856" s="82">
        <v>5</v>
      </c>
      <c r="L1856" s="43">
        <v>1</v>
      </c>
      <c r="M1856" s="72">
        <v>0</v>
      </c>
      <c r="N1856" s="83">
        <v>1</v>
      </c>
      <c r="O1856" s="9" t="str">
        <f>Cal_110119!$P$3</f>
        <v>Cal_110119</v>
      </c>
      <c r="P1856" s="17">
        <f>Cal_110119!$Q$3</f>
        <v>1.8682000000000001</v>
      </c>
      <c r="Q1856" s="17">
        <f>Cal_110119!$R$3</f>
        <v>0.51219999999999999</v>
      </c>
      <c r="R1856" s="84">
        <v>77.17</v>
      </c>
      <c r="S1856" s="84">
        <v>50.77</v>
      </c>
      <c r="T1856" s="82">
        <f t="shared" si="270"/>
        <v>0.81233333333333346</v>
      </c>
      <c r="U1856" s="125">
        <f t="shared" si="259"/>
        <v>76.357666666666674</v>
      </c>
      <c r="V1856" s="125">
        <f t="shared" si="260"/>
        <v>49.957666666666668</v>
      </c>
      <c r="W1856" s="443">
        <f t="shared" si="261"/>
        <v>0.51047235975217931</v>
      </c>
      <c r="X1856" s="443">
        <f t="shared" si="262"/>
        <v>0.32819594849881489</v>
      </c>
      <c r="Y1856" s="9">
        <f>Cal_110119!$O$3</f>
        <v>20181101</v>
      </c>
      <c r="Z1856" s="85" t="s">
        <v>600</v>
      </c>
      <c r="AA1856" s="85"/>
      <c r="AB1856" s="48"/>
      <c r="AC1856" s="43"/>
      <c r="AD1856" s="43"/>
      <c r="AE1856" s="689" t="s">
        <v>1250</v>
      </c>
      <c r="AF1856" s="129">
        <v>1</v>
      </c>
      <c r="AG1856" s="169">
        <v>0</v>
      </c>
      <c r="AH1856" s="483"/>
      <c r="AI1856" s="155"/>
    </row>
    <row r="1857" spans="1:35" s="82" customFormat="1" x14ac:dyDescent="0.2">
      <c r="A1857" s="82" t="s">
        <v>595</v>
      </c>
      <c r="B1857" s="45">
        <v>20190418</v>
      </c>
      <c r="C1857" s="126" t="s">
        <v>69</v>
      </c>
      <c r="D1857" s="126">
        <v>9</v>
      </c>
      <c r="E1857" s="126">
        <v>8</v>
      </c>
      <c r="F1857" s="107"/>
      <c r="G1857" s="107"/>
      <c r="H1857" s="126" t="s">
        <v>10</v>
      </c>
      <c r="I1857" s="126">
        <v>290</v>
      </c>
      <c r="J1857" s="126">
        <v>0</v>
      </c>
      <c r="K1857" s="82">
        <v>5</v>
      </c>
      <c r="L1857" s="43">
        <v>1</v>
      </c>
      <c r="M1857" s="9">
        <v>0</v>
      </c>
      <c r="N1857" s="83">
        <v>1</v>
      </c>
      <c r="O1857" s="9" t="str">
        <f>Cal_110119!$P$3</f>
        <v>Cal_110119</v>
      </c>
      <c r="P1857" s="17">
        <f>Cal_110119!$Q$3</f>
        <v>1.8682000000000001</v>
      </c>
      <c r="Q1857" s="17">
        <f>Cal_110119!$R$3</f>
        <v>0.51219999999999999</v>
      </c>
      <c r="R1857" s="84">
        <v>43.29</v>
      </c>
      <c r="S1857" s="84">
        <v>27.6</v>
      </c>
      <c r="T1857" s="82">
        <f t="shared" si="270"/>
        <v>0.81233333333333346</v>
      </c>
      <c r="U1857" s="125">
        <f t="shared" si="259"/>
        <v>42.477666666666664</v>
      </c>
      <c r="V1857" s="125">
        <f t="shared" si="260"/>
        <v>26.787666666666667</v>
      </c>
      <c r="W1857" s="443">
        <f t="shared" si="261"/>
        <v>0.29815226325572519</v>
      </c>
      <c r="X1857" s="443">
        <f t="shared" si="262"/>
        <v>0.14379437473576906</v>
      </c>
      <c r="Y1857" s="9">
        <f>Cal_110119!$O$3</f>
        <v>20181101</v>
      </c>
      <c r="Z1857" s="85" t="s">
        <v>600</v>
      </c>
      <c r="AA1857" s="85"/>
      <c r="AB1857" s="48"/>
      <c r="AC1857" s="43"/>
      <c r="AD1857" s="43"/>
      <c r="AE1857" s="689" t="s">
        <v>1250</v>
      </c>
      <c r="AF1857" s="129">
        <v>1</v>
      </c>
      <c r="AG1857" s="169">
        <v>0</v>
      </c>
      <c r="AH1857" s="483"/>
      <c r="AI1857" s="155"/>
    </row>
    <row r="1858" spans="1:35" s="82" customFormat="1" x14ac:dyDescent="0.2">
      <c r="A1858" s="82" t="s">
        <v>595</v>
      </c>
      <c r="B1858" s="45">
        <v>20190418</v>
      </c>
      <c r="C1858" s="126" t="s">
        <v>69</v>
      </c>
      <c r="D1858" s="126">
        <v>9</v>
      </c>
      <c r="E1858" s="126">
        <v>8</v>
      </c>
      <c r="F1858" s="107"/>
      <c r="G1858" s="107"/>
      <c r="H1858" s="126" t="s">
        <v>11</v>
      </c>
      <c r="I1858" s="126">
        <v>290</v>
      </c>
      <c r="J1858" s="126">
        <v>0</v>
      </c>
      <c r="K1858" s="82">
        <v>5</v>
      </c>
      <c r="L1858" s="43">
        <v>1</v>
      </c>
      <c r="M1858" s="9">
        <v>0</v>
      </c>
      <c r="N1858" s="83">
        <v>1</v>
      </c>
      <c r="O1858" s="9" t="str">
        <f>Cal_110119!$P$3</f>
        <v>Cal_110119</v>
      </c>
      <c r="P1858" s="17">
        <f>Cal_110119!$Q$3</f>
        <v>1.8682000000000001</v>
      </c>
      <c r="Q1858" s="17">
        <f>Cal_110119!$R$3</f>
        <v>0.51219999999999999</v>
      </c>
      <c r="R1858" s="84">
        <v>44.84</v>
      </c>
      <c r="S1858" s="84">
        <v>28.9</v>
      </c>
      <c r="T1858" s="82">
        <f t="shared" si="270"/>
        <v>0.81233333333333346</v>
      </c>
      <c r="U1858" s="125">
        <f t="shared" si="259"/>
        <v>44.027666666666669</v>
      </c>
      <c r="V1858" s="125">
        <f t="shared" si="260"/>
        <v>28.087666666666664</v>
      </c>
      <c r="W1858" s="443">
        <f t="shared" si="261"/>
        <v>0.30290293666642842</v>
      </c>
      <c r="X1858" s="443">
        <f t="shared" si="262"/>
        <v>0.16049128153196232</v>
      </c>
      <c r="Y1858" s="9">
        <f>Cal_110119!$O$3</f>
        <v>20181101</v>
      </c>
      <c r="Z1858" s="85" t="s">
        <v>600</v>
      </c>
      <c r="AA1858" s="85"/>
      <c r="AB1858" s="48"/>
      <c r="AC1858" s="43"/>
      <c r="AD1858" s="43"/>
      <c r="AE1858" s="689" t="s">
        <v>1250</v>
      </c>
      <c r="AF1858" s="129">
        <v>1</v>
      </c>
      <c r="AG1858" s="169">
        <v>0</v>
      </c>
      <c r="AH1858" s="483"/>
      <c r="AI1858" s="155"/>
    </row>
    <row r="1859" spans="1:35" s="82" customFormat="1" x14ac:dyDescent="0.2">
      <c r="A1859" s="82" t="s">
        <v>595</v>
      </c>
      <c r="B1859" s="45">
        <v>20190418</v>
      </c>
      <c r="C1859" s="126" t="s">
        <v>69</v>
      </c>
      <c r="D1859" s="126">
        <v>9</v>
      </c>
      <c r="E1859" s="126">
        <v>9</v>
      </c>
      <c r="F1859" s="107"/>
      <c r="G1859" s="107"/>
      <c r="H1859" s="126" t="s">
        <v>10</v>
      </c>
      <c r="I1859" s="126">
        <v>290</v>
      </c>
      <c r="J1859" s="126">
        <v>0</v>
      </c>
      <c r="K1859" s="82">
        <v>5</v>
      </c>
      <c r="L1859" s="43">
        <v>1</v>
      </c>
      <c r="M1859" s="9">
        <v>0</v>
      </c>
      <c r="N1859" s="83">
        <v>1</v>
      </c>
      <c r="O1859" s="9" t="str">
        <f>Cal_110119!$P$3</f>
        <v>Cal_110119</v>
      </c>
      <c r="P1859" s="17">
        <f>Cal_110119!$Q$3</f>
        <v>1.8682000000000001</v>
      </c>
      <c r="Q1859" s="17">
        <f>Cal_110119!$R$3</f>
        <v>0.51219999999999999</v>
      </c>
      <c r="R1859" s="84">
        <v>33</v>
      </c>
      <c r="S1859" s="84">
        <v>20.23</v>
      </c>
      <c r="T1859" s="82">
        <f t="shared" si="270"/>
        <v>0.81233333333333346</v>
      </c>
      <c r="U1859" s="125">
        <f t="shared" si="259"/>
        <v>32.187666666666665</v>
      </c>
      <c r="V1859" s="125">
        <f t="shared" si="260"/>
        <v>19.417666666666666</v>
      </c>
      <c r="W1859" s="443">
        <f t="shared" si="261"/>
        <v>0.24266439781871327</v>
      </c>
      <c r="X1859" s="443">
        <f t="shared" si="262"/>
        <v>7.769095853829816E-2</v>
      </c>
      <c r="Y1859" s="9">
        <f>Cal_110119!$O$3</f>
        <v>20181101</v>
      </c>
      <c r="Z1859" s="85" t="s">
        <v>600</v>
      </c>
      <c r="AA1859" s="85"/>
      <c r="AB1859" s="48"/>
      <c r="AC1859" s="43"/>
      <c r="AD1859" s="43"/>
      <c r="AE1859" s="689" t="s">
        <v>1250</v>
      </c>
      <c r="AF1859" s="129">
        <v>1</v>
      </c>
      <c r="AG1859" s="169">
        <v>1</v>
      </c>
      <c r="AH1859" s="483"/>
      <c r="AI1859" s="155"/>
    </row>
    <row r="1860" spans="1:35" s="82" customFormat="1" x14ac:dyDescent="0.2">
      <c r="A1860" s="82" t="s">
        <v>595</v>
      </c>
      <c r="B1860" s="45">
        <v>20190418</v>
      </c>
      <c r="C1860" s="126" t="s">
        <v>69</v>
      </c>
      <c r="D1860" s="126">
        <v>9</v>
      </c>
      <c r="E1860" s="126">
        <v>9</v>
      </c>
      <c r="F1860" s="107"/>
      <c r="G1860" s="107"/>
      <c r="H1860" s="126" t="s">
        <v>11</v>
      </c>
      <c r="I1860" s="126">
        <v>290</v>
      </c>
      <c r="J1860" s="126">
        <v>0</v>
      </c>
      <c r="K1860" s="82">
        <v>5</v>
      </c>
      <c r="L1860" s="43">
        <v>1</v>
      </c>
      <c r="M1860" s="72">
        <v>0</v>
      </c>
      <c r="N1860" s="83">
        <v>1</v>
      </c>
      <c r="O1860" s="9" t="str">
        <f>Cal_110119!$P$3</f>
        <v>Cal_110119</v>
      </c>
      <c r="P1860" s="17">
        <f>Cal_110119!$Q$3</f>
        <v>1.8682000000000001</v>
      </c>
      <c r="Q1860" s="17">
        <f>Cal_110119!$R$3</f>
        <v>0.51219999999999999</v>
      </c>
      <c r="R1860" s="84">
        <v>31.63</v>
      </c>
      <c r="S1860" s="84">
        <v>19.57</v>
      </c>
      <c r="T1860" s="82">
        <f>AVERAGE(0.982,0.962,0.844,0.856,1.008,0.805)</f>
        <v>0.90949999999999986</v>
      </c>
      <c r="U1860" s="125">
        <f t="shared" si="259"/>
        <v>30.720499999999998</v>
      </c>
      <c r="V1860" s="125">
        <f t="shared" si="260"/>
        <v>18.660499999999999</v>
      </c>
      <c r="W1860" s="443">
        <f t="shared" si="261"/>
        <v>0.22917248533231649</v>
      </c>
      <c r="X1860" s="443">
        <f t="shared" si="262"/>
        <v>7.869103039906275E-2</v>
      </c>
      <c r="Y1860" s="9">
        <f>Cal_110119!$O$3</f>
        <v>20181101</v>
      </c>
      <c r="Z1860" s="85" t="s">
        <v>600</v>
      </c>
      <c r="AA1860" s="85"/>
      <c r="AB1860" s="48"/>
      <c r="AC1860" s="43"/>
      <c r="AD1860" s="43"/>
      <c r="AE1860" s="689" t="s">
        <v>1250</v>
      </c>
      <c r="AF1860" s="129">
        <v>1</v>
      </c>
      <c r="AG1860" s="169">
        <v>1</v>
      </c>
      <c r="AH1860" s="483"/>
      <c r="AI1860" s="155"/>
    </row>
    <row r="1861" spans="1:35" s="82" customFormat="1" x14ac:dyDescent="0.2">
      <c r="A1861" s="82" t="s">
        <v>595</v>
      </c>
      <c r="B1861" s="45">
        <v>20190418</v>
      </c>
      <c r="C1861" s="126" t="s">
        <v>69</v>
      </c>
      <c r="D1861" s="126">
        <v>9</v>
      </c>
      <c r="E1861" s="126">
        <v>9</v>
      </c>
      <c r="F1861" s="107"/>
      <c r="G1861" s="107"/>
      <c r="H1861" s="126" t="s">
        <v>10</v>
      </c>
      <c r="I1861" s="126">
        <v>290</v>
      </c>
      <c r="J1861" s="126">
        <v>10</v>
      </c>
      <c r="K1861" s="82">
        <v>5</v>
      </c>
      <c r="L1861" s="43">
        <v>1</v>
      </c>
      <c r="M1861" s="72">
        <v>0</v>
      </c>
      <c r="N1861" s="83">
        <v>1</v>
      </c>
      <c r="O1861" s="9" t="str">
        <f>Cal_110119!$P$3</f>
        <v>Cal_110119</v>
      </c>
      <c r="P1861" s="17">
        <f>Cal_110119!$Q$3</f>
        <v>1.8682000000000001</v>
      </c>
      <c r="Q1861" s="17">
        <f>Cal_110119!$R$3</f>
        <v>0.51219999999999999</v>
      </c>
      <c r="R1861" s="84">
        <v>21</v>
      </c>
      <c r="S1861" s="84">
        <v>12.74</v>
      </c>
      <c r="T1861" s="82">
        <f>AVERAGE(0.982,0.962,0.844,0.856,1.008,0.805)</f>
        <v>0.90949999999999986</v>
      </c>
      <c r="U1861" s="125">
        <f t="shared" si="259"/>
        <v>20.090499999999999</v>
      </c>
      <c r="V1861" s="125">
        <f t="shared" si="260"/>
        <v>11.830500000000001</v>
      </c>
      <c r="W1861" s="443">
        <f t="shared" si="261"/>
        <v>0.1569622494896297</v>
      </c>
      <c r="X1861" s="443">
        <f t="shared" si="262"/>
        <v>3.8218979462439247E-2</v>
      </c>
      <c r="Y1861" s="9">
        <f>Cal_110119!$O$3</f>
        <v>20181101</v>
      </c>
      <c r="Z1861" s="85" t="s">
        <v>601</v>
      </c>
      <c r="AA1861" s="85"/>
      <c r="AB1861" s="48"/>
      <c r="AC1861" s="43"/>
      <c r="AD1861" s="43"/>
      <c r="AE1861" s="689" t="s">
        <v>1250</v>
      </c>
      <c r="AF1861" s="129">
        <v>1</v>
      </c>
      <c r="AG1861" s="169">
        <v>1</v>
      </c>
      <c r="AH1861" s="483" t="s">
        <v>824</v>
      </c>
      <c r="AI1861" s="155"/>
    </row>
    <row r="1862" spans="1:35" s="82" customFormat="1" x14ac:dyDescent="0.2">
      <c r="A1862" s="82" t="s">
        <v>595</v>
      </c>
      <c r="B1862" s="45">
        <v>20190418</v>
      </c>
      <c r="C1862" s="126" t="s">
        <v>69</v>
      </c>
      <c r="D1862" s="126">
        <v>9</v>
      </c>
      <c r="E1862" s="126">
        <v>9</v>
      </c>
      <c r="F1862" s="107"/>
      <c r="G1862" s="107"/>
      <c r="H1862" s="126" t="s">
        <v>11</v>
      </c>
      <c r="I1862" s="126">
        <v>290</v>
      </c>
      <c r="J1862" s="126">
        <v>10</v>
      </c>
      <c r="K1862" s="82">
        <v>5</v>
      </c>
      <c r="L1862" s="43">
        <v>1</v>
      </c>
      <c r="M1862" s="9">
        <v>0</v>
      </c>
      <c r="N1862" s="83">
        <v>1</v>
      </c>
      <c r="O1862" s="9" t="str">
        <f>Cal_110119!$P$3</f>
        <v>Cal_110119</v>
      </c>
      <c r="P1862" s="17">
        <f>Cal_110119!$Q$3</f>
        <v>1.8682000000000001</v>
      </c>
      <c r="Q1862" s="17">
        <f>Cal_110119!$R$3</f>
        <v>0.51219999999999999</v>
      </c>
      <c r="R1862" s="84">
        <v>33.22</v>
      </c>
      <c r="S1862" s="84">
        <v>20.37</v>
      </c>
      <c r="T1862" s="82">
        <f>AVERAGE(0.982,0.962,0.844,0.856,1.008,0.805)</f>
        <v>0.90949999999999986</v>
      </c>
      <c r="U1862" s="125">
        <f t="shared" si="259"/>
        <v>32.310499999999998</v>
      </c>
      <c r="V1862" s="125">
        <f t="shared" si="260"/>
        <v>19.4605</v>
      </c>
      <c r="W1862" s="443">
        <f t="shared" si="261"/>
        <v>0.24418461331013822</v>
      </c>
      <c r="X1862" s="443">
        <f t="shared" si="262"/>
        <v>7.6877413317792742E-2</v>
      </c>
      <c r="Y1862" s="9">
        <f>Cal_110119!$O$3</f>
        <v>20181101</v>
      </c>
      <c r="Z1862" s="85" t="s">
        <v>601</v>
      </c>
      <c r="AA1862" s="85"/>
      <c r="AB1862" s="48"/>
      <c r="AC1862" s="43"/>
      <c r="AD1862" s="43"/>
      <c r="AE1862" s="689" t="s">
        <v>1250</v>
      </c>
      <c r="AF1862" s="129">
        <v>4</v>
      </c>
      <c r="AG1862" s="169">
        <v>1</v>
      </c>
      <c r="AH1862" s="483" t="s">
        <v>823</v>
      </c>
      <c r="AI1862" s="155"/>
    </row>
    <row r="1863" spans="1:35" x14ac:dyDescent="0.2">
      <c r="A1863" s="43" t="s">
        <v>595</v>
      </c>
      <c r="B1863" s="45">
        <v>20190418</v>
      </c>
      <c r="C1863" s="107" t="s">
        <v>73</v>
      </c>
      <c r="D1863" s="107">
        <v>10</v>
      </c>
      <c r="E1863" s="107">
        <v>6</v>
      </c>
      <c r="H1863" s="107" t="s">
        <v>10</v>
      </c>
      <c r="I1863" s="107">
        <v>290</v>
      </c>
      <c r="J1863" s="107">
        <v>0</v>
      </c>
      <c r="K1863" s="43">
        <v>5</v>
      </c>
      <c r="L1863" s="43">
        <v>1</v>
      </c>
      <c r="M1863" s="9">
        <v>0</v>
      </c>
      <c r="N1863" s="49">
        <v>1</v>
      </c>
      <c r="O1863" s="9" t="str">
        <f>Cal_110119!$P$3</f>
        <v>Cal_110119</v>
      </c>
      <c r="P1863" s="17">
        <f>Cal_110119!$Q$3</f>
        <v>1.8682000000000001</v>
      </c>
      <c r="Q1863" s="17">
        <f>Cal_110119!$R$3</f>
        <v>0.51219999999999999</v>
      </c>
      <c r="R1863" s="46">
        <v>11.03</v>
      </c>
      <c r="S1863" s="46">
        <v>8.6679999999999993</v>
      </c>
      <c r="T1863" s="47">
        <f t="shared" ref="T1863:T1868" si="271">AVERAGE(0.799,1.007,0.682,0.72,0.857,0.809)</f>
        <v>0.81233333333333346</v>
      </c>
      <c r="U1863" s="79">
        <f t="shared" si="259"/>
        <v>10.217666666666666</v>
      </c>
      <c r="V1863" s="79">
        <f t="shared" si="260"/>
        <v>7.8556666666666661</v>
      </c>
      <c r="W1863" s="443">
        <f t="shared" si="261"/>
        <v>4.4884362384322696E-2</v>
      </c>
      <c r="X1863" s="443">
        <f t="shared" si="262"/>
        <v>8.4719515240274976E-2</v>
      </c>
      <c r="Y1863" s="9">
        <f>Cal_110119!$O$3</f>
        <v>20181101</v>
      </c>
      <c r="Z1863" s="48" t="s">
        <v>600</v>
      </c>
      <c r="AA1863" s="48"/>
      <c r="AE1863" s="689" t="s">
        <v>1250</v>
      </c>
      <c r="AF1863" s="128">
        <v>1</v>
      </c>
      <c r="AG1863" s="169">
        <v>0</v>
      </c>
      <c r="AH1863" s="485"/>
    </row>
    <row r="1864" spans="1:35" x14ac:dyDescent="0.2">
      <c r="A1864" s="43" t="s">
        <v>595</v>
      </c>
      <c r="B1864" s="45">
        <v>20190418</v>
      </c>
      <c r="C1864" s="107" t="s">
        <v>73</v>
      </c>
      <c r="D1864" s="107">
        <v>10</v>
      </c>
      <c r="E1864" s="107">
        <v>6</v>
      </c>
      <c r="H1864" s="107" t="s">
        <v>11</v>
      </c>
      <c r="I1864" s="107">
        <v>290</v>
      </c>
      <c r="J1864" s="107">
        <v>0</v>
      </c>
      <c r="K1864" s="43">
        <v>5</v>
      </c>
      <c r="L1864" s="43">
        <v>1</v>
      </c>
      <c r="M1864" s="72">
        <v>0</v>
      </c>
      <c r="N1864" s="49">
        <v>1</v>
      </c>
      <c r="O1864" s="9" t="str">
        <f>Cal_110119!$P$3</f>
        <v>Cal_110119</v>
      </c>
      <c r="P1864" s="17">
        <f>Cal_110119!$Q$3</f>
        <v>1.8682000000000001</v>
      </c>
      <c r="Q1864" s="17">
        <f>Cal_110119!$R$3</f>
        <v>0.51219999999999999</v>
      </c>
      <c r="R1864" s="46">
        <v>11.17</v>
      </c>
      <c r="S1864" s="46">
        <v>8.7539999999999996</v>
      </c>
      <c r="T1864" s="47">
        <f t="shared" si="271"/>
        <v>0.81233333333333346</v>
      </c>
      <c r="U1864" s="79">
        <f t="shared" si="259"/>
        <v>10.357666666666667</v>
      </c>
      <c r="V1864" s="79">
        <f t="shared" si="260"/>
        <v>7.9416666666666664</v>
      </c>
      <c r="W1864" s="443">
        <f t="shared" si="261"/>
        <v>4.5910507841034565E-2</v>
      </c>
      <c r="X1864" s="443">
        <f t="shared" si="262"/>
        <v>8.5112209704942446E-2</v>
      </c>
      <c r="Y1864" s="9">
        <f>Cal_110119!$O$3</f>
        <v>20181101</v>
      </c>
      <c r="Z1864" s="48" t="s">
        <v>600</v>
      </c>
      <c r="AA1864" s="48"/>
      <c r="AE1864" s="689" t="s">
        <v>1250</v>
      </c>
      <c r="AF1864" s="128">
        <v>1</v>
      </c>
      <c r="AG1864" s="169">
        <v>0</v>
      </c>
      <c r="AH1864" s="485"/>
    </row>
    <row r="1865" spans="1:35" x14ac:dyDescent="0.2">
      <c r="A1865" s="43" t="s">
        <v>595</v>
      </c>
      <c r="B1865" s="45">
        <v>20190418</v>
      </c>
      <c r="C1865" s="107" t="s">
        <v>73</v>
      </c>
      <c r="D1865" s="107">
        <v>10</v>
      </c>
      <c r="E1865" s="107">
        <v>7</v>
      </c>
      <c r="H1865" s="107" t="s">
        <v>10</v>
      </c>
      <c r="I1865" s="107">
        <v>290</v>
      </c>
      <c r="J1865" s="107">
        <v>0</v>
      </c>
      <c r="K1865" s="43">
        <v>5</v>
      </c>
      <c r="L1865" s="43">
        <v>1</v>
      </c>
      <c r="M1865" s="9">
        <v>0</v>
      </c>
      <c r="N1865" s="49">
        <v>1</v>
      </c>
      <c r="O1865" s="9" t="str">
        <f>Cal_110119!$P$3</f>
        <v>Cal_110119</v>
      </c>
      <c r="P1865" s="17">
        <f>Cal_110119!$Q$3</f>
        <v>1.8682000000000001</v>
      </c>
      <c r="Q1865" s="17">
        <f>Cal_110119!$R$3</f>
        <v>0.51219999999999999</v>
      </c>
      <c r="R1865" s="46">
        <v>15.32</v>
      </c>
      <c r="S1865" s="46">
        <v>12.33</v>
      </c>
      <c r="T1865" s="47">
        <f t="shared" si="271"/>
        <v>0.81233333333333346</v>
      </c>
      <c r="U1865" s="79">
        <f t="shared" si="259"/>
        <v>14.507666666666667</v>
      </c>
      <c r="V1865" s="79">
        <f t="shared" si="260"/>
        <v>11.517666666666667</v>
      </c>
      <c r="W1865" s="443">
        <f t="shared" si="261"/>
        <v>5.6818053992008823E-2</v>
      </c>
      <c r="X1865" s="443">
        <f t="shared" si="262"/>
        <v>0.13320200726155437</v>
      </c>
      <c r="Y1865" s="9">
        <f>Cal_110119!$O$3</f>
        <v>20181101</v>
      </c>
      <c r="Z1865" s="48" t="s">
        <v>600</v>
      </c>
      <c r="AA1865" s="48"/>
      <c r="AE1865" s="689" t="s">
        <v>1250</v>
      </c>
      <c r="AF1865" s="128">
        <v>1</v>
      </c>
      <c r="AG1865" s="169">
        <v>0</v>
      </c>
      <c r="AH1865" s="485"/>
    </row>
    <row r="1866" spans="1:35" x14ac:dyDescent="0.2">
      <c r="A1866" s="43" t="s">
        <v>595</v>
      </c>
      <c r="B1866" s="45">
        <v>20190418</v>
      </c>
      <c r="C1866" s="107" t="s">
        <v>73</v>
      </c>
      <c r="D1866" s="107">
        <v>10</v>
      </c>
      <c r="E1866" s="107">
        <v>7</v>
      </c>
      <c r="H1866" s="107" t="s">
        <v>11</v>
      </c>
      <c r="I1866" s="107">
        <v>290</v>
      </c>
      <c r="J1866" s="107">
        <v>0</v>
      </c>
      <c r="K1866" s="43">
        <v>5</v>
      </c>
      <c r="L1866" s="43">
        <v>1</v>
      </c>
      <c r="M1866" s="9">
        <v>0</v>
      </c>
      <c r="N1866" s="49">
        <v>1</v>
      </c>
      <c r="O1866" s="9" t="str">
        <f>Cal_110119!$P$3</f>
        <v>Cal_110119</v>
      </c>
      <c r="P1866" s="17">
        <f>Cal_110119!$Q$3</f>
        <v>1.8682000000000001</v>
      </c>
      <c r="Q1866" s="17">
        <f>Cal_110119!$R$3</f>
        <v>0.51219999999999999</v>
      </c>
      <c r="R1866" s="46">
        <v>17.18</v>
      </c>
      <c r="S1866" s="46">
        <v>13.93</v>
      </c>
      <c r="T1866" s="47">
        <f t="shared" si="271"/>
        <v>0.81233333333333346</v>
      </c>
      <c r="U1866" s="79">
        <f t="shared" si="259"/>
        <v>16.367666666666665</v>
      </c>
      <c r="V1866" s="79">
        <f t="shared" si="260"/>
        <v>13.117666666666667</v>
      </c>
      <c r="W1866" s="443">
        <f t="shared" si="261"/>
        <v>6.1758754339139993E-2</v>
      </c>
      <c r="X1866" s="443">
        <f t="shared" si="262"/>
        <v>0.15465832870752663</v>
      </c>
      <c r="Y1866" s="9">
        <f>Cal_110119!$O$3</f>
        <v>20181101</v>
      </c>
      <c r="Z1866" s="48" t="s">
        <v>600</v>
      </c>
      <c r="AA1866" s="48"/>
      <c r="AE1866" s="689" t="s">
        <v>1250</v>
      </c>
      <c r="AF1866" s="128">
        <v>1</v>
      </c>
      <c r="AG1866" s="169">
        <v>0</v>
      </c>
      <c r="AH1866" s="485"/>
    </row>
    <row r="1867" spans="1:35" x14ac:dyDescent="0.2">
      <c r="A1867" s="43" t="s">
        <v>595</v>
      </c>
      <c r="B1867" s="45">
        <v>20190418</v>
      </c>
      <c r="C1867" s="107" t="s">
        <v>73</v>
      </c>
      <c r="D1867" s="107">
        <v>10</v>
      </c>
      <c r="E1867" s="107">
        <v>9</v>
      </c>
      <c r="H1867" s="107" t="s">
        <v>10</v>
      </c>
      <c r="I1867" s="107">
        <v>290</v>
      </c>
      <c r="J1867" s="107">
        <v>0</v>
      </c>
      <c r="K1867" s="43">
        <v>5</v>
      </c>
      <c r="L1867" s="43">
        <v>1</v>
      </c>
      <c r="M1867" s="9">
        <v>0</v>
      </c>
      <c r="N1867" s="49">
        <v>1</v>
      </c>
      <c r="O1867" s="9" t="str">
        <f>Cal_110119!$P$3</f>
        <v>Cal_110119</v>
      </c>
      <c r="P1867" s="17">
        <f>Cal_110119!$Q$3</f>
        <v>1.8682000000000001</v>
      </c>
      <c r="Q1867" s="17">
        <f>Cal_110119!$R$3</f>
        <v>0.51219999999999999</v>
      </c>
      <c r="R1867" s="46">
        <v>31.34</v>
      </c>
      <c r="S1867" s="46">
        <v>22.99</v>
      </c>
      <c r="T1867" s="47">
        <f t="shared" si="271"/>
        <v>0.81233333333333346</v>
      </c>
      <c r="U1867" s="79">
        <f t="shared" si="259"/>
        <v>30.527666666666665</v>
      </c>
      <c r="V1867" s="79">
        <f t="shared" si="260"/>
        <v>22.177666666666664</v>
      </c>
      <c r="W1867" s="443">
        <f t="shared" si="261"/>
        <v>0.15867249191748287</v>
      </c>
      <c r="X1867" s="443">
        <f t="shared" si="262"/>
        <v>0.20721772703263197</v>
      </c>
      <c r="Y1867" s="9">
        <f>Cal_110119!$O$3</f>
        <v>20181101</v>
      </c>
      <c r="Z1867" s="48" t="s">
        <v>600</v>
      </c>
      <c r="AA1867" s="48"/>
      <c r="AE1867" s="689" t="s">
        <v>1250</v>
      </c>
      <c r="AF1867" s="128">
        <v>1</v>
      </c>
      <c r="AG1867" s="169">
        <v>0</v>
      </c>
      <c r="AH1867" s="485"/>
    </row>
    <row r="1868" spans="1:35" x14ac:dyDescent="0.2">
      <c r="A1868" s="43" t="s">
        <v>595</v>
      </c>
      <c r="B1868" s="45">
        <v>20190418</v>
      </c>
      <c r="C1868" s="107" t="s">
        <v>73</v>
      </c>
      <c r="D1868" s="107">
        <v>10</v>
      </c>
      <c r="E1868" s="107">
        <v>9</v>
      </c>
      <c r="H1868" s="107" t="s">
        <v>11</v>
      </c>
      <c r="I1868" s="107">
        <v>290</v>
      </c>
      <c r="J1868" s="107">
        <v>0</v>
      </c>
      <c r="K1868" s="43">
        <v>5</v>
      </c>
      <c r="L1868" s="43">
        <v>1</v>
      </c>
      <c r="M1868" s="72">
        <v>0</v>
      </c>
      <c r="N1868" s="49">
        <v>1</v>
      </c>
      <c r="O1868" s="9" t="str">
        <f>Cal_110119!$P$3</f>
        <v>Cal_110119</v>
      </c>
      <c r="P1868" s="17">
        <f>Cal_110119!$Q$3</f>
        <v>1.8682000000000001</v>
      </c>
      <c r="Q1868" s="17">
        <f>Cal_110119!$R$3</f>
        <v>0.51219999999999999</v>
      </c>
      <c r="R1868" s="46">
        <v>30.3</v>
      </c>
      <c r="S1868" s="46">
        <v>22.94</v>
      </c>
      <c r="T1868" s="47">
        <f t="shared" si="271"/>
        <v>0.81233333333333346</v>
      </c>
      <c r="U1868" s="79">
        <f t="shared" ref="U1868:U1898" si="272">(R1868-T1868)*(L1868+M1868)/L1868</f>
        <v>29.487666666666666</v>
      </c>
      <c r="V1868" s="79">
        <f t="shared" ref="V1868:V1898" si="273">(S1868-T1868)*(L1868+M1868)/L1868</f>
        <v>22.127666666666666</v>
      </c>
      <c r="W1868" s="443">
        <f t="shared" ref="W1868:W1898" si="274">(Q1868*P1868/(P1868-1)*(U1868-V1868)*(K1868)/I1868)/N1868</f>
        <v>0.13985982521109863</v>
      </c>
      <c r="X1868" s="443">
        <f t="shared" ref="X1868:X1898" si="275">(Q1868*P1868/(P1868-1)*(P1868*V1868-U1868)*(K1868)/I1868)/N1868</f>
        <v>0.22520548680798183</v>
      </c>
      <c r="Y1868" s="9">
        <f>Cal_110119!$O$3</f>
        <v>20181101</v>
      </c>
      <c r="Z1868" s="48" t="s">
        <v>600</v>
      </c>
      <c r="AA1868" s="48"/>
      <c r="AE1868" s="689" t="s">
        <v>1250</v>
      </c>
      <c r="AF1868" s="128">
        <v>1</v>
      </c>
      <c r="AG1868" s="169">
        <v>0</v>
      </c>
      <c r="AH1868" s="485"/>
    </row>
    <row r="1869" spans="1:35" x14ac:dyDescent="0.2">
      <c r="A1869" s="43" t="s">
        <v>595</v>
      </c>
      <c r="B1869" s="45">
        <v>20190418</v>
      </c>
      <c r="C1869" s="107" t="s">
        <v>73</v>
      </c>
      <c r="D1869" s="107">
        <v>10</v>
      </c>
      <c r="E1869" s="107">
        <v>11</v>
      </c>
      <c r="H1869" s="107" t="s">
        <v>10</v>
      </c>
      <c r="I1869" s="107">
        <v>290</v>
      </c>
      <c r="J1869" s="107">
        <v>0</v>
      </c>
      <c r="K1869" s="43">
        <v>5</v>
      </c>
      <c r="L1869" s="43">
        <v>1</v>
      </c>
      <c r="M1869" s="72">
        <v>0</v>
      </c>
      <c r="N1869" s="49">
        <v>1</v>
      </c>
      <c r="O1869" s="9" t="str">
        <f>Cal_110119!$P$3</f>
        <v>Cal_110119</v>
      </c>
      <c r="P1869" s="17">
        <f>Cal_110119!$Q$3</f>
        <v>1.8682000000000001</v>
      </c>
      <c r="Q1869" s="17">
        <f>Cal_110119!$R$3</f>
        <v>0.51219999999999999</v>
      </c>
      <c r="R1869" s="46">
        <v>343.7</v>
      </c>
      <c r="S1869" s="46">
        <v>213</v>
      </c>
      <c r="T1869" s="47">
        <f>AVERAGE(0.982,0.962,0.844,0.856,1.008,0.805)</f>
        <v>0.90949999999999986</v>
      </c>
      <c r="U1869" s="79">
        <f t="shared" si="272"/>
        <v>342.79050000000001</v>
      </c>
      <c r="V1869" s="79">
        <f t="shared" si="273"/>
        <v>212.09049999999999</v>
      </c>
      <c r="W1869" s="443">
        <f t="shared" si="274"/>
        <v>2.48365205911557</v>
      </c>
      <c r="X1869" s="443">
        <f t="shared" si="275"/>
        <v>1.0154464100158089</v>
      </c>
      <c r="Y1869" s="9">
        <f>Cal_110119!$O$3</f>
        <v>20181101</v>
      </c>
      <c r="Z1869" s="48" t="s">
        <v>601</v>
      </c>
      <c r="AA1869" s="48"/>
      <c r="AE1869" s="689" t="s">
        <v>1250</v>
      </c>
      <c r="AF1869" s="128">
        <v>1</v>
      </c>
      <c r="AG1869" s="169">
        <v>0</v>
      </c>
      <c r="AH1869" s="485"/>
    </row>
    <row r="1870" spans="1:35" x14ac:dyDescent="0.2">
      <c r="A1870" s="43" t="s">
        <v>595</v>
      </c>
      <c r="B1870" s="45">
        <v>20190418</v>
      </c>
      <c r="C1870" s="107" t="s">
        <v>73</v>
      </c>
      <c r="D1870" s="107">
        <v>10</v>
      </c>
      <c r="E1870" s="107">
        <v>11</v>
      </c>
      <c r="H1870" s="107" t="s">
        <v>11</v>
      </c>
      <c r="I1870" s="107">
        <v>290</v>
      </c>
      <c r="J1870" s="107">
        <v>0</v>
      </c>
      <c r="K1870" s="43">
        <v>5</v>
      </c>
      <c r="L1870" s="43">
        <v>1</v>
      </c>
      <c r="M1870" s="9">
        <v>0</v>
      </c>
      <c r="N1870" s="49">
        <v>1</v>
      </c>
      <c r="O1870" s="9" t="str">
        <f>Cal_110119!$P$3</f>
        <v>Cal_110119</v>
      </c>
      <c r="P1870" s="17">
        <f>Cal_110119!$Q$3</f>
        <v>1.8682000000000001</v>
      </c>
      <c r="Q1870" s="17">
        <f>Cal_110119!$R$3</f>
        <v>0.51219999999999999</v>
      </c>
      <c r="R1870" s="46">
        <v>387.7</v>
      </c>
      <c r="S1870" s="46">
        <v>239.2</v>
      </c>
      <c r="T1870" s="47">
        <f t="shared" ref="T1870:T1874" si="276">AVERAGE(0.799,1.007,0.682,0.72,0.857,0.809)</f>
        <v>0.81233333333333346</v>
      </c>
      <c r="U1870" s="79">
        <f t="shared" si="272"/>
        <v>386.88766666666663</v>
      </c>
      <c r="V1870" s="79">
        <f t="shared" si="273"/>
        <v>238.38766666666666</v>
      </c>
      <c r="W1870" s="443">
        <f t="shared" si="274"/>
        <v>2.821900005957628</v>
      </c>
      <c r="X1870" s="443">
        <f t="shared" si="275"/>
        <v>1.1110527641717964</v>
      </c>
      <c r="Y1870" s="9">
        <f>Cal_110119!$O$3</f>
        <v>20181101</v>
      </c>
      <c r="Z1870" s="48" t="s">
        <v>596</v>
      </c>
      <c r="AA1870" s="48"/>
      <c r="AE1870" s="689" t="s">
        <v>1250</v>
      </c>
      <c r="AF1870" s="128">
        <v>1</v>
      </c>
      <c r="AG1870" s="169">
        <v>0</v>
      </c>
      <c r="AH1870" s="485"/>
    </row>
    <row r="1871" spans="1:35" x14ac:dyDescent="0.2">
      <c r="A1871" s="43" t="s">
        <v>595</v>
      </c>
      <c r="B1871" s="45">
        <v>20190418</v>
      </c>
      <c r="C1871" s="107" t="s">
        <v>73</v>
      </c>
      <c r="D1871" s="107">
        <v>10</v>
      </c>
      <c r="E1871" s="107">
        <v>12</v>
      </c>
      <c r="H1871" s="107" t="s">
        <v>10</v>
      </c>
      <c r="I1871" s="107">
        <v>285</v>
      </c>
      <c r="J1871" s="107">
        <v>0</v>
      </c>
      <c r="K1871" s="43">
        <v>10</v>
      </c>
      <c r="L1871" s="43">
        <v>1</v>
      </c>
      <c r="M1871" s="9">
        <v>0</v>
      </c>
      <c r="N1871" s="49">
        <v>1</v>
      </c>
      <c r="O1871" s="9" t="str">
        <f>Cal_110119!$P$3</f>
        <v>Cal_110119</v>
      </c>
      <c r="P1871" s="17">
        <f>Cal_110119!$Q$3</f>
        <v>1.8682000000000001</v>
      </c>
      <c r="Q1871" s="17">
        <f>Cal_110119!$R$3</f>
        <v>0.51219999999999999</v>
      </c>
      <c r="R1871" s="46">
        <v>207.7</v>
      </c>
      <c r="S1871" s="46">
        <v>128.5</v>
      </c>
      <c r="T1871" s="47">
        <f t="shared" si="276"/>
        <v>0.81233333333333346</v>
      </c>
      <c r="U1871" s="79">
        <f t="shared" si="272"/>
        <v>206.88766666666666</v>
      </c>
      <c r="V1871" s="79">
        <f t="shared" si="273"/>
        <v>127.68766666666667</v>
      </c>
      <c r="W1871" s="443">
        <f t="shared" si="274"/>
        <v>3.0628341585130752</v>
      </c>
      <c r="X1871" s="443">
        <f t="shared" si="275"/>
        <v>1.2242995902415446</v>
      </c>
      <c r="Y1871" s="9">
        <f>Cal_110119!$O$3</f>
        <v>20181101</v>
      </c>
      <c r="Z1871" s="48" t="s">
        <v>600</v>
      </c>
      <c r="AA1871" s="48"/>
      <c r="AE1871" s="689" t="s">
        <v>1250</v>
      </c>
      <c r="AF1871" s="128">
        <v>1</v>
      </c>
      <c r="AG1871" s="169">
        <v>0</v>
      </c>
      <c r="AH1871" s="485"/>
    </row>
    <row r="1872" spans="1:35" x14ac:dyDescent="0.2">
      <c r="A1872" s="43" t="s">
        <v>595</v>
      </c>
      <c r="B1872" s="45">
        <v>20190418</v>
      </c>
      <c r="C1872" s="107" t="s">
        <v>73</v>
      </c>
      <c r="D1872" s="107">
        <v>10</v>
      </c>
      <c r="E1872" s="107">
        <v>12</v>
      </c>
      <c r="H1872" s="107" t="s">
        <v>11</v>
      </c>
      <c r="I1872" s="107">
        <v>280</v>
      </c>
      <c r="J1872" s="107">
        <v>0</v>
      </c>
      <c r="K1872" s="43">
        <v>5</v>
      </c>
      <c r="L1872" s="43">
        <v>1</v>
      </c>
      <c r="M1872" s="72">
        <v>0</v>
      </c>
      <c r="N1872" s="49">
        <v>1</v>
      </c>
      <c r="O1872" s="9" t="str">
        <f>Cal_110119!$P$3</f>
        <v>Cal_110119</v>
      </c>
      <c r="P1872" s="17">
        <f>Cal_110119!$Q$3</f>
        <v>1.8682000000000001</v>
      </c>
      <c r="Q1872" s="17">
        <f>Cal_110119!$R$3</f>
        <v>0.51219999999999999</v>
      </c>
      <c r="R1872" s="46">
        <v>392.7</v>
      </c>
      <c r="S1872" s="46">
        <v>239.4</v>
      </c>
      <c r="T1872" s="47">
        <f t="shared" si="276"/>
        <v>0.81233333333333346</v>
      </c>
      <c r="U1872" s="79">
        <f t="shared" si="272"/>
        <v>391.88766666666663</v>
      </c>
      <c r="V1872" s="79">
        <f t="shared" si="273"/>
        <v>238.58766666666668</v>
      </c>
      <c r="W1872" s="443">
        <f t="shared" si="274"/>
        <v>3.0171526831375246</v>
      </c>
      <c r="X1872" s="443">
        <f t="shared" si="275"/>
        <v>1.0596801574965224</v>
      </c>
      <c r="Y1872" s="9">
        <f>Cal_110119!$O$3</f>
        <v>20181101</v>
      </c>
      <c r="Z1872" s="48" t="s">
        <v>600</v>
      </c>
      <c r="AA1872" s="48"/>
      <c r="AE1872" s="689" t="s">
        <v>1250</v>
      </c>
      <c r="AF1872" s="128">
        <v>3</v>
      </c>
      <c r="AG1872" s="169">
        <v>0</v>
      </c>
      <c r="AH1872" s="481" t="s">
        <v>614</v>
      </c>
    </row>
    <row r="1873" spans="1:35" x14ac:dyDescent="0.2">
      <c r="A1873" s="43" t="s">
        <v>595</v>
      </c>
      <c r="B1873" s="45">
        <v>20190418</v>
      </c>
      <c r="C1873" s="107" t="s">
        <v>73</v>
      </c>
      <c r="D1873" s="107">
        <v>10</v>
      </c>
      <c r="E1873" s="107">
        <v>14</v>
      </c>
      <c r="H1873" s="107" t="s">
        <v>10</v>
      </c>
      <c r="I1873" s="107">
        <v>290</v>
      </c>
      <c r="J1873" s="107">
        <v>0</v>
      </c>
      <c r="K1873" s="43">
        <v>5</v>
      </c>
      <c r="L1873" s="43">
        <v>1</v>
      </c>
      <c r="M1873" s="9">
        <v>0</v>
      </c>
      <c r="N1873" s="49">
        <v>0.33333333333333331</v>
      </c>
      <c r="O1873" s="9" t="str">
        <f>Cal_110119!$P$3</f>
        <v>Cal_110119</v>
      </c>
      <c r="P1873" s="17">
        <f>Cal_110119!$Q$3</f>
        <v>1.8682000000000001</v>
      </c>
      <c r="Q1873" s="17">
        <f>Cal_110119!$R$3</f>
        <v>0.51219999999999999</v>
      </c>
      <c r="R1873" s="46">
        <v>157.30000000000001</v>
      </c>
      <c r="S1873" s="46">
        <v>96.48</v>
      </c>
      <c r="T1873" s="43">
        <f t="shared" si="276"/>
        <v>0.81233333333333346</v>
      </c>
      <c r="U1873" s="79">
        <f t="shared" si="272"/>
        <v>156.48766666666668</v>
      </c>
      <c r="V1873" s="79">
        <f t="shared" si="273"/>
        <v>95.667666666666676</v>
      </c>
      <c r="W1873" s="443">
        <f t="shared" si="274"/>
        <v>3.4672314820675356</v>
      </c>
      <c r="X1873" s="443">
        <f t="shared" si="275"/>
        <v>1.2677837964862577</v>
      </c>
      <c r="Y1873" s="9">
        <f>Cal_110119!$O$3</f>
        <v>20181101</v>
      </c>
      <c r="Z1873" s="48" t="s">
        <v>600</v>
      </c>
      <c r="AA1873" s="48"/>
      <c r="AE1873" s="689" t="s">
        <v>1250</v>
      </c>
      <c r="AF1873" s="128">
        <v>1</v>
      </c>
      <c r="AG1873" s="169">
        <v>0</v>
      </c>
      <c r="AH1873" s="481" t="s">
        <v>652</v>
      </c>
    </row>
    <row r="1874" spans="1:35" x14ac:dyDescent="0.2">
      <c r="A1874" s="43" t="s">
        <v>595</v>
      </c>
      <c r="B1874" s="45">
        <v>20190418</v>
      </c>
      <c r="C1874" s="107" t="s">
        <v>73</v>
      </c>
      <c r="D1874" s="107">
        <v>10</v>
      </c>
      <c r="E1874" s="107">
        <v>14</v>
      </c>
      <c r="H1874" s="107" t="s">
        <v>11</v>
      </c>
      <c r="I1874" s="107">
        <v>290</v>
      </c>
      <c r="J1874" s="107">
        <v>0</v>
      </c>
      <c r="K1874" s="43">
        <v>5</v>
      </c>
      <c r="L1874" s="43">
        <v>1</v>
      </c>
      <c r="M1874" s="9">
        <v>0</v>
      </c>
      <c r="N1874" s="49">
        <v>0.33333333333333331</v>
      </c>
      <c r="O1874" s="9" t="str">
        <f>Cal_110119!$P$3</f>
        <v>Cal_110119</v>
      </c>
      <c r="P1874" s="17">
        <f>Cal_110119!$Q$3</f>
        <v>1.8682000000000001</v>
      </c>
      <c r="Q1874" s="17">
        <f>Cal_110119!$R$3</f>
        <v>0.51219999999999999</v>
      </c>
      <c r="R1874" s="46">
        <v>155.4</v>
      </c>
      <c r="S1874" s="46">
        <v>97.46</v>
      </c>
      <c r="T1874" s="43">
        <f t="shared" si="276"/>
        <v>0.81233333333333346</v>
      </c>
      <c r="U1874" s="79">
        <f t="shared" si="272"/>
        <v>154.58766666666668</v>
      </c>
      <c r="V1874" s="79">
        <f t="shared" si="273"/>
        <v>96.647666666666666</v>
      </c>
      <c r="W1874" s="443">
        <f t="shared" si="274"/>
        <v>3.303048208993637</v>
      </c>
      <c r="X1874" s="443">
        <f t="shared" si="275"/>
        <v>1.4804715971049827</v>
      </c>
      <c r="Y1874" s="9">
        <f>Cal_110119!$O$3</f>
        <v>20181101</v>
      </c>
      <c r="Z1874" s="48" t="s">
        <v>600</v>
      </c>
      <c r="AA1874" s="48"/>
      <c r="AE1874" s="689" t="s">
        <v>1250</v>
      </c>
      <c r="AF1874" s="128">
        <v>1</v>
      </c>
      <c r="AG1874" s="169">
        <v>0</v>
      </c>
      <c r="AH1874" s="481" t="s">
        <v>652</v>
      </c>
    </row>
    <row r="1875" spans="1:35" x14ac:dyDescent="0.2">
      <c r="A1875" s="43" t="s">
        <v>595</v>
      </c>
      <c r="B1875" s="45">
        <v>20190418</v>
      </c>
      <c r="C1875" s="107" t="s">
        <v>73</v>
      </c>
      <c r="D1875" s="107">
        <v>10</v>
      </c>
      <c r="E1875" s="107">
        <v>14</v>
      </c>
      <c r="H1875" s="107" t="s">
        <v>10</v>
      </c>
      <c r="I1875" s="107">
        <v>290</v>
      </c>
      <c r="J1875" s="107">
        <v>10</v>
      </c>
      <c r="K1875" s="43">
        <v>5</v>
      </c>
      <c r="L1875" s="43">
        <v>1</v>
      </c>
      <c r="M1875" s="9">
        <v>0</v>
      </c>
      <c r="N1875" s="49">
        <v>1</v>
      </c>
      <c r="O1875" s="9" t="str">
        <f>Cal_110119!$P$3</f>
        <v>Cal_110119</v>
      </c>
      <c r="P1875" s="17">
        <f>Cal_110119!$Q$3</f>
        <v>1.8682000000000001</v>
      </c>
      <c r="Q1875" s="17">
        <f>Cal_110119!$R$3</f>
        <v>0.51219999999999999</v>
      </c>
      <c r="R1875" s="46">
        <v>107.7</v>
      </c>
      <c r="S1875" s="46">
        <v>67.91</v>
      </c>
      <c r="T1875" s="47">
        <f>AVERAGE(0.982,0.962,0.844,0.856,1.008,0.805)</f>
        <v>0.90949999999999986</v>
      </c>
      <c r="U1875" s="79">
        <f t="shared" si="272"/>
        <v>106.79050000000001</v>
      </c>
      <c r="V1875" s="79">
        <f t="shared" si="273"/>
        <v>67.000500000000002</v>
      </c>
      <c r="W1875" s="443">
        <f t="shared" si="274"/>
        <v>0.75611718004750206</v>
      </c>
      <c r="X1875" s="443">
        <f t="shared" si="275"/>
        <v>0.34926635660801497</v>
      </c>
      <c r="Y1875" s="9">
        <f>Cal_110119!$O$3</f>
        <v>20181101</v>
      </c>
      <c r="Z1875" s="48" t="s">
        <v>601</v>
      </c>
      <c r="AA1875" s="48"/>
      <c r="AE1875" s="689" t="s">
        <v>1250</v>
      </c>
      <c r="AF1875" s="128">
        <v>1</v>
      </c>
      <c r="AG1875" s="169">
        <v>0</v>
      </c>
      <c r="AH1875" s="485"/>
    </row>
    <row r="1876" spans="1:35" x14ac:dyDescent="0.2">
      <c r="A1876" s="43" t="s">
        <v>595</v>
      </c>
      <c r="B1876" s="45">
        <v>20190418</v>
      </c>
      <c r="C1876" s="107" t="s">
        <v>73</v>
      </c>
      <c r="D1876" s="107">
        <v>10</v>
      </c>
      <c r="E1876" s="107">
        <v>14</v>
      </c>
      <c r="H1876" s="107" t="s">
        <v>11</v>
      </c>
      <c r="I1876" s="107">
        <v>290</v>
      </c>
      <c r="J1876" s="107">
        <v>10</v>
      </c>
      <c r="K1876" s="43">
        <v>5</v>
      </c>
      <c r="L1876" s="43">
        <v>1</v>
      </c>
      <c r="M1876" s="72">
        <v>0</v>
      </c>
      <c r="N1876" s="49">
        <v>1</v>
      </c>
      <c r="O1876" s="9" t="str">
        <f>Cal_110119!$P$3</f>
        <v>Cal_110119</v>
      </c>
      <c r="P1876" s="17">
        <f>Cal_110119!$Q$3</f>
        <v>1.8682000000000001</v>
      </c>
      <c r="Q1876" s="17">
        <f>Cal_110119!$R$3</f>
        <v>0.51219999999999999</v>
      </c>
      <c r="R1876" s="46">
        <v>111.4</v>
      </c>
      <c r="S1876" s="46">
        <v>71.349999999999994</v>
      </c>
      <c r="T1876" s="47">
        <f t="shared" ref="T1876:T1879" si="277">AVERAGE(0.799,1.007,0.682,0.72,0.857,0.809)</f>
        <v>0.81233333333333346</v>
      </c>
      <c r="U1876" s="79">
        <f t="shared" si="272"/>
        <v>110.58766666666668</v>
      </c>
      <c r="V1876" s="79">
        <f t="shared" si="273"/>
        <v>70.537666666666667</v>
      </c>
      <c r="W1876" s="443">
        <f t="shared" si="274"/>
        <v>0.76105788039463351</v>
      </c>
      <c r="X1876" s="443">
        <f t="shared" si="275"/>
        <v>0.40268232225203338</v>
      </c>
      <c r="Y1876" s="9">
        <f>Cal_110119!$O$3</f>
        <v>20181101</v>
      </c>
      <c r="Z1876" s="48" t="s">
        <v>600</v>
      </c>
      <c r="AA1876" s="48"/>
      <c r="AE1876" s="689" t="s">
        <v>1250</v>
      </c>
      <c r="AF1876" s="128">
        <v>1</v>
      </c>
      <c r="AG1876" s="169">
        <v>0</v>
      </c>
      <c r="AH1876" s="485"/>
    </row>
    <row r="1877" spans="1:35" s="82" customFormat="1" x14ac:dyDescent="0.2">
      <c r="A1877" s="82" t="s">
        <v>595</v>
      </c>
      <c r="B1877" s="45">
        <v>20190422</v>
      </c>
      <c r="C1877" s="126" t="s">
        <v>70</v>
      </c>
      <c r="D1877" s="126">
        <v>18</v>
      </c>
      <c r="E1877" s="126">
        <v>3</v>
      </c>
      <c r="F1877" s="107"/>
      <c r="G1877" s="107"/>
      <c r="H1877" s="126" t="s">
        <v>10</v>
      </c>
      <c r="I1877" s="126">
        <v>290</v>
      </c>
      <c r="J1877" s="126">
        <v>0</v>
      </c>
      <c r="K1877" s="82">
        <v>5</v>
      </c>
      <c r="L1877" s="43">
        <v>1</v>
      </c>
      <c r="M1877" s="72">
        <v>0</v>
      </c>
      <c r="N1877" s="83">
        <v>1</v>
      </c>
      <c r="O1877" s="9" t="str">
        <f>Cal_110119!$P$3</f>
        <v>Cal_110119</v>
      </c>
      <c r="P1877" s="17">
        <f>Cal_110119!$Q$3</f>
        <v>1.8682000000000001</v>
      </c>
      <c r="Q1877" s="17">
        <f>Cal_110119!$R$3</f>
        <v>0.51219999999999999</v>
      </c>
      <c r="R1877" s="84">
        <v>7.4710000000000001</v>
      </c>
      <c r="S1877" s="84">
        <v>6.5460000000000003</v>
      </c>
      <c r="T1877" s="82">
        <f t="shared" si="277"/>
        <v>0.81233333333333346</v>
      </c>
      <c r="U1877" s="125">
        <f t="shared" si="272"/>
        <v>6.658666666666667</v>
      </c>
      <c r="V1877" s="125">
        <f t="shared" si="273"/>
        <v>5.7336666666666671</v>
      </c>
      <c r="W1877" s="443">
        <f t="shared" si="274"/>
        <v>1.7577491619601388E-2</v>
      </c>
      <c r="X1877" s="443">
        <f t="shared" si="275"/>
        <v>7.701733585189284E-2</v>
      </c>
      <c r="Y1877" s="9">
        <f>Cal_110119!$O$3</f>
        <v>20181101</v>
      </c>
      <c r="Z1877" s="85" t="s">
        <v>600</v>
      </c>
      <c r="AA1877" s="85"/>
      <c r="AB1877" s="48"/>
      <c r="AC1877" s="43"/>
      <c r="AD1877" s="43"/>
      <c r="AE1877" s="689" t="s">
        <v>1250</v>
      </c>
      <c r="AF1877" s="129">
        <v>1</v>
      </c>
      <c r="AG1877" s="169">
        <v>1</v>
      </c>
      <c r="AH1877" s="483" t="s">
        <v>825</v>
      </c>
      <c r="AI1877" s="155"/>
    </row>
    <row r="1878" spans="1:35" s="82" customFormat="1" x14ac:dyDescent="0.2">
      <c r="A1878" s="82" t="s">
        <v>595</v>
      </c>
      <c r="B1878" s="45">
        <v>20190422</v>
      </c>
      <c r="C1878" s="126" t="s">
        <v>70</v>
      </c>
      <c r="D1878" s="126">
        <v>18</v>
      </c>
      <c r="E1878" s="126">
        <v>3</v>
      </c>
      <c r="F1878" s="107"/>
      <c r="G1878" s="107"/>
      <c r="H1878" s="126" t="s">
        <v>11</v>
      </c>
      <c r="I1878" s="126">
        <v>290</v>
      </c>
      <c r="J1878" s="126">
        <v>0</v>
      </c>
      <c r="K1878" s="82">
        <v>5</v>
      </c>
      <c r="L1878" s="43">
        <v>1</v>
      </c>
      <c r="M1878" s="9">
        <v>0</v>
      </c>
      <c r="N1878" s="83">
        <v>1</v>
      </c>
      <c r="O1878" s="9" t="str">
        <f>Cal_110119!$P$3</f>
        <v>Cal_110119</v>
      </c>
      <c r="P1878" s="17">
        <f>Cal_110119!$Q$3</f>
        <v>1.8682000000000001</v>
      </c>
      <c r="Q1878" s="17">
        <f>Cal_110119!$R$3</f>
        <v>0.51219999999999999</v>
      </c>
      <c r="R1878" s="84">
        <v>7.702</v>
      </c>
      <c r="S1878" s="84">
        <v>6.375</v>
      </c>
      <c r="T1878" s="82">
        <f t="shared" si="277"/>
        <v>0.81233333333333346</v>
      </c>
      <c r="U1878" s="125">
        <f t="shared" si="272"/>
        <v>6.8896666666666668</v>
      </c>
      <c r="V1878" s="125">
        <f t="shared" si="273"/>
        <v>5.5626666666666669</v>
      </c>
      <c r="W1878" s="443">
        <f t="shared" si="274"/>
        <v>2.5216574464011942E-2</v>
      </c>
      <c r="X1878" s="443">
        <f t="shared" si="275"/>
        <v>6.6557071303344373E-2</v>
      </c>
      <c r="Y1878" s="9">
        <f>Cal_110119!$O$3</f>
        <v>20181101</v>
      </c>
      <c r="Z1878" s="85" t="s">
        <v>600</v>
      </c>
      <c r="AA1878" s="85"/>
      <c r="AB1878" s="48"/>
      <c r="AC1878" s="43"/>
      <c r="AD1878" s="43"/>
      <c r="AE1878" s="689" t="s">
        <v>1250</v>
      </c>
      <c r="AF1878" s="129">
        <v>1</v>
      </c>
      <c r="AG1878" s="169">
        <v>1</v>
      </c>
      <c r="AH1878" s="483" t="s">
        <v>825</v>
      </c>
      <c r="AI1878" s="155"/>
    </row>
    <row r="1879" spans="1:35" s="82" customFormat="1" x14ac:dyDescent="0.2">
      <c r="A1879" s="82" t="s">
        <v>595</v>
      </c>
      <c r="B1879" s="45">
        <v>20190422</v>
      </c>
      <c r="C1879" s="126" t="s">
        <v>70</v>
      </c>
      <c r="D1879" s="126">
        <v>18</v>
      </c>
      <c r="E1879" s="126">
        <v>4</v>
      </c>
      <c r="F1879" s="107"/>
      <c r="G1879" s="107"/>
      <c r="H1879" s="126" t="s">
        <v>10</v>
      </c>
      <c r="I1879" s="126">
        <v>290</v>
      </c>
      <c r="J1879" s="126">
        <v>0</v>
      </c>
      <c r="K1879" s="82">
        <v>5</v>
      </c>
      <c r="L1879" s="43">
        <v>1</v>
      </c>
      <c r="M1879" s="9">
        <v>0</v>
      </c>
      <c r="N1879" s="83">
        <v>1</v>
      </c>
      <c r="O1879" s="9" t="str">
        <f>Cal_110119!$P$3</f>
        <v>Cal_110119</v>
      </c>
      <c r="P1879" s="17">
        <f>Cal_110119!$Q$3</f>
        <v>1.8682000000000001</v>
      </c>
      <c r="Q1879" s="17">
        <f>Cal_110119!$R$3</f>
        <v>0.51219999999999999</v>
      </c>
      <c r="R1879" s="84">
        <v>11.21</v>
      </c>
      <c r="S1879" s="84">
        <v>9.8170000000000002</v>
      </c>
      <c r="T1879" s="82">
        <f t="shared" si="277"/>
        <v>0.81233333333333346</v>
      </c>
      <c r="U1879" s="125">
        <f t="shared" si="272"/>
        <v>10.397666666666668</v>
      </c>
      <c r="V1879" s="125">
        <f t="shared" si="273"/>
        <v>9.004666666666667</v>
      </c>
      <c r="W1879" s="443">
        <f t="shared" si="274"/>
        <v>2.6470752244437571E-2</v>
      </c>
      <c r="X1879" s="443">
        <f t="shared" si="275"/>
        <v>0.12208948665533258</v>
      </c>
      <c r="Y1879" s="9">
        <f>Cal_110119!$O$3</f>
        <v>20181101</v>
      </c>
      <c r="Z1879" s="85" t="s">
        <v>600</v>
      </c>
      <c r="AA1879" s="85"/>
      <c r="AB1879" s="48"/>
      <c r="AC1879" s="43"/>
      <c r="AD1879" s="43"/>
      <c r="AE1879" s="689" t="s">
        <v>1250</v>
      </c>
      <c r="AF1879" s="129">
        <v>1</v>
      </c>
      <c r="AG1879" s="169">
        <v>1</v>
      </c>
      <c r="AH1879" s="483" t="s">
        <v>845</v>
      </c>
      <c r="AI1879" s="155"/>
    </row>
    <row r="1880" spans="1:35" s="82" customFormat="1" x14ac:dyDescent="0.2">
      <c r="A1880" s="82" t="s">
        <v>595</v>
      </c>
      <c r="B1880" s="45">
        <v>20190422</v>
      </c>
      <c r="C1880" s="126" t="s">
        <v>70</v>
      </c>
      <c r="D1880" s="126">
        <v>18</v>
      </c>
      <c r="E1880" s="126">
        <v>4</v>
      </c>
      <c r="F1880" s="107"/>
      <c r="G1880" s="107"/>
      <c r="H1880" s="126" t="s">
        <v>11</v>
      </c>
      <c r="I1880" s="126">
        <v>290</v>
      </c>
      <c r="J1880" s="126">
        <v>0</v>
      </c>
      <c r="K1880" s="82">
        <v>5</v>
      </c>
      <c r="L1880" s="43">
        <v>1</v>
      </c>
      <c r="M1880" s="72">
        <v>0</v>
      </c>
      <c r="N1880" s="83">
        <v>1</v>
      </c>
      <c r="O1880" s="9" t="str">
        <f>Cal_110119!$P$3</f>
        <v>Cal_110119</v>
      </c>
      <c r="P1880" s="17">
        <f>Cal_110119!$Q$3</f>
        <v>1.8682000000000001</v>
      </c>
      <c r="Q1880" s="17">
        <f>Cal_110119!$R$3</f>
        <v>0.51219999999999999</v>
      </c>
      <c r="R1880" s="84">
        <v>10.25</v>
      </c>
      <c r="S1880" s="84">
        <v>8.7210000000000001</v>
      </c>
      <c r="T1880" s="82">
        <f t="shared" ref="T1880:T1882" si="278">AVERAGE(0.799,1.007,0.682,0.72,0.857,0.809)</f>
        <v>0.81233333333333346</v>
      </c>
      <c r="U1880" s="125">
        <f t="shared" si="272"/>
        <v>9.4376666666666669</v>
      </c>
      <c r="V1880" s="125">
        <f t="shared" si="273"/>
        <v>7.908666666666667</v>
      </c>
      <c r="W1880" s="443">
        <f t="shared" si="274"/>
        <v>2.9055118579860029E-2</v>
      </c>
      <c r="X1880" s="443">
        <f t="shared" si="275"/>
        <v>0.10142316039163422</v>
      </c>
      <c r="Y1880" s="9">
        <f>Cal_110119!$O$3</f>
        <v>20181101</v>
      </c>
      <c r="Z1880" s="85" t="s">
        <v>596</v>
      </c>
      <c r="AA1880" s="85"/>
      <c r="AB1880" s="48"/>
      <c r="AC1880" s="43"/>
      <c r="AD1880" s="43"/>
      <c r="AE1880" s="689" t="s">
        <v>1250</v>
      </c>
      <c r="AF1880" s="129">
        <v>1</v>
      </c>
      <c r="AG1880" s="169">
        <v>1</v>
      </c>
      <c r="AH1880" s="483" t="s">
        <v>845</v>
      </c>
      <c r="AI1880" s="155"/>
    </row>
    <row r="1881" spans="1:35" s="82" customFormat="1" x14ac:dyDescent="0.2">
      <c r="A1881" s="82" t="s">
        <v>595</v>
      </c>
      <c r="B1881" s="45">
        <v>20190422</v>
      </c>
      <c r="C1881" s="126" t="s">
        <v>70</v>
      </c>
      <c r="D1881" s="126">
        <v>18</v>
      </c>
      <c r="E1881" s="126">
        <v>5</v>
      </c>
      <c r="F1881" s="107"/>
      <c r="G1881" s="107"/>
      <c r="H1881" s="126" t="s">
        <v>10</v>
      </c>
      <c r="I1881" s="126">
        <v>290</v>
      </c>
      <c r="J1881" s="126">
        <v>0</v>
      </c>
      <c r="K1881" s="82">
        <v>5</v>
      </c>
      <c r="L1881" s="43">
        <v>1</v>
      </c>
      <c r="M1881" s="9">
        <v>0</v>
      </c>
      <c r="N1881" s="83">
        <v>1</v>
      </c>
      <c r="O1881" s="9" t="str">
        <f>Cal_110119!$P$3</f>
        <v>Cal_110119</v>
      </c>
      <c r="P1881" s="17">
        <f>Cal_110119!$Q$3</f>
        <v>1.8682000000000001</v>
      </c>
      <c r="Q1881" s="17">
        <f>Cal_110119!$R$3</f>
        <v>0.51219999999999999</v>
      </c>
      <c r="R1881" s="84">
        <v>13.89</v>
      </c>
      <c r="S1881" s="84">
        <v>11.61</v>
      </c>
      <c r="T1881" s="82">
        <f t="shared" si="278"/>
        <v>0.81233333333333346</v>
      </c>
      <c r="U1881" s="125">
        <f t="shared" si="272"/>
        <v>13.077666666666667</v>
      </c>
      <c r="V1881" s="125">
        <f t="shared" si="273"/>
        <v>10.797666666666666</v>
      </c>
      <c r="W1881" s="443">
        <f t="shared" si="274"/>
        <v>4.3326141505612099E-2</v>
      </c>
      <c r="X1881" s="443">
        <f t="shared" si="275"/>
        <v>0.13481525994105456</v>
      </c>
      <c r="Y1881" s="9">
        <f>Cal_110119!$O$3</f>
        <v>20181101</v>
      </c>
      <c r="Z1881" s="85" t="s">
        <v>599</v>
      </c>
      <c r="AA1881" s="85"/>
      <c r="AB1881" s="48"/>
      <c r="AC1881" s="43"/>
      <c r="AD1881" s="43"/>
      <c r="AE1881" s="689" t="s">
        <v>1250</v>
      </c>
      <c r="AF1881" s="129">
        <v>1</v>
      </c>
      <c r="AG1881" s="169">
        <v>0</v>
      </c>
      <c r="AH1881" s="483"/>
      <c r="AI1881" s="155"/>
    </row>
    <row r="1882" spans="1:35" s="82" customFormat="1" x14ac:dyDescent="0.2">
      <c r="A1882" s="82" t="s">
        <v>595</v>
      </c>
      <c r="B1882" s="45">
        <v>20190422</v>
      </c>
      <c r="C1882" s="126" t="s">
        <v>70</v>
      </c>
      <c r="D1882" s="126">
        <v>18</v>
      </c>
      <c r="E1882" s="126">
        <v>5</v>
      </c>
      <c r="F1882" s="107"/>
      <c r="G1882" s="107"/>
      <c r="H1882" s="126" t="s">
        <v>11</v>
      </c>
      <c r="I1882" s="126">
        <v>290</v>
      </c>
      <c r="J1882" s="126">
        <v>0</v>
      </c>
      <c r="K1882" s="82">
        <v>5</v>
      </c>
      <c r="L1882" s="43">
        <v>1</v>
      </c>
      <c r="M1882" s="9">
        <v>0</v>
      </c>
      <c r="N1882" s="83">
        <v>1</v>
      </c>
      <c r="O1882" s="9" t="str">
        <f>Cal_110119!$P$3</f>
        <v>Cal_110119</v>
      </c>
      <c r="P1882" s="17">
        <f>Cal_110119!$Q$3</f>
        <v>1.8682000000000001</v>
      </c>
      <c r="Q1882" s="17">
        <f>Cal_110119!$R$3</f>
        <v>0.51219999999999999</v>
      </c>
      <c r="R1882" s="84">
        <v>15.56</v>
      </c>
      <c r="S1882" s="84">
        <v>12.86</v>
      </c>
      <c r="T1882" s="82">
        <f t="shared" si="278"/>
        <v>0.81233333333333346</v>
      </c>
      <c r="U1882" s="125">
        <f t="shared" si="272"/>
        <v>14.747666666666667</v>
      </c>
      <c r="V1882" s="125">
        <f t="shared" si="273"/>
        <v>12.047666666666666</v>
      </c>
      <c r="W1882" s="443">
        <f t="shared" si="274"/>
        <v>5.1307272835593276E-2</v>
      </c>
      <c r="X1882" s="443">
        <f t="shared" si="275"/>
        <v>0.14745680188693544</v>
      </c>
      <c r="Y1882" s="9">
        <f>Cal_110119!$O$3</f>
        <v>20181101</v>
      </c>
      <c r="Z1882" s="85" t="s">
        <v>599</v>
      </c>
      <c r="AA1882" s="85"/>
      <c r="AB1882" s="48"/>
      <c r="AC1882" s="43"/>
      <c r="AD1882" s="43"/>
      <c r="AE1882" s="689" t="s">
        <v>1250</v>
      </c>
      <c r="AF1882" s="129">
        <v>1</v>
      </c>
      <c r="AG1882" s="169">
        <v>0</v>
      </c>
      <c r="AH1882" s="483"/>
      <c r="AI1882" s="155"/>
    </row>
    <row r="1883" spans="1:35" s="82" customFormat="1" x14ac:dyDescent="0.2">
      <c r="A1883" s="82" t="s">
        <v>595</v>
      </c>
      <c r="B1883" s="45">
        <v>20190422</v>
      </c>
      <c r="C1883" s="126" t="s">
        <v>70</v>
      </c>
      <c r="D1883" s="126">
        <v>18</v>
      </c>
      <c r="E1883" s="126">
        <v>8</v>
      </c>
      <c r="F1883" s="107"/>
      <c r="G1883" s="107"/>
      <c r="H1883" s="126" t="s">
        <v>10</v>
      </c>
      <c r="I1883" s="126">
        <v>290</v>
      </c>
      <c r="J1883" s="126">
        <v>0</v>
      </c>
      <c r="K1883" s="82">
        <v>5</v>
      </c>
      <c r="L1883" s="43">
        <v>1</v>
      </c>
      <c r="M1883" s="9">
        <v>0</v>
      </c>
      <c r="N1883" s="83">
        <v>1</v>
      </c>
      <c r="O1883" s="9" t="str">
        <f>Cal_110119!$P$3</f>
        <v>Cal_110119</v>
      </c>
      <c r="P1883" s="17">
        <f>Cal_110119!$Q$3</f>
        <v>1.8682000000000001</v>
      </c>
      <c r="Q1883" s="17">
        <f>Cal_110119!$R$3</f>
        <v>0.51219999999999999</v>
      </c>
      <c r="R1883" s="84">
        <v>22.8</v>
      </c>
      <c r="S1883" s="84">
        <v>18.91</v>
      </c>
      <c r="T1883" s="82">
        <f t="shared" ref="T1883:T1892" si="279">AVERAGE(0.799,1.007,0.682,0.72,0.857,0.809)</f>
        <v>0.81233333333333346</v>
      </c>
      <c r="U1883" s="125">
        <f t="shared" si="272"/>
        <v>21.987666666666666</v>
      </c>
      <c r="V1883" s="125">
        <f t="shared" si="273"/>
        <v>18.097666666666665</v>
      </c>
      <c r="W1883" s="443">
        <f t="shared" si="274"/>
        <v>7.3920478270539922E-2</v>
      </c>
      <c r="X1883" s="443">
        <f t="shared" si="275"/>
        <v>0.22465733510716124</v>
      </c>
      <c r="Y1883" s="9">
        <f>Cal_110119!$O$3</f>
        <v>20181101</v>
      </c>
      <c r="Z1883" s="85" t="s">
        <v>596</v>
      </c>
      <c r="AA1883" s="85"/>
      <c r="AB1883" s="48"/>
      <c r="AC1883" s="43"/>
      <c r="AD1883" s="43"/>
      <c r="AE1883" s="689" t="s">
        <v>1250</v>
      </c>
      <c r="AF1883" s="129">
        <v>1</v>
      </c>
      <c r="AG1883" s="169">
        <v>1</v>
      </c>
      <c r="AH1883" s="483"/>
      <c r="AI1883" s="155"/>
    </row>
    <row r="1884" spans="1:35" s="82" customFormat="1" x14ac:dyDescent="0.2">
      <c r="A1884" s="82" t="s">
        <v>595</v>
      </c>
      <c r="B1884" s="45">
        <v>20190422</v>
      </c>
      <c r="C1884" s="126" t="s">
        <v>70</v>
      </c>
      <c r="D1884" s="126">
        <v>18</v>
      </c>
      <c r="E1884" s="126">
        <v>8</v>
      </c>
      <c r="F1884" s="107"/>
      <c r="G1884" s="107"/>
      <c r="H1884" s="126" t="s">
        <v>11</v>
      </c>
      <c r="I1884" s="126">
        <v>290</v>
      </c>
      <c r="J1884" s="126">
        <v>0</v>
      </c>
      <c r="K1884" s="82">
        <v>5</v>
      </c>
      <c r="L1884" s="43">
        <v>1</v>
      </c>
      <c r="M1884" s="72">
        <v>0</v>
      </c>
      <c r="N1884" s="83">
        <v>1</v>
      </c>
      <c r="O1884" s="9" t="str">
        <f>Cal_110119!$P$3</f>
        <v>Cal_110119</v>
      </c>
      <c r="P1884" s="17">
        <f>Cal_110119!$Q$3</f>
        <v>1.8682000000000001</v>
      </c>
      <c r="Q1884" s="17">
        <f>Cal_110119!$R$3</f>
        <v>0.51219999999999999</v>
      </c>
      <c r="R1884" s="84">
        <v>23.41</v>
      </c>
      <c r="S1884" s="84">
        <v>19</v>
      </c>
      <c r="T1884" s="82">
        <f t="shared" si="279"/>
        <v>0.81233333333333346</v>
      </c>
      <c r="U1884" s="125">
        <f t="shared" si="272"/>
        <v>22.597666666666665</v>
      </c>
      <c r="V1884" s="125">
        <f t="shared" si="273"/>
        <v>18.187666666666665</v>
      </c>
      <c r="W1884" s="443">
        <f t="shared" si="274"/>
        <v>8.3801878964802318E-2</v>
      </c>
      <c r="X1884" s="443">
        <f t="shared" si="275"/>
        <v>0.21626076688876089</v>
      </c>
      <c r="Y1884" s="9">
        <f>Cal_110119!$O$3</f>
        <v>20181101</v>
      </c>
      <c r="Z1884" s="85" t="s">
        <v>596</v>
      </c>
      <c r="AA1884" s="85"/>
      <c r="AB1884" s="48"/>
      <c r="AC1884" s="43"/>
      <c r="AD1884" s="43"/>
      <c r="AE1884" s="689" t="s">
        <v>1250</v>
      </c>
      <c r="AF1884" s="129">
        <v>1</v>
      </c>
      <c r="AG1884" s="169">
        <v>1</v>
      </c>
      <c r="AH1884" s="483"/>
      <c r="AI1884" s="155"/>
    </row>
    <row r="1885" spans="1:35" s="82" customFormat="1" x14ac:dyDescent="0.2">
      <c r="A1885" s="82" t="s">
        <v>595</v>
      </c>
      <c r="B1885" s="45">
        <v>20190422</v>
      </c>
      <c r="C1885" s="126" t="s">
        <v>70</v>
      </c>
      <c r="D1885" s="126">
        <v>18</v>
      </c>
      <c r="E1885" s="126">
        <v>12</v>
      </c>
      <c r="F1885" s="107"/>
      <c r="G1885" s="107"/>
      <c r="H1885" s="126" t="s">
        <v>10</v>
      </c>
      <c r="I1885" s="126">
        <v>290</v>
      </c>
      <c r="J1885" s="126">
        <v>0</v>
      </c>
      <c r="K1885" s="82">
        <v>5</v>
      </c>
      <c r="L1885" s="43">
        <v>1</v>
      </c>
      <c r="M1885" s="72">
        <v>0</v>
      </c>
      <c r="N1885" s="83">
        <v>1</v>
      </c>
      <c r="O1885" s="111" t="str">
        <f>Cal_111320b_12mm!$E$2</f>
        <v>Cal_111320b_12mm</v>
      </c>
      <c r="P1885" s="112">
        <f>Cal_111320b_12mm!$Q$3</f>
        <v>1.834328118614172</v>
      </c>
      <c r="Q1885" s="112">
        <f>Cal_111320b_12mm!$R$3</f>
        <v>0.54419533879391391</v>
      </c>
      <c r="R1885" s="84">
        <v>25.03</v>
      </c>
      <c r="S1885" s="84">
        <v>20.05</v>
      </c>
      <c r="T1885" s="43">
        <f t="shared" ref="T1885" si="280">AVERAGE(0.7,0.798,0.69,0.848,0.545,0.785)</f>
        <v>0.72766666666666657</v>
      </c>
      <c r="U1885" s="125">
        <f t="shared" si="272"/>
        <v>24.302333333333333</v>
      </c>
      <c r="V1885" s="125">
        <f t="shared" si="273"/>
        <v>19.322333333333333</v>
      </c>
      <c r="W1885" s="443">
        <f t="shared" si="274"/>
        <v>0.1027297685798273</v>
      </c>
      <c r="X1885" s="443">
        <f t="shared" si="275"/>
        <v>0.22982518206025707</v>
      </c>
      <c r="Y1885" s="43">
        <f>Cal_111320b_12mm!$A$3</f>
        <v>20201113</v>
      </c>
      <c r="Z1885" s="90" t="s">
        <v>2096</v>
      </c>
      <c r="AA1885" s="481" t="s">
        <v>1611</v>
      </c>
      <c r="AB1885" s="48"/>
      <c r="AC1885" s="43"/>
      <c r="AD1885" s="43"/>
      <c r="AE1885" s="689" t="s">
        <v>1250</v>
      </c>
      <c r="AF1885" s="129">
        <v>1</v>
      </c>
      <c r="AG1885" s="169">
        <v>0</v>
      </c>
      <c r="AH1885" s="480" t="s">
        <v>2097</v>
      </c>
      <c r="AI1885" s="155"/>
    </row>
    <row r="1886" spans="1:35" s="82" customFormat="1" x14ac:dyDescent="0.2">
      <c r="A1886" s="82" t="s">
        <v>595</v>
      </c>
      <c r="B1886" s="81">
        <v>20190422</v>
      </c>
      <c r="C1886" s="126" t="s">
        <v>70</v>
      </c>
      <c r="D1886" s="126">
        <v>18</v>
      </c>
      <c r="E1886" s="126">
        <v>12</v>
      </c>
      <c r="F1886" s="107"/>
      <c r="G1886" s="107"/>
      <c r="H1886" s="126" t="s">
        <v>11</v>
      </c>
      <c r="I1886" s="126">
        <v>290</v>
      </c>
      <c r="J1886" s="126">
        <v>0</v>
      </c>
      <c r="K1886" s="82">
        <v>5</v>
      </c>
      <c r="L1886" s="82">
        <v>1</v>
      </c>
      <c r="M1886" s="33">
        <v>0</v>
      </c>
      <c r="N1886" s="83">
        <v>1</v>
      </c>
      <c r="O1886" s="33" t="str">
        <f>Cal_110119!$P$3</f>
        <v>Cal_110119</v>
      </c>
      <c r="P1886" s="58">
        <f>Cal_110119!$Q$3</f>
        <v>1.8682000000000001</v>
      </c>
      <c r="Q1886" s="58">
        <f>Cal_110119!$R$3</f>
        <v>0.51219999999999999</v>
      </c>
      <c r="R1886" s="84">
        <v>22.88</v>
      </c>
      <c r="S1886" s="84">
        <v>18.579999999999998</v>
      </c>
      <c r="T1886" s="82">
        <f t="shared" si="279"/>
        <v>0.81233333333333346</v>
      </c>
      <c r="U1886" s="125">
        <f t="shared" si="272"/>
        <v>22.067666666666664</v>
      </c>
      <c r="V1886" s="125">
        <f t="shared" si="273"/>
        <v>17.767666666666663</v>
      </c>
      <c r="W1886" s="459">
        <f t="shared" si="274"/>
        <v>8.171158266409298E-2</v>
      </c>
      <c r="X1886" s="459">
        <f t="shared" si="275"/>
        <v>0.21142184496878047</v>
      </c>
      <c r="Y1886" s="33">
        <f>Cal_110119!$O$3</f>
        <v>20181101</v>
      </c>
      <c r="Z1886" s="85" t="s">
        <v>599</v>
      </c>
      <c r="AA1886" s="85"/>
      <c r="AB1886" s="85"/>
      <c r="AC1886" s="43"/>
      <c r="AD1886" s="43"/>
      <c r="AE1886" s="691" t="s">
        <v>1250</v>
      </c>
      <c r="AF1886" s="129">
        <v>1</v>
      </c>
      <c r="AG1886" s="170">
        <v>0</v>
      </c>
      <c r="AH1886" s="483"/>
      <c r="AI1886" s="155"/>
    </row>
    <row r="1887" spans="1:35" s="82" customFormat="1" x14ac:dyDescent="0.2">
      <c r="A1887" s="82" t="s">
        <v>595</v>
      </c>
      <c r="B1887" s="45">
        <v>20190422</v>
      </c>
      <c r="C1887" s="126" t="s">
        <v>70</v>
      </c>
      <c r="D1887" s="126">
        <v>18</v>
      </c>
      <c r="E1887" s="126">
        <v>14</v>
      </c>
      <c r="F1887" s="107"/>
      <c r="G1887" s="107"/>
      <c r="H1887" s="126" t="s">
        <v>10</v>
      </c>
      <c r="I1887" s="126">
        <v>285</v>
      </c>
      <c r="J1887" s="126">
        <v>0</v>
      </c>
      <c r="K1887" s="82">
        <v>5</v>
      </c>
      <c r="L1887" s="43">
        <v>1</v>
      </c>
      <c r="M1887" s="9">
        <v>0</v>
      </c>
      <c r="N1887" s="83">
        <v>1</v>
      </c>
      <c r="O1887" s="9" t="str">
        <f>Cal_110119!$P$3</f>
        <v>Cal_110119</v>
      </c>
      <c r="P1887" s="17">
        <f>Cal_110119!$Q$3</f>
        <v>1.8682000000000001</v>
      </c>
      <c r="Q1887" s="17">
        <f>Cal_110119!$R$3</f>
        <v>0.51219999999999999</v>
      </c>
      <c r="R1887" s="84">
        <v>212.6</v>
      </c>
      <c r="S1887" s="84">
        <v>133.19999999999999</v>
      </c>
      <c r="T1887" s="82">
        <f t="shared" si="279"/>
        <v>0.81233333333333346</v>
      </c>
      <c r="U1887" s="125">
        <f t="shared" si="272"/>
        <v>211.78766666666667</v>
      </c>
      <c r="V1887" s="125">
        <f t="shared" si="273"/>
        <v>132.38766666666666</v>
      </c>
      <c r="W1887" s="443">
        <f t="shared" si="274"/>
        <v>1.5352842941031455</v>
      </c>
      <c r="X1887" s="443">
        <f t="shared" si="275"/>
        <v>0.68718420462504148</v>
      </c>
      <c r="Y1887" s="9">
        <f>Cal_110119!$O$3</f>
        <v>20181101</v>
      </c>
      <c r="Z1887" s="85" t="s">
        <v>599</v>
      </c>
      <c r="AA1887" s="85"/>
      <c r="AB1887" s="48"/>
      <c r="AC1887" s="43"/>
      <c r="AD1887" s="43"/>
      <c r="AE1887" s="689" t="s">
        <v>1250</v>
      </c>
      <c r="AF1887" s="129">
        <v>1</v>
      </c>
      <c r="AG1887" s="169">
        <v>0</v>
      </c>
      <c r="AH1887" s="483"/>
      <c r="AI1887" s="155"/>
    </row>
    <row r="1888" spans="1:35" s="82" customFormat="1" x14ac:dyDescent="0.2">
      <c r="A1888" s="82" t="s">
        <v>595</v>
      </c>
      <c r="B1888" s="45">
        <v>20190422</v>
      </c>
      <c r="C1888" s="126" t="s">
        <v>70</v>
      </c>
      <c r="D1888" s="126">
        <v>18</v>
      </c>
      <c r="E1888" s="126">
        <v>14</v>
      </c>
      <c r="F1888" s="107"/>
      <c r="G1888" s="107"/>
      <c r="H1888" s="126" t="s">
        <v>11</v>
      </c>
      <c r="I1888" s="126">
        <v>285</v>
      </c>
      <c r="J1888" s="126">
        <v>0</v>
      </c>
      <c r="K1888" s="82">
        <v>5</v>
      </c>
      <c r="L1888" s="43">
        <v>1</v>
      </c>
      <c r="M1888" s="72">
        <v>0</v>
      </c>
      <c r="N1888" s="83">
        <v>1</v>
      </c>
      <c r="O1888" s="9" t="str">
        <f>Cal_110119!$P$3</f>
        <v>Cal_110119</v>
      </c>
      <c r="P1888" s="17">
        <f>Cal_110119!$Q$3</f>
        <v>1.8682000000000001</v>
      </c>
      <c r="Q1888" s="17">
        <f>Cal_110119!$R$3</f>
        <v>0.51219999999999999</v>
      </c>
      <c r="R1888" s="84">
        <v>250.3</v>
      </c>
      <c r="S1888" s="84">
        <v>154.6</v>
      </c>
      <c r="T1888" s="82">
        <f t="shared" si="279"/>
        <v>0.81233333333333346</v>
      </c>
      <c r="U1888" s="125">
        <f t="shared" si="272"/>
        <v>249.48766666666668</v>
      </c>
      <c r="V1888" s="125">
        <f t="shared" si="273"/>
        <v>153.78766666666667</v>
      </c>
      <c r="W1888" s="443">
        <f t="shared" si="274"/>
        <v>1.8504623041016501</v>
      </c>
      <c r="X1888" s="443">
        <f t="shared" si="275"/>
        <v>0.73126039911776486</v>
      </c>
      <c r="Y1888" s="9">
        <f>Cal_110119!$O$3</f>
        <v>20181101</v>
      </c>
      <c r="Z1888" s="85" t="s">
        <v>599</v>
      </c>
      <c r="AA1888" s="85"/>
      <c r="AB1888" s="48"/>
      <c r="AC1888" s="43"/>
      <c r="AD1888" s="43"/>
      <c r="AE1888" s="689" t="s">
        <v>1250</v>
      </c>
      <c r="AF1888" s="129">
        <v>1</v>
      </c>
      <c r="AG1888" s="169">
        <v>0</v>
      </c>
      <c r="AH1888" s="483"/>
      <c r="AI1888" s="155"/>
    </row>
    <row r="1889" spans="1:35" s="82" customFormat="1" x14ac:dyDescent="0.2">
      <c r="A1889" s="82" t="s">
        <v>595</v>
      </c>
      <c r="B1889" s="45">
        <v>20190422</v>
      </c>
      <c r="C1889" s="126" t="s">
        <v>70</v>
      </c>
      <c r="D1889" s="126">
        <v>18</v>
      </c>
      <c r="E1889" s="126">
        <v>18</v>
      </c>
      <c r="F1889" s="107"/>
      <c r="G1889" s="107"/>
      <c r="H1889" s="126" t="s">
        <v>10</v>
      </c>
      <c r="I1889" s="126">
        <v>290</v>
      </c>
      <c r="J1889" s="126">
        <v>0</v>
      </c>
      <c r="K1889" s="82">
        <v>10</v>
      </c>
      <c r="L1889" s="43">
        <v>1</v>
      </c>
      <c r="M1889" s="9">
        <v>0</v>
      </c>
      <c r="N1889" s="83">
        <v>1</v>
      </c>
      <c r="O1889" s="9" t="str">
        <f>Cal_110119!$P$3</f>
        <v>Cal_110119</v>
      </c>
      <c r="P1889" s="17">
        <f>Cal_110119!$Q$3</f>
        <v>1.8682000000000001</v>
      </c>
      <c r="Q1889" s="17">
        <f>Cal_110119!$R$3</f>
        <v>0.51219999999999999</v>
      </c>
      <c r="R1889" s="84">
        <v>204.3</v>
      </c>
      <c r="S1889" s="84">
        <v>121.8</v>
      </c>
      <c r="T1889" s="82">
        <f t="shared" si="279"/>
        <v>0.81233333333333346</v>
      </c>
      <c r="U1889" s="125">
        <f t="shared" si="272"/>
        <v>203.48766666666668</v>
      </c>
      <c r="V1889" s="125">
        <f t="shared" si="273"/>
        <v>120.98766666666667</v>
      </c>
      <c r="W1889" s="443">
        <f t="shared" si="274"/>
        <v>3.1354444510640329</v>
      </c>
      <c r="X1889" s="443">
        <f t="shared" si="275"/>
        <v>0.85669814105688658</v>
      </c>
      <c r="Y1889" s="9">
        <f>Cal_110119!$O$3</f>
        <v>20181101</v>
      </c>
      <c r="Z1889" s="85" t="s">
        <v>599</v>
      </c>
      <c r="AA1889" s="85"/>
      <c r="AB1889" s="48"/>
      <c r="AC1889" s="43"/>
      <c r="AD1889" s="43"/>
      <c r="AE1889" s="689" t="s">
        <v>1250</v>
      </c>
      <c r="AF1889" s="129">
        <v>1</v>
      </c>
      <c r="AG1889" s="169">
        <v>0</v>
      </c>
      <c r="AH1889" s="483"/>
      <c r="AI1889" s="155"/>
    </row>
    <row r="1890" spans="1:35" s="82" customFormat="1" x14ac:dyDescent="0.2">
      <c r="A1890" s="82" t="s">
        <v>595</v>
      </c>
      <c r="B1890" s="45">
        <v>20190422</v>
      </c>
      <c r="C1890" s="126" t="s">
        <v>70</v>
      </c>
      <c r="D1890" s="126">
        <v>18</v>
      </c>
      <c r="E1890" s="126">
        <v>18</v>
      </c>
      <c r="F1890" s="107"/>
      <c r="G1890" s="107"/>
      <c r="H1890" s="126" t="s">
        <v>11</v>
      </c>
      <c r="I1890" s="126">
        <v>290</v>
      </c>
      <c r="J1890" s="126">
        <v>0</v>
      </c>
      <c r="K1890" s="82">
        <v>10</v>
      </c>
      <c r="L1890" s="43">
        <v>1</v>
      </c>
      <c r="M1890" s="9">
        <v>0</v>
      </c>
      <c r="N1890" s="83">
        <v>1</v>
      </c>
      <c r="O1890" s="9" t="str">
        <f>Cal_110119!$P$3</f>
        <v>Cal_110119</v>
      </c>
      <c r="P1890" s="17">
        <f>Cal_110119!$Q$3</f>
        <v>1.8682000000000001</v>
      </c>
      <c r="Q1890" s="17">
        <f>Cal_110119!$R$3</f>
        <v>0.51219999999999999</v>
      </c>
      <c r="R1890" s="84">
        <v>224.3</v>
      </c>
      <c r="S1890" s="84">
        <v>134.69999999999999</v>
      </c>
      <c r="T1890" s="82">
        <f t="shared" si="279"/>
        <v>0.81233333333333346</v>
      </c>
      <c r="U1890" s="125">
        <f t="shared" si="272"/>
        <v>223.48766666666668</v>
      </c>
      <c r="V1890" s="125">
        <f t="shared" si="273"/>
        <v>133.88766666666666</v>
      </c>
      <c r="W1890" s="443">
        <f t="shared" si="274"/>
        <v>3.4052827007919677</v>
      </c>
      <c r="X1890" s="443">
        <f t="shared" si="275"/>
        <v>1.012511867742744</v>
      </c>
      <c r="Y1890" s="9">
        <f>Cal_110119!$O$3</f>
        <v>20181101</v>
      </c>
      <c r="Z1890" s="85" t="s">
        <v>599</v>
      </c>
      <c r="AA1890" s="85"/>
      <c r="AB1890" s="48"/>
      <c r="AC1890" s="43"/>
      <c r="AD1890" s="43"/>
      <c r="AE1890" s="689" t="s">
        <v>1250</v>
      </c>
      <c r="AF1890" s="129">
        <v>1</v>
      </c>
      <c r="AG1890" s="169">
        <v>0</v>
      </c>
      <c r="AH1890" s="483"/>
      <c r="AI1890" s="155"/>
    </row>
    <row r="1891" spans="1:35" s="82" customFormat="1" x14ac:dyDescent="0.2">
      <c r="A1891" s="82" t="s">
        <v>595</v>
      </c>
      <c r="B1891" s="45">
        <v>20190422</v>
      </c>
      <c r="C1891" s="126" t="s">
        <v>70</v>
      </c>
      <c r="D1891" s="126">
        <v>18</v>
      </c>
      <c r="E1891" s="126">
        <v>18</v>
      </c>
      <c r="F1891" s="107"/>
      <c r="G1891" s="107"/>
      <c r="H1891" s="126" t="s">
        <v>10</v>
      </c>
      <c r="I1891" s="126">
        <v>290</v>
      </c>
      <c r="J1891" s="126">
        <v>10</v>
      </c>
      <c r="K1891" s="82">
        <v>10</v>
      </c>
      <c r="L1891" s="43">
        <v>1</v>
      </c>
      <c r="M1891" s="9">
        <v>0</v>
      </c>
      <c r="N1891" s="83">
        <v>1</v>
      </c>
      <c r="O1891" s="9" t="str">
        <f>Cal_110119!$P$3</f>
        <v>Cal_110119</v>
      </c>
      <c r="P1891" s="17">
        <f>Cal_110119!$Q$3</f>
        <v>1.8682000000000001</v>
      </c>
      <c r="Q1891" s="17">
        <f>Cal_110119!$R$3</f>
        <v>0.51219999999999999</v>
      </c>
      <c r="R1891" s="84">
        <v>204.1</v>
      </c>
      <c r="S1891" s="84">
        <v>121.1</v>
      </c>
      <c r="T1891" s="82">
        <f t="shared" si="279"/>
        <v>0.81233333333333346</v>
      </c>
      <c r="U1891" s="125">
        <f t="shared" si="272"/>
        <v>203.28766666666667</v>
      </c>
      <c r="V1891" s="125">
        <f t="shared" si="273"/>
        <v>120.28766666666667</v>
      </c>
      <c r="W1891" s="443">
        <f t="shared" si="274"/>
        <v>3.1544471447068445</v>
      </c>
      <c r="X1891" s="443">
        <f t="shared" si="275"/>
        <v>0.81459805334510949</v>
      </c>
      <c r="Y1891" s="9">
        <f>Cal_110119!$O$3</f>
        <v>20181101</v>
      </c>
      <c r="Z1891" s="85" t="s">
        <v>599</v>
      </c>
      <c r="AA1891" s="85"/>
      <c r="AB1891" s="48"/>
      <c r="AC1891" s="43"/>
      <c r="AD1891" s="43"/>
      <c r="AE1891" s="689" t="s">
        <v>1250</v>
      </c>
      <c r="AF1891" s="129">
        <v>3</v>
      </c>
      <c r="AG1891" s="169">
        <v>0</v>
      </c>
      <c r="AH1891" s="480" t="s">
        <v>655</v>
      </c>
      <c r="AI1891" s="155"/>
    </row>
    <row r="1892" spans="1:35" s="82" customFormat="1" x14ac:dyDescent="0.2">
      <c r="A1892" s="82" t="s">
        <v>595</v>
      </c>
      <c r="B1892" s="45">
        <v>20190422</v>
      </c>
      <c r="C1892" s="126" t="s">
        <v>70</v>
      </c>
      <c r="D1892" s="126">
        <v>18</v>
      </c>
      <c r="E1892" s="126">
        <v>18</v>
      </c>
      <c r="F1892" s="107"/>
      <c r="G1892" s="107"/>
      <c r="H1892" s="126" t="s">
        <v>11</v>
      </c>
      <c r="I1892" s="126">
        <v>290</v>
      </c>
      <c r="J1892" s="126">
        <v>10</v>
      </c>
      <c r="K1892" s="82">
        <v>5</v>
      </c>
      <c r="L1892" s="43">
        <v>1</v>
      </c>
      <c r="M1892" s="72">
        <v>0</v>
      </c>
      <c r="N1892" s="83">
        <v>1</v>
      </c>
      <c r="O1892" s="9" t="str">
        <f>Cal_110119!$P$3</f>
        <v>Cal_110119</v>
      </c>
      <c r="P1892" s="17">
        <f>Cal_110119!$Q$3</f>
        <v>1.8682000000000001</v>
      </c>
      <c r="Q1892" s="17">
        <f>Cal_110119!$R$3</f>
        <v>0.51219999999999999</v>
      </c>
      <c r="R1892" s="84">
        <v>350.1</v>
      </c>
      <c r="S1892" s="84">
        <v>209.1</v>
      </c>
      <c r="T1892" s="82">
        <f t="shared" si="279"/>
        <v>0.81233333333333346</v>
      </c>
      <c r="U1892" s="125">
        <f t="shared" si="272"/>
        <v>349.28766666666667</v>
      </c>
      <c r="V1892" s="125">
        <f t="shared" si="273"/>
        <v>208.28766666666667</v>
      </c>
      <c r="W1892" s="443">
        <f t="shared" si="274"/>
        <v>2.6793798036365364</v>
      </c>
      <c r="X1892" s="443">
        <f t="shared" si="275"/>
        <v>0.75697899401013047</v>
      </c>
      <c r="Y1892" s="9">
        <f>Cal_110119!$O$3</f>
        <v>20181101</v>
      </c>
      <c r="Z1892" s="85" t="s">
        <v>599</v>
      </c>
      <c r="AA1892" s="85"/>
      <c r="AB1892" s="48"/>
      <c r="AC1892" s="43"/>
      <c r="AD1892" s="43"/>
      <c r="AE1892" s="689" t="s">
        <v>1250</v>
      </c>
      <c r="AF1892" s="129">
        <v>3</v>
      </c>
      <c r="AG1892" s="169">
        <v>0</v>
      </c>
      <c r="AH1892" s="483"/>
      <c r="AI1892" s="155"/>
    </row>
    <row r="1893" spans="1:35" x14ac:dyDescent="0.2">
      <c r="A1893" s="43" t="s">
        <v>595</v>
      </c>
      <c r="B1893" s="45">
        <v>20190422</v>
      </c>
      <c r="C1893" s="107" t="s">
        <v>72</v>
      </c>
      <c r="D1893" s="107">
        <v>21</v>
      </c>
      <c r="E1893" s="107">
        <v>9</v>
      </c>
      <c r="H1893" s="107" t="s">
        <v>10</v>
      </c>
      <c r="I1893" s="107">
        <v>290</v>
      </c>
      <c r="J1893" s="107">
        <v>0</v>
      </c>
      <c r="K1893" s="43">
        <v>5</v>
      </c>
      <c r="L1893" s="43">
        <v>1</v>
      </c>
      <c r="M1893" s="72">
        <v>0</v>
      </c>
      <c r="N1893" s="49">
        <v>1</v>
      </c>
      <c r="O1893" s="9" t="str">
        <f>Cal_110119!$P$3</f>
        <v>Cal_110119</v>
      </c>
      <c r="P1893" s="17">
        <f>Cal_110119!$Q$3</f>
        <v>1.8682000000000001</v>
      </c>
      <c r="Q1893" s="17">
        <f>Cal_110119!$R$3</f>
        <v>0.51219999999999999</v>
      </c>
      <c r="R1893" s="46">
        <v>8.0640000000000001</v>
      </c>
      <c r="S1893" s="46">
        <v>7.05</v>
      </c>
      <c r="T1893" s="47">
        <f t="shared" ref="T1893:T1899" si="281">AVERAGE(0.799,1.007,0.682,0.72,0.857,0.809)</f>
        <v>0.81233333333333346</v>
      </c>
      <c r="U1893" s="79">
        <f t="shared" si="272"/>
        <v>7.2516666666666669</v>
      </c>
      <c r="V1893" s="79">
        <f t="shared" si="273"/>
        <v>6.2376666666666667</v>
      </c>
      <c r="W1893" s="443">
        <f t="shared" si="274"/>
        <v>1.9268731353811692E-2</v>
      </c>
      <c r="X1893" s="443">
        <f t="shared" si="275"/>
        <v>8.3641157982510136E-2</v>
      </c>
      <c r="Y1893" s="9">
        <f>Cal_110119!$O$3</f>
        <v>20181101</v>
      </c>
      <c r="Z1893" s="48" t="s">
        <v>596</v>
      </c>
      <c r="AA1893" s="48"/>
      <c r="AE1893" s="689" t="s">
        <v>1250</v>
      </c>
      <c r="AF1893" s="128">
        <v>1</v>
      </c>
      <c r="AG1893" s="169">
        <v>1</v>
      </c>
      <c r="AH1893" s="485" t="s">
        <v>827</v>
      </c>
    </row>
    <row r="1894" spans="1:35" x14ac:dyDescent="0.2">
      <c r="A1894" s="43" t="s">
        <v>595</v>
      </c>
      <c r="B1894" s="45">
        <v>20190422</v>
      </c>
      <c r="C1894" s="107" t="s">
        <v>72</v>
      </c>
      <c r="D1894" s="107">
        <v>21</v>
      </c>
      <c r="E1894" s="107">
        <v>9</v>
      </c>
      <c r="H1894" s="107" t="s">
        <v>11</v>
      </c>
      <c r="I1894" s="107">
        <v>290</v>
      </c>
      <c r="J1894" s="107">
        <v>0</v>
      </c>
      <c r="K1894" s="43">
        <v>5</v>
      </c>
      <c r="L1894" s="43">
        <v>1</v>
      </c>
      <c r="M1894" s="9">
        <v>0</v>
      </c>
      <c r="N1894" s="49">
        <v>1</v>
      </c>
      <c r="O1894" s="9" t="str">
        <f>Cal_110119!$P$3</f>
        <v>Cal_110119</v>
      </c>
      <c r="P1894" s="17">
        <f>Cal_110119!$Q$3</f>
        <v>1.8682000000000001</v>
      </c>
      <c r="Q1894" s="17">
        <f>Cal_110119!$R$3</f>
        <v>0.51219999999999999</v>
      </c>
      <c r="R1894" s="46">
        <v>8.3170000000000002</v>
      </c>
      <c r="S1894" s="46">
        <v>6.9320000000000004</v>
      </c>
      <c r="T1894" s="47">
        <f t="shared" si="281"/>
        <v>0.81233333333333346</v>
      </c>
      <c r="U1894" s="79">
        <f t="shared" si="272"/>
        <v>7.504666666666667</v>
      </c>
      <c r="V1894" s="79">
        <f t="shared" si="273"/>
        <v>6.1196666666666673</v>
      </c>
      <c r="W1894" s="443">
        <f t="shared" si="274"/>
        <v>2.6318730695295053E-2</v>
      </c>
      <c r="X1894" s="443">
        <f t="shared" si="275"/>
        <v>7.4644378283785423E-2</v>
      </c>
      <c r="Y1894" s="9">
        <f>Cal_110119!$O$3</f>
        <v>20181101</v>
      </c>
      <c r="Z1894" s="48" t="s">
        <v>596</v>
      </c>
      <c r="AA1894" s="48"/>
      <c r="AE1894" s="689" t="s">
        <v>1250</v>
      </c>
      <c r="AF1894" s="128">
        <v>1</v>
      </c>
      <c r="AG1894" s="169">
        <v>1</v>
      </c>
      <c r="AH1894" s="485" t="s">
        <v>827</v>
      </c>
    </row>
    <row r="1895" spans="1:35" x14ac:dyDescent="0.2">
      <c r="A1895" s="43" t="s">
        <v>595</v>
      </c>
      <c r="B1895" s="45">
        <v>20190422</v>
      </c>
      <c r="C1895" s="107" t="s">
        <v>72</v>
      </c>
      <c r="D1895" s="107">
        <v>21</v>
      </c>
      <c r="E1895" s="107">
        <v>12</v>
      </c>
      <c r="H1895" s="107" t="s">
        <v>10</v>
      </c>
      <c r="I1895" s="107">
        <v>290</v>
      </c>
      <c r="J1895" s="107">
        <v>0</v>
      </c>
      <c r="K1895" s="43">
        <v>5</v>
      </c>
      <c r="L1895" s="43">
        <v>1</v>
      </c>
      <c r="M1895" s="9">
        <v>0</v>
      </c>
      <c r="N1895" s="49">
        <v>1</v>
      </c>
      <c r="O1895" s="9" t="str">
        <f>Cal_110119!$P$3</f>
        <v>Cal_110119</v>
      </c>
      <c r="P1895" s="17">
        <f>Cal_110119!$Q$3</f>
        <v>1.8682000000000001</v>
      </c>
      <c r="Q1895" s="17">
        <f>Cal_110119!$R$3</f>
        <v>0.51219999999999999</v>
      </c>
      <c r="R1895" s="46">
        <v>25.2</v>
      </c>
      <c r="S1895" s="46">
        <v>18.75</v>
      </c>
      <c r="T1895" s="47">
        <f t="shared" si="281"/>
        <v>0.81233333333333346</v>
      </c>
      <c r="U1895" s="79">
        <f t="shared" si="272"/>
        <v>24.387666666666664</v>
      </c>
      <c r="V1895" s="79">
        <f t="shared" si="273"/>
        <v>17.937666666666665</v>
      </c>
      <c r="W1895" s="443">
        <f t="shared" si="274"/>
        <v>0.12256737399613941</v>
      </c>
      <c r="X1895" s="443">
        <f t="shared" si="275"/>
        <v>0.17337073720225138</v>
      </c>
      <c r="Y1895" s="9">
        <f>Cal_110119!$O$3</f>
        <v>20181101</v>
      </c>
      <c r="Z1895" s="48" t="s">
        <v>599</v>
      </c>
      <c r="AA1895" s="48"/>
      <c r="AE1895" s="689" t="s">
        <v>1250</v>
      </c>
      <c r="AF1895" s="128">
        <v>1</v>
      </c>
      <c r="AG1895" s="169">
        <v>0</v>
      </c>
      <c r="AH1895"/>
    </row>
    <row r="1896" spans="1:35" x14ac:dyDescent="0.2">
      <c r="A1896" s="43" t="s">
        <v>595</v>
      </c>
      <c r="B1896" s="45">
        <v>20190422</v>
      </c>
      <c r="C1896" s="107" t="s">
        <v>72</v>
      </c>
      <c r="D1896" s="107">
        <v>21</v>
      </c>
      <c r="E1896" s="107">
        <v>12</v>
      </c>
      <c r="H1896" s="107" t="s">
        <v>11</v>
      </c>
      <c r="I1896" s="107">
        <v>290</v>
      </c>
      <c r="J1896" s="107">
        <v>0</v>
      </c>
      <c r="K1896" s="43">
        <v>5</v>
      </c>
      <c r="L1896" s="43">
        <v>1</v>
      </c>
      <c r="M1896" s="72">
        <v>0</v>
      </c>
      <c r="N1896" s="49">
        <v>1</v>
      </c>
      <c r="O1896" s="9" t="str">
        <f>Cal_110119!$P$3</f>
        <v>Cal_110119</v>
      </c>
      <c r="P1896" s="17">
        <f>Cal_110119!$Q$3</f>
        <v>1.8682000000000001</v>
      </c>
      <c r="Q1896" s="17">
        <f>Cal_110119!$R$3</f>
        <v>0.51219999999999999</v>
      </c>
      <c r="R1896" s="46">
        <v>25.46</v>
      </c>
      <c r="S1896" s="46">
        <v>19.03</v>
      </c>
      <c r="T1896" s="47">
        <f t="shared" si="281"/>
        <v>0.81233333333333346</v>
      </c>
      <c r="U1896" s="79">
        <f t="shared" si="272"/>
        <v>24.647666666666666</v>
      </c>
      <c r="V1896" s="79">
        <f t="shared" si="273"/>
        <v>18.217666666666666</v>
      </c>
      <c r="W1896" s="443">
        <f t="shared" si="274"/>
        <v>0.12218732012328319</v>
      </c>
      <c r="X1896" s="443">
        <f t="shared" si="275"/>
        <v>0.17837026988890073</v>
      </c>
      <c r="Y1896" s="9">
        <f>Cal_110119!$O$3</f>
        <v>20181101</v>
      </c>
      <c r="Z1896" s="48" t="s">
        <v>600</v>
      </c>
      <c r="AA1896" s="48"/>
      <c r="AE1896" s="689" t="s">
        <v>1250</v>
      </c>
      <c r="AF1896" s="128">
        <v>1</v>
      </c>
      <c r="AG1896" s="169">
        <v>0</v>
      </c>
      <c r="AH1896"/>
    </row>
    <row r="1897" spans="1:35" x14ac:dyDescent="0.2">
      <c r="A1897" s="43" t="s">
        <v>595</v>
      </c>
      <c r="B1897" s="45">
        <v>20190422</v>
      </c>
      <c r="C1897" s="107" t="s">
        <v>72</v>
      </c>
      <c r="D1897" s="107">
        <v>21</v>
      </c>
      <c r="E1897" s="107">
        <v>14</v>
      </c>
      <c r="H1897" s="107" t="s">
        <v>10</v>
      </c>
      <c r="I1897" s="107">
        <v>290</v>
      </c>
      <c r="J1897" s="107">
        <v>0</v>
      </c>
      <c r="K1897" s="43">
        <v>5</v>
      </c>
      <c r="L1897" s="43">
        <v>1</v>
      </c>
      <c r="M1897" s="9">
        <v>0</v>
      </c>
      <c r="N1897" s="49">
        <v>1</v>
      </c>
      <c r="O1897" s="9" t="str">
        <f>Cal_110119!$P$3</f>
        <v>Cal_110119</v>
      </c>
      <c r="P1897" s="17">
        <f>Cal_110119!$Q$3</f>
        <v>1.8682000000000001</v>
      </c>
      <c r="Q1897" s="17">
        <f>Cal_110119!$R$3</f>
        <v>0.51219999999999999</v>
      </c>
      <c r="R1897" s="46">
        <v>59.65</v>
      </c>
      <c r="S1897" s="46">
        <v>40.94</v>
      </c>
      <c r="T1897" s="47">
        <f t="shared" si="281"/>
        <v>0.81233333333333346</v>
      </c>
      <c r="U1897" s="79">
        <f t="shared" si="272"/>
        <v>58.837666666666664</v>
      </c>
      <c r="V1897" s="79">
        <f t="shared" si="273"/>
        <v>40.127666666666663</v>
      </c>
      <c r="W1897" s="443">
        <f t="shared" si="274"/>
        <v>0.35554039805701848</v>
      </c>
      <c r="X1897" s="443">
        <f t="shared" si="275"/>
        <v>0.3064914091344757</v>
      </c>
      <c r="Y1897" s="9">
        <f>Cal_110119!$O$3</f>
        <v>20181101</v>
      </c>
      <c r="Z1897" s="48" t="s">
        <v>600</v>
      </c>
      <c r="AA1897" s="48"/>
      <c r="AE1897" s="689" t="s">
        <v>1250</v>
      </c>
      <c r="AF1897" s="128">
        <v>1</v>
      </c>
      <c r="AG1897" s="169">
        <v>0</v>
      </c>
      <c r="AH1897"/>
    </row>
    <row r="1898" spans="1:35" x14ac:dyDescent="0.2">
      <c r="A1898" s="43" t="s">
        <v>595</v>
      </c>
      <c r="B1898" s="45">
        <v>20190422</v>
      </c>
      <c r="C1898" s="107" t="s">
        <v>72</v>
      </c>
      <c r="D1898" s="107">
        <v>21</v>
      </c>
      <c r="E1898" s="107">
        <v>14</v>
      </c>
      <c r="H1898" s="107" t="s">
        <v>11</v>
      </c>
      <c r="I1898" s="107">
        <v>290</v>
      </c>
      <c r="J1898" s="107">
        <v>0</v>
      </c>
      <c r="K1898" s="43">
        <v>5</v>
      </c>
      <c r="L1898" s="43">
        <v>1</v>
      </c>
      <c r="M1898" s="9">
        <v>0</v>
      </c>
      <c r="N1898" s="49">
        <v>1</v>
      </c>
      <c r="O1898" s="9" t="str">
        <f>Cal_110119!$P$3</f>
        <v>Cal_110119</v>
      </c>
      <c r="P1898" s="17">
        <f>Cal_110119!$Q$3</f>
        <v>1.8682000000000001</v>
      </c>
      <c r="Q1898" s="17">
        <f>Cal_110119!$R$3</f>
        <v>0.51219999999999999</v>
      </c>
      <c r="R1898" s="46">
        <v>65.02</v>
      </c>
      <c r="S1898" s="46">
        <v>44.34</v>
      </c>
      <c r="T1898" s="47">
        <f t="shared" si="281"/>
        <v>0.81233333333333346</v>
      </c>
      <c r="U1898" s="79">
        <f t="shared" si="272"/>
        <v>64.207666666666668</v>
      </c>
      <c r="V1898" s="79">
        <f t="shared" si="273"/>
        <v>43.527666666666669</v>
      </c>
      <c r="W1898" s="443">
        <f t="shared" si="274"/>
        <v>0.39297570453335867</v>
      </c>
      <c r="X1898" s="443">
        <f t="shared" si="275"/>
        <v>0.32514977396848038</v>
      </c>
      <c r="Y1898" s="9">
        <f>Cal_110119!$O$3</f>
        <v>20181101</v>
      </c>
      <c r="Z1898" s="48" t="s">
        <v>600</v>
      </c>
      <c r="AA1898" s="48"/>
      <c r="AE1898" s="689" t="s">
        <v>1250</v>
      </c>
      <c r="AF1898" s="128">
        <v>1</v>
      </c>
      <c r="AG1898" s="169">
        <v>0</v>
      </c>
      <c r="AH1898"/>
    </row>
    <row r="1899" spans="1:35" x14ac:dyDescent="0.2">
      <c r="A1899" s="43" t="s">
        <v>595</v>
      </c>
      <c r="B1899" s="45">
        <v>20190422</v>
      </c>
      <c r="C1899" s="107" t="s">
        <v>72</v>
      </c>
      <c r="D1899" s="107">
        <v>21</v>
      </c>
      <c r="E1899" s="107">
        <v>16</v>
      </c>
      <c r="H1899" s="107" t="s">
        <v>10</v>
      </c>
      <c r="I1899" s="107">
        <v>285</v>
      </c>
      <c r="J1899" s="107">
        <v>0</v>
      </c>
      <c r="K1899" s="43">
        <v>10</v>
      </c>
      <c r="L1899" s="43">
        <v>1</v>
      </c>
      <c r="M1899" s="9">
        <v>0</v>
      </c>
      <c r="N1899" s="49">
        <v>1</v>
      </c>
      <c r="O1899" s="9" t="str">
        <f>Cal_110119!$P$3</f>
        <v>Cal_110119</v>
      </c>
      <c r="P1899" s="17">
        <f>Cal_110119!$Q$3</f>
        <v>1.8682000000000001</v>
      </c>
      <c r="Q1899" s="17">
        <f>Cal_110119!$R$3</f>
        <v>0.51219999999999999</v>
      </c>
      <c r="R1899" s="46">
        <v>185.6</v>
      </c>
      <c r="S1899" s="46">
        <v>112.9</v>
      </c>
      <c r="T1899" s="47">
        <f t="shared" si="281"/>
        <v>0.81233333333333346</v>
      </c>
      <c r="U1899" s="79">
        <f t="shared" ref="U1899:U1906" si="282">(R1899-T1899)*(L1899+M1899)/L1899</f>
        <v>184.78766666666667</v>
      </c>
      <c r="V1899" s="79">
        <f t="shared" ref="V1899:V1906" si="283">(S1899-T1899)*(L1899+M1899)/L1899</f>
        <v>112.08766666666668</v>
      </c>
      <c r="W1899" s="443">
        <f t="shared" ref="W1899:W1906" si="284">(Q1899*P1899/(P1899-1)*(U1899-V1899)*(K1899)/I1899)/N1899</f>
        <v>2.8114651934835933</v>
      </c>
      <c r="X1899" s="443">
        <f t="shared" ref="X1899:X1906" si="285">(Q1899*P1899/(P1899-1)*(P1899*V1899-U1899)*(K1899)/I1899)/N1899</f>
        <v>0.95189607021839573</v>
      </c>
      <c r="Y1899" s="9">
        <f>Cal_110119!$O$3</f>
        <v>20181101</v>
      </c>
      <c r="Z1899" s="48" t="s">
        <v>600</v>
      </c>
      <c r="AA1899" s="48"/>
      <c r="AE1899" s="689" t="s">
        <v>1250</v>
      </c>
      <c r="AF1899" s="128">
        <v>1</v>
      </c>
      <c r="AG1899" s="169">
        <v>0</v>
      </c>
      <c r="AH1899"/>
    </row>
    <row r="1900" spans="1:35" x14ac:dyDescent="0.2">
      <c r="A1900" s="43" t="s">
        <v>595</v>
      </c>
      <c r="B1900" s="45">
        <v>20190422</v>
      </c>
      <c r="C1900" s="107" t="s">
        <v>72</v>
      </c>
      <c r="D1900" s="107">
        <v>21</v>
      </c>
      <c r="E1900" s="107">
        <v>16</v>
      </c>
      <c r="H1900" s="107" t="s">
        <v>11</v>
      </c>
      <c r="I1900" s="107">
        <v>285</v>
      </c>
      <c r="J1900" s="107">
        <v>0</v>
      </c>
      <c r="K1900" s="43">
        <v>10</v>
      </c>
      <c r="L1900" s="43">
        <v>1</v>
      </c>
      <c r="M1900" s="72">
        <v>0</v>
      </c>
      <c r="N1900" s="49">
        <v>1</v>
      </c>
      <c r="O1900" s="9" t="str">
        <f>Cal_110119!$P$3</f>
        <v>Cal_110119</v>
      </c>
      <c r="P1900" s="17">
        <f>Cal_110119!$Q$3</f>
        <v>1.8682000000000001</v>
      </c>
      <c r="Q1900" s="17">
        <f>Cal_110119!$R$3</f>
        <v>0.51219999999999999</v>
      </c>
      <c r="R1900" s="46">
        <v>188.5</v>
      </c>
      <c r="S1900" s="46">
        <v>113.7</v>
      </c>
      <c r="T1900" s="47">
        <f t="shared" ref="T1900:T1902" si="286">AVERAGE(0.799,1.007,0.682,0.72,0.857,0.809)</f>
        <v>0.81233333333333346</v>
      </c>
      <c r="U1900" s="79">
        <f t="shared" si="282"/>
        <v>187.68766666666667</v>
      </c>
      <c r="V1900" s="79">
        <f t="shared" si="283"/>
        <v>112.88766666666668</v>
      </c>
      <c r="W1900" s="443">
        <f t="shared" si="284"/>
        <v>2.8926767052623492</v>
      </c>
      <c r="X1900" s="443">
        <f t="shared" si="285"/>
        <v>0.89754468587823544</v>
      </c>
      <c r="Y1900" s="9">
        <f>Cal_110119!$O$3</f>
        <v>20181101</v>
      </c>
      <c r="Z1900" s="48" t="s">
        <v>596</v>
      </c>
      <c r="AA1900" s="48"/>
      <c r="AE1900" s="689" t="s">
        <v>1250</v>
      </c>
      <c r="AF1900" s="128">
        <v>1</v>
      </c>
      <c r="AG1900" s="169">
        <v>0</v>
      </c>
      <c r="AH1900" t="s">
        <v>826</v>
      </c>
    </row>
    <row r="1901" spans="1:35" x14ac:dyDescent="0.2">
      <c r="A1901" s="43" t="s">
        <v>595</v>
      </c>
      <c r="B1901" s="45">
        <v>20190422</v>
      </c>
      <c r="C1901" s="107" t="s">
        <v>72</v>
      </c>
      <c r="D1901" s="107">
        <v>21</v>
      </c>
      <c r="E1901" s="107">
        <v>20</v>
      </c>
      <c r="H1901" s="107" t="s">
        <v>10</v>
      </c>
      <c r="I1901" s="107">
        <v>290</v>
      </c>
      <c r="J1901" s="107">
        <v>0</v>
      </c>
      <c r="K1901" s="43">
        <v>10</v>
      </c>
      <c r="L1901" s="43">
        <v>1</v>
      </c>
      <c r="M1901" s="72">
        <v>0</v>
      </c>
      <c r="N1901" s="49">
        <v>1</v>
      </c>
      <c r="O1901" s="9" t="str">
        <f>Cal_110119!$P$3</f>
        <v>Cal_110119</v>
      </c>
      <c r="P1901" s="17">
        <f>Cal_110119!$Q$3</f>
        <v>1.8682000000000001</v>
      </c>
      <c r="Q1901" s="17">
        <f>Cal_110119!$R$3</f>
        <v>0.51219999999999999</v>
      </c>
      <c r="R1901" s="46">
        <v>223.1</v>
      </c>
      <c r="S1901" s="46">
        <v>136.80000000000001</v>
      </c>
      <c r="T1901" s="47">
        <f t="shared" si="286"/>
        <v>0.81233333333333346</v>
      </c>
      <c r="U1901" s="79">
        <f t="shared" si="282"/>
        <v>222.28766666666667</v>
      </c>
      <c r="V1901" s="79">
        <f t="shared" si="283"/>
        <v>135.98766666666668</v>
      </c>
      <c r="W1901" s="443">
        <f t="shared" si="284"/>
        <v>3.2798649227494052</v>
      </c>
      <c r="X1901" s="443">
        <f t="shared" si="285"/>
        <v>1.2072218279922042</v>
      </c>
      <c r="Y1901" s="9">
        <f>Cal_110119!$O$3</f>
        <v>20181101</v>
      </c>
      <c r="Z1901" s="48" t="s">
        <v>600</v>
      </c>
      <c r="AA1901" s="48"/>
      <c r="AE1901" s="689" t="s">
        <v>1250</v>
      </c>
      <c r="AF1901" s="128">
        <v>1</v>
      </c>
      <c r="AG1901" s="169">
        <v>0</v>
      </c>
      <c r="AH1901" s="152" t="s">
        <v>654</v>
      </c>
    </row>
    <row r="1902" spans="1:35" x14ac:dyDescent="0.2">
      <c r="A1902" s="43" t="s">
        <v>595</v>
      </c>
      <c r="B1902" s="45">
        <v>20190422</v>
      </c>
      <c r="C1902" s="107" t="s">
        <v>72</v>
      </c>
      <c r="D1902" s="107">
        <v>21</v>
      </c>
      <c r="E1902" s="107">
        <v>20</v>
      </c>
      <c r="H1902" s="107" t="s">
        <v>11</v>
      </c>
      <c r="I1902" s="107">
        <v>290</v>
      </c>
      <c r="J1902" s="107">
        <v>0</v>
      </c>
      <c r="K1902" s="43">
        <v>10</v>
      </c>
      <c r="L1902" s="43">
        <v>1</v>
      </c>
      <c r="M1902" s="9">
        <v>0</v>
      </c>
      <c r="N1902" s="49">
        <v>1</v>
      </c>
      <c r="O1902" s="9" t="str">
        <f>Cal_110119!$P$3</f>
        <v>Cal_110119</v>
      </c>
      <c r="P1902" s="17">
        <f>Cal_110119!$Q$3</f>
        <v>1.8682000000000001</v>
      </c>
      <c r="Q1902" s="17">
        <f>Cal_110119!$R$3</f>
        <v>0.51219999999999999</v>
      </c>
      <c r="R1902" s="46">
        <v>246</v>
      </c>
      <c r="S1902" s="46">
        <v>150.9</v>
      </c>
      <c r="T1902" s="47">
        <f t="shared" si="286"/>
        <v>0.81233333333333346</v>
      </c>
      <c r="U1902" s="79">
        <f t="shared" si="282"/>
        <v>245.18766666666667</v>
      </c>
      <c r="V1902" s="79">
        <f t="shared" si="283"/>
        <v>150.08766666666668</v>
      </c>
      <c r="W1902" s="443">
        <f t="shared" si="284"/>
        <v>3.6143123308629028</v>
      </c>
      <c r="X1902" s="443">
        <f t="shared" si="285"/>
        <v>1.3380219289821556</v>
      </c>
      <c r="Y1902" s="9">
        <f>Cal_110119!$O$3</f>
        <v>20181101</v>
      </c>
      <c r="Z1902" s="48" t="s">
        <v>600</v>
      </c>
      <c r="AA1902" s="48"/>
      <c r="AE1902" s="689" t="s">
        <v>1250</v>
      </c>
      <c r="AF1902" s="128">
        <v>1</v>
      </c>
      <c r="AG1902" s="169">
        <v>0</v>
      </c>
      <c r="AH1902" s="152" t="s">
        <v>654</v>
      </c>
    </row>
    <row r="1903" spans="1:35" x14ac:dyDescent="0.2">
      <c r="A1903" s="43" t="s">
        <v>595</v>
      </c>
      <c r="B1903" s="45">
        <v>20190422</v>
      </c>
      <c r="C1903" s="107" t="s">
        <v>72</v>
      </c>
      <c r="D1903" s="107">
        <v>21</v>
      </c>
      <c r="E1903" s="107">
        <v>20</v>
      </c>
      <c r="H1903" s="107" t="s">
        <v>10</v>
      </c>
      <c r="I1903" s="107">
        <v>290</v>
      </c>
      <c r="J1903" s="107">
        <v>10</v>
      </c>
      <c r="K1903" s="43">
        <v>10</v>
      </c>
      <c r="L1903" s="43">
        <v>1</v>
      </c>
      <c r="M1903" s="9">
        <v>0</v>
      </c>
      <c r="N1903" s="49">
        <v>1</v>
      </c>
      <c r="O1903" s="9" t="str">
        <f>Cal_110119!$P$3</f>
        <v>Cal_110119</v>
      </c>
      <c r="P1903" s="17">
        <f>Cal_110119!$Q$3</f>
        <v>1.8682000000000001</v>
      </c>
      <c r="Q1903" s="17">
        <f>Cal_110119!$R$3</f>
        <v>0.51219999999999999</v>
      </c>
      <c r="R1903" s="46">
        <v>160.19999999999999</v>
      </c>
      <c r="S1903" s="46">
        <v>97.88</v>
      </c>
      <c r="T1903" s="47">
        <f t="shared" ref="T1903:T1906" si="287">AVERAGE(0.799,1.007,0.682,0.72,0.857,0.809)</f>
        <v>0.81233333333333346</v>
      </c>
      <c r="U1903" s="79">
        <f t="shared" si="282"/>
        <v>159.38766666666666</v>
      </c>
      <c r="V1903" s="79">
        <f t="shared" si="283"/>
        <v>97.067666666666668</v>
      </c>
      <c r="W1903" s="443">
        <f t="shared" si="284"/>
        <v>2.3684957356401264</v>
      </c>
      <c r="X1903" s="443">
        <f t="shared" si="285"/>
        <v>0.83437590486699975</v>
      </c>
      <c r="Y1903" s="9">
        <f>Cal_110119!$O$3</f>
        <v>20181101</v>
      </c>
      <c r="Z1903" s="48" t="s">
        <v>596</v>
      </c>
      <c r="AA1903" s="48"/>
      <c r="AE1903" s="689" t="s">
        <v>1250</v>
      </c>
      <c r="AF1903" s="128">
        <v>1</v>
      </c>
      <c r="AG1903" s="169">
        <v>0</v>
      </c>
      <c r="AH1903"/>
    </row>
    <row r="1904" spans="1:35" x14ac:dyDescent="0.2">
      <c r="A1904" s="43" t="s">
        <v>595</v>
      </c>
      <c r="B1904" s="45">
        <v>20190422</v>
      </c>
      <c r="C1904" s="107" t="s">
        <v>72</v>
      </c>
      <c r="D1904" s="107">
        <v>21</v>
      </c>
      <c r="E1904" s="107">
        <v>20</v>
      </c>
      <c r="H1904" s="107" t="s">
        <v>11</v>
      </c>
      <c r="I1904" s="107">
        <v>290</v>
      </c>
      <c r="J1904" s="107">
        <v>10</v>
      </c>
      <c r="K1904" s="43">
        <v>5</v>
      </c>
      <c r="L1904" s="43">
        <v>1</v>
      </c>
      <c r="M1904" s="72">
        <v>0</v>
      </c>
      <c r="N1904" s="49">
        <v>1</v>
      </c>
      <c r="O1904" s="9" t="str">
        <f>Cal_110119!$P$3</f>
        <v>Cal_110119</v>
      </c>
      <c r="P1904" s="17">
        <f>Cal_110119!$Q$3</f>
        <v>1.8682000000000001</v>
      </c>
      <c r="Q1904" s="17">
        <f>Cal_110119!$R$3</f>
        <v>0.51219999999999999</v>
      </c>
      <c r="R1904" s="46">
        <v>283.39999999999998</v>
      </c>
      <c r="S1904" s="46">
        <v>178.7</v>
      </c>
      <c r="T1904" s="47">
        <f t="shared" si="287"/>
        <v>0.81233333333333346</v>
      </c>
      <c r="U1904" s="79">
        <f t="shared" si="282"/>
        <v>282.58766666666662</v>
      </c>
      <c r="V1904" s="79">
        <f t="shared" si="283"/>
        <v>177.88766666666666</v>
      </c>
      <c r="W1904" s="443">
        <f t="shared" si="284"/>
        <v>1.9895820244024489</v>
      </c>
      <c r="X1904" s="443">
        <f t="shared" si="285"/>
        <v>0.94523335917525231</v>
      </c>
      <c r="Y1904" s="9">
        <f>Cal_110119!$O$3</f>
        <v>20181101</v>
      </c>
      <c r="Z1904" s="48" t="s">
        <v>599</v>
      </c>
      <c r="AA1904" s="48"/>
      <c r="AE1904" s="689" t="s">
        <v>1250</v>
      </c>
      <c r="AF1904" s="128">
        <v>1</v>
      </c>
      <c r="AG1904" s="169">
        <v>0</v>
      </c>
      <c r="AH1904"/>
    </row>
    <row r="1905" spans="1:36" x14ac:dyDescent="0.2">
      <c r="A1905" s="43" t="s">
        <v>595</v>
      </c>
      <c r="B1905" s="45">
        <v>20190422</v>
      </c>
      <c r="C1905" s="107" t="s">
        <v>494</v>
      </c>
      <c r="D1905" s="107">
        <v>22</v>
      </c>
      <c r="E1905" s="107">
        <v>7</v>
      </c>
      <c r="H1905" s="107" t="s">
        <v>10</v>
      </c>
      <c r="I1905" s="107">
        <v>290</v>
      </c>
      <c r="J1905" s="107">
        <v>0</v>
      </c>
      <c r="K1905" s="43">
        <v>10</v>
      </c>
      <c r="L1905" s="43">
        <v>1</v>
      </c>
      <c r="M1905" s="9">
        <v>0</v>
      </c>
      <c r="N1905" s="49">
        <v>1</v>
      </c>
      <c r="O1905" s="9" t="str">
        <f>Cal_110119!$P$3</f>
        <v>Cal_110119</v>
      </c>
      <c r="P1905" s="17">
        <f>Cal_110119!$Q$3</f>
        <v>1.8682000000000001</v>
      </c>
      <c r="Q1905" s="17">
        <f>Cal_110119!$R$3</f>
        <v>0.51219999999999999</v>
      </c>
      <c r="R1905" s="46">
        <v>228.4</v>
      </c>
      <c r="S1905" s="46">
        <v>138.69999999999999</v>
      </c>
      <c r="T1905" s="47">
        <f t="shared" si="287"/>
        <v>0.81233333333333346</v>
      </c>
      <c r="U1905" s="79">
        <f t="shared" si="282"/>
        <v>227.58766666666668</v>
      </c>
      <c r="V1905" s="79">
        <f t="shared" si="283"/>
        <v>137.88766666666666</v>
      </c>
      <c r="W1905" s="443">
        <f t="shared" si="284"/>
        <v>3.4090832395205304</v>
      </c>
      <c r="X1905" s="443">
        <f t="shared" si="285"/>
        <v>1.1406964379796996</v>
      </c>
      <c r="Y1905" s="9">
        <f>Cal_110119!$O$3</f>
        <v>20181101</v>
      </c>
      <c r="Z1905" s="48" t="s">
        <v>600</v>
      </c>
      <c r="AA1905" s="48"/>
      <c r="AE1905" s="689" t="s">
        <v>1250</v>
      </c>
      <c r="AF1905" s="128">
        <v>1</v>
      </c>
      <c r="AG1905" s="169">
        <v>0</v>
      </c>
      <c r="AH1905" t="s">
        <v>2168</v>
      </c>
    </row>
    <row r="1906" spans="1:36" s="115" customFormat="1" ht="15" customHeight="1" thickBot="1" x14ac:dyDescent="0.25">
      <c r="A1906" s="115" t="s">
        <v>595</v>
      </c>
      <c r="B1906" s="114">
        <v>20190422</v>
      </c>
      <c r="C1906" s="140" t="s">
        <v>494</v>
      </c>
      <c r="D1906" s="140">
        <v>22</v>
      </c>
      <c r="E1906" s="140">
        <v>8</v>
      </c>
      <c r="F1906" s="140"/>
      <c r="G1906" s="140"/>
      <c r="H1906" s="140" t="s">
        <v>10</v>
      </c>
      <c r="I1906" s="140">
        <v>290</v>
      </c>
      <c r="J1906" s="140">
        <v>0</v>
      </c>
      <c r="K1906" s="115">
        <v>10</v>
      </c>
      <c r="L1906" s="115">
        <v>1</v>
      </c>
      <c r="M1906" s="116">
        <v>0</v>
      </c>
      <c r="N1906" s="117">
        <v>1</v>
      </c>
      <c r="O1906" s="9" t="str">
        <f>Cal_110119!$P$3</f>
        <v>Cal_110119</v>
      </c>
      <c r="P1906" s="17">
        <f>Cal_110119!$Q$3</f>
        <v>1.8682000000000001</v>
      </c>
      <c r="Q1906" s="17">
        <f>Cal_110119!$R$3</f>
        <v>0.51219999999999999</v>
      </c>
      <c r="R1906" s="118">
        <v>242.8</v>
      </c>
      <c r="S1906" s="118">
        <v>144.4</v>
      </c>
      <c r="T1906" s="119">
        <f t="shared" si="287"/>
        <v>0.81233333333333346</v>
      </c>
      <c r="U1906" s="79">
        <f t="shared" si="282"/>
        <v>241.98766666666668</v>
      </c>
      <c r="V1906" s="79">
        <f t="shared" si="283"/>
        <v>143.58766666666668</v>
      </c>
      <c r="W1906" s="443">
        <f t="shared" si="284"/>
        <v>3.739730108905464</v>
      </c>
      <c r="X1906" s="443">
        <f t="shared" si="285"/>
        <v>0.99812834887062807</v>
      </c>
      <c r="Y1906" s="9">
        <f>Cal_110119!$O$3</f>
        <v>20181101</v>
      </c>
      <c r="Z1906" s="121" t="s">
        <v>599</v>
      </c>
      <c r="AA1906" s="121"/>
      <c r="AB1906" s="121"/>
      <c r="AE1906" s="689" t="s">
        <v>1250</v>
      </c>
      <c r="AF1906" s="174">
        <v>1</v>
      </c>
      <c r="AG1906" s="172">
        <v>0</v>
      </c>
      <c r="AH1906" s="407"/>
      <c r="AI1906" s="407"/>
    </row>
    <row r="1907" spans="1:36" x14ac:dyDescent="0.2">
      <c r="A1907" s="155" t="s">
        <v>617</v>
      </c>
      <c r="B1907" s="82">
        <v>20190820</v>
      </c>
      <c r="C1907" s="126" t="s">
        <v>51</v>
      </c>
      <c r="D1907" s="126">
        <v>1</v>
      </c>
      <c r="E1907" s="126">
        <v>18</v>
      </c>
      <c r="F1907" s="126"/>
      <c r="G1907" s="126"/>
      <c r="H1907" s="126" t="s">
        <v>10</v>
      </c>
      <c r="I1907" s="126">
        <v>280.3</v>
      </c>
      <c r="J1907" s="126">
        <v>5</v>
      </c>
      <c r="K1907" s="82">
        <v>5</v>
      </c>
      <c r="L1907" s="156">
        <v>1</v>
      </c>
      <c r="M1907" s="82">
        <v>0</v>
      </c>
      <c r="N1907" s="83">
        <v>1</v>
      </c>
      <c r="O1907" s="9" t="str">
        <f>Cal_110119!$P$3</f>
        <v>Cal_110119</v>
      </c>
      <c r="P1907" s="17">
        <f>Cal_110119!$Q$3</f>
        <v>1.8682000000000001</v>
      </c>
      <c r="Q1907" s="17">
        <f>Cal_110119!$R$3</f>
        <v>0.51219999999999999</v>
      </c>
      <c r="R1907" s="84">
        <v>29.19</v>
      </c>
      <c r="S1907" s="84">
        <v>18.02</v>
      </c>
      <c r="T1907" s="158">
        <f t="shared" ref="T1907:T1918" si="288">AVERAGE(0.887,0.753,0.762,0.881,0.629,0.842)</f>
        <v>0.79233333333333344</v>
      </c>
      <c r="U1907" s="79">
        <f t="shared" ref="U1907:U1940" si="289">(R1907-T1907)*(L1907+M1907)/L1907</f>
        <v>28.397666666666669</v>
      </c>
      <c r="V1907" s="79">
        <f t="shared" ref="V1907:V1940" si="290">(S1907-T1907)*(L1907+M1907)/L1907</f>
        <v>17.227666666666668</v>
      </c>
      <c r="W1907" s="443">
        <f t="shared" ref="W1907:W1940" si="291">(Q1907*P1907/(P1907-1)*(U1907-V1907)*(K1907)/I1907)/N1907</f>
        <v>0.21960551379651069</v>
      </c>
      <c r="X1907" s="443">
        <f t="shared" ref="X1907:X1940" si="292">(Q1907*P1907/(P1907-1)*(P1907*V1907-U1907)*(K1907)/I1907)/N1907</f>
        <v>7.4454727036644311E-2</v>
      </c>
      <c r="Y1907" s="9">
        <f>Cal_110119!$O$3</f>
        <v>20181101</v>
      </c>
      <c r="Z1907" s="339" t="s">
        <v>828</v>
      </c>
      <c r="AA1907" s="339"/>
      <c r="AB1907" s="85" t="s">
        <v>127</v>
      </c>
      <c r="AC1907" s="82" t="s">
        <v>618</v>
      </c>
      <c r="AD1907" s="82" t="s">
        <v>619</v>
      </c>
      <c r="AE1907" s="689" t="s">
        <v>1250</v>
      </c>
      <c r="AF1907" s="129">
        <v>1</v>
      </c>
      <c r="AG1907" s="764" t="s">
        <v>1634</v>
      </c>
      <c r="AH1907" s="155" t="s">
        <v>620</v>
      </c>
      <c r="AJ1907"/>
    </row>
    <row r="1908" spans="1:36" x14ac:dyDescent="0.2">
      <c r="A1908" s="155" t="s">
        <v>617</v>
      </c>
      <c r="B1908" s="82">
        <v>20190820</v>
      </c>
      <c r="C1908" s="126" t="s">
        <v>51</v>
      </c>
      <c r="D1908" s="126">
        <v>1</v>
      </c>
      <c r="E1908" s="126">
        <v>18</v>
      </c>
      <c r="F1908" s="126"/>
      <c r="G1908" s="126"/>
      <c r="H1908" s="126" t="s">
        <v>11</v>
      </c>
      <c r="I1908" s="126">
        <v>280.5</v>
      </c>
      <c r="J1908" s="126">
        <v>5</v>
      </c>
      <c r="K1908" s="82">
        <v>5</v>
      </c>
      <c r="L1908" s="156">
        <v>1</v>
      </c>
      <c r="M1908" s="82">
        <v>0</v>
      </c>
      <c r="N1908" s="83">
        <v>1</v>
      </c>
      <c r="O1908" s="9" t="str">
        <f>Cal_110119!$P$3</f>
        <v>Cal_110119</v>
      </c>
      <c r="P1908" s="17">
        <f>Cal_110119!$Q$3</f>
        <v>1.8682000000000001</v>
      </c>
      <c r="Q1908" s="17">
        <f>Cal_110119!$R$3</f>
        <v>0.51219999999999999</v>
      </c>
      <c r="R1908" s="84">
        <v>32.89</v>
      </c>
      <c r="S1908" s="84">
        <v>20</v>
      </c>
      <c r="T1908" s="158">
        <f t="shared" si="288"/>
        <v>0.79233333333333344</v>
      </c>
      <c r="U1908" s="79">
        <f t="shared" si="289"/>
        <v>32.097666666666669</v>
      </c>
      <c r="V1908" s="79">
        <f t="shared" si="290"/>
        <v>19.207666666666668</v>
      </c>
      <c r="W1908" s="443">
        <f t="shared" si="291"/>
        <v>0.25324053157289383</v>
      </c>
      <c r="X1908" s="443">
        <f t="shared" si="292"/>
        <v>7.4382700874640342E-2</v>
      </c>
      <c r="Y1908" s="9">
        <f>Cal_110119!$O$3</f>
        <v>20181101</v>
      </c>
      <c r="Z1908" s="339" t="s">
        <v>828</v>
      </c>
      <c r="AA1908" s="339"/>
      <c r="AB1908" s="85" t="s">
        <v>127</v>
      </c>
      <c r="AC1908" s="82" t="s">
        <v>618</v>
      </c>
      <c r="AD1908" s="82" t="s">
        <v>619</v>
      </c>
      <c r="AE1908" s="689" t="s">
        <v>1250</v>
      </c>
      <c r="AF1908" s="129">
        <v>1</v>
      </c>
      <c r="AG1908" s="764" t="s">
        <v>1634</v>
      </c>
      <c r="AH1908" s="155" t="s">
        <v>339</v>
      </c>
      <c r="AJ1908"/>
    </row>
    <row r="1909" spans="1:36" s="44" customFormat="1" x14ac:dyDescent="0.2">
      <c r="A1909" s="360" t="s">
        <v>617</v>
      </c>
      <c r="B1909" s="44">
        <v>20190820</v>
      </c>
      <c r="C1909" s="361" t="s">
        <v>51</v>
      </c>
      <c r="D1909" s="361">
        <v>1</v>
      </c>
      <c r="E1909" s="361">
        <v>8</v>
      </c>
      <c r="F1909" s="361"/>
      <c r="G1909" s="361"/>
      <c r="H1909" s="361" t="s">
        <v>10</v>
      </c>
      <c r="I1909" s="361">
        <v>279.89</v>
      </c>
      <c r="J1909" s="361">
        <v>5</v>
      </c>
      <c r="K1909" s="44">
        <v>5</v>
      </c>
      <c r="L1909" s="362">
        <v>1</v>
      </c>
      <c r="M1909" s="44">
        <v>0</v>
      </c>
      <c r="N1909" s="363">
        <v>1</v>
      </c>
      <c r="O1909" s="9" t="str">
        <f>Cal_110119!$P$3</f>
        <v>Cal_110119</v>
      </c>
      <c r="P1909" s="17">
        <f>Cal_110119!$Q$3</f>
        <v>1.8682000000000001</v>
      </c>
      <c r="Q1909" s="17">
        <f>Cal_110119!$R$3</f>
        <v>0.51219999999999999</v>
      </c>
      <c r="R1909" s="364">
        <v>22.1</v>
      </c>
      <c r="S1909" s="364">
        <v>14.42</v>
      </c>
      <c r="T1909" s="365">
        <f t="shared" si="288"/>
        <v>0.79233333333333344</v>
      </c>
      <c r="U1909" s="366">
        <f t="shared" si="289"/>
        <v>21.30766666666667</v>
      </c>
      <c r="V1909" s="366">
        <f t="shared" si="290"/>
        <v>13.627666666666666</v>
      </c>
      <c r="W1909" s="443">
        <f t="shared" si="291"/>
        <v>0.15121225939215982</v>
      </c>
      <c r="X1909" s="443">
        <f t="shared" si="292"/>
        <v>8.1740074687419034E-2</v>
      </c>
      <c r="Y1909" s="9">
        <f>Cal_110119!$O$3</f>
        <v>20181101</v>
      </c>
      <c r="Z1909" s="367" t="s">
        <v>828</v>
      </c>
      <c r="AA1909" s="367"/>
      <c r="AB1909" s="368" t="s">
        <v>127</v>
      </c>
      <c r="AC1909" s="44" t="s">
        <v>618</v>
      </c>
      <c r="AD1909" s="44" t="s">
        <v>619</v>
      </c>
      <c r="AE1909" s="689" t="s">
        <v>1250</v>
      </c>
      <c r="AF1909" s="369">
        <v>1</v>
      </c>
      <c r="AG1909" s="764" t="s">
        <v>1634</v>
      </c>
      <c r="AH1909" s="360" t="s">
        <v>348</v>
      </c>
      <c r="AI1909" s="360"/>
      <c r="AJ1909" s="360"/>
    </row>
    <row r="1910" spans="1:36" s="44" customFormat="1" x14ac:dyDescent="0.2">
      <c r="A1910" s="360" t="s">
        <v>617</v>
      </c>
      <c r="B1910" s="44">
        <v>20190820</v>
      </c>
      <c r="C1910" s="361" t="s">
        <v>51</v>
      </c>
      <c r="D1910" s="361">
        <v>1</v>
      </c>
      <c r="E1910" s="361">
        <v>8</v>
      </c>
      <c r="F1910" s="361"/>
      <c r="G1910" s="361"/>
      <c r="H1910" s="361" t="s">
        <v>11</v>
      </c>
      <c r="I1910" s="361">
        <v>280.58999999999997</v>
      </c>
      <c r="J1910" s="361">
        <v>5</v>
      </c>
      <c r="K1910" s="44">
        <v>5</v>
      </c>
      <c r="L1910" s="362">
        <v>1</v>
      </c>
      <c r="M1910" s="44">
        <v>0</v>
      </c>
      <c r="N1910" s="363">
        <v>1</v>
      </c>
      <c r="O1910" s="9" t="str">
        <f>Cal_110119!$P$3</f>
        <v>Cal_110119</v>
      </c>
      <c r="P1910" s="17">
        <f>Cal_110119!$Q$3</f>
        <v>1.8682000000000001</v>
      </c>
      <c r="Q1910" s="17">
        <f>Cal_110119!$R$3</f>
        <v>0.51219999999999999</v>
      </c>
      <c r="R1910" s="364">
        <v>21.86</v>
      </c>
      <c r="S1910" s="364">
        <v>14.12</v>
      </c>
      <c r="T1910" s="365">
        <f t="shared" si="288"/>
        <v>0.79233333333333344</v>
      </c>
      <c r="U1910" s="366">
        <f t="shared" si="289"/>
        <v>21.067666666666668</v>
      </c>
      <c r="V1910" s="366">
        <f t="shared" si="290"/>
        <v>13.327666666666666</v>
      </c>
      <c r="W1910" s="443">
        <f t="shared" si="291"/>
        <v>0.15201342225544937</v>
      </c>
      <c r="X1910" s="443">
        <f t="shared" si="292"/>
        <v>7.5242327149494984E-2</v>
      </c>
      <c r="Y1910" s="9">
        <f>Cal_110119!$O$3</f>
        <v>20181101</v>
      </c>
      <c r="Z1910" s="367" t="s">
        <v>828</v>
      </c>
      <c r="AA1910" s="367"/>
      <c r="AB1910" s="368" t="s">
        <v>127</v>
      </c>
      <c r="AC1910" s="44" t="s">
        <v>618</v>
      </c>
      <c r="AD1910" s="44" t="s">
        <v>619</v>
      </c>
      <c r="AE1910" s="689" t="s">
        <v>1250</v>
      </c>
      <c r="AF1910" s="369">
        <v>1</v>
      </c>
      <c r="AG1910" s="764" t="s">
        <v>1634</v>
      </c>
      <c r="AH1910" s="360" t="s">
        <v>345</v>
      </c>
      <c r="AI1910" s="360"/>
      <c r="AJ1910" s="360"/>
    </row>
    <row r="1911" spans="1:36" s="350" customFormat="1" x14ac:dyDescent="0.2">
      <c r="A1911" s="349" t="s">
        <v>617</v>
      </c>
      <c r="B1911" s="350">
        <v>20190820</v>
      </c>
      <c r="C1911" s="351" t="s">
        <v>51</v>
      </c>
      <c r="D1911" s="351">
        <v>1</v>
      </c>
      <c r="E1911" s="351">
        <v>3</v>
      </c>
      <c r="F1911" s="351"/>
      <c r="G1911" s="351"/>
      <c r="H1911" s="351" t="s">
        <v>10</v>
      </c>
      <c r="I1911" s="351">
        <v>281.05</v>
      </c>
      <c r="J1911" s="351">
        <v>5</v>
      </c>
      <c r="K1911" s="350">
        <v>5</v>
      </c>
      <c r="L1911" s="352">
        <v>1</v>
      </c>
      <c r="M1911" s="350">
        <v>0</v>
      </c>
      <c r="N1911" s="353">
        <v>1</v>
      </c>
      <c r="O1911" s="9" t="str">
        <f>Cal_110119!$P$3</f>
        <v>Cal_110119</v>
      </c>
      <c r="P1911" s="17">
        <f>Cal_110119!$Q$3</f>
        <v>1.8682000000000001</v>
      </c>
      <c r="Q1911" s="17">
        <f>Cal_110119!$R$3</f>
        <v>0.51219999999999999</v>
      </c>
      <c r="R1911" s="354">
        <v>101.4</v>
      </c>
      <c r="S1911" s="354">
        <v>63.73</v>
      </c>
      <c r="T1911" s="355">
        <f t="shared" si="288"/>
        <v>0.79233333333333344</v>
      </c>
      <c r="U1911" s="356">
        <f t="shared" si="289"/>
        <v>100.60766666666667</v>
      </c>
      <c r="V1911" s="356">
        <f t="shared" si="290"/>
        <v>62.937666666666665</v>
      </c>
      <c r="W1911" s="443">
        <f t="shared" si="291"/>
        <v>0.73862702779638723</v>
      </c>
      <c r="X1911" s="443">
        <f t="shared" si="292"/>
        <v>0.33279357795893511</v>
      </c>
      <c r="Y1911" s="9">
        <f>Cal_110119!$O$3</f>
        <v>20181101</v>
      </c>
      <c r="Z1911" s="357" t="s">
        <v>828</v>
      </c>
      <c r="AA1911" s="357"/>
      <c r="AB1911" s="358" t="s">
        <v>127</v>
      </c>
      <c r="AC1911" s="350" t="s">
        <v>618</v>
      </c>
      <c r="AD1911" s="350" t="s">
        <v>619</v>
      </c>
      <c r="AE1911" s="689" t="s">
        <v>1250</v>
      </c>
      <c r="AF1911" s="359">
        <v>1</v>
      </c>
      <c r="AG1911" s="764" t="s">
        <v>1634</v>
      </c>
      <c r="AH1911" s="349" t="s">
        <v>346</v>
      </c>
      <c r="AI1911" s="349"/>
      <c r="AJ1911" s="349"/>
    </row>
    <row r="1912" spans="1:36" s="350" customFormat="1" x14ac:dyDescent="0.2">
      <c r="A1912" s="349" t="s">
        <v>617</v>
      </c>
      <c r="B1912" s="350">
        <v>20190820</v>
      </c>
      <c r="C1912" s="351" t="s">
        <v>51</v>
      </c>
      <c r="D1912" s="351">
        <v>1</v>
      </c>
      <c r="E1912" s="351">
        <v>3</v>
      </c>
      <c r="F1912" s="351"/>
      <c r="G1912" s="351"/>
      <c r="H1912" s="351" t="s">
        <v>11</v>
      </c>
      <c r="I1912" s="351">
        <v>279.91000000000003</v>
      </c>
      <c r="J1912" s="351">
        <v>5</v>
      </c>
      <c r="K1912" s="350">
        <v>5</v>
      </c>
      <c r="L1912" s="352">
        <v>1</v>
      </c>
      <c r="M1912" s="350">
        <v>0</v>
      </c>
      <c r="N1912" s="353">
        <v>1</v>
      </c>
      <c r="O1912" s="9" t="str">
        <f>Cal_110119!$P$3</f>
        <v>Cal_110119</v>
      </c>
      <c r="P1912" s="17">
        <f>Cal_110119!$Q$3</f>
        <v>1.8682000000000001</v>
      </c>
      <c r="Q1912" s="17">
        <f>Cal_110119!$R$3</f>
        <v>0.51219999999999999</v>
      </c>
      <c r="R1912" s="354">
        <v>104.7</v>
      </c>
      <c r="S1912" s="354">
        <v>63.09</v>
      </c>
      <c r="T1912" s="355">
        <f t="shared" si="288"/>
        <v>0.79233333333333344</v>
      </c>
      <c r="U1912" s="356">
        <f t="shared" si="289"/>
        <v>103.90766666666667</v>
      </c>
      <c r="V1912" s="356">
        <f t="shared" si="290"/>
        <v>62.297666666666672</v>
      </c>
      <c r="W1912" s="443">
        <f t="shared" si="291"/>
        <v>0.81920475838109375</v>
      </c>
      <c r="X1912" s="443">
        <f t="shared" si="292"/>
        <v>0.24564003715866323</v>
      </c>
      <c r="Y1912" s="9">
        <f>Cal_110119!$O$3</f>
        <v>20181101</v>
      </c>
      <c r="Z1912" s="357" t="s">
        <v>828</v>
      </c>
      <c r="AA1912" s="357"/>
      <c r="AB1912" s="358" t="s">
        <v>127</v>
      </c>
      <c r="AC1912" s="350" t="s">
        <v>618</v>
      </c>
      <c r="AD1912" s="350" t="s">
        <v>619</v>
      </c>
      <c r="AE1912" s="689" t="s">
        <v>1250</v>
      </c>
      <c r="AF1912" s="359">
        <v>1</v>
      </c>
      <c r="AG1912" s="764" t="s">
        <v>1634</v>
      </c>
      <c r="AH1912" s="349" t="s">
        <v>340</v>
      </c>
      <c r="AI1912" s="349"/>
      <c r="AJ1912" s="349"/>
    </row>
    <row r="1913" spans="1:36" x14ac:dyDescent="0.2">
      <c r="A1913" s="155" t="s">
        <v>617</v>
      </c>
      <c r="B1913" s="82">
        <v>20190820</v>
      </c>
      <c r="C1913" s="126" t="s">
        <v>51</v>
      </c>
      <c r="D1913" s="126">
        <v>1</v>
      </c>
      <c r="E1913" s="126">
        <v>18</v>
      </c>
      <c r="F1913" s="126"/>
      <c r="G1913" s="126"/>
      <c r="H1913" s="126" t="s">
        <v>10</v>
      </c>
      <c r="I1913" s="126">
        <v>280.16000000000003</v>
      </c>
      <c r="J1913" s="126">
        <v>20</v>
      </c>
      <c r="K1913" s="82">
        <v>5</v>
      </c>
      <c r="L1913" s="156">
        <v>1</v>
      </c>
      <c r="M1913" s="82">
        <v>0</v>
      </c>
      <c r="N1913" s="83">
        <v>1</v>
      </c>
      <c r="O1913" s="9" t="str">
        <f>Cal_110119!$P$3</f>
        <v>Cal_110119</v>
      </c>
      <c r="P1913" s="17">
        <f>Cal_110119!$Q$3</f>
        <v>1.8682000000000001</v>
      </c>
      <c r="Q1913" s="17">
        <f>Cal_110119!$R$3</f>
        <v>0.51219999999999999</v>
      </c>
      <c r="R1913" s="84">
        <v>11.02</v>
      </c>
      <c r="S1913" s="84">
        <v>6.819</v>
      </c>
      <c r="T1913" s="158">
        <f t="shared" si="288"/>
        <v>0.79233333333333344</v>
      </c>
      <c r="U1913" s="79">
        <f t="shared" si="289"/>
        <v>10.227666666666666</v>
      </c>
      <c r="V1913" s="79">
        <f t="shared" si="290"/>
        <v>6.0266666666666664</v>
      </c>
      <c r="W1913" s="443">
        <f t="shared" si="291"/>
        <v>8.2634179176548445E-2</v>
      </c>
      <c r="X1913" s="443">
        <f t="shared" si="292"/>
        <v>2.0286818843630469E-2</v>
      </c>
      <c r="Y1913" s="9">
        <f>Cal_110119!$O$3</f>
        <v>20181101</v>
      </c>
      <c r="Z1913" s="339" t="s">
        <v>828</v>
      </c>
      <c r="AA1913" s="339"/>
      <c r="AB1913" s="85" t="s">
        <v>127</v>
      </c>
      <c r="AC1913" s="82" t="s">
        <v>618</v>
      </c>
      <c r="AD1913" s="82" t="s">
        <v>619</v>
      </c>
      <c r="AE1913" s="689" t="s">
        <v>1250</v>
      </c>
      <c r="AF1913" s="129">
        <v>1</v>
      </c>
      <c r="AG1913" s="764" t="s">
        <v>1634</v>
      </c>
      <c r="AH1913" s="155" t="s">
        <v>338</v>
      </c>
      <c r="AI1913" s="152" t="s">
        <v>1123</v>
      </c>
      <c r="AJ1913"/>
    </row>
    <row r="1914" spans="1:36" x14ac:dyDescent="0.2">
      <c r="A1914" s="155" t="s">
        <v>617</v>
      </c>
      <c r="B1914" s="82">
        <v>20190820</v>
      </c>
      <c r="C1914" s="126" t="s">
        <v>51</v>
      </c>
      <c r="D1914" s="126">
        <v>1</v>
      </c>
      <c r="E1914" s="126">
        <v>18</v>
      </c>
      <c r="F1914" s="126"/>
      <c r="G1914" s="126"/>
      <c r="H1914" s="126" t="s">
        <v>11</v>
      </c>
      <c r="I1914" s="126">
        <v>280.66000000000003</v>
      </c>
      <c r="J1914" s="126">
        <v>20</v>
      </c>
      <c r="K1914" s="82">
        <v>5</v>
      </c>
      <c r="L1914" s="156">
        <v>1</v>
      </c>
      <c r="M1914" s="82">
        <v>0</v>
      </c>
      <c r="N1914" s="83">
        <v>1</v>
      </c>
      <c r="O1914" s="9" t="str">
        <f>Cal_110119!$P$3</f>
        <v>Cal_110119</v>
      </c>
      <c r="P1914" s="17">
        <f>Cal_110119!$Q$3</f>
        <v>1.8682000000000001</v>
      </c>
      <c r="Q1914" s="17">
        <f>Cal_110119!$R$3</f>
        <v>0.51219999999999999</v>
      </c>
      <c r="R1914" s="84">
        <v>14.07</v>
      </c>
      <c r="S1914" s="84">
        <v>8.9830000000000005</v>
      </c>
      <c r="T1914" s="158">
        <f t="shared" si="288"/>
        <v>0.79233333333333344</v>
      </c>
      <c r="U1914" s="79">
        <f t="shared" si="289"/>
        <v>13.277666666666667</v>
      </c>
      <c r="V1914" s="79">
        <f t="shared" si="290"/>
        <v>8.190666666666667</v>
      </c>
      <c r="W1914" s="443">
        <f t="shared" si="291"/>
        <v>9.9883644775479258E-2</v>
      </c>
      <c r="X1914" s="443">
        <f t="shared" si="292"/>
        <v>3.9744085140195673E-2</v>
      </c>
      <c r="Y1914" s="9">
        <f>Cal_110119!$O$3</f>
        <v>20181101</v>
      </c>
      <c r="Z1914" s="339" t="s">
        <v>828</v>
      </c>
      <c r="AA1914" s="339"/>
      <c r="AB1914" s="85" t="s">
        <v>127</v>
      </c>
      <c r="AC1914" s="82" t="s">
        <v>618</v>
      </c>
      <c r="AD1914" s="82" t="s">
        <v>619</v>
      </c>
      <c r="AE1914" s="689" t="s">
        <v>1250</v>
      </c>
      <c r="AF1914" s="129">
        <v>1</v>
      </c>
      <c r="AG1914" s="764" t="s">
        <v>1634</v>
      </c>
      <c r="AH1914" s="155" t="s">
        <v>621</v>
      </c>
      <c r="AI1914" s="152" t="s">
        <v>1124</v>
      </c>
      <c r="AJ1914"/>
    </row>
    <row r="1915" spans="1:36" s="44" customFormat="1" x14ac:dyDescent="0.2">
      <c r="A1915" s="360" t="s">
        <v>617</v>
      </c>
      <c r="B1915" s="44">
        <v>20190820</v>
      </c>
      <c r="C1915" s="361" t="s">
        <v>51</v>
      </c>
      <c r="D1915" s="361">
        <v>1</v>
      </c>
      <c r="E1915" s="361">
        <v>8</v>
      </c>
      <c r="F1915" s="361"/>
      <c r="G1915" s="361"/>
      <c r="H1915" s="361" t="s">
        <v>10</v>
      </c>
      <c r="I1915" s="361">
        <v>280.02</v>
      </c>
      <c r="J1915" s="361">
        <v>20</v>
      </c>
      <c r="K1915" s="44">
        <v>5</v>
      </c>
      <c r="L1915" s="362">
        <v>1</v>
      </c>
      <c r="M1915" s="44">
        <v>0</v>
      </c>
      <c r="N1915" s="363">
        <v>1</v>
      </c>
      <c r="O1915" s="9" t="str">
        <f>Cal_110119!$P$3</f>
        <v>Cal_110119</v>
      </c>
      <c r="P1915" s="17">
        <f>Cal_110119!$Q$3</f>
        <v>1.8682000000000001</v>
      </c>
      <c r="Q1915" s="17">
        <f>Cal_110119!$R$3</f>
        <v>0.51219999999999999</v>
      </c>
      <c r="R1915" s="364">
        <v>5.5449999999999999</v>
      </c>
      <c r="S1915" s="364">
        <v>3.6309999999999998</v>
      </c>
      <c r="T1915" s="365">
        <f t="shared" si="288"/>
        <v>0.79233333333333344</v>
      </c>
      <c r="U1915" s="366">
        <f t="shared" si="289"/>
        <v>4.7526666666666664</v>
      </c>
      <c r="V1915" s="366">
        <f t="shared" si="290"/>
        <v>2.8386666666666662</v>
      </c>
      <c r="W1915" s="443">
        <f t="shared" si="291"/>
        <v>3.7667434945287501E-2</v>
      </c>
      <c r="X1915" s="443">
        <f t="shared" si="292"/>
        <v>1.083441380742063E-2</v>
      </c>
      <c r="Y1915" s="9">
        <f>Cal_110119!$O$3</f>
        <v>20181101</v>
      </c>
      <c r="Z1915" s="367" t="s">
        <v>828</v>
      </c>
      <c r="AA1915" s="367"/>
      <c r="AB1915" s="368" t="s">
        <v>127</v>
      </c>
      <c r="AC1915" s="44" t="s">
        <v>618</v>
      </c>
      <c r="AD1915" s="44" t="s">
        <v>619</v>
      </c>
      <c r="AE1915" s="689" t="s">
        <v>1250</v>
      </c>
      <c r="AF1915" s="369">
        <v>1</v>
      </c>
      <c r="AG1915" s="764" t="s">
        <v>1634</v>
      </c>
      <c r="AH1915" s="360" t="s">
        <v>336</v>
      </c>
      <c r="AI1915" s="360"/>
      <c r="AJ1915" s="360"/>
    </row>
    <row r="1916" spans="1:36" s="44" customFormat="1" x14ac:dyDescent="0.2">
      <c r="A1916" s="360" t="s">
        <v>617</v>
      </c>
      <c r="B1916" s="44">
        <v>20190820</v>
      </c>
      <c r="C1916" s="361" t="s">
        <v>51</v>
      </c>
      <c r="D1916" s="361">
        <v>1</v>
      </c>
      <c r="E1916" s="361">
        <v>8</v>
      </c>
      <c r="F1916" s="361"/>
      <c r="G1916" s="361"/>
      <c r="H1916" s="361" t="s">
        <v>11</v>
      </c>
      <c r="I1916" s="361">
        <v>279.94</v>
      </c>
      <c r="J1916" s="361">
        <v>20</v>
      </c>
      <c r="K1916" s="44">
        <v>5</v>
      </c>
      <c r="L1916" s="362">
        <v>1</v>
      </c>
      <c r="M1916" s="44">
        <v>0</v>
      </c>
      <c r="N1916" s="363">
        <v>1</v>
      </c>
      <c r="O1916" s="9" t="str">
        <f>Cal_110119!$P$3</f>
        <v>Cal_110119</v>
      </c>
      <c r="P1916" s="17">
        <f>Cal_110119!$Q$3</f>
        <v>1.8682000000000001</v>
      </c>
      <c r="Q1916" s="17">
        <f>Cal_110119!$R$3</f>
        <v>0.51219999999999999</v>
      </c>
      <c r="R1916" s="364">
        <v>6.2949999999999999</v>
      </c>
      <c r="S1916" s="364">
        <v>4.1399999999999997</v>
      </c>
      <c r="T1916" s="365">
        <f t="shared" si="288"/>
        <v>0.79233333333333344</v>
      </c>
      <c r="U1916" s="366">
        <f t="shared" si="289"/>
        <v>5.5026666666666664</v>
      </c>
      <c r="V1916" s="366">
        <f t="shared" si="290"/>
        <v>3.3476666666666661</v>
      </c>
      <c r="W1916" s="443">
        <f t="shared" si="291"/>
        <v>4.2422424062568971E-2</v>
      </c>
      <c r="X1916" s="443">
        <f t="shared" si="292"/>
        <v>1.4792614622625468E-2</v>
      </c>
      <c r="Y1916" s="9">
        <f>Cal_110119!$O$3</f>
        <v>20181101</v>
      </c>
      <c r="Z1916" s="367" t="s">
        <v>828</v>
      </c>
      <c r="AA1916" s="367"/>
      <c r="AB1916" s="368" t="s">
        <v>127</v>
      </c>
      <c r="AC1916" s="44" t="s">
        <v>618</v>
      </c>
      <c r="AD1916" s="44" t="s">
        <v>619</v>
      </c>
      <c r="AE1916" s="689" t="s">
        <v>1250</v>
      </c>
      <c r="AF1916" s="369">
        <v>1</v>
      </c>
      <c r="AG1916" s="764" t="s">
        <v>1634</v>
      </c>
      <c r="AH1916" s="360" t="s">
        <v>342</v>
      </c>
      <c r="AI1916" s="360"/>
      <c r="AJ1916" s="360"/>
    </row>
    <row r="1917" spans="1:36" s="350" customFormat="1" x14ac:dyDescent="0.2">
      <c r="A1917" s="349" t="s">
        <v>617</v>
      </c>
      <c r="B1917" s="350">
        <v>20190820</v>
      </c>
      <c r="C1917" s="351" t="s">
        <v>51</v>
      </c>
      <c r="D1917" s="351">
        <v>1</v>
      </c>
      <c r="E1917" s="351">
        <v>3</v>
      </c>
      <c r="F1917" s="351"/>
      <c r="G1917" s="351"/>
      <c r="H1917" s="351" t="s">
        <v>10</v>
      </c>
      <c r="I1917" s="351">
        <v>280.43</v>
      </c>
      <c r="J1917" s="351">
        <v>20</v>
      </c>
      <c r="K1917" s="350">
        <v>5</v>
      </c>
      <c r="L1917" s="352">
        <v>1</v>
      </c>
      <c r="M1917" s="350">
        <v>0</v>
      </c>
      <c r="N1917" s="353">
        <v>1</v>
      </c>
      <c r="O1917" s="9" t="str">
        <f>Cal_110119!$P$3</f>
        <v>Cal_110119</v>
      </c>
      <c r="P1917" s="17">
        <f>Cal_110119!$Q$3</f>
        <v>1.8682000000000001</v>
      </c>
      <c r="Q1917" s="17">
        <f>Cal_110119!$R$3</f>
        <v>0.51219999999999999</v>
      </c>
      <c r="R1917" s="354">
        <v>32.840000000000003</v>
      </c>
      <c r="S1917" s="354">
        <v>19.600000000000001</v>
      </c>
      <c r="T1917" s="355">
        <f t="shared" si="288"/>
        <v>0.79233333333333344</v>
      </c>
      <c r="U1917" s="356">
        <f t="shared" si="289"/>
        <v>32.047666666666672</v>
      </c>
      <c r="V1917" s="356">
        <f t="shared" si="290"/>
        <v>18.80766666666667</v>
      </c>
      <c r="W1917" s="443">
        <f t="shared" si="291"/>
        <v>0.26018165856342823</v>
      </c>
      <c r="X1917" s="443">
        <f t="shared" si="292"/>
        <v>6.0698891383201413E-2</v>
      </c>
      <c r="Y1917" s="9">
        <f>Cal_110119!$O$3</f>
        <v>20181101</v>
      </c>
      <c r="Z1917" s="357" t="s">
        <v>828</v>
      </c>
      <c r="AA1917" s="357"/>
      <c r="AB1917" s="358" t="s">
        <v>127</v>
      </c>
      <c r="AC1917" s="350" t="s">
        <v>618</v>
      </c>
      <c r="AD1917" s="350" t="s">
        <v>619</v>
      </c>
      <c r="AE1917" s="689" t="s">
        <v>1250</v>
      </c>
      <c r="AF1917" s="129">
        <v>3</v>
      </c>
      <c r="AG1917" s="764" t="s">
        <v>1634</v>
      </c>
      <c r="AH1917" s="349" t="s">
        <v>344</v>
      </c>
      <c r="AI1917" s="410" t="s">
        <v>1241</v>
      </c>
      <c r="AJ1917" s="349"/>
    </row>
    <row r="1918" spans="1:36" s="350" customFormat="1" x14ac:dyDescent="0.2">
      <c r="A1918" s="349" t="s">
        <v>617</v>
      </c>
      <c r="B1918" s="350">
        <v>20190820</v>
      </c>
      <c r="C1918" s="351" t="s">
        <v>51</v>
      </c>
      <c r="D1918" s="351">
        <v>1</v>
      </c>
      <c r="E1918" s="351">
        <v>3</v>
      </c>
      <c r="F1918" s="351"/>
      <c r="G1918" s="351"/>
      <c r="H1918" s="351" t="s">
        <v>11</v>
      </c>
      <c r="I1918" s="351">
        <v>280.08999999999997</v>
      </c>
      <c r="J1918" s="351">
        <v>20</v>
      </c>
      <c r="K1918" s="350">
        <v>5</v>
      </c>
      <c r="L1918" s="352">
        <v>1</v>
      </c>
      <c r="M1918" s="350">
        <v>0</v>
      </c>
      <c r="N1918" s="353">
        <v>1</v>
      </c>
      <c r="O1918" s="9" t="str">
        <f>Cal_110119!$P$3</f>
        <v>Cal_110119</v>
      </c>
      <c r="P1918" s="17">
        <f>Cal_110119!$Q$3</f>
        <v>1.8682000000000001</v>
      </c>
      <c r="Q1918" s="17">
        <f>Cal_110119!$R$3</f>
        <v>0.51219999999999999</v>
      </c>
      <c r="R1918" s="354">
        <v>53.16</v>
      </c>
      <c r="S1918" s="354">
        <v>31.36</v>
      </c>
      <c r="T1918" s="355">
        <f t="shared" si="288"/>
        <v>0.79233333333333344</v>
      </c>
      <c r="U1918" s="356">
        <f t="shared" si="289"/>
        <v>52.367666666666665</v>
      </c>
      <c r="V1918" s="356">
        <f t="shared" si="290"/>
        <v>30.567666666666668</v>
      </c>
      <c r="W1918" s="443">
        <f t="shared" si="291"/>
        <v>0.42891580995344158</v>
      </c>
      <c r="X1918" s="443">
        <f t="shared" si="292"/>
        <v>9.3237014401349169E-2</v>
      </c>
      <c r="Y1918" s="9">
        <f>Cal_110119!$O$3</f>
        <v>20181101</v>
      </c>
      <c r="Z1918" s="357" t="s">
        <v>828</v>
      </c>
      <c r="AA1918" s="357"/>
      <c r="AB1918" s="358" t="s">
        <v>127</v>
      </c>
      <c r="AC1918" s="350" t="s">
        <v>618</v>
      </c>
      <c r="AD1918" s="350" t="s">
        <v>619</v>
      </c>
      <c r="AE1918" s="689" t="s">
        <v>1250</v>
      </c>
      <c r="AF1918" s="359">
        <v>3</v>
      </c>
      <c r="AG1918" s="764" t="s">
        <v>1634</v>
      </c>
      <c r="AH1918" s="349" t="s">
        <v>622</v>
      </c>
      <c r="AI1918" s="410" t="s">
        <v>1241</v>
      </c>
      <c r="AJ1918" s="349"/>
    </row>
    <row r="1919" spans="1:36" x14ac:dyDescent="0.2">
      <c r="A1919" t="s">
        <v>617</v>
      </c>
      <c r="B1919" s="43">
        <v>20190820</v>
      </c>
      <c r="C1919" s="107" t="s">
        <v>51</v>
      </c>
      <c r="D1919" s="107">
        <v>1</v>
      </c>
      <c r="E1919" s="107">
        <v>17</v>
      </c>
      <c r="H1919" s="107" t="s">
        <v>10</v>
      </c>
      <c r="I1919" s="107">
        <v>290</v>
      </c>
      <c r="J1919" s="107">
        <v>0</v>
      </c>
      <c r="K1919" s="43">
        <v>5</v>
      </c>
      <c r="L1919" s="111">
        <v>1</v>
      </c>
      <c r="M1919" s="43">
        <v>0</v>
      </c>
      <c r="N1919" s="49">
        <v>1</v>
      </c>
      <c r="O1919" s="111" t="str">
        <f>Cal_111320b_12mm!$E$2</f>
        <v>Cal_111320b_12mm</v>
      </c>
      <c r="P1919" s="112">
        <f>Cal_111320b_12mm!$Q$3</f>
        <v>1.834328118614172</v>
      </c>
      <c r="Q1919" s="112">
        <f>Cal_111320b_12mm!$R$3</f>
        <v>0.54419533879391391</v>
      </c>
      <c r="R1919" s="46">
        <v>71.05</v>
      </c>
      <c r="S1919" s="46">
        <v>43.87</v>
      </c>
      <c r="T1919" s="502">
        <f>AVERAGE(0.729, 0.7, 0.886, 0.575, 0.689, 0.787)</f>
        <v>0.72766666666666657</v>
      </c>
      <c r="U1919" s="79">
        <f t="shared" si="289"/>
        <v>70.322333333333333</v>
      </c>
      <c r="V1919" s="79">
        <f t="shared" si="290"/>
        <v>43.142333333333333</v>
      </c>
      <c r="W1919" s="443">
        <f t="shared" si="291"/>
        <v>0.56068174899592482</v>
      </c>
      <c r="X1919" s="443">
        <f t="shared" si="292"/>
        <v>0.18183709097326817</v>
      </c>
      <c r="Y1919" s="43">
        <f>Cal_111320b_12mm!$A$3</f>
        <v>20201113</v>
      </c>
      <c r="Z1919" s="86" t="s">
        <v>944</v>
      </c>
      <c r="AA1919" s="86"/>
      <c r="AB1919" s="48" t="s">
        <v>127</v>
      </c>
      <c r="AD1919" s="45" t="s">
        <v>935</v>
      </c>
      <c r="AE1919" s="689" t="s">
        <v>1250</v>
      </c>
      <c r="AF1919" s="128">
        <v>1</v>
      </c>
      <c r="AG1919" s="764" t="s">
        <v>1634</v>
      </c>
      <c r="AH1919"/>
    </row>
    <row r="1920" spans="1:36" x14ac:dyDescent="0.2">
      <c r="A1920" t="s">
        <v>617</v>
      </c>
      <c r="B1920" s="43">
        <v>20190820</v>
      </c>
      <c r="C1920" s="107" t="s">
        <v>51</v>
      </c>
      <c r="D1920" s="107">
        <v>1</v>
      </c>
      <c r="E1920" s="107">
        <v>17</v>
      </c>
      <c r="H1920" s="107" t="s">
        <v>11</v>
      </c>
      <c r="I1920" s="107">
        <v>290</v>
      </c>
      <c r="J1920" s="107">
        <v>0</v>
      </c>
      <c r="K1920" s="43">
        <v>5</v>
      </c>
      <c r="L1920" s="111">
        <v>1</v>
      </c>
      <c r="M1920" s="43">
        <v>0</v>
      </c>
      <c r="N1920" s="49">
        <v>1</v>
      </c>
      <c r="O1920" s="111" t="str">
        <f>Cal_111320b_12mm!$E$2</f>
        <v>Cal_111320b_12mm</v>
      </c>
      <c r="P1920" s="112">
        <f>Cal_111320b_12mm!$Q$3</f>
        <v>1.834328118614172</v>
      </c>
      <c r="Q1920" s="112">
        <f>Cal_111320b_12mm!$R$3</f>
        <v>0.54419533879391391</v>
      </c>
      <c r="R1920" s="46">
        <v>66.569999999999993</v>
      </c>
      <c r="S1920" s="46">
        <v>40.200000000000003</v>
      </c>
      <c r="T1920" s="502">
        <f>AVERAGE(0.729, 0.7, 0.886, 0.575, 0.689, 0.787)</f>
        <v>0.72766666666666657</v>
      </c>
      <c r="U1920" s="79">
        <f t="shared" si="289"/>
        <v>65.842333333333329</v>
      </c>
      <c r="V1920" s="79">
        <f t="shared" si="290"/>
        <v>39.472333333333339</v>
      </c>
      <c r="W1920" s="443">
        <f t="shared" si="291"/>
        <v>0.54397269025101291</v>
      </c>
      <c r="X1920" s="443">
        <f t="shared" si="292"/>
        <v>0.13538210799534914</v>
      </c>
      <c r="Y1920" s="43">
        <f>Cal_111320b_12mm!$A$3</f>
        <v>20201113</v>
      </c>
      <c r="Z1920" s="86" t="s">
        <v>944</v>
      </c>
      <c r="AA1920" s="86"/>
      <c r="AB1920" s="48" t="s">
        <v>127</v>
      </c>
      <c r="AD1920" s="45" t="s">
        <v>935</v>
      </c>
      <c r="AE1920" s="689" t="s">
        <v>1250</v>
      </c>
      <c r="AF1920" s="128">
        <v>1</v>
      </c>
      <c r="AG1920" s="764" t="s">
        <v>1634</v>
      </c>
      <c r="AH1920"/>
    </row>
    <row r="1921" spans="1:36" x14ac:dyDescent="0.2">
      <c r="A1921" t="s">
        <v>617</v>
      </c>
      <c r="B1921" s="43">
        <v>20190820</v>
      </c>
      <c r="C1921" s="107" t="s">
        <v>51</v>
      </c>
      <c r="D1921" s="107">
        <v>1</v>
      </c>
      <c r="E1921" s="107">
        <v>11</v>
      </c>
      <c r="H1921" s="107" t="s">
        <v>10</v>
      </c>
      <c r="I1921" s="107">
        <v>290</v>
      </c>
      <c r="J1921" s="107">
        <v>0</v>
      </c>
      <c r="K1921" s="43">
        <v>5</v>
      </c>
      <c r="L1921" s="111">
        <v>1</v>
      </c>
      <c r="M1921" s="43">
        <v>0</v>
      </c>
      <c r="N1921" s="49">
        <v>1</v>
      </c>
      <c r="O1921" s="111" t="str">
        <f>Cal_111320b_12mm!$E$2</f>
        <v>Cal_111320b_12mm</v>
      </c>
      <c r="P1921" s="112">
        <f>Cal_111320b_12mm!$Q$3</f>
        <v>1.834328118614172</v>
      </c>
      <c r="Q1921" s="112">
        <f>Cal_111320b_12mm!$R$3</f>
        <v>0.54419533879391391</v>
      </c>
      <c r="R1921" s="46">
        <v>77.25</v>
      </c>
      <c r="S1921" s="46">
        <v>49.64</v>
      </c>
      <c r="T1921" s="502">
        <f>AVERAGE(0.729, 0.7, 0.886, 0.575, 0.689, 0.787)</f>
        <v>0.72766666666666657</v>
      </c>
      <c r="U1921" s="79">
        <f t="shared" si="289"/>
        <v>76.522333333333336</v>
      </c>
      <c r="V1921" s="79">
        <f t="shared" si="290"/>
        <v>48.912333333333336</v>
      </c>
      <c r="W1921" s="443">
        <f t="shared" si="291"/>
        <v>0.56955199005803836</v>
      </c>
      <c r="X1921" s="443">
        <f t="shared" si="292"/>
        <v>0.27227380379146321</v>
      </c>
      <c r="Y1921" s="43">
        <f>Cal_111320b_12mm!$A$3</f>
        <v>20201113</v>
      </c>
      <c r="Z1921" s="86" t="s">
        <v>949</v>
      </c>
      <c r="AA1921" s="86"/>
      <c r="AB1921" s="48" t="s">
        <v>127</v>
      </c>
      <c r="AD1921" s="45" t="s">
        <v>935</v>
      </c>
      <c r="AE1921" s="689" t="s">
        <v>1250</v>
      </c>
      <c r="AF1921" s="128">
        <v>1</v>
      </c>
      <c r="AG1921" s="169">
        <v>0</v>
      </c>
      <c r="AH1921"/>
    </row>
    <row r="1922" spans="1:36" x14ac:dyDescent="0.2">
      <c r="A1922" t="s">
        <v>617</v>
      </c>
      <c r="B1922" s="43">
        <v>20190820</v>
      </c>
      <c r="C1922" s="107" t="s">
        <v>51</v>
      </c>
      <c r="D1922" s="107">
        <v>1</v>
      </c>
      <c r="E1922" s="107">
        <v>11</v>
      </c>
      <c r="H1922" s="107" t="s">
        <v>11</v>
      </c>
      <c r="I1922" s="107">
        <v>290</v>
      </c>
      <c r="J1922" s="107">
        <v>0</v>
      </c>
      <c r="K1922" s="43">
        <v>5</v>
      </c>
      <c r="L1922" s="43">
        <v>1</v>
      </c>
      <c r="M1922" s="43">
        <v>0</v>
      </c>
      <c r="N1922" s="49">
        <v>1</v>
      </c>
      <c r="O1922" s="111" t="str">
        <f>Cal_111320b_12mm!$E$2</f>
        <v>Cal_111320b_12mm</v>
      </c>
      <c r="P1922" s="112">
        <f>Cal_111320b_12mm!$Q$3</f>
        <v>1.834328118614172</v>
      </c>
      <c r="Q1922" s="112">
        <f>Cal_111320b_12mm!$R$3</f>
        <v>0.54419533879391391</v>
      </c>
      <c r="R1922" s="46">
        <v>79.28</v>
      </c>
      <c r="S1922" s="46">
        <v>50.93</v>
      </c>
      <c r="T1922" s="47">
        <f>AVERAGE(0.9, 0.886, 0.921, 0.651, 0.737, 0.721)</f>
        <v>0.80266666666666664</v>
      </c>
      <c r="U1922" s="79">
        <f t="shared" si="289"/>
        <v>78.477333333333334</v>
      </c>
      <c r="V1922" s="79">
        <f t="shared" si="290"/>
        <v>50.127333333333333</v>
      </c>
      <c r="W1922" s="443">
        <f t="shared" si="291"/>
        <v>0.58481705607190837</v>
      </c>
      <c r="X1922" s="443">
        <f t="shared" si="292"/>
        <v>0.27791999409727691</v>
      </c>
      <c r="Y1922" s="43">
        <v>20201113</v>
      </c>
      <c r="Z1922" s="86" t="s">
        <v>936</v>
      </c>
      <c r="AA1922" s="43">
        <v>20220312</v>
      </c>
      <c r="AB1922" s="48" t="s">
        <v>127</v>
      </c>
      <c r="AE1922" s="689" t="s">
        <v>1250</v>
      </c>
      <c r="AF1922" s="128">
        <v>1</v>
      </c>
      <c r="AG1922" s="169">
        <v>0</v>
      </c>
      <c r="AH1922" s="152" t="s">
        <v>2094</v>
      </c>
    </row>
    <row r="1923" spans="1:36" s="492" customFormat="1" x14ac:dyDescent="0.2">
      <c r="A1923" s="491" t="s">
        <v>617</v>
      </c>
      <c r="B1923" s="492">
        <v>20190820</v>
      </c>
      <c r="C1923" s="143" t="s">
        <v>51</v>
      </c>
      <c r="D1923" s="143">
        <v>1</v>
      </c>
      <c r="E1923" s="143">
        <v>7</v>
      </c>
      <c r="F1923" s="143"/>
      <c r="G1923" s="143"/>
      <c r="H1923" s="143" t="s">
        <v>10</v>
      </c>
      <c r="I1923" s="143">
        <v>290</v>
      </c>
      <c r="J1923" s="143">
        <v>0</v>
      </c>
      <c r="K1923" s="492">
        <v>5</v>
      </c>
      <c r="L1923" s="498">
        <v>1</v>
      </c>
      <c r="M1923" s="492">
        <v>0</v>
      </c>
      <c r="N1923" s="493">
        <v>1</v>
      </c>
      <c r="O1923" s="111" t="str">
        <f>Cal_111320b_12mm!$E$2</f>
        <v>Cal_111320b_12mm</v>
      </c>
      <c r="P1923" s="112">
        <f>Cal_111320b_12mm!$Q$3</f>
        <v>1.834328118614172</v>
      </c>
      <c r="Q1923" s="112">
        <f>Cal_111320b_12mm!$R$3</f>
        <v>0.54419533879391391</v>
      </c>
      <c r="R1923" s="298">
        <v>81.63</v>
      </c>
      <c r="S1923" s="298">
        <v>50.08</v>
      </c>
      <c r="T1923" s="503">
        <f>AVERAGE(0.729, 0.7, 0.886, 0.575, 0.689, 0.787)</f>
        <v>0.72766666666666657</v>
      </c>
      <c r="U1923" s="494">
        <f t="shared" si="289"/>
        <v>80.902333333333331</v>
      </c>
      <c r="V1923" s="494">
        <f t="shared" si="290"/>
        <v>49.352333333333334</v>
      </c>
      <c r="W1923" s="495">
        <f t="shared" si="291"/>
        <v>0.65082815234810265</v>
      </c>
      <c r="X1923" s="495">
        <f t="shared" si="292"/>
        <v>0.19857044214391842</v>
      </c>
      <c r="Y1923" s="43">
        <f>Cal_111320b_12mm!$A$3</f>
        <v>20201113</v>
      </c>
      <c r="Z1923" s="504" t="s">
        <v>944</v>
      </c>
      <c r="AA1923" s="504"/>
      <c r="AB1923" s="496" t="s">
        <v>127</v>
      </c>
      <c r="AD1923" s="505" t="s">
        <v>935</v>
      </c>
      <c r="AE1923" s="689" t="s">
        <v>1250</v>
      </c>
      <c r="AF1923" s="497">
        <v>4</v>
      </c>
      <c r="AG1923" s="309">
        <v>1</v>
      </c>
      <c r="AH1923" s="491" t="s">
        <v>998</v>
      </c>
      <c r="AI1923" s="491"/>
    </row>
    <row r="1924" spans="1:36" s="492" customFormat="1" x14ac:dyDescent="0.2">
      <c r="A1924" s="491" t="s">
        <v>617</v>
      </c>
      <c r="B1924" s="492">
        <v>20190820</v>
      </c>
      <c r="C1924" s="143" t="s">
        <v>51</v>
      </c>
      <c r="D1924" s="143">
        <v>1</v>
      </c>
      <c r="E1924" s="143">
        <v>7</v>
      </c>
      <c r="F1924" s="143"/>
      <c r="G1924" s="143"/>
      <c r="H1924" s="143" t="s">
        <v>11</v>
      </c>
      <c r="I1924" s="143">
        <v>290</v>
      </c>
      <c r="J1924" s="143">
        <v>0</v>
      </c>
      <c r="K1924" s="492">
        <v>5</v>
      </c>
      <c r="L1924" s="498">
        <v>1</v>
      </c>
      <c r="M1924" s="492">
        <v>0</v>
      </c>
      <c r="N1924" s="493">
        <v>1</v>
      </c>
      <c r="O1924" s="111" t="str">
        <f>Cal_111320b_12mm!$E$2</f>
        <v>Cal_111320b_12mm</v>
      </c>
      <c r="P1924" s="112">
        <f>Cal_111320b_12mm!$Q$3</f>
        <v>1.834328118614172</v>
      </c>
      <c r="Q1924" s="112">
        <f>Cal_111320b_12mm!$R$3</f>
        <v>0.54419533879391391</v>
      </c>
      <c r="R1924" s="298">
        <v>382.5</v>
      </c>
      <c r="S1924" s="298">
        <v>234.3</v>
      </c>
      <c r="T1924" s="503">
        <f>AVERAGE(0.729, 0.7, 0.886, 0.575, 0.689, 0.787)</f>
        <v>0.72766666666666657</v>
      </c>
      <c r="U1924" s="494">
        <f t="shared" si="289"/>
        <v>381.77233333333334</v>
      </c>
      <c r="V1924" s="494">
        <f t="shared" si="290"/>
        <v>233.57233333333335</v>
      </c>
      <c r="W1924" s="495">
        <f t="shared" si="291"/>
        <v>3.0571388962912454</v>
      </c>
      <c r="X1924" s="495">
        <f t="shared" si="292"/>
        <v>0.96285363993916151</v>
      </c>
      <c r="Y1924" s="43">
        <f>Cal_111320b_12mm!$A$3</f>
        <v>20201113</v>
      </c>
      <c r="Z1924" s="504" t="s">
        <v>949</v>
      </c>
      <c r="AA1924" s="504"/>
      <c r="AB1924" s="496" t="s">
        <v>127</v>
      </c>
      <c r="AD1924" s="505" t="s">
        <v>935</v>
      </c>
      <c r="AE1924" s="689" t="s">
        <v>1250</v>
      </c>
      <c r="AF1924" s="497">
        <v>1</v>
      </c>
      <c r="AG1924" s="309">
        <v>1</v>
      </c>
      <c r="AH1924" s="491" t="s">
        <v>999</v>
      </c>
      <c r="AI1924" s="491"/>
    </row>
    <row r="1925" spans="1:36" x14ac:dyDescent="0.2">
      <c r="A1925" t="s">
        <v>617</v>
      </c>
      <c r="B1925" s="43">
        <v>20190820</v>
      </c>
      <c r="C1925" s="107" t="s">
        <v>51</v>
      </c>
      <c r="D1925" s="107">
        <v>1</v>
      </c>
      <c r="E1925" s="107">
        <v>2</v>
      </c>
      <c r="H1925" s="107" t="s">
        <v>10</v>
      </c>
      <c r="I1925" s="107">
        <v>290</v>
      </c>
      <c r="J1925" s="107">
        <v>0</v>
      </c>
      <c r="K1925" s="43">
        <v>5</v>
      </c>
      <c r="L1925" s="111">
        <v>1</v>
      </c>
      <c r="M1925" s="43">
        <v>0</v>
      </c>
      <c r="N1925" s="49">
        <v>1</v>
      </c>
      <c r="O1925" s="111" t="str">
        <f>Cal_111320b_12mm!$E$2</f>
        <v>Cal_111320b_12mm</v>
      </c>
      <c r="P1925" s="112">
        <f>Cal_111320b_12mm!$Q$3</f>
        <v>1.834328118614172</v>
      </c>
      <c r="Q1925" s="112">
        <f>Cal_111320b_12mm!$R$3</f>
        <v>0.54419533879391391</v>
      </c>
      <c r="R1925" s="46">
        <v>188.9</v>
      </c>
      <c r="S1925" s="46">
        <v>115.9</v>
      </c>
      <c r="T1925" s="502">
        <f>AVERAGE(0.729, 0.7, 0.886, 0.575, 0.689, 0.787)</f>
        <v>0.72766666666666657</v>
      </c>
      <c r="U1925" s="79">
        <f t="shared" si="289"/>
        <v>188.17233333333334</v>
      </c>
      <c r="V1925" s="79">
        <f t="shared" si="290"/>
        <v>115.17233333333334</v>
      </c>
      <c r="W1925" s="443">
        <f t="shared" si="291"/>
        <v>1.505878133800681</v>
      </c>
      <c r="X1925" s="443">
        <f t="shared" si="292"/>
        <v>0.47634259317001004</v>
      </c>
      <c r="Y1925" s="43">
        <f>Cal_111320b_12mm!$A$3</f>
        <v>20201113</v>
      </c>
      <c r="Z1925" s="86" t="s">
        <v>944</v>
      </c>
      <c r="AA1925" s="86"/>
      <c r="AB1925" s="48" t="s">
        <v>127</v>
      </c>
      <c r="AD1925" s="45" t="s">
        <v>935</v>
      </c>
      <c r="AE1925" s="689" t="s">
        <v>1250</v>
      </c>
      <c r="AF1925" s="128">
        <v>1</v>
      </c>
      <c r="AG1925" s="764" t="s">
        <v>1634</v>
      </c>
      <c r="AH1925" t="s">
        <v>937</v>
      </c>
    </row>
    <row r="1926" spans="1:36" x14ac:dyDescent="0.2">
      <c r="A1926" t="s">
        <v>617</v>
      </c>
      <c r="B1926" s="43">
        <v>20190820</v>
      </c>
      <c r="C1926" s="107" t="s">
        <v>51</v>
      </c>
      <c r="D1926" s="107">
        <v>1</v>
      </c>
      <c r="E1926" s="107">
        <v>2</v>
      </c>
      <c r="H1926" s="107" t="s">
        <v>11</v>
      </c>
      <c r="I1926" s="107">
        <v>290</v>
      </c>
      <c r="J1926" s="107">
        <v>0</v>
      </c>
      <c r="K1926" s="43">
        <v>5</v>
      </c>
      <c r="L1926" s="111">
        <v>1</v>
      </c>
      <c r="M1926" s="43">
        <v>0</v>
      </c>
      <c r="N1926" s="49">
        <v>1</v>
      </c>
      <c r="O1926" s="111" t="str">
        <f>Cal_111320b_12mm!$E$2</f>
        <v>Cal_111320b_12mm</v>
      </c>
      <c r="P1926" s="112">
        <f>Cal_111320b_12mm!$Q$3</f>
        <v>1.834328118614172</v>
      </c>
      <c r="Q1926" s="112">
        <f>Cal_111320b_12mm!$R$3</f>
        <v>0.54419533879391391</v>
      </c>
      <c r="R1926" s="46">
        <v>181.5</v>
      </c>
      <c r="S1926" s="46">
        <v>114.7</v>
      </c>
      <c r="T1926" s="47">
        <f>AVERAGE(0.9, 0.886, 0.921, 0.651, 0.737, 0.721)</f>
        <v>0.80266666666666664</v>
      </c>
      <c r="U1926" s="79">
        <f t="shared" si="289"/>
        <v>180.69733333333335</v>
      </c>
      <c r="V1926" s="79">
        <f t="shared" si="290"/>
        <v>113.89733333333334</v>
      </c>
      <c r="W1926" s="443">
        <f t="shared" si="291"/>
        <v>1.3779816347655549</v>
      </c>
      <c r="X1926" s="443">
        <f t="shared" si="292"/>
        <v>0.58229518125238144</v>
      </c>
      <c r="Y1926" s="43">
        <f>Cal_111320b_12mm!$A$3</f>
        <v>20201113</v>
      </c>
      <c r="Z1926" s="48" t="s">
        <v>936</v>
      </c>
      <c r="AA1926" s="48"/>
      <c r="AB1926" s="48" t="s">
        <v>127</v>
      </c>
      <c r="AD1926" s="43" t="s">
        <v>935</v>
      </c>
      <c r="AE1926" s="689" t="s">
        <v>1250</v>
      </c>
      <c r="AF1926" s="128">
        <v>1</v>
      </c>
      <c r="AG1926" s="764" t="s">
        <v>1634</v>
      </c>
      <c r="AH1926"/>
    </row>
    <row r="1927" spans="1:36" s="513" customFormat="1" x14ac:dyDescent="0.2">
      <c r="A1927" s="512" t="s">
        <v>617</v>
      </c>
      <c r="B1927" s="513">
        <v>20190820</v>
      </c>
      <c r="C1927" s="514" t="s">
        <v>51</v>
      </c>
      <c r="D1927" s="514">
        <v>1</v>
      </c>
      <c r="E1927" s="514">
        <v>17</v>
      </c>
      <c r="F1927" s="514"/>
      <c r="G1927" s="514"/>
      <c r="H1927" s="514" t="s">
        <v>10</v>
      </c>
      <c r="I1927" s="514">
        <v>290</v>
      </c>
      <c r="J1927" s="514">
        <v>10</v>
      </c>
      <c r="K1927" s="513">
        <v>5</v>
      </c>
      <c r="L1927" s="515">
        <v>1</v>
      </c>
      <c r="M1927" s="513">
        <v>0</v>
      </c>
      <c r="N1927" s="516">
        <v>1</v>
      </c>
      <c r="O1927" s="111" t="str">
        <f>Cal_111320b_12mm!$E$2</f>
        <v>Cal_111320b_12mm</v>
      </c>
      <c r="P1927" s="112">
        <f>Cal_111320b_12mm!$Q$3</f>
        <v>1.834328118614172</v>
      </c>
      <c r="Q1927" s="112">
        <f>Cal_111320b_12mm!$R$3</f>
        <v>0.54419533879391391</v>
      </c>
      <c r="R1927" s="517">
        <v>91.62</v>
      </c>
      <c r="S1927" s="517">
        <v>59.09</v>
      </c>
      <c r="T1927" s="518">
        <f>AVERAGE(0.729, 0.7, 0.886, 0.575, 0.689, 0.787)</f>
        <v>0.72766666666666657</v>
      </c>
      <c r="U1927" s="519">
        <f t="shared" si="289"/>
        <v>90.89233333333334</v>
      </c>
      <c r="V1927" s="519">
        <f t="shared" si="290"/>
        <v>58.362333333333339</v>
      </c>
      <c r="W1927" s="520">
        <f t="shared" si="291"/>
        <v>0.67104405058268701</v>
      </c>
      <c r="X1927" s="520">
        <f t="shared" si="292"/>
        <v>0.3334248479754659</v>
      </c>
      <c r="Y1927" s="43">
        <f>Cal_111320b_12mm!$A$3</f>
        <v>20201113</v>
      </c>
      <c r="Z1927" s="521" t="s">
        <v>949</v>
      </c>
      <c r="AA1927" s="521"/>
      <c r="AB1927" s="522" t="s">
        <v>127</v>
      </c>
      <c r="AD1927" s="523" t="s">
        <v>935</v>
      </c>
      <c r="AE1927" s="689" t="s">
        <v>1250</v>
      </c>
      <c r="AF1927" s="524">
        <v>4</v>
      </c>
      <c r="AG1927" s="525">
        <v>1</v>
      </c>
      <c r="AH1927" s="512" t="s">
        <v>1004</v>
      </c>
      <c r="AI1927" s="512"/>
    </row>
    <row r="1928" spans="1:36" s="513" customFormat="1" x14ac:dyDescent="0.2">
      <c r="A1928" s="512" t="s">
        <v>617</v>
      </c>
      <c r="B1928" s="513">
        <v>20190820</v>
      </c>
      <c r="C1928" s="514" t="s">
        <v>51</v>
      </c>
      <c r="D1928" s="514">
        <v>1</v>
      </c>
      <c r="E1928" s="514">
        <v>17</v>
      </c>
      <c r="F1928" s="514"/>
      <c r="G1928" s="514"/>
      <c r="H1928" s="514" t="s">
        <v>11</v>
      </c>
      <c r="I1928" s="514">
        <v>290</v>
      </c>
      <c r="J1928" s="514">
        <v>10</v>
      </c>
      <c r="K1928" s="513">
        <v>5</v>
      </c>
      <c r="L1928" s="515">
        <v>1</v>
      </c>
      <c r="M1928" s="513">
        <v>0</v>
      </c>
      <c r="N1928" s="516">
        <v>1</v>
      </c>
      <c r="O1928" s="111" t="str">
        <f>Cal_111320b_12mm!$E$2</f>
        <v>Cal_111320b_12mm</v>
      </c>
      <c r="P1928" s="112">
        <f>Cal_111320b_12mm!$Q$3</f>
        <v>1.834328118614172</v>
      </c>
      <c r="Q1928" s="112">
        <f>Cal_111320b_12mm!$R$3</f>
        <v>0.54419533879391391</v>
      </c>
      <c r="R1928" s="517">
        <v>55.25</v>
      </c>
      <c r="S1928" s="517">
        <v>34.53</v>
      </c>
      <c r="T1928" s="518">
        <f>AVERAGE(0.729, 0.7, 0.886, 0.575, 0.689, 0.787)</f>
        <v>0.72766666666666657</v>
      </c>
      <c r="U1928" s="519">
        <f t="shared" si="289"/>
        <v>54.522333333333336</v>
      </c>
      <c r="V1928" s="519">
        <f t="shared" si="290"/>
        <v>33.802333333333337</v>
      </c>
      <c r="W1928" s="520">
        <f t="shared" si="291"/>
        <v>0.42742184838835767</v>
      </c>
      <c r="X1928" s="520">
        <f t="shared" si="292"/>
        <v>0.15434708703281369</v>
      </c>
      <c r="Y1928" s="43">
        <f>Cal_111320b_12mm!$A$3</f>
        <v>20201113</v>
      </c>
      <c r="Z1928" s="521" t="s">
        <v>949</v>
      </c>
      <c r="AA1928" s="521"/>
      <c r="AB1928" s="522" t="s">
        <v>127</v>
      </c>
      <c r="AD1928" s="523" t="s">
        <v>935</v>
      </c>
      <c r="AE1928" s="689" t="s">
        <v>1250</v>
      </c>
      <c r="AF1928" s="524">
        <v>3</v>
      </c>
      <c r="AG1928" s="525">
        <v>1</v>
      </c>
      <c r="AH1928" s="512" t="s">
        <v>1003</v>
      </c>
      <c r="AI1928" s="512"/>
    </row>
    <row r="1929" spans="1:36" s="513" customFormat="1" x14ac:dyDescent="0.2">
      <c r="A1929" s="512" t="s">
        <v>617</v>
      </c>
      <c r="B1929" s="513">
        <v>20190820</v>
      </c>
      <c r="C1929" s="514" t="s">
        <v>51</v>
      </c>
      <c r="D1929" s="514">
        <v>1</v>
      </c>
      <c r="E1929" s="514">
        <v>7</v>
      </c>
      <c r="F1929" s="514"/>
      <c r="G1929" s="514"/>
      <c r="H1929" s="514" t="s">
        <v>10</v>
      </c>
      <c r="I1929" s="514">
        <v>290</v>
      </c>
      <c r="J1929" s="514">
        <v>10</v>
      </c>
      <c r="K1929" s="513">
        <v>5</v>
      </c>
      <c r="L1929" s="515">
        <v>1</v>
      </c>
      <c r="M1929" s="513">
        <v>0</v>
      </c>
      <c r="N1929" s="516">
        <v>1</v>
      </c>
      <c r="O1929" s="111" t="str">
        <f>Cal_111320b_12mm!$E$2</f>
        <v>Cal_111320b_12mm</v>
      </c>
      <c r="P1929" s="112">
        <f>Cal_111320b_12mm!$Q$3</f>
        <v>1.834328118614172</v>
      </c>
      <c r="Q1929" s="112">
        <f>Cal_111320b_12mm!$R$3</f>
        <v>0.54419533879391391</v>
      </c>
      <c r="R1929" s="517">
        <v>64.760000000000005</v>
      </c>
      <c r="S1929" s="517">
        <v>39.28</v>
      </c>
      <c r="T1929" s="513">
        <f>AVERAGE(0.9, 0.886, 0.921, 0.651, 0.737, 0.721)</f>
        <v>0.80266666666666664</v>
      </c>
      <c r="U1929" s="519">
        <f t="shared" si="289"/>
        <v>63.957333333333338</v>
      </c>
      <c r="V1929" s="519">
        <f t="shared" si="290"/>
        <v>38.477333333333334</v>
      </c>
      <c r="W1929" s="520">
        <f t="shared" si="291"/>
        <v>0.52561335409919674</v>
      </c>
      <c r="X1929" s="520">
        <f t="shared" si="292"/>
        <v>0.13661658814874139</v>
      </c>
      <c r="Y1929" s="43">
        <f>Cal_111320b_12mm!$A$3</f>
        <v>20201113</v>
      </c>
      <c r="Z1929" s="522" t="s">
        <v>936</v>
      </c>
      <c r="AA1929" s="522"/>
      <c r="AB1929" s="522" t="s">
        <v>127</v>
      </c>
      <c r="AD1929" s="513" t="s">
        <v>935</v>
      </c>
      <c r="AE1929" s="689" t="s">
        <v>1250</v>
      </c>
      <c r="AF1929" s="524">
        <v>3</v>
      </c>
      <c r="AG1929" s="525">
        <v>1</v>
      </c>
      <c r="AH1929" s="512" t="s">
        <v>1003</v>
      </c>
      <c r="AI1929" s="512"/>
    </row>
    <row r="1930" spans="1:36" s="513" customFormat="1" x14ac:dyDescent="0.2">
      <c r="A1930" s="512" t="s">
        <v>617</v>
      </c>
      <c r="B1930" s="513">
        <v>20190820</v>
      </c>
      <c r="C1930" s="514" t="s">
        <v>51</v>
      </c>
      <c r="D1930" s="514">
        <v>1</v>
      </c>
      <c r="E1930" s="514">
        <v>7</v>
      </c>
      <c r="F1930" s="514"/>
      <c r="G1930" s="514"/>
      <c r="H1930" s="514" t="s">
        <v>11</v>
      </c>
      <c r="I1930" s="514">
        <v>290</v>
      </c>
      <c r="J1930" s="514">
        <v>10</v>
      </c>
      <c r="K1930" s="513">
        <v>5</v>
      </c>
      <c r="L1930" s="515">
        <v>1</v>
      </c>
      <c r="M1930" s="513">
        <v>0</v>
      </c>
      <c r="N1930" s="516">
        <v>1</v>
      </c>
      <c r="O1930" s="111" t="str">
        <f>Cal_111320b_12mm!$E$2</f>
        <v>Cal_111320b_12mm</v>
      </c>
      <c r="P1930" s="112">
        <f>Cal_111320b_12mm!$Q$3</f>
        <v>1.834328118614172</v>
      </c>
      <c r="Q1930" s="112">
        <f>Cal_111320b_12mm!$R$3</f>
        <v>0.54419533879391391</v>
      </c>
      <c r="R1930" s="517">
        <v>42.24</v>
      </c>
      <c r="S1930" s="517">
        <v>27.24</v>
      </c>
      <c r="T1930" s="518">
        <f>AVERAGE(0.729, 0.7, 0.886, 0.575, 0.689, 0.787)</f>
        <v>0.72766666666666657</v>
      </c>
      <c r="U1930" s="519">
        <f t="shared" si="289"/>
        <v>41.512333333333338</v>
      </c>
      <c r="V1930" s="519">
        <f t="shared" si="290"/>
        <v>26.512333333333331</v>
      </c>
      <c r="W1930" s="520">
        <f t="shared" si="291"/>
        <v>0.30942701379466064</v>
      </c>
      <c r="X1930" s="520">
        <f t="shared" si="292"/>
        <v>0.14687438370840811</v>
      </c>
      <c r="Y1930" s="43">
        <f>Cal_111320b_12mm!$A$3</f>
        <v>20201113</v>
      </c>
      <c r="Z1930" s="521" t="s">
        <v>949</v>
      </c>
      <c r="AA1930" s="521"/>
      <c r="AB1930" s="522" t="s">
        <v>127</v>
      </c>
      <c r="AD1930" s="523" t="s">
        <v>935</v>
      </c>
      <c r="AE1930" s="689" t="s">
        <v>1250</v>
      </c>
      <c r="AF1930" s="524">
        <v>3</v>
      </c>
      <c r="AG1930" s="525">
        <v>1</v>
      </c>
      <c r="AH1930" s="512" t="s">
        <v>1003</v>
      </c>
      <c r="AI1930" s="512"/>
    </row>
    <row r="1931" spans="1:36" x14ac:dyDescent="0.2">
      <c r="A1931" t="s">
        <v>617</v>
      </c>
      <c r="B1931" s="43">
        <v>20190820</v>
      </c>
      <c r="C1931" s="107" t="s">
        <v>51</v>
      </c>
      <c r="D1931" s="107">
        <v>1</v>
      </c>
      <c r="E1931" s="107">
        <v>2</v>
      </c>
      <c r="H1931" s="107" t="s">
        <v>10</v>
      </c>
      <c r="I1931" s="107">
        <v>290</v>
      </c>
      <c r="J1931" s="107">
        <v>10</v>
      </c>
      <c r="K1931" s="43">
        <v>5</v>
      </c>
      <c r="L1931" s="111">
        <v>1</v>
      </c>
      <c r="M1931" s="43">
        <v>0</v>
      </c>
      <c r="N1931" s="49">
        <v>1</v>
      </c>
      <c r="O1931" s="111" t="str">
        <f>Cal_111320b_12mm!$E$2</f>
        <v>Cal_111320b_12mm</v>
      </c>
      <c r="P1931" s="112">
        <f>Cal_111320b_12mm!$Q$3</f>
        <v>1.834328118614172</v>
      </c>
      <c r="Q1931" s="112">
        <f>Cal_111320b_12mm!$R$3</f>
        <v>0.54419533879391391</v>
      </c>
      <c r="R1931" s="46">
        <v>98.37</v>
      </c>
      <c r="S1931" s="46">
        <v>62.72</v>
      </c>
      <c r="T1931" s="47">
        <f t="shared" ref="T1931:T1932" si="293">AVERAGE(0.9, 0.886, 0.921, 0.651, 0.737, 0.721)</f>
        <v>0.80266666666666664</v>
      </c>
      <c r="U1931" s="79">
        <f t="shared" si="289"/>
        <v>97.567333333333337</v>
      </c>
      <c r="V1931" s="79">
        <f t="shared" si="290"/>
        <v>61.917333333333332</v>
      </c>
      <c r="W1931" s="443">
        <f t="shared" si="291"/>
        <v>0.73540486945197669</v>
      </c>
      <c r="X1931" s="443">
        <f t="shared" si="292"/>
        <v>0.33024881611562151</v>
      </c>
      <c r="Y1931" s="43">
        <f>Cal_111320b_12mm!$A$3</f>
        <v>20201113</v>
      </c>
      <c r="Z1931" s="48" t="s">
        <v>936</v>
      </c>
      <c r="AA1931" s="48"/>
      <c r="AB1931" s="48" t="s">
        <v>127</v>
      </c>
      <c r="AD1931" s="43" t="s">
        <v>935</v>
      </c>
      <c r="AE1931" s="689" t="s">
        <v>1250</v>
      </c>
      <c r="AF1931" s="128">
        <v>1</v>
      </c>
      <c r="AG1931" s="764" t="s">
        <v>1634</v>
      </c>
      <c r="AH1931"/>
    </row>
    <row r="1932" spans="1:36" x14ac:dyDescent="0.2">
      <c r="A1932" t="s">
        <v>617</v>
      </c>
      <c r="B1932" s="43">
        <v>20190820</v>
      </c>
      <c r="C1932" s="107" t="s">
        <v>51</v>
      </c>
      <c r="D1932" s="107">
        <v>1</v>
      </c>
      <c r="E1932" s="107">
        <v>2</v>
      </c>
      <c r="H1932" s="107" t="s">
        <v>11</v>
      </c>
      <c r="I1932" s="107">
        <v>290</v>
      </c>
      <c r="J1932" s="107">
        <v>10</v>
      </c>
      <c r="K1932" s="43">
        <v>5</v>
      </c>
      <c r="L1932" s="111">
        <v>1</v>
      </c>
      <c r="M1932" s="43">
        <v>0</v>
      </c>
      <c r="N1932" s="49">
        <v>1</v>
      </c>
      <c r="O1932" s="111" t="str">
        <f>Cal_111320b_12mm!$E$2</f>
        <v>Cal_111320b_12mm</v>
      </c>
      <c r="P1932" s="112">
        <f>Cal_111320b_12mm!$Q$3</f>
        <v>1.834328118614172</v>
      </c>
      <c r="Q1932" s="112">
        <f>Cal_111320b_12mm!$R$3</f>
        <v>0.54419533879391391</v>
      </c>
      <c r="R1932" s="46">
        <v>99.02</v>
      </c>
      <c r="S1932" s="46">
        <v>60.42</v>
      </c>
      <c r="T1932" s="47">
        <f t="shared" si="293"/>
        <v>0.80266666666666664</v>
      </c>
      <c r="U1932" s="79">
        <f t="shared" si="289"/>
        <v>98.217333333333329</v>
      </c>
      <c r="V1932" s="79">
        <f t="shared" si="290"/>
        <v>59.617333333333335</v>
      </c>
      <c r="W1932" s="443">
        <f t="shared" si="291"/>
        <v>0.79625884883159292</v>
      </c>
      <c r="X1932" s="443">
        <f t="shared" si="292"/>
        <v>0.22980974246829089</v>
      </c>
      <c r="Y1932" s="43">
        <f>Cal_111320b_12mm!$A$3</f>
        <v>20201113</v>
      </c>
      <c r="Z1932" s="48" t="s">
        <v>936</v>
      </c>
      <c r="AA1932" s="48"/>
      <c r="AB1932" s="48" t="s">
        <v>127</v>
      </c>
      <c r="AD1932" s="43" t="s">
        <v>935</v>
      </c>
      <c r="AE1932" s="689" t="s">
        <v>1250</v>
      </c>
      <c r="AF1932" s="128">
        <v>1</v>
      </c>
      <c r="AG1932" s="764" t="s">
        <v>1634</v>
      </c>
      <c r="AH1932"/>
    </row>
    <row r="1933" spans="1:36" x14ac:dyDescent="0.2">
      <c r="A1933" s="155" t="s">
        <v>617</v>
      </c>
      <c r="B1933" s="82">
        <v>20190821</v>
      </c>
      <c r="C1933" s="126" t="s">
        <v>59</v>
      </c>
      <c r="D1933" s="126">
        <v>2</v>
      </c>
      <c r="E1933" s="126">
        <v>21</v>
      </c>
      <c r="F1933" s="126"/>
      <c r="G1933" s="126"/>
      <c r="H1933" s="126" t="s">
        <v>10</v>
      </c>
      <c r="I1933" s="126">
        <v>280.47000000000003</v>
      </c>
      <c r="J1933" s="126">
        <v>5</v>
      </c>
      <c r="K1933" s="82">
        <v>5</v>
      </c>
      <c r="L1933" s="156">
        <v>1</v>
      </c>
      <c r="M1933" s="82">
        <v>0</v>
      </c>
      <c r="N1933" s="83">
        <v>1</v>
      </c>
      <c r="O1933" s="9" t="str">
        <f>Cal_110119!$P$3</f>
        <v>Cal_110119</v>
      </c>
      <c r="P1933" s="17">
        <f>Cal_110119!$Q$3</f>
        <v>1.8682000000000001</v>
      </c>
      <c r="Q1933" s="17">
        <f>Cal_110119!$R$3</f>
        <v>0.51219999999999999</v>
      </c>
      <c r="R1933" s="84">
        <v>30.33</v>
      </c>
      <c r="S1933" s="84">
        <v>18.54</v>
      </c>
      <c r="T1933" s="158">
        <f t="shared" ref="T1933:T1944" si="294">AVERAGE(0.887,0.753,0.762,0.881,0.629,0.842)</f>
        <v>0.79233333333333344</v>
      </c>
      <c r="U1933" s="79">
        <f t="shared" si="289"/>
        <v>29.537666666666667</v>
      </c>
      <c r="V1933" s="79">
        <f t="shared" si="290"/>
        <v>17.747666666666667</v>
      </c>
      <c r="W1933" s="443">
        <f t="shared" si="291"/>
        <v>0.23165440094890569</v>
      </c>
      <c r="X1933" s="443">
        <f t="shared" si="292"/>
        <v>7.1098138750646217E-2</v>
      </c>
      <c r="Y1933" s="9">
        <f>Cal_110119!$O$3</f>
        <v>20181101</v>
      </c>
      <c r="Z1933" s="339" t="s">
        <v>829</v>
      </c>
      <c r="AA1933" s="339"/>
      <c r="AB1933" s="85" t="s">
        <v>127</v>
      </c>
      <c r="AC1933" s="82" t="s">
        <v>623</v>
      </c>
      <c r="AD1933" s="82" t="s">
        <v>619</v>
      </c>
      <c r="AE1933" s="689" t="s">
        <v>1250</v>
      </c>
      <c r="AF1933" s="129">
        <v>1</v>
      </c>
      <c r="AG1933" s="764" t="s">
        <v>1634</v>
      </c>
      <c r="AH1933" s="155" t="s">
        <v>327</v>
      </c>
      <c r="AI1933" s="155"/>
      <c r="AJ1933" s="82"/>
    </row>
    <row r="1934" spans="1:36" x14ac:dyDescent="0.2">
      <c r="A1934" s="155" t="s">
        <v>617</v>
      </c>
      <c r="B1934" s="82">
        <v>20190821</v>
      </c>
      <c r="C1934" s="126" t="s">
        <v>59</v>
      </c>
      <c r="D1934" s="126">
        <v>2</v>
      </c>
      <c r="E1934" s="126">
        <v>21</v>
      </c>
      <c r="F1934" s="126"/>
      <c r="G1934" s="126"/>
      <c r="H1934" s="126" t="s">
        <v>11</v>
      </c>
      <c r="I1934" s="126">
        <v>280.16000000000003</v>
      </c>
      <c r="J1934" s="126">
        <v>5</v>
      </c>
      <c r="K1934" s="82">
        <v>5</v>
      </c>
      <c r="L1934" s="156">
        <v>1</v>
      </c>
      <c r="M1934" s="82">
        <v>0</v>
      </c>
      <c r="N1934" s="83">
        <v>1</v>
      </c>
      <c r="O1934" s="9" t="str">
        <f>Cal_110119!$P$3</f>
        <v>Cal_110119</v>
      </c>
      <c r="P1934" s="17">
        <f>Cal_110119!$Q$3</f>
        <v>1.8682000000000001</v>
      </c>
      <c r="Q1934" s="17">
        <f>Cal_110119!$R$3</f>
        <v>0.51219999999999999</v>
      </c>
      <c r="R1934" s="84">
        <v>33.270000000000003</v>
      </c>
      <c r="S1934" s="84">
        <v>20.58</v>
      </c>
      <c r="T1934" s="158">
        <f t="shared" si="294"/>
        <v>0.79233333333333344</v>
      </c>
      <c r="U1934" s="79">
        <f t="shared" si="289"/>
        <v>32.477666666666671</v>
      </c>
      <c r="V1934" s="79">
        <f t="shared" si="290"/>
        <v>19.787666666666667</v>
      </c>
      <c r="W1934" s="443">
        <f t="shared" si="291"/>
        <v>0.24961383807436333</v>
      </c>
      <c r="X1934" s="443">
        <f t="shared" si="292"/>
        <v>8.8312002936249592E-2</v>
      </c>
      <c r="Y1934" s="9">
        <f>Cal_110119!$O$3</f>
        <v>20181101</v>
      </c>
      <c r="Z1934" s="339" t="s">
        <v>829</v>
      </c>
      <c r="AA1934" s="339"/>
      <c r="AB1934" s="85" t="s">
        <v>110</v>
      </c>
      <c r="AC1934" s="82" t="s">
        <v>623</v>
      </c>
      <c r="AD1934" s="82" t="s">
        <v>619</v>
      </c>
      <c r="AE1934" s="689" t="s">
        <v>1250</v>
      </c>
      <c r="AF1934" s="129">
        <v>1</v>
      </c>
      <c r="AG1934" s="764" t="s">
        <v>1634</v>
      </c>
      <c r="AH1934" s="155" t="s">
        <v>335</v>
      </c>
      <c r="AI1934" s="155"/>
      <c r="AJ1934" s="82"/>
    </row>
    <row r="1935" spans="1:36" s="44" customFormat="1" x14ac:dyDescent="0.2">
      <c r="A1935" s="360" t="s">
        <v>617</v>
      </c>
      <c r="B1935" s="44">
        <v>20190821</v>
      </c>
      <c r="C1935" s="361" t="s">
        <v>59</v>
      </c>
      <c r="D1935" s="361">
        <v>2</v>
      </c>
      <c r="E1935" s="361">
        <v>7</v>
      </c>
      <c r="F1935" s="361"/>
      <c r="G1935" s="361"/>
      <c r="H1935" s="361" t="s">
        <v>10</v>
      </c>
      <c r="I1935" s="361">
        <v>281.05</v>
      </c>
      <c r="J1935" s="361">
        <v>5</v>
      </c>
      <c r="K1935" s="44">
        <v>5</v>
      </c>
      <c r="L1935" s="362">
        <v>1</v>
      </c>
      <c r="M1935" s="44">
        <v>0</v>
      </c>
      <c r="N1935" s="363">
        <v>0.33</v>
      </c>
      <c r="O1935" s="9" t="str">
        <f>Cal_110119!$P$3</f>
        <v>Cal_110119</v>
      </c>
      <c r="P1935" s="17">
        <f>Cal_110119!$Q$3</f>
        <v>1.8682000000000001</v>
      </c>
      <c r="Q1935" s="17">
        <f>Cal_110119!$R$3</f>
        <v>0.51219999999999999</v>
      </c>
      <c r="R1935" s="364">
        <v>284.5</v>
      </c>
      <c r="S1935" s="364">
        <v>169.2</v>
      </c>
      <c r="T1935" s="365">
        <f t="shared" si="294"/>
        <v>0.79233333333333344</v>
      </c>
      <c r="U1935" s="366">
        <f t="shared" si="289"/>
        <v>283.70766666666668</v>
      </c>
      <c r="V1935" s="366">
        <f t="shared" si="290"/>
        <v>168.40766666666664</v>
      </c>
      <c r="W1935" s="443">
        <f t="shared" si="291"/>
        <v>6.8508576316595828</v>
      </c>
      <c r="X1935" s="443">
        <f t="shared" si="292"/>
        <v>1.836691532368526</v>
      </c>
      <c r="Y1935" s="9">
        <f>Cal_110119!$O$3</f>
        <v>20181101</v>
      </c>
      <c r="Z1935" s="367" t="s">
        <v>829</v>
      </c>
      <c r="AA1935" s="367"/>
      <c r="AB1935" s="368" t="s">
        <v>129</v>
      </c>
      <c r="AC1935" s="44" t="s">
        <v>623</v>
      </c>
      <c r="AD1935" s="44" t="s">
        <v>619</v>
      </c>
      <c r="AE1935" s="689" t="s">
        <v>1250</v>
      </c>
      <c r="AF1935" s="369">
        <v>1</v>
      </c>
      <c r="AG1935" s="764" t="s">
        <v>1634</v>
      </c>
      <c r="AH1935" s="360" t="s">
        <v>331</v>
      </c>
      <c r="AI1935" s="360"/>
    </row>
    <row r="1936" spans="1:36" s="44" customFormat="1" x14ac:dyDescent="0.2">
      <c r="A1936" s="360" t="s">
        <v>617</v>
      </c>
      <c r="B1936" s="44">
        <v>20190821</v>
      </c>
      <c r="C1936" s="361" t="s">
        <v>59</v>
      </c>
      <c r="D1936" s="361">
        <v>2</v>
      </c>
      <c r="E1936" s="361">
        <v>7</v>
      </c>
      <c r="F1936" s="361"/>
      <c r="G1936" s="361"/>
      <c r="H1936" s="361" t="s">
        <v>11</v>
      </c>
      <c r="I1936" s="361">
        <v>279.91000000000003</v>
      </c>
      <c r="J1936" s="361">
        <v>5</v>
      </c>
      <c r="K1936" s="44">
        <v>5</v>
      </c>
      <c r="L1936" s="362">
        <v>1</v>
      </c>
      <c r="M1936" s="44">
        <v>0</v>
      </c>
      <c r="N1936" s="363">
        <v>0.33</v>
      </c>
      <c r="O1936" s="9" t="str">
        <f>Cal_110119!$P$3</f>
        <v>Cal_110119</v>
      </c>
      <c r="P1936" s="17">
        <f>Cal_110119!$Q$3</f>
        <v>1.8682000000000001</v>
      </c>
      <c r="Q1936" s="17">
        <f>Cal_110119!$R$3</f>
        <v>0.51219999999999999</v>
      </c>
      <c r="R1936" s="364">
        <v>296.8</v>
      </c>
      <c r="S1936" s="364">
        <v>175</v>
      </c>
      <c r="T1936" s="365">
        <f t="shared" si="294"/>
        <v>0.79233333333333344</v>
      </c>
      <c r="U1936" s="366">
        <f t="shared" si="289"/>
        <v>296.00766666666669</v>
      </c>
      <c r="V1936" s="366">
        <f t="shared" si="290"/>
        <v>174.20766666666665</v>
      </c>
      <c r="W1936" s="443">
        <f t="shared" si="291"/>
        <v>7.266547200251777</v>
      </c>
      <c r="X1936" s="443">
        <f t="shared" si="292"/>
        <v>1.7568038953009402</v>
      </c>
      <c r="Y1936" s="9">
        <f>Cal_110119!$O$3</f>
        <v>20181101</v>
      </c>
      <c r="Z1936" s="367" t="s">
        <v>829</v>
      </c>
      <c r="AA1936" s="367"/>
      <c r="AB1936" s="368" t="s">
        <v>115</v>
      </c>
      <c r="AC1936" s="44" t="s">
        <v>623</v>
      </c>
      <c r="AD1936" s="44" t="s">
        <v>619</v>
      </c>
      <c r="AE1936" s="689" t="s">
        <v>1250</v>
      </c>
      <c r="AF1936" s="369">
        <v>1</v>
      </c>
      <c r="AG1936" s="764" t="s">
        <v>1634</v>
      </c>
      <c r="AH1936" s="360" t="s">
        <v>326</v>
      </c>
      <c r="AI1936" s="360"/>
    </row>
    <row r="1937" spans="1:36" s="350" customFormat="1" x14ac:dyDescent="0.2">
      <c r="A1937" s="349" t="s">
        <v>617</v>
      </c>
      <c r="B1937" s="350">
        <v>20190821</v>
      </c>
      <c r="C1937" s="351" t="s">
        <v>59</v>
      </c>
      <c r="D1937" s="351">
        <v>2</v>
      </c>
      <c r="E1937" s="351">
        <v>4</v>
      </c>
      <c r="F1937" s="351"/>
      <c r="G1937" s="351"/>
      <c r="H1937" s="351" t="s">
        <v>10</v>
      </c>
      <c r="I1937" s="351">
        <v>280.02</v>
      </c>
      <c r="J1937" s="351">
        <v>5</v>
      </c>
      <c r="K1937" s="350">
        <v>5</v>
      </c>
      <c r="L1937" s="352">
        <v>1</v>
      </c>
      <c r="M1937" s="350">
        <v>0</v>
      </c>
      <c r="N1937" s="353">
        <v>1</v>
      </c>
      <c r="O1937" s="9" t="str">
        <f>Cal_110119!$P$3</f>
        <v>Cal_110119</v>
      </c>
      <c r="P1937" s="17">
        <f>Cal_110119!$Q$3</f>
        <v>1.8682000000000001</v>
      </c>
      <c r="Q1937" s="17">
        <f>Cal_110119!$R$3</f>
        <v>0.51219999999999999</v>
      </c>
      <c r="R1937" s="354">
        <v>340.3</v>
      </c>
      <c r="S1937" s="354">
        <v>200</v>
      </c>
      <c r="T1937" s="355">
        <f t="shared" si="294"/>
        <v>0.79233333333333344</v>
      </c>
      <c r="U1937" s="356">
        <f t="shared" si="289"/>
        <v>339.50766666666669</v>
      </c>
      <c r="V1937" s="356">
        <f t="shared" si="290"/>
        <v>199.20766666666665</v>
      </c>
      <c r="W1937" s="443">
        <f t="shared" si="291"/>
        <v>2.7610977653207094</v>
      </c>
      <c r="X1937" s="443">
        <f t="shared" si="292"/>
        <v>0.64259180221565704</v>
      </c>
      <c r="Y1937" s="9">
        <f>Cal_110119!$O$3</f>
        <v>20181101</v>
      </c>
      <c r="Z1937" s="357" t="s">
        <v>829</v>
      </c>
      <c r="AA1937" s="357"/>
      <c r="AB1937" s="358" t="s">
        <v>83</v>
      </c>
      <c r="AC1937" s="350" t="s">
        <v>623</v>
      </c>
      <c r="AD1937" s="350" t="s">
        <v>619</v>
      </c>
      <c r="AE1937" s="689" t="s">
        <v>1250</v>
      </c>
      <c r="AF1937" s="359">
        <v>3</v>
      </c>
      <c r="AG1937" s="764" t="s">
        <v>1634</v>
      </c>
      <c r="AH1937" s="349" t="s">
        <v>334</v>
      </c>
      <c r="AI1937" s="410" t="s">
        <v>1681</v>
      </c>
    </row>
    <row r="1938" spans="1:36" s="350" customFormat="1" x14ac:dyDescent="0.2">
      <c r="A1938" s="349" t="s">
        <v>617</v>
      </c>
      <c r="B1938" s="350">
        <v>20190821</v>
      </c>
      <c r="C1938" s="351" t="s">
        <v>59</v>
      </c>
      <c r="D1938" s="351">
        <v>2</v>
      </c>
      <c r="E1938" s="351">
        <v>4</v>
      </c>
      <c r="F1938" s="351"/>
      <c r="G1938" s="351"/>
      <c r="H1938" s="351" t="s">
        <v>11</v>
      </c>
      <c r="I1938" s="351">
        <v>280.58999999999997</v>
      </c>
      <c r="J1938" s="351">
        <v>5</v>
      </c>
      <c r="K1938" s="350">
        <v>5</v>
      </c>
      <c r="L1938" s="352">
        <v>1</v>
      </c>
      <c r="M1938" s="350">
        <v>0</v>
      </c>
      <c r="N1938" s="353">
        <v>1</v>
      </c>
      <c r="O1938" s="9" t="str">
        <f>Cal_110119!$P$3</f>
        <v>Cal_110119</v>
      </c>
      <c r="P1938" s="17">
        <f>Cal_110119!$Q$3</f>
        <v>1.8682000000000001</v>
      </c>
      <c r="Q1938" s="17">
        <f>Cal_110119!$R$3</f>
        <v>0.51219999999999999</v>
      </c>
      <c r="R1938" s="354">
        <v>398.2</v>
      </c>
      <c r="S1938" s="354">
        <v>216.6</v>
      </c>
      <c r="T1938" s="355">
        <f t="shared" si="294"/>
        <v>0.79233333333333344</v>
      </c>
      <c r="U1938" s="356">
        <f t="shared" si="289"/>
        <v>397.40766666666667</v>
      </c>
      <c r="V1938" s="356">
        <f t="shared" si="290"/>
        <v>215.80766666666665</v>
      </c>
      <c r="W1938" s="443">
        <f t="shared" si="291"/>
        <v>3.5666198296627392</v>
      </c>
      <c r="X1938" s="443">
        <f t="shared" si="292"/>
        <v>0.1132090737961623</v>
      </c>
      <c r="Y1938" s="9">
        <f>Cal_110119!$O$3</f>
        <v>20181101</v>
      </c>
      <c r="Z1938" s="357" t="s">
        <v>829</v>
      </c>
      <c r="AA1938" s="357"/>
      <c r="AB1938" s="358" t="s">
        <v>146</v>
      </c>
      <c r="AC1938" s="350" t="s">
        <v>623</v>
      </c>
      <c r="AD1938" s="350" t="s">
        <v>619</v>
      </c>
      <c r="AE1938" s="689" t="s">
        <v>1250</v>
      </c>
      <c r="AF1938" s="359">
        <v>3</v>
      </c>
      <c r="AG1938" s="764" t="s">
        <v>1634</v>
      </c>
      <c r="AH1938" s="349" t="s">
        <v>330</v>
      </c>
      <c r="AI1938" s="410" t="s">
        <v>1681</v>
      </c>
    </row>
    <row r="1939" spans="1:36" x14ac:dyDescent="0.2">
      <c r="A1939" s="155" t="s">
        <v>617</v>
      </c>
      <c r="B1939" s="82">
        <v>20190821</v>
      </c>
      <c r="C1939" s="126" t="s">
        <v>59</v>
      </c>
      <c r="D1939" s="126">
        <v>2</v>
      </c>
      <c r="E1939" s="126">
        <v>21</v>
      </c>
      <c r="F1939" s="126"/>
      <c r="G1939" s="126"/>
      <c r="H1939" s="126" t="s">
        <v>10</v>
      </c>
      <c r="I1939" s="126">
        <v>280.66000000000003</v>
      </c>
      <c r="J1939" s="126">
        <v>20</v>
      </c>
      <c r="K1939" s="82">
        <v>5</v>
      </c>
      <c r="L1939" s="156">
        <v>1</v>
      </c>
      <c r="M1939" s="82">
        <v>0</v>
      </c>
      <c r="N1939" s="83">
        <v>1</v>
      </c>
      <c r="O1939" s="9" t="str">
        <f>Cal_110119!$P$3</f>
        <v>Cal_110119</v>
      </c>
      <c r="P1939" s="17">
        <f>Cal_110119!$Q$3</f>
        <v>1.8682000000000001</v>
      </c>
      <c r="Q1939" s="17">
        <f>Cal_110119!$R$3</f>
        <v>0.51219999999999999</v>
      </c>
      <c r="R1939" s="84">
        <v>19.11</v>
      </c>
      <c r="S1939" s="84">
        <v>11.74</v>
      </c>
      <c r="T1939" s="158">
        <f t="shared" si="294"/>
        <v>0.79233333333333344</v>
      </c>
      <c r="U1939" s="79">
        <f t="shared" si="289"/>
        <v>18.317666666666668</v>
      </c>
      <c r="V1939" s="79">
        <f t="shared" si="290"/>
        <v>10.947666666666667</v>
      </c>
      <c r="W1939" s="443">
        <f t="shared" si="291"/>
        <v>0.14471052919113081</v>
      </c>
      <c r="X1939" s="443">
        <f t="shared" si="292"/>
        <v>4.1916262833145292E-2</v>
      </c>
      <c r="Y1939" s="9">
        <f>Cal_110119!$O$3</f>
        <v>20181101</v>
      </c>
      <c r="Z1939" s="339" t="s">
        <v>829</v>
      </c>
      <c r="AA1939" s="339"/>
      <c r="AB1939" s="85" t="s">
        <v>107</v>
      </c>
      <c r="AC1939" s="82" t="s">
        <v>623</v>
      </c>
      <c r="AD1939" s="82" t="s">
        <v>619</v>
      </c>
      <c r="AE1939" s="689" t="s">
        <v>1250</v>
      </c>
      <c r="AF1939" s="129">
        <v>1</v>
      </c>
      <c r="AG1939" s="764" t="s">
        <v>1634</v>
      </c>
      <c r="AH1939" s="155" t="s">
        <v>325</v>
      </c>
      <c r="AI1939" s="155"/>
      <c r="AJ1939" s="82"/>
    </row>
    <row r="1940" spans="1:36" x14ac:dyDescent="0.2">
      <c r="A1940" s="155" t="s">
        <v>617</v>
      </c>
      <c r="B1940" s="82">
        <v>20190821</v>
      </c>
      <c r="C1940" s="126" t="s">
        <v>59</v>
      </c>
      <c r="D1940" s="126">
        <v>2</v>
      </c>
      <c r="E1940" s="126">
        <v>21</v>
      </c>
      <c r="F1940" s="126"/>
      <c r="G1940" s="126"/>
      <c r="H1940" s="126" t="s">
        <v>11</v>
      </c>
      <c r="I1940" s="126">
        <v>280.31</v>
      </c>
      <c r="J1940" s="126">
        <v>20</v>
      </c>
      <c r="K1940" s="82">
        <v>5</v>
      </c>
      <c r="L1940" s="156">
        <v>1</v>
      </c>
      <c r="M1940" s="82">
        <v>0</v>
      </c>
      <c r="N1940" s="83">
        <v>1</v>
      </c>
      <c r="O1940" s="9" t="str">
        <f>Cal_110119!$P$3</f>
        <v>Cal_110119</v>
      </c>
      <c r="P1940" s="17">
        <f>Cal_110119!$Q$3</f>
        <v>1.8682000000000001</v>
      </c>
      <c r="Q1940" s="17">
        <f>Cal_110119!$R$3</f>
        <v>0.51219999999999999</v>
      </c>
      <c r="R1940" s="84">
        <v>20.09</v>
      </c>
      <c r="S1940" s="84">
        <v>12.42</v>
      </c>
      <c r="T1940" s="158">
        <f t="shared" si="294"/>
        <v>0.79233333333333344</v>
      </c>
      <c r="U1940" s="79">
        <f t="shared" si="289"/>
        <v>19.297666666666668</v>
      </c>
      <c r="V1940" s="79">
        <f t="shared" si="290"/>
        <v>11.627666666666666</v>
      </c>
      <c r="W1940" s="443">
        <f t="shared" si="291"/>
        <v>0.15078909589278816</v>
      </c>
      <c r="X1940" s="443">
        <f t="shared" si="292"/>
        <v>4.7677274859355273E-2</v>
      </c>
      <c r="Y1940" s="9">
        <f>Cal_110119!$O$3</f>
        <v>20181101</v>
      </c>
      <c r="Z1940" s="339" t="s">
        <v>829</v>
      </c>
      <c r="AA1940" s="339"/>
      <c r="AB1940" s="85" t="s">
        <v>133</v>
      </c>
      <c r="AC1940" s="82" t="s">
        <v>623</v>
      </c>
      <c r="AD1940" s="82" t="s">
        <v>619</v>
      </c>
      <c r="AE1940" s="689" t="s">
        <v>1250</v>
      </c>
      <c r="AF1940" s="129">
        <v>1</v>
      </c>
      <c r="AG1940" s="764" t="s">
        <v>1634</v>
      </c>
      <c r="AH1940" s="155" t="s">
        <v>319</v>
      </c>
      <c r="AI1940" s="155"/>
      <c r="AJ1940" s="82"/>
    </row>
    <row r="1941" spans="1:36" s="44" customFormat="1" x14ac:dyDescent="0.2">
      <c r="A1941" s="360" t="s">
        <v>617</v>
      </c>
      <c r="B1941" s="44">
        <v>20190821</v>
      </c>
      <c r="C1941" s="361" t="s">
        <v>59</v>
      </c>
      <c r="D1941" s="361">
        <v>2</v>
      </c>
      <c r="E1941" s="361">
        <v>7</v>
      </c>
      <c r="F1941" s="361"/>
      <c r="G1941" s="361"/>
      <c r="H1941" s="361" t="s">
        <v>10</v>
      </c>
      <c r="I1941" s="361">
        <v>280.43</v>
      </c>
      <c r="J1941" s="361">
        <v>20</v>
      </c>
      <c r="K1941" s="44">
        <v>5</v>
      </c>
      <c r="L1941" s="362">
        <v>1</v>
      </c>
      <c r="M1941" s="44">
        <v>0</v>
      </c>
      <c r="N1941" s="363">
        <v>1</v>
      </c>
      <c r="O1941" s="9" t="str">
        <f>Cal_110119!$P$3</f>
        <v>Cal_110119</v>
      </c>
      <c r="P1941" s="17">
        <f>Cal_110119!$Q$3</f>
        <v>1.8682000000000001</v>
      </c>
      <c r="Q1941" s="17">
        <f>Cal_110119!$R$3</f>
        <v>0.51219999999999999</v>
      </c>
      <c r="R1941" s="364">
        <v>3.8239999999999998</v>
      </c>
      <c r="S1941" s="364">
        <v>2.4049999999999998</v>
      </c>
      <c r="T1941" s="365">
        <f t="shared" si="294"/>
        <v>0.79233333333333344</v>
      </c>
      <c r="U1941" s="366">
        <f t="shared" ref="U1941:U2004" si="295">(R1941-T1941)*(L1941+M1941)/L1941</f>
        <v>3.0316666666666663</v>
      </c>
      <c r="V1941" s="366">
        <f t="shared" ref="V1941:V2004" si="296">(S1941-T1941)*(L1941+M1941)/L1941</f>
        <v>1.6126666666666662</v>
      </c>
      <c r="W1941" s="443">
        <f t="shared" ref="W1941:W2004" si="297">(Q1941*P1941/(P1941-1)*(U1941-V1941)*(K1941)/I1941)/N1941</f>
        <v>2.7885028210083429E-2</v>
      </c>
      <c r="X1941" s="443">
        <f t="shared" ref="X1941:X2004" si="298">(Q1941*P1941/(P1941-1)*(P1941*V1941-U1941)*(K1941)/I1941)/N1941</f>
        <v>-3.7106935213908798E-4</v>
      </c>
      <c r="Y1941" s="9">
        <f>Cal_110119!$O$3</f>
        <v>20181101</v>
      </c>
      <c r="Z1941" s="367" t="s">
        <v>829</v>
      </c>
      <c r="AA1941" s="367"/>
      <c r="AB1941" s="368" t="s">
        <v>105</v>
      </c>
      <c r="AC1941" s="44" t="s">
        <v>623</v>
      </c>
      <c r="AD1941" s="44" t="s">
        <v>619</v>
      </c>
      <c r="AE1941" s="689" t="s">
        <v>1250</v>
      </c>
      <c r="AF1941" s="369">
        <v>4</v>
      </c>
      <c r="AG1941" s="764" t="s">
        <v>1634</v>
      </c>
      <c r="AH1941" s="360" t="s">
        <v>329</v>
      </c>
      <c r="AI1941" s="411" t="s">
        <v>1125</v>
      </c>
    </row>
    <row r="1942" spans="1:36" s="44" customFormat="1" x14ac:dyDescent="0.2">
      <c r="A1942" s="360" t="s">
        <v>617</v>
      </c>
      <c r="B1942" s="44">
        <v>20190821</v>
      </c>
      <c r="C1942" s="361" t="s">
        <v>59</v>
      </c>
      <c r="D1942" s="361">
        <v>2</v>
      </c>
      <c r="E1942" s="361">
        <v>7</v>
      </c>
      <c r="F1942" s="361"/>
      <c r="G1942" s="361"/>
      <c r="H1942" s="361" t="s">
        <v>11</v>
      </c>
      <c r="I1942" s="361">
        <v>280.08999999999997</v>
      </c>
      <c r="J1942" s="361">
        <v>20</v>
      </c>
      <c r="K1942" s="44">
        <v>5</v>
      </c>
      <c r="L1942" s="362">
        <v>1</v>
      </c>
      <c r="M1942" s="44">
        <v>0</v>
      </c>
      <c r="N1942" s="363">
        <v>0.5</v>
      </c>
      <c r="O1942" s="9" t="str">
        <f>Cal_110119!$P$3</f>
        <v>Cal_110119</v>
      </c>
      <c r="P1942" s="17">
        <f>Cal_110119!$Q$3</f>
        <v>1.8682000000000001</v>
      </c>
      <c r="Q1942" s="17">
        <f>Cal_110119!$R$3</f>
        <v>0.51219999999999999</v>
      </c>
      <c r="R1942" s="364">
        <v>360.7</v>
      </c>
      <c r="S1942" s="364">
        <v>206.4</v>
      </c>
      <c r="T1942" s="365">
        <f t="shared" si="294"/>
        <v>0.79233333333333344</v>
      </c>
      <c r="U1942" s="366">
        <f t="shared" si="295"/>
        <v>359.90766666666667</v>
      </c>
      <c r="V1942" s="366">
        <f t="shared" si="296"/>
        <v>205.60766666666666</v>
      </c>
      <c r="W1942" s="443">
        <f t="shared" si="297"/>
        <v>6.071716465671197</v>
      </c>
      <c r="X1942" s="443">
        <f t="shared" si="298"/>
        <v>0.95260927235253257</v>
      </c>
      <c r="Y1942" s="9">
        <f>Cal_110119!$O$3</f>
        <v>20181101</v>
      </c>
      <c r="Z1942" s="367" t="s">
        <v>829</v>
      </c>
      <c r="AA1942" s="367"/>
      <c r="AB1942" s="368" t="s">
        <v>81</v>
      </c>
      <c r="AC1942" s="44" t="s">
        <v>623</v>
      </c>
      <c r="AD1942" s="44" t="s">
        <v>619</v>
      </c>
      <c r="AE1942" s="689" t="s">
        <v>1250</v>
      </c>
      <c r="AF1942" s="369">
        <v>4</v>
      </c>
      <c r="AG1942" s="764" t="s">
        <v>1634</v>
      </c>
      <c r="AH1942" s="360" t="s">
        <v>324</v>
      </c>
      <c r="AI1942" s="411" t="s">
        <v>1682</v>
      </c>
    </row>
    <row r="1943" spans="1:36" s="350" customFormat="1" x14ac:dyDescent="0.2">
      <c r="A1943" s="349" t="s">
        <v>617</v>
      </c>
      <c r="B1943" s="350">
        <v>20190821</v>
      </c>
      <c r="C1943" s="351" t="s">
        <v>59</v>
      </c>
      <c r="D1943" s="351">
        <v>2</v>
      </c>
      <c r="E1943" s="351">
        <v>4</v>
      </c>
      <c r="F1943" s="351"/>
      <c r="G1943" s="351"/>
      <c r="H1943" s="351" t="s">
        <v>10</v>
      </c>
      <c r="I1943" s="351">
        <v>279.89</v>
      </c>
      <c r="J1943" s="351">
        <v>20</v>
      </c>
      <c r="K1943" s="350">
        <v>5</v>
      </c>
      <c r="L1943" s="352">
        <v>1</v>
      </c>
      <c r="M1943" s="350">
        <v>0</v>
      </c>
      <c r="N1943" s="353">
        <v>1</v>
      </c>
      <c r="O1943" s="9" t="str">
        <f>Cal_110119!$P$3</f>
        <v>Cal_110119</v>
      </c>
      <c r="P1943" s="17">
        <f>Cal_110119!$Q$3</f>
        <v>1.8682000000000001</v>
      </c>
      <c r="Q1943" s="17">
        <f>Cal_110119!$R$3</f>
        <v>0.51219999999999999</v>
      </c>
      <c r="R1943" s="354">
        <v>316.60000000000002</v>
      </c>
      <c r="S1943" s="354">
        <v>185</v>
      </c>
      <c r="T1943" s="355">
        <f t="shared" si="294"/>
        <v>0.79233333333333344</v>
      </c>
      <c r="U1943" s="356">
        <f t="shared" si="295"/>
        <v>315.80766666666671</v>
      </c>
      <c r="V1943" s="356">
        <f t="shared" si="296"/>
        <v>184.20766666666665</v>
      </c>
      <c r="W1943" s="443">
        <f t="shared" si="297"/>
        <v>2.5910850697927388</v>
      </c>
      <c r="X1943" s="443">
        <f t="shared" si="298"/>
        <v>0.55777430246612547</v>
      </c>
      <c r="Y1943" s="9">
        <f>Cal_110119!$O$3</f>
        <v>20181101</v>
      </c>
      <c r="Z1943" s="357" t="s">
        <v>829</v>
      </c>
      <c r="AA1943" s="357"/>
      <c r="AB1943" s="358" t="s">
        <v>113</v>
      </c>
      <c r="AC1943" s="350" t="s">
        <v>623</v>
      </c>
      <c r="AD1943" s="350" t="s">
        <v>619</v>
      </c>
      <c r="AE1943" s="689" t="s">
        <v>1250</v>
      </c>
      <c r="AF1943" s="359">
        <v>1</v>
      </c>
      <c r="AG1943" s="764" t="s">
        <v>1634</v>
      </c>
      <c r="AH1943" s="349" t="s">
        <v>333</v>
      </c>
      <c r="AI1943" s="410" t="s">
        <v>1127</v>
      </c>
    </row>
    <row r="1944" spans="1:36" s="350" customFormat="1" x14ac:dyDescent="0.2">
      <c r="A1944" s="349" t="s">
        <v>617</v>
      </c>
      <c r="B1944" s="350">
        <v>20190821</v>
      </c>
      <c r="C1944" s="351" t="s">
        <v>59</v>
      </c>
      <c r="D1944" s="351">
        <v>2</v>
      </c>
      <c r="E1944" s="351">
        <v>4</v>
      </c>
      <c r="F1944" s="351"/>
      <c r="G1944" s="351"/>
      <c r="H1944" s="351" t="s">
        <v>11</v>
      </c>
      <c r="I1944" s="351">
        <v>279.94</v>
      </c>
      <c r="J1944" s="351">
        <v>20</v>
      </c>
      <c r="K1944" s="350">
        <v>5</v>
      </c>
      <c r="L1944" s="352">
        <v>1</v>
      </c>
      <c r="M1944" s="350">
        <v>0</v>
      </c>
      <c r="N1944" s="353">
        <v>1</v>
      </c>
      <c r="O1944" s="9" t="str">
        <f>Cal_110119!$P$3</f>
        <v>Cal_110119</v>
      </c>
      <c r="P1944" s="17">
        <f>Cal_110119!$Q$3</f>
        <v>1.8682000000000001</v>
      </c>
      <c r="Q1944" s="17">
        <f>Cal_110119!$R$3</f>
        <v>0.51219999999999999</v>
      </c>
      <c r="R1944" s="354">
        <v>296.8</v>
      </c>
      <c r="S1944" s="354">
        <v>169.8</v>
      </c>
      <c r="T1944" s="355">
        <f t="shared" si="294"/>
        <v>0.79233333333333344</v>
      </c>
      <c r="U1944" s="356">
        <f t="shared" si="295"/>
        <v>296.00766666666669</v>
      </c>
      <c r="V1944" s="356">
        <f t="shared" si="296"/>
        <v>169.00766666666667</v>
      </c>
      <c r="W1944" s="443">
        <f t="shared" si="297"/>
        <v>2.5000686106479164</v>
      </c>
      <c r="X1944" s="443">
        <f t="shared" si="298"/>
        <v>0.3884448374535816</v>
      </c>
      <c r="Y1944" s="9">
        <f>Cal_110119!$O$3</f>
        <v>20181101</v>
      </c>
      <c r="Z1944" s="357" t="s">
        <v>829</v>
      </c>
      <c r="AA1944" s="357"/>
      <c r="AB1944" s="358" t="s">
        <v>106</v>
      </c>
      <c r="AC1944" s="350" t="s">
        <v>623</v>
      </c>
      <c r="AD1944" s="350" t="s">
        <v>619</v>
      </c>
      <c r="AE1944" s="689" t="s">
        <v>1250</v>
      </c>
      <c r="AF1944" s="359">
        <v>1</v>
      </c>
      <c r="AG1944" s="764" t="s">
        <v>1634</v>
      </c>
      <c r="AH1944" s="349" t="s">
        <v>328</v>
      </c>
      <c r="AI1944" s="349" t="s">
        <v>1127</v>
      </c>
    </row>
    <row r="1945" spans="1:36" x14ac:dyDescent="0.2">
      <c r="A1945" t="s">
        <v>617</v>
      </c>
      <c r="B1945" s="43">
        <v>20190821</v>
      </c>
      <c r="C1945" s="107" t="s">
        <v>59</v>
      </c>
      <c r="D1945" s="107">
        <v>2</v>
      </c>
      <c r="E1945" s="107">
        <v>17</v>
      </c>
      <c r="H1945" s="107" t="s">
        <v>10</v>
      </c>
      <c r="I1945" s="107">
        <v>290</v>
      </c>
      <c r="J1945" s="107">
        <v>0</v>
      </c>
      <c r="K1945" s="43">
        <v>5</v>
      </c>
      <c r="L1945" s="111">
        <v>1</v>
      </c>
      <c r="M1945" s="43">
        <v>0</v>
      </c>
      <c r="N1945" s="49">
        <v>1</v>
      </c>
      <c r="O1945" s="111" t="str">
        <f>Cal_111320b_12mm!$E$2</f>
        <v>Cal_111320b_12mm</v>
      </c>
      <c r="P1945" s="112">
        <f>Cal_111320b_12mm!$Q$3</f>
        <v>1.834328118614172</v>
      </c>
      <c r="Q1945" s="112">
        <f>Cal_111320b_12mm!$R$3</f>
        <v>0.54419533879391391</v>
      </c>
      <c r="R1945" s="46">
        <v>71.42</v>
      </c>
      <c r="S1945" s="46">
        <v>45.75</v>
      </c>
      <c r="T1945" s="502">
        <f t="shared" ref="T1945:T1946" si="299">AVERAGE(0.729, 0.7, 0.886, 0.575, 0.689, 0.787)</f>
        <v>0.72766666666666657</v>
      </c>
      <c r="U1945" s="79">
        <f t="shared" si="295"/>
        <v>70.692333333333337</v>
      </c>
      <c r="V1945" s="79">
        <f t="shared" si="296"/>
        <v>45.022333333333336</v>
      </c>
      <c r="W1945" s="443">
        <f t="shared" si="297"/>
        <v>0.5295327629405957</v>
      </c>
      <c r="X1945" s="443">
        <f t="shared" si="298"/>
        <v>0.24534258886481572</v>
      </c>
      <c r="Y1945" s="43">
        <f>Cal_111320b_12mm!$A$3</f>
        <v>20201113</v>
      </c>
      <c r="Z1945" s="86" t="s">
        <v>944</v>
      </c>
      <c r="AA1945" s="86"/>
      <c r="AB1945" s="48" t="s">
        <v>127</v>
      </c>
      <c r="AD1945" s="45" t="s">
        <v>935</v>
      </c>
      <c r="AE1945" s="689" t="s">
        <v>1250</v>
      </c>
      <c r="AF1945" s="128">
        <v>1</v>
      </c>
      <c r="AG1945" s="764" t="s">
        <v>1634</v>
      </c>
      <c r="AH1945"/>
    </row>
    <row r="1946" spans="1:36" x14ac:dyDescent="0.2">
      <c r="A1946" t="s">
        <v>617</v>
      </c>
      <c r="B1946" s="43">
        <v>20190821</v>
      </c>
      <c r="C1946" s="107" t="s">
        <v>59</v>
      </c>
      <c r="D1946" s="107">
        <v>2</v>
      </c>
      <c r="E1946" s="107">
        <v>17</v>
      </c>
      <c r="H1946" s="107" t="s">
        <v>11</v>
      </c>
      <c r="I1946" s="107">
        <v>290</v>
      </c>
      <c r="J1946" s="107">
        <v>0</v>
      </c>
      <c r="K1946" s="43">
        <v>5</v>
      </c>
      <c r="L1946" s="111">
        <v>1</v>
      </c>
      <c r="M1946" s="43">
        <v>0</v>
      </c>
      <c r="N1946" s="49">
        <v>1</v>
      </c>
      <c r="O1946" s="111" t="str">
        <f>Cal_111320b_12mm!$E$2</f>
        <v>Cal_111320b_12mm</v>
      </c>
      <c r="P1946" s="112">
        <f>Cal_111320b_12mm!$Q$3</f>
        <v>1.834328118614172</v>
      </c>
      <c r="Q1946" s="112">
        <f>Cal_111320b_12mm!$R$3</f>
        <v>0.54419533879391391</v>
      </c>
      <c r="R1946" s="46">
        <v>77.709999999999994</v>
      </c>
      <c r="S1946" s="46">
        <v>47.21</v>
      </c>
      <c r="T1946" s="502">
        <f t="shared" si="299"/>
        <v>0.72766666666666657</v>
      </c>
      <c r="U1946" s="79">
        <f t="shared" si="295"/>
        <v>76.98233333333333</v>
      </c>
      <c r="V1946" s="79">
        <f t="shared" si="296"/>
        <v>46.482333333333337</v>
      </c>
      <c r="W1946" s="443">
        <f t="shared" si="297"/>
        <v>0.62916826138247617</v>
      </c>
      <c r="X1946" s="443">
        <f t="shared" si="298"/>
        <v>0.17083501982765795</v>
      </c>
      <c r="Y1946" s="43">
        <f>Cal_111320b_12mm!$A$3</f>
        <v>20201113</v>
      </c>
      <c r="Z1946" s="86" t="s">
        <v>944</v>
      </c>
      <c r="AA1946" s="86"/>
      <c r="AB1946" s="48" t="s">
        <v>127</v>
      </c>
      <c r="AD1946" s="45" t="s">
        <v>935</v>
      </c>
      <c r="AE1946" s="689" t="s">
        <v>1250</v>
      </c>
      <c r="AF1946" s="128">
        <v>1</v>
      </c>
      <c r="AG1946" s="764" t="s">
        <v>1634</v>
      </c>
      <c r="AH1946"/>
    </row>
    <row r="1947" spans="1:36" x14ac:dyDescent="0.2">
      <c r="A1947" t="s">
        <v>617</v>
      </c>
      <c r="B1947" s="43">
        <v>20190821</v>
      </c>
      <c r="C1947" s="107" t="s">
        <v>59</v>
      </c>
      <c r="D1947" s="107">
        <v>2</v>
      </c>
      <c r="E1947" s="107">
        <v>11</v>
      </c>
      <c r="H1947" s="107" t="s">
        <v>10</v>
      </c>
      <c r="I1947" s="107">
        <v>290</v>
      </c>
      <c r="J1947" s="107">
        <v>0</v>
      </c>
      <c r="K1947" s="43">
        <v>5</v>
      </c>
      <c r="L1947" s="111">
        <v>1</v>
      </c>
      <c r="M1947" s="43">
        <v>0</v>
      </c>
      <c r="N1947" s="49">
        <v>1</v>
      </c>
      <c r="O1947" s="111" t="str">
        <f>Cal_111320b_12mm!$E$2</f>
        <v>Cal_111320b_12mm</v>
      </c>
      <c r="P1947" s="112">
        <f>Cal_111320b_12mm!$Q$3</f>
        <v>1.834328118614172</v>
      </c>
      <c r="Q1947" s="112">
        <f>Cal_111320b_12mm!$R$3</f>
        <v>0.54419533879391391</v>
      </c>
      <c r="R1947" s="46">
        <v>158.6</v>
      </c>
      <c r="S1947" s="46">
        <v>96.57</v>
      </c>
      <c r="T1947" s="47">
        <f t="shared" ref="T1947:T1948" si="300">AVERAGE(0.9, 0.886, 0.921, 0.651, 0.737, 0.721)</f>
        <v>0.80266666666666664</v>
      </c>
      <c r="U1947" s="79">
        <f t="shared" si="295"/>
        <v>157.79733333333334</v>
      </c>
      <c r="V1947" s="79">
        <f t="shared" si="296"/>
        <v>95.767333333333326</v>
      </c>
      <c r="W1947" s="443">
        <f t="shared" si="297"/>
        <v>1.279583844378853</v>
      </c>
      <c r="X1947" s="443">
        <f t="shared" si="298"/>
        <v>0.36865916334618898</v>
      </c>
      <c r="Y1947" s="43">
        <f>Cal_111320b_12mm!$A$3</f>
        <v>20201113</v>
      </c>
      <c r="Z1947" s="48" t="s">
        <v>936</v>
      </c>
      <c r="AA1947" s="48"/>
      <c r="AB1947" s="48" t="s">
        <v>127</v>
      </c>
      <c r="AD1947" s="43" t="s">
        <v>935</v>
      </c>
      <c r="AE1947" s="689" t="s">
        <v>1250</v>
      </c>
      <c r="AF1947" s="128">
        <v>1</v>
      </c>
      <c r="AG1947" s="764" t="s">
        <v>1634</v>
      </c>
      <c r="AH1947"/>
    </row>
    <row r="1948" spans="1:36" x14ac:dyDescent="0.2">
      <c r="A1948" t="s">
        <v>617</v>
      </c>
      <c r="B1948" s="43">
        <v>20190821</v>
      </c>
      <c r="C1948" s="107" t="s">
        <v>59</v>
      </c>
      <c r="D1948" s="107">
        <v>2</v>
      </c>
      <c r="E1948" s="107">
        <v>11</v>
      </c>
      <c r="H1948" s="107" t="s">
        <v>11</v>
      </c>
      <c r="I1948" s="107">
        <v>290</v>
      </c>
      <c r="J1948" s="107">
        <v>0</v>
      </c>
      <c r="K1948" s="43">
        <v>5</v>
      </c>
      <c r="L1948" s="111">
        <v>1</v>
      </c>
      <c r="M1948" s="43">
        <v>0</v>
      </c>
      <c r="N1948" s="49">
        <v>1</v>
      </c>
      <c r="O1948" s="111" t="str">
        <f>Cal_111320b_12mm!$E$2</f>
        <v>Cal_111320b_12mm</v>
      </c>
      <c r="P1948" s="112">
        <f>Cal_111320b_12mm!$Q$3</f>
        <v>1.834328118614172</v>
      </c>
      <c r="Q1948" s="112">
        <f>Cal_111320b_12mm!$R$3</f>
        <v>0.54419533879391391</v>
      </c>
      <c r="R1948" s="46">
        <v>156.1</v>
      </c>
      <c r="S1948" s="46">
        <v>92.83</v>
      </c>
      <c r="T1948" s="47">
        <f t="shared" si="300"/>
        <v>0.80266666666666664</v>
      </c>
      <c r="U1948" s="79">
        <f t="shared" si="295"/>
        <v>155.29733333333334</v>
      </c>
      <c r="V1948" s="79">
        <f t="shared" si="296"/>
        <v>92.027333333333331</v>
      </c>
      <c r="W1948" s="443">
        <f t="shared" si="297"/>
        <v>1.3051631441858782</v>
      </c>
      <c r="X1948" s="443">
        <f t="shared" si="298"/>
        <v>0.27871105807775065</v>
      </c>
      <c r="Y1948" s="43">
        <f>Cal_111320b_12mm!$A$3</f>
        <v>20201113</v>
      </c>
      <c r="Z1948" s="48" t="s">
        <v>936</v>
      </c>
      <c r="AA1948" s="48"/>
      <c r="AB1948" s="48" t="s">
        <v>127</v>
      </c>
      <c r="AD1948" s="43" t="s">
        <v>935</v>
      </c>
      <c r="AE1948" s="689" t="s">
        <v>1250</v>
      </c>
      <c r="AF1948" s="128">
        <v>1</v>
      </c>
      <c r="AG1948" s="764" t="s">
        <v>1634</v>
      </c>
      <c r="AH1948"/>
    </row>
    <row r="1949" spans="1:36" s="228" customFormat="1" x14ac:dyDescent="0.2">
      <c r="A1949" s="383" t="s">
        <v>617</v>
      </c>
      <c r="B1949" s="228">
        <v>20190821</v>
      </c>
      <c r="C1949" s="265" t="s">
        <v>59</v>
      </c>
      <c r="D1949" s="265">
        <v>2</v>
      </c>
      <c r="E1949" s="265">
        <v>9</v>
      </c>
      <c r="F1949" s="265"/>
      <c r="G1949" s="265"/>
      <c r="H1949" s="265" t="s">
        <v>10</v>
      </c>
      <c r="I1949" s="265">
        <v>290</v>
      </c>
      <c r="J1949" s="265">
        <v>0</v>
      </c>
      <c r="K1949" s="228">
        <v>5</v>
      </c>
      <c r="L1949" s="384">
        <v>1</v>
      </c>
      <c r="M1949" s="228">
        <v>0</v>
      </c>
      <c r="N1949" s="267">
        <v>1</v>
      </c>
      <c r="O1949" s="111" t="str">
        <f>Cal_111320b_12mm!$E$2</f>
        <v>Cal_111320b_12mm</v>
      </c>
      <c r="P1949" s="112">
        <f>Cal_111320b_12mm!$Q$3</f>
        <v>1.834328118614172</v>
      </c>
      <c r="Q1949" s="112">
        <f>Cal_111320b_12mm!$R$3</f>
        <v>0.54419533879391391</v>
      </c>
      <c r="R1949" s="268">
        <v>389.6</v>
      </c>
      <c r="S1949" s="268">
        <v>269.2</v>
      </c>
      <c r="T1949" s="228">
        <f t="shared" ref="T1949:T1951" si="301">AVERAGE(0.651, 0.737, 0.721, 0.724, 0.693, 0.912)</f>
        <v>0.73966666666666681</v>
      </c>
      <c r="U1949" s="269">
        <f t="shared" si="295"/>
        <v>388.86033333333336</v>
      </c>
      <c r="V1949" s="269">
        <f t="shared" si="296"/>
        <v>268.46033333333332</v>
      </c>
      <c r="W1949" s="509">
        <f t="shared" si="297"/>
        <v>2.4836674973918091</v>
      </c>
      <c r="X1949" s="509">
        <f t="shared" si="298"/>
        <v>2.1367792861481667</v>
      </c>
      <c r="Y1949" s="43">
        <f>Cal_111320b_12mm!$A$3</f>
        <v>20201113</v>
      </c>
      <c r="Z1949" s="270" t="s">
        <v>941</v>
      </c>
      <c r="AA1949" s="270"/>
      <c r="AB1949" s="270" t="s">
        <v>127</v>
      </c>
      <c r="AD1949" s="228" t="s">
        <v>935</v>
      </c>
      <c r="AE1949" s="689" t="s">
        <v>1250</v>
      </c>
      <c r="AF1949" s="387">
        <v>3</v>
      </c>
      <c r="AG1949" s="190">
        <v>1</v>
      </c>
      <c r="AH1949" s="383" t="s">
        <v>993</v>
      </c>
      <c r="AI1949" s="383"/>
    </row>
    <row r="1950" spans="1:36" s="228" customFormat="1" x14ac:dyDescent="0.2">
      <c r="A1950" s="383" t="s">
        <v>617</v>
      </c>
      <c r="B1950" s="228">
        <v>20190821</v>
      </c>
      <c r="C1950" s="265" t="s">
        <v>59</v>
      </c>
      <c r="D1950" s="265">
        <v>2</v>
      </c>
      <c r="E1950" s="265">
        <v>9</v>
      </c>
      <c r="F1950" s="265"/>
      <c r="G1950" s="265"/>
      <c r="H1950" s="265" t="s">
        <v>11</v>
      </c>
      <c r="I1950" s="265">
        <v>290</v>
      </c>
      <c r="J1950" s="265">
        <v>0</v>
      </c>
      <c r="K1950" s="228">
        <v>5</v>
      </c>
      <c r="L1950" s="384">
        <v>1</v>
      </c>
      <c r="M1950" s="228">
        <v>0</v>
      </c>
      <c r="N1950" s="267">
        <v>1</v>
      </c>
      <c r="O1950" s="111" t="str">
        <f>Cal_111320b_12mm!$E$2</f>
        <v>Cal_111320b_12mm</v>
      </c>
      <c r="P1950" s="112">
        <f>Cal_111320b_12mm!$Q$3</f>
        <v>1.834328118614172</v>
      </c>
      <c r="Q1950" s="112">
        <f>Cal_111320b_12mm!$R$3</f>
        <v>0.54419533879391391</v>
      </c>
      <c r="R1950" s="268">
        <v>439.5</v>
      </c>
      <c r="S1950" s="268">
        <v>161</v>
      </c>
      <c r="T1950" s="510">
        <f>AVERAGE(0.729, 0.7, 0.886, 0.575, 0.689, 0.787)</f>
        <v>0.72766666666666657</v>
      </c>
      <c r="U1950" s="269">
        <f t="shared" si="295"/>
        <v>438.77233333333334</v>
      </c>
      <c r="V1950" s="269">
        <f t="shared" si="296"/>
        <v>160.27233333333334</v>
      </c>
      <c r="W1950" s="509">
        <f t="shared" si="297"/>
        <v>5.7450282227875302</v>
      </c>
      <c r="X1950" s="509">
        <f t="shared" si="298"/>
        <v>-2.9865954299586188</v>
      </c>
      <c r="Y1950" s="43">
        <f>Cal_111320b_12mm!$A$3</f>
        <v>20201113</v>
      </c>
      <c r="Z1950" s="271" t="s">
        <v>944</v>
      </c>
      <c r="AA1950" s="271"/>
      <c r="AB1950" s="270" t="s">
        <v>127</v>
      </c>
      <c r="AD1950" s="263" t="s">
        <v>935</v>
      </c>
      <c r="AE1950" s="689" t="s">
        <v>1250</v>
      </c>
      <c r="AF1950" s="387">
        <v>4</v>
      </c>
      <c r="AG1950" s="190">
        <v>1</v>
      </c>
      <c r="AH1950" s="262" t="s">
        <v>992</v>
      </c>
      <c r="AI1950" s="383"/>
    </row>
    <row r="1951" spans="1:36" x14ac:dyDescent="0.2">
      <c r="A1951" t="s">
        <v>617</v>
      </c>
      <c r="B1951" s="43">
        <v>20190821</v>
      </c>
      <c r="C1951" s="107" t="s">
        <v>59</v>
      </c>
      <c r="D1951" s="107">
        <v>2</v>
      </c>
      <c r="E1951" s="107">
        <v>5</v>
      </c>
      <c r="H1951" s="107" t="s">
        <v>10</v>
      </c>
      <c r="I1951" s="107">
        <v>290</v>
      </c>
      <c r="J1951" s="107">
        <v>0</v>
      </c>
      <c r="K1951" s="43">
        <v>5</v>
      </c>
      <c r="L1951" s="111">
        <v>1</v>
      </c>
      <c r="M1951" s="43">
        <v>0</v>
      </c>
      <c r="N1951" s="49">
        <v>1</v>
      </c>
      <c r="O1951" s="111" t="str">
        <f>Cal_111320b_12mm!$E$2</f>
        <v>Cal_111320b_12mm</v>
      </c>
      <c r="P1951" s="112">
        <f>Cal_111320b_12mm!$Q$3</f>
        <v>1.834328118614172</v>
      </c>
      <c r="Q1951" s="112">
        <f>Cal_111320b_12mm!$R$3</f>
        <v>0.54419533879391391</v>
      </c>
      <c r="R1951" s="46">
        <v>356.8</v>
      </c>
      <c r="S1951" s="46">
        <v>211.5</v>
      </c>
      <c r="T1951" s="47">
        <f t="shared" si="301"/>
        <v>0.73966666666666681</v>
      </c>
      <c r="U1951" s="79">
        <f t="shared" si="295"/>
        <v>356.06033333333335</v>
      </c>
      <c r="V1951" s="79">
        <f t="shared" si="296"/>
        <v>210.76033333333334</v>
      </c>
      <c r="W1951" s="443">
        <f t="shared" si="297"/>
        <v>2.9973163402909448</v>
      </c>
      <c r="X1951" s="443">
        <f t="shared" si="298"/>
        <v>0.63006090444594376</v>
      </c>
      <c r="Y1951" s="43">
        <f>Cal_111320b_12mm!$A$3</f>
        <v>20201113</v>
      </c>
      <c r="Z1951" s="48" t="s">
        <v>941</v>
      </c>
      <c r="AA1951" s="48"/>
      <c r="AB1951" s="48" t="s">
        <v>127</v>
      </c>
      <c r="AD1951" s="43" t="s">
        <v>935</v>
      </c>
      <c r="AE1951" s="689" t="s">
        <v>1250</v>
      </c>
      <c r="AF1951" s="128">
        <v>3</v>
      </c>
      <c r="AG1951" s="169">
        <v>1</v>
      </c>
      <c r="AH1951" t="s">
        <v>1242</v>
      </c>
    </row>
    <row r="1952" spans="1:36" x14ac:dyDescent="0.2">
      <c r="A1952" t="s">
        <v>617</v>
      </c>
      <c r="B1952" s="43">
        <v>20190821</v>
      </c>
      <c r="C1952" s="107" t="s">
        <v>59</v>
      </c>
      <c r="D1952" s="107">
        <v>2</v>
      </c>
      <c r="E1952" s="107">
        <v>5</v>
      </c>
      <c r="H1952" s="107" t="s">
        <v>11</v>
      </c>
      <c r="I1952" s="107">
        <v>290</v>
      </c>
      <c r="J1952" s="107">
        <v>0</v>
      </c>
      <c r="K1952" s="43">
        <v>5</v>
      </c>
      <c r="L1952" s="111">
        <v>1</v>
      </c>
      <c r="M1952" s="43">
        <v>0</v>
      </c>
      <c r="N1952" s="49">
        <v>1</v>
      </c>
      <c r="O1952" s="111" t="str">
        <f>Cal_111320b_12mm!$E$2</f>
        <v>Cal_111320b_12mm</v>
      </c>
      <c r="P1952" s="112">
        <f>Cal_111320b_12mm!$Q$3</f>
        <v>1.834328118614172</v>
      </c>
      <c r="Q1952" s="112">
        <f>Cal_111320b_12mm!$R$3</f>
        <v>0.54419533879391391</v>
      </c>
      <c r="R1952" s="46">
        <v>75.849999999999994</v>
      </c>
      <c r="S1952" s="46">
        <v>47.02</v>
      </c>
      <c r="T1952" s="576">
        <f>AVERAGE(0.729, 0.7, 0.886, 0.575, 0.689, 0.787)</f>
        <v>0.72766666666666657</v>
      </c>
      <c r="U1952" s="79">
        <f t="shared" si="295"/>
        <v>75.12233333333333</v>
      </c>
      <c r="V1952" s="79">
        <f t="shared" si="296"/>
        <v>46.292333333333339</v>
      </c>
      <c r="W1952" s="465">
        <f t="shared" si="297"/>
        <v>0.5947187205133373</v>
      </c>
      <c r="X1952" s="465">
        <f t="shared" si="298"/>
        <v>0.20201448769207281</v>
      </c>
      <c r="Y1952" s="43">
        <f>Cal_111320b_12mm!$A$3</f>
        <v>20201113</v>
      </c>
      <c r="Z1952" s="86" t="s">
        <v>949</v>
      </c>
      <c r="AA1952" s="86"/>
      <c r="AB1952" s="48" t="s">
        <v>127</v>
      </c>
      <c r="AD1952" s="45" t="s">
        <v>935</v>
      </c>
      <c r="AE1952" s="689" t="s">
        <v>1250</v>
      </c>
      <c r="AF1952" s="128">
        <v>4</v>
      </c>
      <c r="AG1952" s="169">
        <v>1</v>
      </c>
      <c r="AH1952" t="s">
        <v>1243</v>
      </c>
    </row>
    <row r="1953" spans="1:56" x14ac:dyDescent="0.2">
      <c r="A1953" t="s">
        <v>617</v>
      </c>
      <c r="B1953" s="43">
        <v>20190821</v>
      </c>
      <c r="C1953" s="107" t="s">
        <v>59</v>
      </c>
      <c r="D1953" s="107">
        <v>2</v>
      </c>
      <c r="E1953" s="107">
        <v>2</v>
      </c>
      <c r="H1953" s="107" t="s">
        <v>10</v>
      </c>
      <c r="I1953" s="107">
        <v>290</v>
      </c>
      <c r="J1953" s="107">
        <v>0</v>
      </c>
      <c r="K1953" s="43">
        <v>5</v>
      </c>
      <c r="L1953" s="111">
        <v>1</v>
      </c>
      <c r="M1953" s="43">
        <v>0</v>
      </c>
      <c r="N1953" s="49">
        <v>1</v>
      </c>
      <c r="O1953" s="111" t="str">
        <f>Cal_111320b_12mm!$E$2</f>
        <v>Cal_111320b_12mm</v>
      </c>
      <c r="P1953" s="112">
        <f>Cal_111320b_12mm!$Q$3</f>
        <v>1.834328118614172</v>
      </c>
      <c r="Q1953" s="112">
        <f>Cal_111320b_12mm!$R$3</f>
        <v>0.54419533879391391</v>
      </c>
      <c r="R1953" s="46">
        <v>141.6</v>
      </c>
      <c r="S1953" s="46">
        <v>89.55</v>
      </c>
      <c r="T1953" s="47">
        <f t="shared" ref="T1953" si="302">AVERAGE(0.9, 0.886, 0.921, 0.651, 0.737, 0.721)</f>
        <v>0.80266666666666664</v>
      </c>
      <c r="U1953" s="79">
        <f t="shared" si="295"/>
        <v>140.79733333333334</v>
      </c>
      <c r="V1953" s="79">
        <f t="shared" si="296"/>
        <v>88.74733333333333</v>
      </c>
      <c r="W1953" s="443">
        <f t="shared" si="297"/>
        <v>1.0737117378674723</v>
      </c>
      <c r="X1953" s="443">
        <f t="shared" si="298"/>
        <v>0.45371067778828644</v>
      </c>
      <c r="Y1953" s="43">
        <f>Cal_111320b_12mm!$A$3</f>
        <v>20201113</v>
      </c>
      <c r="Z1953" s="48" t="s">
        <v>936</v>
      </c>
      <c r="AA1953" s="48"/>
      <c r="AB1953" s="48" t="s">
        <v>127</v>
      </c>
      <c r="AD1953" s="43" t="s">
        <v>935</v>
      </c>
      <c r="AE1953" s="689" t="s">
        <v>1250</v>
      </c>
      <c r="AF1953" s="128">
        <v>1</v>
      </c>
      <c r="AG1953" s="764" t="s">
        <v>1634</v>
      </c>
      <c r="AH1953" t="s">
        <v>938</v>
      </c>
    </row>
    <row r="1954" spans="1:56" x14ac:dyDescent="0.2">
      <c r="A1954" t="s">
        <v>617</v>
      </c>
      <c r="B1954" s="43">
        <v>20190821</v>
      </c>
      <c r="C1954" s="107" t="s">
        <v>59</v>
      </c>
      <c r="D1954" s="107">
        <v>2</v>
      </c>
      <c r="E1954" s="107">
        <v>2</v>
      </c>
      <c r="H1954" s="107" t="s">
        <v>11</v>
      </c>
      <c r="I1954" s="107">
        <v>290</v>
      </c>
      <c r="J1954" s="107">
        <v>0</v>
      </c>
      <c r="K1954" s="43">
        <v>5</v>
      </c>
      <c r="L1954" s="111">
        <v>1</v>
      </c>
      <c r="M1954" s="43">
        <v>0</v>
      </c>
      <c r="N1954" s="49">
        <v>1</v>
      </c>
      <c r="O1954" s="111" t="str">
        <f>Cal_111320b_12mm!$E$2</f>
        <v>Cal_111320b_12mm</v>
      </c>
      <c r="P1954" s="112">
        <f>Cal_111320b_12mm!$Q$3</f>
        <v>1.834328118614172</v>
      </c>
      <c r="Q1954" s="112">
        <f>Cal_111320b_12mm!$R$3</f>
        <v>0.54419533879391391</v>
      </c>
      <c r="R1954" s="46">
        <v>147</v>
      </c>
      <c r="S1954" s="46">
        <v>94.88</v>
      </c>
      <c r="T1954" s="502">
        <f>AVERAGE(0.729, 0.7, 0.886, 0.575, 0.689, 0.787)</f>
        <v>0.72766666666666657</v>
      </c>
      <c r="U1954" s="79">
        <f t="shared" si="295"/>
        <v>146.27233333333334</v>
      </c>
      <c r="V1954" s="79">
        <f t="shared" si="296"/>
        <v>94.152333333333331</v>
      </c>
      <c r="W1954" s="443">
        <f t="shared" si="297"/>
        <v>1.0751557305985138</v>
      </c>
      <c r="X1954" s="443">
        <f t="shared" si="298"/>
        <v>0.54529165658637235</v>
      </c>
      <c r="Y1954" s="43">
        <f>Cal_111320b_12mm!$A$3</f>
        <v>20201113</v>
      </c>
      <c r="Z1954" s="86" t="s">
        <v>944</v>
      </c>
      <c r="AA1954" s="86"/>
      <c r="AB1954" s="48" t="s">
        <v>127</v>
      </c>
      <c r="AD1954" s="45" t="s">
        <v>935</v>
      </c>
      <c r="AE1954" s="689" t="s">
        <v>1250</v>
      </c>
      <c r="AF1954" s="128">
        <v>1</v>
      </c>
      <c r="AG1954" s="764" t="s">
        <v>1634</v>
      </c>
      <c r="AH1954"/>
    </row>
    <row r="1955" spans="1:56" x14ac:dyDescent="0.2">
      <c r="A1955" t="s">
        <v>617</v>
      </c>
      <c r="B1955" s="43">
        <v>20190821</v>
      </c>
      <c r="C1955" s="107" t="s">
        <v>59</v>
      </c>
      <c r="D1955" s="107">
        <v>2</v>
      </c>
      <c r="E1955" s="107">
        <v>17</v>
      </c>
      <c r="H1955" s="107" t="s">
        <v>10</v>
      </c>
      <c r="I1955" s="107">
        <v>290</v>
      </c>
      <c r="J1955" s="107">
        <v>10</v>
      </c>
      <c r="K1955" s="43">
        <v>5</v>
      </c>
      <c r="L1955" s="111">
        <v>1</v>
      </c>
      <c r="M1955" s="43">
        <v>0</v>
      </c>
      <c r="N1955" s="49">
        <v>1</v>
      </c>
      <c r="O1955" s="111" t="str">
        <f>Cal_111320b_12mm!$E$2</f>
        <v>Cal_111320b_12mm</v>
      </c>
      <c r="P1955" s="112">
        <f>Cal_111320b_12mm!$Q$3</f>
        <v>1.834328118614172</v>
      </c>
      <c r="Q1955" s="112">
        <f>Cal_111320b_12mm!$R$3</f>
        <v>0.54419533879391391</v>
      </c>
      <c r="R1955" s="46">
        <v>52.85</v>
      </c>
      <c r="S1955" s="46">
        <v>32.54</v>
      </c>
      <c r="T1955" s="502">
        <f>AVERAGE(0.729, 0.7, 0.886, 0.575, 0.689, 0.787)</f>
        <v>0.72766666666666657</v>
      </c>
      <c r="U1955" s="79">
        <f t="shared" si="295"/>
        <v>52.122333333333337</v>
      </c>
      <c r="V1955" s="79">
        <f t="shared" si="296"/>
        <v>31.812333333333331</v>
      </c>
      <c r="W1955" s="443">
        <f>(Q1955*P1955/(P1955-1)*(U1955-V1955)*(K1955)/I1955)/N1955</f>
        <v>0.41896417667797042</v>
      </c>
      <c r="X1955" s="443">
        <f t="shared" si="298"/>
        <v>0.12855504674635254</v>
      </c>
      <c r="Y1955" s="43">
        <f>Cal_111320b_12mm!$A$3</f>
        <v>20201113</v>
      </c>
      <c r="Z1955" s="86" t="s">
        <v>944</v>
      </c>
      <c r="AA1955" s="86"/>
      <c r="AB1955" s="48" t="s">
        <v>127</v>
      </c>
      <c r="AE1955" s="689" t="s">
        <v>1250</v>
      </c>
      <c r="AF1955" s="128">
        <v>1</v>
      </c>
      <c r="AG1955" s="764" t="s">
        <v>1634</v>
      </c>
      <c r="AH1955"/>
    </row>
    <row r="1956" spans="1:56" x14ac:dyDescent="0.2">
      <c r="A1956" t="s">
        <v>617</v>
      </c>
      <c r="B1956" s="43">
        <v>20190821</v>
      </c>
      <c r="C1956" s="107" t="s">
        <v>59</v>
      </c>
      <c r="D1956" s="107">
        <v>2</v>
      </c>
      <c r="E1956" s="107">
        <v>17</v>
      </c>
      <c r="H1956" s="107" t="s">
        <v>11</v>
      </c>
      <c r="I1956" s="107">
        <v>290</v>
      </c>
      <c r="J1956" s="107">
        <v>10</v>
      </c>
      <c r="K1956" s="43">
        <v>5</v>
      </c>
      <c r="L1956" s="111">
        <v>1</v>
      </c>
      <c r="M1956" s="43">
        <v>0</v>
      </c>
      <c r="N1956" s="49">
        <v>1</v>
      </c>
      <c r="O1956" s="111" t="str">
        <f>Cal_111320b_12mm!$E$2</f>
        <v>Cal_111320b_12mm</v>
      </c>
      <c r="P1956" s="112">
        <f>Cal_111320b_12mm!$Q$3</f>
        <v>1.834328118614172</v>
      </c>
      <c r="Q1956" s="112">
        <f>Cal_111320b_12mm!$R$3</f>
        <v>0.54419533879391391</v>
      </c>
      <c r="R1956" s="46">
        <v>49.75</v>
      </c>
      <c r="S1956" s="46">
        <v>30.76</v>
      </c>
      <c r="T1956" s="502">
        <f t="shared" ref="T1956:T1960" si="303">AVERAGE(0.729, 0.7, 0.886, 0.575, 0.689, 0.787)</f>
        <v>0.72766666666666657</v>
      </c>
      <c r="U1956" s="79">
        <f t="shared" si="295"/>
        <v>49.022333333333336</v>
      </c>
      <c r="V1956" s="79">
        <f t="shared" si="296"/>
        <v>30.032333333333334</v>
      </c>
      <c r="W1956" s="443">
        <f t="shared" si="297"/>
        <v>0.39173459946404021</v>
      </c>
      <c r="X1956" s="443">
        <f t="shared" si="298"/>
        <v>0.12514920317918232</v>
      </c>
      <c r="Y1956" s="43">
        <f>Cal_111320b_12mm!$A$3</f>
        <v>20201113</v>
      </c>
      <c r="Z1956" s="86" t="s">
        <v>944</v>
      </c>
      <c r="AA1956" s="86"/>
      <c r="AB1956" s="48" t="s">
        <v>127</v>
      </c>
      <c r="AD1956" s="45" t="s">
        <v>935</v>
      </c>
      <c r="AE1956" s="689" t="s">
        <v>1250</v>
      </c>
      <c r="AF1956" s="128">
        <v>1</v>
      </c>
      <c r="AG1956" s="764" t="s">
        <v>1634</v>
      </c>
      <c r="AH1956"/>
    </row>
    <row r="1957" spans="1:56" x14ac:dyDescent="0.2">
      <c r="A1957" t="s">
        <v>617</v>
      </c>
      <c r="B1957" s="43">
        <v>20190821</v>
      </c>
      <c r="C1957" s="107" t="s">
        <v>59</v>
      </c>
      <c r="D1957" s="107">
        <v>2</v>
      </c>
      <c r="E1957" s="107">
        <v>9</v>
      </c>
      <c r="H1957" s="107" t="s">
        <v>10</v>
      </c>
      <c r="I1957" s="107">
        <v>290</v>
      </c>
      <c r="J1957" s="107">
        <v>10</v>
      </c>
      <c r="K1957" s="43">
        <v>5</v>
      </c>
      <c r="L1957" s="111">
        <v>1</v>
      </c>
      <c r="M1957" s="43">
        <v>0</v>
      </c>
      <c r="N1957" s="49">
        <v>1</v>
      </c>
      <c r="O1957" s="111" t="str">
        <f>Cal_111320b_12mm!$E$2</f>
        <v>Cal_111320b_12mm</v>
      </c>
      <c r="P1957" s="112">
        <f>Cal_111320b_12mm!$Q$3</f>
        <v>1.834328118614172</v>
      </c>
      <c r="Q1957" s="112">
        <f>Cal_111320b_12mm!$R$3</f>
        <v>0.54419533879391391</v>
      </c>
      <c r="R1957" s="46">
        <v>172.9</v>
      </c>
      <c r="S1957" s="46">
        <v>106.1</v>
      </c>
      <c r="T1957" s="502">
        <f t="shared" si="303"/>
        <v>0.72766666666666657</v>
      </c>
      <c r="U1957" s="79">
        <f t="shared" si="295"/>
        <v>172.17233333333334</v>
      </c>
      <c r="V1957" s="79">
        <f t="shared" si="296"/>
        <v>105.37233333333333</v>
      </c>
      <c r="W1957" s="443">
        <f t="shared" si="297"/>
        <v>1.3779816347655549</v>
      </c>
      <c r="X1957" s="443">
        <f t="shared" si="298"/>
        <v>0.43557216880357158</v>
      </c>
      <c r="Y1957" s="43">
        <f>Cal_111320b_12mm!$A$3</f>
        <v>20201113</v>
      </c>
      <c r="Z1957" s="86" t="s">
        <v>944</v>
      </c>
      <c r="AA1957" s="86"/>
      <c r="AB1957" s="48" t="s">
        <v>127</v>
      </c>
      <c r="AD1957" s="45" t="s">
        <v>935</v>
      </c>
      <c r="AE1957" s="689" t="s">
        <v>1250</v>
      </c>
      <c r="AF1957" s="128">
        <v>3</v>
      </c>
      <c r="AG1957" s="169">
        <v>1</v>
      </c>
      <c r="AH1957" s="152" t="s">
        <v>1005</v>
      </c>
    </row>
    <row r="1958" spans="1:56" x14ac:dyDescent="0.2">
      <c r="A1958" t="s">
        <v>617</v>
      </c>
      <c r="B1958" s="43">
        <v>20190821</v>
      </c>
      <c r="C1958" s="107" t="s">
        <v>59</v>
      </c>
      <c r="D1958" s="107">
        <v>2</v>
      </c>
      <c r="E1958" s="107">
        <v>9</v>
      </c>
      <c r="H1958" s="107" t="s">
        <v>11</v>
      </c>
      <c r="I1958" s="107">
        <v>290</v>
      </c>
      <c r="J1958" s="107">
        <v>10</v>
      </c>
      <c r="K1958" s="43">
        <v>5</v>
      </c>
      <c r="L1958" s="111">
        <v>1</v>
      </c>
      <c r="M1958" s="43">
        <v>0</v>
      </c>
      <c r="N1958" s="49">
        <v>1</v>
      </c>
      <c r="O1958" s="111" t="str">
        <f>Cal_111320b_12mm!$E$2</f>
        <v>Cal_111320b_12mm</v>
      </c>
      <c r="P1958" s="112">
        <f>Cal_111320b_12mm!$Q$3</f>
        <v>1.834328118614172</v>
      </c>
      <c r="Q1958" s="112">
        <f>Cal_111320b_12mm!$R$3</f>
        <v>0.54419533879391391</v>
      </c>
      <c r="R1958" s="46">
        <v>142.5</v>
      </c>
      <c r="S1958" s="46">
        <v>94.03</v>
      </c>
      <c r="T1958" s="502">
        <f t="shared" si="303"/>
        <v>0.72766666666666657</v>
      </c>
      <c r="U1958" s="79">
        <f t="shared" si="295"/>
        <v>141.77233333333334</v>
      </c>
      <c r="V1958" s="79">
        <f t="shared" si="296"/>
        <v>93.302333333333337</v>
      </c>
      <c r="W1958" s="443">
        <f t="shared" si="297"/>
        <v>0.99986182390847955</v>
      </c>
      <c r="X1958" s="443">
        <f t="shared" si="298"/>
        <v>0.60595628930790391</v>
      </c>
      <c r="Y1958" s="43">
        <f>Cal_111320b_12mm!$A$3</f>
        <v>20201113</v>
      </c>
      <c r="Z1958" s="86" t="s">
        <v>944</v>
      </c>
      <c r="AA1958" s="86"/>
      <c r="AB1958" s="48" t="s">
        <v>127</v>
      </c>
      <c r="AD1958" s="45" t="s">
        <v>935</v>
      </c>
      <c r="AE1958" s="689" t="s">
        <v>1250</v>
      </c>
      <c r="AF1958" s="128">
        <v>3</v>
      </c>
      <c r="AG1958" s="169">
        <v>1</v>
      </c>
      <c r="AH1958" s="152" t="s">
        <v>1005</v>
      </c>
    </row>
    <row r="1959" spans="1:56" x14ac:dyDescent="0.2">
      <c r="A1959" t="s">
        <v>617</v>
      </c>
      <c r="B1959" s="43">
        <v>20190821</v>
      </c>
      <c r="C1959" s="107" t="s">
        <v>59</v>
      </c>
      <c r="D1959" s="107">
        <v>2</v>
      </c>
      <c r="E1959" s="107">
        <v>5</v>
      </c>
      <c r="H1959" s="107" t="s">
        <v>10</v>
      </c>
      <c r="I1959" s="107">
        <v>290</v>
      </c>
      <c r="J1959" s="107">
        <v>10</v>
      </c>
      <c r="K1959" s="43">
        <v>5</v>
      </c>
      <c r="L1959" s="111">
        <v>1</v>
      </c>
      <c r="M1959" s="43">
        <v>0</v>
      </c>
      <c r="N1959" s="49">
        <v>1</v>
      </c>
      <c r="O1959" s="111" t="str">
        <f>Cal_111320b_12mm!$E$2</f>
        <v>Cal_111320b_12mm</v>
      </c>
      <c r="P1959" s="112">
        <f>Cal_111320b_12mm!$Q$3</f>
        <v>1.834328118614172</v>
      </c>
      <c r="Q1959" s="112">
        <f>Cal_111320b_12mm!$R$3</f>
        <v>0.54419533879391391</v>
      </c>
      <c r="R1959" s="46">
        <v>42.41</v>
      </c>
      <c r="S1959" s="46">
        <v>26.16</v>
      </c>
      <c r="T1959" s="502">
        <f t="shared" si="303"/>
        <v>0.72766666666666657</v>
      </c>
      <c r="U1959" s="79">
        <f t="shared" si="295"/>
        <v>41.682333333333332</v>
      </c>
      <c r="V1959" s="79">
        <f t="shared" si="296"/>
        <v>25.432333333333332</v>
      </c>
      <c r="W1959" s="443">
        <f t="shared" si="297"/>
        <v>0.3352125982775489</v>
      </c>
      <c r="X1959" s="443">
        <f t="shared" si="298"/>
        <v>0.1025010158302455</v>
      </c>
      <c r="Y1959" s="43">
        <f>Cal_111320b_12mm!$A$3</f>
        <v>20201113</v>
      </c>
      <c r="Z1959" s="86" t="s">
        <v>949</v>
      </c>
      <c r="AA1959" s="86"/>
      <c r="AB1959" s="48" t="s">
        <v>127</v>
      </c>
      <c r="AD1959" s="45" t="s">
        <v>935</v>
      </c>
      <c r="AE1959" s="689" t="s">
        <v>1250</v>
      </c>
      <c r="AF1959" s="128">
        <v>1</v>
      </c>
      <c r="AG1959" s="169">
        <v>1</v>
      </c>
      <c r="AH1959" s="152" t="s">
        <v>1683</v>
      </c>
    </row>
    <row r="1960" spans="1:56" s="115" customFormat="1" ht="13.5" thickBot="1" x14ac:dyDescent="0.25">
      <c r="A1960" s="407" t="s">
        <v>617</v>
      </c>
      <c r="B1960" s="115">
        <v>20190821</v>
      </c>
      <c r="C1960" s="140" t="s">
        <v>59</v>
      </c>
      <c r="D1960" s="140">
        <v>2</v>
      </c>
      <c r="E1960" s="140">
        <v>5</v>
      </c>
      <c r="F1960" s="140"/>
      <c r="G1960" s="140"/>
      <c r="H1960" s="140" t="s">
        <v>11</v>
      </c>
      <c r="I1960" s="140">
        <v>290</v>
      </c>
      <c r="J1960" s="140">
        <v>10</v>
      </c>
      <c r="K1960" s="43">
        <v>5</v>
      </c>
      <c r="L1960" s="111">
        <v>1</v>
      </c>
      <c r="M1960" s="43">
        <v>0</v>
      </c>
      <c r="N1960" s="49">
        <v>1</v>
      </c>
      <c r="O1960" s="111" t="str">
        <f>Cal_111320b_12mm!$E$2</f>
        <v>Cal_111320b_12mm</v>
      </c>
      <c r="P1960" s="112">
        <f>Cal_111320b_12mm!$Q$3</f>
        <v>1.834328118614172</v>
      </c>
      <c r="Q1960" s="112">
        <f>Cal_111320b_12mm!$R$3</f>
        <v>0.54419533879391391</v>
      </c>
      <c r="R1960" s="118">
        <v>59.52</v>
      </c>
      <c r="S1960" s="118">
        <v>35.630000000000003</v>
      </c>
      <c r="T1960" s="502">
        <f t="shared" si="303"/>
        <v>0.72766666666666657</v>
      </c>
      <c r="U1960" s="120">
        <f t="shared" si="295"/>
        <v>58.792333333333339</v>
      </c>
      <c r="V1960" s="120">
        <f t="shared" si="296"/>
        <v>34.902333333333338</v>
      </c>
      <c r="W1960" s="444">
        <f t="shared" si="297"/>
        <v>0.49281409063696263</v>
      </c>
      <c r="X1960" s="444">
        <f t="shared" si="298"/>
        <v>0.1078868463905069</v>
      </c>
      <c r="Y1960" s="43">
        <f>Cal_111320b_12mm!$A$3</f>
        <v>20201113</v>
      </c>
      <c r="Z1960" s="86" t="s">
        <v>949</v>
      </c>
      <c r="AA1960" s="86"/>
      <c r="AB1960" s="48" t="s">
        <v>127</v>
      </c>
      <c r="AC1960" s="43"/>
      <c r="AD1960" s="45" t="s">
        <v>935</v>
      </c>
      <c r="AE1960" s="689" t="s">
        <v>1250</v>
      </c>
      <c r="AF1960" s="128">
        <v>1</v>
      </c>
      <c r="AG1960" s="172">
        <v>1</v>
      </c>
      <c r="AH1960" s="152" t="s">
        <v>1683</v>
      </c>
      <c r="AI1960" s="407"/>
    </row>
    <row r="1961" spans="1:56" x14ac:dyDescent="0.2">
      <c r="A1961" s="155" t="s">
        <v>617</v>
      </c>
      <c r="B1961" s="82">
        <v>20190821</v>
      </c>
      <c r="C1961" s="126" t="s">
        <v>61</v>
      </c>
      <c r="D1961" s="126">
        <v>5</v>
      </c>
      <c r="E1961" s="126">
        <v>16</v>
      </c>
      <c r="F1961" s="126"/>
      <c r="G1961" s="126"/>
      <c r="H1961" s="126" t="s">
        <v>10</v>
      </c>
      <c r="I1961" s="126">
        <v>280.31</v>
      </c>
      <c r="J1961" s="126">
        <v>5</v>
      </c>
      <c r="K1961" s="82">
        <v>5</v>
      </c>
      <c r="L1961" s="156">
        <v>1</v>
      </c>
      <c r="M1961" s="82">
        <v>0</v>
      </c>
      <c r="N1961" s="83">
        <v>1</v>
      </c>
      <c r="O1961" s="9" t="str">
        <f>Cal_110119!$P$3</f>
        <v>Cal_110119</v>
      </c>
      <c r="P1961" s="17">
        <f>Cal_110119!$Q$3</f>
        <v>1.8682000000000001</v>
      </c>
      <c r="Q1961" s="17">
        <f>Cal_110119!$R$3</f>
        <v>0.51219999999999999</v>
      </c>
      <c r="R1961" s="84">
        <v>314.10000000000002</v>
      </c>
      <c r="S1961" s="84">
        <v>194.7</v>
      </c>
      <c r="T1961" s="158">
        <f t="shared" ref="T1961:T1972" si="304">AVERAGE(0.887,0.753,0.762,0.881,0.629,0.842)</f>
        <v>0.79233333333333344</v>
      </c>
      <c r="U1961" s="79">
        <f t="shared" si="295"/>
        <v>313.30766666666671</v>
      </c>
      <c r="V1961" s="79">
        <f t="shared" si="296"/>
        <v>193.90766666666664</v>
      </c>
      <c r="W1961" s="443">
        <f t="shared" si="297"/>
        <v>2.3473556779138081</v>
      </c>
      <c r="X1961" s="443">
        <f t="shared" si="298"/>
        <v>0.96234969699801454</v>
      </c>
      <c r="Y1961" s="9">
        <f>Cal_110119!$O$3</f>
        <v>20181101</v>
      </c>
      <c r="Z1961" s="339" t="s">
        <v>829</v>
      </c>
      <c r="AA1961" s="339"/>
      <c r="AB1961" s="85" t="s">
        <v>127</v>
      </c>
      <c r="AC1961" s="82" t="s">
        <v>624</v>
      </c>
      <c r="AD1961" s="82" t="s">
        <v>619</v>
      </c>
      <c r="AE1961" s="689" t="s">
        <v>1250</v>
      </c>
      <c r="AF1961" s="129">
        <v>3</v>
      </c>
      <c r="AG1961" s="764" t="s">
        <v>1634</v>
      </c>
      <c r="AH1961" s="153" t="s">
        <v>1129</v>
      </c>
      <c r="AI1961" s="155"/>
      <c r="AJ1961" s="82"/>
      <c r="AK1961" s="82"/>
      <c r="AL1961" s="82"/>
      <c r="AM1961" s="82"/>
      <c r="AN1961" s="82"/>
      <c r="AO1961" s="82"/>
      <c r="AP1961" s="82"/>
      <c r="AQ1961" s="82"/>
      <c r="AR1961" s="82"/>
      <c r="AS1961" s="82"/>
      <c r="AT1961" s="82"/>
      <c r="AU1961" s="82"/>
      <c r="AV1961" s="82"/>
      <c r="AW1961" s="82"/>
      <c r="AX1961" s="82"/>
      <c r="AY1961" s="82"/>
      <c r="AZ1961" s="82"/>
      <c r="BA1961" s="82"/>
      <c r="BB1961" s="82"/>
      <c r="BC1961" s="82"/>
      <c r="BD1961" s="82"/>
    </row>
    <row r="1962" spans="1:56" x14ac:dyDescent="0.2">
      <c r="A1962" s="155" t="s">
        <v>617</v>
      </c>
      <c r="B1962" s="82">
        <v>20190821</v>
      </c>
      <c r="C1962" s="126" t="s">
        <v>61</v>
      </c>
      <c r="D1962" s="126">
        <v>5</v>
      </c>
      <c r="E1962" s="126">
        <v>16</v>
      </c>
      <c r="F1962" s="126"/>
      <c r="G1962" s="126"/>
      <c r="H1962" s="126" t="s">
        <v>11</v>
      </c>
      <c r="I1962" s="126">
        <v>280.47000000000003</v>
      </c>
      <c r="J1962" s="126">
        <v>5</v>
      </c>
      <c r="K1962" s="82">
        <v>5</v>
      </c>
      <c r="L1962" s="156">
        <v>1</v>
      </c>
      <c r="M1962" s="82">
        <v>0</v>
      </c>
      <c r="N1962" s="83">
        <v>1</v>
      </c>
      <c r="O1962" s="9" t="str">
        <f>Cal_110119!$P$3</f>
        <v>Cal_110119</v>
      </c>
      <c r="P1962" s="17">
        <f>Cal_110119!$Q$3</f>
        <v>1.8682000000000001</v>
      </c>
      <c r="Q1962" s="17">
        <f>Cal_110119!$R$3</f>
        <v>0.51219999999999999</v>
      </c>
      <c r="R1962" s="84">
        <v>322.60000000000002</v>
      </c>
      <c r="S1962" s="84">
        <v>198.6</v>
      </c>
      <c r="T1962" s="158">
        <f t="shared" si="304"/>
        <v>0.79233333333333344</v>
      </c>
      <c r="U1962" s="79">
        <f t="shared" si="295"/>
        <v>321.80766666666671</v>
      </c>
      <c r="V1962" s="79">
        <f t="shared" si="296"/>
        <v>197.80766666666665</v>
      </c>
      <c r="W1962" s="443">
        <f t="shared" si="297"/>
        <v>2.4363991278765331</v>
      </c>
      <c r="X1962" s="443">
        <f t="shared" si="298"/>
        <v>0.93794717804400496</v>
      </c>
      <c r="Y1962" s="9">
        <f>Cal_110119!$O$3</f>
        <v>20181101</v>
      </c>
      <c r="Z1962" s="339" t="s">
        <v>829</v>
      </c>
      <c r="AA1962" s="339"/>
      <c r="AB1962" s="85" t="s">
        <v>127</v>
      </c>
      <c r="AC1962" s="82" t="s">
        <v>624</v>
      </c>
      <c r="AD1962" s="82" t="s">
        <v>619</v>
      </c>
      <c r="AE1962" s="689" t="s">
        <v>1250</v>
      </c>
      <c r="AF1962" s="129">
        <v>3</v>
      </c>
      <c r="AG1962" s="764" t="s">
        <v>1634</v>
      </c>
      <c r="AH1962" s="153" t="s">
        <v>1128</v>
      </c>
      <c r="AI1962" s="155"/>
      <c r="AJ1962" s="82"/>
      <c r="AK1962" s="82"/>
      <c r="AL1962" s="82"/>
      <c r="AM1962" s="82"/>
      <c r="AN1962" s="82"/>
      <c r="AO1962" s="82"/>
      <c r="AP1962" s="82"/>
      <c r="AQ1962" s="82"/>
      <c r="AR1962" s="82"/>
      <c r="AS1962" s="82"/>
      <c r="AT1962" s="82"/>
      <c r="AU1962" s="82"/>
      <c r="AV1962" s="82"/>
      <c r="AW1962" s="82"/>
      <c r="AX1962" s="82"/>
      <c r="AY1962" s="82"/>
      <c r="AZ1962" s="82"/>
      <c r="BA1962" s="82"/>
      <c r="BB1962" s="82"/>
      <c r="BC1962" s="82"/>
      <c r="BD1962" s="82"/>
    </row>
    <row r="1963" spans="1:56" s="44" customFormat="1" x14ac:dyDescent="0.2">
      <c r="A1963" s="360" t="s">
        <v>617</v>
      </c>
      <c r="B1963" s="44">
        <v>20190821</v>
      </c>
      <c r="C1963" s="361" t="s">
        <v>61</v>
      </c>
      <c r="D1963" s="361">
        <v>5</v>
      </c>
      <c r="E1963" s="361">
        <v>12</v>
      </c>
      <c r="F1963" s="361"/>
      <c r="G1963" s="361"/>
      <c r="H1963" s="361" t="s">
        <v>10</v>
      </c>
      <c r="I1963" s="361">
        <v>281.05</v>
      </c>
      <c r="J1963" s="361">
        <v>5</v>
      </c>
      <c r="K1963" s="44">
        <v>5</v>
      </c>
      <c r="L1963" s="362">
        <v>1</v>
      </c>
      <c r="M1963" s="44">
        <v>0</v>
      </c>
      <c r="N1963" s="363">
        <v>0.5</v>
      </c>
      <c r="O1963" s="9" t="str">
        <f>Cal_110119!$P$3</f>
        <v>Cal_110119</v>
      </c>
      <c r="P1963" s="17">
        <f>Cal_110119!$Q$3</f>
        <v>1.8682000000000001</v>
      </c>
      <c r="Q1963" s="17">
        <f>Cal_110119!$R$3</f>
        <v>0.51219999999999999</v>
      </c>
      <c r="R1963" s="364">
        <v>345.3</v>
      </c>
      <c r="S1963" s="364">
        <v>215.2</v>
      </c>
      <c r="T1963" s="365">
        <f t="shared" si="304"/>
        <v>0.79233333333333344</v>
      </c>
      <c r="U1963" s="366">
        <f t="shared" si="295"/>
        <v>344.50766666666669</v>
      </c>
      <c r="V1963" s="366">
        <f t="shared" si="296"/>
        <v>214.40766666666664</v>
      </c>
      <c r="W1963" s="443">
        <f t="shared" si="297"/>
        <v>5.1019578612322807</v>
      </c>
      <c r="X1963" s="443">
        <f t="shared" si="298"/>
        <v>2.1979883956012598</v>
      </c>
      <c r="Y1963" s="9">
        <f>Cal_110119!$O$3</f>
        <v>20181101</v>
      </c>
      <c r="Z1963" s="367" t="s">
        <v>829</v>
      </c>
      <c r="AA1963" s="367"/>
      <c r="AB1963" s="368" t="s">
        <v>127</v>
      </c>
      <c r="AC1963" s="44" t="s">
        <v>624</v>
      </c>
      <c r="AD1963" s="44" t="s">
        <v>619</v>
      </c>
      <c r="AE1963" s="689" t="s">
        <v>1250</v>
      </c>
      <c r="AF1963" s="369">
        <v>3</v>
      </c>
      <c r="AG1963" s="764" t="s">
        <v>1634</v>
      </c>
      <c r="AH1963" s="360" t="s">
        <v>323</v>
      </c>
      <c r="AI1963" s="411" t="s">
        <v>1218</v>
      </c>
    </row>
    <row r="1964" spans="1:56" s="44" customFormat="1" x14ac:dyDescent="0.2">
      <c r="A1964" s="360" t="s">
        <v>617</v>
      </c>
      <c r="B1964" s="44">
        <v>20190821</v>
      </c>
      <c r="C1964" s="361" t="s">
        <v>61</v>
      </c>
      <c r="D1964" s="361">
        <v>5</v>
      </c>
      <c r="E1964" s="361">
        <v>12</v>
      </c>
      <c r="F1964" s="361"/>
      <c r="G1964" s="361"/>
      <c r="H1964" s="361" t="s">
        <v>11</v>
      </c>
      <c r="I1964" s="361">
        <v>280.08999999999997</v>
      </c>
      <c r="J1964" s="361">
        <v>5</v>
      </c>
      <c r="K1964" s="44">
        <v>5</v>
      </c>
      <c r="L1964" s="362">
        <v>1</v>
      </c>
      <c r="M1964" s="44">
        <v>0</v>
      </c>
      <c r="N1964" s="363">
        <v>0.5</v>
      </c>
      <c r="O1964" s="9" t="str">
        <f>Cal_110119!$P$3</f>
        <v>Cal_110119</v>
      </c>
      <c r="P1964" s="17">
        <f>Cal_110119!$Q$3</f>
        <v>1.8682000000000001</v>
      </c>
      <c r="Q1964" s="17">
        <f>Cal_110119!$R$3</f>
        <v>0.51219999999999999</v>
      </c>
      <c r="R1964" s="364">
        <v>391.2</v>
      </c>
      <c r="S1964" s="364">
        <v>230</v>
      </c>
      <c r="T1964" s="365">
        <f t="shared" si="304"/>
        <v>0.79233333333333344</v>
      </c>
      <c r="U1964" s="366">
        <f t="shared" si="295"/>
        <v>390.40766666666667</v>
      </c>
      <c r="V1964" s="366">
        <f t="shared" si="296"/>
        <v>229.20766666666665</v>
      </c>
      <c r="W1964" s="443">
        <f t="shared" si="297"/>
        <v>6.3432319783940185</v>
      </c>
      <c r="X1964" s="443">
        <f t="shared" si="298"/>
        <v>1.4873578941578987</v>
      </c>
      <c r="Y1964" s="9">
        <f>Cal_110119!$O$3</f>
        <v>20181101</v>
      </c>
      <c r="Z1964" s="367" t="s">
        <v>829</v>
      </c>
      <c r="AA1964" s="367"/>
      <c r="AB1964" s="368" t="s">
        <v>127</v>
      </c>
      <c r="AC1964" s="44" t="s">
        <v>624</v>
      </c>
      <c r="AD1964" s="44" t="s">
        <v>619</v>
      </c>
      <c r="AE1964" s="689" t="s">
        <v>1250</v>
      </c>
      <c r="AF1964" s="369">
        <v>3</v>
      </c>
      <c r="AG1964" s="764" t="s">
        <v>1634</v>
      </c>
      <c r="AH1964" s="360" t="s">
        <v>313</v>
      </c>
      <c r="AI1964" s="411" t="s">
        <v>1218</v>
      </c>
    </row>
    <row r="1965" spans="1:56" s="350" customFormat="1" x14ac:dyDescent="0.2">
      <c r="A1965" s="349" t="s">
        <v>617</v>
      </c>
      <c r="B1965" s="350">
        <v>20190821</v>
      </c>
      <c r="C1965" s="351" t="s">
        <v>61</v>
      </c>
      <c r="D1965" s="351">
        <v>5</v>
      </c>
      <c r="E1965" s="351">
        <v>9</v>
      </c>
      <c r="F1965" s="351"/>
      <c r="G1965" s="351"/>
      <c r="H1965" s="351" t="s">
        <v>10</v>
      </c>
      <c r="I1965" s="351">
        <v>279.94</v>
      </c>
      <c r="J1965" s="351">
        <v>5</v>
      </c>
      <c r="K1965" s="350">
        <v>5</v>
      </c>
      <c r="L1965" s="352">
        <v>1</v>
      </c>
      <c r="M1965" s="350">
        <v>0</v>
      </c>
      <c r="N1965" s="353">
        <v>1</v>
      </c>
      <c r="O1965" s="9" t="str">
        <f>Cal_110119!$P$3</f>
        <v>Cal_110119</v>
      </c>
      <c r="P1965" s="17">
        <f>Cal_110119!$Q$3</f>
        <v>1.8682000000000001</v>
      </c>
      <c r="Q1965" s="17">
        <f>Cal_110119!$R$3</f>
        <v>0.51219999999999999</v>
      </c>
      <c r="R1965" s="354">
        <v>80.44</v>
      </c>
      <c r="S1965" s="354">
        <v>53.69</v>
      </c>
      <c r="T1965" s="355">
        <f t="shared" si="304"/>
        <v>0.79233333333333344</v>
      </c>
      <c r="U1965" s="356">
        <f t="shared" si="295"/>
        <v>79.647666666666666</v>
      </c>
      <c r="V1965" s="356">
        <f t="shared" si="296"/>
        <v>52.897666666666666</v>
      </c>
      <c r="W1965" s="443">
        <f t="shared" si="297"/>
        <v>0.52658925460497441</v>
      </c>
      <c r="X1965" s="443">
        <f t="shared" si="298"/>
        <v>0.37748583591275542</v>
      </c>
      <c r="Y1965" s="9">
        <f>Cal_110119!$O$3</f>
        <v>20181101</v>
      </c>
      <c r="Z1965" s="357" t="s">
        <v>829</v>
      </c>
      <c r="AA1965" s="357"/>
      <c r="AB1965" s="358" t="s">
        <v>127</v>
      </c>
      <c r="AC1965" s="350" t="s">
        <v>624</v>
      </c>
      <c r="AD1965" s="350" t="s">
        <v>619</v>
      </c>
      <c r="AE1965" s="689" t="s">
        <v>1250</v>
      </c>
      <c r="AF1965" s="359">
        <v>1</v>
      </c>
      <c r="AG1965" s="764" t="s">
        <v>1634</v>
      </c>
      <c r="AH1965" s="349" t="s">
        <v>317</v>
      </c>
      <c r="AI1965" s="349"/>
    </row>
    <row r="1966" spans="1:56" s="350" customFormat="1" x14ac:dyDescent="0.2">
      <c r="A1966" s="349" t="s">
        <v>617</v>
      </c>
      <c r="B1966" s="350">
        <v>20190821</v>
      </c>
      <c r="C1966" s="351" t="s">
        <v>61</v>
      </c>
      <c r="D1966" s="351">
        <v>5</v>
      </c>
      <c r="E1966" s="351">
        <v>9</v>
      </c>
      <c r="F1966" s="351"/>
      <c r="G1966" s="351"/>
      <c r="H1966" s="351" t="s">
        <v>11</v>
      </c>
      <c r="I1966" s="351">
        <v>280.02</v>
      </c>
      <c r="J1966" s="351">
        <v>5</v>
      </c>
      <c r="K1966" s="350">
        <v>5</v>
      </c>
      <c r="L1966" s="352">
        <v>1</v>
      </c>
      <c r="M1966" s="350">
        <v>0</v>
      </c>
      <c r="N1966" s="353">
        <v>1</v>
      </c>
      <c r="O1966" s="9" t="str">
        <f>Cal_110119!$P$3</f>
        <v>Cal_110119</v>
      </c>
      <c r="P1966" s="17">
        <f>Cal_110119!$Q$3</f>
        <v>1.8682000000000001</v>
      </c>
      <c r="Q1966" s="17">
        <f>Cal_110119!$R$3</f>
        <v>0.51219999999999999</v>
      </c>
      <c r="R1966" s="354">
        <v>71.06</v>
      </c>
      <c r="S1966" s="354">
        <v>47.84</v>
      </c>
      <c r="T1966" s="355">
        <f t="shared" si="304"/>
        <v>0.79233333333333344</v>
      </c>
      <c r="U1966" s="356">
        <f t="shared" si="295"/>
        <v>70.26766666666667</v>
      </c>
      <c r="V1966" s="356">
        <f t="shared" si="296"/>
        <v>47.047666666666672</v>
      </c>
      <c r="W1966" s="443">
        <f t="shared" si="297"/>
        <v>0.45696856814502385</v>
      </c>
      <c r="X1966" s="443">
        <f t="shared" si="298"/>
        <v>0.34689432975345957</v>
      </c>
      <c r="Y1966" s="9">
        <f>Cal_110119!$O$3</f>
        <v>20181101</v>
      </c>
      <c r="Z1966" s="357" t="s">
        <v>829</v>
      </c>
      <c r="AA1966" s="357"/>
      <c r="AB1966" s="358" t="s">
        <v>127</v>
      </c>
      <c r="AC1966" s="350" t="s">
        <v>624</v>
      </c>
      <c r="AD1966" s="350" t="s">
        <v>619</v>
      </c>
      <c r="AE1966" s="689" t="s">
        <v>1250</v>
      </c>
      <c r="AF1966" s="359">
        <v>1</v>
      </c>
      <c r="AG1966" s="764" t="s">
        <v>1634</v>
      </c>
      <c r="AH1966" s="349" t="s">
        <v>322</v>
      </c>
      <c r="AI1966" s="349"/>
    </row>
    <row r="1967" spans="1:56" x14ac:dyDescent="0.2">
      <c r="A1967" s="155" t="s">
        <v>617</v>
      </c>
      <c r="B1967" s="82">
        <v>20190821</v>
      </c>
      <c r="C1967" s="126" t="s">
        <v>61</v>
      </c>
      <c r="D1967" s="126">
        <v>5</v>
      </c>
      <c r="E1967" s="126">
        <v>16</v>
      </c>
      <c r="F1967" s="126"/>
      <c r="G1967" s="126"/>
      <c r="H1967" s="126" t="s">
        <v>10</v>
      </c>
      <c r="I1967" s="126">
        <v>280.16000000000003</v>
      </c>
      <c r="J1967" s="126">
        <v>20</v>
      </c>
      <c r="K1967" s="82">
        <v>5</v>
      </c>
      <c r="L1967" s="156">
        <v>1</v>
      </c>
      <c r="M1967" s="82">
        <v>0</v>
      </c>
      <c r="N1967" s="83">
        <v>1</v>
      </c>
      <c r="O1967" s="9" t="str">
        <f>Cal_110119!$P$3</f>
        <v>Cal_110119</v>
      </c>
      <c r="P1967" s="17">
        <f>Cal_110119!$Q$3</f>
        <v>1.8682000000000001</v>
      </c>
      <c r="Q1967" s="17">
        <f>Cal_110119!$R$3</f>
        <v>0.51219999999999999</v>
      </c>
      <c r="R1967" s="84">
        <v>267.60000000000002</v>
      </c>
      <c r="S1967" s="84">
        <v>167.7</v>
      </c>
      <c r="T1967" s="158">
        <f t="shared" si="304"/>
        <v>0.79233333333333344</v>
      </c>
      <c r="U1967" s="79">
        <f t="shared" si="295"/>
        <v>266.80766666666671</v>
      </c>
      <c r="V1967" s="79">
        <f t="shared" si="296"/>
        <v>166.90766666666664</v>
      </c>
      <c r="W1967" s="443">
        <f t="shared" si="297"/>
        <v>1.9650451082449882</v>
      </c>
      <c r="X1967" s="443">
        <f t="shared" si="298"/>
        <v>0.88533713133786818</v>
      </c>
      <c r="Y1967" s="9">
        <f>Cal_110119!$O$3</f>
        <v>20181101</v>
      </c>
      <c r="Z1967" s="339" t="s">
        <v>829</v>
      </c>
      <c r="AA1967" s="339"/>
      <c r="AB1967" s="85" t="s">
        <v>127</v>
      </c>
      <c r="AC1967" s="82" t="s">
        <v>624</v>
      </c>
      <c r="AD1967" s="82" t="s">
        <v>619</v>
      </c>
      <c r="AE1967" s="689" t="s">
        <v>1250</v>
      </c>
      <c r="AF1967" s="497">
        <v>1</v>
      </c>
      <c r="AG1967" s="764" t="s">
        <v>1634</v>
      </c>
      <c r="AH1967" s="153" t="s">
        <v>1684</v>
      </c>
      <c r="AI1967" s="155"/>
      <c r="AJ1967" s="82"/>
      <c r="AK1967" s="82"/>
      <c r="AL1967" s="82"/>
      <c r="AM1967" s="82"/>
      <c r="AN1967" s="82"/>
      <c r="AO1967" s="82"/>
      <c r="AP1967" s="82"/>
      <c r="AQ1967" s="82"/>
      <c r="AR1967" s="82"/>
      <c r="AS1967" s="82"/>
      <c r="AT1967" s="82"/>
      <c r="AU1967" s="82"/>
      <c r="AV1967" s="82"/>
      <c r="AW1967" s="82"/>
      <c r="AX1967" s="82"/>
      <c r="AY1967" s="82"/>
      <c r="AZ1967" s="82"/>
      <c r="BA1967" s="82"/>
    </row>
    <row r="1968" spans="1:56" x14ac:dyDescent="0.2">
      <c r="A1968" s="155" t="s">
        <v>617</v>
      </c>
      <c r="B1968" s="82">
        <v>20190821</v>
      </c>
      <c r="C1968" s="126" t="s">
        <v>61</v>
      </c>
      <c r="D1968" s="126">
        <v>5</v>
      </c>
      <c r="E1968" s="126">
        <v>16</v>
      </c>
      <c r="F1968" s="126"/>
      <c r="G1968" s="126"/>
      <c r="H1968" s="126" t="s">
        <v>11</v>
      </c>
      <c r="I1968" s="126">
        <v>280.66000000000003</v>
      </c>
      <c r="J1968" s="126">
        <v>20</v>
      </c>
      <c r="K1968" s="82">
        <v>5</v>
      </c>
      <c r="L1968" s="156">
        <v>1</v>
      </c>
      <c r="M1968" s="82">
        <v>0</v>
      </c>
      <c r="N1968" s="83">
        <v>1</v>
      </c>
      <c r="O1968" s="9" t="str">
        <f>Cal_110119!$P$3</f>
        <v>Cal_110119</v>
      </c>
      <c r="P1968" s="17">
        <f>Cal_110119!$Q$3</f>
        <v>1.8682000000000001</v>
      </c>
      <c r="Q1968" s="17">
        <f>Cal_110119!$R$3</f>
        <v>0.51219999999999999</v>
      </c>
      <c r="R1968" s="84">
        <v>251.1</v>
      </c>
      <c r="S1968" s="84">
        <v>156.6</v>
      </c>
      <c r="T1968" s="158">
        <f t="shared" si="304"/>
        <v>0.79233333333333344</v>
      </c>
      <c r="U1968" s="79">
        <f t="shared" si="295"/>
        <v>250.30766666666665</v>
      </c>
      <c r="V1968" s="79">
        <f t="shared" si="296"/>
        <v>155.80766666666665</v>
      </c>
      <c r="W1968" s="443">
        <f t="shared" si="297"/>
        <v>1.8555149265348516</v>
      </c>
      <c r="X1968" s="443">
        <f t="shared" si="298"/>
        <v>0.80056566928048789</v>
      </c>
      <c r="Y1968" s="9">
        <f>Cal_110119!$O$3</f>
        <v>20181101</v>
      </c>
      <c r="Z1968" s="339" t="s">
        <v>829</v>
      </c>
      <c r="AA1968" s="339"/>
      <c r="AB1968" s="85" t="s">
        <v>127</v>
      </c>
      <c r="AC1968" s="82" t="s">
        <v>624</v>
      </c>
      <c r="AD1968" s="82" t="s">
        <v>619</v>
      </c>
      <c r="AE1968" s="689" t="s">
        <v>1250</v>
      </c>
      <c r="AF1968" s="497">
        <v>1</v>
      </c>
      <c r="AG1968" s="764" t="s">
        <v>1634</v>
      </c>
      <c r="AH1968" s="153" t="s">
        <v>1685</v>
      </c>
      <c r="AI1968" s="155"/>
      <c r="AJ1968" s="82"/>
      <c r="AK1968" s="82"/>
      <c r="AL1968" s="82"/>
      <c r="AM1968" s="82"/>
      <c r="AN1968" s="82"/>
      <c r="AO1968" s="82"/>
      <c r="AP1968" s="82"/>
      <c r="AQ1968" s="82"/>
      <c r="AR1968" s="82"/>
      <c r="AS1968" s="82"/>
      <c r="AT1968" s="82"/>
      <c r="AU1968" s="82"/>
      <c r="AV1968" s="82"/>
      <c r="AW1968" s="82"/>
      <c r="AX1968" s="82"/>
      <c r="AY1968" s="82"/>
      <c r="AZ1968" s="82"/>
      <c r="BA1968" s="82"/>
    </row>
    <row r="1969" spans="1:35" s="44" customFormat="1" x14ac:dyDescent="0.2">
      <c r="A1969" s="360" t="s">
        <v>617</v>
      </c>
      <c r="B1969" s="44">
        <v>20190821</v>
      </c>
      <c r="C1969" s="361" t="s">
        <v>61</v>
      </c>
      <c r="D1969" s="361">
        <v>5</v>
      </c>
      <c r="E1969" s="361">
        <v>12</v>
      </c>
      <c r="F1969" s="361"/>
      <c r="G1969" s="361"/>
      <c r="H1969" s="361" t="s">
        <v>10</v>
      </c>
      <c r="I1969" s="361">
        <v>279.91000000000003</v>
      </c>
      <c r="J1969" s="361">
        <v>20</v>
      </c>
      <c r="K1969" s="44">
        <v>5</v>
      </c>
      <c r="L1969" s="362">
        <v>1</v>
      </c>
      <c r="M1969" s="44">
        <v>0</v>
      </c>
      <c r="N1969" s="363">
        <v>0.5</v>
      </c>
      <c r="O1969" s="9" t="str">
        <f>Cal_110119!$P$3</f>
        <v>Cal_110119</v>
      </c>
      <c r="P1969" s="17">
        <f>Cal_110119!$Q$3</f>
        <v>1.8682000000000001</v>
      </c>
      <c r="Q1969" s="17">
        <f>Cal_110119!$R$3</f>
        <v>0.51219999999999999</v>
      </c>
      <c r="R1969" s="364">
        <v>335.2</v>
      </c>
      <c r="S1969" s="364">
        <v>201.9</v>
      </c>
      <c r="T1969" s="365">
        <f t="shared" si="304"/>
        <v>0.79233333333333344</v>
      </c>
      <c r="U1969" s="366">
        <f t="shared" si="295"/>
        <v>334.40766666666667</v>
      </c>
      <c r="V1969" s="366">
        <f t="shared" si="296"/>
        <v>201.10766666666666</v>
      </c>
      <c r="W1969" s="443">
        <f t="shared" si="297"/>
        <v>5.2487380097188074</v>
      </c>
      <c r="X1969" s="443">
        <f t="shared" si="298"/>
        <v>1.6262691503078657</v>
      </c>
      <c r="Y1969" s="9">
        <f>Cal_110119!$O$3</f>
        <v>20181101</v>
      </c>
      <c r="Z1969" s="367" t="s">
        <v>829</v>
      </c>
      <c r="AA1969" s="367"/>
      <c r="AB1969" s="368" t="s">
        <v>127</v>
      </c>
      <c r="AC1969" s="44" t="s">
        <v>624</v>
      </c>
      <c r="AD1969" s="44" t="s">
        <v>619</v>
      </c>
      <c r="AE1969" s="689" t="s">
        <v>1250</v>
      </c>
      <c r="AF1969" s="497">
        <v>3</v>
      </c>
      <c r="AG1969" s="764" t="s">
        <v>1634</v>
      </c>
      <c r="AH1969" s="360" t="s">
        <v>321</v>
      </c>
      <c r="AI1969" s="411" t="s">
        <v>1130</v>
      </c>
    </row>
    <row r="1970" spans="1:35" s="44" customFormat="1" x14ac:dyDescent="0.2">
      <c r="A1970" s="360" t="s">
        <v>617</v>
      </c>
      <c r="B1970" s="44">
        <v>20190821</v>
      </c>
      <c r="C1970" s="361" t="s">
        <v>61</v>
      </c>
      <c r="D1970" s="361">
        <v>5</v>
      </c>
      <c r="E1970" s="361">
        <v>12</v>
      </c>
      <c r="F1970" s="361"/>
      <c r="G1970" s="361"/>
      <c r="H1970" s="361" t="s">
        <v>11</v>
      </c>
      <c r="I1970" s="361">
        <v>280.43</v>
      </c>
      <c r="J1970" s="361">
        <v>20</v>
      </c>
      <c r="K1970" s="44">
        <v>5</v>
      </c>
      <c r="L1970" s="362">
        <v>1</v>
      </c>
      <c r="M1970" s="44">
        <v>0</v>
      </c>
      <c r="N1970" s="363">
        <v>0.5</v>
      </c>
      <c r="O1970" s="9" t="str">
        <f>Cal_110119!$P$3</f>
        <v>Cal_110119</v>
      </c>
      <c r="P1970" s="17">
        <f>Cal_110119!$Q$3</f>
        <v>1.8682000000000001</v>
      </c>
      <c r="Q1970" s="17">
        <f>Cal_110119!$R$3</f>
        <v>0.51219999999999999</v>
      </c>
      <c r="R1970" s="364">
        <v>367.4</v>
      </c>
      <c r="S1970" s="364">
        <v>215</v>
      </c>
      <c r="T1970" s="365">
        <f t="shared" si="304"/>
        <v>0.79233333333333344</v>
      </c>
      <c r="U1970" s="366">
        <f t="shared" si="295"/>
        <v>366.60766666666666</v>
      </c>
      <c r="V1970" s="366">
        <f t="shared" si="296"/>
        <v>214.20766666666665</v>
      </c>
      <c r="W1970" s="443">
        <f t="shared" si="297"/>
        <v>5.989680478106715</v>
      </c>
      <c r="X1970" s="443">
        <f t="shared" si="298"/>
        <v>1.3195806972420938</v>
      </c>
      <c r="Y1970" s="9">
        <f>Cal_110119!$O$3</f>
        <v>20181101</v>
      </c>
      <c r="Z1970" s="367" t="s">
        <v>829</v>
      </c>
      <c r="AA1970" s="367"/>
      <c r="AB1970" s="368" t="s">
        <v>127</v>
      </c>
      <c r="AC1970" s="44" t="s">
        <v>624</v>
      </c>
      <c r="AD1970" s="44" t="s">
        <v>619</v>
      </c>
      <c r="AE1970" s="689" t="s">
        <v>1250</v>
      </c>
      <c r="AF1970" s="497">
        <v>3</v>
      </c>
      <c r="AG1970" s="764" t="s">
        <v>1634</v>
      </c>
      <c r="AH1970" s="360" t="s">
        <v>311</v>
      </c>
      <c r="AI1970" s="411" t="s">
        <v>1130</v>
      </c>
    </row>
    <row r="1971" spans="1:35" s="350" customFormat="1" x14ac:dyDescent="0.2">
      <c r="A1971" s="349" t="s">
        <v>617</v>
      </c>
      <c r="B1971" s="350">
        <v>20190821</v>
      </c>
      <c r="C1971" s="351" t="s">
        <v>61</v>
      </c>
      <c r="D1971" s="351">
        <v>5</v>
      </c>
      <c r="E1971" s="351">
        <v>9</v>
      </c>
      <c r="F1971" s="351"/>
      <c r="G1971" s="351"/>
      <c r="H1971" s="351" t="s">
        <v>10</v>
      </c>
      <c r="I1971" s="351">
        <v>280.58999999999997</v>
      </c>
      <c r="J1971" s="351">
        <v>20</v>
      </c>
      <c r="K1971" s="350">
        <v>5</v>
      </c>
      <c r="L1971" s="352">
        <v>1</v>
      </c>
      <c r="M1971" s="350">
        <v>0</v>
      </c>
      <c r="N1971" s="353">
        <v>1</v>
      </c>
      <c r="O1971" s="9" t="str">
        <f>Cal_110119!$P$3</f>
        <v>Cal_110119</v>
      </c>
      <c r="P1971" s="17">
        <f>Cal_110119!$Q$3</f>
        <v>1.8682000000000001</v>
      </c>
      <c r="Q1971" s="17">
        <f>Cal_110119!$R$3</f>
        <v>0.51219999999999999</v>
      </c>
      <c r="R1971" s="354">
        <v>32.17</v>
      </c>
      <c r="S1971" s="354">
        <v>21.19</v>
      </c>
      <c r="T1971" s="355">
        <f t="shared" si="304"/>
        <v>0.79233333333333344</v>
      </c>
      <c r="U1971" s="356">
        <f t="shared" si="295"/>
        <v>31.37766666666667</v>
      </c>
      <c r="V1971" s="356">
        <f t="shared" si="296"/>
        <v>20.397666666666669</v>
      </c>
      <c r="W1971" s="443">
        <f t="shared" si="297"/>
        <v>0.21564694785075375</v>
      </c>
      <c r="X1971" s="443">
        <f t="shared" si="298"/>
        <v>0.13216239795463267</v>
      </c>
      <c r="Y1971" s="9">
        <f>Cal_110119!$O$3</f>
        <v>20181101</v>
      </c>
      <c r="Z1971" s="357" t="s">
        <v>829</v>
      </c>
      <c r="AA1971" s="357"/>
      <c r="AB1971" s="358" t="s">
        <v>127</v>
      </c>
      <c r="AC1971" s="350" t="s">
        <v>624</v>
      </c>
      <c r="AD1971" s="350" t="s">
        <v>619</v>
      </c>
      <c r="AE1971" s="689" t="s">
        <v>1250</v>
      </c>
      <c r="AF1971" s="359">
        <v>1</v>
      </c>
      <c r="AG1971" s="764" t="s">
        <v>1634</v>
      </c>
      <c r="AH1971" s="349" t="s">
        <v>315</v>
      </c>
      <c r="AI1971" s="410" t="s">
        <v>1219</v>
      </c>
    </row>
    <row r="1972" spans="1:35" s="350" customFormat="1" x14ac:dyDescent="0.2">
      <c r="A1972" s="349" t="s">
        <v>617</v>
      </c>
      <c r="B1972" s="350">
        <v>20190821</v>
      </c>
      <c r="C1972" s="351" t="s">
        <v>61</v>
      </c>
      <c r="D1972" s="351">
        <v>5</v>
      </c>
      <c r="E1972" s="351">
        <v>9</v>
      </c>
      <c r="F1972" s="351"/>
      <c r="G1972" s="351"/>
      <c r="H1972" s="351" t="s">
        <v>11</v>
      </c>
      <c r="I1972" s="351">
        <v>279.89</v>
      </c>
      <c r="J1972" s="351">
        <v>20</v>
      </c>
      <c r="K1972" s="350">
        <v>5</v>
      </c>
      <c r="L1972" s="352">
        <v>1</v>
      </c>
      <c r="M1972" s="350">
        <v>0</v>
      </c>
      <c r="N1972" s="353">
        <v>1</v>
      </c>
      <c r="O1972" s="9" t="str">
        <f>Cal_110119!$P$3</f>
        <v>Cal_110119</v>
      </c>
      <c r="P1972" s="17">
        <f>Cal_110119!$Q$3</f>
        <v>1.8682000000000001</v>
      </c>
      <c r="Q1972" s="17">
        <f>Cal_110119!$R$3</f>
        <v>0.51219999999999999</v>
      </c>
      <c r="R1972" s="354">
        <v>26.13</v>
      </c>
      <c r="S1972" s="354">
        <v>17.53</v>
      </c>
      <c r="T1972" s="355">
        <f t="shared" si="304"/>
        <v>0.79233333333333344</v>
      </c>
      <c r="U1972" s="356">
        <f t="shared" si="295"/>
        <v>25.337666666666667</v>
      </c>
      <c r="V1972" s="356">
        <f t="shared" si="296"/>
        <v>16.737666666666669</v>
      </c>
      <c r="W1972" s="443">
        <f t="shared" si="297"/>
        <v>0.16932622796517882</v>
      </c>
      <c r="X1972" s="443">
        <f t="shared" si="298"/>
        <v>0.1167886743447763</v>
      </c>
      <c r="Y1972" s="9">
        <f>Cal_110119!$O$3</f>
        <v>20181101</v>
      </c>
      <c r="Z1972" s="357" t="s">
        <v>829</v>
      </c>
      <c r="AA1972" s="357"/>
      <c r="AB1972" s="358" t="s">
        <v>127</v>
      </c>
      <c r="AC1972" s="350" t="s">
        <v>624</v>
      </c>
      <c r="AD1972" s="350" t="s">
        <v>619</v>
      </c>
      <c r="AE1972" s="689" t="s">
        <v>1250</v>
      </c>
      <c r="AF1972" s="359">
        <v>1</v>
      </c>
      <c r="AG1972" s="764" t="s">
        <v>1634</v>
      </c>
      <c r="AH1972" s="349" t="s">
        <v>320</v>
      </c>
      <c r="AI1972" s="410" t="s">
        <v>1219</v>
      </c>
    </row>
    <row r="1973" spans="1:35" x14ac:dyDescent="0.2">
      <c r="A1973" t="s">
        <v>617</v>
      </c>
      <c r="B1973" s="43">
        <v>20190821</v>
      </c>
      <c r="C1973" s="107" t="s">
        <v>61</v>
      </c>
      <c r="D1973" s="107">
        <v>5</v>
      </c>
      <c r="E1973" s="107">
        <v>15</v>
      </c>
      <c r="H1973" s="107" t="s">
        <v>10</v>
      </c>
      <c r="I1973" s="107">
        <v>290</v>
      </c>
      <c r="J1973" s="107">
        <v>0</v>
      </c>
      <c r="K1973" s="43">
        <v>5</v>
      </c>
      <c r="L1973" s="111">
        <v>1</v>
      </c>
      <c r="M1973" s="43">
        <v>0</v>
      </c>
      <c r="N1973" s="49">
        <v>1</v>
      </c>
      <c r="O1973" s="111" t="str">
        <f>Cal_111320b_12mm!$E$2</f>
        <v>Cal_111320b_12mm</v>
      </c>
      <c r="P1973" s="112">
        <f>Cal_111320b_12mm!$Q$3</f>
        <v>1.834328118614172</v>
      </c>
      <c r="Q1973" s="112">
        <f>Cal_111320b_12mm!$R$3</f>
        <v>0.54419533879391391</v>
      </c>
      <c r="R1973" s="46">
        <v>328.4</v>
      </c>
      <c r="S1973" s="46">
        <v>222.3</v>
      </c>
      <c r="T1973" s="502">
        <f t="shared" ref="T1973:T1974" si="305">AVERAGE(0.729, 0.7, 0.886, 0.575, 0.689, 0.787)</f>
        <v>0.72766666666666657</v>
      </c>
      <c r="U1973" s="79">
        <f t="shared" si="295"/>
        <v>327.67233333333331</v>
      </c>
      <c r="V1973" s="79">
        <f t="shared" si="296"/>
        <v>221.57233333333335</v>
      </c>
      <c r="W1973" s="443">
        <f t="shared" si="297"/>
        <v>2.1886804109075646</v>
      </c>
      <c r="X1973" s="443">
        <f t="shared" si="298"/>
        <v>1.6247811987086822</v>
      </c>
      <c r="Y1973" s="43">
        <f>Cal_111320b_12mm!$A$3</f>
        <v>20201113</v>
      </c>
      <c r="Z1973" s="86" t="s">
        <v>949</v>
      </c>
      <c r="AA1973" s="86"/>
      <c r="AB1973" s="48" t="s">
        <v>127</v>
      </c>
      <c r="AD1973" s="45" t="s">
        <v>935</v>
      </c>
      <c r="AE1973" s="689" t="s">
        <v>1250</v>
      </c>
      <c r="AF1973" s="128">
        <v>1</v>
      </c>
      <c r="AG1973" s="764" t="s">
        <v>1634</v>
      </c>
      <c r="AH1973"/>
    </row>
    <row r="1974" spans="1:35" x14ac:dyDescent="0.2">
      <c r="A1974" t="s">
        <v>617</v>
      </c>
      <c r="B1974" s="43">
        <v>20190821</v>
      </c>
      <c r="C1974" s="107" t="s">
        <v>61</v>
      </c>
      <c r="D1974" s="107">
        <v>5</v>
      </c>
      <c r="E1974" s="107">
        <v>15</v>
      </c>
      <c r="H1974" s="107" t="s">
        <v>11</v>
      </c>
      <c r="I1974" s="107">
        <v>290</v>
      </c>
      <c r="J1974" s="107">
        <v>0</v>
      </c>
      <c r="K1974" s="43">
        <v>5</v>
      </c>
      <c r="L1974" s="111">
        <v>1</v>
      </c>
      <c r="M1974" s="43">
        <v>0</v>
      </c>
      <c r="N1974" s="49">
        <v>1</v>
      </c>
      <c r="O1974" s="111" t="str">
        <f>Cal_111320b_12mm!$E$2</f>
        <v>Cal_111320b_12mm</v>
      </c>
      <c r="P1974" s="112">
        <f>Cal_111320b_12mm!$Q$3</f>
        <v>1.834328118614172</v>
      </c>
      <c r="Q1974" s="112">
        <f>Cal_111320b_12mm!$R$3</f>
        <v>0.54419533879391391</v>
      </c>
      <c r="R1974" s="46">
        <v>319.39999999999998</v>
      </c>
      <c r="S1974" s="46">
        <v>222</v>
      </c>
      <c r="T1974" s="502">
        <f t="shared" si="305"/>
        <v>0.72766666666666657</v>
      </c>
      <c r="U1974" s="79">
        <f t="shared" si="295"/>
        <v>318.67233333333331</v>
      </c>
      <c r="V1974" s="79">
        <f t="shared" si="296"/>
        <v>221.27233333333334</v>
      </c>
      <c r="W1974" s="443">
        <f t="shared" si="297"/>
        <v>2.0092127429066617</v>
      </c>
      <c r="X1974" s="443">
        <f t="shared" si="298"/>
        <v>1.7990855935442303</v>
      </c>
      <c r="Y1974" s="43">
        <f>Cal_111320b_12mm!$A$3</f>
        <v>20201113</v>
      </c>
      <c r="Z1974" s="86" t="s">
        <v>949</v>
      </c>
      <c r="AA1974" s="86"/>
      <c r="AB1974" s="48" t="s">
        <v>127</v>
      </c>
      <c r="AD1974" s="45" t="s">
        <v>935</v>
      </c>
      <c r="AE1974" s="689" t="s">
        <v>1250</v>
      </c>
      <c r="AF1974" s="128">
        <v>1</v>
      </c>
      <c r="AG1974" s="764" t="s">
        <v>1634</v>
      </c>
      <c r="AH1974"/>
    </row>
    <row r="1975" spans="1:35" x14ac:dyDescent="0.2">
      <c r="A1975" t="s">
        <v>617</v>
      </c>
      <c r="B1975" s="43">
        <v>20190821</v>
      </c>
      <c r="C1975" s="107" t="s">
        <v>61</v>
      </c>
      <c r="D1975" s="107">
        <v>5</v>
      </c>
      <c r="E1975" s="107">
        <v>12</v>
      </c>
      <c r="H1975" s="107" t="s">
        <v>10</v>
      </c>
      <c r="I1975" s="107">
        <v>290</v>
      </c>
      <c r="J1975" s="107">
        <v>0</v>
      </c>
      <c r="K1975" s="43">
        <v>5</v>
      </c>
      <c r="L1975" s="111">
        <v>1</v>
      </c>
      <c r="M1975" s="43">
        <v>0</v>
      </c>
      <c r="N1975" s="49">
        <v>1</v>
      </c>
      <c r="O1975" s="111" t="str">
        <f>Cal_111320b_12mm!$E$2</f>
        <v>Cal_111320b_12mm</v>
      </c>
      <c r="P1975" s="112">
        <f>Cal_111320b_12mm!$Q$3</f>
        <v>1.834328118614172</v>
      </c>
      <c r="Q1975" s="112">
        <f>Cal_111320b_12mm!$R$3</f>
        <v>0.54419533879391391</v>
      </c>
      <c r="R1975" s="46">
        <v>385.8</v>
      </c>
      <c r="S1975" s="46">
        <v>200.9</v>
      </c>
      <c r="T1975" s="47">
        <f t="shared" ref="T1975" si="306">AVERAGE(0.651, 0.737, 0.721, 0.724, 0.693, 0.912)</f>
        <v>0.73966666666666681</v>
      </c>
      <c r="U1975" s="79">
        <f t="shared" si="295"/>
        <v>385.06033333333335</v>
      </c>
      <c r="V1975" s="79">
        <f t="shared" si="296"/>
        <v>200.16033333333334</v>
      </c>
      <c r="W1975" s="443">
        <f t="shared" si="297"/>
        <v>3.8142036567088482</v>
      </c>
      <c r="X1975" s="443">
        <f t="shared" si="298"/>
        <v>-0.36926206381446908</v>
      </c>
      <c r="Y1975" s="43">
        <f>Cal_111320b_12mm!$A$3</f>
        <v>20201113</v>
      </c>
      <c r="Z1975" s="48" t="s">
        <v>941</v>
      </c>
      <c r="AA1975" s="48"/>
      <c r="AB1975" s="48" t="s">
        <v>127</v>
      </c>
      <c r="AD1975" s="43" t="s">
        <v>935</v>
      </c>
      <c r="AE1975" s="689" t="s">
        <v>1250</v>
      </c>
      <c r="AF1975" s="128">
        <v>1</v>
      </c>
      <c r="AG1975" s="169">
        <v>1</v>
      </c>
      <c r="AH1975" t="s">
        <v>1006</v>
      </c>
    </row>
    <row r="1976" spans="1:35" s="492" customFormat="1" x14ac:dyDescent="0.2">
      <c r="A1976" s="491" t="s">
        <v>617</v>
      </c>
      <c r="B1976" s="492">
        <v>20190821</v>
      </c>
      <c r="C1976" s="143" t="s">
        <v>61</v>
      </c>
      <c r="D1976" s="143">
        <v>5</v>
      </c>
      <c r="E1976" s="143">
        <v>12</v>
      </c>
      <c r="F1976" s="143"/>
      <c r="G1976" s="143"/>
      <c r="H1976" s="143" t="s">
        <v>11</v>
      </c>
      <c r="I1976" s="143">
        <v>290</v>
      </c>
      <c r="J1976" s="143">
        <v>0</v>
      </c>
      <c r="K1976" s="492">
        <v>5</v>
      </c>
      <c r="L1976" s="498">
        <v>1</v>
      </c>
      <c r="M1976" s="492">
        <v>0</v>
      </c>
      <c r="N1976" s="493">
        <v>1</v>
      </c>
      <c r="O1976" s="111" t="str">
        <f>Cal_111320b_12mm!$E$2</f>
        <v>Cal_111320b_12mm</v>
      </c>
      <c r="P1976" s="112">
        <f>Cal_111320b_12mm!$Q$3</f>
        <v>1.834328118614172</v>
      </c>
      <c r="Q1976" s="112">
        <f>Cal_111320b_12mm!$R$3</f>
        <v>0.54419533879391391</v>
      </c>
      <c r="R1976" s="298">
        <v>420.5</v>
      </c>
      <c r="S1976" s="298">
        <v>122.4</v>
      </c>
      <c r="T1976" s="503">
        <f t="shared" ref="T1976" si="307">AVERAGE(0.729, 0.7, 0.886, 0.575, 0.689, 0.787)</f>
        <v>0.72766666666666657</v>
      </c>
      <c r="U1976" s="494">
        <f t="shared" si="295"/>
        <v>419.77233333333334</v>
      </c>
      <c r="V1976" s="494">
        <f t="shared" si="296"/>
        <v>121.67233333333334</v>
      </c>
      <c r="W1976" s="495">
        <f t="shared" si="297"/>
        <v>6.1493461874792201</v>
      </c>
      <c r="X1976" s="495">
        <f t="shared" si="298"/>
        <v>-4.0552545419258577</v>
      </c>
      <c r="Y1976" s="43">
        <f>Cal_111320b_12mm!$A$3</f>
        <v>20201113</v>
      </c>
      <c r="Z1976" s="504" t="s">
        <v>949</v>
      </c>
      <c r="AA1976" s="504"/>
      <c r="AB1976" s="496" t="s">
        <v>127</v>
      </c>
      <c r="AD1976" s="505" t="s">
        <v>935</v>
      </c>
      <c r="AE1976" s="689" t="s">
        <v>1250</v>
      </c>
      <c r="AF1976" s="497">
        <v>4</v>
      </c>
      <c r="AG1976" s="309">
        <v>1</v>
      </c>
      <c r="AH1976" s="506" t="s">
        <v>951</v>
      </c>
      <c r="AI1976" s="491"/>
    </row>
    <row r="1977" spans="1:35" x14ac:dyDescent="0.2">
      <c r="A1977" t="s">
        <v>617</v>
      </c>
      <c r="B1977" s="43">
        <v>20190821</v>
      </c>
      <c r="C1977" s="107" t="s">
        <v>61</v>
      </c>
      <c r="D1977" s="107">
        <v>5</v>
      </c>
      <c r="E1977" s="107">
        <v>9</v>
      </c>
      <c r="H1977" s="107" t="s">
        <v>10</v>
      </c>
      <c r="I1977" s="107">
        <v>290</v>
      </c>
      <c r="J1977" s="107">
        <v>0</v>
      </c>
      <c r="K1977" s="43">
        <v>5</v>
      </c>
      <c r="L1977" s="111">
        <v>1</v>
      </c>
      <c r="M1977" s="43">
        <v>0</v>
      </c>
      <c r="N1977" s="49">
        <v>1</v>
      </c>
      <c r="O1977" s="111" t="str">
        <f>Cal_111320b_12mm!$E$2</f>
        <v>Cal_111320b_12mm</v>
      </c>
      <c r="P1977" s="112">
        <f>Cal_111320b_12mm!$Q$3</f>
        <v>1.834328118614172</v>
      </c>
      <c r="Q1977" s="112">
        <f>Cal_111320b_12mm!$R$3</f>
        <v>0.54419533879391391</v>
      </c>
      <c r="R1977" s="46">
        <v>101</v>
      </c>
      <c r="S1977" s="46">
        <v>69.260000000000005</v>
      </c>
      <c r="T1977" s="502">
        <f>AVERAGE(0.729, 0.7, 0.886, 0.575, 0.689, 0.787)</f>
        <v>0.72766666666666657</v>
      </c>
      <c r="U1977" s="79">
        <f t="shared" si="295"/>
        <v>100.27233333333334</v>
      </c>
      <c r="V1977" s="79">
        <f t="shared" si="296"/>
        <v>68.532333333333341</v>
      </c>
      <c r="W1977" s="443">
        <f t="shared" si="297"/>
        <v>0.6547475611895015</v>
      </c>
      <c r="X1977" s="443">
        <f t="shared" si="298"/>
        <v>0.52475629767415266</v>
      </c>
      <c r="Y1977" s="43">
        <f>Cal_111320b_12mm!$A$3</f>
        <v>20201113</v>
      </c>
      <c r="Z1977" s="86" t="s">
        <v>944</v>
      </c>
      <c r="AA1977" s="86"/>
      <c r="AB1977" s="48" t="s">
        <v>127</v>
      </c>
      <c r="AD1977" s="45" t="s">
        <v>935</v>
      </c>
      <c r="AE1977" s="689" t="s">
        <v>1250</v>
      </c>
      <c r="AF1977" s="128">
        <v>1</v>
      </c>
      <c r="AG1977" s="764" t="s">
        <v>1634</v>
      </c>
      <c r="AH1977" s="152" t="s">
        <v>946</v>
      </c>
    </row>
    <row r="1978" spans="1:35" x14ac:dyDescent="0.2">
      <c r="A1978" t="s">
        <v>617</v>
      </c>
      <c r="B1978" s="43">
        <v>20190821</v>
      </c>
      <c r="C1978" s="107" t="s">
        <v>61</v>
      </c>
      <c r="D1978" s="107">
        <v>5</v>
      </c>
      <c r="E1978" s="107">
        <v>9</v>
      </c>
      <c r="H1978" s="107" t="s">
        <v>11</v>
      </c>
      <c r="I1978" s="107">
        <v>290</v>
      </c>
      <c r="J1978" s="107">
        <v>0</v>
      </c>
      <c r="K1978" s="43">
        <v>5</v>
      </c>
      <c r="L1978" s="111">
        <v>1</v>
      </c>
      <c r="M1978" s="43">
        <v>0</v>
      </c>
      <c r="N1978" s="49">
        <v>1</v>
      </c>
      <c r="O1978" s="111" t="str">
        <f>Cal_111320b_12mm!$E$2</f>
        <v>Cal_111320b_12mm</v>
      </c>
      <c r="P1978" s="112">
        <f>Cal_111320b_12mm!$Q$3</f>
        <v>1.834328118614172</v>
      </c>
      <c r="Q1978" s="112">
        <f>Cal_111320b_12mm!$R$3</f>
        <v>0.54419533879391391</v>
      </c>
      <c r="R1978" s="46">
        <v>102.9</v>
      </c>
      <c r="S1978" s="46">
        <v>68.760000000000005</v>
      </c>
      <c r="T1978" s="502">
        <f t="shared" ref="T1978" si="308">AVERAGE(0.729, 0.7, 0.886, 0.575, 0.689, 0.787)</f>
        <v>0.72766666666666657</v>
      </c>
      <c r="U1978" s="79">
        <f t="shared" si="295"/>
        <v>102.17233333333334</v>
      </c>
      <c r="V1978" s="79">
        <f t="shared" si="296"/>
        <v>68.032333333333341</v>
      </c>
      <c r="W1978" s="443">
        <f t="shared" si="297"/>
        <v>0.70425588339664724</v>
      </c>
      <c r="X1978" s="443">
        <f t="shared" si="298"/>
        <v>0.46664252019141683</v>
      </c>
      <c r="Y1978" s="43">
        <f>Cal_111320b_12mm!$A$3</f>
        <v>20201113</v>
      </c>
      <c r="Z1978" s="86" t="s">
        <v>949</v>
      </c>
      <c r="AA1978" s="86"/>
      <c r="AB1978" s="48" t="s">
        <v>127</v>
      </c>
      <c r="AD1978" s="45" t="s">
        <v>935</v>
      </c>
      <c r="AE1978" s="689" t="s">
        <v>1250</v>
      </c>
      <c r="AF1978" s="128">
        <v>1</v>
      </c>
      <c r="AG1978" s="764" t="s">
        <v>1634</v>
      </c>
      <c r="AH1978"/>
    </row>
    <row r="1979" spans="1:35" x14ac:dyDescent="0.2">
      <c r="A1979" t="s">
        <v>617</v>
      </c>
      <c r="B1979" s="43">
        <v>20190821</v>
      </c>
      <c r="C1979" s="107" t="s">
        <v>61</v>
      </c>
      <c r="D1979" s="107">
        <v>5</v>
      </c>
      <c r="E1979" s="107">
        <v>6</v>
      </c>
      <c r="H1979" s="107" t="s">
        <v>10</v>
      </c>
      <c r="I1979" s="107">
        <v>290</v>
      </c>
      <c r="J1979" s="107">
        <v>0</v>
      </c>
      <c r="K1979" s="43">
        <v>5</v>
      </c>
      <c r="L1979" s="111">
        <v>1</v>
      </c>
      <c r="M1979" s="43">
        <v>0</v>
      </c>
      <c r="N1979" s="49">
        <v>1</v>
      </c>
      <c r="O1979" s="111" t="str">
        <f>Cal_111320b_12mm!$E$2</f>
        <v>Cal_111320b_12mm</v>
      </c>
      <c r="P1979" s="112">
        <f>Cal_111320b_12mm!$Q$3</f>
        <v>1.834328118614172</v>
      </c>
      <c r="Q1979" s="112">
        <f>Cal_111320b_12mm!$R$3</f>
        <v>0.54419533879391391</v>
      </c>
      <c r="R1979" s="46">
        <v>147.4</v>
      </c>
      <c r="S1979" s="46">
        <v>99.05</v>
      </c>
      <c r="T1979" s="47">
        <f t="shared" ref="T1979" si="309">AVERAGE(0.9, 0.886, 0.921, 0.651, 0.737, 0.721)</f>
        <v>0.80266666666666664</v>
      </c>
      <c r="U1979" s="79">
        <f t="shared" si="295"/>
        <v>146.59733333333335</v>
      </c>
      <c r="V1979" s="79">
        <f t="shared" si="296"/>
        <v>98.24733333333333</v>
      </c>
      <c r="W1979" s="443">
        <f t="shared" si="297"/>
        <v>0.99738640779812282</v>
      </c>
      <c r="X1979" s="443">
        <f t="shared" si="298"/>
        <v>0.69353965809384566</v>
      </c>
      <c r="Y1979" s="43">
        <f>Cal_111320b_12mm!$A$3</f>
        <v>20201113</v>
      </c>
      <c r="Z1979" s="48" t="s">
        <v>936</v>
      </c>
      <c r="AA1979" s="48"/>
      <c r="AB1979" s="48" t="s">
        <v>127</v>
      </c>
      <c r="AD1979" s="43" t="s">
        <v>935</v>
      </c>
      <c r="AE1979" s="689" t="s">
        <v>1250</v>
      </c>
      <c r="AF1979" s="128">
        <v>1</v>
      </c>
      <c r="AG1979" s="764" t="s">
        <v>1634</v>
      </c>
      <c r="AH1979"/>
    </row>
    <row r="1980" spans="1:35" x14ac:dyDescent="0.2">
      <c r="A1980" t="s">
        <v>617</v>
      </c>
      <c r="B1980" s="43">
        <v>20190821</v>
      </c>
      <c r="C1980" s="107" t="s">
        <v>61</v>
      </c>
      <c r="D1980" s="107">
        <v>5</v>
      </c>
      <c r="E1980" s="107">
        <v>6</v>
      </c>
      <c r="H1980" s="107" t="s">
        <v>11</v>
      </c>
      <c r="I1980" s="107">
        <v>290</v>
      </c>
      <c r="J1980" s="107">
        <v>0</v>
      </c>
      <c r="K1980" s="43">
        <v>5</v>
      </c>
      <c r="L1980" s="111">
        <v>1</v>
      </c>
      <c r="M1980" s="43">
        <v>0</v>
      </c>
      <c r="N1980" s="49">
        <v>1</v>
      </c>
      <c r="O1980" s="111" t="str">
        <f>Cal_111320b_12mm!$E$2</f>
        <v>Cal_111320b_12mm</v>
      </c>
      <c r="P1980" s="112">
        <f>Cal_111320b_12mm!$Q$3</f>
        <v>1.834328118614172</v>
      </c>
      <c r="Q1980" s="112">
        <f>Cal_111320b_12mm!$R$3</f>
        <v>0.54419533879391391</v>
      </c>
      <c r="R1980" s="46">
        <v>149.80000000000001</v>
      </c>
      <c r="S1980" s="46">
        <v>102.1</v>
      </c>
      <c r="T1980" s="502">
        <f>AVERAGE(0.729, 0.7, 0.886, 0.575, 0.689, 0.787)</f>
        <v>0.72766666666666657</v>
      </c>
      <c r="U1980" s="79">
        <f t="shared" si="295"/>
        <v>149.07233333333335</v>
      </c>
      <c r="V1980" s="79">
        <f t="shared" si="296"/>
        <v>101.37233333333333</v>
      </c>
      <c r="W1980" s="443">
        <f t="shared" si="297"/>
        <v>0.98397790386702066</v>
      </c>
      <c r="X1980" s="443">
        <f t="shared" si="298"/>
        <v>0.7607322574973856</v>
      </c>
      <c r="Y1980" s="43">
        <f>Cal_111320b_12mm!$A$3</f>
        <v>20201113</v>
      </c>
      <c r="Z1980" s="86" t="s">
        <v>944</v>
      </c>
      <c r="AA1980" s="86"/>
      <c r="AB1980" s="48" t="s">
        <v>127</v>
      </c>
      <c r="AD1980" s="45" t="s">
        <v>935</v>
      </c>
      <c r="AE1980" s="689" t="s">
        <v>1250</v>
      </c>
      <c r="AF1980" s="128">
        <v>1</v>
      </c>
      <c r="AG1980" s="764" t="s">
        <v>1634</v>
      </c>
      <c r="AH1980"/>
    </row>
    <row r="1981" spans="1:35" x14ac:dyDescent="0.2">
      <c r="A1981" t="s">
        <v>617</v>
      </c>
      <c r="B1981" s="43">
        <v>20190821</v>
      </c>
      <c r="C1981" s="107" t="s">
        <v>61</v>
      </c>
      <c r="D1981" s="107">
        <v>5</v>
      </c>
      <c r="E1981" s="107">
        <v>4</v>
      </c>
      <c r="H1981" s="107" t="s">
        <v>10</v>
      </c>
      <c r="I1981" s="107">
        <v>290</v>
      </c>
      <c r="J1981" s="107">
        <v>0</v>
      </c>
      <c r="K1981" s="43">
        <v>5</v>
      </c>
      <c r="L1981" s="111">
        <v>1</v>
      </c>
      <c r="M1981" s="43">
        <v>0</v>
      </c>
      <c r="N1981" s="49">
        <v>1</v>
      </c>
      <c r="O1981" s="111" t="str">
        <f>Cal_111320b_12mm!$E$2</f>
        <v>Cal_111320b_12mm</v>
      </c>
      <c r="P1981" s="112">
        <f>Cal_111320b_12mm!$Q$3</f>
        <v>1.834328118614172</v>
      </c>
      <c r="Q1981" s="112">
        <f>Cal_111320b_12mm!$R$3</f>
        <v>0.54419533879391391</v>
      </c>
      <c r="R1981" s="46">
        <v>162.30000000000001</v>
      </c>
      <c r="S1981" s="46">
        <v>106.9</v>
      </c>
      <c r="T1981" s="502">
        <f>AVERAGE(0.729, 0.7, 0.886, 0.575, 0.689, 0.787)</f>
        <v>0.72766666666666657</v>
      </c>
      <c r="U1981" s="79">
        <f t="shared" si="295"/>
        <v>161.57233333333335</v>
      </c>
      <c r="V1981" s="79">
        <f t="shared" si="296"/>
        <v>106.17233333333334</v>
      </c>
      <c r="W1981" s="443">
        <f t="shared" si="297"/>
        <v>1.1428171042816131</v>
      </c>
      <c r="X1981" s="443">
        <f t="shared" si="298"/>
        <v>0.68450542772845779</v>
      </c>
      <c r="Y1981" s="43">
        <f>Cal_111320b_12mm!$A$3</f>
        <v>20201113</v>
      </c>
      <c r="Z1981" s="86" t="s">
        <v>944</v>
      </c>
      <c r="AA1981" s="86"/>
      <c r="AB1981" s="48" t="s">
        <v>127</v>
      </c>
      <c r="AE1981" s="689" t="s">
        <v>1250</v>
      </c>
      <c r="AF1981" s="128">
        <v>1</v>
      </c>
      <c r="AG1981" s="169">
        <v>0</v>
      </c>
      <c r="AH1981" t="s">
        <v>2071</v>
      </c>
    </row>
    <row r="1982" spans="1:35" x14ac:dyDescent="0.2">
      <c r="A1982" t="s">
        <v>617</v>
      </c>
      <c r="B1982" s="43">
        <v>20190821</v>
      </c>
      <c r="C1982" s="107" t="s">
        <v>61</v>
      </c>
      <c r="D1982" s="107">
        <v>5</v>
      </c>
      <c r="E1982" s="107">
        <v>4</v>
      </c>
      <c r="H1982" s="107" t="s">
        <v>11</v>
      </c>
      <c r="I1982" s="107">
        <v>290</v>
      </c>
      <c r="J1982" s="107">
        <v>0</v>
      </c>
      <c r="L1982" s="111"/>
      <c r="O1982" s="111" t="str">
        <f>Cal_111320b_12mm!$E$2</f>
        <v>Cal_111320b_12mm</v>
      </c>
      <c r="P1982" s="112">
        <f>Cal_111320b_12mm!$Q$3</f>
        <v>1.834328118614172</v>
      </c>
      <c r="Q1982" s="112">
        <f>Cal_111320b_12mm!$R$3</f>
        <v>0.54419533879391391</v>
      </c>
      <c r="T1982" s="502"/>
      <c r="U1982" s="79" t="e">
        <f t="shared" si="295"/>
        <v>#DIV/0!</v>
      </c>
      <c r="V1982" s="79" t="e">
        <f t="shared" si="296"/>
        <v>#DIV/0!</v>
      </c>
      <c r="W1982" s="443" t="e">
        <f t="shared" si="297"/>
        <v>#DIV/0!</v>
      </c>
      <c r="X1982" s="443" t="e">
        <f t="shared" si="298"/>
        <v>#DIV/0!</v>
      </c>
      <c r="Y1982" s="43">
        <f>Cal_111320b_12mm!$A$3</f>
        <v>20201113</v>
      </c>
      <c r="Z1982" s="86" t="s">
        <v>949</v>
      </c>
      <c r="AA1982" s="86"/>
      <c r="AB1982" s="48" t="s">
        <v>127</v>
      </c>
      <c r="AD1982" s="45" t="s">
        <v>935</v>
      </c>
      <c r="AE1982" s="689" t="s">
        <v>1250</v>
      </c>
      <c r="AF1982" s="128">
        <v>9</v>
      </c>
      <c r="AG1982" s="169">
        <v>0</v>
      </c>
      <c r="AH1982"/>
    </row>
    <row r="1983" spans="1:35" x14ac:dyDescent="0.2">
      <c r="A1983" t="s">
        <v>617</v>
      </c>
      <c r="B1983" s="43">
        <v>20190821</v>
      </c>
      <c r="C1983" s="107" t="s">
        <v>61</v>
      </c>
      <c r="D1983" s="107">
        <v>5</v>
      </c>
      <c r="E1983" s="107">
        <v>2</v>
      </c>
      <c r="H1983" s="107" t="s">
        <v>10</v>
      </c>
      <c r="I1983" s="107">
        <v>290</v>
      </c>
      <c r="J1983" s="107">
        <v>0</v>
      </c>
      <c r="K1983" s="43">
        <v>5</v>
      </c>
      <c r="L1983" s="111">
        <v>1</v>
      </c>
      <c r="M1983" s="43">
        <v>0</v>
      </c>
      <c r="N1983" s="49">
        <v>1</v>
      </c>
      <c r="O1983" s="111" t="str">
        <f>Cal_111320b_12mm!$E$2</f>
        <v>Cal_111320b_12mm</v>
      </c>
      <c r="P1983" s="112">
        <f>Cal_111320b_12mm!$Q$3</f>
        <v>1.834328118614172</v>
      </c>
      <c r="Q1983" s="112">
        <f>Cal_111320b_12mm!$R$3</f>
        <v>0.54419533879391391</v>
      </c>
      <c r="R1983" s="46">
        <v>44.04</v>
      </c>
      <c r="S1983" s="46">
        <v>32.03</v>
      </c>
      <c r="T1983" s="502">
        <f>AVERAGE(0.729, 0.7, 0.886, 0.575, 0.689, 0.787)</f>
        <v>0.72766666666666657</v>
      </c>
      <c r="U1983" s="79">
        <f t="shared" si="295"/>
        <v>43.312333333333335</v>
      </c>
      <c r="V1983" s="79">
        <f t="shared" si="296"/>
        <v>31.302333333333333</v>
      </c>
      <c r="W1983" s="443">
        <f t="shared" si="297"/>
        <v>0.24774789571159156</v>
      </c>
      <c r="X1983" s="443">
        <f t="shared" si="298"/>
        <v>0.29099376333162968</v>
      </c>
      <c r="Y1983" s="43">
        <f>Cal_111320b_12mm!$A$3</f>
        <v>20201113</v>
      </c>
      <c r="Z1983" s="86" t="s">
        <v>944</v>
      </c>
      <c r="AA1983" s="86"/>
      <c r="AB1983" s="48" t="s">
        <v>127</v>
      </c>
      <c r="AD1983" s="45" t="s">
        <v>935</v>
      </c>
      <c r="AE1983" s="689" t="s">
        <v>1250</v>
      </c>
      <c r="AF1983" s="128">
        <v>1</v>
      </c>
      <c r="AG1983" s="764" t="s">
        <v>1634</v>
      </c>
      <c r="AH1983"/>
    </row>
    <row r="1984" spans="1:35" x14ac:dyDescent="0.2">
      <c r="A1984" t="s">
        <v>617</v>
      </c>
      <c r="B1984" s="43">
        <v>20190821</v>
      </c>
      <c r="C1984" s="107" t="s">
        <v>61</v>
      </c>
      <c r="D1984" s="107">
        <v>5</v>
      </c>
      <c r="E1984" s="107">
        <v>2</v>
      </c>
      <c r="H1984" s="107" t="s">
        <v>11</v>
      </c>
      <c r="I1984" s="107">
        <v>290</v>
      </c>
      <c r="J1984" s="107">
        <v>0</v>
      </c>
      <c r="K1984" s="43">
        <v>5</v>
      </c>
      <c r="L1984" s="111">
        <v>1</v>
      </c>
      <c r="M1984" s="43">
        <v>0</v>
      </c>
      <c r="N1984" s="49">
        <v>1</v>
      </c>
      <c r="O1984" s="111" t="str">
        <f>Cal_111320b_12mm!$E$2</f>
        <v>Cal_111320b_12mm</v>
      </c>
      <c r="P1984" s="112">
        <f>Cal_111320b_12mm!$Q$3</f>
        <v>1.834328118614172</v>
      </c>
      <c r="Q1984" s="112">
        <f>Cal_111320b_12mm!$R$3</f>
        <v>0.54419533879391391</v>
      </c>
      <c r="R1984" s="46">
        <v>48.04</v>
      </c>
      <c r="S1984" s="46">
        <v>34.450000000000003</v>
      </c>
      <c r="T1984" s="502">
        <f t="shared" ref="T1984" si="310">AVERAGE(0.729, 0.7, 0.886, 0.575, 0.689, 0.787)</f>
        <v>0.72766666666666657</v>
      </c>
      <c r="U1984" s="79">
        <f t="shared" si="295"/>
        <v>47.312333333333335</v>
      </c>
      <c r="V1984" s="79">
        <f t="shared" si="296"/>
        <v>33.722333333333339</v>
      </c>
      <c r="W1984" s="443">
        <f t="shared" si="297"/>
        <v>0.2803408744979623</v>
      </c>
      <c r="X1984" s="443">
        <f t="shared" si="298"/>
        <v>0.30005118807911463</v>
      </c>
      <c r="Y1984" s="43">
        <f>Cal_111320b_12mm!$A$3</f>
        <v>20201113</v>
      </c>
      <c r="Z1984" s="86" t="s">
        <v>949</v>
      </c>
      <c r="AA1984" s="86"/>
      <c r="AB1984" s="48" t="s">
        <v>127</v>
      </c>
      <c r="AD1984" s="45" t="s">
        <v>935</v>
      </c>
      <c r="AE1984" s="689" t="s">
        <v>1250</v>
      </c>
      <c r="AF1984" s="128">
        <v>1</v>
      </c>
      <c r="AG1984" s="764" t="s">
        <v>1634</v>
      </c>
      <c r="AH1984"/>
    </row>
    <row r="1985" spans="1:36" x14ac:dyDescent="0.2">
      <c r="A1985" t="s">
        <v>617</v>
      </c>
      <c r="B1985" s="43">
        <v>20190821</v>
      </c>
      <c r="C1985" s="107" t="s">
        <v>61</v>
      </c>
      <c r="D1985" s="107">
        <v>5</v>
      </c>
      <c r="E1985" s="107">
        <v>15</v>
      </c>
      <c r="H1985" s="107" t="s">
        <v>10</v>
      </c>
      <c r="I1985" s="107">
        <v>290</v>
      </c>
      <c r="J1985" s="107">
        <v>10</v>
      </c>
      <c r="K1985" s="43">
        <v>5</v>
      </c>
      <c r="L1985" s="111">
        <v>1</v>
      </c>
      <c r="M1985" s="43">
        <v>0</v>
      </c>
      <c r="N1985" s="49">
        <v>1</v>
      </c>
      <c r="O1985" s="111" t="str">
        <f>Cal_111320b_12mm!$E$2</f>
        <v>Cal_111320b_12mm</v>
      </c>
      <c r="P1985" s="112">
        <f>Cal_111320b_12mm!$Q$3</f>
        <v>1.834328118614172</v>
      </c>
      <c r="Q1985" s="112">
        <f>Cal_111320b_12mm!$R$3</f>
        <v>0.54419533879391391</v>
      </c>
      <c r="R1985" s="46">
        <v>24.53</v>
      </c>
      <c r="S1985" s="46">
        <v>15.87</v>
      </c>
      <c r="T1985" s="502">
        <f>AVERAGE(0.729, 0.7, 0.886, 0.575, 0.689, 0.787)</f>
        <v>0.72766666666666657</v>
      </c>
      <c r="U1985" s="79">
        <f t="shared" si="295"/>
        <v>23.802333333333333</v>
      </c>
      <c r="V1985" s="79">
        <f t="shared" si="296"/>
        <v>15.142333333333333</v>
      </c>
      <c r="W1985" s="443">
        <f t="shared" si="297"/>
        <v>0.1786425292974507</v>
      </c>
      <c r="X1985" s="443">
        <f t="shared" si="298"/>
        <v>8.1970815238701158E-2</v>
      </c>
      <c r="Y1985" s="43">
        <f>Cal_111320b_12mm!$A$3</f>
        <v>20201113</v>
      </c>
      <c r="Z1985" s="86" t="s">
        <v>944</v>
      </c>
      <c r="AA1985" s="86"/>
      <c r="AB1985" s="48" t="s">
        <v>127</v>
      </c>
      <c r="AD1985" s="45" t="s">
        <v>935</v>
      </c>
      <c r="AE1985" s="689" t="s">
        <v>1250</v>
      </c>
      <c r="AF1985" s="128">
        <v>1</v>
      </c>
      <c r="AG1985" s="764" t="s">
        <v>1634</v>
      </c>
      <c r="AH1985" s="152" t="s">
        <v>945</v>
      </c>
    </row>
    <row r="1986" spans="1:36" s="115" customFormat="1" ht="13.5" thickBot="1" x14ac:dyDescent="0.25">
      <c r="A1986" s="407" t="s">
        <v>617</v>
      </c>
      <c r="B1986" s="115">
        <v>20190821</v>
      </c>
      <c r="C1986" s="140" t="s">
        <v>61</v>
      </c>
      <c r="D1986" s="140">
        <v>5</v>
      </c>
      <c r="E1986" s="140">
        <v>15</v>
      </c>
      <c r="F1986" s="140"/>
      <c r="G1986" s="140"/>
      <c r="H1986" s="140" t="s">
        <v>11</v>
      </c>
      <c r="I1986" s="140">
        <v>290</v>
      </c>
      <c r="J1986" s="140">
        <v>10</v>
      </c>
      <c r="K1986" s="115">
        <v>5</v>
      </c>
      <c r="L1986" s="499">
        <v>1</v>
      </c>
      <c r="M1986" s="115">
        <v>0</v>
      </c>
      <c r="N1986" s="117">
        <v>1</v>
      </c>
      <c r="O1986" s="111" t="str">
        <f>Cal_111320b_12mm!$E$2</f>
        <v>Cal_111320b_12mm</v>
      </c>
      <c r="P1986" s="112">
        <f>Cal_111320b_12mm!$Q$3</f>
        <v>1.834328118614172</v>
      </c>
      <c r="Q1986" s="112">
        <f>Cal_111320b_12mm!$R$3</f>
        <v>0.54419533879391391</v>
      </c>
      <c r="R1986" s="118">
        <v>20.239999999999998</v>
      </c>
      <c r="S1986" s="118">
        <v>12.82</v>
      </c>
      <c r="T1986" s="119">
        <f t="shared" ref="T1986" si="311">AVERAGE(0.9, 0.886, 0.921, 0.651, 0.737, 0.721)</f>
        <v>0.80266666666666664</v>
      </c>
      <c r="U1986" s="120">
        <f t="shared" si="295"/>
        <v>19.437333333333331</v>
      </c>
      <c r="V1986" s="120">
        <f t="shared" si="296"/>
        <v>12.017333333333333</v>
      </c>
      <c r="W1986" s="444">
        <f t="shared" si="297"/>
        <v>0.15306322949042536</v>
      </c>
      <c r="X1986" s="444">
        <f t="shared" si="298"/>
        <v>5.3766019573288831E-2</v>
      </c>
      <c r="Y1986" s="43">
        <f>Cal_111320b_12mm!$A$3</f>
        <v>20201113</v>
      </c>
      <c r="Z1986" s="121" t="s">
        <v>936</v>
      </c>
      <c r="AA1986" s="121"/>
      <c r="AB1986" s="121" t="s">
        <v>127</v>
      </c>
      <c r="AD1986" s="115" t="s">
        <v>935</v>
      </c>
      <c r="AE1986" s="689" t="s">
        <v>1250</v>
      </c>
      <c r="AF1986" s="174">
        <v>1</v>
      </c>
      <c r="AG1986" s="764" t="s">
        <v>1634</v>
      </c>
      <c r="AH1986" s="407"/>
      <c r="AI1986" s="407"/>
    </row>
    <row r="1987" spans="1:36" x14ac:dyDescent="0.2">
      <c r="A1987" s="155" t="s">
        <v>617</v>
      </c>
      <c r="B1987" s="82">
        <v>20190821</v>
      </c>
      <c r="C1987" s="126" t="s">
        <v>67</v>
      </c>
      <c r="D1987" s="126">
        <v>7</v>
      </c>
      <c r="E1987" s="126">
        <v>17</v>
      </c>
      <c r="F1987" s="126"/>
      <c r="G1987" s="126"/>
      <c r="H1987" s="126" t="s">
        <v>10</v>
      </c>
      <c r="I1987" s="126">
        <v>280.31</v>
      </c>
      <c r="J1987" s="126">
        <v>5</v>
      </c>
      <c r="K1987" s="82">
        <v>5</v>
      </c>
      <c r="L1987" s="156">
        <v>1</v>
      </c>
      <c r="M1987" s="82">
        <v>0</v>
      </c>
      <c r="N1987" s="83">
        <v>1</v>
      </c>
      <c r="O1987" s="9" t="str">
        <f>Cal_110119!$P$3</f>
        <v>Cal_110119</v>
      </c>
      <c r="P1987" s="17">
        <f>Cal_110119!$Q$3</f>
        <v>1.8682000000000001</v>
      </c>
      <c r="Q1987" s="17">
        <f>Cal_110119!$R$3</f>
        <v>0.51219999999999999</v>
      </c>
      <c r="R1987" s="84">
        <v>94.37</v>
      </c>
      <c r="S1987" s="84">
        <v>61.99</v>
      </c>
      <c r="T1987" s="158">
        <f t="shared" ref="T1987:T2002" si="312">AVERAGE(0.887,0.753,0.762,0.881,0.629,0.842)</f>
        <v>0.79233333333333344</v>
      </c>
      <c r="U1987" s="79">
        <f t="shared" si="295"/>
        <v>93.577666666666673</v>
      </c>
      <c r="V1987" s="79">
        <f t="shared" si="296"/>
        <v>61.19766666666667</v>
      </c>
      <c r="W1987" s="443">
        <f t="shared" si="297"/>
        <v>0.63657769556825017</v>
      </c>
      <c r="X1987" s="443">
        <f t="shared" si="298"/>
        <v>0.40797226875529646</v>
      </c>
      <c r="Y1987" s="9">
        <f>Cal_110119!$O$3</f>
        <v>20181101</v>
      </c>
      <c r="Z1987" s="339" t="s">
        <v>829</v>
      </c>
      <c r="AA1987" s="339"/>
      <c r="AB1987" s="85" t="s">
        <v>127</v>
      </c>
      <c r="AC1987" s="82" t="s">
        <v>625</v>
      </c>
      <c r="AD1987" s="82" t="s">
        <v>619</v>
      </c>
      <c r="AE1987" s="689" t="s">
        <v>1250</v>
      </c>
      <c r="AF1987" s="129">
        <v>1</v>
      </c>
      <c r="AG1987" s="764" t="s">
        <v>1634</v>
      </c>
      <c r="AH1987" s="155" t="s">
        <v>309</v>
      </c>
      <c r="AI1987" s="155"/>
      <c r="AJ1987" s="82"/>
    </row>
    <row r="1988" spans="1:36" x14ac:dyDescent="0.2">
      <c r="A1988" s="155" t="s">
        <v>617</v>
      </c>
      <c r="B1988" s="82">
        <v>20190821</v>
      </c>
      <c r="C1988" s="126" t="s">
        <v>67</v>
      </c>
      <c r="D1988" s="126">
        <v>7</v>
      </c>
      <c r="E1988" s="126">
        <v>17</v>
      </c>
      <c r="F1988" s="126"/>
      <c r="G1988" s="126"/>
      <c r="H1988" s="126" t="s">
        <v>11</v>
      </c>
      <c r="I1988" s="126">
        <v>280.47000000000003</v>
      </c>
      <c r="J1988" s="126">
        <v>5</v>
      </c>
      <c r="K1988" s="82">
        <v>5</v>
      </c>
      <c r="L1988" s="156">
        <v>1</v>
      </c>
      <c r="M1988" s="82">
        <v>0</v>
      </c>
      <c r="N1988" s="83">
        <v>1</v>
      </c>
      <c r="O1988" s="9" t="str">
        <f>Cal_110119!$P$3</f>
        <v>Cal_110119</v>
      </c>
      <c r="P1988" s="17">
        <f>Cal_110119!$Q$3</f>
        <v>1.8682000000000001</v>
      </c>
      <c r="Q1988" s="17">
        <f>Cal_110119!$R$3</f>
        <v>0.51219999999999999</v>
      </c>
      <c r="R1988" s="84">
        <v>101.6</v>
      </c>
      <c r="S1988" s="84">
        <v>65.05</v>
      </c>
      <c r="T1988" s="158">
        <f t="shared" si="312"/>
        <v>0.79233333333333344</v>
      </c>
      <c r="U1988" s="79">
        <f t="shared" si="295"/>
        <v>100.80766666666666</v>
      </c>
      <c r="V1988" s="79">
        <f t="shared" si="296"/>
        <v>64.257666666666665</v>
      </c>
      <c r="W1988" s="443">
        <f t="shared" si="297"/>
        <v>0.71814829132167113</v>
      </c>
      <c r="X1988" s="443">
        <f t="shared" si="298"/>
        <v>0.37800548167199405</v>
      </c>
      <c r="Y1988" s="9">
        <f>Cal_110119!$O$3</f>
        <v>20181101</v>
      </c>
      <c r="Z1988" s="339" t="s">
        <v>829</v>
      </c>
      <c r="AA1988" s="339"/>
      <c r="AB1988" s="85" t="s">
        <v>127</v>
      </c>
      <c r="AC1988" s="82" t="s">
        <v>625</v>
      </c>
      <c r="AD1988" s="82" t="s">
        <v>619</v>
      </c>
      <c r="AE1988" s="689" t="s">
        <v>1250</v>
      </c>
      <c r="AF1988" s="129">
        <v>1</v>
      </c>
      <c r="AG1988" s="764" t="s">
        <v>1634</v>
      </c>
      <c r="AH1988" s="155" t="s">
        <v>310</v>
      </c>
      <c r="AI1988" s="155"/>
      <c r="AJ1988" s="82"/>
    </row>
    <row r="1989" spans="1:36" s="44" customFormat="1" x14ac:dyDescent="0.2">
      <c r="A1989" s="360" t="s">
        <v>617</v>
      </c>
      <c r="B1989" s="44">
        <v>20190821</v>
      </c>
      <c r="C1989" s="361" t="s">
        <v>67</v>
      </c>
      <c r="D1989" s="361">
        <v>7</v>
      </c>
      <c r="E1989" s="361">
        <v>9</v>
      </c>
      <c r="F1989" s="361"/>
      <c r="G1989" s="361"/>
      <c r="H1989" s="361" t="s">
        <v>10</v>
      </c>
      <c r="I1989" s="361">
        <v>280.43</v>
      </c>
      <c r="J1989" s="361">
        <v>5</v>
      </c>
      <c r="K1989" s="44">
        <v>5</v>
      </c>
      <c r="L1989" s="362">
        <v>1</v>
      </c>
      <c r="M1989" s="44">
        <v>0</v>
      </c>
      <c r="N1989" s="363">
        <v>1</v>
      </c>
      <c r="O1989" s="9" t="str">
        <f>Cal_110119!$P$3</f>
        <v>Cal_110119</v>
      </c>
      <c r="P1989" s="17">
        <f>Cal_110119!$Q$3</f>
        <v>1.8682000000000001</v>
      </c>
      <c r="Q1989" s="17">
        <f>Cal_110119!$R$3</f>
        <v>0.51219999999999999</v>
      </c>
      <c r="R1989" s="364">
        <v>246.1</v>
      </c>
      <c r="S1989" s="364">
        <v>151.1</v>
      </c>
      <c r="T1989" s="365">
        <f t="shared" si="312"/>
        <v>0.79233333333333344</v>
      </c>
      <c r="U1989" s="366">
        <f t="shared" si="295"/>
        <v>245.30766666666665</v>
      </c>
      <c r="V1989" s="366">
        <f t="shared" si="296"/>
        <v>150.30766666666665</v>
      </c>
      <c r="W1989" s="443">
        <f t="shared" si="297"/>
        <v>1.8668623537406099</v>
      </c>
      <c r="X1989" s="443">
        <f t="shared" si="298"/>
        <v>0.69756031473827296</v>
      </c>
      <c r="Y1989" s="9">
        <f>Cal_110119!$O$3</f>
        <v>20181101</v>
      </c>
      <c r="Z1989" s="367" t="s">
        <v>829</v>
      </c>
      <c r="AA1989" s="367"/>
      <c r="AB1989" s="368" t="s">
        <v>127</v>
      </c>
      <c r="AC1989" s="44" t="s">
        <v>625</v>
      </c>
      <c r="AD1989" s="44" t="s">
        <v>619</v>
      </c>
      <c r="AE1989" s="689" t="s">
        <v>1250</v>
      </c>
      <c r="AF1989" s="369">
        <v>1</v>
      </c>
      <c r="AG1989" s="764" t="s">
        <v>1634</v>
      </c>
      <c r="AH1989" s="360" t="s">
        <v>349</v>
      </c>
      <c r="AI1989" s="360"/>
    </row>
    <row r="1990" spans="1:36" s="44" customFormat="1" x14ac:dyDescent="0.2">
      <c r="A1990" s="360" t="s">
        <v>617</v>
      </c>
      <c r="B1990" s="44">
        <v>20190821</v>
      </c>
      <c r="C1990" s="361" t="s">
        <v>67</v>
      </c>
      <c r="D1990" s="361">
        <v>7</v>
      </c>
      <c r="E1990" s="361">
        <v>9</v>
      </c>
      <c r="F1990" s="361"/>
      <c r="G1990" s="361"/>
      <c r="H1990" s="361" t="s">
        <v>11</v>
      </c>
      <c r="I1990" s="361">
        <v>279.91000000000003</v>
      </c>
      <c r="J1990" s="361">
        <v>5</v>
      </c>
      <c r="K1990" s="44">
        <v>5</v>
      </c>
      <c r="L1990" s="362">
        <v>1</v>
      </c>
      <c r="M1990" s="44">
        <v>0</v>
      </c>
      <c r="N1990" s="363">
        <v>1</v>
      </c>
      <c r="O1990" s="9" t="str">
        <f>Cal_110119!$P$3</f>
        <v>Cal_110119</v>
      </c>
      <c r="P1990" s="17">
        <f>Cal_110119!$Q$3</f>
        <v>1.8682000000000001</v>
      </c>
      <c r="Q1990" s="17">
        <f>Cal_110119!$R$3</f>
        <v>0.51219999999999999</v>
      </c>
      <c r="R1990" s="364">
        <v>246.4</v>
      </c>
      <c r="S1990" s="364">
        <v>152.4</v>
      </c>
      <c r="T1990" s="365">
        <f t="shared" si="312"/>
        <v>0.79233333333333344</v>
      </c>
      <c r="U1990" s="366">
        <f t="shared" si="295"/>
        <v>245.60766666666666</v>
      </c>
      <c r="V1990" s="366">
        <f t="shared" si="296"/>
        <v>151.60766666666666</v>
      </c>
      <c r="W1990" s="443">
        <f t="shared" si="297"/>
        <v>1.8506428091281615</v>
      </c>
      <c r="X1990" s="443">
        <f t="shared" si="298"/>
        <v>0.74076459747229317</v>
      </c>
      <c r="Y1990" s="9">
        <f>Cal_110119!$O$3</f>
        <v>20181101</v>
      </c>
      <c r="Z1990" s="367" t="s">
        <v>829</v>
      </c>
      <c r="AA1990" s="367"/>
      <c r="AB1990" s="368" t="s">
        <v>127</v>
      </c>
      <c r="AC1990" s="44" t="s">
        <v>625</v>
      </c>
      <c r="AD1990" s="44" t="s">
        <v>619</v>
      </c>
      <c r="AE1990" s="689" t="s">
        <v>1250</v>
      </c>
      <c r="AF1990" s="369">
        <v>1</v>
      </c>
      <c r="AG1990" s="764" t="s">
        <v>1634</v>
      </c>
      <c r="AH1990" s="360" t="s">
        <v>350</v>
      </c>
      <c r="AI1990" s="360"/>
    </row>
    <row r="1991" spans="1:36" s="350" customFormat="1" x14ac:dyDescent="0.2">
      <c r="A1991" s="349" t="s">
        <v>617</v>
      </c>
      <c r="B1991" s="350">
        <v>20190821</v>
      </c>
      <c r="C1991" s="351" t="s">
        <v>67</v>
      </c>
      <c r="D1991" s="351">
        <v>7</v>
      </c>
      <c r="E1991" s="351">
        <v>5</v>
      </c>
      <c r="F1991" s="351"/>
      <c r="G1991" s="351"/>
      <c r="H1991" s="351" t="s">
        <v>10</v>
      </c>
      <c r="I1991" s="351">
        <v>279.94</v>
      </c>
      <c r="J1991" s="351">
        <v>5</v>
      </c>
      <c r="K1991" s="350">
        <v>5</v>
      </c>
      <c r="L1991" s="352">
        <v>1</v>
      </c>
      <c r="M1991" s="350">
        <v>0</v>
      </c>
      <c r="N1991" s="353">
        <v>1</v>
      </c>
      <c r="O1991" s="9" t="str">
        <f>Cal_110119!$P$3</f>
        <v>Cal_110119</v>
      </c>
      <c r="P1991" s="17">
        <f>Cal_110119!$Q$3</f>
        <v>1.8682000000000001</v>
      </c>
      <c r="Q1991" s="17">
        <f>Cal_110119!$R$3</f>
        <v>0.51219999999999999</v>
      </c>
      <c r="R1991" s="354">
        <v>78.95</v>
      </c>
      <c r="S1991" s="354">
        <v>49.73</v>
      </c>
      <c r="T1991" s="355">
        <f t="shared" si="312"/>
        <v>0.79233333333333344</v>
      </c>
      <c r="U1991" s="356">
        <f t="shared" si="295"/>
        <v>78.157666666666671</v>
      </c>
      <c r="V1991" s="356">
        <f t="shared" si="296"/>
        <v>48.937666666666665</v>
      </c>
      <c r="W1991" s="443">
        <f t="shared" si="297"/>
        <v>0.57521263624513486</v>
      </c>
      <c r="X1991" s="443">
        <f t="shared" si="298"/>
        <v>0.26118201420686676</v>
      </c>
      <c r="Y1991" s="9">
        <f>Cal_110119!$O$3</f>
        <v>20181101</v>
      </c>
      <c r="Z1991" s="357" t="s">
        <v>829</v>
      </c>
      <c r="AA1991" s="357"/>
      <c r="AB1991" s="358" t="s">
        <v>127</v>
      </c>
      <c r="AC1991" s="350" t="s">
        <v>625</v>
      </c>
      <c r="AD1991" s="350" t="s">
        <v>619</v>
      </c>
      <c r="AE1991" s="689" t="s">
        <v>1250</v>
      </c>
      <c r="AF1991" s="359">
        <v>1</v>
      </c>
      <c r="AG1991" s="764" t="s">
        <v>1634</v>
      </c>
      <c r="AH1991" s="349" t="s">
        <v>351</v>
      </c>
      <c r="AI1991" s="349"/>
    </row>
    <row r="1992" spans="1:36" s="350" customFormat="1" x14ac:dyDescent="0.2">
      <c r="A1992" s="349" t="s">
        <v>617</v>
      </c>
      <c r="B1992" s="350">
        <v>20190821</v>
      </c>
      <c r="C1992" s="351" t="s">
        <v>67</v>
      </c>
      <c r="D1992" s="351">
        <v>7</v>
      </c>
      <c r="E1992" s="351">
        <v>5</v>
      </c>
      <c r="F1992" s="351"/>
      <c r="G1992" s="351"/>
      <c r="H1992" s="351" t="s">
        <v>11</v>
      </c>
      <c r="I1992" s="351">
        <v>279.89</v>
      </c>
      <c r="J1992" s="351">
        <v>5</v>
      </c>
      <c r="K1992" s="350">
        <v>5</v>
      </c>
      <c r="L1992" s="352">
        <v>1</v>
      </c>
      <c r="M1992" s="350">
        <v>0</v>
      </c>
      <c r="N1992" s="353">
        <v>1</v>
      </c>
      <c r="O1992" s="9" t="str">
        <f>Cal_110119!$P$3</f>
        <v>Cal_110119</v>
      </c>
      <c r="P1992" s="17">
        <f>Cal_110119!$Q$3</f>
        <v>1.8682000000000001</v>
      </c>
      <c r="Q1992" s="17">
        <f>Cal_110119!$R$3</f>
        <v>0.51219999999999999</v>
      </c>
      <c r="R1992" s="354">
        <v>88.69</v>
      </c>
      <c r="S1992" s="354">
        <v>55.07</v>
      </c>
      <c r="T1992" s="355">
        <f t="shared" si="312"/>
        <v>0.79233333333333344</v>
      </c>
      <c r="U1992" s="356">
        <f t="shared" si="295"/>
        <v>87.897666666666666</v>
      </c>
      <c r="V1992" s="356">
        <f t="shared" si="296"/>
        <v>54.277666666666669</v>
      </c>
      <c r="W1992" s="443">
        <f t="shared" si="297"/>
        <v>0.66194741676619928</v>
      </c>
      <c r="X1992" s="443">
        <f t="shared" si="298"/>
        <v>0.26587900045318458</v>
      </c>
      <c r="Y1992" s="9">
        <f>Cal_110119!$O$3</f>
        <v>20181101</v>
      </c>
      <c r="Z1992" s="357" t="s">
        <v>829</v>
      </c>
      <c r="AA1992" s="357"/>
      <c r="AB1992" s="358" t="s">
        <v>127</v>
      </c>
      <c r="AC1992" s="350" t="s">
        <v>625</v>
      </c>
      <c r="AD1992" s="350" t="s">
        <v>619</v>
      </c>
      <c r="AE1992" s="689" t="s">
        <v>1250</v>
      </c>
      <c r="AF1992" s="359">
        <v>1</v>
      </c>
      <c r="AG1992" s="764" t="s">
        <v>1634</v>
      </c>
      <c r="AH1992" s="349" t="s">
        <v>355</v>
      </c>
      <c r="AI1992" s="349"/>
    </row>
    <row r="1993" spans="1:36" x14ac:dyDescent="0.2">
      <c r="A1993" s="155" t="s">
        <v>617</v>
      </c>
      <c r="B1993" s="82">
        <v>20190821</v>
      </c>
      <c r="C1993" s="126" t="s">
        <v>67</v>
      </c>
      <c r="D1993" s="126">
        <v>7</v>
      </c>
      <c r="E1993" s="126">
        <v>17</v>
      </c>
      <c r="F1993" s="126"/>
      <c r="G1993" s="126"/>
      <c r="H1993" s="126" t="s">
        <v>10</v>
      </c>
      <c r="I1993" s="126">
        <v>280.16000000000003</v>
      </c>
      <c r="J1993" s="126">
        <v>20</v>
      </c>
      <c r="K1993" s="82">
        <v>5</v>
      </c>
      <c r="L1993" s="156">
        <v>1</v>
      </c>
      <c r="M1993" s="82">
        <v>0</v>
      </c>
      <c r="N1993" s="83">
        <v>1</v>
      </c>
      <c r="O1993" s="9" t="str">
        <f>Cal_110119!$P$3</f>
        <v>Cal_110119</v>
      </c>
      <c r="P1993" s="17">
        <f>Cal_110119!$Q$3</f>
        <v>1.8682000000000001</v>
      </c>
      <c r="Q1993" s="17">
        <f>Cal_110119!$R$3</f>
        <v>0.51219999999999999</v>
      </c>
      <c r="R1993" s="84">
        <v>93.29</v>
      </c>
      <c r="S1993" s="84">
        <v>58.53</v>
      </c>
      <c r="T1993" s="158">
        <f t="shared" si="312"/>
        <v>0.79233333333333344</v>
      </c>
      <c r="U1993" s="79">
        <f t="shared" si="295"/>
        <v>92.497666666666674</v>
      </c>
      <c r="V1993" s="79">
        <f t="shared" si="296"/>
        <v>57.737666666666669</v>
      </c>
      <c r="W1993" s="443">
        <f t="shared" si="297"/>
        <v>0.6837334130389966</v>
      </c>
      <c r="X1993" s="443">
        <f t="shared" si="298"/>
        <v>0.30228731871262138</v>
      </c>
      <c r="Y1993" s="9">
        <f>Cal_110119!$O$3</f>
        <v>20181101</v>
      </c>
      <c r="Z1993" s="339" t="s">
        <v>829</v>
      </c>
      <c r="AA1993" s="339"/>
      <c r="AB1993" s="85" t="s">
        <v>127</v>
      </c>
      <c r="AC1993" s="82" t="s">
        <v>625</v>
      </c>
      <c r="AD1993" s="82" t="s">
        <v>619</v>
      </c>
      <c r="AE1993" s="689" t="s">
        <v>1250</v>
      </c>
      <c r="AF1993" s="359">
        <v>1</v>
      </c>
      <c r="AG1993" s="764" t="s">
        <v>1634</v>
      </c>
      <c r="AH1993" s="155" t="s">
        <v>356</v>
      </c>
      <c r="AI1993" s="153" t="s">
        <v>1686</v>
      </c>
      <c r="AJ1993" s="82"/>
    </row>
    <row r="1994" spans="1:36" x14ac:dyDescent="0.2">
      <c r="A1994" s="155" t="s">
        <v>617</v>
      </c>
      <c r="B1994" s="82">
        <v>20190821</v>
      </c>
      <c r="C1994" s="126" t="s">
        <v>67</v>
      </c>
      <c r="D1994" s="126">
        <v>7</v>
      </c>
      <c r="E1994" s="126">
        <v>17</v>
      </c>
      <c r="F1994" s="126"/>
      <c r="G1994" s="126"/>
      <c r="H1994" s="126" t="s">
        <v>11</v>
      </c>
      <c r="I1994" s="126">
        <v>280.66000000000003</v>
      </c>
      <c r="J1994" s="126">
        <v>20</v>
      </c>
      <c r="K1994" s="82">
        <v>5</v>
      </c>
      <c r="L1994" s="156">
        <v>1</v>
      </c>
      <c r="M1994" s="82">
        <v>0</v>
      </c>
      <c r="N1994" s="83">
        <v>1</v>
      </c>
      <c r="O1994" s="9" t="str">
        <f>Cal_110119!$P$3</f>
        <v>Cal_110119</v>
      </c>
      <c r="P1994" s="17">
        <f>Cal_110119!$Q$3</f>
        <v>1.8682000000000001</v>
      </c>
      <c r="Q1994" s="17">
        <f>Cal_110119!$R$3</f>
        <v>0.51219999999999999</v>
      </c>
      <c r="R1994" s="84">
        <v>98.3</v>
      </c>
      <c r="S1994" s="84">
        <v>62.57</v>
      </c>
      <c r="T1994" s="158">
        <f t="shared" si="312"/>
        <v>0.79233333333333344</v>
      </c>
      <c r="U1994" s="79">
        <f t="shared" si="295"/>
        <v>97.507666666666665</v>
      </c>
      <c r="V1994" s="79">
        <f t="shared" si="296"/>
        <v>61.777666666666669</v>
      </c>
      <c r="W1994" s="443">
        <f t="shared" si="297"/>
        <v>0.70156135793746288</v>
      </c>
      <c r="X1994" s="443">
        <f t="shared" si="298"/>
        <v>0.35157335101833165</v>
      </c>
      <c r="Y1994" s="9">
        <f>Cal_110119!$O$3</f>
        <v>20181101</v>
      </c>
      <c r="Z1994" s="339" t="s">
        <v>829</v>
      </c>
      <c r="AA1994" s="339"/>
      <c r="AB1994" s="85" t="s">
        <v>127</v>
      </c>
      <c r="AC1994" s="82" t="s">
        <v>625</v>
      </c>
      <c r="AD1994" s="82" t="s">
        <v>619</v>
      </c>
      <c r="AE1994" s="689" t="s">
        <v>1250</v>
      </c>
      <c r="AF1994" s="359">
        <v>1</v>
      </c>
      <c r="AG1994" s="764" t="s">
        <v>1634</v>
      </c>
      <c r="AH1994" s="155" t="s">
        <v>357</v>
      </c>
      <c r="AI1994" s="153" t="s">
        <v>1687</v>
      </c>
      <c r="AJ1994" s="82"/>
    </row>
    <row r="1995" spans="1:36" s="44" customFormat="1" x14ac:dyDescent="0.2">
      <c r="A1995" s="360" t="s">
        <v>617</v>
      </c>
      <c r="B1995" s="44">
        <v>20190821</v>
      </c>
      <c r="C1995" s="361" t="s">
        <v>67</v>
      </c>
      <c r="D1995" s="361">
        <v>7</v>
      </c>
      <c r="E1995" s="361">
        <v>9</v>
      </c>
      <c r="F1995" s="361"/>
      <c r="G1995" s="361"/>
      <c r="H1995" s="361" t="s">
        <v>10</v>
      </c>
      <c r="I1995" s="361">
        <v>281.05</v>
      </c>
      <c r="J1995" s="361">
        <v>20</v>
      </c>
      <c r="K1995" s="44">
        <v>5</v>
      </c>
      <c r="L1995" s="362">
        <v>1</v>
      </c>
      <c r="M1995" s="44">
        <v>0</v>
      </c>
      <c r="N1995" s="363">
        <v>1</v>
      </c>
      <c r="O1995" s="9" t="str">
        <f>Cal_110119!$P$3</f>
        <v>Cal_110119</v>
      </c>
      <c r="P1995" s="17">
        <f>Cal_110119!$Q$3</f>
        <v>1.8682000000000001</v>
      </c>
      <c r="Q1995" s="17">
        <f>Cal_110119!$R$3</f>
        <v>0.51219999999999999</v>
      </c>
      <c r="R1995" s="364">
        <v>59.72</v>
      </c>
      <c r="S1995" s="364">
        <v>36.89</v>
      </c>
      <c r="T1995" s="365">
        <f t="shared" si="312"/>
        <v>0.79233333333333344</v>
      </c>
      <c r="U1995" s="366">
        <f t="shared" si="295"/>
        <v>58.927666666666667</v>
      </c>
      <c r="V1995" s="366">
        <f t="shared" si="296"/>
        <v>36.097666666666669</v>
      </c>
      <c r="W1995" s="443">
        <f t="shared" si="297"/>
        <v>0.44764680235177901</v>
      </c>
      <c r="X1995" s="443">
        <f t="shared" si="298"/>
        <v>0.16686253577144938</v>
      </c>
      <c r="Y1995" s="9">
        <f>Cal_110119!$O$3</f>
        <v>20181101</v>
      </c>
      <c r="Z1995" s="367" t="s">
        <v>829</v>
      </c>
      <c r="AA1995" s="367"/>
      <c r="AB1995" s="368" t="s">
        <v>127</v>
      </c>
      <c r="AC1995" s="44" t="s">
        <v>625</v>
      </c>
      <c r="AD1995" s="44" t="s">
        <v>619</v>
      </c>
      <c r="AE1995" s="689" t="s">
        <v>1250</v>
      </c>
      <c r="AF1995" s="369">
        <v>1</v>
      </c>
      <c r="AG1995" s="764" t="s">
        <v>1634</v>
      </c>
      <c r="AH1995" s="360" t="s">
        <v>358</v>
      </c>
      <c r="AI1995" s="360"/>
    </row>
    <row r="1996" spans="1:36" s="44" customFormat="1" x14ac:dyDescent="0.2">
      <c r="A1996" s="360" t="s">
        <v>617</v>
      </c>
      <c r="B1996" s="44">
        <v>20190821</v>
      </c>
      <c r="C1996" s="361" t="s">
        <v>67</v>
      </c>
      <c r="D1996" s="361">
        <v>7</v>
      </c>
      <c r="E1996" s="361">
        <v>9</v>
      </c>
      <c r="F1996" s="361"/>
      <c r="G1996" s="361"/>
      <c r="H1996" s="361" t="s">
        <v>11</v>
      </c>
      <c r="I1996" s="361">
        <v>280.08999999999997</v>
      </c>
      <c r="J1996" s="361">
        <v>20</v>
      </c>
      <c r="K1996" s="44">
        <v>5</v>
      </c>
      <c r="L1996" s="362">
        <v>1</v>
      </c>
      <c r="M1996" s="44">
        <v>0</v>
      </c>
      <c r="N1996" s="363">
        <v>1</v>
      </c>
      <c r="O1996" s="9" t="str">
        <f>Cal_110119!$P$3</f>
        <v>Cal_110119</v>
      </c>
      <c r="P1996" s="17">
        <f>Cal_110119!$Q$3</f>
        <v>1.8682000000000001</v>
      </c>
      <c r="Q1996" s="17">
        <f>Cal_110119!$R$3</f>
        <v>0.51219999999999999</v>
      </c>
      <c r="R1996" s="364">
        <v>64.56</v>
      </c>
      <c r="S1996" s="364">
        <v>39.340000000000003</v>
      </c>
      <c r="T1996" s="365">
        <f t="shared" si="312"/>
        <v>0.79233333333333344</v>
      </c>
      <c r="U1996" s="366">
        <f t="shared" si="295"/>
        <v>63.76766666666667</v>
      </c>
      <c r="V1996" s="366">
        <f t="shared" si="296"/>
        <v>38.547666666666672</v>
      </c>
      <c r="W1996" s="443">
        <f t="shared" si="297"/>
        <v>0.49620443701953204</v>
      </c>
      <c r="X1996" s="443">
        <f t="shared" si="298"/>
        <v>0.16226168804574462</v>
      </c>
      <c r="Y1996" s="9">
        <f>Cal_110119!$O$3</f>
        <v>20181101</v>
      </c>
      <c r="Z1996" s="367" t="s">
        <v>829</v>
      </c>
      <c r="AA1996" s="367"/>
      <c r="AB1996" s="368" t="s">
        <v>127</v>
      </c>
      <c r="AC1996" s="44" t="s">
        <v>625</v>
      </c>
      <c r="AD1996" s="44" t="s">
        <v>619</v>
      </c>
      <c r="AE1996" s="689" t="s">
        <v>1250</v>
      </c>
      <c r="AF1996" s="369">
        <v>1</v>
      </c>
      <c r="AG1996" s="764" t="s">
        <v>1634</v>
      </c>
      <c r="AH1996" s="360" t="s">
        <v>359</v>
      </c>
      <c r="AI1996" s="360"/>
    </row>
    <row r="1997" spans="1:36" s="350" customFormat="1" x14ac:dyDescent="0.2">
      <c r="A1997" s="349" t="s">
        <v>617</v>
      </c>
      <c r="B1997" s="350">
        <v>20190821</v>
      </c>
      <c r="C1997" s="351" t="s">
        <v>67</v>
      </c>
      <c r="D1997" s="351">
        <v>7</v>
      </c>
      <c r="E1997" s="351">
        <v>5</v>
      </c>
      <c r="F1997" s="351"/>
      <c r="G1997" s="351"/>
      <c r="H1997" s="351" t="s">
        <v>10</v>
      </c>
      <c r="I1997" s="351">
        <v>280.02</v>
      </c>
      <c r="J1997" s="351">
        <v>20</v>
      </c>
      <c r="K1997" s="350">
        <v>5</v>
      </c>
      <c r="L1997" s="352">
        <v>1</v>
      </c>
      <c r="M1997" s="350">
        <v>0</v>
      </c>
      <c r="N1997" s="353">
        <v>1</v>
      </c>
      <c r="O1997" s="9" t="str">
        <f>Cal_110119!$P$3</f>
        <v>Cal_110119</v>
      </c>
      <c r="P1997" s="17">
        <f>Cal_110119!$Q$3</f>
        <v>1.8682000000000001</v>
      </c>
      <c r="Q1997" s="17">
        <f>Cal_110119!$R$3</f>
        <v>0.51219999999999999</v>
      </c>
      <c r="R1997" s="354">
        <v>48.5</v>
      </c>
      <c r="S1997" s="354">
        <v>29.72</v>
      </c>
      <c r="T1997" s="355">
        <f t="shared" si="312"/>
        <v>0.79233333333333344</v>
      </c>
      <c r="U1997" s="356">
        <f t="shared" si="295"/>
        <v>47.707666666666668</v>
      </c>
      <c r="V1997" s="356">
        <f t="shared" si="296"/>
        <v>28.927666666666667</v>
      </c>
      <c r="W1997" s="443">
        <f t="shared" si="297"/>
        <v>0.36958956545062654</v>
      </c>
      <c r="X1997" s="443">
        <f t="shared" si="298"/>
        <v>0.12467252242000176</v>
      </c>
      <c r="Y1997" s="9">
        <f>Cal_110119!$O$3</f>
        <v>20181101</v>
      </c>
      <c r="Z1997" s="357" t="s">
        <v>830</v>
      </c>
      <c r="AA1997" s="357"/>
      <c r="AB1997" s="358" t="s">
        <v>127</v>
      </c>
      <c r="AC1997" s="350" t="s">
        <v>625</v>
      </c>
      <c r="AD1997" s="350" t="s">
        <v>619</v>
      </c>
      <c r="AE1997" s="689" t="s">
        <v>1250</v>
      </c>
      <c r="AF1997" s="359">
        <v>1</v>
      </c>
      <c r="AG1997" s="764" t="s">
        <v>1634</v>
      </c>
      <c r="AH1997" s="349" t="s">
        <v>360</v>
      </c>
      <c r="AI1997" s="410" t="s">
        <v>1127</v>
      </c>
    </row>
    <row r="1998" spans="1:36" s="350" customFormat="1" x14ac:dyDescent="0.2">
      <c r="A1998" s="349" t="s">
        <v>617</v>
      </c>
      <c r="B1998" s="350">
        <v>20190821</v>
      </c>
      <c r="C1998" s="351" t="s">
        <v>67</v>
      </c>
      <c r="D1998" s="351">
        <v>7</v>
      </c>
      <c r="E1998" s="351">
        <v>5</v>
      </c>
      <c r="F1998" s="351"/>
      <c r="G1998" s="351"/>
      <c r="H1998" s="351" t="s">
        <v>11</v>
      </c>
      <c r="I1998" s="351">
        <v>280.58999999999997</v>
      </c>
      <c r="J1998" s="351">
        <v>20</v>
      </c>
      <c r="K1998" s="350">
        <v>5</v>
      </c>
      <c r="L1998" s="352">
        <v>1</v>
      </c>
      <c r="M1998" s="350">
        <v>0</v>
      </c>
      <c r="N1998" s="353">
        <v>1</v>
      </c>
      <c r="O1998" s="9" t="str">
        <f>Cal_110119!$P$3</f>
        <v>Cal_110119</v>
      </c>
      <c r="P1998" s="17">
        <f>Cal_110119!$Q$3</f>
        <v>1.8682000000000001</v>
      </c>
      <c r="Q1998" s="17">
        <f>Cal_110119!$R$3</f>
        <v>0.51219999999999999</v>
      </c>
      <c r="R1998" s="354">
        <v>59.39</v>
      </c>
      <c r="S1998" s="354">
        <v>36.26</v>
      </c>
      <c r="T1998" s="355">
        <f t="shared" si="312"/>
        <v>0.79233333333333344</v>
      </c>
      <c r="U1998" s="356">
        <f t="shared" si="295"/>
        <v>58.597666666666669</v>
      </c>
      <c r="V1998" s="356">
        <f t="shared" si="296"/>
        <v>35.467666666666666</v>
      </c>
      <c r="W1998" s="443">
        <f t="shared" si="297"/>
        <v>0.45427266883314515</v>
      </c>
      <c r="X1998" s="443">
        <f t="shared" si="298"/>
        <v>0.15050169787106146</v>
      </c>
      <c r="Y1998" s="9">
        <f>Cal_110119!$O$3</f>
        <v>20181101</v>
      </c>
      <c r="Z1998" s="357" t="s">
        <v>830</v>
      </c>
      <c r="AA1998" s="357"/>
      <c r="AB1998" s="358" t="s">
        <v>127</v>
      </c>
      <c r="AC1998" s="350" t="s">
        <v>625</v>
      </c>
      <c r="AD1998" s="350" t="s">
        <v>619</v>
      </c>
      <c r="AE1998" s="689" t="s">
        <v>1250</v>
      </c>
      <c r="AF1998" s="359">
        <v>1</v>
      </c>
      <c r="AG1998" s="764" t="s">
        <v>1634</v>
      </c>
      <c r="AH1998" s="349" t="s">
        <v>364</v>
      </c>
      <c r="AI1998" s="410" t="s">
        <v>1127</v>
      </c>
    </row>
    <row r="1999" spans="1:36" x14ac:dyDescent="0.2">
      <c r="A1999" s="155" t="s">
        <v>617</v>
      </c>
      <c r="B1999" s="82">
        <v>20190821</v>
      </c>
      <c r="C1999" s="126" t="s">
        <v>67</v>
      </c>
      <c r="D1999" s="126">
        <v>7</v>
      </c>
      <c r="E1999" s="126">
        <v>13</v>
      </c>
      <c r="F1999" s="126"/>
      <c r="G1999" s="126"/>
      <c r="H1999" s="126" t="s">
        <v>10</v>
      </c>
      <c r="I1999" s="126">
        <v>281.08</v>
      </c>
      <c r="J1999" s="126">
        <v>5</v>
      </c>
      <c r="K1999" s="82">
        <v>5</v>
      </c>
      <c r="L1999" s="156">
        <v>1</v>
      </c>
      <c r="M1999" s="82">
        <v>0</v>
      </c>
      <c r="N1999" s="83">
        <v>1</v>
      </c>
      <c r="O1999" s="9" t="str">
        <f>Cal_110119!$P$3</f>
        <v>Cal_110119</v>
      </c>
      <c r="P1999" s="17">
        <f>Cal_110119!$Q$3</f>
        <v>1.8682000000000001</v>
      </c>
      <c r="Q1999" s="17">
        <f>Cal_110119!$R$3</f>
        <v>0.51219999999999999</v>
      </c>
      <c r="R1999" s="84">
        <v>88.6</v>
      </c>
      <c r="S1999" s="84">
        <v>54.15</v>
      </c>
      <c r="T1999" s="158">
        <f t="shared" si="312"/>
        <v>0.79233333333333344</v>
      </c>
      <c r="U1999" s="79">
        <f t="shared" si="295"/>
        <v>87.807666666666663</v>
      </c>
      <c r="V1999" s="79">
        <f t="shared" si="296"/>
        <v>53.357666666666667</v>
      </c>
      <c r="W1999" s="443">
        <f t="shared" si="297"/>
        <v>0.67541771324361899</v>
      </c>
      <c r="X1999" s="443">
        <f t="shared" si="298"/>
        <v>0.2328206264871813</v>
      </c>
      <c r="Y1999" s="9">
        <f>Cal_110119!$O$3</f>
        <v>20181101</v>
      </c>
      <c r="Z1999" s="339" t="s">
        <v>830</v>
      </c>
      <c r="AA1999" s="339"/>
      <c r="AB1999" s="85" t="s">
        <v>127</v>
      </c>
      <c r="AC1999" s="82" t="s">
        <v>625</v>
      </c>
      <c r="AD1999" s="82" t="s">
        <v>619</v>
      </c>
      <c r="AE1999" s="689" t="s">
        <v>1250</v>
      </c>
      <c r="AF1999" s="129">
        <v>1</v>
      </c>
      <c r="AG1999" s="764" t="s">
        <v>1634</v>
      </c>
      <c r="AH1999" s="155" t="s">
        <v>374</v>
      </c>
      <c r="AI1999" s="155"/>
      <c r="AJ1999" s="82"/>
    </row>
    <row r="2000" spans="1:36" x14ac:dyDescent="0.2">
      <c r="A2000" s="155" t="s">
        <v>617</v>
      </c>
      <c r="B2000" s="82">
        <v>20190821</v>
      </c>
      <c r="C2000" s="126" t="s">
        <v>67</v>
      </c>
      <c r="D2000" s="126">
        <v>7</v>
      </c>
      <c r="E2000" s="126">
        <v>13</v>
      </c>
      <c r="F2000" s="126"/>
      <c r="G2000" s="126"/>
      <c r="H2000" s="126" t="s">
        <v>11</v>
      </c>
      <c r="I2000" s="126">
        <v>280.17</v>
      </c>
      <c r="J2000" s="126">
        <v>5</v>
      </c>
      <c r="K2000" s="82">
        <v>5</v>
      </c>
      <c r="L2000" s="156">
        <v>1</v>
      </c>
      <c r="M2000" s="82">
        <v>0</v>
      </c>
      <c r="N2000" s="83">
        <v>1</v>
      </c>
      <c r="O2000" s="9" t="str">
        <f>Cal_110119!$P$3</f>
        <v>Cal_110119</v>
      </c>
      <c r="P2000" s="17">
        <f>Cal_110119!$Q$3</f>
        <v>1.8682000000000001</v>
      </c>
      <c r="Q2000" s="17">
        <f>Cal_110119!$R$3</f>
        <v>0.51219999999999999</v>
      </c>
      <c r="R2000" s="84">
        <v>97.05</v>
      </c>
      <c r="S2000" s="84">
        <v>58.79</v>
      </c>
      <c r="T2000" s="158">
        <f t="shared" si="312"/>
        <v>0.79233333333333344</v>
      </c>
      <c r="U2000" s="79">
        <f t="shared" si="295"/>
        <v>96.257666666666665</v>
      </c>
      <c r="V2000" s="79">
        <f t="shared" si="296"/>
        <v>57.997666666666667</v>
      </c>
      <c r="W2000" s="443">
        <f t="shared" si="297"/>
        <v>0.75255197574493959</v>
      </c>
      <c r="X2000" s="443">
        <f t="shared" si="298"/>
        <v>0.23787357966617964</v>
      </c>
      <c r="Y2000" s="9">
        <f>Cal_110119!$O$3</f>
        <v>20181101</v>
      </c>
      <c r="Z2000" s="339" t="s">
        <v>830</v>
      </c>
      <c r="AA2000" s="339"/>
      <c r="AB2000" s="85" t="s">
        <v>127</v>
      </c>
      <c r="AC2000" s="82" t="s">
        <v>625</v>
      </c>
      <c r="AD2000" s="82" t="s">
        <v>619</v>
      </c>
      <c r="AE2000" s="689" t="s">
        <v>1250</v>
      </c>
      <c r="AF2000" s="129">
        <v>1</v>
      </c>
      <c r="AG2000" s="764" t="s">
        <v>1634</v>
      </c>
      <c r="AH2000" s="155" t="s">
        <v>375</v>
      </c>
      <c r="AI2000" s="155"/>
      <c r="AJ2000" s="82"/>
    </row>
    <row r="2001" spans="1:36" x14ac:dyDescent="0.2">
      <c r="A2001" s="155" t="s">
        <v>617</v>
      </c>
      <c r="B2001" s="82">
        <v>20190821</v>
      </c>
      <c r="C2001" s="126" t="s">
        <v>67</v>
      </c>
      <c r="D2001" s="126">
        <v>7</v>
      </c>
      <c r="E2001" s="126">
        <v>13</v>
      </c>
      <c r="F2001" s="126"/>
      <c r="G2001" s="126"/>
      <c r="H2001" s="126" t="s">
        <v>10</v>
      </c>
      <c r="I2001" s="126">
        <v>279.76</v>
      </c>
      <c r="J2001" s="126">
        <v>20</v>
      </c>
      <c r="K2001" s="82">
        <v>5</v>
      </c>
      <c r="L2001" s="156">
        <v>1</v>
      </c>
      <c r="M2001" s="82">
        <v>0</v>
      </c>
      <c r="N2001" s="83">
        <v>1</v>
      </c>
      <c r="O2001" s="9" t="str">
        <f>Cal_110119!$P$3</f>
        <v>Cal_110119</v>
      </c>
      <c r="P2001" s="17">
        <f>Cal_110119!$Q$3</f>
        <v>1.8682000000000001</v>
      </c>
      <c r="Q2001" s="17">
        <f>Cal_110119!$R$3</f>
        <v>0.51219999999999999</v>
      </c>
      <c r="R2001" s="84">
        <v>50.45</v>
      </c>
      <c r="S2001" s="84">
        <v>29.63</v>
      </c>
      <c r="T2001" s="158">
        <f t="shared" si="312"/>
        <v>0.79233333333333344</v>
      </c>
      <c r="U2001" s="79">
        <f t="shared" si="295"/>
        <v>49.657666666666671</v>
      </c>
      <c r="V2001" s="79">
        <f t="shared" si="296"/>
        <v>28.837666666666667</v>
      </c>
      <c r="W2001" s="443">
        <f t="shared" si="297"/>
        <v>0.41011747096286899</v>
      </c>
      <c r="X2001" s="443">
        <f t="shared" si="298"/>
        <v>8.3064786784962527E-2</v>
      </c>
      <c r="Y2001" s="9">
        <f>Cal_110119!$O$3</f>
        <v>20181101</v>
      </c>
      <c r="Z2001" s="339" t="s">
        <v>830</v>
      </c>
      <c r="AA2001" s="339"/>
      <c r="AB2001" s="85" t="s">
        <v>127</v>
      </c>
      <c r="AC2001" s="82" t="s">
        <v>625</v>
      </c>
      <c r="AD2001" s="82" t="s">
        <v>619</v>
      </c>
      <c r="AE2001" s="689" t="s">
        <v>1250</v>
      </c>
      <c r="AF2001" s="129">
        <v>1</v>
      </c>
      <c r="AG2001" s="764" t="s">
        <v>1634</v>
      </c>
      <c r="AH2001" s="155" t="s">
        <v>370</v>
      </c>
      <c r="AI2001" s="155"/>
      <c r="AJ2001" s="82"/>
    </row>
    <row r="2002" spans="1:36" x14ac:dyDescent="0.2">
      <c r="A2002" s="155" t="s">
        <v>617</v>
      </c>
      <c r="B2002" s="82">
        <v>20190821</v>
      </c>
      <c r="C2002" s="126" t="s">
        <v>67</v>
      </c>
      <c r="D2002" s="126">
        <v>7</v>
      </c>
      <c r="E2002" s="126">
        <v>13</v>
      </c>
      <c r="F2002" s="126"/>
      <c r="G2002" s="126"/>
      <c r="H2002" s="126" t="s">
        <v>11</v>
      </c>
      <c r="I2002" s="126">
        <v>279.67</v>
      </c>
      <c r="J2002" s="126">
        <v>20</v>
      </c>
      <c r="K2002" s="82">
        <v>5</v>
      </c>
      <c r="L2002" s="156">
        <v>1</v>
      </c>
      <c r="M2002" s="82">
        <v>0</v>
      </c>
      <c r="N2002" s="83">
        <v>1</v>
      </c>
      <c r="O2002" s="9" t="str">
        <f>Cal_110119!$P$3</f>
        <v>Cal_110119</v>
      </c>
      <c r="P2002" s="17">
        <f>Cal_110119!$Q$3</f>
        <v>1.8682000000000001</v>
      </c>
      <c r="Q2002" s="17">
        <f>Cal_110119!$R$3</f>
        <v>0.51219999999999999</v>
      </c>
      <c r="R2002" s="84">
        <v>48.41</v>
      </c>
      <c r="S2002" s="84">
        <v>28.2</v>
      </c>
      <c r="T2002" s="158">
        <f t="shared" si="312"/>
        <v>0.79233333333333344</v>
      </c>
      <c r="U2002" s="79">
        <f t="shared" si="295"/>
        <v>47.617666666666665</v>
      </c>
      <c r="V2002" s="79">
        <f t="shared" si="296"/>
        <v>27.407666666666668</v>
      </c>
      <c r="W2002" s="443">
        <f t="shared" si="297"/>
        <v>0.39822965341709399</v>
      </c>
      <c r="X2002" s="443">
        <f t="shared" si="298"/>
        <v>7.0647560233041265E-2</v>
      </c>
      <c r="Y2002" s="9">
        <f>Cal_110119!$O$3</f>
        <v>20181101</v>
      </c>
      <c r="Z2002" s="339" t="s">
        <v>830</v>
      </c>
      <c r="AA2002" s="339"/>
      <c r="AB2002" s="85" t="s">
        <v>127</v>
      </c>
      <c r="AC2002" s="82" t="s">
        <v>625</v>
      </c>
      <c r="AD2002" s="82" t="s">
        <v>619</v>
      </c>
      <c r="AE2002" s="689" t="s">
        <v>1250</v>
      </c>
      <c r="AF2002" s="129">
        <v>1</v>
      </c>
      <c r="AG2002" s="764" t="s">
        <v>1634</v>
      </c>
      <c r="AH2002" s="155" t="s">
        <v>371</v>
      </c>
      <c r="AI2002" s="155"/>
      <c r="AJ2002" s="82"/>
    </row>
    <row r="2003" spans="1:36" x14ac:dyDescent="0.2">
      <c r="A2003" t="s">
        <v>617</v>
      </c>
      <c r="B2003" s="43">
        <v>20190821</v>
      </c>
      <c r="C2003" s="107" t="s">
        <v>67</v>
      </c>
      <c r="D2003" s="107">
        <v>7</v>
      </c>
      <c r="E2003" s="107">
        <v>17</v>
      </c>
      <c r="H2003" s="107" t="s">
        <v>10</v>
      </c>
      <c r="I2003" s="107">
        <v>290</v>
      </c>
      <c r="J2003" s="107">
        <v>0</v>
      </c>
      <c r="K2003" s="43">
        <v>5</v>
      </c>
      <c r="L2003" s="111">
        <v>1</v>
      </c>
      <c r="M2003" s="43">
        <v>0</v>
      </c>
      <c r="N2003" s="49">
        <v>1</v>
      </c>
      <c r="O2003" s="111" t="str">
        <f>Cal_111320b_12mm!$E$2</f>
        <v>Cal_111320b_12mm</v>
      </c>
      <c r="P2003" s="112">
        <f>Cal_111320b_12mm!$Q$3</f>
        <v>1.834328118614172</v>
      </c>
      <c r="Q2003" s="112">
        <f>Cal_111320b_12mm!$R$3</f>
        <v>0.54419533879391391</v>
      </c>
      <c r="R2003" s="46">
        <v>137.80000000000001</v>
      </c>
      <c r="S2003" s="46">
        <v>86.83</v>
      </c>
      <c r="T2003" s="47">
        <f t="shared" ref="T2003" si="313">AVERAGE(0.9, 0.886, 0.921, 0.651, 0.737, 0.721)</f>
        <v>0.80266666666666664</v>
      </c>
      <c r="U2003" s="79">
        <f t="shared" si="295"/>
        <v>136.99733333333336</v>
      </c>
      <c r="V2003" s="79">
        <f t="shared" si="296"/>
        <v>86.027333333333331</v>
      </c>
      <c r="W2003" s="443">
        <f t="shared" si="297"/>
        <v>1.051432992874257</v>
      </c>
      <c r="X2003" s="443">
        <f t="shared" si="298"/>
        <v>0.4291757460822917</v>
      </c>
      <c r="Y2003" s="43">
        <f>Cal_111320b_12mm!$A$3</f>
        <v>20201113</v>
      </c>
      <c r="Z2003" s="48" t="s">
        <v>939</v>
      </c>
      <c r="AB2003" s="48" t="s">
        <v>127</v>
      </c>
      <c r="AE2003" s="689" t="s">
        <v>1250</v>
      </c>
      <c r="AF2003" s="128">
        <v>1</v>
      </c>
      <c r="AG2003" s="169">
        <v>0</v>
      </c>
      <c r="AH2003" s="153" t="s">
        <v>2095</v>
      </c>
    </row>
    <row r="2004" spans="1:36" x14ac:dyDescent="0.2">
      <c r="A2004" t="s">
        <v>617</v>
      </c>
      <c r="B2004" s="43">
        <v>20190821</v>
      </c>
      <c r="C2004" s="107" t="s">
        <v>67</v>
      </c>
      <c r="D2004" s="107">
        <v>7</v>
      </c>
      <c r="E2004" s="107">
        <v>17</v>
      </c>
      <c r="H2004" s="107" t="s">
        <v>11</v>
      </c>
      <c r="I2004" s="107">
        <v>290</v>
      </c>
      <c r="J2004" s="107">
        <v>0</v>
      </c>
      <c r="K2004" s="43">
        <v>5</v>
      </c>
      <c r="L2004" s="111">
        <v>1</v>
      </c>
      <c r="M2004" s="43">
        <v>0</v>
      </c>
      <c r="N2004" s="49">
        <v>1</v>
      </c>
      <c r="O2004" s="111" t="str">
        <f>Cal_111320b_12mm!$E$2</f>
        <v>Cal_111320b_12mm</v>
      </c>
      <c r="P2004" s="112">
        <f>Cal_111320b_12mm!$Q$3</f>
        <v>1.834328118614172</v>
      </c>
      <c r="Q2004" s="112">
        <f>Cal_111320b_12mm!$R$3</f>
        <v>0.54419533879391391</v>
      </c>
      <c r="R2004" s="46">
        <v>143.5</v>
      </c>
      <c r="S2004" s="46">
        <v>89.28</v>
      </c>
      <c r="T2004" s="47">
        <f t="shared" ref="T2004:T2005" si="314">AVERAGE(0.651, 0.737, 0.721, 0.724, 0.693, 0.912)</f>
        <v>0.73966666666666681</v>
      </c>
      <c r="U2004" s="79">
        <f t="shared" si="295"/>
        <v>142.76033333333334</v>
      </c>
      <c r="V2004" s="79">
        <f t="shared" si="296"/>
        <v>88.540333333333336</v>
      </c>
      <c r="W2004" s="443">
        <f t="shared" si="297"/>
        <v>1.1184755125297663</v>
      </c>
      <c r="X2004" s="443">
        <f t="shared" si="298"/>
        <v>0.40538424464189804</v>
      </c>
      <c r="Y2004" s="43">
        <f>Cal_111320b_12mm!$A$3</f>
        <v>20201113</v>
      </c>
      <c r="Z2004" s="48" t="s">
        <v>941</v>
      </c>
      <c r="AA2004" s="48"/>
      <c r="AB2004" s="48" t="s">
        <v>127</v>
      </c>
      <c r="AD2004" s="43" t="s">
        <v>935</v>
      </c>
      <c r="AE2004" s="689" t="s">
        <v>1250</v>
      </c>
      <c r="AF2004" s="128">
        <v>1</v>
      </c>
      <c r="AG2004" s="169">
        <v>0</v>
      </c>
      <c r="AH2004"/>
    </row>
    <row r="2005" spans="1:36" x14ac:dyDescent="0.2">
      <c r="A2005" t="s">
        <v>617</v>
      </c>
      <c r="B2005" s="43">
        <v>20190821</v>
      </c>
      <c r="C2005" s="107" t="s">
        <v>67</v>
      </c>
      <c r="D2005" s="107">
        <v>7</v>
      </c>
      <c r="E2005" s="107">
        <v>16</v>
      </c>
      <c r="H2005" s="107" t="s">
        <v>10</v>
      </c>
      <c r="I2005" s="107">
        <v>290</v>
      </c>
      <c r="J2005" s="107">
        <v>0</v>
      </c>
      <c r="K2005" s="43">
        <v>5</v>
      </c>
      <c r="L2005" s="111">
        <v>1</v>
      </c>
      <c r="M2005" s="43">
        <v>0</v>
      </c>
      <c r="N2005" s="49">
        <v>1</v>
      </c>
      <c r="O2005" s="111" t="str">
        <f>Cal_111320b_12mm!$E$2</f>
        <v>Cal_111320b_12mm</v>
      </c>
      <c r="P2005" s="112">
        <f>Cal_111320b_12mm!$Q$3</f>
        <v>1.834328118614172</v>
      </c>
      <c r="Q2005" s="112">
        <f>Cal_111320b_12mm!$R$3</f>
        <v>0.54419533879391391</v>
      </c>
      <c r="R2005" s="46">
        <v>176.8</v>
      </c>
      <c r="S2005" s="46">
        <v>106.5</v>
      </c>
      <c r="T2005" s="47">
        <f t="shared" si="314"/>
        <v>0.73966666666666681</v>
      </c>
      <c r="U2005" s="79">
        <f t="shared" ref="U2005:U2068" si="315">(R2005-T2005)*(L2005+M2005)/L2005</f>
        <v>176.06033333333335</v>
      </c>
      <c r="V2005" s="79">
        <f t="shared" ref="V2005:V2068" si="316">(S2005-T2005)*(L2005+M2005)/L2005</f>
        <v>105.76033333333334</v>
      </c>
      <c r="W2005" s="443">
        <f t="shared" ref="W2005:W2068" si="317">(Q2005*P2005/(P2005-1)*(U2005-V2005)*(K2005)/I2005)/N2005</f>
        <v>1.4501812713176425</v>
      </c>
      <c r="X2005" s="443">
        <f t="shared" ref="X2005:X2068" si="318">(Q2005*P2005/(P2005-1)*(P2005*V2005-U2005)*(K2005)/I2005)/N2005</f>
        <v>0.37005036554534176</v>
      </c>
      <c r="Y2005" s="43">
        <f>Cal_111320b_12mm!$A$3</f>
        <v>20201113</v>
      </c>
      <c r="Z2005" s="48" t="s">
        <v>941</v>
      </c>
      <c r="AA2005" s="48"/>
      <c r="AB2005" s="48" t="s">
        <v>127</v>
      </c>
      <c r="AD2005" s="43" t="s">
        <v>935</v>
      </c>
      <c r="AE2005" s="689" t="s">
        <v>1250</v>
      </c>
      <c r="AF2005" s="128">
        <v>1</v>
      </c>
      <c r="AG2005" s="764" t="s">
        <v>1634</v>
      </c>
      <c r="AH2005"/>
    </row>
    <row r="2006" spans="1:36" x14ac:dyDescent="0.2">
      <c r="A2006" t="s">
        <v>617</v>
      </c>
      <c r="B2006" s="43">
        <v>20190821</v>
      </c>
      <c r="C2006" s="107" t="s">
        <v>67</v>
      </c>
      <c r="D2006" s="107">
        <v>7</v>
      </c>
      <c r="E2006" s="107">
        <v>16</v>
      </c>
      <c r="H2006" s="107" t="s">
        <v>11</v>
      </c>
      <c r="I2006" s="107">
        <v>290</v>
      </c>
      <c r="J2006" s="107">
        <v>0</v>
      </c>
      <c r="K2006" s="43">
        <v>5</v>
      </c>
      <c r="L2006" s="111">
        <v>1</v>
      </c>
      <c r="M2006" s="43">
        <v>0</v>
      </c>
      <c r="N2006" s="49">
        <v>1</v>
      </c>
      <c r="O2006" s="111" t="str">
        <f>Cal_111320b_12mm!$E$2</f>
        <v>Cal_111320b_12mm</v>
      </c>
      <c r="P2006" s="112">
        <f>Cal_111320b_12mm!$Q$3</f>
        <v>1.834328118614172</v>
      </c>
      <c r="Q2006" s="112">
        <f>Cal_111320b_12mm!$R$3</f>
        <v>0.54419533879391391</v>
      </c>
      <c r="R2006" s="46">
        <v>164.3</v>
      </c>
      <c r="S2006" s="46">
        <v>100.7</v>
      </c>
      <c r="T2006" s="502">
        <f>AVERAGE(0.729, 0.7, 0.886, 0.575, 0.689, 0.787)</f>
        <v>0.72766666666666657</v>
      </c>
      <c r="U2006" s="79">
        <f t="shared" si="315"/>
        <v>163.57233333333335</v>
      </c>
      <c r="V2006" s="79">
        <f t="shared" si="316"/>
        <v>99.972333333333339</v>
      </c>
      <c r="W2006" s="443">
        <f t="shared" si="317"/>
        <v>1.3119705384893607</v>
      </c>
      <c r="X2006" s="443">
        <f t="shared" si="318"/>
        <v>0.40864434810339367</v>
      </c>
      <c r="Y2006" s="43">
        <f>Cal_111320b_12mm!$A$3</f>
        <v>20201113</v>
      </c>
      <c r="Z2006" s="86" t="s">
        <v>949</v>
      </c>
      <c r="AA2006" s="86"/>
      <c r="AB2006" s="48" t="s">
        <v>127</v>
      </c>
      <c r="AD2006" s="45" t="s">
        <v>935</v>
      </c>
      <c r="AE2006" s="689" t="s">
        <v>1250</v>
      </c>
      <c r="AF2006" s="128">
        <v>1</v>
      </c>
      <c r="AG2006" s="764" t="s">
        <v>1634</v>
      </c>
      <c r="AH2006"/>
    </row>
    <row r="2007" spans="1:36" x14ac:dyDescent="0.2">
      <c r="A2007" t="s">
        <v>617</v>
      </c>
      <c r="B2007" s="43">
        <v>20190821</v>
      </c>
      <c r="C2007" s="107" t="s">
        <v>67</v>
      </c>
      <c r="D2007" s="107">
        <v>7</v>
      </c>
      <c r="E2007" s="107">
        <v>12</v>
      </c>
      <c r="H2007" s="107" t="s">
        <v>10</v>
      </c>
      <c r="I2007" s="107">
        <v>290</v>
      </c>
      <c r="J2007" s="107">
        <v>0</v>
      </c>
      <c r="K2007" s="43">
        <v>5</v>
      </c>
      <c r="L2007" s="111">
        <v>1</v>
      </c>
      <c r="M2007" s="43">
        <v>0</v>
      </c>
      <c r="N2007" s="49">
        <v>1</v>
      </c>
      <c r="O2007" s="111" t="str">
        <f>Cal_111320b_12mm!$E$2</f>
        <v>Cal_111320b_12mm</v>
      </c>
      <c r="P2007" s="112">
        <f>Cal_111320b_12mm!$Q$3</f>
        <v>1.834328118614172</v>
      </c>
      <c r="Q2007" s="112">
        <f>Cal_111320b_12mm!$R$3</f>
        <v>0.54419533879391391</v>
      </c>
      <c r="R2007" s="46">
        <v>262.89999999999998</v>
      </c>
      <c r="S2007" s="46">
        <v>163.5</v>
      </c>
      <c r="T2007" s="502">
        <f t="shared" ref="T2007:T2009" si="319">AVERAGE(0.729, 0.7, 0.886, 0.575, 0.689, 0.787)</f>
        <v>0.72766666666666657</v>
      </c>
      <c r="U2007" s="79">
        <f t="shared" si="315"/>
        <v>262.17233333333331</v>
      </c>
      <c r="V2007" s="79">
        <f t="shared" si="316"/>
        <v>162.77233333333334</v>
      </c>
      <c r="W2007" s="443">
        <f t="shared" si="317"/>
        <v>2.0504696780792835</v>
      </c>
      <c r="X2007" s="443">
        <f t="shared" si="318"/>
        <v>0.75099039112757748</v>
      </c>
      <c r="Y2007" s="43">
        <f>Cal_111320b_12mm!$A$3</f>
        <v>20201113</v>
      </c>
      <c r="Z2007" s="86" t="s">
        <v>944</v>
      </c>
      <c r="AA2007" s="86"/>
      <c r="AB2007" s="48" t="s">
        <v>127</v>
      </c>
      <c r="AD2007" s="45" t="s">
        <v>935</v>
      </c>
      <c r="AE2007" s="689" t="s">
        <v>1250</v>
      </c>
      <c r="AF2007" s="128">
        <v>1</v>
      </c>
      <c r="AG2007" s="764" t="s">
        <v>1634</v>
      </c>
      <c r="AH2007" s="152" t="s">
        <v>947</v>
      </c>
    </row>
    <row r="2008" spans="1:36" x14ac:dyDescent="0.2">
      <c r="A2008" t="s">
        <v>617</v>
      </c>
      <c r="B2008" s="43">
        <v>20190821</v>
      </c>
      <c r="C2008" s="107" t="s">
        <v>67</v>
      </c>
      <c r="D2008" s="107">
        <v>7</v>
      </c>
      <c r="E2008" s="107">
        <v>12</v>
      </c>
      <c r="H2008" s="107" t="s">
        <v>11</v>
      </c>
      <c r="I2008" s="107">
        <v>290</v>
      </c>
      <c r="J2008" s="107">
        <v>0</v>
      </c>
      <c r="K2008" s="43">
        <v>5</v>
      </c>
      <c r="L2008" s="111">
        <v>1</v>
      </c>
      <c r="M2008" s="43">
        <v>0</v>
      </c>
      <c r="N2008" s="49">
        <v>1</v>
      </c>
      <c r="O2008" s="111" t="str">
        <f>Cal_111320b_12mm!$E$2</f>
        <v>Cal_111320b_12mm</v>
      </c>
      <c r="P2008" s="112">
        <f>Cal_111320b_12mm!$Q$3</f>
        <v>1.834328118614172</v>
      </c>
      <c r="Q2008" s="112">
        <f>Cal_111320b_12mm!$R$3</f>
        <v>0.54419533879391391</v>
      </c>
      <c r="R2008" s="46">
        <v>261.39999999999998</v>
      </c>
      <c r="S2008" s="46">
        <v>164.7</v>
      </c>
      <c r="T2008" s="502">
        <f t="shared" si="319"/>
        <v>0.72766666666666657</v>
      </c>
      <c r="U2008" s="79">
        <f t="shared" si="315"/>
        <v>260.67233333333331</v>
      </c>
      <c r="V2008" s="79">
        <f t="shared" si="316"/>
        <v>163.97233333333332</v>
      </c>
      <c r="W2008" s="443">
        <f t="shared" si="317"/>
        <v>1.9947728155962443</v>
      </c>
      <c r="X2008" s="443">
        <f t="shared" si="318"/>
        <v>0.82734034627203257</v>
      </c>
      <c r="Y2008" s="43">
        <f>Cal_111320b_12mm!$A$3</f>
        <v>20201113</v>
      </c>
      <c r="Z2008" s="86" t="s">
        <v>944</v>
      </c>
      <c r="AA2008" s="86"/>
      <c r="AB2008" s="48" t="s">
        <v>127</v>
      </c>
      <c r="AD2008" s="45" t="s">
        <v>935</v>
      </c>
      <c r="AE2008" s="689" t="s">
        <v>1250</v>
      </c>
      <c r="AF2008" s="128">
        <v>1</v>
      </c>
      <c r="AG2008" s="764" t="s">
        <v>1634</v>
      </c>
      <c r="AH2008" s="152" t="s">
        <v>947</v>
      </c>
    </row>
    <row r="2009" spans="1:36" s="513" customFormat="1" x14ac:dyDescent="0.2">
      <c r="A2009" s="512" t="s">
        <v>617</v>
      </c>
      <c r="B2009" s="513">
        <v>20190821</v>
      </c>
      <c r="C2009" s="514" t="s">
        <v>67</v>
      </c>
      <c r="D2009" s="514">
        <v>7</v>
      </c>
      <c r="E2009" s="514">
        <v>9</v>
      </c>
      <c r="F2009" s="514"/>
      <c r="G2009" s="514"/>
      <c r="H2009" s="514" t="s">
        <v>10</v>
      </c>
      <c r="I2009" s="514">
        <v>290</v>
      </c>
      <c r="J2009" s="514">
        <v>0</v>
      </c>
      <c r="K2009" s="513">
        <v>5</v>
      </c>
      <c r="L2009" s="515">
        <v>1</v>
      </c>
      <c r="M2009" s="513">
        <v>0</v>
      </c>
      <c r="N2009" s="516">
        <v>1</v>
      </c>
      <c r="O2009" s="111" t="str">
        <f>Cal_111320b_12mm!$E$2</f>
        <v>Cal_111320b_12mm</v>
      </c>
      <c r="P2009" s="112">
        <f>Cal_111320b_12mm!$Q$3</f>
        <v>1.834328118614172</v>
      </c>
      <c r="Q2009" s="112">
        <f>Cal_111320b_12mm!$R$3</f>
        <v>0.54419533879391391</v>
      </c>
      <c r="R2009" s="517">
        <v>436.6</v>
      </c>
      <c r="S2009" s="517">
        <v>285.5</v>
      </c>
      <c r="T2009" s="518">
        <f t="shared" si="319"/>
        <v>0.72766666666666657</v>
      </c>
      <c r="U2009" s="519">
        <f t="shared" si="315"/>
        <v>435.87233333333336</v>
      </c>
      <c r="V2009" s="519">
        <f t="shared" si="316"/>
        <v>284.77233333333334</v>
      </c>
      <c r="W2009" s="520">
        <f t="shared" si="317"/>
        <v>3.1169614522915472</v>
      </c>
      <c r="X2009" s="520">
        <f t="shared" si="318"/>
        <v>1.7842297041592772</v>
      </c>
      <c r="Y2009" s="43">
        <f>Cal_111320b_12mm!$A$3</f>
        <v>20201113</v>
      </c>
      <c r="Z2009" s="521" t="s">
        <v>944</v>
      </c>
      <c r="AA2009" s="521"/>
      <c r="AB2009" s="522" t="s">
        <v>127</v>
      </c>
      <c r="AD2009" s="523" t="s">
        <v>935</v>
      </c>
      <c r="AE2009" s="689" t="s">
        <v>1250</v>
      </c>
      <c r="AF2009" s="524">
        <v>1</v>
      </c>
      <c r="AG2009" s="525">
        <v>1</v>
      </c>
      <c r="AH2009" s="526" t="s">
        <v>673</v>
      </c>
      <c r="AI2009" s="512"/>
    </row>
    <row r="2010" spans="1:36" s="513" customFormat="1" x14ac:dyDescent="0.2">
      <c r="A2010" s="512" t="s">
        <v>617</v>
      </c>
      <c r="B2010" s="513">
        <v>20190821</v>
      </c>
      <c r="C2010" s="514" t="s">
        <v>67</v>
      </c>
      <c r="D2010" s="514">
        <v>7</v>
      </c>
      <c r="E2010" s="514">
        <v>9</v>
      </c>
      <c r="F2010" s="514"/>
      <c r="G2010" s="514"/>
      <c r="H2010" s="514" t="s">
        <v>11</v>
      </c>
      <c r="I2010" s="514">
        <v>290</v>
      </c>
      <c r="J2010" s="514">
        <v>0</v>
      </c>
      <c r="K2010" s="513">
        <v>5</v>
      </c>
      <c r="L2010" s="515">
        <v>1</v>
      </c>
      <c r="M2010" s="513">
        <v>0</v>
      </c>
      <c r="N2010" s="516">
        <v>1</v>
      </c>
      <c r="O2010" s="111" t="str">
        <f>Cal_111320b_12mm!$E$2</f>
        <v>Cal_111320b_12mm</v>
      </c>
      <c r="P2010" s="112">
        <f>Cal_111320b_12mm!$Q$3</f>
        <v>1.834328118614172</v>
      </c>
      <c r="Q2010" s="112">
        <f>Cal_111320b_12mm!$R$3</f>
        <v>0.54419533879391391</v>
      </c>
      <c r="R2010" s="517">
        <v>394.2</v>
      </c>
      <c r="S2010" s="517">
        <v>286.8</v>
      </c>
      <c r="T2010" s="513">
        <f t="shared" ref="T2010:T2011" si="320">AVERAGE(0.651, 0.737, 0.721, 0.724, 0.693, 0.912)</f>
        <v>0.73966666666666681</v>
      </c>
      <c r="U2010" s="519">
        <f t="shared" si="315"/>
        <v>393.46033333333332</v>
      </c>
      <c r="V2010" s="519">
        <f t="shared" si="316"/>
        <v>286.06033333333335</v>
      </c>
      <c r="W2010" s="520">
        <f t="shared" si="317"/>
        <v>2.2154974187697691</v>
      </c>
      <c r="X2010" s="520">
        <f t="shared" si="318"/>
        <v>2.7078613904709763</v>
      </c>
      <c r="Y2010" s="43">
        <f>Cal_111320b_12mm!$A$3</f>
        <v>20201113</v>
      </c>
      <c r="Z2010" s="522" t="s">
        <v>941</v>
      </c>
      <c r="AA2010" s="522"/>
      <c r="AB2010" s="522" t="s">
        <v>127</v>
      </c>
      <c r="AD2010" s="513" t="s">
        <v>935</v>
      </c>
      <c r="AE2010" s="689" t="s">
        <v>1250</v>
      </c>
      <c r="AF2010" s="524">
        <v>3</v>
      </c>
      <c r="AG2010" s="525">
        <v>1</v>
      </c>
      <c r="AH2010" s="526" t="s">
        <v>948</v>
      </c>
      <c r="AI2010" s="512"/>
    </row>
    <row r="2011" spans="1:36" x14ac:dyDescent="0.2">
      <c r="A2011" t="s">
        <v>617</v>
      </c>
      <c r="B2011" s="43">
        <v>20190821</v>
      </c>
      <c r="C2011" s="107" t="s">
        <v>67</v>
      </c>
      <c r="D2011" s="107">
        <v>7</v>
      </c>
      <c r="E2011" s="107">
        <v>7</v>
      </c>
      <c r="H2011" s="107" t="s">
        <v>10</v>
      </c>
      <c r="I2011" s="107">
        <v>290</v>
      </c>
      <c r="J2011" s="107">
        <v>0</v>
      </c>
      <c r="K2011" s="43">
        <v>5</v>
      </c>
      <c r="L2011" s="111">
        <v>1</v>
      </c>
      <c r="M2011" s="43">
        <v>0</v>
      </c>
      <c r="N2011" s="49">
        <v>1</v>
      </c>
      <c r="O2011" s="111" t="str">
        <f>Cal_111320b_12mm!$E$2</f>
        <v>Cal_111320b_12mm</v>
      </c>
      <c r="P2011" s="112">
        <f>Cal_111320b_12mm!$Q$3</f>
        <v>1.834328118614172</v>
      </c>
      <c r="Q2011" s="112">
        <f>Cal_111320b_12mm!$R$3</f>
        <v>0.54419533879391391</v>
      </c>
      <c r="R2011" s="46">
        <v>442.2</v>
      </c>
      <c r="S2011" s="46">
        <v>272.60000000000002</v>
      </c>
      <c r="T2011" s="47">
        <f t="shared" si="320"/>
        <v>0.73966666666666681</v>
      </c>
      <c r="U2011" s="79">
        <f t="shared" si="315"/>
        <v>441.46033333333332</v>
      </c>
      <c r="V2011" s="79">
        <f t="shared" si="316"/>
        <v>271.86033333333336</v>
      </c>
      <c r="W2011" s="443">
        <f t="shared" si="317"/>
        <v>3.4985881026382941</v>
      </c>
      <c r="X2011" s="443">
        <f t="shared" si="318"/>
        <v>1.1803757767756944</v>
      </c>
      <c r="Y2011" s="43">
        <f>Cal_111320b_12mm!$A$3</f>
        <v>20201113</v>
      </c>
      <c r="Z2011" s="48" t="s">
        <v>941</v>
      </c>
      <c r="AA2011" s="48"/>
      <c r="AB2011" s="48" t="s">
        <v>127</v>
      </c>
      <c r="AD2011" s="43" t="s">
        <v>935</v>
      </c>
      <c r="AE2011" s="689" t="s">
        <v>1250</v>
      </c>
      <c r="AF2011" s="128">
        <v>1</v>
      </c>
      <c r="AG2011" s="764" t="s">
        <v>1634</v>
      </c>
      <c r="AH2011"/>
    </row>
    <row r="2012" spans="1:36" x14ac:dyDescent="0.2">
      <c r="A2012" t="s">
        <v>617</v>
      </c>
      <c r="B2012" s="43">
        <v>20190821</v>
      </c>
      <c r="C2012" s="107" t="s">
        <v>67</v>
      </c>
      <c r="D2012" s="107">
        <v>7</v>
      </c>
      <c r="E2012" s="107">
        <v>7</v>
      </c>
      <c r="H2012" s="107" t="s">
        <v>11</v>
      </c>
      <c r="I2012" s="107">
        <v>290</v>
      </c>
      <c r="J2012" s="107">
        <v>0</v>
      </c>
      <c r="K2012" s="43">
        <v>5</v>
      </c>
      <c r="L2012" s="111">
        <v>1</v>
      </c>
      <c r="M2012" s="43">
        <v>0</v>
      </c>
      <c r="N2012" s="49">
        <v>1</v>
      </c>
      <c r="O2012" s="111" t="str">
        <f>Cal_111320b_12mm!$E$2</f>
        <v>Cal_111320b_12mm</v>
      </c>
      <c r="P2012" s="112">
        <f>Cal_111320b_12mm!$Q$3</f>
        <v>1.834328118614172</v>
      </c>
      <c r="Q2012" s="112">
        <f>Cal_111320b_12mm!$R$3</f>
        <v>0.54419533879391391</v>
      </c>
      <c r="R2012" s="46">
        <v>435.3</v>
      </c>
      <c r="S2012" s="46">
        <v>264.89999999999998</v>
      </c>
      <c r="T2012" s="47">
        <f t="shared" ref="T2012" si="321">AVERAGE(0.9, 0.886, 0.921, 0.651, 0.737, 0.721)</f>
        <v>0.80266666666666664</v>
      </c>
      <c r="U2012" s="79">
        <f t="shared" si="315"/>
        <v>434.49733333333336</v>
      </c>
      <c r="V2012" s="79">
        <f t="shared" si="316"/>
        <v>264.09733333333332</v>
      </c>
      <c r="W2012" s="443">
        <f t="shared" si="317"/>
        <v>3.5150908767073439</v>
      </c>
      <c r="X2012" s="443">
        <f t="shared" si="318"/>
        <v>1.0302647040978332</v>
      </c>
      <c r="Y2012" s="43">
        <f>Cal_111320b_12mm!$A$3</f>
        <v>20201113</v>
      </c>
      <c r="Z2012" s="48" t="s">
        <v>939</v>
      </c>
      <c r="AA2012" s="48"/>
      <c r="AB2012" s="48" t="s">
        <v>127</v>
      </c>
      <c r="AD2012" s="43" t="s">
        <v>935</v>
      </c>
      <c r="AE2012" s="689" t="s">
        <v>1250</v>
      </c>
      <c r="AF2012" s="128">
        <v>1</v>
      </c>
      <c r="AG2012" s="764" t="s">
        <v>1634</v>
      </c>
      <c r="AH2012"/>
    </row>
    <row r="2013" spans="1:36" x14ac:dyDescent="0.2">
      <c r="A2013" t="s">
        <v>617</v>
      </c>
      <c r="B2013" s="43">
        <v>20190821</v>
      </c>
      <c r="C2013" s="107" t="s">
        <v>67</v>
      </c>
      <c r="D2013" s="107">
        <v>7</v>
      </c>
      <c r="E2013" s="107">
        <v>5</v>
      </c>
      <c r="H2013" s="107" t="s">
        <v>10</v>
      </c>
      <c r="I2013" s="107">
        <v>290</v>
      </c>
      <c r="J2013" s="107">
        <v>0</v>
      </c>
      <c r="K2013" s="43">
        <v>5</v>
      </c>
      <c r="L2013" s="111">
        <v>1</v>
      </c>
      <c r="M2013" s="43">
        <v>0</v>
      </c>
      <c r="N2013" s="49">
        <v>1</v>
      </c>
      <c r="O2013" s="111" t="str">
        <f>Cal_111320b_12mm!$E$2</f>
        <v>Cal_111320b_12mm</v>
      </c>
      <c r="P2013" s="112">
        <f>Cal_111320b_12mm!$Q$3</f>
        <v>1.834328118614172</v>
      </c>
      <c r="Q2013" s="112">
        <f>Cal_111320b_12mm!$R$3</f>
        <v>0.54419533879391391</v>
      </c>
      <c r="R2013" s="46">
        <v>146.5</v>
      </c>
      <c r="S2013" s="46">
        <v>94.43</v>
      </c>
      <c r="T2013" s="502">
        <f>AVERAGE(0.729, 0.7, 0.886, 0.575, 0.689, 0.787)</f>
        <v>0.72766666666666657</v>
      </c>
      <c r="U2013" s="79">
        <f t="shared" si="315"/>
        <v>145.77233333333334</v>
      </c>
      <c r="V2013" s="79">
        <f t="shared" si="316"/>
        <v>93.702333333333343</v>
      </c>
      <c r="W2013" s="443">
        <f t="shared" si="317"/>
        <v>1.0741243072191979</v>
      </c>
      <c r="X2013" s="443">
        <f t="shared" si="318"/>
        <v>0.53857817021765786</v>
      </c>
      <c r="Y2013" s="43">
        <f>Cal_111320b_12mm!$A$3</f>
        <v>20201113</v>
      </c>
      <c r="Z2013" s="86" t="s">
        <v>949</v>
      </c>
      <c r="AA2013" s="86"/>
      <c r="AB2013" s="48" t="s">
        <v>127</v>
      </c>
      <c r="AD2013" s="45" t="s">
        <v>935</v>
      </c>
      <c r="AE2013" s="689" t="s">
        <v>1250</v>
      </c>
      <c r="AF2013" s="128">
        <v>1</v>
      </c>
      <c r="AG2013" s="169">
        <v>1</v>
      </c>
      <c r="AH2013"/>
    </row>
    <row r="2014" spans="1:36" x14ac:dyDescent="0.2">
      <c r="A2014" t="s">
        <v>617</v>
      </c>
      <c r="B2014" s="43">
        <v>20190821</v>
      </c>
      <c r="C2014" s="107" t="s">
        <v>67</v>
      </c>
      <c r="D2014" s="107">
        <v>7</v>
      </c>
      <c r="E2014" s="107">
        <v>5</v>
      </c>
      <c r="H2014" s="107" t="s">
        <v>11</v>
      </c>
      <c r="I2014" s="107">
        <v>290</v>
      </c>
      <c r="J2014" s="107">
        <v>0</v>
      </c>
      <c r="K2014" s="43">
        <v>5</v>
      </c>
      <c r="L2014" s="111">
        <v>1</v>
      </c>
      <c r="M2014" s="43">
        <v>0</v>
      </c>
      <c r="N2014" s="49">
        <v>1</v>
      </c>
      <c r="O2014" s="111" t="str">
        <f>Cal_111320b_12mm!$E$2</f>
        <v>Cal_111320b_12mm</v>
      </c>
      <c r="P2014" s="112">
        <f>Cal_111320b_12mm!$Q$3</f>
        <v>1.834328118614172</v>
      </c>
      <c r="Q2014" s="112">
        <f>Cal_111320b_12mm!$R$3</f>
        <v>0.54419533879391391</v>
      </c>
      <c r="R2014" s="46">
        <v>141.4</v>
      </c>
      <c r="S2014" s="46">
        <v>87.27</v>
      </c>
      <c r="T2014" s="502">
        <f>AVERAGE(0.729, 0.7, 0.886, 0.575, 0.689, 0.787)</f>
        <v>0.72766666666666657</v>
      </c>
      <c r="U2014" s="79">
        <f t="shared" si="315"/>
        <v>140.67233333333334</v>
      </c>
      <c r="V2014" s="79">
        <f t="shared" si="316"/>
        <v>86.542333333333332</v>
      </c>
      <c r="W2014" s="443">
        <f t="shared" si="317"/>
        <v>1.1166189504469983</v>
      </c>
      <c r="X2014" s="443">
        <f t="shared" si="318"/>
        <v>0.372853407443408</v>
      </c>
      <c r="Y2014" s="43">
        <f>Cal_111320b_12mm!$A$3</f>
        <v>20201113</v>
      </c>
      <c r="Z2014" s="86" t="s">
        <v>949</v>
      </c>
      <c r="AA2014" s="86"/>
      <c r="AB2014" s="48" t="s">
        <v>127</v>
      </c>
      <c r="AD2014" s="45" t="s">
        <v>935</v>
      </c>
      <c r="AE2014" s="689" t="s">
        <v>1250</v>
      </c>
      <c r="AF2014" s="128">
        <v>1</v>
      </c>
      <c r="AG2014" s="169">
        <v>1</v>
      </c>
      <c r="AH2014"/>
    </row>
    <row r="2015" spans="1:36" x14ac:dyDescent="0.2">
      <c r="A2015" t="s">
        <v>617</v>
      </c>
      <c r="B2015" s="43">
        <v>20190821</v>
      </c>
      <c r="C2015" s="107" t="s">
        <v>67</v>
      </c>
      <c r="D2015" s="107">
        <v>7</v>
      </c>
      <c r="E2015" s="107">
        <v>3</v>
      </c>
      <c r="H2015" s="107" t="s">
        <v>10</v>
      </c>
      <c r="I2015" s="107">
        <v>290</v>
      </c>
      <c r="J2015" s="107">
        <v>0</v>
      </c>
      <c r="K2015" s="43">
        <v>5</v>
      </c>
      <c r="L2015" s="111">
        <v>1</v>
      </c>
      <c r="M2015" s="43">
        <v>0</v>
      </c>
      <c r="N2015" s="49">
        <v>1</v>
      </c>
      <c r="O2015" s="111" t="str">
        <f>Cal_111320b_12mm!$E$2</f>
        <v>Cal_111320b_12mm</v>
      </c>
      <c r="P2015" s="112">
        <f>Cal_111320b_12mm!$Q$3</f>
        <v>1.834328118614172</v>
      </c>
      <c r="Q2015" s="112">
        <f>Cal_111320b_12mm!$R$3</f>
        <v>0.54419533879391391</v>
      </c>
      <c r="R2015" s="46">
        <v>44.35</v>
      </c>
      <c r="S2015" s="46">
        <v>30.37</v>
      </c>
      <c r="T2015" s="502">
        <f>AVERAGE(0.729, 0.7, 0.886, 0.575, 0.689, 0.787)</f>
        <v>0.72766666666666657</v>
      </c>
      <c r="U2015" s="79">
        <f t="shared" si="315"/>
        <v>43.622333333333337</v>
      </c>
      <c r="V2015" s="79">
        <f t="shared" si="316"/>
        <v>29.642333333333333</v>
      </c>
      <c r="W2015" s="443">
        <f t="shared" si="317"/>
        <v>0.2883859768566237</v>
      </c>
      <c r="X2015" s="443">
        <f t="shared" si="318"/>
        <v>0.22178557067163868</v>
      </c>
      <c r="Y2015" s="43">
        <f>Cal_111320b_12mm!$A$3</f>
        <v>20201113</v>
      </c>
      <c r="Z2015" s="86" t="s">
        <v>944</v>
      </c>
      <c r="AA2015" s="86"/>
      <c r="AB2015" s="48" t="s">
        <v>127</v>
      </c>
      <c r="AD2015" s="45" t="s">
        <v>935</v>
      </c>
      <c r="AE2015" s="689" t="s">
        <v>1250</v>
      </c>
      <c r="AF2015" s="128">
        <v>1</v>
      </c>
      <c r="AG2015" s="764" t="s">
        <v>1634</v>
      </c>
      <c r="AH2015"/>
    </row>
    <row r="2016" spans="1:36" x14ac:dyDescent="0.2">
      <c r="A2016" t="s">
        <v>617</v>
      </c>
      <c r="B2016" s="43">
        <v>20190821</v>
      </c>
      <c r="C2016" s="107" t="s">
        <v>67</v>
      </c>
      <c r="D2016" s="107">
        <v>7</v>
      </c>
      <c r="E2016" s="107">
        <v>3</v>
      </c>
      <c r="H2016" s="107" t="s">
        <v>11</v>
      </c>
      <c r="I2016" s="107">
        <v>290</v>
      </c>
      <c r="J2016" s="107">
        <v>0</v>
      </c>
      <c r="K2016" s="43">
        <v>5</v>
      </c>
      <c r="L2016" s="111">
        <v>1</v>
      </c>
      <c r="M2016" s="43">
        <v>0</v>
      </c>
      <c r="N2016" s="49">
        <v>1</v>
      </c>
      <c r="O2016" s="111" t="str">
        <f>Cal_111320b_12mm!$E$2</f>
        <v>Cal_111320b_12mm</v>
      </c>
      <c r="P2016" s="112">
        <f>Cal_111320b_12mm!$Q$3</f>
        <v>1.834328118614172</v>
      </c>
      <c r="Q2016" s="112">
        <f>Cal_111320b_12mm!$R$3</f>
        <v>0.54419533879391391</v>
      </c>
      <c r="R2016" s="46">
        <v>40.64</v>
      </c>
      <c r="S2016" s="46">
        <v>29.07</v>
      </c>
      <c r="T2016" s="47">
        <f t="shared" ref="T2016:T2017" si="322">AVERAGE(0.9, 0.886, 0.921, 0.651, 0.737, 0.721)</f>
        <v>0.80266666666666664</v>
      </c>
      <c r="U2016" s="79">
        <f t="shared" si="315"/>
        <v>39.837333333333333</v>
      </c>
      <c r="V2016" s="79">
        <f t="shared" si="316"/>
        <v>28.267333333333333</v>
      </c>
      <c r="W2016" s="443">
        <f t="shared" si="317"/>
        <v>0.23867136997361479</v>
      </c>
      <c r="X2016" s="443">
        <f t="shared" si="318"/>
        <v>0.24783517554677501</v>
      </c>
      <c r="Y2016" s="43">
        <f>Cal_111320b_12mm!$A$3</f>
        <v>20201113</v>
      </c>
      <c r="Z2016" s="48" t="s">
        <v>936</v>
      </c>
      <c r="AA2016" s="48"/>
      <c r="AB2016" s="48" t="s">
        <v>127</v>
      </c>
      <c r="AD2016" s="43" t="s">
        <v>935</v>
      </c>
      <c r="AE2016" s="689" t="s">
        <v>1250</v>
      </c>
      <c r="AF2016" s="128">
        <v>1</v>
      </c>
      <c r="AG2016" s="764" t="s">
        <v>1634</v>
      </c>
      <c r="AH2016"/>
    </row>
    <row r="2017" spans="1:36" x14ac:dyDescent="0.2">
      <c r="A2017" t="s">
        <v>617</v>
      </c>
      <c r="B2017" s="43">
        <v>20190821</v>
      </c>
      <c r="C2017" s="107" t="s">
        <v>67</v>
      </c>
      <c r="D2017" s="107">
        <v>7</v>
      </c>
      <c r="E2017" s="107">
        <v>2</v>
      </c>
      <c r="H2017" s="107" t="s">
        <v>10</v>
      </c>
      <c r="I2017" s="107">
        <v>290</v>
      </c>
      <c r="J2017" s="107">
        <v>0</v>
      </c>
      <c r="K2017" s="43">
        <v>5</v>
      </c>
      <c r="L2017" s="111">
        <v>1</v>
      </c>
      <c r="M2017" s="43">
        <v>0</v>
      </c>
      <c r="N2017" s="49">
        <v>1</v>
      </c>
      <c r="O2017" s="111" t="str">
        <f>Cal_111320b_12mm!$E$2</f>
        <v>Cal_111320b_12mm</v>
      </c>
      <c r="P2017" s="112">
        <f>Cal_111320b_12mm!$Q$3</f>
        <v>1.834328118614172</v>
      </c>
      <c r="Q2017" s="112">
        <f>Cal_111320b_12mm!$R$3</f>
        <v>0.54419533879391391</v>
      </c>
      <c r="R2017" s="46">
        <v>25.26</v>
      </c>
      <c r="S2017" s="46">
        <v>20.7</v>
      </c>
      <c r="T2017" s="47">
        <f t="shared" si="322"/>
        <v>0.80266666666666664</v>
      </c>
      <c r="U2017" s="79">
        <f t="shared" si="315"/>
        <v>24.457333333333334</v>
      </c>
      <c r="V2017" s="79">
        <f t="shared" si="316"/>
        <v>19.897333333333332</v>
      </c>
      <c r="W2017" s="443">
        <f t="shared" si="317"/>
        <v>9.4065812193576848E-2</v>
      </c>
      <c r="X2017" s="443">
        <f t="shared" si="318"/>
        <v>0.24838541201343606</v>
      </c>
      <c r="Y2017" s="43">
        <f>Cal_111320b_12mm!$A$3</f>
        <v>20201113</v>
      </c>
      <c r="Z2017" s="48" t="s">
        <v>936</v>
      </c>
      <c r="AA2017" s="48"/>
      <c r="AB2017" s="48" t="s">
        <v>127</v>
      </c>
      <c r="AD2017" s="43" t="s">
        <v>935</v>
      </c>
      <c r="AE2017" s="689" t="s">
        <v>1250</v>
      </c>
      <c r="AF2017" s="128">
        <v>1</v>
      </c>
      <c r="AG2017" s="764" t="s">
        <v>1634</v>
      </c>
      <c r="AH2017"/>
    </row>
    <row r="2018" spans="1:36" x14ac:dyDescent="0.2">
      <c r="A2018" t="s">
        <v>617</v>
      </c>
      <c r="B2018" s="43">
        <v>20190821</v>
      </c>
      <c r="C2018" s="107" t="s">
        <v>67</v>
      </c>
      <c r="D2018" s="107">
        <v>7</v>
      </c>
      <c r="E2018" s="107">
        <v>2</v>
      </c>
      <c r="H2018" s="107" t="s">
        <v>11</v>
      </c>
      <c r="I2018" s="107">
        <v>290</v>
      </c>
      <c r="J2018" s="107">
        <v>0</v>
      </c>
      <c r="K2018" s="43">
        <v>5</v>
      </c>
      <c r="L2018" s="111">
        <v>1</v>
      </c>
      <c r="M2018" s="43">
        <v>0</v>
      </c>
      <c r="N2018" s="49">
        <v>1</v>
      </c>
      <c r="O2018" s="111" t="str">
        <f>Cal_111320b_12mm!$E$2</f>
        <v>Cal_111320b_12mm</v>
      </c>
      <c r="P2018" s="112">
        <f>Cal_111320b_12mm!$Q$3</f>
        <v>1.834328118614172</v>
      </c>
      <c r="Q2018" s="112">
        <f>Cal_111320b_12mm!$R$3</f>
        <v>0.54419533879391391</v>
      </c>
      <c r="R2018" s="46">
        <v>26.19</v>
      </c>
      <c r="S2018" s="46">
        <v>21.51</v>
      </c>
      <c r="T2018" s="502">
        <f>AVERAGE(0.729, 0.7, 0.886, 0.575, 0.689, 0.787)</f>
        <v>0.72766666666666657</v>
      </c>
      <c r="U2018" s="79">
        <f t="shared" si="315"/>
        <v>25.462333333333333</v>
      </c>
      <c r="V2018" s="79">
        <f t="shared" si="316"/>
        <v>20.782333333333334</v>
      </c>
      <c r="W2018" s="443">
        <f t="shared" si="317"/>
        <v>9.6541228303934065E-2</v>
      </c>
      <c r="X2018" s="443">
        <f t="shared" si="318"/>
        <v>0.26114165174087317</v>
      </c>
      <c r="Y2018" s="43">
        <f>Cal_111320b_12mm!$A$3</f>
        <v>20201113</v>
      </c>
      <c r="Z2018" s="86" t="s">
        <v>949</v>
      </c>
      <c r="AA2018" s="86"/>
      <c r="AB2018" s="48" t="s">
        <v>127</v>
      </c>
      <c r="AD2018" s="45" t="s">
        <v>935</v>
      </c>
      <c r="AE2018" s="689" t="s">
        <v>1250</v>
      </c>
      <c r="AF2018" s="128">
        <v>1</v>
      </c>
      <c r="AG2018" s="764" t="s">
        <v>1634</v>
      </c>
      <c r="AH2018"/>
    </row>
    <row r="2019" spans="1:36" x14ac:dyDescent="0.2">
      <c r="A2019" t="s">
        <v>617</v>
      </c>
      <c r="B2019" s="43">
        <v>20190821</v>
      </c>
      <c r="C2019" s="107" t="s">
        <v>67</v>
      </c>
      <c r="D2019" s="107">
        <v>7</v>
      </c>
      <c r="E2019" s="107">
        <v>17</v>
      </c>
      <c r="H2019" s="107" t="s">
        <v>10</v>
      </c>
      <c r="I2019" s="107">
        <v>290</v>
      </c>
      <c r="J2019" s="107">
        <v>10</v>
      </c>
      <c r="K2019" s="43">
        <v>5</v>
      </c>
      <c r="L2019" s="111">
        <v>1</v>
      </c>
      <c r="M2019" s="43">
        <v>0</v>
      </c>
      <c r="N2019" s="49">
        <v>1</v>
      </c>
      <c r="O2019" s="111" t="str">
        <f>Cal_111320b_12mm!$E$2</f>
        <v>Cal_111320b_12mm</v>
      </c>
      <c r="P2019" s="112">
        <f>Cal_111320b_12mm!$Q$3</f>
        <v>1.834328118614172</v>
      </c>
      <c r="Q2019" s="112">
        <f>Cal_111320b_12mm!$R$3</f>
        <v>0.54419533879391391</v>
      </c>
      <c r="R2019" s="46">
        <v>25.44</v>
      </c>
      <c r="S2019" s="46">
        <v>16.02</v>
      </c>
      <c r="T2019" s="47">
        <f t="shared" ref="T2019:T2020" si="323">AVERAGE(0.651, 0.737, 0.721, 0.724, 0.693, 0.912)</f>
        <v>0.73966666666666681</v>
      </c>
      <c r="U2019" s="79">
        <f t="shared" si="315"/>
        <v>24.700333333333333</v>
      </c>
      <c r="V2019" s="79">
        <f t="shared" si="316"/>
        <v>15.280333333333333</v>
      </c>
      <c r="W2019" s="443">
        <f t="shared" si="317"/>
        <v>0.19432016466304677</v>
      </c>
      <c r="X2019" s="443">
        <f t="shared" si="318"/>
        <v>6.8668285529167858E-2</v>
      </c>
      <c r="Y2019" s="43">
        <f>Cal_111320b_12mm!$A$3</f>
        <v>20201113</v>
      </c>
      <c r="Z2019" s="48" t="s">
        <v>941</v>
      </c>
      <c r="AA2019" s="48"/>
      <c r="AB2019" s="48" t="s">
        <v>127</v>
      </c>
      <c r="AD2019" s="43" t="s">
        <v>935</v>
      </c>
      <c r="AE2019" s="689" t="s">
        <v>1250</v>
      </c>
      <c r="AF2019" s="128">
        <v>1</v>
      </c>
      <c r="AG2019" s="764" t="s">
        <v>1634</v>
      </c>
      <c r="AH2019"/>
    </row>
    <row r="2020" spans="1:36" x14ac:dyDescent="0.2">
      <c r="A2020" t="s">
        <v>617</v>
      </c>
      <c r="B2020" s="43">
        <v>20190821</v>
      </c>
      <c r="C2020" s="107" t="s">
        <v>67</v>
      </c>
      <c r="D2020" s="107">
        <v>7</v>
      </c>
      <c r="E2020" s="107">
        <v>17</v>
      </c>
      <c r="H2020" s="107" t="s">
        <v>11</v>
      </c>
      <c r="I2020" s="107">
        <v>290</v>
      </c>
      <c r="J2020" s="107">
        <v>10</v>
      </c>
      <c r="K2020" s="43">
        <v>5</v>
      </c>
      <c r="L2020" s="111">
        <v>1</v>
      </c>
      <c r="M2020" s="43">
        <v>0</v>
      </c>
      <c r="N2020" s="49">
        <v>1</v>
      </c>
      <c r="O2020" s="111" t="str">
        <f>Cal_111320b_12mm!$E$2</f>
        <v>Cal_111320b_12mm</v>
      </c>
      <c r="P2020" s="112">
        <f>Cal_111320b_12mm!$Q$3</f>
        <v>1.834328118614172</v>
      </c>
      <c r="Q2020" s="112">
        <f>Cal_111320b_12mm!$R$3</f>
        <v>0.54419533879391391</v>
      </c>
      <c r="R2020" s="46">
        <v>27.66</v>
      </c>
      <c r="S2020" s="46">
        <v>17.100000000000001</v>
      </c>
      <c r="T2020" s="47">
        <f t="shared" si="323"/>
        <v>0.73966666666666681</v>
      </c>
      <c r="U2020" s="79">
        <f t="shared" si="315"/>
        <v>26.920333333333332</v>
      </c>
      <c r="V2020" s="79">
        <f t="shared" si="316"/>
        <v>16.360333333333333</v>
      </c>
      <c r="W2020" s="443">
        <f t="shared" si="317"/>
        <v>0.21783661771144097</v>
      </c>
      <c r="X2020" s="443">
        <f t="shared" si="318"/>
        <v>6.373961587604815E-2</v>
      </c>
      <c r="Y2020" s="43">
        <f>Cal_111320b_12mm!$A$3</f>
        <v>20201113</v>
      </c>
      <c r="Z2020" s="48" t="s">
        <v>941</v>
      </c>
      <c r="AA2020" s="48"/>
      <c r="AB2020" s="48" t="s">
        <v>127</v>
      </c>
      <c r="AD2020" s="43" t="s">
        <v>935</v>
      </c>
      <c r="AE2020" s="689" t="s">
        <v>1250</v>
      </c>
      <c r="AF2020" s="128">
        <v>1</v>
      </c>
      <c r="AG2020" s="764" t="s">
        <v>1634</v>
      </c>
      <c r="AH2020"/>
    </row>
    <row r="2021" spans="1:36" s="513" customFormat="1" x14ac:dyDescent="0.2">
      <c r="A2021" s="512" t="s">
        <v>617</v>
      </c>
      <c r="B2021" s="513">
        <v>20190821</v>
      </c>
      <c r="C2021" s="514" t="s">
        <v>67</v>
      </c>
      <c r="D2021" s="514">
        <v>7</v>
      </c>
      <c r="E2021" s="514">
        <v>9</v>
      </c>
      <c r="F2021" s="514"/>
      <c r="G2021" s="514"/>
      <c r="H2021" s="514" t="s">
        <v>10</v>
      </c>
      <c r="I2021" s="514">
        <v>290</v>
      </c>
      <c r="J2021" s="514">
        <v>10</v>
      </c>
      <c r="K2021" s="513">
        <v>5</v>
      </c>
      <c r="L2021" s="515">
        <v>1</v>
      </c>
      <c r="M2021" s="513">
        <v>0</v>
      </c>
      <c r="N2021" s="516">
        <v>1</v>
      </c>
      <c r="O2021" s="111" t="str">
        <f>Cal_111320b_12mm!$E$2</f>
        <v>Cal_111320b_12mm</v>
      </c>
      <c r="P2021" s="112">
        <f>Cal_111320b_12mm!$Q$3</f>
        <v>1.834328118614172</v>
      </c>
      <c r="Q2021" s="112">
        <f>Cal_111320b_12mm!$R$3</f>
        <v>0.54419533879391391</v>
      </c>
      <c r="R2021" s="517">
        <v>401.3</v>
      </c>
      <c r="S2021" s="517">
        <v>240.8</v>
      </c>
      <c r="T2021" s="513">
        <f t="shared" ref="T2021" si="324">AVERAGE(0.9, 0.886, 0.921, 0.651, 0.737, 0.721)</f>
        <v>0.80266666666666664</v>
      </c>
      <c r="U2021" s="519">
        <f t="shared" si="315"/>
        <v>400.49733333333336</v>
      </c>
      <c r="V2021" s="519">
        <f t="shared" si="316"/>
        <v>239.99733333333336</v>
      </c>
      <c r="W2021" s="520">
        <f t="shared" si="317"/>
        <v>3.3108690476028677</v>
      </c>
      <c r="X2021" s="520">
        <f t="shared" si="318"/>
        <v>0.81970358891887207</v>
      </c>
      <c r="Y2021" s="43">
        <f>Cal_111320b_12mm!$A$3</f>
        <v>20201113</v>
      </c>
      <c r="Z2021" s="522" t="s">
        <v>939</v>
      </c>
      <c r="AA2021" s="522"/>
      <c r="AB2021" s="522" t="s">
        <v>127</v>
      </c>
      <c r="AD2021" s="513" t="s">
        <v>935</v>
      </c>
      <c r="AE2021" s="689" t="s">
        <v>1250</v>
      </c>
      <c r="AF2021" s="524">
        <v>3</v>
      </c>
      <c r="AG2021" s="525">
        <v>1</v>
      </c>
      <c r="AH2021" s="512" t="s">
        <v>1007</v>
      </c>
      <c r="AI2021" s="512"/>
    </row>
    <row r="2022" spans="1:36" s="513" customFormat="1" x14ac:dyDescent="0.2">
      <c r="A2022" s="512" t="s">
        <v>617</v>
      </c>
      <c r="B2022" s="513">
        <v>20190821</v>
      </c>
      <c r="C2022" s="514" t="s">
        <v>67</v>
      </c>
      <c r="D2022" s="514">
        <v>7</v>
      </c>
      <c r="E2022" s="514">
        <v>9</v>
      </c>
      <c r="F2022" s="514"/>
      <c r="G2022" s="514"/>
      <c r="H2022" s="514" t="s">
        <v>11</v>
      </c>
      <c r="I2022" s="514">
        <v>290</v>
      </c>
      <c r="J2022" s="514">
        <v>10</v>
      </c>
      <c r="K2022" s="513">
        <v>5</v>
      </c>
      <c r="L2022" s="515">
        <v>1</v>
      </c>
      <c r="M2022" s="513">
        <v>0</v>
      </c>
      <c r="N2022" s="516">
        <v>1</v>
      </c>
      <c r="O2022" s="111" t="str">
        <f>Cal_111320b_12mm!$E$2</f>
        <v>Cal_111320b_12mm</v>
      </c>
      <c r="P2022" s="112">
        <f>Cal_111320b_12mm!$Q$3</f>
        <v>1.834328118614172</v>
      </c>
      <c r="Q2022" s="112">
        <f>Cal_111320b_12mm!$R$3</f>
        <v>0.54419533879391391</v>
      </c>
      <c r="R2022" s="517">
        <v>351.4</v>
      </c>
      <c r="S2022" s="517">
        <v>224.9</v>
      </c>
      <c r="T2022" s="518">
        <f>AVERAGE(0.729, 0.7, 0.886, 0.575, 0.689, 0.787)</f>
        <v>0.72766666666666657</v>
      </c>
      <c r="U2022" s="519">
        <f t="shared" si="315"/>
        <v>350.67233333333331</v>
      </c>
      <c r="V2022" s="519">
        <f t="shared" si="316"/>
        <v>224.17233333333334</v>
      </c>
      <c r="W2022" s="520">
        <f t="shared" si="317"/>
        <v>2.6095011496683025</v>
      </c>
      <c r="X2022" s="520">
        <f t="shared" si="318"/>
        <v>1.2487088273810123</v>
      </c>
      <c r="Y2022" s="43">
        <f>Cal_111320b_12mm!$A$3</f>
        <v>20201113</v>
      </c>
      <c r="Z2022" s="521" t="s">
        <v>949</v>
      </c>
      <c r="AA2022" s="521"/>
      <c r="AB2022" s="522" t="s">
        <v>127</v>
      </c>
      <c r="AD2022" s="523" t="s">
        <v>935</v>
      </c>
      <c r="AE2022" s="689" t="s">
        <v>1250</v>
      </c>
      <c r="AF2022" s="524">
        <v>3</v>
      </c>
      <c r="AG2022" s="525">
        <v>1</v>
      </c>
      <c r="AH2022" s="512" t="s">
        <v>1008</v>
      </c>
      <c r="AI2022" s="512"/>
    </row>
    <row r="2023" spans="1:36" x14ac:dyDescent="0.2">
      <c r="A2023" t="s">
        <v>617</v>
      </c>
      <c r="B2023" s="43">
        <v>20190821</v>
      </c>
      <c r="C2023" s="107" t="s">
        <v>67</v>
      </c>
      <c r="D2023" s="107">
        <v>7</v>
      </c>
      <c r="E2023" s="107">
        <v>5</v>
      </c>
      <c r="H2023" s="107" t="s">
        <v>10</v>
      </c>
      <c r="I2023" s="107">
        <v>290</v>
      </c>
      <c r="J2023" s="107">
        <v>10</v>
      </c>
      <c r="K2023" s="43">
        <v>5</v>
      </c>
      <c r="L2023" s="111">
        <v>1</v>
      </c>
      <c r="M2023" s="43">
        <v>0</v>
      </c>
      <c r="N2023" s="49">
        <v>1</v>
      </c>
      <c r="O2023" s="111" t="str">
        <f>Cal_111320b_12mm!$E$2</f>
        <v>Cal_111320b_12mm</v>
      </c>
      <c r="P2023" s="112">
        <f>Cal_111320b_12mm!$Q$3</f>
        <v>1.834328118614172</v>
      </c>
      <c r="Q2023" s="112">
        <f>Cal_111320b_12mm!$R$3</f>
        <v>0.54419533879391391</v>
      </c>
      <c r="R2023" s="46">
        <v>85.92</v>
      </c>
      <c r="S2023" s="46">
        <v>56.81</v>
      </c>
      <c r="T2023" s="502">
        <f>AVERAGE(0.729, 0.7, 0.886, 0.575, 0.689, 0.787)</f>
        <v>0.72766666666666657</v>
      </c>
      <c r="U2023" s="79">
        <f t="shared" si="315"/>
        <v>85.192333333333337</v>
      </c>
      <c r="V2023" s="79">
        <f t="shared" si="316"/>
        <v>56.082333333333338</v>
      </c>
      <c r="W2023" s="443">
        <f t="shared" si="317"/>
        <v>0.60049469143750445</v>
      </c>
      <c r="X2023" s="443">
        <f t="shared" si="318"/>
        <v>0.36473333106395817</v>
      </c>
      <c r="Y2023" s="43">
        <f>Cal_111320b_12mm!$A$3</f>
        <v>20201113</v>
      </c>
      <c r="Z2023" s="86" t="s">
        <v>949</v>
      </c>
      <c r="AA2023" s="86"/>
      <c r="AB2023" s="48" t="s">
        <v>127</v>
      </c>
      <c r="AD2023" s="45" t="s">
        <v>935</v>
      </c>
      <c r="AE2023" s="689" t="s">
        <v>1250</v>
      </c>
      <c r="AF2023" s="128">
        <v>1</v>
      </c>
      <c r="AG2023" s="764" t="s">
        <v>1634</v>
      </c>
      <c r="AH2023"/>
    </row>
    <row r="2024" spans="1:36" s="115" customFormat="1" ht="13.5" thickBot="1" x14ac:dyDescent="0.25">
      <c r="A2024" s="407" t="s">
        <v>617</v>
      </c>
      <c r="B2024" s="115">
        <v>20190821</v>
      </c>
      <c r="C2024" s="140" t="s">
        <v>67</v>
      </c>
      <c r="D2024" s="140">
        <v>7</v>
      </c>
      <c r="E2024" s="140">
        <v>5</v>
      </c>
      <c r="F2024" s="140"/>
      <c r="G2024" s="140"/>
      <c r="H2024" s="140" t="s">
        <v>11</v>
      </c>
      <c r="I2024" s="140">
        <v>290</v>
      </c>
      <c r="J2024" s="140">
        <v>10</v>
      </c>
      <c r="K2024" s="43">
        <v>5</v>
      </c>
      <c r="L2024" s="111">
        <v>1</v>
      </c>
      <c r="M2024" s="43">
        <v>0</v>
      </c>
      <c r="N2024" s="49">
        <v>1</v>
      </c>
      <c r="O2024" s="111" t="str">
        <f>Cal_111320b_12mm!$E$2</f>
        <v>Cal_111320b_12mm</v>
      </c>
      <c r="P2024" s="112">
        <f>Cal_111320b_12mm!$Q$3</f>
        <v>1.834328118614172</v>
      </c>
      <c r="Q2024" s="112">
        <f>Cal_111320b_12mm!$R$3</f>
        <v>0.54419533879391391</v>
      </c>
      <c r="R2024" s="118">
        <v>84.02</v>
      </c>
      <c r="S2024" s="118">
        <v>53.31</v>
      </c>
      <c r="T2024" s="502">
        <f>AVERAGE(0.729, 0.7, 0.886, 0.575, 0.689, 0.787)</f>
        <v>0.72766666666666657</v>
      </c>
      <c r="U2024" s="120">
        <f t="shared" si="315"/>
        <v>83.292333333333332</v>
      </c>
      <c r="V2024" s="120">
        <f t="shared" si="316"/>
        <v>52.582333333333338</v>
      </c>
      <c r="W2024" s="444">
        <f t="shared" si="317"/>
        <v>0.63350023957560142</v>
      </c>
      <c r="X2024" s="444">
        <f t="shared" si="318"/>
        <v>0.27148959599673089</v>
      </c>
      <c r="Y2024" s="43">
        <f>Cal_111320b_12mm!$A$3</f>
        <v>20201113</v>
      </c>
      <c r="Z2024" s="86" t="s">
        <v>944</v>
      </c>
      <c r="AA2024" s="86"/>
      <c r="AB2024" s="48" t="s">
        <v>127</v>
      </c>
      <c r="AC2024" s="43"/>
      <c r="AD2024" s="45" t="s">
        <v>935</v>
      </c>
      <c r="AE2024" s="689" t="s">
        <v>1250</v>
      </c>
      <c r="AF2024" s="128">
        <v>1</v>
      </c>
      <c r="AG2024" s="764" t="s">
        <v>1634</v>
      </c>
      <c r="AH2024" s="407"/>
      <c r="AI2024" s="407"/>
    </row>
    <row r="2025" spans="1:36" x14ac:dyDescent="0.2">
      <c r="A2025" s="155" t="s">
        <v>617</v>
      </c>
      <c r="B2025" s="82">
        <v>20190822</v>
      </c>
      <c r="C2025" s="126" t="s">
        <v>68</v>
      </c>
      <c r="D2025" s="126">
        <v>8</v>
      </c>
      <c r="E2025" s="126">
        <v>21</v>
      </c>
      <c r="F2025" s="126"/>
      <c r="G2025" s="126"/>
      <c r="H2025" s="126" t="s">
        <v>10</v>
      </c>
      <c r="I2025" s="126">
        <v>280.66000000000003</v>
      </c>
      <c r="J2025" s="126">
        <v>5</v>
      </c>
      <c r="K2025" s="82">
        <v>5</v>
      </c>
      <c r="L2025" s="156">
        <v>1</v>
      </c>
      <c r="M2025" s="82">
        <v>0</v>
      </c>
      <c r="N2025" s="83">
        <v>1</v>
      </c>
      <c r="O2025" s="9" t="str">
        <f>Cal_110119!$P$3</f>
        <v>Cal_110119</v>
      </c>
      <c r="P2025" s="17">
        <f>Cal_110119!$Q$3</f>
        <v>1.8682000000000001</v>
      </c>
      <c r="Q2025" s="17">
        <f>Cal_110119!$R$3</f>
        <v>0.51219999999999999</v>
      </c>
      <c r="R2025" s="84">
        <v>24.04</v>
      </c>
      <c r="S2025" s="84">
        <v>14.99</v>
      </c>
      <c r="T2025" s="158">
        <f t="shared" ref="T2025:T2036" si="325">AVERAGE(0.887,0.753,0.762,0.881,0.629,0.842)</f>
        <v>0.79233333333333344</v>
      </c>
      <c r="U2025" s="79">
        <f t="shared" si="315"/>
        <v>23.247666666666667</v>
      </c>
      <c r="V2025" s="79">
        <f t="shared" si="316"/>
        <v>14.197666666666667</v>
      </c>
      <c r="W2025" s="443">
        <f t="shared" si="317"/>
        <v>0.17769746121841704</v>
      </c>
      <c r="X2025" s="443">
        <f t="shared" si="318"/>
        <v>6.4332650302759239E-2</v>
      </c>
      <c r="Y2025" s="9">
        <f>Cal_110119!$O$3</f>
        <v>20181101</v>
      </c>
      <c r="Z2025" s="339" t="s">
        <v>830</v>
      </c>
      <c r="AA2025" s="339"/>
      <c r="AB2025" s="85" t="s">
        <v>127</v>
      </c>
      <c r="AC2025" s="82" t="s">
        <v>625</v>
      </c>
      <c r="AD2025" s="82" t="s">
        <v>619</v>
      </c>
      <c r="AE2025" s="689" t="s">
        <v>1250</v>
      </c>
      <c r="AF2025" s="129">
        <v>1</v>
      </c>
      <c r="AG2025" s="764" t="s">
        <v>1634</v>
      </c>
      <c r="AH2025" s="153" t="s">
        <v>365</v>
      </c>
      <c r="AI2025" s="155" t="s">
        <v>1127</v>
      </c>
      <c r="AJ2025" s="82"/>
    </row>
    <row r="2026" spans="1:36" x14ac:dyDescent="0.2">
      <c r="A2026" s="155" t="s">
        <v>617</v>
      </c>
      <c r="B2026" s="82">
        <v>20190822</v>
      </c>
      <c r="C2026" s="126" t="s">
        <v>68</v>
      </c>
      <c r="D2026" s="126">
        <v>8</v>
      </c>
      <c r="E2026" s="126">
        <v>21</v>
      </c>
      <c r="F2026" s="126"/>
      <c r="G2026" s="126"/>
      <c r="H2026" s="126" t="s">
        <v>11</v>
      </c>
      <c r="I2026" s="126">
        <v>280.31</v>
      </c>
      <c r="J2026" s="126">
        <v>5</v>
      </c>
      <c r="K2026" s="82">
        <v>5</v>
      </c>
      <c r="L2026" s="156">
        <v>1</v>
      </c>
      <c r="M2026" s="82">
        <v>0</v>
      </c>
      <c r="N2026" s="83">
        <v>1</v>
      </c>
      <c r="O2026" s="9" t="str">
        <f>Cal_110119!$P$3</f>
        <v>Cal_110119</v>
      </c>
      <c r="P2026" s="17">
        <f>Cal_110119!$Q$3</f>
        <v>1.8682000000000001</v>
      </c>
      <c r="Q2026" s="17">
        <f>Cal_110119!$R$3</f>
        <v>0.51219999999999999</v>
      </c>
      <c r="R2026" s="84">
        <v>19.97</v>
      </c>
      <c r="S2026" s="84">
        <v>12.66</v>
      </c>
      <c r="T2026" s="158">
        <f t="shared" si="325"/>
        <v>0.79233333333333344</v>
      </c>
      <c r="U2026" s="79">
        <f t="shared" si="315"/>
        <v>19.177666666666667</v>
      </c>
      <c r="V2026" s="79">
        <f t="shared" si="316"/>
        <v>11.867666666666667</v>
      </c>
      <c r="W2026" s="443">
        <f t="shared" si="317"/>
        <v>0.14371164158752037</v>
      </c>
      <c r="X2026" s="443">
        <f t="shared" si="318"/>
        <v>5.8851159716512086E-2</v>
      </c>
      <c r="Y2026" s="9">
        <f>Cal_110119!$O$3</f>
        <v>20181101</v>
      </c>
      <c r="Z2026" s="339" t="s">
        <v>830</v>
      </c>
      <c r="AA2026" s="339"/>
      <c r="AB2026" s="85" t="s">
        <v>127</v>
      </c>
      <c r="AC2026" s="82" t="s">
        <v>625</v>
      </c>
      <c r="AD2026" s="82" t="s">
        <v>619</v>
      </c>
      <c r="AE2026" s="689" t="s">
        <v>1250</v>
      </c>
      <c r="AF2026" s="129">
        <v>1</v>
      </c>
      <c r="AG2026" s="764" t="s">
        <v>1634</v>
      </c>
      <c r="AH2026" s="153" t="s">
        <v>367</v>
      </c>
      <c r="AI2026" s="155" t="s">
        <v>1127</v>
      </c>
      <c r="AJ2026" s="82"/>
    </row>
    <row r="2027" spans="1:36" s="44" customFormat="1" x14ac:dyDescent="0.2">
      <c r="A2027" s="360" t="s">
        <v>617</v>
      </c>
      <c r="B2027" s="44">
        <v>20190822</v>
      </c>
      <c r="C2027" s="361" t="s">
        <v>68</v>
      </c>
      <c r="D2027" s="361">
        <v>8</v>
      </c>
      <c r="E2027" s="361">
        <v>10</v>
      </c>
      <c r="F2027" s="361"/>
      <c r="G2027" s="361"/>
      <c r="H2027" s="361" t="s">
        <v>10</v>
      </c>
      <c r="I2027" s="361">
        <v>279.91000000000003</v>
      </c>
      <c r="J2027" s="361">
        <v>5</v>
      </c>
      <c r="K2027" s="44">
        <v>5</v>
      </c>
      <c r="L2027" s="362">
        <v>1</v>
      </c>
      <c r="M2027" s="44">
        <v>0</v>
      </c>
      <c r="N2027" s="363">
        <v>1</v>
      </c>
      <c r="O2027" s="9" t="str">
        <f>Cal_110119!$P$3</f>
        <v>Cal_110119</v>
      </c>
      <c r="P2027" s="17">
        <f>Cal_110119!$Q$3</f>
        <v>1.8682000000000001</v>
      </c>
      <c r="Q2027" s="17">
        <f>Cal_110119!$R$3</f>
        <v>0.51219999999999999</v>
      </c>
      <c r="R2027" s="364">
        <v>144.80000000000001</v>
      </c>
      <c r="S2027" s="364">
        <v>88.33</v>
      </c>
      <c r="T2027" s="365">
        <f t="shared" si="325"/>
        <v>0.79233333333333344</v>
      </c>
      <c r="U2027" s="366">
        <f t="shared" si="315"/>
        <v>144.00766666666667</v>
      </c>
      <c r="V2027" s="366">
        <f t="shared" si="316"/>
        <v>87.537666666666667</v>
      </c>
      <c r="W2027" s="443">
        <f t="shared" si="317"/>
        <v>1.1117638237390137</v>
      </c>
      <c r="X2027" s="443">
        <f t="shared" si="318"/>
        <v>0.38450455598137268</v>
      </c>
      <c r="Y2027" s="9">
        <f>Cal_110119!$O$3</f>
        <v>20181101</v>
      </c>
      <c r="Z2027" s="367" t="s">
        <v>830</v>
      </c>
      <c r="AA2027" s="367"/>
      <c r="AB2027" s="368" t="s">
        <v>127</v>
      </c>
      <c r="AC2027" s="44" t="s">
        <v>625</v>
      </c>
      <c r="AD2027" s="44" t="s">
        <v>619</v>
      </c>
      <c r="AE2027" s="689" t="s">
        <v>1250</v>
      </c>
      <c r="AF2027" s="369">
        <v>1</v>
      </c>
      <c r="AG2027" s="764" t="s">
        <v>1634</v>
      </c>
      <c r="AH2027" s="360" t="s">
        <v>376</v>
      </c>
      <c r="AI2027" s="360"/>
    </row>
    <row r="2028" spans="1:36" s="44" customFormat="1" x14ac:dyDescent="0.2">
      <c r="A2028" s="360" t="s">
        <v>617</v>
      </c>
      <c r="B2028" s="44">
        <v>20190822</v>
      </c>
      <c r="C2028" s="361" t="s">
        <v>68</v>
      </c>
      <c r="D2028" s="361">
        <v>8</v>
      </c>
      <c r="E2028" s="361">
        <v>10</v>
      </c>
      <c r="F2028" s="361"/>
      <c r="G2028" s="361"/>
      <c r="H2028" s="361" t="s">
        <v>11</v>
      </c>
      <c r="I2028" s="361">
        <v>280.08999999999997</v>
      </c>
      <c r="J2028" s="361">
        <v>5</v>
      </c>
      <c r="K2028" s="44">
        <v>5</v>
      </c>
      <c r="L2028" s="362">
        <v>1</v>
      </c>
      <c r="M2028" s="44">
        <v>0</v>
      </c>
      <c r="N2028" s="363">
        <v>1</v>
      </c>
      <c r="O2028" s="9" t="str">
        <f>Cal_110119!$P$3</f>
        <v>Cal_110119</v>
      </c>
      <c r="P2028" s="17">
        <f>Cal_110119!$Q$3</f>
        <v>1.8682000000000001</v>
      </c>
      <c r="Q2028" s="17">
        <f>Cal_110119!$R$3</f>
        <v>0.51219999999999999</v>
      </c>
      <c r="R2028" s="364">
        <v>143.80000000000001</v>
      </c>
      <c r="S2028" s="364">
        <v>87.68</v>
      </c>
      <c r="T2028" s="365">
        <f t="shared" si="325"/>
        <v>0.79233333333333344</v>
      </c>
      <c r="U2028" s="366">
        <f t="shared" si="315"/>
        <v>143.00766666666667</v>
      </c>
      <c r="V2028" s="366">
        <f t="shared" si="316"/>
        <v>86.887666666666675</v>
      </c>
      <c r="W2028" s="443">
        <f t="shared" si="317"/>
        <v>1.1041630850728048</v>
      </c>
      <c r="X2028" s="443">
        <f t="shared" si="318"/>
        <v>0.38004050319358618</v>
      </c>
      <c r="Y2028" s="9">
        <f>Cal_110119!$O$3</f>
        <v>20181101</v>
      </c>
      <c r="Z2028" s="367" t="s">
        <v>830</v>
      </c>
      <c r="AA2028" s="367"/>
      <c r="AB2028" s="368" t="s">
        <v>127</v>
      </c>
      <c r="AC2028" s="44" t="s">
        <v>625</v>
      </c>
      <c r="AD2028" s="44" t="s">
        <v>619</v>
      </c>
      <c r="AE2028" s="689" t="s">
        <v>1250</v>
      </c>
      <c r="AF2028" s="369">
        <v>1</v>
      </c>
      <c r="AG2028" s="764" t="s">
        <v>1634</v>
      </c>
      <c r="AH2028" s="360" t="s">
        <v>377</v>
      </c>
      <c r="AI2028" s="360"/>
    </row>
    <row r="2029" spans="1:36" s="350" customFormat="1" x14ac:dyDescent="0.2">
      <c r="A2029" s="349" t="s">
        <v>617</v>
      </c>
      <c r="B2029" s="350">
        <v>20190822</v>
      </c>
      <c r="C2029" s="351" t="s">
        <v>68</v>
      </c>
      <c r="D2029" s="351">
        <v>8</v>
      </c>
      <c r="E2029" s="351">
        <v>8</v>
      </c>
      <c r="F2029" s="351"/>
      <c r="G2029" s="351"/>
      <c r="H2029" s="351" t="s">
        <v>10</v>
      </c>
      <c r="I2029" s="351">
        <v>279.89</v>
      </c>
      <c r="J2029" s="351">
        <v>5</v>
      </c>
      <c r="K2029" s="350">
        <v>5</v>
      </c>
      <c r="L2029" s="352">
        <v>1</v>
      </c>
      <c r="M2029" s="350">
        <v>0</v>
      </c>
      <c r="N2029" s="353">
        <v>1</v>
      </c>
      <c r="O2029" s="9" t="str">
        <f>Cal_110119!$P$3</f>
        <v>Cal_110119</v>
      </c>
      <c r="P2029" s="17">
        <f>Cal_110119!$Q$3</f>
        <v>1.8682000000000001</v>
      </c>
      <c r="Q2029" s="17">
        <f>Cal_110119!$R$3</f>
        <v>0.51219999999999999</v>
      </c>
      <c r="R2029" s="354">
        <v>45.7</v>
      </c>
      <c r="S2029" s="354">
        <v>30.2</v>
      </c>
      <c r="T2029" s="355">
        <f t="shared" si="325"/>
        <v>0.79233333333333344</v>
      </c>
      <c r="U2029" s="356">
        <f t="shared" si="315"/>
        <v>44.907666666666671</v>
      </c>
      <c r="V2029" s="356">
        <f t="shared" si="316"/>
        <v>29.407666666666668</v>
      </c>
      <c r="W2029" s="443">
        <f t="shared" si="317"/>
        <v>0.30518099226282247</v>
      </c>
      <c r="X2029" s="443">
        <f t="shared" si="318"/>
        <v>0.19751581984741126</v>
      </c>
      <c r="Y2029" s="9">
        <f>Cal_110119!$O$3</f>
        <v>20181101</v>
      </c>
      <c r="Z2029" s="357" t="s">
        <v>830</v>
      </c>
      <c r="AA2029" s="357"/>
      <c r="AB2029" s="358" t="s">
        <v>127</v>
      </c>
      <c r="AC2029" s="350" t="s">
        <v>625</v>
      </c>
      <c r="AD2029" s="350" t="s">
        <v>619</v>
      </c>
      <c r="AE2029" s="689" t="s">
        <v>1250</v>
      </c>
      <c r="AF2029" s="359">
        <v>1</v>
      </c>
      <c r="AG2029" s="764" t="s">
        <v>1634</v>
      </c>
      <c r="AH2029" s="349" t="s">
        <v>372</v>
      </c>
      <c r="AI2029" s="349"/>
    </row>
    <row r="2030" spans="1:36" s="350" customFormat="1" x14ac:dyDescent="0.2">
      <c r="A2030" s="349" t="s">
        <v>617</v>
      </c>
      <c r="B2030" s="350">
        <v>20190822</v>
      </c>
      <c r="C2030" s="351" t="s">
        <v>68</v>
      </c>
      <c r="D2030" s="351">
        <v>8</v>
      </c>
      <c r="E2030" s="351">
        <v>8</v>
      </c>
      <c r="F2030" s="351"/>
      <c r="G2030" s="351"/>
      <c r="H2030" s="351" t="s">
        <v>11</v>
      </c>
      <c r="I2030" s="351">
        <v>280.02</v>
      </c>
      <c r="J2030" s="351">
        <v>5</v>
      </c>
      <c r="K2030" s="350">
        <v>5</v>
      </c>
      <c r="L2030" s="352">
        <v>1</v>
      </c>
      <c r="M2030" s="350">
        <v>0</v>
      </c>
      <c r="N2030" s="353">
        <v>1</v>
      </c>
      <c r="O2030" s="9" t="str">
        <f>Cal_110119!$P$3</f>
        <v>Cal_110119</v>
      </c>
      <c r="P2030" s="17">
        <f>Cal_110119!$Q$3</f>
        <v>1.8682000000000001</v>
      </c>
      <c r="Q2030" s="17">
        <f>Cal_110119!$R$3</f>
        <v>0.51219999999999999</v>
      </c>
      <c r="R2030" s="354">
        <v>46.21</v>
      </c>
      <c r="S2030" s="354">
        <v>30.58</v>
      </c>
      <c r="T2030" s="355">
        <f t="shared" si="325"/>
        <v>0.79233333333333344</v>
      </c>
      <c r="U2030" s="356">
        <f t="shared" si="315"/>
        <v>45.417666666666669</v>
      </c>
      <c r="V2030" s="356">
        <f t="shared" si="316"/>
        <v>29.787666666666667</v>
      </c>
      <c r="W2030" s="443">
        <f t="shared" si="317"/>
        <v>0.30759770543095283</v>
      </c>
      <c r="X2030" s="443">
        <f t="shared" si="318"/>
        <v>0.20135846061980547</v>
      </c>
      <c r="Y2030" s="9">
        <f>Cal_110119!$O$3</f>
        <v>20181101</v>
      </c>
      <c r="Z2030" s="357" t="s">
        <v>830</v>
      </c>
      <c r="AA2030" s="357"/>
      <c r="AB2030" s="358" t="s">
        <v>127</v>
      </c>
      <c r="AC2030" s="350" t="s">
        <v>625</v>
      </c>
      <c r="AD2030" s="350" t="s">
        <v>619</v>
      </c>
      <c r="AE2030" s="689" t="s">
        <v>1250</v>
      </c>
      <c r="AF2030" s="359">
        <v>1</v>
      </c>
      <c r="AG2030" s="764" t="s">
        <v>1634</v>
      </c>
      <c r="AH2030" s="349" t="s">
        <v>373</v>
      </c>
      <c r="AI2030" s="349"/>
    </row>
    <row r="2031" spans="1:36" x14ac:dyDescent="0.2">
      <c r="A2031" s="155" t="s">
        <v>617</v>
      </c>
      <c r="B2031" s="82">
        <v>20190822</v>
      </c>
      <c r="C2031" s="126" t="s">
        <v>68</v>
      </c>
      <c r="D2031" s="126">
        <v>8</v>
      </c>
      <c r="E2031" s="126">
        <v>21</v>
      </c>
      <c r="F2031" s="126"/>
      <c r="G2031" s="126"/>
      <c r="H2031" s="126" t="s">
        <v>10</v>
      </c>
      <c r="I2031" s="126">
        <v>280.16000000000003</v>
      </c>
      <c r="J2031" s="126">
        <v>20</v>
      </c>
      <c r="K2031" s="82">
        <v>5</v>
      </c>
      <c r="L2031" s="156">
        <v>1</v>
      </c>
      <c r="M2031" s="82">
        <v>0</v>
      </c>
      <c r="N2031" s="83">
        <v>1</v>
      </c>
      <c r="O2031" s="9" t="str">
        <f>Cal_110119!$P$3</f>
        <v>Cal_110119</v>
      </c>
      <c r="P2031" s="17">
        <f>Cal_110119!$Q$3</f>
        <v>1.8682000000000001</v>
      </c>
      <c r="Q2031" s="17">
        <f>Cal_110119!$R$3</f>
        <v>0.51219999999999999</v>
      </c>
      <c r="R2031" s="84">
        <v>18.05</v>
      </c>
      <c r="S2031" s="84">
        <v>11.14</v>
      </c>
      <c r="T2031" s="158">
        <f t="shared" si="325"/>
        <v>0.79233333333333344</v>
      </c>
      <c r="U2031" s="79">
        <f t="shared" si="315"/>
        <v>17.257666666666669</v>
      </c>
      <c r="V2031" s="79">
        <f t="shared" si="316"/>
        <v>10.347666666666667</v>
      </c>
      <c r="W2031" s="443">
        <f t="shared" si="317"/>
        <v>0.13592053751724589</v>
      </c>
      <c r="X2031" s="443">
        <f t="shared" si="318"/>
        <v>4.0792766771493877E-2</v>
      </c>
      <c r="Y2031" s="9">
        <f>Cal_110119!$O$3</f>
        <v>20181101</v>
      </c>
      <c r="Z2031" s="339" t="s">
        <v>830</v>
      </c>
      <c r="AA2031" s="339"/>
      <c r="AB2031" s="85" t="s">
        <v>127</v>
      </c>
      <c r="AC2031" s="82" t="s">
        <v>625</v>
      </c>
      <c r="AD2031" s="82" t="s">
        <v>619</v>
      </c>
      <c r="AE2031" s="689" t="s">
        <v>1250</v>
      </c>
      <c r="AF2031" s="129">
        <v>1</v>
      </c>
      <c r="AG2031" s="764" t="s">
        <v>1634</v>
      </c>
      <c r="AH2031" s="153" t="s">
        <v>368</v>
      </c>
      <c r="AI2031" s="155" t="s">
        <v>1127</v>
      </c>
      <c r="AJ2031" s="82"/>
    </row>
    <row r="2032" spans="1:36" x14ac:dyDescent="0.2">
      <c r="A2032" s="155" t="s">
        <v>617</v>
      </c>
      <c r="B2032" s="82">
        <v>20190822</v>
      </c>
      <c r="C2032" s="126" t="s">
        <v>68</v>
      </c>
      <c r="D2032" s="126">
        <v>8</v>
      </c>
      <c r="E2032" s="126">
        <v>21</v>
      </c>
      <c r="F2032" s="126"/>
      <c r="G2032" s="126"/>
      <c r="H2032" s="126" t="s">
        <v>11</v>
      </c>
      <c r="I2032" s="126">
        <v>280.47000000000003</v>
      </c>
      <c r="J2032" s="126">
        <v>20</v>
      </c>
      <c r="K2032" s="82">
        <v>5</v>
      </c>
      <c r="L2032" s="156">
        <v>1</v>
      </c>
      <c r="M2032" s="82">
        <v>0</v>
      </c>
      <c r="N2032" s="83">
        <v>1</v>
      </c>
      <c r="O2032" s="9" t="str">
        <f>Cal_110119!$P$3</f>
        <v>Cal_110119</v>
      </c>
      <c r="P2032" s="17">
        <f>Cal_110119!$Q$3</f>
        <v>1.8682000000000001</v>
      </c>
      <c r="Q2032" s="17">
        <f>Cal_110119!$R$3</f>
        <v>0.51219999999999999</v>
      </c>
      <c r="R2032" s="84">
        <v>15.66</v>
      </c>
      <c r="S2032" s="84">
        <v>9.5220000000000002</v>
      </c>
      <c r="T2032" s="158">
        <f t="shared" si="325"/>
        <v>0.79233333333333344</v>
      </c>
      <c r="U2032" s="79">
        <f t="shared" si="315"/>
        <v>14.867666666666667</v>
      </c>
      <c r="V2032" s="79">
        <f t="shared" si="316"/>
        <v>8.7296666666666667</v>
      </c>
      <c r="W2032" s="443">
        <f t="shared" si="317"/>
        <v>0.12060175682988832</v>
      </c>
      <c r="X2032" s="443">
        <f t="shared" si="318"/>
        <v>2.8315213705047051E-2</v>
      </c>
      <c r="Y2032" s="9">
        <f>Cal_110119!$O$3</f>
        <v>20181101</v>
      </c>
      <c r="Z2032" s="339" t="s">
        <v>830</v>
      </c>
      <c r="AA2032" s="339"/>
      <c r="AB2032" s="85" t="s">
        <v>127</v>
      </c>
      <c r="AC2032" s="82" t="s">
        <v>625</v>
      </c>
      <c r="AD2032" s="82" t="s">
        <v>619</v>
      </c>
      <c r="AE2032" s="689" t="s">
        <v>1250</v>
      </c>
      <c r="AF2032" s="129">
        <v>1</v>
      </c>
      <c r="AG2032" s="764" t="s">
        <v>1634</v>
      </c>
      <c r="AH2032" s="153" t="s">
        <v>369</v>
      </c>
      <c r="AI2032" s="155" t="s">
        <v>1126</v>
      </c>
      <c r="AJ2032" s="82"/>
    </row>
    <row r="2033" spans="1:35" s="228" customFormat="1" x14ac:dyDescent="0.2">
      <c r="A2033" s="383" t="s">
        <v>617</v>
      </c>
      <c r="B2033" s="228">
        <v>20190822</v>
      </c>
      <c r="C2033" s="265" t="s">
        <v>68</v>
      </c>
      <c r="D2033" s="265">
        <v>8</v>
      </c>
      <c r="E2033" s="265">
        <v>10</v>
      </c>
      <c r="F2033" s="265"/>
      <c r="G2033" s="265"/>
      <c r="H2033" s="265" t="s">
        <v>10</v>
      </c>
      <c r="I2033" s="265">
        <v>281.05</v>
      </c>
      <c r="J2033" s="265">
        <v>20</v>
      </c>
      <c r="K2033" s="228">
        <v>5</v>
      </c>
      <c r="L2033" s="384">
        <v>1</v>
      </c>
      <c r="M2033" s="228">
        <v>0</v>
      </c>
      <c r="N2033" s="267">
        <v>1</v>
      </c>
      <c r="O2033" s="9" t="str">
        <f>Cal_110119!$P$3</f>
        <v>Cal_110119</v>
      </c>
      <c r="P2033" s="17">
        <f>Cal_110119!$Q$3</f>
        <v>1.8682000000000001</v>
      </c>
      <c r="Q2033" s="17">
        <f>Cal_110119!$R$3</f>
        <v>0.51219999999999999</v>
      </c>
      <c r="R2033" s="268">
        <v>101.1</v>
      </c>
      <c r="S2033" s="268">
        <v>59.24</v>
      </c>
      <c r="T2033" s="385">
        <f t="shared" si="325"/>
        <v>0.79233333333333344</v>
      </c>
      <c r="U2033" s="269">
        <f t="shared" si="315"/>
        <v>100.30766666666666</v>
      </c>
      <c r="V2033" s="269">
        <f t="shared" si="316"/>
        <v>58.44766666666667</v>
      </c>
      <c r="W2033" s="443">
        <f t="shared" si="317"/>
        <v>0.82078384347111111</v>
      </c>
      <c r="X2033" s="443">
        <f t="shared" si="318"/>
        <v>0.17420115901788849</v>
      </c>
      <c r="Y2033" s="9">
        <f>Cal_110119!$O$3</f>
        <v>20181101</v>
      </c>
      <c r="Z2033" s="386" t="s">
        <v>830</v>
      </c>
      <c r="AA2033" s="386"/>
      <c r="AB2033" s="270" t="s">
        <v>127</v>
      </c>
      <c r="AC2033" s="228" t="s">
        <v>625</v>
      </c>
      <c r="AD2033" s="228" t="s">
        <v>619</v>
      </c>
      <c r="AE2033" s="689" t="s">
        <v>1250</v>
      </c>
      <c r="AF2033" s="128">
        <v>1</v>
      </c>
      <c r="AG2033" s="764" t="s">
        <v>1634</v>
      </c>
      <c r="AH2033" s="383" t="s">
        <v>352</v>
      </c>
      <c r="AI2033" s="262" t="s">
        <v>1220</v>
      </c>
    </row>
    <row r="2034" spans="1:35" s="228" customFormat="1" x14ac:dyDescent="0.2">
      <c r="A2034" s="383" t="s">
        <v>617</v>
      </c>
      <c r="B2034" s="228">
        <v>20190822</v>
      </c>
      <c r="C2034" s="265" t="s">
        <v>68</v>
      </c>
      <c r="D2034" s="265">
        <v>8</v>
      </c>
      <c r="E2034" s="265">
        <v>10</v>
      </c>
      <c r="F2034" s="265"/>
      <c r="G2034" s="265"/>
      <c r="H2034" s="265" t="s">
        <v>11</v>
      </c>
      <c r="I2034" s="265">
        <v>280.43</v>
      </c>
      <c r="J2034" s="265">
        <v>20</v>
      </c>
      <c r="K2034" s="228">
        <v>5</v>
      </c>
      <c r="L2034" s="384">
        <v>1</v>
      </c>
      <c r="M2034" s="228">
        <v>0</v>
      </c>
      <c r="N2034" s="267">
        <v>1</v>
      </c>
      <c r="O2034" s="9" t="str">
        <f>Cal_110119!$P$3</f>
        <v>Cal_110119</v>
      </c>
      <c r="P2034" s="17">
        <f>Cal_110119!$Q$3</f>
        <v>1.8682000000000001</v>
      </c>
      <c r="Q2034" s="17">
        <f>Cal_110119!$R$3</f>
        <v>0.51219999999999999</v>
      </c>
      <c r="R2034" s="268">
        <v>75.66</v>
      </c>
      <c r="S2034" s="268">
        <v>45.42</v>
      </c>
      <c r="T2034" s="385">
        <f t="shared" si="325"/>
        <v>0.79233333333333344</v>
      </c>
      <c r="U2034" s="269">
        <f t="shared" si="315"/>
        <v>74.867666666666665</v>
      </c>
      <c r="V2034" s="269">
        <f t="shared" si="316"/>
        <v>44.62766666666667</v>
      </c>
      <c r="W2034" s="443">
        <f t="shared" si="317"/>
        <v>0.59425176396964252</v>
      </c>
      <c r="X2034" s="443">
        <f t="shared" si="318"/>
        <v>0.16714785442187516</v>
      </c>
      <c r="Y2034" s="9">
        <f>Cal_110119!$O$3</f>
        <v>20181101</v>
      </c>
      <c r="Z2034" s="386" t="s">
        <v>830</v>
      </c>
      <c r="AA2034" s="386"/>
      <c r="AB2034" s="270" t="s">
        <v>127</v>
      </c>
      <c r="AC2034" s="228" t="s">
        <v>625</v>
      </c>
      <c r="AD2034" s="228" t="s">
        <v>619</v>
      </c>
      <c r="AE2034" s="689" t="s">
        <v>1250</v>
      </c>
      <c r="AF2034" s="128">
        <v>1</v>
      </c>
      <c r="AG2034" s="764" t="s">
        <v>1634</v>
      </c>
      <c r="AH2034" s="383" t="s">
        <v>384</v>
      </c>
      <c r="AI2034" s="262" t="s">
        <v>1220</v>
      </c>
    </row>
    <row r="2035" spans="1:35" s="350" customFormat="1" x14ac:dyDescent="0.2">
      <c r="A2035" s="349" t="s">
        <v>617</v>
      </c>
      <c r="B2035" s="350">
        <v>20190822</v>
      </c>
      <c r="C2035" s="351" t="s">
        <v>68</v>
      </c>
      <c r="D2035" s="351">
        <v>8</v>
      </c>
      <c r="E2035" s="351">
        <v>8</v>
      </c>
      <c r="F2035" s="351"/>
      <c r="G2035" s="351"/>
      <c r="H2035" s="351" t="s">
        <v>10</v>
      </c>
      <c r="I2035" s="351">
        <v>280.58999999999997</v>
      </c>
      <c r="J2035" s="351">
        <v>20</v>
      </c>
      <c r="K2035" s="350">
        <v>5</v>
      </c>
      <c r="L2035" s="352">
        <v>1</v>
      </c>
      <c r="M2035" s="350">
        <v>0</v>
      </c>
      <c r="N2035" s="353">
        <v>1</v>
      </c>
      <c r="O2035" s="9" t="str">
        <f>Cal_110119!$P$3</f>
        <v>Cal_110119</v>
      </c>
      <c r="P2035" s="17">
        <f>Cal_110119!$Q$3</f>
        <v>1.8682000000000001</v>
      </c>
      <c r="Q2035" s="17">
        <f>Cal_110119!$R$3</f>
        <v>0.51219999999999999</v>
      </c>
      <c r="R2035" s="354">
        <v>19.91</v>
      </c>
      <c r="S2035" s="354">
        <v>13.1</v>
      </c>
      <c r="T2035" s="355">
        <f t="shared" si="325"/>
        <v>0.79233333333333344</v>
      </c>
      <c r="U2035" s="356">
        <f t="shared" si="315"/>
        <v>19.117666666666668</v>
      </c>
      <c r="V2035" s="356">
        <f t="shared" si="316"/>
        <v>12.307666666666666</v>
      </c>
      <c r="W2035" s="443">
        <f t="shared" si="317"/>
        <v>0.13374824361235274</v>
      </c>
      <c r="X2035" s="443">
        <f t="shared" si="318"/>
        <v>7.6115049169048377E-2</v>
      </c>
      <c r="Y2035" s="9">
        <f>Cal_110119!$O$3</f>
        <v>20181101</v>
      </c>
      <c r="Z2035" s="357" t="s">
        <v>830</v>
      </c>
      <c r="AA2035" s="357"/>
      <c r="AB2035" s="358" t="s">
        <v>127</v>
      </c>
      <c r="AC2035" s="350" t="s">
        <v>625</v>
      </c>
      <c r="AD2035" s="350" t="s">
        <v>619</v>
      </c>
      <c r="AE2035" s="689" t="s">
        <v>1250</v>
      </c>
      <c r="AF2035" s="359">
        <v>1</v>
      </c>
      <c r="AG2035" s="764" t="s">
        <v>1634</v>
      </c>
      <c r="AH2035" s="349" t="s">
        <v>378</v>
      </c>
      <c r="AI2035" s="349"/>
    </row>
    <row r="2036" spans="1:35" s="350" customFormat="1" x14ac:dyDescent="0.2">
      <c r="A2036" s="349" t="s">
        <v>617</v>
      </c>
      <c r="B2036" s="350">
        <v>20190822</v>
      </c>
      <c r="C2036" s="351" t="s">
        <v>68</v>
      </c>
      <c r="D2036" s="351">
        <v>8</v>
      </c>
      <c r="E2036" s="351">
        <v>8</v>
      </c>
      <c r="F2036" s="351"/>
      <c r="G2036" s="351"/>
      <c r="H2036" s="351" t="s">
        <v>11</v>
      </c>
      <c r="I2036" s="351">
        <v>279.94</v>
      </c>
      <c r="J2036" s="351">
        <v>20</v>
      </c>
      <c r="K2036" s="350">
        <v>5</v>
      </c>
      <c r="L2036" s="352">
        <v>1</v>
      </c>
      <c r="M2036" s="350">
        <v>0</v>
      </c>
      <c r="N2036" s="353">
        <v>1</v>
      </c>
      <c r="O2036" s="9" t="str">
        <f>Cal_110119!$P$3</f>
        <v>Cal_110119</v>
      </c>
      <c r="P2036" s="17">
        <f>Cal_110119!$Q$3</f>
        <v>1.8682000000000001</v>
      </c>
      <c r="Q2036" s="17">
        <f>Cal_110119!$R$3</f>
        <v>0.51219999999999999</v>
      </c>
      <c r="R2036" s="354">
        <v>21.43</v>
      </c>
      <c r="S2036" s="354">
        <v>14.42</v>
      </c>
      <c r="T2036" s="355">
        <f t="shared" si="325"/>
        <v>0.79233333333333344</v>
      </c>
      <c r="U2036" s="356">
        <f t="shared" si="315"/>
        <v>20.637666666666668</v>
      </c>
      <c r="V2036" s="356">
        <f t="shared" si="316"/>
        <v>13.627666666666666</v>
      </c>
      <c r="W2036" s="443">
        <f t="shared" si="317"/>
        <v>0.13799591307592043</v>
      </c>
      <c r="X2036" s="443">
        <f t="shared" si="318"/>
        <v>9.4914813456669841E-2</v>
      </c>
      <c r="Y2036" s="9">
        <f>Cal_110119!$O$3</f>
        <v>20181101</v>
      </c>
      <c r="Z2036" s="357" t="s">
        <v>830</v>
      </c>
      <c r="AA2036" s="357"/>
      <c r="AB2036" s="358" t="s">
        <v>127</v>
      </c>
      <c r="AC2036" s="350" t="s">
        <v>625</v>
      </c>
      <c r="AD2036" s="350" t="s">
        <v>619</v>
      </c>
      <c r="AE2036" s="689" t="s">
        <v>1250</v>
      </c>
      <c r="AF2036" s="359">
        <v>1</v>
      </c>
      <c r="AG2036" s="764" t="s">
        <v>1634</v>
      </c>
      <c r="AH2036" s="349" t="s">
        <v>379</v>
      </c>
      <c r="AI2036" s="349"/>
    </row>
    <row r="2037" spans="1:35" s="513" customFormat="1" x14ac:dyDescent="0.2">
      <c r="A2037" s="512" t="s">
        <v>617</v>
      </c>
      <c r="B2037" s="513">
        <v>20190822</v>
      </c>
      <c r="C2037" s="514" t="s">
        <v>68</v>
      </c>
      <c r="D2037" s="514">
        <v>8</v>
      </c>
      <c r="E2037" s="514">
        <v>21</v>
      </c>
      <c r="F2037" s="514"/>
      <c r="G2037" s="514"/>
      <c r="H2037" s="514" t="s">
        <v>10</v>
      </c>
      <c r="I2037" s="514">
        <v>290</v>
      </c>
      <c r="J2037" s="514">
        <v>0</v>
      </c>
      <c r="K2037" s="513">
        <v>5</v>
      </c>
      <c r="L2037" s="513">
        <v>1</v>
      </c>
      <c r="M2037" s="513">
        <v>0</v>
      </c>
      <c r="N2037" s="516">
        <v>1</v>
      </c>
      <c r="O2037" s="111" t="str">
        <f>Cal_111320b_12mm!$E$2</f>
        <v>Cal_111320b_12mm</v>
      </c>
      <c r="P2037" s="112">
        <f>Cal_111320b_12mm!$Q$3</f>
        <v>1.834328118614172</v>
      </c>
      <c r="Q2037" s="112">
        <f>Cal_111320b_12mm!$R$3</f>
        <v>0.54419533879391391</v>
      </c>
      <c r="R2037" s="517">
        <v>37.89</v>
      </c>
      <c r="S2037" s="517">
        <v>23.89</v>
      </c>
      <c r="T2037" s="513">
        <f>AVERAGE(1.083, 1.32, 1.409, 1.16,1.133, 1.116)</f>
        <v>1.2035</v>
      </c>
      <c r="U2037" s="519">
        <f t="shared" si="315"/>
        <v>36.686500000000002</v>
      </c>
      <c r="V2037" s="519">
        <f t="shared" si="316"/>
        <v>22.686500000000002</v>
      </c>
      <c r="W2037" s="520">
        <f t="shared" si="317"/>
        <v>0.28879854620834977</v>
      </c>
      <c r="X2037" s="520">
        <f t="shared" si="318"/>
        <v>0.10165677601099608</v>
      </c>
      <c r="Y2037" s="43">
        <f>Cal_111320b_12mm!$A$3</f>
        <v>20201113</v>
      </c>
      <c r="Z2037" s="522" t="s">
        <v>934</v>
      </c>
      <c r="AA2037" s="522"/>
      <c r="AB2037" s="522" t="s">
        <v>127</v>
      </c>
      <c r="AD2037" s="513" t="s">
        <v>935</v>
      </c>
      <c r="AE2037" s="689" t="s">
        <v>1250</v>
      </c>
      <c r="AF2037" s="524">
        <v>1</v>
      </c>
      <c r="AG2037" s="525">
        <v>1</v>
      </c>
      <c r="AH2037" s="512" t="s">
        <v>950</v>
      </c>
      <c r="AI2037" s="512"/>
    </row>
    <row r="2038" spans="1:35" s="513" customFormat="1" x14ac:dyDescent="0.2">
      <c r="A2038" s="512" t="s">
        <v>617</v>
      </c>
      <c r="B2038" s="513">
        <v>20190822</v>
      </c>
      <c r="C2038" s="514" t="s">
        <v>68</v>
      </c>
      <c r="D2038" s="514">
        <v>8</v>
      </c>
      <c r="E2038" s="514">
        <v>21</v>
      </c>
      <c r="F2038" s="514"/>
      <c r="G2038" s="514"/>
      <c r="H2038" s="514" t="s">
        <v>11</v>
      </c>
      <c r="I2038" s="514">
        <v>290</v>
      </c>
      <c r="J2038" s="514">
        <v>0</v>
      </c>
      <c r="K2038" s="513">
        <v>5</v>
      </c>
      <c r="L2038" s="515">
        <v>1</v>
      </c>
      <c r="M2038" s="513">
        <v>0</v>
      </c>
      <c r="N2038" s="516">
        <v>1</v>
      </c>
      <c r="O2038" s="111" t="str">
        <f>Cal_111320b_12mm!$E$2</f>
        <v>Cal_111320b_12mm</v>
      </c>
      <c r="P2038" s="112">
        <f>Cal_111320b_12mm!$Q$3</f>
        <v>1.834328118614172</v>
      </c>
      <c r="Q2038" s="112">
        <f>Cal_111320b_12mm!$R$3</f>
        <v>0.54419533879391391</v>
      </c>
      <c r="R2038" s="517">
        <v>44.98</v>
      </c>
      <c r="S2038" s="517">
        <v>26.93</v>
      </c>
      <c r="T2038" s="513">
        <f t="shared" ref="T2038:T2040" si="326">AVERAGE(0.9, 0.886, 0.921, 0.651, 0.737, 0.721)</f>
        <v>0.80266666666666664</v>
      </c>
      <c r="U2038" s="519">
        <f t="shared" si="315"/>
        <v>44.17733333333333</v>
      </c>
      <c r="V2038" s="519">
        <f t="shared" si="316"/>
        <v>26.127333333333333</v>
      </c>
      <c r="W2038" s="520">
        <f t="shared" si="317"/>
        <v>0.37234383993290809</v>
      </c>
      <c r="X2038" s="520">
        <f t="shared" si="318"/>
        <v>7.7331357007956375E-2</v>
      </c>
      <c r="Y2038" s="43">
        <f>Cal_111320b_12mm!$A$3</f>
        <v>20201113</v>
      </c>
      <c r="Z2038" s="522" t="s">
        <v>939</v>
      </c>
      <c r="AA2038" s="522"/>
      <c r="AB2038" s="522" t="s">
        <v>127</v>
      </c>
      <c r="AD2038" s="513" t="s">
        <v>935</v>
      </c>
      <c r="AE2038" s="689" t="s">
        <v>1250</v>
      </c>
      <c r="AF2038" s="524">
        <v>1</v>
      </c>
      <c r="AG2038" s="525">
        <v>1</v>
      </c>
      <c r="AH2038" s="512" t="s">
        <v>950</v>
      </c>
      <c r="AI2038" s="512"/>
    </row>
    <row r="2039" spans="1:35" x14ac:dyDescent="0.2">
      <c r="A2039" t="s">
        <v>617</v>
      </c>
      <c r="B2039" s="43">
        <v>20190822</v>
      </c>
      <c r="C2039" s="107" t="s">
        <v>68</v>
      </c>
      <c r="D2039" s="107">
        <v>8</v>
      </c>
      <c r="E2039" s="107">
        <v>15</v>
      </c>
      <c r="H2039" s="107" t="s">
        <v>10</v>
      </c>
      <c r="I2039" s="107">
        <v>290</v>
      </c>
      <c r="J2039" s="107">
        <v>0</v>
      </c>
      <c r="K2039" s="43">
        <v>5</v>
      </c>
      <c r="L2039" s="111">
        <v>1</v>
      </c>
      <c r="M2039" s="43">
        <v>0</v>
      </c>
      <c r="N2039" s="49">
        <v>1</v>
      </c>
      <c r="O2039" s="111" t="str">
        <f>Cal_111320b_12mm!$E$2</f>
        <v>Cal_111320b_12mm</v>
      </c>
      <c r="P2039" s="112">
        <f>Cal_111320b_12mm!$Q$3</f>
        <v>1.834328118614172</v>
      </c>
      <c r="Q2039" s="112">
        <f>Cal_111320b_12mm!$R$3</f>
        <v>0.54419533879391391</v>
      </c>
      <c r="R2039" s="46">
        <v>34.409999999999997</v>
      </c>
      <c r="S2039" s="46">
        <v>21.07</v>
      </c>
      <c r="T2039" s="47">
        <f t="shared" si="326"/>
        <v>0.80266666666666664</v>
      </c>
      <c r="U2039" s="79">
        <f t="shared" si="315"/>
        <v>33.60733333333333</v>
      </c>
      <c r="V2039" s="79">
        <f t="shared" si="316"/>
        <v>20.267333333333333</v>
      </c>
      <c r="W2039" s="443">
        <f t="shared" si="317"/>
        <v>0.27518375760138464</v>
      </c>
      <c r="X2039" s="443">
        <f t="shared" si="318"/>
        <v>7.3635503509564867E-2</v>
      </c>
      <c r="Y2039" s="43">
        <f>Cal_111320b_12mm!$A$3</f>
        <v>20201113</v>
      </c>
      <c r="Z2039" s="48" t="s">
        <v>939</v>
      </c>
      <c r="AA2039" s="48"/>
      <c r="AB2039" s="48" t="s">
        <v>127</v>
      </c>
      <c r="AD2039" s="43" t="s">
        <v>935</v>
      </c>
      <c r="AE2039" s="689" t="s">
        <v>1250</v>
      </c>
      <c r="AF2039" s="128">
        <v>1</v>
      </c>
      <c r="AG2039" s="764" t="s">
        <v>1634</v>
      </c>
      <c r="AH2039"/>
    </row>
    <row r="2040" spans="1:35" x14ac:dyDescent="0.2">
      <c r="A2040" t="s">
        <v>617</v>
      </c>
      <c r="B2040" s="43">
        <v>20190822</v>
      </c>
      <c r="C2040" s="107" t="s">
        <v>68</v>
      </c>
      <c r="D2040" s="107">
        <v>8</v>
      </c>
      <c r="E2040" s="107">
        <v>15</v>
      </c>
      <c r="H2040" s="107" t="s">
        <v>11</v>
      </c>
      <c r="I2040" s="107">
        <v>290</v>
      </c>
      <c r="J2040" s="107">
        <v>0</v>
      </c>
      <c r="K2040" s="43">
        <v>5</v>
      </c>
      <c r="L2040" s="111">
        <v>1</v>
      </c>
      <c r="M2040" s="43">
        <v>0</v>
      </c>
      <c r="N2040" s="49">
        <v>1</v>
      </c>
      <c r="O2040" s="111" t="str">
        <f>Cal_111320b_12mm!$E$2</f>
        <v>Cal_111320b_12mm</v>
      </c>
      <c r="P2040" s="112">
        <f>Cal_111320b_12mm!$Q$3</f>
        <v>1.834328118614172</v>
      </c>
      <c r="Q2040" s="112">
        <f>Cal_111320b_12mm!$R$3</f>
        <v>0.54419533879391391</v>
      </c>
      <c r="R2040" s="46">
        <v>35.07</v>
      </c>
      <c r="S2040" s="46">
        <v>21.5</v>
      </c>
      <c r="T2040" s="47">
        <f t="shared" si="326"/>
        <v>0.80266666666666664</v>
      </c>
      <c r="U2040" s="79">
        <f t="shared" si="315"/>
        <v>34.267333333333333</v>
      </c>
      <c r="V2040" s="79">
        <f t="shared" si="316"/>
        <v>20.697333333333333</v>
      </c>
      <c r="W2040" s="443">
        <f t="shared" si="317"/>
        <v>0.27992830514623618</v>
      </c>
      <c r="X2040" s="443">
        <f t="shared" si="318"/>
        <v>7.6291647501720683E-2</v>
      </c>
      <c r="Y2040" s="43">
        <f>Cal_111320b_12mm!$A$3</f>
        <v>20201113</v>
      </c>
      <c r="Z2040" s="48" t="s">
        <v>939</v>
      </c>
      <c r="AA2040" s="48"/>
      <c r="AB2040" s="48" t="s">
        <v>127</v>
      </c>
      <c r="AD2040" s="43" t="s">
        <v>935</v>
      </c>
      <c r="AE2040" s="689" t="s">
        <v>1250</v>
      </c>
      <c r="AF2040" s="128">
        <v>1</v>
      </c>
      <c r="AG2040" s="764" t="s">
        <v>1634</v>
      </c>
      <c r="AH2040"/>
    </row>
    <row r="2041" spans="1:35" x14ac:dyDescent="0.2">
      <c r="A2041" t="s">
        <v>617</v>
      </c>
      <c r="B2041" s="43">
        <v>20190822</v>
      </c>
      <c r="C2041" s="107" t="s">
        <v>68</v>
      </c>
      <c r="D2041" s="107">
        <v>8</v>
      </c>
      <c r="E2041" s="107">
        <v>13</v>
      </c>
      <c r="H2041" s="107" t="s">
        <v>10</v>
      </c>
      <c r="I2041" s="107">
        <v>290</v>
      </c>
      <c r="J2041" s="107">
        <v>0</v>
      </c>
      <c r="K2041" s="43">
        <v>5</v>
      </c>
      <c r="L2041" s="111">
        <v>1</v>
      </c>
      <c r="M2041" s="43">
        <v>0</v>
      </c>
      <c r="N2041" s="49">
        <v>1</v>
      </c>
      <c r="O2041" s="111" t="str">
        <f>Cal_111320b_12mm!$E$2</f>
        <v>Cal_111320b_12mm</v>
      </c>
      <c r="P2041" s="112">
        <f>Cal_111320b_12mm!$Q$3</f>
        <v>1.834328118614172</v>
      </c>
      <c r="Q2041" s="112">
        <f>Cal_111320b_12mm!$R$3</f>
        <v>0.54419533879391391</v>
      </c>
      <c r="R2041" s="46">
        <v>57.16</v>
      </c>
      <c r="S2041" s="46">
        <v>36.78</v>
      </c>
      <c r="T2041" s="502">
        <f>AVERAGE(0.729, 0.7, 0.886, 0.575, 0.689, 0.787)</f>
        <v>0.72766666666666657</v>
      </c>
      <c r="U2041" s="79">
        <f t="shared" si="315"/>
        <v>56.432333333333332</v>
      </c>
      <c r="V2041" s="79">
        <f t="shared" si="316"/>
        <v>36.052333333333337</v>
      </c>
      <c r="W2041" s="443">
        <f t="shared" si="317"/>
        <v>0.42040816940901199</v>
      </c>
      <c r="X2041" s="443">
        <f t="shared" si="318"/>
        <v>0.20008531475231439</v>
      </c>
      <c r="Y2041" s="43">
        <f>Cal_111320b_12mm!$A$3</f>
        <v>20201113</v>
      </c>
      <c r="Z2041" s="86" t="s">
        <v>949</v>
      </c>
      <c r="AA2041" s="86"/>
      <c r="AB2041" s="48" t="s">
        <v>127</v>
      </c>
      <c r="AD2041" s="43" t="s">
        <v>935</v>
      </c>
      <c r="AE2041" s="689" t="s">
        <v>1250</v>
      </c>
      <c r="AF2041" s="128">
        <v>1</v>
      </c>
      <c r="AG2041" s="764" t="s">
        <v>1634</v>
      </c>
      <c r="AH2041"/>
    </row>
    <row r="2042" spans="1:35" x14ac:dyDescent="0.2">
      <c r="A2042" t="s">
        <v>617</v>
      </c>
      <c r="B2042" s="43">
        <v>20190822</v>
      </c>
      <c r="C2042" s="107" t="s">
        <v>68</v>
      </c>
      <c r="D2042" s="107">
        <v>8</v>
      </c>
      <c r="E2042" s="107">
        <v>13</v>
      </c>
      <c r="H2042" s="107" t="s">
        <v>11</v>
      </c>
      <c r="I2042" s="107">
        <v>290</v>
      </c>
      <c r="J2042" s="107">
        <v>0</v>
      </c>
      <c r="K2042" s="43">
        <v>5</v>
      </c>
      <c r="L2042" s="111">
        <v>1</v>
      </c>
      <c r="M2042" s="43">
        <v>0</v>
      </c>
      <c r="N2042" s="49">
        <v>1</v>
      </c>
      <c r="O2042" s="111" t="str">
        <f>Cal_111320b_12mm!$E$2</f>
        <v>Cal_111320b_12mm</v>
      </c>
      <c r="P2042" s="112">
        <f>Cal_111320b_12mm!$Q$3</f>
        <v>1.834328118614172</v>
      </c>
      <c r="Q2042" s="112">
        <f>Cal_111320b_12mm!$R$3</f>
        <v>0.54419533879391391</v>
      </c>
      <c r="R2042" s="46">
        <v>53.69</v>
      </c>
      <c r="S2042" s="46">
        <v>33.85</v>
      </c>
      <c r="T2042" s="47">
        <f t="shared" ref="T2042:T2048" si="327">AVERAGE(0.9, 0.886, 0.921, 0.651, 0.737, 0.721)</f>
        <v>0.80266666666666664</v>
      </c>
      <c r="U2042" s="79">
        <f t="shared" si="315"/>
        <v>52.887333333333331</v>
      </c>
      <c r="V2042" s="79">
        <f t="shared" si="316"/>
        <v>33.047333333333334</v>
      </c>
      <c r="W2042" s="443">
        <f t="shared" si="317"/>
        <v>0.4092687969124042</v>
      </c>
      <c r="X2042" s="443">
        <f t="shared" si="318"/>
        <v>0.15950590104262613</v>
      </c>
      <c r="Y2042" s="43">
        <f>Cal_111320b_12mm!$A$3</f>
        <v>20201113</v>
      </c>
      <c r="Z2042" s="48" t="s">
        <v>939</v>
      </c>
      <c r="AA2042" s="48"/>
      <c r="AB2042" s="48" t="s">
        <v>127</v>
      </c>
      <c r="AD2042" s="43" t="s">
        <v>935</v>
      </c>
      <c r="AE2042" s="689" t="s">
        <v>1250</v>
      </c>
      <c r="AF2042" s="128">
        <v>1</v>
      </c>
      <c r="AG2042" s="764" t="s">
        <v>1634</v>
      </c>
      <c r="AH2042"/>
    </row>
    <row r="2043" spans="1:35" x14ac:dyDescent="0.2">
      <c r="A2043" t="s">
        <v>617</v>
      </c>
      <c r="B2043" s="43">
        <v>20190822</v>
      </c>
      <c r="C2043" s="107" t="s">
        <v>68</v>
      </c>
      <c r="D2043" s="107">
        <v>8</v>
      </c>
      <c r="E2043" s="107">
        <v>10</v>
      </c>
      <c r="H2043" s="107" t="s">
        <v>10</v>
      </c>
      <c r="I2043" s="107">
        <v>290</v>
      </c>
      <c r="J2043" s="107">
        <v>0</v>
      </c>
      <c r="K2043" s="43">
        <v>5</v>
      </c>
      <c r="L2043" s="111">
        <v>1</v>
      </c>
      <c r="M2043" s="43">
        <v>0</v>
      </c>
      <c r="N2043" s="49">
        <v>1</v>
      </c>
      <c r="O2043" s="111" t="str">
        <f>Cal_111320b_12mm!$E$2</f>
        <v>Cal_111320b_12mm</v>
      </c>
      <c r="P2043" s="112">
        <f>Cal_111320b_12mm!$Q$3</f>
        <v>1.834328118614172</v>
      </c>
      <c r="Q2043" s="112">
        <f>Cal_111320b_12mm!$R$3</f>
        <v>0.54419533879391391</v>
      </c>
      <c r="R2043" s="46">
        <v>302.2</v>
      </c>
      <c r="S2043" s="46">
        <v>186.3</v>
      </c>
      <c r="T2043" s="502">
        <f>AVERAGE(0.729, 0.7, 0.886, 0.575, 0.689, 0.787)</f>
        <v>0.72766666666666657</v>
      </c>
      <c r="U2043" s="79">
        <f t="shared" si="315"/>
        <v>301.47233333333332</v>
      </c>
      <c r="V2043" s="79">
        <f t="shared" si="316"/>
        <v>185.57233333333335</v>
      </c>
      <c r="W2043" s="443">
        <f t="shared" si="317"/>
        <v>2.3908393932534096</v>
      </c>
      <c r="X2043" s="443">
        <f t="shared" si="318"/>
        <v>0.8030294365203563</v>
      </c>
      <c r="Y2043" s="43">
        <f>Cal_111320b_12mm!$A$3</f>
        <v>20201113</v>
      </c>
      <c r="Z2043" s="86" t="s">
        <v>944</v>
      </c>
      <c r="AA2043" s="86"/>
      <c r="AB2043" s="48" t="s">
        <v>127</v>
      </c>
      <c r="AD2043" s="45" t="s">
        <v>935</v>
      </c>
      <c r="AE2043" s="689" t="s">
        <v>1250</v>
      </c>
      <c r="AF2043" s="128">
        <v>1</v>
      </c>
      <c r="AG2043" s="764" t="s">
        <v>1634</v>
      </c>
      <c r="AH2043"/>
    </row>
    <row r="2044" spans="1:35" x14ac:dyDescent="0.2">
      <c r="A2044" t="s">
        <v>617</v>
      </c>
      <c r="B2044" s="43">
        <v>20190822</v>
      </c>
      <c r="C2044" s="107" t="s">
        <v>68</v>
      </c>
      <c r="D2044" s="107">
        <v>8</v>
      </c>
      <c r="E2044" s="107">
        <v>10</v>
      </c>
      <c r="H2044" s="107" t="s">
        <v>11</v>
      </c>
      <c r="I2044" s="107">
        <v>290</v>
      </c>
      <c r="J2044" s="107">
        <v>0</v>
      </c>
      <c r="K2044" s="43">
        <v>5</v>
      </c>
      <c r="L2044" s="111">
        <v>1</v>
      </c>
      <c r="M2044" s="43">
        <v>0</v>
      </c>
      <c r="N2044" s="49">
        <v>1</v>
      </c>
      <c r="O2044" s="111" t="str">
        <f>Cal_111320b_12mm!$E$2</f>
        <v>Cal_111320b_12mm</v>
      </c>
      <c r="P2044" s="112">
        <f>Cal_111320b_12mm!$Q$3</f>
        <v>1.834328118614172</v>
      </c>
      <c r="Q2044" s="112">
        <f>Cal_111320b_12mm!$R$3</f>
        <v>0.54419533879391391</v>
      </c>
      <c r="R2044" s="46">
        <v>305.60000000000002</v>
      </c>
      <c r="S2044" s="46">
        <v>186.5</v>
      </c>
      <c r="T2044" s="47">
        <f t="shared" si="327"/>
        <v>0.80266666666666664</v>
      </c>
      <c r="U2044" s="79">
        <f t="shared" si="315"/>
        <v>304.79733333333337</v>
      </c>
      <c r="V2044" s="79">
        <f t="shared" si="316"/>
        <v>185.69733333333335</v>
      </c>
      <c r="W2044" s="443">
        <f t="shared" si="317"/>
        <v>2.4568504895296051</v>
      </c>
      <c r="X2044" s="443">
        <f t="shared" si="318"/>
        <v>0.73916970406305804</v>
      </c>
      <c r="Y2044" s="43">
        <f>Cal_111320b_12mm!$A$3</f>
        <v>20201113</v>
      </c>
      <c r="Z2044" s="48" t="s">
        <v>939</v>
      </c>
      <c r="AA2044" s="48"/>
      <c r="AB2044" s="48" t="s">
        <v>127</v>
      </c>
      <c r="AD2044" s="43" t="s">
        <v>935</v>
      </c>
      <c r="AE2044" s="689" t="s">
        <v>1250</v>
      </c>
      <c r="AF2044" s="128">
        <v>1</v>
      </c>
      <c r="AG2044" s="764" t="s">
        <v>1634</v>
      </c>
      <c r="AH2044"/>
    </row>
    <row r="2045" spans="1:35" x14ac:dyDescent="0.2">
      <c r="A2045" t="s">
        <v>617</v>
      </c>
      <c r="B2045" s="43">
        <v>20190822</v>
      </c>
      <c r="C2045" s="107" t="s">
        <v>68</v>
      </c>
      <c r="D2045" s="107">
        <v>8</v>
      </c>
      <c r="E2045" s="107">
        <v>8</v>
      </c>
      <c r="H2045" s="107" t="s">
        <v>10</v>
      </c>
      <c r="I2045" s="107">
        <v>290</v>
      </c>
      <c r="J2045" s="107">
        <v>0</v>
      </c>
      <c r="K2045" s="43">
        <v>5</v>
      </c>
      <c r="L2045" s="111">
        <v>1</v>
      </c>
      <c r="M2045" s="43">
        <v>0</v>
      </c>
      <c r="N2045" s="49">
        <v>1</v>
      </c>
      <c r="O2045" s="111" t="str">
        <f>Cal_111320b_12mm!$E$2</f>
        <v>Cal_111320b_12mm</v>
      </c>
      <c r="P2045" s="112">
        <f>Cal_111320b_12mm!$Q$3</f>
        <v>1.834328118614172</v>
      </c>
      <c r="Q2045" s="112">
        <f>Cal_111320b_12mm!$R$3</f>
        <v>0.54419533879391391</v>
      </c>
      <c r="R2045" s="46">
        <v>89.85</v>
      </c>
      <c r="S2045" s="46">
        <v>57.85</v>
      </c>
      <c r="T2045" s="47">
        <f t="shared" ref="T2045" si="328">AVERAGE(0.651, 0.737, 0.721, 0.724, 0.693, 0.912)</f>
        <v>0.73966666666666681</v>
      </c>
      <c r="U2045" s="79">
        <f t="shared" si="315"/>
        <v>89.11033333333333</v>
      </c>
      <c r="V2045" s="79">
        <f t="shared" si="316"/>
        <v>57.110333333333337</v>
      </c>
      <c r="W2045" s="443">
        <f t="shared" si="317"/>
        <v>0.66011096276194237</v>
      </c>
      <c r="X2045" s="443">
        <f t="shared" si="318"/>
        <v>0.32280987578613335</v>
      </c>
      <c r="Y2045" s="43">
        <f>Cal_111320b_12mm!$A$3</f>
        <v>20201113</v>
      </c>
      <c r="Z2045" s="48" t="s">
        <v>941</v>
      </c>
      <c r="AA2045" s="48"/>
      <c r="AB2045" s="48" t="s">
        <v>127</v>
      </c>
      <c r="AD2045" s="43" t="s">
        <v>935</v>
      </c>
      <c r="AE2045" s="689" t="s">
        <v>1250</v>
      </c>
      <c r="AF2045" s="128">
        <v>1</v>
      </c>
      <c r="AG2045" s="764" t="s">
        <v>1634</v>
      </c>
      <c r="AH2045"/>
    </row>
    <row r="2046" spans="1:35" x14ac:dyDescent="0.2">
      <c r="A2046" t="s">
        <v>617</v>
      </c>
      <c r="B2046" s="43">
        <v>20190822</v>
      </c>
      <c r="C2046" s="107" t="s">
        <v>68</v>
      </c>
      <c r="D2046" s="107">
        <v>8</v>
      </c>
      <c r="E2046" s="107">
        <v>8</v>
      </c>
      <c r="H2046" s="107" t="s">
        <v>11</v>
      </c>
      <c r="I2046" s="107">
        <v>290</v>
      </c>
      <c r="J2046" s="107">
        <v>0</v>
      </c>
      <c r="K2046" s="43">
        <v>5</v>
      </c>
      <c r="L2046" s="111">
        <v>1</v>
      </c>
      <c r="M2046" s="43">
        <v>0</v>
      </c>
      <c r="N2046" s="49">
        <v>1</v>
      </c>
      <c r="O2046" s="111" t="str">
        <f>Cal_111320b_12mm!$E$2</f>
        <v>Cal_111320b_12mm</v>
      </c>
      <c r="P2046" s="112">
        <f>Cal_111320b_12mm!$Q$3</f>
        <v>1.834328118614172</v>
      </c>
      <c r="Q2046" s="112">
        <f>Cal_111320b_12mm!$R$3</f>
        <v>0.54419533879391391</v>
      </c>
      <c r="R2046" s="46">
        <v>98.76</v>
      </c>
      <c r="S2046" s="46">
        <v>63.46</v>
      </c>
      <c r="T2046" s="47">
        <f t="shared" si="327"/>
        <v>0.80266666666666664</v>
      </c>
      <c r="U2046" s="79">
        <f t="shared" si="315"/>
        <v>97.957333333333338</v>
      </c>
      <c r="V2046" s="79">
        <f t="shared" si="316"/>
        <v>62.657333333333334</v>
      </c>
      <c r="W2046" s="443">
        <f t="shared" si="317"/>
        <v>0.72818490579676776</v>
      </c>
      <c r="X2046" s="443">
        <f t="shared" si="318"/>
        <v>0.35020485357870357</v>
      </c>
      <c r="Y2046" s="43">
        <f>Cal_111320b_12mm!$A$3</f>
        <v>20201113</v>
      </c>
      <c r="Z2046" s="48" t="s">
        <v>939</v>
      </c>
      <c r="AA2046" s="48"/>
      <c r="AB2046" s="48" t="s">
        <v>127</v>
      </c>
      <c r="AD2046" s="43" t="s">
        <v>935</v>
      </c>
      <c r="AE2046" s="689" t="s">
        <v>1250</v>
      </c>
      <c r="AF2046" s="128">
        <v>1</v>
      </c>
      <c r="AG2046" s="764" t="s">
        <v>1634</v>
      </c>
      <c r="AH2046"/>
    </row>
    <row r="2047" spans="1:35" x14ac:dyDescent="0.2">
      <c r="A2047" t="s">
        <v>617</v>
      </c>
      <c r="B2047" s="43">
        <v>20190822</v>
      </c>
      <c r="C2047" s="107" t="s">
        <v>68</v>
      </c>
      <c r="D2047" s="107">
        <v>8</v>
      </c>
      <c r="E2047" s="107">
        <v>6</v>
      </c>
      <c r="H2047" s="107" t="s">
        <v>10</v>
      </c>
      <c r="I2047" s="107">
        <v>290</v>
      </c>
      <c r="J2047" s="107">
        <v>0</v>
      </c>
      <c r="K2047" s="43">
        <v>5</v>
      </c>
      <c r="L2047" s="111">
        <v>1</v>
      </c>
      <c r="M2047" s="43">
        <v>0</v>
      </c>
      <c r="N2047" s="49">
        <v>1</v>
      </c>
      <c r="O2047" s="111" t="str">
        <f>Cal_111320b_12mm!$E$2</f>
        <v>Cal_111320b_12mm</v>
      </c>
      <c r="P2047" s="112">
        <f>Cal_111320b_12mm!$Q$3</f>
        <v>1.834328118614172</v>
      </c>
      <c r="Q2047" s="112">
        <f>Cal_111320b_12mm!$R$3</f>
        <v>0.54419533879391391</v>
      </c>
      <c r="R2047" s="46">
        <v>25.32</v>
      </c>
      <c r="S2047" s="46">
        <v>19.14</v>
      </c>
      <c r="T2047" s="47">
        <f t="shared" si="327"/>
        <v>0.80266666666666664</v>
      </c>
      <c r="U2047" s="79">
        <f t="shared" si="315"/>
        <v>24.517333333333333</v>
      </c>
      <c r="V2047" s="79">
        <f t="shared" si="316"/>
        <v>18.337333333333333</v>
      </c>
      <c r="W2047" s="443">
        <f t="shared" si="317"/>
        <v>0.12748392968340014</v>
      </c>
      <c r="X2047" s="443">
        <f t="shared" si="318"/>
        <v>0.18811827406377188</v>
      </c>
      <c r="Y2047" s="43">
        <f>Cal_111320b_12mm!$A$3</f>
        <v>20201113</v>
      </c>
      <c r="Z2047" s="48" t="s">
        <v>939</v>
      </c>
      <c r="AA2047" s="48"/>
      <c r="AB2047" s="48" t="s">
        <v>127</v>
      </c>
      <c r="AD2047" s="43" t="s">
        <v>935</v>
      </c>
      <c r="AE2047" s="689" t="s">
        <v>1250</v>
      </c>
      <c r="AF2047" s="128">
        <v>1</v>
      </c>
      <c r="AG2047" s="764" t="s">
        <v>1634</v>
      </c>
      <c r="AH2047"/>
    </row>
    <row r="2048" spans="1:35" x14ac:dyDescent="0.2">
      <c r="A2048" t="s">
        <v>617</v>
      </c>
      <c r="B2048" s="43">
        <v>20190822</v>
      </c>
      <c r="C2048" s="107" t="s">
        <v>68</v>
      </c>
      <c r="D2048" s="107">
        <v>8</v>
      </c>
      <c r="E2048" s="107">
        <v>6</v>
      </c>
      <c r="H2048" s="107" t="s">
        <v>11</v>
      </c>
      <c r="I2048" s="107">
        <v>290</v>
      </c>
      <c r="J2048" s="107">
        <v>0</v>
      </c>
      <c r="K2048" s="43">
        <v>5</v>
      </c>
      <c r="L2048" s="111">
        <v>1</v>
      </c>
      <c r="M2048" s="43">
        <v>0</v>
      </c>
      <c r="N2048" s="49">
        <v>1</v>
      </c>
      <c r="O2048" s="111" t="str">
        <f>Cal_111320b_12mm!$E$2</f>
        <v>Cal_111320b_12mm</v>
      </c>
      <c r="P2048" s="112">
        <f>Cal_111320b_12mm!$Q$3</f>
        <v>1.834328118614172</v>
      </c>
      <c r="Q2048" s="112">
        <f>Cal_111320b_12mm!$R$3</f>
        <v>0.54419533879391391</v>
      </c>
      <c r="R2048" s="46">
        <v>26.81</v>
      </c>
      <c r="S2048" s="46">
        <v>19.690000000000001</v>
      </c>
      <c r="T2048" s="47">
        <f t="shared" si="327"/>
        <v>0.80266666666666664</v>
      </c>
      <c r="U2048" s="79">
        <f t="shared" si="315"/>
        <v>26.007333333333332</v>
      </c>
      <c r="V2048" s="79">
        <f t="shared" si="316"/>
        <v>18.887333333333334</v>
      </c>
      <c r="W2048" s="443">
        <f t="shared" si="317"/>
        <v>0.14687468921453212</v>
      </c>
      <c r="X2048" s="443">
        <f t="shared" si="318"/>
        <v>0.17819351533578903</v>
      </c>
      <c r="Y2048" s="43">
        <f>Cal_111320b_12mm!$A$3</f>
        <v>20201113</v>
      </c>
      <c r="Z2048" s="48" t="s">
        <v>939</v>
      </c>
      <c r="AA2048" s="48"/>
      <c r="AB2048" s="48" t="s">
        <v>127</v>
      </c>
      <c r="AD2048" s="43" t="s">
        <v>935</v>
      </c>
      <c r="AE2048" s="689" t="s">
        <v>1250</v>
      </c>
      <c r="AF2048" s="128">
        <v>1</v>
      </c>
      <c r="AG2048" s="764" t="s">
        <v>1634</v>
      </c>
      <c r="AH2048"/>
    </row>
    <row r="2049" spans="1:36" x14ac:dyDescent="0.2">
      <c r="A2049" t="s">
        <v>617</v>
      </c>
      <c r="B2049" s="43">
        <v>20190822</v>
      </c>
      <c r="C2049" s="107" t="s">
        <v>68</v>
      </c>
      <c r="D2049" s="107">
        <v>8</v>
      </c>
      <c r="E2049" s="107">
        <v>3</v>
      </c>
      <c r="H2049" s="107" t="s">
        <v>10</v>
      </c>
      <c r="I2049" s="107">
        <v>290</v>
      </c>
      <c r="J2049" s="107">
        <v>0</v>
      </c>
      <c r="K2049" s="43">
        <v>5</v>
      </c>
      <c r="L2049" s="111">
        <v>1</v>
      </c>
      <c r="M2049" s="43">
        <v>0</v>
      </c>
      <c r="N2049" s="49">
        <v>1</v>
      </c>
      <c r="O2049" s="111" t="str">
        <f>Cal_111320b_12mm!$E$2</f>
        <v>Cal_111320b_12mm</v>
      </c>
      <c r="P2049" s="112">
        <f>Cal_111320b_12mm!$Q$3</f>
        <v>1.834328118614172</v>
      </c>
      <c r="Q2049" s="112">
        <f>Cal_111320b_12mm!$R$3</f>
        <v>0.54419533879391391</v>
      </c>
      <c r="R2049" s="46">
        <v>29.39</v>
      </c>
      <c r="S2049" s="46">
        <v>21.22</v>
      </c>
      <c r="T2049" s="502">
        <f>AVERAGE(0.729, 0.7, 0.886, 0.575, 0.689, 0.787)</f>
        <v>0.72766666666666657</v>
      </c>
      <c r="U2049" s="79">
        <f t="shared" si="315"/>
        <v>28.662333333333333</v>
      </c>
      <c r="V2049" s="79">
        <f t="shared" si="316"/>
        <v>20.492333333333331</v>
      </c>
      <c r="W2049" s="443">
        <f t="shared" si="317"/>
        <v>0.16853458018015843</v>
      </c>
      <c r="X2049" s="443">
        <f t="shared" si="318"/>
        <v>0.18415713580480655</v>
      </c>
      <c r="Y2049" s="43">
        <f>Cal_111320b_12mm!$A$3</f>
        <v>20201113</v>
      </c>
      <c r="Z2049" s="86" t="s">
        <v>949</v>
      </c>
      <c r="AA2049" s="86"/>
      <c r="AB2049" s="48" t="s">
        <v>127</v>
      </c>
      <c r="AD2049" s="43" t="s">
        <v>935</v>
      </c>
      <c r="AE2049" s="689" t="s">
        <v>1250</v>
      </c>
      <c r="AF2049" s="128">
        <v>1</v>
      </c>
      <c r="AG2049" s="764" t="s">
        <v>1634</v>
      </c>
      <c r="AH2049"/>
    </row>
    <row r="2050" spans="1:36" x14ac:dyDescent="0.2">
      <c r="A2050" t="s">
        <v>617</v>
      </c>
      <c r="B2050" s="43">
        <v>20190822</v>
      </c>
      <c r="C2050" s="107" t="s">
        <v>68</v>
      </c>
      <c r="D2050" s="107">
        <v>8</v>
      </c>
      <c r="E2050" s="107">
        <v>3</v>
      </c>
      <c r="H2050" s="107" t="s">
        <v>11</v>
      </c>
      <c r="I2050" s="107">
        <v>290</v>
      </c>
      <c r="J2050" s="107">
        <v>0</v>
      </c>
      <c r="K2050" s="43">
        <v>5</v>
      </c>
      <c r="L2050" s="111">
        <v>1</v>
      </c>
      <c r="M2050" s="43">
        <v>0</v>
      </c>
      <c r="N2050" s="49">
        <v>1</v>
      </c>
      <c r="O2050" s="111" t="str">
        <f>Cal_111320b_12mm!$E$2</f>
        <v>Cal_111320b_12mm</v>
      </c>
      <c r="P2050" s="112">
        <f>Cal_111320b_12mm!$Q$3</f>
        <v>1.834328118614172</v>
      </c>
      <c r="Q2050" s="112">
        <f>Cal_111320b_12mm!$R$3</f>
        <v>0.54419533879391391</v>
      </c>
      <c r="R2050" s="46">
        <v>28.45</v>
      </c>
      <c r="S2050" s="46">
        <v>20.170000000000002</v>
      </c>
      <c r="T2050" s="47">
        <f t="shared" ref="T2050:T2052" si="329">AVERAGE(0.651, 0.737, 0.721, 0.724, 0.693, 0.912)</f>
        <v>0.73966666666666681</v>
      </c>
      <c r="U2050" s="79">
        <f t="shared" si="315"/>
        <v>27.710333333333331</v>
      </c>
      <c r="V2050" s="79">
        <f t="shared" si="316"/>
        <v>19.430333333333333</v>
      </c>
      <c r="W2050" s="443">
        <f t="shared" si="317"/>
        <v>0.17080371161465255</v>
      </c>
      <c r="X2050" s="443">
        <f t="shared" si="318"/>
        <v>0.16361001736495925</v>
      </c>
      <c r="Y2050" s="43">
        <f>Cal_111320b_12mm!$A$3</f>
        <v>20201113</v>
      </c>
      <c r="Z2050" s="48" t="s">
        <v>941</v>
      </c>
      <c r="AA2050" s="48"/>
      <c r="AB2050" s="48" t="s">
        <v>127</v>
      </c>
      <c r="AD2050" s="43" t="s">
        <v>935</v>
      </c>
      <c r="AE2050" s="689" t="s">
        <v>1250</v>
      </c>
      <c r="AF2050" s="128">
        <v>1</v>
      </c>
      <c r="AG2050" s="764" t="s">
        <v>1634</v>
      </c>
      <c r="AH2050"/>
    </row>
    <row r="2051" spans="1:36" x14ac:dyDescent="0.2">
      <c r="A2051" t="s">
        <v>617</v>
      </c>
      <c r="B2051" s="43">
        <v>20190822</v>
      </c>
      <c r="C2051" s="107" t="s">
        <v>68</v>
      </c>
      <c r="D2051" s="107">
        <v>8</v>
      </c>
      <c r="E2051" s="107">
        <v>2</v>
      </c>
      <c r="H2051" s="107" t="s">
        <v>10</v>
      </c>
      <c r="I2051" s="107">
        <v>290</v>
      </c>
      <c r="J2051" s="107">
        <v>0</v>
      </c>
      <c r="K2051" s="43">
        <v>5</v>
      </c>
      <c r="L2051" s="111">
        <v>1</v>
      </c>
      <c r="M2051" s="43">
        <v>0</v>
      </c>
      <c r="N2051" s="49">
        <v>1</v>
      </c>
      <c r="O2051" s="111" t="str">
        <f>Cal_111320b_12mm!$E$2</f>
        <v>Cal_111320b_12mm</v>
      </c>
      <c r="P2051" s="112">
        <f>Cal_111320b_12mm!$Q$3</f>
        <v>1.834328118614172</v>
      </c>
      <c r="Q2051" s="112">
        <f>Cal_111320b_12mm!$R$3</f>
        <v>0.54419533879391391</v>
      </c>
      <c r="R2051" s="46">
        <v>19.14</v>
      </c>
      <c r="S2051" s="46">
        <v>15.23</v>
      </c>
      <c r="T2051" s="502">
        <f>AVERAGE(0.729, 0.7, 0.886, 0.575, 0.689, 0.787)</f>
        <v>0.72766666666666657</v>
      </c>
      <c r="U2051" s="79">
        <f t="shared" si="315"/>
        <v>18.412333333333333</v>
      </c>
      <c r="V2051" s="79">
        <f t="shared" si="316"/>
        <v>14.502333333333334</v>
      </c>
      <c r="W2051" s="443">
        <f t="shared" si="317"/>
        <v>8.0657308262474803E-2</v>
      </c>
      <c r="X2051" s="443">
        <f t="shared" si="318"/>
        <v>0.16894105352092181</v>
      </c>
      <c r="Y2051" s="43">
        <f>Cal_111320b_12mm!$A$3</f>
        <v>20201113</v>
      </c>
      <c r="Z2051" s="86" t="s">
        <v>949</v>
      </c>
      <c r="AA2051" s="86"/>
      <c r="AB2051" s="48" t="s">
        <v>127</v>
      </c>
      <c r="AD2051" s="43" t="s">
        <v>935</v>
      </c>
      <c r="AE2051" s="689" t="s">
        <v>1250</v>
      </c>
      <c r="AF2051" s="128">
        <v>1</v>
      </c>
      <c r="AG2051" s="764" t="s">
        <v>1634</v>
      </c>
      <c r="AH2051"/>
    </row>
    <row r="2052" spans="1:36" x14ac:dyDescent="0.2">
      <c r="A2052" t="s">
        <v>617</v>
      </c>
      <c r="B2052" s="43">
        <v>20190822</v>
      </c>
      <c r="C2052" s="107" t="s">
        <v>68</v>
      </c>
      <c r="D2052" s="107">
        <v>8</v>
      </c>
      <c r="E2052" s="107">
        <v>2</v>
      </c>
      <c r="H2052" s="107" t="s">
        <v>11</v>
      </c>
      <c r="I2052" s="107">
        <v>290</v>
      </c>
      <c r="J2052" s="107">
        <v>0</v>
      </c>
      <c r="K2052" s="43">
        <v>5</v>
      </c>
      <c r="L2052" s="111">
        <v>1</v>
      </c>
      <c r="M2052" s="43">
        <v>0</v>
      </c>
      <c r="N2052" s="49">
        <v>1</v>
      </c>
      <c r="O2052" s="111" t="str">
        <f>Cal_111320b_12mm!$E$2</f>
        <v>Cal_111320b_12mm</v>
      </c>
      <c r="P2052" s="112">
        <f>Cal_111320b_12mm!$Q$3</f>
        <v>1.834328118614172</v>
      </c>
      <c r="Q2052" s="112">
        <f>Cal_111320b_12mm!$R$3</f>
        <v>0.54419533879391391</v>
      </c>
      <c r="R2052" s="46">
        <v>19.18</v>
      </c>
      <c r="S2052" s="46">
        <v>14.87</v>
      </c>
      <c r="T2052" s="47">
        <f t="shared" si="329"/>
        <v>0.73966666666666681</v>
      </c>
      <c r="U2052" s="79">
        <f t="shared" si="315"/>
        <v>18.440333333333331</v>
      </c>
      <c r="V2052" s="79">
        <f t="shared" si="316"/>
        <v>14.130333333333333</v>
      </c>
      <c r="W2052" s="443">
        <f t="shared" si="317"/>
        <v>8.8908695296999088E-2</v>
      </c>
      <c r="X2052" s="443">
        <f t="shared" si="318"/>
        <v>0.15428720776135857</v>
      </c>
      <c r="Y2052" s="43">
        <f>Cal_111320b_12mm!$A$3</f>
        <v>20201113</v>
      </c>
      <c r="Z2052" s="48" t="s">
        <v>941</v>
      </c>
      <c r="AA2052" s="48"/>
      <c r="AB2052" s="48" t="s">
        <v>127</v>
      </c>
      <c r="AD2052" s="43" t="s">
        <v>935</v>
      </c>
      <c r="AE2052" s="689" t="s">
        <v>1250</v>
      </c>
      <c r="AF2052" s="128">
        <v>1</v>
      </c>
      <c r="AG2052" s="764" t="s">
        <v>1634</v>
      </c>
      <c r="AH2052"/>
    </row>
    <row r="2053" spans="1:36" x14ac:dyDescent="0.2">
      <c r="A2053" t="s">
        <v>617</v>
      </c>
      <c r="B2053" s="43">
        <v>20190822</v>
      </c>
      <c r="C2053" s="107" t="s">
        <v>68</v>
      </c>
      <c r="D2053" s="107">
        <v>8</v>
      </c>
      <c r="E2053" s="107">
        <v>19</v>
      </c>
      <c r="H2053" s="107" t="s">
        <v>10</v>
      </c>
      <c r="I2053" s="107">
        <v>290</v>
      </c>
      <c r="J2053" s="107">
        <v>10</v>
      </c>
      <c r="K2053" s="43">
        <v>5</v>
      </c>
      <c r="L2053" s="111">
        <v>1</v>
      </c>
      <c r="M2053" s="43">
        <v>0</v>
      </c>
      <c r="N2053" s="49">
        <v>1</v>
      </c>
      <c r="O2053" s="111" t="str">
        <f>Cal_111320b_12mm!$E$2</f>
        <v>Cal_111320b_12mm</v>
      </c>
      <c r="P2053" s="112">
        <f>Cal_111320b_12mm!$Q$3</f>
        <v>1.834328118614172</v>
      </c>
      <c r="Q2053" s="112">
        <f>Cal_111320b_12mm!$R$3</f>
        <v>0.54419533879391391</v>
      </c>
      <c r="R2053" s="46">
        <v>21.15</v>
      </c>
      <c r="S2053" s="46">
        <v>13.58</v>
      </c>
      <c r="T2053" s="47">
        <f t="shared" ref="T2053" si="330">AVERAGE(0.9, 0.886, 0.921, 0.651, 0.737, 0.721)</f>
        <v>0.80266666666666664</v>
      </c>
      <c r="U2053" s="79">
        <f t="shared" si="315"/>
        <v>20.347333333333331</v>
      </c>
      <c r="V2053" s="79">
        <f t="shared" si="316"/>
        <v>12.777333333333333</v>
      </c>
      <c r="W2053" s="443">
        <f t="shared" si="317"/>
        <v>0.15615749962837197</v>
      </c>
      <c r="X2053" s="443">
        <f t="shared" si="318"/>
        <v>6.3752041454239086E-2</v>
      </c>
      <c r="Y2053" s="43">
        <f>Cal_111320b_12mm!$A$3</f>
        <v>20201113</v>
      </c>
      <c r="Z2053" s="48" t="s">
        <v>939</v>
      </c>
      <c r="AA2053" s="48"/>
      <c r="AB2053" s="48" t="s">
        <v>127</v>
      </c>
      <c r="AD2053" s="43" t="s">
        <v>935</v>
      </c>
      <c r="AE2053" s="689" t="s">
        <v>1250</v>
      </c>
      <c r="AF2053" s="128">
        <v>1</v>
      </c>
      <c r="AG2053" s="764" t="s">
        <v>1634</v>
      </c>
      <c r="AH2053"/>
    </row>
    <row r="2054" spans="1:36" s="115" customFormat="1" ht="13.5" thickBot="1" x14ac:dyDescent="0.25">
      <c r="A2054" s="407" t="s">
        <v>617</v>
      </c>
      <c r="B2054" s="115">
        <v>20190822</v>
      </c>
      <c r="C2054" s="140" t="s">
        <v>68</v>
      </c>
      <c r="D2054" s="140">
        <v>8</v>
      </c>
      <c r="E2054" s="140">
        <v>19</v>
      </c>
      <c r="F2054" s="140"/>
      <c r="G2054" s="140"/>
      <c r="H2054" s="140" t="s">
        <v>11</v>
      </c>
      <c r="I2054" s="140">
        <v>290</v>
      </c>
      <c r="J2054" s="140">
        <v>10</v>
      </c>
      <c r="K2054" s="43">
        <v>5</v>
      </c>
      <c r="L2054" s="111">
        <v>1</v>
      </c>
      <c r="M2054" s="43">
        <v>0</v>
      </c>
      <c r="N2054" s="49">
        <v>1</v>
      </c>
      <c r="O2054" s="111" t="str">
        <f>Cal_111320b_12mm!$E$2</f>
        <v>Cal_111320b_12mm</v>
      </c>
      <c r="P2054" s="112">
        <f>Cal_111320b_12mm!$Q$3</f>
        <v>1.834328118614172</v>
      </c>
      <c r="Q2054" s="112">
        <f>Cal_111320b_12mm!$R$3</f>
        <v>0.54419533879391391</v>
      </c>
      <c r="R2054" s="118">
        <v>20.99</v>
      </c>
      <c r="S2054" s="118">
        <v>13.87</v>
      </c>
      <c r="T2054" s="502">
        <f>AVERAGE(0.729, 0.7, 0.886, 0.575, 0.689, 0.787)</f>
        <v>0.72766666666666657</v>
      </c>
      <c r="U2054" s="120">
        <f t="shared" si="315"/>
        <v>20.262333333333331</v>
      </c>
      <c r="V2054" s="120">
        <f t="shared" si="316"/>
        <v>13.142333333333333</v>
      </c>
      <c r="W2054" s="444">
        <f t="shared" si="317"/>
        <v>0.14687468921453212</v>
      </c>
      <c r="X2054" s="444">
        <f t="shared" si="318"/>
        <v>7.9316834219259627E-2</v>
      </c>
      <c r="Y2054" s="43">
        <f>Cal_111320b_12mm!$A$3</f>
        <v>20201113</v>
      </c>
      <c r="Z2054" s="86" t="s">
        <v>949</v>
      </c>
      <c r="AA2054" s="86"/>
      <c r="AB2054" s="48" t="s">
        <v>127</v>
      </c>
      <c r="AC2054" s="43"/>
      <c r="AD2054" s="43" t="s">
        <v>935</v>
      </c>
      <c r="AE2054" s="689" t="s">
        <v>1250</v>
      </c>
      <c r="AF2054" s="128">
        <v>1</v>
      </c>
      <c r="AG2054" s="764" t="s">
        <v>1634</v>
      </c>
      <c r="AH2054" s="407"/>
      <c r="AI2054" s="407"/>
    </row>
    <row r="2055" spans="1:36" x14ac:dyDescent="0.2">
      <c r="A2055" s="155" t="s">
        <v>617</v>
      </c>
      <c r="B2055" s="82">
        <v>20190822</v>
      </c>
      <c r="C2055" s="126" t="s">
        <v>69</v>
      </c>
      <c r="D2055" s="126">
        <v>9</v>
      </c>
      <c r="E2055" s="126">
        <v>18</v>
      </c>
      <c r="F2055" s="126"/>
      <c r="G2055" s="126"/>
      <c r="H2055" s="126" t="s">
        <v>10</v>
      </c>
      <c r="I2055" s="126">
        <v>280.16000000000003</v>
      </c>
      <c r="J2055" s="126">
        <v>5</v>
      </c>
      <c r="K2055" s="82">
        <v>5</v>
      </c>
      <c r="L2055" s="156">
        <v>1</v>
      </c>
      <c r="M2055" s="82">
        <v>0</v>
      </c>
      <c r="N2055" s="83">
        <v>1</v>
      </c>
      <c r="O2055" s="9" t="str">
        <f>Cal_110119!$P$3</f>
        <v>Cal_110119</v>
      </c>
      <c r="P2055" s="17">
        <f>Cal_110119!$Q$3</f>
        <v>1.8682000000000001</v>
      </c>
      <c r="Q2055" s="17">
        <f>Cal_110119!$R$3</f>
        <v>0.51219999999999999</v>
      </c>
      <c r="R2055" s="84">
        <v>21.12</v>
      </c>
      <c r="S2055" s="84">
        <v>14.06</v>
      </c>
      <c r="T2055" s="158">
        <f t="shared" ref="T2055:T2070" si="331">AVERAGE(0.887,0.753,0.762,0.881,0.629,0.842)</f>
        <v>0.79233333333333344</v>
      </c>
      <c r="U2055" s="79">
        <f t="shared" si="315"/>
        <v>20.327666666666669</v>
      </c>
      <c r="V2055" s="79">
        <f t="shared" si="316"/>
        <v>13.267666666666667</v>
      </c>
      <c r="W2055" s="443">
        <f t="shared" si="317"/>
        <v>0.13887105569779393</v>
      </c>
      <c r="X2055" s="443">
        <f t="shared" si="318"/>
        <v>8.7708838339660866E-2</v>
      </c>
      <c r="Y2055" s="9">
        <f>Cal_110119!$O$3</f>
        <v>20181101</v>
      </c>
      <c r="Z2055" s="339" t="s">
        <v>828</v>
      </c>
      <c r="AA2055" s="339"/>
      <c r="AB2055" s="85" t="s">
        <v>127</v>
      </c>
      <c r="AC2055" s="159" t="s">
        <v>626</v>
      </c>
      <c r="AD2055" s="82" t="s">
        <v>619</v>
      </c>
      <c r="AE2055" s="689" t="s">
        <v>1250</v>
      </c>
      <c r="AF2055" s="129">
        <v>1</v>
      </c>
      <c r="AG2055" s="764" t="s">
        <v>1634</v>
      </c>
      <c r="AH2055" s="155" t="s">
        <v>381</v>
      </c>
      <c r="AI2055" s="155"/>
      <c r="AJ2055" s="82"/>
    </row>
    <row r="2056" spans="1:36" x14ac:dyDescent="0.2">
      <c r="A2056" s="155" t="s">
        <v>617</v>
      </c>
      <c r="B2056" s="82">
        <v>20190822</v>
      </c>
      <c r="C2056" s="126" t="s">
        <v>69</v>
      </c>
      <c r="D2056" s="126">
        <v>9</v>
      </c>
      <c r="E2056" s="126">
        <v>18</v>
      </c>
      <c r="F2056" s="126"/>
      <c r="G2056" s="126"/>
      <c r="H2056" s="126" t="s">
        <v>11</v>
      </c>
      <c r="I2056" s="126">
        <v>280.47000000000003</v>
      </c>
      <c r="J2056" s="126">
        <v>5</v>
      </c>
      <c r="K2056" s="82">
        <v>5</v>
      </c>
      <c r="L2056" s="156">
        <v>1</v>
      </c>
      <c r="M2056" s="82">
        <v>0</v>
      </c>
      <c r="N2056" s="83">
        <v>1</v>
      </c>
      <c r="O2056" s="9" t="str">
        <f>Cal_110119!$P$3</f>
        <v>Cal_110119</v>
      </c>
      <c r="P2056" s="17">
        <f>Cal_110119!$Q$3</f>
        <v>1.8682000000000001</v>
      </c>
      <c r="Q2056" s="17">
        <f>Cal_110119!$R$3</f>
        <v>0.51219999999999999</v>
      </c>
      <c r="R2056" s="84">
        <v>21.24</v>
      </c>
      <c r="S2056" s="84">
        <v>14.42</v>
      </c>
      <c r="T2056" s="158">
        <f t="shared" si="331"/>
        <v>0.79233333333333344</v>
      </c>
      <c r="U2056" s="79">
        <f t="shared" si="315"/>
        <v>20.447666666666667</v>
      </c>
      <c r="V2056" s="79">
        <f t="shared" si="316"/>
        <v>13.627666666666666</v>
      </c>
      <c r="W2056" s="443">
        <f t="shared" si="317"/>
        <v>0.13400195203320925</v>
      </c>
      <c r="X2056" s="443">
        <f t="shared" si="318"/>
        <v>9.8468646553211109E-2</v>
      </c>
      <c r="Y2056" s="9">
        <f>Cal_110119!$O$3</f>
        <v>20181101</v>
      </c>
      <c r="Z2056" s="339" t="s">
        <v>828</v>
      </c>
      <c r="AA2056" s="339"/>
      <c r="AB2056" s="85" t="s">
        <v>127</v>
      </c>
      <c r="AC2056" s="159" t="s">
        <v>626</v>
      </c>
      <c r="AD2056" s="82" t="s">
        <v>619</v>
      </c>
      <c r="AE2056" s="689" t="s">
        <v>1250</v>
      </c>
      <c r="AF2056" s="129">
        <v>1</v>
      </c>
      <c r="AG2056" s="764" t="s">
        <v>1634</v>
      </c>
      <c r="AH2056" s="155" t="s">
        <v>382</v>
      </c>
      <c r="AI2056" s="155"/>
      <c r="AJ2056" s="82"/>
    </row>
    <row r="2057" spans="1:36" s="372" customFormat="1" x14ac:dyDescent="0.2">
      <c r="A2057" s="371" t="s">
        <v>617</v>
      </c>
      <c r="B2057" s="372">
        <v>20190822</v>
      </c>
      <c r="C2057" s="373" t="s">
        <v>69</v>
      </c>
      <c r="D2057" s="373">
        <v>9</v>
      </c>
      <c r="E2057" s="373">
        <v>14</v>
      </c>
      <c r="F2057" s="373"/>
      <c r="G2057" s="373"/>
      <c r="H2057" s="373" t="s">
        <v>10</v>
      </c>
      <c r="I2057" s="373">
        <v>281.08</v>
      </c>
      <c r="J2057" s="373">
        <v>5</v>
      </c>
      <c r="K2057" s="372">
        <v>5</v>
      </c>
      <c r="L2057" s="374">
        <v>1</v>
      </c>
      <c r="M2057" s="372">
        <v>0</v>
      </c>
      <c r="N2057" s="375">
        <v>1</v>
      </c>
      <c r="O2057" s="9" t="str">
        <f>Cal_110119!$P$3</f>
        <v>Cal_110119</v>
      </c>
      <c r="P2057" s="17">
        <f>Cal_110119!$Q$3</f>
        <v>1.8682000000000001</v>
      </c>
      <c r="Q2057" s="17">
        <f>Cal_110119!$R$3</f>
        <v>0.51219999999999999</v>
      </c>
      <c r="R2057" s="376">
        <v>19.32</v>
      </c>
      <c r="S2057" s="376">
        <v>13.28</v>
      </c>
      <c r="T2057" s="377">
        <f t="shared" si="331"/>
        <v>0.79233333333333344</v>
      </c>
      <c r="U2057" s="378">
        <f t="shared" si="315"/>
        <v>18.527666666666669</v>
      </c>
      <c r="V2057" s="378">
        <f t="shared" si="316"/>
        <v>12.487666666666666</v>
      </c>
      <c r="W2057" s="443">
        <f t="shared" si="317"/>
        <v>0.11841866438291615</v>
      </c>
      <c r="X2057" s="443">
        <f t="shared" si="318"/>
        <v>9.4142685259652983E-2</v>
      </c>
      <c r="Y2057" s="9">
        <f>Cal_110119!$O$3</f>
        <v>20181101</v>
      </c>
      <c r="Z2057" s="379" t="s">
        <v>831</v>
      </c>
      <c r="AA2057" s="379"/>
      <c r="AB2057" s="380" t="s">
        <v>127</v>
      </c>
      <c r="AC2057" s="382" t="s">
        <v>626</v>
      </c>
      <c r="AD2057" s="372" t="s">
        <v>619</v>
      </c>
      <c r="AE2057" s="689" t="s">
        <v>1250</v>
      </c>
      <c r="AF2057" s="381">
        <v>1</v>
      </c>
      <c r="AG2057" s="764" t="s">
        <v>1634</v>
      </c>
      <c r="AH2057" s="371" t="s">
        <v>337</v>
      </c>
      <c r="AI2057" s="371"/>
    </row>
    <row r="2058" spans="1:36" s="372" customFormat="1" x14ac:dyDescent="0.2">
      <c r="A2058" s="371" t="s">
        <v>617</v>
      </c>
      <c r="B2058" s="372">
        <v>20190822</v>
      </c>
      <c r="C2058" s="373" t="s">
        <v>69</v>
      </c>
      <c r="D2058" s="373">
        <v>9</v>
      </c>
      <c r="E2058" s="373">
        <v>14</v>
      </c>
      <c r="F2058" s="373"/>
      <c r="G2058" s="373"/>
      <c r="H2058" s="373" t="s">
        <v>11</v>
      </c>
      <c r="I2058" s="373">
        <v>279.67</v>
      </c>
      <c r="J2058" s="373">
        <v>5</v>
      </c>
      <c r="K2058" s="372">
        <v>5</v>
      </c>
      <c r="L2058" s="374">
        <v>1</v>
      </c>
      <c r="M2058" s="372">
        <v>0</v>
      </c>
      <c r="N2058" s="375">
        <v>1</v>
      </c>
      <c r="O2058" s="9" t="str">
        <f>Cal_110119!$P$3</f>
        <v>Cal_110119</v>
      </c>
      <c r="P2058" s="17">
        <f>Cal_110119!$Q$3</f>
        <v>1.8682000000000001</v>
      </c>
      <c r="Q2058" s="17">
        <f>Cal_110119!$R$3</f>
        <v>0.51219999999999999</v>
      </c>
      <c r="R2058" s="376">
        <v>19.38</v>
      </c>
      <c r="S2058" s="376">
        <v>13.02</v>
      </c>
      <c r="T2058" s="377">
        <f t="shared" si="331"/>
        <v>0.79233333333333344</v>
      </c>
      <c r="U2058" s="378">
        <f t="shared" si="315"/>
        <v>18.587666666666667</v>
      </c>
      <c r="V2058" s="378">
        <f t="shared" si="316"/>
        <v>12.227666666666666</v>
      </c>
      <c r="W2058" s="443">
        <f t="shared" si="317"/>
        <v>0.12532115763150514</v>
      </c>
      <c r="X2058" s="443">
        <f t="shared" si="318"/>
        <v>8.38638979895244E-2</v>
      </c>
      <c r="Y2058" s="9">
        <f>Cal_110119!$O$3</f>
        <v>20181101</v>
      </c>
      <c r="Z2058" s="379" t="s">
        <v>831</v>
      </c>
      <c r="AA2058" s="379"/>
      <c r="AB2058" s="380" t="s">
        <v>127</v>
      </c>
      <c r="AC2058" s="382" t="s">
        <v>626</v>
      </c>
      <c r="AD2058" s="372" t="s">
        <v>619</v>
      </c>
      <c r="AE2058" s="689" t="s">
        <v>1250</v>
      </c>
      <c r="AF2058" s="381">
        <v>1</v>
      </c>
      <c r="AG2058" s="764" t="s">
        <v>1634</v>
      </c>
      <c r="AH2058" s="371" t="s">
        <v>388</v>
      </c>
      <c r="AI2058" s="371"/>
    </row>
    <row r="2059" spans="1:36" s="44" customFormat="1" x14ac:dyDescent="0.2">
      <c r="A2059" s="360" t="s">
        <v>617</v>
      </c>
      <c r="B2059" s="44">
        <v>20190822</v>
      </c>
      <c r="C2059" s="361" t="s">
        <v>69</v>
      </c>
      <c r="D2059" s="361">
        <v>9</v>
      </c>
      <c r="E2059" s="361">
        <v>8</v>
      </c>
      <c r="F2059" s="361"/>
      <c r="G2059" s="361"/>
      <c r="H2059" s="361" t="s">
        <v>10</v>
      </c>
      <c r="I2059" s="361">
        <v>279.91000000000003</v>
      </c>
      <c r="J2059" s="361">
        <v>5</v>
      </c>
      <c r="K2059" s="44">
        <v>5</v>
      </c>
      <c r="L2059" s="362">
        <v>1</v>
      </c>
      <c r="M2059" s="44">
        <v>0</v>
      </c>
      <c r="N2059" s="363">
        <v>1</v>
      </c>
      <c r="O2059" s="9" t="str">
        <f>Cal_110119!$P$3</f>
        <v>Cal_110119</v>
      </c>
      <c r="P2059" s="17">
        <f>Cal_110119!$Q$3</f>
        <v>1.8682000000000001</v>
      </c>
      <c r="Q2059" s="17">
        <f>Cal_110119!$R$3</f>
        <v>0.51219999999999999</v>
      </c>
      <c r="R2059" s="364">
        <v>36.74</v>
      </c>
      <c r="S2059" s="364">
        <v>25.26</v>
      </c>
      <c r="T2059" s="365">
        <f t="shared" si="331"/>
        <v>0.79233333333333344</v>
      </c>
      <c r="U2059" s="366">
        <f t="shared" si="315"/>
        <v>35.94766666666667</v>
      </c>
      <c r="V2059" s="366">
        <f t="shared" si="316"/>
        <v>24.46766666666667</v>
      </c>
      <c r="W2059" s="443">
        <f t="shared" si="317"/>
        <v>0.22601467498714145</v>
      </c>
      <c r="X2059" s="443">
        <f t="shared" si="318"/>
        <v>0.19220752984131526</v>
      </c>
      <c r="Y2059" s="9">
        <f>Cal_110119!$O$3</f>
        <v>20181101</v>
      </c>
      <c r="Z2059" s="367" t="s">
        <v>828</v>
      </c>
      <c r="AA2059" s="367"/>
      <c r="AB2059" s="368" t="s">
        <v>127</v>
      </c>
      <c r="AC2059" s="370" t="s">
        <v>626</v>
      </c>
      <c r="AD2059" s="44" t="s">
        <v>619</v>
      </c>
      <c r="AE2059" s="689" t="s">
        <v>1250</v>
      </c>
      <c r="AF2059" s="369">
        <v>1</v>
      </c>
      <c r="AG2059" s="764" t="s">
        <v>1634</v>
      </c>
      <c r="AH2059" s="360" t="s">
        <v>361</v>
      </c>
      <c r="AI2059" s="360"/>
    </row>
    <row r="2060" spans="1:36" s="44" customFormat="1" x14ac:dyDescent="0.2">
      <c r="A2060" s="360" t="s">
        <v>617</v>
      </c>
      <c r="B2060" s="44">
        <v>20190822</v>
      </c>
      <c r="C2060" s="361" t="s">
        <v>69</v>
      </c>
      <c r="D2060" s="361">
        <v>9</v>
      </c>
      <c r="E2060" s="361">
        <v>8</v>
      </c>
      <c r="F2060" s="361"/>
      <c r="G2060" s="361"/>
      <c r="H2060" s="361" t="s">
        <v>11</v>
      </c>
      <c r="I2060" s="361">
        <v>280.08999999999997</v>
      </c>
      <c r="J2060" s="361">
        <v>5</v>
      </c>
      <c r="K2060" s="44">
        <v>5</v>
      </c>
      <c r="L2060" s="362">
        <v>1</v>
      </c>
      <c r="M2060" s="44">
        <v>0</v>
      </c>
      <c r="N2060" s="363">
        <v>1</v>
      </c>
      <c r="O2060" s="9" t="str">
        <f>Cal_110119!$P$3</f>
        <v>Cal_110119</v>
      </c>
      <c r="P2060" s="17">
        <f>Cal_110119!$Q$3</f>
        <v>1.8682000000000001</v>
      </c>
      <c r="Q2060" s="17">
        <f>Cal_110119!$R$3</f>
        <v>0.51219999999999999</v>
      </c>
      <c r="R2060" s="364">
        <v>41.69</v>
      </c>
      <c r="S2060" s="364">
        <v>29.07</v>
      </c>
      <c r="T2060" s="365">
        <f t="shared" si="331"/>
        <v>0.79233333333333344</v>
      </c>
      <c r="U2060" s="366">
        <f t="shared" si="315"/>
        <v>40.897666666666666</v>
      </c>
      <c r="V2060" s="366">
        <f t="shared" si="316"/>
        <v>28.277666666666669</v>
      </c>
      <c r="W2060" s="443">
        <f t="shared" si="317"/>
        <v>0.24829896888130423</v>
      </c>
      <c r="X2060" s="443">
        <f t="shared" si="318"/>
        <v>0.2347363794550639</v>
      </c>
      <c r="Y2060" s="9">
        <f>Cal_110119!$O$3</f>
        <v>20181101</v>
      </c>
      <c r="Z2060" s="367" t="s">
        <v>828</v>
      </c>
      <c r="AA2060" s="367"/>
      <c r="AB2060" s="368" t="s">
        <v>127</v>
      </c>
      <c r="AC2060" s="370" t="s">
        <v>626</v>
      </c>
      <c r="AD2060" s="44" t="s">
        <v>619</v>
      </c>
      <c r="AE2060" s="689" t="s">
        <v>1250</v>
      </c>
      <c r="AF2060" s="369">
        <v>1</v>
      </c>
      <c r="AG2060" s="764" t="s">
        <v>1634</v>
      </c>
      <c r="AH2060" s="360" t="s">
        <v>385</v>
      </c>
      <c r="AI2060" s="360"/>
    </row>
    <row r="2061" spans="1:36" s="350" customFormat="1" x14ac:dyDescent="0.2">
      <c r="A2061" s="349" t="s">
        <v>617</v>
      </c>
      <c r="B2061" s="350">
        <v>20190822</v>
      </c>
      <c r="C2061" s="351" t="s">
        <v>69</v>
      </c>
      <c r="D2061" s="351">
        <v>9</v>
      </c>
      <c r="E2061" s="351">
        <v>5</v>
      </c>
      <c r="F2061" s="351"/>
      <c r="G2061" s="351"/>
      <c r="H2061" s="351" t="s">
        <v>10</v>
      </c>
      <c r="I2061" s="351">
        <v>280.58999999999997</v>
      </c>
      <c r="J2061" s="351">
        <v>5</v>
      </c>
      <c r="K2061" s="350">
        <v>5</v>
      </c>
      <c r="L2061" s="352">
        <v>1</v>
      </c>
      <c r="M2061" s="350">
        <v>0</v>
      </c>
      <c r="N2061" s="353">
        <v>1</v>
      </c>
      <c r="O2061" s="9" t="str">
        <f>Cal_110119!$P$3</f>
        <v>Cal_110119</v>
      </c>
      <c r="P2061" s="17">
        <f>Cal_110119!$Q$3</f>
        <v>1.8682000000000001</v>
      </c>
      <c r="Q2061" s="17">
        <f>Cal_110119!$R$3</f>
        <v>0.51219999999999999</v>
      </c>
      <c r="R2061" s="354">
        <v>21.98</v>
      </c>
      <c r="S2061" s="354">
        <v>15.35</v>
      </c>
      <c r="T2061" s="355">
        <f t="shared" si="331"/>
        <v>0.79233333333333344</v>
      </c>
      <c r="U2061" s="356">
        <f t="shared" si="315"/>
        <v>21.187666666666669</v>
      </c>
      <c r="V2061" s="356">
        <f t="shared" si="316"/>
        <v>14.557666666666666</v>
      </c>
      <c r="W2061" s="443">
        <f t="shared" si="317"/>
        <v>0.13021304774594694</v>
      </c>
      <c r="X2061" s="443">
        <f t="shared" si="318"/>
        <v>0.11801595817562309</v>
      </c>
      <c r="Y2061" s="9">
        <f>Cal_110119!$O$3</f>
        <v>20181101</v>
      </c>
      <c r="Z2061" s="357" t="s">
        <v>828</v>
      </c>
      <c r="AA2061" s="357"/>
      <c r="AB2061" s="358" t="s">
        <v>127</v>
      </c>
      <c r="AC2061" s="350" t="s">
        <v>627</v>
      </c>
      <c r="AD2061" s="350" t="s">
        <v>619</v>
      </c>
      <c r="AE2061" s="689" t="s">
        <v>1250</v>
      </c>
      <c r="AF2061" s="359">
        <v>1</v>
      </c>
      <c r="AG2061" s="764" t="s">
        <v>1634</v>
      </c>
      <c r="AH2061" s="349" t="s">
        <v>380</v>
      </c>
      <c r="AI2061" s="410" t="s">
        <v>1136</v>
      </c>
      <c r="AJ2061" s="349"/>
    </row>
    <row r="2062" spans="1:36" s="350" customFormat="1" x14ac:dyDescent="0.2">
      <c r="A2062" s="349" t="s">
        <v>617</v>
      </c>
      <c r="B2062" s="350">
        <v>20190822</v>
      </c>
      <c r="C2062" s="351" t="s">
        <v>69</v>
      </c>
      <c r="D2062" s="351">
        <v>9</v>
      </c>
      <c r="E2062" s="351">
        <v>5</v>
      </c>
      <c r="F2062" s="351"/>
      <c r="G2062" s="351"/>
      <c r="H2062" s="351" t="s">
        <v>11</v>
      </c>
      <c r="I2062" s="351">
        <f>280-92</f>
        <v>188</v>
      </c>
      <c r="J2062" s="351">
        <v>5</v>
      </c>
      <c r="K2062" s="350">
        <v>5</v>
      </c>
      <c r="L2062" s="352">
        <v>1</v>
      </c>
      <c r="M2062" s="350">
        <v>0</v>
      </c>
      <c r="N2062" s="353">
        <v>1</v>
      </c>
      <c r="O2062" s="9" t="str">
        <f>Cal_110119!$P$3</f>
        <v>Cal_110119</v>
      </c>
      <c r="P2062" s="17">
        <f>Cal_110119!$Q$3</f>
        <v>1.8682000000000001</v>
      </c>
      <c r="Q2062" s="17">
        <f>Cal_110119!$R$3</f>
        <v>0.51219999999999999</v>
      </c>
      <c r="R2062" s="354">
        <v>14.42</v>
      </c>
      <c r="S2062" s="354">
        <v>10.029999999999999</v>
      </c>
      <c r="T2062" s="355">
        <f t="shared" si="331"/>
        <v>0.79233333333333344</v>
      </c>
      <c r="U2062" s="356">
        <f t="shared" si="315"/>
        <v>13.627666666666666</v>
      </c>
      <c r="V2062" s="356">
        <f t="shared" si="316"/>
        <v>9.2376666666666658</v>
      </c>
      <c r="W2062" s="443">
        <f t="shared" si="317"/>
        <v>0.12868260253544872</v>
      </c>
      <c r="X2062" s="443">
        <f t="shared" si="318"/>
        <v>0.10640914484504764</v>
      </c>
      <c r="Y2062" s="9">
        <f>Cal_110119!$O$3</f>
        <v>20181101</v>
      </c>
      <c r="Z2062" s="357" t="s">
        <v>828</v>
      </c>
      <c r="AA2062" s="357"/>
      <c r="AB2062" s="358" t="s">
        <v>127</v>
      </c>
      <c r="AC2062" s="350" t="s">
        <v>627</v>
      </c>
      <c r="AD2062" s="350" t="s">
        <v>619</v>
      </c>
      <c r="AE2062" s="689" t="s">
        <v>1250</v>
      </c>
      <c r="AF2062" s="359">
        <v>1</v>
      </c>
      <c r="AG2062" s="764" t="s">
        <v>1634</v>
      </c>
      <c r="AH2062" s="349" t="s">
        <v>347</v>
      </c>
      <c r="AI2062" s="410" t="s">
        <v>1136</v>
      </c>
      <c r="AJ2062" s="349"/>
    </row>
    <row r="2063" spans="1:36" x14ac:dyDescent="0.2">
      <c r="A2063" s="155" t="s">
        <v>617</v>
      </c>
      <c r="B2063" s="82">
        <v>20190822</v>
      </c>
      <c r="C2063" s="126" t="s">
        <v>69</v>
      </c>
      <c r="D2063" s="126">
        <v>9</v>
      </c>
      <c r="E2063" s="126">
        <v>18</v>
      </c>
      <c r="F2063" s="126"/>
      <c r="G2063" s="126"/>
      <c r="H2063" s="126" t="s">
        <v>10</v>
      </c>
      <c r="I2063" s="126">
        <v>280.66000000000003</v>
      </c>
      <c r="J2063" s="126">
        <v>20</v>
      </c>
      <c r="K2063" s="82">
        <v>5</v>
      </c>
      <c r="L2063" s="156">
        <v>1</v>
      </c>
      <c r="M2063" s="82">
        <v>0</v>
      </c>
      <c r="N2063" s="83">
        <v>1</v>
      </c>
      <c r="O2063" s="9" t="str">
        <f>Cal_110119!$P$3</f>
        <v>Cal_110119</v>
      </c>
      <c r="P2063" s="17">
        <f>Cal_110119!$Q$3</f>
        <v>1.8682000000000001</v>
      </c>
      <c r="Q2063" s="17">
        <f>Cal_110119!$R$3</f>
        <v>0.51219999999999999</v>
      </c>
      <c r="R2063" s="84">
        <v>18.62</v>
      </c>
      <c r="S2063" s="84">
        <v>12.8</v>
      </c>
      <c r="T2063" s="158">
        <f t="shared" si="331"/>
        <v>0.79233333333333344</v>
      </c>
      <c r="U2063" s="79">
        <f t="shared" si="315"/>
        <v>17.827666666666669</v>
      </c>
      <c r="V2063" s="79">
        <f t="shared" si="316"/>
        <v>12.007666666666667</v>
      </c>
      <c r="W2063" s="443">
        <f t="shared" si="317"/>
        <v>0.1142761573802417</v>
      </c>
      <c r="X2063" s="443">
        <f t="shared" si="318"/>
        <v>9.0420640387638779E-2</v>
      </c>
      <c r="Y2063" s="9">
        <f>Cal_110119!$O$3</f>
        <v>20181101</v>
      </c>
      <c r="Z2063" s="339" t="s">
        <v>828</v>
      </c>
      <c r="AA2063" s="339"/>
      <c r="AB2063" s="85" t="s">
        <v>127</v>
      </c>
      <c r="AC2063" s="82" t="s">
        <v>627</v>
      </c>
      <c r="AD2063" s="82" t="s">
        <v>619</v>
      </c>
      <c r="AE2063" s="689" t="s">
        <v>1250</v>
      </c>
      <c r="AF2063" s="129">
        <v>1</v>
      </c>
      <c r="AG2063" s="764" t="s">
        <v>1634</v>
      </c>
      <c r="AH2063" s="155" t="s">
        <v>383</v>
      </c>
      <c r="AI2063" s="153" t="s">
        <v>1131</v>
      </c>
      <c r="AJ2063" s="155"/>
    </row>
    <row r="2064" spans="1:36" s="228" customFormat="1" x14ac:dyDescent="0.2">
      <c r="A2064" s="383" t="s">
        <v>617</v>
      </c>
      <c r="B2064" s="228">
        <v>20190822</v>
      </c>
      <c r="C2064" s="265" t="s">
        <v>69</v>
      </c>
      <c r="D2064" s="265">
        <v>9</v>
      </c>
      <c r="E2064" s="265">
        <v>18</v>
      </c>
      <c r="F2064" s="265"/>
      <c r="G2064" s="265"/>
      <c r="H2064" s="265" t="s">
        <v>11</v>
      </c>
      <c r="I2064" s="265">
        <v>280.31</v>
      </c>
      <c r="J2064" s="265">
        <v>20</v>
      </c>
      <c r="K2064" s="228">
        <v>5</v>
      </c>
      <c r="L2064" s="384">
        <v>1</v>
      </c>
      <c r="M2064" s="228">
        <v>0</v>
      </c>
      <c r="N2064" s="267">
        <v>1</v>
      </c>
      <c r="O2064" s="9" t="str">
        <f>Cal_110119!$P$3</f>
        <v>Cal_110119</v>
      </c>
      <c r="P2064" s="17">
        <f>Cal_110119!$Q$3</f>
        <v>1.8682000000000001</v>
      </c>
      <c r="Q2064" s="17">
        <f>Cal_110119!$R$3</f>
        <v>0.51219999999999999</v>
      </c>
      <c r="R2064" s="268">
        <v>27.67</v>
      </c>
      <c r="S2064" s="268">
        <v>18.079999999999998</v>
      </c>
      <c r="T2064" s="385">
        <f t="shared" si="331"/>
        <v>0.79233333333333344</v>
      </c>
      <c r="U2064" s="269">
        <f t="shared" si="315"/>
        <v>26.87766666666667</v>
      </c>
      <c r="V2064" s="269">
        <f t="shared" si="316"/>
        <v>17.287666666666667</v>
      </c>
      <c r="W2064" s="443">
        <f t="shared" si="317"/>
        <v>0.18853551885421624</v>
      </c>
      <c r="X2064" s="443">
        <f t="shared" si="318"/>
        <v>0.10653833907997569</v>
      </c>
      <c r="Y2064" s="9">
        <f>Cal_110119!$O$3</f>
        <v>20181101</v>
      </c>
      <c r="Z2064" s="386" t="s">
        <v>828</v>
      </c>
      <c r="AA2064" s="386"/>
      <c r="AB2064" s="270" t="s">
        <v>127</v>
      </c>
      <c r="AC2064" s="228" t="s">
        <v>627</v>
      </c>
      <c r="AD2064" s="228" t="s">
        <v>619</v>
      </c>
      <c r="AE2064" s="689" t="s">
        <v>1250</v>
      </c>
      <c r="AF2064" s="387">
        <v>3</v>
      </c>
      <c r="AG2064" s="764" t="s">
        <v>1634</v>
      </c>
      <c r="AH2064" s="383" t="s">
        <v>343</v>
      </c>
      <c r="AI2064" s="262" t="s">
        <v>1132</v>
      </c>
      <c r="AJ2064" s="383"/>
    </row>
    <row r="2065" spans="1:36" s="372" customFormat="1" x14ac:dyDescent="0.2">
      <c r="A2065" s="371" t="s">
        <v>617</v>
      </c>
      <c r="B2065" s="372">
        <v>20190822</v>
      </c>
      <c r="C2065" s="373" t="s">
        <v>69</v>
      </c>
      <c r="D2065" s="373">
        <v>9</v>
      </c>
      <c r="E2065" s="373">
        <v>14</v>
      </c>
      <c r="F2065" s="373"/>
      <c r="G2065" s="373"/>
      <c r="H2065" s="373" t="s">
        <v>10</v>
      </c>
      <c r="I2065" s="373">
        <v>275</v>
      </c>
      <c r="J2065" s="373">
        <v>20</v>
      </c>
      <c r="K2065" s="372">
        <v>5</v>
      </c>
      <c r="L2065" s="374">
        <v>1</v>
      </c>
      <c r="M2065" s="372">
        <v>0</v>
      </c>
      <c r="N2065" s="375">
        <v>1</v>
      </c>
      <c r="O2065" s="9" t="str">
        <f>Cal_110119!$P$3</f>
        <v>Cal_110119</v>
      </c>
      <c r="P2065" s="17">
        <f>Cal_110119!$Q$3</f>
        <v>1.8682000000000001</v>
      </c>
      <c r="Q2065" s="17">
        <f>Cal_110119!$R$3</f>
        <v>0.51219999999999999</v>
      </c>
      <c r="R2065" s="376">
        <v>13.06</v>
      </c>
      <c r="S2065" s="376">
        <v>8.5060000000000002</v>
      </c>
      <c r="T2065" s="377">
        <f t="shared" si="331"/>
        <v>0.79233333333333344</v>
      </c>
      <c r="U2065" s="378">
        <f t="shared" si="315"/>
        <v>12.267666666666667</v>
      </c>
      <c r="V2065" s="378">
        <f t="shared" si="316"/>
        <v>7.7136666666666667</v>
      </c>
      <c r="W2065" s="443">
        <f t="shared" si="317"/>
        <v>9.1258535950241873E-2</v>
      </c>
      <c r="X2065" s="443">
        <f t="shared" si="318"/>
        <v>4.2944122823333875E-2</v>
      </c>
      <c r="Y2065" s="9">
        <f>Cal_110119!$O$3</f>
        <v>20181101</v>
      </c>
      <c r="Z2065" s="379" t="s">
        <v>831</v>
      </c>
      <c r="AA2065" s="379"/>
      <c r="AB2065" s="380" t="s">
        <v>127</v>
      </c>
      <c r="AC2065" s="372" t="s">
        <v>627</v>
      </c>
      <c r="AD2065" s="372" t="s">
        <v>619</v>
      </c>
      <c r="AE2065" s="689" t="s">
        <v>1250</v>
      </c>
      <c r="AF2065" s="381">
        <v>3</v>
      </c>
      <c r="AG2065" s="764" t="s">
        <v>1634</v>
      </c>
      <c r="AH2065" s="371" t="s">
        <v>393</v>
      </c>
      <c r="AI2065" s="412" t="s">
        <v>1133</v>
      </c>
      <c r="AJ2065" s="371"/>
    </row>
    <row r="2066" spans="1:36" s="372" customFormat="1" x14ac:dyDescent="0.2">
      <c r="A2066" s="371" t="s">
        <v>617</v>
      </c>
      <c r="B2066" s="372">
        <v>20190822</v>
      </c>
      <c r="C2066" s="373" t="s">
        <v>69</v>
      </c>
      <c r="D2066" s="373">
        <v>9</v>
      </c>
      <c r="E2066" s="373">
        <v>14</v>
      </c>
      <c r="F2066" s="373"/>
      <c r="G2066" s="373"/>
      <c r="H2066" s="373" t="s">
        <v>11</v>
      </c>
      <c r="I2066" s="373">
        <v>275</v>
      </c>
      <c r="J2066" s="373">
        <v>20</v>
      </c>
      <c r="K2066" s="372">
        <v>5</v>
      </c>
      <c r="L2066" s="374">
        <v>1</v>
      </c>
      <c r="M2066" s="372">
        <v>0</v>
      </c>
      <c r="N2066" s="375">
        <v>1</v>
      </c>
      <c r="O2066" s="9" t="str">
        <f>Cal_110119!$P$3</f>
        <v>Cal_110119</v>
      </c>
      <c r="P2066" s="17">
        <f>Cal_110119!$Q$3</f>
        <v>1.8682000000000001</v>
      </c>
      <c r="Q2066" s="17">
        <f>Cal_110119!$R$3</f>
        <v>0.51219999999999999</v>
      </c>
      <c r="R2066" s="376">
        <v>17.829999999999998</v>
      </c>
      <c r="S2066" s="376">
        <v>11.13</v>
      </c>
      <c r="T2066" s="377">
        <f t="shared" si="331"/>
        <v>0.79233333333333344</v>
      </c>
      <c r="U2066" s="378">
        <f t="shared" si="315"/>
        <v>17.037666666666667</v>
      </c>
      <c r="V2066" s="378">
        <f t="shared" si="316"/>
        <v>10.337666666666667</v>
      </c>
      <c r="W2066" s="443">
        <f t="shared" si="317"/>
        <v>0.13426266817448845</v>
      </c>
      <c r="X2066" s="443">
        <f t="shared" si="318"/>
        <v>4.5592439925632729E-2</v>
      </c>
      <c r="Y2066" s="9">
        <f>Cal_110119!$O$3</f>
        <v>20181101</v>
      </c>
      <c r="Z2066" s="379" t="s">
        <v>831</v>
      </c>
      <c r="AA2066" s="379"/>
      <c r="AB2066" s="380" t="s">
        <v>127</v>
      </c>
      <c r="AC2066" s="372" t="s">
        <v>627</v>
      </c>
      <c r="AD2066" s="372" t="s">
        <v>619</v>
      </c>
      <c r="AE2066" s="689" t="s">
        <v>1250</v>
      </c>
      <c r="AF2066" s="381">
        <v>3</v>
      </c>
      <c r="AG2066" s="764" t="s">
        <v>1634</v>
      </c>
      <c r="AH2066" s="371" t="s">
        <v>394</v>
      </c>
      <c r="AI2066" s="412" t="s">
        <v>1133</v>
      </c>
      <c r="AJ2066" s="371"/>
    </row>
    <row r="2067" spans="1:36" s="44" customFormat="1" x14ac:dyDescent="0.2">
      <c r="A2067" s="360" t="s">
        <v>617</v>
      </c>
      <c r="B2067" s="44">
        <v>20190822</v>
      </c>
      <c r="C2067" s="361" t="s">
        <v>69</v>
      </c>
      <c r="D2067" s="361">
        <v>9</v>
      </c>
      <c r="E2067" s="361">
        <v>8</v>
      </c>
      <c r="F2067" s="361"/>
      <c r="G2067" s="361"/>
      <c r="H2067" s="361" t="s">
        <v>10</v>
      </c>
      <c r="I2067" s="361">
        <v>280.43</v>
      </c>
      <c r="J2067" s="361">
        <v>20</v>
      </c>
      <c r="K2067" s="44">
        <v>5</v>
      </c>
      <c r="L2067" s="362">
        <v>1</v>
      </c>
      <c r="M2067" s="44">
        <v>0</v>
      </c>
      <c r="N2067" s="363">
        <v>1</v>
      </c>
      <c r="O2067" s="9" t="str">
        <f>Cal_110119!$P$3</f>
        <v>Cal_110119</v>
      </c>
      <c r="P2067" s="17">
        <f>Cal_110119!$Q$3</f>
        <v>1.8682000000000001</v>
      </c>
      <c r="Q2067" s="17">
        <f>Cal_110119!$R$3</f>
        <v>0.51219999999999999</v>
      </c>
      <c r="R2067" s="364">
        <v>14.81</v>
      </c>
      <c r="S2067" s="364">
        <v>10.18</v>
      </c>
      <c r="T2067" s="365">
        <f t="shared" si="331"/>
        <v>0.79233333333333344</v>
      </c>
      <c r="U2067" s="366">
        <f t="shared" si="315"/>
        <v>14.017666666666667</v>
      </c>
      <c r="V2067" s="366">
        <f t="shared" si="316"/>
        <v>9.3876666666666662</v>
      </c>
      <c r="W2067" s="443">
        <f t="shared" si="317"/>
        <v>9.0984975766516069E-2</v>
      </c>
      <c r="X2067" s="443">
        <f t="shared" si="318"/>
        <v>6.9179477171947487E-2</v>
      </c>
      <c r="Y2067" s="9">
        <f>Cal_110119!$O$3</f>
        <v>20181101</v>
      </c>
      <c r="Z2067" s="367" t="s">
        <v>828</v>
      </c>
      <c r="AA2067" s="367"/>
      <c r="AB2067" s="368" t="s">
        <v>127</v>
      </c>
      <c r="AC2067" s="44" t="s">
        <v>627</v>
      </c>
      <c r="AD2067" s="44" t="s">
        <v>619</v>
      </c>
      <c r="AE2067" s="689" t="s">
        <v>1250</v>
      </c>
      <c r="AF2067" s="369">
        <v>1</v>
      </c>
      <c r="AG2067" s="764" t="s">
        <v>1634</v>
      </c>
      <c r="AH2067" s="360" t="s">
        <v>391</v>
      </c>
      <c r="AI2067" s="411" t="s">
        <v>1134</v>
      </c>
      <c r="AJ2067" s="360"/>
    </row>
    <row r="2068" spans="1:36" s="44" customFormat="1" x14ac:dyDescent="0.2">
      <c r="A2068" s="360" t="s">
        <v>617</v>
      </c>
      <c r="B2068" s="44">
        <v>20190822</v>
      </c>
      <c r="C2068" s="361" t="s">
        <v>69</v>
      </c>
      <c r="D2068" s="361">
        <v>9</v>
      </c>
      <c r="E2068" s="361">
        <v>8</v>
      </c>
      <c r="F2068" s="361"/>
      <c r="G2068" s="361"/>
      <c r="H2068" s="361" t="s">
        <v>11</v>
      </c>
      <c r="I2068" s="361">
        <v>240</v>
      </c>
      <c r="J2068" s="361">
        <v>20</v>
      </c>
      <c r="K2068" s="44">
        <v>5</v>
      </c>
      <c r="L2068" s="362">
        <v>1</v>
      </c>
      <c r="M2068" s="44">
        <v>0</v>
      </c>
      <c r="N2068" s="363">
        <v>1</v>
      </c>
      <c r="O2068" s="9" t="str">
        <f>Cal_110119!$P$3</f>
        <v>Cal_110119</v>
      </c>
      <c r="P2068" s="17">
        <f>Cal_110119!$Q$3</f>
        <v>1.8682000000000001</v>
      </c>
      <c r="Q2068" s="17">
        <f>Cal_110119!$R$3</f>
        <v>0.51219999999999999</v>
      </c>
      <c r="R2068" s="364">
        <v>19.25</v>
      </c>
      <c r="S2068" s="364">
        <v>12.68</v>
      </c>
      <c r="T2068" s="365">
        <f t="shared" si="331"/>
        <v>0.79233333333333344</v>
      </c>
      <c r="U2068" s="366">
        <f t="shared" si="315"/>
        <v>18.457666666666668</v>
      </c>
      <c r="V2068" s="366">
        <f t="shared" si="316"/>
        <v>11.887666666666666</v>
      </c>
      <c r="W2068" s="443">
        <f t="shared" si="317"/>
        <v>0.15085763415687631</v>
      </c>
      <c r="X2068" s="443">
        <f t="shared" si="318"/>
        <v>8.6125982666179254E-2</v>
      </c>
      <c r="Y2068" s="9">
        <f>Cal_110119!$O$3</f>
        <v>20181101</v>
      </c>
      <c r="Z2068" s="367" t="s">
        <v>828</v>
      </c>
      <c r="AA2068" s="367"/>
      <c r="AB2068" s="368" t="s">
        <v>127</v>
      </c>
      <c r="AC2068" s="44" t="s">
        <v>627</v>
      </c>
      <c r="AD2068" s="44" t="s">
        <v>619</v>
      </c>
      <c r="AE2068" s="689" t="s">
        <v>1250</v>
      </c>
      <c r="AF2068" s="369">
        <v>3</v>
      </c>
      <c r="AG2068" s="764" t="s">
        <v>1634</v>
      </c>
      <c r="AH2068" s="360" t="s">
        <v>392</v>
      </c>
      <c r="AI2068" s="411" t="s">
        <v>1135</v>
      </c>
      <c r="AJ2068" s="360"/>
    </row>
    <row r="2069" spans="1:36" s="350" customFormat="1" x14ac:dyDescent="0.2">
      <c r="A2069" s="349" t="s">
        <v>617</v>
      </c>
      <c r="B2069" s="350">
        <v>20190822</v>
      </c>
      <c r="C2069" s="351" t="s">
        <v>69</v>
      </c>
      <c r="D2069" s="351">
        <v>9</v>
      </c>
      <c r="E2069" s="351">
        <v>5</v>
      </c>
      <c r="F2069" s="351"/>
      <c r="G2069" s="351"/>
      <c r="H2069" s="351" t="s">
        <v>10</v>
      </c>
      <c r="I2069" s="351">
        <v>279.89</v>
      </c>
      <c r="J2069" s="351">
        <v>20</v>
      </c>
      <c r="K2069" s="350">
        <v>5</v>
      </c>
      <c r="L2069" s="352">
        <v>1</v>
      </c>
      <c r="M2069" s="350">
        <v>0</v>
      </c>
      <c r="N2069" s="353">
        <v>1</v>
      </c>
      <c r="O2069" s="9" t="str">
        <f>Cal_110119!$P$3</f>
        <v>Cal_110119</v>
      </c>
      <c r="P2069" s="17">
        <f>Cal_110119!$Q$3</f>
        <v>1.8682000000000001</v>
      </c>
      <c r="Q2069" s="17">
        <f>Cal_110119!$R$3</f>
        <v>0.51219999999999999</v>
      </c>
      <c r="R2069" s="354">
        <v>20.88</v>
      </c>
      <c r="S2069" s="354">
        <v>13.75</v>
      </c>
      <c r="T2069" s="355">
        <f t="shared" si="331"/>
        <v>0.79233333333333344</v>
      </c>
      <c r="U2069" s="356">
        <f t="shared" ref="U2069:U2132" si="332">(R2069-T2069)*(L2069+M2069)/L2069</f>
        <v>20.087666666666667</v>
      </c>
      <c r="V2069" s="356">
        <f t="shared" ref="V2069:V2132" si="333">(S2069-T2069)*(L2069+M2069)/L2069</f>
        <v>12.957666666666666</v>
      </c>
      <c r="W2069" s="443">
        <f t="shared" ref="W2069:W2132" si="334">(Q2069*P2069/(P2069-1)*(U2069-V2069)*(K2069)/I2069)/N2069</f>
        <v>0.14038325644089833</v>
      </c>
      <c r="X2069" s="443">
        <f t="shared" ref="X2069:X2132" si="335">(Q2069*P2069/(P2069-1)*(P2069*V2069-U2069)*(K2069)/I2069)/N2069</f>
        <v>8.1116048470078639E-2</v>
      </c>
      <c r="Y2069" s="9">
        <f>Cal_110119!$O$3</f>
        <v>20181101</v>
      </c>
      <c r="Z2069" s="357" t="s">
        <v>828</v>
      </c>
      <c r="AA2069" s="357"/>
      <c r="AB2069" s="358" t="s">
        <v>127</v>
      </c>
      <c r="AC2069" s="350" t="s">
        <v>627</v>
      </c>
      <c r="AD2069" s="350" t="s">
        <v>619</v>
      </c>
      <c r="AE2069" s="689" t="s">
        <v>1250</v>
      </c>
      <c r="AF2069" s="359">
        <v>1</v>
      </c>
      <c r="AG2069" s="764" t="s">
        <v>1634</v>
      </c>
      <c r="AH2069" s="349" t="s">
        <v>386</v>
      </c>
      <c r="AI2069" s="410" t="s">
        <v>1137</v>
      </c>
    </row>
    <row r="2070" spans="1:36" s="350" customFormat="1" x14ac:dyDescent="0.2">
      <c r="A2070" s="349" t="s">
        <v>617</v>
      </c>
      <c r="B2070" s="350">
        <v>20190822</v>
      </c>
      <c r="C2070" s="351" t="s">
        <v>69</v>
      </c>
      <c r="D2070" s="351">
        <v>9</v>
      </c>
      <c r="E2070" s="351">
        <v>5</v>
      </c>
      <c r="F2070" s="351"/>
      <c r="G2070" s="351"/>
      <c r="H2070" s="351" t="s">
        <v>11</v>
      </c>
      <c r="I2070" s="351">
        <v>279.94</v>
      </c>
      <c r="J2070" s="351">
        <v>20</v>
      </c>
      <c r="K2070" s="350">
        <v>5</v>
      </c>
      <c r="L2070" s="352">
        <v>1</v>
      </c>
      <c r="M2070" s="350">
        <v>0</v>
      </c>
      <c r="N2070" s="353">
        <v>1</v>
      </c>
      <c r="O2070" s="9" t="str">
        <f>Cal_110119!$P$3</f>
        <v>Cal_110119</v>
      </c>
      <c r="P2070" s="17">
        <f>Cal_110119!$Q$3</f>
        <v>1.8682000000000001</v>
      </c>
      <c r="Q2070" s="17">
        <f>Cal_110119!$R$3</f>
        <v>0.51219999999999999</v>
      </c>
      <c r="R2070" s="354">
        <v>20.5</v>
      </c>
      <c r="S2070" s="354">
        <v>13.7</v>
      </c>
      <c r="T2070" s="355">
        <f t="shared" si="331"/>
        <v>0.79233333333333344</v>
      </c>
      <c r="U2070" s="356">
        <f t="shared" si="332"/>
        <v>19.707666666666668</v>
      </c>
      <c r="V2070" s="356">
        <f t="shared" si="333"/>
        <v>12.907666666666666</v>
      </c>
      <c r="W2070" s="443">
        <f t="shared" si="334"/>
        <v>0.13386194135752627</v>
      </c>
      <c r="X2070" s="443">
        <f t="shared" si="335"/>
        <v>8.6743250617658876E-2</v>
      </c>
      <c r="Y2070" s="9">
        <f>Cal_110119!$O$3</f>
        <v>20181101</v>
      </c>
      <c r="Z2070" s="357" t="s">
        <v>828</v>
      </c>
      <c r="AA2070" s="357"/>
      <c r="AB2070" s="358" t="s">
        <v>127</v>
      </c>
      <c r="AC2070" s="350" t="s">
        <v>627</v>
      </c>
      <c r="AD2070" s="350" t="s">
        <v>619</v>
      </c>
      <c r="AE2070" s="689" t="s">
        <v>1250</v>
      </c>
      <c r="AF2070" s="359">
        <v>1</v>
      </c>
      <c r="AG2070" s="764" t="s">
        <v>1634</v>
      </c>
      <c r="AH2070" s="349" t="s">
        <v>387</v>
      </c>
      <c r="AI2070" s="410" t="s">
        <v>1137</v>
      </c>
    </row>
    <row r="2071" spans="1:36" x14ac:dyDescent="0.2">
      <c r="A2071" t="s">
        <v>617</v>
      </c>
      <c r="B2071" s="43">
        <v>20190822</v>
      </c>
      <c r="C2071" s="107" t="s">
        <v>69</v>
      </c>
      <c r="D2071" s="107">
        <v>9</v>
      </c>
      <c r="E2071" s="107">
        <v>18</v>
      </c>
      <c r="H2071" s="107" t="s">
        <v>10</v>
      </c>
      <c r="I2071" s="107">
        <v>290</v>
      </c>
      <c r="J2071" s="107">
        <v>0</v>
      </c>
      <c r="K2071" s="43">
        <v>5</v>
      </c>
      <c r="L2071" s="111">
        <v>1</v>
      </c>
      <c r="M2071" s="43">
        <v>0</v>
      </c>
      <c r="N2071" s="49">
        <v>1</v>
      </c>
      <c r="O2071" s="111" t="str">
        <f>Cal_111320b_12mm!$E$2</f>
        <v>Cal_111320b_12mm</v>
      </c>
      <c r="P2071" s="112">
        <f>Cal_111320b_12mm!$Q$3</f>
        <v>1.834328118614172</v>
      </c>
      <c r="Q2071" s="112">
        <f>Cal_111320b_12mm!$R$3</f>
        <v>0.54419533879391391</v>
      </c>
      <c r="R2071" s="46">
        <v>36.78</v>
      </c>
      <c r="S2071" s="46">
        <v>24.6</v>
      </c>
      <c r="T2071" s="47">
        <f t="shared" ref="T2071:T2072" si="336">AVERAGE(0.9, 0.886, 0.921, 0.651, 0.737, 0.721)</f>
        <v>0.80266666666666664</v>
      </c>
      <c r="U2071" s="79">
        <f t="shared" si="332"/>
        <v>35.977333333333334</v>
      </c>
      <c r="V2071" s="79">
        <f t="shared" si="333"/>
        <v>23.797333333333334</v>
      </c>
      <c r="W2071" s="443">
        <f t="shared" si="334"/>
        <v>0.25125473520126435</v>
      </c>
      <c r="X2071" s="443">
        <f t="shared" si="335"/>
        <v>0.1583190401553507</v>
      </c>
      <c r="Y2071" s="43">
        <f>Cal_111320b_12mm!$A$3</f>
        <v>20201113</v>
      </c>
      <c r="Z2071" s="48" t="s">
        <v>939</v>
      </c>
      <c r="AA2071" s="48"/>
      <c r="AB2071" s="48" t="s">
        <v>127</v>
      </c>
      <c r="AD2071" s="43" t="s">
        <v>935</v>
      </c>
      <c r="AE2071" s="689" t="s">
        <v>1250</v>
      </c>
      <c r="AF2071" s="128">
        <v>1</v>
      </c>
      <c r="AG2071" s="169">
        <v>1</v>
      </c>
      <c r="AH2071" t="s">
        <v>1011</v>
      </c>
    </row>
    <row r="2072" spans="1:36" s="513" customFormat="1" x14ac:dyDescent="0.2">
      <c r="A2072" s="512" t="s">
        <v>617</v>
      </c>
      <c r="B2072" s="513">
        <v>20190822</v>
      </c>
      <c r="C2072" s="514" t="s">
        <v>69</v>
      </c>
      <c r="D2072" s="514">
        <v>9</v>
      </c>
      <c r="E2072" s="514">
        <v>18</v>
      </c>
      <c r="F2072" s="514"/>
      <c r="G2072" s="514"/>
      <c r="H2072" s="514" t="s">
        <v>11</v>
      </c>
      <c r="I2072" s="514">
        <v>290</v>
      </c>
      <c r="J2072" s="514">
        <v>0</v>
      </c>
      <c r="K2072" s="513">
        <v>5</v>
      </c>
      <c r="L2072" s="515">
        <v>1</v>
      </c>
      <c r="M2072" s="513">
        <v>0</v>
      </c>
      <c r="N2072" s="516">
        <v>1</v>
      </c>
      <c r="O2072" s="111" t="str">
        <f>Cal_111320b_12mm!$E$2</f>
        <v>Cal_111320b_12mm</v>
      </c>
      <c r="P2072" s="112">
        <f>Cal_111320b_12mm!$Q$3</f>
        <v>1.834328118614172</v>
      </c>
      <c r="Q2072" s="112">
        <f>Cal_111320b_12mm!$R$3</f>
        <v>0.54419533879391391</v>
      </c>
      <c r="R2072" s="517">
        <v>51.47</v>
      </c>
      <c r="S2072" s="517">
        <v>33.69</v>
      </c>
      <c r="T2072" s="513">
        <f t="shared" si="336"/>
        <v>0.80266666666666664</v>
      </c>
      <c r="U2072" s="519">
        <f t="shared" si="332"/>
        <v>50.667333333333332</v>
      </c>
      <c r="V2072" s="519">
        <f t="shared" si="333"/>
        <v>32.887333333333331</v>
      </c>
      <c r="W2072" s="520">
        <f t="shared" si="334"/>
        <v>0.36677415368460425</v>
      </c>
      <c r="X2072" s="520">
        <f t="shared" si="335"/>
        <v>0.19924679858223723</v>
      </c>
      <c r="Y2072" s="43">
        <f>Cal_111320b_12mm!$A$3</f>
        <v>20201113</v>
      </c>
      <c r="Z2072" s="522" t="s">
        <v>939</v>
      </c>
      <c r="AA2072" s="522"/>
      <c r="AB2072" s="522" t="s">
        <v>127</v>
      </c>
      <c r="AD2072" s="513" t="s">
        <v>935</v>
      </c>
      <c r="AE2072" s="689" t="s">
        <v>1250</v>
      </c>
      <c r="AF2072" s="524">
        <v>3</v>
      </c>
      <c r="AG2072" s="525">
        <v>1</v>
      </c>
      <c r="AH2072" s="512" t="s">
        <v>1012</v>
      </c>
      <c r="AI2072" s="512"/>
    </row>
    <row r="2073" spans="1:36" x14ac:dyDescent="0.2">
      <c r="A2073" t="s">
        <v>617</v>
      </c>
      <c r="B2073" s="43">
        <v>20190822</v>
      </c>
      <c r="C2073" s="107" t="s">
        <v>69</v>
      </c>
      <c r="D2073" s="107">
        <v>9</v>
      </c>
      <c r="E2073" s="107">
        <v>14</v>
      </c>
      <c r="H2073" s="107" t="s">
        <v>10</v>
      </c>
      <c r="I2073" s="107">
        <v>290</v>
      </c>
      <c r="J2073" s="107">
        <v>0</v>
      </c>
      <c r="K2073" s="43">
        <v>5</v>
      </c>
      <c r="L2073" s="111">
        <v>1</v>
      </c>
      <c r="M2073" s="43">
        <v>0</v>
      </c>
      <c r="N2073" s="49">
        <v>1</v>
      </c>
      <c r="O2073" s="111" t="str">
        <f>Cal_111320b_12mm!$E$2</f>
        <v>Cal_111320b_12mm</v>
      </c>
      <c r="P2073" s="112">
        <f>Cal_111320b_12mm!$Q$3</f>
        <v>1.834328118614172</v>
      </c>
      <c r="Q2073" s="112">
        <f>Cal_111320b_12mm!$R$3</f>
        <v>0.54419533879391391</v>
      </c>
      <c r="R2073" s="46">
        <v>31.95</v>
      </c>
      <c r="S2073" s="46">
        <v>21.62</v>
      </c>
      <c r="T2073" s="47">
        <f t="shared" ref="T2073" si="337">AVERAGE(0.651, 0.737, 0.721, 0.724, 0.693, 0.912)</f>
        <v>0.73966666666666681</v>
      </c>
      <c r="U2073" s="79">
        <f t="shared" si="332"/>
        <v>31.210333333333331</v>
      </c>
      <c r="V2073" s="79">
        <f t="shared" si="333"/>
        <v>20.880333333333333</v>
      </c>
      <c r="W2073" s="443">
        <f t="shared" si="334"/>
        <v>0.21309207016658949</v>
      </c>
      <c r="X2073" s="443">
        <f t="shared" si="335"/>
        <v>0.14627747911223346</v>
      </c>
      <c r="Y2073" s="43">
        <f>Cal_111320b_12mm!$A$3</f>
        <v>20201113</v>
      </c>
      <c r="Z2073" s="48" t="s">
        <v>941</v>
      </c>
      <c r="AA2073" s="48"/>
      <c r="AB2073" s="48" t="s">
        <v>127</v>
      </c>
      <c r="AD2073" s="43" t="s">
        <v>935</v>
      </c>
      <c r="AE2073" s="689" t="s">
        <v>1250</v>
      </c>
      <c r="AF2073" s="128">
        <v>1</v>
      </c>
      <c r="AG2073" s="764" t="s">
        <v>1634</v>
      </c>
      <c r="AH2073"/>
    </row>
    <row r="2074" spans="1:36" x14ac:dyDescent="0.2">
      <c r="A2074" t="s">
        <v>617</v>
      </c>
      <c r="B2074" s="43">
        <v>20190822</v>
      </c>
      <c r="C2074" s="107" t="s">
        <v>69</v>
      </c>
      <c r="D2074" s="107">
        <v>9</v>
      </c>
      <c r="E2074" s="107">
        <v>14</v>
      </c>
      <c r="H2074" s="107" t="s">
        <v>11</v>
      </c>
      <c r="I2074" s="107">
        <v>290</v>
      </c>
      <c r="J2074" s="107">
        <v>0</v>
      </c>
      <c r="K2074" s="43">
        <v>5</v>
      </c>
      <c r="L2074" s="111">
        <v>1</v>
      </c>
      <c r="M2074" s="43">
        <v>0</v>
      </c>
      <c r="N2074" s="49">
        <v>1</v>
      </c>
      <c r="O2074" s="111" t="str">
        <f>Cal_111320b_12mm!$E$2</f>
        <v>Cal_111320b_12mm</v>
      </c>
      <c r="P2074" s="112">
        <f>Cal_111320b_12mm!$Q$3</f>
        <v>1.834328118614172</v>
      </c>
      <c r="Q2074" s="112">
        <f>Cal_111320b_12mm!$R$3</f>
        <v>0.54419533879391391</v>
      </c>
      <c r="R2074" s="46">
        <v>33.270000000000003</v>
      </c>
      <c r="S2074" s="46">
        <v>21.54</v>
      </c>
      <c r="T2074" s="502">
        <f>AVERAGE(0.729, 0.7, 0.886, 0.575, 0.689, 0.787)</f>
        <v>0.72766666666666657</v>
      </c>
      <c r="U2074" s="79">
        <f t="shared" si="332"/>
        <v>32.542333333333339</v>
      </c>
      <c r="V2074" s="79">
        <f t="shared" si="333"/>
        <v>20.812333333333331</v>
      </c>
      <c r="W2074" s="443">
        <f t="shared" si="334"/>
        <v>0.24197192478742469</v>
      </c>
      <c r="X2074" s="443">
        <f t="shared" si="335"/>
        <v>0.11622728257391797</v>
      </c>
      <c r="Y2074" s="43">
        <f>Cal_111320b_12mm!$A$3</f>
        <v>20201113</v>
      </c>
      <c r="Z2074" s="86" t="s">
        <v>949</v>
      </c>
      <c r="AA2074" s="86"/>
      <c r="AB2074" s="86" t="s">
        <v>127</v>
      </c>
      <c r="AD2074" s="43" t="s">
        <v>935</v>
      </c>
      <c r="AE2074" s="689" t="s">
        <v>1250</v>
      </c>
      <c r="AF2074" s="128">
        <v>1</v>
      </c>
      <c r="AG2074" s="764" t="s">
        <v>1634</v>
      </c>
      <c r="AH2074"/>
    </row>
    <row r="2075" spans="1:36" x14ac:dyDescent="0.2">
      <c r="A2075" t="s">
        <v>617</v>
      </c>
      <c r="B2075" s="43">
        <v>20190822</v>
      </c>
      <c r="C2075" s="107" t="s">
        <v>69</v>
      </c>
      <c r="D2075" s="107">
        <v>9</v>
      </c>
      <c r="E2075" s="107">
        <v>13</v>
      </c>
      <c r="H2075" s="107" t="s">
        <v>10</v>
      </c>
      <c r="I2075" s="107">
        <v>290</v>
      </c>
      <c r="J2075" s="107">
        <v>0</v>
      </c>
      <c r="K2075" s="43">
        <v>5</v>
      </c>
      <c r="L2075" s="111">
        <v>1</v>
      </c>
      <c r="M2075" s="43">
        <v>0</v>
      </c>
      <c r="N2075" s="49">
        <v>1</v>
      </c>
      <c r="O2075" s="111" t="str">
        <f>Cal_111320b_12mm!$E$2</f>
        <v>Cal_111320b_12mm</v>
      </c>
      <c r="P2075" s="112">
        <f>Cal_111320b_12mm!$Q$3</f>
        <v>1.834328118614172</v>
      </c>
      <c r="Q2075" s="112">
        <f>Cal_111320b_12mm!$R$3</f>
        <v>0.54419533879391391</v>
      </c>
      <c r="R2075" s="46">
        <v>33.450000000000003</v>
      </c>
      <c r="S2075" s="46">
        <v>21.77</v>
      </c>
      <c r="T2075" s="47">
        <f t="shared" ref="T2075:T2079" si="338">AVERAGE(0.9, 0.886, 0.921, 0.651, 0.737, 0.721)</f>
        <v>0.80266666666666664</v>
      </c>
      <c r="U2075" s="79">
        <f t="shared" si="332"/>
        <v>32.647333333333336</v>
      </c>
      <c r="V2075" s="79">
        <f t="shared" si="333"/>
        <v>20.967333333333332</v>
      </c>
      <c r="W2075" s="443">
        <f t="shared" si="334"/>
        <v>0.24094050140810902</v>
      </c>
      <c r="X2075" s="443">
        <f t="shared" si="335"/>
        <v>0.11992639708866654</v>
      </c>
      <c r="Y2075" s="43">
        <f>Cal_111320b_12mm!$A$3</f>
        <v>20201113</v>
      </c>
      <c r="Z2075" s="48" t="s">
        <v>939</v>
      </c>
      <c r="AA2075" s="48"/>
      <c r="AB2075" s="48" t="s">
        <v>127</v>
      </c>
      <c r="AD2075" s="43" t="s">
        <v>935</v>
      </c>
      <c r="AE2075" s="689" t="s">
        <v>1250</v>
      </c>
      <c r="AF2075" s="128">
        <v>1</v>
      </c>
      <c r="AG2075" s="764" t="s">
        <v>1634</v>
      </c>
      <c r="AH2075"/>
    </row>
    <row r="2076" spans="1:36" x14ac:dyDescent="0.2">
      <c r="A2076" t="s">
        <v>617</v>
      </c>
      <c r="B2076" s="43">
        <v>20190822</v>
      </c>
      <c r="C2076" s="107" t="s">
        <v>69</v>
      </c>
      <c r="D2076" s="107">
        <v>9</v>
      </c>
      <c r="E2076" s="107">
        <v>13</v>
      </c>
      <c r="H2076" s="107" t="s">
        <v>11</v>
      </c>
      <c r="I2076" s="107">
        <v>290</v>
      </c>
      <c r="J2076" s="107">
        <v>0</v>
      </c>
      <c r="K2076" s="43">
        <v>5</v>
      </c>
      <c r="L2076" s="111">
        <v>1</v>
      </c>
      <c r="M2076" s="43">
        <v>0</v>
      </c>
      <c r="N2076" s="49">
        <v>1</v>
      </c>
      <c r="O2076" s="111" t="str">
        <f>Cal_111320b_12mm!$E$2</f>
        <v>Cal_111320b_12mm</v>
      </c>
      <c r="P2076" s="112">
        <f>Cal_111320b_12mm!$Q$3</f>
        <v>1.834328118614172</v>
      </c>
      <c r="Q2076" s="112">
        <f>Cal_111320b_12mm!$R$3</f>
        <v>0.54419533879391391</v>
      </c>
      <c r="R2076" s="46">
        <v>34.81</v>
      </c>
      <c r="S2076" s="46">
        <v>22.52</v>
      </c>
      <c r="T2076" s="47">
        <f t="shared" si="338"/>
        <v>0.80266666666666664</v>
      </c>
      <c r="U2076" s="79">
        <f t="shared" si="332"/>
        <v>34.007333333333335</v>
      </c>
      <c r="V2076" s="79">
        <f t="shared" si="333"/>
        <v>21.717333333333332</v>
      </c>
      <c r="W2076" s="443">
        <f t="shared" si="334"/>
        <v>0.25352386663575854</v>
      </c>
      <c r="X2076" s="443">
        <f t="shared" si="335"/>
        <v>0.12025121477440198</v>
      </c>
      <c r="Y2076" s="43">
        <f>Cal_111320b_12mm!$A$3</f>
        <v>20201113</v>
      </c>
      <c r="Z2076" s="48" t="s">
        <v>939</v>
      </c>
      <c r="AA2076" s="48"/>
      <c r="AB2076" s="48" t="s">
        <v>127</v>
      </c>
      <c r="AD2076" s="43" t="s">
        <v>935</v>
      </c>
      <c r="AE2076" s="689" t="s">
        <v>1250</v>
      </c>
      <c r="AF2076" s="128">
        <v>1</v>
      </c>
      <c r="AG2076" s="764" t="s">
        <v>1634</v>
      </c>
      <c r="AH2076"/>
    </row>
    <row r="2077" spans="1:36" x14ac:dyDescent="0.2">
      <c r="A2077" t="s">
        <v>617</v>
      </c>
      <c r="B2077" s="43">
        <v>20190822</v>
      </c>
      <c r="C2077" s="107" t="s">
        <v>69</v>
      </c>
      <c r="D2077" s="107">
        <v>9</v>
      </c>
      <c r="E2077" s="107">
        <v>8</v>
      </c>
      <c r="H2077" s="107" t="s">
        <v>10</v>
      </c>
      <c r="I2077" s="107">
        <v>290</v>
      </c>
      <c r="J2077" s="107">
        <v>0</v>
      </c>
      <c r="K2077" s="43">
        <v>5</v>
      </c>
      <c r="L2077" s="111">
        <v>1</v>
      </c>
      <c r="M2077" s="43">
        <v>0</v>
      </c>
      <c r="N2077" s="49">
        <v>1</v>
      </c>
      <c r="O2077" s="111" t="str">
        <f>Cal_111320b_12mm!$E$2</f>
        <v>Cal_111320b_12mm</v>
      </c>
      <c r="P2077" s="112">
        <f>Cal_111320b_12mm!$Q$3</f>
        <v>1.834328118614172</v>
      </c>
      <c r="Q2077" s="112">
        <f>Cal_111320b_12mm!$R$3</f>
        <v>0.54419533879391391</v>
      </c>
      <c r="R2077" s="46">
        <v>109.4</v>
      </c>
      <c r="S2077" s="46">
        <v>73.69</v>
      </c>
      <c r="T2077" s="47">
        <f t="shared" si="338"/>
        <v>0.80266666666666664</v>
      </c>
      <c r="U2077" s="79">
        <f t="shared" si="332"/>
        <v>108.59733333333334</v>
      </c>
      <c r="V2077" s="79">
        <f t="shared" si="333"/>
        <v>72.887333333333331</v>
      </c>
      <c r="W2077" s="443">
        <f t="shared" si="334"/>
        <v>0.73664257750715523</v>
      </c>
      <c r="X2077" s="443">
        <f t="shared" si="335"/>
        <v>0.51781479680688802</v>
      </c>
      <c r="Y2077" s="43">
        <f>Cal_111320b_12mm!$A$3</f>
        <v>20201113</v>
      </c>
      <c r="Z2077" s="48" t="s">
        <v>939</v>
      </c>
      <c r="AA2077" s="48"/>
      <c r="AB2077" s="48" t="s">
        <v>127</v>
      </c>
      <c r="AD2077" s="43" t="s">
        <v>935</v>
      </c>
      <c r="AE2077" s="689" t="s">
        <v>1250</v>
      </c>
      <c r="AF2077" s="128">
        <v>1</v>
      </c>
      <c r="AG2077" s="764" t="s">
        <v>1634</v>
      </c>
      <c r="AH2077"/>
    </row>
    <row r="2078" spans="1:36" x14ac:dyDescent="0.2">
      <c r="A2078" t="s">
        <v>617</v>
      </c>
      <c r="B2078" s="43">
        <v>20190822</v>
      </c>
      <c r="C2078" s="107" t="s">
        <v>69</v>
      </c>
      <c r="D2078" s="107">
        <v>9</v>
      </c>
      <c r="E2078" s="107">
        <v>8</v>
      </c>
      <c r="H2078" s="107" t="s">
        <v>11</v>
      </c>
      <c r="I2078" s="107">
        <v>290</v>
      </c>
      <c r="J2078" s="107">
        <v>0</v>
      </c>
      <c r="K2078" s="43">
        <v>5</v>
      </c>
      <c r="L2078" s="111">
        <v>1</v>
      </c>
      <c r="M2078" s="43">
        <v>0</v>
      </c>
      <c r="N2078" s="49">
        <v>1</v>
      </c>
      <c r="O2078" s="111" t="str">
        <f>Cal_111320b_12mm!$E$2</f>
        <v>Cal_111320b_12mm</v>
      </c>
      <c r="P2078" s="112">
        <f>Cal_111320b_12mm!$Q$3</f>
        <v>1.834328118614172</v>
      </c>
      <c r="Q2078" s="112">
        <f>Cal_111320b_12mm!$R$3</f>
        <v>0.54419533879391391</v>
      </c>
      <c r="R2078" s="46">
        <v>111</v>
      </c>
      <c r="S2078" s="46">
        <v>75.06</v>
      </c>
      <c r="T2078" s="47">
        <f t="shared" si="338"/>
        <v>0.80266666666666664</v>
      </c>
      <c r="U2078" s="79">
        <f t="shared" si="332"/>
        <v>110.19733333333333</v>
      </c>
      <c r="V2078" s="79">
        <f t="shared" si="333"/>
        <v>74.257333333333335</v>
      </c>
      <c r="W2078" s="443">
        <f t="shared" si="334"/>
        <v>0.74138712505200655</v>
      </c>
      <c r="X2078" s="443">
        <f t="shared" si="335"/>
        <v>0.53664919671715283</v>
      </c>
      <c r="Y2078" s="43">
        <f>Cal_111320b_12mm!$A$3</f>
        <v>20201113</v>
      </c>
      <c r="Z2078" s="48" t="s">
        <v>939</v>
      </c>
      <c r="AA2078" s="48"/>
      <c r="AB2078" s="48" t="s">
        <v>127</v>
      </c>
      <c r="AD2078" s="43" t="s">
        <v>935</v>
      </c>
      <c r="AE2078" s="689" t="s">
        <v>1250</v>
      </c>
      <c r="AF2078" s="128">
        <v>1</v>
      </c>
      <c r="AG2078" s="764" t="s">
        <v>1634</v>
      </c>
      <c r="AH2078"/>
    </row>
    <row r="2079" spans="1:36" x14ac:dyDescent="0.2">
      <c r="A2079" t="s">
        <v>617</v>
      </c>
      <c r="B2079" s="43">
        <v>20190822</v>
      </c>
      <c r="C2079" s="107" t="s">
        <v>69</v>
      </c>
      <c r="D2079" s="107">
        <v>9</v>
      </c>
      <c r="E2079" s="107">
        <v>5</v>
      </c>
      <c r="H2079" s="107" t="s">
        <v>10</v>
      </c>
      <c r="I2079" s="107">
        <v>290</v>
      </c>
      <c r="J2079" s="107">
        <v>0</v>
      </c>
      <c r="K2079" s="43">
        <v>5</v>
      </c>
      <c r="L2079" s="111">
        <v>1</v>
      </c>
      <c r="M2079" s="43">
        <v>0</v>
      </c>
      <c r="N2079" s="49">
        <v>1</v>
      </c>
      <c r="O2079" s="111" t="str">
        <f>Cal_111320b_12mm!$E$2</f>
        <v>Cal_111320b_12mm</v>
      </c>
      <c r="P2079" s="112">
        <f>Cal_111320b_12mm!$Q$3</f>
        <v>1.834328118614172</v>
      </c>
      <c r="Q2079" s="112">
        <f>Cal_111320b_12mm!$R$3</f>
        <v>0.54419533879391391</v>
      </c>
      <c r="R2079" s="46">
        <v>35.130000000000003</v>
      </c>
      <c r="S2079" s="46">
        <v>22.85</v>
      </c>
      <c r="T2079" s="47">
        <f t="shared" si="338"/>
        <v>0.80266666666666664</v>
      </c>
      <c r="U2079" s="79">
        <f t="shared" si="332"/>
        <v>34.327333333333335</v>
      </c>
      <c r="V2079" s="79">
        <f t="shared" si="333"/>
        <v>22.047333333333334</v>
      </c>
      <c r="W2079" s="443">
        <f t="shared" si="334"/>
        <v>0.2533175819598954</v>
      </c>
      <c r="X2079" s="443">
        <f t="shared" si="335"/>
        <v>0.12613709993215461</v>
      </c>
      <c r="Y2079" s="43">
        <f>Cal_111320b_12mm!$A$3</f>
        <v>20201113</v>
      </c>
      <c r="Z2079" s="48" t="s">
        <v>939</v>
      </c>
      <c r="AA2079" s="48"/>
      <c r="AB2079" s="48" t="s">
        <v>127</v>
      </c>
      <c r="AD2079" s="43" t="s">
        <v>935</v>
      </c>
      <c r="AE2079" s="689" t="s">
        <v>1250</v>
      </c>
      <c r="AF2079" s="128">
        <v>1</v>
      </c>
      <c r="AG2079" s="764" t="s">
        <v>1634</v>
      </c>
      <c r="AH2079"/>
    </row>
    <row r="2080" spans="1:36" x14ac:dyDescent="0.2">
      <c r="A2080" t="s">
        <v>617</v>
      </c>
      <c r="B2080" s="43">
        <v>20190822</v>
      </c>
      <c r="C2080" s="107" t="s">
        <v>69</v>
      </c>
      <c r="D2080" s="107">
        <v>9</v>
      </c>
      <c r="E2080" s="107">
        <v>5</v>
      </c>
      <c r="H2080" s="107" t="s">
        <v>11</v>
      </c>
      <c r="I2080" s="107">
        <v>290</v>
      </c>
      <c r="J2080" s="107">
        <v>0</v>
      </c>
      <c r="K2080" s="43">
        <v>5</v>
      </c>
      <c r="L2080" s="111">
        <v>1</v>
      </c>
      <c r="M2080" s="43">
        <v>0</v>
      </c>
      <c r="N2080" s="49">
        <v>1</v>
      </c>
      <c r="O2080" s="111" t="str">
        <f>Cal_111320b_12mm!$E$2</f>
        <v>Cal_111320b_12mm</v>
      </c>
      <c r="P2080" s="112">
        <f>Cal_111320b_12mm!$Q$3</f>
        <v>1.834328118614172</v>
      </c>
      <c r="Q2080" s="112">
        <f>Cal_111320b_12mm!$R$3</f>
        <v>0.54419533879391391</v>
      </c>
      <c r="R2080" s="46">
        <v>37.36</v>
      </c>
      <c r="S2080" s="46">
        <v>23.46</v>
      </c>
      <c r="T2080" s="47">
        <f>AVERAGE(1.083, 1.32, 1.409, 1.16,1.133, 1.116)</f>
        <v>1.2035</v>
      </c>
      <c r="U2080" s="79">
        <f t="shared" si="332"/>
        <v>36.156500000000001</v>
      </c>
      <c r="V2080" s="79">
        <f t="shared" si="333"/>
        <v>22.256500000000003</v>
      </c>
      <c r="W2080" s="443">
        <f t="shared" si="334"/>
        <v>0.28673569944971872</v>
      </c>
      <c r="X2080" s="443">
        <f t="shared" si="335"/>
        <v>9.6318931232619837E-2</v>
      </c>
      <c r="Y2080" s="43">
        <f>Cal_111320b_12mm!$A$3</f>
        <v>20201113</v>
      </c>
      <c r="Z2080" s="48" t="s">
        <v>934</v>
      </c>
      <c r="AA2080" s="48"/>
      <c r="AB2080" s="48" t="s">
        <v>127</v>
      </c>
      <c r="AD2080" s="43" t="s">
        <v>935</v>
      </c>
      <c r="AE2080" s="689" t="s">
        <v>1250</v>
      </c>
      <c r="AF2080" s="128">
        <v>1</v>
      </c>
      <c r="AG2080" s="764" t="s">
        <v>1634</v>
      </c>
      <c r="AH2080"/>
    </row>
    <row r="2081" spans="1:36" x14ac:dyDescent="0.2">
      <c r="A2081" t="s">
        <v>617</v>
      </c>
      <c r="B2081" s="43">
        <v>20190822</v>
      </c>
      <c r="C2081" s="107" t="s">
        <v>69</v>
      </c>
      <c r="D2081" s="107">
        <v>9</v>
      </c>
      <c r="E2081" s="107">
        <v>3</v>
      </c>
      <c r="H2081" s="107" t="s">
        <v>10</v>
      </c>
      <c r="I2081" s="107">
        <v>290</v>
      </c>
      <c r="J2081" s="107">
        <v>0</v>
      </c>
      <c r="K2081" s="43">
        <v>5</v>
      </c>
      <c r="L2081" s="111">
        <v>1</v>
      </c>
      <c r="M2081" s="43">
        <v>0</v>
      </c>
      <c r="N2081" s="49">
        <v>1</v>
      </c>
      <c r="O2081" s="111" t="str">
        <f>Cal_111320b_12mm!$E$2</f>
        <v>Cal_111320b_12mm</v>
      </c>
      <c r="P2081" s="112">
        <f>Cal_111320b_12mm!$Q$3</f>
        <v>1.834328118614172</v>
      </c>
      <c r="Q2081" s="112">
        <f>Cal_111320b_12mm!$R$3</f>
        <v>0.54419533879391391</v>
      </c>
      <c r="R2081" s="46">
        <v>10.63</v>
      </c>
      <c r="S2081" s="46">
        <v>7.8970000000000002</v>
      </c>
      <c r="T2081" s="502">
        <f>AVERAGE(0.729, 0.7, 0.886, 0.575, 0.689, 0.787)</f>
        <v>0.72766666666666657</v>
      </c>
      <c r="U2081" s="79">
        <f t="shared" si="332"/>
        <v>9.9023333333333348</v>
      </c>
      <c r="V2081" s="79">
        <f t="shared" si="333"/>
        <v>7.1693333333333333</v>
      </c>
      <c r="W2081" s="443">
        <f t="shared" si="334"/>
        <v>5.6377601913387171E-2</v>
      </c>
      <c r="X2081" s="443">
        <f t="shared" si="335"/>
        <v>6.701315279820623E-2</v>
      </c>
      <c r="Y2081" s="43">
        <f>Cal_111320b_12mm!$A$3</f>
        <v>20201113</v>
      </c>
      <c r="Z2081" s="86" t="s">
        <v>944</v>
      </c>
      <c r="AA2081" s="86"/>
      <c r="AB2081" s="48" t="s">
        <v>127</v>
      </c>
      <c r="AD2081" s="45" t="s">
        <v>935</v>
      </c>
      <c r="AE2081" s="689" t="s">
        <v>1250</v>
      </c>
      <c r="AF2081" s="128">
        <v>1</v>
      </c>
      <c r="AG2081" s="764" t="s">
        <v>1634</v>
      </c>
      <c r="AH2081"/>
    </row>
    <row r="2082" spans="1:36" x14ac:dyDescent="0.2">
      <c r="A2082" t="s">
        <v>617</v>
      </c>
      <c r="B2082" s="43">
        <v>20190822</v>
      </c>
      <c r="C2082" s="107" t="s">
        <v>69</v>
      </c>
      <c r="D2082" s="107">
        <v>9</v>
      </c>
      <c r="E2082" s="107">
        <v>3</v>
      </c>
      <c r="H2082" s="107" t="s">
        <v>11</v>
      </c>
      <c r="I2082" s="107">
        <v>290</v>
      </c>
      <c r="J2082" s="107">
        <v>0</v>
      </c>
      <c r="K2082" s="43">
        <v>5</v>
      </c>
      <c r="L2082" s="111">
        <v>1</v>
      </c>
      <c r="M2082" s="43">
        <v>0</v>
      </c>
      <c r="N2082" s="49">
        <v>1</v>
      </c>
      <c r="O2082" s="111" t="str">
        <f>Cal_111320b_12mm!$E$2</f>
        <v>Cal_111320b_12mm</v>
      </c>
      <c r="P2082" s="112">
        <f>Cal_111320b_12mm!$Q$3</f>
        <v>1.834328118614172</v>
      </c>
      <c r="Q2082" s="112">
        <f>Cal_111320b_12mm!$R$3</f>
        <v>0.54419533879391391</v>
      </c>
      <c r="R2082" s="46">
        <v>10.54</v>
      </c>
      <c r="S2082" s="46">
        <v>7.9429999999999996</v>
      </c>
      <c r="T2082" s="502">
        <f>AVERAGE(0.729, 0.7, 0.886, 0.575, 0.689, 0.787)</f>
        <v>0.72766666666666657</v>
      </c>
      <c r="U2082" s="79">
        <f t="shared" si="332"/>
        <v>9.8123333333333331</v>
      </c>
      <c r="V2082" s="79">
        <f t="shared" si="333"/>
        <v>7.2153333333333327</v>
      </c>
      <c r="W2082" s="443">
        <f t="shared" si="334"/>
        <v>5.3572130321648898E-2</v>
      </c>
      <c r="X2082" s="443">
        <f t="shared" si="335"/>
        <v>7.0610326275298771E-2</v>
      </c>
      <c r="Y2082" s="43">
        <f>Cal_111320b_12mm!$A$3</f>
        <v>20201113</v>
      </c>
      <c r="Z2082" s="86" t="s">
        <v>944</v>
      </c>
      <c r="AA2082" s="86"/>
      <c r="AB2082" s="48" t="s">
        <v>127</v>
      </c>
      <c r="AD2082" s="45" t="s">
        <v>935</v>
      </c>
      <c r="AE2082" s="689" t="s">
        <v>1250</v>
      </c>
      <c r="AF2082" s="128">
        <v>1</v>
      </c>
      <c r="AG2082" s="764" t="s">
        <v>1634</v>
      </c>
      <c r="AH2082"/>
    </row>
    <row r="2083" spans="1:36" x14ac:dyDescent="0.2">
      <c r="A2083" t="s">
        <v>617</v>
      </c>
      <c r="B2083" s="43">
        <v>20190822</v>
      </c>
      <c r="C2083" s="107" t="s">
        <v>69</v>
      </c>
      <c r="D2083" s="107">
        <v>9</v>
      </c>
      <c r="E2083" s="107">
        <v>2</v>
      </c>
      <c r="H2083" s="107" t="s">
        <v>10</v>
      </c>
      <c r="I2083" s="107">
        <v>290</v>
      </c>
      <c r="J2083" s="107">
        <v>0</v>
      </c>
      <c r="K2083" s="43">
        <v>5</v>
      </c>
      <c r="L2083" s="111">
        <v>1</v>
      </c>
      <c r="M2083" s="43">
        <v>0</v>
      </c>
      <c r="N2083" s="49">
        <v>1</v>
      </c>
      <c r="O2083" s="111" t="str">
        <f>Cal_111320b_12mm!$E$2</f>
        <v>Cal_111320b_12mm</v>
      </c>
      <c r="P2083" s="112">
        <f>Cal_111320b_12mm!$Q$3</f>
        <v>1.834328118614172</v>
      </c>
      <c r="Q2083" s="112">
        <f>Cal_111320b_12mm!$R$3</f>
        <v>0.54419533879391391</v>
      </c>
      <c r="R2083" s="46">
        <v>7.734</v>
      </c>
      <c r="S2083" s="46">
        <v>6.1029999999999998</v>
      </c>
      <c r="T2083" s="47">
        <f>AVERAGE(1.083, 1.32, 1.409, 1.16,1.133, 1.116)</f>
        <v>1.2035</v>
      </c>
      <c r="U2083" s="79">
        <f t="shared" si="332"/>
        <v>6.5305</v>
      </c>
      <c r="V2083" s="79">
        <f t="shared" si="333"/>
        <v>4.8994999999999997</v>
      </c>
      <c r="W2083" s="443">
        <f t="shared" si="334"/>
        <v>3.364503063327276E-2</v>
      </c>
      <c r="X2083" s="443">
        <f t="shared" si="335"/>
        <v>5.0679825612233824E-2</v>
      </c>
      <c r="Y2083" s="43">
        <f>Cal_111320b_12mm!$A$3</f>
        <v>20201113</v>
      </c>
      <c r="Z2083" s="48" t="s">
        <v>934</v>
      </c>
      <c r="AA2083" s="48"/>
      <c r="AB2083" s="48" t="s">
        <v>127</v>
      </c>
      <c r="AD2083" s="43" t="s">
        <v>935</v>
      </c>
      <c r="AE2083" s="689" t="s">
        <v>1250</v>
      </c>
      <c r="AF2083" s="128">
        <v>1</v>
      </c>
      <c r="AG2083" s="169">
        <v>1</v>
      </c>
      <c r="AH2083" t="s">
        <v>1009</v>
      </c>
    </row>
    <row r="2084" spans="1:36" x14ac:dyDescent="0.2">
      <c r="A2084" t="s">
        <v>617</v>
      </c>
      <c r="B2084" s="43">
        <v>20190822</v>
      </c>
      <c r="C2084" s="107" t="s">
        <v>69</v>
      </c>
      <c r="D2084" s="107">
        <v>9</v>
      </c>
      <c r="E2084" s="107">
        <v>2</v>
      </c>
      <c r="H2084" s="107" t="s">
        <v>11</v>
      </c>
      <c r="I2084" s="107">
        <v>290</v>
      </c>
      <c r="J2084" s="107">
        <v>0</v>
      </c>
      <c r="K2084" s="43">
        <v>5</v>
      </c>
      <c r="L2084" s="111">
        <v>1</v>
      </c>
      <c r="M2084" s="43">
        <v>0</v>
      </c>
      <c r="N2084" s="49">
        <v>1</v>
      </c>
      <c r="O2084" s="111" t="str">
        <f>Cal_111320b_12mm!$E$2</f>
        <v>Cal_111320b_12mm</v>
      </c>
      <c r="P2084" s="112">
        <f>Cal_111320b_12mm!$Q$3</f>
        <v>1.834328118614172</v>
      </c>
      <c r="Q2084" s="112">
        <f>Cal_111320b_12mm!$R$3</f>
        <v>0.54419533879391391</v>
      </c>
      <c r="R2084" s="46">
        <v>7.5449999999999999</v>
      </c>
      <c r="S2084" s="46">
        <v>5.4820000000000002</v>
      </c>
      <c r="T2084" s="47">
        <f>AVERAGE(1.083, 1.32, 1.409, 1.16,1.133, 1.116)</f>
        <v>1.2035</v>
      </c>
      <c r="U2084" s="79">
        <f t="shared" si="332"/>
        <v>6.3414999999999999</v>
      </c>
      <c r="V2084" s="79">
        <f t="shared" si="333"/>
        <v>4.2785000000000002</v>
      </c>
      <c r="W2084" s="443">
        <f t="shared" si="334"/>
        <v>4.2556528630558962E-2</v>
      </c>
      <c r="X2084" s="443">
        <f t="shared" si="335"/>
        <v>3.1080352162664814E-2</v>
      </c>
      <c r="Y2084" s="43">
        <f>Cal_111320b_12mm!$A$3</f>
        <v>20201113</v>
      </c>
      <c r="Z2084" s="48" t="s">
        <v>934</v>
      </c>
      <c r="AA2084" s="48"/>
      <c r="AB2084" s="48" t="s">
        <v>127</v>
      </c>
      <c r="AD2084" s="43" t="s">
        <v>935</v>
      </c>
      <c r="AE2084" s="689" t="s">
        <v>1250</v>
      </c>
      <c r="AF2084" s="128">
        <v>1</v>
      </c>
      <c r="AG2084" s="169">
        <v>1</v>
      </c>
      <c r="AH2084" t="s">
        <v>1010</v>
      </c>
    </row>
    <row r="2085" spans="1:36" x14ac:dyDescent="0.2">
      <c r="A2085" t="s">
        <v>617</v>
      </c>
      <c r="B2085" s="43">
        <v>20190822</v>
      </c>
      <c r="C2085" s="107" t="s">
        <v>69</v>
      </c>
      <c r="D2085" s="107">
        <v>9</v>
      </c>
      <c r="E2085" s="107">
        <v>1</v>
      </c>
      <c r="H2085" s="107" t="s">
        <v>10</v>
      </c>
      <c r="I2085" s="107">
        <v>290</v>
      </c>
      <c r="J2085" s="107">
        <v>0</v>
      </c>
      <c r="K2085" s="43">
        <v>5</v>
      </c>
      <c r="L2085" s="111">
        <v>1</v>
      </c>
      <c r="M2085" s="43">
        <v>0</v>
      </c>
      <c r="N2085" s="49">
        <v>1</v>
      </c>
      <c r="O2085" s="111" t="str">
        <f>Cal_111320b_12mm!$E$2</f>
        <v>Cal_111320b_12mm</v>
      </c>
      <c r="P2085" s="112">
        <f>Cal_111320b_12mm!$Q$3</f>
        <v>1.834328118614172</v>
      </c>
      <c r="Q2085" s="112">
        <f>Cal_111320b_12mm!$R$3</f>
        <v>0.54419533879391391</v>
      </c>
      <c r="R2085" s="46">
        <v>9.1579999999999995</v>
      </c>
      <c r="S2085" s="46">
        <v>7.0979999999999999</v>
      </c>
      <c r="T2085" s="47">
        <f t="shared" ref="T2085:T2086" si="339">AVERAGE(0.9, 0.886, 0.921, 0.651, 0.737, 0.721)</f>
        <v>0.80266666666666664</v>
      </c>
      <c r="U2085" s="79">
        <f t="shared" si="332"/>
        <v>8.3553333333333324</v>
      </c>
      <c r="V2085" s="79">
        <f t="shared" si="333"/>
        <v>6.2953333333333337</v>
      </c>
      <c r="W2085" s="443">
        <f t="shared" si="334"/>
        <v>4.2494643227800014E-2</v>
      </c>
      <c r="X2085" s="443">
        <f t="shared" si="335"/>
        <v>6.5853775662062033E-2</v>
      </c>
      <c r="Y2085" s="43">
        <f>Cal_111320b_12mm!$A$3</f>
        <v>20201113</v>
      </c>
      <c r="Z2085" s="48" t="s">
        <v>939</v>
      </c>
      <c r="AA2085" s="48"/>
      <c r="AB2085" s="48" t="s">
        <v>127</v>
      </c>
      <c r="AD2085" s="43" t="s">
        <v>935</v>
      </c>
      <c r="AE2085" s="689" t="s">
        <v>1250</v>
      </c>
      <c r="AF2085" s="128">
        <v>1</v>
      </c>
      <c r="AG2085" s="169">
        <v>1</v>
      </c>
      <c r="AH2085" t="s">
        <v>1016</v>
      </c>
    </row>
    <row r="2086" spans="1:36" x14ac:dyDescent="0.2">
      <c r="A2086" t="s">
        <v>617</v>
      </c>
      <c r="B2086" s="43">
        <v>20190822</v>
      </c>
      <c r="C2086" s="107" t="s">
        <v>69</v>
      </c>
      <c r="D2086" s="107">
        <v>9</v>
      </c>
      <c r="E2086" s="107">
        <v>1</v>
      </c>
      <c r="H2086" s="107" t="s">
        <v>11</v>
      </c>
      <c r="I2086" s="107">
        <v>290</v>
      </c>
      <c r="J2086" s="107">
        <v>0</v>
      </c>
      <c r="K2086" s="43">
        <v>5</v>
      </c>
      <c r="L2086" s="111">
        <v>1</v>
      </c>
      <c r="M2086" s="43">
        <v>0</v>
      </c>
      <c r="N2086" s="49">
        <v>1</v>
      </c>
      <c r="O2086" s="111" t="str">
        <f>Cal_111320b_12mm!$E$2</f>
        <v>Cal_111320b_12mm</v>
      </c>
      <c r="P2086" s="112">
        <f>Cal_111320b_12mm!$Q$3</f>
        <v>1.834328118614172</v>
      </c>
      <c r="Q2086" s="112">
        <f>Cal_111320b_12mm!$R$3</f>
        <v>0.54419533879391391</v>
      </c>
      <c r="R2086" s="46">
        <v>11.17</v>
      </c>
      <c r="S2086" s="46">
        <v>9.0229999999999997</v>
      </c>
      <c r="T2086" s="47">
        <f t="shared" si="339"/>
        <v>0.80266666666666664</v>
      </c>
      <c r="U2086" s="79">
        <f t="shared" si="332"/>
        <v>10.367333333333333</v>
      </c>
      <c r="V2086" s="79">
        <f t="shared" si="333"/>
        <v>8.2203333333333326</v>
      </c>
      <c r="W2086" s="443">
        <f t="shared" si="334"/>
        <v>4.4289319907809079E-2</v>
      </c>
      <c r="X2086" s="443">
        <f t="shared" si="335"/>
        <v>9.7190101793074524E-2</v>
      </c>
      <c r="Y2086" s="43">
        <f>Cal_111320b_12mm!$A$3</f>
        <v>20201113</v>
      </c>
      <c r="Z2086" s="48" t="s">
        <v>939</v>
      </c>
      <c r="AA2086" s="48"/>
      <c r="AB2086" s="48" t="s">
        <v>127</v>
      </c>
      <c r="AD2086" s="43" t="s">
        <v>935</v>
      </c>
      <c r="AE2086" s="689" t="s">
        <v>1250</v>
      </c>
      <c r="AF2086" s="128">
        <v>1</v>
      </c>
      <c r="AG2086" s="169">
        <v>1</v>
      </c>
      <c r="AH2086" t="s">
        <v>1016</v>
      </c>
    </row>
    <row r="2087" spans="1:36" x14ac:dyDescent="0.2">
      <c r="A2087" t="s">
        <v>617</v>
      </c>
      <c r="B2087" s="43">
        <v>20190822</v>
      </c>
      <c r="C2087" s="107" t="s">
        <v>69</v>
      </c>
      <c r="D2087" s="107">
        <v>9</v>
      </c>
      <c r="E2087" s="107">
        <v>18</v>
      </c>
      <c r="H2087" s="107" t="s">
        <v>10</v>
      </c>
      <c r="I2087" s="107">
        <v>290</v>
      </c>
      <c r="J2087" s="107">
        <v>10</v>
      </c>
      <c r="K2087" s="43">
        <v>5</v>
      </c>
      <c r="L2087" s="111">
        <v>1</v>
      </c>
      <c r="M2087" s="43">
        <v>0</v>
      </c>
      <c r="N2087" s="49">
        <v>1</v>
      </c>
      <c r="O2087" s="111" t="str">
        <f>Cal_111320b_12mm!$E$2</f>
        <v>Cal_111320b_12mm</v>
      </c>
      <c r="P2087" s="112">
        <f>Cal_111320b_12mm!$Q$3</f>
        <v>1.834328118614172</v>
      </c>
      <c r="Q2087" s="112">
        <f>Cal_111320b_12mm!$R$3</f>
        <v>0.54419533879391391</v>
      </c>
      <c r="R2087" s="46">
        <v>17.75</v>
      </c>
      <c r="S2087" s="46">
        <v>11.74</v>
      </c>
      <c r="T2087" s="47">
        <f t="shared" ref="T2087:T2089" si="340">AVERAGE(0.651, 0.737, 0.721, 0.724, 0.693, 0.912)</f>
        <v>0.73966666666666681</v>
      </c>
      <c r="U2087" s="79">
        <f t="shared" si="332"/>
        <v>17.010333333333332</v>
      </c>
      <c r="V2087" s="79">
        <f t="shared" si="333"/>
        <v>11.000333333333334</v>
      </c>
      <c r="W2087" s="443">
        <f t="shared" si="334"/>
        <v>0.12397709019372727</v>
      </c>
      <c r="X2087" s="443">
        <f t="shared" si="335"/>
        <v>6.5348662839436897E-2</v>
      </c>
      <c r="Y2087" s="43">
        <f>Cal_111320b_12mm!$A$3</f>
        <v>20201113</v>
      </c>
      <c r="Z2087" s="48" t="s">
        <v>941</v>
      </c>
      <c r="AA2087" s="48"/>
      <c r="AB2087" s="48" t="s">
        <v>127</v>
      </c>
      <c r="AD2087" s="43" t="s">
        <v>935</v>
      </c>
      <c r="AE2087" s="689" t="s">
        <v>1250</v>
      </c>
      <c r="AF2087" s="128">
        <v>1</v>
      </c>
      <c r="AG2087" s="764" t="s">
        <v>1634</v>
      </c>
      <c r="AH2087"/>
    </row>
    <row r="2088" spans="1:36" x14ac:dyDescent="0.2">
      <c r="A2088" t="s">
        <v>617</v>
      </c>
      <c r="B2088" s="43">
        <v>20190822</v>
      </c>
      <c r="C2088" s="107" t="s">
        <v>69</v>
      </c>
      <c r="D2088" s="107">
        <v>9</v>
      </c>
      <c r="E2088" s="107">
        <v>18</v>
      </c>
      <c r="H2088" s="107" t="s">
        <v>11</v>
      </c>
      <c r="I2088" s="107">
        <v>290</v>
      </c>
      <c r="J2088" s="107">
        <v>10</v>
      </c>
      <c r="K2088" s="43">
        <v>5</v>
      </c>
      <c r="L2088" s="111">
        <v>1</v>
      </c>
      <c r="M2088" s="43">
        <v>0</v>
      </c>
      <c r="N2088" s="49">
        <v>1</v>
      </c>
      <c r="O2088" s="111" t="str">
        <f>Cal_111320b_12mm!$E$2</f>
        <v>Cal_111320b_12mm</v>
      </c>
      <c r="P2088" s="112">
        <f>Cal_111320b_12mm!$Q$3</f>
        <v>1.834328118614172</v>
      </c>
      <c r="Q2088" s="112">
        <f>Cal_111320b_12mm!$R$3</f>
        <v>0.54419533879391391</v>
      </c>
      <c r="R2088" s="46">
        <v>16.84</v>
      </c>
      <c r="S2088" s="46">
        <v>11.53</v>
      </c>
      <c r="T2088" s="47">
        <f t="shared" si="340"/>
        <v>0.73966666666666681</v>
      </c>
      <c r="U2088" s="79">
        <f t="shared" si="332"/>
        <v>16.100333333333332</v>
      </c>
      <c r="V2088" s="79">
        <f t="shared" si="333"/>
        <v>10.790333333333333</v>
      </c>
      <c r="W2088" s="443">
        <f t="shared" si="334"/>
        <v>0.10953716288330979</v>
      </c>
      <c r="X2088" s="443">
        <f t="shared" si="335"/>
        <v>7.6174298934106544E-2</v>
      </c>
      <c r="Y2088" s="43">
        <f>Cal_111320b_12mm!$A$3</f>
        <v>20201113</v>
      </c>
      <c r="Z2088" s="48" t="s">
        <v>941</v>
      </c>
      <c r="AA2088" s="48"/>
      <c r="AB2088" s="48" t="s">
        <v>127</v>
      </c>
      <c r="AD2088" s="43" t="s">
        <v>935</v>
      </c>
      <c r="AE2088" s="689" t="s">
        <v>1250</v>
      </c>
      <c r="AF2088" s="128">
        <v>1</v>
      </c>
      <c r="AG2088" s="764" t="s">
        <v>1634</v>
      </c>
      <c r="AH2088"/>
    </row>
    <row r="2089" spans="1:36" x14ac:dyDescent="0.2">
      <c r="A2089" t="s">
        <v>617</v>
      </c>
      <c r="B2089" s="43">
        <v>20190822</v>
      </c>
      <c r="C2089" s="107" t="s">
        <v>69</v>
      </c>
      <c r="D2089" s="107">
        <v>9</v>
      </c>
      <c r="E2089" s="107">
        <v>8</v>
      </c>
      <c r="H2089" s="107" t="s">
        <v>10</v>
      </c>
      <c r="I2089" s="107">
        <v>290</v>
      </c>
      <c r="J2089" s="107">
        <v>10</v>
      </c>
      <c r="K2089" s="43">
        <v>5</v>
      </c>
      <c r="L2089" s="111">
        <v>1</v>
      </c>
      <c r="M2089" s="43">
        <v>0</v>
      </c>
      <c r="N2089" s="49">
        <v>1</v>
      </c>
      <c r="O2089" s="111" t="str">
        <f>Cal_111320b_12mm!$E$2</f>
        <v>Cal_111320b_12mm</v>
      </c>
      <c r="P2089" s="112">
        <f>Cal_111320b_12mm!$Q$3</f>
        <v>1.834328118614172</v>
      </c>
      <c r="Q2089" s="112">
        <f>Cal_111320b_12mm!$R$3</f>
        <v>0.54419533879391391</v>
      </c>
      <c r="R2089" s="46">
        <v>72.290000000000006</v>
      </c>
      <c r="S2089" s="46">
        <v>48.36</v>
      </c>
      <c r="T2089" s="47">
        <f t="shared" si="340"/>
        <v>0.73966666666666681</v>
      </c>
      <c r="U2089" s="79">
        <f t="shared" si="332"/>
        <v>71.550333333333342</v>
      </c>
      <c r="V2089" s="79">
        <f t="shared" si="333"/>
        <v>47.620333333333335</v>
      </c>
      <c r="W2089" s="443">
        <f t="shared" si="334"/>
        <v>0.49363922934041515</v>
      </c>
      <c r="X2089" s="443">
        <f t="shared" si="335"/>
        <v>0.32595006807696192</v>
      </c>
      <c r="Y2089" s="43">
        <f>Cal_111320b_12mm!$A$3</f>
        <v>20201113</v>
      </c>
      <c r="Z2089" s="48" t="s">
        <v>941</v>
      </c>
      <c r="AA2089" s="48"/>
      <c r="AB2089" s="48" t="s">
        <v>127</v>
      </c>
      <c r="AD2089" s="43" t="s">
        <v>935</v>
      </c>
      <c r="AE2089" s="689" t="s">
        <v>1250</v>
      </c>
      <c r="AF2089" s="128">
        <v>1</v>
      </c>
      <c r="AG2089" s="764" t="s">
        <v>1634</v>
      </c>
      <c r="AH2089"/>
    </row>
    <row r="2090" spans="1:36" x14ac:dyDescent="0.2">
      <c r="A2090" t="s">
        <v>617</v>
      </c>
      <c r="B2090" s="43">
        <v>20190822</v>
      </c>
      <c r="C2090" s="107" t="s">
        <v>69</v>
      </c>
      <c r="D2090" s="107">
        <v>9</v>
      </c>
      <c r="E2090" s="107">
        <v>8</v>
      </c>
      <c r="H2090" s="107" t="s">
        <v>11</v>
      </c>
      <c r="I2090" s="107">
        <v>290</v>
      </c>
      <c r="J2090" s="107">
        <v>10</v>
      </c>
      <c r="K2090" s="43">
        <v>5</v>
      </c>
      <c r="L2090" s="111">
        <v>1</v>
      </c>
      <c r="M2090" s="43">
        <v>0</v>
      </c>
      <c r="N2090" s="49">
        <v>1</v>
      </c>
      <c r="O2090" s="111" t="str">
        <f>Cal_111320b_12mm!$E$2</f>
        <v>Cal_111320b_12mm</v>
      </c>
      <c r="P2090" s="112">
        <f>Cal_111320b_12mm!$Q$3</f>
        <v>1.834328118614172</v>
      </c>
      <c r="Q2090" s="112">
        <f>Cal_111320b_12mm!$R$3</f>
        <v>0.54419533879391391</v>
      </c>
      <c r="R2090" s="46">
        <v>69.06</v>
      </c>
      <c r="S2090" s="46">
        <v>47.48</v>
      </c>
      <c r="T2090" s="502">
        <f>AVERAGE(0.729, 0.7, 0.886, 0.575, 0.689, 0.787)</f>
        <v>0.72766666666666657</v>
      </c>
      <c r="U2090" s="79">
        <f t="shared" si="332"/>
        <v>68.332333333333338</v>
      </c>
      <c r="V2090" s="79">
        <f t="shared" si="333"/>
        <v>46.752333333333333</v>
      </c>
      <c r="W2090" s="443">
        <f t="shared" si="334"/>
        <v>0.44516233051258508</v>
      </c>
      <c r="X2090" s="443">
        <f t="shared" si="335"/>
        <v>0.35948789654636776</v>
      </c>
      <c r="Y2090" s="43">
        <f>Cal_111320b_12mm!$A$3</f>
        <v>20201113</v>
      </c>
      <c r="Z2090" s="86" t="s">
        <v>944</v>
      </c>
      <c r="AA2090" s="86"/>
      <c r="AB2090" s="48" t="s">
        <v>127</v>
      </c>
      <c r="AD2090" s="45" t="s">
        <v>935</v>
      </c>
      <c r="AE2090" s="689" t="s">
        <v>1250</v>
      </c>
      <c r="AF2090" s="128">
        <v>1</v>
      </c>
      <c r="AG2090" s="764" t="s">
        <v>1634</v>
      </c>
      <c r="AH2090"/>
    </row>
    <row r="2091" spans="1:36" x14ac:dyDescent="0.2">
      <c r="A2091" t="s">
        <v>617</v>
      </c>
      <c r="B2091" s="43">
        <v>20190822</v>
      </c>
      <c r="C2091" s="107" t="s">
        <v>69</v>
      </c>
      <c r="D2091" s="107">
        <v>9</v>
      </c>
      <c r="E2091" s="107">
        <v>5</v>
      </c>
      <c r="H2091" s="107" t="s">
        <v>10</v>
      </c>
      <c r="I2091" s="107">
        <v>290</v>
      </c>
      <c r="J2091" s="107">
        <v>10</v>
      </c>
      <c r="K2091" s="43">
        <v>5</v>
      </c>
      <c r="L2091" s="111">
        <v>1</v>
      </c>
      <c r="M2091" s="43">
        <v>0</v>
      </c>
      <c r="N2091" s="49">
        <v>1</v>
      </c>
      <c r="O2091" s="111" t="str">
        <f>Cal_111320b_12mm!$E$2</f>
        <v>Cal_111320b_12mm</v>
      </c>
      <c r="P2091" s="112">
        <f>Cal_111320b_12mm!$Q$3</f>
        <v>1.834328118614172</v>
      </c>
      <c r="Q2091" s="112">
        <f>Cal_111320b_12mm!$R$3</f>
        <v>0.54419533879391391</v>
      </c>
      <c r="R2091" s="46">
        <v>16.72</v>
      </c>
      <c r="S2091" s="46">
        <v>11.06</v>
      </c>
      <c r="T2091" s="502">
        <f>AVERAGE(0.729, 0.7, 0.886, 0.575, 0.689, 0.787)</f>
        <v>0.72766666666666657</v>
      </c>
      <c r="U2091" s="79">
        <f t="shared" si="332"/>
        <v>15.992333333333333</v>
      </c>
      <c r="V2091" s="79">
        <f t="shared" si="333"/>
        <v>10.332333333333334</v>
      </c>
      <c r="W2091" s="443">
        <f t="shared" si="334"/>
        <v>0.11675712653851854</v>
      </c>
      <c r="X2091" s="443">
        <f t="shared" si="335"/>
        <v>6.1071738246457341E-2</v>
      </c>
      <c r="Y2091" s="43">
        <f>Cal_111320b_12mm!$A$3</f>
        <v>20201113</v>
      </c>
      <c r="Z2091" s="86" t="s">
        <v>949</v>
      </c>
      <c r="AA2091" s="86"/>
      <c r="AB2091" s="48" t="s">
        <v>127</v>
      </c>
      <c r="AD2091" s="45" t="s">
        <v>935</v>
      </c>
      <c r="AE2091" s="689" t="s">
        <v>1250</v>
      </c>
      <c r="AF2091" s="128">
        <v>1</v>
      </c>
      <c r="AG2091" s="764" t="s">
        <v>1634</v>
      </c>
      <c r="AH2091"/>
    </row>
    <row r="2092" spans="1:36" x14ac:dyDescent="0.2">
      <c r="A2092" t="s">
        <v>617</v>
      </c>
      <c r="B2092" s="43">
        <v>20190822</v>
      </c>
      <c r="C2092" s="107" t="s">
        <v>69</v>
      </c>
      <c r="D2092" s="107">
        <v>9</v>
      </c>
      <c r="E2092" s="107">
        <v>5</v>
      </c>
      <c r="H2092" s="107" t="s">
        <v>11</v>
      </c>
      <c r="I2092" s="107">
        <v>290</v>
      </c>
      <c r="J2092" s="107">
        <v>10</v>
      </c>
      <c r="K2092" s="43">
        <v>5</v>
      </c>
      <c r="L2092" s="111">
        <v>1</v>
      </c>
      <c r="M2092" s="43">
        <v>0</v>
      </c>
      <c r="N2092" s="49">
        <v>1</v>
      </c>
      <c r="O2092" s="111" t="str">
        <f>Cal_111320b_12mm!$E$2</f>
        <v>Cal_111320b_12mm</v>
      </c>
      <c r="P2092" s="112">
        <f>Cal_111320b_12mm!$Q$3</f>
        <v>1.834328118614172</v>
      </c>
      <c r="Q2092" s="112">
        <f>Cal_111320b_12mm!$R$3</f>
        <v>0.54419533879391391</v>
      </c>
      <c r="R2092" s="46">
        <v>16.18</v>
      </c>
      <c r="S2092" s="46">
        <v>10.72</v>
      </c>
      <c r="T2092" s="47">
        <f t="shared" ref="T2092" si="341">AVERAGE(0.9, 0.886, 0.921, 0.651, 0.737, 0.721)</f>
        <v>0.80266666666666664</v>
      </c>
      <c r="U2092" s="79">
        <f t="shared" si="332"/>
        <v>15.377333333333333</v>
      </c>
      <c r="V2092" s="79">
        <f t="shared" si="333"/>
        <v>9.9173333333333336</v>
      </c>
      <c r="W2092" s="443">
        <f t="shared" si="334"/>
        <v>0.1126314330212564</v>
      </c>
      <c r="X2092" s="443">
        <f t="shared" si="335"/>
        <v>5.805490388497974E-2</v>
      </c>
      <c r="Y2092" s="43">
        <f>Cal_111320b_12mm!$A$3</f>
        <v>20201113</v>
      </c>
      <c r="Z2092" s="48" t="s">
        <v>939</v>
      </c>
      <c r="AA2092" s="48"/>
      <c r="AB2092" s="48" t="s">
        <v>127</v>
      </c>
      <c r="AD2092" s="43" t="s">
        <v>935</v>
      </c>
      <c r="AE2092" s="689" t="s">
        <v>1250</v>
      </c>
      <c r="AF2092" s="128">
        <v>1</v>
      </c>
      <c r="AG2092" s="764" t="s">
        <v>1634</v>
      </c>
      <c r="AH2092"/>
    </row>
    <row r="2093" spans="1:36" x14ac:dyDescent="0.2">
      <c r="A2093" s="155" t="s">
        <v>617</v>
      </c>
      <c r="B2093" s="82">
        <v>20190822</v>
      </c>
      <c r="C2093" s="126" t="s">
        <v>70</v>
      </c>
      <c r="D2093" s="126">
        <v>12</v>
      </c>
      <c r="E2093" s="126">
        <v>18</v>
      </c>
      <c r="F2093" s="126"/>
      <c r="G2093" s="126"/>
      <c r="H2093" s="126" t="s">
        <v>10</v>
      </c>
      <c r="I2093" s="126">
        <v>280.66000000000003</v>
      </c>
      <c r="J2093" s="126">
        <v>5</v>
      </c>
      <c r="K2093" s="82">
        <v>5</v>
      </c>
      <c r="L2093" s="156">
        <v>1</v>
      </c>
      <c r="M2093" s="82">
        <v>0</v>
      </c>
      <c r="N2093" s="83">
        <v>1</v>
      </c>
      <c r="O2093" s="9" t="str">
        <f>Cal_110119!$P$3</f>
        <v>Cal_110119</v>
      </c>
      <c r="P2093" s="17">
        <f>Cal_110119!$Q$3</f>
        <v>1.8682000000000001</v>
      </c>
      <c r="Q2093" s="17">
        <f>Cal_110119!$R$3</f>
        <v>0.51219999999999999</v>
      </c>
      <c r="R2093" s="84">
        <v>64.78</v>
      </c>
      <c r="S2093" s="84">
        <v>45.74</v>
      </c>
      <c r="T2093" s="158">
        <f t="shared" ref="T2093:T2104" si="342">AVERAGE(0.887,0.753,0.762,0.881,0.629,0.842)</f>
        <v>0.79233333333333344</v>
      </c>
      <c r="U2093" s="79">
        <f t="shared" si="332"/>
        <v>63.987666666666669</v>
      </c>
      <c r="V2093" s="79">
        <f t="shared" si="333"/>
        <v>44.94766666666667</v>
      </c>
      <c r="W2093" s="443">
        <f t="shared" si="334"/>
        <v>0.37385189630924415</v>
      </c>
      <c r="X2093" s="443">
        <f t="shared" si="335"/>
        <v>0.39237885352875657</v>
      </c>
      <c r="Y2093" s="9">
        <f>Cal_110119!$O$3</f>
        <v>20181101</v>
      </c>
      <c r="Z2093" s="339" t="s">
        <v>831</v>
      </c>
      <c r="AA2093" s="339"/>
      <c r="AB2093" s="85" t="s">
        <v>127</v>
      </c>
      <c r="AC2093" s="82" t="s">
        <v>628</v>
      </c>
      <c r="AD2093" s="82" t="s">
        <v>619</v>
      </c>
      <c r="AE2093" s="689" t="s">
        <v>1250</v>
      </c>
      <c r="AF2093" s="129">
        <v>3</v>
      </c>
      <c r="AG2093" s="764" t="s">
        <v>1634</v>
      </c>
      <c r="AH2093" s="155" t="s">
        <v>353</v>
      </c>
      <c r="AI2093" s="153" t="s">
        <v>1689</v>
      </c>
      <c r="AJ2093" s="82"/>
    </row>
    <row r="2094" spans="1:36" x14ac:dyDescent="0.2">
      <c r="A2094" s="155" t="s">
        <v>617</v>
      </c>
      <c r="B2094" s="82">
        <v>20190822</v>
      </c>
      <c r="C2094" s="126" t="s">
        <v>70</v>
      </c>
      <c r="D2094" s="126">
        <v>12</v>
      </c>
      <c r="E2094" s="126">
        <v>18</v>
      </c>
      <c r="F2094" s="126"/>
      <c r="G2094" s="126"/>
      <c r="H2094" s="126" t="s">
        <v>11</v>
      </c>
      <c r="I2094" s="126">
        <v>280.16000000000003</v>
      </c>
      <c r="J2094" s="126">
        <v>5</v>
      </c>
      <c r="K2094" s="82">
        <v>5</v>
      </c>
      <c r="L2094" s="156">
        <v>1</v>
      </c>
      <c r="M2094" s="82">
        <v>0</v>
      </c>
      <c r="N2094" s="83">
        <v>1</v>
      </c>
      <c r="O2094" s="9" t="str">
        <f>Cal_110119!$P$3</f>
        <v>Cal_110119</v>
      </c>
      <c r="P2094" s="17">
        <f>Cal_110119!$Q$3</f>
        <v>1.8682000000000001</v>
      </c>
      <c r="Q2094" s="17">
        <f>Cal_110119!$R$3</f>
        <v>0.51219999999999999</v>
      </c>
      <c r="R2094" s="84">
        <v>67.260000000000005</v>
      </c>
      <c r="S2094" s="84">
        <v>46.98</v>
      </c>
      <c r="T2094" s="158">
        <f t="shared" si="342"/>
        <v>0.79233333333333344</v>
      </c>
      <c r="U2094" s="79">
        <f t="shared" si="332"/>
        <v>66.467666666666673</v>
      </c>
      <c r="V2094" s="79">
        <f t="shared" si="333"/>
        <v>46.187666666666665</v>
      </c>
      <c r="W2094" s="443">
        <f t="shared" si="334"/>
        <v>0.39891005801009366</v>
      </c>
      <c r="X2094" s="443">
        <f t="shared" si="335"/>
        <v>0.38986440264643574</v>
      </c>
      <c r="Y2094" s="9">
        <f>Cal_110119!$O$3</f>
        <v>20181101</v>
      </c>
      <c r="Z2094" s="339" t="s">
        <v>831</v>
      </c>
      <c r="AA2094" s="339"/>
      <c r="AB2094" s="85" t="s">
        <v>127</v>
      </c>
      <c r="AC2094" s="82" t="s">
        <v>628</v>
      </c>
      <c r="AD2094" s="82" t="s">
        <v>619</v>
      </c>
      <c r="AE2094" s="689" t="s">
        <v>1250</v>
      </c>
      <c r="AF2094" s="129">
        <v>3</v>
      </c>
      <c r="AG2094" s="764" t="s">
        <v>1634</v>
      </c>
      <c r="AH2094" s="155" t="s">
        <v>629</v>
      </c>
      <c r="AI2094" s="155" t="s">
        <v>1689</v>
      </c>
      <c r="AJ2094" s="82"/>
    </row>
    <row r="2095" spans="1:36" s="44" customFormat="1" x14ac:dyDescent="0.2">
      <c r="A2095" s="360" t="s">
        <v>617</v>
      </c>
      <c r="B2095" s="44">
        <v>20190822</v>
      </c>
      <c r="C2095" s="361" t="s">
        <v>70</v>
      </c>
      <c r="D2095" s="361">
        <v>12</v>
      </c>
      <c r="E2095" s="361">
        <v>10</v>
      </c>
      <c r="F2095" s="361"/>
      <c r="G2095" s="361"/>
      <c r="H2095" s="361" t="s">
        <v>10</v>
      </c>
      <c r="I2095" s="361">
        <v>280.08999999999997</v>
      </c>
      <c r="J2095" s="361">
        <v>5</v>
      </c>
      <c r="K2095" s="44">
        <v>5</v>
      </c>
      <c r="L2095" s="362">
        <v>1</v>
      </c>
      <c r="M2095" s="44">
        <v>0</v>
      </c>
      <c r="N2095" s="363">
        <v>1</v>
      </c>
      <c r="O2095" s="9" t="str">
        <f>Cal_110119!$P$3</f>
        <v>Cal_110119</v>
      </c>
      <c r="P2095" s="17">
        <f>Cal_110119!$Q$3</f>
        <v>1.8682000000000001</v>
      </c>
      <c r="Q2095" s="17">
        <f>Cal_110119!$R$3</f>
        <v>0.51219999999999999</v>
      </c>
      <c r="R2095" s="364">
        <v>25.52</v>
      </c>
      <c r="S2095" s="364">
        <v>18.21</v>
      </c>
      <c r="T2095" s="365">
        <f t="shared" si="342"/>
        <v>0.79233333333333344</v>
      </c>
      <c r="U2095" s="366">
        <f t="shared" si="332"/>
        <v>24.727666666666668</v>
      </c>
      <c r="V2095" s="366">
        <f t="shared" si="333"/>
        <v>17.417666666666669</v>
      </c>
      <c r="W2095" s="443">
        <f t="shared" si="334"/>
        <v>0.14382452159447973</v>
      </c>
      <c r="X2095" s="443">
        <f t="shared" si="335"/>
        <v>0.15370174833137754</v>
      </c>
      <c r="Y2095" s="9">
        <f>Cal_110119!$O$3</f>
        <v>20181101</v>
      </c>
      <c r="Z2095" s="367" t="s">
        <v>831</v>
      </c>
      <c r="AA2095" s="367"/>
      <c r="AB2095" s="368" t="s">
        <v>127</v>
      </c>
      <c r="AC2095" s="44" t="s">
        <v>628</v>
      </c>
      <c r="AD2095" s="44" t="s">
        <v>619</v>
      </c>
      <c r="AE2095" s="689" t="s">
        <v>1250</v>
      </c>
      <c r="AF2095" s="369">
        <v>1</v>
      </c>
      <c r="AG2095" s="764" t="s">
        <v>1634</v>
      </c>
      <c r="AH2095" s="360" t="s">
        <v>389</v>
      </c>
      <c r="AI2095" s="360"/>
    </row>
    <row r="2096" spans="1:36" s="44" customFormat="1" x14ac:dyDescent="0.2">
      <c r="A2096" s="360" t="s">
        <v>617</v>
      </c>
      <c r="B2096" s="44">
        <v>20190822</v>
      </c>
      <c r="C2096" s="361" t="s">
        <v>70</v>
      </c>
      <c r="D2096" s="361">
        <v>12</v>
      </c>
      <c r="E2096" s="361">
        <v>10</v>
      </c>
      <c r="F2096" s="361"/>
      <c r="G2096" s="361"/>
      <c r="H2096" s="361" t="s">
        <v>11</v>
      </c>
      <c r="I2096" s="361">
        <v>280.43</v>
      </c>
      <c r="J2096" s="361">
        <v>5</v>
      </c>
      <c r="K2096" s="44">
        <v>5</v>
      </c>
      <c r="L2096" s="362">
        <v>1</v>
      </c>
      <c r="M2096" s="44">
        <v>0</v>
      </c>
      <c r="N2096" s="363">
        <v>1</v>
      </c>
      <c r="O2096" s="9" t="str">
        <f>Cal_110119!$P$3</f>
        <v>Cal_110119</v>
      </c>
      <c r="P2096" s="17">
        <f>Cal_110119!$Q$3</f>
        <v>1.8682000000000001</v>
      </c>
      <c r="Q2096" s="17">
        <f>Cal_110119!$R$3</f>
        <v>0.51219999999999999</v>
      </c>
      <c r="R2096" s="364">
        <v>28.16</v>
      </c>
      <c r="S2096" s="364">
        <v>20.64</v>
      </c>
      <c r="T2096" s="365">
        <f t="shared" si="342"/>
        <v>0.79233333333333344</v>
      </c>
      <c r="U2096" s="366">
        <f t="shared" si="332"/>
        <v>27.367666666666668</v>
      </c>
      <c r="V2096" s="366">
        <f t="shared" si="333"/>
        <v>19.847666666666669</v>
      </c>
      <c r="W2096" s="443">
        <f t="shared" si="334"/>
        <v>0.14777689368557248</v>
      </c>
      <c r="X2096" s="443">
        <f t="shared" si="335"/>
        <v>0.19084725932777602</v>
      </c>
      <c r="Y2096" s="9">
        <f>Cal_110119!$O$3</f>
        <v>20181101</v>
      </c>
      <c r="Z2096" s="367" t="s">
        <v>831</v>
      </c>
      <c r="AA2096" s="367"/>
      <c r="AB2096" s="368" t="s">
        <v>127</v>
      </c>
      <c r="AC2096" s="44" t="s">
        <v>628</v>
      </c>
      <c r="AD2096" s="44" t="s">
        <v>619</v>
      </c>
      <c r="AE2096" s="689" t="s">
        <v>1250</v>
      </c>
      <c r="AF2096" s="369">
        <v>1</v>
      </c>
      <c r="AG2096" s="764" t="s">
        <v>1634</v>
      </c>
      <c r="AH2096" s="360" t="s">
        <v>390</v>
      </c>
      <c r="AI2096" s="360"/>
    </row>
    <row r="2097" spans="1:36" s="350" customFormat="1" x14ac:dyDescent="0.2">
      <c r="A2097" s="349" t="s">
        <v>617</v>
      </c>
      <c r="B2097" s="350">
        <v>20190822</v>
      </c>
      <c r="C2097" s="351" t="s">
        <v>70</v>
      </c>
      <c r="D2097" s="351">
        <v>12</v>
      </c>
      <c r="E2097" s="351">
        <v>7</v>
      </c>
      <c r="F2097" s="351"/>
      <c r="G2097" s="351"/>
      <c r="H2097" s="351" t="s">
        <v>10</v>
      </c>
      <c r="I2097" s="351">
        <v>280.58999999999997</v>
      </c>
      <c r="J2097" s="351">
        <v>5</v>
      </c>
      <c r="K2097" s="350">
        <v>5</v>
      </c>
      <c r="L2097" s="352">
        <v>1</v>
      </c>
      <c r="M2097" s="350">
        <v>0</v>
      </c>
      <c r="N2097" s="353">
        <v>1</v>
      </c>
      <c r="O2097" s="9" t="str">
        <f>Cal_110119!$P$3</f>
        <v>Cal_110119</v>
      </c>
      <c r="P2097" s="17">
        <f>Cal_110119!$Q$3</f>
        <v>1.8682000000000001</v>
      </c>
      <c r="Q2097" s="17">
        <f>Cal_110119!$R$3</f>
        <v>0.51219999999999999</v>
      </c>
      <c r="R2097" s="354">
        <v>16.57</v>
      </c>
      <c r="S2097" s="354">
        <v>12.03</v>
      </c>
      <c r="T2097" s="355">
        <f t="shared" si="342"/>
        <v>0.79233333333333344</v>
      </c>
      <c r="U2097" s="356">
        <f t="shared" si="332"/>
        <v>15.777666666666667</v>
      </c>
      <c r="V2097" s="356">
        <f t="shared" si="333"/>
        <v>11.237666666666666</v>
      </c>
      <c r="W2097" s="443">
        <f t="shared" si="334"/>
        <v>8.9165495741568485E-2</v>
      </c>
      <c r="X2097" s="443">
        <f t="shared" si="335"/>
        <v>0.10245276901317452</v>
      </c>
      <c r="Y2097" s="9">
        <f>Cal_110119!$O$3</f>
        <v>20181101</v>
      </c>
      <c r="Z2097" s="357" t="s">
        <v>831</v>
      </c>
      <c r="AA2097" s="357"/>
      <c r="AB2097" s="358" t="s">
        <v>127</v>
      </c>
      <c r="AC2097" s="350" t="s">
        <v>628</v>
      </c>
      <c r="AD2097" s="350" t="s">
        <v>619</v>
      </c>
      <c r="AE2097" s="689" t="s">
        <v>1250</v>
      </c>
      <c r="AF2097" s="359">
        <v>1</v>
      </c>
      <c r="AG2097" s="764" t="s">
        <v>1634</v>
      </c>
      <c r="AH2097" s="349" t="s">
        <v>402</v>
      </c>
      <c r="AI2097" s="349"/>
    </row>
    <row r="2098" spans="1:36" s="350" customFormat="1" x14ac:dyDescent="0.2">
      <c r="A2098" s="349" t="s">
        <v>617</v>
      </c>
      <c r="B2098" s="350">
        <v>20190822</v>
      </c>
      <c r="C2098" s="351" t="s">
        <v>70</v>
      </c>
      <c r="D2098" s="351">
        <v>12</v>
      </c>
      <c r="E2098" s="351">
        <v>7</v>
      </c>
      <c r="F2098" s="351"/>
      <c r="G2098" s="351"/>
      <c r="H2098" s="351" t="s">
        <v>11</v>
      </c>
      <c r="I2098" s="351">
        <v>279.89</v>
      </c>
      <c r="J2098" s="351">
        <v>5</v>
      </c>
      <c r="K2098" s="350">
        <v>5</v>
      </c>
      <c r="L2098" s="352">
        <v>1</v>
      </c>
      <c r="M2098" s="350">
        <v>0</v>
      </c>
      <c r="N2098" s="353">
        <v>1</v>
      </c>
      <c r="O2098" s="9" t="str">
        <f>Cal_110119!$P$3</f>
        <v>Cal_110119</v>
      </c>
      <c r="P2098" s="17">
        <f>Cal_110119!$Q$3</f>
        <v>1.8682000000000001</v>
      </c>
      <c r="Q2098" s="17">
        <f>Cal_110119!$R$3</f>
        <v>0.51219999999999999</v>
      </c>
      <c r="R2098" s="354">
        <v>16.260000000000002</v>
      </c>
      <c r="S2098" s="354">
        <v>12.02</v>
      </c>
      <c r="T2098" s="355">
        <f t="shared" si="342"/>
        <v>0.79233333333333344</v>
      </c>
      <c r="U2098" s="356">
        <f t="shared" si="332"/>
        <v>15.467666666666668</v>
      </c>
      <c r="V2098" s="356">
        <f t="shared" si="333"/>
        <v>11.227666666666666</v>
      </c>
      <c r="W2098" s="443">
        <f t="shared" si="334"/>
        <v>8.3481768206088242E-2</v>
      </c>
      <c r="X2098" s="443">
        <f t="shared" si="335"/>
        <v>0.1084447897471553</v>
      </c>
      <c r="Y2098" s="9">
        <f>Cal_110119!$O$3</f>
        <v>20181101</v>
      </c>
      <c r="Z2098" s="357" t="s">
        <v>831</v>
      </c>
      <c r="AA2098" s="357"/>
      <c r="AB2098" s="358" t="s">
        <v>127</v>
      </c>
      <c r="AC2098" s="350" t="s">
        <v>628</v>
      </c>
      <c r="AD2098" s="350" t="s">
        <v>619</v>
      </c>
      <c r="AE2098" s="689" t="s">
        <v>1250</v>
      </c>
      <c r="AF2098" s="359">
        <v>1</v>
      </c>
      <c r="AG2098" s="764" t="s">
        <v>1634</v>
      </c>
      <c r="AH2098" s="349" t="s">
        <v>403</v>
      </c>
      <c r="AI2098" s="349"/>
    </row>
    <row r="2099" spans="1:36" x14ac:dyDescent="0.2">
      <c r="A2099" s="155" t="s">
        <v>617</v>
      </c>
      <c r="B2099" s="82">
        <v>20190822</v>
      </c>
      <c r="C2099" s="126" t="s">
        <v>70</v>
      </c>
      <c r="D2099" s="126">
        <v>12</v>
      </c>
      <c r="E2099" s="126">
        <v>18</v>
      </c>
      <c r="F2099" s="126"/>
      <c r="G2099" s="126"/>
      <c r="H2099" s="126" t="s">
        <v>10</v>
      </c>
      <c r="I2099" s="126">
        <v>280.31</v>
      </c>
      <c r="J2099" s="126">
        <v>20</v>
      </c>
      <c r="K2099" s="82">
        <v>5</v>
      </c>
      <c r="L2099" s="156">
        <v>1</v>
      </c>
      <c r="M2099" s="82">
        <v>0</v>
      </c>
      <c r="N2099" s="83">
        <v>1</v>
      </c>
      <c r="O2099" s="9" t="str">
        <f>Cal_110119!$P$3</f>
        <v>Cal_110119</v>
      </c>
      <c r="P2099" s="17">
        <f>Cal_110119!$Q$3</f>
        <v>1.8682000000000001</v>
      </c>
      <c r="Q2099" s="17">
        <f>Cal_110119!$R$3</f>
        <v>0.51219999999999999</v>
      </c>
      <c r="R2099" s="84">
        <v>64.36</v>
      </c>
      <c r="S2099" s="84">
        <v>41.4</v>
      </c>
      <c r="T2099" s="158">
        <f t="shared" si="342"/>
        <v>0.79233333333333344</v>
      </c>
      <c r="U2099" s="79">
        <f t="shared" si="332"/>
        <v>63.567666666666668</v>
      </c>
      <c r="V2099" s="79">
        <f t="shared" si="333"/>
        <v>40.607666666666667</v>
      </c>
      <c r="W2099" s="443">
        <f t="shared" si="334"/>
        <v>0.45138430791374384</v>
      </c>
      <c r="X2099" s="443">
        <f t="shared" si="335"/>
        <v>0.24172605197899386</v>
      </c>
      <c r="Y2099" s="9">
        <f>Cal_110119!$O$3</f>
        <v>20181101</v>
      </c>
      <c r="Z2099" s="339" t="s">
        <v>831</v>
      </c>
      <c r="AA2099" s="339"/>
      <c r="AB2099" s="85" t="s">
        <v>127</v>
      </c>
      <c r="AC2099" s="82" t="s">
        <v>628</v>
      </c>
      <c r="AD2099" s="82" t="s">
        <v>619</v>
      </c>
      <c r="AE2099" s="689" t="s">
        <v>1250</v>
      </c>
      <c r="AF2099" s="129">
        <v>3</v>
      </c>
      <c r="AG2099" s="764" t="s">
        <v>1634</v>
      </c>
      <c r="AH2099" s="155" t="s">
        <v>362</v>
      </c>
      <c r="AI2099" s="155" t="s">
        <v>1688</v>
      </c>
      <c r="AJ2099" s="82"/>
    </row>
    <row r="2100" spans="1:36" x14ac:dyDescent="0.2">
      <c r="A2100" s="155" t="s">
        <v>617</v>
      </c>
      <c r="B2100" s="82">
        <v>20190822</v>
      </c>
      <c r="C2100" s="126" t="s">
        <v>70</v>
      </c>
      <c r="D2100" s="126">
        <v>12</v>
      </c>
      <c r="E2100" s="126">
        <v>18</v>
      </c>
      <c r="F2100" s="126"/>
      <c r="G2100" s="126"/>
      <c r="H2100" s="126" t="s">
        <v>11</v>
      </c>
      <c r="I2100" s="126">
        <v>280.47000000000003</v>
      </c>
      <c r="J2100" s="126">
        <v>20</v>
      </c>
      <c r="K2100" s="82">
        <v>5</v>
      </c>
      <c r="L2100" s="156">
        <v>1</v>
      </c>
      <c r="M2100" s="82">
        <v>0</v>
      </c>
      <c r="N2100" s="83">
        <v>1</v>
      </c>
      <c r="O2100" s="9" t="str">
        <f>Cal_110119!$P$3</f>
        <v>Cal_110119</v>
      </c>
      <c r="P2100" s="17">
        <f>Cal_110119!$Q$3</f>
        <v>1.8682000000000001</v>
      </c>
      <c r="Q2100" s="17">
        <f>Cal_110119!$R$3</f>
        <v>0.51219999999999999</v>
      </c>
      <c r="R2100" s="84">
        <v>69</v>
      </c>
      <c r="S2100" s="84">
        <v>45.23</v>
      </c>
      <c r="T2100" s="158">
        <f t="shared" si="342"/>
        <v>0.79233333333333344</v>
      </c>
      <c r="U2100" s="79">
        <f t="shared" si="332"/>
        <v>68.207666666666668</v>
      </c>
      <c r="V2100" s="79">
        <f t="shared" si="333"/>
        <v>44.437666666666665</v>
      </c>
      <c r="W2100" s="443">
        <f t="shared" si="334"/>
        <v>0.46704199410988034</v>
      </c>
      <c r="X2100" s="443">
        <f t="shared" si="335"/>
        <v>0.29100787770362319</v>
      </c>
      <c r="Y2100" s="9">
        <f>Cal_110119!$O$3</f>
        <v>20181101</v>
      </c>
      <c r="Z2100" s="339" t="s">
        <v>831</v>
      </c>
      <c r="AA2100" s="339"/>
      <c r="AB2100" s="85" t="s">
        <v>127</v>
      </c>
      <c r="AC2100" s="82" t="s">
        <v>628</v>
      </c>
      <c r="AD2100" s="82" t="s">
        <v>619</v>
      </c>
      <c r="AE2100" s="689" t="s">
        <v>1250</v>
      </c>
      <c r="AF2100" s="129">
        <v>3</v>
      </c>
      <c r="AG2100" s="764" t="s">
        <v>1634</v>
      </c>
      <c r="AH2100" s="155" t="s">
        <v>399</v>
      </c>
      <c r="AI2100" s="155" t="s">
        <v>1688</v>
      </c>
      <c r="AJ2100" s="82"/>
    </row>
    <row r="2101" spans="1:36" s="44" customFormat="1" x14ac:dyDescent="0.2">
      <c r="A2101" s="360" t="s">
        <v>617</v>
      </c>
      <c r="B2101" s="44">
        <v>20190822</v>
      </c>
      <c r="C2101" s="361" t="s">
        <v>70</v>
      </c>
      <c r="D2101" s="361">
        <v>12</v>
      </c>
      <c r="E2101" s="361">
        <v>10</v>
      </c>
      <c r="F2101" s="361"/>
      <c r="G2101" s="361"/>
      <c r="H2101" s="361" t="s">
        <v>10</v>
      </c>
      <c r="I2101" s="361">
        <v>281.05</v>
      </c>
      <c r="J2101" s="361">
        <v>20</v>
      </c>
      <c r="K2101" s="44">
        <v>5</v>
      </c>
      <c r="L2101" s="362">
        <v>1</v>
      </c>
      <c r="M2101" s="44">
        <v>0</v>
      </c>
      <c r="N2101" s="363">
        <v>1</v>
      </c>
      <c r="O2101" s="9" t="str">
        <f>Cal_110119!$P$3</f>
        <v>Cal_110119</v>
      </c>
      <c r="P2101" s="17">
        <f>Cal_110119!$Q$3</f>
        <v>1.8682000000000001</v>
      </c>
      <c r="Q2101" s="17">
        <f>Cal_110119!$R$3</f>
        <v>0.51219999999999999</v>
      </c>
      <c r="R2101" s="364">
        <v>13.79</v>
      </c>
      <c r="S2101" s="364">
        <v>10.039999999999999</v>
      </c>
      <c r="T2101" s="365">
        <f t="shared" si="342"/>
        <v>0.79233333333333344</v>
      </c>
      <c r="U2101" s="366">
        <f t="shared" si="332"/>
        <v>12.997666666666666</v>
      </c>
      <c r="V2101" s="366">
        <f t="shared" si="333"/>
        <v>9.2476666666666656</v>
      </c>
      <c r="W2101" s="443">
        <f t="shared" si="334"/>
        <v>7.3529369637283015E-2</v>
      </c>
      <c r="X2101" s="443">
        <f t="shared" si="335"/>
        <v>8.3898465657267177E-2</v>
      </c>
      <c r="Y2101" s="9">
        <f>Cal_110119!$O$3</f>
        <v>20181101</v>
      </c>
      <c r="Z2101" s="367" t="s">
        <v>831</v>
      </c>
      <c r="AA2101" s="367"/>
      <c r="AB2101" s="368" t="s">
        <v>127</v>
      </c>
      <c r="AC2101" s="44" t="s">
        <v>628</v>
      </c>
      <c r="AD2101" s="44" t="s">
        <v>619</v>
      </c>
      <c r="AE2101" s="689" t="s">
        <v>1250</v>
      </c>
      <c r="AF2101" s="369">
        <v>1</v>
      </c>
      <c r="AG2101" s="764" t="s">
        <v>1634</v>
      </c>
      <c r="AH2101" s="360" t="s">
        <v>395</v>
      </c>
      <c r="AI2101" s="360"/>
    </row>
    <row r="2102" spans="1:36" s="44" customFormat="1" x14ac:dyDescent="0.2">
      <c r="A2102" s="360" t="s">
        <v>617</v>
      </c>
      <c r="B2102" s="44">
        <v>20190822</v>
      </c>
      <c r="C2102" s="361" t="s">
        <v>70</v>
      </c>
      <c r="D2102" s="361">
        <v>12</v>
      </c>
      <c r="E2102" s="361">
        <v>10</v>
      </c>
      <c r="F2102" s="361"/>
      <c r="G2102" s="361"/>
      <c r="H2102" s="361" t="s">
        <v>11</v>
      </c>
      <c r="I2102" s="361">
        <v>279.91000000000003</v>
      </c>
      <c r="J2102" s="361">
        <v>20</v>
      </c>
      <c r="K2102" s="44">
        <v>5</v>
      </c>
      <c r="L2102" s="362">
        <v>1</v>
      </c>
      <c r="M2102" s="44">
        <v>0</v>
      </c>
      <c r="N2102" s="363">
        <v>1</v>
      </c>
      <c r="O2102" s="9" t="str">
        <f>Cal_110119!$P$3</f>
        <v>Cal_110119</v>
      </c>
      <c r="P2102" s="17">
        <f>Cal_110119!$Q$3</f>
        <v>1.8682000000000001</v>
      </c>
      <c r="Q2102" s="17">
        <f>Cal_110119!$R$3</f>
        <v>0.51219999999999999</v>
      </c>
      <c r="R2102" s="364">
        <v>11.78</v>
      </c>
      <c r="S2102" s="364">
        <v>8.6910000000000007</v>
      </c>
      <c r="T2102" s="365">
        <f t="shared" si="342"/>
        <v>0.79233333333333344</v>
      </c>
      <c r="U2102" s="366">
        <f t="shared" si="332"/>
        <v>10.987666666666666</v>
      </c>
      <c r="V2102" s="366">
        <f t="shared" si="333"/>
        <v>7.8986666666666672</v>
      </c>
      <c r="W2102" s="443">
        <f t="shared" si="334"/>
        <v>6.0815272738264772E-2</v>
      </c>
      <c r="X2102" s="443">
        <f t="shared" si="335"/>
        <v>7.4195467498716139E-2</v>
      </c>
      <c r="Y2102" s="9">
        <f>Cal_110119!$O$3</f>
        <v>20181101</v>
      </c>
      <c r="Z2102" s="367" t="s">
        <v>831</v>
      </c>
      <c r="AA2102" s="367"/>
      <c r="AB2102" s="368" t="s">
        <v>127</v>
      </c>
      <c r="AC2102" s="44" t="s">
        <v>628</v>
      </c>
      <c r="AD2102" s="44" t="s">
        <v>619</v>
      </c>
      <c r="AE2102" s="689" t="s">
        <v>1250</v>
      </c>
      <c r="AF2102" s="369">
        <v>1</v>
      </c>
      <c r="AG2102" s="764" t="s">
        <v>1634</v>
      </c>
      <c r="AH2102" s="360" t="s">
        <v>396</v>
      </c>
      <c r="AI2102" s="360"/>
    </row>
    <row r="2103" spans="1:36" s="350" customFormat="1" x14ac:dyDescent="0.2">
      <c r="A2103" s="349" t="s">
        <v>617</v>
      </c>
      <c r="B2103" s="350">
        <v>20190822</v>
      </c>
      <c r="C2103" s="351" t="s">
        <v>70</v>
      </c>
      <c r="D2103" s="351">
        <v>12</v>
      </c>
      <c r="E2103" s="351">
        <v>7</v>
      </c>
      <c r="F2103" s="351"/>
      <c r="G2103" s="351"/>
      <c r="H2103" s="351" t="s">
        <v>10</v>
      </c>
      <c r="I2103" s="351">
        <v>279.94</v>
      </c>
      <c r="J2103" s="351">
        <v>20</v>
      </c>
      <c r="K2103" s="350">
        <v>5</v>
      </c>
      <c r="L2103" s="352">
        <v>1</v>
      </c>
      <c r="M2103" s="350">
        <v>0</v>
      </c>
      <c r="N2103" s="353">
        <v>1</v>
      </c>
      <c r="O2103" s="9" t="str">
        <f>Cal_110119!$P$3</f>
        <v>Cal_110119</v>
      </c>
      <c r="P2103" s="17">
        <f>Cal_110119!$Q$3</f>
        <v>1.8682000000000001</v>
      </c>
      <c r="Q2103" s="17">
        <f>Cal_110119!$R$3</f>
        <v>0.51219999999999999</v>
      </c>
      <c r="R2103" s="354">
        <v>10.61</v>
      </c>
      <c r="S2103" s="354">
        <v>8.1479999999999997</v>
      </c>
      <c r="T2103" s="355">
        <f t="shared" si="342"/>
        <v>0.79233333333333344</v>
      </c>
      <c r="U2103" s="356">
        <f t="shared" si="332"/>
        <v>9.8176666666666659</v>
      </c>
      <c r="V2103" s="356">
        <f t="shared" si="333"/>
        <v>7.3556666666666661</v>
      </c>
      <c r="W2103" s="443">
        <f t="shared" si="334"/>
        <v>4.8465897003269046E-2</v>
      </c>
      <c r="X2103" s="443">
        <f t="shared" si="335"/>
        <v>7.7249950718147442E-2</v>
      </c>
      <c r="Y2103" s="9">
        <f>Cal_110119!$O$3</f>
        <v>20181101</v>
      </c>
      <c r="Z2103" s="357" t="s">
        <v>831</v>
      </c>
      <c r="AA2103" s="357"/>
      <c r="AB2103" s="358" t="s">
        <v>127</v>
      </c>
      <c r="AC2103" s="350" t="s">
        <v>628</v>
      </c>
      <c r="AD2103" s="350" t="s">
        <v>619</v>
      </c>
      <c r="AE2103" s="689" t="s">
        <v>1250</v>
      </c>
      <c r="AF2103" s="359">
        <v>1</v>
      </c>
      <c r="AG2103" s="764" t="s">
        <v>1634</v>
      </c>
      <c r="AH2103" s="349" t="s">
        <v>404</v>
      </c>
      <c r="AI2103" s="349"/>
    </row>
    <row r="2104" spans="1:36" s="350" customFormat="1" x14ac:dyDescent="0.2">
      <c r="A2104" s="349" t="s">
        <v>617</v>
      </c>
      <c r="B2104" s="350">
        <v>20190822</v>
      </c>
      <c r="C2104" s="351" t="s">
        <v>70</v>
      </c>
      <c r="D2104" s="351">
        <v>12</v>
      </c>
      <c r="E2104" s="351">
        <v>7</v>
      </c>
      <c r="F2104" s="351"/>
      <c r="G2104" s="351"/>
      <c r="H2104" s="351" t="s">
        <v>11</v>
      </c>
      <c r="I2104" s="351">
        <v>280.02</v>
      </c>
      <c r="J2104" s="351">
        <v>20</v>
      </c>
      <c r="K2104" s="350">
        <v>5</v>
      </c>
      <c r="L2104" s="352">
        <v>1</v>
      </c>
      <c r="M2104" s="350">
        <v>0</v>
      </c>
      <c r="N2104" s="353">
        <v>1</v>
      </c>
      <c r="O2104" s="9" t="str">
        <f>Cal_110119!$P$3</f>
        <v>Cal_110119</v>
      </c>
      <c r="P2104" s="17">
        <f>Cal_110119!$Q$3</f>
        <v>1.8682000000000001</v>
      </c>
      <c r="Q2104" s="17">
        <f>Cal_110119!$R$3</f>
        <v>0.51219999999999999</v>
      </c>
      <c r="R2104" s="354">
        <v>8.8149999999999995</v>
      </c>
      <c r="S2104" s="354">
        <v>6.7720000000000002</v>
      </c>
      <c r="T2104" s="355">
        <f t="shared" si="342"/>
        <v>0.79233333333333344</v>
      </c>
      <c r="U2104" s="356">
        <f t="shared" si="332"/>
        <v>8.0226666666666659</v>
      </c>
      <c r="V2104" s="356">
        <f t="shared" si="333"/>
        <v>5.9796666666666667</v>
      </c>
      <c r="W2104" s="443">
        <f t="shared" si="334"/>
        <v>4.0206149212759834E-2</v>
      </c>
      <c r="X2104" s="443">
        <f t="shared" si="335"/>
        <v>6.196325717226029E-2</v>
      </c>
      <c r="Y2104" s="9">
        <f>Cal_110119!$O$3</f>
        <v>20181101</v>
      </c>
      <c r="Z2104" s="357" t="s">
        <v>831</v>
      </c>
      <c r="AA2104" s="357"/>
      <c r="AB2104" s="358" t="s">
        <v>127</v>
      </c>
      <c r="AC2104" s="350" t="s">
        <v>628</v>
      </c>
      <c r="AD2104" s="350" t="s">
        <v>619</v>
      </c>
      <c r="AE2104" s="689" t="s">
        <v>1250</v>
      </c>
      <c r="AF2104" s="359">
        <v>1</v>
      </c>
      <c r="AG2104" s="764" t="s">
        <v>1634</v>
      </c>
      <c r="AH2104" s="349" t="s">
        <v>405</v>
      </c>
      <c r="AI2104" s="349"/>
    </row>
    <row r="2105" spans="1:36" x14ac:dyDescent="0.2">
      <c r="A2105" t="s">
        <v>617</v>
      </c>
      <c r="B2105" s="43">
        <v>20190822</v>
      </c>
      <c r="C2105" s="107" t="s">
        <v>70</v>
      </c>
      <c r="D2105" s="107">
        <v>12</v>
      </c>
      <c r="E2105" s="107">
        <v>18</v>
      </c>
      <c r="H2105" s="107" t="s">
        <v>10</v>
      </c>
      <c r="I2105" s="107">
        <v>290</v>
      </c>
      <c r="J2105" s="107">
        <v>0</v>
      </c>
      <c r="K2105" s="43">
        <v>5</v>
      </c>
      <c r="L2105" s="111">
        <v>1</v>
      </c>
      <c r="M2105" s="43">
        <v>0</v>
      </c>
      <c r="N2105" s="49">
        <v>1</v>
      </c>
      <c r="O2105" s="111" t="str">
        <f>Cal_111320b_12mm!$E$2</f>
        <v>Cal_111320b_12mm</v>
      </c>
      <c r="P2105" s="112">
        <f>Cal_111320b_12mm!$Q$3</f>
        <v>1.834328118614172</v>
      </c>
      <c r="Q2105" s="112">
        <f>Cal_111320b_12mm!$R$3</f>
        <v>0.54419533879391391</v>
      </c>
      <c r="R2105" s="46">
        <v>93.47</v>
      </c>
      <c r="S2105" s="46">
        <v>62.2</v>
      </c>
      <c r="T2105" s="47">
        <f t="shared" ref="T2105:T2106" si="343">AVERAGE(0.9, 0.886, 0.921, 0.651, 0.737, 0.721)</f>
        <v>0.80266666666666664</v>
      </c>
      <c r="U2105" s="79">
        <f t="shared" si="332"/>
        <v>92.667333333333332</v>
      </c>
      <c r="V2105" s="79">
        <f t="shared" si="333"/>
        <v>61.397333333333336</v>
      </c>
      <c r="W2105" s="443">
        <f t="shared" si="334"/>
        <v>0.64505218142393561</v>
      </c>
      <c r="X2105" s="443">
        <f t="shared" si="335"/>
        <v>0.41165183065704891</v>
      </c>
      <c r="Y2105" s="43">
        <f>Cal_111320b_12mm!$A$3</f>
        <v>20201113</v>
      </c>
      <c r="Z2105" s="48" t="s">
        <v>939</v>
      </c>
      <c r="AA2105" s="48"/>
      <c r="AB2105" s="48" t="s">
        <v>127</v>
      </c>
      <c r="AD2105" s="43" t="s">
        <v>935</v>
      </c>
      <c r="AE2105" s="689" t="s">
        <v>1250</v>
      </c>
      <c r="AF2105" s="128">
        <v>1</v>
      </c>
      <c r="AG2105" s="764" t="s">
        <v>1634</v>
      </c>
      <c r="AH2105"/>
    </row>
    <row r="2106" spans="1:36" x14ac:dyDescent="0.2">
      <c r="A2106" t="s">
        <v>617</v>
      </c>
      <c r="B2106" s="43">
        <v>20190822</v>
      </c>
      <c r="C2106" s="107" t="s">
        <v>70</v>
      </c>
      <c r="D2106" s="107">
        <v>12</v>
      </c>
      <c r="E2106" s="107">
        <v>18</v>
      </c>
      <c r="H2106" s="107" t="s">
        <v>11</v>
      </c>
      <c r="I2106" s="107">
        <v>290</v>
      </c>
      <c r="J2106" s="107">
        <v>0</v>
      </c>
      <c r="K2106" s="43">
        <v>5</v>
      </c>
      <c r="L2106" s="111">
        <v>1</v>
      </c>
      <c r="M2106" s="43">
        <v>0</v>
      </c>
      <c r="N2106" s="49">
        <v>1</v>
      </c>
      <c r="O2106" s="111" t="str">
        <f>Cal_111320b_12mm!$E$2</f>
        <v>Cal_111320b_12mm</v>
      </c>
      <c r="P2106" s="112">
        <f>Cal_111320b_12mm!$Q$3</f>
        <v>1.834328118614172</v>
      </c>
      <c r="Q2106" s="112">
        <f>Cal_111320b_12mm!$R$3</f>
        <v>0.54419533879391391</v>
      </c>
      <c r="R2106" s="46">
        <v>88.39</v>
      </c>
      <c r="S2106" s="46">
        <v>59.83</v>
      </c>
      <c r="T2106" s="47">
        <f t="shared" si="343"/>
        <v>0.80266666666666664</v>
      </c>
      <c r="U2106" s="79">
        <f t="shared" si="332"/>
        <v>87.587333333333333</v>
      </c>
      <c r="V2106" s="79">
        <f t="shared" si="333"/>
        <v>59.027333333333331</v>
      </c>
      <c r="W2106" s="443">
        <f t="shared" si="334"/>
        <v>0.58914903426503373</v>
      </c>
      <c r="X2106" s="443">
        <f t="shared" si="335"/>
        <v>0.42676511980965409</v>
      </c>
      <c r="Y2106" s="43">
        <f>Cal_111320b_12mm!$A$3</f>
        <v>20201113</v>
      </c>
      <c r="Z2106" s="48" t="s">
        <v>939</v>
      </c>
      <c r="AA2106" s="48"/>
      <c r="AB2106" s="48" t="s">
        <v>127</v>
      </c>
      <c r="AD2106" s="43" t="s">
        <v>935</v>
      </c>
      <c r="AE2106" s="689" t="s">
        <v>1250</v>
      </c>
      <c r="AF2106" s="128">
        <v>1</v>
      </c>
      <c r="AG2106" s="764" t="s">
        <v>1634</v>
      </c>
      <c r="AH2106"/>
    </row>
    <row r="2107" spans="1:36" x14ac:dyDescent="0.2">
      <c r="A2107" t="s">
        <v>617</v>
      </c>
      <c r="B2107" s="43">
        <v>20190822</v>
      </c>
      <c r="C2107" s="107" t="s">
        <v>70</v>
      </c>
      <c r="D2107" s="107">
        <v>12</v>
      </c>
      <c r="E2107" s="107">
        <v>16</v>
      </c>
      <c r="H2107" s="107" t="s">
        <v>10</v>
      </c>
      <c r="I2107" s="107">
        <v>290</v>
      </c>
      <c r="J2107" s="107">
        <v>0</v>
      </c>
      <c r="K2107" s="43">
        <v>5</v>
      </c>
      <c r="L2107" s="111">
        <v>1</v>
      </c>
      <c r="M2107" s="43">
        <v>0</v>
      </c>
      <c r="N2107" s="49">
        <v>1</v>
      </c>
      <c r="O2107" s="111" t="str">
        <f>Cal_111320b_12mm!$E$2</f>
        <v>Cal_111320b_12mm</v>
      </c>
      <c r="P2107" s="112">
        <f>Cal_111320b_12mm!$Q$3</f>
        <v>1.834328118614172</v>
      </c>
      <c r="Q2107" s="112">
        <f>Cal_111320b_12mm!$R$3</f>
        <v>0.54419533879391391</v>
      </c>
      <c r="R2107" s="46">
        <v>25.23</v>
      </c>
      <c r="S2107" s="46">
        <v>16.52</v>
      </c>
      <c r="T2107" s="502">
        <f>AVERAGE(0.729, 0.7, 0.886, 0.575, 0.689, 0.787)</f>
        <v>0.72766666666666657</v>
      </c>
      <c r="U2107" s="79">
        <f t="shared" si="332"/>
        <v>24.502333333333333</v>
      </c>
      <c r="V2107" s="79">
        <f t="shared" si="333"/>
        <v>15.792333333333334</v>
      </c>
      <c r="W2107" s="443">
        <f t="shared" si="334"/>
        <v>0.17967395267676617</v>
      </c>
      <c r="X2107" s="443">
        <f t="shared" si="335"/>
        <v>9.212648371765271E-2</v>
      </c>
      <c r="Y2107" s="43">
        <f>Cal_111320b_12mm!$A$3</f>
        <v>20201113</v>
      </c>
      <c r="Z2107" s="86" t="s">
        <v>949</v>
      </c>
      <c r="AA2107" s="86"/>
      <c r="AB2107" s="48" t="s">
        <v>127</v>
      </c>
      <c r="AD2107" s="43" t="s">
        <v>935</v>
      </c>
      <c r="AE2107" s="689" t="s">
        <v>1250</v>
      </c>
      <c r="AF2107" s="128">
        <v>1</v>
      </c>
      <c r="AG2107" s="169">
        <v>1</v>
      </c>
      <c r="AH2107"/>
    </row>
    <row r="2108" spans="1:36" x14ac:dyDescent="0.2">
      <c r="A2108" t="s">
        <v>617</v>
      </c>
      <c r="B2108" s="43">
        <v>20190822</v>
      </c>
      <c r="C2108" s="107" t="s">
        <v>70</v>
      </c>
      <c r="D2108" s="107">
        <v>12</v>
      </c>
      <c r="E2108" s="107">
        <v>16</v>
      </c>
      <c r="H2108" s="107" t="s">
        <v>11</v>
      </c>
      <c r="I2108" s="107">
        <v>290</v>
      </c>
      <c r="J2108" s="107">
        <v>0</v>
      </c>
      <c r="K2108" s="43">
        <v>5</v>
      </c>
      <c r="L2108" s="111">
        <v>1</v>
      </c>
      <c r="M2108" s="43">
        <v>0</v>
      </c>
      <c r="N2108" s="49">
        <v>1</v>
      </c>
      <c r="O2108" s="111" t="str">
        <f>Cal_111320b_12mm!$E$2</f>
        <v>Cal_111320b_12mm</v>
      </c>
      <c r="P2108" s="112">
        <f>Cal_111320b_12mm!$Q$3</f>
        <v>1.834328118614172</v>
      </c>
      <c r="Q2108" s="112">
        <f>Cal_111320b_12mm!$R$3</f>
        <v>0.54419533879391391</v>
      </c>
      <c r="R2108" s="46">
        <v>31.59</v>
      </c>
      <c r="S2108" s="46">
        <v>20.77</v>
      </c>
      <c r="T2108" s="47">
        <f>AVERAGE(1.083, 1.32, 1.409, 1.16,1.133, 1.116)</f>
        <v>1.2035</v>
      </c>
      <c r="U2108" s="79">
        <f t="shared" si="332"/>
        <v>30.386499999999998</v>
      </c>
      <c r="V2108" s="79">
        <f t="shared" si="333"/>
        <v>19.566499999999998</v>
      </c>
      <c r="W2108" s="443">
        <f t="shared" si="334"/>
        <v>0.22320001928388178</v>
      </c>
      <c r="X2108" s="443">
        <f t="shared" si="335"/>
        <v>0.11355726201578231</v>
      </c>
      <c r="Y2108" s="43">
        <f>Cal_111320b_12mm!$A$3</f>
        <v>20201113</v>
      </c>
      <c r="Z2108" s="48" t="s">
        <v>934</v>
      </c>
      <c r="AA2108" s="48"/>
      <c r="AB2108" s="48" t="s">
        <v>127</v>
      </c>
      <c r="AD2108" s="43" t="s">
        <v>935</v>
      </c>
      <c r="AE2108" s="689" t="s">
        <v>1250</v>
      </c>
      <c r="AF2108" s="128">
        <v>1</v>
      </c>
      <c r="AG2108" s="169">
        <v>1</v>
      </c>
      <c r="AH2108"/>
    </row>
    <row r="2109" spans="1:36" x14ac:dyDescent="0.2">
      <c r="A2109" t="s">
        <v>617</v>
      </c>
      <c r="B2109" s="43">
        <v>20190822</v>
      </c>
      <c r="C2109" s="107" t="s">
        <v>70</v>
      </c>
      <c r="D2109" s="107">
        <v>12</v>
      </c>
      <c r="E2109" s="107">
        <v>15</v>
      </c>
      <c r="H2109" s="107" t="s">
        <v>10</v>
      </c>
      <c r="I2109" s="107">
        <v>290</v>
      </c>
      <c r="J2109" s="107">
        <v>0</v>
      </c>
      <c r="K2109" s="43">
        <v>5</v>
      </c>
      <c r="L2109" s="111">
        <v>1</v>
      </c>
      <c r="M2109" s="43">
        <v>0</v>
      </c>
      <c r="N2109" s="49">
        <v>1</v>
      </c>
      <c r="O2109" s="111" t="str">
        <f>Cal_111320b_12mm!$E$2</f>
        <v>Cal_111320b_12mm</v>
      </c>
      <c r="P2109" s="112">
        <f>Cal_111320b_12mm!$Q$3</f>
        <v>1.834328118614172</v>
      </c>
      <c r="Q2109" s="112">
        <f>Cal_111320b_12mm!$R$3</f>
        <v>0.54419533879391391</v>
      </c>
      <c r="R2109" s="46">
        <v>26.76</v>
      </c>
      <c r="S2109" s="46">
        <v>17.399999999999999</v>
      </c>
      <c r="T2109" s="47">
        <f t="shared" ref="T2109:T2110" si="344">AVERAGE(0.9, 0.886, 0.921, 0.651, 0.737, 0.721)</f>
        <v>0.80266666666666664</v>
      </c>
      <c r="U2109" s="79">
        <f t="shared" si="332"/>
        <v>25.957333333333334</v>
      </c>
      <c r="V2109" s="79">
        <f t="shared" si="333"/>
        <v>16.597333333333331</v>
      </c>
      <c r="W2109" s="443">
        <f t="shared" si="334"/>
        <v>0.19308245660786824</v>
      </c>
      <c r="X2109" s="443">
        <f t="shared" si="335"/>
        <v>9.257276278025052E-2</v>
      </c>
      <c r="Y2109" s="43">
        <f>Cal_111320b_12mm!$A$3</f>
        <v>20201113</v>
      </c>
      <c r="Z2109" s="48" t="s">
        <v>939</v>
      </c>
      <c r="AA2109" s="48"/>
      <c r="AB2109" s="48" t="s">
        <v>127</v>
      </c>
      <c r="AD2109" s="43" t="s">
        <v>935</v>
      </c>
      <c r="AE2109" s="689" t="s">
        <v>1250</v>
      </c>
      <c r="AF2109" s="128">
        <v>1</v>
      </c>
      <c r="AG2109" s="764" t="s">
        <v>1634</v>
      </c>
      <c r="AH2109"/>
    </row>
    <row r="2110" spans="1:36" x14ac:dyDescent="0.2">
      <c r="A2110" t="s">
        <v>617</v>
      </c>
      <c r="B2110" s="43">
        <v>20190822</v>
      </c>
      <c r="C2110" s="107" t="s">
        <v>70</v>
      </c>
      <c r="D2110" s="107">
        <v>12</v>
      </c>
      <c r="E2110" s="107">
        <v>15</v>
      </c>
      <c r="H2110" s="107" t="s">
        <v>11</v>
      </c>
      <c r="I2110" s="107">
        <v>290</v>
      </c>
      <c r="J2110" s="107">
        <v>0</v>
      </c>
      <c r="K2110" s="43">
        <v>5</v>
      </c>
      <c r="L2110" s="111">
        <v>1</v>
      </c>
      <c r="M2110" s="43">
        <v>0</v>
      </c>
      <c r="N2110" s="49">
        <v>1</v>
      </c>
      <c r="O2110" s="111" t="str">
        <f>Cal_111320b_12mm!$E$2</f>
        <v>Cal_111320b_12mm</v>
      </c>
      <c r="P2110" s="112">
        <f>Cal_111320b_12mm!$Q$3</f>
        <v>1.834328118614172</v>
      </c>
      <c r="Q2110" s="112">
        <f>Cal_111320b_12mm!$R$3</f>
        <v>0.54419533879391391</v>
      </c>
      <c r="R2110" s="46">
        <v>26.96</v>
      </c>
      <c r="S2110" s="46">
        <v>17.579999999999998</v>
      </c>
      <c r="T2110" s="47">
        <f t="shared" si="344"/>
        <v>0.80266666666666664</v>
      </c>
      <c r="U2110" s="79">
        <f t="shared" si="332"/>
        <v>26.157333333333334</v>
      </c>
      <c r="V2110" s="79">
        <f t="shared" si="333"/>
        <v>16.777333333333331</v>
      </c>
      <c r="W2110" s="443">
        <f t="shared" si="334"/>
        <v>0.19349502595959442</v>
      </c>
      <c r="X2110" s="443">
        <f t="shared" si="335"/>
        <v>9.525815732773675E-2</v>
      </c>
      <c r="Y2110" s="43">
        <f>Cal_111320b_12mm!$A$3</f>
        <v>20201113</v>
      </c>
      <c r="Z2110" s="48" t="s">
        <v>939</v>
      </c>
      <c r="AA2110" s="48"/>
      <c r="AB2110" s="48" t="s">
        <v>127</v>
      </c>
      <c r="AD2110" s="43" t="s">
        <v>935</v>
      </c>
      <c r="AE2110" s="689" t="s">
        <v>1250</v>
      </c>
      <c r="AF2110" s="128">
        <v>1</v>
      </c>
      <c r="AG2110" s="764" t="s">
        <v>1634</v>
      </c>
      <c r="AH2110"/>
    </row>
    <row r="2111" spans="1:36" x14ac:dyDescent="0.2">
      <c r="A2111" t="s">
        <v>617</v>
      </c>
      <c r="B2111" s="43">
        <v>20190822</v>
      </c>
      <c r="C2111" s="107" t="s">
        <v>70</v>
      </c>
      <c r="D2111" s="107">
        <v>12</v>
      </c>
      <c r="E2111" s="107">
        <v>13</v>
      </c>
      <c r="H2111" s="107" t="s">
        <v>10</v>
      </c>
      <c r="I2111" s="107">
        <v>290</v>
      </c>
      <c r="J2111" s="107">
        <v>0</v>
      </c>
      <c r="K2111" s="43">
        <v>5</v>
      </c>
      <c r="L2111" s="111">
        <v>1</v>
      </c>
      <c r="M2111" s="43">
        <v>0</v>
      </c>
      <c r="N2111" s="49">
        <v>1</v>
      </c>
      <c r="O2111" s="111" t="str">
        <f>Cal_111320b_12mm!$E$2</f>
        <v>Cal_111320b_12mm</v>
      </c>
      <c r="P2111" s="112">
        <f>Cal_111320b_12mm!$Q$3</f>
        <v>1.834328118614172</v>
      </c>
      <c r="Q2111" s="112">
        <f>Cal_111320b_12mm!$R$3</f>
        <v>0.54419533879391391</v>
      </c>
      <c r="R2111" s="46">
        <v>31.29</v>
      </c>
      <c r="S2111" s="46">
        <v>21.09</v>
      </c>
      <c r="T2111" s="502">
        <f>AVERAGE(0.729, 0.7, 0.886, 0.575, 0.689, 0.787)</f>
        <v>0.72766666666666657</v>
      </c>
      <c r="U2111" s="79">
        <f t="shared" si="332"/>
        <v>30.562333333333331</v>
      </c>
      <c r="V2111" s="79">
        <f t="shared" si="333"/>
        <v>20.362333333333332</v>
      </c>
      <c r="W2111" s="443">
        <f t="shared" si="334"/>
        <v>0.21041036938036911</v>
      </c>
      <c r="X2111" s="443">
        <f t="shared" si="335"/>
        <v>0.14004392823294243</v>
      </c>
      <c r="Y2111" s="43">
        <f>Cal_111320b_12mm!$A$3</f>
        <v>20201113</v>
      </c>
      <c r="Z2111" s="86" t="s">
        <v>949</v>
      </c>
      <c r="AA2111" s="86"/>
      <c r="AB2111" s="48" t="s">
        <v>127</v>
      </c>
      <c r="AD2111" s="43" t="s">
        <v>935</v>
      </c>
      <c r="AE2111" s="689" t="s">
        <v>1250</v>
      </c>
      <c r="AF2111" s="128">
        <v>1</v>
      </c>
      <c r="AG2111" s="764" t="s">
        <v>1634</v>
      </c>
      <c r="AH2111"/>
    </row>
    <row r="2112" spans="1:36" x14ac:dyDescent="0.2">
      <c r="A2112" t="s">
        <v>617</v>
      </c>
      <c r="B2112" s="43">
        <v>20190822</v>
      </c>
      <c r="C2112" s="107" t="s">
        <v>70</v>
      </c>
      <c r="D2112" s="107">
        <v>12</v>
      </c>
      <c r="E2112" s="107">
        <v>13</v>
      </c>
      <c r="H2112" s="107" t="s">
        <v>11</v>
      </c>
      <c r="I2112" s="107">
        <v>290</v>
      </c>
      <c r="J2112" s="107">
        <v>0</v>
      </c>
      <c r="K2112" s="43">
        <v>5</v>
      </c>
      <c r="L2112" s="111">
        <v>1</v>
      </c>
      <c r="M2112" s="43">
        <v>0</v>
      </c>
      <c r="N2112" s="49">
        <v>1</v>
      </c>
      <c r="O2112" s="111" t="str">
        <f>Cal_111320b_12mm!$E$2</f>
        <v>Cal_111320b_12mm</v>
      </c>
      <c r="P2112" s="112">
        <f>Cal_111320b_12mm!$Q$3</f>
        <v>1.834328118614172</v>
      </c>
      <c r="Q2112" s="112">
        <f>Cal_111320b_12mm!$R$3</f>
        <v>0.54419533879391391</v>
      </c>
      <c r="R2112" s="46">
        <v>31.09</v>
      </c>
      <c r="S2112" s="46">
        <v>20.77</v>
      </c>
      <c r="T2112" s="502">
        <f>AVERAGE(0.729, 0.7, 0.886, 0.575, 0.689, 0.787)</f>
        <v>0.72766666666666657</v>
      </c>
      <c r="U2112" s="79">
        <f t="shared" si="332"/>
        <v>30.362333333333332</v>
      </c>
      <c r="V2112" s="79">
        <f t="shared" si="333"/>
        <v>20.042333333333332</v>
      </c>
      <c r="W2112" s="443">
        <f t="shared" si="334"/>
        <v>0.21288578549072643</v>
      </c>
      <c r="X2112" s="443">
        <f t="shared" si="335"/>
        <v>0.13206102074620751</v>
      </c>
      <c r="Y2112" s="43">
        <f>Cal_111320b_12mm!$A$3</f>
        <v>20201113</v>
      </c>
      <c r="Z2112" s="86" t="s">
        <v>944</v>
      </c>
      <c r="AA2112" s="86"/>
      <c r="AB2112" s="48" t="s">
        <v>127</v>
      </c>
      <c r="AD2112" s="45" t="s">
        <v>935</v>
      </c>
      <c r="AE2112" s="689" t="s">
        <v>1250</v>
      </c>
      <c r="AF2112" s="128">
        <v>1</v>
      </c>
      <c r="AG2112" s="764" t="s">
        <v>1634</v>
      </c>
      <c r="AH2112"/>
    </row>
    <row r="2113" spans="1:45" x14ac:dyDescent="0.2">
      <c r="A2113" t="s">
        <v>617</v>
      </c>
      <c r="B2113" s="43">
        <v>20190822</v>
      </c>
      <c r="C2113" s="107" t="s">
        <v>70</v>
      </c>
      <c r="D2113" s="107">
        <v>12</v>
      </c>
      <c r="E2113" s="107">
        <v>10</v>
      </c>
      <c r="H2113" s="107" t="s">
        <v>10</v>
      </c>
      <c r="I2113" s="107">
        <v>290</v>
      </c>
      <c r="J2113" s="107">
        <v>0</v>
      </c>
      <c r="K2113" s="43">
        <v>5</v>
      </c>
      <c r="L2113" s="111">
        <v>1</v>
      </c>
      <c r="M2113" s="43">
        <v>0</v>
      </c>
      <c r="N2113" s="49">
        <v>1</v>
      </c>
      <c r="O2113" s="111" t="str">
        <f>Cal_111320b_12mm!$E$2</f>
        <v>Cal_111320b_12mm</v>
      </c>
      <c r="P2113" s="112">
        <f>Cal_111320b_12mm!$Q$3</f>
        <v>1.834328118614172</v>
      </c>
      <c r="Q2113" s="112">
        <f>Cal_111320b_12mm!$R$3</f>
        <v>0.54419533879391391</v>
      </c>
      <c r="R2113" s="46">
        <v>72.040000000000006</v>
      </c>
      <c r="S2113" s="46">
        <v>49.4</v>
      </c>
      <c r="T2113" s="47">
        <f t="shared" ref="T2113:T2114" si="345">AVERAGE(0.9, 0.886, 0.921, 0.651, 0.737, 0.721)</f>
        <v>0.80266666666666664</v>
      </c>
      <c r="U2113" s="79">
        <f t="shared" si="332"/>
        <v>71.237333333333339</v>
      </c>
      <c r="V2113" s="79">
        <f t="shared" si="333"/>
        <v>48.597333333333331</v>
      </c>
      <c r="W2113" s="443">
        <f t="shared" si="334"/>
        <v>0.46702850615407432</v>
      </c>
      <c r="X2113" s="443">
        <f t="shared" si="335"/>
        <v>0.36937585087180552</v>
      </c>
      <c r="Y2113" s="43">
        <f>Cal_111320b_12mm!$A$3</f>
        <v>20201113</v>
      </c>
      <c r="Z2113" s="48" t="s">
        <v>939</v>
      </c>
      <c r="AA2113" s="48"/>
      <c r="AB2113" s="48" t="s">
        <v>127</v>
      </c>
      <c r="AD2113" s="43" t="s">
        <v>935</v>
      </c>
      <c r="AE2113" s="689" t="s">
        <v>1250</v>
      </c>
      <c r="AF2113" s="128">
        <v>1</v>
      </c>
      <c r="AG2113" s="764" t="s">
        <v>1634</v>
      </c>
      <c r="AH2113"/>
    </row>
    <row r="2114" spans="1:45" x14ac:dyDescent="0.2">
      <c r="A2114" t="s">
        <v>617</v>
      </c>
      <c r="B2114" s="43">
        <v>20190822</v>
      </c>
      <c r="C2114" s="107" t="s">
        <v>70</v>
      </c>
      <c r="D2114" s="107">
        <v>12</v>
      </c>
      <c r="E2114" s="107">
        <v>10</v>
      </c>
      <c r="H2114" s="107" t="s">
        <v>11</v>
      </c>
      <c r="I2114" s="107">
        <v>290</v>
      </c>
      <c r="J2114" s="107">
        <v>0</v>
      </c>
      <c r="K2114" s="43">
        <v>5</v>
      </c>
      <c r="L2114" s="111">
        <v>1</v>
      </c>
      <c r="M2114" s="43">
        <v>0</v>
      </c>
      <c r="N2114" s="49">
        <v>1</v>
      </c>
      <c r="O2114" s="111" t="str">
        <f>Cal_111320b_12mm!$E$2</f>
        <v>Cal_111320b_12mm</v>
      </c>
      <c r="P2114" s="112">
        <f>Cal_111320b_12mm!$Q$3</f>
        <v>1.834328118614172</v>
      </c>
      <c r="Q2114" s="112">
        <f>Cal_111320b_12mm!$R$3</f>
        <v>0.54419533879391391</v>
      </c>
      <c r="R2114" s="46">
        <v>68.25</v>
      </c>
      <c r="S2114" s="46">
        <v>47.93</v>
      </c>
      <c r="T2114" s="47">
        <f t="shared" si="345"/>
        <v>0.80266666666666664</v>
      </c>
      <c r="U2114" s="79">
        <f t="shared" si="332"/>
        <v>67.447333333333333</v>
      </c>
      <c r="V2114" s="79">
        <f t="shared" si="333"/>
        <v>47.127333333333333</v>
      </c>
      <c r="W2114" s="443">
        <f t="shared" si="334"/>
        <v>0.4191704613538334</v>
      </c>
      <c r="X2114" s="443">
        <f t="shared" si="335"/>
        <v>0.39193385716181178</v>
      </c>
      <c r="Y2114" s="43">
        <f>Cal_111320b_12mm!$A$3</f>
        <v>20201113</v>
      </c>
      <c r="Z2114" s="48" t="s">
        <v>939</v>
      </c>
      <c r="AA2114" s="48"/>
      <c r="AB2114" s="48" t="s">
        <v>127</v>
      </c>
      <c r="AD2114" s="43" t="s">
        <v>935</v>
      </c>
      <c r="AE2114" s="689" t="s">
        <v>1250</v>
      </c>
      <c r="AF2114" s="128">
        <v>1</v>
      </c>
      <c r="AG2114" s="764" t="s">
        <v>1634</v>
      </c>
      <c r="AH2114"/>
    </row>
    <row r="2115" spans="1:45" x14ac:dyDescent="0.2">
      <c r="A2115" t="s">
        <v>617</v>
      </c>
      <c r="B2115" s="43">
        <v>20190822</v>
      </c>
      <c r="C2115" s="107" t="s">
        <v>70</v>
      </c>
      <c r="D2115" s="107">
        <v>12</v>
      </c>
      <c r="E2115" s="107">
        <v>7</v>
      </c>
      <c r="H2115" s="107" t="s">
        <v>10</v>
      </c>
      <c r="I2115" s="107">
        <v>290</v>
      </c>
      <c r="J2115" s="107">
        <v>0</v>
      </c>
      <c r="K2115" s="43">
        <v>5</v>
      </c>
      <c r="L2115" s="111">
        <v>1</v>
      </c>
      <c r="M2115" s="43">
        <v>0</v>
      </c>
      <c r="N2115" s="49">
        <v>1</v>
      </c>
      <c r="O2115" s="111" t="str">
        <f>Cal_111320b_12mm!$E$2</f>
        <v>Cal_111320b_12mm</v>
      </c>
      <c r="P2115" s="112">
        <f>Cal_111320b_12mm!$Q$3</f>
        <v>1.834328118614172</v>
      </c>
      <c r="Q2115" s="112">
        <f>Cal_111320b_12mm!$R$3</f>
        <v>0.54419533879391391</v>
      </c>
      <c r="R2115" s="46">
        <v>51.17</v>
      </c>
      <c r="S2115" s="46">
        <v>37.06</v>
      </c>
      <c r="T2115" s="47">
        <f>AVERAGE(1.083, 1.32, 1.409, 1.16,1.133, 1.116)</f>
        <v>1.2035</v>
      </c>
      <c r="U2115" s="79">
        <f t="shared" si="332"/>
        <v>49.966500000000003</v>
      </c>
      <c r="V2115" s="79">
        <f t="shared" si="333"/>
        <v>35.856500000000004</v>
      </c>
      <c r="W2115" s="443">
        <f t="shared" si="334"/>
        <v>0.29106767764284402</v>
      </c>
      <c r="X2115" s="443">
        <f t="shared" si="335"/>
        <v>0.32605533653554314</v>
      </c>
      <c r="Y2115" s="43">
        <f>Cal_111320b_12mm!$A$3</f>
        <v>20201113</v>
      </c>
      <c r="Z2115" s="48" t="s">
        <v>934</v>
      </c>
      <c r="AA2115" s="48"/>
      <c r="AB2115" s="48" t="s">
        <v>127</v>
      </c>
      <c r="AD2115" s="43" t="s">
        <v>935</v>
      </c>
      <c r="AE2115" s="689" t="s">
        <v>1250</v>
      </c>
      <c r="AF2115" s="128">
        <v>1</v>
      </c>
      <c r="AG2115" s="764" t="s">
        <v>1634</v>
      </c>
      <c r="AH2115"/>
    </row>
    <row r="2116" spans="1:45" x14ac:dyDescent="0.2">
      <c r="A2116" t="s">
        <v>617</v>
      </c>
      <c r="B2116" s="43">
        <v>20190822</v>
      </c>
      <c r="C2116" s="107" t="s">
        <v>70</v>
      </c>
      <c r="D2116" s="107">
        <v>12</v>
      </c>
      <c r="E2116" s="107">
        <v>7</v>
      </c>
      <c r="H2116" s="107" t="s">
        <v>11</v>
      </c>
      <c r="I2116" s="107">
        <v>290</v>
      </c>
      <c r="J2116" s="107">
        <v>0</v>
      </c>
      <c r="K2116" s="43">
        <v>5</v>
      </c>
      <c r="L2116" s="111">
        <v>1</v>
      </c>
      <c r="M2116" s="43">
        <v>0</v>
      </c>
      <c r="N2116" s="49">
        <v>1</v>
      </c>
      <c r="O2116" s="111" t="str">
        <f>Cal_111320b_12mm!$E$2</f>
        <v>Cal_111320b_12mm</v>
      </c>
      <c r="P2116" s="112">
        <f>Cal_111320b_12mm!$Q$3</f>
        <v>1.834328118614172</v>
      </c>
      <c r="Q2116" s="112">
        <f>Cal_111320b_12mm!$R$3</f>
        <v>0.54419533879391391</v>
      </c>
      <c r="R2116" s="46">
        <v>49.71</v>
      </c>
      <c r="S2116" s="46">
        <v>35.24</v>
      </c>
      <c r="T2116" s="47">
        <f t="shared" ref="T2116" si="346">AVERAGE(0.9, 0.886, 0.921, 0.651, 0.737, 0.721)</f>
        <v>0.80266666666666664</v>
      </c>
      <c r="U2116" s="79">
        <f t="shared" si="332"/>
        <v>48.907333333333334</v>
      </c>
      <c r="V2116" s="79">
        <f t="shared" si="333"/>
        <v>34.437333333333335</v>
      </c>
      <c r="W2116" s="443">
        <f t="shared" si="334"/>
        <v>0.29849392597391577</v>
      </c>
      <c r="X2116" s="443">
        <f t="shared" si="335"/>
        <v>0.29420393764725483</v>
      </c>
      <c r="Y2116" s="43">
        <f>Cal_111320b_12mm!$A$3</f>
        <v>20201113</v>
      </c>
      <c r="Z2116" s="48" t="s">
        <v>939</v>
      </c>
      <c r="AA2116" s="48"/>
      <c r="AB2116" s="48" t="s">
        <v>127</v>
      </c>
      <c r="AD2116" s="43" t="s">
        <v>935</v>
      </c>
      <c r="AE2116" s="689" t="s">
        <v>1250</v>
      </c>
      <c r="AF2116" s="128">
        <v>1</v>
      </c>
      <c r="AG2116" s="764" t="s">
        <v>1634</v>
      </c>
      <c r="AH2116"/>
    </row>
    <row r="2117" spans="1:45" x14ac:dyDescent="0.2">
      <c r="A2117" t="s">
        <v>617</v>
      </c>
      <c r="B2117" s="43">
        <v>20190822</v>
      </c>
      <c r="C2117" s="107" t="s">
        <v>70</v>
      </c>
      <c r="D2117" s="107">
        <v>12</v>
      </c>
      <c r="E2117" s="107">
        <v>5</v>
      </c>
      <c r="H2117" s="107" t="s">
        <v>10</v>
      </c>
      <c r="I2117" s="107">
        <v>280</v>
      </c>
      <c r="J2117" s="107">
        <v>0</v>
      </c>
      <c r="K2117" s="43">
        <v>5</v>
      </c>
      <c r="L2117" s="111">
        <v>1</v>
      </c>
      <c r="M2117" s="43">
        <v>0</v>
      </c>
      <c r="N2117" s="49">
        <v>1</v>
      </c>
      <c r="O2117" s="111" t="str">
        <f>Cal_111320b_12mm!$E$2</f>
        <v>Cal_111320b_12mm</v>
      </c>
      <c r="P2117" s="112">
        <f>Cal_111320b_12mm!$Q$3</f>
        <v>1.834328118614172</v>
      </c>
      <c r="Q2117" s="112">
        <f>Cal_111320b_12mm!$R$3</f>
        <v>0.54419533879391391</v>
      </c>
      <c r="R2117" s="46">
        <v>19.149999999999999</v>
      </c>
      <c r="S2117" s="46">
        <v>13.91</v>
      </c>
      <c r="T2117" s="502">
        <f>AVERAGE(0.729, 0.7, 0.886, 0.575, 0.689, 0.787)</f>
        <v>0.72766666666666657</v>
      </c>
      <c r="U2117" s="79">
        <f t="shared" si="332"/>
        <v>18.422333333333331</v>
      </c>
      <c r="V2117" s="79">
        <f t="shared" si="333"/>
        <v>13.182333333333334</v>
      </c>
      <c r="W2117" s="443">
        <f t="shared" si="334"/>
        <v>0.111953640514849</v>
      </c>
      <c r="X2117" s="443">
        <f t="shared" si="335"/>
        <v>0.12302917505012712</v>
      </c>
      <c r="Y2117" s="43">
        <f>Cal_111320b_12mm!$A$3</f>
        <v>20201113</v>
      </c>
      <c r="Z2117" s="86" t="s">
        <v>949</v>
      </c>
      <c r="AA2117" s="86"/>
      <c r="AB2117" s="48" t="s">
        <v>127</v>
      </c>
      <c r="AD2117" s="43" t="s">
        <v>935</v>
      </c>
      <c r="AE2117" s="689" t="s">
        <v>1250</v>
      </c>
      <c r="AF2117" s="128">
        <v>1</v>
      </c>
      <c r="AG2117" s="764" t="s">
        <v>1634</v>
      </c>
      <c r="AH2117"/>
    </row>
    <row r="2118" spans="1:45" x14ac:dyDescent="0.2">
      <c r="A2118" t="s">
        <v>617</v>
      </c>
      <c r="B2118" s="43">
        <v>20190822</v>
      </c>
      <c r="C2118" s="107" t="s">
        <v>70</v>
      </c>
      <c r="D2118" s="107">
        <v>12</v>
      </c>
      <c r="E2118" s="107">
        <v>5</v>
      </c>
      <c r="H2118" s="107" t="s">
        <v>11</v>
      </c>
      <c r="I2118" s="107">
        <v>280</v>
      </c>
      <c r="J2118" s="107">
        <v>0</v>
      </c>
      <c r="K2118" s="43">
        <v>5</v>
      </c>
      <c r="L2118" s="111">
        <v>1</v>
      </c>
      <c r="M2118" s="43">
        <v>0</v>
      </c>
      <c r="N2118" s="49">
        <v>1</v>
      </c>
      <c r="O2118" s="111" t="str">
        <f>Cal_111320b_12mm!$E$2</f>
        <v>Cal_111320b_12mm</v>
      </c>
      <c r="P2118" s="112">
        <f>Cal_111320b_12mm!$Q$3</f>
        <v>1.834328118614172</v>
      </c>
      <c r="Q2118" s="112">
        <f>Cal_111320b_12mm!$R$3</f>
        <v>0.54419533879391391</v>
      </c>
      <c r="R2118" s="46">
        <v>18.52</v>
      </c>
      <c r="S2118" s="46">
        <v>13.52</v>
      </c>
      <c r="T2118" s="47">
        <f t="shared" ref="T2118" si="347">AVERAGE(0.651, 0.737, 0.721, 0.724, 0.693, 0.912)</f>
        <v>0.73966666666666681</v>
      </c>
      <c r="U2118" s="79">
        <f t="shared" si="332"/>
        <v>17.780333333333331</v>
      </c>
      <c r="V2118" s="79">
        <f t="shared" si="333"/>
        <v>12.780333333333333</v>
      </c>
      <c r="W2118" s="443">
        <f t="shared" si="334"/>
        <v>0.10682599285768037</v>
      </c>
      <c r="X2118" s="443">
        <f t="shared" si="335"/>
        <v>0.12099093716423653</v>
      </c>
      <c r="Y2118" s="43">
        <f>Cal_111320b_12mm!$A$3</f>
        <v>20201113</v>
      </c>
      <c r="Z2118" s="48" t="s">
        <v>941</v>
      </c>
      <c r="AA2118" s="48"/>
      <c r="AB2118" s="48" t="s">
        <v>127</v>
      </c>
      <c r="AD2118" s="43" t="s">
        <v>935</v>
      </c>
      <c r="AE2118" s="689" t="s">
        <v>1250</v>
      </c>
      <c r="AF2118" s="128">
        <v>1</v>
      </c>
      <c r="AG2118" s="764" t="s">
        <v>1634</v>
      </c>
      <c r="AH2118"/>
    </row>
    <row r="2119" spans="1:45" x14ac:dyDescent="0.2">
      <c r="A2119" t="s">
        <v>617</v>
      </c>
      <c r="B2119" s="43">
        <v>20190822</v>
      </c>
      <c r="C2119" s="107" t="s">
        <v>70</v>
      </c>
      <c r="D2119" s="107">
        <v>12</v>
      </c>
      <c r="E2119" s="107">
        <v>3</v>
      </c>
      <c r="H2119" s="107" t="s">
        <v>10</v>
      </c>
      <c r="I2119" s="107">
        <v>290</v>
      </c>
      <c r="J2119" s="107">
        <v>0</v>
      </c>
      <c r="K2119" s="43">
        <v>5</v>
      </c>
      <c r="L2119" s="111">
        <v>1</v>
      </c>
      <c r="M2119" s="43">
        <v>0</v>
      </c>
      <c r="N2119" s="49">
        <v>1</v>
      </c>
      <c r="O2119" s="111" t="str">
        <f>Cal_111320b_12mm!$E$2</f>
        <v>Cal_111320b_12mm</v>
      </c>
      <c r="P2119" s="112">
        <f>Cal_111320b_12mm!$Q$3</f>
        <v>1.834328118614172</v>
      </c>
      <c r="Q2119" s="112">
        <f>Cal_111320b_12mm!$R$3</f>
        <v>0.54419533879391391</v>
      </c>
      <c r="R2119" s="46">
        <v>8.6630000000000003</v>
      </c>
      <c r="S2119" s="46">
        <v>6.2149999999999999</v>
      </c>
      <c r="T2119" s="47">
        <f t="shared" ref="T2119:T2120" si="348">AVERAGE(0.9, 0.886, 0.921, 0.651, 0.737, 0.721)</f>
        <v>0.80266666666666664</v>
      </c>
      <c r="U2119" s="79">
        <f t="shared" si="332"/>
        <v>7.8603333333333332</v>
      </c>
      <c r="V2119" s="79">
        <f t="shared" si="333"/>
        <v>5.4123333333333328</v>
      </c>
      <c r="W2119" s="443">
        <f t="shared" si="334"/>
        <v>5.0498488651288607E-2</v>
      </c>
      <c r="X2119" s="443">
        <f t="shared" si="335"/>
        <v>4.2652696221881482E-2</v>
      </c>
      <c r="Y2119" s="43">
        <f>Cal_111320b_12mm!$A$3</f>
        <v>20201113</v>
      </c>
      <c r="Z2119" s="48" t="s">
        <v>939</v>
      </c>
      <c r="AA2119" s="48"/>
      <c r="AB2119" s="48" t="s">
        <v>127</v>
      </c>
      <c r="AD2119" s="43" t="s">
        <v>935</v>
      </c>
      <c r="AE2119" s="689" t="s">
        <v>1250</v>
      </c>
      <c r="AF2119" s="128">
        <v>3</v>
      </c>
      <c r="AG2119" s="169">
        <v>1</v>
      </c>
      <c r="AH2119" t="s">
        <v>1013</v>
      </c>
    </row>
    <row r="2120" spans="1:45" x14ac:dyDescent="0.2">
      <c r="A2120" t="s">
        <v>617</v>
      </c>
      <c r="B2120" s="43">
        <v>20190822</v>
      </c>
      <c r="C2120" s="107" t="s">
        <v>70</v>
      </c>
      <c r="D2120" s="107">
        <v>12</v>
      </c>
      <c r="E2120" s="107">
        <v>3</v>
      </c>
      <c r="H2120" s="107" t="s">
        <v>11</v>
      </c>
      <c r="I2120" s="107">
        <v>290</v>
      </c>
      <c r="J2120" s="107">
        <v>0</v>
      </c>
      <c r="K2120" s="43">
        <v>5</v>
      </c>
      <c r="L2120" s="111">
        <v>1</v>
      </c>
      <c r="M2120" s="43">
        <v>0</v>
      </c>
      <c r="N2120" s="49">
        <v>1</v>
      </c>
      <c r="O2120" s="111" t="str">
        <f>Cal_111320b_12mm!$E$2</f>
        <v>Cal_111320b_12mm</v>
      </c>
      <c r="P2120" s="112">
        <f>Cal_111320b_12mm!$Q$3</f>
        <v>1.834328118614172</v>
      </c>
      <c r="Q2120" s="112">
        <f>Cal_111320b_12mm!$R$3</f>
        <v>0.54419533879391391</v>
      </c>
      <c r="R2120" s="46">
        <v>7.3710000000000004</v>
      </c>
      <c r="S2120" s="46">
        <v>5.91</v>
      </c>
      <c r="T2120" s="47">
        <f t="shared" si="348"/>
        <v>0.80266666666666664</v>
      </c>
      <c r="U2120" s="79">
        <f t="shared" si="332"/>
        <v>6.5683333333333334</v>
      </c>
      <c r="V2120" s="79">
        <f t="shared" si="333"/>
        <v>5.1073333333333331</v>
      </c>
      <c r="W2120" s="443">
        <f t="shared" si="334"/>
        <v>3.0138191143599939E-2</v>
      </c>
      <c r="X2120" s="443">
        <f t="shared" si="335"/>
        <v>5.7763666011460213E-2</v>
      </c>
      <c r="Y2120" s="43">
        <f>Cal_111320b_12mm!$A$3</f>
        <v>20201113</v>
      </c>
      <c r="Z2120" s="48" t="s">
        <v>939</v>
      </c>
      <c r="AA2120" s="48"/>
      <c r="AB2120" s="48" t="s">
        <v>127</v>
      </c>
      <c r="AD2120" s="43" t="s">
        <v>935</v>
      </c>
      <c r="AE2120" s="689" t="s">
        <v>1250</v>
      </c>
      <c r="AF2120" s="128">
        <v>1</v>
      </c>
      <c r="AG2120" s="169">
        <v>1</v>
      </c>
      <c r="AH2120" t="s">
        <v>1010</v>
      </c>
    </row>
    <row r="2121" spans="1:45" x14ac:dyDescent="0.2">
      <c r="A2121" t="s">
        <v>617</v>
      </c>
      <c r="B2121" s="43">
        <v>20190822</v>
      </c>
      <c r="C2121" s="107" t="s">
        <v>70</v>
      </c>
      <c r="D2121" s="107">
        <v>12</v>
      </c>
      <c r="E2121" s="107">
        <v>2</v>
      </c>
      <c r="H2121" s="107" t="s">
        <v>10</v>
      </c>
      <c r="I2121" s="107">
        <v>290</v>
      </c>
      <c r="J2121" s="107">
        <v>0</v>
      </c>
      <c r="K2121" s="43">
        <v>5</v>
      </c>
      <c r="L2121" s="111">
        <v>1</v>
      </c>
      <c r="M2121" s="43">
        <v>0</v>
      </c>
      <c r="N2121" s="49">
        <v>1</v>
      </c>
      <c r="O2121" s="111" t="str">
        <f>Cal_111320b_12mm!$E$2</f>
        <v>Cal_111320b_12mm</v>
      </c>
      <c r="P2121" s="112">
        <f>Cal_111320b_12mm!$Q$3</f>
        <v>1.834328118614172</v>
      </c>
      <c r="Q2121" s="112">
        <f>Cal_111320b_12mm!$R$3</f>
        <v>0.54419533879391391</v>
      </c>
      <c r="R2121" s="46">
        <v>8.2729999999999997</v>
      </c>
      <c r="S2121" s="46">
        <v>6.6449999999999996</v>
      </c>
      <c r="T2121" s="47">
        <f>AVERAGE(1.083, 1.32, 1.409, 1.16,1.133, 1.116)</f>
        <v>1.2035</v>
      </c>
      <c r="U2121" s="79">
        <f t="shared" si="332"/>
        <v>7.0694999999999997</v>
      </c>
      <c r="V2121" s="79">
        <f t="shared" si="333"/>
        <v>5.4414999999999996</v>
      </c>
      <c r="W2121" s="443">
        <f t="shared" si="334"/>
        <v>3.3583145230513818E-2</v>
      </c>
      <c r="X2121" s="443">
        <f t="shared" si="335"/>
        <v>6.0070024533732343E-2</v>
      </c>
      <c r="Y2121" s="43">
        <f>Cal_111320b_12mm!$A$3</f>
        <v>20201113</v>
      </c>
      <c r="Z2121" s="48" t="s">
        <v>934</v>
      </c>
      <c r="AA2121" s="48"/>
      <c r="AB2121" s="48" t="s">
        <v>127</v>
      </c>
      <c r="AD2121" s="43" t="s">
        <v>935</v>
      </c>
      <c r="AE2121" s="689" t="s">
        <v>1250</v>
      </c>
      <c r="AF2121" s="128">
        <v>1</v>
      </c>
      <c r="AG2121" s="169">
        <v>1</v>
      </c>
      <c r="AH2121"/>
    </row>
    <row r="2122" spans="1:45" x14ac:dyDescent="0.2">
      <c r="A2122" t="s">
        <v>617</v>
      </c>
      <c r="B2122" s="43">
        <v>20190822</v>
      </c>
      <c r="C2122" s="107" t="s">
        <v>70</v>
      </c>
      <c r="D2122" s="107">
        <v>12</v>
      </c>
      <c r="E2122" s="107">
        <v>2</v>
      </c>
      <c r="H2122" s="107" t="s">
        <v>11</v>
      </c>
      <c r="I2122" s="107">
        <v>290</v>
      </c>
      <c r="J2122" s="107">
        <v>0</v>
      </c>
      <c r="K2122" s="43">
        <v>5</v>
      </c>
      <c r="L2122" s="111">
        <v>1</v>
      </c>
      <c r="M2122" s="43">
        <v>0</v>
      </c>
      <c r="N2122" s="49">
        <v>1</v>
      </c>
      <c r="O2122" s="111" t="str">
        <f>Cal_111320b_12mm!$E$2</f>
        <v>Cal_111320b_12mm</v>
      </c>
      <c r="P2122" s="112">
        <f>Cal_111320b_12mm!$Q$3</f>
        <v>1.834328118614172</v>
      </c>
      <c r="Q2122" s="112">
        <f>Cal_111320b_12mm!$R$3</f>
        <v>0.54419533879391391</v>
      </c>
      <c r="R2122" s="46">
        <v>7.2839999999999998</v>
      </c>
      <c r="S2122" s="46">
        <v>6.1050000000000004</v>
      </c>
      <c r="T2122" s="47">
        <f>AVERAGE(1.083, 1.32, 1.409, 1.16,1.133, 1.116)</f>
        <v>1.2035</v>
      </c>
      <c r="U2122" s="79">
        <f t="shared" si="332"/>
        <v>6.0804999999999998</v>
      </c>
      <c r="V2122" s="79">
        <f t="shared" si="333"/>
        <v>4.9015000000000004</v>
      </c>
      <c r="W2122" s="443">
        <f t="shared" si="334"/>
        <v>2.43209632842603E-2</v>
      </c>
      <c r="X2122" s="443">
        <f t="shared" si="335"/>
        <v>6.003831478234864E-2</v>
      </c>
      <c r="Y2122" s="43">
        <f>Cal_111320b_12mm!$A$3</f>
        <v>20201113</v>
      </c>
      <c r="Z2122" s="48" t="s">
        <v>934</v>
      </c>
      <c r="AA2122" s="48"/>
      <c r="AB2122" s="48" t="s">
        <v>127</v>
      </c>
      <c r="AD2122" s="43" t="s">
        <v>935</v>
      </c>
      <c r="AE2122" s="689" t="s">
        <v>1250</v>
      </c>
      <c r="AF2122" s="128">
        <v>1</v>
      </c>
      <c r="AG2122" s="169">
        <v>1</v>
      </c>
      <c r="AH2122"/>
    </row>
    <row r="2123" spans="1:45" x14ac:dyDescent="0.2">
      <c r="A2123" t="s">
        <v>617</v>
      </c>
      <c r="B2123" s="43">
        <v>20190822</v>
      </c>
      <c r="C2123" s="107" t="s">
        <v>70</v>
      </c>
      <c r="D2123" s="107">
        <v>12</v>
      </c>
      <c r="E2123" s="107">
        <v>18</v>
      </c>
      <c r="H2123" s="107" t="s">
        <v>10</v>
      </c>
      <c r="I2123" s="107">
        <v>290</v>
      </c>
      <c r="J2123" s="107">
        <v>10</v>
      </c>
      <c r="K2123" s="43">
        <v>5</v>
      </c>
      <c r="L2123" s="111">
        <v>1</v>
      </c>
      <c r="M2123" s="43">
        <v>0</v>
      </c>
      <c r="N2123" s="49">
        <v>1</v>
      </c>
      <c r="O2123" s="111" t="str">
        <f>Cal_111320b_12mm!$E$2</f>
        <v>Cal_111320b_12mm</v>
      </c>
      <c r="P2123" s="112">
        <f>Cal_111320b_12mm!$Q$3</f>
        <v>1.834328118614172</v>
      </c>
      <c r="Q2123" s="112">
        <f>Cal_111320b_12mm!$R$3</f>
        <v>0.54419533879391391</v>
      </c>
      <c r="R2123" s="46">
        <v>21.23</v>
      </c>
      <c r="S2123" s="46">
        <v>13.54</v>
      </c>
      <c r="T2123" s="47">
        <f t="shared" ref="T2123" si="349">AVERAGE(0.9, 0.886, 0.921, 0.651, 0.737, 0.721)</f>
        <v>0.80266666666666664</v>
      </c>
      <c r="U2123" s="79">
        <f t="shared" si="332"/>
        <v>20.427333333333333</v>
      </c>
      <c r="V2123" s="79">
        <f t="shared" si="333"/>
        <v>12.737333333333332</v>
      </c>
      <c r="W2123" s="443">
        <f t="shared" si="334"/>
        <v>0.15863291573872929</v>
      </c>
      <c r="X2123" s="443">
        <f t="shared" si="335"/>
        <v>6.0588188921834506E-2</v>
      </c>
      <c r="Y2123" s="43">
        <f>Cal_111320b_12mm!$A$3</f>
        <v>20201113</v>
      </c>
      <c r="Z2123" s="48" t="s">
        <v>939</v>
      </c>
      <c r="AA2123" s="48"/>
      <c r="AB2123" s="48" t="s">
        <v>127</v>
      </c>
      <c r="AD2123" s="43" t="s">
        <v>935</v>
      </c>
      <c r="AE2123" s="689" t="s">
        <v>1250</v>
      </c>
      <c r="AF2123" s="128">
        <v>1</v>
      </c>
      <c r="AG2123" s="764" t="s">
        <v>1634</v>
      </c>
      <c r="AH2123"/>
    </row>
    <row r="2124" spans="1:45" s="115" customFormat="1" ht="13.5" thickBot="1" x14ac:dyDescent="0.25">
      <c r="A2124" s="407" t="s">
        <v>617</v>
      </c>
      <c r="B2124" s="115">
        <v>20190822</v>
      </c>
      <c r="C2124" s="140" t="s">
        <v>70</v>
      </c>
      <c r="D2124" s="140">
        <v>12</v>
      </c>
      <c r="E2124" s="140">
        <v>18</v>
      </c>
      <c r="F2124" s="140"/>
      <c r="G2124" s="140"/>
      <c r="H2124" s="140" t="s">
        <v>11</v>
      </c>
      <c r="I2124" s="140">
        <v>290</v>
      </c>
      <c r="J2124" s="140">
        <v>10</v>
      </c>
      <c r="K2124" s="115">
        <v>5</v>
      </c>
      <c r="L2124" s="499">
        <v>1</v>
      </c>
      <c r="M2124" s="115">
        <v>0</v>
      </c>
      <c r="N2124" s="117">
        <v>1</v>
      </c>
      <c r="O2124" s="111" t="str">
        <f>Cal_111320b_12mm!$E$2</f>
        <v>Cal_111320b_12mm</v>
      </c>
      <c r="P2124" s="112">
        <f>Cal_111320b_12mm!$Q$3</f>
        <v>1.834328118614172</v>
      </c>
      <c r="Q2124" s="112">
        <f>Cal_111320b_12mm!$R$3</f>
        <v>0.54419533879391391</v>
      </c>
      <c r="R2124" s="118">
        <v>21.3</v>
      </c>
      <c r="S2124" s="118">
        <v>13.3</v>
      </c>
      <c r="T2124" s="119">
        <f t="shared" ref="T2124" si="350">AVERAGE(0.651, 0.737, 0.721, 0.724, 0.693, 0.912)</f>
        <v>0.73966666666666681</v>
      </c>
      <c r="U2124" s="120">
        <f t="shared" si="332"/>
        <v>20.560333333333332</v>
      </c>
      <c r="V2124" s="120">
        <f t="shared" si="333"/>
        <v>12.560333333333334</v>
      </c>
      <c r="W2124" s="444">
        <f t="shared" si="334"/>
        <v>0.16502774069048559</v>
      </c>
      <c r="X2124" s="444">
        <f t="shared" si="335"/>
        <v>5.1147032802519463E-2</v>
      </c>
      <c r="Y2124" s="43">
        <f>Cal_111320b_12mm!$A$3</f>
        <v>20201113</v>
      </c>
      <c r="Z2124" s="121" t="s">
        <v>941</v>
      </c>
      <c r="AA2124" s="121"/>
      <c r="AB2124" s="121" t="s">
        <v>127</v>
      </c>
      <c r="AD2124" s="115" t="s">
        <v>935</v>
      </c>
      <c r="AE2124" s="689" t="s">
        <v>1250</v>
      </c>
      <c r="AF2124" s="174">
        <v>1</v>
      </c>
      <c r="AG2124" s="764" t="s">
        <v>1634</v>
      </c>
      <c r="AH2124" s="407"/>
      <c r="AI2124" s="407"/>
    </row>
    <row r="2125" spans="1:45" x14ac:dyDescent="0.2">
      <c r="A2125" s="155" t="s">
        <v>617</v>
      </c>
      <c r="B2125" s="82">
        <v>20190822</v>
      </c>
      <c r="C2125" s="126" t="s">
        <v>72</v>
      </c>
      <c r="D2125" s="126">
        <v>13</v>
      </c>
      <c r="E2125" s="126">
        <v>18</v>
      </c>
      <c r="F2125" s="126"/>
      <c r="G2125" s="126"/>
      <c r="H2125" s="126" t="s">
        <v>10</v>
      </c>
      <c r="I2125" s="126">
        <v>280.66000000000003</v>
      </c>
      <c r="J2125" s="126">
        <v>5</v>
      </c>
      <c r="K2125" s="82">
        <v>5</v>
      </c>
      <c r="L2125" s="156">
        <v>1</v>
      </c>
      <c r="M2125" s="82">
        <v>0</v>
      </c>
      <c r="N2125" s="83">
        <v>1</v>
      </c>
      <c r="O2125" s="9" t="str">
        <f>Cal_110119!$P$3</f>
        <v>Cal_110119</v>
      </c>
      <c r="P2125" s="17">
        <f>Cal_110119!$Q$3</f>
        <v>1.8682000000000001</v>
      </c>
      <c r="Q2125" s="17">
        <f>Cal_110119!$R$3</f>
        <v>0.51219999999999999</v>
      </c>
      <c r="R2125" s="84">
        <v>3.5009999999999999</v>
      </c>
      <c r="S2125" s="84">
        <v>2.3370000000000002</v>
      </c>
      <c r="T2125" s="158">
        <f t="shared" ref="T2125:T2140" si="351">AVERAGE(0.887,0.753,0.762,0.881,0.629,0.842)</f>
        <v>0.79233333333333344</v>
      </c>
      <c r="U2125" s="79">
        <f t="shared" si="332"/>
        <v>2.7086666666666663</v>
      </c>
      <c r="V2125" s="79">
        <f t="shared" si="333"/>
        <v>1.5446666666666666</v>
      </c>
      <c r="W2125" s="443">
        <f t="shared" si="334"/>
        <v>2.2855231476048326E-2</v>
      </c>
      <c r="X2125" s="443">
        <f t="shared" si="335"/>
        <v>3.4769718622732438E-3</v>
      </c>
      <c r="Y2125" s="9">
        <f>Cal_110119!$O$3</f>
        <v>20181101</v>
      </c>
      <c r="Z2125" s="339" t="s">
        <v>831</v>
      </c>
      <c r="AA2125" s="339"/>
      <c r="AB2125" s="85" t="s">
        <v>127</v>
      </c>
      <c r="AC2125" s="82" t="s">
        <v>625</v>
      </c>
      <c r="AD2125" s="82" t="s">
        <v>619</v>
      </c>
      <c r="AE2125" s="689" t="s">
        <v>1250</v>
      </c>
      <c r="AF2125" s="129">
        <v>1</v>
      </c>
      <c r="AG2125" s="764" t="s">
        <v>1634</v>
      </c>
      <c r="AH2125" s="155" t="s">
        <v>400</v>
      </c>
      <c r="AI2125" s="153" t="s">
        <v>1138</v>
      </c>
      <c r="AJ2125" s="82"/>
      <c r="AK2125" s="82"/>
      <c r="AL2125" s="82"/>
      <c r="AM2125" s="82"/>
      <c r="AN2125" s="82"/>
      <c r="AO2125" s="82"/>
      <c r="AP2125" s="82"/>
      <c r="AQ2125" s="82"/>
      <c r="AR2125" s="82"/>
      <c r="AS2125" s="82"/>
    </row>
    <row r="2126" spans="1:45" x14ac:dyDescent="0.2">
      <c r="A2126" s="155" t="s">
        <v>617</v>
      </c>
      <c r="B2126" s="82">
        <v>20190822</v>
      </c>
      <c r="C2126" s="126" t="s">
        <v>72</v>
      </c>
      <c r="D2126" s="126">
        <v>13</v>
      </c>
      <c r="E2126" s="126">
        <v>18</v>
      </c>
      <c r="F2126" s="126"/>
      <c r="G2126" s="126"/>
      <c r="H2126" s="126" t="s">
        <v>11</v>
      </c>
      <c r="I2126" s="126">
        <v>280.47000000000003</v>
      </c>
      <c r="J2126" s="126">
        <v>5</v>
      </c>
      <c r="K2126" s="82">
        <v>5</v>
      </c>
      <c r="L2126" s="156">
        <v>1</v>
      </c>
      <c r="M2126" s="82">
        <v>0</v>
      </c>
      <c r="N2126" s="83">
        <v>1</v>
      </c>
      <c r="O2126" s="9" t="str">
        <f>Cal_110119!$P$3</f>
        <v>Cal_110119</v>
      </c>
      <c r="P2126" s="17">
        <f>Cal_110119!$Q$3</f>
        <v>1.8682000000000001</v>
      </c>
      <c r="Q2126" s="17">
        <f>Cal_110119!$R$3</f>
        <v>0.51219999999999999</v>
      </c>
      <c r="R2126" s="84">
        <v>2.6680000000000001</v>
      </c>
      <c r="S2126" s="84">
        <v>1.952</v>
      </c>
      <c r="T2126" s="158">
        <f t="shared" si="351"/>
        <v>0.79233333333333344</v>
      </c>
      <c r="U2126" s="79">
        <f t="shared" si="332"/>
        <v>1.8756666666666666</v>
      </c>
      <c r="V2126" s="79">
        <f t="shared" si="333"/>
        <v>1.1596666666666664</v>
      </c>
      <c r="W2126" s="443">
        <f t="shared" si="334"/>
        <v>1.4068240125480622E-2</v>
      </c>
      <c r="X2126" s="443">
        <f t="shared" si="335"/>
        <v>5.7141929758611687E-3</v>
      </c>
      <c r="Y2126" s="9">
        <f>Cal_110119!$O$3</f>
        <v>20181101</v>
      </c>
      <c r="Z2126" s="339" t="s">
        <v>831</v>
      </c>
      <c r="AA2126" s="339"/>
      <c r="AB2126" s="85" t="s">
        <v>127</v>
      </c>
      <c r="AC2126" s="82" t="s">
        <v>625</v>
      </c>
      <c r="AD2126" s="82" t="s">
        <v>619</v>
      </c>
      <c r="AE2126" s="689" t="s">
        <v>1250</v>
      </c>
      <c r="AF2126" s="129">
        <v>1</v>
      </c>
      <c r="AG2126" s="764" t="s">
        <v>1634</v>
      </c>
      <c r="AH2126" s="155" t="s">
        <v>401</v>
      </c>
      <c r="AI2126" s="153" t="s">
        <v>1138</v>
      </c>
      <c r="AJ2126" s="82"/>
      <c r="AK2126" s="82"/>
      <c r="AL2126" s="82"/>
      <c r="AM2126" s="82"/>
      <c r="AN2126" s="82"/>
      <c r="AO2126" s="82"/>
      <c r="AP2126" s="82"/>
      <c r="AQ2126" s="82"/>
      <c r="AR2126" s="82"/>
      <c r="AS2126" s="82"/>
    </row>
    <row r="2127" spans="1:45" s="44" customFormat="1" x14ac:dyDescent="0.2">
      <c r="A2127" s="360" t="s">
        <v>617</v>
      </c>
      <c r="B2127" s="44">
        <v>20190822</v>
      </c>
      <c r="C2127" s="361" t="s">
        <v>72</v>
      </c>
      <c r="D2127" s="361">
        <v>13</v>
      </c>
      <c r="E2127" s="361">
        <v>9</v>
      </c>
      <c r="F2127" s="361"/>
      <c r="G2127" s="361"/>
      <c r="H2127" s="361" t="s">
        <v>10</v>
      </c>
      <c r="I2127" s="361">
        <v>190</v>
      </c>
      <c r="J2127" s="361">
        <v>5</v>
      </c>
      <c r="K2127" s="44">
        <v>5</v>
      </c>
      <c r="L2127" s="362">
        <v>1</v>
      </c>
      <c r="M2127" s="44">
        <v>0</v>
      </c>
      <c r="N2127" s="363">
        <v>1</v>
      </c>
      <c r="O2127" s="9" t="str">
        <f>Cal_110119!$P$3</f>
        <v>Cal_110119</v>
      </c>
      <c r="P2127" s="17">
        <f>Cal_110119!$Q$3</f>
        <v>1.8682000000000001</v>
      </c>
      <c r="Q2127" s="17">
        <f>Cal_110119!$R$3</f>
        <v>0.51219999999999999</v>
      </c>
      <c r="R2127" s="364">
        <v>20.23</v>
      </c>
      <c r="S2127" s="364">
        <v>14.7</v>
      </c>
      <c r="T2127" s="365">
        <f t="shared" si="351"/>
        <v>0.79233333333333344</v>
      </c>
      <c r="U2127" s="366">
        <f t="shared" si="332"/>
        <v>19.437666666666669</v>
      </c>
      <c r="V2127" s="366">
        <f t="shared" si="333"/>
        <v>13.907666666666666</v>
      </c>
      <c r="W2127" s="443">
        <f t="shared" si="334"/>
        <v>0.16039273576304278</v>
      </c>
      <c r="X2127" s="443">
        <f t="shared" si="335"/>
        <v>0.18982135708713258</v>
      </c>
      <c r="Y2127" s="9">
        <f>Cal_110119!$O$3</f>
        <v>20181101</v>
      </c>
      <c r="Z2127" s="367" t="s">
        <v>831</v>
      </c>
      <c r="AA2127" s="367"/>
      <c r="AB2127" s="368" t="s">
        <v>127</v>
      </c>
      <c r="AC2127" s="44" t="s">
        <v>625</v>
      </c>
      <c r="AD2127" s="44" t="s">
        <v>619</v>
      </c>
      <c r="AE2127" s="689" t="s">
        <v>1250</v>
      </c>
      <c r="AF2127" s="497">
        <v>3</v>
      </c>
      <c r="AG2127" s="764" t="s">
        <v>1634</v>
      </c>
      <c r="AH2127" s="360" t="s">
        <v>397</v>
      </c>
      <c r="AI2127" s="411" t="s">
        <v>1141</v>
      </c>
    </row>
    <row r="2128" spans="1:45" s="44" customFormat="1" x14ac:dyDescent="0.2">
      <c r="A2128" s="360" t="s">
        <v>617</v>
      </c>
      <c r="B2128" s="44">
        <v>20190822</v>
      </c>
      <c r="C2128" s="361" t="s">
        <v>72</v>
      </c>
      <c r="D2128" s="361">
        <v>13</v>
      </c>
      <c r="E2128" s="361">
        <v>9</v>
      </c>
      <c r="F2128" s="361"/>
      <c r="G2128" s="361"/>
      <c r="H2128" s="361" t="s">
        <v>11</v>
      </c>
      <c r="I2128" s="361">
        <v>280.08999999999997</v>
      </c>
      <c r="J2128" s="361">
        <v>5</v>
      </c>
      <c r="K2128" s="44">
        <v>5</v>
      </c>
      <c r="L2128" s="362">
        <v>1</v>
      </c>
      <c r="M2128" s="44">
        <v>0</v>
      </c>
      <c r="N2128" s="363">
        <v>1</v>
      </c>
      <c r="O2128" s="9" t="str">
        <f>Cal_110119!$P$3</f>
        <v>Cal_110119</v>
      </c>
      <c r="P2128" s="17">
        <f>Cal_110119!$Q$3</f>
        <v>1.8682000000000001</v>
      </c>
      <c r="Q2128" s="17">
        <f>Cal_110119!$R$3</f>
        <v>0.51219999999999999</v>
      </c>
      <c r="R2128" s="364">
        <v>29.24</v>
      </c>
      <c r="S2128" s="364">
        <v>21.31</v>
      </c>
      <c r="T2128" s="365">
        <f t="shared" si="351"/>
        <v>0.79233333333333344</v>
      </c>
      <c r="U2128" s="366">
        <f t="shared" si="332"/>
        <v>28.447666666666667</v>
      </c>
      <c r="V2128" s="366">
        <f t="shared" si="333"/>
        <v>20.517666666666667</v>
      </c>
      <c r="W2128" s="443">
        <f t="shared" si="334"/>
        <v>0.15602304462985286</v>
      </c>
      <c r="X2128" s="443">
        <f t="shared" si="335"/>
        <v>0.19445701379255906</v>
      </c>
      <c r="Y2128" s="9">
        <f>Cal_110119!$O$3</f>
        <v>20181101</v>
      </c>
      <c r="Z2128" s="367" t="s">
        <v>831</v>
      </c>
      <c r="AA2128" s="367"/>
      <c r="AB2128" s="368" t="s">
        <v>127</v>
      </c>
      <c r="AC2128" s="44" t="s">
        <v>625</v>
      </c>
      <c r="AD2128" s="44" t="s">
        <v>619</v>
      </c>
      <c r="AE2128" s="689" t="s">
        <v>1250</v>
      </c>
      <c r="AF2128" s="497">
        <v>1</v>
      </c>
      <c r="AG2128" s="764" t="s">
        <v>1634</v>
      </c>
      <c r="AH2128" s="360" t="s">
        <v>398</v>
      </c>
      <c r="AI2128" s="360" t="s">
        <v>1127</v>
      </c>
    </row>
    <row r="2129" spans="1:45" s="350" customFormat="1" x14ac:dyDescent="0.2">
      <c r="A2129" s="349" t="s">
        <v>617</v>
      </c>
      <c r="B2129" s="350">
        <v>20190822</v>
      </c>
      <c r="C2129" s="351" t="s">
        <v>72</v>
      </c>
      <c r="D2129" s="351">
        <v>13</v>
      </c>
      <c r="E2129" s="351">
        <v>5</v>
      </c>
      <c r="F2129" s="351"/>
      <c r="G2129" s="351"/>
      <c r="H2129" s="351" t="s">
        <v>10</v>
      </c>
      <c r="I2129" s="351">
        <v>279.94</v>
      </c>
      <c r="J2129" s="351">
        <v>5</v>
      </c>
      <c r="K2129" s="350">
        <v>5</v>
      </c>
      <c r="L2129" s="352">
        <v>1</v>
      </c>
      <c r="M2129" s="350">
        <v>0</v>
      </c>
      <c r="N2129" s="353">
        <v>1</v>
      </c>
      <c r="O2129" s="9" t="str">
        <f>Cal_110119!$P$3</f>
        <v>Cal_110119</v>
      </c>
      <c r="P2129" s="17">
        <f>Cal_110119!$Q$3</f>
        <v>1.8682000000000001</v>
      </c>
      <c r="Q2129" s="17">
        <f>Cal_110119!$R$3</f>
        <v>0.51219999999999999</v>
      </c>
      <c r="R2129" s="354">
        <v>6.4729999999999999</v>
      </c>
      <c r="S2129" s="354">
        <v>5.6369999999999996</v>
      </c>
      <c r="T2129" s="355">
        <f t="shared" si="351"/>
        <v>0.79233333333333344</v>
      </c>
      <c r="U2129" s="356">
        <f t="shared" si="332"/>
        <v>5.6806666666666663</v>
      </c>
      <c r="V2129" s="356">
        <f t="shared" si="333"/>
        <v>4.844666666666666</v>
      </c>
      <c r="W2129" s="443">
        <f t="shared" si="334"/>
        <v>1.645714455513117E-2</v>
      </c>
      <c r="X2129" s="443">
        <f t="shared" si="335"/>
        <v>6.6343151397334807E-2</v>
      </c>
      <c r="Y2129" s="9">
        <f>Cal_110119!$O$3</f>
        <v>20181101</v>
      </c>
      <c r="Z2129" s="357" t="s">
        <v>831</v>
      </c>
      <c r="AA2129" s="357"/>
      <c r="AB2129" s="358" t="s">
        <v>127</v>
      </c>
      <c r="AC2129" s="350" t="s">
        <v>625</v>
      </c>
      <c r="AD2129" s="350" t="s">
        <v>619</v>
      </c>
      <c r="AE2129" s="689" t="s">
        <v>1250</v>
      </c>
      <c r="AF2129" s="359">
        <v>3</v>
      </c>
      <c r="AG2129" s="764" t="s">
        <v>1634</v>
      </c>
      <c r="AH2129" s="349" t="s">
        <v>412</v>
      </c>
      <c r="AI2129" s="410" t="s">
        <v>1142</v>
      </c>
    </row>
    <row r="2130" spans="1:45" s="350" customFormat="1" x14ac:dyDescent="0.2">
      <c r="A2130" s="349" t="s">
        <v>617</v>
      </c>
      <c r="B2130" s="350">
        <v>20190822</v>
      </c>
      <c r="C2130" s="351" t="s">
        <v>72</v>
      </c>
      <c r="D2130" s="351">
        <v>13</v>
      </c>
      <c r="E2130" s="351">
        <v>5</v>
      </c>
      <c r="F2130" s="351"/>
      <c r="G2130" s="351"/>
      <c r="H2130" s="351" t="s">
        <v>11</v>
      </c>
      <c r="I2130" s="351">
        <v>280.58999999999997</v>
      </c>
      <c r="J2130" s="351">
        <v>5</v>
      </c>
      <c r="K2130" s="350">
        <v>5</v>
      </c>
      <c r="L2130" s="352">
        <v>1</v>
      </c>
      <c r="M2130" s="350">
        <v>0</v>
      </c>
      <c r="N2130" s="353">
        <v>1</v>
      </c>
      <c r="O2130" s="9" t="str">
        <f>Cal_110119!$P$3</f>
        <v>Cal_110119</v>
      </c>
      <c r="P2130" s="17">
        <f>Cal_110119!$Q$3</f>
        <v>1.8682000000000001</v>
      </c>
      <c r="Q2130" s="17">
        <f>Cal_110119!$R$3</f>
        <v>0.51219999999999999</v>
      </c>
      <c r="R2130" s="354">
        <v>3.6040000000000001</v>
      </c>
      <c r="S2130" s="354">
        <v>2.71</v>
      </c>
      <c r="T2130" s="355">
        <f t="shared" si="351"/>
        <v>0.79233333333333344</v>
      </c>
      <c r="U2130" s="356">
        <f t="shared" si="332"/>
        <v>2.8116666666666665</v>
      </c>
      <c r="V2130" s="356">
        <f t="shared" si="333"/>
        <v>1.9176666666666664</v>
      </c>
      <c r="W2130" s="443">
        <f t="shared" si="334"/>
        <v>1.7558139469815468E-2</v>
      </c>
      <c r="X2130" s="443">
        <f t="shared" si="335"/>
        <v>1.514081574431665E-2</v>
      </c>
      <c r="Y2130" s="9">
        <f>Cal_110119!$O$3</f>
        <v>20181101</v>
      </c>
      <c r="Z2130" s="357" t="s">
        <v>831</v>
      </c>
      <c r="AA2130" s="357"/>
      <c r="AB2130" s="358" t="s">
        <v>127</v>
      </c>
      <c r="AC2130" s="350" t="s">
        <v>625</v>
      </c>
      <c r="AD2130" s="350" t="s">
        <v>619</v>
      </c>
      <c r="AE2130" s="689" t="s">
        <v>1250</v>
      </c>
      <c r="AF2130" s="359">
        <v>3</v>
      </c>
      <c r="AG2130" s="764" t="s">
        <v>1634</v>
      </c>
      <c r="AH2130" s="349" t="s">
        <v>413</v>
      </c>
      <c r="AI2130" s="410" t="s">
        <v>1142</v>
      </c>
    </row>
    <row r="2131" spans="1:45" x14ac:dyDescent="0.2">
      <c r="A2131" s="155" t="s">
        <v>617</v>
      </c>
      <c r="B2131" s="82">
        <v>20190822</v>
      </c>
      <c r="C2131" s="126" t="s">
        <v>72</v>
      </c>
      <c r="D2131" s="126">
        <v>13</v>
      </c>
      <c r="E2131" s="126">
        <v>18</v>
      </c>
      <c r="F2131" s="126"/>
      <c r="G2131" s="126"/>
      <c r="H2131" s="126" t="s">
        <v>10</v>
      </c>
      <c r="I2131" s="126">
        <v>280.31</v>
      </c>
      <c r="J2131" s="126">
        <v>20</v>
      </c>
      <c r="K2131" s="82">
        <v>5</v>
      </c>
      <c r="L2131" s="156">
        <v>1</v>
      </c>
      <c r="M2131" s="82">
        <v>0</v>
      </c>
      <c r="N2131" s="83">
        <v>1</v>
      </c>
      <c r="O2131" s="9" t="str">
        <f>Cal_110119!$P$3</f>
        <v>Cal_110119</v>
      </c>
      <c r="P2131" s="17">
        <f>Cal_110119!$Q$3</f>
        <v>1.8682000000000001</v>
      </c>
      <c r="Q2131" s="17">
        <f>Cal_110119!$R$3</f>
        <v>0.51219999999999999</v>
      </c>
      <c r="R2131" s="84">
        <v>1.601</v>
      </c>
      <c r="S2131" s="84">
        <v>1.5580000000000001</v>
      </c>
      <c r="T2131" s="158">
        <f t="shared" si="351"/>
        <v>0.79233333333333344</v>
      </c>
      <c r="U2131" s="79">
        <f t="shared" si="332"/>
        <v>0.80866666666666653</v>
      </c>
      <c r="V2131" s="79">
        <f t="shared" si="333"/>
        <v>0.76566666666666661</v>
      </c>
      <c r="W2131" s="443">
        <f t="shared" si="334"/>
        <v>8.4536259757364768E-4</v>
      </c>
      <c r="X2131" s="443">
        <f t="shared" si="335"/>
        <v>1.2223388760327721E-2</v>
      </c>
      <c r="Y2131" s="9">
        <f>Cal_110119!$O$3</f>
        <v>20181101</v>
      </c>
      <c r="Z2131" s="339" t="s">
        <v>831</v>
      </c>
      <c r="AA2131" s="339"/>
      <c r="AB2131" s="85" t="s">
        <v>127</v>
      </c>
      <c r="AC2131" s="82" t="s">
        <v>625</v>
      </c>
      <c r="AD2131" s="82" t="s">
        <v>619</v>
      </c>
      <c r="AE2131" s="689" t="s">
        <v>1250</v>
      </c>
      <c r="AF2131" s="129">
        <v>1</v>
      </c>
      <c r="AG2131" s="764" t="s">
        <v>1634</v>
      </c>
      <c r="AH2131" s="155" t="s">
        <v>408</v>
      </c>
      <c r="AI2131" s="153" t="s">
        <v>1139</v>
      </c>
      <c r="AJ2131" s="82"/>
      <c r="AK2131" s="82"/>
      <c r="AL2131" s="82"/>
      <c r="AM2131" s="82"/>
      <c r="AN2131" s="82"/>
      <c r="AO2131" s="82"/>
      <c r="AP2131" s="82"/>
      <c r="AQ2131" s="82"/>
      <c r="AR2131" s="82"/>
      <c r="AS2131" s="82"/>
    </row>
    <row r="2132" spans="1:45" x14ac:dyDescent="0.2">
      <c r="A2132" s="155" t="s">
        <v>617</v>
      </c>
      <c r="B2132" s="82">
        <v>20190822</v>
      </c>
      <c r="C2132" s="126" t="s">
        <v>72</v>
      </c>
      <c r="D2132" s="126">
        <v>13</v>
      </c>
      <c r="E2132" s="126">
        <v>18</v>
      </c>
      <c r="F2132" s="126"/>
      <c r="G2132" s="126"/>
      <c r="H2132" s="126" t="s">
        <v>11</v>
      </c>
      <c r="I2132" s="126">
        <v>280.16000000000003</v>
      </c>
      <c r="J2132" s="126">
        <v>20</v>
      </c>
      <c r="K2132" s="82">
        <v>5</v>
      </c>
      <c r="L2132" s="156">
        <v>1</v>
      </c>
      <c r="M2132" s="82">
        <v>0</v>
      </c>
      <c r="N2132" s="83">
        <v>1</v>
      </c>
      <c r="O2132" s="9" t="str">
        <f>Cal_110119!$P$3</f>
        <v>Cal_110119</v>
      </c>
      <c r="P2132" s="17">
        <f>Cal_110119!$Q$3</f>
        <v>1.8682000000000001</v>
      </c>
      <c r="Q2132" s="17">
        <f>Cal_110119!$R$3</f>
        <v>0.51219999999999999</v>
      </c>
      <c r="R2132" s="84">
        <v>1.163</v>
      </c>
      <c r="S2132" s="84">
        <v>0.81100000000000005</v>
      </c>
      <c r="T2132" s="158">
        <f t="shared" si="351"/>
        <v>0.79233333333333344</v>
      </c>
      <c r="U2132" s="79">
        <f t="shared" si="332"/>
        <v>0.37066666666666659</v>
      </c>
      <c r="V2132" s="79">
        <f t="shared" si="333"/>
        <v>1.8666666666666609E-2</v>
      </c>
      <c r="W2132" s="443">
        <f t="shared" si="334"/>
        <v>6.9238826636860403E-3</v>
      </c>
      <c r="X2132" s="443">
        <f t="shared" si="335"/>
        <v>-6.6051008114111501E-3</v>
      </c>
      <c r="Y2132" s="9">
        <f>Cal_110119!$O$3</f>
        <v>20181101</v>
      </c>
      <c r="Z2132" s="339" t="s">
        <v>831</v>
      </c>
      <c r="AA2132" s="339"/>
      <c r="AB2132" s="85" t="s">
        <v>127</v>
      </c>
      <c r="AC2132" s="82" t="s">
        <v>625</v>
      </c>
      <c r="AD2132" s="82" t="s">
        <v>619</v>
      </c>
      <c r="AE2132" s="689" t="s">
        <v>1250</v>
      </c>
      <c r="AF2132" s="129">
        <v>4</v>
      </c>
      <c r="AG2132" s="764" t="s">
        <v>1634</v>
      </c>
      <c r="AH2132" s="155" t="s">
        <v>409</v>
      </c>
      <c r="AI2132" s="153" t="s">
        <v>1140</v>
      </c>
      <c r="AJ2132" s="82"/>
      <c r="AK2132" s="82"/>
      <c r="AL2132" s="82"/>
      <c r="AM2132" s="82"/>
      <c r="AN2132" s="82"/>
      <c r="AO2132" s="82"/>
      <c r="AP2132" s="82"/>
      <c r="AQ2132" s="82"/>
      <c r="AR2132" s="82"/>
      <c r="AS2132" s="82"/>
    </row>
    <row r="2133" spans="1:45" s="44" customFormat="1" x14ac:dyDescent="0.2">
      <c r="A2133" s="360" t="s">
        <v>617</v>
      </c>
      <c r="B2133" s="44">
        <v>20190822</v>
      </c>
      <c r="C2133" s="361" t="s">
        <v>72</v>
      </c>
      <c r="D2133" s="361">
        <v>13</v>
      </c>
      <c r="E2133" s="361">
        <v>9</v>
      </c>
      <c r="F2133" s="361"/>
      <c r="G2133" s="361"/>
      <c r="H2133" s="361" t="s">
        <v>10</v>
      </c>
      <c r="I2133" s="361">
        <v>281.05</v>
      </c>
      <c r="J2133" s="361">
        <v>20</v>
      </c>
      <c r="K2133" s="44">
        <v>5</v>
      </c>
      <c r="L2133" s="362">
        <v>1</v>
      </c>
      <c r="M2133" s="44">
        <v>0</v>
      </c>
      <c r="N2133" s="363">
        <v>1</v>
      </c>
      <c r="O2133" s="9" t="str">
        <f>Cal_110119!$P$3</f>
        <v>Cal_110119</v>
      </c>
      <c r="P2133" s="17">
        <f>Cal_110119!$Q$3</f>
        <v>1.8682000000000001</v>
      </c>
      <c r="Q2133" s="17">
        <f>Cal_110119!$R$3</f>
        <v>0.51219999999999999</v>
      </c>
      <c r="R2133" s="364">
        <v>10.119999999999999</v>
      </c>
      <c r="S2133" s="364">
        <v>7.0209999999999999</v>
      </c>
      <c r="T2133" s="365">
        <f t="shared" si="351"/>
        <v>0.79233333333333344</v>
      </c>
      <c r="U2133" s="366">
        <f t="shared" ref="U2133:U2196" si="352">(R2133-T2133)*(L2133+M2133)/L2133</f>
        <v>9.3276666666666657</v>
      </c>
      <c r="V2133" s="366">
        <f t="shared" ref="V2133:V2196" si="353">(S2133-T2133)*(L2133+M2133)/L2133</f>
        <v>6.2286666666666664</v>
      </c>
      <c r="W2133" s="443">
        <f t="shared" ref="W2133:W2196" si="354">(Q2133*P2133/(P2133-1)*(U2133-V2133)*(K2133)/I2133)/N2133</f>
        <v>6.0764671068250675E-2</v>
      </c>
      <c r="X2133" s="443">
        <f t="shared" ref="X2133:X2196" si="355">(Q2133*P2133/(P2133-1)*(P2133*V2133-U2133)*(K2133)/I2133)/N2133</f>
        <v>4.5269158377518159E-2</v>
      </c>
      <c r="Y2133" s="9">
        <f>Cal_110119!$O$3</f>
        <v>20181101</v>
      </c>
      <c r="Z2133" s="367" t="s">
        <v>831</v>
      </c>
      <c r="AA2133" s="367"/>
      <c r="AB2133" s="368" t="s">
        <v>127</v>
      </c>
      <c r="AC2133" s="44" t="s">
        <v>625</v>
      </c>
      <c r="AD2133" s="44" t="s">
        <v>619</v>
      </c>
      <c r="AE2133" s="689" t="s">
        <v>1250</v>
      </c>
      <c r="AF2133" s="369">
        <v>1</v>
      </c>
      <c r="AG2133" s="764" t="s">
        <v>1634</v>
      </c>
      <c r="AH2133" s="360" t="s">
        <v>410</v>
      </c>
      <c r="AI2133" s="360"/>
    </row>
    <row r="2134" spans="1:45" s="44" customFormat="1" x14ac:dyDescent="0.2">
      <c r="A2134" s="360" t="s">
        <v>617</v>
      </c>
      <c r="B2134" s="44">
        <v>20190822</v>
      </c>
      <c r="C2134" s="361" t="s">
        <v>72</v>
      </c>
      <c r="D2134" s="361">
        <v>13</v>
      </c>
      <c r="E2134" s="361">
        <v>9</v>
      </c>
      <c r="F2134" s="361"/>
      <c r="G2134" s="361"/>
      <c r="H2134" s="361" t="s">
        <v>11</v>
      </c>
      <c r="I2134" s="361">
        <v>280.43</v>
      </c>
      <c r="J2134" s="361">
        <v>20</v>
      </c>
      <c r="K2134" s="44">
        <v>5</v>
      </c>
      <c r="L2134" s="362">
        <v>1</v>
      </c>
      <c r="M2134" s="44">
        <v>0</v>
      </c>
      <c r="N2134" s="363">
        <v>1</v>
      </c>
      <c r="O2134" s="9" t="str">
        <f>Cal_110119!$P$3</f>
        <v>Cal_110119</v>
      </c>
      <c r="P2134" s="17">
        <f>Cal_110119!$Q$3</f>
        <v>1.8682000000000001</v>
      </c>
      <c r="Q2134" s="17">
        <f>Cal_110119!$R$3</f>
        <v>0.51219999999999999</v>
      </c>
      <c r="R2134" s="364">
        <v>11.37</v>
      </c>
      <c r="S2134" s="364">
        <v>7.923</v>
      </c>
      <c r="T2134" s="365">
        <f t="shared" si="351"/>
        <v>0.79233333333333344</v>
      </c>
      <c r="U2134" s="366">
        <f t="shared" si="352"/>
        <v>10.577666666666666</v>
      </c>
      <c r="V2134" s="366">
        <f t="shared" si="353"/>
        <v>7.1306666666666665</v>
      </c>
      <c r="W2134" s="443">
        <f t="shared" si="354"/>
        <v>6.7737626666777698E-2</v>
      </c>
      <c r="X2134" s="443">
        <f t="shared" si="355"/>
        <v>5.3919795385546705E-2</v>
      </c>
      <c r="Y2134" s="9">
        <f>Cal_110119!$O$3</f>
        <v>20181101</v>
      </c>
      <c r="Z2134" s="367" t="s">
        <v>831</v>
      </c>
      <c r="AA2134" s="367"/>
      <c r="AB2134" s="368" t="s">
        <v>127</v>
      </c>
      <c r="AC2134" s="44" t="s">
        <v>625</v>
      </c>
      <c r="AD2134" s="44" t="s">
        <v>619</v>
      </c>
      <c r="AE2134" s="689" t="s">
        <v>1250</v>
      </c>
      <c r="AF2134" s="369">
        <v>1</v>
      </c>
      <c r="AG2134" s="764" t="s">
        <v>1634</v>
      </c>
      <c r="AH2134" s="360" t="s">
        <v>411</v>
      </c>
      <c r="AI2134" s="360"/>
    </row>
    <row r="2135" spans="1:45" s="350" customFormat="1" x14ac:dyDescent="0.2">
      <c r="A2135" s="349" t="s">
        <v>617</v>
      </c>
      <c r="B2135" s="350">
        <v>20190822</v>
      </c>
      <c r="C2135" s="351" t="s">
        <v>72</v>
      </c>
      <c r="D2135" s="351">
        <v>13</v>
      </c>
      <c r="E2135" s="351">
        <v>5</v>
      </c>
      <c r="F2135" s="351"/>
      <c r="G2135" s="351"/>
      <c r="H2135" s="351" t="s">
        <v>10</v>
      </c>
      <c r="I2135" s="351">
        <v>280.02</v>
      </c>
      <c r="J2135" s="351">
        <v>20</v>
      </c>
      <c r="K2135" s="350">
        <v>5</v>
      </c>
      <c r="L2135" s="352">
        <v>1</v>
      </c>
      <c r="M2135" s="350">
        <v>0</v>
      </c>
      <c r="N2135" s="353">
        <v>1</v>
      </c>
      <c r="O2135" s="9" t="str">
        <f>Cal_110119!$P$3</f>
        <v>Cal_110119</v>
      </c>
      <c r="P2135" s="17">
        <f>Cal_110119!$Q$3</f>
        <v>1.8682000000000001</v>
      </c>
      <c r="Q2135" s="17">
        <f>Cal_110119!$R$3</f>
        <v>0.51219999999999999</v>
      </c>
      <c r="R2135" s="354">
        <v>2.1</v>
      </c>
      <c r="S2135" s="354">
        <v>1.8879999999999999</v>
      </c>
      <c r="T2135" s="355">
        <f t="shared" si="351"/>
        <v>0.79233333333333344</v>
      </c>
      <c r="U2135" s="356">
        <f t="shared" si="352"/>
        <v>1.3076666666666665</v>
      </c>
      <c r="V2135" s="356">
        <f t="shared" si="353"/>
        <v>1.0956666666666663</v>
      </c>
      <c r="W2135" s="443">
        <f t="shared" si="354"/>
        <v>4.172150579101858E-3</v>
      </c>
      <c r="X2135" s="443">
        <f t="shared" si="355"/>
        <v>1.4548560652714908E-2</v>
      </c>
      <c r="Y2135" s="9">
        <f>Cal_110119!$O$3</f>
        <v>20181101</v>
      </c>
      <c r="Z2135" s="357" t="s">
        <v>831</v>
      </c>
      <c r="AA2135" s="357"/>
      <c r="AB2135" s="358" t="s">
        <v>127</v>
      </c>
      <c r="AC2135" s="350" t="s">
        <v>625</v>
      </c>
      <c r="AD2135" s="350" t="s">
        <v>619</v>
      </c>
      <c r="AE2135" s="689" t="s">
        <v>1250</v>
      </c>
      <c r="AF2135" s="359">
        <v>1</v>
      </c>
      <c r="AG2135" s="764" t="s">
        <v>1634</v>
      </c>
      <c r="AH2135" s="349" t="s">
        <v>354</v>
      </c>
      <c r="AI2135" s="410" t="s">
        <v>1143</v>
      </c>
    </row>
    <row r="2136" spans="1:45" s="350" customFormat="1" x14ac:dyDescent="0.2">
      <c r="A2136" s="349" t="s">
        <v>617</v>
      </c>
      <c r="B2136" s="350">
        <v>20190822</v>
      </c>
      <c r="C2136" s="351" t="s">
        <v>72</v>
      </c>
      <c r="D2136" s="351">
        <v>13</v>
      </c>
      <c r="E2136" s="351">
        <v>5</v>
      </c>
      <c r="F2136" s="351"/>
      <c r="G2136" s="351"/>
      <c r="H2136" s="351" t="s">
        <v>11</v>
      </c>
      <c r="I2136" s="351">
        <v>279.89</v>
      </c>
      <c r="J2136" s="351">
        <v>20</v>
      </c>
      <c r="K2136" s="350">
        <v>5</v>
      </c>
      <c r="L2136" s="352">
        <v>1</v>
      </c>
      <c r="M2136" s="350">
        <v>0</v>
      </c>
      <c r="N2136" s="353">
        <v>1</v>
      </c>
      <c r="O2136" s="9" t="str">
        <f>Cal_110119!$P$3</f>
        <v>Cal_110119</v>
      </c>
      <c r="P2136" s="17">
        <f>Cal_110119!$Q$3</f>
        <v>1.8682000000000001</v>
      </c>
      <c r="Q2136" s="17">
        <f>Cal_110119!$R$3</f>
        <v>0.51219999999999999</v>
      </c>
      <c r="R2136" s="354">
        <v>2.363</v>
      </c>
      <c r="S2136" s="354">
        <v>1.9550000000000001</v>
      </c>
      <c r="T2136" s="355">
        <f t="shared" si="351"/>
        <v>0.79233333333333344</v>
      </c>
      <c r="U2136" s="356">
        <f t="shared" si="352"/>
        <v>1.5706666666666664</v>
      </c>
      <c r="V2136" s="356">
        <f t="shared" si="353"/>
        <v>1.1626666666666665</v>
      </c>
      <c r="W2136" s="443">
        <f t="shared" si="354"/>
        <v>8.0331512802084854E-3</v>
      </c>
      <c r="X2136" s="443">
        <f t="shared" si="355"/>
        <v>1.1841558043216186E-2</v>
      </c>
      <c r="Y2136" s="9">
        <f>Cal_110119!$O$3</f>
        <v>20181101</v>
      </c>
      <c r="Z2136" s="357" t="s">
        <v>831</v>
      </c>
      <c r="AA2136" s="357"/>
      <c r="AB2136" s="358" t="s">
        <v>127</v>
      </c>
      <c r="AC2136" s="350" t="s">
        <v>625</v>
      </c>
      <c r="AD2136" s="350" t="s">
        <v>619</v>
      </c>
      <c r="AE2136" s="689" t="s">
        <v>1250</v>
      </c>
      <c r="AF2136" s="359">
        <v>1</v>
      </c>
      <c r="AG2136" s="764" t="s">
        <v>1634</v>
      </c>
      <c r="AH2136" s="349" t="s">
        <v>406</v>
      </c>
      <c r="AI2136" s="410" t="s">
        <v>1143</v>
      </c>
    </row>
    <row r="2137" spans="1:45" s="228" customFormat="1" x14ac:dyDescent="0.2">
      <c r="A2137" s="383" t="s">
        <v>617</v>
      </c>
      <c r="B2137" s="228">
        <v>20190822</v>
      </c>
      <c r="C2137" s="265" t="s">
        <v>72</v>
      </c>
      <c r="D2137" s="265">
        <v>13</v>
      </c>
      <c r="E2137" s="265">
        <v>14</v>
      </c>
      <c r="F2137" s="265"/>
      <c r="G2137" s="265"/>
      <c r="H2137" s="265" t="s">
        <v>10</v>
      </c>
      <c r="I2137" s="265">
        <v>279.67</v>
      </c>
      <c r="J2137" s="265">
        <v>5</v>
      </c>
      <c r="K2137" s="228">
        <v>5</v>
      </c>
      <c r="L2137" s="384">
        <v>1</v>
      </c>
      <c r="M2137" s="228">
        <v>0</v>
      </c>
      <c r="N2137" s="267">
        <v>1</v>
      </c>
      <c r="O2137" s="9" t="str">
        <f>Cal_110119!$P$3</f>
        <v>Cal_110119</v>
      </c>
      <c r="P2137" s="17">
        <f>Cal_110119!$Q$3</f>
        <v>1.8682000000000001</v>
      </c>
      <c r="Q2137" s="17">
        <f>Cal_110119!$R$3</f>
        <v>0.51219999999999999</v>
      </c>
      <c r="R2137" s="268">
        <v>5.0910000000000002</v>
      </c>
      <c r="S2137" s="268">
        <v>3.4039999999999999</v>
      </c>
      <c r="T2137" s="385">
        <f t="shared" si="351"/>
        <v>0.79233333333333344</v>
      </c>
      <c r="U2137" s="269">
        <f t="shared" si="352"/>
        <v>4.2986666666666666</v>
      </c>
      <c r="V2137" s="269">
        <f t="shared" si="353"/>
        <v>2.6116666666666664</v>
      </c>
      <c r="W2137" s="443">
        <f t="shared" si="354"/>
        <v>3.3241634107602065E-2</v>
      </c>
      <c r="X2137" s="443">
        <f t="shared" si="355"/>
        <v>1.1437506387743629E-2</v>
      </c>
      <c r="Y2137" s="9">
        <f>Cal_110119!$O$3</f>
        <v>20181101</v>
      </c>
      <c r="Z2137" s="386" t="s">
        <v>831</v>
      </c>
      <c r="AA2137" s="386"/>
      <c r="AB2137" s="270" t="s">
        <v>127</v>
      </c>
      <c r="AC2137" s="228" t="s">
        <v>625</v>
      </c>
      <c r="AD2137" s="228" t="s">
        <v>619</v>
      </c>
      <c r="AE2137" s="689" t="s">
        <v>1250</v>
      </c>
      <c r="AF2137" s="387">
        <v>3</v>
      </c>
      <c r="AG2137" s="764" t="s">
        <v>1634</v>
      </c>
      <c r="AH2137" s="383" t="s">
        <v>366</v>
      </c>
      <c r="AI2137" s="262" t="s">
        <v>1144</v>
      </c>
    </row>
    <row r="2138" spans="1:45" s="228" customFormat="1" x14ac:dyDescent="0.2">
      <c r="A2138" s="383" t="s">
        <v>617</v>
      </c>
      <c r="B2138" s="228">
        <v>20190822</v>
      </c>
      <c r="C2138" s="265" t="s">
        <v>72</v>
      </c>
      <c r="D2138" s="265">
        <v>13</v>
      </c>
      <c r="E2138" s="265">
        <v>14</v>
      </c>
      <c r="F2138" s="265"/>
      <c r="G2138" s="265"/>
      <c r="H2138" s="265" t="s">
        <v>11</v>
      </c>
      <c r="I2138" s="265">
        <v>279.76</v>
      </c>
      <c r="J2138" s="265">
        <v>5</v>
      </c>
      <c r="K2138" s="228">
        <v>5</v>
      </c>
      <c r="L2138" s="384">
        <v>1</v>
      </c>
      <c r="M2138" s="228">
        <v>0</v>
      </c>
      <c r="N2138" s="267">
        <v>1</v>
      </c>
      <c r="O2138" s="9" t="str">
        <f>Cal_110119!$P$3</f>
        <v>Cal_110119</v>
      </c>
      <c r="P2138" s="17">
        <f>Cal_110119!$Q$3</f>
        <v>1.8682000000000001</v>
      </c>
      <c r="Q2138" s="17">
        <f>Cal_110119!$R$3</f>
        <v>0.51219999999999999</v>
      </c>
      <c r="R2138" s="268">
        <v>15.86</v>
      </c>
      <c r="S2138" s="268">
        <v>11.35</v>
      </c>
      <c r="T2138" s="385">
        <f t="shared" si="351"/>
        <v>0.79233333333333344</v>
      </c>
      <c r="U2138" s="269">
        <f t="shared" si="352"/>
        <v>15.067666666666666</v>
      </c>
      <c r="V2138" s="269">
        <f t="shared" si="353"/>
        <v>10.557666666666666</v>
      </c>
      <c r="W2138" s="443">
        <f t="shared" si="354"/>
        <v>8.8839087129804914E-2</v>
      </c>
      <c r="X2138" s="443">
        <f t="shared" si="355"/>
        <v>9.1718304818770011E-2</v>
      </c>
      <c r="Y2138" s="9">
        <f>Cal_110119!$O$3</f>
        <v>20181101</v>
      </c>
      <c r="Z2138" s="386" t="s">
        <v>831</v>
      </c>
      <c r="AA2138" s="386"/>
      <c r="AB2138" s="270" t="s">
        <v>127</v>
      </c>
      <c r="AC2138" s="228" t="s">
        <v>625</v>
      </c>
      <c r="AD2138" s="228" t="s">
        <v>619</v>
      </c>
      <c r="AE2138" s="689" t="s">
        <v>1250</v>
      </c>
      <c r="AF2138" s="387">
        <v>3</v>
      </c>
      <c r="AG2138" s="764" t="s">
        <v>1634</v>
      </c>
      <c r="AH2138" s="383" t="s">
        <v>414</v>
      </c>
      <c r="AI2138" s="262" t="s">
        <v>1145</v>
      </c>
    </row>
    <row r="2139" spans="1:45" s="228" customFormat="1" x14ac:dyDescent="0.2">
      <c r="A2139" s="383" t="s">
        <v>617</v>
      </c>
      <c r="B2139" s="228">
        <v>20190822</v>
      </c>
      <c r="C2139" s="265" t="s">
        <v>72</v>
      </c>
      <c r="D2139" s="265">
        <v>13</v>
      </c>
      <c r="E2139" s="265">
        <v>14</v>
      </c>
      <c r="F2139" s="265"/>
      <c r="G2139" s="265"/>
      <c r="H2139" s="265" t="s">
        <v>10</v>
      </c>
      <c r="I2139" s="265">
        <v>281.08</v>
      </c>
      <c r="J2139" s="265">
        <v>20</v>
      </c>
      <c r="K2139" s="228">
        <v>5</v>
      </c>
      <c r="L2139" s="384">
        <v>1</v>
      </c>
      <c r="M2139" s="228">
        <v>0</v>
      </c>
      <c r="N2139" s="267">
        <v>1</v>
      </c>
      <c r="O2139" s="9" t="str">
        <f>Cal_110119!$P$3</f>
        <v>Cal_110119</v>
      </c>
      <c r="P2139" s="17">
        <f>Cal_110119!$Q$3</f>
        <v>1.8682000000000001</v>
      </c>
      <c r="Q2139" s="17">
        <f>Cal_110119!$R$3</f>
        <v>0.51219999999999999</v>
      </c>
      <c r="R2139" s="268">
        <v>1.661</v>
      </c>
      <c r="S2139" s="268">
        <v>1.1599999999999999</v>
      </c>
      <c r="T2139" s="385">
        <f t="shared" si="351"/>
        <v>0.79233333333333344</v>
      </c>
      <c r="U2139" s="269">
        <f t="shared" si="352"/>
        <v>0.86866666666666659</v>
      </c>
      <c r="V2139" s="269">
        <f t="shared" si="353"/>
        <v>0.36766666666666648</v>
      </c>
      <c r="W2139" s="443">
        <f t="shared" si="354"/>
        <v>9.8224753072584416E-3</v>
      </c>
      <c r="X2139" s="443">
        <f t="shared" si="355"/>
        <v>-3.5641626079083179E-3</v>
      </c>
      <c r="Y2139" s="9">
        <f>Cal_110119!$O$3</f>
        <v>20181101</v>
      </c>
      <c r="Z2139" s="386" t="s">
        <v>831</v>
      </c>
      <c r="AA2139" s="386"/>
      <c r="AB2139" s="270" t="s">
        <v>127</v>
      </c>
      <c r="AC2139" s="228" t="s">
        <v>625</v>
      </c>
      <c r="AD2139" s="228" t="s">
        <v>619</v>
      </c>
      <c r="AE2139" s="689" t="s">
        <v>1250</v>
      </c>
      <c r="AF2139" s="387">
        <v>4</v>
      </c>
      <c r="AG2139" s="764" t="s">
        <v>1634</v>
      </c>
      <c r="AH2139" s="383" t="s">
        <v>363</v>
      </c>
      <c r="AI2139" s="262" t="s">
        <v>1146</v>
      </c>
    </row>
    <row r="2140" spans="1:45" s="228" customFormat="1" x14ac:dyDescent="0.2">
      <c r="A2140" s="383" t="s">
        <v>617</v>
      </c>
      <c r="B2140" s="228">
        <v>20190822</v>
      </c>
      <c r="C2140" s="265" t="s">
        <v>72</v>
      </c>
      <c r="D2140" s="265">
        <v>13</v>
      </c>
      <c r="E2140" s="265">
        <v>14</v>
      </c>
      <c r="F2140" s="265"/>
      <c r="G2140" s="265"/>
      <c r="H2140" s="265" t="s">
        <v>11</v>
      </c>
      <c r="I2140" s="265">
        <v>280.17</v>
      </c>
      <c r="J2140" s="265">
        <v>20</v>
      </c>
      <c r="K2140" s="228">
        <v>5</v>
      </c>
      <c r="L2140" s="384">
        <v>1</v>
      </c>
      <c r="M2140" s="228">
        <v>0</v>
      </c>
      <c r="N2140" s="267">
        <v>1</v>
      </c>
      <c r="O2140" s="9" t="str">
        <f>Cal_110119!$P$3</f>
        <v>Cal_110119</v>
      </c>
      <c r="P2140" s="17">
        <f>Cal_110119!$Q$3</f>
        <v>1.8682000000000001</v>
      </c>
      <c r="Q2140" s="17">
        <f>Cal_110119!$R$3</f>
        <v>0.51219999999999999</v>
      </c>
      <c r="R2140" s="268">
        <v>9.74</v>
      </c>
      <c r="S2140" s="268">
        <v>7.4080000000000004</v>
      </c>
      <c r="T2140" s="385">
        <f t="shared" si="351"/>
        <v>0.79233333333333344</v>
      </c>
      <c r="U2140" s="269">
        <f t="shared" si="352"/>
        <v>8.9476666666666667</v>
      </c>
      <c r="V2140" s="269">
        <f t="shared" si="353"/>
        <v>6.6156666666666668</v>
      </c>
      <c r="W2140" s="443">
        <f t="shared" si="354"/>
        <v>4.5869085400867725E-2</v>
      </c>
      <c r="X2140" s="443">
        <f t="shared" si="355"/>
        <v>6.7106586024100426E-2</v>
      </c>
      <c r="Y2140" s="9">
        <f>Cal_110119!$O$3</f>
        <v>20181101</v>
      </c>
      <c r="Z2140" s="386" t="s">
        <v>831</v>
      </c>
      <c r="AA2140" s="386"/>
      <c r="AB2140" s="270" t="s">
        <v>127</v>
      </c>
      <c r="AC2140" s="228" t="s">
        <v>625</v>
      </c>
      <c r="AD2140" s="228" t="s">
        <v>619</v>
      </c>
      <c r="AE2140" s="689" t="s">
        <v>1250</v>
      </c>
      <c r="AF2140" s="387">
        <v>3</v>
      </c>
      <c r="AG2140" s="764" t="s">
        <v>1634</v>
      </c>
      <c r="AH2140" s="383" t="s">
        <v>407</v>
      </c>
      <c r="AI2140" s="262" t="s">
        <v>1147</v>
      </c>
    </row>
    <row r="2141" spans="1:45" x14ac:dyDescent="0.2">
      <c r="A2141" t="s">
        <v>617</v>
      </c>
      <c r="B2141" s="43">
        <v>20190822</v>
      </c>
      <c r="C2141" s="107" t="s">
        <v>72</v>
      </c>
      <c r="D2141" s="107">
        <v>13</v>
      </c>
      <c r="E2141" s="107">
        <v>18</v>
      </c>
      <c r="H2141" s="107" t="s">
        <v>10</v>
      </c>
      <c r="I2141" s="107">
        <v>290</v>
      </c>
      <c r="J2141" s="107">
        <v>0</v>
      </c>
      <c r="K2141" s="43">
        <v>5</v>
      </c>
      <c r="L2141" s="111">
        <v>1</v>
      </c>
      <c r="M2141" s="43">
        <v>0</v>
      </c>
      <c r="N2141" s="49">
        <v>1</v>
      </c>
      <c r="O2141" s="111" t="str">
        <f>Cal_111320b_12mm!$E$2</f>
        <v>Cal_111320b_12mm</v>
      </c>
      <c r="P2141" s="112">
        <f>Cal_111320b_12mm!$Q$3</f>
        <v>1.834328118614172</v>
      </c>
      <c r="Q2141" s="112">
        <f>Cal_111320b_12mm!$R$3</f>
        <v>0.54419533879391391</v>
      </c>
      <c r="R2141" s="46">
        <v>17.84</v>
      </c>
      <c r="S2141" s="46">
        <v>11.61</v>
      </c>
      <c r="T2141" s="502">
        <f t="shared" ref="T2141:T2142" si="356">AVERAGE(0.729, 0.7, 0.886, 0.575, 0.689, 0.787)</f>
        <v>0.72766666666666657</v>
      </c>
      <c r="U2141" s="79">
        <f t="shared" si="352"/>
        <v>17.112333333333332</v>
      </c>
      <c r="V2141" s="79">
        <f t="shared" si="353"/>
        <v>10.882333333333333</v>
      </c>
      <c r="W2141" s="443">
        <f t="shared" si="354"/>
        <v>0.12851535306271564</v>
      </c>
      <c r="X2141" s="443">
        <f t="shared" si="355"/>
        <v>5.8779512525409278E-2</v>
      </c>
      <c r="Y2141" s="43">
        <f>Cal_111320b_12mm!$A$3</f>
        <v>20201113</v>
      </c>
      <c r="Z2141" s="86" t="s">
        <v>949</v>
      </c>
      <c r="AA2141" s="86"/>
      <c r="AB2141" s="48" t="s">
        <v>127</v>
      </c>
      <c r="AD2141" s="43" t="s">
        <v>935</v>
      </c>
      <c r="AE2141" s="689" t="s">
        <v>1250</v>
      </c>
      <c r="AF2141" s="128">
        <v>1</v>
      </c>
      <c r="AG2141" s="764" t="s">
        <v>1634</v>
      </c>
      <c r="AH2141"/>
    </row>
    <row r="2142" spans="1:45" x14ac:dyDescent="0.2">
      <c r="A2142" t="s">
        <v>617</v>
      </c>
      <c r="B2142" s="43">
        <v>20190822</v>
      </c>
      <c r="C2142" s="107" t="s">
        <v>72</v>
      </c>
      <c r="D2142" s="107">
        <v>13</v>
      </c>
      <c r="E2142" s="107">
        <v>18</v>
      </c>
      <c r="H2142" s="107" t="s">
        <v>11</v>
      </c>
      <c r="I2142" s="107">
        <v>290</v>
      </c>
      <c r="J2142" s="107">
        <v>0</v>
      </c>
      <c r="K2142" s="43">
        <v>5</v>
      </c>
      <c r="L2142" s="111">
        <v>1</v>
      </c>
      <c r="M2142" s="43">
        <v>0</v>
      </c>
      <c r="N2142" s="49">
        <v>1</v>
      </c>
      <c r="O2142" s="111" t="str">
        <f>Cal_111320b_12mm!$E$2</f>
        <v>Cal_111320b_12mm</v>
      </c>
      <c r="P2142" s="112">
        <f>Cal_111320b_12mm!$Q$3</f>
        <v>1.834328118614172</v>
      </c>
      <c r="Q2142" s="112">
        <f>Cal_111320b_12mm!$R$3</f>
        <v>0.54419533879391391</v>
      </c>
      <c r="R2142" s="46">
        <v>18.690000000000001</v>
      </c>
      <c r="S2142" s="46">
        <v>11.9</v>
      </c>
      <c r="T2142" s="502">
        <f t="shared" si="356"/>
        <v>0.72766666666666657</v>
      </c>
      <c r="U2142" s="79">
        <f t="shared" si="352"/>
        <v>17.962333333333333</v>
      </c>
      <c r="V2142" s="79">
        <f t="shared" si="353"/>
        <v>11.172333333333334</v>
      </c>
      <c r="W2142" s="443">
        <f t="shared" si="354"/>
        <v>0.14006729491104963</v>
      </c>
      <c r="X2142" s="443">
        <f t="shared" si="355"/>
        <v>5.2218734736917433E-2</v>
      </c>
      <c r="Y2142" s="43">
        <f>Cal_111320b_12mm!$A$3</f>
        <v>20201113</v>
      </c>
      <c r="Z2142" s="86" t="s">
        <v>949</v>
      </c>
      <c r="AA2142" s="86"/>
      <c r="AB2142" s="48" t="s">
        <v>127</v>
      </c>
      <c r="AD2142" s="43" t="s">
        <v>935</v>
      </c>
      <c r="AE2142" s="689" t="s">
        <v>1250</v>
      </c>
      <c r="AF2142" s="128">
        <v>1</v>
      </c>
      <c r="AG2142" s="764" t="s">
        <v>1634</v>
      </c>
      <c r="AH2142"/>
    </row>
    <row r="2143" spans="1:45" x14ac:dyDescent="0.2">
      <c r="A2143" t="s">
        <v>617</v>
      </c>
      <c r="B2143" s="43">
        <v>20190822</v>
      </c>
      <c r="C2143" s="107" t="s">
        <v>72</v>
      </c>
      <c r="D2143" s="107">
        <v>13</v>
      </c>
      <c r="E2143" s="107">
        <v>14</v>
      </c>
      <c r="H2143" s="107" t="s">
        <v>10</v>
      </c>
      <c r="I2143" s="107">
        <v>290</v>
      </c>
      <c r="J2143" s="107">
        <v>0</v>
      </c>
      <c r="K2143" s="43">
        <v>5</v>
      </c>
      <c r="L2143" s="111">
        <v>1</v>
      </c>
      <c r="M2143" s="43">
        <v>0</v>
      </c>
      <c r="N2143" s="49">
        <v>1</v>
      </c>
      <c r="O2143" s="111" t="str">
        <f>Cal_111320b_12mm!$E$2</f>
        <v>Cal_111320b_12mm</v>
      </c>
      <c r="P2143" s="112">
        <f>Cal_111320b_12mm!$Q$3</f>
        <v>1.834328118614172</v>
      </c>
      <c r="Q2143" s="112">
        <f>Cal_111320b_12mm!$R$3</f>
        <v>0.54419533879391391</v>
      </c>
      <c r="R2143" s="46">
        <v>21.67</v>
      </c>
      <c r="S2143" s="46">
        <v>13.55</v>
      </c>
      <c r="T2143" s="47">
        <f>AVERAGE(0.651, 0.737, 0.721, 0.724, 0.693, 0.912)</f>
        <v>0.73966666666666681</v>
      </c>
      <c r="U2143" s="79">
        <f t="shared" si="352"/>
        <v>20.930333333333333</v>
      </c>
      <c r="V2143" s="79">
        <f t="shared" si="353"/>
        <v>12.810333333333334</v>
      </c>
      <c r="W2143" s="443">
        <f t="shared" si="354"/>
        <v>0.16750315680084288</v>
      </c>
      <c r="X2143" s="443">
        <f t="shared" si="355"/>
        <v>5.2974344329957138E-2</v>
      </c>
      <c r="Y2143" s="43">
        <f>Cal_111320b_12mm!$A$3</f>
        <v>20201113</v>
      </c>
      <c r="Z2143" s="48" t="s">
        <v>940</v>
      </c>
      <c r="AA2143" s="48"/>
      <c r="AB2143" s="48" t="s">
        <v>127</v>
      </c>
      <c r="AD2143" s="43" t="s">
        <v>935</v>
      </c>
      <c r="AE2143" s="689" t="s">
        <v>1250</v>
      </c>
      <c r="AF2143" s="128">
        <v>1</v>
      </c>
      <c r="AG2143" s="764" t="s">
        <v>1634</v>
      </c>
      <c r="AH2143"/>
    </row>
    <row r="2144" spans="1:45" x14ac:dyDescent="0.2">
      <c r="A2144" t="s">
        <v>617</v>
      </c>
      <c r="B2144" s="43">
        <v>20190822</v>
      </c>
      <c r="C2144" s="107" t="s">
        <v>72</v>
      </c>
      <c r="D2144" s="107">
        <v>13</v>
      </c>
      <c r="E2144" s="107">
        <v>14</v>
      </c>
      <c r="H2144" s="107" t="s">
        <v>11</v>
      </c>
      <c r="I2144" s="107">
        <v>290</v>
      </c>
      <c r="J2144" s="107">
        <v>0</v>
      </c>
      <c r="K2144" s="43">
        <v>5</v>
      </c>
      <c r="L2144" s="111">
        <v>1</v>
      </c>
      <c r="M2144" s="43">
        <v>0</v>
      </c>
      <c r="N2144" s="49">
        <v>1</v>
      </c>
      <c r="O2144" s="111" t="str">
        <f>Cal_111320b_12mm!$E$2</f>
        <v>Cal_111320b_12mm</v>
      </c>
      <c r="P2144" s="112">
        <f>Cal_111320b_12mm!$Q$3</f>
        <v>1.834328118614172</v>
      </c>
      <c r="Q2144" s="112">
        <f>Cal_111320b_12mm!$R$3</f>
        <v>0.54419533879391391</v>
      </c>
      <c r="R2144" s="46">
        <v>19.43</v>
      </c>
      <c r="S2144" s="46">
        <v>12.68</v>
      </c>
      <c r="T2144" s="47">
        <f>AVERAGE(0.651, 0.737, 0.721, 0.724, 0.693, 0.912)</f>
        <v>0.73966666666666681</v>
      </c>
      <c r="U2144" s="79">
        <f t="shared" si="352"/>
        <v>18.690333333333331</v>
      </c>
      <c r="V2144" s="79">
        <f t="shared" si="353"/>
        <v>11.940333333333333</v>
      </c>
      <c r="W2144" s="443">
        <f t="shared" si="354"/>
        <v>0.13924215620759717</v>
      </c>
      <c r="X2144" s="443">
        <f t="shared" si="355"/>
        <v>6.6261852743676145E-2</v>
      </c>
      <c r="Y2144" s="43">
        <f>Cal_111320b_12mm!$A$3</f>
        <v>20201113</v>
      </c>
      <c r="Z2144" s="48" t="s">
        <v>940</v>
      </c>
      <c r="AA2144" s="48"/>
      <c r="AB2144" s="48" t="s">
        <v>127</v>
      </c>
      <c r="AD2144" s="43" t="s">
        <v>935</v>
      </c>
      <c r="AE2144" s="689" t="s">
        <v>1250</v>
      </c>
      <c r="AF2144" s="128">
        <v>1</v>
      </c>
      <c r="AG2144" s="764" t="s">
        <v>1634</v>
      </c>
      <c r="AH2144"/>
    </row>
    <row r="2145" spans="1:35" x14ac:dyDescent="0.2">
      <c r="A2145" t="s">
        <v>617</v>
      </c>
      <c r="B2145" s="43">
        <v>20190822</v>
      </c>
      <c r="C2145" s="107" t="s">
        <v>72</v>
      </c>
      <c r="D2145" s="107">
        <v>13</v>
      </c>
      <c r="E2145" s="107">
        <v>13</v>
      </c>
      <c r="H2145" s="107" t="s">
        <v>10</v>
      </c>
      <c r="I2145" s="107">
        <v>290</v>
      </c>
      <c r="J2145" s="107">
        <v>0</v>
      </c>
      <c r="K2145" s="43">
        <v>5</v>
      </c>
      <c r="L2145" s="111">
        <v>1</v>
      </c>
      <c r="M2145" s="43">
        <v>0</v>
      </c>
      <c r="N2145" s="49">
        <v>1</v>
      </c>
      <c r="O2145" s="111" t="str">
        <f>Cal_111320b_12mm!$E$2</f>
        <v>Cal_111320b_12mm</v>
      </c>
      <c r="P2145" s="112">
        <f>Cal_111320b_12mm!$Q$3</f>
        <v>1.834328118614172</v>
      </c>
      <c r="Q2145" s="112">
        <f>Cal_111320b_12mm!$R$3</f>
        <v>0.54419533879391391</v>
      </c>
      <c r="R2145" s="46">
        <v>36.36</v>
      </c>
      <c r="S2145" s="46">
        <v>23.94</v>
      </c>
      <c r="T2145" s="47">
        <f>AVERAGE(1.083, 1.32, 1.409, 1.16,1.133, 1.116)</f>
        <v>1.2035</v>
      </c>
      <c r="U2145" s="79">
        <f t="shared" si="352"/>
        <v>35.156500000000001</v>
      </c>
      <c r="V2145" s="79">
        <f t="shared" si="353"/>
        <v>22.736499999999999</v>
      </c>
      <c r="W2145" s="443">
        <f t="shared" si="354"/>
        <v>0.25620556742197892</v>
      </c>
      <c r="X2145" s="443">
        <f t="shared" si="355"/>
        <v>0.13511030032492594</v>
      </c>
      <c r="Y2145" s="43">
        <f>Cal_111320b_12mm!$A$3</f>
        <v>20201113</v>
      </c>
      <c r="Z2145" s="48" t="s">
        <v>934</v>
      </c>
      <c r="AA2145" s="48"/>
      <c r="AB2145" s="48" t="s">
        <v>127</v>
      </c>
      <c r="AD2145" s="43" t="s">
        <v>935</v>
      </c>
      <c r="AE2145" s="689" t="s">
        <v>1250</v>
      </c>
      <c r="AF2145" s="128">
        <v>1</v>
      </c>
      <c r="AG2145" s="764" t="s">
        <v>1634</v>
      </c>
      <c r="AH2145"/>
    </row>
    <row r="2146" spans="1:35" x14ac:dyDescent="0.2">
      <c r="A2146" t="s">
        <v>617</v>
      </c>
      <c r="B2146" s="43">
        <v>20190822</v>
      </c>
      <c r="C2146" s="107" t="s">
        <v>72</v>
      </c>
      <c r="D2146" s="107">
        <v>13</v>
      </c>
      <c r="E2146" s="107">
        <v>13</v>
      </c>
      <c r="H2146" s="107" t="s">
        <v>11</v>
      </c>
      <c r="I2146" s="107">
        <v>290</v>
      </c>
      <c r="J2146" s="107">
        <v>0</v>
      </c>
      <c r="K2146" s="43">
        <v>5</v>
      </c>
      <c r="L2146" s="111">
        <v>1</v>
      </c>
      <c r="M2146" s="43">
        <v>0</v>
      </c>
      <c r="N2146" s="49">
        <v>1</v>
      </c>
      <c r="O2146" s="111" t="str">
        <f>Cal_111320b_12mm!$E$2</f>
        <v>Cal_111320b_12mm</v>
      </c>
      <c r="P2146" s="112">
        <f>Cal_111320b_12mm!$Q$3</f>
        <v>1.834328118614172</v>
      </c>
      <c r="Q2146" s="112">
        <f>Cal_111320b_12mm!$R$3</f>
        <v>0.54419533879391391</v>
      </c>
      <c r="R2146" s="46">
        <v>34.32</v>
      </c>
      <c r="S2146" s="46">
        <v>22.13</v>
      </c>
      <c r="T2146" s="47">
        <f>AVERAGE(0.651, 0.737, 0.721, 0.724, 0.693, 0.912)</f>
        <v>0.73966666666666681</v>
      </c>
      <c r="U2146" s="79">
        <f t="shared" si="352"/>
        <v>33.580333333333336</v>
      </c>
      <c r="V2146" s="79">
        <f t="shared" si="353"/>
        <v>21.390333333333331</v>
      </c>
      <c r="W2146" s="443">
        <f t="shared" si="354"/>
        <v>0.25146101987712755</v>
      </c>
      <c r="X2146" s="443">
        <f t="shared" si="355"/>
        <v>0.11668609378279704</v>
      </c>
      <c r="Y2146" s="43">
        <f>Cal_111320b_12mm!$A$3</f>
        <v>20201113</v>
      </c>
      <c r="Z2146" s="48" t="s">
        <v>940</v>
      </c>
      <c r="AA2146" s="48"/>
      <c r="AB2146" s="48" t="s">
        <v>127</v>
      </c>
      <c r="AD2146" s="43" t="s">
        <v>935</v>
      </c>
      <c r="AE2146" s="689" t="s">
        <v>1250</v>
      </c>
      <c r="AF2146" s="128">
        <v>1</v>
      </c>
      <c r="AG2146" s="764" t="s">
        <v>1634</v>
      </c>
      <c r="AH2146"/>
    </row>
    <row r="2147" spans="1:35" x14ac:dyDescent="0.2">
      <c r="A2147" t="s">
        <v>617</v>
      </c>
      <c r="B2147" s="43">
        <v>20190822</v>
      </c>
      <c r="C2147" s="107" t="s">
        <v>72</v>
      </c>
      <c r="D2147" s="107">
        <v>13</v>
      </c>
      <c r="E2147" s="107">
        <v>9</v>
      </c>
      <c r="H2147" s="107" t="s">
        <v>10</v>
      </c>
      <c r="I2147" s="107">
        <v>290</v>
      </c>
      <c r="J2147" s="107">
        <v>0</v>
      </c>
      <c r="K2147" s="43">
        <v>5</v>
      </c>
      <c r="L2147" s="111">
        <v>1</v>
      </c>
      <c r="M2147" s="43">
        <v>0</v>
      </c>
      <c r="N2147" s="49">
        <v>1</v>
      </c>
      <c r="O2147" s="111" t="str">
        <f>Cal_111320b_12mm!$E$2</f>
        <v>Cal_111320b_12mm</v>
      </c>
      <c r="P2147" s="112">
        <f>Cal_111320b_12mm!$Q$3</f>
        <v>1.834328118614172</v>
      </c>
      <c r="Q2147" s="112">
        <f>Cal_111320b_12mm!$R$3</f>
        <v>0.54419533879391391</v>
      </c>
      <c r="R2147" s="46">
        <v>129.69999999999999</v>
      </c>
      <c r="S2147" s="46">
        <v>88.97</v>
      </c>
      <c r="T2147" s="47">
        <f t="shared" ref="T2147:T2148" si="357">AVERAGE(0.9, 0.886, 0.921, 0.651, 0.737, 0.721)</f>
        <v>0.80266666666666664</v>
      </c>
      <c r="U2147" s="79">
        <f t="shared" si="352"/>
        <v>128.89733333333334</v>
      </c>
      <c r="V2147" s="79">
        <f t="shared" si="353"/>
        <v>88.167333333333332</v>
      </c>
      <c r="W2147" s="443">
        <f t="shared" si="354"/>
        <v>0.84019748479043488</v>
      </c>
      <c r="X2147" s="443">
        <f t="shared" si="355"/>
        <v>0.67724260274563886</v>
      </c>
      <c r="Y2147" s="43">
        <f>Cal_111320b_12mm!$A$3</f>
        <v>20201113</v>
      </c>
      <c r="Z2147" s="48" t="s">
        <v>939</v>
      </c>
      <c r="AA2147" s="48"/>
      <c r="AB2147" s="48" t="s">
        <v>127</v>
      </c>
      <c r="AD2147" s="43" t="s">
        <v>935</v>
      </c>
      <c r="AE2147" s="689" t="s">
        <v>1250</v>
      </c>
      <c r="AF2147" s="128">
        <v>1</v>
      </c>
      <c r="AG2147" s="764" t="s">
        <v>1634</v>
      </c>
      <c r="AH2147"/>
    </row>
    <row r="2148" spans="1:35" x14ac:dyDescent="0.2">
      <c r="A2148" t="s">
        <v>617</v>
      </c>
      <c r="B2148" s="43">
        <v>20190822</v>
      </c>
      <c r="C2148" s="107" t="s">
        <v>72</v>
      </c>
      <c r="D2148" s="107">
        <v>13</v>
      </c>
      <c r="E2148" s="107">
        <v>9</v>
      </c>
      <c r="H2148" s="107" t="s">
        <v>11</v>
      </c>
      <c r="I2148" s="107">
        <v>290</v>
      </c>
      <c r="J2148" s="107">
        <v>0</v>
      </c>
      <c r="K2148" s="43">
        <v>5</v>
      </c>
      <c r="L2148" s="111">
        <v>1</v>
      </c>
      <c r="M2148" s="43">
        <v>0</v>
      </c>
      <c r="N2148" s="49">
        <v>1</v>
      </c>
      <c r="O2148" s="111" t="str">
        <f>Cal_111320b_12mm!$E$2</f>
        <v>Cal_111320b_12mm</v>
      </c>
      <c r="P2148" s="112">
        <f>Cal_111320b_12mm!$Q$3</f>
        <v>1.834328118614172</v>
      </c>
      <c r="Q2148" s="112">
        <f>Cal_111320b_12mm!$R$3</f>
        <v>0.54419533879391391</v>
      </c>
      <c r="R2148" s="46">
        <v>122.9</v>
      </c>
      <c r="S2148" s="46">
        <v>85.71</v>
      </c>
      <c r="T2148" s="47">
        <f t="shared" si="357"/>
        <v>0.80266666666666664</v>
      </c>
      <c r="U2148" s="79">
        <f t="shared" si="352"/>
        <v>122.09733333333334</v>
      </c>
      <c r="V2148" s="79">
        <f t="shared" si="353"/>
        <v>84.907333333333327</v>
      </c>
      <c r="W2148" s="443">
        <f t="shared" si="354"/>
        <v>0.76717270953489525</v>
      </c>
      <c r="X2148" s="443">
        <f t="shared" si="355"/>
        <v>0.69415980960433166</v>
      </c>
      <c r="Y2148" s="43">
        <f>Cal_111320b_12mm!$A$3</f>
        <v>20201113</v>
      </c>
      <c r="Z2148" s="48" t="s">
        <v>939</v>
      </c>
      <c r="AA2148" s="48"/>
      <c r="AB2148" s="48" t="s">
        <v>127</v>
      </c>
      <c r="AD2148" s="43" t="s">
        <v>935</v>
      </c>
      <c r="AE2148" s="689" t="s">
        <v>1250</v>
      </c>
      <c r="AF2148" s="128">
        <v>1</v>
      </c>
      <c r="AG2148" s="764" t="s">
        <v>1634</v>
      </c>
      <c r="AH2148"/>
    </row>
    <row r="2149" spans="1:35" x14ac:dyDescent="0.2">
      <c r="A2149" t="s">
        <v>617</v>
      </c>
      <c r="B2149" s="43">
        <v>20190822</v>
      </c>
      <c r="C2149" s="107" t="s">
        <v>72</v>
      </c>
      <c r="D2149" s="107">
        <v>13</v>
      </c>
      <c r="E2149" s="107">
        <v>5</v>
      </c>
      <c r="H2149" s="107" t="s">
        <v>10</v>
      </c>
      <c r="I2149" s="107">
        <v>290</v>
      </c>
      <c r="J2149" s="107">
        <v>0</v>
      </c>
      <c r="K2149" s="43">
        <v>5</v>
      </c>
      <c r="L2149" s="111">
        <v>1</v>
      </c>
      <c r="M2149" s="43">
        <v>0</v>
      </c>
      <c r="N2149" s="49">
        <v>1</v>
      </c>
      <c r="O2149" s="111" t="str">
        <f>Cal_111320b_12mm!$E$2</f>
        <v>Cal_111320b_12mm</v>
      </c>
      <c r="P2149" s="112">
        <f>Cal_111320b_12mm!$Q$3</f>
        <v>1.834328118614172</v>
      </c>
      <c r="Q2149" s="112">
        <f>Cal_111320b_12mm!$R$3</f>
        <v>0.54419533879391391</v>
      </c>
      <c r="R2149" s="46">
        <v>24.67</v>
      </c>
      <c r="S2149" s="46">
        <v>9.3369999999999997</v>
      </c>
      <c r="T2149" s="47">
        <f>AVERAGE(1.083, 1.32, 1.409, 1.16,1.133, 1.116)</f>
        <v>1.2035</v>
      </c>
      <c r="U2149" s="79">
        <f t="shared" si="352"/>
        <v>23.466500000000003</v>
      </c>
      <c r="V2149" s="79">
        <f t="shared" si="353"/>
        <v>8.1334999999999997</v>
      </c>
      <c r="W2149" s="443">
        <f t="shared" si="354"/>
        <v>0.3162962935009021</v>
      </c>
      <c r="X2149" s="443">
        <f t="shared" si="355"/>
        <v>-0.17631135253287922</v>
      </c>
      <c r="Y2149" s="43">
        <f>Cal_111320b_12mm!$A$3</f>
        <v>20201113</v>
      </c>
      <c r="Z2149" s="48" t="s">
        <v>934</v>
      </c>
      <c r="AA2149" s="48"/>
      <c r="AB2149" s="48" t="s">
        <v>127</v>
      </c>
      <c r="AD2149" s="43" t="s">
        <v>935</v>
      </c>
      <c r="AE2149" s="689" t="s">
        <v>1250</v>
      </c>
      <c r="AF2149" s="128">
        <v>4</v>
      </c>
      <c r="AG2149" s="169">
        <v>1</v>
      </c>
      <c r="AH2149" t="s">
        <v>943</v>
      </c>
    </row>
    <row r="2150" spans="1:35" x14ac:dyDescent="0.2">
      <c r="A2150" t="s">
        <v>617</v>
      </c>
      <c r="B2150" s="43">
        <v>20190822</v>
      </c>
      <c r="C2150" s="107" t="s">
        <v>72</v>
      </c>
      <c r="D2150" s="107">
        <v>13</v>
      </c>
      <c r="E2150" s="107">
        <v>5</v>
      </c>
      <c r="H2150" s="107" t="s">
        <v>11</v>
      </c>
      <c r="I2150" s="107">
        <v>290</v>
      </c>
      <c r="J2150" s="107">
        <v>0</v>
      </c>
      <c r="K2150" s="43">
        <v>5</v>
      </c>
      <c r="L2150" s="111">
        <v>1</v>
      </c>
      <c r="M2150" s="43">
        <v>0</v>
      </c>
      <c r="N2150" s="49">
        <v>1</v>
      </c>
      <c r="O2150" s="111" t="str">
        <f>Cal_111320b_12mm!$E$2</f>
        <v>Cal_111320b_12mm</v>
      </c>
      <c r="P2150" s="112">
        <f>Cal_111320b_12mm!$Q$3</f>
        <v>1.834328118614172</v>
      </c>
      <c r="Q2150" s="112">
        <f>Cal_111320b_12mm!$R$3</f>
        <v>0.54419533879391391</v>
      </c>
      <c r="R2150" s="46">
        <v>10.65</v>
      </c>
      <c r="S2150" s="46">
        <v>7.8390000000000004</v>
      </c>
      <c r="T2150" s="47">
        <f t="shared" ref="T2150" si="358">AVERAGE(0.651, 0.737, 0.721, 0.724, 0.693, 0.912)</f>
        <v>0.73966666666666681</v>
      </c>
      <c r="U2150" s="79">
        <f t="shared" si="352"/>
        <v>9.9103333333333339</v>
      </c>
      <c r="V2150" s="79">
        <f t="shared" si="353"/>
        <v>7.0993333333333339</v>
      </c>
      <c r="W2150" s="443">
        <f t="shared" si="354"/>
        <v>5.7986622385119375E-2</v>
      </c>
      <c r="X2150" s="443">
        <f t="shared" si="355"/>
        <v>6.4199368587891423E-2</v>
      </c>
      <c r="Y2150" s="43">
        <f>Cal_111320b_12mm!$A$3</f>
        <v>20201113</v>
      </c>
      <c r="Z2150" s="48" t="s">
        <v>941</v>
      </c>
      <c r="AA2150" s="48"/>
      <c r="AB2150" s="48" t="s">
        <v>127</v>
      </c>
      <c r="AD2150" s="43" t="s">
        <v>935</v>
      </c>
      <c r="AE2150" s="689" t="s">
        <v>1250</v>
      </c>
      <c r="AF2150" s="128">
        <v>1</v>
      </c>
      <c r="AG2150" s="169">
        <v>1</v>
      </c>
      <c r="AH2150" t="s">
        <v>942</v>
      </c>
    </row>
    <row r="2151" spans="1:35" x14ac:dyDescent="0.2">
      <c r="A2151" t="s">
        <v>617</v>
      </c>
      <c r="B2151" s="43">
        <v>20190822</v>
      </c>
      <c r="C2151" s="107" t="s">
        <v>72</v>
      </c>
      <c r="D2151" s="107">
        <v>13</v>
      </c>
      <c r="E2151" s="107">
        <v>3</v>
      </c>
      <c r="H2151" s="107" t="s">
        <v>10</v>
      </c>
      <c r="I2151" s="107">
        <v>290</v>
      </c>
      <c r="J2151" s="107">
        <v>0</v>
      </c>
      <c r="K2151" s="43">
        <v>5</v>
      </c>
      <c r="L2151" s="111">
        <v>1</v>
      </c>
      <c r="M2151" s="43">
        <v>0</v>
      </c>
      <c r="N2151" s="49">
        <v>1</v>
      </c>
      <c r="O2151" s="111" t="str">
        <f>Cal_111320b_12mm!$E$2</f>
        <v>Cal_111320b_12mm</v>
      </c>
      <c r="P2151" s="112">
        <f>Cal_111320b_12mm!$Q$3</f>
        <v>1.834328118614172</v>
      </c>
      <c r="Q2151" s="112">
        <f>Cal_111320b_12mm!$R$3</f>
        <v>0.54419533879391391</v>
      </c>
      <c r="R2151" s="46">
        <v>8.548</v>
      </c>
      <c r="S2151" s="46">
        <v>3.843</v>
      </c>
      <c r="T2151" s="43">
        <f>AVERAGE(1.083, 1.32, 1.409, 1.16,1.133, 1.116)</f>
        <v>1.2035</v>
      </c>
      <c r="U2151" s="79">
        <f t="shared" si="352"/>
        <v>7.3445</v>
      </c>
      <c r="V2151" s="79">
        <f t="shared" si="353"/>
        <v>2.6395</v>
      </c>
      <c r="W2151" s="465">
        <f t="shared" si="354"/>
        <v>9.7056939993591843E-2</v>
      </c>
      <c r="X2151" s="465">
        <f t="shared" si="355"/>
        <v>-5.1628741593752137E-2</v>
      </c>
      <c r="Y2151" s="43">
        <f>Cal_111320b_12mm!$A$3</f>
        <v>20201113</v>
      </c>
      <c r="Z2151" s="48" t="s">
        <v>934</v>
      </c>
      <c r="AA2151" s="48"/>
      <c r="AB2151" s="48" t="s">
        <v>127</v>
      </c>
      <c r="AD2151" s="43" t="s">
        <v>935</v>
      </c>
      <c r="AE2151" s="689" t="s">
        <v>1250</v>
      </c>
      <c r="AF2151" s="128">
        <v>3</v>
      </c>
      <c r="AG2151" s="764" t="s">
        <v>1634</v>
      </c>
      <c r="AH2151" t="s">
        <v>1690</v>
      </c>
    </row>
    <row r="2152" spans="1:35" x14ac:dyDescent="0.2">
      <c r="A2152" t="s">
        <v>617</v>
      </c>
      <c r="B2152" s="43">
        <v>20190822</v>
      </c>
      <c r="C2152" s="107" t="s">
        <v>72</v>
      </c>
      <c r="D2152" s="107">
        <v>13</v>
      </c>
      <c r="E2152" s="107">
        <v>3</v>
      </c>
      <c r="H2152" s="107" t="s">
        <v>11</v>
      </c>
      <c r="I2152" s="107">
        <v>290</v>
      </c>
      <c r="J2152" s="107">
        <v>0</v>
      </c>
      <c r="K2152" s="43">
        <v>5</v>
      </c>
      <c r="L2152" s="111">
        <v>1</v>
      </c>
      <c r="M2152" s="43">
        <v>0</v>
      </c>
      <c r="N2152" s="49">
        <v>1</v>
      </c>
      <c r="O2152" s="111" t="str">
        <f>Cal_111320b_12mm!$E$2</f>
        <v>Cal_111320b_12mm</v>
      </c>
      <c r="P2152" s="112">
        <f>Cal_111320b_12mm!$Q$3</f>
        <v>1.834328118614172</v>
      </c>
      <c r="Q2152" s="112">
        <f>Cal_111320b_12mm!$R$3</f>
        <v>0.54419533879391391</v>
      </c>
      <c r="R2152" s="46">
        <v>8.3019999999999996</v>
      </c>
      <c r="S2152" s="46">
        <v>3.831</v>
      </c>
      <c r="T2152" s="47">
        <f>AVERAGE(1.083, 1.32, 1.409, 1.16,1.133, 1.116)</f>
        <v>1.2035</v>
      </c>
      <c r="U2152" s="79">
        <f t="shared" si="352"/>
        <v>7.0984999999999996</v>
      </c>
      <c r="V2152" s="79">
        <f t="shared" si="353"/>
        <v>2.6274999999999999</v>
      </c>
      <c r="W2152" s="443">
        <f t="shared" si="354"/>
        <v>9.2229878578395152E-2</v>
      </c>
      <c r="X2152" s="443">
        <f t="shared" si="355"/>
        <v>-4.7008211105169589E-2</v>
      </c>
      <c r="Y2152" s="43">
        <f>Cal_111320b_12mm!$A$3</f>
        <v>20201113</v>
      </c>
      <c r="Z2152" s="48" t="s">
        <v>934</v>
      </c>
      <c r="AA2152" s="48"/>
      <c r="AB2152" s="48" t="s">
        <v>127</v>
      </c>
      <c r="AD2152" s="43" t="s">
        <v>935</v>
      </c>
      <c r="AE2152" s="689" t="s">
        <v>1250</v>
      </c>
      <c r="AF2152" s="128">
        <v>3</v>
      </c>
      <c r="AG2152" s="764" t="s">
        <v>1634</v>
      </c>
      <c r="AH2152" t="s">
        <v>1691</v>
      </c>
    </row>
    <row r="2153" spans="1:35" x14ac:dyDescent="0.2">
      <c r="A2153" t="s">
        <v>617</v>
      </c>
      <c r="B2153" s="43">
        <v>20190822</v>
      </c>
      <c r="C2153" s="107" t="s">
        <v>72</v>
      </c>
      <c r="D2153" s="107">
        <v>13</v>
      </c>
      <c r="E2153" s="107">
        <v>2</v>
      </c>
      <c r="H2153" s="107" t="s">
        <v>10</v>
      </c>
      <c r="I2153" s="107">
        <v>290</v>
      </c>
      <c r="J2153" s="107">
        <v>0</v>
      </c>
      <c r="K2153" s="43">
        <v>5</v>
      </c>
      <c r="L2153" s="111">
        <v>1</v>
      </c>
      <c r="M2153" s="43">
        <v>0</v>
      </c>
      <c r="N2153" s="49">
        <v>1</v>
      </c>
      <c r="O2153" s="111" t="str">
        <f>Cal_111320b_12mm!$E$2</f>
        <v>Cal_111320b_12mm</v>
      </c>
      <c r="P2153" s="112">
        <f>Cal_111320b_12mm!$Q$3</f>
        <v>1.834328118614172</v>
      </c>
      <c r="Q2153" s="112">
        <f>Cal_111320b_12mm!$R$3</f>
        <v>0.54419533879391391</v>
      </c>
      <c r="R2153" s="46">
        <v>2.88</v>
      </c>
      <c r="S2153" s="46">
        <v>2.649</v>
      </c>
      <c r="T2153" s="43">
        <f t="shared" ref="T2153" si="359">AVERAGE(0.9, 0.886, 0.921, 0.651, 0.737, 0.721)</f>
        <v>0.80266666666666664</v>
      </c>
      <c r="U2153" s="79">
        <f t="shared" si="352"/>
        <v>2.0773333333333333</v>
      </c>
      <c r="V2153" s="79">
        <f t="shared" si="353"/>
        <v>1.8463333333333334</v>
      </c>
      <c r="W2153" s="465">
        <f t="shared" si="354"/>
        <v>4.7651760124377699E-3</v>
      </c>
      <c r="X2153" s="465">
        <f t="shared" si="355"/>
        <v>2.7011901835224311E-2</v>
      </c>
      <c r="Y2153" s="43">
        <f>Cal_111320b_12mm!$A$3</f>
        <v>20201113</v>
      </c>
      <c r="Z2153" s="48" t="s">
        <v>939</v>
      </c>
      <c r="AA2153" s="48"/>
      <c r="AB2153" s="48" t="s">
        <v>127</v>
      </c>
      <c r="AD2153" s="43" t="s">
        <v>935</v>
      </c>
      <c r="AE2153" s="689" t="s">
        <v>1250</v>
      </c>
      <c r="AF2153" s="128">
        <v>1</v>
      </c>
      <c r="AG2153" s="169">
        <v>1</v>
      </c>
      <c r="AH2153" t="s">
        <v>991</v>
      </c>
    </row>
    <row r="2154" spans="1:35" x14ac:dyDescent="0.2">
      <c r="A2154" t="s">
        <v>617</v>
      </c>
      <c r="B2154" s="43">
        <v>20190822</v>
      </c>
      <c r="C2154" s="107" t="s">
        <v>72</v>
      </c>
      <c r="D2154" s="107">
        <v>13</v>
      </c>
      <c r="E2154" s="107">
        <v>2</v>
      </c>
      <c r="H2154" s="107" t="s">
        <v>11</v>
      </c>
      <c r="I2154" s="107">
        <v>290</v>
      </c>
      <c r="J2154" s="107">
        <v>0</v>
      </c>
      <c r="K2154" s="43">
        <v>5</v>
      </c>
      <c r="L2154" s="111">
        <v>1</v>
      </c>
      <c r="M2154" s="43">
        <v>0</v>
      </c>
      <c r="N2154" s="49">
        <v>1</v>
      </c>
      <c r="O2154" s="111" t="str">
        <f>Cal_111320b_12mm!$E$2</f>
        <v>Cal_111320b_12mm</v>
      </c>
      <c r="P2154" s="112">
        <f>Cal_111320b_12mm!$Q$3</f>
        <v>1.834328118614172</v>
      </c>
      <c r="Q2154" s="112">
        <f>Cal_111320b_12mm!$R$3</f>
        <v>0.54419533879391391</v>
      </c>
      <c r="R2154" s="46">
        <v>3.718</v>
      </c>
      <c r="S2154" s="46">
        <v>3.3</v>
      </c>
      <c r="T2154" s="47">
        <f t="shared" ref="T2154" si="360">AVERAGE(0.9, 0.886, 0.921, 0.651, 0.737, 0.721)</f>
        <v>0.80266666666666664</v>
      </c>
      <c r="U2154" s="79">
        <f t="shared" si="352"/>
        <v>2.9153333333333333</v>
      </c>
      <c r="V2154" s="79">
        <f t="shared" si="353"/>
        <v>2.4973333333333332</v>
      </c>
      <c r="W2154" s="443">
        <f t="shared" si="354"/>
        <v>8.6226994510778757E-3</v>
      </c>
      <c r="X2154" s="443">
        <f t="shared" si="355"/>
        <v>3.4358681165402402E-2</v>
      </c>
      <c r="Y2154" s="43">
        <f>Cal_111320b_12mm!$A$3</f>
        <v>20201113</v>
      </c>
      <c r="Z2154" s="48" t="s">
        <v>939</v>
      </c>
      <c r="AA2154" s="48"/>
      <c r="AB2154" s="48" t="s">
        <v>127</v>
      </c>
      <c r="AD2154" s="43" t="s">
        <v>935</v>
      </c>
      <c r="AE2154" s="689" t="s">
        <v>1250</v>
      </c>
      <c r="AF2154" s="128">
        <v>1</v>
      </c>
      <c r="AG2154" s="169">
        <v>1</v>
      </c>
      <c r="AH2154"/>
    </row>
    <row r="2155" spans="1:35" x14ac:dyDescent="0.2">
      <c r="A2155" t="s">
        <v>617</v>
      </c>
      <c r="B2155" s="43">
        <v>20190822</v>
      </c>
      <c r="C2155" s="107" t="s">
        <v>72</v>
      </c>
      <c r="D2155" s="107">
        <v>13</v>
      </c>
      <c r="E2155" s="107">
        <v>18</v>
      </c>
      <c r="H2155" s="107" t="s">
        <v>10</v>
      </c>
      <c r="I2155" s="107">
        <v>290</v>
      </c>
      <c r="J2155" s="107">
        <v>10</v>
      </c>
      <c r="K2155" s="43">
        <v>5</v>
      </c>
      <c r="L2155" s="111">
        <v>1</v>
      </c>
      <c r="M2155" s="43">
        <v>0</v>
      </c>
      <c r="N2155" s="49">
        <v>1</v>
      </c>
      <c r="O2155" s="111" t="str">
        <f>Cal_111320b_12mm!$E$2</f>
        <v>Cal_111320b_12mm</v>
      </c>
      <c r="P2155" s="112">
        <f>Cal_111320b_12mm!$Q$3</f>
        <v>1.834328118614172</v>
      </c>
      <c r="Q2155" s="112">
        <f>Cal_111320b_12mm!$R$3</f>
        <v>0.54419533879391391</v>
      </c>
      <c r="R2155" s="46">
        <v>15.29</v>
      </c>
      <c r="S2155" s="46">
        <v>10.119999999999999</v>
      </c>
      <c r="T2155" s="47">
        <f>AVERAGE(1.083, 1.32, 1.409, 1.16,1.133, 1.116)</f>
        <v>1.2035</v>
      </c>
      <c r="U2155" s="79">
        <f t="shared" si="352"/>
        <v>14.086499999999999</v>
      </c>
      <c r="V2155" s="79">
        <f t="shared" si="353"/>
        <v>8.9164999999999992</v>
      </c>
      <c r="W2155" s="443">
        <f t="shared" si="354"/>
        <v>0.10664917742122632</v>
      </c>
      <c r="X2155" s="443">
        <f t="shared" si="355"/>
        <v>4.6811906508370471E-2</v>
      </c>
      <c r="Y2155" s="43">
        <f>Cal_111320b_12mm!$A$3</f>
        <v>20201113</v>
      </c>
      <c r="Z2155" s="48" t="s">
        <v>934</v>
      </c>
      <c r="AA2155" s="48"/>
      <c r="AB2155" s="48" t="s">
        <v>127</v>
      </c>
      <c r="AD2155" s="43" t="s">
        <v>935</v>
      </c>
      <c r="AE2155" s="689" t="s">
        <v>1250</v>
      </c>
      <c r="AF2155" s="128">
        <v>1</v>
      </c>
      <c r="AG2155" s="764" t="s">
        <v>1634</v>
      </c>
      <c r="AH2155"/>
    </row>
    <row r="2156" spans="1:35" x14ac:dyDescent="0.2">
      <c r="A2156" t="s">
        <v>617</v>
      </c>
      <c r="B2156" s="43">
        <v>20190822</v>
      </c>
      <c r="C2156" s="107" t="s">
        <v>72</v>
      </c>
      <c r="D2156" s="107">
        <v>13</v>
      </c>
      <c r="E2156" s="107">
        <v>18</v>
      </c>
      <c r="H2156" s="107" t="s">
        <v>11</v>
      </c>
      <c r="I2156" s="107">
        <v>290</v>
      </c>
      <c r="J2156" s="107">
        <v>10</v>
      </c>
      <c r="K2156" s="43">
        <v>5</v>
      </c>
      <c r="L2156" s="111">
        <v>1</v>
      </c>
      <c r="M2156" s="43">
        <v>0</v>
      </c>
      <c r="N2156" s="49">
        <v>1</v>
      </c>
      <c r="O2156" s="111" t="str">
        <f>Cal_111320b_12mm!$E$2</f>
        <v>Cal_111320b_12mm</v>
      </c>
      <c r="P2156" s="112">
        <f>Cal_111320b_12mm!$Q$3</f>
        <v>1.834328118614172</v>
      </c>
      <c r="Q2156" s="112">
        <f>Cal_111320b_12mm!$R$3</f>
        <v>0.54419533879391391</v>
      </c>
      <c r="R2156" s="46">
        <v>15</v>
      </c>
      <c r="S2156" s="46">
        <v>9.6829999999999998</v>
      </c>
      <c r="T2156" s="47">
        <f>AVERAGE(1.083, 1.32, 1.409, 1.16,1.133, 1.116)</f>
        <v>1.2035</v>
      </c>
      <c r="U2156" s="79">
        <f t="shared" si="352"/>
        <v>13.7965</v>
      </c>
      <c r="V2156" s="79">
        <f t="shared" si="353"/>
        <v>8.4794999999999998</v>
      </c>
      <c r="W2156" s="443">
        <f t="shared" si="354"/>
        <v>0.109681562156414</v>
      </c>
      <c r="X2156" s="443">
        <f t="shared" si="355"/>
        <v>3.6258353862317128E-2</v>
      </c>
      <c r="Y2156" s="43">
        <f>Cal_111320b_12mm!$A$3</f>
        <v>20201113</v>
      </c>
      <c r="Z2156" s="48" t="s">
        <v>934</v>
      </c>
      <c r="AA2156" s="48"/>
      <c r="AB2156" s="48" t="s">
        <v>127</v>
      </c>
      <c r="AD2156" s="43" t="s">
        <v>935</v>
      </c>
      <c r="AE2156" s="689" t="s">
        <v>1250</v>
      </c>
      <c r="AF2156" s="128">
        <v>1</v>
      </c>
      <c r="AG2156" s="764" t="s">
        <v>1634</v>
      </c>
      <c r="AH2156"/>
    </row>
    <row r="2157" spans="1:35" x14ac:dyDescent="0.2">
      <c r="A2157" t="s">
        <v>617</v>
      </c>
      <c r="B2157" s="43">
        <v>20190822</v>
      </c>
      <c r="C2157" s="107" t="s">
        <v>72</v>
      </c>
      <c r="D2157" s="107">
        <v>13</v>
      </c>
      <c r="E2157" s="107">
        <v>14</v>
      </c>
      <c r="H2157" s="107" t="s">
        <v>10</v>
      </c>
      <c r="I2157" s="107">
        <v>290</v>
      </c>
      <c r="J2157" s="107">
        <v>10</v>
      </c>
      <c r="K2157" s="43">
        <v>5</v>
      </c>
      <c r="L2157" s="111">
        <v>1</v>
      </c>
      <c r="M2157" s="43">
        <v>0</v>
      </c>
      <c r="N2157" s="49">
        <v>1</v>
      </c>
      <c r="O2157" s="111" t="str">
        <f>Cal_111320b_12mm!$E$2</f>
        <v>Cal_111320b_12mm</v>
      </c>
      <c r="P2157" s="112">
        <f>Cal_111320b_12mm!$Q$3</f>
        <v>1.834328118614172</v>
      </c>
      <c r="Q2157" s="112">
        <f>Cal_111320b_12mm!$R$3</f>
        <v>0.54419533879391391</v>
      </c>
      <c r="R2157" s="46">
        <v>16.170000000000002</v>
      </c>
      <c r="S2157" s="46">
        <v>10.85</v>
      </c>
      <c r="T2157" s="47">
        <f>AVERAGE(0.651, 0.737, 0.721, 0.724, 0.693, 0.912)</f>
        <v>0.73966666666666681</v>
      </c>
      <c r="U2157" s="79">
        <f t="shared" si="352"/>
        <v>15.430333333333335</v>
      </c>
      <c r="V2157" s="79">
        <f t="shared" si="353"/>
        <v>10.110333333333333</v>
      </c>
      <c r="W2157" s="443">
        <f t="shared" si="354"/>
        <v>0.10974344755917297</v>
      </c>
      <c r="X2157" s="443">
        <f t="shared" si="355"/>
        <v>6.4264595083440956E-2</v>
      </c>
      <c r="Y2157" s="43">
        <f>Cal_111320b_12mm!$A$3</f>
        <v>20201113</v>
      </c>
      <c r="Z2157" s="48" t="s">
        <v>940</v>
      </c>
      <c r="AA2157" s="48"/>
      <c r="AB2157" s="48" t="s">
        <v>127</v>
      </c>
      <c r="AD2157" s="43" t="s">
        <v>935</v>
      </c>
      <c r="AE2157" s="689" t="s">
        <v>1250</v>
      </c>
      <c r="AF2157" s="128">
        <v>1</v>
      </c>
      <c r="AG2157" s="169">
        <v>1</v>
      </c>
      <c r="AH2157"/>
    </row>
    <row r="2158" spans="1:35" x14ac:dyDescent="0.2">
      <c r="A2158" t="s">
        <v>617</v>
      </c>
      <c r="B2158" s="43">
        <v>20190822</v>
      </c>
      <c r="C2158" s="107" t="s">
        <v>72</v>
      </c>
      <c r="D2158" s="107">
        <v>13</v>
      </c>
      <c r="E2158" s="107">
        <v>14</v>
      </c>
      <c r="H2158" s="107" t="s">
        <v>11</v>
      </c>
      <c r="I2158" s="107">
        <v>290</v>
      </c>
      <c r="J2158" s="107">
        <v>10</v>
      </c>
      <c r="K2158" s="43">
        <v>5</v>
      </c>
      <c r="L2158" s="111">
        <v>1</v>
      </c>
      <c r="M2158" s="43">
        <v>0</v>
      </c>
      <c r="N2158" s="49">
        <v>1</v>
      </c>
      <c r="O2158" s="111" t="str">
        <f>Cal_111320b_12mm!$E$2</f>
        <v>Cal_111320b_12mm</v>
      </c>
      <c r="P2158" s="112">
        <f>Cal_111320b_12mm!$Q$3</f>
        <v>1.834328118614172</v>
      </c>
      <c r="Q2158" s="112">
        <f>Cal_111320b_12mm!$R$3</f>
        <v>0.54419533879391391</v>
      </c>
      <c r="R2158" s="46">
        <v>19.170000000000002</v>
      </c>
      <c r="S2158" s="46">
        <v>12.39</v>
      </c>
      <c r="T2158" s="47">
        <f>AVERAGE(1.083, 1.32, 1.409, 1.16,1.133, 1.116)</f>
        <v>1.2035</v>
      </c>
      <c r="U2158" s="79">
        <f t="shared" si="352"/>
        <v>17.966500000000003</v>
      </c>
      <c r="V2158" s="79">
        <f t="shared" si="353"/>
        <v>11.186500000000001</v>
      </c>
      <c r="W2158" s="443">
        <f t="shared" si="354"/>
        <v>0.1398610102351866</v>
      </c>
      <c r="X2158" s="443">
        <f t="shared" si="355"/>
        <v>5.2668840645588848E-2</v>
      </c>
      <c r="Y2158" s="43">
        <f>Cal_111320b_12mm!$A$3</f>
        <v>20201113</v>
      </c>
      <c r="Z2158" s="48" t="s">
        <v>934</v>
      </c>
      <c r="AA2158" s="48"/>
      <c r="AB2158" s="48" t="s">
        <v>127</v>
      </c>
      <c r="AD2158" s="43" t="s">
        <v>935</v>
      </c>
      <c r="AE2158" s="689" t="s">
        <v>1250</v>
      </c>
      <c r="AF2158" s="128">
        <v>1</v>
      </c>
      <c r="AG2158" s="169">
        <v>1</v>
      </c>
      <c r="AH2158"/>
    </row>
    <row r="2159" spans="1:35" x14ac:dyDescent="0.2">
      <c r="A2159" t="s">
        <v>617</v>
      </c>
      <c r="B2159" s="43">
        <v>20190822</v>
      </c>
      <c r="C2159" s="107" t="s">
        <v>72</v>
      </c>
      <c r="D2159" s="107">
        <v>13</v>
      </c>
      <c r="E2159" s="107">
        <v>8</v>
      </c>
      <c r="H2159" s="107" t="s">
        <v>10</v>
      </c>
      <c r="I2159" s="107">
        <v>290</v>
      </c>
      <c r="J2159" s="107">
        <v>10</v>
      </c>
      <c r="K2159" s="43">
        <v>5</v>
      </c>
      <c r="L2159" s="111">
        <v>1</v>
      </c>
      <c r="M2159" s="43">
        <v>0</v>
      </c>
      <c r="N2159" s="49">
        <v>1</v>
      </c>
      <c r="O2159" s="111" t="str">
        <f>Cal_111320b_12mm!$E$2</f>
        <v>Cal_111320b_12mm</v>
      </c>
      <c r="P2159" s="112">
        <f>Cal_111320b_12mm!$Q$3</f>
        <v>1.834328118614172</v>
      </c>
      <c r="Q2159" s="112">
        <f>Cal_111320b_12mm!$R$3</f>
        <v>0.54419533879391391</v>
      </c>
      <c r="R2159" s="46">
        <v>110.3</v>
      </c>
      <c r="S2159" s="46">
        <v>74.47</v>
      </c>
      <c r="T2159" s="47">
        <f>AVERAGE(0.651, 0.737, 0.721, 0.724, 0.693, 0.912)</f>
        <v>0.73966666666666681</v>
      </c>
      <c r="U2159" s="79">
        <f t="shared" si="352"/>
        <v>109.56033333333333</v>
      </c>
      <c r="V2159" s="79">
        <f t="shared" si="353"/>
        <v>73.730333333333334</v>
      </c>
      <c r="W2159" s="443">
        <f t="shared" si="354"/>
        <v>0.7391179936175124</v>
      </c>
      <c r="X2159" s="443">
        <f t="shared" si="355"/>
        <v>0.52984817829117525</v>
      </c>
      <c r="Y2159" s="43">
        <f>Cal_111320b_12mm!$A$3</f>
        <v>20201113</v>
      </c>
      <c r="Z2159" s="48" t="s">
        <v>940</v>
      </c>
      <c r="AA2159" s="48"/>
      <c r="AB2159" s="48" t="s">
        <v>127</v>
      </c>
      <c r="AD2159" s="43" t="s">
        <v>935</v>
      </c>
      <c r="AE2159" s="689" t="s">
        <v>1250</v>
      </c>
      <c r="AF2159" s="128">
        <v>1</v>
      </c>
      <c r="AG2159" s="169">
        <v>1</v>
      </c>
      <c r="AH2159" t="s">
        <v>1017</v>
      </c>
    </row>
    <row r="2160" spans="1:35" s="115" customFormat="1" ht="13.5" thickBot="1" x14ac:dyDescent="0.25">
      <c r="A2160" s="407" t="s">
        <v>617</v>
      </c>
      <c r="B2160" s="115">
        <v>20190822</v>
      </c>
      <c r="C2160" s="140" t="s">
        <v>72</v>
      </c>
      <c r="D2160" s="140">
        <v>13</v>
      </c>
      <c r="E2160" s="140">
        <v>8</v>
      </c>
      <c r="F2160" s="140"/>
      <c r="G2160" s="140"/>
      <c r="H2160" s="140" t="s">
        <v>11</v>
      </c>
      <c r="I2160" s="140">
        <v>290</v>
      </c>
      <c r="J2160" s="140">
        <v>10</v>
      </c>
      <c r="K2160" s="115">
        <v>5</v>
      </c>
      <c r="L2160" s="499">
        <v>1</v>
      </c>
      <c r="M2160" s="115">
        <v>0</v>
      </c>
      <c r="N2160" s="117">
        <v>1</v>
      </c>
      <c r="O2160" s="111" t="str">
        <f>Cal_111320b_12mm!$E$2</f>
        <v>Cal_111320b_12mm</v>
      </c>
      <c r="P2160" s="112">
        <f>Cal_111320b_12mm!$Q$3</f>
        <v>1.834328118614172</v>
      </c>
      <c r="Q2160" s="112">
        <f>Cal_111320b_12mm!$R$3</f>
        <v>0.54419533879391391</v>
      </c>
      <c r="R2160" s="118">
        <v>118.5</v>
      </c>
      <c r="S2160" s="118">
        <v>69.89</v>
      </c>
      <c r="T2160" s="119">
        <f>AVERAGE(1.083, 1.32, 1.409, 1.16,1.133, 1.116)</f>
        <v>1.2035</v>
      </c>
      <c r="U2160" s="120">
        <f t="shared" si="352"/>
        <v>117.29649999999999</v>
      </c>
      <c r="V2160" s="120">
        <f t="shared" si="353"/>
        <v>68.686499999999995</v>
      </c>
      <c r="W2160" s="444">
        <f t="shared" si="354"/>
        <v>1.0027498093705631</v>
      </c>
      <c r="X2160" s="444">
        <f t="shared" si="355"/>
        <v>0.17940739820306423</v>
      </c>
      <c r="Y2160" s="43">
        <f>Cal_111320b_12mm!$A$3</f>
        <v>20201113</v>
      </c>
      <c r="Z2160" s="121" t="s">
        <v>934</v>
      </c>
      <c r="AA2160" s="121"/>
      <c r="AB2160" s="121" t="s">
        <v>127</v>
      </c>
      <c r="AD2160" s="115" t="s">
        <v>935</v>
      </c>
      <c r="AE2160" s="689" t="s">
        <v>1250</v>
      </c>
      <c r="AF2160" s="174">
        <v>1</v>
      </c>
      <c r="AG2160" s="172">
        <v>1</v>
      </c>
      <c r="AH2160" t="s">
        <v>1017</v>
      </c>
      <c r="AI2160" s="407"/>
    </row>
    <row r="2161" spans="1:45" x14ac:dyDescent="0.2">
      <c r="A2161" s="155" t="s">
        <v>617</v>
      </c>
      <c r="B2161" s="82">
        <v>20190823</v>
      </c>
      <c r="C2161" s="126" t="s">
        <v>73</v>
      </c>
      <c r="D2161" s="126">
        <v>17</v>
      </c>
      <c r="E2161" s="126">
        <v>18</v>
      </c>
      <c r="F2161" s="126"/>
      <c r="G2161" s="126"/>
      <c r="H2161" s="126" t="s">
        <v>10</v>
      </c>
      <c r="I2161" s="126">
        <v>280.66000000000003</v>
      </c>
      <c r="J2161" s="126">
        <v>5</v>
      </c>
      <c r="K2161" s="82">
        <v>5</v>
      </c>
      <c r="L2161" s="156">
        <v>1</v>
      </c>
      <c r="M2161" s="82">
        <v>0</v>
      </c>
      <c r="N2161" s="83">
        <v>1</v>
      </c>
      <c r="O2161" s="9" t="str">
        <f>Cal_110119!$P$3</f>
        <v>Cal_110119</v>
      </c>
      <c r="P2161" s="17">
        <f>Cal_110119!$Q$3</f>
        <v>1.8682000000000001</v>
      </c>
      <c r="Q2161" s="17">
        <f>Cal_110119!$R$3</f>
        <v>0.51219999999999999</v>
      </c>
      <c r="R2161" s="84">
        <v>2.1930000000000001</v>
      </c>
      <c r="S2161" s="84">
        <v>1.7370000000000001</v>
      </c>
      <c r="T2161" s="158">
        <f t="shared" ref="T2161:T2176" si="361">AVERAGE(0.887,0.753,0.762,0.881,0.629,0.842)</f>
        <v>0.79233333333333344</v>
      </c>
      <c r="U2161" s="79">
        <f t="shared" si="352"/>
        <v>1.4006666666666665</v>
      </c>
      <c r="V2161" s="79">
        <f t="shared" si="353"/>
        <v>0.94466666666666665</v>
      </c>
      <c r="W2161" s="443">
        <f t="shared" si="354"/>
        <v>8.953595835977695E-3</v>
      </c>
      <c r="X2161" s="443">
        <f t="shared" si="355"/>
        <v>7.1503023644546191E-3</v>
      </c>
      <c r="Y2161" s="9">
        <f>Cal_110119!$O$3</f>
        <v>20181101</v>
      </c>
      <c r="Z2161" s="339" t="s">
        <v>831</v>
      </c>
      <c r="AA2161" s="339"/>
      <c r="AB2161" s="85" t="s">
        <v>127</v>
      </c>
      <c r="AC2161" s="82" t="s">
        <v>625</v>
      </c>
      <c r="AD2161" s="82" t="s">
        <v>619</v>
      </c>
      <c r="AE2161" s="689" t="s">
        <v>1250</v>
      </c>
      <c r="AF2161" s="129">
        <v>1</v>
      </c>
      <c r="AG2161" s="764" t="s">
        <v>1634</v>
      </c>
      <c r="AH2161" s="155" t="s">
        <v>423</v>
      </c>
      <c r="AI2161" s="153" t="s">
        <v>1148</v>
      </c>
      <c r="AJ2161" s="82"/>
      <c r="AK2161" s="82"/>
      <c r="AL2161" s="82"/>
      <c r="AM2161" s="82"/>
      <c r="AN2161" s="82"/>
      <c r="AO2161" s="82"/>
      <c r="AP2161" s="82"/>
      <c r="AQ2161" s="82"/>
      <c r="AR2161" s="82"/>
      <c r="AS2161" s="82"/>
    </row>
    <row r="2162" spans="1:45" x14ac:dyDescent="0.2">
      <c r="A2162" s="155" t="s">
        <v>617</v>
      </c>
      <c r="B2162" s="82">
        <v>20190823</v>
      </c>
      <c r="C2162" s="126" t="s">
        <v>73</v>
      </c>
      <c r="D2162" s="126">
        <v>17</v>
      </c>
      <c r="E2162" s="126">
        <v>18</v>
      </c>
      <c r="F2162" s="126"/>
      <c r="G2162" s="126"/>
      <c r="H2162" s="126" t="s">
        <v>11</v>
      </c>
      <c r="I2162" s="126">
        <v>280.16000000000003</v>
      </c>
      <c r="J2162" s="126">
        <v>5</v>
      </c>
      <c r="K2162" s="82">
        <v>5</v>
      </c>
      <c r="L2162" s="156">
        <v>1</v>
      </c>
      <c r="M2162" s="82">
        <v>0</v>
      </c>
      <c r="N2162" s="83">
        <v>1</v>
      </c>
      <c r="O2162" s="9" t="str">
        <f>Cal_110119!$P$3</f>
        <v>Cal_110119</v>
      </c>
      <c r="P2162" s="17">
        <f>Cal_110119!$Q$3</f>
        <v>1.8682000000000001</v>
      </c>
      <c r="Q2162" s="17">
        <f>Cal_110119!$R$3</f>
        <v>0.51219999999999999</v>
      </c>
      <c r="R2162" s="84">
        <v>2.3069999999999999</v>
      </c>
      <c r="S2162" s="84">
        <v>1.923</v>
      </c>
      <c r="T2162" s="158">
        <f t="shared" si="361"/>
        <v>0.79233333333333344</v>
      </c>
      <c r="U2162" s="79">
        <f t="shared" si="352"/>
        <v>1.5146666666666664</v>
      </c>
      <c r="V2162" s="79">
        <f t="shared" si="353"/>
        <v>1.1306666666666665</v>
      </c>
      <c r="W2162" s="443">
        <f t="shared" si="354"/>
        <v>7.55332654220295E-3</v>
      </c>
      <c r="X2162" s="443">
        <f t="shared" si="355"/>
        <v>1.1755745652733266E-2</v>
      </c>
      <c r="Y2162" s="9">
        <f>Cal_110119!$O$3</f>
        <v>20181101</v>
      </c>
      <c r="Z2162" s="339" t="s">
        <v>831</v>
      </c>
      <c r="AA2162" s="339"/>
      <c r="AB2162" s="85" t="s">
        <v>127</v>
      </c>
      <c r="AC2162" s="82" t="s">
        <v>625</v>
      </c>
      <c r="AD2162" s="82" t="s">
        <v>619</v>
      </c>
      <c r="AE2162" s="689" t="s">
        <v>1250</v>
      </c>
      <c r="AF2162" s="129">
        <v>1</v>
      </c>
      <c r="AG2162" s="764" t="s">
        <v>1634</v>
      </c>
      <c r="AH2162" s="155" t="s">
        <v>332</v>
      </c>
      <c r="AI2162" s="153" t="s">
        <v>1148</v>
      </c>
      <c r="AJ2162" s="82"/>
      <c r="AK2162" s="82"/>
      <c r="AL2162" s="82"/>
      <c r="AM2162" s="82"/>
      <c r="AN2162" s="82"/>
      <c r="AO2162" s="82"/>
      <c r="AP2162" s="82"/>
      <c r="AQ2162" s="82"/>
      <c r="AR2162" s="82"/>
      <c r="AS2162" s="82"/>
    </row>
    <row r="2163" spans="1:45" s="44" customFormat="1" x14ac:dyDescent="0.2">
      <c r="A2163" s="360" t="s">
        <v>617</v>
      </c>
      <c r="B2163" s="44">
        <v>20190823</v>
      </c>
      <c r="C2163" s="361" t="s">
        <v>73</v>
      </c>
      <c r="D2163" s="361">
        <v>17</v>
      </c>
      <c r="E2163" s="361">
        <v>10</v>
      </c>
      <c r="F2163" s="361"/>
      <c r="G2163" s="361"/>
      <c r="H2163" s="361" t="s">
        <v>10</v>
      </c>
      <c r="I2163" s="361">
        <v>280.08999999999997</v>
      </c>
      <c r="J2163" s="361">
        <v>5</v>
      </c>
      <c r="K2163" s="44">
        <v>5</v>
      </c>
      <c r="L2163" s="362">
        <v>1</v>
      </c>
      <c r="M2163" s="44">
        <v>0</v>
      </c>
      <c r="N2163" s="363">
        <v>1</v>
      </c>
      <c r="O2163" s="9" t="str">
        <f>Cal_110119!$P$3</f>
        <v>Cal_110119</v>
      </c>
      <c r="P2163" s="17">
        <f>Cal_110119!$Q$3</f>
        <v>1.8682000000000001</v>
      </c>
      <c r="Q2163" s="17">
        <f>Cal_110119!$R$3</f>
        <v>0.51219999999999999</v>
      </c>
      <c r="R2163" s="364">
        <v>11.79</v>
      </c>
      <c r="S2163" s="364">
        <v>8.9390000000000001</v>
      </c>
      <c r="T2163" s="365">
        <f t="shared" si="361"/>
        <v>0.79233333333333344</v>
      </c>
      <c r="U2163" s="366">
        <f t="shared" si="352"/>
        <v>10.997666666666666</v>
      </c>
      <c r="V2163" s="366">
        <f t="shared" si="353"/>
        <v>8.1466666666666665</v>
      </c>
      <c r="W2163" s="443">
        <f t="shared" si="354"/>
        <v>5.609353092556247E-2</v>
      </c>
      <c r="X2163" s="443">
        <f t="shared" si="355"/>
        <v>8.3066747661082296E-2</v>
      </c>
      <c r="Y2163" s="9">
        <f>Cal_110119!$O$3</f>
        <v>20181101</v>
      </c>
      <c r="Z2163" s="367" t="s">
        <v>831</v>
      </c>
      <c r="AA2163" s="367"/>
      <c r="AB2163" s="368" t="s">
        <v>127</v>
      </c>
      <c r="AC2163" s="44" t="s">
        <v>625</v>
      </c>
      <c r="AD2163" s="44" t="s">
        <v>619</v>
      </c>
      <c r="AE2163" s="689" t="s">
        <v>1250</v>
      </c>
      <c r="AF2163" s="369">
        <v>1</v>
      </c>
      <c r="AG2163" s="764" t="s">
        <v>1634</v>
      </c>
      <c r="AH2163" s="360" t="s">
        <v>415</v>
      </c>
      <c r="AI2163" s="411" t="s">
        <v>1151</v>
      </c>
    </row>
    <row r="2164" spans="1:45" s="44" customFormat="1" x14ac:dyDescent="0.2">
      <c r="A2164" s="360" t="s">
        <v>617</v>
      </c>
      <c r="B2164" s="44">
        <v>20190823</v>
      </c>
      <c r="C2164" s="361" t="s">
        <v>73</v>
      </c>
      <c r="D2164" s="361">
        <v>17</v>
      </c>
      <c r="E2164" s="361">
        <v>10</v>
      </c>
      <c r="F2164" s="361"/>
      <c r="G2164" s="361"/>
      <c r="H2164" s="361" t="s">
        <v>11</v>
      </c>
      <c r="I2164" s="361">
        <v>281.05</v>
      </c>
      <c r="J2164" s="361">
        <v>5</v>
      </c>
      <c r="K2164" s="44">
        <v>5</v>
      </c>
      <c r="L2164" s="362">
        <v>1</v>
      </c>
      <c r="M2164" s="44">
        <v>0</v>
      </c>
      <c r="N2164" s="363">
        <v>1</v>
      </c>
      <c r="O2164" s="9" t="str">
        <f>Cal_110119!$P$3</f>
        <v>Cal_110119</v>
      </c>
      <c r="P2164" s="17">
        <f>Cal_110119!$Q$3</f>
        <v>1.8682000000000001</v>
      </c>
      <c r="Q2164" s="17">
        <f>Cal_110119!$R$3</f>
        <v>0.51219999999999999</v>
      </c>
      <c r="R2164" s="364">
        <v>14.82</v>
      </c>
      <c r="S2164" s="364">
        <v>10.91</v>
      </c>
      <c r="T2164" s="365">
        <f t="shared" si="361"/>
        <v>0.79233333333333344</v>
      </c>
      <c r="U2164" s="366">
        <f t="shared" si="352"/>
        <v>14.027666666666667</v>
      </c>
      <c r="V2164" s="366">
        <f t="shared" si="353"/>
        <v>10.117666666666667</v>
      </c>
      <c r="W2164" s="443">
        <f t="shared" si="354"/>
        <v>7.6666622741807092E-2</v>
      </c>
      <c r="X2164" s="443">
        <f t="shared" si="355"/>
        <v>9.5571674655571787E-2</v>
      </c>
      <c r="Y2164" s="9">
        <f>Cal_110119!$O$3</f>
        <v>20181101</v>
      </c>
      <c r="Z2164" s="367" t="s">
        <v>831</v>
      </c>
      <c r="AA2164" s="367"/>
      <c r="AB2164" s="368" t="s">
        <v>127</v>
      </c>
      <c r="AC2164" s="44" t="s">
        <v>625</v>
      </c>
      <c r="AD2164" s="44" t="s">
        <v>619</v>
      </c>
      <c r="AE2164" s="689" t="s">
        <v>1250</v>
      </c>
      <c r="AF2164" s="369">
        <v>1</v>
      </c>
      <c r="AG2164" s="764" t="s">
        <v>1634</v>
      </c>
      <c r="AH2164" s="360" t="s">
        <v>416</v>
      </c>
      <c r="AI2164" s="411" t="s">
        <v>1151</v>
      </c>
    </row>
    <row r="2165" spans="1:45" s="350" customFormat="1" x14ac:dyDescent="0.2">
      <c r="A2165" s="349" t="s">
        <v>617</v>
      </c>
      <c r="B2165" s="350">
        <v>20190823</v>
      </c>
      <c r="C2165" s="351" t="s">
        <v>73</v>
      </c>
      <c r="D2165" s="351">
        <v>17</v>
      </c>
      <c r="E2165" s="351">
        <v>7</v>
      </c>
      <c r="F2165" s="351"/>
      <c r="G2165" s="351"/>
      <c r="H2165" s="351" t="s">
        <v>10</v>
      </c>
      <c r="I2165" s="351">
        <v>280.02</v>
      </c>
      <c r="J2165" s="351">
        <v>5</v>
      </c>
      <c r="K2165" s="350">
        <v>5</v>
      </c>
      <c r="L2165" s="352">
        <v>1</v>
      </c>
      <c r="M2165" s="350">
        <v>0</v>
      </c>
      <c r="N2165" s="353">
        <v>1</v>
      </c>
      <c r="O2165" s="9" t="str">
        <f>Cal_110119!$P$3</f>
        <v>Cal_110119</v>
      </c>
      <c r="P2165" s="17">
        <f>Cal_110119!$Q$3</f>
        <v>1.8682000000000001</v>
      </c>
      <c r="Q2165" s="17">
        <f>Cal_110119!$R$3</f>
        <v>0.51219999999999999</v>
      </c>
      <c r="R2165" s="354">
        <v>10.19</v>
      </c>
      <c r="S2165" s="354">
        <v>7.7910000000000004</v>
      </c>
      <c r="T2165" s="355">
        <f t="shared" si="361"/>
        <v>0.79233333333333344</v>
      </c>
      <c r="U2165" s="356">
        <f t="shared" si="352"/>
        <v>9.3976666666666659</v>
      </c>
      <c r="V2165" s="356">
        <f t="shared" si="353"/>
        <v>6.9986666666666668</v>
      </c>
      <c r="W2165" s="443">
        <f t="shared" si="354"/>
        <v>4.7212213392761063E-2</v>
      </c>
      <c r="X2165" s="443">
        <f t="shared" si="355"/>
        <v>7.2367967021971208E-2</v>
      </c>
      <c r="Y2165" s="9">
        <f>Cal_110119!$O$3</f>
        <v>20181101</v>
      </c>
      <c r="Z2165" s="357" t="s">
        <v>831</v>
      </c>
      <c r="AA2165" s="357"/>
      <c r="AB2165" s="358" t="s">
        <v>127</v>
      </c>
      <c r="AC2165" s="350" t="s">
        <v>625</v>
      </c>
      <c r="AD2165" s="350" t="s">
        <v>619</v>
      </c>
      <c r="AE2165" s="689" t="s">
        <v>1250</v>
      </c>
      <c r="AF2165" s="359">
        <v>1</v>
      </c>
      <c r="AG2165" s="764" t="s">
        <v>1634</v>
      </c>
      <c r="AH2165" s="349" t="s">
        <v>419</v>
      </c>
      <c r="AI2165" s="410" t="s">
        <v>1152</v>
      </c>
    </row>
    <row r="2166" spans="1:45" s="350" customFormat="1" x14ac:dyDescent="0.2">
      <c r="A2166" s="349" t="s">
        <v>617</v>
      </c>
      <c r="B2166" s="350">
        <v>20190823</v>
      </c>
      <c r="C2166" s="351" t="s">
        <v>73</v>
      </c>
      <c r="D2166" s="351">
        <v>17</v>
      </c>
      <c r="E2166" s="351">
        <v>7</v>
      </c>
      <c r="F2166" s="351"/>
      <c r="G2166" s="351"/>
      <c r="H2166" s="351" t="s">
        <v>11</v>
      </c>
      <c r="I2166" s="351">
        <v>280.58999999999997</v>
      </c>
      <c r="J2166" s="351">
        <v>5</v>
      </c>
      <c r="K2166" s="350">
        <v>5</v>
      </c>
      <c r="L2166" s="352">
        <v>1</v>
      </c>
      <c r="M2166" s="350">
        <v>0</v>
      </c>
      <c r="N2166" s="353">
        <v>1</v>
      </c>
      <c r="O2166" s="9" t="str">
        <f>Cal_110119!$P$3</f>
        <v>Cal_110119</v>
      </c>
      <c r="P2166" s="17">
        <f>Cal_110119!$Q$3</f>
        <v>1.8682000000000001</v>
      </c>
      <c r="Q2166" s="17">
        <f>Cal_110119!$R$3</f>
        <v>0.51219999999999999</v>
      </c>
      <c r="R2166" s="354">
        <v>8.641</v>
      </c>
      <c r="S2166" s="354">
        <v>6.9740000000000002</v>
      </c>
      <c r="T2166" s="355">
        <f t="shared" si="361"/>
        <v>0.79233333333333344</v>
      </c>
      <c r="U2166" s="356">
        <f t="shared" si="352"/>
        <v>7.8486666666666665</v>
      </c>
      <c r="V2166" s="356">
        <f t="shared" si="353"/>
        <v>6.1816666666666666</v>
      </c>
      <c r="W2166" s="443">
        <f t="shared" si="354"/>
        <v>3.2739841718324808E-2</v>
      </c>
      <c r="X2166" s="443">
        <f t="shared" si="355"/>
        <v>7.2666402753442993E-2</v>
      </c>
      <c r="Y2166" s="9">
        <f>Cal_110119!$O$3</f>
        <v>20181101</v>
      </c>
      <c r="Z2166" s="357" t="s">
        <v>831</v>
      </c>
      <c r="AA2166" s="357"/>
      <c r="AB2166" s="358" t="s">
        <v>127</v>
      </c>
      <c r="AC2166" s="350" t="s">
        <v>625</v>
      </c>
      <c r="AD2166" s="350" t="s">
        <v>619</v>
      </c>
      <c r="AE2166" s="689" t="s">
        <v>1250</v>
      </c>
      <c r="AF2166" s="359">
        <v>1</v>
      </c>
      <c r="AG2166" s="764" t="s">
        <v>1634</v>
      </c>
      <c r="AH2166" s="349" t="s">
        <v>420</v>
      </c>
      <c r="AI2166" s="410" t="s">
        <v>1152</v>
      </c>
    </row>
    <row r="2167" spans="1:45" x14ac:dyDescent="0.2">
      <c r="A2167" s="155" t="s">
        <v>617</v>
      </c>
      <c r="B2167" s="82">
        <v>20190823</v>
      </c>
      <c r="C2167" s="126" t="s">
        <v>73</v>
      </c>
      <c r="D2167" s="126">
        <v>17</v>
      </c>
      <c r="E2167" s="126">
        <v>18</v>
      </c>
      <c r="F2167" s="126"/>
      <c r="G2167" s="126"/>
      <c r="H2167" s="126" t="s">
        <v>10</v>
      </c>
      <c r="I2167" s="126">
        <v>280.31</v>
      </c>
      <c r="J2167" s="126">
        <v>20</v>
      </c>
      <c r="K2167" s="82">
        <v>5</v>
      </c>
      <c r="L2167" s="156">
        <v>1</v>
      </c>
      <c r="M2167" s="82">
        <v>0</v>
      </c>
      <c r="N2167" s="83">
        <v>1</v>
      </c>
      <c r="O2167" s="9" t="str">
        <f>Cal_110119!$P$3</f>
        <v>Cal_110119</v>
      </c>
      <c r="P2167" s="17">
        <f>Cal_110119!$Q$3</f>
        <v>1.8682000000000001</v>
      </c>
      <c r="Q2167" s="17">
        <f>Cal_110119!$R$3</f>
        <v>0.51219999999999999</v>
      </c>
      <c r="R2167" s="84">
        <v>1.73</v>
      </c>
      <c r="S2167" s="84">
        <v>1.21</v>
      </c>
      <c r="T2167" s="158">
        <f t="shared" si="361"/>
        <v>0.79233333333333344</v>
      </c>
      <c r="U2167" s="79">
        <f t="shared" si="352"/>
        <v>0.93766666666666654</v>
      </c>
      <c r="V2167" s="79">
        <f t="shared" si="353"/>
        <v>0.41766666666666652</v>
      </c>
      <c r="W2167" s="443">
        <f t="shared" si="354"/>
        <v>1.0222989552053431E-2</v>
      </c>
      <c r="X2167" s="443">
        <f t="shared" si="355"/>
        <v>-3.0940624943910848E-3</v>
      </c>
      <c r="Y2167" s="9">
        <f>Cal_110119!$O$3</f>
        <v>20181101</v>
      </c>
      <c r="Z2167" s="339" t="s">
        <v>831</v>
      </c>
      <c r="AA2167" s="339"/>
      <c r="AB2167" s="85" t="s">
        <v>127</v>
      </c>
      <c r="AC2167" s="82" t="s">
        <v>625</v>
      </c>
      <c r="AD2167" s="82" t="s">
        <v>619</v>
      </c>
      <c r="AE2167" s="689" t="s">
        <v>1250</v>
      </c>
      <c r="AF2167" s="129">
        <v>4</v>
      </c>
      <c r="AG2167" s="764" t="s">
        <v>1634</v>
      </c>
      <c r="AH2167" s="155" t="s">
        <v>424</v>
      </c>
      <c r="AI2167" s="153" t="s">
        <v>1149</v>
      </c>
      <c r="AJ2167" s="82"/>
      <c r="AK2167" s="82"/>
      <c r="AL2167" s="82"/>
      <c r="AM2167" s="82"/>
      <c r="AN2167" s="82"/>
      <c r="AO2167" s="82"/>
      <c r="AP2167" s="82"/>
      <c r="AQ2167" s="82"/>
      <c r="AR2167" s="82"/>
      <c r="AS2167" s="82"/>
    </row>
    <row r="2168" spans="1:45" x14ac:dyDescent="0.2">
      <c r="A2168" s="155" t="s">
        <v>617</v>
      </c>
      <c r="B2168" s="82">
        <v>20190823</v>
      </c>
      <c r="C2168" s="126" t="s">
        <v>73</v>
      </c>
      <c r="D2168" s="126">
        <v>17</v>
      </c>
      <c r="E2168" s="126">
        <v>18</v>
      </c>
      <c r="F2168" s="126"/>
      <c r="G2168" s="126"/>
      <c r="H2168" s="126" t="s">
        <v>11</v>
      </c>
      <c r="I2168" s="126">
        <v>280.47000000000003</v>
      </c>
      <c r="J2168" s="126">
        <v>20</v>
      </c>
      <c r="K2168" s="82">
        <v>5</v>
      </c>
      <c r="L2168" s="156">
        <v>1</v>
      </c>
      <c r="M2168" s="82">
        <v>0</v>
      </c>
      <c r="N2168" s="83">
        <v>1</v>
      </c>
      <c r="O2168" s="9" t="str">
        <f>Cal_110119!$P$3</f>
        <v>Cal_110119</v>
      </c>
      <c r="P2168" s="17">
        <f>Cal_110119!$Q$3</f>
        <v>1.8682000000000001</v>
      </c>
      <c r="Q2168" s="17">
        <f>Cal_110119!$R$3</f>
        <v>0.51219999999999999</v>
      </c>
      <c r="R2168" s="84">
        <v>2.6480000000000001</v>
      </c>
      <c r="S2168" s="84">
        <v>2.0430000000000001</v>
      </c>
      <c r="T2168" s="158">
        <f t="shared" si="361"/>
        <v>0.79233333333333344</v>
      </c>
      <c r="U2168" s="79">
        <f t="shared" si="352"/>
        <v>1.8556666666666666</v>
      </c>
      <c r="V2168" s="79">
        <f t="shared" si="353"/>
        <v>1.2506666666666666</v>
      </c>
      <c r="W2168" s="443">
        <f t="shared" si="354"/>
        <v>1.1887269938429852E-2</v>
      </c>
      <c r="X2168" s="443">
        <f t="shared" si="355"/>
        <v>9.447507007886451E-3</v>
      </c>
      <c r="Y2168" s="9">
        <f>Cal_110119!$O$3</f>
        <v>20181101</v>
      </c>
      <c r="Z2168" s="339" t="s">
        <v>831</v>
      </c>
      <c r="AA2168" s="339"/>
      <c r="AB2168" s="85" t="s">
        <v>127</v>
      </c>
      <c r="AC2168" s="82" t="s">
        <v>625</v>
      </c>
      <c r="AD2168" s="82" t="s">
        <v>619</v>
      </c>
      <c r="AE2168" s="689" t="s">
        <v>1250</v>
      </c>
      <c r="AF2168" s="497">
        <v>3</v>
      </c>
      <c r="AG2168" s="764" t="s">
        <v>1634</v>
      </c>
      <c r="AH2168" s="155" t="s">
        <v>425</v>
      </c>
      <c r="AI2168" s="153" t="s">
        <v>1150</v>
      </c>
      <c r="AJ2168" s="82"/>
      <c r="AK2168" s="82"/>
      <c r="AL2168" s="82"/>
      <c r="AM2168" s="82"/>
      <c r="AN2168" s="82"/>
      <c r="AO2168" s="82"/>
      <c r="AP2168" s="82"/>
      <c r="AQ2168" s="82"/>
      <c r="AR2168" s="82"/>
      <c r="AS2168" s="82"/>
    </row>
    <row r="2169" spans="1:45" s="44" customFormat="1" x14ac:dyDescent="0.2">
      <c r="A2169" s="360" t="s">
        <v>617</v>
      </c>
      <c r="B2169" s="44">
        <v>20190823</v>
      </c>
      <c r="C2169" s="361" t="s">
        <v>73</v>
      </c>
      <c r="D2169" s="361">
        <v>17</v>
      </c>
      <c r="E2169" s="361">
        <v>10</v>
      </c>
      <c r="F2169" s="361"/>
      <c r="G2169" s="361"/>
      <c r="H2169" s="361" t="s">
        <v>10</v>
      </c>
      <c r="I2169" s="361">
        <v>279.91000000000003</v>
      </c>
      <c r="J2169" s="361">
        <v>20</v>
      </c>
      <c r="K2169" s="44">
        <v>5</v>
      </c>
      <c r="L2169" s="362">
        <v>1</v>
      </c>
      <c r="M2169" s="44">
        <v>0</v>
      </c>
      <c r="N2169" s="363">
        <v>1</v>
      </c>
      <c r="O2169" s="9" t="str">
        <f>Cal_110119!$P$3</f>
        <v>Cal_110119</v>
      </c>
      <c r="P2169" s="17">
        <f>Cal_110119!$Q$3</f>
        <v>1.8682000000000001</v>
      </c>
      <c r="Q2169" s="17">
        <f>Cal_110119!$R$3</f>
        <v>0.51219999999999999</v>
      </c>
      <c r="R2169" s="364">
        <v>4.4539999999999997</v>
      </c>
      <c r="S2169" s="364">
        <v>3.0910000000000002</v>
      </c>
      <c r="T2169" s="365">
        <f t="shared" si="361"/>
        <v>0.79233333333333344</v>
      </c>
      <c r="U2169" s="366">
        <f t="shared" si="352"/>
        <v>3.6616666666666662</v>
      </c>
      <c r="V2169" s="366">
        <f t="shared" si="353"/>
        <v>2.2986666666666666</v>
      </c>
      <c r="W2169" s="443">
        <f t="shared" si="354"/>
        <v>2.6834320732358332E-2</v>
      </c>
      <c r="X2169" s="443">
        <f t="shared" si="355"/>
        <v>1.2456448371043939E-2</v>
      </c>
      <c r="Y2169" s="9">
        <f>Cal_110119!$O$3</f>
        <v>20181101</v>
      </c>
      <c r="Z2169" s="367" t="s">
        <v>832</v>
      </c>
      <c r="AA2169" s="367"/>
      <c r="AB2169" s="368" t="s">
        <v>127</v>
      </c>
      <c r="AC2169" s="44" t="s">
        <v>625</v>
      </c>
      <c r="AD2169" s="44" t="s">
        <v>619</v>
      </c>
      <c r="AE2169" s="689" t="s">
        <v>1250</v>
      </c>
      <c r="AF2169" s="369">
        <v>1</v>
      </c>
      <c r="AG2169" s="764" t="s">
        <v>1634</v>
      </c>
      <c r="AH2169" s="360" t="s">
        <v>417</v>
      </c>
      <c r="AI2169" s="360"/>
    </row>
    <row r="2170" spans="1:45" s="44" customFormat="1" x14ac:dyDescent="0.2">
      <c r="A2170" s="360" t="s">
        <v>617</v>
      </c>
      <c r="B2170" s="44">
        <v>20190823</v>
      </c>
      <c r="C2170" s="361" t="s">
        <v>73</v>
      </c>
      <c r="D2170" s="361">
        <v>17</v>
      </c>
      <c r="E2170" s="361">
        <v>10</v>
      </c>
      <c r="F2170" s="361"/>
      <c r="G2170" s="361"/>
      <c r="H2170" s="361" t="s">
        <v>11</v>
      </c>
      <c r="I2170" s="361">
        <v>280.43</v>
      </c>
      <c r="J2170" s="361">
        <v>20</v>
      </c>
      <c r="K2170" s="44">
        <v>5</v>
      </c>
      <c r="L2170" s="362">
        <v>1</v>
      </c>
      <c r="M2170" s="44">
        <v>0</v>
      </c>
      <c r="N2170" s="363">
        <v>1</v>
      </c>
      <c r="O2170" s="9" t="str">
        <f>Cal_110119!$P$3</f>
        <v>Cal_110119</v>
      </c>
      <c r="P2170" s="17">
        <f>Cal_110119!$Q$3</f>
        <v>1.8682000000000001</v>
      </c>
      <c r="Q2170" s="17">
        <f>Cal_110119!$R$3</f>
        <v>0.51219999999999999</v>
      </c>
      <c r="R2170" s="364">
        <v>4.4180000000000001</v>
      </c>
      <c r="S2170" s="364">
        <v>3.1339999999999999</v>
      </c>
      <c r="T2170" s="365">
        <f t="shared" si="361"/>
        <v>0.79233333333333344</v>
      </c>
      <c r="U2170" s="366">
        <f t="shared" si="352"/>
        <v>3.6256666666666666</v>
      </c>
      <c r="V2170" s="366">
        <f t="shared" si="353"/>
        <v>2.3416666666666663</v>
      </c>
      <c r="W2170" s="443">
        <f t="shared" si="354"/>
        <v>2.5232118549504672E-2</v>
      </c>
      <c r="X2170" s="443">
        <f t="shared" si="355"/>
        <v>1.4719423611937857E-2</v>
      </c>
      <c r="Y2170" s="9">
        <f>Cal_110119!$O$3</f>
        <v>20181101</v>
      </c>
      <c r="Z2170" s="367" t="s">
        <v>832</v>
      </c>
      <c r="AA2170" s="367"/>
      <c r="AB2170" s="368" t="s">
        <v>127</v>
      </c>
      <c r="AC2170" s="44" t="s">
        <v>625</v>
      </c>
      <c r="AD2170" s="44" t="s">
        <v>619</v>
      </c>
      <c r="AE2170" s="689" t="s">
        <v>1250</v>
      </c>
      <c r="AF2170" s="369">
        <v>1</v>
      </c>
      <c r="AG2170" s="764" t="s">
        <v>1634</v>
      </c>
      <c r="AH2170" s="360" t="s">
        <v>418</v>
      </c>
      <c r="AI2170" s="360"/>
    </row>
    <row r="2171" spans="1:45" s="350" customFormat="1" x14ac:dyDescent="0.2">
      <c r="A2171" s="349" t="s">
        <v>617</v>
      </c>
      <c r="B2171" s="350">
        <v>20190823</v>
      </c>
      <c r="C2171" s="351" t="s">
        <v>73</v>
      </c>
      <c r="D2171" s="351">
        <v>17</v>
      </c>
      <c r="E2171" s="351">
        <v>7</v>
      </c>
      <c r="F2171" s="351"/>
      <c r="G2171" s="351"/>
      <c r="H2171" s="351" t="s">
        <v>10</v>
      </c>
      <c r="I2171" s="351">
        <v>279.94</v>
      </c>
      <c r="J2171" s="351">
        <v>20</v>
      </c>
      <c r="K2171" s="350">
        <v>5</v>
      </c>
      <c r="L2171" s="352">
        <v>1</v>
      </c>
      <c r="M2171" s="350">
        <v>0</v>
      </c>
      <c r="N2171" s="353">
        <v>1</v>
      </c>
      <c r="O2171" s="9" t="str">
        <f>Cal_110119!$P$3</f>
        <v>Cal_110119</v>
      </c>
      <c r="P2171" s="17">
        <f>Cal_110119!$Q$3</f>
        <v>1.8682000000000001</v>
      </c>
      <c r="Q2171" s="17">
        <f>Cal_110119!$R$3</f>
        <v>0.51219999999999999</v>
      </c>
      <c r="R2171" s="354">
        <v>6.125</v>
      </c>
      <c r="S2171" s="354">
        <v>4.9009999999999998</v>
      </c>
      <c r="T2171" s="355">
        <f t="shared" si="361"/>
        <v>0.79233333333333344</v>
      </c>
      <c r="U2171" s="356">
        <f t="shared" si="352"/>
        <v>5.3326666666666664</v>
      </c>
      <c r="V2171" s="356">
        <f t="shared" si="353"/>
        <v>4.1086666666666662</v>
      </c>
      <c r="W2171" s="443">
        <f t="shared" si="354"/>
        <v>2.4095149444354723E-2</v>
      </c>
      <c r="X2171" s="443">
        <f t="shared" si="355"/>
        <v>4.6126155627208225E-2</v>
      </c>
      <c r="Y2171" s="9">
        <f>Cal_110119!$O$3</f>
        <v>20181101</v>
      </c>
      <c r="Z2171" s="357" t="s">
        <v>832</v>
      </c>
      <c r="AA2171" s="357"/>
      <c r="AB2171" s="358" t="s">
        <v>127</v>
      </c>
      <c r="AC2171" s="350" t="s">
        <v>625</v>
      </c>
      <c r="AD2171" s="350" t="s">
        <v>619</v>
      </c>
      <c r="AE2171" s="689" t="s">
        <v>1250</v>
      </c>
      <c r="AF2171" s="359">
        <v>1</v>
      </c>
      <c r="AG2171" s="764" t="s">
        <v>1634</v>
      </c>
      <c r="AH2171" s="349" t="s">
        <v>421</v>
      </c>
      <c r="AI2171" s="349"/>
    </row>
    <row r="2172" spans="1:45" s="350" customFormat="1" x14ac:dyDescent="0.2">
      <c r="A2172" s="349" t="s">
        <v>617</v>
      </c>
      <c r="B2172" s="350">
        <v>20190823</v>
      </c>
      <c r="C2172" s="351" t="s">
        <v>73</v>
      </c>
      <c r="D2172" s="351">
        <v>17</v>
      </c>
      <c r="E2172" s="351">
        <v>7</v>
      </c>
      <c r="F2172" s="351"/>
      <c r="G2172" s="351"/>
      <c r="H2172" s="351" t="s">
        <v>11</v>
      </c>
      <c r="I2172" s="351">
        <v>279.89</v>
      </c>
      <c r="J2172" s="351">
        <v>20</v>
      </c>
      <c r="K2172" s="350">
        <v>5</v>
      </c>
      <c r="L2172" s="352">
        <v>1</v>
      </c>
      <c r="M2172" s="350">
        <v>0</v>
      </c>
      <c r="N2172" s="353">
        <v>1</v>
      </c>
      <c r="O2172" s="9" t="str">
        <f>Cal_110119!$P$3</f>
        <v>Cal_110119</v>
      </c>
      <c r="P2172" s="17">
        <f>Cal_110119!$Q$3</f>
        <v>1.8682000000000001</v>
      </c>
      <c r="Q2172" s="17">
        <f>Cal_110119!$R$3</f>
        <v>0.51219999999999999</v>
      </c>
      <c r="R2172" s="354">
        <v>5.4859999999999998</v>
      </c>
      <c r="S2172" s="354">
        <v>4.4180000000000001</v>
      </c>
      <c r="T2172" s="355">
        <f t="shared" si="361"/>
        <v>0.79233333333333344</v>
      </c>
      <c r="U2172" s="356">
        <f t="shared" si="352"/>
        <v>4.6936666666666662</v>
      </c>
      <c r="V2172" s="356">
        <f t="shared" si="353"/>
        <v>3.6256666666666666</v>
      </c>
      <c r="W2172" s="443">
        <f t="shared" si="354"/>
        <v>2.1027954821722209E-2</v>
      </c>
      <c r="X2172" s="443">
        <f t="shared" si="355"/>
        <v>4.094945725135412E-2</v>
      </c>
      <c r="Y2172" s="9">
        <f>Cal_110119!$O$3</f>
        <v>20181101</v>
      </c>
      <c r="Z2172" s="357" t="s">
        <v>832</v>
      </c>
      <c r="AA2172" s="357"/>
      <c r="AB2172" s="358" t="s">
        <v>127</v>
      </c>
      <c r="AC2172" s="350" t="s">
        <v>625</v>
      </c>
      <c r="AD2172" s="350" t="s">
        <v>619</v>
      </c>
      <c r="AE2172" s="689" t="s">
        <v>1250</v>
      </c>
      <c r="AF2172" s="359">
        <v>1</v>
      </c>
      <c r="AG2172" s="764" t="s">
        <v>1634</v>
      </c>
      <c r="AH2172" s="349" t="s">
        <v>422</v>
      </c>
      <c r="AI2172" s="349"/>
    </row>
    <row r="2173" spans="1:45" x14ac:dyDescent="0.2">
      <c r="A2173" s="155" t="s">
        <v>617</v>
      </c>
      <c r="B2173" s="82">
        <v>20190823</v>
      </c>
      <c r="C2173" s="126" t="s">
        <v>73</v>
      </c>
      <c r="D2173" s="126">
        <v>17</v>
      </c>
      <c r="E2173" s="126">
        <v>14</v>
      </c>
      <c r="F2173" s="126"/>
      <c r="G2173" s="126"/>
      <c r="H2173" s="126" t="s">
        <v>10</v>
      </c>
      <c r="I2173" s="126">
        <v>280.17</v>
      </c>
      <c r="J2173" s="126">
        <v>5</v>
      </c>
      <c r="K2173" s="82">
        <v>5</v>
      </c>
      <c r="L2173" s="156">
        <v>1</v>
      </c>
      <c r="M2173" s="82">
        <v>0</v>
      </c>
      <c r="N2173" s="83">
        <v>1</v>
      </c>
      <c r="O2173" s="9" t="str">
        <f>Cal_110119!$P$3</f>
        <v>Cal_110119</v>
      </c>
      <c r="P2173" s="17">
        <f>Cal_110119!$Q$3</f>
        <v>1.8682000000000001</v>
      </c>
      <c r="Q2173" s="17">
        <f>Cal_110119!$R$3</f>
        <v>0.51219999999999999</v>
      </c>
      <c r="R2173" s="84">
        <v>3.5779999999999998</v>
      </c>
      <c r="S2173" s="84">
        <v>2.8479999999999999</v>
      </c>
      <c r="T2173" s="158">
        <f t="shared" si="361"/>
        <v>0.79233333333333344</v>
      </c>
      <c r="U2173" s="79">
        <f t="shared" si="352"/>
        <v>2.7856666666666663</v>
      </c>
      <c r="V2173" s="79">
        <f t="shared" si="353"/>
        <v>2.0556666666666663</v>
      </c>
      <c r="W2173" s="443">
        <f t="shared" si="354"/>
        <v>1.4358675961678152E-2</v>
      </c>
      <c r="X2173" s="443">
        <f t="shared" si="355"/>
        <v>2.0745922500446032E-2</v>
      </c>
      <c r="Y2173" s="9">
        <f>Cal_110119!$O$3</f>
        <v>20181101</v>
      </c>
      <c r="Z2173" s="339" t="s">
        <v>830</v>
      </c>
      <c r="AA2173" s="339"/>
      <c r="AB2173" s="85" t="s">
        <v>127</v>
      </c>
      <c r="AC2173" s="82" t="s">
        <v>625</v>
      </c>
      <c r="AD2173" s="82" t="s">
        <v>619</v>
      </c>
      <c r="AE2173" s="689" t="s">
        <v>1250</v>
      </c>
      <c r="AF2173" s="129">
        <v>1</v>
      </c>
      <c r="AG2173" s="764" t="s">
        <v>1634</v>
      </c>
      <c r="AH2173" s="155" t="s">
        <v>434</v>
      </c>
      <c r="AI2173" s="153" t="s">
        <v>1153</v>
      </c>
      <c r="AJ2173" s="82"/>
      <c r="AK2173" s="82"/>
      <c r="AL2173" s="82"/>
      <c r="AM2173" s="82"/>
      <c r="AN2173" s="82"/>
      <c r="AO2173" s="82"/>
      <c r="AP2173" s="82"/>
      <c r="AQ2173" s="82"/>
      <c r="AR2173" s="82"/>
      <c r="AS2173" s="82"/>
    </row>
    <row r="2174" spans="1:45" x14ac:dyDescent="0.2">
      <c r="A2174" s="155" t="s">
        <v>617</v>
      </c>
      <c r="B2174" s="82">
        <v>20190823</v>
      </c>
      <c r="C2174" s="126" t="s">
        <v>73</v>
      </c>
      <c r="D2174" s="126">
        <v>17</v>
      </c>
      <c r="E2174" s="126">
        <v>14</v>
      </c>
      <c r="F2174" s="126"/>
      <c r="G2174" s="126"/>
      <c r="H2174" s="126" t="s">
        <v>11</v>
      </c>
      <c r="I2174" s="126">
        <v>279.67</v>
      </c>
      <c r="J2174" s="126">
        <v>5</v>
      </c>
      <c r="K2174" s="82">
        <v>5</v>
      </c>
      <c r="L2174" s="156">
        <v>1</v>
      </c>
      <c r="M2174" s="82">
        <v>0</v>
      </c>
      <c r="N2174" s="83">
        <v>1</v>
      </c>
      <c r="O2174" s="9" t="str">
        <f>Cal_110119!$P$3</f>
        <v>Cal_110119</v>
      </c>
      <c r="P2174" s="17">
        <f>Cal_110119!$Q$3</f>
        <v>1.8682000000000001</v>
      </c>
      <c r="Q2174" s="17">
        <f>Cal_110119!$R$3</f>
        <v>0.51219999999999999</v>
      </c>
      <c r="R2174" s="84">
        <v>2.86</v>
      </c>
      <c r="S2174" s="84">
        <v>2.1800000000000002</v>
      </c>
      <c r="T2174" s="158">
        <f t="shared" si="361"/>
        <v>0.79233333333333344</v>
      </c>
      <c r="U2174" s="79">
        <f t="shared" si="352"/>
        <v>2.0676666666666663</v>
      </c>
      <c r="V2174" s="79">
        <f t="shared" si="353"/>
        <v>1.3876666666666666</v>
      </c>
      <c r="W2174" s="443">
        <f t="shared" si="354"/>
        <v>1.339911748261375E-2</v>
      </c>
      <c r="X2174" s="443">
        <f t="shared" si="355"/>
        <v>1.0340418175602476E-2</v>
      </c>
      <c r="Y2174" s="9">
        <f>Cal_110119!$O$3</f>
        <v>20181101</v>
      </c>
      <c r="Z2174" s="339" t="s">
        <v>830</v>
      </c>
      <c r="AA2174" s="339"/>
      <c r="AB2174" s="85" t="s">
        <v>127</v>
      </c>
      <c r="AC2174" s="82" t="s">
        <v>625</v>
      </c>
      <c r="AD2174" s="82" t="s">
        <v>619</v>
      </c>
      <c r="AE2174" s="689" t="s">
        <v>1250</v>
      </c>
      <c r="AF2174" s="129">
        <v>1</v>
      </c>
      <c r="AG2174" s="764" t="s">
        <v>1634</v>
      </c>
      <c r="AH2174" s="155" t="s">
        <v>430</v>
      </c>
      <c r="AI2174" s="153" t="s">
        <v>1153</v>
      </c>
      <c r="AJ2174" s="82"/>
      <c r="AK2174" s="82"/>
      <c r="AL2174" s="82"/>
      <c r="AM2174" s="82"/>
      <c r="AN2174" s="82"/>
      <c r="AO2174" s="82"/>
      <c r="AP2174" s="82"/>
      <c r="AQ2174" s="82"/>
      <c r="AR2174" s="82"/>
      <c r="AS2174" s="82"/>
    </row>
    <row r="2175" spans="1:45" x14ac:dyDescent="0.2">
      <c r="A2175" s="155" t="s">
        <v>617</v>
      </c>
      <c r="B2175" s="82">
        <v>20190823</v>
      </c>
      <c r="C2175" s="126" t="s">
        <v>73</v>
      </c>
      <c r="D2175" s="126">
        <v>17</v>
      </c>
      <c r="E2175" s="126">
        <v>14</v>
      </c>
      <c r="F2175" s="126"/>
      <c r="G2175" s="126"/>
      <c r="H2175" s="126" t="s">
        <v>10</v>
      </c>
      <c r="I2175" s="126">
        <v>279.76</v>
      </c>
      <c r="J2175" s="126">
        <v>20</v>
      </c>
      <c r="K2175" s="82">
        <v>5</v>
      </c>
      <c r="L2175" s="156">
        <v>1</v>
      </c>
      <c r="M2175" s="82">
        <v>0</v>
      </c>
      <c r="N2175" s="83">
        <v>1</v>
      </c>
      <c r="O2175" s="9" t="str">
        <f>Cal_110119!$P$3</f>
        <v>Cal_110119</v>
      </c>
      <c r="P2175" s="17">
        <f>Cal_110119!$Q$3</f>
        <v>1.8682000000000001</v>
      </c>
      <c r="Q2175" s="17">
        <f>Cal_110119!$R$3</f>
        <v>0.51219999999999999</v>
      </c>
      <c r="R2175" s="84">
        <v>6.8310000000000004</v>
      </c>
      <c r="S2175" s="84">
        <v>5.5380000000000003</v>
      </c>
      <c r="T2175" s="158">
        <f t="shared" si="361"/>
        <v>0.79233333333333344</v>
      </c>
      <c r="U2175" s="79">
        <f t="shared" si="352"/>
        <v>6.0386666666666668</v>
      </c>
      <c r="V2175" s="79">
        <f t="shared" si="353"/>
        <v>4.7456666666666667</v>
      </c>
      <c r="W2175" s="443">
        <f t="shared" si="354"/>
        <v>2.546983140994186E-2</v>
      </c>
      <c r="X2175" s="443">
        <f t="shared" si="355"/>
        <v>5.5690639311867303E-2</v>
      </c>
      <c r="Y2175" s="9">
        <f>Cal_110119!$O$3</f>
        <v>20181101</v>
      </c>
      <c r="Z2175" s="339" t="s">
        <v>830</v>
      </c>
      <c r="AA2175" s="339"/>
      <c r="AB2175" s="85" t="s">
        <v>127</v>
      </c>
      <c r="AC2175" s="82" t="s">
        <v>625</v>
      </c>
      <c r="AD2175" s="82" t="s">
        <v>619</v>
      </c>
      <c r="AE2175" s="689" t="s">
        <v>1250</v>
      </c>
      <c r="AF2175" s="129">
        <v>4</v>
      </c>
      <c r="AG2175" s="764" t="s">
        <v>1634</v>
      </c>
      <c r="AH2175" s="155" t="s">
        <v>426</v>
      </c>
      <c r="AI2175" s="153" t="s">
        <v>1154</v>
      </c>
      <c r="AJ2175" s="82"/>
      <c r="AK2175" s="82"/>
      <c r="AL2175" s="82"/>
      <c r="AM2175" s="82"/>
      <c r="AN2175" s="82"/>
      <c r="AO2175" s="82"/>
      <c r="AP2175" s="82"/>
      <c r="AQ2175" s="82"/>
      <c r="AR2175" s="82"/>
      <c r="AS2175" s="82"/>
    </row>
    <row r="2176" spans="1:45" x14ac:dyDescent="0.2">
      <c r="A2176" s="155" t="s">
        <v>617</v>
      </c>
      <c r="B2176" s="82">
        <v>20190823</v>
      </c>
      <c r="C2176" s="126" t="s">
        <v>73</v>
      </c>
      <c r="D2176" s="126">
        <v>17</v>
      </c>
      <c r="E2176" s="126">
        <v>14</v>
      </c>
      <c r="F2176" s="126"/>
      <c r="G2176" s="126"/>
      <c r="H2176" s="126" t="s">
        <v>11</v>
      </c>
      <c r="I2176" s="126">
        <v>281.06</v>
      </c>
      <c r="J2176" s="126">
        <v>20</v>
      </c>
      <c r="K2176" s="82">
        <v>5</v>
      </c>
      <c r="L2176" s="156">
        <v>1</v>
      </c>
      <c r="M2176" s="82">
        <v>0</v>
      </c>
      <c r="N2176" s="83">
        <v>1</v>
      </c>
      <c r="O2176" s="9" t="str">
        <f>Cal_110119!$P$3</f>
        <v>Cal_110119</v>
      </c>
      <c r="P2176" s="17">
        <f>Cal_110119!$Q$3</f>
        <v>1.8682000000000001</v>
      </c>
      <c r="Q2176" s="17">
        <f>Cal_110119!$R$3</f>
        <v>0.51219999999999999</v>
      </c>
      <c r="R2176" s="84">
        <v>1.647</v>
      </c>
      <c r="S2176" s="84">
        <v>1.169</v>
      </c>
      <c r="T2176" s="158">
        <f t="shared" si="361"/>
        <v>0.79233333333333344</v>
      </c>
      <c r="U2176" s="79">
        <f t="shared" si="352"/>
        <v>0.85466666666666657</v>
      </c>
      <c r="V2176" s="79">
        <f t="shared" si="353"/>
        <v>0.37666666666666659</v>
      </c>
      <c r="W2176" s="443">
        <f t="shared" si="354"/>
        <v>9.3722101784908668E-3</v>
      </c>
      <c r="X2176" s="443">
        <f t="shared" si="355"/>
        <v>-2.9602459170045919E-3</v>
      </c>
      <c r="Y2176" s="9">
        <f>Cal_110119!$O$3</f>
        <v>20181101</v>
      </c>
      <c r="Z2176" s="339" t="s">
        <v>830</v>
      </c>
      <c r="AA2176" s="339"/>
      <c r="AB2176" s="85" t="s">
        <v>127</v>
      </c>
      <c r="AC2176" s="82" t="s">
        <v>625</v>
      </c>
      <c r="AD2176" s="82" t="s">
        <v>619</v>
      </c>
      <c r="AE2176" s="689" t="s">
        <v>1250</v>
      </c>
      <c r="AF2176" s="129">
        <v>4</v>
      </c>
      <c r="AG2176" s="764" t="s">
        <v>1634</v>
      </c>
      <c r="AH2176" s="155" t="s">
        <v>431</v>
      </c>
      <c r="AI2176" s="153" t="s">
        <v>1155</v>
      </c>
      <c r="AJ2176" s="82"/>
      <c r="AK2176" s="82"/>
      <c r="AL2176" s="82"/>
      <c r="AM2176" s="82"/>
      <c r="AN2176" s="82"/>
      <c r="AO2176" s="82"/>
      <c r="AP2176" s="82"/>
      <c r="AQ2176" s="82"/>
      <c r="AR2176" s="82"/>
      <c r="AS2176" s="82"/>
    </row>
    <row r="2177" spans="1:34" x14ac:dyDescent="0.2">
      <c r="A2177" t="s">
        <v>617</v>
      </c>
      <c r="B2177" s="43">
        <v>20190823</v>
      </c>
      <c r="C2177" s="107" t="s">
        <v>73</v>
      </c>
      <c r="D2177" s="107">
        <v>17</v>
      </c>
      <c r="E2177" s="107">
        <v>18</v>
      </c>
      <c r="H2177" s="107" t="s">
        <v>10</v>
      </c>
      <c r="I2177" s="107">
        <v>290</v>
      </c>
      <c r="J2177" s="107">
        <v>0</v>
      </c>
      <c r="K2177" s="43">
        <v>5</v>
      </c>
      <c r="L2177" s="111">
        <v>1</v>
      </c>
      <c r="M2177" s="43">
        <v>0</v>
      </c>
      <c r="N2177" s="49">
        <v>1</v>
      </c>
      <c r="O2177" s="111" t="str">
        <f>Cal_111320b_12mm!$E$2</f>
        <v>Cal_111320b_12mm</v>
      </c>
      <c r="P2177" s="112">
        <f>Cal_111320b_12mm!$Q$3</f>
        <v>1.834328118614172</v>
      </c>
      <c r="Q2177" s="112">
        <f>Cal_111320b_12mm!$R$3</f>
        <v>0.54419533879391391</v>
      </c>
      <c r="R2177" s="46">
        <v>13.19</v>
      </c>
      <c r="S2177" s="46">
        <v>8.4909999999999997</v>
      </c>
      <c r="T2177" s="47">
        <f>AVERAGE(1.083, 1.32, 1.409, 1.16,1.133, 1.116)</f>
        <v>1.2035</v>
      </c>
      <c r="U2177" s="79">
        <f t="shared" si="352"/>
        <v>11.986499999999999</v>
      </c>
      <c r="V2177" s="79">
        <f t="shared" si="353"/>
        <v>7.2874999999999996</v>
      </c>
      <c r="W2177" s="443">
        <f t="shared" si="354"/>
        <v>9.6933169188073973E-2</v>
      </c>
      <c r="X2177" s="443">
        <f t="shared" si="355"/>
        <v>2.849134145365052E-2</v>
      </c>
      <c r="Y2177" s="43">
        <f>Cal_111320b_12mm!$A$3</f>
        <v>20201113</v>
      </c>
      <c r="Z2177" s="48" t="s">
        <v>934</v>
      </c>
      <c r="AA2177" s="48"/>
      <c r="AB2177" s="48" t="s">
        <v>127</v>
      </c>
      <c r="AD2177" s="43" t="s">
        <v>935</v>
      </c>
      <c r="AE2177" s="689" t="s">
        <v>1250</v>
      </c>
      <c r="AF2177" s="128">
        <v>1</v>
      </c>
      <c r="AG2177" s="764" t="s">
        <v>1634</v>
      </c>
      <c r="AH2177"/>
    </row>
    <row r="2178" spans="1:34" x14ac:dyDescent="0.2">
      <c r="A2178" t="s">
        <v>617</v>
      </c>
      <c r="B2178" s="43">
        <v>20190823</v>
      </c>
      <c r="C2178" s="107" t="s">
        <v>73</v>
      </c>
      <c r="D2178" s="107">
        <v>17</v>
      </c>
      <c r="E2178" s="107">
        <v>18</v>
      </c>
      <c r="H2178" s="107" t="s">
        <v>11</v>
      </c>
      <c r="I2178" s="107">
        <v>290</v>
      </c>
      <c r="J2178" s="107">
        <v>0</v>
      </c>
      <c r="K2178" s="43">
        <v>5</v>
      </c>
      <c r="L2178" s="111">
        <v>1</v>
      </c>
      <c r="M2178" s="43">
        <v>0</v>
      </c>
      <c r="N2178" s="49">
        <v>1</v>
      </c>
      <c r="O2178" s="111" t="str">
        <f>Cal_111320b_12mm!$E$2</f>
        <v>Cal_111320b_12mm</v>
      </c>
      <c r="P2178" s="112">
        <f>Cal_111320b_12mm!$Q$3</f>
        <v>1.834328118614172</v>
      </c>
      <c r="Q2178" s="112">
        <f>Cal_111320b_12mm!$R$3</f>
        <v>0.54419533879391391</v>
      </c>
      <c r="R2178" s="46">
        <v>11.94</v>
      </c>
      <c r="S2178" s="46">
        <v>7.7229999999999999</v>
      </c>
      <c r="T2178" s="47">
        <f t="shared" ref="T2178" si="362">AVERAGE(0.651, 0.737, 0.721, 0.724, 0.693, 0.912)</f>
        <v>0.73966666666666681</v>
      </c>
      <c r="U2178" s="79">
        <f t="shared" si="352"/>
        <v>11.200333333333333</v>
      </c>
      <c r="V2178" s="79">
        <f t="shared" si="353"/>
        <v>6.9833333333333334</v>
      </c>
      <c r="W2178" s="443">
        <f t="shared" si="354"/>
        <v>8.6990247811472229E-2</v>
      </c>
      <c r="X2178" s="443">
        <f t="shared" si="355"/>
        <v>3.3199277537601726E-2</v>
      </c>
      <c r="Y2178" s="43">
        <f>Cal_111320b_12mm!$A$3</f>
        <v>20201113</v>
      </c>
      <c r="Z2178" s="48" t="s">
        <v>941</v>
      </c>
      <c r="AA2178" s="48"/>
      <c r="AB2178" s="48" t="s">
        <v>127</v>
      </c>
      <c r="AD2178" s="43" t="s">
        <v>935</v>
      </c>
      <c r="AE2178" s="689" t="s">
        <v>1250</v>
      </c>
      <c r="AF2178" s="128">
        <v>1</v>
      </c>
      <c r="AG2178" s="764" t="s">
        <v>1634</v>
      </c>
      <c r="AH2178"/>
    </row>
    <row r="2179" spans="1:34" x14ac:dyDescent="0.2">
      <c r="A2179" t="s">
        <v>617</v>
      </c>
      <c r="B2179" s="43">
        <v>20190823</v>
      </c>
      <c r="C2179" s="107" t="s">
        <v>73</v>
      </c>
      <c r="D2179" s="107">
        <v>17</v>
      </c>
      <c r="E2179" s="107">
        <v>14</v>
      </c>
      <c r="H2179" s="107" t="s">
        <v>10</v>
      </c>
      <c r="I2179" s="107">
        <v>290</v>
      </c>
      <c r="J2179" s="107">
        <v>0</v>
      </c>
      <c r="K2179" s="43">
        <v>5</v>
      </c>
      <c r="L2179" s="111">
        <v>1</v>
      </c>
      <c r="M2179" s="43">
        <v>0</v>
      </c>
      <c r="N2179" s="49">
        <v>1</v>
      </c>
      <c r="O2179" s="111" t="str">
        <f>Cal_111320b_12mm!$E$2</f>
        <v>Cal_111320b_12mm</v>
      </c>
      <c r="P2179" s="112">
        <f>Cal_111320b_12mm!$Q$3</f>
        <v>1.834328118614172</v>
      </c>
      <c r="Q2179" s="112">
        <f>Cal_111320b_12mm!$R$3</f>
        <v>0.54419533879391391</v>
      </c>
      <c r="R2179" s="46">
        <v>17.88</v>
      </c>
      <c r="S2179" s="46">
        <v>12.08</v>
      </c>
      <c r="T2179" s="47">
        <f>AVERAGE(1.083, 1.32, 1.409, 1.16,1.133, 1.116)</f>
        <v>1.2035</v>
      </c>
      <c r="U2179" s="79">
        <f t="shared" si="352"/>
        <v>16.676499999999997</v>
      </c>
      <c r="V2179" s="79">
        <f t="shared" si="353"/>
        <v>10.8765</v>
      </c>
      <c r="W2179" s="443">
        <f t="shared" si="354"/>
        <v>0.119645112000602</v>
      </c>
      <c r="X2179" s="443">
        <f t="shared" si="355"/>
        <v>6.7549356609307637E-2</v>
      </c>
      <c r="Y2179" s="43">
        <f>Cal_111320b_12mm!$A$3</f>
        <v>20201113</v>
      </c>
      <c r="Z2179" s="48" t="s">
        <v>934</v>
      </c>
      <c r="AA2179" s="48"/>
      <c r="AB2179" s="48" t="s">
        <v>127</v>
      </c>
      <c r="AD2179" s="43" t="s">
        <v>935</v>
      </c>
      <c r="AE2179" s="689" t="s">
        <v>1250</v>
      </c>
      <c r="AF2179" s="128">
        <v>1</v>
      </c>
      <c r="AG2179" s="764" t="s">
        <v>1634</v>
      </c>
      <c r="AH2179"/>
    </row>
    <row r="2180" spans="1:34" x14ac:dyDescent="0.2">
      <c r="A2180" t="s">
        <v>617</v>
      </c>
      <c r="B2180" s="43">
        <v>20190823</v>
      </c>
      <c r="C2180" s="107" t="s">
        <v>73</v>
      </c>
      <c r="D2180" s="107">
        <v>17</v>
      </c>
      <c r="E2180" s="107">
        <v>14</v>
      </c>
      <c r="H2180" s="107" t="s">
        <v>11</v>
      </c>
      <c r="I2180" s="107">
        <v>290</v>
      </c>
      <c r="J2180" s="107">
        <v>0</v>
      </c>
      <c r="K2180" s="43">
        <v>5</v>
      </c>
      <c r="L2180" s="111">
        <v>1</v>
      </c>
      <c r="M2180" s="43">
        <v>0</v>
      </c>
      <c r="N2180" s="49">
        <v>1</v>
      </c>
      <c r="O2180" s="111" t="str">
        <f>Cal_111320b_12mm!$E$2</f>
        <v>Cal_111320b_12mm</v>
      </c>
      <c r="P2180" s="112">
        <f>Cal_111320b_12mm!$Q$3</f>
        <v>1.834328118614172</v>
      </c>
      <c r="Q2180" s="112">
        <f>Cal_111320b_12mm!$R$3</f>
        <v>0.54419533879391391</v>
      </c>
      <c r="R2180" s="46">
        <v>17.73</v>
      </c>
      <c r="S2180" s="46">
        <v>11.51</v>
      </c>
      <c r="T2180" s="47">
        <f t="shared" ref="T2180" si="363">AVERAGE(0.651, 0.737, 0.721, 0.724, 0.693, 0.912)</f>
        <v>0.73966666666666681</v>
      </c>
      <c r="U2180" s="79">
        <f t="shared" si="352"/>
        <v>16.990333333333332</v>
      </c>
      <c r="V2180" s="79">
        <f t="shared" si="353"/>
        <v>10.770333333333333</v>
      </c>
      <c r="W2180" s="443">
        <f t="shared" si="354"/>
        <v>0.12830906838685252</v>
      </c>
      <c r="X2180" s="443">
        <f t="shared" si="355"/>
        <v>5.7058175219540222E-2</v>
      </c>
      <c r="Y2180" s="43">
        <f>Cal_111320b_12mm!$A$3</f>
        <v>20201113</v>
      </c>
      <c r="Z2180" s="48" t="s">
        <v>941</v>
      </c>
      <c r="AA2180" s="48"/>
      <c r="AB2180" s="48" t="s">
        <v>127</v>
      </c>
      <c r="AD2180" s="43" t="s">
        <v>935</v>
      </c>
      <c r="AE2180" s="689" t="s">
        <v>1250</v>
      </c>
      <c r="AF2180" s="128">
        <v>1</v>
      </c>
      <c r="AG2180" s="764" t="s">
        <v>1634</v>
      </c>
      <c r="AH2180"/>
    </row>
    <row r="2181" spans="1:34" x14ac:dyDescent="0.2">
      <c r="A2181" t="s">
        <v>617</v>
      </c>
      <c r="B2181" s="43">
        <v>20190823</v>
      </c>
      <c r="C2181" s="107" t="s">
        <v>73</v>
      </c>
      <c r="D2181" s="107">
        <v>17</v>
      </c>
      <c r="E2181" s="107">
        <v>10</v>
      </c>
      <c r="H2181" s="107" t="s">
        <v>10</v>
      </c>
      <c r="I2181" s="107">
        <v>290</v>
      </c>
      <c r="J2181" s="107">
        <v>0</v>
      </c>
      <c r="K2181" s="43">
        <v>5</v>
      </c>
      <c r="L2181" s="111">
        <v>1</v>
      </c>
      <c r="M2181" s="43">
        <v>0</v>
      </c>
      <c r="N2181" s="49">
        <v>1</v>
      </c>
      <c r="O2181" s="111" t="str">
        <f>Cal_111320b_12mm!$E$2</f>
        <v>Cal_111320b_12mm</v>
      </c>
      <c r="P2181" s="112">
        <f>Cal_111320b_12mm!$Q$3</f>
        <v>1.834328118614172</v>
      </c>
      <c r="Q2181" s="112">
        <f>Cal_111320b_12mm!$R$3</f>
        <v>0.54419533879391391</v>
      </c>
      <c r="R2181" s="46">
        <v>88.19</v>
      </c>
      <c r="S2181" s="46">
        <v>63.12</v>
      </c>
      <c r="T2181" s="47">
        <f>AVERAGE(1.083, 1.32, 1.409, 1.16,1.133, 1.116)</f>
        <v>1.2035</v>
      </c>
      <c r="U2181" s="79">
        <f t="shared" si="352"/>
        <v>86.986499999999992</v>
      </c>
      <c r="V2181" s="79">
        <f t="shared" si="353"/>
        <v>61.916499999999999</v>
      </c>
      <c r="W2181" s="443">
        <f t="shared" si="354"/>
        <v>0.51715568238880916</v>
      </c>
      <c r="X2181" s="443">
        <f t="shared" si="355"/>
        <v>0.54848366075332944</v>
      </c>
      <c r="Y2181" s="43">
        <f>Cal_111320b_12mm!$A$3</f>
        <v>20201113</v>
      </c>
      <c r="Z2181" s="48" t="s">
        <v>934</v>
      </c>
      <c r="AA2181" s="48"/>
      <c r="AB2181" s="48" t="s">
        <v>127</v>
      </c>
      <c r="AD2181" s="43" t="s">
        <v>935</v>
      </c>
      <c r="AE2181" s="689" t="s">
        <v>1250</v>
      </c>
      <c r="AF2181" s="128">
        <v>1</v>
      </c>
      <c r="AG2181" s="764" t="s">
        <v>1634</v>
      </c>
      <c r="AH2181"/>
    </row>
    <row r="2182" spans="1:34" x14ac:dyDescent="0.2">
      <c r="A2182" t="s">
        <v>617</v>
      </c>
      <c r="B2182" s="43">
        <v>20190823</v>
      </c>
      <c r="C2182" s="107" t="s">
        <v>73</v>
      </c>
      <c r="D2182" s="107">
        <v>17</v>
      </c>
      <c r="E2182" s="107">
        <v>10</v>
      </c>
      <c r="H2182" s="107" t="s">
        <v>11</v>
      </c>
      <c r="I2182" s="107">
        <v>290</v>
      </c>
      <c r="J2182" s="107">
        <v>0</v>
      </c>
      <c r="K2182" s="43">
        <v>5</v>
      </c>
      <c r="L2182" s="111">
        <v>1</v>
      </c>
      <c r="M2182" s="43">
        <v>0</v>
      </c>
      <c r="N2182" s="49">
        <v>1</v>
      </c>
      <c r="O2182" s="111" t="str">
        <f>Cal_111320b_12mm!$E$2</f>
        <v>Cal_111320b_12mm</v>
      </c>
      <c r="P2182" s="112">
        <f>Cal_111320b_12mm!$Q$3</f>
        <v>1.834328118614172</v>
      </c>
      <c r="Q2182" s="112">
        <f>Cal_111320b_12mm!$R$3</f>
        <v>0.54419533879391391</v>
      </c>
      <c r="R2182" s="46">
        <v>89</v>
      </c>
      <c r="S2182" s="46">
        <v>60.67</v>
      </c>
      <c r="T2182" s="47">
        <f t="shared" ref="T2182:T2183" si="364">AVERAGE(0.651, 0.737, 0.721, 0.724, 0.693, 0.912)</f>
        <v>0.73966666666666681</v>
      </c>
      <c r="U2182" s="79">
        <f t="shared" si="352"/>
        <v>88.260333333333335</v>
      </c>
      <c r="V2182" s="79">
        <f t="shared" si="353"/>
        <v>59.930333333333337</v>
      </c>
      <c r="W2182" s="443">
        <f t="shared" si="354"/>
        <v>0.58440448672018208</v>
      </c>
      <c r="X2182" s="443">
        <f t="shared" si="355"/>
        <v>0.44705111958222121</v>
      </c>
      <c r="Y2182" s="43">
        <f>Cal_111320b_12mm!$A$3</f>
        <v>20201113</v>
      </c>
      <c r="Z2182" s="48" t="s">
        <v>941</v>
      </c>
      <c r="AA2182" s="48"/>
      <c r="AB2182" s="48" t="s">
        <v>127</v>
      </c>
      <c r="AD2182" s="43" t="s">
        <v>935</v>
      </c>
      <c r="AE2182" s="689" t="s">
        <v>1250</v>
      </c>
      <c r="AF2182" s="128">
        <v>1</v>
      </c>
      <c r="AG2182" s="764" t="s">
        <v>1634</v>
      </c>
      <c r="AH2182"/>
    </row>
    <row r="2183" spans="1:34" x14ac:dyDescent="0.2">
      <c r="A2183" t="s">
        <v>617</v>
      </c>
      <c r="B2183" s="43">
        <v>20190823</v>
      </c>
      <c r="C2183" s="107" t="s">
        <v>73</v>
      </c>
      <c r="D2183" s="107">
        <v>17</v>
      </c>
      <c r="E2183" s="107">
        <v>7</v>
      </c>
      <c r="H2183" s="107" t="s">
        <v>10</v>
      </c>
      <c r="I2183" s="107">
        <v>290</v>
      </c>
      <c r="J2183" s="107">
        <v>0</v>
      </c>
      <c r="K2183" s="43">
        <v>5</v>
      </c>
      <c r="L2183" s="111">
        <v>1</v>
      </c>
      <c r="M2183" s="43">
        <v>0</v>
      </c>
      <c r="N2183" s="49">
        <v>1</v>
      </c>
      <c r="O2183" s="111" t="str">
        <f>Cal_111320b_12mm!$E$2</f>
        <v>Cal_111320b_12mm</v>
      </c>
      <c r="P2183" s="112">
        <f>Cal_111320b_12mm!$Q$3</f>
        <v>1.834328118614172</v>
      </c>
      <c r="Q2183" s="112">
        <f>Cal_111320b_12mm!$R$3</f>
        <v>0.54419533879391391</v>
      </c>
      <c r="R2183" s="46">
        <v>38.590000000000003</v>
      </c>
      <c r="S2183" s="46">
        <v>29.05</v>
      </c>
      <c r="T2183" s="47">
        <f t="shared" si="364"/>
        <v>0.73966666666666681</v>
      </c>
      <c r="U2183" s="79">
        <f t="shared" si="352"/>
        <v>37.850333333333339</v>
      </c>
      <c r="V2183" s="79">
        <f t="shared" si="353"/>
        <v>28.310333333333332</v>
      </c>
      <c r="W2183" s="443">
        <f t="shared" si="354"/>
        <v>0.1967955807734042</v>
      </c>
      <c r="X2183" s="443">
        <f t="shared" si="355"/>
        <v>0.29045103390068633</v>
      </c>
      <c r="Y2183" s="43">
        <f>Cal_111320b_12mm!$A$3</f>
        <v>20201113</v>
      </c>
      <c r="Z2183" s="48" t="s">
        <v>941</v>
      </c>
      <c r="AA2183" s="48"/>
      <c r="AB2183" s="48" t="s">
        <v>127</v>
      </c>
      <c r="AD2183" s="43" t="s">
        <v>935</v>
      </c>
      <c r="AE2183" s="689" t="s">
        <v>1250</v>
      </c>
      <c r="AF2183" s="128">
        <v>1</v>
      </c>
      <c r="AG2183" s="764" t="s">
        <v>1634</v>
      </c>
      <c r="AH2183"/>
    </row>
    <row r="2184" spans="1:34" x14ac:dyDescent="0.2">
      <c r="A2184" t="s">
        <v>617</v>
      </c>
      <c r="B2184" s="43">
        <v>20190823</v>
      </c>
      <c r="C2184" s="107" t="s">
        <v>73</v>
      </c>
      <c r="D2184" s="107">
        <v>17</v>
      </c>
      <c r="E2184" s="107">
        <v>7</v>
      </c>
      <c r="H2184" s="107" t="s">
        <v>11</v>
      </c>
      <c r="I2184" s="107">
        <v>290</v>
      </c>
      <c r="J2184" s="107">
        <v>0</v>
      </c>
      <c r="K2184" s="43">
        <v>5</v>
      </c>
      <c r="L2184" s="111">
        <v>1</v>
      </c>
      <c r="M2184" s="43">
        <v>0</v>
      </c>
      <c r="N2184" s="49">
        <v>1</v>
      </c>
      <c r="O2184" s="111" t="str">
        <f>Cal_111320b_12mm!$E$2</f>
        <v>Cal_111320b_12mm</v>
      </c>
      <c r="P2184" s="112">
        <f>Cal_111320b_12mm!$Q$3</f>
        <v>1.834328118614172</v>
      </c>
      <c r="Q2184" s="112">
        <f>Cal_111320b_12mm!$R$3</f>
        <v>0.54419533879391391</v>
      </c>
      <c r="R2184" s="46">
        <v>38.89</v>
      </c>
      <c r="S2184" s="46">
        <v>30.21</v>
      </c>
      <c r="T2184" s="47">
        <f>AVERAGE(0.651, 0.737, 0.721, 0.724, 0.693, 0.912)</f>
        <v>0.73966666666666681</v>
      </c>
      <c r="U2184" s="79">
        <f t="shared" si="352"/>
        <v>38.150333333333336</v>
      </c>
      <c r="V2184" s="79">
        <f t="shared" si="353"/>
        <v>29.470333333333333</v>
      </c>
      <c r="W2184" s="443">
        <f t="shared" si="354"/>
        <v>0.17905509864917696</v>
      </c>
      <c r="X2184" s="443">
        <f t="shared" si="355"/>
        <v>0.3281561722642824</v>
      </c>
      <c r="Y2184" s="43">
        <f>Cal_111320b_12mm!$A$3</f>
        <v>20201113</v>
      </c>
      <c r="Z2184" s="48" t="s">
        <v>940</v>
      </c>
      <c r="AA2184" s="48"/>
      <c r="AB2184" s="48" t="s">
        <v>127</v>
      </c>
      <c r="AD2184" s="43" t="s">
        <v>935</v>
      </c>
      <c r="AE2184" s="689" t="s">
        <v>1250</v>
      </c>
      <c r="AF2184" s="128">
        <v>1</v>
      </c>
      <c r="AG2184" s="764" t="s">
        <v>1634</v>
      </c>
      <c r="AH2184"/>
    </row>
    <row r="2185" spans="1:34" x14ac:dyDescent="0.2">
      <c r="A2185" t="s">
        <v>617</v>
      </c>
      <c r="B2185" s="43">
        <v>20190823</v>
      </c>
      <c r="C2185" s="107" t="s">
        <v>73</v>
      </c>
      <c r="D2185" s="107">
        <v>17</v>
      </c>
      <c r="E2185" s="107">
        <v>4</v>
      </c>
      <c r="H2185" s="107" t="s">
        <v>10</v>
      </c>
      <c r="I2185" s="107">
        <v>290</v>
      </c>
      <c r="J2185" s="107">
        <v>0</v>
      </c>
      <c r="K2185" s="43">
        <v>5</v>
      </c>
      <c r="L2185" s="111">
        <v>1</v>
      </c>
      <c r="M2185" s="43">
        <v>0</v>
      </c>
      <c r="N2185" s="49">
        <v>1</v>
      </c>
      <c r="O2185" s="111" t="str">
        <f>Cal_111320b_12mm!$E$2</f>
        <v>Cal_111320b_12mm</v>
      </c>
      <c r="P2185" s="112">
        <f>Cal_111320b_12mm!$Q$3</f>
        <v>1.834328118614172</v>
      </c>
      <c r="Q2185" s="112">
        <f>Cal_111320b_12mm!$R$3</f>
        <v>0.54419533879391391</v>
      </c>
      <c r="R2185" s="46">
        <v>26.27</v>
      </c>
      <c r="S2185" s="46">
        <v>19.77</v>
      </c>
      <c r="T2185" s="47">
        <f t="shared" ref="T2185:T2188" si="365">AVERAGE(0.651, 0.737, 0.721, 0.724, 0.693, 0.912)</f>
        <v>0.73966666666666681</v>
      </c>
      <c r="U2185" s="79">
        <f t="shared" si="352"/>
        <v>25.530333333333331</v>
      </c>
      <c r="V2185" s="79">
        <f t="shared" si="353"/>
        <v>19.030333333333331</v>
      </c>
      <c r="W2185" s="443">
        <f t="shared" si="354"/>
        <v>0.13408503931101953</v>
      </c>
      <c r="X2185" s="443">
        <f t="shared" si="355"/>
        <v>0.19344432544812029</v>
      </c>
      <c r="Y2185" s="43">
        <f>Cal_111320b_12mm!$A$3</f>
        <v>20201113</v>
      </c>
      <c r="Z2185" s="48" t="s">
        <v>941</v>
      </c>
      <c r="AA2185" s="48"/>
      <c r="AB2185" s="48" t="s">
        <v>127</v>
      </c>
      <c r="AD2185" s="43" t="s">
        <v>935</v>
      </c>
      <c r="AE2185" s="689" t="s">
        <v>1250</v>
      </c>
      <c r="AF2185" s="128">
        <v>1</v>
      </c>
      <c r="AG2185" s="764" t="s">
        <v>1634</v>
      </c>
      <c r="AH2185"/>
    </row>
    <row r="2186" spans="1:34" x14ac:dyDescent="0.2">
      <c r="A2186" t="s">
        <v>617</v>
      </c>
      <c r="B2186" s="43">
        <v>20190823</v>
      </c>
      <c r="C2186" s="107" t="s">
        <v>73</v>
      </c>
      <c r="D2186" s="107">
        <v>17</v>
      </c>
      <c r="E2186" s="107">
        <v>4</v>
      </c>
      <c r="H2186" s="107" t="s">
        <v>11</v>
      </c>
      <c r="I2186" s="107">
        <v>290</v>
      </c>
      <c r="J2186" s="107">
        <v>0</v>
      </c>
      <c r="K2186" s="43">
        <v>5</v>
      </c>
      <c r="L2186" s="111">
        <v>1</v>
      </c>
      <c r="M2186" s="43">
        <v>0</v>
      </c>
      <c r="N2186" s="49">
        <v>1</v>
      </c>
      <c r="O2186" s="111" t="str">
        <f>Cal_111320b_12mm!$E$2</f>
        <v>Cal_111320b_12mm</v>
      </c>
      <c r="P2186" s="112">
        <f>Cal_111320b_12mm!$Q$3</f>
        <v>1.834328118614172</v>
      </c>
      <c r="Q2186" s="112">
        <f>Cal_111320b_12mm!$R$3</f>
        <v>0.54419533879391391</v>
      </c>
      <c r="R2186" s="46">
        <v>23.3</v>
      </c>
      <c r="S2186" s="46">
        <v>17.239999999999998</v>
      </c>
      <c r="T2186" s="47">
        <f t="shared" si="365"/>
        <v>0.73966666666666681</v>
      </c>
      <c r="U2186" s="79">
        <f t="shared" si="352"/>
        <v>22.560333333333332</v>
      </c>
      <c r="V2186" s="79">
        <f t="shared" si="353"/>
        <v>16.50033333333333</v>
      </c>
      <c r="W2186" s="443">
        <f t="shared" si="354"/>
        <v>0.12500851357304288</v>
      </c>
      <c r="X2186" s="443">
        <f t="shared" si="355"/>
        <v>0.15897724749161138</v>
      </c>
      <c r="Y2186" s="43">
        <f>Cal_111320b_12mm!$A$3</f>
        <v>20201113</v>
      </c>
      <c r="Z2186" s="48" t="s">
        <v>941</v>
      </c>
      <c r="AA2186" s="48"/>
      <c r="AB2186" s="48" t="s">
        <v>127</v>
      </c>
      <c r="AD2186" s="43" t="s">
        <v>935</v>
      </c>
      <c r="AE2186" s="689" t="s">
        <v>1250</v>
      </c>
      <c r="AF2186" s="128">
        <v>1</v>
      </c>
      <c r="AG2186" s="764" t="s">
        <v>1634</v>
      </c>
      <c r="AH2186"/>
    </row>
    <row r="2187" spans="1:34" x14ac:dyDescent="0.2">
      <c r="A2187" t="s">
        <v>617</v>
      </c>
      <c r="B2187" s="43">
        <v>20190823</v>
      </c>
      <c r="C2187" s="107" t="s">
        <v>73</v>
      </c>
      <c r="D2187" s="107">
        <v>17</v>
      </c>
      <c r="E2187" s="107">
        <v>3</v>
      </c>
      <c r="H2187" s="107" t="s">
        <v>10</v>
      </c>
      <c r="I2187" s="107">
        <v>290</v>
      </c>
      <c r="J2187" s="107">
        <v>0</v>
      </c>
      <c r="K2187" s="43">
        <v>5</v>
      </c>
      <c r="L2187" s="111">
        <v>1</v>
      </c>
      <c r="M2187" s="43">
        <v>0</v>
      </c>
      <c r="N2187" s="49">
        <v>1</v>
      </c>
      <c r="O2187" s="111" t="str">
        <f>Cal_111320b_12mm!$E$2</f>
        <v>Cal_111320b_12mm</v>
      </c>
      <c r="P2187" s="112">
        <f>Cal_111320b_12mm!$Q$3</f>
        <v>1.834328118614172</v>
      </c>
      <c r="Q2187" s="112">
        <f>Cal_111320b_12mm!$R$3</f>
        <v>0.54419533879391391</v>
      </c>
      <c r="R2187" s="46">
        <v>4.0229999999999997</v>
      </c>
      <c r="S2187" s="46">
        <v>3.2669999999999999</v>
      </c>
      <c r="T2187" s="47">
        <f t="shared" si="365"/>
        <v>0.73966666666666681</v>
      </c>
      <c r="U2187" s="79">
        <f t="shared" si="352"/>
        <v>3.2833333333333328</v>
      </c>
      <c r="V2187" s="79">
        <f t="shared" si="353"/>
        <v>2.527333333333333</v>
      </c>
      <c r="W2187" s="443">
        <f t="shared" si="354"/>
        <v>1.5595121495250885E-2</v>
      </c>
      <c r="X2187" s="443">
        <f t="shared" si="355"/>
        <v>2.7902586437764779E-2</v>
      </c>
      <c r="Y2187" s="43">
        <f>Cal_111320b_12mm!$A$3</f>
        <v>20201113</v>
      </c>
      <c r="Z2187" s="48" t="s">
        <v>941</v>
      </c>
      <c r="AA2187" s="48"/>
      <c r="AB2187" s="48" t="s">
        <v>127</v>
      </c>
      <c r="AD2187" s="43" t="s">
        <v>935</v>
      </c>
      <c r="AE2187" s="689" t="s">
        <v>1250</v>
      </c>
      <c r="AF2187" s="128">
        <v>1</v>
      </c>
      <c r="AG2187" s="169">
        <v>1</v>
      </c>
      <c r="AH2187"/>
    </row>
    <row r="2188" spans="1:34" x14ac:dyDescent="0.2">
      <c r="A2188" t="s">
        <v>617</v>
      </c>
      <c r="B2188" s="43">
        <v>20190823</v>
      </c>
      <c r="C2188" s="107" t="s">
        <v>73</v>
      </c>
      <c r="D2188" s="107">
        <v>17</v>
      </c>
      <c r="E2188" s="107">
        <v>3</v>
      </c>
      <c r="H2188" s="107" t="s">
        <v>11</v>
      </c>
      <c r="I2188" s="107">
        <v>290</v>
      </c>
      <c r="J2188" s="107">
        <v>0</v>
      </c>
      <c r="K2188" s="43">
        <v>5</v>
      </c>
      <c r="L2188" s="111">
        <v>1</v>
      </c>
      <c r="M2188" s="43">
        <v>0</v>
      </c>
      <c r="N2188" s="49">
        <v>1</v>
      </c>
      <c r="O2188" s="111" t="str">
        <f>Cal_111320b_12mm!$E$2</f>
        <v>Cal_111320b_12mm</v>
      </c>
      <c r="P2188" s="112">
        <f>Cal_111320b_12mm!$Q$3</f>
        <v>1.834328118614172</v>
      </c>
      <c r="Q2188" s="112">
        <f>Cal_111320b_12mm!$R$3</f>
        <v>0.54419533879391391</v>
      </c>
      <c r="R2188" s="46">
        <v>3.91</v>
      </c>
      <c r="S2188" s="46">
        <v>3.0830000000000002</v>
      </c>
      <c r="T2188" s="47">
        <f t="shared" si="365"/>
        <v>0.73966666666666681</v>
      </c>
      <c r="U2188" s="79">
        <f t="shared" si="352"/>
        <v>3.1703333333333332</v>
      </c>
      <c r="V2188" s="79">
        <f t="shared" si="353"/>
        <v>2.3433333333333333</v>
      </c>
      <c r="W2188" s="443">
        <f t="shared" si="354"/>
        <v>1.705974269387895E-2</v>
      </c>
      <c r="X2188" s="443">
        <f t="shared" si="355"/>
        <v>2.3271157697719608E-2</v>
      </c>
      <c r="Y2188" s="43">
        <f>Cal_111320b_12mm!$A$3</f>
        <v>20201113</v>
      </c>
      <c r="Z2188" s="48" t="s">
        <v>941</v>
      </c>
      <c r="AA2188" s="48"/>
      <c r="AB2188" s="48" t="s">
        <v>127</v>
      </c>
      <c r="AD2188" s="43" t="s">
        <v>935</v>
      </c>
      <c r="AE2188" s="689" t="s">
        <v>1250</v>
      </c>
      <c r="AF2188" s="128">
        <v>1</v>
      </c>
      <c r="AG2188" s="169">
        <v>1</v>
      </c>
      <c r="AH2188"/>
    </row>
    <row r="2189" spans="1:34" x14ac:dyDescent="0.2">
      <c r="A2189" t="s">
        <v>617</v>
      </c>
      <c r="B2189" s="43">
        <v>20190823</v>
      </c>
      <c r="C2189" s="107" t="s">
        <v>73</v>
      </c>
      <c r="D2189" s="107">
        <v>17</v>
      </c>
      <c r="E2189" s="107">
        <v>2</v>
      </c>
      <c r="H2189" s="107" t="s">
        <v>10</v>
      </c>
      <c r="I2189" s="107">
        <v>290</v>
      </c>
      <c r="J2189" s="107">
        <v>0</v>
      </c>
      <c r="K2189" s="43">
        <v>5</v>
      </c>
      <c r="L2189" s="111">
        <v>1</v>
      </c>
      <c r="M2189" s="43">
        <v>0</v>
      </c>
      <c r="N2189" s="49">
        <v>1</v>
      </c>
      <c r="O2189" s="111" t="str">
        <f>Cal_111320b_12mm!$E$2</f>
        <v>Cal_111320b_12mm</v>
      </c>
      <c r="P2189" s="112">
        <f>Cal_111320b_12mm!$Q$3</f>
        <v>1.834328118614172</v>
      </c>
      <c r="Q2189" s="112">
        <f>Cal_111320b_12mm!$R$3</f>
        <v>0.54419533879391391</v>
      </c>
      <c r="R2189" s="46">
        <v>3.012</v>
      </c>
      <c r="S2189" s="46">
        <v>2.79</v>
      </c>
      <c r="T2189" s="47">
        <f>AVERAGE(0.651, 0.737, 0.721, 0.724, 0.693, 0.912)</f>
        <v>0.73966666666666681</v>
      </c>
      <c r="U2189" s="79">
        <f t="shared" si="352"/>
        <v>2.2723333333333331</v>
      </c>
      <c r="V2189" s="79">
        <f t="shared" si="353"/>
        <v>2.0503333333333331</v>
      </c>
      <c r="W2189" s="443">
        <f t="shared" si="354"/>
        <v>4.5795198041609746E-3</v>
      </c>
      <c r="X2189" s="443">
        <f t="shared" si="355"/>
        <v>3.070858379594182E-2</v>
      </c>
      <c r="Y2189" s="43">
        <f>Cal_111320b_12mm!$A$3</f>
        <v>20201113</v>
      </c>
      <c r="Z2189" s="48" t="s">
        <v>940</v>
      </c>
      <c r="AA2189" s="48"/>
      <c r="AB2189" s="48" t="s">
        <v>127</v>
      </c>
      <c r="AD2189" s="43" t="s">
        <v>935</v>
      </c>
      <c r="AE2189" s="689" t="s">
        <v>1250</v>
      </c>
      <c r="AF2189" s="128">
        <v>1</v>
      </c>
      <c r="AG2189" s="169">
        <v>1</v>
      </c>
      <c r="AH2189" t="s">
        <v>997</v>
      </c>
    </row>
    <row r="2190" spans="1:34" x14ac:dyDescent="0.2">
      <c r="A2190" t="s">
        <v>617</v>
      </c>
      <c r="B2190" s="43">
        <v>20190823</v>
      </c>
      <c r="C2190" s="107" t="s">
        <v>73</v>
      </c>
      <c r="D2190" s="107">
        <v>17</v>
      </c>
      <c r="E2190" s="107">
        <v>2</v>
      </c>
      <c r="H2190" s="107" t="s">
        <v>11</v>
      </c>
      <c r="I2190" s="107">
        <v>290</v>
      </c>
      <c r="J2190" s="107">
        <v>0</v>
      </c>
      <c r="K2190" s="43">
        <v>5</v>
      </c>
      <c r="L2190" s="111">
        <v>1</v>
      </c>
      <c r="M2190" s="43">
        <v>0</v>
      </c>
      <c r="N2190" s="49">
        <v>1</v>
      </c>
      <c r="O2190" s="111" t="str">
        <f>Cal_111320b_12mm!$E$2</f>
        <v>Cal_111320b_12mm</v>
      </c>
      <c r="P2190" s="112">
        <f>Cal_111320b_12mm!$Q$3</f>
        <v>1.834328118614172</v>
      </c>
      <c r="Q2190" s="112">
        <f>Cal_111320b_12mm!$R$3</f>
        <v>0.54419533879391391</v>
      </c>
      <c r="R2190" s="46">
        <v>3.27</v>
      </c>
      <c r="S2190" s="46">
        <v>2.472</v>
      </c>
      <c r="T2190" s="47">
        <f>AVERAGE(1.083, 1.32, 1.409, 1.16,1.133, 1.116)</f>
        <v>1.2035</v>
      </c>
      <c r="U2190" s="79">
        <f t="shared" si="352"/>
        <v>2.0665</v>
      </c>
      <c r="V2190" s="79">
        <f t="shared" si="353"/>
        <v>1.2685</v>
      </c>
      <c r="W2190" s="443">
        <f t="shared" si="354"/>
        <v>1.646151713387594E-2</v>
      </c>
      <c r="X2190" s="443">
        <f t="shared" si="355"/>
        <v>5.3705229002959324E-3</v>
      </c>
      <c r="Y2190" s="43">
        <f>Cal_111320b_12mm!$A$3</f>
        <v>20201113</v>
      </c>
      <c r="Z2190" s="48" t="s">
        <v>934</v>
      </c>
      <c r="AA2190" s="48"/>
      <c r="AB2190" s="48" t="s">
        <v>127</v>
      </c>
      <c r="AD2190" s="43" t="s">
        <v>935</v>
      </c>
      <c r="AE2190" s="689" t="s">
        <v>1250</v>
      </c>
      <c r="AF2190" s="128">
        <v>1</v>
      </c>
      <c r="AG2190" s="169">
        <v>1</v>
      </c>
      <c r="AH2190" t="s">
        <v>997</v>
      </c>
    </row>
    <row r="2191" spans="1:34" x14ac:dyDescent="0.2">
      <c r="A2191" t="s">
        <v>617</v>
      </c>
      <c r="B2191" s="43">
        <v>20190823</v>
      </c>
      <c r="C2191" s="107" t="s">
        <v>73</v>
      </c>
      <c r="D2191" s="107">
        <v>17</v>
      </c>
      <c r="E2191" s="107">
        <v>1</v>
      </c>
      <c r="H2191" s="107" t="s">
        <v>10</v>
      </c>
      <c r="I2191" s="107">
        <v>290</v>
      </c>
      <c r="J2191" s="107">
        <v>0</v>
      </c>
      <c r="K2191" s="43">
        <v>5</v>
      </c>
      <c r="L2191" s="111">
        <v>1</v>
      </c>
      <c r="M2191" s="43">
        <v>0</v>
      </c>
      <c r="N2191" s="49">
        <v>1</v>
      </c>
      <c r="O2191" s="111" t="str">
        <f>Cal_111320b_12mm!$E$2</f>
        <v>Cal_111320b_12mm</v>
      </c>
      <c r="P2191" s="112">
        <f>Cal_111320b_12mm!$Q$3</f>
        <v>1.834328118614172</v>
      </c>
      <c r="Q2191" s="112">
        <f>Cal_111320b_12mm!$R$3</f>
        <v>0.54419533879391391</v>
      </c>
      <c r="R2191" s="46">
        <v>3.0910000000000002</v>
      </c>
      <c r="S2191" s="46">
        <v>2.68</v>
      </c>
      <c r="T2191" s="502">
        <f>AVERAGE(0.729, 0.7, 0.886, 0.575, 0.689, 0.787)</f>
        <v>0.72766666666666657</v>
      </c>
      <c r="U2191" s="79">
        <f t="shared" si="352"/>
        <v>2.3633333333333337</v>
      </c>
      <c r="V2191" s="79">
        <f t="shared" si="353"/>
        <v>1.9523333333333337</v>
      </c>
      <c r="W2191" s="443">
        <f t="shared" si="354"/>
        <v>8.4783001779736994E-3</v>
      </c>
      <c r="X2191" s="443">
        <f t="shared" si="355"/>
        <v>2.5123134188113464E-2</v>
      </c>
      <c r="Y2191" s="43">
        <f>Cal_111320b_12mm!$A$3</f>
        <v>20201113</v>
      </c>
      <c r="Z2191" s="86" t="s">
        <v>944</v>
      </c>
      <c r="AA2191" s="86"/>
      <c r="AB2191" s="48" t="s">
        <v>127</v>
      </c>
      <c r="AD2191" s="45" t="s">
        <v>935</v>
      </c>
      <c r="AE2191" s="689" t="s">
        <v>1250</v>
      </c>
      <c r="AF2191" s="128">
        <v>1</v>
      </c>
      <c r="AG2191" s="169">
        <v>1</v>
      </c>
      <c r="AH2191" t="s">
        <v>990</v>
      </c>
    </row>
    <row r="2192" spans="1:34" x14ac:dyDescent="0.2">
      <c r="A2192" t="s">
        <v>617</v>
      </c>
      <c r="B2192" s="43">
        <v>20190823</v>
      </c>
      <c r="C2192" s="107" t="s">
        <v>73</v>
      </c>
      <c r="D2192" s="107">
        <v>17</v>
      </c>
      <c r="E2192" s="107">
        <v>1</v>
      </c>
      <c r="H2192" s="107" t="s">
        <v>11</v>
      </c>
      <c r="I2192" s="107">
        <v>290</v>
      </c>
      <c r="J2192" s="107">
        <v>0</v>
      </c>
      <c r="K2192" s="43">
        <v>5</v>
      </c>
      <c r="L2192" s="111">
        <v>1</v>
      </c>
      <c r="M2192" s="43">
        <v>0</v>
      </c>
      <c r="N2192" s="49">
        <v>1</v>
      </c>
      <c r="O2192" s="111" t="str">
        <f>Cal_111320b_12mm!$E$2</f>
        <v>Cal_111320b_12mm</v>
      </c>
      <c r="P2192" s="112">
        <f>Cal_111320b_12mm!$Q$3</f>
        <v>1.834328118614172</v>
      </c>
      <c r="Q2192" s="112">
        <f>Cal_111320b_12mm!$R$3</f>
        <v>0.54419533879391391</v>
      </c>
      <c r="R2192" s="46">
        <v>2.0350000000000001</v>
      </c>
      <c r="S2192" s="46">
        <v>2.012</v>
      </c>
      <c r="T2192" s="47">
        <f>AVERAGE(0.651, 0.737, 0.721, 0.724, 0.693, 0.912)</f>
        <v>0.73966666666666681</v>
      </c>
      <c r="U2192" s="79">
        <f t="shared" si="352"/>
        <v>1.2953333333333332</v>
      </c>
      <c r="V2192" s="79">
        <f t="shared" si="353"/>
        <v>1.2723333333333331</v>
      </c>
      <c r="W2192" s="443">
        <f t="shared" si="354"/>
        <v>4.744547544851488E-4</v>
      </c>
      <c r="X2192" s="443">
        <f t="shared" si="355"/>
        <v>2.1423560436799577E-2</v>
      </c>
      <c r="Y2192" s="43">
        <f>Cal_111320b_12mm!$A$3</f>
        <v>20201113</v>
      </c>
      <c r="Z2192" s="48" t="s">
        <v>940</v>
      </c>
      <c r="AA2192" s="48"/>
      <c r="AB2192" s="48" t="s">
        <v>127</v>
      </c>
      <c r="AD2192" s="43" t="s">
        <v>935</v>
      </c>
      <c r="AE2192" s="689" t="s">
        <v>1250</v>
      </c>
      <c r="AF2192" s="128">
        <v>1</v>
      </c>
      <c r="AG2192" s="169">
        <v>1</v>
      </c>
      <c r="AH2192" t="s">
        <v>990</v>
      </c>
    </row>
    <row r="2193" spans="1:48" x14ac:dyDescent="0.2">
      <c r="A2193" t="s">
        <v>617</v>
      </c>
      <c r="B2193" s="43">
        <v>20190823</v>
      </c>
      <c r="C2193" s="107" t="s">
        <v>73</v>
      </c>
      <c r="D2193" s="107">
        <v>17</v>
      </c>
      <c r="E2193" s="107">
        <v>18</v>
      </c>
      <c r="H2193" s="107" t="s">
        <v>10</v>
      </c>
      <c r="I2193" s="107">
        <v>290</v>
      </c>
      <c r="J2193" s="107">
        <v>10</v>
      </c>
      <c r="K2193" s="43">
        <v>5</v>
      </c>
      <c r="L2193" s="111">
        <v>1</v>
      </c>
      <c r="M2193" s="43">
        <v>0</v>
      </c>
      <c r="N2193" s="49">
        <v>1</v>
      </c>
      <c r="O2193" s="111" t="str">
        <f>Cal_111320b_12mm!$E$2</f>
        <v>Cal_111320b_12mm</v>
      </c>
      <c r="P2193" s="112">
        <f>Cal_111320b_12mm!$Q$3</f>
        <v>1.834328118614172</v>
      </c>
      <c r="Q2193" s="112">
        <f>Cal_111320b_12mm!$R$3</f>
        <v>0.54419533879391391</v>
      </c>
      <c r="R2193" s="46">
        <v>14.92</v>
      </c>
      <c r="S2193" s="46">
        <v>9.6519999999999992</v>
      </c>
      <c r="T2193" s="47">
        <f t="shared" ref="T2193:T2194" si="366">AVERAGE(0.651, 0.737, 0.721, 0.724, 0.693, 0.912)</f>
        <v>0.73966666666666681</v>
      </c>
      <c r="U2193" s="79">
        <f t="shared" si="352"/>
        <v>14.180333333333333</v>
      </c>
      <c r="V2193" s="79">
        <f t="shared" si="353"/>
        <v>8.9123333333333328</v>
      </c>
      <c r="W2193" s="443">
        <f t="shared" si="354"/>
        <v>0.10867076724468477</v>
      </c>
      <c r="X2193" s="443">
        <f t="shared" si="355"/>
        <v>4.4718604557615414E-2</v>
      </c>
      <c r="Y2193" s="43">
        <f>Cal_111320b_12mm!$A$3</f>
        <v>20201113</v>
      </c>
      <c r="Z2193" s="48" t="s">
        <v>940</v>
      </c>
      <c r="AA2193" s="48"/>
      <c r="AB2193" s="48" t="s">
        <v>127</v>
      </c>
      <c r="AD2193" s="43" t="s">
        <v>935</v>
      </c>
      <c r="AE2193" s="689" t="s">
        <v>1250</v>
      </c>
      <c r="AF2193" s="128">
        <v>1</v>
      </c>
      <c r="AG2193" s="764" t="s">
        <v>1634</v>
      </c>
      <c r="AH2193"/>
    </row>
    <row r="2194" spans="1:48" s="115" customFormat="1" ht="13.5" thickBot="1" x14ac:dyDescent="0.25">
      <c r="A2194" s="407" t="s">
        <v>617</v>
      </c>
      <c r="B2194" s="115">
        <v>20190823</v>
      </c>
      <c r="C2194" s="140" t="s">
        <v>73</v>
      </c>
      <c r="D2194" s="140">
        <v>17</v>
      </c>
      <c r="E2194" s="140">
        <v>18</v>
      </c>
      <c r="F2194" s="140"/>
      <c r="G2194" s="140"/>
      <c r="H2194" s="140" t="s">
        <v>11</v>
      </c>
      <c r="I2194" s="140">
        <v>290</v>
      </c>
      <c r="J2194" s="140">
        <v>10</v>
      </c>
      <c r="K2194" s="115">
        <v>5</v>
      </c>
      <c r="L2194" s="499">
        <v>1</v>
      </c>
      <c r="M2194" s="115">
        <v>0</v>
      </c>
      <c r="N2194" s="117">
        <v>1</v>
      </c>
      <c r="O2194" s="111" t="str">
        <f>Cal_111320b_12mm!$E$2</f>
        <v>Cal_111320b_12mm</v>
      </c>
      <c r="P2194" s="112">
        <f>Cal_111320b_12mm!$Q$3</f>
        <v>1.834328118614172</v>
      </c>
      <c r="Q2194" s="112">
        <f>Cal_111320b_12mm!$R$3</f>
        <v>0.54419533879391391</v>
      </c>
      <c r="R2194" s="118">
        <v>13.59</v>
      </c>
      <c r="S2194" s="118">
        <v>8.718</v>
      </c>
      <c r="T2194" s="119">
        <f t="shared" si="366"/>
        <v>0.73966666666666681</v>
      </c>
      <c r="U2194" s="120">
        <f t="shared" si="352"/>
        <v>12.850333333333333</v>
      </c>
      <c r="V2194" s="120">
        <f t="shared" si="353"/>
        <v>7.9783333333333335</v>
      </c>
      <c r="W2194" s="444">
        <f t="shared" si="354"/>
        <v>0.10050189408050574</v>
      </c>
      <c r="X2194" s="444">
        <f t="shared" si="355"/>
        <v>3.6812487266992315E-2</v>
      </c>
      <c r="Y2194" s="43">
        <f>Cal_111320b_12mm!$A$3</f>
        <v>20201113</v>
      </c>
      <c r="Z2194" s="121" t="s">
        <v>940</v>
      </c>
      <c r="AA2194" s="121"/>
      <c r="AB2194" s="121" t="s">
        <v>127</v>
      </c>
      <c r="AD2194" s="115" t="s">
        <v>935</v>
      </c>
      <c r="AE2194" s="689" t="s">
        <v>1250</v>
      </c>
      <c r="AF2194" s="174">
        <v>1</v>
      </c>
      <c r="AG2194" s="764" t="s">
        <v>1634</v>
      </c>
      <c r="AH2194" s="407"/>
      <c r="AI2194" s="407"/>
    </row>
    <row r="2195" spans="1:48" x14ac:dyDescent="0.2">
      <c r="A2195" s="155" t="s">
        <v>617</v>
      </c>
      <c r="B2195" s="82">
        <v>20190824</v>
      </c>
      <c r="C2195" s="126" t="s">
        <v>66</v>
      </c>
      <c r="D2195" s="126">
        <v>22</v>
      </c>
      <c r="E2195" s="126">
        <v>20</v>
      </c>
      <c r="F2195" s="126"/>
      <c r="G2195" s="126"/>
      <c r="H2195" s="126" t="s">
        <v>10</v>
      </c>
      <c r="I2195" s="126">
        <v>280.66000000000003</v>
      </c>
      <c r="J2195" s="126">
        <v>5</v>
      </c>
      <c r="K2195" s="82">
        <v>5</v>
      </c>
      <c r="L2195" s="156">
        <v>1</v>
      </c>
      <c r="M2195" s="82">
        <v>0</v>
      </c>
      <c r="N2195" s="83">
        <v>1</v>
      </c>
      <c r="O2195" s="9" t="str">
        <f>Cal_110119!$P$3</f>
        <v>Cal_110119</v>
      </c>
      <c r="P2195" s="17">
        <f>Cal_110119!$Q$3</f>
        <v>1.8682000000000001</v>
      </c>
      <c r="Q2195" s="17">
        <f>Cal_110119!$R$3</f>
        <v>0.51219999999999999</v>
      </c>
      <c r="R2195" s="84">
        <v>178.9</v>
      </c>
      <c r="S2195" s="84">
        <v>107.5</v>
      </c>
      <c r="T2195" s="158">
        <f t="shared" ref="T2195:T2206" si="367">AVERAGE(0.887,0.753,0.762,0.881,0.629,0.842)</f>
        <v>0.79233333333333344</v>
      </c>
      <c r="U2195" s="79">
        <f t="shared" si="352"/>
        <v>178.10766666666666</v>
      </c>
      <c r="V2195" s="79">
        <f t="shared" si="353"/>
        <v>106.70766666666667</v>
      </c>
      <c r="W2195" s="443">
        <f t="shared" si="354"/>
        <v>1.4019446111596654</v>
      </c>
      <c r="X2195" s="443">
        <f t="shared" si="355"/>
        <v>0.41711968087173629</v>
      </c>
      <c r="Y2195" s="9">
        <f>Cal_110119!$O$3</f>
        <v>20181101</v>
      </c>
      <c r="Z2195" s="339" t="s">
        <v>830</v>
      </c>
      <c r="AA2195" s="339"/>
      <c r="AB2195" s="85" t="s">
        <v>127</v>
      </c>
      <c r="AC2195" s="82" t="s">
        <v>624</v>
      </c>
      <c r="AD2195" s="82" t="s">
        <v>619</v>
      </c>
      <c r="AE2195" s="689" t="s">
        <v>1250</v>
      </c>
      <c r="AF2195" s="129">
        <v>1</v>
      </c>
      <c r="AG2195" s="764" t="s">
        <v>1634</v>
      </c>
      <c r="AH2195" s="155" t="s">
        <v>457</v>
      </c>
      <c r="AI2195" s="153" t="s">
        <v>1692</v>
      </c>
      <c r="AJ2195" s="82"/>
    </row>
    <row r="2196" spans="1:48" x14ac:dyDescent="0.2">
      <c r="A2196" s="155" t="s">
        <v>617</v>
      </c>
      <c r="B2196" s="82">
        <v>20190824</v>
      </c>
      <c r="C2196" s="126" t="s">
        <v>66</v>
      </c>
      <c r="D2196" s="126">
        <v>22</v>
      </c>
      <c r="E2196" s="126">
        <v>20</v>
      </c>
      <c r="F2196" s="126"/>
      <c r="G2196" s="126"/>
      <c r="H2196" s="126" t="s">
        <v>11</v>
      </c>
      <c r="I2196" s="126">
        <v>280.16000000000003</v>
      </c>
      <c r="J2196" s="126">
        <v>5</v>
      </c>
      <c r="K2196" s="82">
        <v>5</v>
      </c>
      <c r="L2196" s="156">
        <v>1</v>
      </c>
      <c r="M2196" s="82">
        <v>0</v>
      </c>
      <c r="N2196" s="83">
        <v>1</v>
      </c>
      <c r="O2196" s="9" t="str">
        <f>Cal_110119!$P$3</f>
        <v>Cal_110119</v>
      </c>
      <c r="P2196" s="17">
        <f>Cal_110119!$Q$3</f>
        <v>1.8682000000000001</v>
      </c>
      <c r="Q2196" s="17">
        <f>Cal_110119!$R$3</f>
        <v>0.51219999999999999</v>
      </c>
      <c r="R2196" s="84">
        <v>207.4</v>
      </c>
      <c r="S2196" s="84">
        <v>128.6</v>
      </c>
      <c r="T2196" s="158">
        <f t="shared" si="367"/>
        <v>0.79233333333333344</v>
      </c>
      <c r="U2196" s="79">
        <f t="shared" si="352"/>
        <v>206.60766666666666</v>
      </c>
      <c r="V2196" s="79">
        <f t="shared" si="353"/>
        <v>127.80766666666666</v>
      </c>
      <c r="W2196" s="443">
        <f t="shared" si="354"/>
        <v>1.5500055508478976</v>
      </c>
      <c r="X2196" s="443">
        <f t="shared" si="355"/>
        <v>0.6326425588805904</v>
      </c>
      <c r="Y2196" s="9">
        <f>Cal_110119!$O$3</f>
        <v>20181101</v>
      </c>
      <c r="Z2196" s="339" t="s">
        <v>830</v>
      </c>
      <c r="AA2196" s="339"/>
      <c r="AB2196" s="85" t="s">
        <v>127</v>
      </c>
      <c r="AC2196" s="82" t="s">
        <v>624</v>
      </c>
      <c r="AD2196" s="82" t="s">
        <v>619</v>
      </c>
      <c r="AE2196" s="689" t="s">
        <v>1250</v>
      </c>
      <c r="AF2196" s="497">
        <v>1</v>
      </c>
      <c r="AG2196" s="764" t="s">
        <v>1634</v>
      </c>
      <c r="AH2196" s="155" t="s">
        <v>454</v>
      </c>
      <c r="AI2196" s="153" t="s">
        <v>1693</v>
      </c>
      <c r="AJ2196" s="82"/>
    </row>
    <row r="2197" spans="1:48" s="44" customFormat="1" x14ac:dyDescent="0.2">
      <c r="A2197" s="360" t="s">
        <v>617</v>
      </c>
      <c r="B2197" s="44">
        <v>20190824</v>
      </c>
      <c r="C2197" s="361" t="s">
        <v>66</v>
      </c>
      <c r="D2197" s="361">
        <v>22</v>
      </c>
      <c r="E2197" s="361">
        <v>14</v>
      </c>
      <c r="F2197" s="361"/>
      <c r="G2197" s="361"/>
      <c r="H2197" s="361" t="s">
        <v>10</v>
      </c>
      <c r="I2197" s="361">
        <v>280.08999999999997</v>
      </c>
      <c r="J2197" s="361">
        <v>5</v>
      </c>
      <c r="K2197" s="44">
        <v>5</v>
      </c>
      <c r="L2197" s="362">
        <v>1</v>
      </c>
      <c r="M2197" s="44">
        <v>0</v>
      </c>
      <c r="N2197" s="363">
        <v>1</v>
      </c>
      <c r="O2197" s="9" t="str">
        <f>Cal_110119!$P$3</f>
        <v>Cal_110119</v>
      </c>
      <c r="P2197" s="17">
        <f>Cal_110119!$Q$3</f>
        <v>1.8682000000000001</v>
      </c>
      <c r="Q2197" s="17">
        <f>Cal_110119!$R$3</f>
        <v>0.51219999999999999</v>
      </c>
      <c r="R2197" s="364">
        <v>233.5</v>
      </c>
      <c r="S2197" s="364">
        <v>144.6</v>
      </c>
      <c r="T2197" s="365">
        <f t="shared" si="367"/>
        <v>0.79233333333333344</v>
      </c>
      <c r="U2197" s="366">
        <f t="shared" ref="U2197:U2260" si="368">(R2197-T2197)*(L2197+M2197)/L2197</f>
        <v>232.70766666666665</v>
      </c>
      <c r="V2197" s="366">
        <f t="shared" ref="V2197:V2260" si="369">(S2197-T2197)*(L2197+M2197)/L2197</f>
        <v>143.80766666666665</v>
      </c>
      <c r="W2197" s="443">
        <f t="shared" ref="W2197:W2260" si="370">(Q2197*P2197/(P2197-1)*(U2197-V2197)*(K2197)/I2197)/N2197</f>
        <v>1.7491108029752735</v>
      </c>
      <c r="X2197" s="443">
        <f t="shared" ref="X2197:X2260" si="371">(Q2197*P2197/(P2197-1)*(P2197*V2197-U2197)*(K2197)/I2197)/N2197</f>
        <v>0.70739266955688818</v>
      </c>
      <c r="Y2197" s="9">
        <f>Cal_110119!$O$3</f>
        <v>20181101</v>
      </c>
      <c r="Z2197" s="367" t="s">
        <v>830</v>
      </c>
      <c r="AA2197" s="367"/>
      <c r="AB2197" s="368" t="s">
        <v>127</v>
      </c>
      <c r="AC2197" s="44" t="s">
        <v>624</v>
      </c>
      <c r="AD2197" s="44" t="s">
        <v>619</v>
      </c>
      <c r="AE2197" s="689" t="s">
        <v>1250</v>
      </c>
      <c r="AF2197" s="369">
        <v>1</v>
      </c>
      <c r="AG2197" s="764" t="s">
        <v>1634</v>
      </c>
      <c r="AH2197" s="360" t="s">
        <v>461</v>
      </c>
      <c r="AI2197" s="360"/>
    </row>
    <row r="2198" spans="1:48" s="44" customFormat="1" x14ac:dyDescent="0.2">
      <c r="A2198" s="360" t="s">
        <v>617</v>
      </c>
      <c r="B2198" s="44">
        <v>20190824</v>
      </c>
      <c r="C2198" s="361" t="s">
        <v>66</v>
      </c>
      <c r="D2198" s="361">
        <v>22</v>
      </c>
      <c r="E2198" s="361">
        <v>14</v>
      </c>
      <c r="F2198" s="361"/>
      <c r="G2198" s="361"/>
      <c r="H2198" s="361" t="s">
        <v>11</v>
      </c>
      <c r="I2198" s="361">
        <v>280.43</v>
      </c>
      <c r="J2198" s="361">
        <v>5</v>
      </c>
      <c r="K2198" s="44">
        <v>5</v>
      </c>
      <c r="L2198" s="362">
        <v>1</v>
      </c>
      <c r="M2198" s="44">
        <v>0</v>
      </c>
      <c r="N2198" s="363">
        <v>1</v>
      </c>
      <c r="O2198" s="9" t="str">
        <f>Cal_110119!$P$3</f>
        <v>Cal_110119</v>
      </c>
      <c r="P2198" s="17">
        <f>Cal_110119!$Q$3</f>
        <v>1.8682000000000001</v>
      </c>
      <c r="Q2198" s="17">
        <f>Cal_110119!$R$3</f>
        <v>0.51219999999999999</v>
      </c>
      <c r="R2198" s="364">
        <v>237.2</v>
      </c>
      <c r="S2198" s="364">
        <v>147.80000000000001</v>
      </c>
      <c r="T2198" s="365">
        <f t="shared" si="367"/>
        <v>0.79233333333333344</v>
      </c>
      <c r="U2198" s="366">
        <f t="shared" si="368"/>
        <v>236.40766666666664</v>
      </c>
      <c r="V2198" s="366">
        <f t="shared" si="369"/>
        <v>147.00766666666667</v>
      </c>
      <c r="W2198" s="443">
        <f t="shared" si="370"/>
        <v>1.7568157307832686</v>
      </c>
      <c r="X2198" s="443">
        <f t="shared" si="371"/>
        <v>0.75130512027237173</v>
      </c>
      <c r="Y2198" s="9">
        <f>Cal_110119!$O$3</f>
        <v>20181101</v>
      </c>
      <c r="Z2198" s="367" t="s">
        <v>830</v>
      </c>
      <c r="AA2198" s="367"/>
      <c r="AB2198" s="368" t="s">
        <v>127</v>
      </c>
      <c r="AC2198" s="44" t="s">
        <v>624</v>
      </c>
      <c r="AD2198" s="44" t="s">
        <v>619</v>
      </c>
      <c r="AE2198" s="689" t="s">
        <v>1250</v>
      </c>
      <c r="AF2198" s="369">
        <v>1</v>
      </c>
      <c r="AG2198" s="764" t="s">
        <v>1634</v>
      </c>
      <c r="AH2198" s="360" t="s">
        <v>449</v>
      </c>
      <c r="AI2198" s="360"/>
    </row>
    <row r="2199" spans="1:48" s="350" customFormat="1" x14ac:dyDescent="0.2">
      <c r="A2199" s="349" t="s">
        <v>617</v>
      </c>
      <c r="B2199" s="350">
        <v>20190824</v>
      </c>
      <c r="C2199" s="351" t="s">
        <v>66</v>
      </c>
      <c r="D2199" s="351">
        <v>22</v>
      </c>
      <c r="E2199" s="351">
        <v>9</v>
      </c>
      <c r="F2199" s="351"/>
      <c r="G2199" s="351"/>
      <c r="H2199" s="351" t="s">
        <v>10</v>
      </c>
      <c r="I2199" s="351">
        <v>279.89</v>
      </c>
      <c r="J2199" s="351">
        <v>5</v>
      </c>
      <c r="K2199" s="350">
        <v>5</v>
      </c>
      <c r="L2199" s="352">
        <v>1</v>
      </c>
      <c r="M2199" s="350">
        <v>0</v>
      </c>
      <c r="N2199" s="353">
        <v>1</v>
      </c>
      <c r="O2199" s="9" t="str">
        <f>Cal_110119!$P$3</f>
        <v>Cal_110119</v>
      </c>
      <c r="P2199" s="17">
        <f>Cal_110119!$Q$3</f>
        <v>1.8682000000000001</v>
      </c>
      <c r="Q2199" s="17">
        <f>Cal_110119!$R$3</f>
        <v>0.51219999999999999</v>
      </c>
      <c r="R2199" s="354">
        <v>72.290000000000006</v>
      </c>
      <c r="S2199" s="354">
        <v>45.5</v>
      </c>
      <c r="T2199" s="355">
        <f t="shared" si="367"/>
        <v>0.79233333333333344</v>
      </c>
      <c r="U2199" s="356">
        <f t="shared" si="368"/>
        <v>71.497666666666674</v>
      </c>
      <c r="V2199" s="356">
        <f t="shared" si="369"/>
        <v>44.707666666666668</v>
      </c>
      <c r="W2199" s="443">
        <f t="shared" si="370"/>
        <v>0.52747088920780738</v>
      </c>
      <c r="X2199" s="443">
        <f t="shared" si="371"/>
        <v>0.23676524570781421</v>
      </c>
      <c r="Y2199" s="9">
        <f>Cal_110119!$O$3</f>
        <v>20181101</v>
      </c>
      <c r="Z2199" s="357" t="s">
        <v>830</v>
      </c>
      <c r="AA2199" s="357"/>
      <c r="AB2199" s="358" t="s">
        <v>127</v>
      </c>
      <c r="AC2199" s="350" t="s">
        <v>624</v>
      </c>
      <c r="AD2199" s="350" t="s">
        <v>619</v>
      </c>
      <c r="AE2199" s="689" t="s">
        <v>1250</v>
      </c>
      <c r="AF2199" s="359">
        <v>1</v>
      </c>
      <c r="AG2199" s="764" t="s">
        <v>1634</v>
      </c>
      <c r="AH2199" s="349" t="s">
        <v>458</v>
      </c>
      <c r="AI2199" s="349"/>
    </row>
    <row r="2200" spans="1:48" s="350" customFormat="1" x14ac:dyDescent="0.2">
      <c r="A2200" s="349" t="s">
        <v>617</v>
      </c>
      <c r="B2200" s="350">
        <v>20190824</v>
      </c>
      <c r="C2200" s="351" t="s">
        <v>66</v>
      </c>
      <c r="D2200" s="351">
        <v>22</v>
      </c>
      <c r="E2200" s="351">
        <v>9</v>
      </c>
      <c r="F2200" s="351"/>
      <c r="G2200" s="351"/>
      <c r="H2200" s="351" t="s">
        <v>11</v>
      </c>
      <c r="I2200" s="351">
        <v>280.58999999999997</v>
      </c>
      <c r="J2200" s="351">
        <v>5</v>
      </c>
      <c r="K2200" s="350">
        <v>5</v>
      </c>
      <c r="L2200" s="352">
        <v>1</v>
      </c>
      <c r="M2200" s="350">
        <v>0</v>
      </c>
      <c r="N2200" s="353">
        <v>1</v>
      </c>
      <c r="O2200" s="9" t="str">
        <f>Cal_110119!$P$3</f>
        <v>Cal_110119</v>
      </c>
      <c r="P2200" s="17">
        <f>Cal_110119!$Q$3</f>
        <v>1.8682000000000001</v>
      </c>
      <c r="Q2200" s="17">
        <f>Cal_110119!$R$3</f>
        <v>0.51219999999999999</v>
      </c>
      <c r="R2200" s="354">
        <v>76.75</v>
      </c>
      <c r="S2200" s="354">
        <v>47.65</v>
      </c>
      <c r="T2200" s="355">
        <f t="shared" si="367"/>
        <v>0.79233333333333344</v>
      </c>
      <c r="U2200" s="356">
        <f t="shared" si="368"/>
        <v>75.957666666666668</v>
      </c>
      <c r="V2200" s="356">
        <f t="shared" si="369"/>
        <v>46.857666666666667</v>
      </c>
      <c r="W2200" s="443">
        <f t="shared" si="370"/>
        <v>0.57152333173560421</v>
      </c>
      <c r="X2200" s="443">
        <f t="shared" si="371"/>
        <v>0.22746680059816893</v>
      </c>
      <c r="Y2200" s="9">
        <f>Cal_110119!$O$3</f>
        <v>20181101</v>
      </c>
      <c r="Z2200" s="357" t="s">
        <v>830</v>
      </c>
      <c r="AA2200" s="357"/>
      <c r="AB2200" s="358" t="s">
        <v>127</v>
      </c>
      <c r="AC2200" s="350" t="s">
        <v>624</v>
      </c>
      <c r="AD2200" s="350" t="s">
        <v>619</v>
      </c>
      <c r="AE2200" s="689" t="s">
        <v>1250</v>
      </c>
      <c r="AF2200" s="359">
        <v>1</v>
      </c>
      <c r="AG2200" s="764" t="s">
        <v>1634</v>
      </c>
      <c r="AH2200" s="349" t="s">
        <v>459</v>
      </c>
      <c r="AI2200" s="349"/>
    </row>
    <row r="2201" spans="1:48" x14ac:dyDescent="0.2">
      <c r="A2201" s="155" t="s">
        <v>617</v>
      </c>
      <c r="B2201" s="82">
        <v>20190824</v>
      </c>
      <c r="C2201" s="126" t="s">
        <v>66</v>
      </c>
      <c r="D2201" s="126">
        <v>22</v>
      </c>
      <c r="E2201" s="126">
        <v>20</v>
      </c>
      <c r="F2201" s="126"/>
      <c r="G2201" s="126"/>
      <c r="H2201" s="126" t="s">
        <v>10</v>
      </c>
      <c r="I2201" s="126">
        <v>280.47000000000003</v>
      </c>
      <c r="J2201" s="126">
        <v>20</v>
      </c>
      <c r="K2201" s="82">
        <v>5</v>
      </c>
      <c r="L2201" s="156">
        <v>1</v>
      </c>
      <c r="M2201" s="82">
        <v>0</v>
      </c>
      <c r="N2201" s="83">
        <v>1</v>
      </c>
      <c r="O2201" s="9" t="str">
        <f>Cal_110119!$P$3</f>
        <v>Cal_110119</v>
      </c>
      <c r="P2201" s="17">
        <f>Cal_110119!$Q$3</f>
        <v>1.8682000000000001</v>
      </c>
      <c r="Q2201" s="17">
        <f>Cal_110119!$R$3</f>
        <v>0.51219999999999999</v>
      </c>
      <c r="R2201" s="84">
        <v>122.8</v>
      </c>
      <c r="S2201" s="84">
        <v>73.98</v>
      </c>
      <c r="T2201" s="158">
        <f t="shared" si="367"/>
        <v>0.79233333333333344</v>
      </c>
      <c r="U2201" s="79">
        <f t="shared" si="368"/>
        <v>122.00766666666667</v>
      </c>
      <c r="V2201" s="79">
        <f t="shared" si="369"/>
        <v>73.187666666666672</v>
      </c>
      <c r="W2201" s="443">
        <f t="shared" si="370"/>
        <v>0.95923391470106667</v>
      </c>
      <c r="X2201" s="443">
        <f t="shared" si="371"/>
        <v>0.2892542597829541</v>
      </c>
      <c r="Y2201" s="9">
        <f>Cal_110119!$O$3</f>
        <v>20181101</v>
      </c>
      <c r="Z2201" s="339" t="s">
        <v>830</v>
      </c>
      <c r="AA2201" s="339"/>
      <c r="AB2201" s="85" t="s">
        <v>127</v>
      </c>
      <c r="AC2201" s="82" t="s">
        <v>624</v>
      </c>
      <c r="AD2201" s="82" t="s">
        <v>619</v>
      </c>
      <c r="AE2201" s="689" t="s">
        <v>1250</v>
      </c>
      <c r="AF2201" s="129">
        <v>1</v>
      </c>
      <c r="AG2201" s="764" t="s">
        <v>1634</v>
      </c>
      <c r="AH2201" s="155" t="s">
        <v>444</v>
      </c>
      <c r="AI2201" s="155"/>
      <c r="AJ2201" s="82"/>
      <c r="AK2201" s="82"/>
      <c r="AL2201" s="82"/>
      <c r="AM2201" s="82"/>
      <c r="AN2201" s="82"/>
      <c r="AO2201" s="82"/>
      <c r="AP2201" s="82"/>
      <c r="AQ2201" s="82"/>
      <c r="AR2201" s="82"/>
      <c r="AS2201" s="82"/>
      <c r="AT2201" s="82"/>
      <c r="AU2201" s="82"/>
      <c r="AV2201" s="82"/>
    </row>
    <row r="2202" spans="1:48" x14ac:dyDescent="0.2">
      <c r="A2202" s="155" t="s">
        <v>617</v>
      </c>
      <c r="B2202" s="82">
        <v>20190824</v>
      </c>
      <c r="C2202" s="126" t="s">
        <v>66</v>
      </c>
      <c r="D2202" s="126">
        <v>22</v>
      </c>
      <c r="E2202" s="126">
        <v>20</v>
      </c>
      <c r="F2202" s="126"/>
      <c r="G2202" s="126"/>
      <c r="H2202" s="126" t="s">
        <v>11</v>
      </c>
      <c r="I2202" s="126">
        <v>280.31</v>
      </c>
      <c r="J2202" s="126">
        <v>20</v>
      </c>
      <c r="K2202" s="82">
        <v>5</v>
      </c>
      <c r="L2202" s="156">
        <v>1</v>
      </c>
      <c r="M2202" s="82">
        <v>0</v>
      </c>
      <c r="N2202" s="83">
        <v>1</v>
      </c>
      <c r="O2202" s="9" t="str">
        <f>Cal_110119!$P$3</f>
        <v>Cal_110119</v>
      </c>
      <c r="P2202" s="17">
        <f>Cal_110119!$Q$3</f>
        <v>1.8682000000000001</v>
      </c>
      <c r="Q2202" s="17">
        <f>Cal_110119!$R$3</f>
        <v>0.51219999999999999</v>
      </c>
      <c r="R2202" s="84">
        <v>130.69999999999999</v>
      </c>
      <c r="S2202" s="84">
        <v>76.62</v>
      </c>
      <c r="T2202" s="158">
        <f t="shared" si="367"/>
        <v>0.79233333333333344</v>
      </c>
      <c r="U2202" s="79">
        <f t="shared" si="368"/>
        <v>129.90766666666664</v>
      </c>
      <c r="V2202" s="79">
        <f t="shared" si="369"/>
        <v>75.827666666666673</v>
      </c>
      <c r="W2202" s="443">
        <f t="shared" si="370"/>
        <v>1.0631909134135562</v>
      </c>
      <c r="X2202" s="443">
        <f t="shared" si="371"/>
        <v>0.23107062996888944</v>
      </c>
      <c r="Y2202" s="9">
        <f>Cal_110119!$O$3</f>
        <v>20181101</v>
      </c>
      <c r="Z2202" s="339" t="s">
        <v>830</v>
      </c>
      <c r="AA2202" s="339"/>
      <c r="AB2202" s="85" t="s">
        <v>127</v>
      </c>
      <c r="AC2202" s="82" t="s">
        <v>624</v>
      </c>
      <c r="AD2202" s="82" t="s">
        <v>619</v>
      </c>
      <c r="AE2202" s="689" t="s">
        <v>1250</v>
      </c>
      <c r="AF2202" s="129">
        <v>1</v>
      </c>
      <c r="AG2202" s="764" t="s">
        <v>1634</v>
      </c>
      <c r="AH2202" s="155" t="s">
        <v>455</v>
      </c>
      <c r="AI2202" s="155"/>
      <c r="AJ2202" s="82"/>
      <c r="AK2202" s="82"/>
      <c r="AL2202" s="82"/>
      <c r="AM2202" s="82"/>
      <c r="AN2202" s="82"/>
      <c r="AO2202" s="82"/>
      <c r="AP2202" s="82"/>
      <c r="AQ2202" s="82"/>
      <c r="AR2202" s="82"/>
      <c r="AS2202" s="82"/>
      <c r="AT2202" s="82"/>
      <c r="AU2202" s="82"/>
      <c r="AV2202" s="82"/>
    </row>
    <row r="2203" spans="1:48" s="44" customFormat="1" x14ac:dyDescent="0.2">
      <c r="A2203" s="360" t="s">
        <v>617</v>
      </c>
      <c r="B2203" s="44">
        <v>20190824</v>
      </c>
      <c r="C2203" s="361" t="s">
        <v>66</v>
      </c>
      <c r="D2203" s="361">
        <v>22</v>
      </c>
      <c r="E2203" s="361">
        <v>14</v>
      </c>
      <c r="F2203" s="361"/>
      <c r="G2203" s="361"/>
      <c r="H2203" s="361" t="s">
        <v>10</v>
      </c>
      <c r="I2203" s="361">
        <v>281.05</v>
      </c>
      <c r="J2203" s="361">
        <v>20</v>
      </c>
      <c r="K2203" s="44">
        <v>5</v>
      </c>
      <c r="L2203" s="362">
        <v>1</v>
      </c>
      <c r="M2203" s="44">
        <v>0</v>
      </c>
      <c r="N2203" s="363">
        <v>1</v>
      </c>
      <c r="O2203" s="9" t="str">
        <f>Cal_110119!$P$3</f>
        <v>Cal_110119</v>
      </c>
      <c r="P2203" s="17">
        <f>Cal_110119!$Q$3</f>
        <v>1.8682000000000001</v>
      </c>
      <c r="Q2203" s="17">
        <f>Cal_110119!$R$3</f>
        <v>0.51219999999999999</v>
      </c>
      <c r="R2203" s="364">
        <v>246.6</v>
      </c>
      <c r="S2203" s="364">
        <v>145.69999999999999</v>
      </c>
      <c r="T2203" s="365">
        <f t="shared" si="367"/>
        <v>0.79233333333333344</v>
      </c>
      <c r="U2203" s="366">
        <f t="shared" si="368"/>
        <v>245.80766666666665</v>
      </c>
      <c r="V2203" s="366">
        <f t="shared" si="369"/>
        <v>144.90766666666664</v>
      </c>
      <c r="W2203" s="443">
        <f t="shared" si="370"/>
        <v>1.9784302390404953</v>
      </c>
      <c r="X2203" s="443">
        <f t="shared" si="371"/>
        <v>0.48840827311582297</v>
      </c>
      <c r="Y2203" s="9">
        <f>Cal_110119!$O$3</f>
        <v>20181101</v>
      </c>
      <c r="Z2203" s="367" t="s">
        <v>830</v>
      </c>
      <c r="AA2203" s="367"/>
      <c r="AB2203" s="368" t="s">
        <v>127</v>
      </c>
      <c r="AC2203" s="44" t="s">
        <v>624</v>
      </c>
      <c r="AD2203" s="44" t="s">
        <v>619</v>
      </c>
      <c r="AE2203" s="689" t="s">
        <v>1250</v>
      </c>
      <c r="AF2203" s="497">
        <v>3</v>
      </c>
      <c r="AG2203" s="764" t="s">
        <v>1634</v>
      </c>
      <c r="AH2203" s="360" t="s">
        <v>448</v>
      </c>
      <c r="AI2203" s="411" t="s">
        <v>1156</v>
      </c>
    </row>
    <row r="2204" spans="1:48" s="44" customFormat="1" x14ac:dyDescent="0.2">
      <c r="A2204" s="360" t="s">
        <v>617</v>
      </c>
      <c r="B2204" s="44">
        <v>20190824</v>
      </c>
      <c r="C2204" s="361" t="s">
        <v>66</v>
      </c>
      <c r="D2204" s="361">
        <v>22</v>
      </c>
      <c r="E2204" s="361">
        <v>14</v>
      </c>
      <c r="F2204" s="361"/>
      <c r="G2204" s="361"/>
      <c r="H2204" s="361" t="s">
        <v>11</v>
      </c>
      <c r="I2204" s="361">
        <v>279.91000000000003</v>
      </c>
      <c r="J2204" s="361">
        <v>20</v>
      </c>
      <c r="K2204" s="44">
        <v>5</v>
      </c>
      <c r="L2204" s="362">
        <v>1</v>
      </c>
      <c r="M2204" s="44">
        <v>0</v>
      </c>
      <c r="N2204" s="363">
        <v>1</v>
      </c>
      <c r="O2204" s="9" t="str">
        <f>Cal_110119!$P$3</f>
        <v>Cal_110119</v>
      </c>
      <c r="P2204" s="17">
        <f>Cal_110119!$Q$3</f>
        <v>1.8682000000000001</v>
      </c>
      <c r="Q2204" s="17">
        <f>Cal_110119!$R$3</f>
        <v>0.51219999999999999</v>
      </c>
      <c r="R2204" s="364">
        <v>211</v>
      </c>
      <c r="S2204" s="364">
        <v>124.3</v>
      </c>
      <c r="T2204" s="365">
        <f t="shared" si="367"/>
        <v>0.79233333333333344</v>
      </c>
      <c r="U2204" s="366">
        <f t="shared" si="368"/>
        <v>210.20766666666665</v>
      </c>
      <c r="V2204" s="366">
        <f t="shared" si="369"/>
        <v>123.50766666666667</v>
      </c>
      <c r="W2204" s="443">
        <f t="shared" si="370"/>
        <v>1.7069226760788465</v>
      </c>
      <c r="X2204" s="443">
        <f t="shared" si="371"/>
        <v>0.40417558965490091</v>
      </c>
      <c r="Y2204" s="9">
        <f>Cal_110119!$O$3</f>
        <v>20181101</v>
      </c>
      <c r="Z2204" s="367" t="s">
        <v>830</v>
      </c>
      <c r="AA2204" s="367"/>
      <c r="AB2204" s="368" t="s">
        <v>127</v>
      </c>
      <c r="AC2204" s="44" t="s">
        <v>624</v>
      </c>
      <c r="AD2204" s="44" t="s">
        <v>619</v>
      </c>
      <c r="AE2204" s="689" t="s">
        <v>1250</v>
      </c>
      <c r="AF2204" s="369">
        <v>1</v>
      </c>
      <c r="AG2204" s="764" t="s">
        <v>1634</v>
      </c>
      <c r="AH2204" s="360" t="s">
        <v>450</v>
      </c>
      <c r="AI2204" s="360"/>
    </row>
    <row r="2205" spans="1:48" s="350" customFormat="1" x14ac:dyDescent="0.2">
      <c r="A2205" s="349" t="s">
        <v>617</v>
      </c>
      <c r="B2205" s="350">
        <v>20190824</v>
      </c>
      <c r="C2205" s="351" t="s">
        <v>66</v>
      </c>
      <c r="D2205" s="351">
        <v>22</v>
      </c>
      <c r="E2205" s="351">
        <v>9</v>
      </c>
      <c r="F2205" s="351"/>
      <c r="G2205" s="351"/>
      <c r="H2205" s="351" t="s">
        <v>10</v>
      </c>
      <c r="I2205" s="351">
        <v>279.94</v>
      </c>
      <c r="J2205" s="351">
        <v>20</v>
      </c>
      <c r="K2205" s="350">
        <v>5</v>
      </c>
      <c r="L2205" s="352">
        <v>1</v>
      </c>
      <c r="M2205" s="350">
        <v>0</v>
      </c>
      <c r="N2205" s="353">
        <v>1</v>
      </c>
      <c r="O2205" s="9" t="str">
        <f>Cal_110119!$P$3</f>
        <v>Cal_110119</v>
      </c>
      <c r="P2205" s="17">
        <f>Cal_110119!$Q$3</f>
        <v>1.8682000000000001</v>
      </c>
      <c r="Q2205" s="17">
        <f>Cal_110119!$R$3</f>
        <v>0.51219999999999999</v>
      </c>
      <c r="R2205" s="354">
        <v>56.19</v>
      </c>
      <c r="S2205" s="354">
        <v>34.340000000000003</v>
      </c>
      <c r="T2205" s="355">
        <f t="shared" si="367"/>
        <v>0.79233333333333344</v>
      </c>
      <c r="U2205" s="356">
        <f t="shared" si="368"/>
        <v>55.397666666666666</v>
      </c>
      <c r="V2205" s="356">
        <f t="shared" si="369"/>
        <v>33.547666666666672</v>
      </c>
      <c r="W2205" s="443">
        <f t="shared" si="370"/>
        <v>0.43012991450910981</v>
      </c>
      <c r="X2205" s="443">
        <f t="shared" si="371"/>
        <v>0.14323393477835661</v>
      </c>
      <c r="Y2205" s="9">
        <f>Cal_110119!$O$3</f>
        <v>20181101</v>
      </c>
      <c r="Z2205" s="357" t="s">
        <v>830</v>
      </c>
      <c r="AA2205" s="357"/>
      <c r="AB2205" s="358" t="s">
        <v>127</v>
      </c>
      <c r="AC2205" s="350" t="s">
        <v>624</v>
      </c>
      <c r="AD2205" s="350" t="s">
        <v>619</v>
      </c>
      <c r="AE2205" s="689" t="s">
        <v>1250</v>
      </c>
      <c r="AF2205" s="359">
        <v>1</v>
      </c>
      <c r="AG2205" s="764" t="s">
        <v>1634</v>
      </c>
      <c r="AH2205" s="349" t="s">
        <v>438</v>
      </c>
      <c r="AI2205" s="349"/>
    </row>
    <row r="2206" spans="1:48" s="350" customFormat="1" x14ac:dyDescent="0.2">
      <c r="A2206" s="349" t="s">
        <v>617</v>
      </c>
      <c r="B2206" s="350">
        <v>20190824</v>
      </c>
      <c r="C2206" s="351" t="s">
        <v>66</v>
      </c>
      <c r="D2206" s="351">
        <v>22</v>
      </c>
      <c r="E2206" s="351">
        <v>9</v>
      </c>
      <c r="F2206" s="351"/>
      <c r="G2206" s="351"/>
      <c r="H2206" s="351" t="s">
        <v>11</v>
      </c>
      <c r="I2206" s="351">
        <v>280.02</v>
      </c>
      <c r="J2206" s="351">
        <v>20</v>
      </c>
      <c r="K2206" s="350">
        <v>5</v>
      </c>
      <c r="L2206" s="352">
        <v>1</v>
      </c>
      <c r="M2206" s="350">
        <v>0</v>
      </c>
      <c r="N2206" s="353">
        <v>1</v>
      </c>
      <c r="O2206" s="9" t="str">
        <f>Cal_110119!$P$3</f>
        <v>Cal_110119</v>
      </c>
      <c r="P2206" s="17">
        <f>Cal_110119!$Q$3</f>
        <v>1.8682000000000001</v>
      </c>
      <c r="Q2206" s="17">
        <f>Cal_110119!$R$3</f>
        <v>0.51219999999999999</v>
      </c>
      <c r="R2206" s="354">
        <v>53.85</v>
      </c>
      <c r="S2206" s="354">
        <v>32.75</v>
      </c>
      <c r="T2206" s="355">
        <f t="shared" si="367"/>
        <v>0.79233333333333344</v>
      </c>
      <c r="U2206" s="356">
        <f t="shared" si="368"/>
        <v>53.05766666666667</v>
      </c>
      <c r="V2206" s="356">
        <f t="shared" si="369"/>
        <v>31.957666666666668</v>
      </c>
      <c r="W2206" s="443">
        <f t="shared" si="370"/>
        <v>0.41524706235400533</v>
      </c>
      <c r="X2206" s="443">
        <f t="shared" si="371"/>
        <v>0.13078602189545302</v>
      </c>
      <c r="Y2206" s="9">
        <f>Cal_110119!$O$3</f>
        <v>20181101</v>
      </c>
      <c r="Z2206" s="357" t="s">
        <v>830</v>
      </c>
      <c r="AA2206" s="357"/>
      <c r="AB2206" s="358" t="s">
        <v>127</v>
      </c>
      <c r="AC2206" s="350" t="s">
        <v>624</v>
      </c>
      <c r="AD2206" s="350" t="s">
        <v>619</v>
      </c>
      <c r="AE2206" s="689" t="s">
        <v>1250</v>
      </c>
      <c r="AF2206" s="359">
        <v>1</v>
      </c>
      <c r="AG2206" s="764" t="s">
        <v>1634</v>
      </c>
      <c r="AH2206" s="349" t="s">
        <v>439</v>
      </c>
      <c r="AI2206" s="349"/>
    </row>
    <row r="2207" spans="1:48" x14ac:dyDescent="0.2">
      <c r="A2207" t="s">
        <v>617</v>
      </c>
      <c r="B2207" s="43">
        <v>20190824</v>
      </c>
      <c r="C2207" s="107" t="s">
        <v>66</v>
      </c>
      <c r="D2207" s="107">
        <v>22</v>
      </c>
      <c r="E2207" s="107">
        <v>20</v>
      </c>
      <c r="H2207" s="107" t="s">
        <v>10</v>
      </c>
      <c r="I2207" s="107">
        <v>290</v>
      </c>
      <c r="J2207" s="107">
        <v>0</v>
      </c>
      <c r="K2207" s="43">
        <v>5</v>
      </c>
      <c r="L2207" s="111">
        <v>1</v>
      </c>
      <c r="M2207" s="43">
        <v>0</v>
      </c>
      <c r="N2207" s="49">
        <v>1</v>
      </c>
      <c r="O2207" s="111" t="str">
        <f>Cal_111320b_12mm!$E$2</f>
        <v>Cal_111320b_12mm</v>
      </c>
      <c r="P2207" s="112">
        <f>Cal_111320b_12mm!$Q$3</f>
        <v>1.834328118614172</v>
      </c>
      <c r="Q2207" s="112">
        <f>Cal_111320b_12mm!$R$3</f>
        <v>0.54419533879391391</v>
      </c>
      <c r="R2207" s="46">
        <v>226.4</v>
      </c>
      <c r="S2207" s="46">
        <v>151.4</v>
      </c>
      <c r="T2207" s="47">
        <f t="shared" ref="T2207:T2208" si="372">AVERAGE(0.651, 0.737, 0.721, 0.724, 0.693, 0.912)</f>
        <v>0.73966666666666681</v>
      </c>
      <c r="U2207" s="79">
        <f t="shared" si="368"/>
        <v>225.66033333333334</v>
      </c>
      <c r="V2207" s="79">
        <f t="shared" si="369"/>
        <v>150.66033333333334</v>
      </c>
      <c r="W2207" s="443">
        <f t="shared" si="370"/>
        <v>1.5471350689733026</v>
      </c>
      <c r="X2207" s="443">
        <f t="shared" si="371"/>
        <v>1.0458664516376659</v>
      </c>
      <c r="Y2207" s="43">
        <f>Cal_111320b_12mm!$A$3</f>
        <v>20201113</v>
      </c>
      <c r="Z2207" s="48" t="s">
        <v>940</v>
      </c>
      <c r="AA2207" s="48"/>
      <c r="AB2207" s="48" t="s">
        <v>127</v>
      </c>
      <c r="AD2207" s="43" t="s">
        <v>935</v>
      </c>
      <c r="AE2207" s="689" t="s">
        <v>1250</v>
      </c>
      <c r="AF2207" s="128">
        <v>1</v>
      </c>
      <c r="AG2207" s="169">
        <v>1</v>
      </c>
      <c r="AH2207" t="s">
        <v>1016</v>
      </c>
    </row>
    <row r="2208" spans="1:48" x14ac:dyDescent="0.2">
      <c r="A2208" t="s">
        <v>617</v>
      </c>
      <c r="B2208" s="43">
        <v>20190824</v>
      </c>
      <c r="C2208" s="107" t="s">
        <v>66</v>
      </c>
      <c r="D2208" s="107">
        <v>22</v>
      </c>
      <c r="E2208" s="107">
        <v>20</v>
      </c>
      <c r="H2208" s="107" t="s">
        <v>11</v>
      </c>
      <c r="I2208" s="107">
        <v>290</v>
      </c>
      <c r="J2208" s="107">
        <v>0</v>
      </c>
      <c r="K2208" s="43">
        <v>5</v>
      </c>
      <c r="L2208" s="111">
        <v>1</v>
      </c>
      <c r="M2208" s="43">
        <v>0</v>
      </c>
      <c r="N2208" s="49">
        <v>1</v>
      </c>
      <c r="O2208" s="111" t="str">
        <f>Cal_111320b_12mm!$E$2</f>
        <v>Cal_111320b_12mm</v>
      </c>
      <c r="P2208" s="112">
        <f>Cal_111320b_12mm!$Q$3</f>
        <v>1.834328118614172</v>
      </c>
      <c r="Q2208" s="112">
        <f>Cal_111320b_12mm!$R$3</f>
        <v>0.54419533879391391</v>
      </c>
      <c r="R2208" s="46">
        <v>216.3</v>
      </c>
      <c r="S2208" s="46">
        <v>136.69999999999999</v>
      </c>
      <c r="T2208" s="47">
        <f t="shared" si="372"/>
        <v>0.73966666666666681</v>
      </c>
      <c r="U2208" s="79">
        <f t="shared" si="368"/>
        <v>215.56033333333335</v>
      </c>
      <c r="V2208" s="79">
        <f t="shared" si="369"/>
        <v>135.96033333333332</v>
      </c>
      <c r="W2208" s="443">
        <f t="shared" si="370"/>
        <v>1.6420260198703323</v>
      </c>
      <c r="X2208" s="443">
        <f t="shared" si="371"/>
        <v>0.69797511563828907</v>
      </c>
      <c r="Y2208" s="43">
        <f>Cal_111320b_12mm!$A$3</f>
        <v>20201113</v>
      </c>
      <c r="Z2208" s="48" t="s">
        <v>941</v>
      </c>
      <c r="AA2208" s="48"/>
      <c r="AB2208" s="48" t="s">
        <v>127</v>
      </c>
      <c r="AD2208" s="43" t="s">
        <v>935</v>
      </c>
      <c r="AE2208" s="689" t="s">
        <v>1250</v>
      </c>
      <c r="AF2208" s="128">
        <v>1</v>
      </c>
      <c r="AG2208" s="169">
        <v>1</v>
      </c>
      <c r="AH2208" t="s">
        <v>1016</v>
      </c>
    </row>
    <row r="2209" spans="1:49" x14ac:dyDescent="0.2">
      <c r="A2209" t="s">
        <v>617</v>
      </c>
      <c r="B2209" s="43">
        <v>20190824</v>
      </c>
      <c r="C2209" s="107" t="s">
        <v>66</v>
      </c>
      <c r="D2209" s="107">
        <v>22</v>
      </c>
      <c r="E2209" s="107">
        <v>14</v>
      </c>
      <c r="H2209" s="107" t="s">
        <v>10</v>
      </c>
      <c r="I2209" s="107">
        <v>290</v>
      </c>
      <c r="J2209" s="107">
        <v>0</v>
      </c>
      <c r="K2209" s="43">
        <v>5</v>
      </c>
      <c r="L2209" s="111">
        <v>1</v>
      </c>
      <c r="M2209" s="43">
        <v>0</v>
      </c>
      <c r="N2209" s="49">
        <v>1</v>
      </c>
      <c r="O2209" s="111" t="str">
        <f>Cal_111320b_12mm!$E$2</f>
        <v>Cal_111320b_12mm</v>
      </c>
      <c r="P2209" s="112">
        <f>Cal_111320b_12mm!$Q$3</f>
        <v>1.834328118614172</v>
      </c>
      <c r="Q2209" s="112">
        <f>Cal_111320b_12mm!$R$3</f>
        <v>0.54419533879391391</v>
      </c>
      <c r="R2209" s="46">
        <v>292.60000000000002</v>
      </c>
      <c r="S2209" s="46">
        <v>183.6</v>
      </c>
      <c r="T2209" s="47">
        <f t="shared" ref="T2209" si="373">AVERAGE(0.651, 0.737, 0.721, 0.724, 0.693, 0.912)</f>
        <v>0.73966666666666681</v>
      </c>
      <c r="U2209" s="79">
        <f t="shared" si="368"/>
        <v>291.86033333333336</v>
      </c>
      <c r="V2209" s="79">
        <f t="shared" si="369"/>
        <v>182.86033333333333</v>
      </c>
      <c r="W2209" s="443">
        <f t="shared" si="370"/>
        <v>2.2485029669078669</v>
      </c>
      <c r="X2209" s="443">
        <f t="shared" si="371"/>
        <v>0.89868987345109796</v>
      </c>
      <c r="Y2209" s="43">
        <f>Cal_111320b_12mm!$A$3</f>
        <v>20201113</v>
      </c>
      <c r="Z2209" s="48" t="s">
        <v>940</v>
      </c>
      <c r="AA2209" s="48"/>
      <c r="AB2209" s="48" t="s">
        <v>127</v>
      </c>
      <c r="AD2209" s="43" t="s">
        <v>935</v>
      </c>
      <c r="AE2209" s="689" t="s">
        <v>1250</v>
      </c>
      <c r="AF2209" s="128">
        <v>1</v>
      </c>
      <c r="AG2209" s="169">
        <v>1</v>
      </c>
      <c r="AH2209"/>
    </row>
    <row r="2210" spans="1:49" x14ac:dyDescent="0.2">
      <c r="A2210" t="s">
        <v>617</v>
      </c>
      <c r="B2210" s="43">
        <v>20190824</v>
      </c>
      <c r="C2210" s="107" t="s">
        <v>66</v>
      </c>
      <c r="D2210" s="107">
        <v>22</v>
      </c>
      <c r="E2210" s="107">
        <v>14</v>
      </c>
      <c r="H2210" s="107" t="s">
        <v>11</v>
      </c>
      <c r="I2210" s="107">
        <v>290</v>
      </c>
      <c r="J2210" s="107">
        <v>0</v>
      </c>
      <c r="K2210" s="43">
        <v>5</v>
      </c>
      <c r="L2210" s="111">
        <v>1</v>
      </c>
      <c r="M2210" s="43">
        <v>0</v>
      </c>
      <c r="N2210" s="49">
        <v>1</v>
      </c>
      <c r="O2210" s="111" t="str">
        <f>Cal_111320b_12mm!$E$2</f>
        <v>Cal_111320b_12mm</v>
      </c>
      <c r="P2210" s="112">
        <f>Cal_111320b_12mm!$Q$3</f>
        <v>1.834328118614172</v>
      </c>
      <c r="Q2210" s="112">
        <f>Cal_111320b_12mm!$R$3</f>
        <v>0.54419533879391391</v>
      </c>
      <c r="R2210" s="46">
        <v>318.8</v>
      </c>
      <c r="S2210" s="46">
        <v>185.1</v>
      </c>
      <c r="T2210" s="47">
        <f>AVERAGE(1.083, 1.32, 1.409, 1.16,1.133, 1.116)</f>
        <v>1.2035</v>
      </c>
      <c r="U2210" s="79">
        <f t="shared" si="368"/>
        <v>317.59649999999999</v>
      </c>
      <c r="V2210" s="79">
        <f t="shared" si="369"/>
        <v>183.8965</v>
      </c>
      <c r="W2210" s="443">
        <f t="shared" si="370"/>
        <v>2.7580261162897406</v>
      </c>
      <c r="X2210" s="443">
        <f t="shared" si="371"/>
        <v>0.40700009588533936</v>
      </c>
      <c r="Y2210" s="43">
        <f>Cal_111320b_12mm!$A$3</f>
        <v>20201113</v>
      </c>
      <c r="Z2210" s="48" t="s">
        <v>934</v>
      </c>
      <c r="AA2210" s="48"/>
      <c r="AB2210" s="48" t="s">
        <v>127</v>
      </c>
      <c r="AD2210" s="43" t="s">
        <v>935</v>
      </c>
      <c r="AE2210" s="689" t="s">
        <v>1250</v>
      </c>
      <c r="AF2210" s="128">
        <v>1</v>
      </c>
      <c r="AG2210" s="169">
        <v>1</v>
      </c>
      <c r="AH2210"/>
    </row>
    <row r="2211" spans="1:49" x14ac:dyDescent="0.2">
      <c r="A2211" t="s">
        <v>617</v>
      </c>
      <c r="B2211" s="43">
        <v>20190824</v>
      </c>
      <c r="C2211" s="107" t="s">
        <v>66</v>
      </c>
      <c r="D2211" s="107">
        <v>22</v>
      </c>
      <c r="E2211" s="107">
        <v>9</v>
      </c>
      <c r="H2211" s="107" t="s">
        <v>10</v>
      </c>
      <c r="I2211" s="107">
        <v>290</v>
      </c>
      <c r="J2211" s="107">
        <v>0</v>
      </c>
      <c r="K2211" s="43">
        <v>5</v>
      </c>
      <c r="L2211" s="111">
        <v>1</v>
      </c>
      <c r="M2211" s="43">
        <v>0</v>
      </c>
      <c r="N2211" s="49">
        <v>1</v>
      </c>
      <c r="O2211" s="111" t="str">
        <f>Cal_111320b_12mm!$E$2</f>
        <v>Cal_111320b_12mm</v>
      </c>
      <c r="P2211" s="112">
        <f>Cal_111320b_12mm!$Q$3</f>
        <v>1.834328118614172</v>
      </c>
      <c r="Q2211" s="112">
        <f>Cal_111320b_12mm!$R$3</f>
        <v>0.54419533879391391</v>
      </c>
      <c r="R2211" s="46">
        <v>116.4</v>
      </c>
      <c r="S2211" s="46">
        <v>75.3</v>
      </c>
      <c r="T2211" s="47">
        <f t="shared" ref="T2211" si="374">AVERAGE(0.651, 0.737, 0.721, 0.724, 0.693, 0.912)</f>
        <v>0.73966666666666681</v>
      </c>
      <c r="U2211" s="79">
        <f t="shared" si="368"/>
        <v>115.66033333333334</v>
      </c>
      <c r="V2211" s="79">
        <f t="shared" si="369"/>
        <v>74.560333333333332</v>
      </c>
      <c r="W2211" s="443">
        <f t="shared" si="370"/>
        <v>0.84783001779736988</v>
      </c>
      <c r="X2211" s="443">
        <f t="shared" si="371"/>
        <v>0.4354212098687974</v>
      </c>
      <c r="Y2211" s="43">
        <f>Cal_111320b_12mm!$A$3</f>
        <v>20201113</v>
      </c>
      <c r="Z2211" s="48" t="s">
        <v>940</v>
      </c>
      <c r="AA2211" s="48"/>
      <c r="AB2211" s="48" t="s">
        <v>127</v>
      </c>
      <c r="AD2211" s="43" t="s">
        <v>935</v>
      </c>
      <c r="AE2211" s="689" t="s">
        <v>1250</v>
      </c>
      <c r="AF2211" s="128">
        <v>1</v>
      </c>
      <c r="AG2211" s="169">
        <v>1</v>
      </c>
      <c r="AH2211" t="s">
        <v>1016</v>
      </c>
    </row>
    <row r="2212" spans="1:49" x14ac:dyDescent="0.2">
      <c r="A2212" t="s">
        <v>617</v>
      </c>
      <c r="B2212" s="43">
        <v>20190824</v>
      </c>
      <c r="C2212" s="107" t="s">
        <v>66</v>
      </c>
      <c r="D2212" s="107">
        <v>22</v>
      </c>
      <c r="E2212" s="107">
        <v>9</v>
      </c>
      <c r="H2212" s="107" t="s">
        <v>11</v>
      </c>
      <c r="I2212" s="107">
        <v>290</v>
      </c>
      <c r="J2212" s="107">
        <v>0</v>
      </c>
      <c r="K2212" s="43">
        <v>5</v>
      </c>
      <c r="L2212" s="111">
        <v>1</v>
      </c>
      <c r="M2212" s="43">
        <v>0</v>
      </c>
      <c r="N2212" s="49">
        <v>1</v>
      </c>
      <c r="O2212" s="111" t="str">
        <f>Cal_111320b_12mm!$E$2</f>
        <v>Cal_111320b_12mm</v>
      </c>
      <c r="P2212" s="112">
        <f>Cal_111320b_12mm!$Q$3</f>
        <v>1.834328118614172</v>
      </c>
      <c r="Q2212" s="112">
        <f>Cal_111320b_12mm!$R$3</f>
        <v>0.54419533879391391</v>
      </c>
      <c r="R2212" s="46">
        <v>105.4</v>
      </c>
      <c r="S2212" s="46">
        <v>64.819999999999993</v>
      </c>
      <c r="T2212" s="47">
        <f>AVERAGE(1.083, 1.32, 1.409, 1.16,1.133, 1.116)</f>
        <v>1.2035</v>
      </c>
      <c r="U2212" s="79">
        <f t="shared" si="368"/>
        <v>104.1965</v>
      </c>
      <c r="V2212" s="79">
        <f t="shared" si="369"/>
        <v>63.616499999999995</v>
      </c>
      <c r="W2212" s="443">
        <f t="shared" si="370"/>
        <v>0.83710321465248827</v>
      </c>
      <c r="X2212" s="443">
        <f t="shared" si="371"/>
        <v>0.25779467642665649</v>
      </c>
      <c r="Y2212" s="43">
        <f>Cal_111320b_12mm!$A$3</f>
        <v>20201113</v>
      </c>
      <c r="Z2212" s="48" t="s">
        <v>934</v>
      </c>
      <c r="AA2212" s="48"/>
      <c r="AB2212" s="48" t="s">
        <v>127</v>
      </c>
      <c r="AD2212" s="43" t="s">
        <v>935</v>
      </c>
      <c r="AE2212" s="689" t="s">
        <v>1250</v>
      </c>
      <c r="AF2212" s="128">
        <v>1</v>
      </c>
      <c r="AG2212" s="169">
        <v>1</v>
      </c>
      <c r="AH2212" t="s">
        <v>1016</v>
      </c>
    </row>
    <row r="2213" spans="1:49" x14ac:dyDescent="0.2">
      <c r="A2213" t="s">
        <v>617</v>
      </c>
      <c r="B2213" s="43">
        <v>20190824</v>
      </c>
      <c r="C2213" s="107" t="s">
        <v>66</v>
      </c>
      <c r="D2213" s="107">
        <v>22</v>
      </c>
      <c r="E2213" s="107">
        <v>6</v>
      </c>
      <c r="H2213" s="107" t="s">
        <v>10</v>
      </c>
      <c r="I2213" s="107">
        <v>290</v>
      </c>
      <c r="J2213" s="107">
        <v>0</v>
      </c>
      <c r="K2213" s="43">
        <v>5</v>
      </c>
      <c r="L2213" s="111">
        <v>1</v>
      </c>
      <c r="M2213" s="43">
        <v>0</v>
      </c>
      <c r="N2213" s="49">
        <v>1</v>
      </c>
      <c r="O2213" s="111" t="str">
        <f>Cal_111320b_12mm!$E$2</f>
        <v>Cal_111320b_12mm</v>
      </c>
      <c r="P2213" s="112">
        <f>Cal_111320b_12mm!$Q$3</f>
        <v>1.834328118614172</v>
      </c>
      <c r="Q2213" s="112">
        <f>Cal_111320b_12mm!$R$3</f>
        <v>0.54419533879391391</v>
      </c>
      <c r="R2213" s="46">
        <v>43.36</v>
      </c>
      <c r="S2213" s="46">
        <v>30.06</v>
      </c>
      <c r="T2213" s="47">
        <f t="shared" ref="T2213" si="375">AVERAGE(0.651, 0.737, 0.721, 0.724, 0.693, 0.912)</f>
        <v>0.73966666666666681</v>
      </c>
      <c r="U2213" s="79">
        <f t="shared" si="368"/>
        <v>42.620333333333335</v>
      </c>
      <c r="V2213" s="79">
        <f t="shared" si="369"/>
        <v>29.32033333333333</v>
      </c>
      <c r="W2213" s="443">
        <f t="shared" si="370"/>
        <v>0.27435861889793239</v>
      </c>
      <c r="X2213" s="443">
        <f t="shared" si="371"/>
        <v>0.23027101543285</v>
      </c>
      <c r="Y2213" s="43">
        <f>Cal_111320b_12mm!$A$3</f>
        <v>20201113</v>
      </c>
      <c r="Z2213" s="48" t="s">
        <v>940</v>
      </c>
      <c r="AA2213" s="48"/>
      <c r="AB2213" s="48" t="s">
        <v>127</v>
      </c>
      <c r="AD2213" s="43" t="s">
        <v>935</v>
      </c>
      <c r="AE2213" s="689" t="s">
        <v>1250</v>
      </c>
      <c r="AF2213" s="128">
        <v>1</v>
      </c>
      <c r="AG2213" s="169">
        <v>1</v>
      </c>
      <c r="AH2213" t="s">
        <v>1014</v>
      </c>
    </row>
    <row r="2214" spans="1:49" x14ac:dyDescent="0.2">
      <c r="A2214" t="s">
        <v>617</v>
      </c>
      <c r="B2214" s="43">
        <v>20190824</v>
      </c>
      <c r="C2214" s="107" t="s">
        <v>66</v>
      </c>
      <c r="D2214" s="107">
        <v>22</v>
      </c>
      <c r="E2214" s="107">
        <v>6</v>
      </c>
      <c r="H2214" s="107" t="s">
        <v>11</v>
      </c>
      <c r="I2214" s="107">
        <v>290</v>
      </c>
      <c r="J2214" s="107">
        <v>0</v>
      </c>
      <c r="K2214" s="43">
        <v>5</v>
      </c>
      <c r="L2214" s="111">
        <v>1</v>
      </c>
      <c r="M2214" s="43">
        <v>0</v>
      </c>
      <c r="N2214" s="49">
        <v>1</v>
      </c>
      <c r="O2214" s="111" t="str">
        <f>Cal_111320b_12mm!$E$2</f>
        <v>Cal_111320b_12mm</v>
      </c>
      <c r="P2214" s="112">
        <f>Cal_111320b_12mm!$Q$3</f>
        <v>1.834328118614172</v>
      </c>
      <c r="Q2214" s="112">
        <f>Cal_111320b_12mm!$R$3</f>
        <v>0.54419533879391391</v>
      </c>
      <c r="R2214" s="46">
        <v>50.81</v>
      </c>
      <c r="S2214" s="46">
        <v>33.17</v>
      </c>
      <c r="T2214" s="47">
        <f>AVERAGE(1.083, 1.32, 1.409, 1.16,1.133, 1.116)</f>
        <v>1.2035</v>
      </c>
      <c r="U2214" s="79">
        <f t="shared" si="368"/>
        <v>49.606500000000004</v>
      </c>
      <c r="V2214" s="79">
        <f t="shared" si="369"/>
        <v>31.966500000000003</v>
      </c>
      <c r="W2214" s="443">
        <f t="shared" si="370"/>
        <v>0.36388616822252073</v>
      </c>
      <c r="X2214" s="443">
        <f t="shared" si="371"/>
        <v>0.18628640391177595</v>
      </c>
      <c r="Y2214" s="43">
        <f>Cal_111320b_12mm!$A$3</f>
        <v>20201113</v>
      </c>
      <c r="Z2214" s="48" t="s">
        <v>934</v>
      </c>
      <c r="AA2214" s="48"/>
      <c r="AB2214" s="48" t="s">
        <v>127</v>
      </c>
      <c r="AD2214" s="43" t="s">
        <v>935</v>
      </c>
      <c r="AE2214" s="689" t="s">
        <v>1250</v>
      </c>
      <c r="AF2214" s="128">
        <v>1</v>
      </c>
      <c r="AG2214" s="169">
        <v>1</v>
      </c>
      <c r="AH2214" t="s">
        <v>1014</v>
      </c>
    </row>
    <row r="2215" spans="1:49" x14ac:dyDescent="0.2">
      <c r="A2215" t="s">
        <v>617</v>
      </c>
      <c r="B2215" s="43">
        <v>20190824</v>
      </c>
      <c r="C2215" s="107" t="s">
        <v>66</v>
      </c>
      <c r="D2215" s="107">
        <v>22</v>
      </c>
      <c r="E2215" s="107">
        <v>4</v>
      </c>
      <c r="H2215" s="107" t="s">
        <v>10</v>
      </c>
      <c r="I2215" s="107">
        <v>290</v>
      </c>
      <c r="J2215" s="107">
        <v>0</v>
      </c>
      <c r="K2215" s="43">
        <v>5</v>
      </c>
      <c r="L2215" s="111">
        <v>1</v>
      </c>
      <c r="M2215" s="43">
        <v>0</v>
      </c>
      <c r="N2215" s="49">
        <v>1</v>
      </c>
      <c r="O2215" s="111" t="str">
        <f>Cal_111320b_12mm!$E$2</f>
        <v>Cal_111320b_12mm</v>
      </c>
      <c r="P2215" s="112">
        <f>Cal_111320b_12mm!$Q$3</f>
        <v>1.834328118614172</v>
      </c>
      <c r="Q2215" s="112">
        <f>Cal_111320b_12mm!$R$3</f>
        <v>0.54419533879391391</v>
      </c>
      <c r="R2215" s="46">
        <v>28.22</v>
      </c>
      <c r="S2215" s="46">
        <v>19.75</v>
      </c>
      <c r="T2215" s="47">
        <f>AVERAGE(1.083, 1.32, 1.409, 1.16,1.133, 1.116)</f>
        <v>1.2035</v>
      </c>
      <c r="U2215" s="79">
        <f t="shared" si="368"/>
        <v>27.016500000000001</v>
      </c>
      <c r="V2215" s="79">
        <f t="shared" si="369"/>
        <v>18.546500000000002</v>
      </c>
      <c r="W2215" s="443">
        <f t="shared" si="370"/>
        <v>0.17472312045605159</v>
      </c>
      <c r="X2215" s="443">
        <f t="shared" si="371"/>
        <v>0.14447903208140889</v>
      </c>
      <c r="Y2215" s="43">
        <f>Cal_111320b_12mm!$A$3</f>
        <v>20201113</v>
      </c>
      <c r="Z2215" s="48" t="s">
        <v>934</v>
      </c>
      <c r="AA2215" s="48"/>
      <c r="AB2215" s="48" t="s">
        <v>127</v>
      </c>
      <c r="AD2215" s="43" t="s">
        <v>935</v>
      </c>
      <c r="AE2215" s="689" t="s">
        <v>1250</v>
      </c>
      <c r="AF2215" s="128">
        <v>1</v>
      </c>
      <c r="AG2215" s="169">
        <v>1</v>
      </c>
      <c r="AH2215" t="s">
        <v>1014</v>
      </c>
    </row>
    <row r="2216" spans="1:49" x14ac:dyDescent="0.2">
      <c r="A2216" t="s">
        <v>617</v>
      </c>
      <c r="B2216" s="43">
        <v>20190824</v>
      </c>
      <c r="C2216" s="107" t="s">
        <v>66</v>
      </c>
      <c r="D2216" s="107">
        <v>22</v>
      </c>
      <c r="E2216" s="107">
        <v>4</v>
      </c>
      <c r="H2216" s="107" t="s">
        <v>11</v>
      </c>
      <c r="I2216" s="107">
        <v>290</v>
      </c>
      <c r="J2216" s="107">
        <v>0</v>
      </c>
      <c r="K2216" s="43">
        <v>5</v>
      </c>
      <c r="L2216" s="111">
        <v>1</v>
      </c>
      <c r="M2216" s="43">
        <v>0</v>
      </c>
      <c r="N2216" s="49">
        <v>1</v>
      </c>
      <c r="O2216" s="111" t="str">
        <f>Cal_111320b_12mm!$E$2</f>
        <v>Cal_111320b_12mm</v>
      </c>
      <c r="P2216" s="112">
        <f>Cal_111320b_12mm!$Q$3</f>
        <v>1.834328118614172</v>
      </c>
      <c r="Q2216" s="112">
        <f>Cal_111320b_12mm!$R$3</f>
        <v>0.54419533879391391</v>
      </c>
      <c r="R2216" s="46">
        <v>24.41</v>
      </c>
      <c r="S2216" s="46">
        <v>18.149999999999999</v>
      </c>
      <c r="T2216" s="502">
        <f>AVERAGE(0.729, 0.7, 0.886, 0.575, 0.689, 0.787)</f>
        <v>0.72766666666666657</v>
      </c>
      <c r="U2216" s="79">
        <f t="shared" si="368"/>
        <v>23.682333333333332</v>
      </c>
      <c r="V2216" s="79">
        <f t="shared" si="369"/>
        <v>17.422333333333331</v>
      </c>
      <c r="W2216" s="443">
        <f t="shared" si="370"/>
        <v>0.12913420709030501</v>
      </c>
      <c r="X2216" s="443">
        <f t="shared" si="371"/>
        <v>0.17072001350253727</v>
      </c>
      <c r="Y2216" s="43">
        <f>Cal_111320b_12mm!$A$3</f>
        <v>20201113</v>
      </c>
      <c r="Z2216" s="86" t="s">
        <v>949</v>
      </c>
      <c r="AA2216" s="86"/>
      <c r="AB2216" s="86" t="s">
        <v>127</v>
      </c>
      <c r="AD2216" s="45" t="s">
        <v>935</v>
      </c>
      <c r="AE2216" s="689" t="s">
        <v>1250</v>
      </c>
      <c r="AF2216" s="128">
        <v>1</v>
      </c>
      <c r="AG2216" s="169">
        <v>1</v>
      </c>
      <c r="AH2216" t="s">
        <v>1014</v>
      </c>
    </row>
    <row r="2217" spans="1:49" x14ac:dyDescent="0.2">
      <c r="A2217" t="s">
        <v>617</v>
      </c>
      <c r="B2217" s="43">
        <v>20190824</v>
      </c>
      <c r="C2217" s="107" t="s">
        <v>66</v>
      </c>
      <c r="D2217" s="107">
        <v>22</v>
      </c>
      <c r="E2217" s="107">
        <v>2</v>
      </c>
      <c r="H2217" s="107" t="s">
        <v>10</v>
      </c>
      <c r="I2217" s="107">
        <v>290</v>
      </c>
      <c r="J2217" s="107">
        <v>0</v>
      </c>
      <c r="K2217" s="43">
        <v>5</v>
      </c>
      <c r="L2217" s="111">
        <v>1</v>
      </c>
      <c r="M2217" s="43">
        <v>0</v>
      </c>
      <c r="N2217" s="49">
        <v>1</v>
      </c>
      <c r="O2217" s="111" t="str">
        <f>Cal_111320b_12mm!$E$2</f>
        <v>Cal_111320b_12mm</v>
      </c>
      <c r="P2217" s="112">
        <f>Cal_111320b_12mm!$Q$3</f>
        <v>1.834328118614172</v>
      </c>
      <c r="Q2217" s="112">
        <f>Cal_111320b_12mm!$R$3</f>
        <v>0.54419533879391391</v>
      </c>
      <c r="R2217" s="46">
        <v>36.17</v>
      </c>
      <c r="S2217" s="46">
        <v>30.72</v>
      </c>
      <c r="T2217" s="47">
        <f t="shared" ref="T2217:T2218" si="376">AVERAGE(0.651, 0.737, 0.721, 0.724, 0.693, 0.912)</f>
        <v>0.73966666666666681</v>
      </c>
      <c r="U2217" s="79">
        <f t="shared" si="368"/>
        <v>35.430333333333337</v>
      </c>
      <c r="V2217" s="79">
        <f t="shared" si="369"/>
        <v>29.980333333333331</v>
      </c>
      <c r="W2217" s="443">
        <f t="shared" si="370"/>
        <v>0.11242514834539345</v>
      </c>
      <c r="X2217" s="443">
        <f t="shared" si="371"/>
        <v>0.40356368694916772</v>
      </c>
      <c r="Y2217" s="43">
        <f>Cal_111320b_12mm!$A$3</f>
        <v>20201113</v>
      </c>
      <c r="Z2217" s="48" t="s">
        <v>940</v>
      </c>
      <c r="AA2217" s="48"/>
      <c r="AB2217" s="48" t="s">
        <v>127</v>
      </c>
      <c r="AD2217" s="43" t="s">
        <v>935</v>
      </c>
      <c r="AE2217" s="689" t="s">
        <v>1250</v>
      </c>
      <c r="AF2217" s="128">
        <v>1</v>
      </c>
      <c r="AG2217" s="764" t="s">
        <v>1634</v>
      </c>
      <c r="AH2217"/>
    </row>
    <row r="2218" spans="1:49" x14ac:dyDescent="0.2">
      <c r="A2218" t="s">
        <v>617</v>
      </c>
      <c r="B2218" s="43">
        <v>20190824</v>
      </c>
      <c r="C2218" s="107" t="s">
        <v>66</v>
      </c>
      <c r="D2218" s="107">
        <v>22</v>
      </c>
      <c r="E2218" s="107">
        <v>2</v>
      </c>
      <c r="H2218" s="107" t="s">
        <v>11</v>
      </c>
      <c r="I2218" s="107">
        <v>290</v>
      </c>
      <c r="J2218" s="107">
        <v>0</v>
      </c>
      <c r="K2218" s="43">
        <v>5</v>
      </c>
      <c r="L2218" s="111">
        <v>1</v>
      </c>
      <c r="M2218" s="43">
        <v>0</v>
      </c>
      <c r="N2218" s="49">
        <v>1</v>
      </c>
      <c r="O2218" s="111" t="str">
        <f>Cal_111320b_12mm!$E$2</f>
        <v>Cal_111320b_12mm</v>
      </c>
      <c r="P2218" s="112">
        <f>Cal_111320b_12mm!$Q$3</f>
        <v>1.834328118614172</v>
      </c>
      <c r="Q2218" s="112">
        <f>Cal_111320b_12mm!$R$3</f>
        <v>0.54419533879391391</v>
      </c>
      <c r="R2218" s="46">
        <v>37.450000000000003</v>
      </c>
      <c r="S2218" s="46">
        <v>31.52</v>
      </c>
      <c r="T2218" s="47">
        <f t="shared" si="376"/>
        <v>0.73966666666666681</v>
      </c>
      <c r="U2218" s="79">
        <f t="shared" si="368"/>
        <v>36.710333333333338</v>
      </c>
      <c r="V2218" s="79">
        <f t="shared" si="369"/>
        <v>30.780333333333331</v>
      </c>
      <c r="W2218" s="443">
        <f t="shared" si="370"/>
        <v>0.12232681278682257</v>
      </c>
      <c r="X2218" s="443">
        <f t="shared" si="371"/>
        <v>0.40743075094868253</v>
      </c>
      <c r="Y2218" s="43">
        <f>Cal_111320b_12mm!$A$3</f>
        <v>20201113</v>
      </c>
      <c r="Z2218" s="48" t="s">
        <v>940</v>
      </c>
      <c r="AA2218" s="48"/>
      <c r="AB2218" s="48" t="s">
        <v>127</v>
      </c>
      <c r="AD2218" s="43" t="s">
        <v>935</v>
      </c>
      <c r="AE2218" s="689" t="s">
        <v>1250</v>
      </c>
      <c r="AF2218" s="128">
        <v>1</v>
      </c>
      <c r="AG2218" s="764" t="s">
        <v>1634</v>
      </c>
      <c r="AH2218"/>
    </row>
    <row r="2219" spans="1:49" x14ac:dyDescent="0.2">
      <c r="A2219" t="s">
        <v>617</v>
      </c>
      <c r="B2219" s="43">
        <v>20190824</v>
      </c>
      <c r="C2219" s="107" t="s">
        <v>66</v>
      </c>
      <c r="D2219" s="107">
        <v>22</v>
      </c>
      <c r="E2219" s="107">
        <v>20</v>
      </c>
      <c r="H2219" s="107" t="s">
        <v>10</v>
      </c>
      <c r="I2219" s="107">
        <v>290</v>
      </c>
      <c r="J2219" s="107">
        <v>10</v>
      </c>
      <c r="K2219" s="43">
        <v>5</v>
      </c>
      <c r="L2219" s="111">
        <v>1</v>
      </c>
      <c r="M2219" s="43">
        <v>0</v>
      </c>
      <c r="N2219" s="49">
        <v>1</v>
      </c>
      <c r="O2219" s="111" t="str">
        <f>Cal_111320b_12mm!$E$2</f>
        <v>Cal_111320b_12mm</v>
      </c>
      <c r="P2219" s="112">
        <f>Cal_111320b_12mm!$Q$3</f>
        <v>1.834328118614172</v>
      </c>
      <c r="Q2219" s="112">
        <f>Cal_111320b_12mm!$R$3</f>
        <v>0.54419533879391391</v>
      </c>
      <c r="R2219" s="46">
        <v>18.2</v>
      </c>
      <c r="S2219" s="46">
        <v>11.7</v>
      </c>
      <c r="T2219" s="47">
        <f t="shared" ref="T2219:T2220" si="377">AVERAGE(1.083, 1.32, 1.409, 1.16,1.133, 1.116)</f>
        <v>1.2035</v>
      </c>
      <c r="U2219" s="79">
        <f t="shared" si="368"/>
        <v>16.996499999999997</v>
      </c>
      <c r="V2219" s="79">
        <f t="shared" si="369"/>
        <v>10.496499999999999</v>
      </c>
      <c r="W2219" s="443">
        <f t="shared" si="370"/>
        <v>0.13408503931101953</v>
      </c>
      <c r="X2219" s="443">
        <f t="shared" si="371"/>
        <v>4.6569283289441717E-2</v>
      </c>
      <c r="Y2219" s="43">
        <f>Cal_111320b_12mm!$A$3</f>
        <v>20201113</v>
      </c>
      <c r="Z2219" s="48" t="s">
        <v>934</v>
      </c>
      <c r="AA2219" s="48"/>
      <c r="AB2219" s="48" t="s">
        <v>127</v>
      </c>
      <c r="AD2219" s="43" t="s">
        <v>935</v>
      </c>
      <c r="AE2219" s="689" t="s">
        <v>1250</v>
      </c>
      <c r="AF2219" s="128">
        <v>1</v>
      </c>
      <c r="AG2219" s="764" t="s">
        <v>1634</v>
      </c>
      <c r="AH2219"/>
    </row>
    <row r="2220" spans="1:49" x14ac:dyDescent="0.2">
      <c r="A2220" t="s">
        <v>617</v>
      </c>
      <c r="B2220" s="43">
        <v>20190824</v>
      </c>
      <c r="C2220" s="107" t="s">
        <v>66</v>
      </c>
      <c r="D2220" s="107">
        <v>22</v>
      </c>
      <c r="E2220" s="107">
        <v>20</v>
      </c>
      <c r="H2220" s="107" t="s">
        <v>11</v>
      </c>
      <c r="I2220" s="107">
        <v>290</v>
      </c>
      <c r="J2220" s="107">
        <v>10</v>
      </c>
      <c r="K2220" s="43">
        <v>5</v>
      </c>
      <c r="L2220" s="111">
        <v>1</v>
      </c>
      <c r="M2220" s="43">
        <v>0</v>
      </c>
      <c r="N2220" s="49">
        <v>1</v>
      </c>
      <c r="O2220" s="111" t="str">
        <f>Cal_111320b_12mm!$E$2</f>
        <v>Cal_111320b_12mm</v>
      </c>
      <c r="P2220" s="112">
        <f>Cal_111320b_12mm!$Q$3</f>
        <v>1.834328118614172</v>
      </c>
      <c r="Q2220" s="112">
        <f>Cal_111320b_12mm!$R$3</f>
        <v>0.54419533879391391</v>
      </c>
      <c r="R2220" s="46">
        <v>19.010000000000002</v>
      </c>
      <c r="S2220" s="46">
        <v>12.16</v>
      </c>
      <c r="T2220" s="47">
        <f t="shared" si="377"/>
        <v>1.2035</v>
      </c>
      <c r="U2220" s="79">
        <f t="shared" si="368"/>
        <v>17.8065</v>
      </c>
      <c r="V2220" s="79">
        <f t="shared" si="369"/>
        <v>10.9565</v>
      </c>
      <c r="W2220" s="443">
        <f t="shared" si="370"/>
        <v>0.14130500296622828</v>
      </c>
      <c r="X2220" s="443">
        <f t="shared" si="371"/>
        <v>4.7266338487775755E-2</v>
      </c>
      <c r="Y2220" s="43">
        <f>Cal_111320b_12mm!$A$3</f>
        <v>20201113</v>
      </c>
      <c r="Z2220" s="48" t="s">
        <v>934</v>
      </c>
      <c r="AA2220" s="48"/>
      <c r="AB2220" s="48" t="s">
        <v>127</v>
      </c>
      <c r="AD2220" s="43" t="s">
        <v>935</v>
      </c>
      <c r="AE2220" s="689" t="s">
        <v>1250</v>
      </c>
      <c r="AF2220" s="128">
        <v>1</v>
      </c>
      <c r="AG2220" s="764" t="s">
        <v>1634</v>
      </c>
      <c r="AH2220"/>
    </row>
    <row r="2221" spans="1:49" x14ac:dyDescent="0.2">
      <c r="A2221" s="155" t="s">
        <v>617</v>
      </c>
      <c r="B2221" s="82">
        <v>20190824</v>
      </c>
      <c r="C2221" s="126" t="s">
        <v>64</v>
      </c>
      <c r="D2221" s="126">
        <v>23</v>
      </c>
      <c r="E2221" s="126">
        <v>18</v>
      </c>
      <c r="F2221" s="126"/>
      <c r="G2221" s="126"/>
      <c r="H2221" s="126" t="s">
        <v>10</v>
      </c>
      <c r="I2221" s="126">
        <v>280.31</v>
      </c>
      <c r="J2221" s="126">
        <v>5</v>
      </c>
      <c r="K2221" s="82">
        <v>5</v>
      </c>
      <c r="L2221" s="156">
        <v>1</v>
      </c>
      <c r="M2221" s="82">
        <v>0</v>
      </c>
      <c r="N2221" s="83">
        <v>1</v>
      </c>
      <c r="O2221" s="9" t="str">
        <f>Cal_110119!$P$3</f>
        <v>Cal_110119</v>
      </c>
      <c r="P2221" s="17">
        <f>Cal_110119!$Q$3</f>
        <v>1.8682000000000001</v>
      </c>
      <c r="Q2221" s="17">
        <f>Cal_110119!$R$3</f>
        <v>0.51219999999999999</v>
      </c>
      <c r="R2221" s="84">
        <v>341.2</v>
      </c>
      <c r="S2221" s="84">
        <v>223.1</v>
      </c>
      <c r="T2221" s="158">
        <f t="shared" ref="T2221:T2236" si="378">AVERAGE(0.887,0.753,0.762,0.881,0.629,0.842)</f>
        <v>0.79233333333333344</v>
      </c>
      <c r="U2221" s="79">
        <f t="shared" si="368"/>
        <v>340.40766666666667</v>
      </c>
      <c r="V2221" s="79">
        <f t="shared" si="369"/>
        <v>222.30766666666665</v>
      </c>
      <c r="W2221" s="443">
        <f t="shared" si="370"/>
        <v>2.3217982040336742</v>
      </c>
      <c r="X2221" s="443">
        <f t="shared" si="371"/>
        <v>1.4726514528516788</v>
      </c>
      <c r="Y2221" s="9">
        <f>Cal_110119!$O$3</f>
        <v>20181101</v>
      </c>
      <c r="Z2221" s="339" t="s">
        <v>830</v>
      </c>
      <c r="AA2221" s="339"/>
      <c r="AB2221" s="85" t="s">
        <v>127</v>
      </c>
      <c r="AC2221" s="82" t="s">
        <v>624</v>
      </c>
      <c r="AD2221" s="82" t="s">
        <v>619</v>
      </c>
      <c r="AE2221" s="689" t="s">
        <v>1250</v>
      </c>
      <c r="AF2221" s="129">
        <v>1</v>
      </c>
      <c r="AG2221" s="764" t="s">
        <v>1634</v>
      </c>
      <c r="AH2221" s="155" t="s">
        <v>442</v>
      </c>
      <c r="AI2221" s="155"/>
      <c r="AJ2221" s="82"/>
      <c r="AK2221" s="82"/>
      <c r="AL2221" s="82"/>
      <c r="AM2221" s="82"/>
      <c r="AN2221" s="82"/>
      <c r="AO2221" s="82"/>
      <c r="AP2221" s="82"/>
      <c r="AQ2221" s="82"/>
      <c r="AR2221" s="82"/>
      <c r="AS2221" s="82"/>
      <c r="AT2221" s="82"/>
      <c r="AU2221" s="82"/>
      <c r="AV2221" s="82"/>
      <c r="AW2221" s="82"/>
    </row>
    <row r="2222" spans="1:49" x14ac:dyDescent="0.2">
      <c r="A2222" s="155" t="s">
        <v>617</v>
      </c>
      <c r="B2222" s="82">
        <v>20190824</v>
      </c>
      <c r="C2222" s="126" t="s">
        <v>64</v>
      </c>
      <c r="D2222" s="126">
        <v>23</v>
      </c>
      <c r="E2222" s="126">
        <v>18</v>
      </c>
      <c r="F2222" s="126"/>
      <c r="G2222" s="126"/>
      <c r="H2222" s="126" t="s">
        <v>11</v>
      </c>
      <c r="I2222" s="126">
        <v>280.66000000000003</v>
      </c>
      <c r="J2222" s="126">
        <v>5</v>
      </c>
      <c r="K2222" s="82">
        <v>5</v>
      </c>
      <c r="L2222" s="156">
        <v>1</v>
      </c>
      <c r="M2222" s="82">
        <v>0</v>
      </c>
      <c r="N2222" s="83">
        <v>1</v>
      </c>
      <c r="O2222" s="9" t="str">
        <f>Cal_110119!$P$3</f>
        <v>Cal_110119</v>
      </c>
      <c r="P2222" s="17">
        <f>Cal_110119!$Q$3</f>
        <v>1.8682000000000001</v>
      </c>
      <c r="Q2222" s="17">
        <f>Cal_110119!$R$3</f>
        <v>0.51219999999999999</v>
      </c>
      <c r="R2222" s="84">
        <v>368.8</v>
      </c>
      <c r="S2222" s="84">
        <v>242.3</v>
      </c>
      <c r="T2222" s="158">
        <f t="shared" si="378"/>
        <v>0.79233333333333344</v>
      </c>
      <c r="U2222" s="79">
        <f t="shared" si="368"/>
        <v>368.00766666666669</v>
      </c>
      <c r="V2222" s="79">
        <f t="shared" si="369"/>
        <v>241.50766666666667</v>
      </c>
      <c r="W2222" s="443">
        <f t="shared" si="370"/>
        <v>2.4838374413403046</v>
      </c>
      <c r="X2222" s="443">
        <f t="shared" si="371"/>
        <v>1.6331860716702178</v>
      </c>
      <c r="Y2222" s="9">
        <f>Cal_110119!$O$3</f>
        <v>20181101</v>
      </c>
      <c r="Z2222" s="339" t="s">
        <v>830</v>
      </c>
      <c r="AA2222" s="339"/>
      <c r="AB2222" s="85" t="s">
        <v>127</v>
      </c>
      <c r="AC2222" s="82" t="s">
        <v>624</v>
      </c>
      <c r="AD2222" s="82" t="s">
        <v>619</v>
      </c>
      <c r="AE2222" s="689" t="s">
        <v>1250</v>
      </c>
      <c r="AF2222" s="129">
        <v>1</v>
      </c>
      <c r="AG2222" s="764" t="s">
        <v>1634</v>
      </c>
      <c r="AH2222" s="155" t="s">
        <v>445</v>
      </c>
      <c r="AI2222" s="155"/>
      <c r="AJ2222" s="82"/>
      <c r="AK2222" s="82"/>
      <c r="AL2222" s="82"/>
      <c r="AM2222" s="82"/>
      <c r="AN2222" s="82"/>
      <c r="AO2222" s="82"/>
      <c r="AP2222" s="82"/>
      <c r="AQ2222" s="82"/>
      <c r="AR2222" s="82"/>
      <c r="AS2222" s="82"/>
      <c r="AT2222" s="82"/>
      <c r="AU2222" s="82"/>
      <c r="AV2222" s="82"/>
      <c r="AW2222" s="82"/>
    </row>
    <row r="2223" spans="1:49" s="44" customFormat="1" x14ac:dyDescent="0.2">
      <c r="A2223" s="360" t="s">
        <v>617</v>
      </c>
      <c r="B2223" s="44">
        <v>20190824</v>
      </c>
      <c r="C2223" s="361" t="s">
        <v>64</v>
      </c>
      <c r="D2223" s="361">
        <v>23</v>
      </c>
      <c r="E2223" s="361">
        <v>13</v>
      </c>
      <c r="F2223" s="361"/>
      <c r="G2223" s="361"/>
      <c r="H2223" s="361" t="s">
        <v>10</v>
      </c>
      <c r="I2223" s="361">
        <v>281.05</v>
      </c>
      <c r="J2223" s="361">
        <v>5</v>
      </c>
      <c r="K2223" s="44">
        <v>5</v>
      </c>
      <c r="L2223" s="362">
        <v>1</v>
      </c>
      <c r="M2223" s="44">
        <v>0</v>
      </c>
      <c r="N2223" s="363">
        <v>1</v>
      </c>
      <c r="O2223" s="9" t="str">
        <f>Cal_110119!$P$3</f>
        <v>Cal_110119</v>
      </c>
      <c r="P2223" s="17">
        <f>Cal_110119!$Q$3</f>
        <v>1.8682000000000001</v>
      </c>
      <c r="Q2223" s="17">
        <f>Cal_110119!$R$3</f>
        <v>0.51219999999999999</v>
      </c>
      <c r="R2223" s="364">
        <v>482.9</v>
      </c>
      <c r="S2223" s="364">
        <v>322.2</v>
      </c>
      <c r="T2223" s="365">
        <f t="shared" si="378"/>
        <v>0.79233333333333344</v>
      </c>
      <c r="U2223" s="366">
        <f t="shared" si="368"/>
        <v>482.10766666666666</v>
      </c>
      <c r="V2223" s="366">
        <f t="shared" si="369"/>
        <v>321.40766666666667</v>
      </c>
      <c r="W2223" s="443">
        <f t="shared" si="370"/>
        <v>3.1509785868563682</v>
      </c>
      <c r="X2223" s="443">
        <f t="shared" si="371"/>
        <v>2.320511145011745</v>
      </c>
      <c r="Y2223" s="9">
        <f>Cal_110119!$O$3</f>
        <v>20181101</v>
      </c>
      <c r="Z2223" s="367" t="s">
        <v>830</v>
      </c>
      <c r="AA2223" s="367"/>
      <c r="AB2223" s="368" t="s">
        <v>127</v>
      </c>
      <c r="AC2223" s="44" t="s">
        <v>624</v>
      </c>
      <c r="AD2223" s="44" t="s">
        <v>619</v>
      </c>
      <c r="AE2223" s="689" t="s">
        <v>1250</v>
      </c>
      <c r="AF2223" s="497">
        <v>1</v>
      </c>
      <c r="AG2223" s="764" t="s">
        <v>1634</v>
      </c>
      <c r="AH2223" s="360" t="s">
        <v>451</v>
      </c>
      <c r="AI2223" s="411" t="s">
        <v>1694</v>
      </c>
    </row>
    <row r="2224" spans="1:49" s="44" customFormat="1" x14ac:dyDescent="0.2">
      <c r="A2224" s="360" t="s">
        <v>617</v>
      </c>
      <c r="B2224" s="44">
        <v>20190824</v>
      </c>
      <c r="C2224" s="361" t="s">
        <v>64</v>
      </c>
      <c r="D2224" s="361">
        <v>23</v>
      </c>
      <c r="E2224" s="361">
        <v>13</v>
      </c>
      <c r="F2224" s="361"/>
      <c r="G2224" s="361"/>
      <c r="H2224" s="361" t="s">
        <v>11</v>
      </c>
      <c r="I2224" s="361">
        <v>280.08999999999997</v>
      </c>
      <c r="J2224" s="361">
        <v>5</v>
      </c>
      <c r="K2224" s="44">
        <v>5</v>
      </c>
      <c r="L2224" s="362">
        <v>1</v>
      </c>
      <c r="M2224" s="44">
        <v>0</v>
      </c>
      <c r="N2224" s="363">
        <v>1</v>
      </c>
      <c r="O2224" s="9" t="str">
        <f>Cal_110119!$P$3</f>
        <v>Cal_110119</v>
      </c>
      <c r="P2224" s="17">
        <f>Cal_110119!$Q$3</f>
        <v>1.8682000000000001</v>
      </c>
      <c r="Q2224" s="17">
        <f>Cal_110119!$R$3</f>
        <v>0.51219999999999999</v>
      </c>
      <c r="R2224" s="364">
        <v>484.5</v>
      </c>
      <c r="S2224" s="364">
        <v>309.89999999999998</v>
      </c>
      <c r="T2224" s="365">
        <f t="shared" si="378"/>
        <v>0.79233333333333344</v>
      </c>
      <c r="U2224" s="366">
        <f t="shared" si="368"/>
        <v>483.70766666666668</v>
      </c>
      <c r="V2224" s="366">
        <f t="shared" si="369"/>
        <v>309.10766666666666</v>
      </c>
      <c r="W2224" s="443">
        <f t="shared" si="370"/>
        <v>3.4352614870582991</v>
      </c>
      <c r="X2224" s="443">
        <f t="shared" si="371"/>
        <v>1.8448746430482139</v>
      </c>
      <c r="Y2224" s="9">
        <f>Cal_110119!$O$3</f>
        <v>20181101</v>
      </c>
      <c r="Z2224" s="367" t="s">
        <v>832</v>
      </c>
      <c r="AA2224" s="367"/>
      <c r="AB2224" s="368" t="s">
        <v>127</v>
      </c>
      <c r="AC2224" s="44" t="s">
        <v>624</v>
      </c>
      <c r="AD2224" s="44" t="s">
        <v>619</v>
      </c>
      <c r="AE2224" s="689" t="s">
        <v>1250</v>
      </c>
      <c r="AF2224" s="497">
        <v>1</v>
      </c>
      <c r="AG2224" s="764" t="s">
        <v>1634</v>
      </c>
      <c r="AH2224" s="360" t="s">
        <v>452</v>
      </c>
      <c r="AI2224" s="411" t="s">
        <v>1695</v>
      </c>
    </row>
    <row r="2225" spans="1:48" s="350" customFormat="1" x14ac:dyDescent="0.2">
      <c r="A2225" s="349" t="s">
        <v>617</v>
      </c>
      <c r="B2225" s="350">
        <v>20190824</v>
      </c>
      <c r="C2225" s="351" t="s">
        <v>64</v>
      </c>
      <c r="D2225" s="351">
        <v>23</v>
      </c>
      <c r="E2225" s="351">
        <v>5</v>
      </c>
      <c r="F2225" s="351"/>
      <c r="G2225" s="351"/>
      <c r="H2225" s="351" t="s">
        <v>10</v>
      </c>
      <c r="I2225" s="351">
        <v>280.02</v>
      </c>
      <c r="J2225" s="351">
        <v>5</v>
      </c>
      <c r="K2225" s="350">
        <v>5</v>
      </c>
      <c r="L2225" s="352">
        <v>1</v>
      </c>
      <c r="M2225" s="350">
        <v>0</v>
      </c>
      <c r="N2225" s="353">
        <v>1</v>
      </c>
      <c r="O2225" s="9" t="str">
        <f>Cal_110119!$P$3</f>
        <v>Cal_110119</v>
      </c>
      <c r="P2225" s="17">
        <f>Cal_110119!$Q$3</f>
        <v>1.8682000000000001</v>
      </c>
      <c r="Q2225" s="17">
        <f>Cal_110119!$R$3</f>
        <v>0.51219999999999999</v>
      </c>
      <c r="R2225" s="354">
        <v>76.77</v>
      </c>
      <c r="S2225" s="354">
        <v>52.25</v>
      </c>
      <c r="T2225" s="355">
        <f t="shared" si="378"/>
        <v>0.79233333333333344</v>
      </c>
      <c r="U2225" s="356">
        <f t="shared" si="368"/>
        <v>75.977666666666664</v>
      </c>
      <c r="V2225" s="356">
        <f t="shared" si="369"/>
        <v>51.457666666666668</v>
      </c>
      <c r="W2225" s="443">
        <f t="shared" si="370"/>
        <v>0.48255251037536534</v>
      </c>
      <c r="X2225" s="443">
        <f t="shared" si="371"/>
        <v>0.39666025353983109</v>
      </c>
      <c r="Y2225" s="9">
        <f>Cal_110119!$O$3</f>
        <v>20181101</v>
      </c>
      <c r="Z2225" s="357" t="s">
        <v>832</v>
      </c>
      <c r="AA2225" s="357"/>
      <c r="AB2225" s="358" t="s">
        <v>127</v>
      </c>
      <c r="AC2225" s="350" t="s">
        <v>624</v>
      </c>
      <c r="AD2225" s="350" t="s">
        <v>619</v>
      </c>
      <c r="AE2225" s="689" t="s">
        <v>1250</v>
      </c>
      <c r="AF2225" s="359">
        <v>3</v>
      </c>
      <c r="AG2225" s="764" t="s">
        <v>1634</v>
      </c>
      <c r="AH2225" s="349" t="s">
        <v>440</v>
      </c>
      <c r="AI2225" s="410" t="s">
        <v>1157</v>
      </c>
    </row>
    <row r="2226" spans="1:48" s="350" customFormat="1" x14ac:dyDescent="0.2">
      <c r="A2226" s="349" t="s">
        <v>617</v>
      </c>
      <c r="B2226" s="350">
        <v>20190824</v>
      </c>
      <c r="C2226" s="351" t="s">
        <v>64</v>
      </c>
      <c r="D2226" s="351">
        <v>23</v>
      </c>
      <c r="E2226" s="351">
        <v>5</v>
      </c>
      <c r="F2226" s="351"/>
      <c r="G2226" s="351"/>
      <c r="H2226" s="351" t="s">
        <v>11</v>
      </c>
      <c r="I2226" s="351">
        <v>279.89</v>
      </c>
      <c r="J2226" s="351">
        <v>5</v>
      </c>
      <c r="K2226" s="350">
        <v>5</v>
      </c>
      <c r="L2226" s="352">
        <v>1</v>
      </c>
      <c r="M2226" s="350">
        <v>0</v>
      </c>
      <c r="N2226" s="353">
        <v>1</v>
      </c>
      <c r="O2226" s="9" t="str">
        <f>Cal_110119!$P$3</f>
        <v>Cal_110119</v>
      </c>
      <c r="P2226" s="17">
        <f>Cal_110119!$Q$3</f>
        <v>1.8682000000000001</v>
      </c>
      <c r="Q2226" s="17">
        <f>Cal_110119!$R$3</f>
        <v>0.51219999999999999</v>
      </c>
      <c r="R2226" s="354">
        <v>45.93</v>
      </c>
      <c r="S2226" s="354">
        <v>32.76</v>
      </c>
      <c r="T2226" s="355">
        <f t="shared" si="378"/>
        <v>0.79233333333333344</v>
      </c>
      <c r="U2226" s="356">
        <f t="shared" si="368"/>
        <v>45.137666666666668</v>
      </c>
      <c r="V2226" s="356">
        <f t="shared" si="369"/>
        <v>31.967666666666666</v>
      </c>
      <c r="W2226" s="443">
        <f t="shared" si="370"/>
        <v>0.25930539794202401</v>
      </c>
      <c r="X2226" s="443">
        <f t="shared" si="371"/>
        <v>0.28715224203630085</v>
      </c>
      <c r="Y2226" s="9">
        <f>Cal_110119!$O$3</f>
        <v>20181101</v>
      </c>
      <c r="Z2226" s="357" t="s">
        <v>832</v>
      </c>
      <c r="AA2226" s="357"/>
      <c r="AB2226" s="358" t="s">
        <v>127</v>
      </c>
      <c r="AC2226" s="350" t="s">
        <v>624</v>
      </c>
      <c r="AD2226" s="350" t="s">
        <v>619</v>
      </c>
      <c r="AE2226" s="689" t="s">
        <v>1250</v>
      </c>
      <c r="AF2226" s="359">
        <v>3</v>
      </c>
      <c r="AG2226" s="764" t="s">
        <v>1634</v>
      </c>
      <c r="AH2226" s="349" t="s">
        <v>441</v>
      </c>
      <c r="AI2226" s="410" t="s">
        <v>1158</v>
      </c>
    </row>
    <row r="2227" spans="1:48" s="372" customFormat="1" x14ac:dyDescent="0.2">
      <c r="A2227" s="371" t="s">
        <v>617</v>
      </c>
      <c r="B2227" s="372">
        <v>20190824</v>
      </c>
      <c r="C2227" s="373" t="s">
        <v>64</v>
      </c>
      <c r="D2227" s="373">
        <v>23</v>
      </c>
      <c r="E2227" s="373">
        <v>10</v>
      </c>
      <c r="F2227" s="373"/>
      <c r="G2227" s="373"/>
      <c r="H2227" s="373" t="s">
        <v>10</v>
      </c>
      <c r="I2227" s="373">
        <v>281.08</v>
      </c>
      <c r="J2227" s="373">
        <v>5</v>
      </c>
      <c r="K2227" s="372">
        <v>5</v>
      </c>
      <c r="L2227" s="374">
        <v>1</v>
      </c>
      <c r="M2227" s="372">
        <v>0</v>
      </c>
      <c r="N2227" s="375">
        <v>1</v>
      </c>
      <c r="O2227" s="9" t="str">
        <f>Cal_110119!$P$3</f>
        <v>Cal_110119</v>
      </c>
      <c r="P2227" s="17">
        <f>Cal_110119!$Q$3</f>
        <v>1.8682000000000001</v>
      </c>
      <c r="Q2227" s="17">
        <f>Cal_110119!$R$3</f>
        <v>0.51219999999999999</v>
      </c>
      <c r="R2227" s="376">
        <v>182.2</v>
      </c>
      <c r="S2227" s="376">
        <v>116.7</v>
      </c>
      <c r="T2227" s="377">
        <f t="shared" si="378"/>
        <v>0.79233333333333344</v>
      </c>
      <c r="U2227" s="378">
        <f t="shared" si="368"/>
        <v>181.40766666666664</v>
      </c>
      <c r="V2227" s="378">
        <f t="shared" si="369"/>
        <v>115.90766666666667</v>
      </c>
      <c r="W2227" s="443">
        <f t="shared" si="370"/>
        <v>1.2841759134240067</v>
      </c>
      <c r="X2227" s="443">
        <f t="shared" si="371"/>
        <v>0.688769931323159</v>
      </c>
      <c r="Y2227" s="9">
        <f>Cal_110119!$O$3</f>
        <v>20181101</v>
      </c>
      <c r="Z2227" s="379" t="s">
        <v>830</v>
      </c>
      <c r="AA2227" s="379"/>
      <c r="AB2227" s="380" t="s">
        <v>127</v>
      </c>
      <c r="AC2227" s="372" t="s">
        <v>624</v>
      </c>
      <c r="AD2227" s="372" t="s">
        <v>619</v>
      </c>
      <c r="AE2227" s="689" t="s">
        <v>1250</v>
      </c>
      <c r="AF2227" s="381">
        <v>1</v>
      </c>
      <c r="AG2227" s="764" t="s">
        <v>1634</v>
      </c>
      <c r="AH2227" s="371" t="s">
        <v>446</v>
      </c>
      <c r="AI2227" s="412" t="s">
        <v>1160</v>
      </c>
    </row>
    <row r="2228" spans="1:48" s="372" customFormat="1" x14ac:dyDescent="0.2">
      <c r="A2228" s="371" t="s">
        <v>617</v>
      </c>
      <c r="B2228" s="372">
        <v>20190824</v>
      </c>
      <c r="C2228" s="373" t="s">
        <v>64</v>
      </c>
      <c r="D2228" s="373">
        <v>23</v>
      </c>
      <c r="E2228" s="373">
        <v>10</v>
      </c>
      <c r="F2228" s="373"/>
      <c r="G2228" s="373"/>
      <c r="H2228" s="373" t="s">
        <v>11</v>
      </c>
      <c r="I2228" s="373">
        <v>280.17</v>
      </c>
      <c r="J2228" s="373">
        <v>5</v>
      </c>
      <c r="K2228" s="372">
        <v>5</v>
      </c>
      <c r="L2228" s="374">
        <v>1</v>
      </c>
      <c r="M2228" s="372">
        <v>0</v>
      </c>
      <c r="N2228" s="375">
        <v>1</v>
      </c>
      <c r="O2228" s="9" t="str">
        <f>Cal_110119!$P$3</f>
        <v>Cal_110119</v>
      </c>
      <c r="P2228" s="17">
        <f>Cal_110119!$Q$3</f>
        <v>1.8682000000000001</v>
      </c>
      <c r="Q2228" s="17">
        <f>Cal_110119!$R$3</f>
        <v>0.51219999999999999</v>
      </c>
      <c r="R2228" s="376">
        <v>191.8</v>
      </c>
      <c r="S2228" s="376">
        <v>123.7</v>
      </c>
      <c r="T2228" s="377">
        <f t="shared" si="378"/>
        <v>0.79233333333333344</v>
      </c>
      <c r="U2228" s="378">
        <f t="shared" si="368"/>
        <v>191.00766666666667</v>
      </c>
      <c r="V2228" s="378">
        <f t="shared" si="369"/>
        <v>122.90766666666667</v>
      </c>
      <c r="W2228" s="443">
        <f t="shared" si="370"/>
        <v>1.339487442452441</v>
      </c>
      <c r="X2228" s="443">
        <f t="shared" si="371"/>
        <v>0.75940551340126705</v>
      </c>
      <c r="Y2228" s="9">
        <f>Cal_110119!$O$3</f>
        <v>20181101</v>
      </c>
      <c r="Z2228" s="379" t="s">
        <v>830</v>
      </c>
      <c r="AA2228" s="379"/>
      <c r="AB2228" s="380" t="s">
        <v>127</v>
      </c>
      <c r="AC2228" s="372" t="s">
        <v>624</v>
      </c>
      <c r="AD2228" s="372" t="s">
        <v>619</v>
      </c>
      <c r="AE2228" s="689" t="s">
        <v>1250</v>
      </c>
      <c r="AF2228" s="381">
        <v>1</v>
      </c>
      <c r="AG2228" s="764" t="s">
        <v>1634</v>
      </c>
      <c r="AH2228" s="371" t="s">
        <v>447</v>
      </c>
      <c r="AI2228" s="412" t="s">
        <v>1160</v>
      </c>
    </row>
    <row r="2229" spans="1:48" x14ac:dyDescent="0.2">
      <c r="A2229" s="155" t="s">
        <v>617</v>
      </c>
      <c r="B2229" s="82">
        <v>20190824</v>
      </c>
      <c r="C2229" s="126" t="s">
        <v>64</v>
      </c>
      <c r="D2229" s="126">
        <v>23</v>
      </c>
      <c r="E2229" s="126">
        <v>18</v>
      </c>
      <c r="F2229" s="126"/>
      <c r="G2229" s="126"/>
      <c r="H2229" s="126" t="s">
        <v>10</v>
      </c>
      <c r="I2229" s="126">
        <v>280.47000000000003</v>
      </c>
      <c r="J2229" s="126">
        <v>20</v>
      </c>
      <c r="K2229" s="82">
        <v>5</v>
      </c>
      <c r="L2229" s="156">
        <v>1</v>
      </c>
      <c r="M2229" s="82">
        <v>0</v>
      </c>
      <c r="N2229" s="83">
        <v>1</v>
      </c>
      <c r="O2229" s="9" t="str">
        <f>Cal_110119!$P$3</f>
        <v>Cal_110119</v>
      </c>
      <c r="P2229" s="17">
        <f>Cal_110119!$Q$3</f>
        <v>1.8682000000000001</v>
      </c>
      <c r="Q2229" s="17">
        <f>Cal_110119!$R$3</f>
        <v>0.51219999999999999</v>
      </c>
      <c r="R2229" s="84">
        <v>264</v>
      </c>
      <c r="S2229" s="84">
        <v>170.7</v>
      </c>
      <c r="T2229" s="158">
        <f t="shared" si="378"/>
        <v>0.79233333333333344</v>
      </c>
      <c r="U2229" s="79">
        <f t="shared" si="368"/>
        <v>263.20766666666668</v>
      </c>
      <c r="V2229" s="79">
        <f t="shared" si="369"/>
        <v>169.90766666666664</v>
      </c>
      <c r="W2229" s="443">
        <f t="shared" si="370"/>
        <v>1.8331938599264559</v>
      </c>
      <c r="X2229" s="443">
        <f t="shared" si="371"/>
        <v>1.0652140583590404</v>
      </c>
      <c r="Y2229" s="9">
        <f>Cal_110119!$O$3</f>
        <v>20181101</v>
      </c>
      <c r="Z2229" s="339" t="s">
        <v>828</v>
      </c>
      <c r="AA2229" s="339"/>
      <c r="AB2229" s="85" t="s">
        <v>127</v>
      </c>
      <c r="AC2229" s="82" t="s">
        <v>624</v>
      </c>
      <c r="AD2229" s="82" t="s">
        <v>619</v>
      </c>
      <c r="AE2229" s="689" t="s">
        <v>1250</v>
      </c>
      <c r="AF2229" s="129">
        <v>1</v>
      </c>
      <c r="AG2229" s="764" t="s">
        <v>1634</v>
      </c>
      <c r="AH2229" s="155" t="s">
        <v>630</v>
      </c>
      <c r="AI2229" s="155"/>
      <c r="AJ2229" s="82"/>
      <c r="AK2229" s="82"/>
      <c r="AL2229" s="82"/>
      <c r="AM2229" s="82"/>
      <c r="AN2229" s="82"/>
      <c r="AO2229" s="82"/>
      <c r="AP2229" s="82"/>
      <c r="AQ2229" s="82"/>
      <c r="AR2229" s="82"/>
      <c r="AS2229" s="82"/>
      <c r="AT2229" s="82"/>
      <c r="AU2229" s="82"/>
      <c r="AV2229" s="82"/>
    </row>
    <row r="2230" spans="1:48" x14ac:dyDescent="0.2">
      <c r="A2230" s="155" t="s">
        <v>617</v>
      </c>
      <c r="B2230" s="82">
        <v>20190824</v>
      </c>
      <c r="C2230" s="126" t="s">
        <v>64</v>
      </c>
      <c r="D2230" s="126">
        <v>23</v>
      </c>
      <c r="E2230" s="126">
        <v>18</v>
      </c>
      <c r="F2230" s="126"/>
      <c r="G2230" s="126"/>
      <c r="H2230" s="126" t="s">
        <v>11</v>
      </c>
      <c r="I2230" s="126">
        <v>280.16000000000003</v>
      </c>
      <c r="J2230" s="126">
        <v>20</v>
      </c>
      <c r="K2230" s="82">
        <v>5</v>
      </c>
      <c r="L2230" s="156">
        <v>1</v>
      </c>
      <c r="M2230" s="82">
        <v>0</v>
      </c>
      <c r="N2230" s="83">
        <v>1</v>
      </c>
      <c r="O2230" s="9" t="str">
        <f>Cal_110119!$P$3</f>
        <v>Cal_110119</v>
      </c>
      <c r="P2230" s="17">
        <f>Cal_110119!$Q$3</f>
        <v>1.8682000000000001</v>
      </c>
      <c r="Q2230" s="17">
        <f>Cal_110119!$R$3</f>
        <v>0.51219999999999999</v>
      </c>
      <c r="R2230" s="84">
        <v>267.3</v>
      </c>
      <c r="S2230" s="84">
        <v>172</v>
      </c>
      <c r="T2230" s="158">
        <f t="shared" si="378"/>
        <v>0.79233333333333344</v>
      </c>
      <c r="U2230" s="79">
        <f t="shared" si="368"/>
        <v>266.50766666666669</v>
      </c>
      <c r="V2230" s="79">
        <f t="shared" si="369"/>
        <v>171.20766666666665</v>
      </c>
      <c r="W2230" s="443">
        <f t="shared" si="370"/>
        <v>1.8745625507081816</v>
      </c>
      <c r="X2230" s="443">
        <f t="shared" si="371"/>
        <v>1.0492533655594269</v>
      </c>
      <c r="Y2230" s="9">
        <f>Cal_110119!$O$3</f>
        <v>20181101</v>
      </c>
      <c r="Z2230" s="339" t="s">
        <v>828</v>
      </c>
      <c r="AA2230" s="339"/>
      <c r="AB2230" s="85" t="s">
        <v>127</v>
      </c>
      <c r="AC2230" s="82" t="s">
        <v>624</v>
      </c>
      <c r="AD2230" s="82" t="s">
        <v>619</v>
      </c>
      <c r="AE2230" s="689" t="s">
        <v>1250</v>
      </c>
      <c r="AF2230" s="129">
        <v>1</v>
      </c>
      <c r="AG2230" s="764" t="s">
        <v>1634</v>
      </c>
      <c r="AH2230" s="155" t="s">
        <v>631</v>
      </c>
      <c r="AI2230" s="155"/>
      <c r="AJ2230" s="82"/>
      <c r="AK2230" s="82"/>
      <c r="AL2230" s="82"/>
      <c r="AM2230" s="82"/>
      <c r="AN2230" s="82"/>
      <c r="AO2230" s="82"/>
      <c r="AP2230" s="82"/>
      <c r="AQ2230" s="82"/>
      <c r="AR2230" s="82"/>
      <c r="AS2230" s="82"/>
      <c r="AT2230" s="82"/>
      <c r="AU2230" s="82"/>
      <c r="AV2230" s="82"/>
    </row>
    <row r="2231" spans="1:48" s="44" customFormat="1" x14ac:dyDescent="0.2">
      <c r="A2231" s="360" t="s">
        <v>617</v>
      </c>
      <c r="B2231" s="44">
        <v>20190824</v>
      </c>
      <c r="C2231" s="361" t="s">
        <v>64</v>
      </c>
      <c r="D2231" s="361">
        <v>23</v>
      </c>
      <c r="E2231" s="361">
        <v>13</v>
      </c>
      <c r="F2231" s="361"/>
      <c r="G2231" s="361"/>
      <c r="H2231" s="361" t="s">
        <v>10</v>
      </c>
      <c r="I2231" s="361">
        <v>280.43</v>
      </c>
      <c r="J2231" s="361">
        <v>20</v>
      </c>
      <c r="K2231" s="44">
        <v>5</v>
      </c>
      <c r="L2231" s="362">
        <v>1</v>
      </c>
      <c r="M2231" s="44">
        <v>0</v>
      </c>
      <c r="N2231" s="363">
        <v>1</v>
      </c>
      <c r="O2231" s="9" t="str">
        <f>Cal_110119!$P$3</f>
        <v>Cal_110119</v>
      </c>
      <c r="P2231" s="17">
        <f>Cal_110119!$Q$3</f>
        <v>1.8682000000000001</v>
      </c>
      <c r="Q2231" s="17">
        <f>Cal_110119!$R$3</f>
        <v>0.51219999999999999</v>
      </c>
      <c r="R2231" s="364">
        <v>372.1</v>
      </c>
      <c r="S2231" s="364">
        <v>242</v>
      </c>
      <c r="T2231" s="365">
        <f t="shared" si="378"/>
        <v>0.79233333333333344</v>
      </c>
      <c r="U2231" s="366">
        <f t="shared" si="368"/>
        <v>371.30766666666671</v>
      </c>
      <c r="V2231" s="366">
        <f t="shared" si="369"/>
        <v>241.20766666666665</v>
      </c>
      <c r="W2231" s="443">
        <f t="shared" si="370"/>
        <v>2.5566188654910893</v>
      </c>
      <c r="X2231" s="443">
        <f t="shared" si="371"/>
        <v>1.5586629556462115</v>
      </c>
      <c r="Y2231" s="9">
        <f>Cal_110119!$O$3</f>
        <v>20181101</v>
      </c>
      <c r="Z2231" s="367" t="s">
        <v>828</v>
      </c>
      <c r="AA2231" s="367"/>
      <c r="AB2231" s="368" t="s">
        <v>127</v>
      </c>
      <c r="AC2231" s="44" t="s">
        <v>624</v>
      </c>
      <c r="AD2231" s="44" t="s">
        <v>619</v>
      </c>
      <c r="AE2231" s="689" t="s">
        <v>1250</v>
      </c>
      <c r="AF2231" s="369">
        <v>1</v>
      </c>
      <c r="AG2231" s="764" t="s">
        <v>1634</v>
      </c>
      <c r="AH2231" s="360" t="s">
        <v>632</v>
      </c>
      <c r="AI2231" s="360"/>
    </row>
    <row r="2232" spans="1:48" s="44" customFormat="1" x14ac:dyDescent="0.2">
      <c r="A2232" s="360" t="s">
        <v>617</v>
      </c>
      <c r="B2232" s="44">
        <v>20190824</v>
      </c>
      <c r="C2232" s="361" t="s">
        <v>64</v>
      </c>
      <c r="D2232" s="361">
        <v>23</v>
      </c>
      <c r="E2232" s="361">
        <v>13</v>
      </c>
      <c r="F2232" s="361"/>
      <c r="G2232" s="361"/>
      <c r="H2232" s="361" t="s">
        <v>11</v>
      </c>
      <c r="I2232" s="361">
        <v>279.91000000000003</v>
      </c>
      <c r="J2232" s="361">
        <v>20</v>
      </c>
      <c r="K2232" s="44">
        <v>5</v>
      </c>
      <c r="L2232" s="362">
        <v>1</v>
      </c>
      <c r="M2232" s="44">
        <v>0</v>
      </c>
      <c r="N2232" s="363">
        <v>1</v>
      </c>
      <c r="O2232" s="9" t="str">
        <f>Cal_110119!$P$3</f>
        <v>Cal_110119</v>
      </c>
      <c r="P2232" s="17">
        <f>Cal_110119!$Q$3</f>
        <v>1.8682000000000001</v>
      </c>
      <c r="Q2232" s="17">
        <f>Cal_110119!$R$3</f>
        <v>0.51219999999999999</v>
      </c>
      <c r="R2232" s="364">
        <v>373</v>
      </c>
      <c r="S2232" s="364">
        <v>235.7</v>
      </c>
      <c r="T2232" s="365">
        <f t="shared" si="378"/>
        <v>0.79233333333333344</v>
      </c>
      <c r="U2232" s="366">
        <f t="shared" si="368"/>
        <v>372.20766666666668</v>
      </c>
      <c r="V2232" s="366">
        <f t="shared" si="369"/>
        <v>234.90766666666664</v>
      </c>
      <c r="W2232" s="443">
        <f t="shared" si="370"/>
        <v>2.7031197626946448</v>
      </c>
      <c r="X2232" s="443">
        <f t="shared" si="371"/>
        <v>1.3121222145177909</v>
      </c>
      <c r="Y2232" s="9">
        <f>Cal_110119!$O$3</f>
        <v>20181101</v>
      </c>
      <c r="Z2232" s="367" t="s">
        <v>828</v>
      </c>
      <c r="AA2232" s="367"/>
      <c r="AB2232" s="368" t="s">
        <v>127</v>
      </c>
      <c r="AC2232" s="44" t="s">
        <v>624</v>
      </c>
      <c r="AD2232" s="44" t="s">
        <v>619</v>
      </c>
      <c r="AE2232" s="689" t="s">
        <v>1250</v>
      </c>
      <c r="AF2232" s="369">
        <v>1</v>
      </c>
      <c r="AG2232" s="764" t="s">
        <v>1634</v>
      </c>
      <c r="AH2232" s="360" t="s">
        <v>633</v>
      </c>
      <c r="AI2232" s="360"/>
    </row>
    <row r="2233" spans="1:48" s="350" customFormat="1" x14ac:dyDescent="0.2">
      <c r="A2233" s="349" t="s">
        <v>617</v>
      </c>
      <c r="B2233" s="350">
        <v>20190824</v>
      </c>
      <c r="C2233" s="351" t="s">
        <v>64</v>
      </c>
      <c r="D2233" s="351">
        <v>23</v>
      </c>
      <c r="E2233" s="351">
        <v>5</v>
      </c>
      <c r="F2233" s="351"/>
      <c r="G2233" s="351"/>
      <c r="H2233" s="351" t="s">
        <v>10</v>
      </c>
      <c r="I2233" s="351">
        <v>280.58999999999997</v>
      </c>
      <c r="J2233" s="351">
        <v>20</v>
      </c>
      <c r="K2233" s="350">
        <v>5</v>
      </c>
      <c r="L2233" s="352">
        <v>1</v>
      </c>
      <c r="M2233" s="350">
        <v>0</v>
      </c>
      <c r="N2233" s="353">
        <v>1</v>
      </c>
      <c r="O2233" s="9" t="str">
        <f>Cal_110119!$P$3</f>
        <v>Cal_110119</v>
      </c>
      <c r="P2233" s="17">
        <f>Cal_110119!$Q$3</f>
        <v>1.8682000000000001</v>
      </c>
      <c r="Q2233" s="17">
        <f>Cal_110119!$R$3</f>
        <v>0.51219999999999999</v>
      </c>
      <c r="R2233" s="354">
        <v>40.94</v>
      </c>
      <c r="S2233" s="354">
        <v>27.1</v>
      </c>
      <c r="T2233" s="355">
        <f t="shared" si="378"/>
        <v>0.79233333333333344</v>
      </c>
      <c r="U2233" s="356">
        <f t="shared" si="368"/>
        <v>40.147666666666666</v>
      </c>
      <c r="V2233" s="356">
        <f t="shared" si="369"/>
        <v>26.30766666666667</v>
      </c>
      <c r="W2233" s="443">
        <f t="shared" si="370"/>
        <v>0.2718172821725347</v>
      </c>
      <c r="X2233" s="443">
        <f t="shared" si="371"/>
        <v>0.17676600348102875</v>
      </c>
      <c r="Y2233" s="9">
        <f>Cal_110119!$O$3</f>
        <v>20181101</v>
      </c>
      <c r="Z2233" s="357" t="s">
        <v>828</v>
      </c>
      <c r="AA2233" s="357"/>
      <c r="AB2233" s="358" t="s">
        <v>127</v>
      </c>
      <c r="AC2233" s="350" t="s">
        <v>624</v>
      </c>
      <c r="AD2233" s="350" t="s">
        <v>619</v>
      </c>
      <c r="AE2233" s="689" t="s">
        <v>1250</v>
      </c>
      <c r="AF2233" s="359">
        <v>1</v>
      </c>
      <c r="AG2233" s="764" t="s">
        <v>1634</v>
      </c>
      <c r="AH2233" s="349" t="s">
        <v>634</v>
      </c>
      <c r="AI2233" s="410" t="s">
        <v>1127</v>
      </c>
    </row>
    <row r="2234" spans="1:48" s="350" customFormat="1" x14ac:dyDescent="0.2">
      <c r="A2234" s="349" t="s">
        <v>617</v>
      </c>
      <c r="B2234" s="350">
        <v>20190824</v>
      </c>
      <c r="C2234" s="351" t="s">
        <v>64</v>
      </c>
      <c r="D2234" s="351">
        <v>23</v>
      </c>
      <c r="E2234" s="351">
        <v>5</v>
      </c>
      <c r="F2234" s="351"/>
      <c r="G2234" s="351"/>
      <c r="H2234" s="351" t="s">
        <v>11</v>
      </c>
      <c r="I2234" s="351">
        <v>279.94</v>
      </c>
      <c r="J2234" s="351">
        <v>20</v>
      </c>
      <c r="K2234" s="350">
        <v>5</v>
      </c>
      <c r="L2234" s="352">
        <v>1</v>
      </c>
      <c r="M2234" s="350">
        <v>0</v>
      </c>
      <c r="N2234" s="353">
        <v>1</v>
      </c>
      <c r="O2234" s="9" t="str">
        <f>Cal_110119!$P$3</f>
        <v>Cal_110119</v>
      </c>
      <c r="P2234" s="17">
        <f>Cal_110119!$Q$3</f>
        <v>1.8682000000000001</v>
      </c>
      <c r="Q2234" s="17">
        <f>Cal_110119!$R$3</f>
        <v>0.51219999999999999</v>
      </c>
      <c r="R2234" s="354">
        <v>35.130000000000003</v>
      </c>
      <c r="S2234" s="354">
        <v>23.84</v>
      </c>
      <c r="T2234" s="355">
        <f t="shared" si="378"/>
        <v>0.79233333333333344</v>
      </c>
      <c r="U2234" s="356">
        <f t="shared" si="368"/>
        <v>34.337666666666671</v>
      </c>
      <c r="V2234" s="356">
        <f t="shared" si="369"/>
        <v>23.047666666666668</v>
      </c>
      <c r="W2234" s="443">
        <f t="shared" si="370"/>
        <v>0.22225019381271638</v>
      </c>
      <c r="X2234" s="443">
        <f t="shared" si="371"/>
        <v>0.17165794317925809</v>
      </c>
      <c r="Y2234" s="9">
        <f>Cal_110119!$O$3</f>
        <v>20181101</v>
      </c>
      <c r="Z2234" s="357" t="s">
        <v>828</v>
      </c>
      <c r="AA2234" s="357"/>
      <c r="AB2234" s="358" t="s">
        <v>127</v>
      </c>
      <c r="AC2234" s="350" t="s">
        <v>624</v>
      </c>
      <c r="AD2234" s="350" t="s">
        <v>619</v>
      </c>
      <c r="AE2234" s="689" t="s">
        <v>1250</v>
      </c>
      <c r="AF2234" s="359">
        <v>1</v>
      </c>
      <c r="AG2234" s="764" t="s">
        <v>1634</v>
      </c>
      <c r="AH2234" s="349" t="s">
        <v>635</v>
      </c>
      <c r="AI2234" s="410" t="s">
        <v>1127</v>
      </c>
    </row>
    <row r="2235" spans="1:48" s="372" customFormat="1" x14ac:dyDescent="0.2">
      <c r="A2235" s="371" t="s">
        <v>617</v>
      </c>
      <c r="B2235" s="372">
        <v>20190824</v>
      </c>
      <c r="C2235" s="373" t="s">
        <v>64</v>
      </c>
      <c r="D2235" s="373">
        <v>23</v>
      </c>
      <c r="E2235" s="373">
        <v>10</v>
      </c>
      <c r="F2235" s="373"/>
      <c r="G2235" s="373"/>
      <c r="H2235" s="373" t="s">
        <v>10</v>
      </c>
      <c r="I2235" s="373">
        <v>279.67</v>
      </c>
      <c r="J2235" s="373">
        <v>20</v>
      </c>
      <c r="K2235" s="372">
        <v>5</v>
      </c>
      <c r="L2235" s="374">
        <v>1</v>
      </c>
      <c r="M2235" s="372">
        <v>0</v>
      </c>
      <c r="N2235" s="375">
        <v>1</v>
      </c>
      <c r="O2235" s="9" t="str">
        <f>Cal_110119!$P$3</f>
        <v>Cal_110119</v>
      </c>
      <c r="P2235" s="17">
        <f>Cal_110119!$Q$3</f>
        <v>1.8682000000000001</v>
      </c>
      <c r="Q2235" s="17">
        <f>Cal_110119!$R$3</f>
        <v>0.51219999999999999</v>
      </c>
      <c r="R2235" s="376">
        <v>166.4</v>
      </c>
      <c r="S2235" s="376">
        <v>101.6</v>
      </c>
      <c r="T2235" s="377">
        <f t="shared" si="378"/>
        <v>0.79233333333333344</v>
      </c>
      <c r="U2235" s="378">
        <f t="shared" si="368"/>
        <v>165.60766666666666</v>
      </c>
      <c r="V2235" s="378">
        <f t="shared" si="369"/>
        <v>100.80766666666666</v>
      </c>
      <c r="W2235" s="443">
        <f t="shared" si="370"/>
        <v>1.2768570777549577</v>
      </c>
      <c r="X2235" s="443">
        <f t="shared" si="371"/>
        <v>0.44771212531127508</v>
      </c>
      <c r="Y2235" s="9">
        <f>Cal_110119!$O$3</f>
        <v>20181101</v>
      </c>
      <c r="Z2235" s="379" t="s">
        <v>828</v>
      </c>
      <c r="AA2235" s="379"/>
      <c r="AB2235" s="380" t="s">
        <v>127</v>
      </c>
      <c r="AC2235" s="372" t="s">
        <v>624</v>
      </c>
      <c r="AD2235" s="372" t="s">
        <v>619</v>
      </c>
      <c r="AE2235" s="689" t="s">
        <v>1250</v>
      </c>
      <c r="AF2235" s="381">
        <v>1</v>
      </c>
      <c r="AG2235" s="764" t="s">
        <v>1634</v>
      </c>
      <c r="AH2235" s="371" t="s">
        <v>636</v>
      </c>
      <c r="AI2235" s="412" t="s">
        <v>1159</v>
      </c>
    </row>
    <row r="2236" spans="1:48" s="372" customFormat="1" x14ac:dyDescent="0.2">
      <c r="A2236" s="371" t="s">
        <v>617</v>
      </c>
      <c r="B2236" s="372">
        <v>20190824</v>
      </c>
      <c r="C2236" s="373" t="s">
        <v>64</v>
      </c>
      <c r="D2236" s="373">
        <v>23</v>
      </c>
      <c r="E2236" s="373">
        <v>10</v>
      </c>
      <c r="F2236" s="373"/>
      <c r="G2236" s="373"/>
      <c r="H2236" s="373" t="s">
        <v>11</v>
      </c>
      <c r="I2236" s="373">
        <v>279.76</v>
      </c>
      <c r="J2236" s="373">
        <v>20</v>
      </c>
      <c r="K2236" s="372">
        <v>5</v>
      </c>
      <c r="L2236" s="374">
        <v>1</v>
      </c>
      <c r="M2236" s="372">
        <v>0</v>
      </c>
      <c r="N2236" s="375">
        <v>1</v>
      </c>
      <c r="O2236" s="9" t="str">
        <f>Cal_110119!$P$3</f>
        <v>Cal_110119</v>
      </c>
      <c r="P2236" s="17">
        <f>Cal_110119!$Q$3</f>
        <v>1.8682000000000001</v>
      </c>
      <c r="Q2236" s="17">
        <f>Cal_110119!$R$3</f>
        <v>0.51219999999999999</v>
      </c>
      <c r="R2236" s="376">
        <v>177.2</v>
      </c>
      <c r="S2236" s="376">
        <v>109.3</v>
      </c>
      <c r="T2236" s="377">
        <f t="shared" si="378"/>
        <v>0.79233333333333344</v>
      </c>
      <c r="U2236" s="378">
        <f t="shared" si="368"/>
        <v>176.40766666666664</v>
      </c>
      <c r="V2236" s="378">
        <f t="shared" si="369"/>
        <v>108.50766666666667</v>
      </c>
      <c r="W2236" s="443">
        <f t="shared" si="370"/>
        <v>1.3375108683179053</v>
      </c>
      <c r="X2236" s="443">
        <f t="shared" si="371"/>
        <v>0.51818906219944305</v>
      </c>
      <c r="Y2236" s="9">
        <f>Cal_110119!$O$3</f>
        <v>20181101</v>
      </c>
      <c r="Z2236" s="379" t="s">
        <v>828</v>
      </c>
      <c r="AA2236" s="379"/>
      <c r="AB2236" s="380" t="s">
        <v>127</v>
      </c>
      <c r="AC2236" s="372" t="s">
        <v>624</v>
      </c>
      <c r="AD2236" s="372" t="s">
        <v>619</v>
      </c>
      <c r="AE2236" s="689" t="s">
        <v>1250</v>
      </c>
      <c r="AF2236" s="381">
        <v>1</v>
      </c>
      <c r="AG2236" s="764" t="s">
        <v>1634</v>
      </c>
      <c r="AH2236" s="371" t="s">
        <v>637</v>
      </c>
      <c r="AI2236" s="412" t="s">
        <v>1159</v>
      </c>
    </row>
    <row r="2237" spans="1:48" x14ac:dyDescent="0.2">
      <c r="A2237" t="s">
        <v>617</v>
      </c>
      <c r="B2237" s="43">
        <v>20190824</v>
      </c>
      <c r="C2237" s="107" t="s">
        <v>64</v>
      </c>
      <c r="D2237" s="107">
        <v>23</v>
      </c>
      <c r="E2237" s="107">
        <v>18</v>
      </c>
      <c r="H2237" s="107" t="s">
        <v>10</v>
      </c>
      <c r="I2237" s="107">
        <v>290</v>
      </c>
      <c r="J2237" s="107">
        <v>0</v>
      </c>
      <c r="K2237" s="43">
        <v>5</v>
      </c>
      <c r="L2237" s="111">
        <v>1</v>
      </c>
      <c r="M2237" s="43">
        <v>0</v>
      </c>
      <c r="N2237" s="49">
        <v>1</v>
      </c>
      <c r="O2237" s="111" t="str">
        <f>Cal_111320b_12mm!$E$2</f>
        <v>Cal_111320b_12mm</v>
      </c>
      <c r="P2237" s="112">
        <f>Cal_111320b_12mm!$Q$3</f>
        <v>1.834328118614172</v>
      </c>
      <c r="Q2237" s="112">
        <f>Cal_111320b_12mm!$R$3</f>
        <v>0.54419533879391391</v>
      </c>
      <c r="R2237" s="46">
        <v>409.4</v>
      </c>
      <c r="S2237" s="46">
        <v>255.2</v>
      </c>
      <c r="T2237" s="47">
        <f t="shared" ref="T2237:T2241" si="379">AVERAGE(1.083, 1.32, 1.409, 1.16,1.133, 1.116)</f>
        <v>1.2035</v>
      </c>
      <c r="U2237" s="79">
        <f t="shared" si="368"/>
        <v>408.19649999999996</v>
      </c>
      <c r="V2237" s="79">
        <f t="shared" si="369"/>
        <v>253.9965</v>
      </c>
      <c r="W2237" s="443">
        <f t="shared" si="370"/>
        <v>3.1809097018091093</v>
      </c>
      <c r="X2237" s="443">
        <f t="shared" si="371"/>
        <v>1.1906013400036912</v>
      </c>
      <c r="Y2237" s="43">
        <f>Cal_111320b_12mm!$A$3</f>
        <v>20201113</v>
      </c>
      <c r="Z2237" s="48" t="s">
        <v>936</v>
      </c>
      <c r="AA2237" s="48"/>
      <c r="AB2237" s="48" t="s">
        <v>127</v>
      </c>
      <c r="AD2237" s="43" t="s">
        <v>935</v>
      </c>
      <c r="AE2237" s="689" t="s">
        <v>1250</v>
      </c>
      <c r="AF2237" s="128">
        <v>1</v>
      </c>
      <c r="AG2237" s="764" t="s">
        <v>1634</v>
      </c>
      <c r="AH2237"/>
    </row>
    <row r="2238" spans="1:48" x14ac:dyDescent="0.2">
      <c r="A2238" t="s">
        <v>617</v>
      </c>
      <c r="B2238" s="43">
        <v>20190824</v>
      </c>
      <c r="C2238" s="107" t="s">
        <v>64</v>
      </c>
      <c r="D2238" s="107">
        <v>23</v>
      </c>
      <c r="E2238" s="107">
        <v>18</v>
      </c>
      <c r="H2238" s="107" t="s">
        <v>11</v>
      </c>
      <c r="I2238" s="107">
        <v>290</v>
      </c>
      <c r="J2238" s="107">
        <v>0</v>
      </c>
      <c r="K2238" s="43">
        <v>5</v>
      </c>
      <c r="L2238" s="111">
        <v>1</v>
      </c>
      <c r="M2238" s="43">
        <v>0</v>
      </c>
      <c r="N2238" s="49">
        <v>1</v>
      </c>
      <c r="O2238" s="111" t="str">
        <f>Cal_111320b_12mm!$E$2</f>
        <v>Cal_111320b_12mm</v>
      </c>
      <c r="P2238" s="112">
        <f>Cal_111320b_12mm!$Q$3</f>
        <v>1.834328118614172</v>
      </c>
      <c r="Q2238" s="112">
        <f>Cal_111320b_12mm!$R$3</f>
        <v>0.54419533879391391</v>
      </c>
      <c r="R2238" s="46">
        <v>394.9</v>
      </c>
      <c r="S2238" s="46">
        <v>251.2</v>
      </c>
      <c r="T2238" s="47">
        <f t="shared" ref="T2238" si="380">AVERAGE(0.651, 0.737, 0.721, 0.724, 0.693, 0.912)</f>
        <v>0.73966666666666681</v>
      </c>
      <c r="U2238" s="79">
        <f t="shared" si="368"/>
        <v>394.16033333333331</v>
      </c>
      <c r="V2238" s="79">
        <f t="shared" si="369"/>
        <v>250.46033333333332</v>
      </c>
      <c r="W2238" s="443">
        <f t="shared" si="370"/>
        <v>2.9643107921528475</v>
      </c>
      <c r="X2238" s="443">
        <f t="shared" si="371"/>
        <v>1.3463396014658884</v>
      </c>
      <c r="Y2238" s="43">
        <f>Cal_111320b_12mm!$A$3</f>
        <v>20201113</v>
      </c>
      <c r="Z2238" s="48" t="s">
        <v>940</v>
      </c>
      <c r="AA2238" s="48"/>
      <c r="AB2238" s="48" t="s">
        <v>127</v>
      </c>
      <c r="AD2238" s="43" t="s">
        <v>935</v>
      </c>
      <c r="AE2238" s="689" t="s">
        <v>1250</v>
      </c>
      <c r="AF2238" s="128">
        <v>1</v>
      </c>
      <c r="AG2238" s="764" t="s">
        <v>1634</v>
      </c>
      <c r="AH2238"/>
    </row>
    <row r="2239" spans="1:48" s="228" customFormat="1" x14ac:dyDescent="0.2">
      <c r="A2239" s="383" t="s">
        <v>617</v>
      </c>
      <c r="B2239" s="228">
        <v>20190824</v>
      </c>
      <c r="C2239" s="265" t="s">
        <v>64</v>
      </c>
      <c r="D2239" s="265">
        <v>23</v>
      </c>
      <c r="E2239" s="265">
        <v>13</v>
      </c>
      <c r="F2239" s="265"/>
      <c r="G2239" s="265"/>
      <c r="H2239" s="265" t="s">
        <v>10</v>
      </c>
      <c r="I2239" s="265">
        <v>290</v>
      </c>
      <c r="J2239" s="265">
        <v>0</v>
      </c>
      <c r="K2239" s="228">
        <v>5</v>
      </c>
      <c r="L2239" s="384">
        <v>1</v>
      </c>
      <c r="M2239" s="228">
        <v>0</v>
      </c>
      <c r="N2239" s="267">
        <v>1</v>
      </c>
      <c r="O2239" s="111" t="str">
        <f>Cal_111320b_12mm!$E$2</f>
        <v>Cal_111320b_12mm</v>
      </c>
      <c r="P2239" s="112">
        <f>Cal_111320b_12mm!$Q$3</f>
        <v>1.834328118614172</v>
      </c>
      <c r="Q2239" s="112">
        <f>Cal_111320b_12mm!$R$3</f>
        <v>0.54419533879391391</v>
      </c>
      <c r="R2239" s="268">
        <v>407.7</v>
      </c>
      <c r="S2239" s="268">
        <v>216.2</v>
      </c>
      <c r="T2239" s="228">
        <f t="shared" si="379"/>
        <v>1.2035</v>
      </c>
      <c r="U2239" s="269">
        <f t="shared" si="368"/>
        <v>406.49649999999997</v>
      </c>
      <c r="V2239" s="269">
        <f t="shared" si="369"/>
        <v>214.9965</v>
      </c>
      <c r="W2239" s="509">
        <f t="shared" si="370"/>
        <v>3.9503515427784985</v>
      </c>
      <c r="X2239" s="509">
        <f t="shared" si="371"/>
        <v>-0.25006601246171989</v>
      </c>
      <c r="Y2239" s="43">
        <f>Cal_111320b_12mm!$A$3</f>
        <v>20201113</v>
      </c>
      <c r="Z2239" s="270" t="s">
        <v>936</v>
      </c>
      <c r="AA2239" s="270"/>
      <c r="AB2239" s="270" t="s">
        <v>127</v>
      </c>
      <c r="AD2239" s="228" t="s">
        <v>935</v>
      </c>
      <c r="AE2239" s="689" t="s">
        <v>1250</v>
      </c>
      <c r="AF2239" s="387">
        <v>3</v>
      </c>
      <c r="AG2239" s="190">
        <v>1</v>
      </c>
      <c r="AH2239" s="383" t="s">
        <v>995</v>
      </c>
      <c r="AI2239" s="383"/>
    </row>
    <row r="2240" spans="1:48" s="228" customFormat="1" x14ac:dyDescent="0.2">
      <c r="A2240" s="383" t="s">
        <v>617</v>
      </c>
      <c r="B2240" s="228">
        <v>20190824</v>
      </c>
      <c r="C2240" s="265" t="s">
        <v>64</v>
      </c>
      <c r="D2240" s="265">
        <v>23</v>
      </c>
      <c r="E2240" s="265">
        <v>13</v>
      </c>
      <c r="F2240" s="265"/>
      <c r="G2240" s="265"/>
      <c r="H2240" s="265" t="s">
        <v>11</v>
      </c>
      <c r="I2240" s="265">
        <v>290</v>
      </c>
      <c r="J2240" s="265">
        <v>0</v>
      </c>
      <c r="K2240" s="228">
        <v>5</v>
      </c>
      <c r="L2240" s="384">
        <v>1</v>
      </c>
      <c r="M2240" s="228">
        <v>0</v>
      </c>
      <c r="N2240" s="267">
        <v>1</v>
      </c>
      <c r="O2240" s="111" t="str">
        <f>Cal_111320b_12mm!$E$2</f>
        <v>Cal_111320b_12mm</v>
      </c>
      <c r="P2240" s="112">
        <f>Cal_111320b_12mm!$Q$3</f>
        <v>1.834328118614172</v>
      </c>
      <c r="Q2240" s="112">
        <f>Cal_111320b_12mm!$R$3</f>
        <v>0.54419533879391391</v>
      </c>
      <c r="R2240" s="268">
        <v>426.8</v>
      </c>
      <c r="S2240" s="268">
        <v>343.7</v>
      </c>
      <c r="T2240" s="228">
        <f t="shared" si="379"/>
        <v>1.2035</v>
      </c>
      <c r="U2240" s="269">
        <f t="shared" si="368"/>
        <v>425.59649999999999</v>
      </c>
      <c r="V2240" s="269">
        <f t="shared" si="369"/>
        <v>342.49649999999997</v>
      </c>
      <c r="W2240" s="509">
        <f t="shared" si="370"/>
        <v>1.7142256564224196</v>
      </c>
      <c r="X2240" s="509">
        <f t="shared" si="371"/>
        <v>4.1804509691698133</v>
      </c>
      <c r="Y2240" s="43">
        <f>Cal_111320b_12mm!$A$3</f>
        <v>20201113</v>
      </c>
      <c r="Z2240" s="270" t="s">
        <v>934</v>
      </c>
      <c r="AA2240" s="270"/>
      <c r="AB2240" s="270" t="s">
        <v>127</v>
      </c>
      <c r="AD2240" s="228" t="s">
        <v>935</v>
      </c>
      <c r="AE2240" s="689" t="s">
        <v>1250</v>
      </c>
      <c r="AF2240" s="387">
        <v>3</v>
      </c>
      <c r="AG2240" s="190">
        <v>1</v>
      </c>
      <c r="AH2240" s="383" t="s">
        <v>994</v>
      </c>
      <c r="AI2240" s="383"/>
    </row>
    <row r="2241" spans="1:48" x14ac:dyDescent="0.2">
      <c r="A2241" t="s">
        <v>617</v>
      </c>
      <c r="B2241" s="43">
        <v>20190824</v>
      </c>
      <c r="C2241" s="107" t="s">
        <v>64</v>
      </c>
      <c r="D2241" s="107">
        <v>23</v>
      </c>
      <c r="E2241" s="107">
        <v>10</v>
      </c>
      <c r="H2241" s="107" t="s">
        <v>10</v>
      </c>
      <c r="I2241" s="107">
        <v>290</v>
      </c>
      <c r="J2241" s="107">
        <v>0</v>
      </c>
      <c r="K2241" s="43">
        <v>5</v>
      </c>
      <c r="L2241" s="111">
        <v>1</v>
      </c>
      <c r="M2241" s="43">
        <v>0</v>
      </c>
      <c r="N2241" s="49">
        <v>1</v>
      </c>
      <c r="O2241" s="111" t="str">
        <f>Cal_111320b_12mm!$E$2</f>
        <v>Cal_111320b_12mm</v>
      </c>
      <c r="P2241" s="112">
        <f>Cal_111320b_12mm!$Q$3</f>
        <v>1.834328118614172</v>
      </c>
      <c r="Q2241" s="112">
        <f>Cal_111320b_12mm!$R$3</f>
        <v>0.54419533879391391</v>
      </c>
      <c r="R2241" s="46">
        <v>230.4</v>
      </c>
      <c r="S2241" s="46">
        <v>145.19999999999999</v>
      </c>
      <c r="T2241" s="47">
        <f t="shared" si="379"/>
        <v>1.2035</v>
      </c>
      <c r="U2241" s="79">
        <f t="shared" si="368"/>
        <v>229.19650000000001</v>
      </c>
      <c r="V2241" s="79">
        <f t="shared" si="369"/>
        <v>143.9965</v>
      </c>
      <c r="W2241" s="443">
        <f t="shared" si="370"/>
        <v>1.7575454383536719</v>
      </c>
      <c r="X2241" s="443">
        <f t="shared" si="371"/>
        <v>0.72076544282932364</v>
      </c>
      <c r="Y2241" s="43">
        <f>Cal_111320b_12mm!$A$3</f>
        <v>20201113</v>
      </c>
      <c r="Z2241" s="48" t="s">
        <v>934</v>
      </c>
      <c r="AA2241" s="48"/>
      <c r="AB2241" s="48" t="s">
        <v>127</v>
      </c>
      <c r="AD2241" s="43" t="s">
        <v>935</v>
      </c>
      <c r="AE2241" s="689" t="s">
        <v>1250</v>
      </c>
      <c r="AF2241" s="128">
        <v>1</v>
      </c>
      <c r="AG2241" s="764" t="s">
        <v>1634</v>
      </c>
      <c r="AH2241"/>
    </row>
    <row r="2242" spans="1:48" x14ac:dyDescent="0.2">
      <c r="A2242" t="s">
        <v>617</v>
      </c>
      <c r="B2242" s="43">
        <v>20190824</v>
      </c>
      <c r="C2242" s="107" t="s">
        <v>64</v>
      </c>
      <c r="D2242" s="107">
        <v>23</v>
      </c>
      <c r="E2242" s="107">
        <v>10</v>
      </c>
      <c r="H2242" s="107" t="s">
        <v>11</v>
      </c>
      <c r="I2242" s="107">
        <v>290</v>
      </c>
      <c r="J2242" s="107">
        <v>0</v>
      </c>
      <c r="K2242" s="43">
        <v>5</v>
      </c>
      <c r="L2242" s="111">
        <v>1</v>
      </c>
      <c r="M2242" s="43">
        <v>0</v>
      </c>
      <c r="N2242" s="49">
        <v>1</v>
      </c>
      <c r="O2242" s="111" t="str">
        <f>Cal_111320b_12mm!$E$2</f>
        <v>Cal_111320b_12mm</v>
      </c>
      <c r="P2242" s="112">
        <f>Cal_111320b_12mm!$Q$3</f>
        <v>1.834328118614172</v>
      </c>
      <c r="Q2242" s="112">
        <f>Cal_111320b_12mm!$R$3</f>
        <v>0.54419533879391391</v>
      </c>
      <c r="R2242" s="46">
        <v>227.3</v>
      </c>
      <c r="S2242" s="46">
        <v>142.6</v>
      </c>
      <c r="T2242" s="47">
        <f t="shared" ref="T2242" si="381">AVERAGE(0.651, 0.737, 0.721, 0.724, 0.693, 0.912)</f>
        <v>0.73966666666666681</v>
      </c>
      <c r="U2242" s="79">
        <f t="shared" si="368"/>
        <v>226.56033333333335</v>
      </c>
      <c r="V2242" s="79">
        <f t="shared" si="369"/>
        <v>141.86033333333333</v>
      </c>
      <c r="W2242" s="443">
        <f t="shared" si="370"/>
        <v>1.7472312045605165</v>
      </c>
      <c r="X2242" s="443">
        <f t="shared" si="371"/>
        <v>0.6943143032000666</v>
      </c>
      <c r="Y2242" s="43">
        <f>Cal_111320b_12mm!$A$3</f>
        <v>20201113</v>
      </c>
      <c r="Z2242" s="48" t="s">
        <v>940</v>
      </c>
      <c r="AA2242" s="48"/>
      <c r="AB2242" s="48" t="s">
        <v>127</v>
      </c>
      <c r="AD2242" s="43" t="s">
        <v>935</v>
      </c>
      <c r="AE2242" s="689" t="s">
        <v>1250</v>
      </c>
      <c r="AF2242" s="128">
        <v>1</v>
      </c>
      <c r="AG2242" s="764" t="s">
        <v>1634</v>
      </c>
      <c r="AH2242"/>
    </row>
    <row r="2243" spans="1:48" x14ac:dyDescent="0.2">
      <c r="A2243" t="s">
        <v>617</v>
      </c>
      <c r="B2243" s="43">
        <v>20190824</v>
      </c>
      <c r="C2243" s="107" t="s">
        <v>64</v>
      </c>
      <c r="D2243" s="107">
        <v>23</v>
      </c>
      <c r="E2243" s="107">
        <v>5</v>
      </c>
      <c r="H2243" s="107" t="s">
        <v>10</v>
      </c>
      <c r="I2243" s="107">
        <v>290</v>
      </c>
      <c r="J2243" s="107">
        <v>0</v>
      </c>
      <c r="K2243" s="43">
        <v>5</v>
      </c>
      <c r="L2243" s="111">
        <v>1</v>
      </c>
      <c r="M2243" s="43">
        <v>0</v>
      </c>
      <c r="N2243" s="49">
        <v>1</v>
      </c>
      <c r="O2243" s="111" t="str">
        <f>Cal_111320b_12mm!$E$2</f>
        <v>Cal_111320b_12mm</v>
      </c>
      <c r="P2243" s="112">
        <f>Cal_111320b_12mm!$Q$3</f>
        <v>1.834328118614172</v>
      </c>
      <c r="Q2243" s="112">
        <f>Cal_111320b_12mm!$R$3</f>
        <v>0.54419533879391391</v>
      </c>
      <c r="R2243" s="46">
        <v>109.4</v>
      </c>
      <c r="S2243" s="46">
        <v>73.61</v>
      </c>
      <c r="T2243" s="47">
        <f t="shared" ref="T2243:T2245" si="382">AVERAGE(1.083, 1.32, 1.409, 1.16,1.133, 1.116)</f>
        <v>1.2035</v>
      </c>
      <c r="U2243" s="79">
        <f t="shared" si="368"/>
        <v>108.1965</v>
      </c>
      <c r="V2243" s="79">
        <f t="shared" si="369"/>
        <v>72.406499999999994</v>
      </c>
      <c r="W2243" s="443">
        <f t="shared" si="370"/>
        <v>0.73829285491406005</v>
      </c>
      <c r="X2243" s="443">
        <f t="shared" si="371"/>
        <v>0.50788893990995732</v>
      </c>
      <c r="Y2243" s="43">
        <f>Cal_111320b_12mm!$A$3</f>
        <v>20201113</v>
      </c>
      <c r="Z2243" s="48" t="s">
        <v>934</v>
      </c>
      <c r="AA2243" s="48"/>
      <c r="AB2243" s="48" t="s">
        <v>127</v>
      </c>
      <c r="AD2243" s="43" t="s">
        <v>935</v>
      </c>
      <c r="AE2243" s="689" t="s">
        <v>1250</v>
      </c>
      <c r="AF2243" s="128">
        <v>1</v>
      </c>
      <c r="AG2243" s="169">
        <v>1</v>
      </c>
      <c r="AH2243"/>
    </row>
    <row r="2244" spans="1:48" x14ac:dyDescent="0.2">
      <c r="A2244" t="s">
        <v>617</v>
      </c>
      <c r="B2244" s="43">
        <v>20190824</v>
      </c>
      <c r="C2244" s="107" t="s">
        <v>64</v>
      </c>
      <c r="D2244" s="107">
        <v>23</v>
      </c>
      <c r="E2244" s="107">
        <v>5</v>
      </c>
      <c r="H2244" s="107" t="s">
        <v>11</v>
      </c>
      <c r="I2244" s="107">
        <v>290</v>
      </c>
      <c r="J2244" s="107">
        <v>0</v>
      </c>
      <c r="K2244" s="43">
        <v>5</v>
      </c>
      <c r="L2244" s="111">
        <v>1</v>
      </c>
      <c r="M2244" s="43">
        <v>0</v>
      </c>
      <c r="N2244" s="49">
        <v>1</v>
      </c>
      <c r="O2244" s="111" t="str">
        <f>Cal_111320b_12mm!$E$2</f>
        <v>Cal_111320b_12mm</v>
      </c>
      <c r="P2244" s="112">
        <f>Cal_111320b_12mm!$Q$3</f>
        <v>1.834328118614172</v>
      </c>
      <c r="Q2244" s="112">
        <f>Cal_111320b_12mm!$R$3</f>
        <v>0.54419533879391391</v>
      </c>
      <c r="R2244" s="46">
        <v>94.12</v>
      </c>
      <c r="S2244" s="46">
        <v>65.16</v>
      </c>
      <c r="T2244" s="47">
        <f t="shared" si="382"/>
        <v>1.2035</v>
      </c>
      <c r="U2244" s="79">
        <f t="shared" si="368"/>
        <v>92.916499999999999</v>
      </c>
      <c r="V2244" s="79">
        <f t="shared" si="369"/>
        <v>63.956499999999998</v>
      </c>
      <c r="W2244" s="443">
        <f t="shared" si="370"/>
        <v>0.59740042129955784</v>
      </c>
      <c r="X2244" s="443">
        <f t="shared" si="371"/>
        <v>0.50334917936698798</v>
      </c>
      <c r="Y2244" s="43">
        <f>Cal_111320b_12mm!$A$3</f>
        <v>20201113</v>
      </c>
      <c r="Z2244" s="48" t="s">
        <v>934</v>
      </c>
      <c r="AA2244" s="48"/>
      <c r="AB2244" s="48" t="s">
        <v>127</v>
      </c>
      <c r="AD2244" s="43" t="s">
        <v>935</v>
      </c>
      <c r="AE2244" s="689" t="s">
        <v>1250</v>
      </c>
      <c r="AF2244" s="128">
        <v>1</v>
      </c>
      <c r="AG2244" s="169">
        <v>1</v>
      </c>
      <c r="AH2244"/>
    </row>
    <row r="2245" spans="1:48" x14ac:dyDescent="0.2">
      <c r="A2245" t="s">
        <v>617</v>
      </c>
      <c r="B2245" s="43">
        <v>20190824</v>
      </c>
      <c r="C2245" s="107" t="s">
        <v>64</v>
      </c>
      <c r="D2245" s="107">
        <v>23</v>
      </c>
      <c r="E2245" s="107">
        <v>3</v>
      </c>
      <c r="H2245" s="107" t="s">
        <v>10</v>
      </c>
      <c r="I2245" s="107">
        <v>290</v>
      </c>
      <c r="J2245" s="107">
        <v>0</v>
      </c>
      <c r="K2245" s="43">
        <v>5</v>
      </c>
      <c r="L2245" s="111">
        <v>1</v>
      </c>
      <c r="M2245" s="43">
        <v>0</v>
      </c>
      <c r="N2245" s="49">
        <v>1</v>
      </c>
      <c r="O2245" s="111" t="str">
        <f>Cal_111320b_12mm!$E$2</f>
        <v>Cal_111320b_12mm</v>
      </c>
      <c r="P2245" s="112">
        <f>Cal_111320b_12mm!$Q$3</f>
        <v>1.834328118614172</v>
      </c>
      <c r="Q2245" s="112">
        <f>Cal_111320b_12mm!$R$3</f>
        <v>0.54419533879391391</v>
      </c>
      <c r="R2245" s="46">
        <v>27.36</v>
      </c>
      <c r="S2245" s="46">
        <v>21.07</v>
      </c>
      <c r="T2245" s="47">
        <f t="shared" si="382"/>
        <v>1.2035</v>
      </c>
      <c r="U2245" s="79">
        <f t="shared" si="368"/>
        <v>26.156500000000001</v>
      </c>
      <c r="V2245" s="79">
        <f t="shared" si="369"/>
        <v>19.866500000000002</v>
      </c>
      <c r="W2245" s="443">
        <f t="shared" si="370"/>
        <v>0.12975306111789428</v>
      </c>
      <c r="X2245" s="443">
        <f t="shared" si="371"/>
        <v>0.2121674933471239</v>
      </c>
      <c r="Y2245" s="43">
        <f>Cal_111320b_12mm!$A$3</f>
        <v>20201113</v>
      </c>
      <c r="Z2245" s="48" t="s">
        <v>934</v>
      </c>
      <c r="AA2245" s="48"/>
      <c r="AB2245" s="48" t="s">
        <v>127</v>
      </c>
      <c r="AD2245" s="43" t="s">
        <v>935</v>
      </c>
      <c r="AE2245" s="689" t="s">
        <v>1250</v>
      </c>
      <c r="AF2245" s="128">
        <v>1</v>
      </c>
      <c r="AG2245" s="169">
        <v>1</v>
      </c>
      <c r="AH2245"/>
    </row>
    <row r="2246" spans="1:48" x14ac:dyDescent="0.2">
      <c r="A2246" t="s">
        <v>617</v>
      </c>
      <c r="B2246" s="43">
        <v>20190824</v>
      </c>
      <c r="C2246" s="107" t="s">
        <v>64</v>
      </c>
      <c r="D2246" s="107">
        <v>23</v>
      </c>
      <c r="E2246" s="107">
        <v>3</v>
      </c>
      <c r="H2246" s="107" t="s">
        <v>11</v>
      </c>
      <c r="I2246" s="107">
        <v>290</v>
      </c>
      <c r="J2246" s="107">
        <v>0</v>
      </c>
      <c r="K2246" s="43">
        <v>5</v>
      </c>
      <c r="L2246" s="111">
        <v>1</v>
      </c>
      <c r="M2246" s="43">
        <v>0</v>
      </c>
      <c r="N2246" s="49">
        <v>1</v>
      </c>
      <c r="O2246" s="111" t="str">
        <f>Cal_111320b_12mm!$E$2</f>
        <v>Cal_111320b_12mm</v>
      </c>
      <c r="P2246" s="112">
        <f>Cal_111320b_12mm!$Q$3</f>
        <v>1.834328118614172</v>
      </c>
      <c r="Q2246" s="112">
        <f>Cal_111320b_12mm!$R$3</f>
        <v>0.54419533879391391</v>
      </c>
      <c r="R2246" s="46">
        <v>23.03</v>
      </c>
      <c r="S2246" s="46">
        <v>18.23</v>
      </c>
      <c r="T2246" s="47">
        <f t="shared" ref="T2246:T2254" si="383">AVERAGE(0.651, 0.737, 0.721, 0.724, 0.693, 0.912)</f>
        <v>0.73966666666666681</v>
      </c>
      <c r="U2246" s="79">
        <f t="shared" si="368"/>
        <v>22.290333333333333</v>
      </c>
      <c r="V2246" s="79">
        <f t="shared" si="369"/>
        <v>17.490333333333332</v>
      </c>
      <c r="W2246" s="443">
        <f t="shared" si="370"/>
        <v>9.9016644414291366E-2</v>
      </c>
      <c r="X2246" s="443">
        <f t="shared" si="371"/>
        <v>0.20200791809603116</v>
      </c>
      <c r="Y2246" s="43">
        <f>Cal_111320b_12mm!$A$3</f>
        <v>20201113</v>
      </c>
      <c r="Z2246" s="48" t="s">
        <v>940</v>
      </c>
      <c r="AA2246" s="48"/>
      <c r="AB2246" s="48" t="s">
        <v>127</v>
      </c>
      <c r="AD2246" s="43" t="s">
        <v>935</v>
      </c>
      <c r="AE2246" s="689" t="s">
        <v>1250</v>
      </c>
      <c r="AF2246" s="128">
        <v>1</v>
      </c>
      <c r="AG2246" s="169">
        <v>1</v>
      </c>
      <c r="AH2246"/>
    </row>
    <row r="2247" spans="1:48" x14ac:dyDescent="0.2">
      <c r="A2247" t="s">
        <v>617</v>
      </c>
      <c r="B2247" s="43">
        <v>20190824</v>
      </c>
      <c r="C2247" s="107" t="s">
        <v>64</v>
      </c>
      <c r="D2247" s="107">
        <v>23</v>
      </c>
      <c r="E2247" s="107">
        <v>2</v>
      </c>
      <c r="H2247" s="107" t="s">
        <v>10</v>
      </c>
      <c r="I2247" s="107">
        <v>290</v>
      </c>
      <c r="J2247" s="107">
        <v>0</v>
      </c>
      <c r="K2247" s="43">
        <v>5</v>
      </c>
      <c r="L2247" s="111">
        <v>1</v>
      </c>
      <c r="M2247" s="43">
        <v>0</v>
      </c>
      <c r="N2247" s="49">
        <v>1</v>
      </c>
      <c r="O2247" s="111" t="str">
        <f>Cal_111320b_12mm!$E$2</f>
        <v>Cal_111320b_12mm</v>
      </c>
      <c r="P2247" s="112">
        <f>Cal_111320b_12mm!$Q$3</f>
        <v>1.834328118614172</v>
      </c>
      <c r="Q2247" s="112">
        <f>Cal_111320b_12mm!$R$3</f>
        <v>0.54419533879391391</v>
      </c>
      <c r="R2247" s="46">
        <v>25.04</v>
      </c>
      <c r="S2247" s="46">
        <v>20.67</v>
      </c>
      <c r="T2247" s="47">
        <f t="shared" si="383"/>
        <v>0.73966666666666681</v>
      </c>
      <c r="U2247" s="79">
        <f t="shared" si="368"/>
        <v>24.300333333333331</v>
      </c>
      <c r="V2247" s="79">
        <f t="shared" si="369"/>
        <v>19.930333333333333</v>
      </c>
      <c r="W2247" s="443">
        <f t="shared" si="370"/>
        <v>9.0146403352177704E-2</v>
      </c>
      <c r="X2247" s="443">
        <f t="shared" si="371"/>
        <v>0.25287278090302417</v>
      </c>
      <c r="Y2247" s="43">
        <f>Cal_111320b_12mm!$A$3</f>
        <v>20201113</v>
      </c>
      <c r="Z2247" s="48" t="s">
        <v>940</v>
      </c>
      <c r="AA2247" s="48"/>
      <c r="AB2247" s="48" t="s">
        <v>127</v>
      </c>
      <c r="AD2247" s="43" t="s">
        <v>935</v>
      </c>
      <c r="AE2247" s="689" t="s">
        <v>1250</v>
      </c>
      <c r="AF2247" s="128">
        <v>1</v>
      </c>
      <c r="AG2247" s="169">
        <v>1</v>
      </c>
      <c r="AH2247"/>
    </row>
    <row r="2248" spans="1:48" x14ac:dyDescent="0.2">
      <c r="A2248" t="s">
        <v>617</v>
      </c>
      <c r="B2248" s="43">
        <v>20190824</v>
      </c>
      <c r="C2248" s="107" t="s">
        <v>64</v>
      </c>
      <c r="D2248" s="107">
        <v>23</v>
      </c>
      <c r="E2248" s="107">
        <v>2</v>
      </c>
      <c r="H2248" s="107" t="s">
        <v>11</v>
      </c>
      <c r="I2248" s="107">
        <v>290</v>
      </c>
      <c r="J2248" s="107">
        <v>0</v>
      </c>
      <c r="K2248" s="43">
        <v>5</v>
      </c>
      <c r="L2248" s="111">
        <v>1</v>
      </c>
      <c r="M2248" s="43">
        <v>0</v>
      </c>
      <c r="N2248" s="49">
        <v>1</v>
      </c>
      <c r="O2248" s="111" t="str">
        <f>Cal_111320b_12mm!$E$2</f>
        <v>Cal_111320b_12mm</v>
      </c>
      <c r="P2248" s="112">
        <f>Cal_111320b_12mm!$Q$3</f>
        <v>1.834328118614172</v>
      </c>
      <c r="Q2248" s="112">
        <f>Cal_111320b_12mm!$R$3</f>
        <v>0.54419533879391391</v>
      </c>
      <c r="R2248" s="46">
        <v>25.49</v>
      </c>
      <c r="S2248" s="46">
        <v>20.78</v>
      </c>
      <c r="T2248" s="47">
        <f t="shared" ref="T2248" si="384">AVERAGE(1.083, 1.32, 1.409, 1.16,1.133, 1.116)</f>
        <v>1.2035</v>
      </c>
      <c r="U2248" s="79">
        <f t="shared" si="368"/>
        <v>24.286499999999997</v>
      </c>
      <c r="V2248" s="79">
        <f t="shared" si="369"/>
        <v>19.576500000000003</v>
      </c>
      <c r="W2248" s="443">
        <f t="shared" si="370"/>
        <v>9.7160082331523262E-2</v>
      </c>
      <c r="X2248" s="443">
        <f t="shared" si="371"/>
        <v>0.23976930807365282</v>
      </c>
      <c r="Y2248" s="43">
        <f>Cal_111320b_12mm!$A$3</f>
        <v>20201113</v>
      </c>
      <c r="Z2248" s="48" t="s">
        <v>934</v>
      </c>
      <c r="AA2248" s="48"/>
      <c r="AB2248" s="48" t="s">
        <v>127</v>
      </c>
      <c r="AD2248" s="43" t="s">
        <v>935</v>
      </c>
      <c r="AE2248" s="689" t="s">
        <v>1250</v>
      </c>
      <c r="AF2248" s="128">
        <v>1</v>
      </c>
      <c r="AG2248" s="169">
        <v>1</v>
      </c>
      <c r="AH2248"/>
    </row>
    <row r="2249" spans="1:48" x14ac:dyDescent="0.2">
      <c r="A2249" t="s">
        <v>617</v>
      </c>
      <c r="B2249" s="43">
        <v>20190824</v>
      </c>
      <c r="C2249" s="107" t="s">
        <v>64</v>
      </c>
      <c r="D2249" s="107">
        <v>23</v>
      </c>
      <c r="E2249" s="107">
        <v>18</v>
      </c>
      <c r="H2249" s="107" t="s">
        <v>10</v>
      </c>
      <c r="I2249" s="107">
        <v>290</v>
      </c>
      <c r="J2249" s="107">
        <v>10</v>
      </c>
      <c r="K2249" s="43">
        <v>5</v>
      </c>
      <c r="L2249" s="111">
        <v>1</v>
      </c>
      <c r="M2249" s="43">
        <v>0</v>
      </c>
      <c r="N2249" s="49">
        <v>1</v>
      </c>
      <c r="O2249" s="111" t="str">
        <f>Cal_111320b_12mm!$E$2</f>
        <v>Cal_111320b_12mm</v>
      </c>
      <c r="P2249" s="112">
        <f>Cal_111320b_12mm!$Q$3</f>
        <v>1.834328118614172</v>
      </c>
      <c r="Q2249" s="112">
        <f>Cal_111320b_12mm!$R$3</f>
        <v>0.54419533879391391</v>
      </c>
      <c r="R2249" s="46">
        <v>27.07</v>
      </c>
      <c r="S2249" s="46">
        <v>17.77</v>
      </c>
      <c r="T2249" s="47">
        <f t="shared" si="383"/>
        <v>0.73966666666666681</v>
      </c>
      <c r="U2249" s="79">
        <f t="shared" si="368"/>
        <v>26.330333333333332</v>
      </c>
      <c r="V2249" s="79">
        <f t="shared" si="369"/>
        <v>17.030333333333331</v>
      </c>
      <c r="W2249" s="443">
        <f t="shared" si="370"/>
        <v>0.19184474855268951</v>
      </c>
      <c r="X2249" s="443">
        <f t="shared" si="371"/>
        <v>0.10126279510409017</v>
      </c>
      <c r="Y2249" s="43">
        <f>Cal_111320b_12mm!$A$3</f>
        <v>20201113</v>
      </c>
      <c r="Z2249" s="48" t="s">
        <v>940</v>
      </c>
      <c r="AA2249" s="48"/>
      <c r="AB2249" s="48" t="s">
        <v>127</v>
      </c>
      <c r="AD2249" s="43" t="s">
        <v>935</v>
      </c>
      <c r="AE2249" s="689" t="s">
        <v>1250</v>
      </c>
      <c r="AF2249" s="128">
        <v>1</v>
      </c>
      <c r="AG2249" s="764" t="s">
        <v>1634</v>
      </c>
      <c r="AH2249"/>
    </row>
    <row r="2250" spans="1:48" x14ac:dyDescent="0.2">
      <c r="A2250" t="s">
        <v>617</v>
      </c>
      <c r="B2250" s="43">
        <v>20190824</v>
      </c>
      <c r="C2250" s="107" t="s">
        <v>64</v>
      </c>
      <c r="D2250" s="107">
        <v>23</v>
      </c>
      <c r="E2250" s="107">
        <v>18</v>
      </c>
      <c r="H2250" s="107" t="s">
        <v>11</v>
      </c>
      <c r="I2250" s="107">
        <v>290</v>
      </c>
      <c r="J2250" s="107">
        <v>10</v>
      </c>
      <c r="K2250" s="43">
        <v>5</v>
      </c>
      <c r="L2250" s="111">
        <v>1</v>
      </c>
      <c r="M2250" s="43">
        <v>0</v>
      </c>
      <c r="N2250" s="49">
        <v>1</v>
      </c>
      <c r="O2250" s="111" t="str">
        <f>Cal_111320b_12mm!$E$2</f>
        <v>Cal_111320b_12mm</v>
      </c>
      <c r="P2250" s="112">
        <f>Cal_111320b_12mm!$Q$3</f>
        <v>1.834328118614172</v>
      </c>
      <c r="Q2250" s="112">
        <f>Cal_111320b_12mm!$R$3</f>
        <v>0.54419533879391391</v>
      </c>
      <c r="R2250" s="46">
        <v>26.57</v>
      </c>
      <c r="S2250" s="46">
        <v>17.62</v>
      </c>
      <c r="T2250" s="47">
        <f t="shared" si="383"/>
        <v>0.73966666666666681</v>
      </c>
      <c r="U2250" s="79">
        <f t="shared" si="368"/>
        <v>25.830333333333332</v>
      </c>
      <c r="V2250" s="79">
        <f t="shared" si="369"/>
        <v>16.880333333333333</v>
      </c>
      <c r="W2250" s="443">
        <f t="shared" si="370"/>
        <v>0.18462478489748074</v>
      </c>
      <c r="X2250" s="443">
        <f t="shared" si="371"/>
        <v>0.10590112217662197</v>
      </c>
      <c r="Y2250" s="43">
        <f>Cal_111320b_12mm!$A$3</f>
        <v>20201113</v>
      </c>
      <c r="Z2250" s="48" t="s">
        <v>940</v>
      </c>
      <c r="AA2250" s="48"/>
      <c r="AB2250" s="48" t="s">
        <v>127</v>
      </c>
      <c r="AD2250" s="43" t="s">
        <v>935</v>
      </c>
      <c r="AE2250" s="689" t="s">
        <v>1250</v>
      </c>
      <c r="AF2250" s="128">
        <v>1</v>
      </c>
      <c r="AG2250" s="764" t="s">
        <v>1634</v>
      </c>
      <c r="AH2250"/>
    </row>
    <row r="2251" spans="1:48" x14ac:dyDescent="0.2">
      <c r="A2251" t="s">
        <v>617</v>
      </c>
      <c r="B2251" s="43">
        <v>20190824</v>
      </c>
      <c r="C2251" s="107" t="s">
        <v>64</v>
      </c>
      <c r="D2251" s="107">
        <v>23</v>
      </c>
      <c r="E2251" s="107">
        <v>13</v>
      </c>
      <c r="H2251" s="107" t="s">
        <v>10</v>
      </c>
      <c r="I2251" s="107">
        <v>290</v>
      </c>
      <c r="J2251" s="107">
        <v>10</v>
      </c>
      <c r="K2251" s="43">
        <v>5</v>
      </c>
      <c r="L2251" s="111">
        <v>1</v>
      </c>
      <c r="M2251" s="43">
        <v>0</v>
      </c>
      <c r="N2251" s="49">
        <v>1</v>
      </c>
      <c r="O2251" s="111" t="str">
        <f>Cal_111320b_12mm!$E$2</f>
        <v>Cal_111320b_12mm</v>
      </c>
      <c r="P2251" s="112">
        <f>Cal_111320b_12mm!$Q$3</f>
        <v>1.834328118614172</v>
      </c>
      <c r="Q2251" s="112">
        <f>Cal_111320b_12mm!$R$3</f>
        <v>0.54419533879391391</v>
      </c>
      <c r="R2251" s="46">
        <v>98.77</v>
      </c>
      <c r="S2251" s="46">
        <v>60.94</v>
      </c>
      <c r="T2251" s="47">
        <f t="shared" si="383"/>
        <v>0.73966666666666681</v>
      </c>
      <c r="U2251" s="79">
        <f t="shared" si="368"/>
        <v>98.030333333333331</v>
      </c>
      <c r="V2251" s="79">
        <f t="shared" si="369"/>
        <v>60.200333333333333</v>
      </c>
      <c r="W2251" s="443">
        <f t="shared" si="370"/>
        <v>0.7803749287901337</v>
      </c>
      <c r="X2251" s="443">
        <f t="shared" si="371"/>
        <v>0.25572762336108817</v>
      </c>
      <c r="Y2251" s="43">
        <f>Cal_111320b_12mm!$A$3</f>
        <v>20201113</v>
      </c>
      <c r="Z2251" s="48" t="s">
        <v>940</v>
      </c>
      <c r="AA2251" s="48"/>
      <c r="AB2251" s="48" t="s">
        <v>127</v>
      </c>
      <c r="AD2251" s="43" t="s">
        <v>935</v>
      </c>
      <c r="AE2251" s="689" t="s">
        <v>1250</v>
      </c>
      <c r="AF2251" s="128">
        <v>1</v>
      </c>
      <c r="AG2251" s="169">
        <v>1</v>
      </c>
      <c r="AH2251" t="s">
        <v>1022</v>
      </c>
    </row>
    <row r="2252" spans="1:48" s="228" customFormat="1" x14ac:dyDescent="0.2">
      <c r="A2252" s="383" t="s">
        <v>617</v>
      </c>
      <c r="B2252" s="228">
        <v>20190824</v>
      </c>
      <c r="C2252" s="265" t="s">
        <v>64</v>
      </c>
      <c r="D2252" s="265">
        <v>23</v>
      </c>
      <c r="E2252" s="265">
        <v>13</v>
      </c>
      <c r="F2252" s="265"/>
      <c r="G2252" s="265"/>
      <c r="H2252" s="265" t="s">
        <v>11</v>
      </c>
      <c r="I2252" s="265">
        <v>280</v>
      </c>
      <c r="J2252" s="265">
        <v>10</v>
      </c>
      <c r="K2252" s="228">
        <v>5</v>
      </c>
      <c r="L2252" s="384">
        <v>1</v>
      </c>
      <c r="M2252" s="228">
        <v>0</v>
      </c>
      <c r="N2252" s="267">
        <v>1</v>
      </c>
      <c r="O2252" s="111" t="str">
        <f>Cal_111320b_12mm!$E$2</f>
        <v>Cal_111320b_12mm</v>
      </c>
      <c r="P2252" s="112">
        <f>Cal_111320b_12mm!$Q$3</f>
        <v>1.834328118614172</v>
      </c>
      <c r="Q2252" s="112">
        <f>Cal_111320b_12mm!$R$3</f>
        <v>0.54419533879391391</v>
      </c>
      <c r="R2252" s="268">
        <v>309.39999999999998</v>
      </c>
      <c r="S2252" s="268">
        <v>196.3</v>
      </c>
      <c r="T2252" s="228">
        <f t="shared" ref="T2252" si="385">AVERAGE(1.083, 1.32, 1.409, 1.16,1.133, 1.116)</f>
        <v>1.2035</v>
      </c>
      <c r="U2252" s="269">
        <f t="shared" si="368"/>
        <v>308.19649999999996</v>
      </c>
      <c r="V2252" s="269">
        <f t="shared" si="369"/>
        <v>195.09650000000002</v>
      </c>
      <c r="W2252" s="509">
        <f t="shared" si="370"/>
        <v>2.4164039584407293</v>
      </c>
      <c r="X2252" s="509">
        <f t="shared" si="371"/>
        <v>1.0613054665628627</v>
      </c>
      <c r="Y2252" s="43">
        <f>Cal_111320b_12mm!$A$3</f>
        <v>20201113</v>
      </c>
      <c r="Z2252" s="270" t="s">
        <v>936</v>
      </c>
      <c r="AA2252" s="270"/>
      <c r="AB2252" s="270" t="s">
        <v>127</v>
      </c>
      <c r="AD2252" s="228" t="s">
        <v>935</v>
      </c>
      <c r="AE2252" s="689" t="s">
        <v>1250</v>
      </c>
      <c r="AF2252" s="387">
        <v>4</v>
      </c>
      <c r="AG2252" s="190">
        <v>1</v>
      </c>
      <c r="AH2252" s="383" t="s">
        <v>996</v>
      </c>
      <c r="AI2252" s="383"/>
    </row>
    <row r="2253" spans="1:48" x14ac:dyDescent="0.2">
      <c r="A2253" t="s">
        <v>617</v>
      </c>
      <c r="B2253" s="43">
        <v>20190824</v>
      </c>
      <c r="C2253" s="107" t="s">
        <v>64</v>
      </c>
      <c r="D2253" s="107">
        <v>23</v>
      </c>
      <c r="E2253" s="107">
        <v>10</v>
      </c>
      <c r="H2253" s="107" t="s">
        <v>10</v>
      </c>
      <c r="I2253" s="107">
        <v>290</v>
      </c>
      <c r="J2253" s="107">
        <v>10</v>
      </c>
      <c r="K2253" s="43">
        <v>5</v>
      </c>
      <c r="L2253" s="111">
        <v>1</v>
      </c>
      <c r="M2253" s="43">
        <v>0</v>
      </c>
      <c r="N2253" s="49">
        <v>1</v>
      </c>
      <c r="O2253" s="111" t="str">
        <f>Cal_111320b_12mm!$E$2</f>
        <v>Cal_111320b_12mm</v>
      </c>
      <c r="P2253" s="112">
        <f>Cal_111320b_12mm!$Q$3</f>
        <v>1.834328118614172</v>
      </c>
      <c r="Q2253" s="112">
        <f>Cal_111320b_12mm!$R$3</f>
        <v>0.54419533879391391</v>
      </c>
      <c r="R2253" s="46">
        <v>53.19</v>
      </c>
      <c r="S2253" s="46">
        <v>35.520000000000003</v>
      </c>
      <c r="T2253" s="47">
        <f t="shared" si="383"/>
        <v>0.73966666666666681</v>
      </c>
      <c r="U2253" s="79">
        <f t="shared" si="368"/>
        <v>52.450333333333333</v>
      </c>
      <c r="V2253" s="79">
        <f t="shared" si="369"/>
        <v>34.780333333333338</v>
      </c>
      <c r="W2253" s="443">
        <f t="shared" si="370"/>
        <v>0.36450502225010994</v>
      </c>
      <c r="X2253" s="443">
        <f t="shared" si="371"/>
        <v>0.23409618369011548</v>
      </c>
      <c r="Y2253" s="43">
        <f>Cal_111320b_12mm!$A$3</f>
        <v>20201113</v>
      </c>
      <c r="Z2253" s="48" t="s">
        <v>940</v>
      </c>
      <c r="AA2253" s="48"/>
      <c r="AB2253" s="48" t="s">
        <v>127</v>
      </c>
      <c r="AD2253" s="43" t="s">
        <v>935</v>
      </c>
      <c r="AE2253" s="689" t="s">
        <v>1250</v>
      </c>
      <c r="AF2253" s="128">
        <v>1</v>
      </c>
      <c r="AG2253" s="169">
        <v>1</v>
      </c>
      <c r="AH2253"/>
    </row>
    <row r="2254" spans="1:48" s="115" customFormat="1" ht="13.5" thickBot="1" x14ac:dyDescent="0.25">
      <c r="A2254" s="407" t="s">
        <v>617</v>
      </c>
      <c r="B2254" s="115">
        <v>20190824</v>
      </c>
      <c r="C2254" s="140" t="s">
        <v>64</v>
      </c>
      <c r="D2254" s="140">
        <v>23</v>
      </c>
      <c r="E2254" s="140">
        <v>10</v>
      </c>
      <c r="F2254" s="140"/>
      <c r="G2254" s="140"/>
      <c r="H2254" s="140" t="s">
        <v>11</v>
      </c>
      <c r="I2254" s="140">
        <v>290</v>
      </c>
      <c r="J2254" s="140">
        <v>10</v>
      </c>
      <c r="K2254" s="115">
        <v>5</v>
      </c>
      <c r="L2254" s="499">
        <v>1</v>
      </c>
      <c r="M2254" s="115">
        <v>0</v>
      </c>
      <c r="N2254" s="117">
        <v>1</v>
      </c>
      <c r="O2254" s="111" t="str">
        <f>Cal_111320b_12mm!$E$2</f>
        <v>Cal_111320b_12mm</v>
      </c>
      <c r="P2254" s="112">
        <f>Cal_111320b_12mm!$Q$3</f>
        <v>1.834328118614172</v>
      </c>
      <c r="Q2254" s="112">
        <f>Cal_111320b_12mm!$R$3</f>
        <v>0.54419533879391391</v>
      </c>
      <c r="R2254" s="118">
        <v>54.09</v>
      </c>
      <c r="S2254" s="118">
        <v>36.08</v>
      </c>
      <c r="T2254" s="119">
        <f t="shared" si="383"/>
        <v>0.73966666666666681</v>
      </c>
      <c r="U2254" s="120">
        <f t="shared" si="368"/>
        <v>53.350333333333339</v>
      </c>
      <c r="V2254" s="120">
        <f t="shared" si="369"/>
        <v>35.340333333333334</v>
      </c>
      <c r="W2254" s="444">
        <f t="shared" si="370"/>
        <v>0.37151870122945579</v>
      </c>
      <c r="X2254" s="444">
        <f t="shared" si="371"/>
        <v>0.23672061461943053</v>
      </c>
      <c r="Y2254" s="43">
        <f>Cal_111320b_12mm!$A$3</f>
        <v>20201113</v>
      </c>
      <c r="Z2254" s="121" t="s">
        <v>940</v>
      </c>
      <c r="AA2254" s="121"/>
      <c r="AB2254" s="121" t="s">
        <v>127</v>
      </c>
      <c r="AD2254" s="115" t="s">
        <v>935</v>
      </c>
      <c r="AE2254" s="689" t="s">
        <v>1250</v>
      </c>
      <c r="AF2254" s="174">
        <v>1</v>
      </c>
      <c r="AG2254" s="172">
        <v>1</v>
      </c>
      <c r="AH2254" s="407" t="s">
        <v>1023</v>
      </c>
      <c r="AI2254" s="407"/>
    </row>
    <row r="2255" spans="1:48" x14ac:dyDescent="0.2">
      <c r="A2255" s="155" t="s">
        <v>617</v>
      </c>
      <c r="B2255" s="82">
        <v>20190825</v>
      </c>
      <c r="C2255" s="126" t="s">
        <v>74</v>
      </c>
      <c r="D2255" s="126">
        <v>29</v>
      </c>
      <c r="E2255" s="126">
        <v>8</v>
      </c>
      <c r="F2255" s="126"/>
      <c r="G2255" s="126"/>
      <c r="H2255" s="126" t="s">
        <v>10</v>
      </c>
      <c r="I2255" s="126">
        <v>280.31</v>
      </c>
      <c r="J2255" s="126">
        <v>5</v>
      </c>
      <c r="K2255" s="82">
        <v>5</v>
      </c>
      <c r="L2255" s="156">
        <v>1</v>
      </c>
      <c r="M2255" s="82">
        <v>0</v>
      </c>
      <c r="N2255" s="83">
        <v>1</v>
      </c>
      <c r="O2255" s="9" t="str">
        <f>Cal_110119!$P$3</f>
        <v>Cal_110119</v>
      </c>
      <c r="P2255" s="17">
        <f>Cal_110119!$Q$3</f>
        <v>1.8682000000000001</v>
      </c>
      <c r="Q2255" s="17">
        <f>Cal_110119!$R$3</f>
        <v>0.51219999999999999</v>
      </c>
      <c r="R2255" s="84">
        <v>83.04</v>
      </c>
      <c r="S2255" s="84">
        <v>53.15</v>
      </c>
      <c r="T2255" s="158">
        <f t="shared" ref="T2255:T2266" si="386">AVERAGE(0.887,0.753,0.762,0.881,0.629,0.842)</f>
        <v>0.79233333333333344</v>
      </c>
      <c r="U2255" s="79">
        <f t="shared" si="368"/>
        <v>82.247666666666674</v>
      </c>
      <c r="V2255" s="79">
        <f t="shared" si="369"/>
        <v>52.357666666666667</v>
      </c>
      <c r="W2255" s="443">
        <f t="shared" si="370"/>
        <v>0.58762530329014839</v>
      </c>
      <c r="X2255" s="443">
        <f t="shared" si="371"/>
        <v>0.30603946903882073</v>
      </c>
      <c r="Y2255" s="9">
        <f>Cal_110119!$O$3</f>
        <v>20181101</v>
      </c>
      <c r="Z2255" s="339" t="s">
        <v>832</v>
      </c>
      <c r="AA2255" s="339"/>
      <c r="AB2255" s="85" t="s">
        <v>127</v>
      </c>
      <c r="AC2255" s="82" t="s">
        <v>650</v>
      </c>
      <c r="AD2255" s="82" t="s">
        <v>619</v>
      </c>
      <c r="AE2255" s="689" t="s">
        <v>1250</v>
      </c>
      <c r="AF2255" s="575">
        <v>3</v>
      </c>
      <c r="AG2255" s="764" t="s">
        <v>1634</v>
      </c>
      <c r="AH2255" s="155" t="s">
        <v>638</v>
      </c>
      <c r="AI2255" s="153" t="s">
        <v>1696</v>
      </c>
      <c r="AJ2255" s="155"/>
      <c r="AK2255" s="82"/>
      <c r="AL2255" s="82"/>
      <c r="AM2255" s="82"/>
      <c r="AN2255" s="82"/>
      <c r="AO2255" s="82"/>
      <c r="AP2255" s="82"/>
      <c r="AQ2255" s="82"/>
      <c r="AR2255" s="82"/>
      <c r="AS2255" s="82"/>
      <c r="AT2255" s="82"/>
      <c r="AU2255" s="82"/>
      <c r="AV2255" s="82"/>
    </row>
    <row r="2256" spans="1:48" x14ac:dyDescent="0.2">
      <c r="A2256" s="155" t="s">
        <v>617</v>
      </c>
      <c r="B2256" s="82">
        <v>20190825</v>
      </c>
      <c r="C2256" s="126" t="s">
        <v>74</v>
      </c>
      <c r="D2256" s="126">
        <v>29</v>
      </c>
      <c r="E2256" s="126">
        <v>8</v>
      </c>
      <c r="F2256" s="126"/>
      <c r="G2256" s="126"/>
      <c r="H2256" s="126" t="s">
        <v>11</v>
      </c>
      <c r="I2256" s="126">
        <v>280.47000000000003</v>
      </c>
      <c r="J2256" s="126">
        <v>5</v>
      </c>
      <c r="K2256" s="82">
        <v>5</v>
      </c>
      <c r="L2256" s="156">
        <v>1</v>
      </c>
      <c r="M2256" s="82">
        <v>0</v>
      </c>
      <c r="N2256" s="83">
        <v>1</v>
      </c>
      <c r="O2256" s="9" t="str">
        <f>Cal_110119!$P$3</f>
        <v>Cal_110119</v>
      </c>
      <c r="P2256" s="17">
        <f>Cal_110119!$Q$3</f>
        <v>1.8682000000000001</v>
      </c>
      <c r="Q2256" s="17">
        <f>Cal_110119!$R$3</f>
        <v>0.51219999999999999</v>
      </c>
      <c r="R2256" s="84">
        <v>77.94</v>
      </c>
      <c r="S2256" s="84">
        <v>50.19</v>
      </c>
      <c r="T2256" s="158">
        <f t="shared" si="386"/>
        <v>0.79233333333333344</v>
      </c>
      <c r="U2256" s="79">
        <f t="shared" si="368"/>
        <v>77.147666666666666</v>
      </c>
      <c r="V2256" s="79">
        <f t="shared" si="369"/>
        <v>49.397666666666666</v>
      </c>
      <c r="W2256" s="443">
        <f t="shared" si="370"/>
        <v>0.54524254676269157</v>
      </c>
      <c r="X2256" s="443">
        <f t="shared" si="371"/>
        <v>0.29741859396370818</v>
      </c>
      <c r="Y2256" s="9">
        <f>Cal_110119!$O$3</f>
        <v>20181101</v>
      </c>
      <c r="Z2256" s="339" t="s">
        <v>832</v>
      </c>
      <c r="AA2256" s="339"/>
      <c r="AB2256" s="85" t="s">
        <v>127</v>
      </c>
      <c r="AC2256" s="82" t="s">
        <v>650</v>
      </c>
      <c r="AD2256" s="82" t="s">
        <v>619</v>
      </c>
      <c r="AE2256" s="689" t="s">
        <v>1250</v>
      </c>
      <c r="AF2256" s="575">
        <v>3</v>
      </c>
      <c r="AG2256" s="764" t="s">
        <v>1634</v>
      </c>
      <c r="AH2256" s="155" t="s">
        <v>639</v>
      </c>
      <c r="AI2256" s="153" t="s">
        <v>1696</v>
      </c>
      <c r="AJ2256" s="155"/>
      <c r="AK2256" s="82"/>
      <c r="AL2256" s="82"/>
      <c r="AM2256" s="82"/>
      <c r="AN2256" s="82"/>
      <c r="AO2256" s="82"/>
      <c r="AP2256" s="82"/>
      <c r="AQ2256" s="82"/>
      <c r="AR2256" s="82"/>
      <c r="AS2256" s="82"/>
      <c r="AT2256" s="82"/>
      <c r="AU2256" s="82"/>
      <c r="AV2256" s="82"/>
    </row>
    <row r="2257" spans="1:47" s="44" customFormat="1" x14ac:dyDescent="0.2">
      <c r="A2257" s="360" t="s">
        <v>617</v>
      </c>
      <c r="B2257" s="44">
        <v>20190825</v>
      </c>
      <c r="C2257" s="361" t="s">
        <v>74</v>
      </c>
      <c r="D2257" s="361">
        <v>29</v>
      </c>
      <c r="E2257" s="361">
        <v>4</v>
      </c>
      <c r="F2257" s="361"/>
      <c r="G2257" s="361"/>
      <c r="H2257" s="361" t="s">
        <v>10</v>
      </c>
      <c r="I2257" s="361">
        <v>280.08999999999997</v>
      </c>
      <c r="J2257" s="361">
        <v>5</v>
      </c>
      <c r="K2257" s="44">
        <v>5</v>
      </c>
      <c r="L2257" s="362">
        <v>1</v>
      </c>
      <c r="M2257" s="44">
        <v>0</v>
      </c>
      <c r="N2257" s="363">
        <v>1</v>
      </c>
      <c r="O2257" s="9" t="str">
        <f>Cal_110119!$P$3</f>
        <v>Cal_110119</v>
      </c>
      <c r="P2257" s="17">
        <f>Cal_110119!$Q$3</f>
        <v>1.8682000000000001</v>
      </c>
      <c r="Q2257" s="17">
        <f>Cal_110119!$R$3</f>
        <v>0.51219999999999999</v>
      </c>
      <c r="R2257" s="364">
        <v>92.71</v>
      </c>
      <c r="S2257" s="364">
        <v>59.57</v>
      </c>
      <c r="T2257" s="365">
        <f t="shared" si="386"/>
        <v>0.79233333333333344</v>
      </c>
      <c r="U2257" s="366">
        <f t="shared" si="368"/>
        <v>91.917666666666662</v>
      </c>
      <c r="V2257" s="366">
        <f t="shared" si="369"/>
        <v>58.777666666666669</v>
      </c>
      <c r="W2257" s="443">
        <f t="shared" si="370"/>
        <v>0.6520307312778465</v>
      </c>
      <c r="X2257" s="443">
        <f t="shared" si="371"/>
        <v>0.35200156839559205</v>
      </c>
      <c r="Y2257" s="9">
        <f>Cal_110119!$O$3</f>
        <v>20181101</v>
      </c>
      <c r="Z2257" s="367" t="s">
        <v>832</v>
      </c>
      <c r="AA2257" s="367"/>
      <c r="AB2257" s="368" t="s">
        <v>127</v>
      </c>
      <c r="AC2257" s="44" t="s">
        <v>650</v>
      </c>
      <c r="AD2257" s="44" t="s">
        <v>619</v>
      </c>
      <c r="AE2257" s="689" t="s">
        <v>1250</v>
      </c>
      <c r="AF2257" s="575">
        <v>3</v>
      </c>
      <c r="AG2257" s="764" t="s">
        <v>1634</v>
      </c>
      <c r="AH2257" s="360" t="s">
        <v>640</v>
      </c>
      <c r="AI2257" s="411" t="s">
        <v>1696</v>
      </c>
      <c r="AJ2257" s="360"/>
    </row>
    <row r="2258" spans="1:47" s="44" customFormat="1" x14ac:dyDescent="0.2">
      <c r="A2258" s="360" t="s">
        <v>617</v>
      </c>
      <c r="B2258" s="44">
        <v>20190825</v>
      </c>
      <c r="C2258" s="361" t="s">
        <v>74</v>
      </c>
      <c r="D2258" s="361">
        <v>29</v>
      </c>
      <c r="E2258" s="361">
        <v>4</v>
      </c>
      <c r="F2258" s="361"/>
      <c r="G2258" s="361"/>
      <c r="H2258" s="361" t="s">
        <v>11</v>
      </c>
      <c r="I2258" s="361">
        <v>280.43</v>
      </c>
      <c r="J2258" s="361">
        <v>5</v>
      </c>
      <c r="K2258" s="44">
        <v>5</v>
      </c>
      <c r="L2258" s="362">
        <v>1</v>
      </c>
      <c r="M2258" s="44">
        <v>0</v>
      </c>
      <c r="N2258" s="363">
        <v>1</v>
      </c>
      <c r="O2258" s="9" t="str">
        <f>Cal_110119!$P$3</f>
        <v>Cal_110119</v>
      </c>
      <c r="P2258" s="17">
        <f>Cal_110119!$Q$3</f>
        <v>1.8682000000000001</v>
      </c>
      <c r="Q2258" s="17">
        <f>Cal_110119!$R$3</f>
        <v>0.51219999999999999</v>
      </c>
      <c r="R2258" s="364">
        <v>95.28</v>
      </c>
      <c r="S2258" s="364">
        <v>61.98</v>
      </c>
      <c r="T2258" s="365">
        <f t="shared" si="386"/>
        <v>0.79233333333333344</v>
      </c>
      <c r="U2258" s="366">
        <f t="shared" si="368"/>
        <v>94.487666666666669</v>
      </c>
      <c r="V2258" s="366">
        <f t="shared" si="369"/>
        <v>61.187666666666665</v>
      </c>
      <c r="W2258" s="443">
        <f t="shared" si="370"/>
        <v>0.65438438294276136</v>
      </c>
      <c r="X2258" s="443">
        <f t="shared" si="371"/>
        <v>0.38954799197266615</v>
      </c>
      <c r="Y2258" s="9">
        <f>Cal_110119!$O$3</f>
        <v>20181101</v>
      </c>
      <c r="Z2258" s="367" t="s">
        <v>832</v>
      </c>
      <c r="AA2258" s="367"/>
      <c r="AB2258" s="368" t="s">
        <v>127</v>
      </c>
      <c r="AC2258" s="44" t="s">
        <v>650</v>
      </c>
      <c r="AD2258" s="44" t="s">
        <v>619</v>
      </c>
      <c r="AE2258" s="689" t="s">
        <v>1250</v>
      </c>
      <c r="AF2258" s="575">
        <v>3</v>
      </c>
      <c r="AG2258" s="764" t="s">
        <v>1634</v>
      </c>
      <c r="AH2258" s="360" t="s">
        <v>641</v>
      </c>
      <c r="AI2258" s="411" t="s">
        <v>1696</v>
      </c>
      <c r="AJ2258" s="360"/>
    </row>
    <row r="2259" spans="1:47" s="350" customFormat="1" x14ac:dyDescent="0.2">
      <c r="A2259" s="349" t="s">
        <v>617</v>
      </c>
      <c r="B2259" s="350">
        <v>20190825</v>
      </c>
      <c r="C2259" s="351" t="s">
        <v>74</v>
      </c>
      <c r="D2259" s="351">
        <v>29</v>
      </c>
      <c r="E2259" s="351">
        <v>2</v>
      </c>
      <c r="F2259" s="351"/>
      <c r="G2259" s="351"/>
      <c r="H2259" s="351" t="s">
        <v>10</v>
      </c>
      <c r="I2259" s="351">
        <v>279.89</v>
      </c>
      <c r="J2259" s="351">
        <v>5</v>
      </c>
      <c r="K2259" s="350">
        <v>5</v>
      </c>
      <c r="L2259" s="352">
        <v>1</v>
      </c>
      <c r="M2259" s="350">
        <v>0</v>
      </c>
      <c r="N2259" s="353">
        <v>1</v>
      </c>
      <c r="O2259" s="9" t="str">
        <f>Cal_110119!$P$3</f>
        <v>Cal_110119</v>
      </c>
      <c r="P2259" s="17">
        <f>Cal_110119!$Q$3</f>
        <v>1.8682000000000001</v>
      </c>
      <c r="Q2259" s="17">
        <f>Cal_110119!$R$3</f>
        <v>0.51219999999999999</v>
      </c>
      <c r="R2259" s="354">
        <v>115.8</v>
      </c>
      <c r="S2259" s="354">
        <v>75.22</v>
      </c>
      <c r="T2259" s="355">
        <f t="shared" si="386"/>
        <v>0.79233333333333344</v>
      </c>
      <c r="U2259" s="356">
        <f t="shared" si="368"/>
        <v>115.00766666666667</v>
      </c>
      <c r="V2259" s="356">
        <f t="shared" si="369"/>
        <v>74.427666666666667</v>
      </c>
      <c r="W2259" s="443">
        <f t="shared" si="370"/>
        <v>0.79898352684034402</v>
      </c>
      <c r="X2259" s="443">
        <f t="shared" si="371"/>
        <v>0.47328846910639683</v>
      </c>
      <c r="Y2259" s="9">
        <f>Cal_110119!$O$3</f>
        <v>20181101</v>
      </c>
      <c r="Z2259" s="357" t="s">
        <v>832</v>
      </c>
      <c r="AA2259" s="357"/>
      <c r="AB2259" s="358" t="s">
        <v>127</v>
      </c>
      <c r="AC2259" s="350" t="s">
        <v>650</v>
      </c>
      <c r="AD2259" s="350" t="s">
        <v>619</v>
      </c>
      <c r="AE2259" s="689" t="s">
        <v>1250</v>
      </c>
      <c r="AF2259" s="575">
        <v>3</v>
      </c>
      <c r="AG2259" s="764" t="s">
        <v>1634</v>
      </c>
      <c r="AH2259" s="349" t="s">
        <v>642</v>
      </c>
      <c r="AI2259" s="410" t="s">
        <v>1161</v>
      </c>
      <c r="AJ2259" s="349"/>
    </row>
    <row r="2260" spans="1:47" s="350" customFormat="1" x14ac:dyDescent="0.2">
      <c r="A2260" s="349" t="s">
        <v>617</v>
      </c>
      <c r="B2260" s="350">
        <v>20190825</v>
      </c>
      <c r="C2260" s="351" t="s">
        <v>74</v>
      </c>
      <c r="D2260" s="351">
        <v>29</v>
      </c>
      <c r="E2260" s="351">
        <v>2</v>
      </c>
      <c r="F2260" s="351"/>
      <c r="G2260" s="351"/>
      <c r="H2260" s="351" t="s">
        <v>11</v>
      </c>
      <c r="I2260" s="351">
        <v>279.94</v>
      </c>
      <c r="J2260" s="351">
        <v>5</v>
      </c>
      <c r="K2260" s="350">
        <v>5</v>
      </c>
      <c r="L2260" s="352">
        <v>1</v>
      </c>
      <c r="M2260" s="350">
        <v>0</v>
      </c>
      <c r="N2260" s="353">
        <v>1</v>
      </c>
      <c r="O2260" s="9" t="str">
        <f>Cal_110119!$P$3</f>
        <v>Cal_110119</v>
      </c>
      <c r="P2260" s="17">
        <f>Cal_110119!$Q$3</f>
        <v>1.8682000000000001</v>
      </c>
      <c r="Q2260" s="17">
        <f>Cal_110119!$R$3</f>
        <v>0.51219999999999999</v>
      </c>
      <c r="R2260" s="354">
        <v>136.6</v>
      </c>
      <c r="S2260" s="354">
        <v>87.2</v>
      </c>
      <c r="T2260" s="355">
        <f t="shared" si="386"/>
        <v>0.79233333333333344</v>
      </c>
      <c r="U2260" s="356">
        <f t="shared" si="368"/>
        <v>135.80766666666665</v>
      </c>
      <c r="V2260" s="356">
        <f t="shared" si="369"/>
        <v>86.407666666666671</v>
      </c>
      <c r="W2260" s="443">
        <f t="shared" si="370"/>
        <v>0.97246763280320481</v>
      </c>
      <c r="X2260" s="443">
        <f t="shared" si="371"/>
        <v>0.50432754524042389</v>
      </c>
      <c r="Y2260" s="9">
        <f>Cal_110119!$O$3</f>
        <v>20181101</v>
      </c>
      <c r="Z2260" s="357" t="s">
        <v>832</v>
      </c>
      <c r="AA2260" s="357"/>
      <c r="AB2260" s="358" t="s">
        <v>127</v>
      </c>
      <c r="AC2260" s="350" t="s">
        <v>650</v>
      </c>
      <c r="AD2260" s="350" t="s">
        <v>619</v>
      </c>
      <c r="AE2260" s="689" t="s">
        <v>1250</v>
      </c>
      <c r="AF2260" s="575">
        <v>3</v>
      </c>
      <c r="AG2260" s="764" t="s">
        <v>1634</v>
      </c>
      <c r="AH2260" s="349" t="s">
        <v>643</v>
      </c>
      <c r="AI2260" s="410" t="s">
        <v>1161</v>
      </c>
      <c r="AJ2260" s="349"/>
    </row>
    <row r="2261" spans="1:47" x14ac:dyDescent="0.2">
      <c r="A2261" s="155" t="s">
        <v>617</v>
      </c>
      <c r="B2261" s="82">
        <v>20190825</v>
      </c>
      <c r="C2261" s="126" t="s">
        <v>74</v>
      </c>
      <c r="D2261" s="126">
        <v>29</v>
      </c>
      <c r="E2261" s="126">
        <v>8</v>
      </c>
      <c r="F2261" s="126"/>
      <c r="G2261" s="126"/>
      <c r="H2261" s="126" t="s">
        <v>10</v>
      </c>
      <c r="I2261" s="126">
        <v>280.66000000000003</v>
      </c>
      <c r="J2261" s="126">
        <v>20</v>
      </c>
      <c r="K2261" s="82">
        <v>5</v>
      </c>
      <c r="L2261" s="156">
        <v>1</v>
      </c>
      <c r="M2261" s="82">
        <v>0</v>
      </c>
      <c r="N2261" s="83">
        <v>1</v>
      </c>
      <c r="O2261" s="9" t="str">
        <f>Cal_110119!$P$3</f>
        <v>Cal_110119</v>
      </c>
      <c r="P2261" s="17">
        <f>Cal_110119!$Q$3</f>
        <v>1.8682000000000001</v>
      </c>
      <c r="Q2261" s="17">
        <f>Cal_110119!$R$3</f>
        <v>0.51219999999999999</v>
      </c>
      <c r="R2261" s="84">
        <v>112.5</v>
      </c>
      <c r="S2261" s="84">
        <v>73.150000000000006</v>
      </c>
      <c r="T2261" s="158">
        <f t="shared" si="386"/>
        <v>0.79233333333333344</v>
      </c>
      <c r="U2261" s="79">
        <f t="shared" ref="U2261:U2539" si="387">(R2261-T2261)*(L2261+M2261)/L2261</f>
        <v>111.70766666666667</v>
      </c>
      <c r="V2261" s="79">
        <f t="shared" ref="V2261:V2539" si="388">(S2261-T2261)*(L2261+M2261)/L2261</f>
        <v>72.357666666666674</v>
      </c>
      <c r="W2261" s="443">
        <f t="shared" ref="W2261:W2539" si="389">(Q2261*P2261/(P2261-1)*(U2261-V2261)*(K2261)/I2261)/N2261</f>
        <v>0.7726403424248296</v>
      </c>
      <c r="X2261" s="443">
        <f t="shared" ref="X2261:X2539" si="390">(Q2261*P2261/(P2261-1)*(P2261*V2261-U2261)*(K2261)/I2261)/N2261</f>
        <v>0.46085348046241231</v>
      </c>
      <c r="Y2261" s="9">
        <f>Cal_110119!$O$3</f>
        <v>20181101</v>
      </c>
      <c r="Z2261" s="339" t="s">
        <v>828</v>
      </c>
      <c r="AA2261" s="339"/>
      <c r="AB2261" s="85" t="s">
        <v>127</v>
      </c>
      <c r="AC2261" s="82" t="s">
        <v>650</v>
      </c>
      <c r="AD2261" s="82" t="s">
        <v>619</v>
      </c>
      <c r="AE2261" s="689" t="s">
        <v>1250</v>
      </c>
      <c r="AF2261" s="575">
        <v>3</v>
      </c>
      <c r="AG2261" s="764" t="s">
        <v>1634</v>
      </c>
      <c r="AH2261" s="155" t="s">
        <v>644</v>
      </c>
      <c r="AI2261" s="153" t="s">
        <v>1697</v>
      </c>
      <c r="AJ2261" s="155"/>
      <c r="AK2261" s="82"/>
      <c r="AL2261" s="82"/>
      <c r="AM2261" s="82"/>
      <c r="AN2261" s="82"/>
      <c r="AO2261" s="82"/>
      <c r="AP2261" s="82"/>
      <c r="AQ2261" s="82"/>
      <c r="AR2261" s="82"/>
      <c r="AS2261" s="82"/>
      <c r="AT2261" s="82"/>
      <c r="AU2261" s="82"/>
    </row>
    <row r="2262" spans="1:47" x14ac:dyDescent="0.2">
      <c r="A2262" s="155" t="s">
        <v>617</v>
      </c>
      <c r="B2262" s="82">
        <v>20190825</v>
      </c>
      <c r="C2262" s="126" t="s">
        <v>74</v>
      </c>
      <c r="D2262" s="126">
        <v>29</v>
      </c>
      <c r="E2262" s="126">
        <v>8</v>
      </c>
      <c r="F2262" s="126"/>
      <c r="G2262" s="126"/>
      <c r="H2262" s="126" t="s">
        <v>11</v>
      </c>
      <c r="I2262" s="126">
        <v>280.16000000000003</v>
      </c>
      <c r="J2262" s="126">
        <v>20</v>
      </c>
      <c r="K2262" s="82">
        <v>5</v>
      </c>
      <c r="L2262" s="156">
        <v>1</v>
      </c>
      <c r="M2262" s="82">
        <v>0</v>
      </c>
      <c r="N2262" s="83">
        <v>1</v>
      </c>
      <c r="O2262" s="9" t="str">
        <f>Cal_110119!$P$3</f>
        <v>Cal_110119</v>
      </c>
      <c r="P2262" s="17">
        <f>Cal_110119!$Q$3</f>
        <v>1.8682000000000001</v>
      </c>
      <c r="Q2262" s="17">
        <f>Cal_110119!$R$3</f>
        <v>0.51219999999999999</v>
      </c>
      <c r="R2262" s="84">
        <v>123.9</v>
      </c>
      <c r="S2262" s="84">
        <v>82.23</v>
      </c>
      <c r="T2262" s="158">
        <f t="shared" si="386"/>
        <v>0.79233333333333344</v>
      </c>
      <c r="U2262" s="79">
        <f t="shared" si="387"/>
        <v>123.10766666666667</v>
      </c>
      <c r="V2262" s="79">
        <f t="shared" si="388"/>
        <v>81.437666666666672</v>
      </c>
      <c r="W2262" s="443">
        <f t="shared" si="389"/>
        <v>0.81965395055624235</v>
      </c>
      <c r="X2262" s="443">
        <f t="shared" si="390"/>
        <v>0.57110588292296005</v>
      </c>
      <c r="Y2262" s="9">
        <f>Cal_110119!$O$3</f>
        <v>20181101</v>
      </c>
      <c r="Z2262" s="339" t="s">
        <v>828</v>
      </c>
      <c r="AA2262" s="339"/>
      <c r="AB2262" s="85" t="s">
        <v>127</v>
      </c>
      <c r="AC2262" s="82" t="s">
        <v>650</v>
      </c>
      <c r="AD2262" s="82" t="s">
        <v>619</v>
      </c>
      <c r="AE2262" s="689" t="s">
        <v>1250</v>
      </c>
      <c r="AF2262" s="575">
        <v>3</v>
      </c>
      <c r="AG2262" s="764" t="s">
        <v>1634</v>
      </c>
      <c r="AH2262" s="155" t="s">
        <v>645</v>
      </c>
      <c r="AI2262" s="153" t="s">
        <v>1697</v>
      </c>
      <c r="AJ2262" s="155"/>
      <c r="AK2262" s="82"/>
      <c r="AL2262" s="82"/>
      <c r="AM2262" s="82"/>
      <c r="AN2262" s="82"/>
      <c r="AO2262" s="82"/>
      <c r="AP2262" s="82"/>
      <c r="AQ2262" s="82"/>
      <c r="AR2262" s="82"/>
      <c r="AS2262" s="82"/>
      <c r="AT2262" s="82"/>
      <c r="AU2262" s="82"/>
    </row>
    <row r="2263" spans="1:47" s="44" customFormat="1" x14ac:dyDescent="0.2">
      <c r="A2263" s="360" t="s">
        <v>617</v>
      </c>
      <c r="B2263" s="44">
        <v>20190825</v>
      </c>
      <c r="C2263" s="361" t="s">
        <v>74</v>
      </c>
      <c r="D2263" s="361">
        <v>29</v>
      </c>
      <c r="E2263" s="361">
        <v>4</v>
      </c>
      <c r="F2263" s="361"/>
      <c r="G2263" s="361"/>
      <c r="H2263" s="361" t="s">
        <v>10</v>
      </c>
      <c r="I2263" s="361">
        <v>281.05</v>
      </c>
      <c r="J2263" s="361">
        <v>20</v>
      </c>
      <c r="K2263" s="44">
        <v>5</v>
      </c>
      <c r="L2263" s="362">
        <v>1</v>
      </c>
      <c r="M2263" s="44">
        <v>0</v>
      </c>
      <c r="N2263" s="363">
        <v>1</v>
      </c>
      <c r="O2263" s="9" t="str">
        <f>Cal_110119!$P$3</f>
        <v>Cal_110119</v>
      </c>
      <c r="P2263" s="17">
        <f>Cal_110119!$Q$3</f>
        <v>1.8682000000000001</v>
      </c>
      <c r="Q2263" s="17">
        <f>Cal_110119!$R$3</f>
        <v>0.51219999999999999</v>
      </c>
      <c r="R2263" s="364">
        <v>135.30000000000001</v>
      </c>
      <c r="S2263" s="364">
        <v>88.37</v>
      </c>
      <c r="T2263" s="365">
        <f t="shared" si="386"/>
        <v>0.79233333333333344</v>
      </c>
      <c r="U2263" s="366">
        <f t="shared" si="387"/>
        <v>134.50766666666667</v>
      </c>
      <c r="V2263" s="366">
        <f t="shared" si="388"/>
        <v>87.577666666666673</v>
      </c>
      <c r="W2263" s="443">
        <f t="shared" si="389"/>
        <v>0.92019555122071783</v>
      </c>
      <c r="X2263" s="443">
        <f t="shared" si="390"/>
        <v>0.57068457891816604</v>
      </c>
      <c r="Y2263" s="9">
        <f>Cal_110119!$O$3</f>
        <v>20181101</v>
      </c>
      <c r="Z2263" s="367" t="s">
        <v>828</v>
      </c>
      <c r="AA2263" s="367"/>
      <c r="AB2263" s="368" t="s">
        <v>127</v>
      </c>
      <c r="AC2263" s="44" t="s">
        <v>650</v>
      </c>
      <c r="AD2263" s="44" t="s">
        <v>619</v>
      </c>
      <c r="AE2263" s="689" t="s">
        <v>1250</v>
      </c>
      <c r="AF2263" s="575">
        <v>3</v>
      </c>
      <c r="AG2263" s="764" t="s">
        <v>1634</v>
      </c>
      <c r="AH2263" s="360" t="s">
        <v>646</v>
      </c>
      <c r="AI2263" s="411" t="s">
        <v>1697</v>
      </c>
      <c r="AJ2263" s="360"/>
    </row>
    <row r="2264" spans="1:47" s="44" customFormat="1" x14ac:dyDescent="0.2">
      <c r="A2264" s="360" t="s">
        <v>617</v>
      </c>
      <c r="B2264" s="44">
        <v>20190825</v>
      </c>
      <c r="C2264" s="361" t="s">
        <v>74</v>
      </c>
      <c r="D2264" s="361">
        <v>29</v>
      </c>
      <c r="E2264" s="361">
        <v>4</v>
      </c>
      <c r="F2264" s="361"/>
      <c r="G2264" s="361"/>
      <c r="H2264" s="361" t="s">
        <v>11</v>
      </c>
      <c r="I2264" s="361">
        <v>279.91000000000003</v>
      </c>
      <c r="J2264" s="361">
        <v>20</v>
      </c>
      <c r="K2264" s="44">
        <v>5</v>
      </c>
      <c r="L2264" s="362">
        <v>1</v>
      </c>
      <c r="M2264" s="44">
        <v>0</v>
      </c>
      <c r="N2264" s="363">
        <v>1</v>
      </c>
      <c r="O2264" s="9" t="str">
        <f>Cal_110119!$P$3</f>
        <v>Cal_110119</v>
      </c>
      <c r="P2264" s="17">
        <f>Cal_110119!$Q$3</f>
        <v>1.8682000000000001</v>
      </c>
      <c r="Q2264" s="17">
        <f>Cal_110119!$R$3</f>
        <v>0.51219999999999999</v>
      </c>
      <c r="R2264" s="364">
        <v>137.4</v>
      </c>
      <c r="S2264" s="364">
        <v>88.32</v>
      </c>
      <c r="T2264" s="365">
        <f t="shared" si="386"/>
        <v>0.79233333333333344</v>
      </c>
      <c r="U2264" s="366">
        <f t="shared" si="387"/>
        <v>136.60766666666666</v>
      </c>
      <c r="V2264" s="366">
        <f t="shared" si="388"/>
        <v>87.527666666666661</v>
      </c>
      <c r="W2264" s="443">
        <f t="shared" si="389"/>
        <v>0.96627179863840607</v>
      </c>
      <c r="X2264" s="443">
        <f t="shared" si="390"/>
        <v>0.5298256525620989</v>
      </c>
      <c r="Y2264" s="9">
        <f>Cal_110119!$O$3</f>
        <v>20181101</v>
      </c>
      <c r="Z2264" s="367" t="s">
        <v>828</v>
      </c>
      <c r="AA2264" s="367"/>
      <c r="AB2264" s="368" t="s">
        <v>127</v>
      </c>
      <c r="AC2264" s="44" t="s">
        <v>650</v>
      </c>
      <c r="AD2264" s="44" t="s">
        <v>619</v>
      </c>
      <c r="AE2264" s="689" t="s">
        <v>1250</v>
      </c>
      <c r="AF2264" s="575">
        <v>3</v>
      </c>
      <c r="AG2264" s="764" t="s">
        <v>1634</v>
      </c>
      <c r="AH2264" s="360" t="s">
        <v>647</v>
      </c>
      <c r="AI2264" s="411" t="s">
        <v>1697</v>
      </c>
      <c r="AJ2264" s="360"/>
    </row>
    <row r="2265" spans="1:47" s="350" customFormat="1" x14ac:dyDescent="0.2">
      <c r="A2265" s="349" t="s">
        <v>617</v>
      </c>
      <c r="B2265" s="350">
        <v>20190825</v>
      </c>
      <c r="C2265" s="351" t="s">
        <v>74</v>
      </c>
      <c r="D2265" s="351">
        <v>29</v>
      </c>
      <c r="E2265" s="351">
        <v>2</v>
      </c>
      <c r="F2265" s="351"/>
      <c r="G2265" s="351"/>
      <c r="H2265" s="351" t="s">
        <v>10</v>
      </c>
      <c r="I2265" s="351">
        <v>280.02</v>
      </c>
      <c r="J2265" s="351">
        <v>20</v>
      </c>
      <c r="K2265" s="350">
        <v>5</v>
      </c>
      <c r="L2265" s="352">
        <v>1</v>
      </c>
      <c r="M2265" s="350">
        <v>0</v>
      </c>
      <c r="N2265" s="353">
        <v>1</v>
      </c>
      <c r="O2265" s="9" t="str">
        <f>Cal_110119!$P$3</f>
        <v>Cal_110119</v>
      </c>
      <c r="P2265" s="17">
        <f>Cal_110119!$Q$3</f>
        <v>1.8682000000000001</v>
      </c>
      <c r="Q2265" s="17">
        <f>Cal_110119!$R$3</f>
        <v>0.51219999999999999</v>
      </c>
      <c r="R2265" s="354">
        <v>170.3</v>
      </c>
      <c r="S2265" s="354">
        <v>111.9</v>
      </c>
      <c r="T2265" s="355">
        <f t="shared" si="386"/>
        <v>0.79233333333333344</v>
      </c>
      <c r="U2265" s="356">
        <f t="shared" si="387"/>
        <v>169.50766666666667</v>
      </c>
      <c r="V2265" s="356">
        <f t="shared" si="388"/>
        <v>111.10766666666667</v>
      </c>
      <c r="W2265" s="443">
        <f t="shared" si="389"/>
        <v>1.1493094048091899</v>
      </c>
      <c r="X2265" s="443">
        <f t="shared" si="390"/>
        <v>0.74909145613479067</v>
      </c>
      <c r="Y2265" s="9">
        <f>Cal_110119!$O$3</f>
        <v>20181101</v>
      </c>
      <c r="Z2265" s="357" t="s">
        <v>828</v>
      </c>
      <c r="AA2265" s="357"/>
      <c r="AB2265" s="358" t="s">
        <v>127</v>
      </c>
      <c r="AC2265" s="350" t="s">
        <v>650</v>
      </c>
      <c r="AD2265" s="350" t="s">
        <v>619</v>
      </c>
      <c r="AE2265" s="689" t="s">
        <v>1250</v>
      </c>
      <c r="AF2265" s="575">
        <v>3</v>
      </c>
      <c r="AG2265" s="764" t="s">
        <v>1634</v>
      </c>
      <c r="AH2265" s="349" t="s">
        <v>648</v>
      </c>
      <c r="AI2265" s="410" t="s">
        <v>1162</v>
      </c>
      <c r="AJ2265" s="349"/>
    </row>
    <row r="2266" spans="1:47" s="350" customFormat="1" x14ac:dyDescent="0.2">
      <c r="A2266" s="349" t="s">
        <v>617</v>
      </c>
      <c r="B2266" s="350">
        <v>20190825</v>
      </c>
      <c r="C2266" s="351" t="s">
        <v>74</v>
      </c>
      <c r="D2266" s="351">
        <v>29</v>
      </c>
      <c r="E2266" s="351">
        <v>2</v>
      </c>
      <c r="F2266" s="351"/>
      <c r="G2266" s="351"/>
      <c r="H2266" s="351" t="s">
        <v>11</v>
      </c>
      <c r="I2266" s="351">
        <v>280.58999999999997</v>
      </c>
      <c r="J2266" s="351">
        <v>20</v>
      </c>
      <c r="K2266" s="350">
        <v>5</v>
      </c>
      <c r="L2266" s="352">
        <v>1</v>
      </c>
      <c r="M2266" s="350">
        <v>0</v>
      </c>
      <c r="N2266" s="353">
        <v>1</v>
      </c>
      <c r="O2266" s="9" t="str">
        <f>Cal_110119!$P$3</f>
        <v>Cal_110119</v>
      </c>
      <c r="P2266" s="17">
        <f>Cal_110119!$Q$3</f>
        <v>1.8682000000000001</v>
      </c>
      <c r="Q2266" s="17">
        <f>Cal_110119!$R$3</f>
        <v>0.51219999999999999</v>
      </c>
      <c r="R2266" s="354">
        <v>182</v>
      </c>
      <c r="S2266" s="354">
        <v>118.8</v>
      </c>
      <c r="T2266" s="355">
        <f t="shared" si="386"/>
        <v>0.79233333333333344</v>
      </c>
      <c r="U2266" s="356">
        <f t="shared" si="387"/>
        <v>181.20766666666665</v>
      </c>
      <c r="V2266" s="356">
        <f t="shared" si="388"/>
        <v>118.00766666666667</v>
      </c>
      <c r="W2266" s="443">
        <f t="shared" si="389"/>
        <v>1.2412465486491469</v>
      </c>
      <c r="X2266" s="443">
        <f t="shared" si="390"/>
        <v>0.77095269031707914</v>
      </c>
      <c r="Y2266" s="9">
        <f>Cal_110119!$O$3</f>
        <v>20181101</v>
      </c>
      <c r="Z2266" s="357" t="s">
        <v>828</v>
      </c>
      <c r="AA2266" s="357"/>
      <c r="AB2266" s="358" t="s">
        <v>127</v>
      </c>
      <c r="AC2266" s="350" t="s">
        <v>650</v>
      </c>
      <c r="AD2266" s="350" t="s">
        <v>619</v>
      </c>
      <c r="AE2266" s="689" t="s">
        <v>1250</v>
      </c>
      <c r="AF2266" s="575">
        <v>3</v>
      </c>
      <c r="AG2266" s="764" t="s">
        <v>1634</v>
      </c>
      <c r="AH2266" s="349" t="s">
        <v>649</v>
      </c>
      <c r="AI2266" s="410" t="s">
        <v>1162</v>
      </c>
      <c r="AJ2266" s="349"/>
    </row>
    <row r="2267" spans="1:47" x14ac:dyDescent="0.2">
      <c r="A2267" t="s">
        <v>617</v>
      </c>
      <c r="B2267" s="43">
        <v>20190825</v>
      </c>
      <c r="C2267" s="107" t="s">
        <v>74</v>
      </c>
      <c r="D2267" s="107">
        <v>29</v>
      </c>
      <c r="E2267" s="107">
        <v>8</v>
      </c>
      <c r="H2267" s="107" t="s">
        <v>10</v>
      </c>
      <c r="I2267" s="107">
        <v>290</v>
      </c>
      <c r="J2267" s="107">
        <v>0</v>
      </c>
      <c r="K2267" s="43">
        <v>5</v>
      </c>
      <c r="L2267" s="111">
        <v>1</v>
      </c>
      <c r="M2267" s="43">
        <v>0</v>
      </c>
      <c r="N2267" s="49">
        <v>1</v>
      </c>
      <c r="O2267" s="111" t="str">
        <f>Cal_111320b_12mm!$E$2</f>
        <v>Cal_111320b_12mm</v>
      </c>
      <c r="P2267" s="112">
        <f>Cal_111320b_12mm!$Q$3</f>
        <v>1.834328118614172</v>
      </c>
      <c r="Q2267" s="112">
        <f>Cal_111320b_12mm!$R$3</f>
        <v>0.54419533879391391</v>
      </c>
      <c r="R2267" s="46">
        <v>191.9</v>
      </c>
      <c r="S2267" s="46">
        <v>122.7</v>
      </c>
      <c r="T2267" s="47">
        <f t="shared" ref="T2267" si="391">AVERAGE(0.651, 0.737, 0.721, 0.724, 0.693, 0.912)</f>
        <v>0.73966666666666681</v>
      </c>
      <c r="U2267" s="79">
        <f t="shared" si="387"/>
        <v>191.16033333333334</v>
      </c>
      <c r="V2267" s="79">
        <f t="shared" si="388"/>
        <v>121.96033333333334</v>
      </c>
      <c r="W2267" s="443">
        <f t="shared" si="389"/>
        <v>1.4274899569727004</v>
      </c>
      <c r="X2267" s="443">
        <f t="shared" si="390"/>
        <v>0.67155843081940036</v>
      </c>
      <c r="Y2267" s="43">
        <f>Cal_111320b_12mm!$A$3</f>
        <v>20201113</v>
      </c>
      <c r="Z2267" s="48" t="s">
        <v>940</v>
      </c>
      <c r="AA2267" s="48"/>
      <c r="AB2267" s="48" t="s">
        <v>127</v>
      </c>
      <c r="AD2267" s="43" t="s">
        <v>935</v>
      </c>
      <c r="AE2267" s="689" t="s">
        <v>1250</v>
      </c>
      <c r="AF2267" s="128">
        <v>1</v>
      </c>
      <c r="AG2267" s="764" t="s">
        <v>1634</v>
      </c>
      <c r="AH2267"/>
    </row>
    <row r="2268" spans="1:47" x14ac:dyDescent="0.2">
      <c r="A2268" t="s">
        <v>617</v>
      </c>
      <c r="B2268" s="43">
        <v>20190825</v>
      </c>
      <c r="C2268" s="107" t="s">
        <v>74</v>
      </c>
      <c r="D2268" s="107">
        <v>29</v>
      </c>
      <c r="E2268" s="107">
        <v>8</v>
      </c>
      <c r="H2268" s="107" t="s">
        <v>11</v>
      </c>
      <c r="I2268" s="107">
        <v>290</v>
      </c>
      <c r="J2268" s="107">
        <v>0</v>
      </c>
      <c r="K2268" s="43">
        <v>5</v>
      </c>
      <c r="L2268" s="111">
        <v>1</v>
      </c>
      <c r="M2268" s="43">
        <v>0</v>
      </c>
      <c r="N2268" s="49">
        <v>1</v>
      </c>
      <c r="O2268" s="111" t="str">
        <f>Cal_111320b_12mm!$E$2</f>
        <v>Cal_111320b_12mm</v>
      </c>
      <c r="P2268" s="112">
        <f>Cal_111320b_12mm!$Q$3</f>
        <v>1.834328118614172</v>
      </c>
      <c r="Q2268" s="112">
        <f>Cal_111320b_12mm!$R$3</f>
        <v>0.54419533879391391</v>
      </c>
      <c r="R2268" s="46">
        <v>197.7</v>
      </c>
      <c r="S2268" s="46">
        <v>121.3</v>
      </c>
      <c r="T2268" s="47">
        <f t="shared" ref="T2268:T2269" si="392">AVERAGE(1.083, 1.32, 1.409, 1.16,1.133, 1.116)</f>
        <v>1.2035</v>
      </c>
      <c r="U2268" s="79">
        <f t="shared" si="387"/>
        <v>196.4965</v>
      </c>
      <c r="V2268" s="79">
        <f t="shared" si="388"/>
        <v>120.09649999999999</v>
      </c>
      <c r="W2268" s="443">
        <f t="shared" si="389"/>
        <v>1.5760149235941376</v>
      </c>
      <c r="X2268" s="443">
        <f t="shared" si="390"/>
        <v>0.49095519541565563</v>
      </c>
      <c r="Y2268" s="43">
        <f>Cal_111320b_12mm!$A$3</f>
        <v>20201113</v>
      </c>
      <c r="Z2268" s="48" t="s">
        <v>936</v>
      </c>
      <c r="AA2268" s="48"/>
      <c r="AB2268" s="48" t="s">
        <v>127</v>
      </c>
      <c r="AD2268" s="43" t="s">
        <v>935</v>
      </c>
      <c r="AE2268" s="689" t="s">
        <v>1250</v>
      </c>
      <c r="AF2268" s="500">
        <v>1</v>
      </c>
      <c r="AG2268" s="764" t="s">
        <v>1634</v>
      </c>
      <c r="AH2268"/>
    </row>
    <row r="2269" spans="1:47" x14ac:dyDescent="0.2">
      <c r="A2269" t="s">
        <v>617</v>
      </c>
      <c r="B2269" s="43">
        <v>20190825</v>
      </c>
      <c r="C2269" s="107" t="s">
        <v>74</v>
      </c>
      <c r="D2269" s="107">
        <v>29</v>
      </c>
      <c r="E2269" s="107">
        <v>4</v>
      </c>
      <c r="H2269" s="107" t="s">
        <v>10</v>
      </c>
      <c r="I2269" s="107">
        <v>290</v>
      </c>
      <c r="J2269" s="107">
        <v>0</v>
      </c>
      <c r="K2269" s="43">
        <v>5</v>
      </c>
      <c r="L2269" s="111">
        <v>1</v>
      </c>
      <c r="M2269" s="43">
        <v>0</v>
      </c>
      <c r="N2269" s="49">
        <v>1</v>
      </c>
      <c r="O2269" s="111" t="str">
        <f>Cal_111320b_12mm!$E$2</f>
        <v>Cal_111320b_12mm</v>
      </c>
      <c r="P2269" s="112">
        <f>Cal_111320b_12mm!$Q$3</f>
        <v>1.834328118614172</v>
      </c>
      <c r="Q2269" s="112">
        <f>Cal_111320b_12mm!$R$3</f>
        <v>0.54419533879391391</v>
      </c>
      <c r="R2269" s="46">
        <v>223.1</v>
      </c>
      <c r="S2269" s="46">
        <v>135.4</v>
      </c>
      <c r="T2269" s="47">
        <f t="shared" si="392"/>
        <v>1.2035</v>
      </c>
      <c r="U2269" s="79">
        <f t="shared" si="387"/>
        <v>221.8965</v>
      </c>
      <c r="V2269" s="79">
        <f t="shared" si="388"/>
        <v>134.19650000000001</v>
      </c>
      <c r="W2269" s="443">
        <f t="shared" si="389"/>
        <v>1.8091166073194485</v>
      </c>
      <c r="X2269" s="443">
        <f t="shared" si="390"/>
        <v>0.50052735046198404</v>
      </c>
      <c r="Y2269" s="43">
        <f>Cal_111320b_12mm!$A$3</f>
        <v>20201113</v>
      </c>
      <c r="Z2269" s="48" t="s">
        <v>936</v>
      </c>
      <c r="AA2269" s="48"/>
      <c r="AB2269" s="48" t="s">
        <v>127</v>
      </c>
      <c r="AD2269" s="43" t="s">
        <v>935</v>
      </c>
      <c r="AE2269" s="689" t="s">
        <v>1250</v>
      </c>
      <c r="AF2269" s="500">
        <v>1</v>
      </c>
      <c r="AG2269" s="764" t="s">
        <v>1634</v>
      </c>
      <c r="AH2269"/>
    </row>
    <row r="2270" spans="1:47" x14ac:dyDescent="0.2">
      <c r="A2270" t="s">
        <v>617</v>
      </c>
      <c r="B2270" s="43">
        <v>20190825</v>
      </c>
      <c r="C2270" s="107" t="s">
        <v>74</v>
      </c>
      <c r="D2270" s="107">
        <v>29</v>
      </c>
      <c r="E2270" s="107">
        <v>4</v>
      </c>
      <c r="H2270" s="107" t="s">
        <v>11</v>
      </c>
      <c r="I2270" s="107">
        <v>290</v>
      </c>
      <c r="J2270" s="107">
        <v>0</v>
      </c>
      <c r="K2270" s="43">
        <v>5</v>
      </c>
      <c r="L2270" s="111">
        <v>1</v>
      </c>
      <c r="M2270" s="43">
        <v>0</v>
      </c>
      <c r="N2270" s="49">
        <v>1</v>
      </c>
      <c r="O2270" s="111" t="str">
        <f>Cal_111320b_12mm!$E$2</f>
        <v>Cal_111320b_12mm</v>
      </c>
      <c r="P2270" s="112">
        <f>Cal_111320b_12mm!$Q$3</f>
        <v>1.834328118614172</v>
      </c>
      <c r="Q2270" s="112">
        <f>Cal_111320b_12mm!$R$3</f>
        <v>0.54419533879391391</v>
      </c>
      <c r="R2270" s="46">
        <v>205</v>
      </c>
      <c r="S2270" s="46">
        <v>131.80000000000001</v>
      </c>
      <c r="T2270" s="47">
        <f t="shared" ref="T2270" si="393">AVERAGE(0.651, 0.737, 0.721, 0.724, 0.693, 0.912)</f>
        <v>0.73966666666666681</v>
      </c>
      <c r="U2270" s="79">
        <f t="shared" si="387"/>
        <v>204.26033333333334</v>
      </c>
      <c r="V2270" s="79">
        <f t="shared" si="388"/>
        <v>131.06033333333335</v>
      </c>
      <c r="W2270" s="443">
        <f t="shared" si="389"/>
        <v>1.510003827317943</v>
      </c>
      <c r="X2270" s="443">
        <f t="shared" si="390"/>
        <v>0.74566384648989636</v>
      </c>
      <c r="Y2270" s="43">
        <f>Cal_111320b_12mm!$A$3</f>
        <v>20201113</v>
      </c>
      <c r="Z2270" s="48" t="s">
        <v>940</v>
      </c>
      <c r="AA2270" s="48"/>
      <c r="AB2270" s="48" t="s">
        <v>127</v>
      </c>
      <c r="AD2270" s="43" t="s">
        <v>935</v>
      </c>
      <c r="AE2270" s="689" t="s">
        <v>1250</v>
      </c>
      <c r="AF2270" s="500">
        <v>1</v>
      </c>
      <c r="AG2270" s="764" t="s">
        <v>1634</v>
      </c>
      <c r="AH2270"/>
    </row>
    <row r="2271" spans="1:47" x14ac:dyDescent="0.2">
      <c r="A2271" t="s">
        <v>617</v>
      </c>
      <c r="B2271" s="43">
        <v>20190825</v>
      </c>
      <c r="C2271" s="107" t="s">
        <v>74</v>
      </c>
      <c r="D2271" s="107">
        <v>29</v>
      </c>
      <c r="E2271" s="107">
        <v>2</v>
      </c>
      <c r="H2271" s="107" t="s">
        <v>10</v>
      </c>
      <c r="I2271" s="107">
        <v>290</v>
      </c>
      <c r="J2271" s="107">
        <v>0</v>
      </c>
      <c r="K2271" s="43">
        <v>5</v>
      </c>
      <c r="L2271" s="111">
        <v>1</v>
      </c>
      <c r="M2271" s="43">
        <v>0</v>
      </c>
      <c r="N2271" s="49">
        <v>1</v>
      </c>
      <c r="O2271" s="111" t="str">
        <f>Cal_111320b_12mm!$E$2</f>
        <v>Cal_111320b_12mm</v>
      </c>
      <c r="P2271" s="112">
        <f>Cal_111320b_12mm!$Q$3</f>
        <v>1.834328118614172</v>
      </c>
      <c r="Q2271" s="112">
        <f>Cal_111320b_12mm!$R$3</f>
        <v>0.54419533879391391</v>
      </c>
      <c r="R2271" s="46">
        <v>296.39999999999998</v>
      </c>
      <c r="S2271" s="46">
        <v>184.5</v>
      </c>
      <c r="T2271" s="47">
        <f t="shared" ref="T2271:T2272" si="394">AVERAGE(1.083, 1.32, 1.409, 1.16,1.133, 1.116)</f>
        <v>1.2035</v>
      </c>
      <c r="U2271" s="79">
        <f t="shared" si="387"/>
        <v>295.19649999999996</v>
      </c>
      <c r="V2271" s="79">
        <f t="shared" si="388"/>
        <v>183.29650000000001</v>
      </c>
      <c r="W2271" s="443">
        <f t="shared" si="389"/>
        <v>2.3083255229081665</v>
      </c>
      <c r="X2271" s="443">
        <f t="shared" si="390"/>
        <v>0.84637414293620583</v>
      </c>
      <c r="Y2271" s="43">
        <f>Cal_111320b_12mm!$A$3</f>
        <v>20201113</v>
      </c>
      <c r="Z2271" s="48" t="s">
        <v>936</v>
      </c>
      <c r="AA2271" s="48"/>
      <c r="AB2271" s="48" t="s">
        <v>127</v>
      </c>
      <c r="AD2271" s="43" t="s">
        <v>935</v>
      </c>
      <c r="AE2271" s="689" t="s">
        <v>1250</v>
      </c>
      <c r="AF2271" s="500">
        <v>1</v>
      </c>
      <c r="AG2271" s="764" t="s">
        <v>1634</v>
      </c>
      <c r="AH2271"/>
    </row>
    <row r="2272" spans="1:47" x14ac:dyDescent="0.2">
      <c r="A2272" t="s">
        <v>617</v>
      </c>
      <c r="B2272" s="43">
        <v>20190825</v>
      </c>
      <c r="C2272" s="107" t="s">
        <v>74</v>
      </c>
      <c r="D2272" s="107">
        <v>29</v>
      </c>
      <c r="E2272" s="107">
        <v>2</v>
      </c>
      <c r="H2272" s="107" t="s">
        <v>11</v>
      </c>
      <c r="I2272" s="107">
        <v>290</v>
      </c>
      <c r="J2272" s="107">
        <v>0</v>
      </c>
      <c r="K2272" s="43">
        <v>5</v>
      </c>
      <c r="L2272" s="111">
        <v>1</v>
      </c>
      <c r="M2272" s="43">
        <v>0</v>
      </c>
      <c r="N2272" s="49">
        <v>1</v>
      </c>
      <c r="O2272" s="111" t="str">
        <f>Cal_111320b_12mm!$E$2</f>
        <v>Cal_111320b_12mm</v>
      </c>
      <c r="P2272" s="112">
        <f>Cal_111320b_12mm!$Q$3</f>
        <v>1.834328118614172</v>
      </c>
      <c r="Q2272" s="112">
        <f>Cal_111320b_12mm!$R$3</f>
        <v>0.54419533879391391</v>
      </c>
      <c r="R2272" s="46">
        <v>301.8</v>
      </c>
      <c r="S2272" s="46">
        <v>190.2</v>
      </c>
      <c r="T2272" s="47">
        <f t="shared" si="394"/>
        <v>1.2035</v>
      </c>
      <c r="U2272" s="79">
        <f t="shared" si="387"/>
        <v>300.59649999999999</v>
      </c>
      <c r="V2272" s="79">
        <f t="shared" si="388"/>
        <v>188.9965</v>
      </c>
      <c r="W2272" s="443">
        <f t="shared" si="389"/>
        <v>2.3021369826322737</v>
      </c>
      <c r="X2272" s="443">
        <f t="shared" si="390"/>
        <v>0.9506648733538241</v>
      </c>
      <c r="Y2272" s="43">
        <f>Cal_111320b_12mm!$A$3</f>
        <v>20201113</v>
      </c>
      <c r="Z2272" s="48" t="s">
        <v>936</v>
      </c>
      <c r="AA2272" s="48"/>
      <c r="AB2272" s="48" t="s">
        <v>127</v>
      </c>
      <c r="AD2272" s="43" t="s">
        <v>935</v>
      </c>
      <c r="AE2272" s="689" t="s">
        <v>1250</v>
      </c>
      <c r="AF2272" s="500">
        <v>1</v>
      </c>
      <c r="AG2272" s="764" t="s">
        <v>1634</v>
      </c>
      <c r="AH2272"/>
    </row>
    <row r="2273" spans="1:35" x14ac:dyDescent="0.2">
      <c r="A2273" t="s">
        <v>617</v>
      </c>
      <c r="B2273" s="43">
        <v>20190825</v>
      </c>
      <c r="C2273" s="107" t="s">
        <v>74</v>
      </c>
      <c r="D2273" s="107">
        <v>29</v>
      </c>
      <c r="E2273" s="107">
        <v>8</v>
      </c>
      <c r="H2273" s="107" t="s">
        <v>10</v>
      </c>
      <c r="I2273" s="107">
        <v>290</v>
      </c>
      <c r="J2273" s="107">
        <v>10</v>
      </c>
      <c r="K2273" s="43">
        <v>5</v>
      </c>
      <c r="L2273" s="111">
        <v>1</v>
      </c>
      <c r="M2273" s="43">
        <v>0</v>
      </c>
      <c r="N2273" s="49">
        <v>1</v>
      </c>
      <c r="O2273" s="111" t="str">
        <f>Cal_111320b_12mm!$E$2</f>
        <v>Cal_111320b_12mm</v>
      </c>
      <c r="P2273" s="112">
        <f>Cal_111320b_12mm!$Q$3</f>
        <v>1.834328118614172</v>
      </c>
      <c r="Q2273" s="112">
        <f>Cal_111320b_12mm!$R$3</f>
        <v>0.54419533879391391</v>
      </c>
      <c r="R2273" s="46">
        <v>71.31</v>
      </c>
      <c r="S2273" s="46">
        <v>47.39</v>
      </c>
      <c r="T2273" s="47">
        <f t="shared" ref="T2273:T2274" si="395">AVERAGE(0.651, 0.737, 0.721, 0.724, 0.693, 0.912)</f>
        <v>0.73966666666666681</v>
      </c>
      <c r="U2273" s="79">
        <f t="shared" si="387"/>
        <v>70.570333333333338</v>
      </c>
      <c r="V2273" s="79">
        <f t="shared" si="388"/>
        <v>46.650333333333336</v>
      </c>
      <c r="W2273" s="443">
        <f t="shared" si="389"/>
        <v>0.49343294466455201</v>
      </c>
      <c r="X2273" s="443">
        <f t="shared" si="390"/>
        <v>0.30946176951818033</v>
      </c>
      <c r="Y2273" s="43">
        <f>Cal_111320b_12mm!$A$3</f>
        <v>20201113</v>
      </c>
      <c r="Z2273" s="48" t="s">
        <v>940</v>
      </c>
      <c r="AA2273" s="48"/>
      <c r="AB2273" s="48" t="s">
        <v>127</v>
      </c>
      <c r="AD2273" s="43" t="s">
        <v>935</v>
      </c>
      <c r="AE2273" s="689" t="s">
        <v>1250</v>
      </c>
      <c r="AF2273" s="500">
        <v>1</v>
      </c>
      <c r="AG2273" s="169">
        <v>1</v>
      </c>
      <c r="AH2273" t="s">
        <v>1015</v>
      </c>
    </row>
    <row r="2274" spans="1:35" x14ac:dyDescent="0.2">
      <c r="A2274" t="s">
        <v>617</v>
      </c>
      <c r="B2274" s="43">
        <v>20190825</v>
      </c>
      <c r="C2274" s="107" t="s">
        <v>74</v>
      </c>
      <c r="D2274" s="107">
        <v>29</v>
      </c>
      <c r="E2274" s="107">
        <v>8</v>
      </c>
      <c r="H2274" s="107" t="s">
        <v>11</v>
      </c>
      <c r="I2274" s="107">
        <v>290</v>
      </c>
      <c r="J2274" s="107">
        <v>10</v>
      </c>
      <c r="K2274" s="43">
        <v>5</v>
      </c>
      <c r="L2274" s="111">
        <v>1</v>
      </c>
      <c r="M2274" s="43">
        <v>0</v>
      </c>
      <c r="N2274" s="49">
        <v>1</v>
      </c>
      <c r="O2274" s="111" t="str">
        <f>Cal_111320b_12mm!$E$2</f>
        <v>Cal_111320b_12mm</v>
      </c>
      <c r="P2274" s="112">
        <f>Cal_111320b_12mm!$Q$3</f>
        <v>1.834328118614172</v>
      </c>
      <c r="Q2274" s="112">
        <f>Cal_111320b_12mm!$R$3</f>
        <v>0.54419533879391391</v>
      </c>
      <c r="R2274" s="46">
        <v>84.96</v>
      </c>
      <c r="S2274" s="46">
        <v>55.28</v>
      </c>
      <c r="T2274" s="47">
        <f t="shared" si="395"/>
        <v>0.73966666666666681</v>
      </c>
      <c r="U2274" s="79">
        <f t="shared" si="387"/>
        <v>84.220333333333329</v>
      </c>
      <c r="V2274" s="79">
        <f t="shared" si="388"/>
        <v>54.540333333333336</v>
      </c>
      <c r="W2274" s="443">
        <f t="shared" si="389"/>
        <v>0.61225291796170145</v>
      </c>
      <c r="X2274" s="443">
        <f t="shared" si="390"/>
        <v>0.32643588046984146</v>
      </c>
      <c r="Y2274" s="43">
        <f>Cal_111320b_12mm!$A$3</f>
        <v>20201113</v>
      </c>
      <c r="Z2274" s="48" t="s">
        <v>940</v>
      </c>
      <c r="AA2274" s="48"/>
      <c r="AB2274" s="48" t="s">
        <v>127</v>
      </c>
      <c r="AD2274" s="43" t="s">
        <v>935</v>
      </c>
      <c r="AE2274" s="689" t="s">
        <v>1250</v>
      </c>
      <c r="AF2274" s="500">
        <v>1</v>
      </c>
      <c r="AG2274" s="169">
        <v>1</v>
      </c>
      <c r="AH2274" t="s">
        <v>1015</v>
      </c>
    </row>
    <row r="2275" spans="1:35" x14ac:dyDescent="0.2">
      <c r="A2275" t="s">
        <v>617</v>
      </c>
      <c r="B2275" s="43">
        <v>20190825</v>
      </c>
      <c r="C2275" s="107" t="s">
        <v>74</v>
      </c>
      <c r="D2275" s="107">
        <v>29</v>
      </c>
      <c r="E2275" s="107">
        <v>4</v>
      </c>
      <c r="H2275" s="107" t="s">
        <v>10</v>
      </c>
      <c r="I2275" s="107">
        <v>290</v>
      </c>
      <c r="J2275" s="107">
        <v>10</v>
      </c>
      <c r="K2275" s="43">
        <v>5</v>
      </c>
      <c r="L2275" s="111">
        <v>1</v>
      </c>
      <c r="M2275" s="43">
        <v>0</v>
      </c>
      <c r="N2275" s="49">
        <v>1</v>
      </c>
      <c r="O2275" s="111" t="str">
        <f>Cal_111320b_12mm!$E$2</f>
        <v>Cal_111320b_12mm</v>
      </c>
      <c r="P2275" s="112">
        <f>Cal_111320b_12mm!$Q$3</f>
        <v>1.834328118614172</v>
      </c>
      <c r="Q2275" s="112">
        <f>Cal_111320b_12mm!$R$3</f>
        <v>0.54419533879391391</v>
      </c>
      <c r="R2275" s="46">
        <v>80.5</v>
      </c>
      <c r="S2275" s="46">
        <v>51.52</v>
      </c>
      <c r="T2275" s="47">
        <f t="shared" ref="T2275" si="396">AVERAGE(1.083, 1.32, 1.409, 1.16,1.133, 1.116)</f>
        <v>1.2035</v>
      </c>
      <c r="U2275" s="79">
        <f t="shared" si="387"/>
        <v>79.296499999999995</v>
      </c>
      <c r="V2275" s="79">
        <f t="shared" si="388"/>
        <v>50.316500000000005</v>
      </c>
      <c r="W2275" s="443">
        <f t="shared" si="389"/>
        <v>0.5978129906512839</v>
      </c>
      <c r="X2275" s="443">
        <f t="shared" si="390"/>
        <v>0.26817979009716642</v>
      </c>
      <c r="Y2275" s="43">
        <f>Cal_111320b_12mm!$A$3</f>
        <v>20201113</v>
      </c>
      <c r="Z2275" s="48" t="s">
        <v>936</v>
      </c>
      <c r="AA2275" s="48"/>
      <c r="AB2275" s="48" t="s">
        <v>127</v>
      </c>
      <c r="AD2275" s="43" t="s">
        <v>935</v>
      </c>
      <c r="AE2275" s="689" t="s">
        <v>1250</v>
      </c>
      <c r="AF2275" s="500">
        <v>3</v>
      </c>
      <c r="AG2275" s="169">
        <v>1</v>
      </c>
      <c r="AH2275" t="s">
        <v>1015</v>
      </c>
    </row>
    <row r="2276" spans="1:35" x14ac:dyDescent="0.2">
      <c r="A2276" t="s">
        <v>617</v>
      </c>
      <c r="B2276" s="43">
        <v>20190825</v>
      </c>
      <c r="C2276" s="107" t="s">
        <v>74</v>
      </c>
      <c r="D2276" s="107">
        <v>29</v>
      </c>
      <c r="E2276" s="107">
        <v>4</v>
      </c>
      <c r="H2276" s="107" t="s">
        <v>11</v>
      </c>
      <c r="I2276" s="107">
        <v>290</v>
      </c>
      <c r="J2276" s="107">
        <v>10</v>
      </c>
      <c r="K2276" s="43">
        <v>5</v>
      </c>
      <c r="L2276" s="111">
        <v>1</v>
      </c>
      <c r="M2276" s="43">
        <v>0</v>
      </c>
      <c r="N2276" s="49">
        <v>1</v>
      </c>
      <c r="O2276" s="111" t="str">
        <f>Cal_111320b_12mm!$E$2</f>
        <v>Cal_111320b_12mm</v>
      </c>
      <c r="P2276" s="112">
        <f>Cal_111320b_12mm!$Q$3</f>
        <v>1.834328118614172</v>
      </c>
      <c r="Q2276" s="112">
        <f>Cal_111320b_12mm!$R$3</f>
        <v>0.54419533879391391</v>
      </c>
      <c r="R2276" s="46">
        <v>63.3</v>
      </c>
      <c r="S2276" s="46">
        <v>42.21</v>
      </c>
      <c r="T2276" s="47">
        <f t="shared" ref="T2276:T2278" si="397">AVERAGE(0.651, 0.737, 0.721, 0.724, 0.693, 0.912)</f>
        <v>0.73966666666666681</v>
      </c>
      <c r="U2276" s="79">
        <f t="shared" si="387"/>
        <v>62.560333333333332</v>
      </c>
      <c r="V2276" s="79">
        <f t="shared" si="388"/>
        <v>41.470333333333336</v>
      </c>
      <c r="W2276" s="443">
        <f t="shared" si="389"/>
        <v>0.43505438139529257</v>
      </c>
      <c r="X2276" s="443">
        <f t="shared" si="390"/>
        <v>0.27868781613232713</v>
      </c>
      <c r="Y2276" s="43">
        <f>Cal_111320b_12mm!$A$3</f>
        <v>20201113</v>
      </c>
      <c r="Z2276" s="48" t="s">
        <v>940</v>
      </c>
      <c r="AA2276" s="48"/>
      <c r="AB2276" s="48" t="s">
        <v>127</v>
      </c>
      <c r="AD2276" s="43" t="s">
        <v>935</v>
      </c>
      <c r="AE2276" s="689" t="s">
        <v>1250</v>
      </c>
      <c r="AF2276" s="500">
        <v>3</v>
      </c>
      <c r="AG2276" s="169">
        <v>1</v>
      </c>
      <c r="AH2276" t="s">
        <v>1015</v>
      </c>
    </row>
    <row r="2277" spans="1:35" x14ac:dyDescent="0.2">
      <c r="A2277" t="s">
        <v>617</v>
      </c>
      <c r="B2277" s="43">
        <v>20190825</v>
      </c>
      <c r="C2277" s="107" t="s">
        <v>74</v>
      </c>
      <c r="D2277" s="107">
        <v>29</v>
      </c>
      <c r="E2277" s="107">
        <v>2</v>
      </c>
      <c r="H2277" s="107" t="s">
        <v>10</v>
      </c>
      <c r="I2277" s="107">
        <v>290</v>
      </c>
      <c r="J2277" s="107">
        <v>10</v>
      </c>
      <c r="K2277" s="43">
        <v>5</v>
      </c>
      <c r="L2277" s="111">
        <v>1</v>
      </c>
      <c r="M2277" s="43">
        <v>0</v>
      </c>
      <c r="N2277" s="49">
        <v>1</v>
      </c>
      <c r="O2277" s="111" t="str">
        <f>Cal_111320b_12mm!$E$2</f>
        <v>Cal_111320b_12mm</v>
      </c>
      <c r="P2277" s="112">
        <f>Cal_111320b_12mm!$Q$3</f>
        <v>1.834328118614172</v>
      </c>
      <c r="Q2277" s="112">
        <f>Cal_111320b_12mm!$R$3</f>
        <v>0.54419533879391391</v>
      </c>
      <c r="R2277" s="46">
        <v>86.41</v>
      </c>
      <c r="S2277" s="46">
        <v>57.34</v>
      </c>
      <c r="T2277" s="47">
        <f t="shared" si="397"/>
        <v>0.73966666666666681</v>
      </c>
      <c r="U2277" s="79">
        <f t="shared" si="387"/>
        <v>85.670333333333332</v>
      </c>
      <c r="V2277" s="79">
        <f t="shared" si="388"/>
        <v>56.600333333333339</v>
      </c>
      <c r="W2277" s="443">
        <f t="shared" si="389"/>
        <v>0.59966955273405187</v>
      </c>
      <c r="X2277" s="443">
        <f t="shared" si="390"/>
        <v>0.37447372143292201</v>
      </c>
      <c r="Y2277" s="43">
        <f>Cal_111320b_12mm!$A$3</f>
        <v>20201113</v>
      </c>
      <c r="Z2277" s="48" t="s">
        <v>940</v>
      </c>
      <c r="AA2277" s="48"/>
      <c r="AB2277" s="48" t="s">
        <v>127</v>
      </c>
      <c r="AD2277" s="43" t="s">
        <v>935</v>
      </c>
      <c r="AE2277" s="689" t="s">
        <v>1250</v>
      </c>
      <c r="AF2277" s="500">
        <v>1</v>
      </c>
      <c r="AG2277" s="764" t="s">
        <v>1634</v>
      </c>
      <c r="AH2277"/>
    </row>
    <row r="2278" spans="1:35" s="115" customFormat="1" ht="13.5" thickBot="1" x14ac:dyDescent="0.25">
      <c r="A2278" s="407" t="s">
        <v>617</v>
      </c>
      <c r="B2278" s="115">
        <v>20190825</v>
      </c>
      <c r="C2278" s="140" t="s">
        <v>74</v>
      </c>
      <c r="D2278" s="140">
        <v>29</v>
      </c>
      <c r="E2278" s="140">
        <v>2</v>
      </c>
      <c r="F2278" s="140"/>
      <c r="G2278" s="140"/>
      <c r="H2278" s="140" t="s">
        <v>11</v>
      </c>
      <c r="I2278" s="140">
        <v>290</v>
      </c>
      <c r="J2278" s="140">
        <v>10</v>
      </c>
      <c r="K2278" s="115">
        <v>5</v>
      </c>
      <c r="L2278" s="499">
        <v>1</v>
      </c>
      <c r="M2278" s="115">
        <v>0</v>
      </c>
      <c r="N2278" s="117">
        <v>1</v>
      </c>
      <c r="O2278" s="111" t="str">
        <f>Cal_111320b_12mm!$E$2</f>
        <v>Cal_111320b_12mm</v>
      </c>
      <c r="P2278" s="112">
        <f>Cal_111320b_12mm!$Q$3</f>
        <v>1.834328118614172</v>
      </c>
      <c r="Q2278" s="112">
        <f>Cal_111320b_12mm!$R$3</f>
        <v>0.54419533879391391</v>
      </c>
      <c r="R2278" s="118">
        <v>87.27</v>
      </c>
      <c r="S2278" s="118">
        <v>58.78</v>
      </c>
      <c r="T2278" s="47">
        <f t="shared" si="397"/>
        <v>0.73966666666666681</v>
      </c>
      <c r="U2278" s="120">
        <f t="shared" si="387"/>
        <v>86.530333333333331</v>
      </c>
      <c r="V2278" s="120">
        <f t="shared" si="388"/>
        <v>58.040333333333336</v>
      </c>
      <c r="W2278" s="444">
        <f t="shared" si="389"/>
        <v>0.58770504153399172</v>
      </c>
      <c r="X2278" s="444">
        <f t="shared" si="390"/>
        <v>0.41122194382668142</v>
      </c>
      <c r="Y2278" s="43">
        <f>Cal_111320b_12mm!$A$3</f>
        <v>20201113</v>
      </c>
      <c r="Z2278" s="48" t="s">
        <v>940</v>
      </c>
      <c r="AA2278" s="48"/>
      <c r="AB2278" s="121" t="s">
        <v>127</v>
      </c>
      <c r="AD2278" s="115" t="s">
        <v>935</v>
      </c>
      <c r="AE2278" s="689" t="s">
        <v>1250</v>
      </c>
      <c r="AF2278" s="501">
        <v>1</v>
      </c>
      <c r="AG2278" s="764" t="s">
        <v>1634</v>
      </c>
      <c r="AH2278" s="407"/>
      <c r="AI2278" s="407"/>
    </row>
    <row r="2279" spans="1:35" x14ac:dyDescent="0.2">
      <c r="A2279" t="s">
        <v>1561</v>
      </c>
      <c r="B2279" s="43">
        <v>20190920</v>
      </c>
      <c r="C2279" s="107" t="s">
        <v>61</v>
      </c>
      <c r="D2279" s="107" t="s">
        <v>2051</v>
      </c>
      <c r="H2279" s="107" t="s">
        <v>10</v>
      </c>
      <c r="I2279" s="107">
        <v>290</v>
      </c>
      <c r="J2279" s="107">
        <v>0</v>
      </c>
      <c r="K2279" s="43">
        <v>5</v>
      </c>
      <c r="L2279" s="43">
        <v>1</v>
      </c>
      <c r="M2279" s="43">
        <v>0</v>
      </c>
      <c r="N2279" s="49">
        <v>1</v>
      </c>
      <c r="O2279" s="43" t="str">
        <f>Cal_051922a!$E$2</f>
        <v>Cal_051922a</v>
      </c>
      <c r="P2279" s="50">
        <f>Cal_051922a!$Q$3</f>
        <v>1.8382409380942635</v>
      </c>
      <c r="Q2279" s="50">
        <f>Cal_051922a!$R$3</f>
        <v>0.56187208580813652</v>
      </c>
      <c r="R2279" s="46">
        <v>105.8</v>
      </c>
      <c r="S2279" s="46">
        <v>68.400000000000006</v>
      </c>
      <c r="T2279" s="47">
        <f>AVERAGE(0.608,0.747,0.549,0.369,0.2,0.328)</f>
        <v>0.46683333333333327</v>
      </c>
      <c r="U2279" s="79">
        <f t="shared" si="387"/>
        <v>105.33316666666667</v>
      </c>
      <c r="V2279" s="79">
        <f t="shared" si="388"/>
        <v>67.933166666666679</v>
      </c>
      <c r="W2279" s="443">
        <f t="shared" si="389"/>
        <v>0.79453792493671305</v>
      </c>
      <c r="X2279" s="443">
        <f t="shared" si="390"/>
        <v>0.41520685333483642</v>
      </c>
      <c r="Y2279" s="43">
        <v>20220519</v>
      </c>
      <c r="Z2279" s="48" t="s">
        <v>2057</v>
      </c>
      <c r="AA2279" s="48" t="s">
        <v>2058</v>
      </c>
      <c r="AE2279" s="689" t="s">
        <v>1250</v>
      </c>
      <c r="AF2279" s="128">
        <v>1</v>
      </c>
      <c r="AG2279" s="128"/>
      <c r="AH2279"/>
    </row>
    <row r="2280" spans="1:35" x14ac:dyDescent="0.2">
      <c r="A2280" t="s">
        <v>1561</v>
      </c>
      <c r="B2280" s="43">
        <v>20190920</v>
      </c>
      <c r="C2280" s="107" t="s">
        <v>61</v>
      </c>
      <c r="D2280" s="107" t="s">
        <v>2051</v>
      </c>
      <c r="H2280" s="107" t="s">
        <v>11</v>
      </c>
      <c r="I2280" s="107">
        <v>290</v>
      </c>
      <c r="J2280" s="107">
        <v>0</v>
      </c>
      <c r="K2280" s="43">
        <v>5</v>
      </c>
      <c r="L2280" s="43">
        <v>1</v>
      </c>
      <c r="M2280" s="43">
        <v>0</v>
      </c>
      <c r="N2280" s="49">
        <v>1</v>
      </c>
      <c r="O2280" s="43" t="str">
        <f>Cal_051922a!$E$2</f>
        <v>Cal_051922a</v>
      </c>
      <c r="P2280" s="50">
        <f>Cal_051922a!$Q$3</f>
        <v>1.8382409380942635</v>
      </c>
      <c r="Q2280" s="50">
        <f>Cal_051922a!$R$3</f>
        <v>0.56187208580813652</v>
      </c>
      <c r="R2280" s="46">
        <v>107.1</v>
      </c>
      <c r="S2280" s="46">
        <v>67.430000000000007</v>
      </c>
      <c r="T2280" s="47">
        <f>AVERAGE(0.76,0.862,0.578,0.756,0.773,0.585)</f>
        <v>0.71899999999999997</v>
      </c>
      <c r="U2280" s="79">
        <f t="shared" si="387"/>
        <v>106.381</v>
      </c>
      <c r="V2280" s="79">
        <f t="shared" si="388"/>
        <v>66.711000000000013</v>
      </c>
      <c r="W2280" s="443">
        <f t="shared" si="389"/>
        <v>0.84276255300105352</v>
      </c>
      <c r="X2280" s="443">
        <f t="shared" si="390"/>
        <v>0.34521804415360097</v>
      </c>
      <c r="Y2280" s="43">
        <v>20220519</v>
      </c>
      <c r="Z2280" s="48" t="s">
        <v>2052</v>
      </c>
      <c r="AA2280" s="48" t="s">
        <v>2053</v>
      </c>
      <c r="AB2280" s="689"/>
      <c r="AE2280" s="689" t="s">
        <v>1250</v>
      </c>
      <c r="AF2280" s="128">
        <v>1</v>
      </c>
      <c r="AG2280" s="128"/>
      <c r="AH2280"/>
    </row>
    <row r="2281" spans="1:35" x14ac:dyDescent="0.2">
      <c r="A2281" t="s">
        <v>1561</v>
      </c>
      <c r="B2281" s="43">
        <v>20190920</v>
      </c>
      <c r="C2281" s="107" t="s">
        <v>61</v>
      </c>
      <c r="D2281" s="107" t="s">
        <v>2051</v>
      </c>
      <c r="H2281" s="107" t="s">
        <v>10</v>
      </c>
      <c r="I2281" s="107">
        <v>290</v>
      </c>
      <c r="J2281" s="107">
        <v>10</v>
      </c>
      <c r="K2281" s="43">
        <v>5</v>
      </c>
      <c r="L2281" s="43">
        <v>1</v>
      </c>
      <c r="M2281" s="43">
        <v>0</v>
      </c>
      <c r="N2281" s="49">
        <v>1</v>
      </c>
      <c r="O2281" s="43" t="str">
        <f>Cal_051922a!$E$2</f>
        <v>Cal_051922a</v>
      </c>
      <c r="P2281" s="50">
        <f>Cal_051922a!$Q$3</f>
        <v>1.8382409380942635</v>
      </c>
      <c r="Q2281" s="50">
        <f>Cal_051922a!$R$3</f>
        <v>0.56187208580813652</v>
      </c>
      <c r="R2281" s="46">
        <v>42.4</v>
      </c>
      <c r="S2281" s="46">
        <v>28.8</v>
      </c>
      <c r="T2281" s="47">
        <f>AVERAGE(0.76,0.862,0.578,0.756,0.773,0.585)</f>
        <v>0.71899999999999997</v>
      </c>
      <c r="U2281" s="79">
        <f t="shared" si="387"/>
        <v>41.680999999999997</v>
      </c>
      <c r="V2281" s="79">
        <f t="shared" si="388"/>
        <v>28.081</v>
      </c>
      <c r="W2281" s="443">
        <f t="shared" si="389"/>
        <v>0.2889228817951684</v>
      </c>
      <c r="X2281" s="443">
        <f t="shared" si="390"/>
        <v>0.21113982373615092</v>
      </c>
      <c r="Y2281" s="43">
        <v>20220519</v>
      </c>
      <c r="Z2281" s="48" t="s">
        <v>2052</v>
      </c>
      <c r="AA2281" s="48" t="s">
        <v>2053</v>
      </c>
      <c r="AB2281" s="689"/>
      <c r="AE2281" s="689" t="s">
        <v>1250</v>
      </c>
      <c r="AF2281" s="128">
        <v>1</v>
      </c>
      <c r="AG2281" s="128"/>
      <c r="AH2281"/>
    </row>
    <row r="2282" spans="1:35" x14ac:dyDescent="0.2">
      <c r="A2282" t="s">
        <v>1561</v>
      </c>
      <c r="B2282" s="43">
        <v>20190920</v>
      </c>
      <c r="C2282" s="107" t="s">
        <v>61</v>
      </c>
      <c r="D2282" s="107" t="s">
        <v>2051</v>
      </c>
      <c r="H2282" s="107" t="s">
        <v>11</v>
      </c>
      <c r="I2282" s="107">
        <v>290</v>
      </c>
      <c r="J2282" s="107">
        <v>10</v>
      </c>
      <c r="K2282" s="43">
        <v>5</v>
      </c>
      <c r="L2282" s="43">
        <v>1</v>
      </c>
      <c r="M2282" s="43">
        <v>0</v>
      </c>
      <c r="N2282" s="49">
        <v>1</v>
      </c>
      <c r="O2282" s="43" t="str">
        <f>Cal_051922a!$E$2</f>
        <v>Cal_051922a</v>
      </c>
      <c r="P2282" s="50">
        <f>Cal_051922a!$Q$3</f>
        <v>1.8382409380942635</v>
      </c>
      <c r="Q2282" s="50">
        <f>Cal_051922a!$R$3</f>
        <v>0.56187208580813652</v>
      </c>
      <c r="R2282" s="46">
        <v>37.74</v>
      </c>
      <c r="S2282" s="46">
        <v>25.65</v>
      </c>
      <c r="T2282" s="47">
        <f>AVERAGE(0.541,0.613,0.593,0.601,0.578,0.406)</f>
        <v>0.55533333333333335</v>
      </c>
      <c r="U2282" s="79">
        <f t="shared" si="387"/>
        <v>37.184666666666672</v>
      </c>
      <c r="V2282" s="79">
        <f t="shared" si="388"/>
        <v>25.094666666666665</v>
      </c>
      <c r="W2282" s="443">
        <f t="shared" si="389"/>
        <v>0.25684394418408735</v>
      </c>
      <c r="X2282" s="443">
        <f t="shared" si="390"/>
        <v>0.19003853534797863</v>
      </c>
      <c r="Y2282" s="43">
        <v>20220519</v>
      </c>
      <c r="Z2282" s="48" t="s">
        <v>2064</v>
      </c>
      <c r="AA2282" s="48" t="s">
        <v>2065</v>
      </c>
      <c r="AE2282" s="689" t="s">
        <v>1250</v>
      </c>
      <c r="AF2282" s="128">
        <v>1</v>
      </c>
      <c r="AG2282" s="128"/>
      <c r="AH2282"/>
    </row>
    <row r="2283" spans="1:35" s="82" customFormat="1" x14ac:dyDescent="0.2">
      <c r="A2283" s="155" t="s">
        <v>1561</v>
      </c>
      <c r="B2283" s="82">
        <v>20190920</v>
      </c>
      <c r="C2283" s="126" t="s">
        <v>61</v>
      </c>
      <c r="D2283" s="126">
        <v>3</v>
      </c>
      <c r="E2283" s="126">
        <v>1</v>
      </c>
      <c r="F2283" s="126"/>
      <c r="G2283" s="126"/>
      <c r="H2283" s="126" t="s">
        <v>10</v>
      </c>
      <c r="I2283" s="126">
        <v>290</v>
      </c>
      <c r="J2283" s="126">
        <v>0</v>
      </c>
      <c r="K2283" s="82">
        <v>5</v>
      </c>
      <c r="L2283" s="82">
        <v>1</v>
      </c>
      <c r="M2283" s="82">
        <v>0</v>
      </c>
      <c r="N2283" s="83">
        <v>1</v>
      </c>
      <c r="O2283" s="82" t="str">
        <f>Cal_051922a!$E$2</f>
        <v>Cal_051922a</v>
      </c>
      <c r="P2283" s="158">
        <f>Cal_051922a!$Q$3</f>
        <v>1.8382409380942635</v>
      </c>
      <c r="Q2283" s="158">
        <f>Cal_051922a!$R$3</f>
        <v>0.56187208580813652</v>
      </c>
      <c r="R2283" s="84">
        <v>140.1</v>
      </c>
      <c r="S2283" s="84">
        <v>105.7</v>
      </c>
      <c r="T2283" s="82">
        <f>AVERAGE(0.608,0.747,0.549,0.369,0.2,0.328)</f>
        <v>0.46683333333333327</v>
      </c>
      <c r="U2283" s="79">
        <f t="shared" si="387"/>
        <v>139.63316666666665</v>
      </c>
      <c r="V2283" s="79">
        <f t="shared" si="388"/>
        <v>105.23316666666668</v>
      </c>
      <c r="W2283" s="443">
        <f t="shared" si="389"/>
        <v>0.73080493630542553</v>
      </c>
      <c r="X2283" s="443">
        <f t="shared" si="390"/>
        <v>1.1431732708439488</v>
      </c>
      <c r="Y2283" s="82">
        <f>Cal_051922a!$A$3</f>
        <v>20220519</v>
      </c>
      <c r="Z2283" s="85" t="s">
        <v>2057</v>
      </c>
      <c r="AA2283" s="85" t="s">
        <v>2058</v>
      </c>
      <c r="AB2283" s="48"/>
      <c r="AC2283" s="43"/>
      <c r="AD2283" s="43"/>
      <c r="AE2283" s="691" t="s">
        <v>1250</v>
      </c>
      <c r="AF2283" s="129">
        <v>3</v>
      </c>
      <c r="AG2283" s="129"/>
      <c r="AH2283" s="155" t="s">
        <v>2059</v>
      </c>
      <c r="AI2283" s="155"/>
    </row>
    <row r="2284" spans="1:35" s="82" customFormat="1" x14ac:dyDescent="0.2">
      <c r="A2284" s="155" t="s">
        <v>1561</v>
      </c>
      <c r="B2284" s="82">
        <v>20190920</v>
      </c>
      <c r="C2284" s="126" t="s">
        <v>61</v>
      </c>
      <c r="D2284" s="126">
        <v>3</v>
      </c>
      <c r="E2284" s="126">
        <v>1</v>
      </c>
      <c r="F2284" s="126"/>
      <c r="G2284" s="126"/>
      <c r="H2284" s="126" t="s">
        <v>11</v>
      </c>
      <c r="I2284" s="126">
        <v>290</v>
      </c>
      <c r="J2284" s="126">
        <v>0</v>
      </c>
      <c r="K2284" s="82">
        <v>5</v>
      </c>
      <c r="L2284" s="82">
        <v>1</v>
      </c>
      <c r="M2284" s="82">
        <v>0</v>
      </c>
      <c r="N2284" s="83">
        <v>1</v>
      </c>
      <c r="O2284" s="82" t="str">
        <f>Cal_051922a!$E$2</f>
        <v>Cal_051922a</v>
      </c>
      <c r="P2284" s="158">
        <f>Cal_051922a!$Q$3</f>
        <v>1.8382409380942635</v>
      </c>
      <c r="Q2284" s="158">
        <f>Cal_051922a!$R$3</f>
        <v>0.56187208580813652</v>
      </c>
      <c r="R2284" s="84">
        <v>137.9</v>
      </c>
      <c r="S2284" s="84">
        <v>104.4</v>
      </c>
      <c r="T2284" s="82">
        <f>AVERAGE(0.68,0.415,0.4,0.642,0.3,0.409)</f>
        <v>0.47433333333333327</v>
      </c>
      <c r="U2284" s="79">
        <f t="shared" si="387"/>
        <v>137.42566666666667</v>
      </c>
      <c r="V2284" s="79">
        <f t="shared" si="388"/>
        <v>103.92566666666667</v>
      </c>
      <c r="W2284" s="443">
        <f t="shared" si="389"/>
        <v>0.71168503971603991</v>
      </c>
      <c r="X2284" s="443">
        <f t="shared" si="390"/>
        <v>1.1390093816891589</v>
      </c>
      <c r="Y2284" s="82">
        <f>Cal_051922a!$A$3</f>
        <v>20220519</v>
      </c>
      <c r="Z2284" s="85" t="s">
        <v>2060</v>
      </c>
      <c r="AA2284" s="85" t="s">
        <v>2061</v>
      </c>
      <c r="AB2284" s="48"/>
      <c r="AC2284" s="43"/>
      <c r="AD2284" s="43"/>
      <c r="AE2284" s="691" t="s">
        <v>1250</v>
      </c>
      <c r="AF2284" s="129">
        <v>3</v>
      </c>
      <c r="AG2284" s="129"/>
      <c r="AH2284" s="155" t="s">
        <v>2059</v>
      </c>
      <c r="AI2284" s="155"/>
    </row>
    <row r="2285" spans="1:35" s="82" customFormat="1" x14ac:dyDescent="0.2">
      <c r="A2285" s="155" t="s">
        <v>1561</v>
      </c>
      <c r="B2285" s="82">
        <v>20190920</v>
      </c>
      <c r="C2285" s="126" t="s">
        <v>61</v>
      </c>
      <c r="D2285" s="126">
        <v>3</v>
      </c>
      <c r="E2285" s="126">
        <v>3</v>
      </c>
      <c r="F2285" s="126"/>
      <c r="G2285" s="126"/>
      <c r="H2285" s="126" t="s">
        <v>10</v>
      </c>
      <c r="I2285" s="126">
        <v>290</v>
      </c>
      <c r="J2285" s="126">
        <v>0</v>
      </c>
      <c r="K2285" s="82">
        <v>5</v>
      </c>
      <c r="L2285" s="82">
        <v>1</v>
      </c>
      <c r="M2285" s="82">
        <v>0</v>
      </c>
      <c r="N2285" s="83">
        <v>1</v>
      </c>
      <c r="O2285" s="82" t="str">
        <f>Cal_051922a!$E$2</f>
        <v>Cal_051922a</v>
      </c>
      <c r="P2285" s="158">
        <f>Cal_051922a!$Q$3</f>
        <v>1.8382409380942635</v>
      </c>
      <c r="Q2285" s="158">
        <f>Cal_051922a!$R$3</f>
        <v>0.56187208580813652</v>
      </c>
      <c r="R2285" s="84">
        <v>219.5</v>
      </c>
      <c r="S2285" s="84">
        <v>144</v>
      </c>
      <c r="T2285" s="82">
        <f>AVERAGE(0.72,0.64,0.79,0.816,0.69,0.643)</f>
        <v>0.71649999999999991</v>
      </c>
      <c r="U2285" s="79">
        <f t="shared" si="387"/>
        <v>218.7835</v>
      </c>
      <c r="V2285" s="79">
        <f t="shared" si="388"/>
        <v>143.2835</v>
      </c>
      <c r="W2285" s="443">
        <f t="shared" si="389"/>
        <v>1.60394688055406</v>
      </c>
      <c r="X2285" s="443">
        <f t="shared" si="390"/>
        <v>0.94762659147317552</v>
      </c>
      <c r="Y2285" s="82">
        <f>Cal_051922a!$A$3</f>
        <v>20220519</v>
      </c>
      <c r="Z2285" s="85" t="s">
        <v>2047</v>
      </c>
      <c r="AA2285" s="85" t="s">
        <v>2048</v>
      </c>
      <c r="AB2285" s="85"/>
      <c r="AE2285" s="691" t="s">
        <v>1250</v>
      </c>
      <c r="AF2285" s="129">
        <v>1</v>
      </c>
      <c r="AG2285" s="129"/>
      <c r="AH2285" s="155"/>
      <c r="AI2285" s="155"/>
    </row>
    <row r="2286" spans="1:35" s="82" customFormat="1" x14ac:dyDescent="0.2">
      <c r="A2286" s="155" t="s">
        <v>1561</v>
      </c>
      <c r="B2286" s="82">
        <v>20190920</v>
      </c>
      <c r="C2286" s="126" t="s">
        <v>61</v>
      </c>
      <c r="D2286" s="126">
        <v>3</v>
      </c>
      <c r="E2286" s="126">
        <v>3</v>
      </c>
      <c r="F2286" s="126"/>
      <c r="G2286" s="126"/>
      <c r="H2286" s="126" t="s">
        <v>11</v>
      </c>
      <c r="I2286" s="126">
        <v>290</v>
      </c>
      <c r="J2286" s="126">
        <v>0</v>
      </c>
      <c r="K2286" s="82">
        <v>5</v>
      </c>
      <c r="L2286" s="82">
        <v>1</v>
      </c>
      <c r="M2286" s="82">
        <v>0</v>
      </c>
      <c r="N2286" s="83">
        <v>1</v>
      </c>
      <c r="O2286" s="82" t="str">
        <f>Cal_051922a!$E$2</f>
        <v>Cal_051922a</v>
      </c>
      <c r="P2286" s="158">
        <f>Cal_051922a!$Q$3</f>
        <v>1.8382409380942635</v>
      </c>
      <c r="Q2286" s="158">
        <f>Cal_051922a!$R$3</f>
        <v>0.56187208580813652</v>
      </c>
      <c r="R2286" s="84">
        <v>216.1</v>
      </c>
      <c r="S2286" s="84">
        <v>144</v>
      </c>
      <c r="T2286" s="82">
        <f>AVERAGE(0.72,0.64,0.79,0.816,0.69,0.643)</f>
        <v>0.71649999999999991</v>
      </c>
      <c r="U2286" s="79">
        <f t="shared" si="387"/>
        <v>215.3835</v>
      </c>
      <c r="V2286" s="79">
        <f t="shared" si="388"/>
        <v>143.2835</v>
      </c>
      <c r="W2286" s="443">
        <f t="shared" si="389"/>
        <v>1.5317161601052676</v>
      </c>
      <c r="X2286" s="443">
        <f t="shared" si="390"/>
        <v>1.0198573119219676</v>
      </c>
      <c r="Y2286" s="82">
        <f>Cal_051922a!$A$3</f>
        <v>20220519</v>
      </c>
      <c r="Z2286" s="85" t="s">
        <v>2047</v>
      </c>
      <c r="AA2286" s="85" t="s">
        <v>2048</v>
      </c>
      <c r="AB2286" s="85"/>
      <c r="AE2286" s="691" t="s">
        <v>1250</v>
      </c>
      <c r="AF2286" s="129">
        <v>1</v>
      </c>
      <c r="AG2286" s="129"/>
      <c r="AH2286" s="155"/>
      <c r="AI2286" s="155"/>
    </row>
    <row r="2287" spans="1:35" s="82" customFormat="1" x14ac:dyDescent="0.2">
      <c r="A2287" s="155" t="s">
        <v>1561</v>
      </c>
      <c r="B2287" s="82">
        <v>20190920</v>
      </c>
      <c r="C2287" s="126" t="s">
        <v>61</v>
      </c>
      <c r="D2287" s="126">
        <v>3</v>
      </c>
      <c r="E2287" s="126">
        <v>5</v>
      </c>
      <c r="F2287" s="126"/>
      <c r="G2287" s="126"/>
      <c r="H2287" s="126" t="s">
        <v>10</v>
      </c>
      <c r="I2287" s="126">
        <v>290</v>
      </c>
      <c r="J2287" s="126">
        <v>0</v>
      </c>
      <c r="K2287" s="82">
        <v>5</v>
      </c>
      <c r="L2287" s="82">
        <v>1</v>
      </c>
      <c r="M2287" s="82">
        <v>0</v>
      </c>
      <c r="N2287" s="83">
        <v>1</v>
      </c>
      <c r="O2287" s="82" t="str">
        <f>Cal_051922a!$E$2</f>
        <v>Cal_051922a</v>
      </c>
      <c r="P2287" s="158">
        <f>Cal_051922a!$Q$3</f>
        <v>1.8382409380942635</v>
      </c>
      <c r="Q2287" s="158">
        <f>Cal_051922a!$R$3</f>
        <v>0.56187208580813652</v>
      </c>
      <c r="R2287" s="84">
        <v>201.8</v>
      </c>
      <c r="S2287" s="84">
        <v>129.80000000000001</v>
      </c>
      <c r="T2287" s="82">
        <f>AVERAGE(0.68,0.415,0.4,0.642,0.3,0.409)</f>
        <v>0.47433333333333327</v>
      </c>
      <c r="U2287" s="79">
        <f t="shared" si="387"/>
        <v>201.32566666666668</v>
      </c>
      <c r="V2287" s="79">
        <f t="shared" si="388"/>
        <v>129.32566666666668</v>
      </c>
      <c r="W2287" s="443">
        <f t="shared" si="389"/>
        <v>1.5295917271508916</v>
      </c>
      <c r="X2287" s="443">
        <f t="shared" si="390"/>
        <v>0.77342250909336241</v>
      </c>
      <c r="Y2287" s="82">
        <f>Cal_051922a!$A$3</f>
        <v>20220519</v>
      </c>
      <c r="Z2287" s="85" t="s">
        <v>2060</v>
      </c>
      <c r="AA2287" s="85" t="s">
        <v>2061</v>
      </c>
      <c r="AB2287" s="48"/>
      <c r="AC2287" s="43"/>
      <c r="AD2287" s="43"/>
      <c r="AE2287" s="691" t="s">
        <v>1250</v>
      </c>
      <c r="AF2287" s="129">
        <v>1</v>
      </c>
      <c r="AG2287" s="129"/>
      <c r="AH2287" s="155"/>
      <c r="AI2287" s="155"/>
    </row>
    <row r="2288" spans="1:35" s="82" customFormat="1" x14ac:dyDescent="0.2">
      <c r="A2288" s="155" t="s">
        <v>1561</v>
      </c>
      <c r="B2288" s="82">
        <v>20190920</v>
      </c>
      <c r="C2288" s="126" t="s">
        <v>61</v>
      </c>
      <c r="D2288" s="126">
        <v>3</v>
      </c>
      <c r="E2288" s="126">
        <v>5</v>
      </c>
      <c r="F2288" s="126"/>
      <c r="G2288" s="126"/>
      <c r="H2288" s="126" t="s">
        <v>11</v>
      </c>
      <c r="I2288" s="126">
        <v>290</v>
      </c>
      <c r="J2288" s="126">
        <v>0</v>
      </c>
      <c r="K2288" s="82">
        <v>5</v>
      </c>
      <c r="L2288" s="82">
        <v>1</v>
      </c>
      <c r="M2288" s="82">
        <v>0</v>
      </c>
      <c r="N2288" s="83">
        <v>1</v>
      </c>
      <c r="O2288" s="82" t="str">
        <f>Cal_051922a!$E$2</f>
        <v>Cal_051922a</v>
      </c>
      <c r="P2288" s="158">
        <f>Cal_051922a!$Q$3</f>
        <v>1.8382409380942635</v>
      </c>
      <c r="Q2288" s="158">
        <f>Cal_051922a!$R$3</f>
        <v>0.56187208580813652</v>
      </c>
      <c r="R2288" s="84">
        <v>195.3</v>
      </c>
      <c r="S2288" s="84">
        <v>127.9</v>
      </c>
      <c r="T2288" s="82">
        <f>AVERAGE(0.72,0.64,0.79,0.816,0.69,0.643)</f>
        <v>0.71649999999999991</v>
      </c>
      <c r="U2288" s="79">
        <f t="shared" si="387"/>
        <v>194.58350000000002</v>
      </c>
      <c r="V2288" s="79">
        <f t="shared" si="388"/>
        <v>127.18350000000001</v>
      </c>
      <c r="W2288" s="443">
        <f t="shared" si="389"/>
        <v>1.4318678112495848</v>
      </c>
      <c r="X2288" s="443">
        <f t="shared" si="390"/>
        <v>0.83299900648990288</v>
      </c>
      <c r="Y2288" s="82">
        <f>Cal_051922a!$A$3</f>
        <v>20220519</v>
      </c>
      <c r="Z2288" s="85" t="s">
        <v>2047</v>
      </c>
      <c r="AA2288" s="85" t="s">
        <v>2048</v>
      </c>
      <c r="AB2288" s="85"/>
      <c r="AE2288" s="691" t="s">
        <v>1250</v>
      </c>
      <c r="AF2288" s="129">
        <v>1</v>
      </c>
      <c r="AG2288" s="129"/>
      <c r="AH2288" s="155"/>
      <c r="AI2288" s="155"/>
    </row>
    <row r="2289" spans="1:35" s="82" customFormat="1" x14ac:dyDescent="0.2">
      <c r="A2289" s="155" t="s">
        <v>1561</v>
      </c>
      <c r="B2289" s="82">
        <v>20190920</v>
      </c>
      <c r="C2289" s="126" t="s">
        <v>61</v>
      </c>
      <c r="D2289" s="126">
        <v>3</v>
      </c>
      <c r="E2289" s="126">
        <v>8</v>
      </c>
      <c r="F2289" s="126"/>
      <c r="G2289" s="126"/>
      <c r="H2289" s="126" t="s">
        <v>10</v>
      </c>
      <c r="I2289" s="126">
        <v>290</v>
      </c>
      <c r="J2289" s="126">
        <v>0</v>
      </c>
      <c r="K2289" s="82">
        <v>5</v>
      </c>
      <c r="L2289" s="82">
        <v>1</v>
      </c>
      <c r="M2289" s="82">
        <v>0</v>
      </c>
      <c r="N2289" s="83">
        <v>1</v>
      </c>
      <c r="O2289" s="82" t="str">
        <f>Cal_051922a!$E$2</f>
        <v>Cal_051922a</v>
      </c>
      <c r="P2289" s="158">
        <f>Cal_051922a!$Q$3</f>
        <v>1.8382409380942635</v>
      </c>
      <c r="Q2289" s="158">
        <f>Cal_051922a!$R$3</f>
        <v>0.56187208580813652</v>
      </c>
      <c r="R2289" s="84">
        <v>121.9</v>
      </c>
      <c r="S2289" s="84">
        <v>79.81</v>
      </c>
      <c r="T2289" s="82">
        <f>AVERAGE(0.68,0.415,0.4,0.642,0.3,0.409)</f>
        <v>0.47433333333333327</v>
      </c>
      <c r="U2289" s="79">
        <f t="shared" si="387"/>
        <v>121.42566666666667</v>
      </c>
      <c r="V2289" s="79">
        <f t="shared" si="388"/>
        <v>79.335666666666668</v>
      </c>
      <c r="W2289" s="443">
        <f t="shared" si="389"/>
        <v>0.89417383049695875</v>
      </c>
      <c r="X2289" s="443">
        <f t="shared" si="390"/>
        <v>0.51862514811720173</v>
      </c>
      <c r="Y2289" s="82">
        <f>Cal_051922a!$A$3</f>
        <v>20220519</v>
      </c>
      <c r="Z2289" s="85" t="s">
        <v>2060</v>
      </c>
      <c r="AA2289" s="85" t="s">
        <v>2061</v>
      </c>
      <c r="AB2289" s="48"/>
      <c r="AC2289" s="43"/>
      <c r="AD2289" s="43"/>
      <c r="AE2289" s="691" t="s">
        <v>1250</v>
      </c>
      <c r="AF2289" s="129">
        <v>1</v>
      </c>
      <c r="AG2289" s="129"/>
      <c r="AH2289" s="155"/>
      <c r="AI2289" s="155"/>
    </row>
    <row r="2290" spans="1:35" s="82" customFormat="1" x14ac:dyDescent="0.2">
      <c r="A2290" s="155" t="s">
        <v>1561</v>
      </c>
      <c r="B2290" s="82">
        <v>20190920</v>
      </c>
      <c r="C2290" s="126" t="s">
        <v>61</v>
      </c>
      <c r="D2290" s="126">
        <v>3</v>
      </c>
      <c r="E2290" s="126">
        <v>8</v>
      </c>
      <c r="F2290" s="126"/>
      <c r="G2290" s="126"/>
      <c r="H2290" s="126" t="s">
        <v>11</v>
      </c>
      <c r="I2290" s="126">
        <v>290</v>
      </c>
      <c r="J2290" s="126">
        <v>0</v>
      </c>
      <c r="K2290" s="82">
        <v>5</v>
      </c>
      <c r="L2290" s="82">
        <v>1</v>
      </c>
      <c r="M2290" s="82">
        <v>0</v>
      </c>
      <c r="N2290" s="83">
        <v>1</v>
      </c>
      <c r="O2290" s="82" t="str">
        <f>Cal_051922a!$E$2</f>
        <v>Cal_051922a</v>
      </c>
      <c r="P2290" s="158">
        <f>Cal_051922a!$Q$3</f>
        <v>1.8382409380942635</v>
      </c>
      <c r="Q2290" s="158">
        <f>Cal_051922a!$R$3</f>
        <v>0.56187208580813652</v>
      </c>
      <c r="R2290" s="84">
        <v>108.2</v>
      </c>
      <c r="S2290" s="84">
        <v>70.819999999999993</v>
      </c>
      <c r="T2290" s="82">
        <f>AVERAGE(0.76,0.862,0.578,0.756,0.773,0.585)</f>
        <v>0.71899999999999997</v>
      </c>
      <c r="U2290" s="79">
        <f t="shared" si="387"/>
        <v>107.48100000000001</v>
      </c>
      <c r="V2290" s="79">
        <f t="shared" si="388"/>
        <v>70.100999999999999</v>
      </c>
      <c r="W2290" s="443">
        <f t="shared" si="389"/>
        <v>0.79411303834583813</v>
      </c>
      <c r="X2290" s="443">
        <f t="shared" si="390"/>
        <v>0.45423622700977656</v>
      </c>
      <c r="Y2290" s="82">
        <v>20220519</v>
      </c>
      <c r="Z2290" s="85" t="s">
        <v>2052</v>
      </c>
      <c r="AA2290" s="85" t="s">
        <v>2053</v>
      </c>
      <c r="AB2290" s="689"/>
      <c r="AC2290" s="43"/>
      <c r="AE2290" s="691" t="s">
        <v>1250</v>
      </c>
      <c r="AF2290" s="129">
        <v>1</v>
      </c>
      <c r="AG2290" s="129"/>
      <c r="AH2290" s="155"/>
      <c r="AI2290" s="155"/>
    </row>
    <row r="2291" spans="1:35" s="82" customFormat="1" x14ac:dyDescent="0.2">
      <c r="A2291" s="155" t="s">
        <v>1561</v>
      </c>
      <c r="B2291" s="82">
        <v>20190920</v>
      </c>
      <c r="C2291" s="126" t="s">
        <v>61</v>
      </c>
      <c r="D2291" s="126">
        <v>3</v>
      </c>
      <c r="E2291" s="126">
        <v>10</v>
      </c>
      <c r="F2291" s="126"/>
      <c r="G2291" s="126"/>
      <c r="H2291" s="126" t="s">
        <v>10</v>
      </c>
      <c r="I2291" s="126">
        <v>290</v>
      </c>
      <c r="J2291" s="126">
        <v>0</v>
      </c>
      <c r="K2291" s="82">
        <v>5</v>
      </c>
      <c r="L2291" s="82">
        <v>1</v>
      </c>
      <c r="M2291" s="82">
        <v>0</v>
      </c>
      <c r="N2291" s="83">
        <v>1</v>
      </c>
      <c r="O2291" s="82" t="str">
        <f>Cal_051922a!$E$2</f>
        <v>Cal_051922a</v>
      </c>
      <c r="P2291" s="158">
        <f>Cal_051922a!$Q$3</f>
        <v>1.8382409380942635</v>
      </c>
      <c r="Q2291" s="158">
        <f>Cal_051922a!$R$3</f>
        <v>0.56187208580813652</v>
      </c>
      <c r="R2291" s="84">
        <v>86.64</v>
      </c>
      <c r="S2291" s="84">
        <v>56.22</v>
      </c>
      <c r="T2291" s="82">
        <f>AVERAGE(0.68,0.415,0.4,0.642,0.3,0.409)</f>
        <v>0.47433333333333327</v>
      </c>
      <c r="U2291" s="79">
        <f t="shared" si="387"/>
        <v>86.165666666666667</v>
      </c>
      <c r="V2291" s="79">
        <f t="shared" si="388"/>
        <v>55.745666666666665</v>
      </c>
      <c r="W2291" s="443">
        <f t="shared" si="389"/>
        <v>0.64625250472125173</v>
      </c>
      <c r="X2291" s="443">
        <f t="shared" si="390"/>
        <v>0.34645889782781758</v>
      </c>
      <c r="Y2291" s="82">
        <f>Cal_051922a!$A$3</f>
        <v>20220519</v>
      </c>
      <c r="Z2291" s="85" t="s">
        <v>2060</v>
      </c>
      <c r="AA2291" s="85" t="s">
        <v>2061</v>
      </c>
      <c r="AB2291" s="48"/>
      <c r="AC2291" s="43"/>
      <c r="AD2291" s="43"/>
      <c r="AE2291" s="691" t="s">
        <v>1250</v>
      </c>
      <c r="AF2291" s="129">
        <v>1</v>
      </c>
      <c r="AG2291" s="129"/>
      <c r="AH2291" s="155"/>
      <c r="AI2291" s="155"/>
    </row>
    <row r="2292" spans="1:35" s="82" customFormat="1" x14ac:dyDescent="0.2">
      <c r="A2292" s="155" t="s">
        <v>1561</v>
      </c>
      <c r="B2292" s="82">
        <v>20190920</v>
      </c>
      <c r="C2292" s="126" t="s">
        <v>61</v>
      </c>
      <c r="D2292" s="126">
        <v>3</v>
      </c>
      <c r="E2292" s="126">
        <v>10</v>
      </c>
      <c r="F2292" s="126"/>
      <c r="G2292" s="126"/>
      <c r="H2292" s="126" t="s">
        <v>11</v>
      </c>
      <c r="I2292" s="126">
        <v>290</v>
      </c>
      <c r="J2292" s="126">
        <v>0</v>
      </c>
      <c r="K2292" s="82">
        <v>5</v>
      </c>
      <c r="L2292" s="82">
        <v>1</v>
      </c>
      <c r="M2292" s="82">
        <v>0</v>
      </c>
      <c r="N2292" s="83">
        <v>1</v>
      </c>
      <c r="O2292" s="82" t="str">
        <f>Cal_051922a!$E$2</f>
        <v>Cal_051922a</v>
      </c>
      <c r="P2292" s="158">
        <f>Cal_051922a!$Q$3</f>
        <v>1.8382409380942635</v>
      </c>
      <c r="Q2292" s="158">
        <f>Cal_051922a!$R$3</f>
        <v>0.56187208580813652</v>
      </c>
      <c r="R2292" s="84">
        <v>87.32</v>
      </c>
      <c r="S2292" s="84">
        <v>56.03</v>
      </c>
      <c r="T2292" s="82">
        <f>AVERAGE(0.608,0.747,0.549,0.369,0.2,0.328)</f>
        <v>0.46683333333333327</v>
      </c>
      <c r="U2292" s="79">
        <f t="shared" ref="U2292:U2355" si="398">(R2292-T2292)*(L2292+M2292)/L2292</f>
        <v>86.853166666666667</v>
      </c>
      <c r="V2292" s="79">
        <f t="shared" ref="V2292:V2355" si="399">(S2292-T2292)*(L2292+M2292)/L2292</f>
        <v>55.563166666666667</v>
      </c>
      <c r="W2292" s="443">
        <f t="shared" ref="W2292:W2355" si="400">(Q2292*P2292/(P2292-1)*(U2292-V2292)*(K2292)/I2292)/N2292</f>
        <v>0.66473507142432497</v>
      </c>
      <c r="X2292" s="443">
        <f t="shared" ref="X2292:X2355" si="401">(Q2292*P2292/(P2292-1)*(P2292*V2292-U2292)*(K2292)/I2292)/N2292</f>
        <v>0.32472639544725918</v>
      </c>
      <c r="Y2292" s="82">
        <f>Cal_051922a!$A$3</f>
        <v>20220519</v>
      </c>
      <c r="Z2292" s="85" t="s">
        <v>2057</v>
      </c>
      <c r="AA2292" s="85" t="s">
        <v>2058</v>
      </c>
      <c r="AB2292" s="48"/>
      <c r="AC2292" s="43"/>
      <c r="AD2292" s="43"/>
      <c r="AE2292" s="691" t="s">
        <v>1250</v>
      </c>
      <c r="AF2292" s="129">
        <v>1</v>
      </c>
      <c r="AG2292" s="129"/>
      <c r="AH2292" s="155"/>
      <c r="AI2292" s="155"/>
    </row>
    <row r="2293" spans="1:35" s="82" customFormat="1" x14ac:dyDescent="0.2">
      <c r="A2293" s="155" t="s">
        <v>1561</v>
      </c>
      <c r="B2293" s="82">
        <v>20190920</v>
      </c>
      <c r="C2293" s="126" t="s">
        <v>61</v>
      </c>
      <c r="D2293" s="126">
        <v>3</v>
      </c>
      <c r="E2293" s="126">
        <v>10</v>
      </c>
      <c r="F2293" s="126"/>
      <c r="G2293" s="126"/>
      <c r="H2293" s="126" t="s">
        <v>10</v>
      </c>
      <c r="I2293" s="126">
        <v>290</v>
      </c>
      <c r="J2293" s="126">
        <v>10</v>
      </c>
      <c r="K2293" s="82">
        <v>5</v>
      </c>
      <c r="L2293" s="82">
        <v>1</v>
      </c>
      <c r="M2293" s="82">
        <v>0</v>
      </c>
      <c r="N2293" s="83">
        <v>1</v>
      </c>
      <c r="O2293" s="82" t="str">
        <f>Cal_051922a!$E$2</f>
        <v>Cal_051922a</v>
      </c>
      <c r="P2293" s="158">
        <f>Cal_051922a!$Q$3</f>
        <v>1.8382409380942635</v>
      </c>
      <c r="Q2293" s="158">
        <f>Cal_051922a!$R$3</f>
        <v>0.56187208580813652</v>
      </c>
      <c r="R2293" s="84">
        <v>36.65</v>
      </c>
      <c r="S2293" s="84">
        <v>24.92</v>
      </c>
      <c r="T2293" s="82">
        <f>AVERAGE(0.541,0.613,0.593,0.601,0.578,0.406)</f>
        <v>0.55533333333333335</v>
      </c>
      <c r="U2293" s="79">
        <f t="shared" si="398"/>
        <v>36.094666666666669</v>
      </c>
      <c r="V2293" s="79">
        <f t="shared" si="399"/>
        <v>24.364666666666668</v>
      </c>
      <c r="W2293" s="443">
        <f t="shared" si="400"/>
        <v>0.2491959855483328</v>
      </c>
      <c r="X2293" s="443">
        <f t="shared" si="401"/>
        <v>0.18468675127379197</v>
      </c>
      <c r="Y2293" s="82">
        <v>20220519</v>
      </c>
      <c r="Z2293" s="85" t="s">
        <v>2064</v>
      </c>
      <c r="AA2293" s="85" t="s">
        <v>2065</v>
      </c>
      <c r="AB2293" s="48"/>
      <c r="AC2293" s="43"/>
      <c r="AD2293" s="43"/>
      <c r="AE2293" s="691" t="s">
        <v>1250</v>
      </c>
      <c r="AF2293" s="129">
        <v>1</v>
      </c>
      <c r="AG2293" s="129"/>
      <c r="AH2293" s="155"/>
      <c r="AI2293" s="155"/>
    </row>
    <row r="2294" spans="1:35" s="82" customFormat="1" x14ac:dyDescent="0.2">
      <c r="A2294" s="155" t="s">
        <v>1561</v>
      </c>
      <c r="B2294" s="82">
        <v>20190920</v>
      </c>
      <c r="C2294" s="126" t="s">
        <v>61</v>
      </c>
      <c r="D2294" s="126">
        <v>3</v>
      </c>
      <c r="E2294" s="126">
        <v>10</v>
      </c>
      <c r="F2294" s="126"/>
      <c r="G2294" s="126"/>
      <c r="H2294" s="126" t="s">
        <v>11</v>
      </c>
      <c r="I2294" s="126">
        <v>290</v>
      </c>
      <c r="J2294" s="126">
        <v>10</v>
      </c>
      <c r="K2294" s="82">
        <v>5</v>
      </c>
      <c r="L2294" s="82">
        <v>1</v>
      </c>
      <c r="M2294" s="82">
        <v>0</v>
      </c>
      <c r="N2294" s="83">
        <v>1</v>
      </c>
      <c r="O2294" s="82" t="str">
        <f>Cal_051922a!$E$2</f>
        <v>Cal_051922a</v>
      </c>
      <c r="P2294" s="158">
        <f>Cal_051922a!$Q$3</f>
        <v>1.8382409380942635</v>
      </c>
      <c r="Q2294" s="158">
        <f>Cal_051922a!$R$3</f>
        <v>0.56187208580813652</v>
      </c>
      <c r="R2294" s="84">
        <v>35.72</v>
      </c>
      <c r="S2294" s="84">
        <v>24.26</v>
      </c>
      <c r="T2294" s="82">
        <f>AVERAGE(0.541,0.613,0.593,0.601,0.578,0.406)</f>
        <v>0.55533333333333335</v>
      </c>
      <c r="U2294" s="79">
        <f t="shared" si="398"/>
        <v>35.164666666666669</v>
      </c>
      <c r="V2294" s="79">
        <f t="shared" si="399"/>
        <v>23.704666666666668</v>
      </c>
      <c r="W2294" s="443">
        <f t="shared" si="400"/>
        <v>0.24346001657151695</v>
      </c>
      <c r="X2294" s="443">
        <f t="shared" si="401"/>
        <v>0.17866952821148271</v>
      </c>
      <c r="Y2294" s="82">
        <v>20220519</v>
      </c>
      <c r="Z2294" s="85" t="s">
        <v>2064</v>
      </c>
      <c r="AA2294" s="85" t="s">
        <v>2065</v>
      </c>
      <c r="AB2294" s="48"/>
      <c r="AC2294" s="43"/>
      <c r="AD2294" s="43"/>
      <c r="AE2294" s="691" t="s">
        <v>1250</v>
      </c>
      <c r="AF2294" s="129">
        <v>1</v>
      </c>
      <c r="AG2294" s="129"/>
      <c r="AH2294" s="155"/>
      <c r="AI2294" s="155"/>
    </row>
    <row r="2295" spans="1:35" x14ac:dyDescent="0.2">
      <c r="A2295" t="s">
        <v>1561</v>
      </c>
      <c r="B2295" s="43">
        <v>20190920</v>
      </c>
      <c r="C2295" s="107" t="s">
        <v>2015</v>
      </c>
      <c r="D2295" s="107">
        <v>4</v>
      </c>
      <c r="E2295" s="107">
        <v>1</v>
      </c>
      <c r="H2295" s="107" t="s">
        <v>10</v>
      </c>
      <c r="I2295" s="107">
        <v>290</v>
      </c>
      <c r="J2295" s="107">
        <v>0</v>
      </c>
      <c r="K2295" s="43">
        <v>5</v>
      </c>
      <c r="L2295" s="43">
        <v>1</v>
      </c>
      <c r="M2295" s="43">
        <v>0</v>
      </c>
      <c r="N2295" s="49">
        <v>1</v>
      </c>
      <c r="O2295" s="43" t="str">
        <f>Cal_051922a!$E$2</f>
        <v>Cal_051922a</v>
      </c>
      <c r="P2295" s="50">
        <f>Cal_051922a!$Q$3</f>
        <v>1.8382409380942635</v>
      </c>
      <c r="Q2295" s="50">
        <f>Cal_051922a!$R$3</f>
        <v>0.56187208580813652</v>
      </c>
      <c r="R2295" s="46">
        <v>102.3</v>
      </c>
      <c r="S2295" s="46">
        <v>72.73</v>
      </c>
      <c r="T2295" s="47">
        <f>AVERAGE(0.76,0.862,0.578,0.756,0.773,0.585)</f>
        <v>0.71899999999999997</v>
      </c>
      <c r="U2295" s="79">
        <f t="shared" si="398"/>
        <v>101.581</v>
      </c>
      <c r="V2295" s="79">
        <f t="shared" si="399"/>
        <v>72.01100000000001</v>
      </c>
      <c r="W2295" s="443">
        <f t="shared" si="400"/>
        <v>0.62819482460905351</v>
      </c>
      <c r="X2295" s="443">
        <f t="shared" si="401"/>
        <v>0.65416746619312016</v>
      </c>
      <c r="Y2295" s="43">
        <v>20220519</v>
      </c>
      <c r="Z2295" s="48" t="s">
        <v>2052</v>
      </c>
      <c r="AA2295" s="48" t="s">
        <v>2053</v>
      </c>
      <c r="AB2295" s="43"/>
      <c r="AC2295" s="689"/>
      <c r="AE2295" s="689" t="s">
        <v>1250</v>
      </c>
      <c r="AF2295" s="128">
        <v>1</v>
      </c>
      <c r="AG2295" s="128"/>
      <c r="AH2295" t="s">
        <v>2055</v>
      </c>
    </row>
    <row r="2296" spans="1:35" x14ac:dyDescent="0.2">
      <c r="A2296" t="s">
        <v>1561</v>
      </c>
      <c r="B2296" s="43">
        <v>20190920</v>
      </c>
      <c r="C2296" s="107" t="s">
        <v>2015</v>
      </c>
      <c r="D2296" s="107">
        <v>4</v>
      </c>
      <c r="E2296" s="107">
        <v>1</v>
      </c>
      <c r="H2296" s="107" t="s">
        <v>11</v>
      </c>
      <c r="I2296" s="107">
        <v>290</v>
      </c>
      <c r="J2296" s="107">
        <v>0</v>
      </c>
      <c r="K2296" s="43">
        <v>5</v>
      </c>
      <c r="L2296" s="43">
        <v>1</v>
      </c>
      <c r="M2296" s="43">
        <v>0</v>
      </c>
      <c r="N2296" s="49">
        <v>1</v>
      </c>
      <c r="O2296" s="43" t="str">
        <f>Cal_051922a!$E$2</f>
        <v>Cal_051922a</v>
      </c>
      <c r="P2296" s="50">
        <f>Cal_051922a!$Q$3</f>
        <v>1.8382409380942635</v>
      </c>
      <c r="Q2296" s="50">
        <f>Cal_051922a!$R$3</f>
        <v>0.56187208580813652</v>
      </c>
      <c r="R2296" s="46">
        <v>101.3</v>
      </c>
      <c r="S2296" s="46">
        <v>71.97</v>
      </c>
      <c r="T2296" s="43">
        <f>AVERAGE(0.72,0.64,0.79,0.816,0.69,0.643)</f>
        <v>0.71649999999999991</v>
      </c>
      <c r="U2296" s="79">
        <f t="shared" si="398"/>
        <v>100.5835</v>
      </c>
      <c r="V2296" s="79">
        <f t="shared" si="399"/>
        <v>71.253500000000003</v>
      </c>
      <c r="W2296" s="443">
        <f t="shared" si="400"/>
        <v>0.62309618551855073</v>
      </c>
      <c r="X2296" s="443">
        <f t="shared" si="401"/>
        <v>0.64577664623871789</v>
      </c>
      <c r="Y2296" s="43">
        <f>Cal_051922a!$A$3</f>
        <v>20220519</v>
      </c>
      <c r="Z2296" s="48" t="s">
        <v>2047</v>
      </c>
      <c r="AA2296" s="48" t="s">
        <v>2048</v>
      </c>
      <c r="AE2296" s="689" t="s">
        <v>1250</v>
      </c>
      <c r="AF2296" s="128">
        <v>1</v>
      </c>
      <c r="AG2296" s="128"/>
      <c r="AH2296" t="s">
        <v>2055</v>
      </c>
    </row>
    <row r="2297" spans="1:35" x14ac:dyDescent="0.2">
      <c r="A2297" t="s">
        <v>1561</v>
      </c>
      <c r="B2297" s="43">
        <v>20190920</v>
      </c>
      <c r="C2297" s="107" t="s">
        <v>2015</v>
      </c>
      <c r="D2297" s="107">
        <v>4</v>
      </c>
      <c r="E2297" s="107">
        <v>4</v>
      </c>
      <c r="H2297" s="107" t="s">
        <v>10</v>
      </c>
      <c r="I2297" s="107">
        <v>290</v>
      </c>
      <c r="J2297" s="107">
        <v>0</v>
      </c>
      <c r="K2297" s="43">
        <v>5</v>
      </c>
      <c r="L2297" s="43">
        <v>1</v>
      </c>
      <c r="M2297" s="43">
        <v>0</v>
      </c>
      <c r="N2297" s="49">
        <v>1</v>
      </c>
      <c r="O2297" s="43" t="str">
        <f>Cal_051922a!$E$2</f>
        <v>Cal_051922a</v>
      </c>
      <c r="P2297" s="50">
        <f>Cal_051922a!$Q$3</f>
        <v>1.8382409380942635</v>
      </c>
      <c r="Q2297" s="50">
        <f>Cal_051922a!$R$3</f>
        <v>0.56187208580813652</v>
      </c>
      <c r="R2297" s="46">
        <v>244.5</v>
      </c>
      <c r="S2297" s="46">
        <v>164.4</v>
      </c>
      <c r="T2297" s="43">
        <f>AVERAGE(0.72,0.64,0.79,0.816,0.69,0.643)</f>
        <v>0.71649999999999991</v>
      </c>
      <c r="U2297" s="79">
        <f t="shared" si="398"/>
        <v>243.7835</v>
      </c>
      <c r="V2297" s="79">
        <f t="shared" si="399"/>
        <v>163.68350000000001</v>
      </c>
      <c r="W2297" s="443">
        <f t="shared" si="400"/>
        <v>1.701670796455367</v>
      </c>
      <c r="X2297" s="443">
        <f t="shared" si="401"/>
        <v>1.2131831567811886</v>
      </c>
      <c r="Y2297" s="43">
        <f>Cal_051922a!$A$3</f>
        <v>20220519</v>
      </c>
      <c r="Z2297" s="48" t="s">
        <v>2047</v>
      </c>
      <c r="AA2297" s="48" t="s">
        <v>2048</v>
      </c>
      <c r="AE2297" s="689" t="s">
        <v>1250</v>
      </c>
      <c r="AF2297" s="128">
        <v>1</v>
      </c>
      <c r="AG2297" s="128"/>
      <c r="AH2297"/>
    </row>
    <row r="2298" spans="1:35" x14ac:dyDescent="0.2">
      <c r="A2298" t="s">
        <v>1561</v>
      </c>
      <c r="B2298" s="43">
        <v>20190920</v>
      </c>
      <c r="C2298" s="107" t="s">
        <v>2015</v>
      </c>
      <c r="D2298" s="107">
        <v>4</v>
      </c>
      <c r="E2298" s="107">
        <v>4</v>
      </c>
      <c r="H2298" s="107" t="s">
        <v>11</v>
      </c>
      <c r="I2298" s="107">
        <v>290</v>
      </c>
      <c r="J2298" s="107">
        <v>0</v>
      </c>
      <c r="L2298" s="111"/>
      <c r="O2298" s="111"/>
      <c r="P2298" s="112"/>
      <c r="Q2298" s="112"/>
      <c r="T2298" s="47"/>
      <c r="U2298" s="79" t="e">
        <f t="shared" si="398"/>
        <v>#DIV/0!</v>
      </c>
      <c r="V2298" s="79" t="e">
        <f t="shared" si="399"/>
        <v>#DIV/0!</v>
      </c>
      <c r="W2298" s="443" t="e">
        <f t="shared" si="400"/>
        <v>#DIV/0!</v>
      </c>
      <c r="X2298" s="443" t="e">
        <f t="shared" si="401"/>
        <v>#DIV/0!</v>
      </c>
      <c r="AA2298" s="48"/>
      <c r="AE2298" s="689"/>
      <c r="AF2298" s="128"/>
      <c r="AG2298" s="128"/>
      <c r="AH2298"/>
    </row>
    <row r="2299" spans="1:35" x14ac:dyDescent="0.2">
      <c r="A2299" t="s">
        <v>1561</v>
      </c>
      <c r="B2299" s="43">
        <v>20190920</v>
      </c>
      <c r="C2299" s="107" t="s">
        <v>2015</v>
      </c>
      <c r="D2299" s="107">
        <v>4</v>
      </c>
      <c r="E2299" s="107">
        <v>6</v>
      </c>
      <c r="H2299" s="107" t="s">
        <v>10</v>
      </c>
      <c r="I2299" s="107">
        <v>290</v>
      </c>
      <c r="J2299" s="107">
        <v>0</v>
      </c>
      <c r="K2299" s="43">
        <v>5</v>
      </c>
      <c r="L2299" s="43">
        <v>1</v>
      </c>
      <c r="M2299" s="43">
        <v>0</v>
      </c>
      <c r="N2299" s="49">
        <v>1</v>
      </c>
      <c r="O2299" s="43" t="str">
        <f>Cal_051922a!$E$2</f>
        <v>Cal_051922a</v>
      </c>
      <c r="P2299" s="50">
        <f>Cal_051922a!$Q$3</f>
        <v>1.8382409380942635</v>
      </c>
      <c r="Q2299" s="50">
        <f>Cal_051922a!$R$3</f>
        <v>0.56187208580813652</v>
      </c>
      <c r="R2299" s="46">
        <v>355</v>
      </c>
      <c r="S2299" s="46">
        <v>223.2</v>
      </c>
      <c r="T2299" s="43">
        <f>AVERAGE(0.72,0.64,0.79,0.816,0.69,0.643)</f>
        <v>0.71649999999999991</v>
      </c>
      <c r="U2299" s="79">
        <f t="shared" si="398"/>
        <v>354.2835</v>
      </c>
      <c r="V2299" s="79">
        <f t="shared" si="399"/>
        <v>222.48349999999999</v>
      </c>
      <c r="W2299" s="443">
        <f t="shared" si="400"/>
        <v>2.8000026338678827</v>
      </c>
      <c r="X2299" s="443">
        <f t="shared" si="401"/>
        <v>1.1619538828543599</v>
      </c>
      <c r="Y2299" s="43">
        <f>Cal_051922a!$A$3</f>
        <v>20220519</v>
      </c>
      <c r="Z2299" s="48" t="s">
        <v>2047</v>
      </c>
      <c r="AA2299" s="48" t="s">
        <v>2048</v>
      </c>
      <c r="AE2299" s="689" t="s">
        <v>1250</v>
      </c>
      <c r="AF2299" s="128">
        <v>1</v>
      </c>
      <c r="AG2299" s="128"/>
      <c r="AH2299"/>
    </row>
    <row r="2300" spans="1:35" x14ac:dyDescent="0.2">
      <c r="A2300" t="s">
        <v>1561</v>
      </c>
      <c r="B2300" s="43">
        <v>20190920</v>
      </c>
      <c r="C2300" s="107" t="s">
        <v>2015</v>
      </c>
      <c r="D2300" s="107">
        <v>4</v>
      </c>
      <c r="E2300" s="107">
        <v>6</v>
      </c>
      <c r="H2300" s="107" t="s">
        <v>11</v>
      </c>
      <c r="I2300" s="107">
        <v>290</v>
      </c>
      <c r="J2300" s="107">
        <v>0</v>
      </c>
      <c r="K2300" s="43">
        <v>10</v>
      </c>
      <c r="L2300" s="43">
        <v>1</v>
      </c>
      <c r="M2300" s="43">
        <v>0</v>
      </c>
      <c r="N2300" s="49">
        <v>1</v>
      </c>
      <c r="O2300" s="43" t="str">
        <f>Cal_051922a!$E$2</f>
        <v>Cal_051922a</v>
      </c>
      <c r="P2300" s="50">
        <f>Cal_051922a!$Q$3</f>
        <v>1.8382409380942635</v>
      </c>
      <c r="Q2300" s="50">
        <f>Cal_051922a!$R$3</f>
        <v>0.56187208580813652</v>
      </c>
      <c r="R2300" s="46">
        <v>196.9</v>
      </c>
      <c r="S2300" s="46">
        <v>125</v>
      </c>
      <c r="T2300" s="43">
        <f>AVERAGE(0.68,0.415,0.4,0.642,0.3,0.409)</f>
        <v>0.47433333333333327</v>
      </c>
      <c r="U2300" s="79">
        <f t="shared" si="398"/>
        <v>196.42566666666667</v>
      </c>
      <c r="V2300" s="79">
        <f t="shared" si="399"/>
        <v>124.52566666666667</v>
      </c>
      <c r="W2300" s="443">
        <f t="shared" si="400"/>
        <v>3.054934588393031</v>
      </c>
      <c r="X2300" s="443">
        <f t="shared" si="401"/>
        <v>1.3801383635263851</v>
      </c>
      <c r="Y2300" s="43">
        <f>Cal_051922a!$A$3</f>
        <v>20220519</v>
      </c>
      <c r="Z2300" s="48" t="s">
        <v>2060</v>
      </c>
      <c r="AA2300" s="48" t="s">
        <v>2061</v>
      </c>
      <c r="AE2300" s="689" t="s">
        <v>1250</v>
      </c>
      <c r="AF2300" s="128">
        <v>1</v>
      </c>
      <c r="AG2300" s="128"/>
      <c r="AH2300"/>
    </row>
    <row r="2301" spans="1:35" x14ac:dyDescent="0.2">
      <c r="A2301" t="s">
        <v>1561</v>
      </c>
      <c r="B2301" s="43">
        <v>20190920</v>
      </c>
      <c r="C2301" s="107" t="s">
        <v>2015</v>
      </c>
      <c r="D2301" s="107">
        <v>4</v>
      </c>
      <c r="E2301" s="107">
        <v>8</v>
      </c>
      <c r="H2301" s="107" t="s">
        <v>10</v>
      </c>
      <c r="I2301" s="107">
        <v>290</v>
      </c>
      <c r="J2301" s="107">
        <v>0</v>
      </c>
      <c r="K2301" s="43">
        <v>5</v>
      </c>
      <c r="L2301" s="43">
        <v>1</v>
      </c>
      <c r="M2301" s="43">
        <v>0</v>
      </c>
      <c r="N2301" s="49">
        <v>1</v>
      </c>
      <c r="O2301" s="43" t="str">
        <f>Cal_051922a!$E$2</f>
        <v>Cal_051922a</v>
      </c>
      <c r="P2301" s="50">
        <f>Cal_051922a!$Q$3</f>
        <v>1.8382409380942635</v>
      </c>
      <c r="Q2301" s="50">
        <f>Cal_051922a!$R$3</f>
        <v>0.56187208580813652</v>
      </c>
      <c r="R2301" s="46">
        <v>265.10000000000002</v>
      </c>
      <c r="S2301" s="46">
        <v>166.4</v>
      </c>
      <c r="T2301" s="43">
        <f>AVERAGE(0.72,0.64,0.79,0.816,0.69,0.643)</f>
        <v>0.71649999999999991</v>
      </c>
      <c r="U2301" s="79">
        <f t="shared" si="398"/>
        <v>264.38350000000003</v>
      </c>
      <c r="V2301" s="79">
        <f t="shared" si="399"/>
        <v>165.68350000000001</v>
      </c>
      <c r="W2301" s="443">
        <f t="shared" si="400"/>
        <v>2.0968153259693478</v>
      </c>
      <c r="X2301" s="443">
        <f t="shared" si="401"/>
        <v>0.85365436071910161</v>
      </c>
      <c r="Y2301" s="43">
        <f>Cal_051922a!$A$3</f>
        <v>20220519</v>
      </c>
      <c r="Z2301" s="48" t="s">
        <v>2047</v>
      </c>
      <c r="AA2301" s="48" t="s">
        <v>2048</v>
      </c>
      <c r="AE2301" s="689" t="s">
        <v>1250</v>
      </c>
      <c r="AF2301" s="128">
        <v>1</v>
      </c>
      <c r="AG2301" s="128"/>
      <c r="AH2301"/>
    </row>
    <row r="2302" spans="1:35" x14ac:dyDescent="0.2">
      <c r="A2302" t="s">
        <v>1561</v>
      </c>
      <c r="B2302" s="43">
        <v>20190920</v>
      </c>
      <c r="C2302" s="107" t="s">
        <v>2015</v>
      </c>
      <c r="D2302" s="107">
        <v>4</v>
      </c>
      <c r="E2302" s="107">
        <v>8</v>
      </c>
      <c r="H2302" s="107" t="s">
        <v>11</v>
      </c>
      <c r="I2302" s="107">
        <v>290</v>
      </c>
      <c r="J2302" s="107">
        <v>0</v>
      </c>
      <c r="K2302" s="43">
        <v>5</v>
      </c>
      <c r="L2302" s="43">
        <v>1</v>
      </c>
      <c r="M2302" s="43">
        <v>0</v>
      </c>
      <c r="N2302" s="49">
        <v>1</v>
      </c>
      <c r="O2302" s="43" t="str">
        <f>Cal_051922a!$E$2</f>
        <v>Cal_051922a</v>
      </c>
      <c r="P2302" s="50">
        <f>Cal_051922a!$Q$3</f>
        <v>1.8382409380942635</v>
      </c>
      <c r="Q2302" s="50">
        <f>Cal_051922a!$R$3</f>
        <v>0.56187208580813652</v>
      </c>
      <c r="R2302" s="46">
        <v>263.8</v>
      </c>
      <c r="S2302" s="46">
        <v>166.9</v>
      </c>
      <c r="T2302" s="43">
        <f>AVERAGE(0.68,0.415,0.4,0.642,0.3,0.409)</f>
        <v>0.47433333333333327</v>
      </c>
      <c r="U2302" s="79">
        <f t="shared" si="398"/>
        <v>263.32566666666668</v>
      </c>
      <c r="V2302" s="79">
        <f t="shared" si="399"/>
        <v>166.42566666666667</v>
      </c>
      <c r="W2302" s="443">
        <f t="shared" si="400"/>
        <v>2.058575532790575</v>
      </c>
      <c r="X2302" s="443">
        <f t="shared" si="401"/>
        <v>0.90511055898631432</v>
      </c>
      <c r="Y2302" s="43">
        <f>Cal_051922a!$A$3</f>
        <v>20220519</v>
      </c>
      <c r="Z2302" s="48" t="s">
        <v>2060</v>
      </c>
      <c r="AA2302" s="48" t="s">
        <v>2061</v>
      </c>
      <c r="AE2302" s="689" t="s">
        <v>1250</v>
      </c>
      <c r="AF2302" s="128">
        <v>1</v>
      </c>
      <c r="AG2302" s="128"/>
      <c r="AH2302"/>
    </row>
    <row r="2303" spans="1:35" x14ac:dyDescent="0.2">
      <c r="A2303" t="s">
        <v>1561</v>
      </c>
      <c r="B2303" s="43">
        <v>20190920</v>
      </c>
      <c r="C2303" s="107" t="s">
        <v>2015</v>
      </c>
      <c r="D2303" s="107">
        <v>4</v>
      </c>
      <c r="E2303" s="107">
        <v>10</v>
      </c>
      <c r="H2303" s="107" t="s">
        <v>10</v>
      </c>
      <c r="I2303" s="107">
        <v>290</v>
      </c>
      <c r="J2303" s="107">
        <v>0</v>
      </c>
      <c r="K2303" s="43">
        <v>5</v>
      </c>
      <c r="L2303" s="43">
        <v>1</v>
      </c>
      <c r="M2303" s="43">
        <v>0</v>
      </c>
      <c r="N2303" s="49">
        <v>1</v>
      </c>
      <c r="O2303" s="43" t="str">
        <f>Cal_051922a!$E$2</f>
        <v>Cal_051922a</v>
      </c>
      <c r="P2303" s="50">
        <f>Cal_051922a!$Q$3</f>
        <v>1.8382409380942635</v>
      </c>
      <c r="Q2303" s="50">
        <f>Cal_051922a!$R$3</f>
        <v>0.56187208580813652</v>
      </c>
      <c r="R2303" s="46">
        <v>286.8</v>
      </c>
      <c r="S2303" s="46">
        <v>181.1</v>
      </c>
      <c r="T2303" s="47">
        <f>AVERAGE(0.608,0.747,0.549,0.369,0.2,0.328)</f>
        <v>0.46683333333333327</v>
      </c>
      <c r="U2303" s="79">
        <f t="shared" si="398"/>
        <v>286.33316666666667</v>
      </c>
      <c r="V2303" s="79">
        <f t="shared" si="399"/>
        <v>180.63316666666665</v>
      </c>
      <c r="W2303" s="443">
        <f t="shared" si="400"/>
        <v>2.2455256327756841</v>
      </c>
      <c r="X2303" s="443">
        <f t="shared" si="401"/>
        <v>0.97116572551009839</v>
      </c>
      <c r="Y2303" s="43">
        <v>20220519</v>
      </c>
      <c r="Z2303" s="48" t="s">
        <v>2057</v>
      </c>
      <c r="AA2303" s="48" t="s">
        <v>2058</v>
      </c>
      <c r="AE2303" s="689" t="s">
        <v>1250</v>
      </c>
      <c r="AF2303" s="128">
        <v>1</v>
      </c>
      <c r="AG2303" s="128"/>
      <c r="AH2303"/>
    </row>
    <row r="2304" spans="1:35" x14ac:dyDescent="0.2">
      <c r="A2304" t="s">
        <v>1561</v>
      </c>
      <c r="B2304" s="43">
        <v>20190920</v>
      </c>
      <c r="C2304" s="107" t="s">
        <v>2015</v>
      </c>
      <c r="D2304" s="107">
        <v>4</v>
      </c>
      <c r="E2304" s="107">
        <v>10</v>
      </c>
      <c r="H2304" s="107" t="s">
        <v>11</v>
      </c>
      <c r="I2304" s="107">
        <v>290</v>
      </c>
      <c r="J2304" s="107">
        <v>0</v>
      </c>
      <c r="K2304" s="43">
        <v>10</v>
      </c>
      <c r="L2304" s="43">
        <v>1</v>
      </c>
      <c r="M2304" s="43">
        <v>0</v>
      </c>
      <c r="N2304" s="49">
        <v>1</v>
      </c>
      <c r="O2304" s="43" t="str">
        <f>Cal_051922a!$E$2</f>
        <v>Cal_051922a</v>
      </c>
      <c r="P2304" s="50">
        <f>Cal_051922a!$Q$3</f>
        <v>1.8382409380942635</v>
      </c>
      <c r="Q2304" s="50">
        <f>Cal_051922a!$R$3</f>
        <v>0.56187208580813652</v>
      </c>
      <c r="R2304" s="46">
        <v>158.1</v>
      </c>
      <c r="S2304" s="46">
        <v>98.47</v>
      </c>
      <c r="T2304" s="47">
        <f>AVERAGE(0.541,0.613,0.593,0.601,0.578,0.406)</f>
        <v>0.55533333333333335</v>
      </c>
      <c r="U2304" s="79">
        <f t="shared" si="398"/>
        <v>157.54466666666667</v>
      </c>
      <c r="V2304" s="79">
        <f t="shared" si="399"/>
        <v>97.914666666666662</v>
      </c>
      <c r="W2304" s="443">
        <f t="shared" si="400"/>
        <v>2.5335987413891026</v>
      </c>
      <c r="X2304" s="443">
        <f t="shared" si="401"/>
        <v>0.9537039276419591</v>
      </c>
      <c r="Y2304" s="43">
        <v>20220519</v>
      </c>
      <c r="Z2304" s="48" t="s">
        <v>2064</v>
      </c>
      <c r="AA2304" s="48" t="s">
        <v>2065</v>
      </c>
      <c r="AE2304" s="689" t="s">
        <v>1250</v>
      </c>
      <c r="AF2304" s="128">
        <v>1</v>
      </c>
      <c r="AG2304" s="128"/>
      <c r="AH2304"/>
    </row>
    <row r="2305" spans="1:35" x14ac:dyDescent="0.2">
      <c r="A2305" t="s">
        <v>1561</v>
      </c>
      <c r="B2305" s="43">
        <v>20190920</v>
      </c>
      <c r="C2305" s="107" t="s">
        <v>2015</v>
      </c>
      <c r="D2305" s="107">
        <v>4</v>
      </c>
      <c r="E2305" s="107">
        <v>10</v>
      </c>
      <c r="H2305" s="107" t="s">
        <v>10</v>
      </c>
      <c r="I2305" s="107">
        <v>290</v>
      </c>
      <c r="J2305" s="107">
        <v>10</v>
      </c>
      <c r="K2305" s="43">
        <v>5</v>
      </c>
      <c r="L2305" s="43">
        <v>1</v>
      </c>
      <c r="M2305" s="43">
        <v>0</v>
      </c>
      <c r="N2305" s="49">
        <v>1</v>
      </c>
      <c r="O2305" s="43" t="str">
        <f>Cal_051922a!$E$2</f>
        <v>Cal_051922a</v>
      </c>
      <c r="P2305" s="50">
        <f>Cal_051922a!$Q$3</f>
        <v>1.8382409380942635</v>
      </c>
      <c r="Q2305" s="50">
        <f>Cal_051922a!$R$3</f>
        <v>0.56187208580813652</v>
      </c>
      <c r="R2305" s="46">
        <v>74.14</v>
      </c>
      <c r="S2305" s="46">
        <v>50.98</v>
      </c>
      <c r="T2305" s="43">
        <f>AVERAGE(0.68,0.415,0.4,0.642,0.3,0.409)</f>
        <v>0.47433333333333327</v>
      </c>
      <c r="U2305" s="79">
        <f t="shared" si="398"/>
        <v>73.665666666666667</v>
      </c>
      <c r="V2305" s="79">
        <f t="shared" si="399"/>
        <v>50.505666666666663</v>
      </c>
      <c r="W2305" s="443">
        <f t="shared" si="400"/>
        <v>0.49201867223353685</v>
      </c>
      <c r="X2305" s="443">
        <f t="shared" si="401"/>
        <v>0.40737950867156991</v>
      </c>
      <c r="Y2305" s="43">
        <f>Cal_051922a!$A$3</f>
        <v>20220519</v>
      </c>
      <c r="Z2305" s="48" t="s">
        <v>2060</v>
      </c>
      <c r="AA2305" s="48" t="s">
        <v>2061</v>
      </c>
      <c r="AE2305" s="689" t="s">
        <v>1250</v>
      </c>
      <c r="AF2305" s="128">
        <v>1</v>
      </c>
      <c r="AG2305" s="128"/>
      <c r="AH2305"/>
    </row>
    <row r="2306" spans="1:35" x14ac:dyDescent="0.2">
      <c r="A2306" t="s">
        <v>1561</v>
      </c>
      <c r="B2306" s="43">
        <v>20190920</v>
      </c>
      <c r="C2306" s="107" t="s">
        <v>2015</v>
      </c>
      <c r="D2306" s="107">
        <v>4</v>
      </c>
      <c r="E2306" s="107">
        <v>10</v>
      </c>
      <c r="H2306" s="107" t="s">
        <v>11</v>
      </c>
      <c r="I2306" s="107">
        <v>290</v>
      </c>
      <c r="J2306" s="107">
        <v>10</v>
      </c>
      <c r="K2306" s="43">
        <v>5</v>
      </c>
      <c r="L2306" s="43">
        <v>1</v>
      </c>
      <c r="M2306" s="43">
        <v>0</v>
      </c>
      <c r="N2306" s="49">
        <v>1</v>
      </c>
      <c r="O2306" s="43" t="str">
        <f>Cal_051922a!$E$2</f>
        <v>Cal_051922a</v>
      </c>
      <c r="P2306" s="50">
        <f>Cal_051922a!$Q$3</f>
        <v>1.8382409380942635</v>
      </c>
      <c r="Q2306" s="50">
        <f>Cal_051922a!$R$3</f>
        <v>0.56187208580813652</v>
      </c>
      <c r="R2306" s="46">
        <v>68.06</v>
      </c>
      <c r="S2306" s="46">
        <v>46.82</v>
      </c>
      <c r="T2306" s="47">
        <f>AVERAGE(0.76,0.862,0.578,0.756,0.773,0.585)</f>
        <v>0.71899999999999997</v>
      </c>
      <c r="U2306" s="79">
        <f t="shared" si="398"/>
        <v>67.341000000000008</v>
      </c>
      <c r="V2306" s="79">
        <f t="shared" si="399"/>
        <v>46.100999999999999</v>
      </c>
      <c r="W2306" s="443">
        <f t="shared" si="400"/>
        <v>0.45122955950951327</v>
      </c>
      <c r="X2306" s="443">
        <f t="shared" si="401"/>
        <v>0.36973090442337198</v>
      </c>
      <c r="Y2306" s="43">
        <v>20220519</v>
      </c>
      <c r="Z2306" s="48" t="s">
        <v>2052</v>
      </c>
      <c r="AA2306" s="48" t="s">
        <v>2053</v>
      </c>
      <c r="AE2306" s="689" t="s">
        <v>1250</v>
      </c>
      <c r="AF2306" s="128">
        <v>1</v>
      </c>
      <c r="AG2306" s="128"/>
      <c r="AH2306"/>
    </row>
    <row r="2307" spans="1:35" s="82" customFormat="1" x14ac:dyDescent="0.2">
      <c r="A2307" s="155" t="s">
        <v>1561</v>
      </c>
      <c r="B2307" s="82">
        <v>20190921</v>
      </c>
      <c r="C2307" s="126" t="s">
        <v>64</v>
      </c>
      <c r="D2307" s="126">
        <v>5</v>
      </c>
      <c r="E2307" s="126">
        <v>1</v>
      </c>
      <c r="F2307" s="126"/>
      <c r="G2307" s="126"/>
      <c r="H2307" s="126" t="s">
        <v>10</v>
      </c>
      <c r="I2307" s="126">
        <v>290</v>
      </c>
      <c r="J2307" s="126">
        <v>0</v>
      </c>
      <c r="K2307" s="82">
        <v>5</v>
      </c>
      <c r="L2307" s="82">
        <v>1</v>
      </c>
      <c r="M2307" s="82">
        <v>0</v>
      </c>
      <c r="N2307" s="83">
        <v>1</v>
      </c>
      <c r="O2307" s="82" t="str">
        <f>Cal_051922a!$E$2</f>
        <v>Cal_051922a</v>
      </c>
      <c r="P2307" s="158">
        <f>Cal_051922a!$Q$3</f>
        <v>1.8382409380942635</v>
      </c>
      <c r="Q2307" s="158">
        <f>Cal_051922a!$R$3</f>
        <v>0.56187208580813652</v>
      </c>
      <c r="R2307" s="84">
        <v>55.18</v>
      </c>
      <c r="S2307" s="84">
        <v>43.57</v>
      </c>
      <c r="T2307" s="82">
        <f>AVERAGE(0.76,0.862,0.578,0.756,0.773,0.585)</f>
        <v>0.71899999999999997</v>
      </c>
      <c r="U2307" s="125">
        <f t="shared" si="398"/>
        <v>54.460999999999999</v>
      </c>
      <c r="V2307" s="125">
        <f t="shared" si="399"/>
        <v>42.850999999999999</v>
      </c>
      <c r="W2307" s="459">
        <f t="shared" si="400"/>
        <v>0.24664666600308127</v>
      </c>
      <c r="X2307" s="459">
        <f t="shared" si="401"/>
        <v>0.51643823107047593</v>
      </c>
      <c r="Y2307" s="82">
        <v>20220519</v>
      </c>
      <c r="Z2307" s="85" t="s">
        <v>2052</v>
      </c>
      <c r="AA2307" s="85" t="s">
        <v>2053</v>
      </c>
      <c r="AB2307" s="48"/>
      <c r="AC2307" s="43"/>
      <c r="AD2307" s="43"/>
      <c r="AE2307" s="691" t="s">
        <v>1250</v>
      </c>
      <c r="AF2307" s="129">
        <v>1</v>
      </c>
      <c r="AG2307" s="129"/>
      <c r="AH2307" s="155" t="s">
        <v>2054</v>
      </c>
      <c r="AI2307" s="155"/>
    </row>
    <row r="2308" spans="1:35" s="82" customFormat="1" x14ac:dyDescent="0.2">
      <c r="A2308" s="155" t="s">
        <v>1561</v>
      </c>
      <c r="B2308" s="82">
        <v>20190921</v>
      </c>
      <c r="C2308" s="126" t="s">
        <v>64</v>
      </c>
      <c r="D2308" s="126">
        <v>5</v>
      </c>
      <c r="E2308" s="126">
        <v>1</v>
      </c>
      <c r="F2308" s="126"/>
      <c r="G2308" s="126"/>
      <c r="H2308" s="126" t="s">
        <v>11</v>
      </c>
      <c r="I2308" s="126">
        <v>290</v>
      </c>
      <c r="J2308" s="126">
        <v>0</v>
      </c>
      <c r="K2308" s="82">
        <v>5</v>
      </c>
      <c r="L2308" s="82">
        <v>1</v>
      </c>
      <c r="M2308" s="82">
        <v>0</v>
      </c>
      <c r="N2308" s="83">
        <v>1</v>
      </c>
      <c r="O2308" s="82" t="str">
        <f>Cal_051922a!$E$2</f>
        <v>Cal_051922a</v>
      </c>
      <c r="P2308" s="158">
        <f>Cal_051922a!$Q$3</f>
        <v>1.8382409380942635</v>
      </c>
      <c r="Q2308" s="158">
        <f>Cal_051922a!$R$3</f>
        <v>0.56187208580813652</v>
      </c>
      <c r="R2308" s="84">
        <v>54.48</v>
      </c>
      <c r="S2308" s="84">
        <v>42.79</v>
      </c>
      <c r="T2308" s="82">
        <f>AVERAGE(0.608,0.747,0.549,0.369,0.2,0.328)</f>
        <v>0.46683333333333327</v>
      </c>
      <c r="U2308" s="125">
        <f t="shared" si="398"/>
        <v>54.013166666666663</v>
      </c>
      <c r="V2308" s="125">
        <f t="shared" si="399"/>
        <v>42.323166666666665</v>
      </c>
      <c r="W2308" s="459">
        <f t="shared" si="400"/>
        <v>0.24834621236658225</v>
      </c>
      <c r="X2308" s="459">
        <f t="shared" si="401"/>
        <v>0.50533909905346275</v>
      </c>
      <c r="Y2308" s="82">
        <f>Cal_051922a!$A$3</f>
        <v>20220519</v>
      </c>
      <c r="Z2308" s="85" t="s">
        <v>2057</v>
      </c>
      <c r="AA2308" s="85" t="s">
        <v>2058</v>
      </c>
      <c r="AB2308" s="48"/>
      <c r="AC2308" s="43"/>
      <c r="AD2308" s="43"/>
      <c r="AE2308" s="691" t="s">
        <v>1250</v>
      </c>
      <c r="AF2308" s="129">
        <v>1</v>
      </c>
      <c r="AG2308" s="129"/>
      <c r="AH2308" s="155" t="s">
        <v>2054</v>
      </c>
      <c r="AI2308" s="155"/>
    </row>
    <row r="2309" spans="1:35" s="82" customFormat="1" x14ac:dyDescent="0.2">
      <c r="A2309" s="155" t="s">
        <v>1561</v>
      </c>
      <c r="B2309" s="82">
        <v>20190921</v>
      </c>
      <c r="C2309" s="126" t="s">
        <v>64</v>
      </c>
      <c r="D2309" s="126">
        <v>5</v>
      </c>
      <c r="E2309" s="126">
        <v>3</v>
      </c>
      <c r="F2309" s="126"/>
      <c r="G2309" s="126"/>
      <c r="H2309" s="126" t="s">
        <v>10</v>
      </c>
      <c r="I2309" s="126">
        <v>290</v>
      </c>
      <c r="J2309" s="126">
        <v>0</v>
      </c>
      <c r="K2309" s="82">
        <v>5</v>
      </c>
      <c r="L2309" s="82">
        <v>1</v>
      </c>
      <c r="M2309" s="82">
        <v>0</v>
      </c>
      <c r="N2309" s="83">
        <v>1</v>
      </c>
      <c r="O2309" s="82" t="str">
        <f>Cal_051922a!$E$2</f>
        <v>Cal_051922a</v>
      </c>
      <c r="P2309" s="158">
        <f>Cal_051922a!$Q$3</f>
        <v>1.8382409380942635</v>
      </c>
      <c r="Q2309" s="158">
        <f>Cal_051922a!$R$3</f>
        <v>0.56187208580813652</v>
      </c>
      <c r="R2309" s="84">
        <v>53.98</v>
      </c>
      <c r="S2309" s="84">
        <v>40.46</v>
      </c>
      <c r="T2309" s="82">
        <f>AVERAGE(0.608,0.747,0.549,0.369,0.2,0.328)</f>
        <v>0.46683333333333327</v>
      </c>
      <c r="U2309" s="125">
        <f t="shared" si="398"/>
        <v>53.513166666666663</v>
      </c>
      <c r="V2309" s="125">
        <f t="shared" si="399"/>
        <v>39.993166666666667</v>
      </c>
      <c r="W2309" s="459">
        <f t="shared" si="400"/>
        <v>0.28722333543166734</v>
      </c>
      <c r="X2309" s="459">
        <f t="shared" si="401"/>
        <v>0.42496964651692098</v>
      </c>
      <c r="Y2309" s="82">
        <f>Cal_051922a!$A$3</f>
        <v>20220519</v>
      </c>
      <c r="Z2309" s="85" t="s">
        <v>2057</v>
      </c>
      <c r="AA2309" s="85" t="s">
        <v>2058</v>
      </c>
      <c r="AB2309" s="48"/>
      <c r="AC2309" s="43"/>
      <c r="AD2309" s="43"/>
      <c r="AE2309" s="691" t="s">
        <v>1250</v>
      </c>
      <c r="AF2309" s="129">
        <v>1</v>
      </c>
      <c r="AG2309" s="129"/>
      <c r="AH2309" s="155" t="s">
        <v>2054</v>
      </c>
      <c r="AI2309" s="155"/>
    </row>
    <row r="2310" spans="1:35" s="82" customFormat="1" x14ac:dyDescent="0.2">
      <c r="A2310" s="155" t="s">
        <v>1561</v>
      </c>
      <c r="B2310" s="82">
        <v>20190921</v>
      </c>
      <c r="C2310" s="126" t="s">
        <v>64</v>
      </c>
      <c r="D2310" s="126">
        <v>5</v>
      </c>
      <c r="E2310" s="126">
        <v>3</v>
      </c>
      <c r="F2310" s="126"/>
      <c r="G2310" s="126"/>
      <c r="H2310" s="126" t="s">
        <v>11</v>
      </c>
      <c r="I2310" s="126">
        <v>290</v>
      </c>
      <c r="J2310" s="126">
        <v>0</v>
      </c>
      <c r="K2310" s="82">
        <v>5</v>
      </c>
      <c r="L2310" s="82">
        <v>1</v>
      </c>
      <c r="M2310" s="82">
        <v>0</v>
      </c>
      <c r="N2310" s="83">
        <v>1</v>
      </c>
      <c r="O2310" s="82" t="str">
        <f>Cal_051922a!$E$2</f>
        <v>Cal_051922a</v>
      </c>
      <c r="P2310" s="158">
        <f>Cal_051922a!$Q$3</f>
        <v>1.8382409380942635</v>
      </c>
      <c r="Q2310" s="158">
        <f>Cal_051922a!$R$3</f>
        <v>0.56187208580813652</v>
      </c>
      <c r="R2310" s="84">
        <v>66.98</v>
      </c>
      <c r="S2310" s="84">
        <v>53.89</v>
      </c>
      <c r="T2310" s="82">
        <f>AVERAGE(0.76,0.862,0.578,0.756,0.773,0.585)</f>
        <v>0.71899999999999997</v>
      </c>
      <c r="U2310" s="125">
        <f t="shared" si="398"/>
        <v>66.26100000000001</v>
      </c>
      <c r="V2310" s="125">
        <f t="shared" si="399"/>
        <v>53.170999999999999</v>
      </c>
      <c r="W2310" s="459">
        <f t="shared" si="400"/>
        <v>0.27808827372784989</v>
      </c>
      <c r="X2310" s="459">
        <f t="shared" si="401"/>
        <v>0.66877380795748109</v>
      </c>
      <c r="Y2310" s="82">
        <v>20220519</v>
      </c>
      <c r="Z2310" s="85" t="s">
        <v>2052</v>
      </c>
      <c r="AA2310" s="85" t="s">
        <v>2053</v>
      </c>
      <c r="AB2310" s="48"/>
      <c r="AC2310" s="43"/>
      <c r="AD2310" s="43"/>
      <c r="AE2310" s="691" t="s">
        <v>1250</v>
      </c>
      <c r="AF2310" s="129">
        <v>1</v>
      </c>
      <c r="AG2310" s="129"/>
      <c r="AH2310" s="155" t="s">
        <v>2054</v>
      </c>
      <c r="AI2310" s="155"/>
    </row>
    <row r="2311" spans="1:35" s="82" customFormat="1" x14ac:dyDescent="0.2">
      <c r="A2311" s="155" t="s">
        <v>1561</v>
      </c>
      <c r="B2311" s="82">
        <v>20190921</v>
      </c>
      <c r="C2311" s="126" t="s">
        <v>64</v>
      </c>
      <c r="D2311" s="126">
        <v>5</v>
      </c>
      <c r="E2311" s="126">
        <v>5</v>
      </c>
      <c r="F2311" s="126"/>
      <c r="G2311" s="126"/>
      <c r="H2311" s="126" t="s">
        <v>10</v>
      </c>
      <c r="I2311" s="126">
        <v>290</v>
      </c>
      <c r="J2311" s="126">
        <v>0</v>
      </c>
      <c r="K2311" s="82">
        <v>5</v>
      </c>
      <c r="L2311" s="82">
        <v>1</v>
      </c>
      <c r="M2311" s="82">
        <v>0</v>
      </c>
      <c r="N2311" s="83">
        <v>1</v>
      </c>
      <c r="O2311" s="82" t="str">
        <f>Cal_051922a!$E$2</f>
        <v>Cal_051922a</v>
      </c>
      <c r="P2311" s="158">
        <f>Cal_051922a!$Q$3</f>
        <v>1.8382409380942635</v>
      </c>
      <c r="Q2311" s="158">
        <f>Cal_051922a!$R$3</f>
        <v>0.56187208580813652</v>
      </c>
      <c r="R2311" s="84">
        <v>262.8</v>
      </c>
      <c r="S2311" s="84">
        <v>164</v>
      </c>
      <c r="T2311" s="82">
        <f>AVERAGE(0.76,0.862,0.578,0.756,0.773,0.585)</f>
        <v>0.71899999999999997</v>
      </c>
      <c r="U2311" s="125">
        <f t="shared" si="398"/>
        <v>262.08100000000002</v>
      </c>
      <c r="V2311" s="125">
        <f t="shared" si="399"/>
        <v>163.28100000000001</v>
      </c>
      <c r="W2311" s="459">
        <f t="shared" si="400"/>
        <v>2.098939758923724</v>
      </c>
      <c r="X2311" s="459">
        <f t="shared" si="401"/>
        <v>0.80874652795563795</v>
      </c>
      <c r="Y2311" s="82">
        <v>20220519</v>
      </c>
      <c r="Z2311" s="85" t="s">
        <v>2052</v>
      </c>
      <c r="AA2311" s="85" t="s">
        <v>2053</v>
      </c>
      <c r="AB2311" s="48"/>
      <c r="AC2311" s="43"/>
      <c r="AD2311" s="43"/>
      <c r="AE2311" s="691" t="s">
        <v>1250</v>
      </c>
      <c r="AF2311" s="129">
        <v>1</v>
      </c>
      <c r="AG2311" s="129"/>
      <c r="AH2311" s="155"/>
      <c r="AI2311" s="155"/>
    </row>
    <row r="2312" spans="1:35" s="82" customFormat="1" x14ac:dyDescent="0.2">
      <c r="A2312" s="155" t="s">
        <v>1561</v>
      </c>
      <c r="B2312" s="82">
        <v>20190921</v>
      </c>
      <c r="C2312" s="126" t="s">
        <v>64</v>
      </c>
      <c r="D2312" s="126">
        <v>5</v>
      </c>
      <c r="E2312" s="126">
        <v>5</v>
      </c>
      <c r="F2312" s="126"/>
      <c r="G2312" s="126"/>
      <c r="H2312" s="126" t="s">
        <v>11</v>
      </c>
      <c r="I2312" s="126">
        <v>290</v>
      </c>
      <c r="J2312" s="126">
        <v>0</v>
      </c>
      <c r="K2312" s="82">
        <v>5</v>
      </c>
      <c r="L2312" s="82">
        <v>1</v>
      </c>
      <c r="M2312" s="82">
        <v>0</v>
      </c>
      <c r="N2312" s="83">
        <v>1</v>
      </c>
      <c r="O2312" s="82" t="str">
        <f>Cal_051922a!$E$2</f>
        <v>Cal_051922a</v>
      </c>
      <c r="P2312" s="158">
        <f>Cal_051922a!$Q$3</f>
        <v>1.8382409380942635</v>
      </c>
      <c r="Q2312" s="158">
        <f>Cal_051922a!$R$3</f>
        <v>0.56187208580813652</v>
      </c>
      <c r="R2312" s="84">
        <v>295.10000000000002</v>
      </c>
      <c r="S2312" s="84">
        <v>185.1</v>
      </c>
      <c r="T2312" s="82">
        <f>AVERAGE(0.68,0.415,0.4,0.642,0.3,0.409)</f>
        <v>0.47433333333333327</v>
      </c>
      <c r="U2312" s="125">
        <f t="shared" si="398"/>
        <v>294.62566666666669</v>
      </c>
      <c r="V2312" s="125">
        <f t="shared" si="399"/>
        <v>184.62566666666666</v>
      </c>
      <c r="W2312" s="459">
        <f t="shared" si="400"/>
        <v>2.3368762498138627</v>
      </c>
      <c r="X2312" s="459">
        <f t="shared" si="401"/>
        <v>0.9509130163752626</v>
      </c>
      <c r="Y2312" s="82">
        <f>Cal_051922a!$A$3</f>
        <v>20220519</v>
      </c>
      <c r="Z2312" s="85" t="s">
        <v>2060</v>
      </c>
      <c r="AA2312" s="85" t="s">
        <v>2061</v>
      </c>
      <c r="AB2312" s="48"/>
      <c r="AC2312" s="43"/>
      <c r="AD2312" s="43"/>
      <c r="AE2312" s="691" t="s">
        <v>1250</v>
      </c>
      <c r="AF2312" s="129">
        <v>1</v>
      </c>
      <c r="AG2312" s="129"/>
      <c r="AH2312" s="155"/>
      <c r="AI2312" s="155"/>
    </row>
    <row r="2313" spans="1:35" s="82" customFormat="1" x14ac:dyDescent="0.2">
      <c r="A2313" s="155" t="s">
        <v>1561</v>
      </c>
      <c r="B2313" s="82">
        <v>20190921</v>
      </c>
      <c r="C2313" s="126" t="s">
        <v>64</v>
      </c>
      <c r="D2313" s="126">
        <v>5</v>
      </c>
      <c r="E2313" s="126">
        <v>9</v>
      </c>
      <c r="F2313" s="126"/>
      <c r="G2313" s="126"/>
      <c r="H2313" s="126" t="s">
        <v>10</v>
      </c>
      <c r="I2313" s="126">
        <v>290</v>
      </c>
      <c r="J2313" s="126">
        <v>0</v>
      </c>
      <c r="K2313" s="82">
        <v>10</v>
      </c>
      <c r="L2313" s="82">
        <v>1</v>
      </c>
      <c r="M2313" s="82">
        <v>0</v>
      </c>
      <c r="N2313" s="83">
        <v>1</v>
      </c>
      <c r="O2313" s="82" t="str">
        <f>Cal_051922a!$E$2</f>
        <v>Cal_051922a</v>
      </c>
      <c r="P2313" s="158">
        <f>Cal_051922a!$Q$3</f>
        <v>1.8382409380942635</v>
      </c>
      <c r="Q2313" s="158">
        <f>Cal_051922a!$R$3</f>
        <v>0.56187208580813652</v>
      </c>
      <c r="R2313" s="84">
        <v>234.4</v>
      </c>
      <c r="S2313" s="84">
        <v>145.6</v>
      </c>
      <c r="T2313" s="82">
        <f>AVERAGE(0.76,0.862,0.578,0.756,0.773,0.585)</f>
        <v>0.71899999999999997</v>
      </c>
      <c r="U2313" s="125">
        <f t="shared" si="398"/>
        <v>233.68100000000001</v>
      </c>
      <c r="V2313" s="125">
        <f t="shared" si="399"/>
        <v>144.881</v>
      </c>
      <c r="W2313" s="459">
        <f t="shared" si="400"/>
        <v>3.7729929269721998</v>
      </c>
      <c r="X2313" s="459">
        <f t="shared" si="401"/>
        <v>1.3870501512716715</v>
      </c>
      <c r="Y2313" s="82">
        <v>20220519</v>
      </c>
      <c r="Z2313" s="85" t="s">
        <v>2052</v>
      </c>
      <c r="AA2313" s="85" t="s">
        <v>2053</v>
      </c>
      <c r="AB2313" s="48"/>
      <c r="AC2313" s="43"/>
      <c r="AD2313" s="43"/>
      <c r="AE2313" s="691" t="s">
        <v>1250</v>
      </c>
      <c r="AF2313" s="129">
        <v>1</v>
      </c>
      <c r="AG2313" s="129"/>
      <c r="AH2313" s="155"/>
      <c r="AI2313" s="155"/>
    </row>
    <row r="2314" spans="1:35" s="82" customFormat="1" x14ac:dyDescent="0.2">
      <c r="A2314" s="155" t="s">
        <v>1561</v>
      </c>
      <c r="B2314" s="82">
        <v>20190921</v>
      </c>
      <c r="C2314" s="126" t="s">
        <v>64</v>
      </c>
      <c r="D2314" s="126">
        <v>5</v>
      </c>
      <c r="E2314" s="126">
        <v>9</v>
      </c>
      <c r="F2314" s="126"/>
      <c r="G2314" s="126"/>
      <c r="H2314" s="126" t="s">
        <v>11</v>
      </c>
      <c r="I2314" s="126">
        <v>290</v>
      </c>
      <c r="J2314" s="126">
        <v>0</v>
      </c>
      <c r="K2314" s="82">
        <v>10</v>
      </c>
      <c r="L2314" s="82">
        <v>1</v>
      </c>
      <c r="M2314" s="82">
        <v>0</v>
      </c>
      <c r="N2314" s="83">
        <v>1</v>
      </c>
      <c r="O2314" s="82" t="str">
        <f>Cal_051922a!$E$2</f>
        <v>Cal_051922a</v>
      </c>
      <c r="P2314" s="158">
        <f>Cal_051922a!$Q$3</f>
        <v>1.8382409380942635</v>
      </c>
      <c r="Q2314" s="158">
        <f>Cal_051922a!$R$3</f>
        <v>0.56187208580813652</v>
      </c>
      <c r="R2314" s="84">
        <v>258.2</v>
      </c>
      <c r="S2314" s="84">
        <v>157.30000000000001</v>
      </c>
      <c r="T2314" s="82">
        <f>AVERAGE(0.608,0.747,0.549,0.369,0.2,0.328)</f>
        <v>0.46683333333333327</v>
      </c>
      <c r="U2314" s="125">
        <f t="shared" si="398"/>
        <v>257.73316666666665</v>
      </c>
      <c r="V2314" s="125">
        <f t="shared" si="399"/>
        <v>156.83316666666667</v>
      </c>
      <c r="W2314" s="459">
        <f t="shared" si="400"/>
        <v>4.2871057019312477</v>
      </c>
      <c r="X2314" s="459">
        <f t="shared" si="401"/>
        <v>1.2986225584852358</v>
      </c>
      <c r="Y2314" s="82">
        <f>Cal_051922a!$A$3</f>
        <v>20220519</v>
      </c>
      <c r="Z2314" s="85" t="s">
        <v>2057</v>
      </c>
      <c r="AA2314" s="85" t="s">
        <v>2058</v>
      </c>
      <c r="AB2314" s="48"/>
      <c r="AC2314" s="43"/>
      <c r="AD2314" s="43"/>
      <c r="AE2314" s="691" t="s">
        <v>1250</v>
      </c>
      <c r="AF2314" s="129">
        <v>1</v>
      </c>
      <c r="AG2314" s="129"/>
      <c r="AH2314" s="155"/>
      <c r="AI2314" s="155"/>
    </row>
    <row r="2315" spans="1:35" s="82" customFormat="1" x14ac:dyDescent="0.2">
      <c r="A2315" s="155" t="s">
        <v>1561</v>
      </c>
      <c r="B2315" s="82">
        <v>20190921</v>
      </c>
      <c r="C2315" s="126" t="s">
        <v>64</v>
      </c>
      <c r="D2315" s="126">
        <v>5</v>
      </c>
      <c r="E2315" s="126">
        <v>11</v>
      </c>
      <c r="F2315" s="126"/>
      <c r="G2315" s="126"/>
      <c r="H2315" s="126" t="s">
        <v>10</v>
      </c>
      <c r="I2315" s="126">
        <v>290</v>
      </c>
      <c r="J2315" s="126">
        <v>0</v>
      </c>
      <c r="K2315" s="82">
        <v>5</v>
      </c>
      <c r="L2315" s="82">
        <v>1</v>
      </c>
      <c r="M2315" s="82">
        <v>0</v>
      </c>
      <c r="N2315" s="83">
        <f>1/3</f>
        <v>0.33333333333333331</v>
      </c>
      <c r="O2315" s="82" t="str">
        <f>Cal_051922a!$E$2</f>
        <v>Cal_051922a</v>
      </c>
      <c r="P2315" s="158">
        <f>Cal_051922a!$Q$3</f>
        <v>1.8382409380942635</v>
      </c>
      <c r="Q2315" s="158">
        <f>Cal_051922a!$R$3</f>
        <v>0.56187208580813652</v>
      </c>
      <c r="R2315" s="84">
        <v>147.4</v>
      </c>
      <c r="S2315" s="84">
        <v>90.4</v>
      </c>
      <c r="T2315" s="82">
        <f>AVERAGE(0.76,0.862,0.578,0.756,0.773,0.585)</f>
        <v>0.71899999999999997</v>
      </c>
      <c r="U2315" s="125">
        <f t="shared" si="398"/>
        <v>146.68100000000001</v>
      </c>
      <c r="V2315" s="125">
        <f t="shared" si="399"/>
        <v>89.681000000000012</v>
      </c>
      <c r="W2315" s="459">
        <f t="shared" si="400"/>
        <v>3.6327803519833672</v>
      </c>
      <c r="X2315" s="459">
        <f t="shared" si="401"/>
        <v>1.1583015355656063</v>
      </c>
      <c r="Y2315" s="82">
        <v>20220519</v>
      </c>
      <c r="Z2315" s="85" t="s">
        <v>2052</v>
      </c>
      <c r="AA2315" s="85" t="s">
        <v>2053</v>
      </c>
      <c r="AB2315" s="48"/>
      <c r="AC2315" s="43"/>
      <c r="AD2315" s="43"/>
      <c r="AE2315" s="691" t="s">
        <v>1250</v>
      </c>
      <c r="AF2315" s="129">
        <v>1</v>
      </c>
      <c r="AG2315" s="129"/>
      <c r="AH2315" s="155" t="s">
        <v>2063</v>
      </c>
      <c r="AI2315" s="155"/>
    </row>
    <row r="2316" spans="1:35" s="82" customFormat="1" x14ac:dyDescent="0.2">
      <c r="A2316" s="155" t="s">
        <v>1561</v>
      </c>
      <c r="B2316" s="82">
        <v>20190921</v>
      </c>
      <c r="C2316" s="126" t="s">
        <v>64</v>
      </c>
      <c r="D2316" s="126">
        <v>5</v>
      </c>
      <c r="E2316" s="126">
        <v>11</v>
      </c>
      <c r="F2316" s="126"/>
      <c r="G2316" s="126"/>
      <c r="H2316" s="126" t="s">
        <v>11</v>
      </c>
      <c r="I2316" s="126">
        <v>290</v>
      </c>
      <c r="J2316" s="126">
        <v>0</v>
      </c>
      <c r="K2316" s="82">
        <v>10</v>
      </c>
      <c r="L2316" s="82">
        <v>1</v>
      </c>
      <c r="M2316" s="82">
        <v>0</v>
      </c>
      <c r="N2316" s="83">
        <v>1</v>
      </c>
      <c r="O2316" s="82" t="str">
        <f>Cal_051922a!$E$2</f>
        <v>Cal_051922a</v>
      </c>
      <c r="P2316" s="158">
        <f>Cal_051922a!$Q$3</f>
        <v>1.8382409380942635</v>
      </c>
      <c r="Q2316" s="158">
        <f>Cal_051922a!$R$3</f>
        <v>0.56187208580813652</v>
      </c>
      <c r="R2316" s="84">
        <v>219.3</v>
      </c>
      <c r="S2316" s="84">
        <v>133.19999999999999</v>
      </c>
      <c r="T2316" s="82">
        <f>AVERAGE(0.608,0.747,0.549,0.369,0.2,0.328)</f>
        <v>0.46683333333333327</v>
      </c>
      <c r="U2316" s="125">
        <f t="shared" si="398"/>
        <v>218.83316666666667</v>
      </c>
      <c r="V2316" s="125">
        <f t="shared" si="399"/>
        <v>132.73316666666665</v>
      </c>
      <c r="W2316" s="459">
        <f t="shared" si="400"/>
        <v>3.6582735474358836</v>
      </c>
      <c r="X2316" s="459">
        <f t="shared" si="401"/>
        <v>1.0691155367899534</v>
      </c>
      <c r="Y2316" s="82">
        <f>Cal_051922a!$A$3</f>
        <v>20220519</v>
      </c>
      <c r="Z2316" s="85" t="s">
        <v>2057</v>
      </c>
      <c r="AA2316" s="85" t="s">
        <v>2058</v>
      </c>
      <c r="AB2316" s="48"/>
      <c r="AC2316" s="43"/>
      <c r="AE2316" s="691" t="s">
        <v>1250</v>
      </c>
      <c r="AF2316" s="129">
        <v>1</v>
      </c>
      <c r="AG2316" s="129"/>
      <c r="AH2316" s="153"/>
      <c r="AI2316" s="155"/>
    </row>
    <row r="2317" spans="1:35" s="82" customFormat="1" x14ac:dyDescent="0.2">
      <c r="A2317" s="155" t="s">
        <v>1561</v>
      </c>
      <c r="B2317" s="82">
        <v>20190921</v>
      </c>
      <c r="C2317" s="126" t="s">
        <v>64</v>
      </c>
      <c r="D2317" s="126">
        <v>5</v>
      </c>
      <c r="E2317" s="126">
        <v>11</v>
      </c>
      <c r="F2317" s="126"/>
      <c r="G2317" s="126"/>
      <c r="H2317" s="126" t="s">
        <v>10</v>
      </c>
      <c r="I2317" s="126">
        <v>290</v>
      </c>
      <c r="J2317" s="126">
        <v>10</v>
      </c>
      <c r="K2317" s="82">
        <v>5</v>
      </c>
      <c r="L2317" s="82">
        <v>1</v>
      </c>
      <c r="M2317" s="82">
        <v>0</v>
      </c>
      <c r="N2317" s="83">
        <v>1</v>
      </c>
      <c r="O2317" s="82" t="str">
        <f>Cal_051922a!$E$2</f>
        <v>Cal_051922a</v>
      </c>
      <c r="P2317" s="158">
        <f>Cal_051922a!$Q$3</f>
        <v>1.8382409380942635</v>
      </c>
      <c r="Q2317" s="158">
        <f>Cal_051922a!$R$3</f>
        <v>0.56187208580813652</v>
      </c>
      <c r="R2317" s="84">
        <v>74.489999999999995</v>
      </c>
      <c r="S2317" s="84">
        <v>50.34</v>
      </c>
      <c r="T2317" s="82">
        <f>AVERAGE(0.608,0.747,0.549,0.369,0.2,0.328)</f>
        <v>0.46683333333333327</v>
      </c>
      <c r="U2317" s="125">
        <f t="shared" si="398"/>
        <v>74.023166666666668</v>
      </c>
      <c r="V2317" s="125">
        <f t="shared" si="399"/>
        <v>49.87316666666667</v>
      </c>
      <c r="W2317" s="459">
        <f t="shared" si="400"/>
        <v>0.51305055848186154</v>
      </c>
      <c r="X2317" s="459">
        <f t="shared" si="401"/>
        <v>0.37508414671908374</v>
      </c>
      <c r="Y2317" s="82">
        <f>Cal_051922a!$A$3</f>
        <v>20220519</v>
      </c>
      <c r="Z2317" s="85" t="s">
        <v>2057</v>
      </c>
      <c r="AA2317" s="85" t="s">
        <v>2058</v>
      </c>
      <c r="AB2317" s="48"/>
      <c r="AC2317" s="43"/>
      <c r="AD2317" s="43"/>
      <c r="AE2317" s="691" t="s">
        <v>1250</v>
      </c>
      <c r="AF2317" s="129">
        <v>1</v>
      </c>
      <c r="AG2317" s="129"/>
      <c r="AH2317" s="155"/>
      <c r="AI2317" s="155"/>
    </row>
    <row r="2318" spans="1:35" s="82" customFormat="1" x14ac:dyDescent="0.2">
      <c r="A2318" s="155" t="s">
        <v>1561</v>
      </c>
      <c r="B2318" s="82">
        <v>20190921</v>
      </c>
      <c r="C2318" s="126" t="s">
        <v>64</v>
      </c>
      <c r="D2318" s="126">
        <v>5</v>
      </c>
      <c r="E2318" s="126">
        <v>11</v>
      </c>
      <c r="F2318" s="126"/>
      <c r="G2318" s="126"/>
      <c r="H2318" s="126" t="s">
        <v>11</v>
      </c>
      <c r="I2318" s="126">
        <v>290</v>
      </c>
      <c r="J2318" s="126">
        <v>10</v>
      </c>
      <c r="K2318" s="82">
        <v>5</v>
      </c>
      <c r="L2318" s="82">
        <v>1</v>
      </c>
      <c r="M2318" s="82">
        <v>0</v>
      </c>
      <c r="N2318" s="83">
        <v>1</v>
      </c>
      <c r="O2318" s="82" t="str">
        <f>Cal_051922a!$E$2</f>
        <v>Cal_051922a</v>
      </c>
      <c r="P2318" s="158">
        <f>Cal_051922a!$Q$3</f>
        <v>1.8382409380942635</v>
      </c>
      <c r="Q2318" s="158">
        <f>Cal_051922a!$R$3</f>
        <v>0.56187208580813652</v>
      </c>
      <c r="R2318" s="84">
        <v>78.099999999999994</v>
      </c>
      <c r="S2318" s="84">
        <v>53.4</v>
      </c>
      <c r="T2318" s="82">
        <f>AVERAGE(0.541,0.613,0.593,0.601,0.578,0.406)</f>
        <v>0.55533333333333335</v>
      </c>
      <c r="U2318" s="125">
        <f t="shared" si="398"/>
        <v>77.544666666666657</v>
      </c>
      <c r="V2318" s="125">
        <f t="shared" si="399"/>
        <v>52.844666666666669</v>
      </c>
      <c r="W2318" s="459">
        <f t="shared" si="400"/>
        <v>0.52473493973093066</v>
      </c>
      <c r="X2318" s="459">
        <f t="shared" si="401"/>
        <v>0.41631584144616623</v>
      </c>
      <c r="Y2318" s="82">
        <v>20220519</v>
      </c>
      <c r="Z2318" s="85" t="s">
        <v>2064</v>
      </c>
      <c r="AA2318" s="85" t="s">
        <v>2065</v>
      </c>
      <c r="AB2318" s="48"/>
      <c r="AC2318" s="43"/>
      <c r="AD2318" s="43"/>
      <c r="AE2318" s="691" t="s">
        <v>1250</v>
      </c>
      <c r="AF2318" s="129">
        <v>1</v>
      </c>
      <c r="AG2318" s="129"/>
      <c r="AH2318" s="155"/>
      <c r="AI2318" s="155"/>
    </row>
    <row r="2319" spans="1:35" x14ac:dyDescent="0.2">
      <c r="A2319" t="s">
        <v>1561</v>
      </c>
      <c r="B2319" s="43">
        <v>20190921</v>
      </c>
      <c r="C2319" s="107" t="s">
        <v>66</v>
      </c>
      <c r="D2319" s="107">
        <v>7</v>
      </c>
      <c r="E2319" s="107">
        <v>1</v>
      </c>
      <c r="H2319" s="107" t="s">
        <v>10</v>
      </c>
      <c r="I2319" s="107">
        <v>290</v>
      </c>
      <c r="J2319" s="107">
        <v>0</v>
      </c>
      <c r="K2319" s="43">
        <v>5</v>
      </c>
      <c r="L2319" s="43">
        <v>1</v>
      </c>
      <c r="M2319" s="43">
        <v>0</v>
      </c>
      <c r="N2319" s="49">
        <v>1</v>
      </c>
      <c r="O2319" s="43" t="str">
        <f>Cal_051922a!$E$2</f>
        <v>Cal_051922a</v>
      </c>
      <c r="P2319" s="50">
        <f>Cal_051922a!$Q$3</f>
        <v>1.8382409380942635</v>
      </c>
      <c r="Q2319" s="50">
        <f>Cal_051922a!$R$3</f>
        <v>0.56187208580813652</v>
      </c>
      <c r="R2319" s="46">
        <v>40.69</v>
      </c>
      <c r="S2319" s="46">
        <v>32.19</v>
      </c>
      <c r="T2319" s="43">
        <f>AVERAGE(0.72,0.64,0.79,0.816,0.69,0.643)</f>
        <v>0.71649999999999991</v>
      </c>
      <c r="U2319" s="79">
        <f t="shared" si="398"/>
        <v>39.973500000000001</v>
      </c>
      <c r="V2319" s="79">
        <f t="shared" si="399"/>
        <v>31.473499999999998</v>
      </c>
      <c r="W2319" s="443">
        <f t="shared" si="400"/>
        <v>0.18057680112198035</v>
      </c>
      <c r="X2319" s="443">
        <f t="shared" si="401"/>
        <v>0.37989909227711438</v>
      </c>
      <c r="Y2319" s="43">
        <f>Cal_051922a!$A$3</f>
        <v>20220519</v>
      </c>
      <c r="Z2319" s="48" t="s">
        <v>2047</v>
      </c>
      <c r="AA2319" s="48" t="s">
        <v>2048</v>
      </c>
      <c r="AE2319" s="689" t="s">
        <v>1250</v>
      </c>
      <c r="AF2319" s="128">
        <v>1</v>
      </c>
      <c r="AG2319" s="128"/>
      <c r="AH2319" t="s">
        <v>2066</v>
      </c>
    </row>
    <row r="2320" spans="1:35" x14ac:dyDescent="0.2">
      <c r="A2320" t="s">
        <v>1561</v>
      </c>
      <c r="B2320" s="43">
        <v>20190921</v>
      </c>
      <c r="C2320" s="107" t="s">
        <v>66</v>
      </c>
      <c r="D2320" s="107">
        <v>7</v>
      </c>
      <c r="E2320" s="107">
        <v>1</v>
      </c>
      <c r="H2320" s="107" t="s">
        <v>11</v>
      </c>
      <c r="I2320" s="107">
        <v>290</v>
      </c>
      <c r="J2320" s="107">
        <v>0</v>
      </c>
      <c r="K2320" s="43">
        <v>5</v>
      </c>
      <c r="L2320" s="43">
        <v>1</v>
      </c>
      <c r="M2320" s="43">
        <v>0</v>
      </c>
      <c r="N2320" s="49">
        <v>1</v>
      </c>
      <c r="O2320" s="43" t="str">
        <f>Cal_051922a!$E$2</f>
        <v>Cal_051922a</v>
      </c>
      <c r="P2320" s="50">
        <f>Cal_051922a!$Q$3</f>
        <v>1.8382409380942635</v>
      </c>
      <c r="Q2320" s="50">
        <f>Cal_051922a!$R$3</f>
        <v>0.56187208580813652</v>
      </c>
      <c r="R2320" s="46">
        <v>43.32</v>
      </c>
      <c r="S2320" s="46">
        <v>33.85</v>
      </c>
      <c r="T2320" s="47">
        <f>AVERAGE(0.541,0.613,0.593,0.601,0.578,0.406)</f>
        <v>0.55533333333333335</v>
      </c>
      <c r="U2320" s="79">
        <f t="shared" si="398"/>
        <v>42.76466666666667</v>
      </c>
      <c r="V2320" s="79">
        <f t="shared" si="399"/>
        <v>33.294666666666672</v>
      </c>
      <c r="W2320" s="443">
        <f t="shared" si="400"/>
        <v>0.20118380077942977</v>
      </c>
      <c r="X2320" s="443">
        <f t="shared" si="401"/>
        <v>0.39172318590540234</v>
      </c>
      <c r="Y2320" s="43">
        <v>20220519</v>
      </c>
      <c r="Z2320" s="48" t="s">
        <v>2064</v>
      </c>
      <c r="AA2320" s="48" t="s">
        <v>2065</v>
      </c>
      <c r="AE2320" s="689" t="s">
        <v>1250</v>
      </c>
      <c r="AF2320" s="128">
        <v>1</v>
      </c>
      <c r="AG2320" s="128"/>
      <c r="AH2320" t="s">
        <v>2066</v>
      </c>
    </row>
    <row r="2321" spans="1:35" x14ac:dyDescent="0.2">
      <c r="A2321" t="s">
        <v>1561</v>
      </c>
      <c r="B2321" s="43">
        <v>20190921</v>
      </c>
      <c r="C2321" s="107" t="s">
        <v>66</v>
      </c>
      <c r="D2321" s="107">
        <v>7</v>
      </c>
      <c r="E2321" s="107">
        <v>3</v>
      </c>
      <c r="H2321" s="107" t="s">
        <v>10</v>
      </c>
      <c r="I2321" s="107">
        <v>290</v>
      </c>
      <c r="J2321" s="107">
        <v>0</v>
      </c>
      <c r="K2321" s="43">
        <v>5</v>
      </c>
      <c r="L2321" s="43">
        <v>1</v>
      </c>
      <c r="M2321" s="43">
        <v>0</v>
      </c>
      <c r="N2321" s="49">
        <v>1</v>
      </c>
      <c r="O2321" s="43" t="str">
        <f>Cal_051922a!$E$2</f>
        <v>Cal_051922a</v>
      </c>
      <c r="P2321" s="50">
        <f>Cal_051922a!$Q$3</f>
        <v>1.8382409380942635</v>
      </c>
      <c r="Q2321" s="50">
        <f>Cal_051922a!$R$3</f>
        <v>0.56187208580813652</v>
      </c>
      <c r="R2321" s="46">
        <v>47.19</v>
      </c>
      <c r="S2321" s="46">
        <v>34.42</v>
      </c>
      <c r="T2321" s="43">
        <f>AVERAGE(0.68,0.415,0.4,0.642,0.3,0.409)</f>
        <v>0.47433333333333327</v>
      </c>
      <c r="U2321" s="79">
        <f t="shared" si="398"/>
        <v>46.715666666666664</v>
      </c>
      <c r="V2321" s="79">
        <f t="shared" si="399"/>
        <v>33.945666666666668</v>
      </c>
      <c r="W2321" s="443">
        <f t="shared" si="400"/>
        <v>0.2712900882738456</v>
      </c>
      <c r="X2321" s="443">
        <f t="shared" si="401"/>
        <v>0.33320981964957808</v>
      </c>
      <c r="Y2321" s="43">
        <f>Cal_051922a!$A$3</f>
        <v>20220519</v>
      </c>
      <c r="Z2321" s="48" t="s">
        <v>2060</v>
      </c>
      <c r="AA2321" s="48" t="s">
        <v>2061</v>
      </c>
      <c r="AE2321" s="689" t="s">
        <v>1250</v>
      </c>
      <c r="AF2321" s="128">
        <v>1</v>
      </c>
      <c r="AG2321" s="128"/>
      <c r="AH2321" t="s">
        <v>2016</v>
      </c>
    </row>
    <row r="2322" spans="1:35" x14ac:dyDescent="0.2">
      <c r="A2322" t="s">
        <v>1561</v>
      </c>
      <c r="B2322" s="43">
        <v>20190921</v>
      </c>
      <c r="C2322" s="107" t="s">
        <v>66</v>
      </c>
      <c r="D2322" s="107">
        <v>7</v>
      </c>
      <c r="E2322" s="107">
        <v>3</v>
      </c>
      <c r="H2322" s="107" t="s">
        <v>11</v>
      </c>
      <c r="I2322" s="107">
        <v>290</v>
      </c>
      <c r="J2322" s="107">
        <v>0</v>
      </c>
      <c r="K2322" s="43">
        <v>5</v>
      </c>
      <c r="L2322" s="43">
        <v>1</v>
      </c>
      <c r="M2322" s="43">
        <v>0</v>
      </c>
      <c r="N2322" s="49">
        <v>1</v>
      </c>
      <c r="O2322" s="43" t="str">
        <f>Cal_051922a!$E$2</f>
        <v>Cal_051922a</v>
      </c>
      <c r="P2322" s="50">
        <f>Cal_051922a!$Q$3</f>
        <v>1.8382409380942635</v>
      </c>
      <c r="Q2322" s="50">
        <f>Cal_051922a!$R$3</f>
        <v>0.56187208580813652</v>
      </c>
      <c r="R2322" s="46">
        <v>48.79</v>
      </c>
      <c r="S2322" s="46">
        <v>36.08</v>
      </c>
      <c r="T2322" s="47">
        <f>AVERAGE(0.84, 1.03, 0.498, 0.89, 0.855, 0.718)</f>
        <v>0.8051666666666667</v>
      </c>
      <c r="U2322" s="79">
        <f t="shared" si="398"/>
        <v>47.984833333333334</v>
      </c>
      <c r="V2322" s="79">
        <f t="shared" si="399"/>
        <v>35.274833333333333</v>
      </c>
      <c r="W2322" s="443">
        <f t="shared" si="400"/>
        <v>0.2700154285012199</v>
      </c>
      <c r="X2322" s="443">
        <f t="shared" si="401"/>
        <v>0.35815410227877476</v>
      </c>
      <c r="Y2322" s="43">
        <f>Cal_051922a!$A$3</f>
        <v>20220519</v>
      </c>
      <c r="Z2322" s="48" t="s">
        <v>2017</v>
      </c>
      <c r="AA2322" s="48" t="s">
        <v>2018</v>
      </c>
      <c r="AE2322" s="689" t="s">
        <v>1250</v>
      </c>
      <c r="AF2322" s="128">
        <v>1</v>
      </c>
      <c r="AG2322" s="128"/>
      <c r="AH2322" t="s">
        <v>2016</v>
      </c>
    </row>
    <row r="2323" spans="1:35" x14ac:dyDescent="0.2">
      <c r="A2323" t="s">
        <v>1561</v>
      </c>
      <c r="B2323" s="43">
        <v>20190921</v>
      </c>
      <c r="C2323" s="107" t="s">
        <v>66</v>
      </c>
      <c r="D2323" s="107">
        <v>7</v>
      </c>
      <c r="E2323" s="107">
        <v>7</v>
      </c>
      <c r="H2323" s="107" t="s">
        <v>10</v>
      </c>
      <c r="I2323" s="107">
        <v>290</v>
      </c>
      <c r="J2323" s="107">
        <v>0</v>
      </c>
      <c r="K2323" s="43">
        <v>5</v>
      </c>
      <c r="L2323" s="43">
        <v>1</v>
      </c>
      <c r="M2323" s="43">
        <v>0</v>
      </c>
      <c r="N2323" s="49">
        <v>1</v>
      </c>
      <c r="O2323" s="43" t="str">
        <f>Cal_051922a!$E$2</f>
        <v>Cal_051922a</v>
      </c>
      <c r="P2323" s="50">
        <f>Cal_051922a!$Q$3</f>
        <v>1.8382409380942635</v>
      </c>
      <c r="Q2323" s="50">
        <f>Cal_051922a!$R$3</f>
        <v>0.56187208580813652</v>
      </c>
      <c r="R2323" s="46">
        <v>221.6</v>
      </c>
      <c r="S2323" s="46">
        <v>136.69999999999999</v>
      </c>
      <c r="T2323" s="47">
        <f>AVERAGE(0.608,0.747,0.549,0.369,0.2,0.328)</f>
        <v>0.46683333333333327</v>
      </c>
      <c r="U2323" s="79">
        <f t="shared" si="398"/>
        <v>221.13316666666665</v>
      </c>
      <c r="V2323" s="79">
        <f t="shared" si="399"/>
        <v>136.23316666666665</v>
      </c>
      <c r="W2323" s="443">
        <f t="shared" si="400"/>
        <v>1.8036435782654265</v>
      </c>
      <c r="X2323" s="443">
        <f t="shared" si="401"/>
        <v>0.62237849738830608</v>
      </c>
      <c r="Y2323" s="43">
        <v>20220519</v>
      </c>
      <c r="Z2323" s="48" t="s">
        <v>2057</v>
      </c>
      <c r="AA2323" s="48" t="s">
        <v>2058</v>
      </c>
      <c r="AE2323" s="689" t="s">
        <v>1250</v>
      </c>
      <c r="AF2323" s="128">
        <v>1</v>
      </c>
      <c r="AG2323" s="128"/>
      <c r="AH2323"/>
    </row>
    <row r="2324" spans="1:35" x14ac:dyDescent="0.2">
      <c r="A2324" t="s">
        <v>1561</v>
      </c>
      <c r="B2324" s="43">
        <v>20190921</v>
      </c>
      <c r="C2324" s="107" t="s">
        <v>66</v>
      </c>
      <c r="D2324" s="107">
        <v>7</v>
      </c>
      <c r="E2324" s="107">
        <v>7</v>
      </c>
      <c r="H2324" s="107" t="s">
        <v>11</v>
      </c>
      <c r="I2324" s="107">
        <v>290</v>
      </c>
      <c r="J2324" s="107">
        <v>0</v>
      </c>
      <c r="K2324" s="43">
        <v>5</v>
      </c>
      <c r="L2324" s="43">
        <v>1</v>
      </c>
      <c r="M2324" s="43">
        <v>0</v>
      </c>
      <c r="N2324" s="49">
        <v>1</v>
      </c>
      <c r="O2324" s="43" t="str">
        <f>Cal_051922a!$E$2</f>
        <v>Cal_051922a</v>
      </c>
      <c r="P2324" s="50">
        <f>Cal_051922a!$Q$3</f>
        <v>1.8382409380942635</v>
      </c>
      <c r="Q2324" s="50">
        <f>Cal_051922a!$R$3</f>
        <v>0.56187208580813652</v>
      </c>
      <c r="R2324" s="46">
        <v>231.8</v>
      </c>
      <c r="S2324" s="46">
        <v>143.4</v>
      </c>
      <c r="T2324" s="47">
        <f>AVERAGE(0.541,0.613,0.593,0.601,0.578,0.406)</f>
        <v>0.55533333333333335</v>
      </c>
      <c r="U2324" s="79">
        <f t="shared" si="398"/>
        <v>231.24466666666669</v>
      </c>
      <c r="V2324" s="79">
        <f t="shared" si="399"/>
        <v>142.84466666666668</v>
      </c>
      <c r="W2324" s="443">
        <f t="shared" si="400"/>
        <v>1.8779987316685947</v>
      </c>
      <c r="X2324" s="443">
        <f t="shared" si="401"/>
        <v>0.66576005484373735</v>
      </c>
      <c r="Y2324" s="43">
        <v>20220519</v>
      </c>
      <c r="Z2324" s="48" t="s">
        <v>2064</v>
      </c>
      <c r="AA2324" s="48" t="s">
        <v>2065</v>
      </c>
      <c r="AE2324" s="689" t="s">
        <v>1250</v>
      </c>
      <c r="AF2324" s="128">
        <v>1</v>
      </c>
      <c r="AG2324" s="128"/>
      <c r="AH2324"/>
    </row>
    <row r="2325" spans="1:35" x14ac:dyDescent="0.2">
      <c r="A2325" t="s">
        <v>1561</v>
      </c>
      <c r="B2325" s="43">
        <v>20190921</v>
      </c>
      <c r="C2325" s="107" t="s">
        <v>66</v>
      </c>
      <c r="D2325" s="107">
        <v>7</v>
      </c>
      <c r="E2325" s="107">
        <v>9</v>
      </c>
      <c r="H2325" s="107" t="s">
        <v>10</v>
      </c>
      <c r="I2325" s="107">
        <v>290</v>
      </c>
      <c r="J2325" s="107">
        <v>0</v>
      </c>
      <c r="K2325" s="43">
        <v>10</v>
      </c>
      <c r="L2325" s="43">
        <v>1</v>
      </c>
      <c r="M2325" s="43">
        <v>0</v>
      </c>
      <c r="N2325" s="49">
        <v>1</v>
      </c>
      <c r="O2325" s="43" t="str">
        <f>Cal_051922a!$E$2</f>
        <v>Cal_051922a</v>
      </c>
      <c r="P2325" s="50">
        <f>Cal_051922a!$Q$3</f>
        <v>1.8382409380942635</v>
      </c>
      <c r="Q2325" s="50">
        <f>Cal_051922a!$R$3</f>
        <v>0.56187208580813652</v>
      </c>
      <c r="R2325" s="46">
        <v>233.8</v>
      </c>
      <c r="S2325" s="46">
        <v>139.30000000000001</v>
      </c>
      <c r="T2325" s="47">
        <f>AVERAGE(0.608,0.747,0.549,0.369,0.2,0.328)</f>
        <v>0.46683333333333327</v>
      </c>
      <c r="U2325" s="79">
        <f t="shared" si="398"/>
        <v>233.33316666666667</v>
      </c>
      <c r="V2325" s="79">
        <f t="shared" si="399"/>
        <v>138.83316666666667</v>
      </c>
      <c r="W2325" s="443">
        <f t="shared" si="400"/>
        <v>4.0151782837710908</v>
      </c>
      <c r="X2325" s="443">
        <f t="shared" si="401"/>
        <v>0.92946677451130022</v>
      </c>
      <c r="Y2325" s="43">
        <v>20220519</v>
      </c>
      <c r="Z2325" s="48" t="s">
        <v>2057</v>
      </c>
      <c r="AA2325" s="48" t="s">
        <v>2058</v>
      </c>
      <c r="AE2325" s="689" t="s">
        <v>1250</v>
      </c>
      <c r="AF2325" s="128">
        <v>1</v>
      </c>
      <c r="AG2325" s="128"/>
      <c r="AH2325"/>
    </row>
    <row r="2326" spans="1:35" x14ac:dyDescent="0.2">
      <c r="A2326" t="s">
        <v>1561</v>
      </c>
      <c r="B2326" s="43">
        <v>20190921</v>
      </c>
      <c r="C2326" s="107" t="s">
        <v>66</v>
      </c>
      <c r="D2326" s="107">
        <v>7</v>
      </c>
      <c r="E2326" s="107">
        <v>9</v>
      </c>
      <c r="H2326" s="107" t="s">
        <v>11</v>
      </c>
      <c r="I2326" s="107">
        <v>290</v>
      </c>
      <c r="J2326" s="107">
        <v>0</v>
      </c>
      <c r="K2326" s="43">
        <v>10</v>
      </c>
      <c r="L2326" s="43">
        <v>1</v>
      </c>
      <c r="M2326" s="43">
        <v>0</v>
      </c>
      <c r="N2326" s="49">
        <v>1</v>
      </c>
      <c r="O2326" s="43" t="str">
        <f>Cal_051922a!$E$2</f>
        <v>Cal_051922a</v>
      </c>
      <c r="P2326" s="50">
        <f>Cal_051922a!$Q$3</f>
        <v>1.8382409380942635</v>
      </c>
      <c r="Q2326" s="50">
        <f>Cal_051922a!$R$3</f>
        <v>0.56187208580813652</v>
      </c>
      <c r="R2326" s="46">
        <v>228.4</v>
      </c>
      <c r="S2326" s="46">
        <v>136.69999999999999</v>
      </c>
      <c r="T2326" s="43">
        <f>AVERAGE(0.68,0.415,0.4,0.642,0.3,0.409)</f>
        <v>0.47433333333333327</v>
      </c>
      <c r="U2326" s="79">
        <f t="shared" si="398"/>
        <v>227.92566666666667</v>
      </c>
      <c r="V2326" s="79">
        <f t="shared" si="399"/>
        <v>136.22566666666665</v>
      </c>
      <c r="W2326" s="443">
        <f t="shared" si="400"/>
        <v>3.8962100383260214</v>
      </c>
      <c r="X2326" s="443">
        <f t="shared" si="401"/>
        <v>0.95556699498055431</v>
      </c>
      <c r="Y2326" s="43">
        <f>Cal_051922a!$A$3</f>
        <v>20220519</v>
      </c>
      <c r="Z2326" s="48" t="s">
        <v>2060</v>
      </c>
      <c r="AA2326" s="48" t="s">
        <v>2061</v>
      </c>
      <c r="AE2326" s="689" t="s">
        <v>1250</v>
      </c>
      <c r="AF2326" s="128">
        <v>1</v>
      </c>
      <c r="AG2326" s="128"/>
      <c r="AH2326"/>
    </row>
    <row r="2327" spans="1:35" x14ac:dyDescent="0.2">
      <c r="A2327" t="s">
        <v>1561</v>
      </c>
      <c r="B2327" s="43">
        <v>20190921</v>
      </c>
      <c r="C2327" s="107" t="s">
        <v>66</v>
      </c>
      <c r="D2327" s="107">
        <v>7</v>
      </c>
      <c r="E2327" s="107">
        <v>11</v>
      </c>
      <c r="H2327" s="107" t="s">
        <v>10</v>
      </c>
      <c r="I2327" s="107">
        <v>290</v>
      </c>
      <c r="J2327" s="107">
        <v>0</v>
      </c>
      <c r="K2327" s="43">
        <v>10</v>
      </c>
      <c r="L2327" s="43">
        <v>1</v>
      </c>
      <c r="M2327" s="43">
        <v>0</v>
      </c>
      <c r="N2327" s="49">
        <v>1</v>
      </c>
      <c r="O2327" s="43" t="str">
        <f>Cal_051922a!$E$2</f>
        <v>Cal_051922a</v>
      </c>
      <c r="P2327" s="50">
        <f>Cal_051922a!$Q$3</f>
        <v>1.8382409380942635</v>
      </c>
      <c r="Q2327" s="50">
        <f>Cal_051922a!$R$3</f>
        <v>0.56187208580813652</v>
      </c>
      <c r="R2327" s="46">
        <v>229.8</v>
      </c>
      <c r="S2327" s="46">
        <v>140</v>
      </c>
      <c r="T2327" s="43">
        <f>AVERAGE(0.68,0.415,0.4,0.642,0.3,0.409)</f>
        <v>0.47433333333333327</v>
      </c>
      <c r="U2327" s="79">
        <f t="shared" si="398"/>
        <v>229.32566666666668</v>
      </c>
      <c r="V2327" s="79">
        <f t="shared" si="399"/>
        <v>139.52566666666667</v>
      </c>
      <c r="W2327" s="443">
        <f t="shared" si="400"/>
        <v>3.8154815860597244</v>
      </c>
      <c r="X2327" s="443">
        <f t="shared" si="401"/>
        <v>1.1538273676381041</v>
      </c>
      <c r="Y2327" s="43">
        <f>Cal_051922a!$A$3</f>
        <v>20220519</v>
      </c>
      <c r="Z2327" s="48" t="s">
        <v>2060</v>
      </c>
      <c r="AA2327" s="48" t="s">
        <v>2061</v>
      </c>
      <c r="AE2327" s="689" t="s">
        <v>1250</v>
      </c>
      <c r="AF2327" s="128">
        <v>1</v>
      </c>
      <c r="AG2327" s="128"/>
      <c r="AH2327" t="s">
        <v>2056</v>
      </c>
    </row>
    <row r="2328" spans="1:35" x14ac:dyDescent="0.2">
      <c r="A2328" t="s">
        <v>1561</v>
      </c>
      <c r="B2328" s="43">
        <v>20190921</v>
      </c>
      <c r="C2328" s="107" t="s">
        <v>66</v>
      </c>
      <c r="D2328" s="107">
        <v>7</v>
      </c>
      <c r="E2328" s="107">
        <v>11</v>
      </c>
      <c r="H2328" s="107" t="s">
        <v>11</v>
      </c>
      <c r="I2328" s="107">
        <v>290</v>
      </c>
      <c r="J2328" s="107">
        <v>0</v>
      </c>
      <c r="K2328" s="43">
        <v>10</v>
      </c>
      <c r="L2328" s="43">
        <v>1</v>
      </c>
      <c r="M2328" s="43">
        <v>0</v>
      </c>
      <c r="N2328" s="49">
        <v>1</v>
      </c>
      <c r="O2328" s="43" t="str">
        <f>Cal_051922a!$E$2</f>
        <v>Cal_051922a</v>
      </c>
      <c r="P2328" s="50">
        <f>Cal_051922a!$Q$3</f>
        <v>1.8382409380942635</v>
      </c>
      <c r="Q2328" s="50">
        <f>Cal_051922a!$R$3</f>
        <v>0.56187208580813652</v>
      </c>
      <c r="R2328" s="46">
        <v>237.4</v>
      </c>
      <c r="S2328" s="46">
        <v>143.5</v>
      </c>
      <c r="T2328" s="47">
        <f>AVERAGE(0.76,0.862,0.578,0.756,0.773,0.585)</f>
        <v>0.71899999999999997</v>
      </c>
      <c r="U2328" s="79">
        <f t="shared" si="398"/>
        <v>236.68100000000001</v>
      </c>
      <c r="V2328" s="79">
        <f t="shared" si="399"/>
        <v>142.78100000000001</v>
      </c>
      <c r="W2328" s="443">
        <f t="shared" si="400"/>
        <v>3.9896850883185766</v>
      </c>
      <c r="X2328" s="443">
        <f t="shared" si="401"/>
        <v>1.0955649496763173</v>
      </c>
      <c r="Y2328" s="43">
        <v>20220519</v>
      </c>
      <c r="Z2328" s="48" t="s">
        <v>2052</v>
      </c>
      <c r="AA2328" s="48" t="s">
        <v>2053</v>
      </c>
      <c r="AE2328" s="689" t="s">
        <v>1250</v>
      </c>
      <c r="AF2328" s="128">
        <v>1</v>
      </c>
      <c r="AG2328" s="128"/>
      <c r="AH2328" t="s">
        <v>2056</v>
      </c>
    </row>
    <row r="2329" spans="1:35" x14ac:dyDescent="0.2">
      <c r="A2329" t="s">
        <v>1561</v>
      </c>
      <c r="B2329" s="43">
        <v>20190921</v>
      </c>
      <c r="C2329" s="107" t="s">
        <v>66</v>
      </c>
      <c r="D2329" s="107">
        <v>7</v>
      </c>
      <c r="E2329" s="107">
        <v>11</v>
      </c>
      <c r="H2329" s="107" t="s">
        <v>10</v>
      </c>
      <c r="I2329" s="107">
        <v>290</v>
      </c>
      <c r="J2329" s="107">
        <v>10</v>
      </c>
      <c r="K2329" s="43">
        <v>5</v>
      </c>
      <c r="L2329" s="43">
        <v>1</v>
      </c>
      <c r="M2329" s="43">
        <v>0</v>
      </c>
      <c r="N2329" s="49">
        <v>1</v>
      </c>
      <c r="O2329" s="43" t="str">
        <f>Cal_051922a!$E$2</f>
        <v>Cal_051922a</v>
      </c>
      <c r="P2329" s="50">
        <f>Cal_051922a!$Q$3</f>
        <v>1.8382409380942635</v>
      </c>
      <c r="Q2329" s="50">
        <f>Cal_051922a!$R$3</f>
        <v>0.56187208580813652</v>
      </c>
      <c r="R2329" s="46">
        <v>64.2</v>
      </c>
      <c r="S2329" s="46">
        <v>43.2</v>
      </c>
      <c r="T2329" s="43">
        <f>AVERAGE(0.68,0.415,0.4,0.642,0.3,0.409)</f>
        <v>0.47433333333333327</v>
      </c>
      <c r="U2329" s="79">
        <f t="shared" si="398"/>
        <v>63.725666666666669</v>
      </c>
      <c r="V2329" s="79">
        <f t="shared" si="399"/>
        <v>42.725666666666669</v>
      </c>
      <c r="W2329" s="443">
        <f t="shared" si="400"/>
        <v>0.44613092041901009</v>
      </c>
      <c r="X2329" s="443">
        <f t="shared" si="401"/>
        <v>0.31472205735822856</v>
      </c>
      <c r="Y2329" s="43">
        <f>Cal_051922a!$A$3</f>
        <v>20220519</v>
      </c>
      <c r="Z2329" s="48" t="s">
        <v>2060</v>
      </c>
      <c r="AA2329" s="48" t="s">
        <v>2061</v>
      </c>
      <c r="AE2329" s="689" t="s">
        <v>1250</v>
      </c>
      <c r="AF2329" s="128">
        <v>1</v>
      </c>
      <c r="AG2329" s="128"/>
      <c r="AH2329" t="s">
        <v>2056</v>
      </c>
    </row>
    <row r="2330" spans="1:35" x14ac:dyDescent="0.2">
      <c r="A2330" t="s">
        <v>1561</v>
      </c>
      <c r="B2330" s="43">
        <v>20190921</v>
      </c>
      <c r="C2330" s="107" t="s">
        <v>66</v>
      </c>
      <c r="D2330" s="107">
        <v>7</v>
      </c>
      <c r="E2330" s="107">
        <v>11</v>
      </c>
      <c r="H2330" s="107" t="s">
        <v>11</v>
      </c>
      <c r="I2330" s="107">
        <v>290</v>
      </c>
      <c r="J2330" s="107">
        <v>10</v>
      </c>
      <c r="K2330" s="43">
        <v>5</v>
      </c>
      <c r="L2330" s="43">
        <v>1</v>
      </c>
      <c r="M2330" s="43">
        <v>0</v>
      </c>
      <c r="N2330" s="49">
        <v>1</v>
      </c>
      <c r="O2330" s="43" t="str">
        <f>Cal_051922a!$E$2</f>
        <v>Cal_051922a</v>
      </c>
      <c r="P2330" s="50">
        <f>Cal_051922a!$Q$3</f>
        <v>1.8382409380942635</v>
      </c>
      <c r="Q2330" s="50">
        <f>Cal_051922a!$R$3</f>
        <v>0.56187208580813652</v>
      </c>
      <c r="R2330" s="46">
        <v>72.930000000000007</v>
      </c>
      <c r="S2330" s="46">
        <v>47.98</v>
      </c>
      <c r="T2330" s="43">
        <f>AVERAGE(0.68,0.415,0.4,0.642,0.3,0.409)</f>
        <v>0.47433333333333327</v>
      </c>
      <c r="U2330" s="79">
        <f t="shared" si="398"/>
        <v>72.455666666666673</v>
      </c>
      <c r="V2330" s="79">
        <f t="shared" si="399"/>
        <v>47.505666666666663</v>
      </c>
      <c r="W2330" s="443">
        <f t="shared" si="400"/>
        <v>0.53004602211687168</v>
      </c>
      <c r="X2330" s="443">
        <f t="shared" si="401"/>
        <v>0.31592855861039387</v>
      </c>
      <c r="Y2330" s="43">
        <f>Cal_051922a!$A$3</f>
        <v>20220519</v>
      </c>
      <c r="Z2330" s="48" t="s">
        <v>2060</v>
      </c>
      <c r="AA2330" s="48" t="s">
        <v>2061</v>
      </c>
      <c r="AE2330" s="689" t="s">
        <v>1250</v>
      </c>
      <c r="AF2330" s="128">
        <v>1</v>
      </c>
      <c r="AG2330" s="128"/>
      <c r="AH2330" t="s">
        <v>2056</v>
      </c>
    </row>
    <row r="2331" spans="1:35" s="82" customFormat="1" x14ac:dyDescent="0.2">
      <c r="A2331" s="155" t="s">
        <v>1561</v>
      </c>
      <c r="B2331" s="82">
        <v>20190921</v>
      </c>
      <c r="C2331" s="126" t="s">
        <v>67</v>
      </c>
      <c r="D2331" s="126">
        <v>8</v>
      </c>
      <c r="E2331" s="126">
        <v>1</v>
      </c>
      <c r="F2331" s="126"/>
      <c r="G2331" s="126"/>
      <c r="H2331" s="126" t="s">
        <v>10</v>
      </c>
      <c r="I2331" s="126">
        <v>290</v>
      </c>
      <c r="J2331" s="126">
        <v>0</v>
      </c>
      <c r="K2331" s="82">
        <v>5</v>
      </c>
      <c r="L2331" s="82">
        <v>1</v>
      </c>
      <c r="M2331" s="82">
        <v>0</v>
      </c>
      <c r="N2331" s="83">
        <v>1</v>
      </c>
      <c r="O2331" s="82" t="str">
        <f>Cal_051922a!$E$2</f>
        <v>Cal_051922a</v>
      </c>
      <c r="P2331" s="158">
        <f>Cal_051922a!$Q$3</f>
        <v>1.8382409380942635</v>
      </c>
      <c r="Q2331" s="158">
        <f>Cal_051922a!$R$3</f>
        <v>0.56187208580813652</v>
      </c>
      <c r="R2331" s="84">
        <v>40.47</v>
      </c>
      <c r="S2331" s="84">
        <v>33.64</v>
      </c>
      <c r="T2331" s="82">
        <f>AVERAGE(0.72,0.64,0.79,0.816,0.69,0.643)</f>
        <v>0.71649999999999991</v>
      </c>
      <c r="U2331" s="125">
        <f t="shared" si="398"/>
        <v>39.753500000000003</v>
      </c>
      <c r="V2331" s="125">
        <f t="shared" si="399"/>
        <v>32.923500000000004</v>
      </c>
      <c r="W2331" s="459">
        <f t="shared" si="400"/>
        <v>0.14509877078389705</v>
      </c>
      <c r="X2331" s="459">
        <f t="shared" si="401"/>
        <v>0.441198529367821</v>
      </c>
      <c r="Y2331" s="82">
        <f>Cal_051922a!$A$3</f>
        <v>20220519</v>
      </c>
      <c r="Z2331" s="85" t="s">
        <v>2047</v>
      </c>
      <c r="AA2331" s="85" t="s">
        <v>2048</v>
      </c>
      <c r="AB2331" s="85"/>
      <c r="AE2331" s="691" t="s">
        <v>1250</v>
      </c>
      <c r="AF2331" s="129">
        <v>1</v>
      </c>
      <c r="AG2331" s="129"/>
      <c r="AH2331" s="155"/>
      <c r="AI2331" s="155"/>
    </row>
    <row r="2332" spans="1:35" s="82" customFormat="1" x14ac:dyDescent="0.2">
      <c r="A2332" s="155" t="s">
        <v>1561</v>
      </c>
      <c r="B2332" s="82">
        <v>20190921</v>
      </c>
      <c r="C2332" s="126" t="s">
        <v>67</v>
      </c>
      <c r="D2332" s="126">
        <v>8</v>
      </c>
      <c r="E2332" s="126">
        <v>1</v>
      </c>
      <c r="F2332" s="126"/>
      <c r="G2332" s="126"/>
      <c r="H2332" s="126" t="s">
        <v>11</v>
      </c>
      <c r="I2332" s="126">
        <v>290</v>
      </c>
      <c r="J2332" s="126">
        <v>0</v>
      </c>
      <c r="K2332" s="82">
        <v>5</v>
      </c>
      <c r="L2332" s="82">
        <v>1</v>
      </c>
      <c r="M2332" s="82">
        <v>0</v>
      </c>
      <c r="N2332" s="83">
        <v>1</v>
      </c>
      <c r="O2332" s="82" t="str">
        <f>Cal_051922a!$E$2</f>
        <v>Cal_051922a</v>
      </c>
      <c r="P2332" s="158">
        <f>Cal_051922a!$Q$3</f>
        <v>1.8382409380942635</v>
      </c>
      <c r="Q2332" s="158">
        <f>Cal_051922a!$R$3</f>
        <v>0.56187208580813652</v>
      </c>
      <c r="R2332" s="84">
        <v>40.82</v>
      </c>
      <c r="S2332" s="84">
        <v>33.869999999999997</v>
      </c>
      <c r="T2332" s="82">
        <f>AVERAGE(0.76,0.862,0.578,0.756,0.773,0.585)</f>
        <v>0.71899999999999997</v>
      </c>
      <c r="U2332" s="125">
        <f t="shared" si="398"/>
        <v>40.100999999999999</v>
      </c>
      <c r="V2332" s="125">
        <f t="shared" si="399"/>
        <v>33.150999999999996</v>
      </c>
      <c r="W2332" s="459">
        <f t="shared" si="400"/>
        <v>0.14764809032914863</v>
      </c>
      <c r="X2332" s="459">
        <f t="shared" si="401"/>
        <v>0.44270049950272217</v>
      </c>
      <c r="Y2332" s="82">
        <v>20220519</v>
      </c>
      <c r="Z2332" s="85" t="s">
        <v>2052</v>
      </c>
      <c r="AA2332" s="85" t="s">
        <v>2053</v>
      </c>
      <c r="AB2332" s="48"/>
      <c r="AC2332" s="43"/>
      <c r="AD2332" s="43"/>
      <c r="AE2332" s="691" t="s">
        <v>1250</v>
      </c>
      <c r="AF2332" s="129">
        <v>1</v>
      </c>
      <c r="AG2332" s="129"/>
      <c r="AH2332" s="155"/>
      <c r="AI2332" s="155"/>
    </row>
    <row r="2333" spans="1:35" s="82" customFormat="1" x14ac:dyDescent="0.2">
      <c r="A2333" s="155" t="s">
        <v>1561</v>
      </c>
      <c r="B2333" s="82">
        <v>20190921</v>
      </c>
      <c r="C2333" s="126" t="s">
        <v>67</v>
      </c>
      <c r="D2333" s="126">
        <v>8</v>
      </c>
      <c r="E2333" s="126">
        <v>5</v>
      </c>
      <c r="F2333" s="126"/>
      <c r="G2333" s="126"/>
      <c r="H2333" s="126" t="s">
        <v>10</v>
      </c>
      <c r="I2333" s="126">
        <v>290</v>
      </c>
      <c r="J2333" s="126">
        <v>0</v>
      </c>
      <c r="L2333" s="156"/>
      <c r="N2333" s="83"/>
      <c r="O2333" s="156"/>
      <c r="P2333" s="157"/>
      <c r="Q2333" s="157"/>
      <c r="R2333" s="84"/>
      <c r="S2333" s="84"/>
      <c r="U2333" s="125" t="e">
        <f t="shared" si="398"/>
        <v>#DIV/0!</v>
      </c>
      <c r="V2333" s="125" t="e">
        <f t="shared" si="399"/>
        <v>#DIV/0!</v>
      </c>
      <c r="W2333" s="459" t="e">
        <f t="shared" si="400"/>
        <v>#DIV/0!</v>
      </c>
      <c r="X2333" s="459" t="e">
        <f t="shared" si="401"/>
        <v>#DIV/0!</v>
      </c>
      <c r="Z2333" s="85"/>
      <c r="AA2333" s="85"/>
      <c r="AB2333" s="48"/>
      <c r="AC2333" s="43"/>
      <c r="AD2333" s="43"/>
      <c r="AE2333" s="691"/>
      <c r="AF2333" s="129"/>
      <c r="AG2333" s="129"/>
      <c r="AH2333" s="155"/>
      <c r="AI2333" s="155"/>
    </row>
    <row r="2334" spans="1:35" s="82" customFormat="1" x14ac:dyDescent="0.2">
      <c r="A2334" s="155" t="s">
        <v>1561</v>
      </c>
      <c r="B2334" s="82">
        <v>20190921</v>
      </c>
      <c r="C2334" s="126" t="s">
        <v>67</v>
      </c>
      <c r="D2334" s="126">
        <v>8</v>
      </c>
      <c r="E2334" s="126">
        <v>5</v>
      </c>
      <c r="F2334" s="126"/>
      <c r="G2334" s="126"/>
      <c r="H2334" s="126" t="s">
        <v>11</v>
      </c>
      <c r="I2334" s="126">
        <v>290</v>
      </c>
      <c r="J2334" s="126">
        <v>0</v>
      </c>
      <c r="K2334" s="82">
        <v>5</v>
      </c>
      <c r="L2334" s="82">
        <v>1</v>
      </c>
      <c r="M2334" s="82">
        <v>0</v>
      </c>
      <c r="N2334" s="83">
        <v>1</v>
      </c>
      <c r="O2334" s="82" t="str">
        <f>Cal_051922a!$E$2</f>
        <v>Cal_051922a</v>
      </c>
      <c r="P2334" s="158">
        <f>Cal_051922a!$Q$3</f>
        <v>1.8382409380942635</v>
      </c>
      <c r="Q2334" s="158">
        <f>Cal_051922a!$R$3</f>
        <v>0.56187208580813652</v>
      </c>
      <c r="R2334" s="84">
        <v>35.78</v>
      </c>
      <c r="S2334" s="84">
        <v>28.29</v>
      </c>
      <c r="T2334" s="82">
        <f>AVERAGE(0.68,0.415,0.4,0.642,0.3,0.409)</f>
        <v>0.47433333333333327</v>
      </c>
      <c r="U2334" s="125">
        <f t="shared" si="398"/>
        <v>35.305666666666667</v>
      </c>
      <c r="V2334" s="125">
        <f t="shared" si="399"/>
        <v>27.815666666666665</v>
      </c>
      <c r="W2334" s="459">
        <f t="shared" si="400"/>
        <v>0.1591200282827803</v>
      </c>
      <c r="X2334" s="459">
        <f t="shared" si="401"/>
        <v>0.33621765661058778</v>
      </c>
      <c r="Y2334" s="82">
        <f>Cal_051922a!$A$3</f>
        <v>20220519</v>
      </c>
      <c r="Z2334" s="85" t="s">
        <v>2060</v>
      </c>
      <c r="AA2334" s="85" t="s">
        <v>2061</v>
      </c>
      <c r="AB2334" s="48"/>
      <c r="AC2334" s="43"/>
      <c r="AD2334" s="43"/>
      <c r="AE2334" s="691" t="s">
        <v>1250</v>
      </c>
      <c r="AF2334" s="129">
        <v>3</v>
      </c>
      <c r="AG2334" s="129"/>
      <c r="AH2334" s="155" t="s">
        <v>2049</v>
      </c>
      <c r="AI2334" s="155"/>
    </row>
    <row r="2335" spans="1:35" s="82" customFormat="1" x14ac:dyDescent="0.2">
      <c r="A2335" s="155" t="s">
        <v>1561</v>
      </c>
      <c r="B2335" s="82">
        <v>20190921</v>
      </c>
      <c r="C2335" s="126" t="s">
        <v>67</v>
      </c>
      <c r="D2335" s="126">
        <v>8</v>
      </c>
      <c r="E2335" s="126">
        <v>7</v>
      </c>
      <c r="F2335" s="126"/>
      <c r="G2335" s="126"/>
      <c r="H2335" s="126" t="s">
        <v>10</v>
      </c>
      <c r="I2335" s="126">
        <v>290</v>
      </c>
      <c r="J2335" s="126">
        <v>0</v>
      </c>
      <c r="K2335" s="82">
        <v>5</v>
      </c>
      <c r="L2335" s="82">
        <v>1</v>
      </c>
      <c r="M2335" s="82">
        <v>0</v>
      </c>
      <c r="N2335" s="83">
        <v>1</v>
      </c>
      <c r="O2335" s="82" t="str">
        <f>Cal_051922a!$E$2</f>
        <v>Cal_051922a</v>
      </c>
      <c r="P2335" s="158">
        <f>Cal_051922a!$Q$3</f>
        <v>1.8382409380942635</v>
      </c>
      <c r="Q2335" s="158">
        <f>Cal_051922a!$R$3</f>
        <v>0.56187208580813652</v>
      </c>
      <c r="R2335" s="84">
        <v>47.98</v>
      </c>
      <c r="S2335" s="84">
        <v>36.049999999999997</v>
      </c>
      <c r="T2335" s="82">
        <f>AVERAGE(0.68,0.415,0.4,0.642,0.3,0.409)</f>
        <v>0.47433333333333327</v>
      </c>
      <c r="U2335" s="125">
        <f t="shared" si="398"/>
        <v>47.505666666666663</v>
      </c>
      <c r="V2335" s="125">
        <f t="shared" si="399"/>
        <v>35.575666666666663</v>
      </c>
      <c r="W2335" s="459">
        <f t="shared" si="400"/>
        <v>0.25344485145708523</v>
      </c>
      <c r="X2335" s="459">
        <f t="shared" si="401"/>
        <v>0.38008187922963199</v>
      </c>
      <c r="Y2335" s="82">
        <f>Cal_051922a!$A$3</f>
        <v>20220519</v>
      </c>
      <c r="Z2335" s="85" t="s">
        <v>2060</v>
      </c>
      <c r="AA2335" s="85" t="s">
        <v>2061</v>
      </c>
      <c r="AB2335" s="48"/>
      <c r="AC2335" s="43"/>
      <c r="AD2335" s="43"/>
      <c r="AE2335" s="691" t="s">
        <v>1250</v>
      </c>
      <c r="AF2335" s="129">
        <v>3</v>
      </c>
      <c r="AG2335" s="129"/>
      <c r="AH2335" s="155" t="s">
        <v>2049</v>
      </c>
      <c r="AI2335" s="155"/>
    </row>
    <row r="2336" spans="1:35" s="82" customFormat="1" x14ac:dyDescent="0.2">
      <c r="A2336" s="155" t="s">
        <v>1561</v>
      </c>
      <c r="B2336" s="82">
        <v>20190921</v>
      </c>
      <c r="C2336" s="126" t="s">
        <v>67</v>
      </c>
      <c r="D2336" s="126">
        <v>8</v>
      </c>
      <c r="E2336" s="126">
        <v>7</v>
      </c>
      <c r="F2336" s="126"/>
      <c r="G2336" s="126"/>
      <c r="H2336" s="126" t="s">
        <v>11</v>
      </c>
      <c r="I2336" s="126">
        <v>290</v>
      </c>
      <c r="J2336" s="126">
        <v>0</v>
      </c>
      <c r="K2336" s="82">
        <v>5</v>
      </c>
      <c r="L2336" s="82">
        <v>1</v>
      </c>
      <c r="M2336" s="82">
        <v>0</v>
      </c>
      <c r="N2336" s="83">
        <v>1</v>
      </c>
      <c r="O2336" s="82" t="str">
        <f>Cal_051922a!$E$2</f>
        <v>Cal_051922a</v>
      </c>
      <c r="P2336" s="158">
        <f>Cal_051922a!$Q$3</f>
        <v>1.8382409380942635</v>
      </c>
      <c r="Q2336" s="158">
        <f>Cal_051922a!$R$3</f>
        <v>0.56187208580813652</v>
      </c>
      <c r="R2336" s="84">
        <v>35.119999999999997</v>
      </c>
      <c r="S2336" s="84">
        <v>28.43</v>
      </c>
      <c r="T2336" s="82">
        <f>AVERAGE(0.72,0.64,0.79,0.816,0.69,0.643)</f>
        <v>0.71649999999999991</v>
      </c>
      <c r="U2336" s="125">
        <f t="shared" si="398"/>
        <v>34.403499999999994</v>
      </c>
      <c r="V2336" s="125">
        <f t="shared" si="399"/>
        <v>27.7135</v>
      </c>
      <c r="W2336" s="459">
        <f t="shared" si="400"/>
        <v>0.14212456464777024</v>
      </c>
      <c r="X2336" s="459">
        <f t="shared" si="401"/>
        <v>0.35139374986176358</v>
      </c>
      <c r="Y2336" s="82">
        <f>Cal_051922a!$A$3</f>
        <v>20220519</v>
      </c>
      <c r="Z2336" s="85" t="s">
        <v>2047</v>
      </c>
      <c r="AA2336" s="85" t="s">
        <v>2048</v>
      </c>
      <c r="AB2336" s="85"/>
      <c r="AE2336" s="691" t="s">
        <v>1250</v>
      </c>
      <c r="AF2336" s="129">
        <v>3</v>
      </c>
      <c r="AG2336" s="129"/>
      <c r="AH2336" s="155"/>
      <c r="AI2336" s="155"/>
    </row>
    <row r="2337" spans="1:35" s="82" customFormat="1" x14ac:dyDescent="0.2">
      <c r="A2337" s="155" t="s">
        <v>1561</v>
      </c>
      <c r="B2337" s="82">
        <v>20190921</v>
      </c>
      <c r="C2337" s="126" t="s">
        <v>67</v>
      </c>
      <c r="D2337" s="126">
        <v>8</v>
      </c>
      <c r="E2337" s="126">
        <v>9</v>
      </c>
      <c r="F2337" s="126"/>
      <c r="G2337" s="126"/>
      <c r="H2337" s="126" t="s">
        <v>10</v>
      </c>
      <c r="I2337" s="126">
        <v>290</v>
      </c>
      <c r="J2337" s="126">
        <v>0</v>
      </c>
      <c r="K2337" s="82">
        <v>5</v>
      </c>
      <c r="L2337" s="82">
        <v>1</v>
      </c>
      <c r="M2337" s="82">
        <v>0</v>
      </c>
      <c r="N2337" s="83">
        <v>1</v>
      </c>
      <c r="O2337" s="82" t="str">
        <f>Cal_051922a!$E$2</f>
        <v>Cal_051922a</v>
      </c>
      <c r="P2337" s="158">
        <f>Cal_051922a!$Q$3</f>
        <v>1.8382409380942635</v>
      </c>
      <c r="Q2337" s="158">
        <f>Cal_051922a!$R$3</f>
        <v>0.56187208580813652</v>
      </c>
      <c r="R2337" s="84">
        <v>35.31</v>
      </c>
      <c r="S2337" s="84">
        <v>27.66</v>
      </c>
      <c r="T2337" s="82">
        <f>AVERAGE(0.608,0.747,0.549,0.369,0.2,0.328)</f>
        <v>0.46683333333333327</v>
      </c>
      <c r="U2337" s="125">
        <f t="shared" si="398"/>
        <v>34.843166666666669</v>
      </c>
      <c r="V2337" s="125">
        <f t="shared" si="399"/>
        <v>27.193166666666666</v>
      </c>
      <c r="W2337" s="459">
        <f t="shared" si="400"/>
        <v>0.16251912100978227</v>
      </c>
      <c r="X2337" s="459">
        <f t="shared" si="401"/>
        <v>0.32173316684668368</v>
      </c>
      <c r="Y2337" s="82">
        <f>Cal_051922a!$A$3</f>
        <v>20220519</v>
      </c>
      <c r="Z2337" s="85" t="s">
        <v>2057</v>
      </c>
      <c r="AA2337" s="85" t="s">
        <v>2058</v>
      </c>
      <c r="AB2337" s="48"/>
      <c r="AC2337" s="43"/>
      <c r="AD2337" s="43"/>
      <c r="AE2337" s="691" t="s">
        <v>1250</v>
      </c>
      <c r="AF2337" s="129">
        <v>1</v>
      </c>
      <c r="AG2337" s="129"/>
      <c r="AH2337" s="155"/>
      <c r="AI2337" s="155"/>
    </row>
    <row r="2338" spans="1:35" s="82" customFormat="1" x14ac:dyDescent="0.2">
      <c r="A2338" s="155" t="s">
        <v>1561</v>
      </c>
      <c r="B2338" s="82">
        <v>20190921</v>
      </c>
      <c r="C2338" s="126" t="s">
        <v>67</v>
      </c>
      <c r="D2338" s="126">
        <v>8</v>
      </c>
      <c r="E2338" s="126">
        <v>9</v>
      </c>
      <c r="F2338" s="126"/>
      <c r="G2338" s="126"/>
      <c r="H2338" s="126" t="s">
        <v>11</v>
      </c>
      <c r="I2338" s="126">
        <v>290</v>
      </c>
      <c r="J2338" s="126">
        <v>0</v>
      </c>
      <c r="K2338" s="82">
        <v>5</v>
      </c>
      <c r="L2338" s="82">
        <v>1</v>
      </c>
      <c r="M2338" s="82">
        <v>0</v>
      </c>
      <c r="N2338" s="83">
        <v>1</v>
      </c>
      <c r="O2338" s="82" t="str">
        <f>Cal_051922a!$E$2</f>
        <v>Cal_051922a</v>
      </c>
      <c r="P2338" s="158">
        <f>Cal_051922a!$Q$3</f>
        <v>1.8382409380942635</v>
      </c>
      <c r="Q2338" s="158">
        <f>Cal_051922a!$R$3</f>
        <v>0.56187208580813652</v>
      </c>
      <c r="R2338" s="84">
        <v>40.83</v>
      </c>
      <c r="S2338" s="84">
        <v>31.07</v>
      </c>
      <c r="T2338" s="82">
        <f>AVERAGE(0.68,0.415,0.4,0.642,0.3,0.409)</f>
        <v>0.47433333333333327</v>
      </c>
      <c r="U2338" s="125">
        <f t="shared" si="398"/>
        <v>40.355666666666664</v>
      </c>
      <c r="V2338" s="125">
        <f t="shared" si="399"/>
        <v>30.595666666666666</v>
      </c>
      <c r="W2338" s="459">
        <f t="shared" si="400"/>
        <v>0.20734465634712085</v>
      </c>
      <c r="X2338" s="459">
        <f t="shared" si="401"/>
        <v>0.33749889804437999</v>
      </c>
      <c r="Y2338" s="82">
        <f>Cal_051922a!$A$3</f>
        <v>20220519</v>
      </c>
      <c r="Z2338" s="85" t="s">
        <v>2060</v>
      </c>
      <c r="AA2338" s="85" t="s">
        <v>2061</v>
      </c>
      <c r="AB2338" s="48"/>
      <c r="AC2338" s="43"/>
      <c r="AD2338" s="43"/>
      <c r="AE2338" s="691" t="s">
        <v>1250</v>
      </c>
      <c r="AF2338" s="129">
        <v>1</v>
      </c>
      <c r="AG2338" s="129"/>
      <c r="AH2338" s="155"/>
      <c r="AI2338" s="155"/>
    </row>
    <row r="2339" spans="1:35" s="82" customFormat="1" x14ac:dyDescent="0.2">
      <c r="A2339" s="155" t="s">
        <v>1561</v>
      </c>
      <c r="B2339" s="82">
        <v>20190921</v>
      </c>
      <c r="C2339" s="126" t="s">
        <v>67</v>
      </c>
      <c r="D2339" s="126">
        <v>8</v>
      </c>
      <c r="E2339" s="126">
        <v>12</v>
      </c>
      <c r="F2339" s="126"/>
      <c r="G2339" s="126"/>
      <c r="H2339" s="126" t="s">
        <v>10</v>
      </c>
      <c r="I2339" s="126">
        <v>290</v>
      </c>
      <c r="J2339" s="126">
        <v>0</v>
      </c>
      <c r="K2339" s="82">
        <v>10</v>
      </c>
      <c r="L2339" s="82">
        <v>1</v>
      </c>
      <c r="M2339" s="82">
        <v>0</v>
      </c>
      <c r="N2339" s="83">
        <v>1</v>
      </c>
      <c r="O2339" s="82" t="str">
        <f>Cal_051922a!$E$2</f>
        <v>Cal_051922a</v>
      </c>
      <c r="P2339" s="158">
        <f>Cal_051922a!$Q$3</f>
        <v>1.8382409380942635</v>
      </c>
      <c r="Q2339" s="158">
        <f>Cal_051922a!$R$3</f>
        <v>0.56187208580813652</v>
      </c>
      <c r="R2339" s="84">
        <v>123.9</v>
      </c>
      <c r="S2339" s="84">
        <v>78.41</v>
      </c>
      <c r="T2339" s="82">
        <f>AVERAGE(0.541,0.613,0.593,0.601,0.578,0.406)</f>
        <v>0.55533333333333335</v>
      </c>
      <c r="U2339" s="125">
        <f t="shared" si="398"/>
        <v>123.34466666666667</v>
      </c>
      <c r="V2339" s="125">
        <f t="shared" si="399"/>
        <v>77.85466666666666</v>
      </c>
      <c r="W2339" s="459">
        <f t="shared" si="400"/>
        <v>1.9328091018915019</v>
      </c>
      <c r="X2339" s="459">
        <f t="shared" si="401"/>
        <v>0.84004195409456361</v>
      </c>
      <c r="Y2339" s="82">
        <v>20220519</v>
      </c>
      <c r="Z2339" s="85" t="s">
        <v>2064</v>
      </c>
      <c r="AA2339" s="85" t="s">
        <v>2065</v>
      </c>
      <c r="AB2339" s="48"/>
      <c r="AC2339" s="43"/>
      <c r="AD2339" s="43"/>
      <c r="AE2339" s="691" t="s">
        <v>1250</v>
      </c>
      <c r="AF2339" s="129">
        <v>4</v>
      </c>
      <c r="AG2339" s="129"/>
      <c r="AH2339" s="155" t="s">
        <v>2125</v>
      </c>
      <c r="AI2339" s="155"/>
    </row>
    <row r="2340" spans="1:35" s="82" customFormat="1" x14ac:dyDescent="0.2">
      <c r="A2340" s="155" t="s">
        <v>1561</v>
      </c>
      <c r="B2340" s="82">
        <v>20190921</v>
      </c>
      <c r="C2340" s="126" t="s">
        <v>67</v>
      </c>
      <c r="D2340" s="126">
        <v>8</v>
      </c>
      <c r="E2340" s="126">
        <v>12</v>
      </c>
      <c r="F2340" s="126"/>
      <c r="G2340" s="126"/>
      <c r="H2340" s="126" t="s">
        <v>11</v>
      </c>
      <c r="I2340" s="126">
        <v>290</v>
      </c>
      <c r="J2340" s="126">
        <v>0</v>
      </c>
      <c r="K2340" s="82">
        <v>5</v>
      </c>
      <c r="L2340" s="82">
        <v>1</v>
      </c>
      <c r="M2340" s="82">
        <v>0</v>
      </c>
      <c r="N2340" s="83">
        <v>1</v>
      </c>
      <c r="O2340" s="82" t="str">
        <f>Cal_051922a!$E$2</f>
        <v>Cal_051922a</v>
      </c>
      <c r="P2340" s="158">
        <f>Cal_051922a!$Q$3</f>
        <v>1.8382409380942635</v>
      </c>
      <c r="Q2340" s="158">
        <f>Cal_051922a!$R$3</f>
        <v>0.56187208580813652</v>
      </c>
      <c r="R2340" s="84">
        <v>248.2</v>
      </c>
      <c r="S2340" s="84">
        <v>160.30000000000001</v>
      </c>
      <c r="T2340" s="82">
        <f>AVERAGE(0.76,0.862,0.578,0.756,0.773,0.585)</f>
        <v>0.71899999999999997</v>
      </c>
      <c r="U2340" s="125">
        <f t="shared" si="398"/>
        <v>247.48099999999999</v>
      </c>
      <c r="V2340" s="125">
        <f t="shared" si="399"/>
        <v>159.58100000000002</v>
      </c>
      <c r="W2340" s="459">
        <f t="shared" si="400"/>
        <v>1.8673765668967133</v>
      </c>
      <c r="X2340" s="459">
        <f t="shared" si="401"/>
        <v>0.97442061309664496</v>
      </c>
      <c r="Y2340" s="82">
        <v>20220519</v>
      </c>
      <c r="Z2340" s="85" t="s">
        <v>2052</v>
      </c>
      <c r="AA2340" s="85" t="s">
        <v>2053</v>
      </c>
      <c r="AB2340" s="48"/>
      <c r="AC2340" s="43"/>
      <c r="AD2340" s="43"/>
      <c r="AE2340" s="691" t="s">
        <v>1250</v>
      </c>
      <c r="AF2340" s="129">
        <v>4</v>
      </c>
      <c r="AG2340" s="129"/>
      <c r="AH2340" s="155" t="s">
        <v>2125</v>
      </c>
      <c r="AI2340" s="155"/>
    </row>
    <row r="2341" spans="1:35" s="82" customFormat="1" x14ac:dyDescent="0.2">
      <c r="A2341" s="155" t="s">
        <v>1561</v>
      </c>
      <c r="B2341" s="82">
        <v>20190921</v>
      </c>
      <c r="C2341" s="126" t="s">
        <v>67</v>
      </c>
      <c r="D2341" s="126">
        <v>8</v>
      </c>
      <c r="E2341" s="126">
        <v>14</v>
      </c>
      <c r="F2341" s="126"/>
      <c r="G2341" s="126"/>
      <c r="H2341" s="126" t="s">
        <v>10</v>
      </c>
      <c r="I2341" s="126">
        <v>290</v>
      </c>
      <c r="J2341" s="126">
        <v>0</v>
      </c>
      <c r="K2341" s="82">
        <v>5</v>
      </c>
      <c r="L2341" s="82">
        <v>1</v>
      </c>
      <c r="M2341" s="82">
        <v>0</v>
      </c>
      <c r="N2341" s="83">
        <v>1</v>
      </c>
      <c r="O2341" s="82" t="str">
        <f>Cal_051922a!$E$2</f>
        <v>Cal_051922a</v>
      </c>
      <c r="P2341" s="158">
        <f>Cal_051922a!$Q$3</f>
        <v>1.8382409380942635</v>
      </c>
      <c r="Q2341" s="158">
        <f>Cal_051922a!$R$3</f>
        <v>0.56187208580813652</v>
      </c>
      <c r="R2341" s="84">
        <v>156.6</v>
      </c>
      <c r="S2341" s="84">
        <v>101</v>
      </c>
      <c r="T2341" s="82">
        <f>AVERAGE(0.68,0.415,0.4,0.642,0.3,0.409)</f>
        <v>0.47433333333333327</v>
      </c>
      <c r="U2341" s="125">
        <f t="shared" si="398"/>
        <v>156.12566666666666</v>
      </c>
      <c r="V2341" s="125">
        <f t="shared" si="399"/>
        <v>100.52566666666667</v>
      </c>
      <c r="W2341" s="459">
        <f t="shared" si="400"/>
        <v>1.1811847226331884</v>
      </c>
      <c r="X2341" s="459">
        <f t="shared" si="401"/>
        <v>0.60896295190379013</v>
      </c>
      <c r="Y2341" s="82">
        <f>Cal_051922a!$A$3</f>
        <v>20220519</v>
      </c>
      <c r="Z2341" s="85" t="s">
        <v>2060</v>
      </c>
      <c r="AA2341" s="85" t="s">
        <v>2061</v>
      </c>
      <c r="AB2341" s="48"/>
      <c r="AC2341" s="43"/>
      <c r="AD2341" s="43"/>
      <c r="AE2341" s="691" t="s">
        <v>1250</v>
      </c>
      <c r="AF2341" s="129">
        <v>4</v>
      </c>
      <c r="AG2341" s="129"/>
      <c r="AH2341" s="155" t="s">
        <v>2125</v>
      </c>
      <c r="AI2341" s="155"/>
    </row>
    <row r="2342" spans="1:35" s="82" customFormat="1" x14ac:dyDescent="0.2">
      <c r="A2342" s="155" t="s">
        <v>1561</v>
      </c>
      <c r="B2342" s="82">
        <v>20190921</v>
      </c>
      <c r="C2342" s="126" t="s">
        <v>67</v>
      </c>
      <c r="D2342" s="126">
        <v>8</v>
      </c>
      <c r="E2342" s="126">
        <v>14</v>
      </c>
      <c r="F2342" s="126"/>
      <c r="G2342" s="126"/>
      <c r="H2342" s="126" t="s">
        <v>11</v>
      </c>
      <c r="I2342" s="126">
        <v>290</v>
      </c>
      <c r="J2342" s="126">
        <v>0</v>
      </c>
      <c r="K2342" s="82">
        <v>5</v>
      </c>
      <c r="L2342" s="82">
        <v>1</v>
      </c>
      <c r="M2342" s="82">
        <v>0</v>
      </c>
      <c r="N2342" s="83">
        <v>1</v>
      </c>
      <c r="O2342" s="82" t="str">
        <f>Cal_051922a!$E$2</f>
        <v>Cal_051922a</v>
      </c>
      <c r="P2342" s="158">
        <f>Cal_051922a!$Q$3</f>
        <v>1.8382409380942635</v>
      </c>
      <c r="Q2342" s="158">
        <f>Cal_051922a!$R$3</f>
        <v>0.56187208580813652</v>
      </c>
      <c r="R2342" s="84">
        <v>173.6</v>
      </c>
      <c r="S2342" s="84">
        <v>110.7</v>
      </c>
      <c r="T2342" s="82">
        <f>AVERAGE(0.68,0.415,0.4,0.642,0.3,0.409)</f>
        <v>0.47433333333333327</v>
      </c>
      <c r="U2342" s="125">
        <f t="shared" si="398"/>
        <v>173.12566666666666</v>
      </c>
      <c r="V2342" s="125">
        <f t="shared" si="399"/>
        <v>110.22566666666667</v>
      </c>
      <c r="W2342" s="459">
        <f t="shared" si="400"/>
        <v>1.3362683283026537</v>
      </c>
      <c r="X2342" s="459">
        <f t="shared" si="401"/>
        <v>0.62661565347601123</v>
      </c>
      <c r="Y2342" s="82">
        <f>Cal_051922a!$A$3</f>
        <v>20220519</v>
      </c>
      <c r="Z2342" s="85" t="s">
        <v>2060</v>
      </c>
      <c r="AA2342" s="85" t="s">
        <v>2061</v>
      </c>
      <c r="AB2342" s="48"/>
      <c r="AC2342" s="43"/>
      <c r="AD2342" s="43"/>
      <c r="AE2342" s="691" t="s">
        <v>1250</v>
      </c>
      <c r="AF2342" s="129">
        <v>4</v>
      </c>
      <c r="AG2342" s="129"/>
      <c r="AH2342" s="155" t="s">
        <v>2125</v>
      </c>
      <c r="AI2342" s="155"/>
    </row>
    <row r="2343" spans="1:35" s="82" customFormat="1" x14ac:dyDescent="0.2">
      <c r="A2343" s="155" t="s">
        <v>1561</v>
      </c>
      <c r="B2343" s="82">
        <v>20190921</v>
      </c>
      <c r="C2343" s="126" t="s">
        <v>67</v>
      </c>
      <c r="D2343" s="126">
        <v>8</v>
      </c>
      <c r="E2343" s="126">
        <v>16</v>
      </c>
      <c r="F2343" s="126"/>
      <c r="G2343" s="126"/>
      <c r="H2343" s="126" t="s">
        <v>10</v>
      </c>
      <c r="I2343" s="126">
        <v>290</v>
      </c>
      <c r="J2343" s="126">
        <v>0</v>
      </c>
      <c r="K2343" s="82">
        <v>5</v>
      </c>
      <c r="L2343" s="82">
        <v>1</v>
      </c>
      <c r="M2343" s="82">
        <v>0</v>
      </c>
      <c r="N2343" s="83">
        <v>1</v>
      </c>
      <c r="O2343" s="82" t="str">
        <f>Cal_051922a!$E$2</f>
        <v>Cal_051922a</v>
      </c>
      <c r="P2343" s="158">
        <f>Cal_051922a!$Q$3</f>
        <v>1.8382409380942635</v>
      </c>
      <c r="Q2343" s="158">
        <f>Cal_051922a!$R$3</f>
        <v>0.56187208580813652</v>
      </c>
      <c r="R2343" s="84">
        <v>149.80000000000001</v>
      </c>
      <c r="S2343" s="84">
        <v>95.87</v>
      </c>
      <c r="T2343" s="82">
        <f>AVERAGE(0.68,0.415,0.4,0.642,0.3,0.409)</f>
        <v>0.47433333333333327</v>
      </c>
      <c r="U2343" s="125">
        <f t="shared" si="398"/>
        <v>149.32566666666668</v>
      </c>
      <c r="V2343" s="125">
        <f t="shared" si="399"/>
        <v>95.395666666666671</v>
      </c>
      <c r="W2343" s="459">
        <f t="shared" si="400"/>
        <v>1.1457066922951054</v>
      </c>
      <c r="X2343" s="459">
        <f t="shared" si="401"/>
        <v>0.55308662593776459</v>
      </c>
      <c r="Y2343" s="82">
        <f>Cal_051922a!$A$3</f>
        <v>20220519</v>
      </c>
      <c r="Z2343" s="85" t="s">
        <v>2060</v>
      </c>
      <c r="AA2343" s="85" t="s">
        <v>2061</v>
      </c>
      <c r="AB2343" s="48"/>
      <c r="AC2343" s="43"/>
      <c r="AD2343" s="43"/>
      <c r="AE2343" s="691" t="s">
        <v>1250</v>
      </c>
      <c r="AF2343" s="129">
        <v>3</v>
      </c>
      <c r="AG2343" s="129"/>
      <c r="AH2343" s="155" t="s">
        <v>2126</v>
      </c>
      <c r="AI2343" s="155"/>
    </row>
    <row r="2344" spans="1:35" s="82" customFormat="1" x14ac:dyDescent="0.2">
      <c r="A2344" s="155" t="s">
        <v>1561</v>
      </c>
      <c r="B2344" s="82">
        <v>20190921</v>
      </c>
      <c r="C2344" s="126" t="s">
        <v>67</v>
      </c>
      <c r="D2344" s="126">
        <v>8</v>
      </c>
      <c r="E2344" s="126">
        <v>16</v>
      </c>
      <c r="F2344" s="126"/>
      <c r="G2344" s="126"/>
      <c r="H2344" s="126" t="s">
        <v>11</v>
      </c>
      <c r="I2344" s="126">
        <v>290</v>
      </c>
      <c r="J2344" s="126">
        <v>0</v>
      </c>
      <c r="K2344" s="82">
        <v>5</v>
      </c>
      <c r="L2344" s="82">
        <v>1</v>
      </c>
      <c r="M2344" s="82">
        <v>0</v>
      </c>
      <c r="N2344" s="83">
        <v>1</v>
      </c>
      <c r="O2344" s="82" t="str">
        <f>Cal_051922a!$E$2</f>
        <v>Cal_051922a</v>
      </c>
      <c r="P2344" s="158">
        <f>Cal_051922a!$Q$3</f>
        <v>1.8382409380942635</v>
      </c>
      <c r="Q2344" s="158">
        <f>Cal_051922a!$R$3</f>
        <v>0.56187208580813652</v>
      </c>
      <c r="R2344" s="84">
        <v>143.19999999999999</v>
      </c>
      <c r="S2344" s="84">
        <v>92.52</v>
      </c>
      <c r="T2344" s="82">
        <f>AVERAGE(0.68,0.415,0.4,0.642,0.3,0.409)</f>
        <v>0.47433333333333327</v>
      </c>
      <c r="U2344" s="125">
        <f t="shared" si="398"/>
        <v>142.72566666666665</v>
      </c>
      <c r="V2344" s="125">
        <f t="shared" si="399"/>
        <v>92.045666666666662</v>
      </c>
      <c r="W2344" s="459">
        <f t="shared" si="400"/>
        <v>1.0766626212778776</v>
      </c>
      <c r="X2344" s="459">
        <f t="shared" si="401"/>
        <v>0.5624743434230699</v>
      </c>
      <c r="Y2344" s="82">
        <f>Cal_051922a!$A$3</f>
        <v>20220519</v>
      </c>
      <c r="Z2344" s="85" t="s">
        <v>2060</v>
      </c>
      <c r="AA2344" s="85" t="s">
        <v>2061</v>
      </c>
      <c r="AB2344" s="48"/>
      <c r="AC2344" s="43"/>
      <c r="AD2344" s="43"/>
      <c r="AE2344" s="691" t="s">
        <v>1250</v>
      </c>
      <c r="AF2344" s="129">
        <v>3</v>
      </c>
      <c r="AG2344" s="129"/>
      <c r="AH2344" s="155" t="s">
        <v>2126</v>
      </c>
      <c r="AI2344" s="155"/>
    </row>
    <row r="2345" spans="1:35" s="82" customFormat="1" x14ac:dyDescent="0.2">
      <c r="A2345" s="155" t="s">
        <v>1561</v>
      </c>
      <c r="B2345" s="82">
        <v>20190921</v>
      </c>
      <c r="C2345" s="126" t="s">
        <v>67</v>
      </c>
      <c r="D2345" s="126">
        <v>8</v>
      </c>
      <c r="E2345" s="126">
        <v>16</v>
      </c>
      <c r="F2345" s="126"/>
      <c r="G2345" s="126"/>
      <c r="H2345" s="126" t="s">
        <v>10</v>
      </c>
      <c r="I2345" s="126">
        <v>290</v>
      </c>
      <c r="J2345" s="126">
        <v>10</v>
      </c>
      <c r="K2345" s="82">
        <v>5</v>
      </c>
      <c r="L2345" s="82">
        <v>1</v>
      </c>
      <c r="M2345" s="82">
        <v>0</v>
      </c>
      <c r="N2345" s="83">
        <v>1</v>
      </c>
      <c r="O2345" s="82" t="str">
        <f>Cal_051922a!$E$2</f>
        <v>Cal_051922a</v>
      </c>
      <c r="P2345" s="158">
        <f>Cal_051922a!$Q$3</f>
        <v>1.8382409380942635</v>
      </c>
      <c r="Q2345" s="158">
        <f>Cal_051922a!$R$3</f>
        <v>0.56187208580813652</v>
      </c>
      <c r="R2345" s="84">
        <v>63.17</v>
      </c>
      <c r="S2345" s="84">
        <v>42.36</v>
      </c>
      <c r="T2345" s="82">
        <f>AVERAGE(0.541,0.613,0.593,0.601,0.578,0.406)</f>
        <v>0.55533333333333335</v>
      </c>
      <c r="U2345" s="125">
        <f t="shared" si="398"/>
        <v>62.614666666666672</v>
      </c>
      <c r="V2345" s="125">
        <f t="shared" si="399"/>
        <v>41.80466666666667</v>
      </c>
      <c r="W2345" s="459">
        <f t="shared" si="400"/>
        <v>0.44209449780569526</v>
      </c>
      <c r="X2345" s="459">
        <f t="shared" si="401"/>
        <v>0.30235743471694604</v>
      </c>
      <c r="Y2345" s="82">
        <v>20220519</v>
      </c>
      <c r="Z2345" s="85" t="s">
        <v>2064</v>
      </c>
      <c r="AA2345" s="85" t="s">
        <v>2065</v>
      </c>
      <c r="AB2345" s="48"/>
      <c r="AC2345" s="43"/>
      <c r="AD2345" s="43"/>
      <c r="AE2345" s="691" t="s">
        <v>1250</v>
      </c>
      <c r="AF2345" s="129">
        <v>3</v>
      </c>
      <c r="AG2345" s="129"/>
      <c r="AH2345" s="155" t="s">
        <v>2126</v>
      </c>
      <c r="AI2345" s="155"/>
    </row>
    <row r="2346" spans="1:35" s="82" customFormat="1" x14ac:dyDescent="0.2">
      <c r="A2346" s="155" t="s">
        <v>1561</v>
      </c>
      <c r="B2346" s="82">
        <v>20190921</v>
      </c>
      <c r="C2346" s="126" t="s">
        <v>67</v>
      </c>
      <c r="D2346" s="126">
        <v>8</v>
      </c>
      <c r="E2346" s="126">
        <v>16</v>
      </c>
      <c r="F2346" s="126"/>
      <c r="G2346" s="126"/>
      <c r="H2346" s="126" t="s">
        <v>11</v>
      </c>
      <c r="I2346" s="126">
        <v>290</v>
      </c>
      <c r="J2346" s="126">
        <v>10</v>
      </c>
      <c r="K2346" s="82">
        <v>5</v>
      </c>
      <c r="L2346" s="82">
        <v>1</v>
      </c>
      <c r="M2346" s="82">
        <v>0</v>
      </c>
      <c r="N2346" s="83">
        <v>1</v>
      </c>
      <c r="O2346" s="82" t="str">
        <f>Cal_051922a!$E$2</f>
        <v>Cal_051922a</v>
      </c>
      <c r="P2346" s="158">
        <f>Cal_051922a!$Q$3</f>
        <v>1.8382409380942635</v>
      </c>
      <c r="Q2346" s="158">
        <f>Cal_051922a!$R$3</f>
        <v>0.56187208580813652</v>
      </c>
      <c r="R2346" s="84">
        <v>49.38</v>
      </c>
      <c r="S2346" s="84">
        <v>33.26</v>
      </c>
      <c r="T2346" s="82">
        <f>AVERAGE(0.76,0.862,0.578,0.756,0.773,0.585)</f>
        <v>0.71899999999999997</v>
      </c>
      <c r="U2346" s="125">
        <f t="shared" si="398"/>
        <v>48.661000000000001</v>
      </c>
      <c r="V2346" s="125">
        <f t="shared" si="399"/>
        <v>32.540999999999997</v>
      </c>
      <c r="W2346" s="459">
        <f t="shared" si="400"/>
        <v>0.34245859224544972</v>
      </c>
      <c r="X2346" s="459">
        <f t="shared" si="401"/>
        <v>0.23702719888359339</v>
      </c>
      <c r="Y2346" s="82">
        <v>20220519</v>
      </c>
      <c r="Z2346" s="85" t="s">
        <v>2052</v>
      </c>
      <c r="AA2346" s="85" t="s">
        <v>2053</v>
      </c>
      <c r="AB2346" s="48"/>
      <c r="AC2346" s="43"/>
      <c r="AD2346" s="43"/>
      <c r="AE2346" s="691" t="s">
        <v>1250</v>
      </c>
      <c r="AF2346" s="129">
        <v>3</v>
      </c>
      <c r="AG2346" s="129"/>
      <c r="AH2346" s="155" t="s">
        <v>2126</v>
      </c>
      <c r="AI2346" s="155"/>
    </row>
    <row r="2347" spans="1:35" x14ac:dyDescent="0.2">
      <c r="A2347" t="s">
        <v>1561</v>
      </c>
      <c r="B2347" s="43">
        <v>20190921</v>
      </c>
      <c r="C2347" s="107" t="s">
        <v>68</v>
      </c>
      <c r="D2347" s="107">
        <v>9</v>
      </c>
      <c r="E2347" s="107">
        <v>1</v>
      </c>
      <c r="H2347" s="107" t="s">
        <v>10</v>
      </c>
      <c r="I2347" s="107">
        <v>290</v>
      </c>
      <c r="J2347" s="107">
        <v>0</v>
      </c>
      <c r="K2347" s="43">
        <v>5</v>
      </c>
      <c r="L2347" s="43">
        <v>1</v>
      </c>
      <c r="M2347" s="43">
        <v>0</v>
      </c>
      <c r="N2347" s="49">
        <v>1</v>
      </c>
      <c r="O2347" s="43" t="str">
        <f>Cal_051922a!$E$2</f>
        <v>Cal_051922a</v>
      </c>
      <c r="P2347" s="50">
        <f>Cal_051922a!$Q$3</f>
        <v>1.8382409380942635</v>
      </c>
      <c r="Q2347" s="50">
        <f>Cal_051922a!$R$3</f>
        <v>0.56187208580813652</v>
      </c>
      <c r="R2347" s="46">
        <v>17.25</v>
      </c>
      <c r="S2347" s="46">
        <v>14.18</v>
      </c>
      <c r="T2347" s="47">
        <f>AVERAGE(0.541,0.613,0.593,0.601,0.578,0.406)</f>
        <v>0.55533333333333335</v>
      </c>
      <c r="U2347" s="79">
        <f t="shared" si="398"/>
        <v>16.694666666666667</v>
      </c>
      <c r="V2347" s="79">
        <f t="shared" si="399"/>
        <v>13.624666666666666</v>
      </c>
      <c r="W2347" s="443">
        <f t="shared" si="400"/>
        <v>6.522009169935053E-2</v>
      </c>
      <c r="X2347" s="443">
        <f t="shared" si="401"/>
        <v>0.17740615648610286</v>
      </c>
      <c r="Y2347" s="43">
        <v>20220519</v>
      </c>
      <c r="Z2347" s="48" t="s">
        <v>2064</v>
      </c>
      <c r="AA2347" s="48" t="s">
        <v>2065</v>
      </c>
      <c r="AE2347" s="689" t="s">
        <v>1250</v>
      </c>
      <c r="AF2347" s="128">
        <v>1</v>
      </c>
      <c r="AG2347" s="128"/>
      <c r="AH2347"/>
    </row>
    <row r="2348" spans="1:35" x14ac:dyDescent="0.2">
      <c r="A2348" t="s">
        <v>1561</v>
      </c>
      <c r="B2348" s="43">
        <v>20190921</v>
      </c>
      <c r="C2348" s="107" t="s">
        <v>68</v>
      </c>
      <c r="D2348" s="107">
        <v>9</v>
      </c>
      <c r="E2348" s="107">
        <v>1</v>
      </c>
      <c r="H2348" s="107" t="s">
        <v>11</v>
      </c>
      <c r="I2348" s="107">
        <v>290</v>
      </c>
      <c r="J2348" s="107">
        <v>0</v>
      </c>
      <c r="T2348" s="47"/>
      <c r="U2348" s="79" t="e">
        <f t="shared" si="398"/>
        <v>#DIV/0!</v>
      </c>
      <c r="V2348" s="79" t="e">
        <f t="shared" si="399"/>
        <v>#DIV/0!</v>
      </c>
      <c r="W2348" s="443" t="e">
        <f t="shared" si="400"/>
        <v>#DIV/0!</v>
      </c>
      <c r="X2348" s="443" t="e">
        <f t="shared" si="401"/>
        <v>#DIV/0!</v>
      </c>
      <c r="AA2348" s="48"/>
      <c r="AE2348" s="689"/>
      <c r="AF2348" s="128"/>
      <c r="AG2348" s="128"/>
      <c r="AH2348"/>
    </row>
    <row r="2349" spans="1:35" x14ac:dyDescent="0.2">
      <c r="A2349" t="s">
        <v>1561</v>
      </c>
      <c r="B2349" s="43">
        <v>20190921</v>
      </c>
      <c r="C2349" s="107" t="s">
        <v>68</v>
      </c>
      <c r="D2349" s="107">
        <v>9</v>
      </c>
      <c r="E2349" s="107">
        <v>3</v>
      </c>
      <c r="H2349" s="107" t="s">
        <v>10</v>
      </c>
      <c r="I2349" s="107">
        <v>290</v>
      </c>
      <c r="J2349" s="107">
        <v>0</v>
      </c>
      <c r="K2349" s="43">
        <v>5</v>
      </c>
      <c r="L2349" s="43">
        <v>1</v>
      </c>
      <c r="M2349" s="43">
        <v>0</v>
      </c>
      <c r="N2349" s="49">
        <v>1</v>
      </c>
      <c r="O2349" s="43" t="str">
        <f>Cal_051922a!$E$2</f>
        <v>Cal_051922a</v>
      </c>
      <c r="P2349" s="50">
        <f>Cal_051922a!$Q$3</f>
        <v>1.8382409380942635</v>
      </c>
      <c r="Q2349" s="50">
        <f>Cal_051922a!$R$3</f>
        <v>0.56187208580813652</v>
      </c>
      <c r="R2349" s="46">
        <v>19.190000000000001</v>
      </c>
      <c r="S2349" s="46">
        <v>15.61</v>
      </c>
      <c r="T2349" s="47">
        <f>AVERAGE(0.541,0.613,0.593,0.601,0.578,0.406)</f>
        <v>0.55533333333333335</v>
      </c>
      <c r="U2349" s="79">
        <f t="shared" si="398"/>
        <v>18.634666666666668</v>
      </c>
      <c r="V2349" s="79">
        <f t="shared" si="399"/>
        <v>15.054666666666666</v>
      </c>
      <c r="W2349" s="443">
        <f t="shared" si="400"/>
        <v>7.6054699766669384E-2</v>
      </c>
      <c r="X2349" s="443">
        <f t="shared" si="401"/>
        <v>0.19203679783688823</v>
      </c>
      <c r="Y2349" s="43">
        <v>20220519</v>
      </c>
      <c r="Z2349" s="48" t="s">
        <v>2064</v>
      </c>
      <c r="AA2349" s="48" t="s">
        <v>2065</v>
      </c>
      <c r="AE2349" s="689" t="s">
        <v>1250</v>
      </c>
      <c r="AF2349" s="128">
        <v>1</v>
      </c>
      <c r="AG2349" s="128"/>
      <c r="AH2349"/>
    </row>
    <row r="2350" spans="1:35" x14ac:dyDescent="0.2">
      <c r="A2350" t="s">
        <v>1561</v>
      </c>
      <c r="B2350" s="43">
        <v>20190921</v>
      </c>
      <c r="C2350" s="107" t="s">
        <v>68</v>
      </c>
      <c r="D2350" s="107">
        <v>9</v>
      </c>
      <c r="E2350" s="107">
        <v>3</v>
      </c>
      <c r="H2350" s="107" t="s">
        <v>11</v>
      </c>
      <c r="I2350" s="107">
        <v>290</v>
      </c>
      <c r="J2350" s="107">
        <v>0</v>
      </c>
      <c r="K2350" s="43">
        <v>5</v>
      </c>
      <c r="L2350" s="43">
        <v>1</v>
      </c>
      <c r="M2350" s="43">
        <v>0</v>
      </c>
      <c r="N2350" s="49">
        <v>1</v>
      </c>
      <c r="O2350" s="43" t="str">
        <f>Cal_051922a!$E$2</f>
        <v>Cal_051922a</v>
      </c>
      <c r="P2350" s="50">
        <f>Cal_051922a!$Q$3</f>
        <v>1.8382409380942635</v>
      </c>
      <c r="Q2350" s="50">
        <f>Cal_051922a!$R$3</f>
        <v>0.56187208580813652</v>
      </c>
      <c r="R2350" s="46">
        <v>19.11</v>
      </c>
      <c r="S2350" s="46">
        <v>15.52</v>
      </c>
      <c r="T2350" s="47">
        <f>AVERAGE(0.76,0.862,0.578,0.756,0.773,0.585)</f>
        <v>0.71899999999999997</v>
      </c>
      <c r="U2350" s="79">
        <f t="shared" si="398"/>
        <v>18.390999999999998</v>
      </c>
      <c r="V2350" s="79">
        <f t="shared" si="399"/>
        <v>14.801</v>
      </c>
      <c r="W2350" s="443">
        <f t="shared" si="400"/>
        <v>7.6267143062106912E-2</v>
      </c>
      <c r="X2350" s="443">
        <f t="shared" si="401"/>
        <v>0.18730709234863546</v>
      </c>
      <c r="Y2350" s="43">
        <v>20220519</v>
      </c>
      <c r="Z2350" s="48" t="s">
        <v>2052</v>
      </c>
      <c r="AA2350" s="48" t="s">
        <v>2053</v>
      </c>
      <c r="AE2350" s="689" t="s">
        <v>1250</v>
      </c>
      <c r="AF2350" s="128">
        <v>1</v>
      </c>
      <c r="AG2350" s="128"/>
      <c r="AH2350"/>
    </row>
    <row r="2351" spans="1:35" x14ac:dyDescent="0.2">
      <c r="A2351" t="s">
        <v>1561</v>
      </c>
      <c r="B2351" s="43">
        <v>20190921</v>
      </c>
      <c r="C2351" s="107" t="s">
        <v>68</v>
      </c>
      <c r="D2351" s="107">
        <v>9</v>
      </c>
      <c r="E2351" s="107">
        <v>5</v>
      </c>
      <c r="H2351" s="107" t="s">
        <v>10</v>
      </c>
      <c r="I2351" s="107">
        <v>290</v>
      </c>
      <c r="J2351" s="107">
        <v>0</v>
      </c>
      <c r="L2351" s="111"/>
      <c r="O2351" s="111"/>
      <c r="P2351" s="112"/>
      <c r="Q2351" s="112"/>
      <c r="T2351" s="47"/>
      <c r="U2351" s="79" t="e">
        <f t="shared" si="398"/>
        <v>#DIV/0!</v>
      </c>
      <c r="V2351" s="79" t="e">
        <f t="shared" si="399"/>
        <v>#DIV/0!</v>
      </c>
      <c r="W2351" s="443" t="e">
        <f t="shared" si="400"/>
        <v>#DIV/0!</v>
      </c>
      <c r="X2351" s="443" t="e">
        <f t="shared" si="401"/>
        <v>#DIV/0!</v>
      </c>
      <c r="AA2351" s="48"/>
      <c r="AE2351" s="689"/>
      <c r="AF2351" s="128"/>
      <c r="AG2351" s="128"/>
      <c r="AH2351"/>
    </row>
    <row r="2352" spans="1:35" x14ac:dyDescent="0.2">
      <c r="A2352" t="s">
        <v>1561</v>
      </c>
      <c r="B2352" s="43">
        <v>20190921</v>
      </c>
      <c r="C2352" s="107" t="s">
        <v>68</v>
      </c>
      <c r="D2352" s="107">
        <v>9</v>
      </c>
      <c r="E2352" s="107">
        <v>5</v>
      </c>
      <c r="H2352" s="107" t="s">
        <v>11</v>
      </c>
      <c r="I2352" s="107">
        <v>290</v>
      </c>
      <c r="J2352" s="107">
        <v>0</v>
      </c>
      <c r="K2352" s="43">
        <v>5</v>
      </c>
      <c r="L2352" s="43">
        <v>1</v>
      </c>
      <c r="M2352" s="43">
        <v>0</v>
      </c>
      <c r="N2352" s="49">
        <v>1</v>
      </c>
      <c r="O2352" s="43" t="str">
        <f>Cal_051922a!$E$2</f>
        <v>Cal_051922a</v>
      </c>
      <c r="P2352" s="50">
        <f>Cal_051922a!$Q$3</f>
        <v>1.8382409380942635</v>
      </c>
      <c r="Q2352" s="50">
        <f>Cal_051922a!$R$3</f>
        <v>0.56187208580813652</v>
      </c>
      <c r="R2352" s="46">
        <v>39.71</v>
      </c>
      <c r="S2352" s="46">
        <v>27.39</v>
      </c>
      <c r="T2352" s="47">
        <f>AVERAGE(0.84, 1.03, 0.498, 0.89, 0.855, 0.718)</f>
        <v>0.8051666666666667</v>
      </c>
      <c r="U2352" s="79">
        <f t="shared" si="398"/>
        <v>38.904833333333336</v>
      </c>
      <c r="V2352" s="79">
        <f t="shared" si="399"/>
        <v>26.584833333333332</v>
      </c>
      <c r="W2352" s="443">
        <f t="shared" si="400"/>
        <v>0.26173013997915268</v>
      </c>
      <c r="X2352" s="443">
        <f t="shared" si="401"/>
        <v>0.21168902895236225</v>
      </c>
      <c r="Y2352" s="43">
        <v>20220519</v>
      </c>
      <c r="Z2352" s="48" t="s">
        <v>2017</v>
      </c>
      <c r="AA2352" s="48" t="s">
        <v>2018</v>
      </c>
      <c r="AE2352" s="689" t="s">
        <v>1250</v>
      </c>
      <c r="AF2352" s="128">
        <v>1</v>
      </c>
      <c r="AG2352" s="128"/>
      <c r="AH2352"/>
    </row>
    <row r="2353" spans="1:35" x14ac:dyDescent="0.2">
      <c r="A2353" t="s">
        <v>1561</v>
      </c>
      <c r="B2353" s="43">
        <v>20190921</v>
      </c>
      <c r="C2353" s="107" t="s">
        <v>68</v>
      </c>
      <c r="D2353" s="107">
        <v>9</v>
      </c>
      <c r="E2353" s="107">
        <v>7</v>
      </c>
      <c r="H2353" s="107" t="s">
        <v>10</v>
      </c>
      <c r="I2353" s="107">
        <v>290</v>
      </c>
      <c r="J2353" s="107">
        <v>0</v>
      </c>
      <c r="K2353" s="43">
        <v>5</v>
      </c>
      <c r="L2353" s="43">
        <v>1</v>
      </c>
      <c r="M2353" s="43">
        <v>0</v>
      </c>
      <c r="N2353" s="49">
        <v>1</v>
      </c>
      <c r="O2353" s="43" t="str">
        <f>Cal_051922a!$E$2</f>
        <v>Cal_051922a</v>
      </c>
      <c r="P2353" s="50">
        <f>Cal_051922a!$Q$3</f>
        <v>1.8382409380942635</v>
      </c>
      <c r="Q2353" s="50">
        <f>Cal_051922a!$R$3</f>
        <v>0.56187208580813652</v>
      </c>
      <c r="R2353" s="46">
        <v>72.41</v>
      </c>
      <c r="S2353" s="46">
        <v>52.36</v>
      </c>
      <c r="T2353" s="47">
        <f>AVERAGE(0.541,0.613,0.593,0.601,0.578,0.406)</f>
        <v>0.55533333333333335</v>
      </c>
      <c r="U2353" s="79">
        <f t="shared" si="398"/>
        <v>71.85466666666666</v>
      </c>
      <c r="V2353" s="79">
        <f t="shared" si="399"/>
        <v>51.80466666666667</v>
      </c>
      <c r="W2353" s="443">
        <f t="shared" si="400"/>
        <v>0.42594880735243557</v>
      </c>
      <c r="X2353" s="443">
        <f t="shared" si="401"/>
        <v>0.49658179242967659</v>
      </c>
      <c r="Y2353" s="43">
        <v>20220519</v>
      </c>
      <c r="Z2353" s="48" t="s">
        <v>2064</v>
      </c>
      <c r="AA2353" s="48" t="s">
        <v>2065</v>
      </c>
      <c r="AE2353" s="689" t="s">
        <v>1250</v>
      </c>
      <c r="AF2353" s="128">
        <v>1</v>
      </c>
      <c r="AG2353" s="128"/>
      <c r="AH2353" t="s">
        <v>2067</v>
      </c>
    </row>
    <row r="2354" spans="1:35" x14ac:dyDescent="0.2">
      <c r="A2354" t="s">
        <v>1561</v>
      </c>
      <c r="B2354" s="43">
        <v>20190921</v>
      </c>
      <c r="C2354" s="107" t="s">
        <v>68</v>
      </c>
      <c r="D2354" s="107">
        <v>9</v>
      </c>
      <c r="E2354" s="107">
        <v>7</v>
      </c>
      <c r="H2354" s="107" t="s">
        <v>11</v>
      </c>
      <c r="I2354" s="107">
        <v>290</v>
      </c>
      <c r="J2354" s="107">
        <v>0</v>
      </c>
      <c r="K2354" s="43">
        <v>5</v>
      </c>
      <c r="L2354" s="43">
        <v>1</v>
      </c>
      <c r="M2354" s="43">
        <v>0</v>
      </c>
      <c r="N2354" s="49">
        <v>1</v>
      </c>
      <c r="O2354" s="43" t="str">
        <f>Cal_051922a!$E$2</f>
        <v>Cal_051922a</v>
      </c>
      <c r="P2354" s="50">
        <f>Cal_051922a!$Q$3</f>
        <v>1.8382409380942635</v>
      </c>
      <c r="Q2354" s="50">
        <f>Cal_051922a!$R$3</f>
        <v>0.56187208580813652</v>
      </c>
      <c r="R2354" s="46">
        <v>70.290000000000006</v>
      </c>
      <c r="S2354" s="46">
        <v>50.15</v>
      </c>
      <c r="T2354" s="47">
        <f>AVERAGE(0.541,0.613,0.593,0.601,0.578,0.406)</f>
        <v>0.55533333333333335</v>
      </c>
      <c r="U2354" s="79">
        <f t="shared" si="398"/>
        <v>69.734666666666669</v>
      </c>
      <c r="V2354" s="79">
        <f t="shared" si="399"/>
        <v>49.594666666666669</v>
      </c>
      <c r="W2354" s="443">
        <f t="shared" si="400"/>
        <v>0.42786079701137442</v>
      </c>
      <c r="X2354" s="443">
        <f t="shared" si="401"/>
        <v>0.45531441730639455</v>
      </c>
      <c r="Y2354" s="43">
        <v>20220519</v>
      </c>
      <c r="Z2354" s="48" t="s">
        <v>2064</v>
      </c>
      <c r="AA2354" s="48" t="s">
        <v>2065</v>
      </c>
      <c r="AE2354" s="689" t="s">
        <v>1250</v>
      </c>
      <c r="AF2354" s="128">
        <v>1</v>
      </c>
      <c r="AG2354" s="128"/>
      <c r="AH2354" t="s">
        <v>2067</v>
      </c>
    </row>
    <row r="2355" spans="1:35" x14ac:dyDescent="0.2">
      <c r="A2355" t="s">
        <v>1561</v>
      </c>
      <c r="B2355" s="43">
        <v>20190921</v>
      </c>
      <c r="C2355" s="107" t="s">
        <v>68</v>
      </c>
      <c r="D2355" s="107">
        <v>9</v>
      </c>
      <c r="E2355" s="107">
        <v>9</v>
      </c>
      <c r="H2355" s="107" t="s">
        <v>10</v>
      </c>
      <c r="I2355" s="107">
        <v>290</v>
      </c>
      <c r="J2355" s="107">
        <v>0</v>
      </c>
      <c r="K2355" s="43">
        <v>5</v>
      </c>
      <c r="L2355" s="43">
        <v>1</v>
      </c>
      <c r="M2355" s="43">
        <v>0</v>
      </c>
      <c r="N2355" s="49">
        <v>1</v>
      </c>
      <c r="O2355" s="43" t="str">
        <f>Cal_051922a!$E$2</f>
        <v>Cal_051922a</v>
      </c>
      <c r="P2355" s="50">
        <f>Cal_051922a!$Q$3</f>
        <v>1.8382409380942635</v>
      </c>
      <c r="Q2355" s="50">
        <f>Cal_051922a!$R$3</f>
        <v>0.56187208580813652</v>
      </c>
      <c r="R2355" s="46">
        <v>245.1</v>
      </c>
      <c r="S2355" s="46">
        <v>163.30000000000001</v>
      </c>
      <c r="T2355" s="47">
        <f>AVERAGE(0.84, 1.03, 0.498, 0.89, 0.855, 0.718)</f>
        <v>0.8051666666666667</v>
      </c>
      <c r="U2355" s="79">
        <f t="shared" si="398"/>
        <v>244.29483333333332</v>
      </c>
      <c r="V2355" s="79">
        <f t="shared" si="399"/>
        <v>162.49483333333333</v>
      </c>
      <c r="W2355" s="443">
        <f t="shared" si="400"/>
        <v>1.7377861566797628</v>
      </c>
      <c r="X2355" s="443">
        <f t="shared" si="401"/>
        <v>1.1559001789752166</v>
      </c>
      <c r="Y2355" s="43">
        <v>20220519</v>
      </c>
      <c r="Z2355" s="48" t="s">
        <v>2017</v>
      </c>
      <c r="AA2355" s="48" t="s">
        <v>2018</v>
      </c>
      <c r="AB2355" s="689"/>
      <c r="AE2355" s="689" t="s">
        <v>1250</v>
      </c>
      <c r="AF2355" s="128">
        <v>1</v>
      </c>
      <c r="AG2355" s="128"/>
      <c r="AH2355"/>
    </row>
    <row r="2356" spans="1:35" x14ac:dyDescent="0.2">
      <c r="A2356" t="s">
        <v>1561</v>
      </c>
      <c r="B2356" s="43">
        <v>20190921</v>
      </c>
      <c r="C2356" s="107" t="s">
        <v>68</v>
      </c>
      <c r="D2356" s="107">
        <v>9</v>
      </c>
      <c r="E2356" s="107">
        <v>9</v>
      </c>
      <c r="H2356" s="107" t="s">
        <v>11</v>
      </c>
      <c r="I2356" s="107">
        <v>290</v>
      </c>
      <c r="J2356" s="107">
        <v>0</v>
      </c>
      <c r="K2356" s="43">
        <v>5</v>
      </c>
      <c r="L2356" s="43">
        <v>1</v>
      </c>
      <c r="M2356" s="43">
        <v>0</v>
      </c>
      <c r="N2356" s="49">
        <v>1</v>
      </c>
      <c r="O2356" s="43" t="str">
        <f>Cal_051922a!$E$2</f>
        <v>Cal_051922a</v>
      </c>
      <c r="P2356" s="50">
        <f>Cal_051922a!$Q$3</f>
        <v>1.8382409380942635</v>
      </c>
      <c r="Q2356" s="50">
        <f>Cal_051922a!$R$3</f>
        <v>0.56187208580813652</v>
      </c>
      <c r="R2356" s="46">
        <v>241.1</v>
      </c>
      <c r="S2356" s="46">
        <v>155.1</v>
      </c>
      <c r="T2356" s="43">
        <f>AVERAGE(0.72,0.64,0.79,0.816,0.69,0.643)</f>
        <v>0.71649999999999991</v>
      </c>
      <c r="U2356" s="79">
        <f t="shared" ref="U2356:U2359" si="402">(R2356-T2356)*(L2356+M2356)/L2356</f>
        <v>240.3835</v>
      </c>
      <c r="V2356" s="79">
        <f t="shared" ref="V2356:V2359" si="403">(S2356-T2356)*(L2356+M2356)/L2356</f>
        <v>154.3835</v>
      </c>
      <c r="W2356" s="443">
        <f t="shared" ref="W2356:W2359" si="404">(Q2356*P2356/(P2356-1)*(U2356-V2356)*(K2356)/I2356)/N2356</f>
        <v>1.8270123407635652</v>
      </c>
      <c r="X2356" s="443">
        <f t="shared" ref="X2356:X2359" si="405">(Q2356*P2356/(P2356-1)*(P2356*V2356-U2356)*(K2356)/I2356)/N2356</f>
        <v>0.92222845192168235</v>
      </c>
      <c r="Y2356" s="43">
        <f>Cal_051922a!$A$3</f>
        <v>20220519</v>
      </c>
      <c r="Z2356" s="48" t="s">
        <v>2047</v>
      </c>
      <c r="AA2356" s="48" t="s">
        <v>2048</v>
      </c>
      <c r="AE2356" s="689" t="s">
        <v>1250</v>
      </c>
      <c r="AF2356" s="128">
        <v>1</v>
      </c>
      <c r="AG2356" s="128"/>
      <c r="AH2356"/>
    </row>
    <row r="2357" spans="1:35" x14ac:dyDescent="0.2">
      <c r="A2357" t="s">
        <v>1561</v>
      </c>
      <c r="B2357" s="43">
        <v>20190921</v>
      </c>
      <c r="C2357" s="107" t="s">
        <v>68</v>
      </c>
      <c r="D2357" s="107">
        <v>9</v>
      </c>
      <c r="E2357" s="107">
        <v>12</v>
      </c>
      <c r="H2357" s="107" t="s">
        <v>10</v>
      </c>
      <c r="I2357" s="107">
        <v>290</v>
      </c>
      <c r="J2357" s="107">
        <v>0</v>
      </c>
      <c r="K2357" s="43">
        <v>5</v>
      </c>
      <c r="L2357" s="43">
        <v>1</v>
      </c>
      <c r="M2357" s="43">
        <v>0</v>
      </c>
      <c r="N2357" s="49">
        <v>1</v>
      </c>
      <c r="O2357" s="43" t="str">
        <f>Cal_051922a!$E$2</f>
        <v>Cal_051922a</v>
      </c>
      <c r="P2357" s="50">
        <f>Cal_051922a!$Q$3</f>
        <v>1.8382409380942635</v>
      </c>
      <c r="Q2357" s="50">
        <f>Cal_051922a!$R$3</f>
        <v>0.56187208580813652</v>
      </c>
      <c r="R2357" s="46">
        <v>139</v>
      </c>
      <c r="S2357" s="46">
        <v>92.42</v>
      </c>
      <c r="T2357" s="47">
        <f>AVERAGE(0.84, 1.03, 0.498, 0.89, 0.855, 0.718)</f>
        <v>0.8051666666666667</v>
      </c>
      <c r="U2357" s="79">
        <f t="shared" si="402"/>
        <v>138.19483333333332</v>
      </c>
      <c r="V2357" s="79">
        <f t="shared" si="403"/>
        <v>91.614833333333337</v>
      </c>
      <c r="W2357" s="443">
        <f t="shared" si="404"/>
        <v>0.98956087014845151</v>
      </c>
      <c r="X2357" s="443">
        <f t="shared" si="405"/>
        <v>0.64190387197140042</v>
      </c>
      <c r="Y2357" s="43">
        <v>20220519</v>
      </c>
      <c r="Z2357" s="48" t="s">
        <v>2017</v>
      </c>
      <c r="AA2357" s="48" t="s">
        <v>2018</v>
      </c>
      <c r="AB2357" s="689"/>
      <c r="AE2357" s="689" t="s">
        <v>1250</v>
      </c>
      <c r="AF2357" s="128">
        <v>1</v>
      </c>
      <c r="AG2357" s="128"/>
      <c r="AH2357"/>
    </row>
    <row r="2358" spans="1:35" x14ac:dyDescent="0.2">
      <c r="A2358" t="s">
        <v>1561</v>
      </c>
      <c r="B2358" s="43">
        <v>20190921</v>
      </c>
      <c r="C2358" s="107" t="s">
        <v>68</v>
      </c>
      <c r="D2358" s="107">
        <v>9</v>
      </c>
      <c r="E2358" s="107">
        <v>12</v>
      </c>
      <c r="H2358" s="107" t="s">
        <v>11</v>
      </c>
      <c r="I2358" s="107">
        <v>290</v>
      </c>
      <c r="J2358" s="107">
        <v>0</v>
      </c>
      <c r="K2358" s="43">
        <v>5</v>
      </c>
      <c r="L2358" s="43">
        <v>1</v>
      </c>
      <c r="M2358" s="43">
        <v>0</v>
      </c>
      <c r="N2358" s="49">
        <v>1</v>
      </c>
      <c r="O2358" s="43" t="str">
        <f>Cal_051922a!$E$2</f>
        <v>Cal_051922a</v>
      </c>
      <c r="P2358" s="50">
        <f>Cal_051922a!$Q$3</f>
        <v>1.8382409380942635</v>
      </c>
      <c r="Q2358" s="50">
        <f>Cal_051922a!$R$3</f>
        <v>0.56187208580813652</v>
      </c>
      <c r="R2358" s="46">
        <v>144.19999999999999</v>
      </c>
      <c r="S2358" s="46">
        <v>95.41</v>
      </c>
      <c r="T2358" s="47">
        <f>AVERAGE(0.608,0.747,0.549,0.369,0.2,0.328)</f>
        <v>0.46683333333333327</v>
      </c>
      <c r="U2358" s="79">
        <f t="shared" si="402"/>
        <v>143.73316666666665</v>
      </c>
      <c r="V2358" s="79">
        <f t="shared" si="403"/>
        <v>94.94316666666667</v>
      </c>
      <c r="W2358" s="443">
        <f t="shared" si="404"/>
        <v>1.0365108384401662</v>
      </c>
      <c r="X2358" s="443">
        <f t="shared" si="405"/>
        <v>0.654224420099213</v>
      </c>
      <c r="Y2358" s="43">
        <v>20220519</v>
      </c>
      <c r="Z2358" s="48" t="s">
        <v>2057</v>
      </c>
      <c r="AA2358" s="48" t="s">
        <v>2058</v>
      </c>
      <c r="AE2358" s="689" t="s">
        <v>1250</v>
      </c>
      <c r="AF2358" s="128">
        <v>1</v>
      </c>
      <c r="AG2358" s="128"/>
      <c r="AH2358"/>
    </row>
    <row r="2359" spans="1:35" x14ac:dyDescent="0.2">
      <c r="A2359" t="s">
        <v>1561</v>
      </c>
      <c r="B2359" s="43">
        <v>20190921</v>
      </c>
      <c r="C2359" s="107" t="s">
        <v>68</v>
      </c>
      <c r="D2359" s="107">
        <v>9</v>
      </c>
      <c r="E2359" s="107">
        <v>14</v>
      </c>
      <c r="H2359" s="107" t="s">
        <v>10</v>
      </c>
      <c r="I2359" s="107">
        <v>290</v>
      </c>
      <c r="J2359" s="107">
        <v>0</v>
      </c>
      <c r="K2359" s="43">
        <v>5</v>
      </c>
      <c r="L2359" s="43">
        <v>1</v>
      </c>
      <c r="M2359" s="43">
        <v>0</v>
      </c>
      <c r="N2359" s="49">
        <v>1</v>
      </c>
      <c r="O2359" s="43" t="str">
        <f>Cal_051922a!$E$2</f>
        <v>Cal_051922a</v>
      </c>
      <c r="P2359" s="50">
        <f>Cal_051922a!$Q$3</f>
        <v>1.8382409380942635</v>
      </c>
      <c r="Q2359" s="50">
        <f>Cal_051922a!$R$3</f>
        <v>0.56187208580813652</v>
      </c>
      <c r="R2359" s="46">
        <v>231.1</v>
      </c>
      <c r="S2359" s="46">
        <v>148.4</v>
      </c>
      <c r="T2359" s="47">
        <f>AVERAGE(0.76,0.862,0.578,0.756,0.773,0.585)</f>
        <v>0.71899999999999997</v>
      </c>
      <c r="U2359" s="79">
        <f t="shared" si="402"/>
        <v>230.381</v>
      </c>
      <c r="V2359" s="79">
        <f t="shared" si="403"/>
        <v>147.68100000000001</v>
      </c>
      <c r="W2359" s="443">
        <f t="shared" si="404"/>
        <v>1.7569060532691489</v>
      </c>
      <c r="X2359" s="443">
        <f t="shared" si="405"/>
        <v>0.87297751268543833</v>
      </c>
      <c r="Y2359" s="43">
        <v>20220519</v>
      </c>
      <c r="Z2359" s="48" t="s">
        <v>2052</v>
      </c>
      <c r="AA2359" s="48" t="s">
        <v>2053</v>
      </c>
      <c r="AE2359" s="689" t="s">
        <v>1250</v>
      </c>
      <c r="AF2359" s="128">
        <v>1</v>
      </c>
      <c r="AG2359" s="128"/>
      <c r="AH2359"/>
    </row>
    <row r="2360" spans="1:35" x14ac:dyDescent="0.2">
      <c r="A2360" t="s">
        <v>1561</v>
      </c>
      <c r="B2360" s="43">
        <v>20190921</v>
      </c>
      <c r="C2360" s="107" t="s">
        <v>68</v>
      </c>
      <c r="D2360" s="107">
        <v>9</v>
      </c>
      <c r="E2360" s="107">
        <v>14</v>
      </c>
      <c r="H2360" s="107" t="s">
        <v>11</v>
      </c>
      <c r="I2360" s="107">
        <v>290</v>
      </c>
      <c r="J2360" s="107">
        <v>0</v>
      </c>
      <c r="K2360" s="43">
        <v>5</v>
      </c>
      <c r="L2360" s="43">
        <v>1</v>
      </c>
      <c r="M2360" s="43">
        <v>0</v>
      </c>
      <c r="N2360" s="49">
        <v>1</v>
      </c>
      <c r="O2360" s="43" t="str">
        <f>Cal_051922a!$E$2</f>
        <v>Cal_051922a</v>
      </c>
      <c r="P2360" s="50">
        <f>Cal_051922a!$Q$3</f>
        <v>1.8382409380942635</v>
      </c>
      <c r="Q2360" s="50">
        <f>Cal_051922a!$R$3</f>
        <v>0.56187208580813652</v>
      </c>
      <c r="R2360" s="46">
        <v>240.2</v>
      </c>
      <c r="S2360" s="46">
        <v>151.5</v>
      </c>
      <c r="T2360" s="43">
        <f>AVERAGE(0.72,0.64,0.79,0.816,0.69,0.643)</f>
        <v>0.71649999999999991</v>
      </c>
      <c r="U2360" s="79">
        <f t="shared" ref="U2360:U2362" si="406">(R2360-T2360)*(L2360+M2360)/L2360</f>
        <v>239.48349999999999</v>
      </c>
      <c r="V2360" s="79">
        <f t="shared" ref="V2360:V2362" si="407">(S2360-T2360)*(L2360+M2360)/L2360</f>
        <v>150.7835</v>
      </c>
      <c r="W2360" s="443">
        <f t="shared" ref="W2360:W2362" si="408">(Q2360*P2360/(P2360-1)*(U2360-V2360)*(K2360)/I2360)/N2360</f>
        <v>1.8843720305317231</v>
      </c>
      <c r="X2360" s="443">
        <f t="shared" ref="X2360:X2362" si="409">(Q2360*P2360/(P2360-1)*(P2360*V2360-U2360)*(K2360)/I2360)/N2360</f>
        <v>0.80076044194011453</v>
      </c>
      <c r="Y2360" s="43">
        <f>Cal_051922a!$A$3</f>
        <v>20220519</v>
      </c>
      <c r="Z2360" s="48" t="s">
        <v>2047</v>
      </c>
      <c r="AA2360" s="48" t="s">
        <v>2048</v>
      </c>
      <c r="AE2360" s="689" t="s">
        <v>1250</v>
      </c>
      <c r="AF2360" s="128">
        <v>1</v>
      </c>
      <c r="AG2360" s="128"/>
      <c r="AH2360"/>
    </row>
    <row r="2361" spans="1:35" x14ac:dyDescent="0.2">
      <c r="A2361" t="s">
        <v>1561</v>
      </c>
      <c r="B2361" s="43">
        <v>20190921</v>
      </c>
      <c r="C2361" s="107" t="s">
        <v>68</v>
      </c>
      <c r="D2361" s="107">
        <v>9</v>
      </c>
      <c r="E2361" s="107">
        <v>14</v>
      </c>
      <c r="H2361" s="107" t="s">
        <v>10</v>
      </c>
      <c r="I2361" s="107">
        <v>290</v>
      </c>
      <c r="J2361" s="107">
        <v>10</v>
      </c>
      <c r="K2361" s="43">
        <v>5</v>
      </c>
      <c r="L2361" s="43">
        <v>1</v>
      </c>
      <c r="M2361" s="43">
        <v>0</v>
      </c>
      <c r="N2361" s="49">
        <v>1</v>
      </c>
      <c r="O2361" s="43" t="str">
        <f>Cal_051922a!$E$2</f>
        <v>Cal_051922a</v>
      </c>
      <c r="P2361" s="50">
        <f>Cal_051922a!$Q$3</f>
        <v>1.8382409380942635</v>
      </c>
      <c r="Q2361" s="50">
        <f>Cal_051922a!$R$3</f>
        <v>0.56187208580813652</v>
      </c>
      <c r="R2361" s="46">
        <v>45.81</v>
      </c>
      <c r="S2361" s="46">
        <v>33.43</v>
      </c>
      <c r="T2361" s="47">
        <f>AVERAGE(0.608,0.747,0.549,0.369,0.2,0.328)</f>
        <v>0.46683333333333327</v>
      </c>
      <c r="U2361" s="79">
        <f t="shared" si="406"/>
        <v>45.343166666666669</v>
      </c>
      <c r="V2361" s="79">
        <f t="shared" si="407"/>
        <v>32.963166666666666</v>
      </c>
      <c r="W2361" s="443">
        <f t="shared" si="408"/>
        <v>0.26300479975177837</v>
      </c>
      <c r="X2361" s="443">
        <f t="shared" si="409"/>
        <v>0.32399887911340214</v>
      </c>
      <c r="Y2361" s="43">
        <v>20220519</v>
      </c>
      <c r="Z2361" s="48" t="s">
        <v>2057</v>
      </c>
      <c r="AA2361" s="48" t="s">
        <v>2058</v>
      </c>
      <c r="AE2361" s="689" t="s">
        <v>1250</v>
      </c>
      <c r="AF2361" s="128">
        <v>1</v>
      </c>
      <c r="AG2361" s="128"/>
      <c r="AH2361"/>
    </row>
    <row r="2362" spans="1:35" x14ac:dyDescent="0.2">
      <c r="A2362" t="s">
        <v>1561</v>
      </c>
      <c r="B2362" s="43">
        <v>20190921</v>
      </c>
      <c r="C2362" s="107" t="s">
        <v>68</v>
      </c>
      <c r="D2362" s="107">
        <v>9</v>
      </c>
      <c r="E2362" s="107">
        <v>14</v>
      </c>
      <c r="H2362" s="107" t="s">
        <v>11</v>
      </c>
      <c r="I2362" s="107">
        <v>290</v>
      </c>
      <c r="J2362" s="107">
        <v>10</v>
      </c>
      <c r="K2362" s="43">
        <v>5</v>
      </c>
      <c r="L2362" s="43">
        <v>1</v>
      </c>
      <c r="M2362" s="43">
        <v>0</v>
      </c>
      <c r="N2362" s="49">
        <v>1</v>
      </c>
      <c r="O2362" s="43" t="str">
        <f>Cal_051922a!$E$2</f>
        <v>Cal_051922a</v>
      </c>
      <c r="P2362" s="50">
        <f>Cal_051922a!$Q$3</f>
        <v>1.8382409380942635</v>
      </c>
      <c r="Q2362" s="50">
        <f>Cal_051922a!$R$3</f>
        <v>0.56187208580813652</v>
      </c>
      <c r="R2362" s="46">
        <v>38.35</v>
      </c>
      <c r="S2362" s="46">
        <v>27.07</v>
      </c>
      <c r="T2362" s="47">
        <f>AVERAGE(0.76,0.862,0.578,0.756,0.773,0.585)</f>
        <v>0.71899999999999997</v>
      </c>
      <c r="U2362" s="79">
        <f t="shared" si="406"/>
        <v>37.631</v>
      </c>
      <c r="V2362" s="79">
        <f t="shared" si="407"/>
        <v>26.350999999999999</v>
      </c>
      <c r="W2362" s="443">
        <f t="shared" si="408"/>
        <v>0.23963603725363969</v>
      </c>
      <c r="X2362" s="443">
        <f t="shared" si="409"/>
        <v>0.22961905884179112</v>
      </c>
      <c r="Y2362" s="43">
        <v>20220519</v>
      </c>
      <c r="Z2362" s="48" t="s">
        <v>2052</v>
      </c>
      <c r="AA2362" s="48" t="s">
        <v>2053</v>
      </c>
      <c r="AE2362" s="689" t="s">
        <v>1250</v>
      </c>
      <c r="AF2362" s="128">
        <v>1</v>
      </c>
      <c r="AG2362" s="128"/>
      <c r="AH2362" t="s">
        <v>2019</v>
      </c>
    </row>
    <row r="2363" spans="1:35" s="82" customFormat="1" x14ac:dyDescent="0.2">
      <c r="A2363" s="155" t="s">
        <v>1561</v>
      </c>
      <c r="B2363" s="82">
        <v>20190921</v>
      </c>
      <c r="C2363" s="126" t="s">
        <v>70</v>
      </c>
      <c r="D2363" s="126">
        <v>10</v>
      </c>
      <c r="E2363" s="126">
        <v>1</v>
      </c>
      <c r="F2363" s="126"/>
      <c r="G2363" s="126"/>
      <c r="H2363" s="126" t="s">
        <v>10</v>
      </c>
      <c r="I2363" s="126">
        <v>290</v>
      </c>
      <c r="J2363" s="126">
        <v>0</v>
      </c>
      <c r="K2363" s="82">
        <v>5</v>
      </c>
      <c r="L2363" s="156">
        <v>1</v>
      </c>
      <c r="M2363" s="82">
        <v>0</v>
      </c>
      <c r="N2363" s="83">
        <v>1</v>
      </c>
      <c r="O2363" s="82" t="str">
        <f>Cal_051922a!$E$2</f>
        <v>Cal_051922a</v>
      </c>
      <c r="P2363" s="158">
        <f>Cal_051922a!$Q$3</f>
        <v>1.8382409380942635</v>
      </c>
      <c r="Q2363" s="158">
        <f>Cal_051922a!$R$3</f>
        <v>0.56187208580813652</v>
      </c>
      <c r="R2363" s="84">
        <v>11.33</v>
      </c>
      <c r="S2363" s="84">
        <v>9.2609999999999992</v>
      </c>
      <c r="T2363" s="82">
        <f>AVERAGE(0.84, 1.03, 0.498, 0.89, 0.855, 0.718)</f>
        <v>0.8051666666666667</v>
      </c>
      <c r="U2363" s="125">
        <f t="shared" ref="U2363:U2396" si="410">(R2363-T2363)*(L2363+M2363)/L2363</f>
        <v>10.524833333333333</v>
      </c>
      <c r="V2363" s="125">
        <f t="shared" ref="V2363:V2396" si="411">(S2363-T2363)*(L2363+M2363)/L2363</f>
        <v>8.4558333333333326</v>
      </c>
      <c r="W2363" s="459">
        <f t="shared" ref="W2363:W2396" si="412">(Q2363*P2363/(P2363-1)*(U2363-V2363)*(K2363)/I2363)/N2363</f>
        <v>4.3954517826044391E-2</v>
      </c>
      <c r="X2363" s="459">
        <f t="shared" ref="X2363:X2396" si="413">(Q2363*P2363/(P2363-1)*(P2363*V2363-U2363)*(K2363)/I2363)/N2363</f>
        <v>0.10662583523077623</v>
      </c>
      <c r="Y2363" s="82">
        <v>20220519</v>
      </c>
      <c r="Z2363" s="85" t="s">
        <v>2017</v>
      </c>
      <c r="AA2363" s="85" t="s">
        <v>2018</v>
      </c>
      <c r="AB2363" s="691"/>
      <c r="AE2363" s="691" t="s">
        <v>1250</v>
      </c>
      <c r="AF2363" s="129">
        <v>1</v>
      </c>
      <c r="AG2363" s="129"/>
      <c r="AH2363" s="155"/>
      <c r="AI2363" s="155"/>
    </row>
    <row r="2364" spans="1:35" s="82" customFormat="1" x14ac:dyDescent="0.2">
      <c r="A2364" s="155" t="s">
        <v>1561</v>
      </c>
      <c r="B2364" s="82">
        <v>20190921</v>
      </c>
      <c r="C2364" s="126" t="s">
        <v>70</v>
      </c>
      <c r="D2364" s="126">
        <v>10</v>
      </c>
      <c r="E2364" s="126">
        <v>1</v>
      </c>
      <c r="F2364" s="126"/>
      <c r="G2364" s="126"/>
      <c r="H2364" s="126" t="s">
        <v>11</v>
      </c>
      <c r="I2364" s="126">
        <v>290</v>
      </c>
      <c r="J2364" s="126">
        <v>0</v>
      </c>
      <c r="K2364" s="82">
        <v>5</v>
      </c>
      <c r="L2364" s="156">
        <v>1</v>
      </c>
      <c r="M2364" s="82">
        <v>0</v>
      </c>
      <c r="N2364" s="83">
        <v>1</v>
      </c>
      <c r="O2364" s="82" t="str">
        <f>Cal_051922a!$E$2</f>
        <v>Cal_051922a</v>
      </c>
      <c r="P2364" s="158">
        <f>Cal_051922a!$Q$3</f>
        <v>1.8382409380942635</v>
      </c>
      <c r="Q2364" s="158">
        <f>Cal_051922a!$R$3</f>
        <v>0.56187208580813652</v>
      </c>
      <c r="R2364" s="84">
        <v>10.36</v>
      </c>
      <c r="S2364" s="84">
        <v>9.0090000000000003</v>
      </c>
      <c r="T2364" s="82">
        <f>AVERAGE(0.76,0.862,0.578,0.756,0.773,0.585)</f>
        <v>0.71899999999999997</v>
      </c>
      <c r="U2364" s="125">
        <f t="shared" si="410"/>
        <v>9.641</v>
      </c>
      <c r="V2364" s="125">
        <f t="shared" si="411"/>
        <v>8.2900000000000009</v>
      </c>
      <c r="W2364" s="459">
        <f t="shared" si="412"/>
        <v>2.8701089213622966E-2</v>
      </c>
      <c r="X2364" s="459">
        <f t="shared" si="413"/>
        <v>0.11892612594447816</v>
      </c>
      <c r="Y2364" s="82">
        <v>20220519</v>
      </c>
      <c r="Z2364" s="85" t="s">
        <v>2052</v>
      </c>
      <c r="AA2364" s="85" t="s">
        <v>2053</v>
      </c>
      <c r="AB2364" s="85"/>
      <c r="AE2364" s="691" t="s">
        <v>1250</v>
      </c>
      <c r="AF2364" s="129">
        <v>1</v>
      </c>
      <c r="AG2364" s="129"/>
      <c r="AH2364" s="155"/>
      <c r="AI2364" s="155"/>
    </row>
    <row r="2365" spans="1:35" s="82" customFormat="1" x14ac:dyDescent="0.2">
      <c r="A2365" s="155" t="s">
        <v>1561</v>
      </c>
      <c r="B2365" s="82">
        <v>20190921</v>
      </c>
      <c r="C2365" s="126" t="s">
        <v>70</v>
      </c>
      <c r="D2365" s="126">
        <v>10</v>
      </c>
      <c r="E2365" s="126">
        <v>3</v>
      </c>
      <c r="F2365" s="126"/>
      <c r="G2365" s="126"/>
      <c r="H2365" s="126" t="s">
        <v>10</v>
      </c>
      <c r="I2365" s="126">
        <v>290</v>
      </c>
      <c r="J2365" s="126">
        <v>0</v>
      </c>
      <c r="K2365" s="82">
        <v>5</v>
      </c>
      <c r="L2365" s="156">
        <v>1</v>
      </c>
      <c r="M2365" s="82">
        <v>0</v>
      </c>
      <c r="N2365" s="83">
        <v>1</v>
      </c>
      <c r="O2365" s="82" t="str">
        <f>Cal_051922a!$E$2</f>
        <v>Cal_051922a</v>
      </c>
      <c r="P2365" s="158">
        <f>Cal_051922a!$Q$3</f>
        <v>1.8382409380942635</v>
      </c>
      <c r="Q2365" s="158">
        <f>Cal_051922a!$R$3</f>
        <v>0.56187208580813652</v>
      </c>
      <c r="R2365" s="84">
        <v>12.84</v>
      </c>
      <c r="S2365" s="84">
        <v>9.8460000000000001</v>
      </c>
      <c r="T2365" s="82">
        <f>AVERAGE(0.68,0.415,0.4,0.642,0.3,0.409)</f>
        <v>0.47433333333333327</v>
      </c>
      <c r="U2365" s="125">
        <f t="shared" si="410"/>
        <v>12.365666666666666</v>
      </c>
      <c r="V2365" s="125">
        <f t="shared" si="411"/>
        <v>9.3716666666666661</v>
      </c>
      <c r="W2365" s="459">
        <f t="shared" si="412"/>
        <v>6.3605522654024568E-2</v>
      </c>
      <c r="X2365" s="459">
        <f t="shared" si="413"/>
        <v>0.1032838683459759</v>
      </c>
      <c r="Y2365" s="82">
        <f>Cal_051922a!$A$3</f>
        <v>20220519</v>
      </c>
      <c r="Z2365" s="85" t="s">
        <v>2060</v>
      </c>
      <c r="AA2365" s="85" t="s">
        <v>2061</v>
      </c>
      <c r="AB2365" s="85"/>
      <c r="AE2365" s="691" t="s">
        <v>1250</v>
      </c>
      <c r="AF2365" s="129">
        <v>1</v>
      </c>
      <c r="AG2365" s="129"/>
      <c r="AH2365" s="155"/>
      <c r="AI2365" s="155"/>
    </row>
    <row r="2366" spans="1:35" s="82" customFormat="1" x14ac:dyDescent="0.2">
      <c r="A2366" s="155" t="s">
        <v>1561</v>
      </c>
      <c r="B2366" s="82">
        <v>20190921</v>
      </c>
      <c r="C2366" s="126" t="s">
        <v>70</v>
      </c>
      <c r="D2366" s="126">
        <v>10</v>
      </c>
      <c r="E2366" s="126">
        <v>3</v>
      </c>
      <c r="F2366" s="126"/>
      <c r="G2366" s="126"/>
      <c r="H2366" s="126" t="s">
        <v>11</v>
      </c>
      <c r="I2366" s="126">
        <v>290</v>
      </c>
      <c r="J2366" s="126">
        <v>0</v>
      </c>
      <c r="K2366" s="82">
        <v>5</v>
      </c>
      <c r="L2366" s="156">
        <v>1</v>
      </c>
      <c r="M2366" s="82">
        <v>0</v>
      </c>
      <c r="N2366" s="83">
        <v>1</v>
      </c>
      <c r="O2366" s="82" t="str">
        <f>Cal_051922a!$E$2</f>
        <v>Cal_051922a</v>
      </c>
      <c r="P2366" s="158">
        <f>Cal_051922a!$Q$3</f>
        <v>1.8382409380942635</v>
      </c>
      <c r="Q2366" s="158">
        <f>Cal_051922a!$R$3</f>
        <v>0.56187208580813652</v>
      </c>
      <c r="R2366" s="84">
        <v>12.25</v>
      </c>
      <c r="S2366" s="84">
        <v>9.0079999999999991</v>
      </c>
      <c r="T2366" s="82">
        <f>AVERAGE(0.541,0.613,0.593,0.601,0.578,0.406)</f>
        <v>0.55533333333333335</v>
      </c>
      <c r="U2366" s="125">
        <f t="shared" si="410"/>
        <v>11.694666666666667</v>
      </c>
      <c r="V2366" s="125">
        <f t="shared" si="411"/>
        <v>8.4526666666666657</v>
      </c>
      <c r="W2366" s="459">
        <f t="shared" si="412"/>
        <v>6.8874116380877662E-2</v>
      </c>
      <c r="X2366" s="459">
        <f t="shared" si="413"/>
        <v>8.1649845097977472E-2</v>
      </c>
      <c r="Y2366" s="82">
        <v>20220519</v>
      </c>
      <c r="Z2366" s="85" t="s">
        <v>2064</v>
      </c>
      <c r="AA2366" s="85" t="s">
        <v>2065</v>
      </c>
      <c r="AB2366" s="85"/>
      <c r="AE2366" s="691" t="s">
        <v>1250</v>
      </c>
      <c r="AF2366" s="129">
        <v>1</v>
      </c>
      <c r="AG2366" s="129"/>
      <c r="AH2366" s="155"/>
      <c r="AI2366" s="155"/>
    </row>
    <row r="2367" spans="1:35" s="82" customFormat="1" x14ac:dyDescent="0.2">
      <c r="A2367" s="155" t="s">
        <v>1561</v>
      </c>
      <c r="B2367" s="82">
        <v>20190921</v>
      </c>
      <c r="C2367" s="126" t="s">
        <v>70</v>
      </c>
      <c r="D2367" s="126">
        <v>10</v>
      </c>
      <c r="E2367" s="126">
        <v>6</v>
      </c>
      <c r="F2367" s="126"/>
      <c r="G2367" s="126"/>
      <c r="H2367" s="126" t="s">
        <v>10</v>
      </c>
      <c r="I2367" s="126">
        <v>290</v>
      </c>
      <c r="J2367" s="126">
        <v>0</v>
      </c>
      <c r="K2367" s="82">
        <v>5</v>
      </c>
      <c r="L2367" s="156">
        <v>1</v>
      </c>
      <c r="M2367" s="82">
        <v>0</v>
      </c>
      <c r="N2367" s="83">
        <v>1</v>
      </c>
      <c r="O2367" s="82" t="str">
        <f>Cal_051922a!$E$2</f>
        <v>Cal_051922a</v>
      </c>
      <c r="P2367" s="158">
        <f>Cal_051922a!$Q$3</f>
        <v>1.8382409380942635</v>
      </c>
      <c r="Q2367" s="158">
        <f>Cal_051922a!$R$3</f>
        <v>0.56187208580813652</v>
      </c>
      <c r="R2367" s="84">
        <v>30.4</v>
      </c>
      <c r="S2367" s="84">
        <v>21.93</v>
      </c>
      <c r="T2367" s="82">
        <f>AVERAGE(0.541,0.613,0.593,0.601,0.578,0.406)</f>
        <v>0.55533333333333335</v>
      </c>
      <c r="U2367" s="125">
        <f t="shared" si="410"/>
        <v>29.844666666666665</v>
      </c>
      <c r="V2367" s="125">
        <f t="shared" si="411"/>
        <v>21.374666666666666</v>
      </c>
      <c r="W2367" s="459">
        <f t="shared" si="412"/>
        <v>0.17993947123566736</v>
      </c>
      <c r="X2367" s="459">
        <f t="shared" si="413"/>
        <v>0.20069774407587562</v>
      </c>
      <c r="Y2367" s="82">
        <v>20220519</v>
      </c>
      <c r="Z2367" s="85" t="s">
        <v>2064</v>
      </c>
      <c r="AA2367" s="85" t="s">
        <v>2065</v>
      </c>
      <c r="AB2367" s="85"/>
      <c r="AE2367" s="691" t="s">
        <v>1250</v>
      </c>
      <c r="AF2367" s="129">
        <v>1</v>
      </c>
      <c r="AG2367" s="129"/>
      <c r="AH2367" s="155" t="s">
        <v>2020</v>
      </c>
      <c r="AI2367" s="155"/>
    </row>
    <row r="2368" spans="1:35" s="82" customFormat="1" x14ac:dyDescent="0.2">
      <c r="A2368" s="155" t="s">
        <v>1561</v>
      </c>
      <c r="B2368" s="82">
        <v>20190921</v>
      </c>
      <c r="C2368" s="126" t="s">
        <v>70</v>
      </c>
      <c r="D2368" s="126">
        <v>10</v>
      </c>
      <c r="E2368" s="126">
        <v>6</v>
      </c>
      <c r="F2368" s="126"/>
      <c r="G2368" s="126"/>
      <c r="H2368" s="126" t="s">
        <v>11</v>
      </c>
      <c r="I2368" s="126">
        <v>290</v>
      </c>
      <c r="J2368" s="126">
        <v>0</v>
      </c>
      <c r="K2368" s="82">
        <v>5</v>
      </c>
      <c r="L2368" s="156">
        <v>1</v>
      </c>
      <c r="M2368" s="82">
        <v>0</v>
      </c>
      <c r="N2368" s="83">
        <v>1</v>
      </c>
      <c r="O2368" s="82" t="str">
        <f>Cal_051922a!$E$2</f>
        <v>Cal_051922a</v>
      </c>
      <c r="P2368" s="158">
        <f>Cal_051922a!$Q$3</f>
        <v>1.8382409380942635</v>
      </c>
      <c r="Q2368" s="158">
        <f>Cal_051922a!$R$3</f>
        <v>0.56187208580813652</v>
      </c>
      <c r="R2368" s="84">
        <v>33.25</v>
      </c>
      <c r="S2368" s="84">
        <v>25.57</v>
      </c>
      <c r="T2368" s="82">
        <f>AVERAGE(0.608,0.747,0.549,0.369,0.2,0.328)</f>
        <v>0.46683333333333327</v>
      </c>
      <c r="U2368" s="125">
        <f t="shared" si="410"/>
        <v>32.783166666666666</v>
      </c>
      <c r="V2368" s="125">
        <f t="shared" si="411"/>
        <v>25.103166666666667</v>
      </c>
      <c r="W2368" s="459">
        <f t="shared" si="412"/>
        <v>0.1631564508960951</v>
      </c>
      <c r="X2368" s="459">
        <f t="shared" si="413"/>
        <v>0.28387739550314151</v>
      </c>
      <c r="Y2368" s="82">
        <f>Cal_051922a!$A$3</f>
        <v>20220519</v>
      </c>
      <c r="Z2368" s="85" t="s">
        <v>2057</v>
      </c>
      <c r="AA2368" s="85" t="s">
        <v>2058</v>
      </c>
      <c r="AB2368" s="85"/>
      <c r="AE2368" s="691" t="s">
        <v>1250</v>
      </c>
      <c r="AF2368" s="129">
        <v>1</v>
      </c>
      <c r="AG2368" s="129"/>
      <c r="AH2368" s="155"/>
      <c r="AI2368" s="155"/>
    </row>
    <row r="2369" spans="1:35" s="82" customFormat="1" x14ac:dyDescent="0.2">
      <c r="A2369" s="155" t="s">
        <v>1561</v>
      </c>
      <c r="B2369" s="82">
        <v>20190921</v>
      </c>
      <c r="C2369" s="126" t="s">
        <v>70</v>
      </c>
      <c r="D2369" s="126">
        <v>10</v>
      </c>
      <c r="E2369" s="126">
        <v>7</v>
      </c>
      <c r="F2369" s="126"/>
      <c r="G2369" s="126"/>
      <c r="H2369" s="126" t="s">
        <v>10</v>
      </c>
      <c r="I2369" s="126">
        <v>290</v>
      </c>
      <c r="J2369" s="126">
        <v>0</v>
      </c>
      <c r="K2369" s="82">
        <v>5</v>
      </c>
      <c r="L2369" s="156">
        <v>1</v>
      </c>
      <c r="M2369" s="82">
        <v>0</v>
      </c>
      <c r="N2369" s="83">
        <v>1</v>
      </c>
      <c r="O2369" s="82" t="str">
        <f>Cal_051922a!$E$2</f>
        <v>Cal_051922a</v>
      </c>
      <c r="P2369" s="158">
        <f>Cal_051922a!$Q$3</f>
        <v>1.8382409380942635</v>
      </c>
      <c r="Q2369" s="158">
        <f>Cal_051922a!$R$3</f>
        <v>0.56187208580813652</v>
      </c>
      <c r="R2369" s="84">
        <v>181.1</v>
      </c>
      <c r="S2369" s="84">
        <v>119.4</v>
      </c>
      <c r="T2369" s="82">
        <f>AVERAGE(0.84, 1.03, 0.498, 0.89, 0.855, 0.718)</f>
        <v>0.8051666666666667</v>
      </c>
      <c r="U2369" s="125">
        <f t="shared" si="410"/>
        <v>180.29483333333332</v>
      </c>
      <c r="V2369" s="125">
        <f t="shared" si="411"/>
        <v>118.59483333333334</v>
      </c>
      <c r="W2369" s="459">
        <f t="shared" si="412"/>
        <v>1.3107751328501387</v>
      </c>
      <c r="X2369" s="459">
        <f t="shared" si="413"/>
        <v>0.80114585353576528</v>
      </c>
      <c r="Y2369" s="82">
        <v>20220519</v>
      </c>
      <c r="Z2369" s="85" t="s">
        <v>2017</v>
      </c>
      <c r="AA2369" s="85" t="s">
        <v>2018</v>
      </c>
      <c r="AB2369" s="691"/>
      <c r="AE2369" s="691" t="s">
        <v>1250</v>
      </c>
      <c r="AF2369" s="129">
        <v>1</v>
      </c>
      <c r="AG2369" s="129"/>
      <c r="AH2369" s="155"/>
      <c r="AI2369" s="155"/>
    </row>
    <row r="2370" spans="1:35" s="82" customFormat="1" x14ac:dyDescent="0.2">
      <c r="A2370" s="155" t="s">
        <v>1561</v>
      </c>
      <c r="B2370" s="82">
        <v>20190921</v>
      </c>
      <c r="C2370" s="126" t="s">
        <v>70</v>
      </c>
      <c r="D2370" s="126">
        <v>10</v>
      </c>
      <c r="E2370" s="126">
        <v>7</v>
      </c>
      <c r="F2370" s="126"/>
      <c r="G2370" s="126"/>
      <c r="H2370" s="126" t="s">
        <v>11</v>
      </c>
      <c r="I2370" s="126">
        <v>290</v>
      </c>
      <c r="J2370" s="126">
        <v>0</v>
      </c>
      <c r="K2370" s="82">
        <v>5</v>
      </c>
      <c r="L2370" s="156">
        <v>1</v>
      </c>
      <c r="M2370" s="82">
        <v>0</v>
      </c>
      <c r="N2370" s="83">
        <v>1</v>
      </c>
      <c r="O2370" s="82" t="str">
        <f>Cal_051922a!$E$2</f>
        <v>Cal_051922a</v>
      </c>
      <c r="P2370" s="158">
        <f>Cal_051922a!$Q$3</f>
        <v>1.8382409380942635</v>
      </c>
      <c r="Q2370" s="158">
        <f>Cal_051922a!$R$3</f>
        <v>0.56187208580813652</v>
      </c>
      <c r="R2370" s="84">
        <v>160.80000000000001</v>
      </c>
      <c r="S2370" s="84">
        <v>109.3</v>
      </c>
      <c r="T2370" s="82">
        <f>AVERAGE(0.76,0.862,0.578,0.756,0.773,0.585)</f>
        <v>0.71899999999999997</v>
      </c>
      <c r="U2370" s="125">
        <f t="shared" si="410"/>
        <v>160.08100000000002</v>
      </c>
      <c r="V2370" s="125">
        <f t="shared" si="411"/>
        <v>108.581</v>
      </c>
      <c r="W2370" s="459">
        <f t="shared" si="412"/>
        <v>1.0940829715037632</v>
      </c>
      <c r="X2370" s="459">
        <f t="shared" si="413"/>
        <v>0.83951300546629459</v>
      </c>
      <c r="Y2370" s="82">
        <v>20220519</v>
      </c>
      <c r="Z2370" s="85" t="s">
        <v>2052</v>
      </c>
      <c r="AA2370" s="85" t="s">
        <v>2053</v>
      </c>
      <c r="AB2370" s="85"/>
      <c r="AE2370" s="691" t="s">
        <v>1250</v>
      </c>
      <c r="AF2370" s="129">
        <v>1</v>
      </c>
      <c r="AG2370" s="129"/>
      <c r="AH2370" s="155"/>
      <c r="AI2370" s="155"/>
    </row>
    <row r="2371" spans="1:35" s="82" customFormat="1" x14ac:dyDescent="0.2">
      <c r="A2371" s="155" t="s">
        <v>1561</v>
      </c>
      <c r="B2371" s="82">
        <v>20190921</v>
      </c>
      <c r="C2371" s="126" t="s">
        <v>70</v>
      </c>
      <c r="D2371" s="126">
        <v>10</v>
      </c>
      <c r="E2371" s="126">
        <v>9</v>
      </c>
      <c r="F2371" s="126"/>
      <c r="G2371" s="126"/>
      <c r="H2371" s="126" t="s">
        <v>10</v>
      </c>
      <c r="I2371" s="126">
        <v>290</v>
      </c>
      <c r="J2371" s="126">
        <v>0</v>
      </c>
      <c r="K2371" s="82">
        <v>5</v>
      </c>
      <c r="L2371" s="82">
        <v>1</v>
      </c>
      <c r="M2371" s="82">
        <v>0</v>
      </c>
      <c r="N2371" s="83">
        <v>1</v>
      </c>
      <c r="O2371" s="82" t="str">
        <f>Cal_051922a!$E$2</f>
        <v>Cal_051922a</v>
      </c>
      <c r="P2371" s="158">
        <f>Cal_051922a!$Q$3</f>
        <v>1.8382409380942635</v>
      </c>
      <c r="Q2371" s="158">
        <f>Cal_051922a!$R$3</f>
        <v>0.56187208580813652</v>
      </c>
      <c r="R2371" s="84">
        <v>158.69999999999999</v>
      </c>
      <c r="S2371" s="84">
        <v>105.4</v>
      </c>
      <c r="T2371" s="82">
        <f>AVERAGE(0.72,0.64,0.79,0.816,0.69,0.643)</f>
        <v>0.71649999999999991</v>
      </c>
      <c r="U2371" s="125">
        <f t="shared" si="410"/>
        <v>157.98349999999999</v>
      </c>
      <c r="V2371" s="125">
        <f t="shared" si="411"/>
        <v>104.68350000000001</v>
      </c>
      <c r="W2371" s="459">
        <f t="shared" si="412"/>
        <v>1.1323227646825347</v>
      </c>
      <c r="X2371" s="459">
        <f t="shared" si="413"/>
        <v>0.73186705172314448</v>
      </c>
      <c r="Y2371" s="82">
        <f>Cal_051922a!$A$3</f>
        <v>20220519</v>
      </c>
      <c r="Z2371" s="85" t="s">
        <v>2047</v>
      </c>
      <c r="AA2371" s="85" t="s">
        <v>2048</v>
      </c>
      <c r="AB2371" s="85"/>
      <c r="AE2371" s="691" t="s">
        <v>1250</v>
      </c>
      <c r="AF2371" s="129">
        <v>1</v>
      </c>
      <c r="AG2371" s="129"/>
      <c r="AH2371" s="155"/>
      <c r="AI2371" s="155"/>
    </row>
    <row r="2372" spans="1:35" s="82" customFormat="1" x14ac:dyDescent="0.2">
      <c r="A2372" s="155" t="s">
        <v>1561</v>
      </c>
      <c r="B2372" s="82">
        <v>20190921</v>
      </c>
      <c r="C2372" s="126" t="s">
        <v>70</v>
      </c>
      <c r="D2372" s="126">
        <v>10</v>
      </c>
      <c r="E2372" s="126">
        <v>9</v>
      </c>
      <c r="F2372" s="126"/>
      <c r="G2372" s="126"/>
      <c r="H2372" s="126" t="s">
        <v>11</v>
      </c>
      <c r="I2372" s="126">
        <v>290</v>
      </c>
      <c r="J2372" s="126">
        <v>0</v>
      </c>
      <c r="K2372" s="82">
        <v>5</v>
      </c>
      <c r="L2372" s="82">
        <v>1</v>
      </c>
      <c r="M2372" s="82">
        <v>0</v>
      </c>
      <c r="N2372" s="83">
        <v>1</v>
      </c>
      <c r="O2372" s="82" t="str">
        <f>Cal_051922a!$E$2</f>
        <v>Cal_051922a</v>
      </c>
      <c r="P2372" s="158">
        <f>Cal_051922a!$Q$3</f>
        <v>1.8382409380942635</v>
      </c>
      <c r="Q2372" s="158">
        <f>Cal_051922a!$R$3</f>
        <v>0.56187208580813652</v>
      </c>
      <c r="R2372" s="84">
        <v>141.30000000000001</v>
      </c>
      <c r="S2372" s="84">
        <v>92.65</v>
      </c>
      <c r="T2372" s="82">
        <f>AVERAGE(0.68,0.415,0.4,0.642,0.3,0.409)</f>
        <v>0.47433333333333327</v>
      </c>
      <c r="U2372" s="125">
        <f t="shared" si="410"/>
        <v>140.82566666666668</v>
      </c>
      <c r="V2372" s="125">
        <f t="shared" si="411"/>
        <v>92.175666666666672</v>
      </c>
      <c r="W2372" s="459">
        <f t="shared" si="412"/>
        <v>1.03353663230404</v>
      </c>
      <c r="X2372" s="459">
        <f t="shared" si="413"/>
        <v>0.60791535507128069</v>
      </c>
      <c r="Y2372" s="82">
        <f>Cal_051922a!$A$3</f>
        <v>20220519</v>
      </c>
      <c r="Z2372" s="85" t="s">
        <v>2060</v>
      </c>
      <c r="AA2372" s="85" t="s">
        <v>2061</v>
      </c>
      <c r="AB2372" s="85"/>
      <c r="AE2372" s="691" t="s">
        <v>1250</v>
      </c>
      <c r="AF2372" s="129">
        <v>1</v>
      </c>
      <c r="AG2372" s="129"/>
      <c r="AH2372" s="155"/>
      <c r="AI2372" s="155"/>
    </row>
    <row r="2373" spans="1:35" s="82" customFormat="1" x14ac:dyDescent="0.2">
      <c r="A2373" s="155" t="s">
        <v>1561</v>
      </c>
      <c r="B2373" s="82">
        <v>20190921</v>
      </c>
      <c r="C2373" s="126" t="s">
        <v>70</v>
      </c>
      <c r="D2373" s="126">
        <v>10</v>
      </c>
      <c r="E2373" s="126">
        <v>11</v>
      </c>
      <c r="F2373" s="126"/>
      <c r="G2373" s="126"/>
      <c r="H2373" s="126" t="s">
        <v>10</v>
      </c>
      <c r="I2373" s="126">
        <v>290</v>
      </c>
      <c r="J2373" s="126">
        <v>0</v>
      </c>
      <c r="K2373" s="82">
        <v>5</v>
      </c>
      <c r="L2373" s="82">
        <v>1</v>
      </c>
      <c r="M2373" s="82">
        <v>0</v>
      </c>
      <c r="N2373" s="83">
        <v>1</v>
      </c>
      <c r="O2373" s="82" t="str">
        <f>Cal_051922a!$E$2</f>
        <v>Cal_051922a</v>
      </c>
      <c r="P2373" s="158">
        <f>Cal_051922a!$Q$3</f>
        <v>1.8382409380942635</v>
      </c>
      <c r="Q2373" s="158">
        <f>Cal_051922a!$R$3</f>
        <v>0.56187208580813652</v>
      </c>
      <c r="R2373" s="84">
        <v>63.97</v>
      </c>
      <c r="S2373" s="84">
        <v>42.59</v>
      </c>
      <c r="T2373" s="82">
        <f>AVERAGE(0.68,0.415,0.4,0.642,0.3,0.409)</f>
        <v>0.47433333333333327</v>
      </c>
      <c r="U2373" s="125">
        <f t="shared" si="410"/>
        <v>63.495666666666665</v>
      </c>
      <c r="V2373" s="125">
        <f t="shared" si="411"/>
        <v>42.115666666666669</v>
      </c>
      <c r="W2373" s="459">
        <f t="shared" si="412"/>
        <v>0.45420376564563963</v>
      </c>
      <c r="X2373" s="459">
        <f t="shared" si="413"/>
        <v>0.29578641342877132</v>
      </c>
      <c r="Y2373" s="82">
        <f>Cal_051922a!$A$3</f>
        <v>20220519</v>
      </c>
      <c r="Z2373" s="85" t="s">
        <v>2060</v>
      </c>
      <c r="AA2373" s="85" t="s">
        <v>2061</v>
      </c>
      <c r="AB2373" s="85"/>
      <c r="AE2373" s="691" t="s">
        <v>1250</v>
      </c>
      <c r="AF2373" s="129">
        <v>1</v>
      </c>
      <c r="AG2373" s="129"/>
      <c r="AH2373" s="155"/>
      <c r="AI2373" s="155"/>
    </row>
    <row r="2374" spans="1:35" s="82" customFormat="1" x14ac:dyDescent="0.2">
      <c r="A2374" s="155" t="s">
        <v>1561</v>
      </c>
      <c r="B2374" s="82">
        <v>20190921</v>
      </c>
      <c r="C2374" s="126" t="s">
        <v>70</v>
      </c>
      <c r="D2374" s="126">
        <v>10</v>
      </c>
      <c r="E2374" s="126">
        <v>11</v>
      </c>
      <c r="F2374" s="126"/>
      <c r="G2374" s="126"/>
      <c r="H2374" s="126" t="s">
        <v>11</v>
      </c>
      <c r="I2374" s="126">
        <v>290</v>
      </c>
      <c r="J2374" s="126">
        <v>0</v>
      </c>
      <c r="K2374" s="82">
        <v>5</v>
      </c>
      <c r="L2374" s="82">
        <v>1</v>
      </c>
      <c r="M2374" s="82">
        <v>0</v>
      </c>
      <c r="N2374" s="83">
        <v>1</v>
      </c>
      <c r="O2374" s="82" t="str">
        <f>Cal_051922a!$E$2</f>
        <v>Cal_051922a</v>
      </c>
      <c r="P2374" s="158">
        <f>Cal_051922a!$Q$3</f>
        <v>1.8382409380942635</v>
      </c>
      <c r="Q2374" s="158">
        <f>Cal_051922a!$R$3</f>
        <v>0.56187208580813652</v>
      </c>
      <c r="R2374" s="84">
        <v>68.19</v>
      </c>
      <c r="S2374" s="84">
        <v>45.53</v>
      </c>
      <c r="T2374" s="82">
        <f>AVERAGE(0.68,0.415,0.4,0.642,0.3,0.409)</f>
        <v>0.47433333333333327</v>
      </c>
      <c r="U2374" s="125">
        <f t="shared" si="410"/>
        <v>67.715666666666664</v>
      </c>
      <c r="V2374" s="125">
        <f t="shared" si="411"/>
        <v>45.055666666666667</v>
      </c>
      <c r="W2374" s="459">
        <f t="shared" si="412"/>
        <v>0.48139650746165558</v>
      </c>
      <c r="X2374" s="459">
        <f t="shared" si="413"/>
        <v>0.32094879978703988</v>
      </c>
      <c r="Y2374" s="82">
        <f>Cal_051922a!$A$3</f>
        <v>20220519</v>
      </c>
      <c r="Z2374" s="85" t="s">
        <v>2060</v>
      </c>
      <c r="AA2374" s="85" t="s">
        <v>2061</v>
      </c>
      <c r="AB2374" s="85"/>
      <c r="AE2374" s="691" t="s">
        <v>1250</v>
      </c>
      <c r="AF2374" s="129">
        <v>1</v>
      </c>
      <c r="AG2374" s="129"/>
      <c r="AH2374" s="155"/>
      <c r="AI2374" s="155"/>
    </row>
    <row r="2375" spans="1:35" s="82" customFormat="1" x14ac:dyDescent="0.2">
      <c r="A2375" s="155" t="s">
        <v>1561</v>
      </c>
      <c r="B2375" s="82">
        <v>20190921</v>
      </c>
      <c r="C2375" s="126" t="s">
        <v>70</v>
      </c>
      <c r="D2375" s="126">
        <v>10</v>
      </c>
      <c r="E2375" s="126">
        <v>11</v>
      </c>
      <c r="F2375" s="126"/>
      <c r="G2375" s="126"/>
      <c r="H2375" s="126" t="s">
        <v>10</v>
      </c>
      <c r="I2375" s="126">
        <v>290</v>
      </c>
      <c r="J2375" s="126">
        <v>10</v>
      </c>
      <c r="K2375" s="82">
        <v>5</v>
      </c>
      <c r="L2375" s="82">
        <v>1</v>
      </c>
      <c r="M2375" s="82">
        <v>0</v>
      </c>
      <c r="N2375" s="83">
        <v>1</v>
      </c>
      <c r="O2375" s="82" t="str">
        <f>Cal_051922a!$E$2</f>
        <v>Cal_051922a</v>
      </c>
      <c r="P2375" s="158">
        <f>Cal_051922a!$Q$3</f>
        <v>1.8382409380942635</v>
      </c>
      <c r="Q2375" s="158">
        <f>Cal_051922a!$R$3</f>
        <v>0.56187208580813652</v>
      </c>
      <c r="R2375" s="84">
        <v>38.4</v>
      </c>
      <c r="S2375" s="84">
        <v>25.76</v>
      </c>
      <c r="T2375" s="82">
        <f>AVERAGE(0.72,0.64,0.79,0.816,0.69,0.643)</f>
        <v>0.71649999999999991</v>
      </c>
      <c r="U2375" s="125">
        <f t="shared" si="410"/>
        <v>37.683499999999995</v>
      </c>
      <c r="V2375" s="125">
        <f t="shared" si="411"/>
        <v>25.043500000000002</v>
      </c>
      <c r="W2375" s="459">
        <f t="shared" si="412"/>
        <v>0.26852832543315641</v>
      </c>
      <c r="X2375" s="459">
        <f t="shared" si="413"/>
        <v>0.17744298491809879</v>
      </c>
      <c r="Y2375" s="82">
        <f>Cal_051922a!$A$3</f>
        <v>20220519</v>
      </c>
      <c r="Z2375" s="85" t="s">
        <v>2047</v>
      </c>
      <c r="AA2375" s="85" t="s">
        <v>2048</v>
      </c>
      <c r="AB2375" s="85"/>
      <c r="AE2375" s="691" t="s">
        <v>1250</v>
      </c>
      <c r="AF2375" s="129">
        <v>1</v>
      </c>
      <c r="AG2375" s="129"/>
      <c r="AH2375" s="155"/>
      <c r="AI2375" s="155"/>
    </row>
    <row r="2376" spans="1:35" s="82" customFormat="1" x14ac:dyDescent="0.2">
      <c r="A2376" s="155" t="s">
        <v>1561</v>
      </c>
      <c r="B2376" s="82">
        <v>20190921</v>
      </c>
      <c r="C2376" s="126" t="s">
        <v>70</v>
      </c>
      <c r="D2376" s="126">
        <v>10</v>
      </c>
      <c r="E2376" s="126">
        <v>11</v>
      </c>
      <c r="F2376" s="126"/>
      <c r="G2376" s="126"/>
      <c r="H2376" s="126" t="s">
        <v>11</v>
      </c>
      <c r="I2376" s="126">
        <v>290</v>
      </c>
      <c r="J2376" s="126">
        <v>10</v>
      </c>
      <c r="K2376" s="82">
        <v>5</v>
      </c>
      <c r="L2376" s="82">
        <v>1</v>
      </c>
      <c r="M2376" s="82">
        <v>0</v>
      </c>
      <c r="N2376" s="83">
        <v>1</v>
      </c>
      <c r="O2376" s="82" t="str">
        <f>Cal_051922a!$E$2</f>
        <v>Cal_051922a</v>
      </c>
      <c r="P2376" s="158">
        <f>Cal_051922a!$Q$3</f>
        <v>1.8382409380942635</v>
      </c>
      <c r="Q2376" s="158">
        <f>Cal_051922a!$R$3</f>
        <v>0.56187208580813652</v>
      </c>
      <c r="R2376" s="84">
        <v>33.79</v>
      </c>
      <c r="S2376" s="84">
        <v>23.08</v>
      </c>
      <c r="T2376" s="82">
        <f>AVERAGE(0.68,0.415,0.4,0.642,0.3,0.409)</f>
        <v>0.47433333333333327</v>
      </c>
      <c r="U2376" s="125">
        <f t="shared" si="410"/>
        <v>33.315666666666665</v>
      </c>
      <c r="V2376" s="125">
        <f t="shared" si="411"/>
        <v>22.605666666666664</v>
      </c>
      <c r="W2376" s="459">
        <f t="shared" si="412"/>
        <v>0.22752676941369512</v>
      </c>
      <c r="X2376" s="459">
        <f t="shared" si="413"/>
        <v>0.17503192983748864</v>
      </c>
      <c r="Y2376" s="82">
        <v>20220519</v>
      </c>
      <c r="Z2376" s="85" t="s">
        <v>2060</v>
      </c>
      <c r="AA2376" s="85" t="s">
        <v>2061</v>
      </c>
      <c r="AC2376" s="691"/>
      <c r="AE2376" s="691" t="s">
        <v>1250</v>
      </c>
      <c r="AF2376" s="129">
        <v>1</v>
      </c>
      <c r="AG2376" s="129"/>
      <c r="AH2376" s="155"/>
      <c r="AI2376" s="155"/>
    </row>
    <row r="2377" spans="1:35" x14ac:dyDescent="0.2">
      <c r="A2377" t="s">
        <v>1561</v>
      </c>
      <c r="B2377" s="43">
        <v>20190921</v>
      </c>
      <c r="C2377" s="107" t="s">
        <v>72</v>
      </c>
      <c r="D2377" s="107">
        <v>11</v>
      </c>
      <c r="E2377" s="107">
        <v>1</v>
      </c>
      <c r="H2377" s="107" t="s">
        <v>10</v>
      </c>
      <c r="I2377" s="107">
        <v>290</v>
      </c>
      <c r="J2377" s="107">
        <v>0</v>
      </c>
      <c r="K2377" s="43">
        <v>5</v>
      </c>
      <c r="L2377" s="111">
        <v>1</v>
      </c>
      <c r="M2377" s="43">
        <v>0</v>
      </c>
      <c r="N2377" s="49">
        <v>1</v>
      </c>
      <c r="O2377" s="43" t="str">
        <f>Cal_051922a!$E$2</f>
        <v>Cal_051922a</v>
      </c>
      <c r="P2377" s="50">
        <f>Cal_051922a!$Q$3</f>
        <v>1.8382409380942635</v>
      </c>
      <c r="Q2377" s="50">
        <f>Cal_051922a!$R$3</f>
        <v>0.56187208580813652</v>
      </c>
      <c r="R2377" s="46">
        <v>5.0629999999999997</v>
      </c>
      <c r="S2377" s="46">
        <v>4.4530000000000003</v>
      </c>
      <c r="T2377" s="47">
        <f>AVERAGE(0.76,0.862,0.578,0.756,0.773,0.585)</f>
        <v>0.71899999999999997</v>
      </c>
      <c r="U2377" s="79">
        <f t="shared" si="410"/>
        <v>4.3439999999999994</v>
      </c>
      <c r="V2377" s="79">
        <f t="shared" si="411"/>
        <v>3.7340000000000004</v>
      </c>
      <c r="W2377" s="443">
        <f t="shared" si="412"/>
        <v>1.2959041021695034E-2</v>
      </c>
      <c r="X2377" s="443">
        <f t="shared" si="413"/>
        <v>5.3535533332991297E-2</v>
      </c>
      <c r="Y2377" s="43">
        <v>20220519</v>
      </c>
      <c r="Z2377" s="48" t="s">
        <v>2052</v>
      </c>
      <c r="AA2377" s="48" t="s">
        <v>2053</v>
      </c>
      <c r="AE2377" s="689" t="s">
        <v>1250</v>
      </c>
      <c r="AF2377" s="128">
        <v>1</v>
      </c>
      <c r="AG2377" s="128"/>
      <c r="AH2377"/>
    </row>
    <row r="2378" spans="1:35" x14ac:dyDescent="0.2">
      <c r="A2378" t="s">
        <v>1561</v>
      </c>
      <c r="B2378" s="43">
        <v>20190921</v>
      </c>
      <c r="C2378" s="107" t="s">
        <v>72</v>
      </c>
      <c r="D2378" s="107">
        <v>11</v>
      </c>
      <c r="E2378" s="107">
        <v>1</v>
      </c>
      <c r="H2378" s="107" t="s">
        <v>11</v>
      </c>
      <c r="I2378" s="107">
        <v>290</v>
      </c>
      <c r="J2378" s="107">
        <v>0</v>
      </c>
      <c r="K2378" s="43">
        <v>5</v>
      </c>
      <c r="L2378" s="111">
        <v>1</v>
      </c>
      <c r="M2378" s="43">
        <v>0</v>
      </c>
      <c r="N2378" s="49">
        <v>1</v>
      </c>
      <c r="O2378" s="43" t="str">
        <f>Cal_051922a!$E$2</f>
        <v>Cal_051922a</v>
      </c>
      <c r="P2378" s="50">
        <f>Cal_051922a!$Q$3</f>
        <v>1.8382409380942635</v>
      </c>
      <c r="Q2378" s="50">
        <f>Cal_051922a!$R$3</f>
        <v>0.56187208580813652</v>
      </c>
      <c r="R2378" s="46">
        <v>4.6619999999999999</v>
      </c>
      <c r="S2378" s="46">
        <v>4.492</v>
      </c>
      <c r="T2378" s="43">
        <f>AVERAGE(0.72,0.64,0.79,0.816,0.69,0.643)</f>
        <v>0.71649999999999991</v>
      </c>
      <c r="U2378" s="79">
        <f t="shared" si="410"/>
        <v>3.9455</v>
      </c>
      <c r="V2378" s="79">
        <f t="shared" si="411"/>
        <v>3.7755000000000001</v>
      </c>
      <c r="W2378" s="443">
        <f t="shared" si="412"/>
        <v>3.6115360224396043E-3</v>
      </c>
      <c r="X2378" s="443">
        <f t="shared" si="413"/>
        <v>6.3622064801373515E-2</v>
      </c>
      <c r="Y2378" s="43">
        <f>Cal_051922a!$A$3</f>
        <v>20220519</v>
      </c>
      <c r="Z2378" s="48" t="s">
        <v>2047</v>
      </c>
      <c r="AA2378" s="48" t="s">
        <v>2048</v>
      </c>
      <c r="AE2378" s="689" t="s">
        <v>1250</v>
      </c>
      <c r="AF2378" s="128">
        <v>1</v>
      </c>
      <c r="AG2378" s="128"/>
      <c r="AH2378"/>
    </row>
    <row r="2379" spans="1:35" x14ac:dyDescent="0.2">
      <c r="A2379" t="s">
        <v>1561</v>
      </c>
      <c r="B2379" s="43">
        <v>20190921</v>
      </c>
      <c r="C2379" s="107" t="s">
        <v>72</v>
      </c>
      <c r="D2379" s="107">
        <v>11</v>
      </c>
      <c r="E2379" s="107">
        <v>3</v>
      </c>
      <c r="H2379" s="107" t="s">
        <v>10</v>
      </c>
      <c r="I2379" s="107">
        <v>290</v>
      </c>
      <c r="J2379" s="107">
        <v>0</v>
      </c>
      <c r="K2379" s="43">
        <v>5</v>
      </c>
      <c r="L2379" s="111">
        <v>1</v>
      </c>
      <c r="M2379" s="43">
        <v>0</v>
      </c>
      <c r="N2379" s="49">
        <v>1</v>
      </c>
      <c r="O2379" s="43" t="str">
        <f>Cal_051922a!$E$2</f>
        <v>Cal_051922a</v>
      </c>
      <c r="P2379" s="50">
        <f>Cal_051922a!$Q$3</f>
        <v>1.8382409380942635</v>
      </c>
      <c r="Q2379" s="50">
        <f>Cal_051922a!$R$3</f>
        <v>0.56187208580813652</v>
      </c>
      <c r="R2379" s="46">
        <v>4.8559999999999999</v>
      </c>
      <c r="S2379" s="46">
        <v>4.1219999999999999</v>
      </c>
      <c r="T2379" s="47">
        <f>AVERAGE(0.608,0.747,0.549,0.369,0.2,0.328)</f>
        <v>0.46683333333333327</v>
      </c>
      <c r="U2379" s="79">
        <f t="shared" si="410"/>
        <v>4.3891666666666662</v>
      </c>
      <c r="V2379" s="79">
        <f t="shared" si="411"/>
        <v>3.6551666666666667</v>
      </c>
      <c r="W2379" s="443">
        <f t="shared" si="412"/>
        <v>1.5593337885121579E-2</v>
      </c>
      <c r="X2379" s="443">
        <f t="shared" si="413"/>
        <v>4.9497382976002563E-2</v>
      </c>
      <c r="Y2379" s="43">
        <v>20220519</v>
      </c>
      <c r="Z2379" s="48" t="s">
        <v>2057</v>
      </c>
      <c r="AA2379" s="48" t="s">
        <v>2058</v>
      </c>
      <c r="AE2379" s="689" t="s">
        <v>1250</v>
      </c>
      <c r="AF2379" s="128">
        <v>1</v>
      </c>
      <c r="AG2379" s="128"/>
      <c r="AH2379"/>
    </row>
    <row r="2380" spans="1:35" x14ac:dyDescent="0.2">
      <c r="A2380" t="s">
        <v>1561</v>
      </c>
      <c r="B2380" s="43">
        <v>20190921</v>
      </c>
      <c r="C2380" s="107" t="s">
        <v>72</v>
      </c>
      <c r="D2380" s="107">
        <v>11</v>
      </c>
      <c r="E2380" s="107">
        <v>3</v>
      </c>
      <c r="H2380" s="107" t="s">
        <v>11</v>
      </c>
      <c r="I2380" s="107">
        <v>290</v>
      </c>
      <c r="J2380" s="107">
        <v>0</v>
      </c>
      <c r="K2380" s="43">
        <v>5</v>
      </c>
      <c r="L2380" s="111">
        <v>1</v>
      </c>
      <c r="M2380" s="43">
        <v>0</v>
      </c>
      <c r="N2380" s="49">
        <v>1</v>
      </c>
      <c r="O2380" s="43" t="str">
        <f>Cal_051922a!$E$2</f>
        <v>Cal_051922a</v>
      </c>
      <c r="P2380" s="50">
        <f>Cal_051922a!$Q$3</f>
        <v>1.8382409380942635</v>
      </c>
      <c r="Q2380" s="50">
        <f>Cal_051922a!$R$3</f>
        <v>0.56187208580813652</v>
      </c>
      <c r="R2380" s="46">
        <v>3.843</v>
      </c>
      <c r="S2380" s="46">
        <v>3.8170000000000002</v>
      </c>
      <c r="T2380" s="47">
        <f>AVERAGE(0.541,0.613,0.593,0.601,0.578,0.406)</f>
        <v>0.55533333333333335</v>
      </c>
      <c r="U2380" s="79">
        <f t="shared" si="410"/>
        <v>3.2876666666666665</v>
      </c>
      <c r="V2380" s="79">
        <f t="shared" si="411"/>
        <v>3.2616666666666667</v>
      </c>
      <c r="W2380" s="443">
        <f t="shared" si="412"/>
        <v>5.523525681378177E-4</v>
      </c>
      <c r="X2380" s="443">
        <f t="shared" si="413"/>
        <v>5.7530972736326166E-2</v>
      </c>
      <c r="Y2380" s="43">
        <v>20220519</v>
      </c>
      <c r="Z2380" s="48" t="s">
        <v>2064</v>
      </c>
      <c r="AA2380" s="48" t="s">
        <v>2065</v>
      </c>
      <c r="AE2380" s="689" t="s">
        <v>1250</v>
      </c>
      <c r="AF2380" s="128">
        <v>1</v>
      </c>
      <c r="AG2380" s="128"/>
      <c r="AH2380"/>
    </row>
    <row r="2381" spans="1:35" x14ac:dyDescent="0.2">
      <c r="A2381" t="s">
        <v>1561</v>
      </c>
      <c r="B2381" s="43">
        <v>20190921</v>
      </c>
      <c r="C2381" s="107" t="s">
        <v>72</v>
      </c>
      <c r="D2381" s="107">
        <v>11</v>
      </c>
      <c r="E2381" s="107">
        <v>5</v>
      </c>
      <c r="H2381" s="107" t="s">
        <v>10</v>
      </c>
      <c r="I2381" s="107">
        <v>290</v>
      </c>
      <c r="J2381" s="107">
        <v>0</v>
      </c>
      <c r="K2381" s="43">
        <v>5</v>
      </c>
      <c r="L2381" s="111">
        <v>1</v>
      </c>
      <c r="M2381" s="43">
        <v>0</v>
      </c>
      <c r="N2381" s="49">
        <v>1</v>
      </c>
      <c r="O2381" s="43" t="str">
        <f>Cal_051922a!$E$2</f>
        <v>Cal_051922a</v>
      </c>
      <c r="P2381" s="50">
        <f>Cal_051922a!$Q$3</f>
        <v>1.8382409380942635</v>
      </c>
      <c r="Q2381" s="50">
        <f>Cal_051922a!$R$3</f>
        <v>0.56187208580813652</v>
      </c>
      <c r="R2381" s="46">
        <v>2.9329999999999998</v>
      </c>
      <c r="S2381" s="46">
        <v>2.4500000000000002</v>
      </c>
      <c r="T2381" s="43">
        <f>AVERAGE(0.68,0.415,0.4,0.642,0.3,0.409)</f>
        <v>0.47433333333333327</v>
      </c>
      <c r="U2381" s="79">
        <f t="shared" si="410"/>
        <v>2.4586666666666668</v>
      </c>
      <c r="V2381" s="79">
        <f t="shared" si="411"/>
        <v>1.9756666666666669</v>
      </c>
      <c r="W2381" s="443">
        <f t="shared" si="412"/>
        <v>1.026101116963723E-2</v>
      </c>
      <c r="X2381" s="443">
        <f t="shared" si="413"/>
        <v>2.4921397525258845E-2</v>
      </c>
      <c r="Y2381" s="43">
        <f>Cal_051922a!$A$3</f>
        <v>20220519</v>
      </c>
      <c r="Z2381" s="48" t="s">
        <v>2060</v>
      </c>
      <c r="AA2381" s="48" t="s">
        <v>2061</v>
      </c>
      <c r="AE2381" s="689" t="s">
        <v>1250</v>
      </c>
      <c r="AF2381" s="128">
        <v>1</v>
      </c>
      <c r="AG2381" s="128"/>
      <c r="AH2381"/>
    </row>
    <row r="2382" spans="1:35" x14ac:dyDescent="0.2">
      <c r="A2382" t="s">
        <v>1561</v>
      </c>
      <c r="B2382" s="43">
        <v>20190921</v>
      </c>
      <c r="C2382" s="107" t="s">
        <v>72</v>
      </c>
      <c r="D2382" s="107">
        <v>11</v>
      </c>
      <c r="E2382" s="107">
        <v>5</v>
      </c>
      <c r="H2382" s="107" t="s">
        <v>11</v>
      </c>
      <c r="I2382" s="107">
        <v>290</v>
      </c>
      <c r="J2382" s="107">
        <v>0</v>
      </c>
      <c r="K2382" s="43">
        <v>5</v>
      </c>
      <c r="L2382" s="111">
        <v>1</v>
      </c>
      <c r="M2382" s="43">
        <v>0</v>
      </c>
      <c r="N2382" s="49">
        <v>1</v>
      </c>
      <c r="O2382" s="43" t="str">
        <f>Cal_051922a!$E$2</f>
        <v>Cal_051922a</v>
      </c>
      <c r="P2382" s="50">
        <f>Cal_051922a!$Q$3</f>
        <v>1.8382409380942635</v>
      </c>
      <c r="Q2382" s="50">
        <f>Cal_051922a!$R$3</f>
        <v>0.56187208580813652</v>
      </c>
      <c r="R2382" s="46">
        <v>2.5830000000000002</v>
      </c>
      <c r="S2382" s="46">
        <v>2.359</v>
      </c>
      <c r="T2382" s="47">
        <f>AVERAGE(0.76,0.862,0.578,0.756,0.773,0.585)</f>
        <v>0.71899999999999997</v>
      </c>
      <c r="U2382" s="79">
        <f t="shared" si="410"/>
        <v>1.8640000000000003</v>
      </c>
      <c r="V2382" s="79">
        <f t="shared" si="411"/>
        <v>1.6400000000000001</v>
      </c>
      <c r="W2382" s="443">
        <f t="shared" si="412"/>
        <v>4.7587298178027784E-3</v>
      </c>
      <c r="X2382" s="443">
        <f t="shared" si="413"/>
        <v>2.4446171612750405E-2</v>
      </c>
      <c r="Y2382" s="43">
        <v>20220519</v>
      </c>
      <c r="Z2382" s="48" t="s">
        <v>2052</v>
      </c>
      <c r="AA2382" s="48" t="s">
        <v>2053</v>
      </c>
      <c r="AE2382" s="689" t="s">
        <v>1250</v>
      </c>
      <c r="AF2382" s="128">
        <v>1</v>
      </c>
      <c r="AG2382" s="128"/>
      <c r="AH2382"/>
    </row>
    <row r="2383" spans="1:35" x14ac:dyDescent="0.2">
      <c r="A2383" t="s">
        <v>1561</v>
      </c>
      <c r="B2383" s="43">
        <v>20190921</v>
      </c>
      <c r="C2383" s="107" t="s">
        <v>72</v>
      </c>
      <c r="D2383" s="107">
        <v>11</v>
      </c>
      <c r="E2383" s="107">
        <v>7</v>
      </c>
      <c r="H2383" s="107" t="s">
        <v>10</v>
      </c>
      <c r="I2383" s="107">
        <v>290</v>
      </c>
      <c r="J2383" s="107">
        <v>0</v>
      </c>
      <c r="K2383" s="43">
        <v>5</v>
      </c>
      <c r="L2383" s="111">
        <v>1</v>
      </c>
      <c r="M2383" s="43">
        <v>0</v>
      </c>
      <c r="N2383" s="49">
        <v>1</v>
      </c>
      <c r="O2383" s="43" t="str">
        <f>Cal_051922a!$E$2</f>
        <v>Cal_051922a</v>
      </c>
      <c r="P2383" s="50">
        <f>Cal_051922a!$Q$3</f>
        <v>1.8382409380942635</v>
      </c>
      <c r="Q2383" s="50">
        <f>Cal_051922a!$R$3</f>
        <v>0.56187208580813652</v>
      </c>
      <c r="R2383" s="46">
        <v>2.407</v>
      </c>
      <c r="S2383" s="46">
        <v>2.2010000000000001</v>
      </c>
      <c r="T2383" s="47">
        <f>AVERAGE(0.76,0.862,0.578,0.756,0.773,0.585)</f>
        <v>0.71899999999999997</v>
      </c>
      <c r="U2383" s="79">
        <f t="shared" si="410"/>
        <v>1.6880000000000002</v>
      </c>
      <c r="V2383" s="79">
        <f t="shared" si="411"/>
        <v>1.4820000000000002</v>
      </c>
      <c r="W2383" s="443">
        <f t="shared" si="412"/>
        <v>4.3763318860150502E-3</v>
      </c>
      <c r="X2383" s="443">
        <f t="shared" si="413"/>
        <v>2.2014926601838489E-2</v>
      </c>
      <c r="Y2383" s="43">
        <v>20220519</v>
      </c>
      <c r="Z2383" s="48" t="s">
        <v>2052</v>
      </c>
      <c r="AA2383" s="48" t="s">
        <v>2053</v>
      </c>
      <c r="AE2383" s="689" t="s">
        <v>1250</v>
      </c>
      <c r="AF2383" s="128">
        <v>1</v>
      </c>
      <c r="AG2383" s="128"/>
      <c r="AH2383"/>
    </row>
    <row r="2384" spans="1:35" x14ac:dyDescent="0.2">
      <c r="A2384" t="s">
        <v>1561</v>
      </c>
      <c r="B2384" s="43">
        <v>20190921</v>
      </c>
      <c r="C2384" s="107" t="s">
        <v>72</v>
      </c>
      <c r="D2384" s="107">
        <v>11</v>
      </c>
      <c r="E2384" s="107">
        <v>7</v>
      </c>
      <c r="H2384" s="107" t="s">
        <v>11</v>
      </c>
      <c r="I2384" s="107">
        <v>290</v>
      </c>
      <c r="J2384" s="107">
        <v>0</v>
      </c>
      <c r="K2384" s="43">
        <v>5</v>
      </c>
      <c r="L2384" s="111">
        <v>1</v>
      </c>
      <c r="M2384" s="43">
        <v>0</v>
      </c>
      <c r="N2384" s="49">
        <v>1</v>
      </c>
      <c r="O2384" s="43" t="str">
        <f>Cal_051922a!$E$2</f>
        <v>Cal_051922a</v>
      </c>
      <c r="P2384" s="50">
        <f>Cal_051922a!$Q$3</f>
        <v>1.8382409380942635</v>
      </c>
      <c r="Q2384" s="50">
        <f>Cal_051922a!$R$3</f>
        <v>0.56187208580813652</v>
      </c>
      <c r="R2384" s="46">
        <v>2.133</v>
      </c>
      <c r="S2384" s="46">
        <v>1.8480000000000001</v>
      </c>
      <c r="T2384" s="47">
        <f>AVERAGE(0.541,0.613,0.593,0.601,0.578,0.406)</f>
        <v>0.55533333333333335</v>
      </c>
      <c r="U2384" s="79">
        <f t="shared" si="410"/>
        <v>1.5776666666666666</v>
      </c>
      <c r="V2384" s="79">
        <f t="shared" si="411"/>
        <v>1.2926666666666669</v>
      </c>
      <c r="W2384" s="443">
        <f t="shared" si="412"/>
        <v>6.0546339199722739E-3</v>
      </c>
      <c r="X2384" s="443">
        <f t="shared" si="413"/>
        <v>1.6965001801101963E-2</v>
      </c>
      <c r="Y2384" s="43">
        <v>20220519</v>
      </c>
      <c r="Z2384" s="48" t="s">
        <v>2064</v>
      </c>
      <c r="AA2384" s="48" t="s">
        <v>2065</v>
      </c>
      <c r="AE2384" s="689" t="s">
        <v>1250</v>
      </c>
      <c r="AF2384" s="128">
        <v>1</v>
      </c>
      <c r="AG2384" s="128"/>
      <c r="AH2384"/>
    </row>
    <row r="2385" spans="1:35" x14ac:dyDescent="0.2">
      <c r="A2385" t="s">
        <v>1561</v>
      </c>
      <c r="B2385" s="43">
        <v>20190921</v>
      </c>
      <c r="C2385" s="107" t="s">
        <v>72</v>
      </c>
      <c r="D2385" s="107">
        <v>11</v>
      </c>
      <c r="E2385" s="107">
        <v>9</v>
      </c>
      <c r="H2385" s="107" t="s">
        <v>10</v>
      </c>
      <c r="I2385" s="107">
        <v>290</v>
      </c>
      <c r="J2385" s="107">
        <v>0</v>
      </c>
      <c r="K2385" s="43">
        <v>5</v>
      </c>
      <c r="L2385" s="111">
        <v>1</v>
      </c>
      <c r="M2385" s="43">
        <v>0</v>
      </c>
      <c r="N2385" s="49">
        <v>1</v>
      </c>
      <c r="O2385" s="43" t="str">
        <f>Cal_051922a!$E$2</f>
        <v>Cal_051922a</v>
      </c>
      <c r="P2385" s="50">
        <f>Cal_051922a!$Q$3</f>
        <v>1.8382409380942635</v>
      </c>
      <c r="Q2385" s="50">
        <f>Cal_051922a!$R$3</f>
        <v>0.56187208580813652</v>
      </c>
      <c r="R2385" s="46">
        <v>3.47</v>
      </c>
      <c r="S2385" s="46">
        <v>2.9540000000000002</v>
      </c>
      <c r="T2385" s="47">
        <f>AVERAGE(0.541,0.613,0.593,0.601,0.578,0.406)</f>
        <v>0.55533333333333335</v>
      </c>
      <c r="U2385" s="79">
        <f t="shared" si="410"/>
        <v>2.9146666666666667</v>
      </c>
      <c r="V2385" s="79">
        <f t="shared" si="411"/>
        <v>2.3986666666666667</v>
      </c>
      <c r="W2385" s="443">
        <f t="shared" si="412"/>
        <v>1.0962074044581391E-2</v>
      </c>
      <c r="X2385" s="443">
        <f t="shared" si="413"/>
        <v>3.1753062275390286E-2</v>
      </c>
      <c r="Y2385" s="43">
        <v>20220519</v>
      </c>
      <c r="Z2385" s="48" t="s">
        <v>2064</v>
      </c>
      <c r="AA2385" s="48" t="s">
        <v>2065</v>
      </c>
      <c r="AE2385" s="689" t="s">
        <v>1250</v>
      </c>
      <c r="AF2385" s="128">
        <v>1</v>
      </c>
      <c r="AG2385" s="128"/>
      <c r="AH2385"/>
    </row>
    <row r="2386" spans="1:35" x14ac:dyDescent="0.2">
      <c r="A2386" t="s">
        <v>1561</v>
      </c>
      <c r="B2386" s="43">
        <v>20190921</v>
      </c>
      <c r="C2386" s="107" t="s">
        <v>72</v>
      </c>
      <c r="D2386" s="107">
        <v>11</v>
      </c>
      <c r="E2386" s="107">
        <v>9</v>
      </c>
      <c r="H2386" s="107" t="s">
        <v>11</v>
      </c>
      <c r="I2386" s="107">
        <v>290</v>
      </c>
      <c r="J2386" s="107">
        <v>0</v>
      </c>
      <c r="K2386" s="43">
        <v>5</v>
      </c>
      <c r="L2386" s="111">
        <v>1</v>
      </c>
      <c r="M2386" s="43">
        <v>0</v>
      </c>
      <c r="N2386" s="49">
        <v>1</v>
      </c>
      <c r="O2386" s="43" t="str">
        <f>Cal_051922a!$E$2</f>
        <v>Cal_051922a</v>
      </c>
      <c r="P2386" s="50">
        <f>Cal_051922a!$Q$3</f>
        <v>1.8382409380942635</v>
      </c>
      <c r="Q2386" s="50">
        <f>Cal_051922a!$R$3</f>
        <v>0.56187208580813652</v>
      </c>
      <c r="R2386" s="46">
        <v>2.8639999999999999</v>
      </c>
      <c r="S2386" s="46">
        <v>2.17</v>
      </c>
      <c r="T2386" s="43">
        <f>AVERAGE(0.72,0.64,0.79,0.816,0.69,0.643)</f>
        <v>0.71649999999999991</v>
      </c>
      <c r="U2386" s="79">
        <f t="shared" si="410"/>
        <v>2.1475</v>
      </c>
      <c r="V2386" s="79">
        <f t="shared" si="411"/>
        <v>1.4535</v>
      </c>
      <c r="W2386" s="443">
        <f t="shared" si="412"/>
        <v>1.4743564703371093E-2</v>
      </c>
      <c r="X2386" s="443">
        <f t="shared" si="413"/>
        <v>1.1140169582792958E-2</v>
      </c>
      <c r="Y2386" s="43">
        <f>Cal_051922a!$A$3</f>
        <v>20220519</v>
      </c>
      <c r="Z2386" s="48" t="s">
        <v>2047</v>
      </c>
      <c r="AA2386" s="48" t="s">
        <v>2048</v>
      </c>
      <c r="AE2386" s="689" t="s">
        <v>1250</v>
      </c>
      <c r="AF2386" s="128">
        <v>1</v>
      </c>
      <c r="AG2386" s="128"/>
      <c r="AH2386"/>
    </row>
    <row r="2387" spans="1:35" x14ac:dyDescent="0.2">
      <c r="A2387" t="s">
        <v>1561</v>
      </c>
      <c r="B2387" s="43">
        <v>20190921</v>
      </c>
      <c r="C2387" s="107" t="s">
        <v>72</v>
      </c>
      <c r="D2387" s="107">
        <v>11</v>
      </c>
      <c r="E2387" s="107">
        <v>11</v>
      </c>
      <c r="H2387" s="107" t="s">
        <v>10</v>
      </c>
      <c r="I2387" s="107">
        <v>290</v>
      </c>
      <c r="J2387" s="107">
        <v>0</v>
      </c>
      <c r="K2387" s="43">
        <v>5</v>
      </c>
      <c r="L2387" s="111">
        <v>1</v>
      </c>
      <c r="M2387" s="43">
        <v>0</v>
      </c>
      <c r="N2387" s="49">
        <v>1</v>
      </c>
      <c r="O2387" s="43" t="str">
        <f>Cal_051922a!$E$2</f>
        <v>Cal_051922a</v>
      </c>
      <c r="P2387" s="50">
        <f>Cal_051922a!$Q$3</f>
        <v>1.8382409380942635</v>
      </c>
      <c r="Q2387" s="50">
        <f>Cal_051922a!$R$3</f>
        <v>0.56187208580813652</v>
      </c>
      <c r="R2387" s="46">
        <v>20.61</v>
      </c>
      <c r="S2387" s="46">
        <v>14.8</v>
      </c>
      <c r="T2387" s="43">
        <f>AVERAGE(0.72,0.64,0.79,0.816,0.69,0.643)</f>
        <v>0.71649999999999991</v>
      </c>
      <c r="U2387" s="79">
        <f t="shared" si="410"/>
        <v>19.8935</v>
      </c>
      <c r="V2387" s="79">
        <f t="shared" si="411"/>
        <v>14.083500000000001</v>
      </c>
      <c r="W2387" s="443">
        <f t="shared" si="412"/>
        <v>0.12342955464925942</v>
      </c>
      <c r="X2387" s="443">
        <f t="shared" si="413"/>
        <v>0.12736753638561599</v>
      </c>
      <c r="Y2387" s="43">
        <f>Cal_051922a!$A$3</f>
        <v>20220519</v>
      </c>
      <c r="Z2387" s="48" t="s">
        <v>2047</v>
      </c>
      <c r="AA2387" s="48" t="s">
        <v>2048</v>
      </c>
      <c r="AE2387" s="689" t="s">
        <v>1250</v>
      </c>
      <c r="AF2387" s="128">
        <v>3</v>
      </c>
      <c r="AG2387" s="128"/>
      <c r="AH2387"/>
    </row>
    <row r="2388" spans="1:35" x14ac:dyDescent="0.2">
      <c r="A2388" t="s">
        <v>1561</v>
      </c>
      <c r="B2388" s="43">
        <v>20190921</v>
      </c>
      <c r="C2388" s="107" t="s">
        <v>72</v>
      </c>
      <c r="D2388" s="107">
        <v>11</v>
      </c>
      <c r="E2388" s="107">
        <v>11</v>
      </c>
      <c r="H2388" s="107" t="s">
        <v>11</v>
      </c>
      <c r="I2388" s="107">
        <v>290</v>
      </c>
      <c r="J2388" s="107">
        <v>0</v>
      </c>
      <c r="K2388" s="43">
        <v>5</v>
      </c>
      <c r="L2388" s="111">
        <v>1</v>
      </c>
      <c r="M2388" s="43">
        <v>0</v>
      </c>
      <c r="N2388" s="49">
        <v>1</v>
      </c>
      <c r="O2388" s="43" t="str">
        <f>Cal_051922a!$E$2</f>
        <v>Cal_051922a</v>
      </c>
      <c r="P2388" s="50">
        <f>Cal_051922a!$Q$3</f>
        <v>1.8382409380942635</v>
      </c>
      <c r="Q2388" s="50">
        <f>Cal_051922a!$R$3</f>
        <v>0.56187208580813652</v>
      </c>
      <c r="R2388" s="46">
        <v>20.83</v>
      </c>
      <c r="S2388" s="46">
        <v>15.74</v>
      </c>
      <c r="T2388" s="47">
        <f>AVERAGE(0.84, 1.03, 0.498, 0.89, 0.855, 0.718)</f>
        <v>0.8051666666666667</v>
      </c>
      <c r="U2388" s="79">
        <f t="shared" si="410"/>
        <v>20.02483333333333</v>
      </c>
      <c r="V2388" s="79">
        <f t="shared" si="411"/>
        <v>14.934833333333334</v>
      </c>
      <c r="W2388" s="443">
        <f t="shared" si="412"/>
        <v>0.10813363737775046</v>
      </c>
      <c r="X2388" s="443">
        <f t="shared" si="413"/>
        <v>0.15782388419648116</v>
      </c>
      <c r="Y2388" s="43">
        <v>20220519</v>
      </c>
      <c r="Z2388" s="48" t="s">
        <v>2017</v>
      </c>
      <c r="AA2388" s="48" t="s">
        <v>2018</v>
      </c>
      <c r="AB2388" s="689"/>
      <c r="AE2388" s="689" t="s">
        <v>1250</v>
      </c>
      <c r="AF2388" s="128">
        <v>1</v>
      </c>
      <c r="AG2388" s="128"/>
      <c r="AH2388"/>
    </row>
    <row r="2389" spans="1:35" x14ac:dyDescent="0.2">
      <c r="A2389" t="s">
        <v>1561</v>
      </c>
      <c r="B2389" s="43">
        <v>20190921</v>
      </c>
      <c r="C2389" s="107" t="s">
        <v>72</v>
      </c>
      <c r="D2389" s="107">
        <v>11</v>
      </c>
      <c r="E2389" s="107">
        <v>13</v>
      </c>
      <c r="H2389" s="107" t="s">
        <v>10</v>
      </c>
      <c r="I2389" s="107">
        <v>290</v>
      </c>
      <c r="J2389" s="107">
        <v>0</v>
      </c>
      <c r="K2389" s="43">
        <v>5</v>
      </c>
      <c r="L2389" s="111">
        <v>1</v>
      </c>
      <c r="M2389" s="43">
        <v>0</v>
      </c>
      <c r="N2389" s="49">
        <v>1</v>
      </c>
      <c r="O2389" s="43" t="str">
        <f>Cal_051922a!$E$2</f>
        <v>Cal_051922a</v>
      </c>
      <c r="P2389" s="50">
        <f>Cal_051922a!$Q$3</f>
        <v>1.8382409380942635</v>
      </c>
      <c r="Q2389" s="50">
        <f>Cal_051922a!$R$3</f>
        <v>0.56187208580813652</v>
      </c>
      <c r="R2389" s="46">
        <v>52.63</v>
      </c>
      <c r="S2389" s="46">
        <v>39.15</v>
      </c>
      <c r="T2389" s="43">
        <f>AVERAGE(0.72,0.64,0.79,0.816,0.69,0.643)</f>
        <v>0.71649999999999991</v>
      </c>
      <c r="U2389" s="79">
        <f t="shared" si="410"/>
        <v>51.913499999999999</v>
      </c>
      <c r="V2389" s="79">
        <f t="shared" si="411"/>
        <v>38.433499999999995</v>
      </c>
      <c r="W2389" s="443">
        <f t="shared" si="412"/>
        <v>0.286373562249917</v>
      </c>
      <c r="X2389" s="443">
        <f t="shared" si="413"/>
        <v>0.39804508356176921</v>
      </c>
      <c r="Y2389" s="43">
        <f>Cal_051922a!$A$3</f>
        <v>20220519</v>
      </c>
      <c r="Z2389" s="48" t="s">
        <v>2047</v>
      </c>
      <c r="AA2389" s="48" t="s">
        <v>2048</v>
      </c>
      <c r="AE2389" s="689" t="s">
        <v>1250</v>
      </c>
      <c r="AF2389" s="128">
        <v>3</v>
      </c>
      <c r="AG2389" s="128"/>
      <c r="AH2389"/>
    </row>
    <row r="2390" spans="1:35" x14ac:dyDescent="0.2">
      <c r="A2390" t="s">
        <v>1561</v>
      </c>
      <c r="B2390" s="43">
        <v>20190921</v>
      </c>
      <c r="C2390" s="107" t="s">
        <v>72</v>
      </c>
      <c r="D2390" s="107">
        <v>11</v>
      </c>
      <c r="E2390" s="107">
        <v>13</v>
      </c>
      <c r="H2390" s="107" t="s">
        <v>11</v>
      </c>
      <c r="I2390" s="107">
        <v>290</v>
      </c>
      <c r="J2390" s="107">
        <v>0</v>
      </c>
      <c r="K2390" s="43">
        <v>5</v>
      </c>
      <c r="L2390" s="111">
        <v>1</v>
      </c>
      <c r="M2390" s="43">
        <v>0</v>
      </c>
      <c r="N2390" s="49">
        <v>1</v>
      </c>
      <c r="O2390" s="43" t="str">
        <f>Cal_051922a!$E$2</f>
        <v>Cal_051922a</v>
      </c>
      <c r="P2390" s="50">
        <f>Cal_051922a!$Q$3</f>
        <v>1.8382409380942635</v>
      </c>
      <c r="Q2390" s="50">
        <f>Cal_051922a!$R$3</f>
        <v>0.56187208580813652</v>
      </c>
      <c r="R2390" s="46">
        <v>56.69</v>
      </c>
      <c r="S2390" s="46">
        <v>42.45</v>
      </c>
      <c r="T2390" s="47">
        <f>AVERAGE(0.84, 1.03, 0.498, 0.89, 0.855, 0.718)</f>
        <v>0.8051666666666667</v>
      </c>
      <c r="U2390" s="79">
        <f t="shared" si="410"/>
        <v>55.884833333333333</v>
      </c>
      <c r="V2390" s="79">
        <f t="shared" si="411"/>
        <v>41.644833333333338</v>
      </c>
      <c r="W2390" s="443">
        <f t="shared" si="412"/>
        <v>0.30251925270317626</v>
      </c>
      <c r="X2390" s="443">
        <f t="shared" si="413"/>
        <v>0.43908638912110148</v>
      </c>
      <c r="Y2390" s="43">
        <v>20220519</v>
      </c>
      <c r="Z2390" s="48" t="s">
        <v>2017</v>
      </c>
      <c r="AA2390" s="48" t="s">
        <v>2018</v>
      </c>
      <c r="AB2390" s="689"/>
      <c r="AE2390" s="689" t="s">
        <v>1250</v>
      </c>
      <c r="AF2390" s="128">
        <v>1</v>
      </c>
      <c r="AG2390" s="128"/>
      <c r="AH2390"/>
    </row>
    <row r="2391" spans="1:35" x14ac:dyDescent="0.2">
      <c r="A2391" t="s">
        <v>1561</v>
      </c>
      <c r="B2391" s="43">
        <v>20190921</v>
      </c>
      <c r="C2391" s="107" t="s">
        <v>72</v>
      </c>
      <c r="D2391" s="107">
        <v>11</v>
      </c>
      <c r="E2391" s="107">
        <v>15</v>
      </c>
      <c r="H2391" s="107" t="s">
        <v>10</v>
      </c>
      <c r="I2391" s="107">
        <v>290</v>
      </c>
      <c r="J2391" s="107">
        <v>0</v>
      </c>
      <c r="K2391" s="43">
        <v>5</v>
      </c>
      <c r="L2391" s="111">
        <v>1</v>
      </c>
      <c r="M2391" s="43">
        <v>0</v>
      </c>
      <c r="N2391" s="49">
        <v>1</v>
      </c>
      <c r="O2391" s="43" t="str">
        <f>Cal_051922a!$E$2</f>
        <v>Cal_051922a</v>
      </c>
      <c r="P2391" s="50">
        <f>Cal_051922a!$Q$3</f>
        <v>1.8382409380942635</v>
      </c>
      <c r="Q2391" s="50">
        <f>Cal_051922a!$R$3</f>
        <v>0.56187208580813652</v>
      </c>
      <c r="R2391" s="46">
        <v>138.1</v>
      </c>
      <c r="S2391" s="46">
        <v>96.76</v>
      </c>
      <c r="T2391" s="47">
        <f>AVERAGE(0.84, 1.03, 0.498, 0.89, 0.855, 0.718)</f>
        <v>0.8051666666666667</v>
      </c>
      <c r="U2391" s="79">
        <f t="shared" si="410"/>
        <v>137.29483333333332</v>
      </c>
      <c r="V2391" s="79">
        <f t="shared" si="411"/>
        <v>95.95483333333334</v>
      </c>
      <c r="W2391" s="443">
        <f t="shared" si="412"/>
        <v>0.87824058333913646</v>
      </c>
      <c r="X2391" s="443">
        <f t="shared" si="413"/>
        <v>0.830510300371326</v>
      </c>
      <c r="Y2391" s="43">
        <v>20220519</v>
      </c>
      <c r="Z2391" s="48" t="s">
        <v>2017</v>
      </c>
      <c r="AA2391" s="48" t="s">
        <v>2018</v>
      </c>
      <c r="AB2391" s="689"/>
      <c r="AE2391" s="689" t="s">
        <v>1250</v>
      </c>
      <c r="AF2391" s="128">
        <v>1</v>
      </c>
      <c r="AG2391" s="128"/>
      <c r="AH2391"/>
    </row>
    <row r="2392" spans="1:35" x14ac:dyDescent="0.2">
      <c r="A2392" t="s">
        <v>1561</v>
      </c>
      <c r="B2392" s="43">
        <v>20190921</v>
      </c>
      <c r="C2392" s="107" t="s">
        <v>72</v>
      </c>
      <c r="D2392" s="107">
        <v>11</v>
      </c>
      <c r="E2392" s="107">
        <v>15</v>
      </c>
      <c r="H2392" s="107" t="s">
        <v>11</v>
      </c>
      <c r="I2392" s="107">
        <v>290</v>
      </c>
      <c r="J2392" s="107">
        <v>0</v>
      </c>
      <c r="K2392" s="43">
        <v>5</v>
      </c>
      <c r="L2392" s="111">
        <v>1</v>
      </c>
      <c r="M2392" s="43">
        <v>0</v>
      </c>
      <c r="N2392" s="49">
        <v>1</v>
      </c>
      <c r="O2392" s="43" t="str">
        <f>Cal_051922a!$E$2</f>
        <v>Cal_051922a</v>
      </c>
      <c r="P2392" s="50">
        <f>Cal_051922a!$Q$3</f>
        <v>1.8382409380942635</v>
      </c>
      <c r="Q2392" s="50">
        <f>Cal_051922a!$R$3</f>
        <v>0.56187208580813652</v>
      </c>
      <c r="R2392" s="46">
        <v>153.69999999999999</v>
      </c>
      <c r="S2392" s="46">
        <v>106.9</v>
      </c>
      <c r="T2392" s="43">
        <f>AVERAGE(0.72,0.64,0.79,0.816,0.69,0.643)</f>
        <v>0.71649999999999991</v>
      </c>
      <c r="U2392" s="79">
        <f t="shared" si="410"/>
        <v>152.98349999999999</v>
      </c>
      <c r="V2392" s="79">
        <f t="shared" si="411"/>
        <v>106.18350000000001</v>
      </c>
      <c r="W2392" s="443">
        <f t="shared" si="412"/>
        <v>0.99423462264807927</v>
      </c>
      <c r="X2392" s="443">
        <f t="shared" si="413"/>
        <v>0.89666699384652038</v>
      </c>
      <c r="Y2392" s="43">
        <f>Cal_051922a!$A$3</f>
        <v>20220519</v>
      </c>
      <c r="Z2392" s="48" t="s">
        <v>2047</v>
      </c>
      <c r="AA2392" s="48" t="s">
        <v>2048</v>
      </c>
      <c r="AE2392" s="689" t="s">
        <v>1250</v>
      </c>
      <c r="AF2392" s="128">
        <v>1</v>
      </c>
      <c r="AG2392" s="128"/>
      <c r="AH2392"/>
    </row>
    <row r="2393" spans="1:35" x14ac:dyDescent="0.2">
      <c r="A2393" t="s">
        <v>1561</v>
      </c>
      <c r="B2393" s="43">
        <v>20190921</v>
      </c>
      <c r="C2393" s="107" t="s">
        <v>72</v>
      </c>
      <c r="D2393" s="107">
        <v>11</v>
      </c>
      <c r="E2393" s="107">
        <v>17</v>
      </c>
      <c r="H2393" s="107" t="s">
        <v>10</v>
      </c>
      <c r="I2393" s="107">
        <v>290</v>
      </c>
      <c r="J2393" s="107">
        <v>0</v>
      </c>
      <c r="K2393" s="43">
        <v>5</v>
      </c>
      <c r="L2393" s="111">
        <v>1</v>
      </c>
      <c r="M2393" s="43">
        <v>0</v>
      </c>
      <c r="N2393" s="49">
        <v>1</v>
      </c>
      <c r="O2393" s="43" t="str">
        <f>Cal_051922a!$E$2</f>
        <v>Cal_051922a</v>
      </c>
      <c r="P2393" s="50">
        <f>Cal_051922a!$Q$3</f>
        <v>1.8382409380942635</v>
      </c>
      <c r="Q2393" s="50">
        <f>Cal_051922a!$R$3</f>
        <v>0.56187208580813652</v>
      </c>
      <c r="R2393" s="46">
        <v>60.85</v>
      </c>
      <c r="S2393" s="46">
        <v>40.06</v>
      </c>
      <c r="T2393" s="47">
        <f>AVERAGE(0.76,0.862,0.578,0.756,0.773,0.585)</f>
        <v>0.71899999999999997</v>
      </c>
      <c r="U2393" s="79">
        <f t="shared" si="410"/>
        <v>60.131</v>
      </c>
      <c r="V2393" s="79">
        <f t="shared" si="411"/>
        <v>39.341000000000001</v>
      </c>
      <c r="W2393" s="443">
        <f t="shared" si="412"/>
        <v>0.44166961121481996</v>
      </c>
      <c r="X2393" s="443">
        <f t="shared" si="413"/>
        <v>0.25890967365066331</v>
      </c>
      <c r="Y2393" s="43">
        <v>20220519</v>
      </c>
      <c r="Z2393" s="48" t="s">
        <v>2052</v>
      </c>
      <c r="AA2393" s="48" t="s">
        <v>2053</v>
      </c>
      <c r="AE2393" s="689" t="s">
        <v>1250</v>
      </c>
      <c r="AF2393" s="128">
        <v>1</v>
      </c>
      <c r="AG2393" s="128"/>
      <c r="AH2393"/>
    </row>
    <row r="2394" spans="1:35" x14ac:dyDescent="0.2">
      <c r="A2394" t="s">
        <v>1561</v>
      </c>
      <c r="B2394" s="43">
        <v>20190921</v>
      </c>
      <c r="C2394" s="107" t="s">
        <v>72</v>
      </c>
      <c r="D2394" s="107">
        <v>11</v>
      </c>
      <c r="E2394" s="107">
        <v>17</v>
      </c>
      <c r="H2394" s="107" t="s">
        <v>11</v>
      </c>
      <c r="I2394" s="107">
        <v>290</v>
      </c>
      <c r="J2394" s="107">
        <v>0</v>
      </c>
      <c r="K2394" s="43">
        <v>5</v>
      </c>
      <c r="L2394" s="111">
        <v>1</v>
      </c>
      <c r="M2394" s="43">
        <v>0</v>
      </c>
      <c r="N2394" s="49">
        <v>1</v>
      </c>
      <c r="O2394" s="43" t="str">
        <f>Cal_051922a!$E$2</f>
        <v>Cal_051922a</v>
      </c>
      <c r="P2394" s="50">
        <f>Cal_051922a!$Q$3</f>
        <v>1.8382409380942635</v>
      </c>
      <c r="Q2394" s="50">
        <f>Cal_051922a!$R$3</f>
        <v>0.56187208580813652</v>
      </c>
      <c r="R2394" s="46">
        <v>62.22</v>
      </c>
      <c r="S2394" s="46">
        <v>41</v>
      </c>
      <c r="T2394" s="47">
        <f>AVERAGE(0.608,0.747,0.549,0.369,0.2,0.328)</f>
        <v>0.46683333333333327</v>
      </c>
      <c r="U2394" s="79">
        <f t="shared" si="410"/>
        <v>61.753166666666665</v>
      </c>
      <c r="V2394" s="79">
        <f t="shared" si="411"/>
        <v>40.533166666666666</v>
      </c>
      <c r="W2394" s="443">
        <f t="shared" si="412"/>
        <v>0.45080467291863779</v>
      </c>
      <c r="X2394" s="443">
        <f t="shared" si="413"/>
        <v>0.27100455706196203</v>
      </c>
      <c r="Y2394" s="43">
        <v>20220519</v>
      </c>
      <c r="Z2394" s="48" t="s">
        <v>2057</v>
      </c>
      <c r="AA2394" s="48" t="s">
        <v>2058</v>
      </c>
      <c r="AE2394" s="689" t="s">
        <v>1250</v>
      </c>
      <c r="AF2394" s="128">
        <v>1</v>
      </c>
      <c r="AG2394" s="128"/>
      <c r="AH2394"/>
    </row>
    <row r="2395" spans="1:35" x14ac:dyDescent="0.2">
      <c r="A2395" t="s">
        <v>1561</v>
      </c>
      <c r="B2395" s="43">
        <v>20190921</v>
      </c>
      <c r="C2395" s="107" t="s">
        <v>72</v>
      </c>
      <c r="D2395" s="107">
        <v>11</v>
      </c>
      <c r="E2395" s="107">
        <v>17</v>
      </c>
      <c r="H2395" s="107" t="s">
        <v>10</v>
      </c>
      <c r="I2395" s="107">
        <v>290</v>
      </c>
      <c r="J2395" s="107">
        <v>10</v>
      </c>
      <c r="K2395" s="43">
        <v>5</v>
      </c>
      <c r="L2395" s="111">
        <v>1</v>
      </c>
      <c r="M2395" s="43">
        <v>0</v>
      </c>
      <c r="N2395" s="49">
        <v>1</v>
      </c>
      <c r="O2395" s="43" t="str">
        <f>Cal_051922a!$E$2</f>
        <v>Cal_051922a</v>
      </c>
      <c r="P2395" s="50">
        <f>Cal_051922a!$Q$3</f>
        <v>1.8382409380942635</v>
      </c>
      <c r="Q2395" s="50">
        <f>Cal_051922a!$R$3</f>
        <v>0.56187208580813652</v>
      </c>
      <c r="R2395" s="46">
        <v>33.06</v>
      </c>
      <c r="S2395" s="46">
        <v>22.51</v>
      </c>
      <c r="T2395" s="43">
        <f>AVERAGE(0.68,0.415,0.4,0.642,0.3,0.409)</f>
        <v>0.47433333333333327</v>
      </c>
      <c r="U2395" s="79">
        <f t="shared" si="410"/>
        <v>32.585666666666668</v>
      </c>
      <c r="V2395" s="79">
        <f t="shared" si="411"/>
        <v>22.035666666666668</v>
      </c>
      <c r="W2395" s="443">
        <f t="shared" si="412"/>
        <v>0.22412767668669317</v>
      </c>
      <c r="X2395" s="443">
        <f t="shared" si="413"/>
        <v>0.16828053853070093</v>
      </c>
      <c r="Y2395" s="43">
        <f>Cal_051922a!$A$3</f>
        <v>20220519</v>
      </c>
      <c r="Z2395" s="48" t="s">
        <v>2060</v>
      </c>
      <c r="AA2395" s="48" t="s">
        <v>2061</v>
      </c>
      <c r="AE2395" s="689" t="s">
        <v>1250</v>
      </c>
      <c r="AF2395" s="128">
        <v>1</v>
      </c>
      <c r="AG2395" s="128"/>
      <c r="AH2395"/>
    </row>
    <row r="2396" spans="1:35" x14ac:dyDescent="0.2">
      <c r="A2396" t="s">
        <v>1561</v>
      </c>
      <c r="B2396" s="43">
        <v>20190921</v>
      </c>
      <c r="C2396" s="107" t="s">
        <v>72</v>
      </c>
      <c r="D2396" s="107">
        <v>11</v>
      </c>
      <c r="E2396" s="107">
        <v>17</v>
      </c>
      <c r="H2396" s="107" t="s">
        <v>11</v>
      </c>
      <c r="I2396" s="107">
        <v>290</v>
      </c>
      <c r="J2396" s="107">
        <v>10</v>
      </c>
      <c r="K2396" s="43">
        <v>5</v>
      </c>
      <c r="L2396" s="111">
        <v>1</v>
      </c>
      <c r="M2396" s="43">
        <v>0</v>
      </c>
      <c r="N2396" s="49">
        <v>1</v>
      </c>
      <c r="O2396" s="43" t="str">
        <f>Cal_051922a!$E$2</f>
        <v>Cal_051922a</v>
      </c>
      <c r="P2396" s="50">
        <f>Cal_051922a!$Q$3</f>
        <v>1.8382409380942635</v>
      </c>
      <c r="Q2396" s="50">
        <f>Cal_051922a!$R$3</f>
        <v>0.56187208580813652</v>
      </c>
      <c r="R2396" s="46">
        <v>36.94</v>
      </c>
      <c r="S2396" s="46">
        <v>25.22</v>
      </c>
      <c r="T2396" s="47">
        <f>AVERAGE(0.608,0.747,0.549,0.369,0.2,0.328)</f>
        <v>0.46683333333333327</v>
      </c>
      <c r="U2396" s="79">
        <f t="shared" si="410"/>
        <v>36.473166666666664</v>
      </c>
      <c r="V2396" s="79">
        <f t="shared" si="411"/>
        <v>24.753166666666665</v>
      </c>
      <c r="W2396" s="443">
        <f t="shared" si="412"/>
        <v>0.24898354225289512</v>
      </c>
      <c r="X2396" s="443">
        <f t="shared" si="413"/>
        <v>0.19181755079226009</v>
      </c>
      <c r="Y2396" s="43">
        <v>20220519</v>
      </c>
      <c r="Z2396" s="48" t="s">
        <v>2057</v>
      </c>
      <c r="AA2396" s="48" t="s">
        <v>2058</v>
      </c>
      <c r="AE2396" s="689" t="s">
        <v>1250</v>
      </c>
      <c r="AF2396" s="128">
        <v>1</v>
      </c>
      <c r="AG2396" s="128"/>
      <c r="AH2396"/>
    </row>
    <row r="2397" spans="1:35" s="82" customFormat="1" x14ac:dyDescent="0.2">
      <c r="A2397" s="155" t="s">
        <v>1561</v>
      </c>
      <c r="B2397" s="82">
        <v>20190921</v>
      </c>
      <c r="C2397" s="126" t="s">
        <v>73</v>
      </c>
      <c r="D2397" s="126">
        <v>12</v>
      </c>
      <c r="E2397" s="126">
        <v>7</v>
      </c>
      <c r="F2397" s="126"/>
      <c r="G2397" s="126"/>
      <c r="H2397" s="126" t="s">
        <v>10</v>
      </c>
      <c r="I2397" s="126">
        <v>290</v>
      </c>
      <c r="J2397" s="126">
        <v>0</v>
      </c>
      <c r="K2397" s="82">
        <v>5</v>
      </c>
      <c r="L2397" s="156">
        <v>1</v>
      </c>
      <c r="M2397" s="82">
        <v>0</v>
      </c>
      <c r="N2397" s="83">
        <v>1</v>
      </c>
      <c r="O2397" s="82" t="str">
        <f>Cal_051922a!$E$2</f>
        <v>Cal_051922a</v>
      </c>
      <c r="P2397" s="158">
        <f>Cal_051922a!$Q$3</f>
        <v>1.8382409380942635</v>
      </c>
      <c r="Q2397" s="158">
        <f>Cal_051922a!$R$3</f>
        <v>0.56187208580813652</v>
      </c>
      <c r="R2397" s="84">
        <v>2.1869999999999998</v>
      </c>
      <c r="S2397" s="84">
        <v>2.085</v>
      </c>
      <c r="T2397" s="82">
        <f>AVERAGE(0.68,0.415,0.4,0.642,0.3,0.409)</f>
        <v>0.47433333333333327</v>
      </c>
      <c r="U2397" s="125">
        <f t="shared" ref="U2397:U2417" si="414">(R2397-T2397)*(L2397+M2397)/L2397</f>
        <v>1.7126666666666666</v>
      </c>
      <c r="V2397" s="125">
        <f t="shared" ref="V2397:V2417" si="415">(S2397-T2397)*(L2397+M2397)/L2397</f>
        <v>1.6106666666666667</v>
      </c>
      <c r="W2397" s="459">
        <f t="shared" ref="W2397:W2417" si="416">(Q2397*P2397/(P2397-1)*(U2397-V2397)*(K2397)/I2397)/N2397</f>
        <v>2.1669216134637603E-3</v>
      </c>
      <c r="X2397" s="459">
        <f t="shared" ref="X2397:X2417" si="417">(Q2397*P2397/(P2397-1)*(P2397*V2397-U2397)*(K2397)/I2397)/N2397</f>
        <v>2.6515615726461633E-2</v>
      </c>
      <c r="Y2397" s="82">
        <v>20220519</v>
      </c>
      <c r="Z2397" s="85" t="s">
        <v>2060</v>
      </c>
      <c r="AA2397" s="85" t="s">
        <v>2061</v>
      </c>
      <c r="AB2397" s="85"/>
      <c r="AE2397" s="691" t="s">
        <v>1250</v>
      </c>
      <c r="AF2397" s="129">
        <v>1</v>
      </c>
      <c r="AG2397" s="129"/>
      <c r="AH2397" s="155"/>
      <c r="AI2397" s="155"/>
    </row>
    <row r="2398" spans="1:35" s="82" customFormat="1" x14ac:dyDescent="0.2">
      <c r="A2398" s="155" t="s">
        <v>1561</v>
      </c>
      <c r="B2398" s="82">
        <v>20190921</v>
      </c>
      <c r="C2398" s="126" t="s">
        <v>73</v>
      </c>
      <c r="D2398" s="126">
        <v>12</v>
      </c>
      <c r="E2398" s="126">
        <v>7</v>
      </c>
      <c r="F2398" s="126"/>
      <c r="G2398" s="126"/>
      <c r="H2398" s="126" t="s">
        <v>11</v>
      </c>
      <c r="I2398" s="126">
        <v>290</v>
      </c>
      <c r="J2398" s="126">
        <v>0</v>
      </c>
      <c r="L2398" s="156"/>
      <c r="N2398" s="83"/>
      <c r="O2398" s="156"/>
      <c r="P2398" s="157"/>
      <c r="Q2398" s="157"/>
      <c r="R2398" s="84"/>
      <c r="S2398" s="84"/>
      <c r="U2398" s="125" t="e">
        <f t="shared" si="414"/>
        <v>#DIV/0!</v>
      </c>
      <c r="V2398" s="125" t="e">
        <f t="shared" si="415"/>
        <v>#DIV/0!</v>
      </c>
      <c r="W2398" s="459" t="e">
        <f t="shared" si="416"/>
        <v>#DIV/0!</v>
      </c>
      <c r="X2398" s="459" t="e">
        <f t="shared" si="417"/>
        <v>#DIV/0!</v>
      </c>
      <c r="Z2398" s="85"/>
      <c r="AA2398" s="85"/>
      <c r="AB2398" s="85"/>
      <c r="AE2398" s="691"/>
      <c r="AF2398" s="129"/>
      <c r="AG2398" s="129"/>
      <c r="AH2398" s="155"/>
      <c r="AI2398" s="155"/>
    </row>
    <row r="2399" spans="1:35" s="82" customFormat="1" x14ac:dyDescent="0.2">
      <c r="A2399" s="155" t="s">
        <v>1561</v>
      </c>
      <c r="B2399" s="82">
        <v>20190921</v>
      </c>
      <c r="C2399" s="126" t="s">
        <v>73</v>
      </c>
      <c r="D2399" s="126">
        <v>12</v>
      </c>
      <c r="E2399" s="126">
        <v>7</v>
      </c>
      <c r="F2399" s="126"/>
      <c r="G2399" s="126"/>
      <c r="H2399" s="126" t="s">
        <v>11</v>
      </c>
      <c r="I2399" s="126">
        <v>290</v>
      </c>
      <c r="J2399" s="126">
        <v>0</v>
      </c>
      <c r="K2399" s="82">
        <v>5</v>
      </c>
      <c r="L2399" s="156">
        <v>1</v>
      </c>
      <c r="M2399" s="82">
        <v>0</v>
      </c>
      <c r="N2399" s="83">
        <v>1</v>
      </c>
      <c r="O2399" s="82" t="str">
        <f>Cal_051922a!$E$2</f>
        <v>Cal_051922a</v>
      </c>
      <c r="P2399" s="158">
        <f>Cal_051922a!$Q$3</f>
        <v>1.8382409380942635</v>
      </c>
      <c r="Q2399" s="158">
        <f>Cal_051922a!$R$3</f>
        <v>0.56187208580813652</v>
      </c>
      <c r="R2399" s="84">
        <v>2.093</v>
      </c>
      <c r="S2399" s="84">
        <v>1.7589999999999999</v>
      </c>
      <c r="T2399" s="82">
        <f>AVERAGE(0.608,0.747,0.549,0.369,0.2,0.328)</f>
        <v>0.46683333333333327</v>
      </c>
      <c r="U2399" s="125">
        <f t="shared" ref="U2399" si="418">(R2399-T2399)*(L2399+M2399)/L2399</f>
        <v>1.6261666666666668</v>
      </c>
      <c r="V2399" s="125">
        <f t="shared" ref="V2399" si="419">(S2399-T2399)*(L2399+M2399)/L2399</f>
        <v>1.2921666666666667</v>
      </c>
      <c r="W2399" s="459">
        <f t="shared" ref="W2399" si="420">(Q2399*P2399/(P2399-1)*(U2399-V2399)*(K2399)/I2399)/N2399</f>
        <v>7.0956060676166388E-3</v>
      </c>
      <c r="X2399" s="459">
        <f t="shared" ref="X2399" si="421">(Q2399*P2399/(P2399-1)*(P2399*V2399-U2399)*(K2399)/I2399)/N2399</f>
        <v>1.5915125720094615E-2</v>
      </c>
      <c r="Y2399" s="82">
        <f>Cal_051922a!$A$3</f>
        <v>20220519</v>
      </c>
      <c r="Z2399" s="85" t="s">
        <v>2057</v>
      </c>
      <c r="AA2399" s="85" t="s">
        <v>2058</v>
      </c>
      <c r="AB2399" s="85"/>
      <c r="AE2399" s="691" t="s">
        <v>1250</v>
      </c>
      <c r="AF2399" s="129">
        <v>1</v>
      </c>
      <c r="AG2399" s="129"/>
      <c r="AH2399" s="155"/>
      <c r="AI2399" s="155"/>
    </row>
    <row r="2400" spans="1:35" s="82" customFormat="1" x14ac:dyDescent="0.2">
      <c r="A2400" s="155" t="s">
        <v>1561</v>
      </c>
      <c r="B2400" s="82">
        <v>20190921</v>
      </c>
      <c r="C2400" s="126" t="s">
        <v>73</v>
      </c>
      <c r="D2400" s="126">
        <v>12</v>
      </c>
      <c r="E2400" s="126">
        <v>9</v>
      </c>
      <c r="F2400" s="126"/>
      <c r="G2400" s="126"/>
      <c r="H2400" s="126" t="s">
        <v>10</v>
      </c>
      <c r="I2400" s="126">
        <v>290</v>
      </c>
      <c r="J2400" s="126">
        <v>0</v>
      </c>
      <c r="K2400" s="82">
        <v>5</v>
      </c>
      <c r="L2400" s="156">
        <v>1</v>
      </c>
      <c r="M2400" s="82">
        <v>0</v>
      </c>
      <c r="N2400" s="83">
        <v>1</v>
      </c>
      <c r="O2400" s="82" t="str">
        <f>Cal_051922a!$E$2</f>
        <v>Cal_051922a</v>
      </c>
      <c r="P2400" s="158">
        <f>Cal_051922a!$Q$3</f>
        <v>1.8382409380942635</v>
      </c>
      <c r="Q2400" s="158">
        <f>Cal_051922a!$R$3</f>
        <v>0.56187208580813652</v>
      </c>
      <c r="R2400" s="84">
        <v>2.6059999999999999</v>
      </c>
      <c r="S2400" s="84">
        <v>2.1309999999999998</v>
      </c>
      <c r="T2400" s="82">
        <f>AVERAGE(0.76,0.862,0.578,0.756,0.773,0.585)</f>
        <v>0.71899999999999997</v>
      </c>
      <c r="U2400" s="125">
        <f t="shared" si="414"/>
        <v>1.887</v>
      </c>
      <c r="V2400" s="125">
        <f t="shared" si="415"/>
        <v>1.4119999999999999</v>
      </c>
      <c r="W2400" s="459">
        <f t="shared" si="416"/>
        <v>1.0091056533287136E-2</v>
      </c>
      <c r="X2400" s="459">
        <f t="shared" si="417"/>
        <v>1.5053651283750108E-2</v>
      </c>
      <c r="Y2400" s="82">
        <v>20220519</v>
      </c>
      <c r="Z2400" s="85" t="s">
        <v>2052</v>
      </c>
      <c r="AA2400" s="85" t="s">
        <v>2053</v>
      </c>
      <c r="AB2400" s="85"/>
      <c r="AE2400" s="691" t="s">
        <v>1250</v>
      </c>
      <c r="AF2400" s="129">
        <v>1</v>
      </c>
      <c r="AG2400" s="129"/>
      <c r="AH2400" s="155"/>
      <c r="AI2400" s="155"/>
    </row>
    <row r="2401" spans="1:35" s="82" customFormat="1" x14ac:dyDescent="0.2">
      <c r="A2401" s="155" t="s">
        <v>1561</v>
      </c>
      <c r="B2401" s="82">
        <v>20190921</v>
      </c>
      <c r="C2401" s="126" t="s">
        <v>73</v>
      </c>
      <c r="D2401" s="126">
        <v>12</v>
      </c>
      <c r="E2401" s="126">
        <v>9</v>
      </c>
      <c r="F2401" s="126"/>
      <c r="G2401" s="126"/>
      <c r="H2401" s="126" t="s">
        <v>11</v>
      </c>
      <c r="I2401" s="126">
        <v>290</v>
      </c>
      <c r="J2401" s="126">
        <v>0</v>
      </c>
      <c r="K2401" s="82">
        <v>5</v>
      </c>
      <c r="L2401" s="156">
        <v>1</v>
      </c>
      <c r="M2401" s="82">
        <v>0</v>
      </c>
      <c r="N2401" s="83">
        <v>1</v>
      </c>
      <c r="O2401" s="82" t="str">
        <f>Cal_051922a!$E$2</f>
        <v>Cal_051922a</v>
      </c>
      <c r="P2401" s="158">
        <f>Cal_051922a!$Q$3</f>
        <v>1.8382409380942635</v>
      </c>
      <c r="Q2401" s="158">
        <f>Cal_051922a!$R$3</f>
        <v>0.56187208580813652</v>
      </c>
      <c r="R2401" s="84">
        <v>1.8109999999999999</v>
      </c>
      <c r="S2401" s="84">
        <v>1.7430000000000001</v>
      </c>
      <c r="T2401" s="82">
        <f>AVERAGE(0.68,0.415,0.4,0.642,0.3,0.409)</f>
        <v>0.47433333333333327</v>
      </c>
      <c r="U2401" s="125">
        <f t="shared" si="414"/>
        <v>1.3366666666666667</v>
      </c>
      <c r="V2401" s="125">
        <f t="shared" si="415"/>
        <v>1.2686666666666668</v>
      </c>
      <c r="W2401" s="459">
        <f t="shared" si="416"/>
        <v>1.4446144089758388E-3</v>
      </c>
      <c r="X2401" s="459">
        <f t="shared" si="417"/>
        <v>2.1147632510675664E-2</v>
      </c>
      <c r="Y2401" s="82">
        <v>20220519</v>
      </c>
      <c r="Z2401" s="85" t="s">
        <v>2060</v>
      </c>
      <c r="AA2401" s="85" t="s">
        <v>2061</v>
      </c>
      <c r="AB2401" s="85"/>
      <c r="AE2401" s="691" t="s">
        <v>1250</v>
      </c>
      <c r="AF2401" s="129">
        <v>1</v>
      </c>
      <c r="AG2401" s="129"/>
      <c r="AH2401" s="155"/>
      <c r="AI2401" s="155"/>
    </row>
    <row r="2402" spans="1:35" s="82" customFormat="1" x14ac:dyDescent="0.2">
      <c r="A2402" s="155" t="s">
        <v>1561</v>
      </c>
      <c r="B2402" s="82">
        <v>20190921</v>
      </c>
      <c r="C2402" s="126" t="s">
        <v>73</v>
      </c>
      <c r="D2402" s="126">
        <v>12</v>
      </c>
      <c r="E2402" s="126">
        <v>11</v>
      </c>
      <c r="F2402" s="126"/>
      <c r="G2402" s="126"/>
      <c r="H2402" s="126" t="s">
        <v>10</v>
      </c>
      <c r="I2402" s="126">
        <v>290</v>
      </c>
      <c r="J2402" s="126">
        <v>0</v>
      </c>
      <c r="K2402" s="82">
        <v>5</v>
      </c>
      <c r="L2402" s="156">
        <v>1</v>
      </c>
      <c r="M2402" s="82">
        <v>0</v>
      </c>
      <c r="N2402" s="83">
        <v>1</v>
      </c>
      <c r="O2402" s="82" t="str">
        <f>Cal_051922a!$E$2</f>
        <v>Cal_051922a</v>
      </c>
      <c r="P2402" s="158">
        <f>Cal_051922a!$Q$3</f>
        <v>1.8382409380942635</v>
      </c>
      <c r="Q2402" s="158">
        <f>Cal_051922a!$R$3</f>
        <v>0.56187208580813652</v>
      </c>
      <c r="R2402" s="84">
        <v>2.3010000000000002</v>
      </c>
      <c r="S2402" s="84">
        <v>2.4039999999999999</v>
      </c>
      <c r="T2402" s="82">
        <f>AVERAGE(0.84, 1.03, 0.498, 0.89, 0.855, 0.718)</f>
        <v>0.8051666666666667</v>
      </c>
      <c r="U2402" s="125">
        <f t="shared" si="414"/>
        <v>1.4958333333333336</v>
      </c>
      <c r="V2402" s="125">
        <f t="shared" si="415"/>
        <v>1.5988333333333333</v>
      </c>
      <c r="W2402" s="459">
        <f t="shared" si="416"/>
        <v>-2.1881659430075203E-3</v>
      </c>
      <c r="X2402" s="459">
        <f t="shared" si="417"/>
        <v>3.0659976860009212E-2</v>
      </c>
      <c r="Y2402" s="82">
        <v>20220519</v>
      </c>
      <c r="Z2402" s="85" t="s">
        <v>2017</v>
      </c>
      <c r="AA2402" s="85" t="s">
        <v>2018</v>
      </c>
      <c r="AB2402" s="691"/>
      <c r="AE2402" s="691" t="s">
        <v>1250</v>
      </c>
      <c r="AF2402" s="129">
        <v>1</v>
      </c>
      <c r="AG2402" s="129"/>
      <c r="AH2402" s="155" t="s">
        <v>2022</v>
      </c>
      <c r="AI2402" s="155"/>
    </row>
    <row r="2403" spans="1:35" s="82" customFormat="1" x14ac:dyDescent="0.2">
      <c r="A2403" s="155" t="s">
        <v>1561</v>
      </c>
      <c r="B2403" s="82">
        <v>20190921</v>
      </c>
      <c r="C2403" s="126" t="s">
        <v>73</v>
      </c>
      <c r="D2403" s="126">
        <v>12</v>
      </c>
      <c r="E2403" s="126">
        <v>11</v>
      </c>
      <c r="F2403" s="126"/>
      <c r="G2403" s="126"/>
      <c r="H2403" s="126" t="s">
        <v>11</v>
      </c>
      <c r="I2403" s="126">
        <v>290</v>
      </c>
      <c r="J2403" s="126">
        <v>0</v>
      </c>
      <c r="K2403" s="82">
        <v>5</v>
      </c>
      <c r="L2403" s="156">
        <v>1</v>
      </c>
      <c r="M2403" s="82">
        <v>0</v>
      </c>
      <c r="N2403" s="83">
        <v>1</v>
      </c>
      <c r="O2403" s="82" t="str">
        <f>Cal_051922a!$E$2</f>
        <v>Cal_051922a</v>
      </c>
      <c r="P2403" s="158">
        <f>Cal_051922a!$Q$3</f>
        <v>1.8382409380942635</v>
      </c>
      <c r="Q2403" s="158">
        <f>Cal_051922a!$R$3</f>
        <v>0.56187208580813652</v>
      </c>
      <c r="R2403" s="84">
        <v>2.4550000000000001</v>
      </c>
      <c r="S2403" s="84">
        <v>1.9830000000000001</v>
      </c>
      <c r="T2403" s="82">
        <f>AVERAGE(0.608,0.747,0.549,0.369,0.2,0.328)</f>
        <v>0.46683333333333327</v>
      </c>
      <c r="U2403" s="125">
        <f t="shared" si="414"/>
        <v>1.9881666666666669</v>
      </c>
      <c r="V2403" s="125">
        <f t="shared" si="415"/>
        <v>1.5161666666666669</v>
      </c>
      <c r="W2403" s="459">
        <f t="shared" si="416"/>
        <v>1.0027323544655844E-2</v>
      </c>
      <c r="X2403" s="459">
        <f t="shared" si="417"/>
        <v>1.6972370389667556E-2</v>
      </c>
      <c r="Y2403" s="82">
        <f>Cal_051922a!$A$3</f>
        <v>20220519</v>
      </c>
      <c r="Z2403" s="85" t="s">
        <v>2057</v>
      </c>
      <c r="AA2403" s="85" t="s">
        <v>2058</v>
      </c>
      <c r="AB2403" s="85"/>
      <c r="AE2403" s="691" t="s">
        <v>1250</v>
      </c>
      <c r="AF2403" s="129">
        <v>1</v>
      </c>
      <c r="AG2403" s="129"/>
      <c r="AH2403" s="155"/>
      <c r="AI2403" s="155"/>
    </row>
    <row r="2404" spans="1:35" s="82" customFormat="1" x14ac:dyDescent="0.2">
      <c r="A2404" s="155" t="s">
        <v>1561</v>
      </c>
      <c r="B2404" s="82">
        <v>20190921</v>
      </c>
      <c r="C2404" s="126" t="s">
        <v>73</v>
      </c>
      <c r="D2404" s="126">
        <v>12</v>
      </c>
      <c r="E2404" s="126">
        <v>13</v>
      </c>
      <c r="F2404" s="126"/>
      <c r="G2404" s="126"/>
      <c r="H2404" s="126" t="s">
        <v>10</v>
      </c>
      <c r="I2404" s="126">
        <v>290</v>
      </c>
      <c r="J2404" s="126">
        <v>0</v>
      </c>
      <c r="K2404" s="82">
        <v>5</v>
      </c>
      <c r="L2404" s="156">
        <v>1</v>
      </c>
      <c r="M2404" s="82">
        <v>0</v>
      </c>
      <c r="N2404" s="83">
        <v>1</v>
      </c>
      <c r="O2404" s="82" t="str">
        <f>Cal_051922a!$E$2</f>
        <v>Cal_051922a</v>
      </c>
      <c r="P2404" s="158">
        <f>Cal_051922a!$Q$3</f>
        <v>1.8382409380942635</v>
      </c>
      <c r="Q2404" s="158">
        <f>Cal_051922a!$R$3</f>
        <v>0.56187208580813652</v>
      </c>
      <c r="R2404" s="84">
        <v>14.96</v>
      </c>
      <c r="S2404" s="84">
        <v>11.01</v>
      </c>
      <c r="T2404" s="82">
        <f>AVERAGE(0.541,0.613,0.593,0.601,0.578,0.406)</f>
        <v>0.55533333333333335</v>
      </c>
      <c r="U2404" s="125">
        <f t="shared" si="414"/>
        <v>14.404666666666667</v>
      </c>
      <c r="V2404" s="125">
        <f t="shared" si="415"/>
        <v>10.454666666666666</v>
      </c>
      <c r="W2404" s="459">
        <f t="shared" si="416"/>
        <v>8.3915101697861441E-2</v>
      </c>
      <c r="X2404" s="459">
        <f t="shared" si="417"/>
        <v>0.10226020896633969</v>
      </c>
      <c r="Y2404" s="82">
        <v>20220519</v>
      </c>
      <c r="Z2404" s="85" t="s">
        <v>2064</v>
      </c>
      <c r="AA2404" s="85" t="s">
        <v>2065</v>
      </c>
      <c r="AB2404" s="85"/>
      <c r="AE2404" s="691" t="s">
        <v>1250</v>
      </c>
      <c r="AF2404" s="129">
        <v>1</v>
      </c>
      <c r="AG2404" s="129"/>
      <c r="AH2404" s="155"/>
      <c r="AI2404" s="155"/>
    </row>
    <row r="2405" spans="1:35" s="82" customFormat="1" x14ac:dyDescent="0.2">
      <c r="A2405" s="155" t="s">
        <v>1561</v>
      </c>
      <c r="B2405" s="82">
        <v>20190921</v>
      </c>
      <c r="C2405" s="126" t="s">
        <v>73</v>
      </c>
      <c r="D2405" s="126">
        <v>12</v>
      </c>
      <c r="E2405" s="126">
        <v>13</v>
      </c>
      <c r="F2405" s="126"/>
      <c r="G2405" s="126"/>
      <c r="H2405" s="126" t="s">
        <v>11</v>
      </c>
      <c r="I2405" s="126">
        <v>290</v>
      </c>
      <c r="J2405" s="126">
        <v>0</v>
      </c>
      <c r="K2405" s="82">
        <v>5</v>
      </c>
      <c r="L2405" s="156">
        <v>1</v>
      </c>
      <c r="M2405" s="82">
        <v>0</v>
      </c>
      <c r="N2405" s="83">
        <v>1</v>
      </c>
      <c r="O2405" s="82" t="str">
        <f>Cal_051922a!$E$2</f>
        <v>Cal_051922a</v>
      </c>
      <c r="P2405" s="158">
        <f>Cal_051922a!$Q$3</f>
        <v>1.8382409380942635</v>
      </c>
      <c r="Q2405" s="158">
        <f>Cal_051922a!$R$3</f>
        <v>0.56187208580813652</v>
      </c>
      <c r="R2405" s="84">
        <v>15.6</v>
      </c>
      <c r="S2405" s="84">
        <v>11.3</v>
      </c>
      <c r="T2405" s="82">
        <f>AVERAGE(0.608,0.747,0.549,0.369,0.2,0.328)</f>
        <v>0.46683333333333327</v>
      </c>
      <c r="U2405" s="125">
        <f t="shared" si="414"/>
        <v>15.133166666666666</v>
      </c>
      <c r="V2405" s="125">
        <f t="shared" si="415"/>
        <v>10.833166666666667</v>
      </c>
      <c r="W2405" s="459">
        <f t="shared" si="416"/>
        <v>9.1350617038178233E-2</v>
      </c>
      <c r="X2405" s="459">
        <f t="shared" si="417"/>
        <v>0.10156497118179389</v>
      </c>
      <c r="Y2405" s="82">
        <f>Cal_051922a!$A$3</f>
        <v>20220519</v>
      </c>
      <c r="Z2405" s="85" t="s">
        <v>2057</v>
      </c>
      <c r="AA2405" s="85" t="s">
        <v>2058</v>
      </c>
      <c r="AB2405" s="85"/>
      <c r="AE2405" s="691" t="s">
        <v>1250</v>
      </c>
      <c r="AF2405" s="129">
        <v>1</v>
      </c>
      <c r="AG2405" s="129"/>
      <c r="AH2405" s="155"/>
      <c r="AI2405" s="155"/>
    </row>
    <row r="2406" spans="1:35" s="82" customFormat="1" x14ac:dyDescent="0.2">
      <c r="A2406" s="155" t="s">
        <v>1561</v>
      </c>
      <c r="B2406" s="82">
        <v>20190921</v>
      </c>
      <c r="C2406" s="126" t="s">
        <v>73</v>
      </c>
      <c r="D2406" s="126">
        <v>12</v>
      </c>
      <c r="E2406" s="126">
        <v>15</v>
      </c>
      <c r="F2406" s="126"/>
      <c r="G2406" s="126"/>
      <c r="H2406" s="126" t="s">
        <v>10</v>
      </c>
      <c r="I2406" s="126">
        <v>290</v>
      </c>
      <c r="J2406" s="126">
        <v>0</v>
      </c>
      <c r="K2406" s="82">
        <v>5</v>
      </c>
      <c r="L2406" s="156">
        <v>1</v>
      </c>
      <c r="M2406" s="82">
        <v>0</v>
      </c>
      <c r="N2406" s="83">
        <v>1</v>
      </c>
      <c r="O2406" s="82" t="str">
        <f>Cal_051922a!$E$2</f>
        <v>Cal_051922a</v>
      </c>
      <c r="P2406" s="158">
        <f>Cal_051922a!$Q$3</f>
        <v>1.8382409380942635</v>
      </c>
      <c r="Q2406" s="158">
        <f>Cal_051922a!$R$3</f>
        <v>0.56187208580813652</v>
      </c>
      <c r="R2406" s="84">
        <v>67.55</v>
      </c>
      <c r="S2406" s="84">
        <v>49.87</v>
      </c>
      <c r="T2406" s="82">
        <f>AVERAGE(0.76,0.862,0.578,0.756,0.773,0.585)</f>
        <v>0.71899999999999997</v>
      </c>
      <c r="U2406" s="125">
        <f t="shared" si="414"/>
        <v>66.831000000000003</v>
      </c>
      <c r="V2406" s="125">
        <f t="shared" si="415"/>
        <v>49.150999999999996</v>
      </c>
      <c r="W2406" s="459">
        <f t="shared" si="416"/>
        <v>0.37559974633371906</v>
      </c>
      <c r="X2406" s="459">
        <f t="shared" si="417"/>
        <v>0.49967471111330453</v>
      </c>
      <c r="Y2406" s="82">
        <v>20220519</v>
      </c>
      <c r="Z2406" s="85" t="s">
        <v>2052</v>
      </c>
      <c r="AA2406" s="85" t="s">
        <v>2053</v>
      </c>
      <c r="AB2406" s="85"/>
      <c r="AE2406" s="691" t="s">
        <v>1250</v>
      </c>
      <c r="AF2406" s="129">
        <v>1</v>
      </c>
      <c r="AG2406" s="129"/>
      <c r="AH2406" s="155"/>
      <c r="AI2406" s="155"/>
    </row>
    <row r="2407" spans="1:35" s="82" customFormat="1" x14ac:dyDescent="0.2">
      <c r="A2407" s="155" t="s">
        <v>1561</v>
      </c>
      <c r="B2407" s="82">
        <v>20190921</v>
      </c>
      <c r="C2407" s="126" t="s">
        <v>73</v>
      </c>
      <c r="D2407" s="126">
        <v>12</v>
      </c>
      <c r="E2407" s="126">
        <v>15</v>
      </c>
      <c r="F2407" s="126"/>
      <c r="G2407" s="126"/>
      <c r="H2407" s="126" t="s">
        <v>11</v>
      </c>
      <c r="I2407" s="126">
        <v>290</v>
      </c>
      <c r="J2407" s="126">
        <v>0</v>
      </c>
      <c r="K2407" s="82">
        <v>5</v>
      </c>
      <c r="L2407" s="156">
        <v>1</v>
      </c>
      <c r="M2407" s="82">
        <v>0</v>
      </c>
      <c r="N2407" s="83">
        <v>1</v>
      </c>
      <c r="O2407" s="82" t="str">
        <f>Cal_051922a!$E$2</f>
        <v>Cal_051922a</v>
      </c>
      <c r="P2407" s="158">
        <f>Cal_051922a!$Q$3</f>
        <v>1.8382409380942635</v>
      </c>
      <c r="Q2407" s="158">
        <f>Cal_051922a!$R$3</f>
        <v>0.56187208580813652</v>
      </c>
      <c r="R2407" s="84">
        <v>70.02</v>
      </c>
      <c r="S2407" s="84">
        <v>51.98</v>
      </c>
      <c r="T2407" s="82">
        <f>AVERAGE(0.608,0.747,0.549,0.369,0.2,0.328)</f>
        <v>0.46683333333333327</v>
      </c>
      <c r="U2407" s="125">
        <f t="shared" si="414"/>
        <v>69.553166666666669</v>
      </c>
      <c r="V2407" s="125">
        <f t="shared" si="415"/>
        <v>51.513166666666663</v>
      </c>
      <c r="W2407" s="459">
        <f t="shared" si="416"/>
        <v>0.38324770496947352</v>
      </c>
      <c r="X2407" s="459">
        <f t="shared" si="417"/>
        <v>0.53409190166202491</v>
      </c>
      <c r="Y2407" s="82">
        <f>Cal_051922a!$A$3</f>
        <v>20220519</v>
      </c>
      <c r="Z2407" s="85" t="s">
        <v>2057</v>
      </c>
      <c r="AA2407" s="85" t="s">
        <v>2058</v>
      </c>
      <c r="AB2407" s="85"/>
      <c r="AE2407" s="691" t="s">
        <v>1250</v>
      </c>
      <c r="AF2407" s="129">
        <v>1</v>
      </c>
      <c r="AG2407" s="129"/>
      <c r="AH2407" s="155"/>
      <c r="AI2407" s="155"/>
    </row>
    <row r="2408" spans="1:35" s="82" customFormat="1" x14ac:dyDescent="0.2">
      <c r="A2408" s="155" t="s">
        <v>1561</v>
      </c>
      <c r="B2408" s="82">
        <v>20190921</v>
      </c>
      <c r="C2408" s="126" t="s">
        <v>73</v>
      </c>
      <c r="D2408" s="126">
        <v>12</v>
      </c>
      <c r="E2408" s="126">
        <v>18</v>
      </c>
      <c r="F2408" s="126"/>
      <c r="G2408" s="126"/>
      <c r="H2408" s="126" t="s">
        <v>10</v>
      </c>
      <c r="I2408" s="126">
        <v>290</v>
      </c>
      <c r="J2408" s="126">
        <v>0</v>
      </c>
      <c r="K2408" s="82">
        <v>5</v>
      </c>
      <c r="L2408" s="156">
        <v>1</v>
      </c>
      <c r="M2408" s="82">
        <v>0</v>
      </c>
      <c r="N2408" s="83">
        <v>1</v>
      </c>
      <c r="O2408" s="82" t="str">
        <f>Cal_051922a!$E$2</f>
        <v>Cal_051922a</v>
      </c>
      <c r="P2408" s="158">
        <f>Cal_051922a!$Q$3</f>
        <v>1.8382409380942635</v>
      </c>
      <c r="Q2408" s="158">
        <f>Cal_051922a!$R$3</f>
        <v>0.56187208580813652</v>
      </c>
      <c r="R2408" s="84">
        <v>87.31</v>
      </c>
      <c r="S2408" s="84">
        <v>59.38</v>
      </c>
      <c r="T2408" s="82">
        <f>AVERAGE(0.72,0.64,0.79,0.816,0.69,0.643)</f>
        <v>0.71649999999999991</v>
      </c>
      <c r="U2408" s="125">
        <f t="shared" si="414"/>
        <v>86.593500000000006</v>
      </c>
      <c r="V2408" s="125">
        <f t="shared" si="415"/>
        <v>58.663499999999999</v>
      </c>
      <c r="W2408" s="459">
        <f t="shared" si="416"/>
        <v>0.5933541241572835</v>
      </c>
      <c r="X2408" s="459">
        <f t="shared" si="417"/>
        <v>0.45131766552031155</v>
      </c>
      <c r="Y2408" s="82">
        <f>Cal_051922a!$A$3</f>
        <v>20220519</v>
      </c>
      <c r="Z2408" s="85" t="s">
        <v>2047</v>
      </c>
      <c r="AA2408" s="85" t="s">
        <v>2048</v>
      </c>
      <c r="AB2408" s="85"/>
      <c r="AE2408" s="691" t="s">
        <v>1250</v>
      </c>
      <c r="AF2408" s="129">
        <v>1</v>
      </c>
      <c r="AG2408" s="129"/>
      <c r="AH2408" s="155"/>
      <c r="AI2408" s="155"/>
    </row>
    <row r="2409" spans="1:35" s="82" customFormat="1" x14ac:dyDescent="0.2">
      <c r="A2409" s="155" t="s">
        <v>1561</v>
      </c>
      <c r="B2409" s="82">
        <v>20190921</v>
      </c>
      <c r="C2409" s="126" t="s">
        <v>73</v>
      </c>
      <c r="D2409" s="126">
        <v>12</v>
      </c>
      <c r="E2409" s="126">
        <v>18</v>
      </c>
      <c r="F2409" s="126"/>
      <c r="G2409" s="126"/>
      <c r="H2409" s="126" t="s">
        <v>11</v>
      </c>
      <c r="I2409" s="126">
        <v>290</v>
      </c>
      <c r="J2409" s="126">
        <v>0</v>
      </c>
      <c r="K2409" s="82">
        <v>5</v>
      </c>
      <c r="L2409" s="156">
        <v>1</v>
      </c>
      <c r="M2409" s="82">
        <v>0</v>
      </c>
      <c r="N2409" s="83">
        <v>1</v>
      </c>
      <c r="O2409" s="82" t="str">
        <f>Cal_051922a!$E$2</f>
        <v>Cal_051922a</v>
      </c>
      <c r="P2409" s="158">
        <f>Cal_051922a!$Q$3</f>
        <v>1.8382409380942635</v>
      </c>
      <c r="Q2409" s="158">
        <f>Cal_051922a!$R$3</f>
        <v>0.56187208580813652</v>
      </c>
      <c r="R2409" s="84">
        <v>83.13</v>
      </c>
      <c r="S2409" s="84">
        <v>56.39</v>
      </c>
      <c r="T2409" s="82">
        <f>AVERAGE(0.72,0.64,0.79,0.816,0.69,0.643)</f>
        <v>0.71649999999999991</v>
      </c>
      <c r="U2409" s="125">
        <f t="shared" si="414"/>
        <v>82.413499999999999</v>
      </c>
      <c r="V2409" s="125">
        <f t="shared" si="415"/>
        <v>55.673500000000004</v>
      </c>
      <c r="W2409" s="459">
        <f t="shared" si="416"/>
        <v>0.56807337200020602</v>
      </c>
      <c r="X2409" s="459">
        <f t="shared" si="417"/>
        <v>0.42335289616680766</v>
      </c>
      <c r="Y2409" s="82">
        <f>Cal_051922a!$A$3</f>
        <v>20220519</v>
      </c>
      <c r="Z2409" s="85" t="s">
        <v>2047</v>
      </c>
      <c r="AA2409" s="85" t="s">
        <v>2048</v>
      </c>
      <c r="AB2409" s="85"/>
      <c r="AE2409" s="691" t="s">
        <v>1250</v>
      </c>
      <c r="AF2409" s="129">
        <v>1</v>
      </c>
      <c r="AG2409" s="129"/>
      <c r="AH2409" s="155"/>
      <c r="AI2409" s="155"/>
    </row>
    <row r="2410" spans="1:35" s="82" customFormat="1" x14ac:dyDescent="0.2">
      <c r="A2410" s="155" t="s">
        <v>1561</v>
      </c>
      <c r="B2410" s="82">
        <v>20190921</v>
      </c>
      <c r="C2410" s="126" t="s">
        <v>73</v>
      </c>
      <c r="D2410" s="126">
        <v>12</v>
      </c>
      <c r="E2410" s="126">
        <v>20</v>
      </c>
      <c r="F2410" s="126"/>
      <c r="G2410" s="126"/>
      <c r="H2410" s="126" t="s">
        <v>10</v>
      </c>
      <c r="I2410" s="126">
        <v>290</v>
      </c>
      <c r="J2410" s="126">
        <v>0</v>
      </c>
      <c r="K2410" s="82">
        <v>5</v>
      </c>
      <c r="L2410" s="156">
        <v>1</v>
      </c>
      <c r="M2410" s="82">
        <v>0</v>
      </c>
      <c r="N2410" s="83">
        <v>1</v>
      </c>
      <c r="O2410" s="82" t="str">
        <f>Cal_051922a!$E$2</f>
        <v>Cal_051922a</v>
      </c>
      <c r="P2410" s="158">
        <f>Cal_051922a!$Q$3</f>
        <v>1.8382409380942635</v>
      </c>
      <c r="Q2410" s="158">
        <f>Cal_051922a!$R$3</f>
        <v>0.56187208580813652</v>
      </c>
      <c r="R2410" s="84">
        <v>76.3</v>
      </c>
      <c r="S2410" s="84">
        <v>50.13</v>
      </c>
      <c r="T2410" s="82">
        <f>AVERAGE(0.541,0.613,0.593,0.601,0.578,0.406)</f>
        <v>0.55533333333333335</v>
      </c>
      <c r="U2410" s="125">
        <f t="shared" si="414"/>
        <v>75.74466666666666</v>
      </c>
      <c r="V2410" s="125">
        <f t="shared" si="415"/>
        <v>49.574666666666673</v>
      </c>
      <c r="W2410" s="459">
        <f t="shared" si="416"/>
        <v>0.55596410416026132</v>
      </c>
      <c r="X2410" s="459">
        <f t="shared" si="417"/>
        <v>0.32685495282298899</v>
      </c>
      <c r="Y2410" s="82">
        <v>20220519</v>
      </c>
      <c r="Z2410" s="85" t="s">
        <v>2064</v>
      </c>
      <c r="AA2410" s="85" t="s">
        <v>2065</v>
      </c>
      <c r="AB2410" s="85"/>
      <c r="AE2410" s="691" t="s">
        <v>1250</v>
      </c>
      <c r="AF2410" s="129">
        <v>1</v>
      </c>
      <c r="AG2410" s="129"/>
      <c r="AH2410" s="155"/>
      <c r="AI2410" s="155"/>
    </row>
    <row r="2411" spans="1:35" s="82" customFormat="1" x14ac:dyDescent="0.2">
      <c r="A2411" s="155" t="s">
        <v>1561</v>
      </c>
      <c r="B2411" s="82">
        <v>20190921</v>
      </c>
      <c r="C2411" s="126" t="s">
        <v>73</v>
      </c>
      <c r="D2411" s="126">
        <v>12</v>
      </c>
      <c r="E2411" s="126">
        <v>20</v>
      </c>
      <c r="F2411" s="126"/>
      <c r="G2411" s="126"/>
      <c r="H2411" s="126" t="s">
        <v>11</v>
      </c>
      <c r="I2411" s="126">
        <v>290</v>
      </c>
      <c r="J2411" s="126">
        <v>0</v>
      </c>
      <c r="K2411" s="82">
        <v>5</v>
      </c>
      <c r="L2411" s="156">
        <v>1</v>
      </c>
      <c r="M2411" s="82">
        <v>0</v>
      </c>
      <c r="N2411" s="83">
        <v>1</v>
      </c>
      <c r="O2411" s="82" t="str">
        <f>Cal_051922a!$E$2</f>
        <v>Cal_051922a</v>
      </c>
      <c r="P2411" s="158">
        <f>Cal_051922a!$Q$3</f>
        <v>1.8382409380942635</v>
      </c>
      <c r="Q2411" s="158">
        <f>Cal_051922a!$R$3</f>
        <v>0.56187208580813652</v>
      </c>
      <c r="R2411" s="84">
        <v>76.84</v>
      </c>
      <c r="S2411" s="84">
        <v>50.1</v>
      </c>
      <c r="T2411" s="82">
        <f>AVERAGE(0.72,0.64,0.79,0.816,0.69,0.643)</f>
        <v>0.71649999999999991</v>
      </c>
      <c r="U2411" s="125">
        <f t="shared" si="414"/>
        <v>76.123500000000007</v>
      </c>
      <c r="V2411" s="125">
        <f t="shared" si="415"/>
        <v>49.383499999999998</v>
      </c>
      <c r="W2411" s="459">
        <f t="shared" si="416"/>
        <v>0.56807337200020636</v>
      </c>
      <c r="X2411" s="459">
        <f t="shared" si="417"/>
        <v>0.31134141446059999</v>
      </c>
      <c r="Y2411" s="82">
        <f>Cal_051922a!$A$3</f>
        <v>20220519</v>
      </c>
      <c r="Z2411" s="85" t="s">
        <v>2047</v>
      </c>
      <c r="AA2411" s="85" t="s">
        <v>2048</v>
      </c>
      <c r="AB2411" s="85"/>
      <c r="AE2411" s="691" t="s">
        <v>1250</v>
      </c>
      <c r="AF2411" s="129">
        <v>1</v>
      </c>
      <c r="AG2411" s="129"/>
      <c r="AH2411" s="155"/>
      <c r="AI2411" s="155"/>
    </row>
    <row r="2412" spans="1:35" s="82" customFormat="1" x14ac:dyDescent="0.2">
      <c r="A2412" s="155" t="s">
        <v>1561</v>
      </c>
      <c r="B2412" s="82">
        <v>20190921</v>
      </c>
      <c r="C2412" s="126" t="s">
        <v>73</v>
      </c>
      <c r="D2412" s="126">
        <v>12</v>
      </c>
      <c r="E2412" s="126">
        <v>20</v>
      </c>
      <c r="F2412" s="126"/>
      <c r="G2412" s="126"/>
      <c r="H2412" s="126" t="s">
        <v>10</v>
      </c>
      <c r="I2412" s="126">
        <v>290</v>
      </c>
      <c r="J2412" s="126">
        <v>10</v>
      </c>
      <c r="K2412" s="82">
        <v>5</v>
      </c>
      <c r="L2412" s="156">
        <v>1</v>
      </c>
      <c r="M2412" s="82">
        <v>0</v>
      </c>
      <c r="N2412" s="83">
        <v>1</v>
      </c>
      <c r="O2412" s="82" t="str">
        <f>Cal_051922a!$E$2</f>
        <v>Cal_051922a</v>
      </c>
      <c r="P2412" s="158">
        <f>Cal_051922a!$Q$3</f>
        <v>1.8382409380942635</v>
      </c>
      <c r="Q2412" s="158">
        <f>Cal_051922a!$R$3</f>
        <v>0.56187208580813652</v>
      </c>
      <c r="R2412" s="84">
        <v>51.53</v>
      </c>
      <c r="S2412" s="84">
        <v>35.19</v>
      </c>
      <c r="T2412" s="82">
        <f>AVERAGE(0.541,0.613,0.593,0.601,0.578,0.406)</f>
        <v>0.55533333333333335</v>
      </c>
      <c r="U2412" s="125">
        <f t="shared" si="414"/>
        <v>50.974666666666671</v>
      </c>
      <c r="V2412" s="125">
        <f t="shared" si="415"/>
        <v>34.634666666666668</v>
      </c>
      <c r="W2412" s="459">
        <f t="shared" si="416"/>
        <v>0.34713234474507743</v>
      </c>
      <c r="X2412" s="459">
        <f t="shared" si="417"/>
        <v>0.26963718335252357</v>
      </c>
      <c r="Y2412" s="82">
        <v>20220519</v>
      </c>
      <c r="Z2412" s="85" t="s">
        <v>2064</v>
      </c>
      <c r="AA2412" s="85" t="s">
        <v>2065</v>
      </c>
      <c r="AB2412" s="85"/>
      <c r="AE2412" s="691" t="s">
        <v>1250</v>
      </c>
      <c r="AF2412" s="129">
        <v>1</v>
      </c>
      <c r="AG2412" s="129"/>
      <c r="AH2412" s="155"/>
      <c r="AI2412" s="155"/>
    </row>
    <row r="2413" spans="1:35" s="82" customFormat="1" x14ac:dyDescent="0.2">
      <c r="A2413" s="155" t="s">
        <v>1561</v>
      </c>
      <c r="B2413" s="82">
        <v>20190921</v>
      </c>
      <c r="C2413" s="126" t="s">
        <v>73</v>
      </c>
      <c r="D2413" s="126">
        <v>12</v>
      </c>
      <c r="E2413" s="126">
        <v>20</v>
      </c>
      <c r="F2413" s="126"/>
      <c r="G2413" s="126"/>
      <c r="H2413" s="126" t="s">
        <v>11</v>
      </c>
      <c r="I2413" s="126">
        <v>290</v>
      </c>
      <c r="J2413" s="126">
        <v>10</v>
      </c>
      <c r="K2413" s="82">
        <v>5</v>
      </c>
      <c r="L2413" s="156">
        <v>1</v>
      </c>
      <c r="M2413" s="82">
        <v>0</v>
      </c>
      <c r="N2413" s="83">
        <v>1</v>
      </c>
      <c r="O2413" s="82" t="str">
        <f>Cal_051922a!$E$2</f>
        <v>Cal_051922a</v>
      </c>
      <c r="P2413" s="158">
        <f>Cal_051922a!$Q$3</f>
        <v>1.8382409380942635</v>
      </c>
      <c r="Q2413" s="158">
        <f>Cal_051922a!$R$3</f>
        <v>0.56187208580813652</v>
      </c>
      <c r="R2413" s="84">
        <v>71.38</v>
      </c>
      <c r="S2413" s="84">
        <v>47.13</v>
      </c>
      <c r="T2413" s="82">
        <f>AVERAGE(0.72,0.64,0.79,0.816,0.69,0.643)</f>
        <v>0.71649999999999991</v>
      </c>
      <c r="U2413" s="125">
        <f t="shared" si="414"/>
        <v>70.663499999999999</v>
      </c>
      <c r="V2413" s="125">
        <f t="shared" si="415"/>
        <v>46.413499999999999</v>
      </c>
      <c r="W2413" s="459">
        <f t="shared" si="416"/>
        <v>0.51517499143623779</v>
      </c>
      <c r="X2413" s="459">
        <f t="shared" si="417"/>
        <v>0.31135043084850578</v>
      </c>
      <c r="Y2413" s="82">
        <f>Cal_051922a!$A$3</f>
        <v>20220519</v>
      </c>
      <c r="Z2413" s="85" t="s">
        <v>2047</v>
      </c>
      <c r="AA2413" s="85" t="s">
        <v>2048</v>
      </c>
      <c r="AB2413" s="85"/>
      <c r="AE2413" s="691" t="s">
        <v>1250</v>
      </c>
      <c r="AF2413" s="129">
        <v>1</v>
      </c>
      <c r="AG2413" s="129"/>
      <c r="AH2413" s="155"/>
      <c r="AI2413" s="155"/>
    </row>
    <row r="2414" spans="1:35" x14ac:dyDescent="0.2">
      <c r="A2414" t="s">
        <v>1561</v>
      </c>
      <c r="B2414" s="43">
        <v>20190922</v>
      </c>
      <c r="C2414" s="107" t="s">
        <v>2024</v>
      </c>
      <c r="D2414" s="107">
        <v>13</v>
      </c>
      <c r="E2414" s="107">
        <v>1</v>
      </c>
      <c r="H2414" s="107" t="s">
        <v>10</v>
      </c>
      <c r="I2414" s="107">
        <v>290</v>
      </c>
      <c r="J2414" s="107">
        <v>0</v>
      </c>
      <c r="K2414" s="43">
        <v>5</v>
      </c>
      <c r="L2414" s="111">
        <v>1</v>
      </c>
      <c r="M2414" s="43">
        <v>0</v>
      </c>
      <c r="N2414" s="49">
        <v>1</v>
      </c>
      <c r="O2414" s="43" t="str">
        <f>Cal_051922a!$E$2</f>
        <v>Cal_051922a</v>
      </c>
      <c r="P2414" s="50">
        <f>Cal_051922a!$Q$3</f>
        <v>1.8382409380942635</v>
      </c>
      <c r="Q2414" s="50">
        <f>Cal_051922a!$R$3</f>
        <v>0.56187208580813652</v>
      </c>
      <c r="R2414" s="46">
        <v>50.42</v>
      </c>
      <c r="S2414" s="46">
        <v>39.26</v>
      </c>
      <c r="T2414" s="47">
        <f>AVERAGE(0.76,0.862,0.578,0.756,0.773,0.585)</f>
        <v>0.71899999999999997</v>
      </c>
      <c r="U2414" s="79">
        <f t="shared" si="414"/>
        <v>49.701000000000001</v>
      </c>
      <c r="V2414" s="79">
        <f t="shared" si="415"/>
        <v>38.540999999999997</v>
      </c>
      <c r="W2414" s="443">
        <f t="shared" si="416"/>
        <v>0.23708671770838829</v>
      </c>
      <c r="X2414" s="443">
        <f t="shared" si="417"/>
        <v>0.44924627377633719</v>
      </c>
      <c r="Y2414" s="43">
        <v>20220519</v>
      </c>
      <c r="Z2414" s="48" t="s">
        <v>2052</v>
      </c>
      <c r="AA2414" s="48" t="s">
        <v>2053</v>
      </c>
      <c r="AE2414" s="689" t="s">
        <v>1250</v>
      </c>
      <c r="AF2414" s="128">
        <v>1</v>
      </c>
      <c r="AG2414" s="128"/>
      <c r="AH2414" t="s">
        <v>2021</v>
      </c>
    </row>
    <row r="2415" spans="1:35" x14ac:dyDescent="0.2">
      <c r="A2415" t="s">
        <v>1561</v>
      </c>
      <c r="B2415" s="43">
        <v>20190922</v>
      </c>
      <c r="C2415" s="107" t="s">
        <v>2024</v>
      </c>
      <c r="D2415" s="107">
        <v>13</v>
      </c>
      <c r="E2415" s="107">
        <v>1</v>
      </c>
      <c r="H2415" s="107" t="s">
        <v>11</v>
      </c>
      <c r="I2415" s="107">
        <v>290</v>
      </c>
      <c r="J2415" s="107">
        <v>0</v>
      </c>
      <c r="K2415" s="43">
        <v>5</v>
      </c>
      <c r="L2415" s="111">
        <v>1</v>
      </c>
      <c r="M2415" s="43">
        <v>0</v>
      </c>
      <c r="N2415" s="49">
        <v>1</v>
      </c>
      <c r="O2415" s="43" t="str">
        <f>Cal_051922a!$E$2</f>
        <v>Cal_051922a</v>
      </c>
      <c r="P2415" s="50">
        <f>Cal_051922a!$Q$3</f>
        <v>1.8382409380942635</v>
      </c>
      <c r="Q2415" s="50">
        <f>Cal_051922a!$R$3</f>
        <v>0.56187208580813652</v>
      </c>
      <c r="R2415" s="46">
        <v>54.4</v>
      </c>
      <c r="S2415" s="46">
        <v>43.05</v>
      </c>
      <c r="T2415" s="47">
        <f>AVERAGE(0.84, 1.03, 0.498, 0.89, 0.855, 0.718)</f>
        <v>0.8051666666666667</v>
      </c>
      <c r="U2415" s="79">
        <f t="shared" si="414"/>
        <v>53.594833333333334</v>
      </c>
      <c r="V2415" s="79">
        <f t="shared" si="415"/>
        <v>42.244833333333332</v>
      </c>
      <c r="W2415" s="443">
        <f t="shared" si="416"/>
        <v>0.24112314032170309</v>
      </c>
      <c r="X2415" s="443">
        <f t="shared" si="417"/>
        <v>0.51116722153814254</v>
      </c>
      <c r="Y2415" s="43">
        <v>20220519</v>
      </c>
      <c r="Z2415" s="48" t="s">
        <v>2017</v>
      </c>
      <c r="AA2415" s="48" t="s">
        <v>2018</v>
      </c>
      <c r="AB2415" s="689"/>
      <c r="AE2415" s="689" t="s">
        <v>1250</v>
      </c>
      <c r="AF2415" s="128">
        <v>1</v>
      </c>
      <c r="AG2415" s="128"/>
      <c r="AH2415"/>
    </row>
    <row r="2416" spans="1:35" x14ac:dyDescent="0.2">
      <c r="A2416" t="s">
        <v>1561</v>
      </c>
      <c r="B2416" s="43">
        <v>20190922</v>
      </c>
      <c r="C2416" s="107" t="s">
        <v>2024</v>
      </c>
      <c r="D2416" s="107">
        <v>13</v>
      </c>
      <c r="E2416" s="107">
        <v>4</v>
      </c>
      <c r="H2416" s="107" t="s">
        <v>10</v>
      </c>
      <c r="I2416" s="107">
        <v>290</v>
      </c>
      <c r="J2416" s="107">
        <v>0</v>
      </c>
      <c r="K2416" s="43">
        <v>5</v>
      </c>
      <c r="L2416" s="111">
        <v>1</v>
      </c>
      <c r="M2416" s="43">
        <v>0</v>
      </c>
      <c r="N2416" s="49">
        <v>1</v>
      </c>
      <c r="O2416" s="43" t="str">
        <f>Cal_051922a!$E$2</f>
        <v>Cal_051922a</v>
      </c>
      <c r="P2416" s="50">
        <f>Cal_051922a!$Q$3</f>
        <v>1.8382409380942635</v>
      </c>
      <c r="Q2416" s="50">
        <f>Cal_051922a!$R$3</f>
        <v>0.56187208580813652</v>
      </c>
      <c r="R2416" s="46">
        <v>203</v>
      </c>
      <c r="S2416" s="46">
        <v>126.4</v>
      </c>
      <c r="T2416" s="47">
        <f>AVERAGE(0.92, 0.871, 0.976, 0.504, 0.536, 0.639)</f>
        <v>0.74099999999999999</v>
      </c>
      <c r="U2416" s="79">
        <f t="shared" si="414"/>
        <v>202.25899999999999</v>
      </c>
      <c r="V2416" s="79">
        <f t="shared" si="415"/>
        <v>125.65900000000001</v>
      </c>
      <c r="W2416" s="443">
        <f t="shared" si="416"/>
        <v>1.627315643052198</v>
      </c>
      <c r="X2416" s="443">
        <f t="shared" si="417"/>
        <v>0.61040308186358294</v>
      </c>
      <c r="Y2416" s="43">
        <v>20220519</v>
      </c>
      <c r="Z2416" s="48" t="s">
        <v>1560</v>
      </c>
      <c r="AA2416" s="48" t="s">
        <v>2037</v>
      </c>
      <c r="AE2416" s="689" t="s">
        <v>1250</v>
      </c>
      <c r="AF2416" s="128">
        <v>1</v>
      </c>
      <c r="AG2416" s="128"/>
      <c r="AH2416"/>
    </row>
    <row r="2417" spans="1:35" x14ac:dyDescent="0.2">
      <c r="A2417" t="s">
        <v>1561</v>
      </c>
      <c r="B2417" s="43">
        <v>20190922</v>
      </c>
      <c r="C2417" s="107" t="s">
        <v>2024</v>
      </c>
      <c r="D2417" s="107">
        <v>13</v>
      </c>
      <c r="E2417" s="107">
        <v>4</v>
      </c>
      <c r="H2417" s="107" t="s">
        <v>11</v>
      </c>
      <c r="I2417" s="107">
        <v>290</v>
      </c>
      <c r="J2417" s="107">
        <v>0</v>
      </c>
      <c r="K2417" s="43">
        <v>5</v>
      </c>
      <c r="L2417" s="111">
        <v>1</v>
      </c>
      <c r="M2417" s="43">
        <v>0</v>
      </c>
      <c r="N2417" s="49">
        <v>1</v>
      </c>
      <c r="O2417" s="43" t="str">
        <f>Cal_051922a!$E$2</f>
        <v>Cal_051922a</v>
      </c>
      <c r="P2417" s="50">
        <f>Cal_051922a!$Q$3</f>
        <v>1.8382409380942635</v>
      </c>
      <c r="Q2417" s="50">
        <f>Cal_051922a!$R$3</f>
        <v>0.56187208580813652</v>
      </c>
      <c r="R2417" s="46">
        <v>164.9</v>
      </c>
      <c r="S2417" s="46">
        <v>104.7</v>
      </c>
      <c r="T2417" s="47">
        <f>AVERAGE(0.608,0.747,0.549,0.369,0.2,0.328)</f>
        <v>0.46683333333333327</v>
      </c>
      <c r="U2417" s="79">
        <f t="shared" si="414"/>
        <v>164.43316666666666</v>
      </c>
      <c r="V2417" s="79">
        <f t="shared" si="415"/>
        <v>104.23316666666668</v>
      </c>
      <c r="W2417" s="443">
        <f t="shared" si="416"/>
        <v>1.2789086385344954</v>
      </c>
      <c r="X2417" s="443">
        <f t="shared" si="417"/>
        <v>0.57726170188893222</v>
      </c>
      <c r="Y2417" s="43">
        <v>20220519</v>
      </c>
      <c r="Z2417" s="48" t="s">
        <v>2057</v>
      </c>
      <c r="AA2417" s="48" t="s">
        <v>2058</v>
      </c>
      <c r="AE2417" s="689" t="s">
        <v>1250</v>
      </c>
      <c r="AF2417" s="128">
        <v>1</v>
      </c>
      <c r="AG2417" s="128"/>
      <c r="AH2417"/>
    </row>
    <row r="2418" spans="1:35" x14ac:dyDescent="0.2">
      <c r="A2418" t="s">
        <v>1561</v>
      </c>
      <c r="B2418" s="43">
        <v>20190922</v>
      </c>
      <c r="C2418" s="107" t="s">
        <v>2024</v>
      </c>
      <c r="D2418" s="107">
        <v>13</v>
      </c>
      <c r="E2418" s="107">
        <v>6</v>
      </c>
      <c r="H2418" s="107" t="s">
        <v>10</v>
      </c>
      <c r="I2418" s="107">
        <v>290</v>
      </c>
      <c r="J2418" s="107">
        <v>0</v>
      </c>
      <c r="K2418" s="43">
        <v>5</v>
      </c>
      <c r="L2418" s="111">
        <v>1</v>
      </c>
      <c r="M2418" s="43">
        <v>0</v>
      </c>
      <c r="N2418" s="49">
        <v>1</v>
      </c>
      <c r="O2418" s="43" t="str">
        <f>Cal_051922a!$E$2</f>
        <v>Cal_051922a</v>
      </c>
      <c r="P2418" s="50">
        <f>Cal_051922a!$Q$3</f>
        <v>1.8382409380942635</v>
      </c>
      <c r="Q2418" s="50">
        <f>Cal_051922a!$R$3</f>
        <v>0.56187208580813652</v>
      </c>
      <c r="R2418" s="46">
        <v>342.9</v>
      </c>
      <c r="S2418" s="46">
        <v>215.1</v>
      </c>
      <c r="T2418" s="43">
        <f>AVERAGE(0.72,0.64,0.79,0.816,0.69,0.643)</f>
        <v>0.71649999999999991</v>
      </c>
      <c r="U2418" s="79">
        <f t="shared" ref="U2418:U2427" si="422">(R2418-T2418)*(L2418+M2418)/L2418</f>
        <v>342.18349999999998</v>
      </c>
      <c r="V2418" s="79">
        <f t="shared" ref="V2418:V2427" si="423">(S2418-T2418)*(L2418+M2418)/L2418</f>
        <v>214.3835</v>
      </c>
      <c r="W2418" s="443">
        <f t="shared" ref="W2418:W2427" si="424">(Q2418*P2418/(P2418-1)*(U2418-V2418)*(K2418)/I2418)/N2418</f>
        <v>2.7150253156928321</v>
      </c>
      <c r="X2418" s="443">
        <f t="shared" ref="X2418:X2427" si="425">(Q2418*P2418/(P2418-1)*(P2418*V2418-U2418)*(K2418)/I2418)/N2418</f>
        <v>1.1026874805492388</v>
      </c>
      <c r="Y2418" s="43">
        <f>Cal_051922a!$A$3</f>
        <v>20220519</v>
      </c>
      <c r="Z2418" s="48" t="s">
        <v>2047</v>
      </c>
      <c r="AA2418" s="48" t="s">
        <v>2048</v>
      </c>
      <c r="AE2418" s="689" t="s">
        <v>1250</v>
      </c>
      <c r="AF2418" s="128">
        <v>1</v>
      </c>
      <c r="AG2418" s="128"/>
      <c r="AH2418"/>
    </row>
    <row r="2419" spans="1:35" x14ac:dyDescent="0.2">
      <c r="A2419" t="s">
        <v>1561</v>
      </c>
      <c r="B2419" s="43">
        <v>20190922</v>
      </c>
      <c r="C2419" s="107" t="s">
        <v>2024</v>
      </c>
      <c r="D2419" s="107">
        <v>13</v>
      </c>
      <c r="E2419" s="107">
        <v>6</v>
      </c>
      <c r="H2419" s="107" t="s">
        <v>11</v>
      </c>
      <c r="I2419" s="107">
        <v>290</v>
      </c>
      <c r="J2419" s="107">
        <v>0</v>
      </c>
      <c r="K2419" s="43">
        <v>5</v>
      </c>
      <c r="L2419" s="111">
        <v>1</v>
      </c>
      <c r="M2419" s="43">
        <v>0</v>
      </c>
      <c r="N2419" s="49">
        <v>1</v>
      </c>
      <c r="O2419" s="43" t="str">
        <f>Cal_051922a!$E$2</f>
        <v>Cal_051922a</v>
      </c>
      <c r="P2419" s="50">
        <f>Cal_051922a!$Q$3</f>
        <v>1.8382409380942635</v>
      </c>
      <c r="Q2419" s="50">
        <f>Cal_051922a!$R$3</f>
        <v>0.56187208580813652</v>
      </c>
      <c r="R2419" s="46">
        <v>350.8</v>
      </c>
      <c r="S2419" s="46">
        <v>213.3</v>
      </c>
      <c r="T2419" s="47">
        <f>AVERAGE(0.84, 1.03, 0.498, 0.89, 0.855, 0.718)</f>
        <v>0.8051666666666667</v>
      </c>
      <c r="U2419" s="79">
        <f t="shared" si="422"/>
        <v>349.99483333333336</v>
      </c>
      <c r="V2419" s="79">
        <f t="shared" si="423"/>
        <v>212.49483333333333</v>
      </c>
      <c r="W2419" s="443">
        <f t="shared" si="424"/>
        <v>2.9210953122673282</v>
      </c>
      <c r="X2419" s="443">
        <f t="shared" si="425"/>
        <v>0.86298435968500387</v>
      </c>
      <c r="Y2419" s="43">
        <v>20220519</v>
      </c>
      <c r="Z2419" s="48" t="s">
        <v>2017</v>
      </c>
      <c r="AA2419" s="48" t="s">
        <v>2018</v>
      </c>
      <c r="AB2419" s="689"/>
      <c r="AE2419" s="689" t="s">
        <v>1250</v>
      </c>
      <c r="AF2419" s="128">
        <v>1</v>
      </c>
      <c r="AG2419" s="128"/>
      <c r="AH2419"/>
    </row>
    <row r="2420" spans="1:35" x14ac:dyDescent="0.2">
      <c r="A2420" t="s">
        <v>1561</v>
      </c>
      <c r="B2420" s="43">
        <v>20190922</v>
      </c>
      <c r="C2420" s="107" t="s">
        <v>2024</v>
      </c>
      <c r="D2420" s="107">
        <v>13</v>
      </c>
      <c r="E2420" s="107">
        <v>8</v>
      </c>
      <c r="H2420" s="107" t="s">
        <v>10</v>
      </c>
      <c r="I2420" s="107">
        <v>290</v>
      </c>
      <c r="J2420" s="107">
        <v>0</v>
      </c>
      <c r="K2420" s="43">
        <v>10</v>
      </c>
      <c r="L2420" s="111">
        <v>1</v>
      </c>
      <c r="M2420" s="43">
        <v>0</v>
      </c>
      <c r="N2420" s="49">
        <v>1</v>
      </c>
      <c r="O2420" s="43" t="str">
        <f>Cal_051922a!$E$2</f>
        <v>Cal_051922a</v>
      </c>
      <c r="P2420" s="50">
        <f>Cal_051922a!$Q$3</f>
        <v>1.8382409380942635</v>
      </c>
      <c r="Q2420" s="50">
        <f>Cal_051922a!$R$3</f>
        <v>0.56187208580813652</v>
      </c>
      <c r="R2420" s="46">
        <v>208.4</v>
      </c>
      <c r="S2420" s="46">
        <v>129.30000000000001</v>
      </c>
      <c r="T2420" s="47">
        <f>AVERAGE(0.608,0.747,0.549,0.369,0.2,0.328)</f>
        <v>0.46683333333333327</v>
      </c>
      <c r="U2420" s="79">
        <f t="shared" si="422"/>
        <v>207.93316666666666</v>
      </c>
      <c r="V2420" s="79">
        <f t="shared" si="423"/>
        <v>128.83316666666667</v>
      </c>
      <c r="W2420" s="443">
        <f t="shared" si="424"/>
        <v>3.3608529338232089</v>
      </c>
      <c r="X2420" s="443">
        <f t="shared" si="425"/>
        <v>1.2276347899402413</v>
      </c>
      <c r="Y2420" s="43">
        <v>20220519</v>
      </c>
      <c r="Z2420" s="48" t="s">
        <v>2057</v>
      </c>
      <c r="AA2420" s="48" t="s">
        <v>2058</v>
      </c>
      <c r="AE2420" s="689" t="s">
        <v>1250</v>
      </c>
      <c r="AF2420" s="128">
        <v>1</v>
      </c>
      <c r="AG2420" s="128"/>
      <c r="AH2420"/>
    </row>
    <row r="2421" spans="1:35" x14ac:dyDescent="0.2">
      <c r="A2421" t="s">
        <v>1561</v>
      </c>
      <c r="B2421" s="43">
        <v>20190922</v>
      </c>
      <c r="C2421" s="107" t="s">
        <v>2024</v>
      </c>
      <c r="D2421" s="107">
        <v>13</v>
      </c>
      <c r="E2421" s="107">
        <v>8</v>
      </c>
      <c r="H2421" s="107" t="s">
        <v>11</v>
      </c>
      <c r="I2421" s="107">
        <v>290</v>
      </c>
      <c r="J2421" s="107">
        <v>0</v>
      </c>
      <c r="K2421" s="43">
        <v>5</v>
      </c>
      <c r="L2421" s="111">
        <v>1</v>
      </c>
      <c r="M2421" s="43">
        <v>0</v>
      </c>
      <c r="N2421" s="49">
        <f>1/3</f>
        <v>0.33333333333333331</v>
      </c>
      <c r="O2421" s="43" t="str">
        <f>Cal_051922a!$E$2</f>
        <v>Cal_051922a</v>
      </c>
      <c r="P2421" s="50">
        <f>Cal_051922a!$Q$3</f>
        <v>1.8382409380942635</v>
      </c>
      <c r="Q2421" s="50">
        <f>Cal_051922a!$R$3</f>
        <v>0.56187208580813652</v>
      </c>
      <c r="R2421" s="46">
        <v>179.9</v>
      </c>
      <c r="S2421" s="46">
        <v>111.7</v>
      </c>
      <c r="T2421" s="47">
        <f>AVERAGE(0.92, 0.871, 0.976, 0.504, 0.536, 0.639)</f>
        <v>0.74099999999999999</v>
      </c>
      <c r="U2421" s="79">
        <f t="shared" si="422"/>
        <v>179.15899999999999</v>
      </c>
      <c r="V2421" s="79">
        <f t="shared" si="423"/>
        <v>110.959</v>
      </c>
      <c r="W2421" s="443">
        <f t="shared" si="424"/>
        <v>4.3465898246537833</v>
      </c>
      <c r="X2421" s="443">
        <f t="shared" si="425"/>
        <v>1.5812394274792949</v>
      </c>
      <c r="Y2421" s="43">
        <v>20220519</v>
      </c>
      <c r="Z2421" s="48" t="s">
        <v>1560</v>
      </c>
      <c r="AA2421" s="48" t="s">
        <v>2037</v>
      </c>
      <c r="AE2421" s="689" t="s">
        <v>1250</v>
      </c>
      <c r="AF2421" s="128">
        <v>1</v>
      </c>
      <c r="AG2421" s="128"/>
      <c r="AH2421"/>
    </row>
    <row r="2422" spans="1:35" x14ac:dyDescent="0.2">
      <c r="A2422" t="s">
        <v>1561</v>
      </c>
      <c r="B2422" s="43">
        <v>20190922</v>
      </c>
      <c r="C2422" s="107" t="s">
        <v>2024</v>
      </c>
      <c r="D2422" s="107">
        <v>13</v>
      </c>
      <c r="E2422" s="107">
        <v>8</v>
      </c>
      <c r="H2422" s="107" t="s">
        <v>10</v>
      </c>
      <c r="I2422" s="107">
        <v>290</v>
      </c>
      <c r="J2422" s="107">
        <v>10</v>
      </c>
      <c r="K2422" s="43">
        <v>5</v>
      </c>
      <c r="L2422" s="111">
        <v>1</v>
      </c>
      <c r="M2422" s="43">
        <v>0</v>
      </c>
      <c r="N2422" s="49">
        <v>1</v>
      </c>
      <c r="O2422" s="43" t="str">
        <f>Cal_051922a!$E$2</f>
        <v>Cal_051922a</v>
      </c>
      <c r="P2422" s="50">
        <f>Cal_051922a!$Q$3</f>
        <v>1.8382409380942635</v>
      </c>
      <c r="Q2422" s="50">
        <f>Cal_051922a!$R$3</f>
        <v>0.56187208580813652</v>
      </c>
      <c r="R2422" s="46">
        <v>80.239999999999995</v>
      </c>
      <c r="S2422" s="46">
        <v>53.97</v>
      </c>
      <c r="T2422" s="47">
        <f>AVERAGE(0.76,0.862,0.578,0.756,0.773,0.585)</f>
        <v>0.71899999999999997</v>
      </c>
      <c r="U2422" s="79">
        <f t="shared" si="422"/>
        <v>79.521000000000001</v>
      </c>
      <c r="V2422" s="79">
        <f t="shared" si="423"/>
        <v>53.250999999999998</v>
      </c>
      <c r="W2422" s="443">
        <f t="shared" si="424"/>
        <v>0.55808853711463791</v>
      </c>
      <c r="X2422" s="443">
        <f t="shared" si="425"/>
        <v>0.39019817390876882</v>
      </c>
      <c r="Y2422" s="43">
        <v>20220519</v>
      </c>
      <c r="Z2422" s="48" t="s">
        <v>2052</v>
      </c>
      <c r="AA2422" s="48" t="s">
        <v>2053</v>
      </c>
      <c r="AE2422" s="689" t="s">
        <v>1250</v>
      </c>
      <c r="AF2422" s="128">
        <v>1</v>
      </c>
      <c r="AG2422" s="128"/>
      <c r="AH2422"/>
    </row>
    <row r="2423" spans="1:35" x14ac:dyDescent="0.2">
      <c r="A2423" t="s">
        <v>1561</v>
      </c>
      <c r="B2423" s="43">
        <v>20190922</v>
      </c>
      <c r="C2423" s="107" t="s">
        <v>2024</v>
      </c>
      <c r="D2423" s="107">
        <v>13</v>
      </c>
      <c r="E2423" s="107">
        <v>8</v>
      </c>
      <c r="H2423" s="107" t="s">
        <v>11</v>
      </c>
      <c r="I2423" s="107">
        <v>290</v>
      </c>
      <c r="J2423" s="107">
        <v>10</v>
      </c>
      <c r="K2423" s="43">
        <v>5</v>
      </c>
      <c r="L2423" s="111">
        <v>1</v>
      </c>
      <c r="M2423" s="43">
        <v>0</v>
      </c>
      <c r="N2423" s="49">
        <v>1</v>
      </c>
      <c r="O2423" s="43" t="str">
        <f>Cal_051922a!$E$2</f>
        <v>Cal_051922a</v>
      </c>
      <c r="P2423" s="50">
        <f>Cal_051922a!$Q$3</f>
        <v>1.8382409380942635</v>
      </c>
      <c r="Q2423" s="50">
        <f>Cal_051922a!$R$3</f>
        <v>0.56187208580813652</v>
      </c>
      <c r="R2423" s="46">
        <v>66.25</v>
      </c>
      <c r="S2423" s="46">
        <v>43.46</v>
      </c>
      <c r="T2423" s="43">
        <f>AVERAGE(0.72,0.64,0.79,0.816,0.69,0.643)</f>
        <v>0.71649999999999991</v>
      </c>
      <c r="U2423" s="79">
        <f t="shared" si="422"/>
        <v>65.533500000000004</v>
      </c>
      <c r="V2423" s="79">
        <f t="shared" si="423"/>
        <v>42.743499999999997</v>
      </c>
      <c r="W2423" s="443">
        <f t="shared" si="424"/>
        <v>0.48415827030234493</v>
      </c>
      <c r="X2423" s="443">
        <f t="shared" si="425"/>
        <v>0.27701228109817305</v>
      </c>
      <c r="Y2423" s="43">
        <f>Cal_051922a!$A$3</f>
        <v>20220519</v>
      </c>
      <c r="Z2423" s="48" t="s">
        <v>2047</v>
      </c>
      <c r="AA2423" s="48" t="s">
        <v>2048</v>
      </c>
      <c r="AE2423" s="689" t="s">
        <v>1250</v>
      </c>
      <c r="AF2423" s="128">
        <v>1</v>
      </c>
      <c r="AG2423" s="128"/>
      <c r="AH2423"/>
    </row>
    <row r="2424" spans="1:35" s="82" customFormat="1" x14ac:dyDescent="0.2">
      <c r="A2424" s="155" t="s">
        <v>1561</v>
      </c>
      <c r="B2424" s="82">
        <v>20190922</v>
      </c>
      <c r="C2424" s="126" t="s">
        <v>64</v>
      </c>
      <c r="D2424" s="126">
        <v>14</v>
      </c>
      <c r="E2424" s="126">
        <v>1</v>
      </c>
      <c r="F2424" s="126"/>
      <c r="G2424" s="126"/>
      <c r="H2424" s="126" t="s">
        <v>10</v>
      </c>
      <c r="I2424" s="126">
        <v>290</v>
      </c>
      <c r="J2424" s="126">
        <v>0</v>
      </c>
      <c r="K2424" s="82">
        <v>5</v>
      </c>
      <c r="L2424" s="156">
        <v>1</v>
      </c>
      <c r="M2424" s="82">
        <v>0</v>
      </c>
      <c r="N2424" s="83">
        <v>1</v>
      </c>
      <c r="O2424" s="82" t="str">
        <f>Cal_051922a!$E$2</f>
        <v>Cal_051922a</v>
      </c>
      <c r="P2424" s="158">
        <f>Cal_051922a!$Q$3</f>
        <v>1.8382409380942635</v>
      </c>
      <c r="Q2424" s="158">
        <f>Cal_051922a!$R$3</f>
        <v>0.56187208580813652</v>
      </c>
      <c r="R2424" s="84">
        <v>54.61</v>
      </c>
      <c r="S2424" s="84">
        <v>41.84</v>
      </c>
      <c r="T2424" s="82">
        <f>AVERAGE(0.541,0.613,0.593,0.601,0.578,0.406)</f>
        <v>0.55533333333333335</v>
      </c>
      <c r="U2424" s="125">
        <f t="shared" si="422"/>
        <v>54.05466666666667</v>
      </c>
      <c r="V2424" s="125">
        <f t="shared" si="423"/>
        <v>41.284666666666674</v>
      </c>
      <c r="W2424" s="459">
        <f t="shared" si="424"/>
        <v>0.2712900882738456</v>
      </c>
      <c r="X2424" s="459">
        <f t="shared" si="425"/>
        <v>0.46390175355130331</v>
      </c>
      <c r="Y2424" s="82">
        <v>20220519</v>
      </c>
      <c r="Z2424" s="85" t="s">
        <v>2064</v>
      </c>
      <c r="AA2424" s="85" t="s">
        <v>2065</v>
      </c>
      <c r="AB2424" s="85"/>
      <c r="AE2424" s="691" t="s">
        <v>1250</v>
      </c>
      <c r="AF2424" s="129">
        <v>1</v>
      </c>
      <c r="AG2424" s="129"/>
      <c r="AH2424" s="155" t="s">
        <v>2068</v>
      </c>
      <c r="AI2424" s="155"/>
    </row>
    <row r="2425" spans="1:35" s="82" customFormat="1" x14ac:dyDescent="0.2">
      <c r="A2425" s="155" t="s">
        <v>1561</v>
      </c>
      <c r="B2425" s="82">
        <v>20190922</v>
      </c>
      <c r="C2425" s="126" t="s">
        <v>64</v>
      </c>
      <c r="D2425" s="126">
        <v>14</v>
      </c>
      <c r="E2425" s="126">
        <v>1</v>
      </c>
      <c r="F2425" s="126"/>
      <c r="G2425" s="126"/>
      <c r="H2425" s="126" t="s">
        <v>11</v>
      </c>
      <c r="I2425" s="126">
        <v>290</v>
      </c>
      <c r="J2425" s="126">
        <v>0</v>
      </c>
      <c r="K2425" s="82">
        <v>5</v>
      </c>
      <c r="L2425" s="156">
        <v>1</v>
      </c>
      <c r="M2425" s="82">
        <v>0</v>
      </c>
      <c r="N2425" s="83">
        <v>1</v>
      </c>
      <c r="O2425" s="82" t="str">
        <f>Cal_051922a!$E$2</f>
        <v>Cal_051922a</v>
      </c>
      <c r="P2425" s="158">
        <f>Cal_051922a!$Q$3</f>
        <v>1.8382409380942635</v>
      </c>
      <c r="Q2425" s="158">
        <f>Cal_051922a!$R$3</f>
        <v>0.56187208580813652</v>
      </c>
      <c r="R2425" s="84">
        <v>55.4</v>
      </c>
      <c r="S2425" s="84">
        <v>41.98</v>
      </c>
      <c r="T2425" s="82">
        <f>AVERAGE(0.541,0.613,0.593,0.601,0.578,0.406)</f>
        <v>0.55533333333333335</v>
      </c>
      <c r="U2425" s="125">
        <f t="shared" si="422"/>
        <v>54.844666666666669</v>
      </c>
      <c r="V2425" s="125">
        <f t="shared" si="423"/>
        <v>41.424666666666667</v>
      </c>
      <c r="W2425" s="459">
        <f t="shared" si="424"/>
        <v>0.28509890247729119</v>
      </c>
      <c r="X2425" s="459">
        <f t="shared" si="425"/>
        <v>0.45258604068949038</v>
      </c>
      <c r="Y2425" s="82">
        <v>20220519</v>
      </c>
      <c r="Z2425" s="85" t="s">
        <v>2064</v>
      </c>
      <c r="AA2425" s="85" t="s">
        <v>2065</v>
      </c>
      <c r="AB2425" s="85"/>
      <c r="AE2425" s="691" t="s">
        <v>1250</v>
      </c>
      <c r="AF2425" s="129">
        <v>1</v>
      </c>
      <c r="AG2425" s="129"/>
      <c r="AH2425" s="155" t="s">
        <v>2069</v>
      </c>
      <c r="AI2425" s="155"/>
    </row>
    <row r="2426" spans="1:35" s="82" customFormat="1" x14ac:dyDescent="0.2">
      <c r="A2426" s="155" t="s">
        <v>1561</v>
      </c>
      <c r="B2426" s="82">
        <v>20190922</v>
      </c>
      <c r="C2426" s="126" t="s">
        <v>64</v>
      </c>
      <c r="D2426" s="126">
        <v>14</v>
      </c>
      <c r="E2426" s="126">
        <v>3</v>
      </c>
      <c r="F2426" s="126"/>
      <c r="G2426" s="126"/>
      <c r="H2426" s="126" t="s">
        <v>10</v>
      </c>
      <c r="I2426" s="126">
        <v>290</v>
      </c>
      <c r="J2426" s="126">
        <v>0</v>
      </c>
      <c r="K2426" s="82">
        <v>5</v>
      </c>
      <c r="L2426" s="156">
        <v>1</v>
      </c>
      <c r="M2426" s="82">
        <v>0</v>
      </c>
      <c r="N2426" s="83">
        <f>1/3</f>
        <v>0.33333333333333331</v>
      </c>
      <c r="O2426" s="82" t="str">
        <f>Cal_051922a!$E$2</f>
        <v>Cal_051922a</v>
      </c>
      <c r="P2426" s="158">
        <f>Cal_051922a!$Q$3</f>
        <v>1.8382409380942635</v>
      </c>
      <c r="Q2426" s="158">
        <f>Cal_051922a!$R$3</f>
        <v>0.56187208580813652</v>
      </c>
      <c r="R2426" s="84">
        <v>268.39999999999998</v>
      </c>
      <c r="S2426" s="84">
        <v>160.4</v>
      </c>
      <c r="T2426" s="82">
        <f>AVERAGE(0.72,0.64,0.79,0.816,0.69,0.643)</f>
        <v>0.71649999999999991</v>
      </c>
      <c r="U2426" s="125">
        <f t="shared" si="422"/>
        <v>267.68349999999998</v>
      </c>
      <c r="V2426" s="125">
        <f t="shared" si="423"/>
        <v>159.68350000000001</v>
      </c>
      <c r="W2426" s="459">
        <f t="shared" si="424"/>
        <v>6.8831627721790101</v>
      </c>
      <c r="X2426" s="459">
        <f t="shared" si="425"/>
        <v>1.6477046868192922</v>
      </c>
      <c r="Y2426" s="82">
        <f>Cal_051922a!$A$3</f>
        <v>20220519</v>
      </c>
      <c r="Z2426" s="85" t="s">
        <v>2047</v>
      </c>
      <c r="AA2426" s="85" t="s">
        <v>2048</v>
      </c>
      <c r="AB2426" s="85"/>
      <c r="AE2426" s="691" t="s">
        <v>1250</v>
      </c>
      <c r="AF2426" s="129">
        <v>1</v>
      </c>
      <c r="AG2426" s="129"/>
      <c r="AH2426" s="155" t="s">
        <v>2050</v>
      </c>
      <c r="AI2426" s="155"/>
    </row>
    <row r="2427" spans="1:35" s="82" customFormat="1" x14ac:dyDescent="0.2">
      <c r="A2427" s="155" t="s">
        <v>1561</v>
      </c>
      <c r="B2427" s="82">
        <v>20190922</v>
      </c>
      <c r="C2427" s="126" t="s">
        <v>64</v>
      </c>
      <c r="D2427" s="126">
        <v>14</v>
      </c>
      <c r="E2427" s="126">
        <v>3</v>
      </c>
      <c r="F2427" s="126"/>
      <c r="G2427" s="126"/>
      <c r="H2427" s="126" t="s">
        <v>11</v>
      </c>
      <c r="I2427" s="126">
        <v>290</v>
      </c>
      <c r="J2427" s="126">
        <v>0</v>
      </c>
      <c r="K2427" s="82">
        <v>10</v>
      </c>
      <c r="L2427" s="156">
        <v>1</v>
      </c>
      <c r="M2427" s="82">
        <v>0</v>
      </c>
      <c r="N2427" s="83">
        <v>1</v>
      </c>
      <c r="O2427" s="82" t="str">
        <f>Cal_051922a!$E$2</f>
        <v>Cal_051922a</v>
      </c>
      <c r="P2427" s="158">
        <f>Cal_051922a!$Q$3</f>
        <v>1.8382409380942635</v>
      </c>
      <c r="Q2427" s="158">
        <f>Cal_051922a!$R$3</f>
        <v>0.56187208580813652</v>
      </c>
      <c r="R2427" s="84">
        <v>397.7</v>
      </c>
      <c r="S2427" s="84">
        <v>240.7</v>
      </c>
      <c r="T2427" s="82">
        <f>AVERAGE(0.68,0.415,0.4,0.642,0.3,0.409)</f>
        <v>0.47433333333333327</v>
      </c>
      <c r="U2427" s="125">
        <f t="shared" si="422"/>
        <v>397.22566666666665</v>
      </c>
      <c r="V2427" s="125">
        <f t="shared" si="423"/>
        <v>240.22566666666665</v>
      </c>
      <c r="W2427" s="459">
        <f t="shared" si="424"/>
        <v>6.6707194767413887</v>
      </c>
      <c r="X2427" s="459">
        <f t="shared" si="425"/>
        <v>1.8850938355621754</v>
      </c>
      <c r="Y2427" s="82">
        <v>20220519</v>
      </c>
      <c r="Z2427" s="85" t="s">
        <v>2060</v>
      </c>
      <c r="AA2427" s="85" t="s">
        <v>2061</v>
      </c>
      <c r="AB2427" s="85"/>
      <c r="AE2427" s="691" t="s">
        <v>1250</v>
      </c>
      <c r="AF2427" s="129">
        <v>1</v>
      </c>
      <c r="AG2427" s="129"/>
      <c r="AH2427" s="155" t="s">
        <v>2062</v>
      </c>
      <c r="AI2427" s="155"/>
    </row>
    <row r="2428" spans="1:35" s="82" customFormat="1" x14ac:dyDescent="0.2">
      <c r="A2428" s="155" t="s">
        <v>1561</v>
      </c>
      <c r="B2428" s="82">
        <v>20190922</v>
      </c>
      <c r="C2428" s="126" t="s">
        <v>64</v>
      </c>
      <c r="D2428" s="126">
        <v>14</v>
      </c>
      <c r="E2428" s="126">
        <v>5</v>
      </c>
      <c r="F2428" s="126"/>
      <c r="G2428" s="126"/>
      <c r="H2428" s="126" t="s">
        <v>10</v>
      </c>
      <c r="I2428" s="126">
        <v>290</v>
      </c>
      <c r="J2428" s="126">
        <v>0</v>
      </c>
      <c r="K2428" s="82">
        <v>5</v>
      </c>
      <c r="L2428" s="156">
        <v>1</v>
      </c>
      <c r="M2428" s="82">
        <v>0</v>
      </c>
      <c r="N2428" s="83">
        <v>1</v>
      </c>
      <c r="O2428" s="82" t="str">
        <f>Cal_051922a!$E$2</f>
        <v>Cal_051922a</v>
      </c>
      <c r="P2428" s="158">
        <f>Cal_051922a!$Q$3</f>
        <v>1.8382409380942635</v>
      </c>
      <c r="Q2428" s="158">
        <f>Cal_051922a!$R$3</f>
        <v>0.56187208580813652</v>
      </c>
      <c r="R2428" s="84">
        <v>251.3</v>
      </c>
      <c r="S2428" s="84">
        <v>151.69999999999999</v>
      </c>
      <c r="T2428" s="82">
        <f>AVERAGE(0.84, 1.03, 0.498, 0.89, 0.855, 0.718)</f>
        <v>0.8051666666666667</v>
      </c>
      <c r="U2428" s="125">
        <f t="shared" ref="U2428:U2434" si="426">(R2428-T2428)*(L2428+M2428)/L2428</f>
        <v>250.49483333333333</v>
      </c>
      <c r="V2428" s="125">
        <f t="shared" ref="V2428:V2434" si="427">(S2428-T2428)*(L2428+M2428)/L2428</f>
        <v>150.89483333333331</v>
      </c>
      <c r="W2428" s="459">
        <f t="shared" ref="W2428:W2434" si="428">(Q2428*P2428/(P2428-1)*(U2428-V2428)*(K2428)/I2428)/N2428</f>
        <v>2.115935222558734</v>
      </c>
      <c r="X2428" s="459">
        <f t="shared" ref="X2428:X2434" si="429">(Q2428*P2428/(P2428-1)*(P2428*V2428-U2428)*(K2428)/I2428)/N2428</f>
        <v>0.57117985907525948</v>
      </c>
      <c r="Y2428" s="82">
        <v>20220519</v>
      </c>
      <c r="Z2428" s="85" t="s">
        <v>2017</v>
      </c>
      <c r="AA2428" s="85" t="s">
        <v>2018</v>
      </c>
      <c r="AB2428" s="691"/>
      <c r="AE2428" s="691" t="s">
        <v>1250</v>
      </c>
      <c r="AF2428" s="129">
        <v>1</v>
      </c>
      <c r="AG2428" s="129"/>
      <c r="AH2428" s="155"/>
      <c r="AI2428" s="155"/>
    </row>
    <row r="2429" spans="1:35" s="82" customFormat="1" x14ac:dyDescent="0.2">
      <c r="A2429" s="155" t="s">
        <v>1561</v>
      </c>
      <c r="B2429" s="82">
        <v>20190922</v>
      </c>
      <c r="C2429" s="126" t="s">
        <v>64</v>
      </c>
      <c r="D2429" s="126">
        <v>14</v>
      </c>
      <c r="E2429" s="126">
        <v>5</v>
      </c>
      <c r="F2429" s="126"/>
      <c r="G2429" s="126"/>
      <c r="H2429" s="126" t="s">
        <v>11</v>
      </c>
      <c r="I2429" s="126">
        <v>290</v>
      </c>
      <c r="J2429" s="126">
        <v>0</v>
      </c>
      <c r="K2429" s="82">
        <v>5</v>
      </c>
      <c r="L2429" s="156">
        <v>1</v>
      </c>
      <c r="M2429" s="82">
        <v>0</v>
      </c>
      <c r="N2429" s="83">
        <v>1</v>
      </c>
      <c r="O2429" s="82" t="str">
        <f>Cal_051922a!$E$2</f>
        <v>Cal_051922a</v>
      </c>
      <c r="P2429" s="158">
        <f>Cal_051922a!$Q$3</f>
        <v>1.8382409380942635</v>
      </c>
      <c r="Q2429" s="158">
        <f>Cal_051922a!$R$3</f>
        <v>0.56187208580813652</v>
      </c>
      <c r="R2429" s="84">
        <v>259.89999999999998</v>
      </c>
      <c r="S2429" s="84">
        <v>157.30000000000001</v>
      </c>
      <c r="T2429" s="82">
        <f>AVERAGE(0.92, 0.871, 0.976, 0.504, 0.536, 0.639)</f>
        <v>0.74099999999999999</v>
      </c>
      <c r="U2429" s="125">
        <f t="shared" si="426"/>
        <v>259.15899999999999</v>
      </c>
      <c r="V2429" s="125">
        <f t="shared" si="427"/>
        <v>156.559</v>
      </c>
      <c r="W2429" s="459">
        <f t="shared" si="428"/>
        <v>2.1796682111900205</v>
      </c>
      <c r="X2429" s="459">
        <f t="shared" si="429"/>
        <v>0.60831359555752518</v>
      </c>
      <c r="Y2429" s="82">
        <v>20220519</v>
      </c>
      <c r="Z2429" s="90" t="s">
        <v>1560</v>
      </c>
      <c r="AA2429" s="90" t="s">
        <v>2037</v>
      </c>
      <c r="AB2429" s="85"/>
      <c r="AE2429" s="691" t="s">
        <v>1250</v>
      </c>
      <c r="AF2429" s="129">
        <v>1</v>
      </c>
      <c r="AG2429" s="129"/>
      <c r="AH2429" s="155"/>
      <c r="AI2429" s="155"/>
    </row>
    <row r="2430" spans="1:35" s="82" customFormat="1" x14ac:dyDescent="0.2">
      <c r="A2430" s="155" t="s">
        <v>1561</v>
      </c>
      <c r="B2430" s="82">
        <v>20190922</v>
      </c>
      <c r="C2430" s="126" t="s">
        <v>64</v>
      </c>
      <c r="D2430" s="126">
        <v>14</v>
      </c>
      <c r="E2430" s="126">
        <v>5</v>
      </c>
      <c r="F2430" s="126"/>
      <c r="G2430" s="126"/>
      <c r="H2430" s="126" t="s">
        <v>10</v>
      </c>
      <c r="I2430" s="126">
        <v>290</v>
      </c>
      <c r="J2430" s="126">
        <v>10</v>
      </c>
      <c r="K2430" s="82">
        <v>5</v>
      </c>
      <c r="L2430" s="156">
        <v>1</v>
      </c>
      <c r="M2430" s="82">
        <v>0</v>
      </c>
      <c r="N2430" s="83">
        <v>1</v>
      </c>
      <c r="O2430" s="82" t="str">
        <f>Cal_051922a!$E$2</f>
        <v>Cal_051922a</v>
      </c>
      <c r="P2430" s="158">
        <f>Cal_051922a!$Q$3</f>
        <v>1.8382409380942635</v>
      </c>
      <c r="Q2430" s="158">
        <f>Cal_051922a!$R$3</f>
        <v>0.56187208580813652</v>
      </c>
      <c r="R2430" s="84">
        <v>51.15</v>
      </c>
      <c r="S2430" s="84">
        <v>35.53</v>
      </c>
      <c r="T2430" s="82">
        <f>AVERAGE(0.92, 0.871, 0.976, 0.504, 0.536, 0.639)</f>
        <v>0.74099999999999999</v>
      </c>
      <c r="U2430" s="125">
        <f t="shared" si="426"/>
        <v>50.408999999999999</v>
      </c>
      <c r="V2430" s="125">
        <f t="shared" si="427"/>
        <v>34.789000000000001</v>
      </c>
      <c r="W2430" s="459">
        <f t="shared" si="428"/>
        <v>0.33183642747356834</v>
      </c>
      <c r="X2430" s="459">
        <f t="shared" si="429"/>
        <v>0.28768144805540385</v>
      </c>
      <c r="Y2430" s="82">
        <v>20220519</v>
      </c>
      <c r="Z2430" s="85" t="s">
        <v>1560</v>
      </c>
      <c r="AA2430" s="85" t="s">
        <v>2037</v>
      </c>
      <c r="AB2430" s="85"/>
      <c r="AE2430" s="691" t="s">
        <v>1250</v>
      </c>
      <c r="AF2430" s="129">
        <v>1</v>
      </c>
      <c r="AG2430" s="129"/>
      <c r="AH2430" s="153" t="s">
        <v>2084</v>
      </c>
      <c r="AI2430" s="155"/>
    </row>
    <row r="2431" spans="1:35" s="82" customFormat="1" x14ac:dyDescent="0.2">
      <c r="A2431" s="155" t="s">
        <v>1561</v>
      </c>
      <c r="B2431" s="82">
        <v>20190922</v>
      </c>
      <c r="C2431" s="126" t="s">
        <v>64</v>
      </c>
      <c r="D2431" s="126">
        <v>14</v>
      </c>
      <c r="E2431" s="126">
        <v>5</v>
      </c>
      <c r="F2431" s="126"/>
      <c r="G2431" s="126"/>
      <c r="H2431" s="126" t="s">
        <v>11</v>
      </c>
      <c r="I2431" s="126">
        <v>290</v>
      </c>
      <c r="J2431" s="126">
        <v>10</v>
      </c>
      <c r="K2431" s="82">
        <v>5</v>
      </c>
      <c r="L2431" s="156">
        <v>1</v>
      </c>
      <c r="M2431" s="82">
        <v>0</v>
      </c>
      <c r="N2431" s="83">
        <v>1</v>
      </c>
      <c r="O2431" s="82" t="str">
        <f>Cal_051922a!$E$2</f>
        <v>Cal_051922a</v>
      </c>
      <c r="P2431" s="158">
        <f>Cal_051922a!$Q$3</f>
        <v>1.8382409380942635</v>
      </c>
      <c r="Q2431" s="158">
        <f>Cal_051922a!$R$3</f>
        <v>0.56187208580813652</v>
      </c>
      <c r="R2431" s="84">
        <v>51.61</v>
      </c>
      <c r="S2431" s="84">
        <v>34.21</v>
      </c>
      <c r="T2431" s="82">
        <f>AVERAGE(0.84, 1.03, 0.498, 0.89, 0.855, 0.718)</f>
        <v>0.8051666666666667</v>
      </c>
      <c r="U2431" s="125">
        <f t="shared" si="426"/>
        <v>50.804833333333335</v>
      </c>
      <c r="V2431" s="125">
        <f t="shared" si="427"/>
        <v>33.404833333333336</v>
      </c>
      <c r="W2431" s="459">
        <f t="shared" si="428"/>
        <v>0.3696513340614655</v>
      </c>
      <c r="X2431" s="459">
        <f t="shared" si="429"/>
        <v>0.22521748594100841</v>
      </c>
      <c r="Y2431" s="82">
        <v>20220519</v>
      </c>
      <c r="Z2431" s="85" t="s">
        <v>2017</v>
      </c>
      <c r="AA2431" s="85" t="s">
        <v>2018</v>
      </c>
      <c r="AB2431" s="691"/>
      <c r="AE2431" s="691" t="s">
        <v>1250</v>
      </c>
      <c r="AF2431" s="129">
        <v>1</v>
      </c>
      <c r="AG2431" s="129"/>
      <c r="AH2431" s="155"/>
      <c r="AI2431" s="155"/>
    </row>
    <row r="2432" spans="1:35" x14ac:dyDescent="0.2">
      <c r="A2432" t="s">
        <v>1561</v>
      </c>
      <c r="B2432" s="43">
        <v>20190922</v>
      </c>
      <c r="C2432" s="107" t="s">
        <v>2025</v>
      </c>
      <c r="D2432" s="107">
        <v>18</v>
      </c>
      <c r="E2432" s="107">
        <v>1</v>
      </c>
      <c r="H2432" s="107" t="s">
        <v>10</v>
      </c>
      <c r="I2432" s="107">
        <v>290</v>
      </c>
      <c r="J2432" s="107">
        <v>0</v>
      </c>
      <c r="K2432" s="43">
        <v>5</v>
      </c>
      <c r="L2432" s="111">
        <v>1</v>
      </c>
      <c r="M2432" s="43">
        <v>0</v>
      </c>
      <c r="N2432" s="49">
        <v>1</v>
      </c>
      <c r="O2432" s="43" t="str">
        <f>Cal_051922a!$E$2</f>
        <v>Cal_051922a</v>
      </c>
      <c r="P2432" s="50">
        <f>Cal_051922a!$Q$3</f>
        <v>1.8382409380942635</v>
      </c>
      <c r="Q2432" s="50">
        <f>Cal_051922a!$R$3</f>
        <v>0.56187208580813652</v>
      </c>
      <c r="R2432" s="46">
        <v>174.6</v>
      </c>
      <c r="S2432" s="46">
        <v>129</v>
      </c>
      <c r="T2432" s="47">
        <f>AVERAGE(0.76,0.862,0.578,0.756,0.773,0.585)</f>
        <v>0.71899999999999997</v>
      </c>
      <c r="U2432" s="79">
        <f t="shared" si="426"/>
        <v>173.881</v>
      </c>
      <c r="V2432" s="79">
        <f t="shared" si="427"/>
        <v>128.28100000000001</v>
      </c>
      <c r="W2432" s="443">
        <f t="shared" si="428"/>
        <v>0.96874142719556466</v>
      </c>
      <c r="X2432" s="443">
        <f t="shared" si="429"/>
        <v>1.3156695242756498</v>
      </c>
      <c r="Y2432" s="43">
        <v>20220519</v>
      </c>
      <c r="Z2432" s="48" t="s">
        <v>2052</v>
      </c>
      <c r="AA2432" s="48" t="s">
        <v>2053</v>
      </c>
      <c r="AE2432" s="689" t="s">
        <v>1250</v>
      </c>
      <c r="AF2432" s="128">
        <v>1</v>
      </c>
      <c r="AG2432" s="128"/>
      <c r="AH2432"/>
    </row>
    <row r="2433" spans="1:35" x14ac:dyDescent="0.2">
      <c r="A2433" t="s">
        <v>1561</v>
      </c>
      <c r="B2433" s="43">
        <v>20190922</v>
      </c>
      <c r="C2433" s="107" t="s">
        <v>2025</v>
      </c>
      <c r="D2433" s="107">
        <v>18</v>
      </c>
      <c r="E2433" s="107">
        <v>1</v>
      </c>
      <c r="H2433" s="107" t="s">
        <v>11</v>
      </c>
      <c r="I2433" s="107">
        <v>290</v>
      </c>
      <c r="J2433" s="107">
        <v>0</v>
      </c>
      <c r="K2433" s="43">
        <v>5</v>
      </c>
      <c r="L2433" s="111">
        <v>1</v>
      </c>
      <c r="M2433" s="43">
        <v>0</v>
      </c>
      <c r="N2433" s="49">
        <v>1</v>
      </c>
      <c r="O2433" s="43" t="str">
        <f>Cal_051922a!$E$2</f>
        <v>Cal_051922a</v>
      </c>
      <c r="P2433" s="50">
        <f>Cal_051922a!$Q$3</f>
        <v>1.8382409380942635</v>
      </c>
      <c r="Q2433" s="50">
        <f>Cal_051922a!$R$3</f>
        <v>0.56187208580813652</v>
      </c>
      <c r="R2433" s="46">
        <v>164.7</v>
      </c>
      <c r="S2433" s="46">
        <v>120.2</v>
      </c>
      <c r="T2433" s="47">
        <f>AVERAGE(0.608,0.747,0.549,0.369,0.2,0.328)</f>
        <v>0.46683333333333327</v>
      </c>
      <c r="U2433" s="79">
        <f t="shared" si="426"/>
        <v>164.23316666666665</v>
      </c>
      <c r="V2433" s="79">
        <f t="shared" si="427"/>
        <v>119.73316666666668</v>
      </c>
      <c r="W2433" s="443">
        <f t="shared" si="428"/>
        <v>0.94537266469742565</v>
      </c>
      <c r="X2433" s="443">
        <f t="shared" si="429"/>
        <v>1.1868196099781811</v>
      </c>
      <c r="Y2433" s="43">
        <v>20220519</v>
      </c>
      <c r="Z2433" s="48" t="s">
        <v>2057</v>
      </c>
      <c r="AA2433" s="48" t="s">
        <v>2058</v>
      </c>
      <c r="AE2433" s="689" t="s">
        <v>1250</v>
      </c>
      <c r="AF2433" s="128">
        <v>1</v>
      </c>
      <c r="AG2433" s="128"/>
      <c r="AH2433"/>
    </row>
    <row r="2434" spans="1:35" x14ac:dyDescent="0.2">
      <c r="A2434" t="s">
        <v>1561</v>
      </c>
      <c r="B2434" s="43">
        <v>20190922</v>
      </c>
      <c r="C2434" s="107" t="s">
        <v>2025</v>
      </c>
      <c r="D2434" s="107">
        <v>18</v>
      </c>
      <c r="E2434" s="107">
        <v>3</v>
      </c>
      <c r="H2434" s="107" t="s">
        <v>10</v>
      </c>
      <c r="I2434" s="107">
        <v>290</v>
      </c>
      <c r="J2434" s="107">
        <v>0</v>
      </c>
      <c r="K2434" s="43">
        <v>5</v>
      </c>
      <c r="L2434" s="111">
        <v>1</v>
      </c>
      <c r="M2434" s="43">
        <v>0</v>
      </c>
      <c r="N2434" s="49">
        <v>1</v>
      </c>
      <c r="O2434" s="43" t="str">
        <f>Cal_051922a!$E$2</f>
        <v>Cal_051922a</v>
      </c>
      <c r="P2434" s="50">
        <f>Cal_051922a!$Q$3</f>
        <v>1.8382409380942635</v>
      </c>
      <c r="Q2434" s="50">
        <f>Cal_051922a!$R$3</f>
        <v>0.56187208580813652</v>
      </c>
      <c r="R2434" s="46">
        <v>111.8</v>
      </c>
      <c r="S2434" s="46">
        <v>75.239999999999995</v>
      </c>
      <c r="T2434" s="47">
        <f>AVERAGE(0.84, 1.03, 0.498, 0.89, 0.855, 0.718)</f>
        <v>0.8051666666666667</v>
      </c>
      <c r="U2434" s="79">
        <f t="shared" si="426"/>
        <v>110.99483333333333</v>
      </c>
      <c r="V2434" s="79">
        <f t="shared" si="427"/>
        <v>74.43483333333333</v>
      </c>
      <c r="W2434" s="443">
        <f t="shared" si="428"/>
        <v>0.77669268811995285</v>
      </c>
      <c r="X2434" s="443">
        <f t="shared" si="429"/>
        <v>0.54883290364812853</v>
      </c>
      <c r="Y2434" s="43">
        <v>20220519</v>
      </c>
      <c r="Z2434" s="48" t="s">
        <v>2017</v>
      </c>
      <c r="AA2434" s="48" t="s">
        <v>2018</v>
      </c>
      <c r="AB2434" s="689"/>
      <c r="AE2434" s="689" t="s">
        <v>1250</v>
      </c>
      <c r="AF2434" s="128">
        <v>1</v>
      </c>
      <c r="AG2434" s="128"/>
      <c r="AH2434"/>
    </row>
    <row r="2435" spans="1:35" x14ac:dyDescent="0.2">
      <c r="A2435" t="s">
        <v>1561</v>
      </c>
      <c r="B2435" s="43">
        <v>20190922</v>
      </c>
      <c r="C2435" s="107" t="s">
        <v>2025</v>
      </c>
      <c r="D2435" s="107">
        <v>18</v>
      </c>
      <c r="E2435" s="107">
        <v>3</v>
      </c>
      <c r="H2435" s="107" t="s">
        <v>11</v>
      </c>
      <c r="I2435" s="107">
        <v>290</v>
      </c>
      <c r="J2435" s="107">
        <v>0</v>
      </c>
      <c r="K2435" s="43">
        <v>5</v>
      </c>
      <c r="L2435" s="111">
        <v>1</v>
      </c>
      <c r="M2435" s="43">
        <v>0</v>
      </c>
      <c r="N2435" s="49">
        <v>1</v>
      </c>
      <c r="O2435" s="43" t="str">
        <f>Cal_051922a!$E$2</f>
        <v>Cal_051922a</v>
      </c>
      <c r="P2435" s="50">
        <f>Cal_051922a!$Q$3</f>
        <v>1.8382409380942635</v>
      </c>
      <c r="Q2435" s="50">
        <f>Cal_051922a!$R$3</f>
        <v>0.56187208580813652</v>
      </c>
      <c r="R2435" s="46">
        <v>120.6</v>
      </c>
      <c r="S2435" s="46">
        <v>80.819999999999993</v>
      </c>
      <c r="T2435" s="43">
        <f>AVERAGE(0.72,0.64,0.79,0.816,0.69,0.643)</f>
        <v>0.71649999999999991</v>
      </c>
      <c r="U2435" s="79">
        <f t="shared" ref="U2435:U2441" si="430">(R2435-T2435)*(L2435+M2435)/L2435</f>
        <v>119.8835</v>
      </c>
      <c r="V2435" s="79">
        <f t="shared" ref="V2435:V2441" si="431">(S2435-T2435)*(L2435+M2435)/L2435</f>
        <v>80.103499999999997</v>
      </c>
      <c r="W2435" s="443">
        <f t="shared" ref="W2435:W2441" si="432">(Q2435*P2435/(P2435-1)*(U2435-V2435)*(K2435)/I2435)/N2435</f>
        <v>0.84509942925086767</v>
      </c>
      <c r="X2435" s="443">
        <f t="shared" ref="X2435:X2441" si="433">(Q2435*P2435/(P2435-1)*(P2435*V2435-U2435)*(K2435)/I2435)/N2435</f>
        <v>0.58137302303103211</v>
      </c>
      <c r="Y2435" s="43">
        <f>Cal_051922a!$A$3</f>
        <v>20220519</v>
      </c>
      <c r="Z2435" s="48" t="s">
        <v>2047</v>
      </c>
      <c r="AA2435" s="48" t="s">
        <v>2048</v>
      </c>
      <c r="AE2435" s="689" t="s">
        <v>1250</v>
      </c>
      <c r="AF2435" s="128">
        <v>1</v>
      </c>
      <c r="AG2435" s="128"/>
      <c r="AH2435"/>
    </row>
    <row r="2436" spans="1:35" x14ac:dyDescent="0.2">
      <c r="A2436" t="s">
        <v>1561</v>
      </c>
      <c r="B2436" s="43">
        <v>20190922</v>
      </c>
      <c r="C2436" s="107" t="s">
        <v>2025</v>
      </c>
      <c r="D2436" s="107">
        <v>18</v>
      </c>
      <c r="E2436" s="107">
        <v>5</v>
      </c>
      <c r="H2436" s="107" t="s">
        <v>10</v>
      </c>
      <c r="I2436" s="107">
        <v>290</v>
      </c>
      <c r="J2436" s="107">
        <v>0</v>
      </c>
      <c r="K2436" s="43">
        <v>5</v>
      </c>
      <c r="L2436" s="111">
        <v>1</v>
      </c>
      <c r="M2436" s="43">
        <v>0</v>
      </c>
      <c r="N2436" s="49">
        <v>1</v>
      </c>
      <c r="O2436" s="43" t="str">
        <f>Cal_051922a!$E$2</f>
        <v>Cal_051922a</v>
      </c>
      <c r="P2436" s="50">
        <f>Cal_051922a!$Q$3</f>
        <v>1.8382409380942635</v>
      </c>
      <c r="Q2436" s="50">
        <f>Cal_051922a!$R$3</f>
        <v>0.56187208580813652</v>
      </c>
      <c r="R2436" s="46">
        <v>142.1</v>
      </c>
      <c r="S2436" s="46">
        <v>94.61</v>
      </c>
      <c r="T2436" s="43">
        <f>AVERAGE(0.72,0.64,0.79,0.816,0.69,0.643)</f>
        <v>0.71649999999999991</v>
      </c>
      <c r="U2436" s="79">
        <f t="shared" si="430"/>
        <v>141.3835</v>
      </c>
      <c r="V2436" s="79">
        <f t="shared" si="431"/>
        <v>93.893500000000003</v>
      </c>
      <c r="W2436" s="443">
        <f t="shared" si="432"/>
        <v>1.0088932100332757</v>
      </c>
      <c r="X2436" s="443">
        <f t="shared" si="433"/>
        <v>0.66314972439943454</v>
      </c>
      <c r="Y2436" s="43">
        <f>Cal_051922a!$A$3</f>
        <v>20220519</v>
      </c>
      <c r="Z2436" s="48" t="s">
        <v>2047</v>
      </c>
      <c r="AA2436" s="48" t="s">
        <v>2048</v>
      </c>
      <c r="AE2436" s="689" t="s">
        <v>1250</v>
      </c>
      <c r="AF2436" s="128">
        <v>1</v>
      </c>
      <c r="AG2436" s="128"/>
      <c r="AH2436"/>
    </row>
    <row r="2437" spans="1:35" x14ac:dyDescent="0.2">
      <c r="A2437" t="s">
        <v>1561</v>
      </c>
      <c r="B2437" s="43">
        <v>20190922</v>
      </c>
      <c r="C2437" s="107" t="s">
        <v>2025</v>
      </c>
      <c r="D2437" s="107">
        <v>18</v>
      </c>
      <c r="E2437" s="107">
        <v>5</v>
      </c>
      <c r="H2437" s="107" t="s">
        <v>11</v>
      </c>
      <c r="I2437" s="107">
        <v>290</v>
      </c>
      <c r="J2437" s="107">
        <v>0</v>
      </c>
      <c r="K2437" s="43">
        <v>5</v>
      </c>
      <c r="L2437" s="111">
        <v>1</v>
      </c>
      <c r="M2437" s="43">
        <v>0</v>
      </c>
      <c r="N2437" s="49">
        <v>1</v>
      </c>
      <c r="O2437" s="43" t="str">
        <f>Cal_051922a!$E$2</f>
        <v>Cal_051922a</v>
      </c>
      <c r="P2437" s="50">
        <f>Cal_051922a!$Q$3</f>
        <v>1.8382409380942635</v>
      </c>
      <c r="Q2437" s="50">
        <f>Cal_051922a!$R$3</f>
        <v>0.56187208580813652</v>
      </c>
      <c r="R2437" s="46">
        <v>181.1</v>
      </c>
      <c r="S2437" s="46">
        <v>116</v>
      </c>
      <c r="T2437" s="47">
        <f>AVERAGE(0.608,0.747,0.549,0.369,0.2,0.328)</f>
        <v>0.46683333333333327</v>
      </c>
      <c r="U2437" s="79">
        <f t="shared" si="430"/>
        <v>180.63316666666665</v>
      </c>
      <c r="V2437" s="79">
        <f t="shared" si="431"/>
        <v>115.53316666666667</v>
      </c>
      <c r="W2437" s="443">
        <f t="shared" si="432"/>
        <v>1.3830058532989307</v>
      </c>
      <c r="X2437" s="443">
        <f t="shared" si="433"/>
        <v>0.67439338112769831</v>
      </c>
      <c r="Y2437" s="43">
        <v>20220519</v>
      </c>
      <c r="Z2437" s="48" t="s">
        <v>2057</v>
      </c>
      <c r="AA2437" s="48" t="s">
        <v>2058</v>
      </c>
      <c r="AE2437" s="689" t="s">
        <v>1250</v>
      </c>
      <c r="AF2437" s="128">
        <v>1</v>
      </c>
      <c r="AG2437" s="128"/>
      <c r="AH2437"/>
    </row>
    <row r="2438" spans="1:35" x14ac:dyDescent="0.2">
      <c r="A2438" t="s">
        <v>1561</v>
      </c>
      <c r="B2438" s="43">
        <v>20190922</v>
      </c>
      <c r="C2438" s="107" t="s">
        <v>2025</v>
      </c>
      <c r="D2438" s="107">
        <v>18</v>
      </c>
      <c r="E2438" s="107">
        <v>7</v>
      </c>
      <c r="H2438" s="107" t="s">
        <v>10</v>
      </c>
      <c r="I2438" s="107">
        <v>290</v>
      </c>
      <c r="J2438" s="107">
        <v>0</v>
      </c>
      <c r="K2438" s="43">
        <v>5</v>
      </c>
      <c r="L2438" s="111">
        <v>1</v>
      </c>
      <c r="M2438" s="43">
        <v>0</v>
      </c>
      <c r="N2438" s="49">
        <v>1</v>
      </c>
      <c r="O2438" s="43" t="str">
        <f>Cal_051922a!$E$2</f>
        <v>Cal_051922a</v>
      </c>
      <c r="P2438" s="50">
        <f>Cal_051922a!$Q$3</f>
        <v>1.8382409380942635</v>
      </c>
      <c r="Q2438" s="50">
        <f>Cal_051922a!$R$3</f>
        <v>0.56187208580813652</v>
      </c>
      <c r="R2438" s="46">
        <v>149.6</v>
      </c>
      <c r="S2438" s="46">
        <v>91.8</v>
      </c>
      <c r="T2438" s="47">
        <f>AVERAGE(0.84, 1.03, 0.498, 0.89, 0.855, 0.718)</f>
        <v>0.8051666666666667</v>
      </c>
      <c r="U2438" s="79">
        <f t="shared" si="430"/>
        <v>148.79483333333332</v>
      </c>
      <c r="V2438" s="79">
        <f t="shared" si="431"/>
        <v>90.994833333333332</v>
      </c>
      <c r="W2438" s="443">
        <f t="shared" si="432"/>
        <v>1.2279222476294653</v>
      </c>
      <c r="X2438" s="443">
        <f t="shared" si="433"/>
        <v>0.39250161712029946</v>
      </c>
      <c r="Y2438" s="43">
        <v>20220519</v>
      </c>
      <c r="Z2438" s="48" t="s">
        <v>2017</v>
      </c>
      <c r="AA2438" s="48" t="s">
        <v>2018</v>
      </c>
      <c r="AB2438" s="689"/>
      <c r="AE2438" s="689" t="s">
        <v>1250</v>
      </c>
      <c r="AF2438" s="128">
        <v>1</v>
      </c>
      <c r="AG2438" s="128"/>
      <c r="AH2438"/>
    </row>
    <row r="2439" spans="1:35" x14ac:dyDescent="0.2">
      <c r="A2439" t="s">
        <v>1561</v>
      </c>
      <c r="B2439" s="43">
        <v>20190922</v>
      </c>
      <c r="C2439" s="107" t="s">
        <v>2025</v>
      </c>
      <c r="D2439" s="107">
        <v>18</v>
      </c>
      <c r="E2439" s="107">
        <v>7</v>
      </c>
      <c r="H2439" s="107" t="s">
        <v>11</v>
      </c>
      <c r="I2439" s="107">
        <v>290</v>
      </c>
      <c r="J2439" s="107">
        <v>0</v>
      </c>
      <c r="K2439" s="43">
        <v>5</v>
      </c>
      <c r="L2439" s="111">
        <v>1</v>
      </c>
      <c r="M2439" s="43">
        <v>0</v>
      </c>
      <c r="N2439" s="49">
        <v>1</v>
      </c>
      <c r="O2439" s="43" t="str">
        <f>Cal_051922a!$E$2</f>
        <v>Cal_051922a</v>
      </c>
      <c r="P2439" s="50">
        <f>Cal_051922a!$Q$3</f>
        <v>1.8382409380942635</v>
      </c>
      <c r="Q2439" s="50">
        <f>Cal_051922a!$R$3</f>
        <v>0.56187208580813652</v>
      </c>
      <c r="R2439" s="46">
        <v>148.19999999999999</v>
      </c>
      <c r="S2439" s="46">
        <v>91.66</v>
      </c>
      <c r="T2439" s="47">
        <f>AVERAGE(0.84, 1.03, 0.498, 0.89, 0.855, 0.718)</f>
        <v>0.8051666666666667</v>
      </c>
      <c r="U2439" s="79">
        <f t="shared" si="430"/>
        <v>147.39483333333331</v>
      </c>
      <c r="V2439" s="79">
        <f t="shared" si="431"/>
        <v>90.854833333333332</v>
      </c>
      <c r="W2439" s="443">
        <f t="shared" si="432"/>
        <v>1.2011543924043246</v>
      </c>
      <c r="X2439" s="443">
        <f t="shared" si="433"/>
        <v>0.41677637100380732</v>
      </c>
      <c r="Y2439" s="43">
        <v>20220519</v>
      </c>
      <c r="Z2439" s="48" t="s">
        <v>2017</v>
      </c>
      <c r="AA2439" s="48" t="s">
        <v>2018</v>
      </c>
      <c r="AB2439" s="689"/>
      <c r="AE2439" s="689" t="s">
        <v>1250</v>
      </c>
      <c r="AF2439" s="128">
        <v>1</v>
      </c>
      <c r="AG2439" s="128"/>
      <c r="AH2439"/>
    </row>
    <row r="2440" spans="1:35" x14ac:dyDescent="0.2">
      <c r="A2440" t="s">
        <v>1561</v>
      </c>
      <c r="B2440" s="43">
        <v>20190922</v>
      </c>
      <c r="C2440" s="107" t="s">
        <v>2025</v>
      </c>
      <c r="D2440" s="107">
        <v>18</v>
      </c>
      <c r="E2440" s="107">
        <v>7</v>
      </c>
      <c r="H2440" s="107" t="s">
        <v>10</v>
      </c>
      <c r="I2440" s="107">
        <v>290</v>
      </c>
      <c r="J2440" s="107">
        <v>10</v>
      </c>
      <c r="K2440" s="43">
        <v>5</v>
      </c>
      <c r="L2440" s="111">
        <v>1</v>
      </c>
      <c r="M2440" s="43">
        <v>0</v>
      </c>
      <c r="N2440" s="49">
        <v>1</v>
      </c>
      <c r="O2440" s="43" t="str">
        <f>Cal_051922a!$E$2</f>
        <v>Cal_051922a</v>
      </c>
      <c r="P2440" s="50">
        <f>Cal_051922a!$Q$3</f>
        <v>1.8382409380942635</v>
      </c>
      <c r="Q2440" s="50">
        <f>Cal_051922a!$R$3</f>
        <v>0.56187208580813652</v>
      </c>
      <c r="R2440" s="46">
        <v>33.380000000000003</v>
      </c>
      <c r="S2440" s="46">
        <v>21.76</v>
      </c>
      <c r="T2440" s="47">
        <f>AVERAGE(0.84, 1.03, 0.498, 0.89, 0.855, 0.718)</f>
        <v>0.8051666666666667</v>
      </c>
      <c r="U2440" s="79">
        <f t="shared" si="430"/>
        <v>32.574833333333338</v>
      </c>
      <c r="V2440" s="79">
        <f t="shared" si="431"/>
        <v>20.954833333333333</v>
      </c>
      <c r="W2440" s="443">
        <f t="shared" si="432"/>
        <v>0.24685910929851898</v>
      </c>
      <c r="X2440" s="443">
        <f t="shared" si="433"/>
        <v>0.12630176996591397</v>
      </c>
      <c r="Y2440" s="43">
        <v>20220519</v>
      </c>
      <c r="Z2440" s="48" t="s">
        <v>2017</v>
      </c>
      <c r="AA2440" s="48" t="s">
        <v>2018</v>
      </c>
      <c r="AB2440" s="689"/>
      <c r="AE2440" s="689" t="s">
        <v>1250</v>
      </c>
      <c r="AF2440" s="128">
        <v>1</v>
      </c>
      <c r="AG2440" s="128"/>
      <c r="AH2440"/>
    </row>
    <row r="2441" spans="1:35" x14ac:dyDescent="0.2">
      <c r="A2441" t="s">
        <v>1561</v>
      </c>
      <c r="B2441" s="43">
        <v>20190922</v>
      </c>
      <c r="C2441" s="107" t="s">
        <v>2025</v>
      </c>
      <c r="D2441" s="107">
        <v>18</v>
      </c>
      <c r="E2441" s="107">
        <v>7</v>
      </c>
      <c r="H2441" s="107" t="s">
        <v>11</v>
      </c>
      <c r="I2441" s="107">
        <v>290</v>
      </c>
      <c r="J2441" s="107">
        <v>10</v>
      </c>
      <c r="K2441" s="43">
        <v>5</v>
      </c>
      <c r="L2441" s="111">
        <v>1</v>
      </c>
      <c r="M2441" s="43">
        <v>0</v>
      </c>
      <c r="N2441" s="49">
        <v>1</v>
      </c>
      <c r="O2441" s="43" t="str">
        <f>Cal_051922a!$E$2</f>
        <v>Cal_051922a</v>
      </c>
      <c r="P2441" s="50">
        <f>Cal_051922a!$Q$3</f>
        <v>1.8382409380942635</v>
      </c>
      <c r="Q2441" s="50">
        <f>Cal_051922a!$R$3</f>
        <v>0.56187208580813652</v>
      </c>
      <c r="R2441" s="46">
        <v>34.869999999999997</v>
      </c>
      <c r="S2441" s="46">
        <v>22.69</v>
      </c>
      <c r="T2441" s="43">
        <f>AVERAGE(0.72,0.64,0.79,0.816,0.69,0.643)</f>
        <v>0.71649999999999991</v>
      </c>
      <c r="U2441" s="79">
        <f t="shared" si="430"/>
        <v>34.153499999999994</v>
      </c>
      <c r="V2441" s="79">
        <f t="shared" si="431"/>
        <v>21.973500000000001</v>
      </c>
      <c r="W2441" s="443">
        <f t="shared" si="432"/>
        <v>0.2587559338430257</v>
      </c>
      <c r="X2441" s="443">
        <f t="shared" si="433"/>
        <v>0.13254522565957202</v>
      </c>
      <c r="Y2441" s="43">
        <f>Cal_051922a!$A$3</f>
        <v>20220519</v>
      </c>
      <c r="Z2441" s="48" t="s">
        <v>2047</v>
      </c>
      <c r="AA2441" s="48" t="s">
        <v>2048</v>
      </c>
      <c r="AE2441" s="689" t="s">
        <v>1250</v>
      </c>
      <c r="AF2441" s="128">
        <v>1</v>
      </c>
      <c r="AG2441" s="128"/>
      <c r="AH2441"/>
    </row>
    <row r="2442" spans="1:35" s="82" customFormat="1" x14ac:dyDescent="0.2">
      <c r="A2442" s="155" t="s">
        <v>1561</v>
      </c>
      <c r="B2442" s="82">
        <v>20190922</v>
      </c>
      <c r="C2442" s="126" t="s">
        <v>59</v>
      </c>
      <c r="D2442" s="126">
        <v>19</v>
      </c>
      <c r="E2442" s="126">
        <v>1</v>
      </c>
      <c r="F2442" s="126"/>
      <c r="G2442" s="126"/>
      <c r="H2442" s="126" t="s">
        <v>10</v>
      </c>
      <c r="I2442" s="126">
        <v>290</v>
      </c>
      <c r="J2442" s="126">
        <v>0</v>
      </c>
      <c r="K2442" s="82">
        <v>5</v>
      </c>
      <c r="L2442" s="156">
        <v>1</v>
      </c>
      <c r="M2442" s="82">
        <v>0</v>
      </c>
      <c r="N2442" s="83">
        <v>1</v>
      </c>
      <c r="O2442" s="82" t="str">
        <f>Cal_051922a!$E$2</f>
        <v>Cal_051922a</v>
      </c>
      <c r="P2442" s="158">
        <f>Cal_051922a!$Q$3</f>
        <v>1.8382409380942635</v>
      </c>
      <c r="Q2442" s="158">
        <f>Cal_051922a!$R$3</f>
        <v>0.56187208580813652</v>
      </c>
      <c r="R2442" s="84">
        <v>225.9</v>
      </c>
      <c r="S2442" s="84">
        <v>155.69999999999999</v>
      </c>
      <c r="T2442" s="82">
        <f>AVERAGE(0.84, 1.03, 0.498, 0.89, 0.855, 0.718)</f>
        <v>0.8051666666666667</v>
      </c>
      <c r="U2442" s="125">
        <f t="shared" ref="U2442:U2451" si="434">(R2442-T2442)*(L2442+M2442)/L2442</f>
        <v>225.09483333333333</v>
      </c>
      <c r="V2442" s="125">
        <f t="shared" ref="V2442:V2451" si="435">(S2442-T2442)*(L2442+M2442)/L2442</f>
        <v>154.89483333333331</v>
      </c>
      <c r="W2442" s="459">
        <f t="shared" ref="W2442:W2451" si="436">(Q2442*P2442/(P2442-1)*(U2442-V2442)*(K2442)/I2442)/N2442</f>
        <v>1.4913519339721197</v>
      </c>
      <c r="X2442" s="459">
        <f t="shared" ref="X2442:X2451" si="437">(Q2442*P2442/(P2442-1)*(P2442*V2442-U2442)*(K2442)/I2442)/N2442</f>
        <v>1.2669946145656614</v>
      </c>
      <c r="Y2442" s="82">
        <v>20220519</v>
      </c>
      <c r="Z2442" s="85" t="s">
        <v>2017</v>
      </c>
      <c r="AA2442" s="85" t="s">
        <v>2018</v>
      </c>
      <c r="AB2442" s="691"/>
      <c r="AE2442" s="691" t="s">
        <v>1250</v>
      </c>
      <c r="AF2442" s="129">
        <v>1</v>
      </c>
      <c r="AG2442" s="129"/>
      <c r="AH2442" s="155" t="s">
        <v>2023</v>
      </c>
      <c r="AI2442" s="155"/>
    </row>
    <row r="2443" spans="1:35" s="82" customFormat="1" x14ac:dyDescent="0.2">
      <c r="A2443" s="155" t="s">
        <v>1561</v>
      </c>
      <c r="B2443" s="82">
        <v>20190922</v>
      </c>
      <c r="C2443" s="126" t="s">
        <v>59</v>
      </c>
      <c r="D2443" s="126">
        <v>19</v>
      </c>
      <c r="E2443" s="126">
        <v>1</v>
      </c>
      <c r="F2443" s="126"/>
      <c r="G2443" s="126"/>
      <c r="H2443" s="126" t="s">
        <v>11</v>
      </c>
      <c r="I2443" s="126">
        <v>290</v>
      </c>
      <c r="J2443" s="126">
        <v>0</v>
      </c>
      <c r="K2443" s="82">
        <v>5</v>
      </c>
      <c r="L2443" s="156">
        <v>1</v>
      </c>
      <c r="M2443" s="82">
        <v>0</v>
      </c>
      <c r="N2443" s="83">
        <v>1</v>
      </c>
      <c r="O2443" s="82" t="str">
        <f>Cal_051922a!$E$2</f>
        <v>Cal_051922a</v>
      </c>
      <c r="P2443" s="158">
        <f>Cal_051922a!$Q$3</f>
        <v>1.8382409380942635</v>
      </c>
      <c r="Q2443" s="158">
        <f>Cal_051922a!$R$3</f>
        <v>0.56187208580813652</v>
      </c>
      <c r="R2443" s="84">
        <v>243.7</v>
      </c>
      <c r="S2443" s="84">
        <v>159.9</v>
      </c>
      <c r="T2443" s="82">
        <f>AVERAGE(0.92, 0.871, 0.976, 0.504, 0.536, 0.639)</f>
        <v>0.74099999999999999</v>
      </c>
      <c r="U2443" s="125">
        <f t="shared" si="434"/>
        <v>242.95899999999997</v>
      </c>
      <c r="V2443" s="125">
        <f t="shared" si="435"/>
        <v>159.15899999999999</v>
      </c>
      <c r="W2443" s="459">
        <f t="shared" si="436"/>
        <v>1.7802748157672874</v>
      </c>
      <c r="X2443" s="459">
        <f t="shared" si="437"/>
        <v>1.0540074444677197</v>
      </c>
      <c r="Y2443" s="82">
        <v>20220519</v>
      </c>
      <c r="Z2443" s="85" t="s">
        <v>1560</v>
      </c>
      <c r="AA2443" s="85" t="s">
        <v>2037</v>
      </c>
      <c r="AB2443" s="85"/>
      <c r="AE2443" s="691" t="s">
        <v>1250</v>
      </c>
      <c r="AF2443" s="129">
        <v>1</v>
      </c>
      <c r="AG2443" s="129"/>
      <c r="AH2443" s="155"/>
      <c r="AI2443" s="155"/>
    </row>
    <row r="2444" spans="1:35" s="82" customFormat="1" x14ac:dyDescent="0.2">
      <c r="A2444" s="155" t="s">
        <v>1561</v>
      </c>
      <c r="B2444" s="82">
        <v>20190922</v>
      </c>
      <c r="C2444" s="126" t="s">
        <v>59</v>
      </c>
      <c r="D2444" s="126">
        <v>19</v>
      </c>
      <c r="E2444" s="126">
        <v>3</v>
      </c>
      <c r="F2444" s="126"/>
      <c r="G2444" s="126"/>
      <c r="H2444" s="126" t="s">
        <v>10</v>
      </c>
      <c r="I2444" s="126">
        <v>290</v>
      </c>
      <c r="J2444" s="126">
        <v>0</v>
      </c>
      <c r="K2444" s="82">
        <v>5</v>
      </c>
      <c r="L2444" s="156">
        <v>1</v>
      </c>
      <c r="M2444" s="82">
        <v>0</v>
      </c>
      <c r="N2444" s="83">
        <v>1</v>
      </c>
      <c r="O2444" s="82" t="str">
        <f>Cal_051922a!$E$2</f>
        <v>Cal_051922a</v>
      </c>
      <c r="P2444" s="158">
        <f>Cal_051922a!$Q$3</f>
        <v>1.8382409380942635</v>
      </c>
      <c r="Q2444" s="158">
        <f>Cal_051922a!$R$3</f>
        <v>0.56187208580813652</v>
      </c>
      <c r="R2444" s="84">
        <v>110.2</v>
      </c>
      <c r="S2444" s="84">
        <v>72.48</v>
      </c>
      <c r="T2444" s="82">
        <f>AVERAGE(0.76,0.862,0.578,0.756,0.773,0.585)</f>
        <v>0.71899999999999997</v>
      </c>
      <c r="U2444" s="125">
        <f t="shared" si="434"/>
        <v>109.48100000000001</v>
      </c>
      <c r="V2444" s="125">
        <f t="shared" si="435"/>
        <v>71.76100000000001</v>
      </c>
      <c r="W2444" s="459">
        <f t="shared" si="436"/>
        <v>0.80133611039071706</v>
      </c>
      <c r="X2444" s="459">
        <f t="shared" si="437"/>
        <v>0.47657421372996983</v>
      </c>
      <c r="Y2444" s="82">
        <v>20220519</v>
      </c>
      <c r="Z2444" s="85" t="s">
        <v>2052</v>
      </c>
      <c r="AA2444" s="85" t="s">
        <v>2053</v>
      </c>
      <c r="AB2444" s="85"/>
      <c r="AE2444" s="691" t="s">
        <v>1250</v>
      </c>
      <c r="AF2444" s="129">
        <v>1</v>
      </c>
      <c r="AG2444" s="129"/>
      <c r="AH2444" s="155"/>
      <c r="AI2444" s="155"/>
    </row>
    <row r="2445" spans="1:35" s="82" customFormat="1" x14ac:dyDescent="0.2">
      <c r="A2445" s="155" t="s">
        <v>1561</v>
      </c>
      <c r="B2445" s="82">
        <v>20190922</v>
      </c>
      <c r="C2445" s="126" t="s">
        <v>59</v>
      </c>
      <c r="D2445" s="126">
        <v>19</v>
      </c>
      <c r="E2445" s="126">
        <v>3</v>
      </c>
      <c r="F2445" s="126"/>
      <c r="G2445" s="126"/>
      <c r="H2445" s="126" t="s">
        <v>11</v>
      </c>
      <c r="I2445" s="126">
        <v>290</v>
      </c>
      <c r="J2445" s="126">
        <v>0</v>
      </c>
      <c r="K2445" s="82">
        <v>5</v>
      </c>
      <c r="L2445" s="156">
        <v>1</v>
      </c>
      <c r="M2445" s="82">
        <v>0</v>
      </c>
      <c r="N2445" s="83">
        <v>1</v>
      </c>
      <c r="O2445" s="82" t="str">
        <f>Cal_051922a!$E$2</f>
        <v>Cal_051922a</v>
      </c>
      <c r="P2445" s="158">
        <f>Cal_051922a!$Q$3</f>
        <v>1.8382409380942635</v>
      </c>
      <c r="Q2445" s="158">
        <f>Cal_051922a!$R$3</f>
        <v>0.56187208580813652</v>
      </c>
      <c r="R2445" s="84">
        <v>111.9</v>
      </c>
      <c r="S2445" s="84">
        <v>73.650000000000006</v>
      </c>
      <c r="T2445" s="82">
        <f>AVERAGE(0.72,0.64,0.79,0.816,0.69,0.643)</f>
        <v>0.71649999999999991</v>
      </c>
      <c r="U2445" s="125">
        <f t="shared" si="434"/>
        <v>111.18350000000001</v>
      </c>
      <c r="V2445" s="125">
        <f t="shared" si="435"/>
        <v>72.933500000000009</v>
      </c>
      <c r="W2445" s="459">
        <f t="shared" si="436"/>
        <v>0.81259560504891115</v>
      </c>
      <c r="X2445" s="459">
        <f t="shared" si="437"/>
        <v>0.48619444280794882</v>
      </c>
      <c r="Y2445" s="82">
        <f>Cal_051922a!$A$3</f>
        <v>20220519</v>
      </c>
      <c r="Z2445" s="85" t="s">
        <v>2047</v>
      </c>
      <c r="AA2445" s="85" t="s">
        <v>2048</v>
      </c>
      <c r="AB2445" s="85"/>
      <c r="AE2445" s="691" t="s">
        <v>1250</v>
      </c>
      <c r="AF2445" s="129">
        <v>1</v>
      </c>
      <c r="AG2445" s="129"/>
      <c r="AH2445" s="155"/>
      <c r="AI2445" s="155"/>
    </row>
    <row r="2446" spans="1:35" s="82" customFormat="1" x14ac:dyDescent="0.2">
      <c r="A2446" s="155" t="s">
        <v>1561</v>
      </c>
      <c r="B2446" s="82">
        <v>20190922</v>
      </c>
      <c r="C2446" s="126" t="s">
        <v>59</v>
      </c>
      <c r="D2446" s="126">
        <v>19</v>
      </c>
      <c r="E2446" s="126">
        <v>5</v>
      </c>
      <c r="F2446" s="126"/>
      <c r="G2446" s="126"/>
      <c r="H2446" s="126" t="s">
        <v>10</v>
      </c>
      <c r="I2446" s="126">
        <v>290</v>
      </c>
      <c r="J2446" s="126">
        <v>0</v>
      </c>
      <c r="K2446" s="82">
        <v>10</v>
      </c>
      <c r="L2446" s="156">
        <v>1</v>
      </c>
      <c r="M2446" s="82">
        <v>0</v>
      </c>
      <c r="N2446" s="83">
        <v>1</v>
      </c>
      <c r="O2446" s="82" t="str">
        <f>Cal_051922a!$E$2</f>
        <v>Cal_051922a</v>
      </c>
      <c r="P2446" s="158">
        <f>Cal_051922a!$Q$3</f>
        <v>1.8382409380942635</v>
      </c>
      <c r="Q2446" s="158">
        <f>Cal_051922a!$R$3</f>
        <v>0.56187208580813652</v>
      </c>
      <c r="R2446" s="84">
        <v>199.3</v>
      </c>
      <c r="S2446" s="84">
        <v>123.2</v>
      </c>
      <c r="T2446" s="82">
        <f>AVERAGE(0.608,0.747,0.549,0.369,0.2,0.328)</f>
        <v>0.46683333333333327</v>
      </c>
      <c r="U2446" s="125">
        <f t="shared" si="434"/>
        <v>198.83316666666667</v>
      </c>
      <c r="V2446" s="125">
        <f t="shared" si="435"/>
        <v>122.73316666666668</v>
      </c>
      <c r="W2446" s="459">
        <f t="shared" si="436"/>
        <v>3.233386956560635</v>
      </c>
      <c r="X2446" s="459">
        <f t="shared" si="437"/>
        <v>1.1378447931462616</v>
      </c>
      <c r="Y2446" s="82">
        <f>Cal_051922a!$A$3</f>
        <v>20220519</v>
      </c>
      <c r="Z2446" s="85" t="s">
        <v>2057</v>
      </c>
      <c r="AA2446" s="85" t="s">
        <v>2058</v>
      </c>
      <c r="AB2446" s="85"/>
      <c r="AE2446" s="691" t="s">
        <v>1250</v>
      </c>
      <c r="AF2446" s="129">
        <v>1</v>
      </c>
      <c r="AG2446" s="129"/>
      <c r="AH2446" s="155"/>
      <c r="AI2446" s="155"/>
    </row>
    <row r="2447" spans="1:35" s="82" customFormat="1" x14ac:dyDescent="0.2">
      <c r="A2447" s="155" t="s">
        <v>1561</v>
      </c>
      <c r="B2447" s="82">
        <v>20190922</v>
      </c>
      <c r="C2447" s="126" t="s">
        <v>59</v>
      </c>
      <c r="D2447" s="126">
        <v>19</v>
      </c>
      <c r="E2447" s="126">
        <v>5</v>
      </c>
      <c r="F2447" s="126"/>
      <c r="G2447" s="126"/>
      <c r="H2447" s="126" t="s">
        <v>11</v>
      </c>
      <c r="I2447" s="126">
        <v>290</v>
      </c>
      <c r="J2447" s="126">
        <v>0</v>
      </c>
      <c r="K2447" s="82">
        <v>5</v>
      </c>
      <c r="L2447" s="156">
        <v>1</v>
      </c>
      <c r="M2447" s="82">
        <v>0</v>
      </c>
      <c r="N2447" s="83">
        <v>1</v>
      </c>
      <c r="O2447" s="82" t="str">
        <f>Cal_051922a!$E$2</f>
        <v>Cal_051922a</v>
      </c>
      <c r="P2447" s="158">
        <f>Cal_051922a!$Q$3</f>
        <v>1.8382409380942635</v>
      </c>
      <c r="Q2447" s="158">
        <f>Cal_051922a!$R$3</f>
        <v>0.56187208580813652</v>
      </c>
      <c r="R2447" s="84">
        <v>344.8</v>
      </c>
      <c r="S2447" s="84">
        <v>216.7</v>
      </c>
      <c r="T2447" s="82">
        <f>AVERAGE(0.76,0.862,0.578,0.756,0.773,0.585)</f>
        <v>0.71899999999999997</v>
      </c>
      <c r="U2447" s="125">
        <f t="shared" si="434"/>
        <v>344.08100000000002</v>
      </c>
      <c r="V2447" s="125">
        <f t="shared" si="435"/>
        <v>215.98099999999999</v>
      </c>
      <c r="W2447" s="459">
        <f t="shared" si="436"/>
        <v>2.7213986145559619</v>
      </c>
      <c r="X2447" s="459">
        <f t="shared" si="437"/>
        <v>1.1247622487808098</v>
      </c>
      <c r="Y2447" s="82">
        <v>20220519</v>
      </c>
      <c r="Z2447" s="85" t="s">
        <v>2052</v>
      </c>
      <c r="AA2447" s="85" t="s">
        <v>2053</v>
      </c>
      <c r="AB2447" s="85"/>
      <c r="AE2447" s="691" t="s">
        <v>1250</v>
      </c>
      <c r="AF2447" s="129">
        <v>1</v>
      </c>
      <c r="AG2447" s="129"/>
      <c r="AH2447" s="155"/>
      <c r="AI2447" s="155"/>
    </row>
    <row r="2448" spans="1:35" s="82" customFormat="1" x14ac:dyDescent="0.2">
      <c r="A2448" s="155" t="s">
        <v>1561</v>
      </c>
      <c r="B2448" s="82">
        <v>20190922</v>
      </c>
      <c r="C2448" s="126" t="s">
        <v>59</v>
      </c>
      <c r="D2448" s="126">
        <v>19</v>
      </c>
      <c r="E2448" s="126">
        <v>7</v>
      </c>
      <c r="F2448" s="126"/>
      <c r="G2448" s="126"/>
      <c r="H2448" s="126" t="s">
        <v>10</v>
      </c>
      <c r="I2448" s="126">
        <v>290</v>
      </c>
      <c r="J2448" s="126">
        <v>0</v>
      </c>
      <c r="K2448" s="82">
        <v>5</v>
      </c>
      <c r="L2448" s="156">
        <v>1</v>
      </c>
      <c r="M2448" s="82">
        <v>0</v>
      </c>
      <c r="N2448" s="83">
        <v>1</v>
      </c>
      <c r="O2448" s="82" t="str">
        <f>Cal_051922a!$E$2</f>
        <v>Cal_051922a</v>
      </c>
      <c r="P2448" s="158">
        <f>Cal_051922a!$Q$3</f>
        <v>1.8382409380942635</v>
      </c>
      <c r="Q2448" s="158">
        <f>Cal_051922a!$R$3</f>
        <v>0.56187208580813652</v>
      </c>
      <c r="R2448" s="84">
        <v>201.3</v>
      </c>
      <c r="S2448" s="84">
        <v>123</v>
      </c>
      <c r="T2448" s="82">
        <f>AVERAGE(0.608,0.747,0.549,0.369,0.2,0.328)</f>
        <v>0.46683333333333327</v>
      </c>
      <c r="U2448" s="125">
        <f t="shared" si="434"/>
        <v>200.83316666666667</v>
      </c>
      <c r="V2448" s="125">
        <f t="shared" si="435"/>
        <v>122.53316666666667</v>
      </c>
      <c r="W2448" s="459">
        <f t="shared" si="436"/>
        <v>1.6634310032765947</v>
      </c>
      <c r="X2448" s="459">
        <f t="shared" si="437"/>
        <v>0.51862329823166375</v>
      </c>
      <c r="Y2448" s="82">
        <f>Cal_051922a!$A$3</f>
        <v>20220519</v>
      </c>
      <c r="Z2448" s="85" t="s">
        <v>2057</v>
      </c>
      <c r="AA2448" s="85" t="s">
        <v>2058</v>
      </c>
      <c r="AB2448" s="85"/>
      <c r="AE2448" s="691" t="s">
        <v>1250</v>
      </c>
      <c r="AF2448" s="129">
        <v>1</v>
      </c>
      <c r="AG2448" s="129"/>
      <c r="AH2448" s="155"/>
      <c r="AI2448" s="155"/>
    </row>
    <row r="2449" spans="1:35" s="82" customFormat="1" x14ac:dyDescent="0.2">
      <c r="A2449" s="155" t="s">
        <v>1561</v>
      </c>
      <c r="B2449" s="82">
        <v>20190922</v>
      </c>
      <c r="C2449" s="126" t="s">
        <v>59</v>
      </c>
      <c r="D2449" s="126">
        <v>19</v>
      </c>
      <c r="E2449" s="126">
        <v>7</v>
      </c>
      <c r="F2449" s="126"/>
      <c r="G2449" s="126"/>
      <c r="H2449" s="126" t="s">
        <v>11</v>
      </c>
      <c r="I2449" s="126">
        <v>290</v>
      </c>
      <c r="J2449" s="126">
        <v>0</v>
      </c>
      <c r="K2449" s="82">
        <v>5</v>
      </c>
      <c r="L2449" s="156">
        <v>1</v>
      </c>
      <c r="M2449" s="82">
        <v>0</v>
      </c>
      <c r="N2449" s="83">
        <v>1</v>
      </c>
      <c r="O2449" s="82" t="str">
        <f>Cal_051922a!$E$2</f>
        <v>Cal_051922a</v>
      </c>
      <c r="P2449" s="158">
        <f>Cal_051922a!$Q$3</f>
        <v>1.8382409380942635</v>
      </c>
      <c r="Q2449" s="158">
        <f>Cal_051922a!$R$3</f>
        <v>0.56187208580813652</v>
      </c>
      <c r="R2449" s="84">
        <v>202.8</v>
      </c>
      <c r="S2449" s="84">
        <v>127.3</v>
      </c>
      <c r="T2449" s="82">
        <f>AVERAGE(0.84, 1.03, 0.498, 0.89, 0.855, 0.718)</f>
        <v>0.8051666666666667</v>
      </c>
      <c r="U2449" s="125">
        <f t="shared" si="434"/>
        <v>201.99483333333333</v>
      </c>
      <c r="V2449" s="125">
        <f t="shared" si="435"/>
        <v>126.49483333333333</v>
      </c>
      <c r="W2449" s="459">
        <f t="shared" si="436"/>
        <v>1.60394688055406</v>
      </c>
      <c r="X2449" s="459">
        <f t="shared" si="437"/>
        <v>0.64865625296682505</v>
      </c>
      <c r="Y2449" s="82">
        <v>20220519</v>
      </c>
      <c r="Z2449" s="85" t="s">
        <v>2017</v>
      </c>
      <c r="AA2449" s="85" t="s">
        <v>2018</v>
      </c>
      <c r="AB2449" s="691"/>
      <c r="AE2449" s="691" t="s">
        <v>1250</v>
      </c>
      <c r="AF2449" s="129">
        <v>1</v>
      </c>
      <c r="AG2449" s="129"/>
      <c r="AH2449" s="155"/>
      <c r="AI2449" s="155"/>
    </row>
    <row r="2450" spans="1:35" s="82" customFormat="1" x14ac:dyDescent="0.2">
      <c r="A2450" s="155" t="s">
        <v>1561</v>
      </c>
      <c r="B2450" s="82">
        <v>20190922</v>
      </c>
      <c r="C2450" s="126" t="s">
        <v>59</v>
      </c>
      <c r="D2450" s="126">
        <v>19</v>
      </c>
      <c r="E2450" s="126">
        <v>7</v>
      </c>
      <c r="F2450" s="126"/>
      <c r="G2450" s="126"/>
      <c r="H2450" s="126" t="s">
        <v>10</v>
      </c>
      <c r="I2450" s="126">
        <v>290</v>
      </c>
      <c r="J2450" s="126">
        <v>10</v>
      </c>
      <c r="K2450" s="82">
        <v>5</v>
      </c>
      <c r="L2450" s="156">
        <v>1</v>
      </c>
      <c r="M2450" s="82">
        <v>0</v>
      </c>
      <c r="N2450" s="83">
        <v>1</v>
      </c>
      <c r="O2450" s="82" t="str">
        <f>Cal_051922a!$E$2</f>
        <v>Cal_051922a</v>
      </c>
      <c r="P2450" s="158">
        <f>Cal_051922a!$Q$3</f>
        <v>1.8382409380942635</v>
      </c>
      <c r="Q2450" s="158">
        <f>Cal_051922a!$R$3</f>
        <v>0.56187208580813652</v>
      </c>
      <c r="R2450" s="84">
        <v>38.090000000000003</v>
      </c>
      <c r="S2450" s="84">
        <v>24.84</v>
      </c>
      <c r="T2450" s="82">
        <f>AVERAGE(0.608,0.747,0.549,0.369,0.2,0.328)</f>
        <v>0.46683333333333327</v>
      </c>
      <c r="U2450" s="125">
        <f t="shared" si="434"/>
        <v>37.62316666666667</v>
      </c>
      <c r="V2450" s="125">
        <f t="shared" si="435"/>
        <v>24.373166666666666</v>
      </c>
      <c r="W2450" s="459">
        <f t="shared" si="436"/>
        <v>0.28148736645485162</v>
      </c>
      <c r="X2450" s="459">
        <f t="shared" si="437"/>
        <v>0.15254673723444362</v>
      </c>
      <c r="Y2450" s="82">
        <f>Cal_051922a!$A$3</f>
        <v>20220519</v>
      </c>
      <c r="Z2450" s="85" t="s">
        <v>2057</v>
      </c>
      <c r="AA2450" s="85" t="s">
        <v>2058</v>
      </c>
      <c r="AB2450" s="85"/>
      <c r="AE2450" s="691" t="s">
        <v>1250</v>
      </c>
      <c r="AF2450" s="129">
        <v>1</v>
      </c>
      <c r="AG2450" s="129"/>
      <c r="AH2450" s="155"/>
      <c r="AI2450" s="155"/>
    </row>
    <row r="2451" spans="1:35" s="258" customFormat="1" ht="13.5" thickBot="1" x14ac:dyDescent="0.25">
      <c r="A2451" s="408" t="s">
        <v>1561</v>
      </c>
      <c r="B2451" s="258">
        <v>20190922</v>
      </c>
      <c r="C2451" s="273" t="s">
        <v>59</v>
      </c>
      <c r="D2451" s="273">
        <v>19</v>
      </c>
      <c r="E2451" s="273">
        <v>7</v>
      </c>
      <c r="F2451" s="273"/>
      <c r="G2451" s="273"/>
      <c r="H2451" s="273" t="s">
        <v>11</v>
      </c>
      <c r="I2451" s="273">
        <v>290</v>
      </c>
      <c r="J2451" s="273">
        <v>10</v>
      </c>
      <c r="K2451" s="258">
        <v>5</v>
      </c>
      <c r="L2451" s="638">
        <v>1</v>
      </c>
      <c r="M2451" s="258">
        <v>0</v>
      </c>
      <c r="N2451" s="274">
        <v>1</v>
      </c>
      <c r="O2451" s="258" t="str">
        <f>Cal_051922a!$E$2</f>
        <v>Cal_051922a</v>
      </c>
      <c r="P2451" s="642">
        <f>Cal_051922a!$Q$3</f>
        <v>1.8382409380942635</v>
      </c>
      <c r="Q2451" s="642">
        <f>Cal_051922a!$R$3</f>
        <v>0.56187208580813652</v>
      </c>
      <c r="R2451" s="275">
        <v>39.93</v>
      </c>
      <c r="S2451" s="275">
        <v>25.94</v>
      </c>
      <c r="T2451" s="258">
        <f>AVERAGE(0.608,0.747,0.549,0.369,0.2,0.328)</f>
        <v>0.46683333333333327</v>
      </c>
      <c r="U2451" s="285">
        <f t="shared" si="434"/>
        <v>39.463166666666666</v>
      </c>
      <c r="V2451" s="285">
        <f t="shared" si="435"/>
        <v>25.473166666666668</v>
      </c>
      <c r="W2451" s="507">
        <f t="shared" si="436"/>
        <v>0.29720817031723573</v>
      </c>
      <c r="X2451" s="507">
        <f t="shared" si="437"/>
        <v>0.15641458677060138</v>
      </c>
      <c r="Y2451" s="258">
        <f>Cal_051922a!$A$3</f>
        <v>20220519</v>
      </c>
      <c r="Z2451" s="276" t="s">
        <v>2057</v>
      </c>
      <c r="AA2451" s="276" t="s">
        <v>2058</v>
      </c>
      <c r="AB2451" s="276"/>
      <c r="AE2451" s="834" t="s">
        <v>1250</v>
      </c>
      <c r="AF2451" s="566">
        <v>1</v>
      </c>
      <c r="AG2451" s="566"/>
      <c r="AH2451" s="408"/>
      <c r="AI2451" s="408"/>
    </row>
    <row r="2452" spans="1:35" x14ac:dyDescent="0.2">
      <c r="A2452" s="43" t="s">
        <v>1044</v>
      </c>
      <c r="B2452" s="45">
        <v>20190926</v>
      </c>
      <c r="C2452" s="107" t="s">
        <v>67</v>
      </c>
      <c r="D2452" s="107">
        <v>1</v>
      </c>
      <c r="E2452" s="107">
        <v>3</v>
      </c>
      <c r="H2452" s="107" t="s">
        <v>10</v>
      </c>
      <c r="I2452" s="107">
        <v>1056</v>
      </c>
      <c r="J2452" s="107">
        <v>0</v>
      </c>
      <c r="K2452" s="43">
        <v>10</v>
      </c>
      <c r="L2452" s="43">
        <v>1</v>
      </c>
      <c r="M2452" s="43">
        <v>0</v>
      </c>
      <c r="N2452" s="49">
        <v>0.33</v>
      </c>
      <c r="O2452" s="111" t="str">
        <f>Cal_111320b_12mm!$E$2</f>
        <v>Cal_111320b_12mm</v>
      </c>
      <c r="P2452" s="112">
        <f>Cal_111320b_12mm!$Q$3</f>
        <v>1.834328118614172</v>
      </c>
      <c r="Q2452" s="112">
        <f>Cal_111320b_12mm!$R$3</f>
        <v>0.54419533879391391</v>
      </c>
      <c r="R2452" s="46">
        <v>192.9</v>
      </c>
      <c r="S2452" s="46">
        <v>120.2</v>
      </c>
      <c r="T2452" s="50">
        <f>(1.005+0.986+0.958+1.067+1.138+0.966)/6</f>
        <v>1.02</v>
      </c>
      <c r="U2452" s="79">
        <f>(R2452-T2452)*(L2452+M2452)/L2452</f>
        <v>191.88</v>
      </c>
      <c r="V2452" s="79">
        <f>(S2452-T2452)*(L2452+M2452)/L2452</f>
        <v>119.18</v>
      </c>
      <c r="W2452" s="465">
        <f>(Q2452*P2452/(P2452-1)*(U2452-V2452)*(K2452)/I2452)/N2452</f>
        <v>2.4960398422990613</v>
      </c>
      <c r="X2452" s="465">
        <f>(Q2452*P2452/(P2452-1)*(P2452*V2452-U2452)*(K2452)/I2452)/N2452</f>
        <v>0.91791179137859447</v>
      </c>
      <c r="Y2452" s="43">
        <f>Cal_111320b_12mm!$A$3</f>
        <v>20201113</v>
      </c>
      <c r="Z2452" s="86" t="s">
        <v>1093</v>
      </c>
      <c r="AA2452" s="86"/>
      <c r="AE2452" s="689" t="s">
        <v>1250</v>
      </c>
      <c r="AF2452" s="130">
        <v>1</v>
      </c>
      <c r="AH2452" s="152" t="s">
        <v>1064</v>
      </c>
    </row>
    <row r="2453" spans="1:35" x14ac:dyDescent="0.2">
      <c r="A2453" s="43" t="s">
        <v>1044</v>
      </c>
      <c r="B2453" s="45">
        <v>20190926</v>
      </c>
      <c r="C2453" s="107" t="s">
        <v>67</v>
      </c>
      <c r="D2453" s="107">
        <v>1</v>
      </c>
      <c r="E2453" s="43">
        <v>4</v>
      </c>
      <c r="H2453" s="107" t="s">
        <v>10</v>
      </c>
      <c r="I2453" s="107">
        <v>1056</v>
      </c>
      <c r="J2453" s="107">
        <v>0</v>
      </c>
      <c r="K2453" s="43">
        <v>10</v>
      </c>
      <c r="L2453" s="43">
        <v>1</v>
      </c>
      <c r="M2453" s="43">
        <v>0</v>
      </c>
      <c r="N2453" s="49">
        <v>0.33</v>
      </c>
      <c r="O2453" s="111" t="str">
        <f>Cal_111320b_12mm!$E$2</f>
        <v>Cal_111320b_12mm</v>
      </c>
      <c r="P2453" s="112">
        <f>Cal_111320b_12mm!$Q$3</f>
        <v>1.834328118614172</v>
      </c>
      <c r="Q2453" s="112">
        <f>Cal_111320b_12mm!$R$3</f>
        <v>0.54419533879391391</v>
      </c>
      <c r="R2453" s="46">
        <v>165.6</v>
      </c>
      <c r="S2453" s="46">
        <v>110.09</v>
      </c>
      <c r="T2453" s="50">
        <f>(1.047+1.016+1.04+0.949+1.081+0.972)/6</f>
        <v>1.0174999999999998</v>
      </c>
      <c r="U2453" s="79">
        <f t="shared" ref="U2453:U2493" si="438">(R2453-T2453)*(L2453+M2453)/L2453</f>
        <v>164.58249999999998</v>
      </c>
      <c r="V2453" s="79">
        <f t="shared" ref="V2453:V2493" si="439">(S2453-T2453)*(L2453+M2453)/L2453</f>
        <v>109.07250000000001</v>
      </c>
      <c r="W2453" s="465">
        <f t="shared" ref="W2453:W2493" si="440">(Q2453*P2453/(P2453-1)*(U2453-V2453)*(K2453)/I2453)/N2453</f>
        <v>1.9058483032465041</v>
      </c>
      <c r="X2453" s="465">
        <f t="shared" ref="X2453:X2493" si="441">(Q2453*P2453/(P2453-1)*(P2453*V2453-U2453)*(K2453)/I2453)/N2453</f>
        <v>1.218570555322938</v>
      </c>
      <c r="Y2453" s="43">
        <f>Cal_111320b_12mm!$A$3</f>
        <v>20201113</v>
      </c>
      <c r="Z2453" s="86" t="s">
        <v>1091</v>
      </c>
      <c r="AA2453" s="86"/>
      <c r="AE2453" s="689" t="s">
        <v>1250</v>
      </c>
      <c r="AF2453" s="130">
        <v>3</v>
      </c>
      <c r="AH2453" s="152" t="s">
        <v>1045</v>
      </c>
      <c r="AI2453" s="152" t="s">
        <v>1088</v>
      </c>
    </row>
    <row r="2454" spans="1:35" x14ac:dyDescent="0.2">
      <c r="A2454" s="43" t="s">
        <v>1044</v>
      </c>
      <c r="B2454" s="45">
        <v>20190926</v>
      </c>
      <c r="C2454" s="107" t="s">
        <v>67</v>
      </c>
      <c r="D2454" s="107">
        <v>1</v>
      </c>
      <c r="E2454" s="43">
        <v>5</v>
      </c>
      <c r="H2454" s="107" t="s">
        <v>10</v>
      </c>
      <c r="I2454" s="107">
        <v>1057</v>
      </c>
      <c r="J2454" s="107">
        <v>0</v>
      </c>
      <c r="K2454" s="43">
        <v>5</v>
      </c>
      <c r="L2454" s="43">
        <v>1</v>
      </c>
      <c r="M2454" s="43">
        <v>0</v>
      </c>
      <c r="N2454" s="49">
        <v>1</v>
      </c>
      <c r="O2454" s="111" t="str">
        <f>Cal_111320b_12mm!$E$2</f>
        <v>Cal_111320b_12mm</v>
      </c>
      <c r="P2454" s="112">
        <f>Cal_111320b_12mm!$Q$3</f>
        <v>1.834328118614172</v>
      </c>
      <c r="Q2454" s="112">
        <f>Cal_111320b_12mm!$R$3</f>
        <v>0.54419533879391391</v>
      </c>
      <c r="R2454" s="46">
        <v>267.89999999999998</v>
      </c>
      <c r="S2454" s="46">
        <v>174.8</v>
      </c>
      <c r="T2454" s="50">
        <f t="shared" ref="T2454:T2455" si="442">(1.047+1.016+1.04+0.949+1.081+0.972)/6</f>
        <v>1.0174999999999998</v>
      </c>
      <c r="U2454" s="79">
        <f t="shared" si="438"/>
        <v>266.88249999999999</v>
      </c>
      <c r="V2454" s="79">
        <f t="shared" si="439"/>
        <v>173.7825</v>
      </c>
      <c r="W2454" s="465">
        <f t="shared" si="440"/>
        <v>0.52691390384371106</v>
      </c>
      <c r="X2454" s="465">
        <f t="shared" si="441"/>
        <v>0.29368871510570138</v>
      </c>
      <c r="Y2454" s="43">
        <f>Cal_111320b_12mm!$A$3</f>
        <v>20201113</v>
      </c>
      <c r="Z2454" s="86" t="s">
        <v>1091</v>
      </c>
      <c r="AA2454" s="86"/>
      <c r="AE2454" s="689" t="s">
        <v>1250</v>
      </c>
      <c r="AF2454" s="130">
        <v>1</v>
      </c>
      <c r="AH2454" s="152" t="s">
        <v>1046</v>
      </c>
    </row>
    <row r="2455" spans="1:35" x14ac:dyDescent="0.2">
      <c r="A2455" s="43" t="s">
        <v>1044</v>
      </c>
      <c r="B2455" s="45">
        <v>20190926</v>
      </c>
      <c r="C2455" s="107" t="s">
        <v>67</v>
      </c>
      <c r="D2455" s="107">
        <v>1</v>
      </c>
      <c r="E2455" s="43">
        <v>6</v>
      </c>
      <c r="H2455" s="107" t="s">
        <v>10</v>
      </c>
      <c r="I2455" s="107">
        <v>1056</v>
      </c>
      <c r="J2455" s="107">
        <v>0</v>
      </c>
      <c r="K2455" s="43">
        <v>5</v>
      </c>
      <c r="L2455" s="43">
        <v>1</v>
      </c>
      <c r="M2455" s="43">
        <v>0</v>
      </c>
      <c r="N2455" s="49">
        <v>1</v>
      </c>
      <c r="O2455" s="111" t="str">
        <f>Cal_111320b_12mm!$E$2</f>
        <v>Cal_111320b_12mm</v>
      </c>
      <c r="P2455" s="112">
        <f>Cal_111320b_12mm!$Q$3</f>
        <v>1.834328118614172</v>
      </c>
      <c r="Q2455" s="112">
        <f>Cal_111320b_12mm!$R$3</f>
        <v>0.54419533879391391</v>
      </c>
      <c r="R2455" s="46">
        <v>199.7</v>
      </c>
      <c r="S2455" s="46">
        <v>132</v>
      </c>
      <c r="T2455" s="50">
        <f t="shared" si="442"/>
        <v>1.0174999999999998</v>
      </c>
      <c r="U2455" s="79">
        <f t="shared" si="438"/>
        <v>198.68249999999998</v>
      </c>
      <c r="V2455" s="79">
        <f t="shared" si="439"/>
        <v>130.98249999999999</v>
      </c>
      <c r="W2455" s="465">
        <f t="shared" si="440"/>
        <v>0.38352150011556618</v>
      </c>
      <c r="X2455" s="465">
        <f t="shared" si="441"/>
        <v>0.23556481282788289</v>
      </c>
      <c r="Y2455" s="43">
        <f>Cal_111320b_12mm!$A$3</f>
        <v>20201113</v>
      </c>
      <c r="Z2455" s="86" t="s">
        <v>1091</v>
      </c>
      <c r="AA2455" s="86"/>
      <c r="AE2455" s="689" t="s">
        <v>1250</v>
      </c>
      <c r="AF2455" s="130">
        <v>1</v>
      </c>
      <c r="AH2455" s="152" t="s">
        <v>1047</v>
      </c>
    </row>
    <row r="2456" spans="1:35" x14ac:dyDescent="0.2">
      <c r="A2456" s="43" t="s">
        <v>1044</v>
      </c>
      <c r="B2456" s="45">
        <v>20190926</v>
      </c>
      <c r="C2456" s="107" t="s">
        <v>67</v>
      </c>
      <c r="D2456" s="107">
        <v>1</v>
      </c>
      <c r="E2456" s="43">
        <v>7</v>
      </c>
      <c r="H2456" s="107" t="s">
        <v>10</v>
      </c>
      <c r="I2456" s="107">
        <v>1056</v>
      </c>
      <c r="J2456" s="107">
        <v>0</v>
      </c>
      <c r="K2456" s="43">
        <v>5</v>
      </c>
      <c r="L2456" s="43">
        <v>1</v>
      </c>
      <c r="M2456" s="43">
        <v>0</v>
      </c>
      <c r="N2456" s="49">
        <v>1</v>
      </c>
      <c r="O2456" s="111" t="str">
        <f>Cal_111320b_12mm!$E$2</f>
        <v>Cal_111320b_12mm</v>
      </c>
      <c r="P2456" s="112">
        <f>Cal_111320b_12mm!$Q$3</f>
        <v>1.834328118614172</v>
      </c>
      <c r="Q2456" s="112">
        <f>Cal_111320b_12mm!$R$3</f>
        <v>0.54419533879391391</v>
      </c>
      <c r="R2456" s="46">
        <v>206</v>
      </c>
      <c r="S2456" s="46">
        <v>133.6</v>
      </c>
      <c r="T2456" s="50">
        <f>(1.005+0.986+0.958+1.067+1.138+0.966)/6</f>
        <v>1.02</v>
      </c>
      <c r="U2456" s="79">
        <f t="shared" si="438"/>
        <v>204.98</v>
      </c>
      <c r="V2456" s="79">
        <f t="shared" si="439"/>
        <v>132.57999999999998</v>
      </c>
      <c r="W2456" s="465">
        <f t="shared" si="440"/>
        <v>0.41014706954751851</v>
      </c>
      <c r="X2456" s="465">
        <f t="shared" si="441"/>
        <v>0.21648979698077714</v>
      </c>
      <c r="Y2456" s="43">
        <f>Cal_111320b_12mm!$A$3</f>
        <v>20201113</v>
      </c>
      <c r="Z2456" s="86" t="s">
        <v>1093</v>
      </c>
      <c r="AA2456" s="86"/>
      <c r="AE2456" s="689" t="s">
        <v>1250</v>
      </c>
      <c r="AF2456" s="130">
        <v>1</v>
      </c>
      <c r="AH2456" s="152" t="s">
        <v>1048</v>
      </c>
    </row>
    <row r="2457" spans="1:35" x14ac:dyDescent="0.2">
      <c r="A2457" s="43" t="s">
        <v>1044</v>
      </c>
      <c r="B2457" s="45">
        <v>20190926</v>
      </c>
      <c r="C2457" s="107" t="s">
        <v>67</v>
      </c>
      <c r="D2457" s="107">
        <v>1</v>
      </c>
      <c r="E2457" s="43">
        <v>8</v>
      </c>
      <c r="H2457" s="107" t="s">
        <v>10</v>
      </c>
      <c r="I2457" s="107">
        <v>1056</v>
      </c>
      <c r="J2457" s="107">
        <v>0</v>
      </c>
      <c r="K2457" s="43">
        <v>5</v>
      </c>
      <c r="L2457" s="43">
        <v>1</v>
      </c>
      <c r="M2457" s="43">
        <v>0</v>
      </c>
      <c r="N2457" s="49">
        <v>1</v>
      </c>
      <c r="O2457" s="111" t="str">
        <f>Cal_111320b_12mm!$E$2</f>
        <v>Cal_111320b_12mm</v>
      </c>
      <c r="P2457" s="112">
        <f>Cal_111320b_12mm!$Q$3</f>
        <v>1.834328118614172</v>
      </c>
      <c r="Q2457" s="112">
        <f>Cal_111320b_12mm!$R$3</f>
        <v>0.54419533879391391</v>
      </c>
      <c r="R2457" s="46">
        <v>221.3</v>
      </c>
      <c r="S2457" s="46">
        <v>144.6</v>
      </c>
      <c r="T2457" s="50">
        <f>(1.047+1.016+1.04+0.949+1.081+0.972)/6</f>
        <v>1.0174999999999998</v>
      </c>
      <c r="U2457" s="79">
        <f t="shared" si="438"/>
        <v>220.2825</v>
      </c>
      <c r="V2457" s="79">
        <f t="shared" si="439"/>
        <v>143.58249999999998</v>
      </c>
      <c r="W2457" s="465">
        <f t="shared" si="440"/>
        <v>0.43450663307036841</v>
      </c>
      <c r="X2457" s="465">
        <f t="shared" si="441"/>
        <v>0.24413334195074346</v>
      </c>
      <c r="Y2457" s="43">
        <f>Cal_111320b_12mm!$A$3</f>
        <v>20201113</v>
      </c>
      <c r="Z2457" s="86" t="s">
        <v>1091</v>
      </c>
      <c r="AA2457" s="86"/>
      <c r="AE2457" s="689" t="s">
        <v>1250</v>
      </c>
      <c r="AF2457" s="130">
        <v>1</v>
      </c>
      <c r="AH2457" s="152" t="s">
        <v>1049</v>
      </c>
    </row>
    <row r="2458" spans="1:35" s="82" customFormat="1" x14ac:dyDescent="0.2">
      <c r="A2458" s="82" t="s">
        <v>1044</v>
      </c>
      <c r="B2458" s="81">
        <v>20190926</v>
      </c>
      <c r="C2458" s="126" t="s">
        <v>69</v>
      </c>
      <c r="D2458" s="126">
        <v>2</v>
      </c>
      <c r="E2458" s="126">
        <v>5</v>
      </c>
      <c r="F2458" s="126"/>
      <c r="G2458" s="126"/>
      <c r="H2458" s="126" t="s">
        <v>10</v>
      </c>
      <c r="I2458" s="126">
        <v>1056</v>
      </c>
      <c r="J2458" s="126">
        <v>0</v>
      </c>
      <c r="K2458" s="82">
        <v>5</v>
      </c>
      <c r="L2458" s="82">
        <v>1</v>
      </c>
      <c r="M2458" s="82">
        <v>0</v>
      </c>
      <c r="N2458" s="83">
        <v>0.33</v>
      </c>
      <c r="O2458" s="111" t="str">
        <f>Cal_111320b_12mm!$E$2</f>
        <v>Cal_111320b_12mm</v>
      </c>
      <c r="P2458" s="112">
        <f>Cal_111320b_12mm!$Q$3</f>
        <v>1.834328118614172</v>
      </c>
      <c r="Q2458" s="112">
        <f>Cal_111320b_12mm!$R$3</f>
        <v>0.54419533879391391</v>
      </c>
      <c r="R2458" s="84">
        <v>239.5</v>
      </c>
      <c r="S2458" s="84">
        <v>159.6</v>
      </c>
      <c r="T2458" s="158">
        <f>(1.047+1.016+1.04+0.949+1.081+0.972)/6</f>
        <v>1.0174999999999998</v>
      </c>
      <c r="U2458" s="79">
        <f t="shared" si="438"/>
        <v>238.48249999999999</v>
      </c>
      <c r="V2458" s="79">
        <f t="shared" si="439"/>
        <v>158.58249999999998</v>
      </c>
      <c r="W2458" s="465">
        <f t="shared" si="440"/>
        <v>1.3716202434642024</v>
      </c>
      <c r="X2458" s="465">
        <f t="shared" si="441"/>
        <v>0.8997045801122644</v>
      </c>
      <c r="Y2458" s="43">
        <f>Cal_111320b_12mm!$A$3</f>
        <v>20201113</v>
      </c>
      <c r="Z2458" s="339" t="s">
        <v>1091</v>
      </c>
      <c r="AA2458" s="339"/>
      <c r="AB2458" s="85"/>
      <c r="AE2458" s="689" t="s">
        <v>1250</v>
      </c>
      <c r="AF2458" s="567">
        <v>1</v>
      </c>
      <c r="AG2458" s="567"/>
      <c r="AH2458" s="153" t="s">
        <v>1063</v>
      </c>
      <c r="AI2458" s="155"/>
    </row>
    <row r="2459" spans="1:35" s="82" customFormat="1" x14ac:dyDescent="0.2">
      <c r="A2459" s="82" t="s">
        <v>1044</v>
      </c>
      <c r="B2459" s="81">
        <v>20190926</v>
      </c>
      <c r="C2459" s="126" t="s">
        <v>69</v>
      </c>
      <c r="D2459" s="126">
        <v>2</v>
      </c>
      <c r="E2459" s="126">
        <v>6</v>
      </c>
      <c r="F2459" s="126"/>
      <c r="G2459" s="126"/>
      <c r="H2459" s="126" t="s">
        <v>10</v>
      </c>
      <c r="I2459" s="126">
        <v>1056</v>
      </c>
      <c r="J2459" s="126">
        <v>0</v>
      </c>
      <c r="K2459" s="82">
        <v>5</v>
      </c>
      <c r="L2459" s="82">
        <v>1</v>
      </c>
      <c r="M2459" s="82">
        <v>0</v>
      </c>
      <c r="N2459" s="83">
        <v>0.33</v>
      </c>
      <c r="O2459" s="111" t="str">
        <f>Cal_111320b_12mm!$E$2</f>
        <v>Cal_111320b_12mm</v>
      </c>
      <c r="P2459" s="112">
        <f>Cal_111320b_12mm!$Q$3</f>
        <v>1.834328118614172</v>
      </c>
      <c r="Q2459" s="112">
        <f>Cal_111320b_12mm!$R$3</f>
        <v>0.54419533879391391</v>
      </c>
      <c r="R2459" s="84">
        <v>230.5</v>
      </c>
      <c r="S2459" s="84">
        <v>154.6</v>
      </c>
      <c r="T2459" s="158">
        <f>(1.047+1.016+1.04+0.949+1.081+0.972)/6</f>
        <v>1.0174999999999998</v>
      </c>
      <c r="U2459" s="79">
        <f t="shared" si="438"/>
        <v>229.48249999999999</v>
      </c>
      <c r="V2459" s="79">
        <f t="shared" si="439"/>
        <v>153.58249999999998</v>
      </c>
      <c r="W2459" s="465">
        <f t="shared" si="440"/>
        <v>1.3029533977338292</v>
      </c>
      <c r="X2459" s="465">
        <f t="shared" si="441"/>
        <v>0.89675807558089804</v>
      </c>
      <c r="Y2459" s="43">
        <f>Cal_111320b_12mm!$A$3</f>
        <v>20201113</v>
      </c>
      <c r="Z2459" s="339" t="s">
        <v>1091</v>
      </c>
      <c r="AA2459" s="339"/>
      <c r="AB2459" s="85"/>
      <c r="AE2459" s="689" t="s">
        <v>1250</v>
      </c>
      <c r="AF2459" s="567">
        <v>1</v>
      </c>
      <c r="AG2459" s="567"/>
      <c r="AH2459" s="153" t="s">
        <v>1050</v>
      </c>
      <c r="AI2459" s="155"/>
    </row>
    <row r="2460" spans="1:35" s="82" customFormat="1" x14ac:dyDescent="0.2">
      <c r="A2460" s="82" t="s">
        <v>1044</v>
      </c>
      <c r="B2460" s="81">
        <v>20190926</v>
      </c>
      <c r="C2460" s="126" t="s">
        <v>69</v>
      </c>
      <c r="D2460" s="126">
        <v>2</v>
      </c>
      <c r="E2460" s="126">
        <v>7</v>
      </c>
      <c r="F2460" s="126"/>
      <c r="G2460" s="126"/>
      <c r="H2460" s="126" t="s">
        <v>10</v>
      </c>
      <c r="I2460" s="126">
        <v>1057</v>
      </c>
      <c r="J2460" s="126">
        <v>0</v>
      </c>
      <c r="K2460" s="82">
        <v>5</v>
      </c>
      <c r="L2460" s="82">
        <v>1</v>
      </c>
      <c r="M2460" s="82">
        <v>0</v>
      </c>
      <c r="N2460" s="83">
        <v>1</v>
      </c>
      <c r="O2460" s="111" t="str">
        <f>Cal_111320b_12mm!$E$2</f>
        <v>Cal_111320b_12mm</v>
      </c>
      <c r="P2460" s="112">
        <f>Cal_111320b_12mm!$Q$3</f>
        <v>1.834328118614172</v>
      </c>
      <c r="Q2460" s="112">
        <f>Cal_111320b_12mm!$R$3</f>
        <v>0.54419533879391391</v>
      </c>
      <c r="R2460" s="84">
        <v>138</v>
      </c>
      <c r="S2460" s="84">
        <v>92.53</v>
      </c>
      <c r="T2460" s="158">
        <f>(1.047+1.016+1.04+0.949+1.081+0.972)/6</f>
        <v>1.0174999999999998</v>
      </c>
      <c r="U2460" s="79">
        <f t="shared" si="438"/>
        <v>136.98249999999999</v>
      </c>
      <c r="V2460" s="79">
        <f t="shared" si="439"/>
        <v>91.512500000000003</v>
      </c>
      <c r="W2460" s="465">
        <f t="shared" si="440"/>
        <v>0.25734452425105842</v>
      </c>
      <c r="X2460" s="465">
        <f t="shared" si="441"/>
        <v>0.17477837170571572</v>
      </c>
      <c r="Y2460" s="43">
        <f>Cal_111320b_12mm!$A$3</f>
        <v>20201113</v>
      </c>
      <c r="Z2460" s="339" t="s">
        <v>1091</v>
      </c>
      <c r="AA2460" s="339"/>
      <c r="AB2460" s="85"/>
      <c r="AE2460" s="689" t="s">
        <v>1250</v>
      </c>
      <c r="AF2460" s="567">
        <v>1</v>
      </c>
      <c r="AG2460" s="567"/>
      <c r="AH2460" s="153" t="s">
        <v>1051</v>
      </c>
      <c r="AI2460" s="155"/>
    </row>
    <row r="2461" spans="1:35" s="82" customFormat="1" x14ac:dyDescent="0.2">
      <c r="A2461" s="82" t="s">
        <v>1044</v>
      </c>
      <c r="B2461" s="81">
        <v>20190926</v>
      </c>
      <c r="C2461" s="126" t="s">
        <v>69</v>
      </c>
      <c r="D2461" s="126">
        <v>2</v>
      </c>
      <c r="E2461" s="126">
        <v>8</v>
      </c>
      <c r="F2461" s="126"/>
      <c r="G2461" s="126"/>
      <c r="H2461" s="126" t="s">
        <v>10</v>
      </c>
      <c r="I2461" s="126">
        <v>1056</v>
      </c>
      <c r="J2461" s="126">
        <v>0</v>
      </c>
      <c r="K2461" s="82">
        <v>5</v>
      </c>
      <c r="L2461" s="82">
        <v>1</v>
      </c>
      <c r="M2461" s="82">
        <v>0</v>
      </c>
      <c r="N2461" s="83">
        <v>1</v>
      </c>
      <c r="O2461" s="111" t="str">
        <f>Cal_111320b_12mm!$E$2</f>
        <v>Cal_111320b_12mm</v>
      </c>
      <c r="P2461" s="112">
        <f>Cal_111320b_12mm!$Q$3</f>
        <v>1.834328118614172</v>
      </c>
      <c r="Q2461" s="112">
        <f>Cal_111320b_12mm!$R$3</f>
        <v>0.54419533879391391</v>
      </c>
      <c r="R2461" s="84">
        <v>138.6</v>
      </c>
      <c r="S2461" s="84">
        <v>89.86</v>
      </c>
      <c r="T2461" s="158">
        <f>(1.047+1.016+1.04+0.949+1.081+0.972)/6</f>
        <v>1.0174999999999998</v>
      </c>
      <c r="U2461" s="79">
        <f t="shared" si="438"/>
        <v>137.58249999999998</v>
      </c>
      <c r="V2461" s="79">
        <f t="shared" si="439"/>
        <v>88.842500000000001</v>
      </c>
      <c r="W2461" s="465">
        <f t="shared" si="440"/>
        <v>0.27611282002411652</v>
      </c>
      <c r="X2461" s="465">
        <f t="shared" si="441"/>
        <v>0.14379957863737167</v>
      </c>
      <c r="Y2461" s="43">
        <f>Cal_111320b_12mm!$A$3</f>
        <v>20201113</v>
      </c>
      <c r="Z2461" s="339" t="s">
        <v>1091</v>
      </c>
      <c r="AA2461" s="339"/>
      <c r="AB2461" s="85"/>
      <c r="AE2461" s="689" t="s">
        <v>1250</v>
      </c>
      <c r="AF2461" s="567">
        <v>1</v>
      </c>
      <c r="AG2461" s="567"/>
      <c r="AH2461" s="153" t="s">
        <v>1052</v>
      </c>
      <c r="AI2461" s="155"/>
    </row>
    <row r="2462" spans="1:35" x14ac:dyDescent="0.2">
      <c r="A2462" s="43" t="s">
        <v>1044</v>
      </c>
      <c r="B2462" s="45">
        <v>20190927</v>
      </c>
      <c r="D2462" s="107">
        <v>3</v>
      </c>
      <c r="E2462" s="107">
        <v>5</v>
      </c>
      <c r="H2462" s="107" t="s">
        <v>10</v>
      </c>
      <c r="I2462" s="107">
        <v>1056</v>
      </c>
      <c r="J2462" s="107">
        <v>0</v>
      </c>
      <c r="K2462" s="43">
        <v>5</v>
      </c>
      <c r="L2462" s="43">
        <v>1</v>
      </c>
      <c r="M2462" s="43">
        <v>0</v>
      </c>
      <c r="N2462" s="49">
        <v>1</v>
      </c>
      <c r="O2462" s="111" t="str">
        <f>Cal_111320b_12mm!$E$2</f>
        <v>Cal_111320b_12mm</v>
      </c>
      <c r="P2462" s="112">
        <f>Cal_111320b_12mm!$Q$3</f>
        <v>1.834328118614172</v>
      </c>
      <c r="Q2462" s="112">
        <f>Cal_111320b_12mm!$R$3</f>
        <v>0.54419533879391391</v>
      </c>
      <c r="R2462" s="46">
        <v>214</v>
      </c>
      <c r="S2462" s="46">
        <v>154.80000000000001</v>
      </c>
      <c r="T2462" s="50">
        <f t="shared" ref="T2462:T2463" si="443">(1.005+0.986+0.958+1.067+1.138+0.966)/6</f>
        <v>1.02</v>
      </c>
      <c r="U2462" s="79">
        <f t="shared" si="438"/>
        <v>212.98</v>
      </c>
      <c r="V2462" s="79">
        <f t="shared" si="439"/>
        <v>153.78</v>
      </c>
      <c r="W2462" s="465">
        <f t="shared" si="440"/>
        <v>0.33536887454714215</v>
      </c>
      <c r="X2462" s="465">
        <f t="shared" si="441"/>
        <v>0.39146939166737971</v>
      </c>
      <c r="Y2462" s="43">
        <f>Cal_111320b_12mm!$A$3</f>
        <v>20201113</v>
      </c>
      <c r="Z2462" s="86" t="s">
        <v>1093</v>
      </c>
      <c r="AA2462" s="86"/>
      <c r="AE2462" s="689" t="s">
        <v>1250</v>
      </c>
      <c r="AF2462" s="130">
        <v>1</v>
      </c>
      <c r="AH2462" s="152" t="s">
        <v>1062</v>
      </c>
    </row>
    <row r="2463" spans="1:35" x14ac:dyDescent="0.2">
      <c r="A2463" s="43" t="s">
        <v>1044</v>
      </c>
      <c r="B2463" s="45">
        <v>20190927</v>
      </c>
      <c r="D2463" s="107">
        <v>3</v>
      </c>
      <c r="E2463" s="107">
        <v>6</v>
      </c>
      <c r="H2463" s="107" t="s">
        <v>10</v>
      </c>
      <c r="I2463" s="107">
        <v>1056</v>
      </c>
      <c r="J2463" s="107">
        <v>0</v>
      </c>
      <c r="K2463" s="43">
        <v>10</v>
      </c>
      <c r="L2463" s="43">
        <v>1</v>
      </c>
      <c r="M2463" s="43">
        <v>0</v>
      </c>
      <c r="N2463" s="49">
        <v>1</v>
      </c>
      <c r="O2463" s="111" t="str">
        <f>Cal_111320b_12mm!$E$2</f>
        <v>Cal_111320b_12mm</v>
      </c>
      <c r="P2463" s="112">
        <f>Cal_111320b_12mm!$Q$3</f>
        <v>1.834328118614172</v>
      </c>
      <c r="Q2463" s="112">
        <f>Cal_111320b_12mm!$R$3</f>
        <v>0.54419533879391391</v>
      </c>
      <c r="R2463" s="46">
        <v>216.1</v>
      </c>
      <c r="S2463" s="46">
        <v>148.69999999999999</v>
      </c>
      <c r="T2463" s="50">
        <f t="shared" si="443"/>
        <v>1.02</v>
      </c>
      <c r="U2463" s="79">
        <f t="shared" si="438"/>
        <v>215.07999999999998</v>
      </c>
      <c r="V2463" s="79">
        <f t="shared" si="439"/>
        <v>147.67999999999998</v>
      </c>
      <c r="W2463" s="465">
        <f t="shared" si="440"/>
        <v>0.76364399136747907</v>
      </c>
      <c r="X2463" s="465">
        <f t="shared" si="441"/>
        <v>0.63236947143081179</v>
      </c>
      <c r="Y2463" s="43">
        <f>Cal_111320b_12mm!$A$3</f>
        <v>20201113</v>
      </c>
      <c r="Z2463" s="86" t="s">
        <v>1093</v>
      </c>
      <c r="AA2463" s="86"/>
      <c r="AE2463" s="689" t="s">
        <v>1250</v>
      </c>
      <c r="AF2463" s="130">
        <v>1</v>
      </c>
      <c r="AH2463" s="152" t="s">
        <v>1053</v>
      </c>
    </row>
    <row r="2464" spans="1:35" x14ac:dyDescent="0.2">
      <c r="A2464" s="43" t="s">
        <v>1044</v>
      </c>
      <c r="B2464" s="45">
        <v>20190927</v>
      </c>
      <c r="D2464" s="107">
        <v>3</v>
      </c>
      <c r="E2464" s="107">
        <v>7</v>
      </c>
      <c r="H2464" s="107" t="s">
        <v>10</v>
      </c>
      <c r="I2464" s="107">
        <v>1057</v>
      </c>
      <c r="J2464" s="107">
        <v>0</v>
      </c>
      <c r="K2464" s="43">
        <v>5</v>
      </c>
      <c r="L2464" s="43">
        <v>1</v>
      </c>
      <c r="M2464" s="43">
        <v>0</v>
      </c>
      <c r="N2464" s="49">
        <v>1</v>
      </c>
      <c r="O2464" s="111" t="str">
        <f>Cal_111320b_12mm!$E$2</f>
        <v>Cal_111320b_12mm</v>
      </c>
      <c r="P2464" s="112">
        <f>Cal_111320b_12mm!$Q$3</f>
        <v>1.834328118614172</v>
      </c>
      <c r="Q2464" s="112">
        <f>Cal_111320b_12mm!$R$3</f>
        <v>0.54419533879391391</v>
      </c>
      <c r="R2464" s="46">
        <v>185.1</v>
      </c>
      <c r="S2464" s="46">
        <v>118.7</v>
      </c>
      <c r="T2464" s="50">
        <f>(1.047+1.016+1.04+0.949+1.081+0.972)/6</f>
        <v>1.0174999999999998</v>
      </c>
      <c r="U2464" s="79">
        <f t="shared" si="438"/>
        <v>184.08249999999998</v>
      </c>
      <c r="V2464" s="79">
        <f t="shared" si="439"/>
        <v>117.6825</v>
      </c>
      <c r="W2464" s="465">
        <f t="shared" si="440"/>
        <v>0.3758011086490054</v>
      </c>
      <c r="X2464" s="465">
        <f t="shared" si="441"/>
        <v>0.17989677637689896</v>
      </c>
      <c r="Y2464" s="43">
        <f>Cal_111320b_12mm!$A$3</f>
        <v>20201113</v>
      </c>
      <c r="Z2464" s="86" t="s">
        <v>1091</v>
      </c>
      <c r="AA2464" s="86"/>
      <c r="AE2464" s="689" t="s">
        <v>1250</v>
      </c>
      <c r="AF2464" s="130">
        <v>1</v>
      </c>
      <c r="AH2464" s="152" t="s">
        <v>1054</v>
      </c>
    </row>
    <row r="2465" spans="1:35" x14ac:dyDescent="0.2">
      <c r="A2465" s="43" t="s">
        <v>1044</v>
      </c>
      <c r="B2465" s="45">
        <v>20190927</v>
      </c>
      <c r="D2465" s="107">
        <v>3</v>
      </c>
      <c r="E2465" s="107">
        <v>8</v>
      </c>
      <c r="H2465" s="107" t="s">
        <v>10</v>
      </c>
      <c r="I2465" s="107">
        <v>1056</v>
      </c>
      <c r="J2465" s="107">
        <v>0</v>
      </c>
      <c r="K2465" s="43">
        <v>5</v>
      </c>
      <c r="L2465" s="43">
        <v>1</v>
      </c>
      <c r="M2465" s="43">
        <v>0</v>
      </c>
      <c r="N2465" s="49">
        <v>1</v>
      </c>
      <c r="O2465" s="111" t="str">
        <f>Cal_111320b_12mm!$E$2</f>
        <v>Cal_111320b_12mm</v>
      </c>
      <c r="P2465" s="112">
        <f>Cal_111320b_12mm!$Q$3</f>
        <v>1.834328118614172</v>
      </c>
      <c r="Q2465" s="112">
        <f>Cal_111320b_12mm!$R$3</f>
        <v>0.54419533879391391</v>
      </c>
      <c r="R2465" s="46">
        <v>171.8</v>
      </c>
      <c r="S2465" s="46">
        <v>108.9</v>
      </c>
      <c r="T2465" s="50">
        <f>(1.005+0.986+0.958+1.067+1.138+0.966)/6</f>
        <v>1.02</v>
      </c>
      <c r="U2465" s="79">
        <f t="shared" si="438"/>
        <v>170.78</v>
      </c>
      <c r="V2465" s="79">
        <f t="shared" si="439"/>
        <v>107.88000000000001</v>
      </c>
      <c r="W2465" s="465">
        <f t="shared" si="440"/>
        <v>0.35632942920633848</v>
      </c>
      <c r="X2465" s="465">
        <f t="shared" si="441"/>
        <v>0.15356335372526916</v>
      </c>
      <c r="Y2465" s="43">
        <f>Cal_111320b_12mm!$A$3</f>
        <v>20201113</v>
      </c>
      <c r="Z2465" s="86" t="s">
        <v>1093</v>
      </c>
      <c r="AA2465" s="86"/>
      <c r="AE2465" s="689" t="s">
        <v>1250</v>
      </c>
      <c r="AF2465" s="130">
        <v>1</v>
      </c>
      <c r="AH2465" s="152" t="s">
        <v>1055</v>
      </c>
    </row>
    <row r="2466" spans="1:35" s="82" customFormat="1" x14ac:dyDescent="0.2">
      <c r="A2466" s="82" t="s">
        <v>1044</v>
      </c>
      <c r="B2466" s="81">
        <v>20190927</v>
      </c>
      <c r="C2466" s="126" t="s">
        <v>69</v>
      </c>
      <c r="D2466" s="126">
        <v>4</v>
      </c>
      <c r="E2466" s="126">
        <v>5</v>
      </c>
      <c r="F2466" s="126"/>
      <c r="G2466" s="126"/>
      <c r="H2466" s="126" t="s">
        <v>10</v>
      </c>
      <c r="I2466" s="126">
        <v>1056</v>
      </c>
      <c r="J2466" s="126">
        <v>0</v>
      </c>
      <c r="K2466" s="82">
        <v>5</v>
      </c>
      <c r="L2466" s="82">
        <v>1</v>
      </c>
      <c r="M2466" s="82">
        <v>0</v>
      </c>
      <c r="N2466" s="83">
        <v>0.16650000000000001</v>
      </c>
      <c r="O2466" s="111" t="str">
        <f>Cal_111320b_12mm!$E$2</f>
        <v>Cal_111320b_12mm</v>
      </c>
      <c r="P2466" s="112">
        <f>Cal_111320b_12mm!$Q$3</f>
        <v>1.834328118614172</v>
      </c>
      <c r="Q2466" s="112">
        <f>Cal_111320b_12mm!$R$3</f>
        <v>0.54419533879391391</v>
      </c>
      <c r="R2466" s="84">
        <v>162.30000000000001</v>
      </c>
      <c r="S2466" s="84">
        <v>107.1</v>
      </c>
      <c r="T2466" s="158">
        <f>(1.047+1.016+1.04+0.949+1.081+0.972)/6</f>
        <v>1.0174999999999998</v>
      </c>
      <c r="U2466" s="79">
        <f t="shared" si="438"/>
        <v>161.2825</v>
      </c>
      <c r="V2466" s="79">
        <f t="shared" si="439"/>
        <v>106.0825</v>
      </c>
      <c r="W2466" s="465">
        <f t="shared" si="440"/>
        <v>1.8781310237604747</v>
      </c>
      <c r="X2466" s="465">
        <f t="shared" si="441"/>
        <v>1.1332619679710938</v>
      </c>
      <c r="Y2466" s="43">
        <f>Cal_111320b_12mm!$A$3</f>
        <v>20201113</v>
      </c>
      <c r="Z2466" s="339" t="s">
        <v>1092</v>
      </c>
      <c r="AA2466" s="339"/>
      <c r="AB2466" s="85"/>
      <c r="AE2466" s="689" t="s">
        <v>1250</v>
      </c>
      <c r="AF2466" s="567">
        <v>1</v>
      </c>
      <c r="AG2466" s="567"/>
      <c r="AH2466" s="153" t="s">
        <v>1061</v>
      </c>
      <c r="AI2466" s="153" t="s">
        <v>1089</v>
      </c>
    </row>
    <row r="2467" spans="1:35" s="82" customFormat="1" x14ac:dyDescent="0.2">
      <c r="A2467" s="82" t="s">
        <v>1044</v>
      </c>
      <c r="B2467" s="81">
        <v>20190927</v>
      </c>
      <c r="C2467" s="126" t="s">
        <v>69</v>
      </c>
      <c r="D2467" s="126">
        <v>4</v>
      </c>
      <c r="E2467" s="126">
        <v>6</v>
      </c>
      <c r="F2467" s="126"/>
      <c r="G2467" s="126"/>
      <c r="H2467" s="126" t="s">
        <v>10</v>
      </c>
      <c r="I2467" s="126">
        <v>1056</v>
      </c>
      <c r="J2467" s="126">
        <v>0</v>
      </c>
      <c r="K2467" s="82">
        <v>10</v>
      </c>
      <c r="L2467" s="82">
        <v>1</v>
      </c>
      <c r="M2467" s="82">
        <v>0</v>
      </c>
      <c r="N2467" s="83">
        <v>0.33</v>
      </c>
      <c r="O2467" s="111" t="str">
        <f>Cal_111320b_12mm!$E$2</f>
        <v>Cal_111320b_12mm</v>
      </c>
      <c r="P2467" s="112">
        <f>Cal_111320b_12mm!$Q$3</f>
        <v>1.834328118614172</v>
      </c>
      <c r="Q2467" s="112">
        <f>Cal_111320b_12mm!$R$3</f>
        <v>0.54419533879391391</v>
      </c>
      <c r="R2467" s="84">
        <v>161.80000000000001</v>
      </c>
      <c r="S2467" s="84">
        <v>109.3</v>
      </c>
      <c r="T2467" s="158">
        <f>(1.047+1.016+1.04+0.949+1.081+0.972)/6</f>
        <v>1.0174999999999998</v>
      </c>
      <c r="U2467" s="79">
        <f t="shared" si="438"/>
        <v>160.7825</v>
      </c>
      <c r="V2467" s="79">
        <f t="shared" si="439"/>
        <v>108.2825</v>
      </c>
      <c r="W2467" s="465">
        <f t="shared" si="440"/>
        <v>1.8025047004222936</v>
      </c>
      <c r="X2467" s="465">
        <f t="shared" si="441"/>
        <v>1.2992843394644384</v>
      </c>
      <c r="Y2467" s="43">
        <f>Cal_111320b_12mm!$A$3</f>
        <v>20201113</v>
      </c>
      <c r="Z2467" s="339" t="s">
        <v>1092</v>
      </c>
      <c r="AA2467" s="339"/>
      <c r="AB2467" s="85"/>
      <c r="AE2467" s="689" t="s">
        <v>1250</v>
      </c>
      <c r="AF2467" s="567">
        <v>1</v>
      </c>
      <c r="AG2467" s="567"/>
      <c r="AH2467" s="153" t="s">
        <v>1056</v>
      </c>
      <c r="AI2467" s="153" t="s">
        <v>1087</v>
      </c>
    </row>
    <row r="2468" spans="1:35" s="82" customFormat="1" x14ac:dyDescent="0.2">
      <c r="A2468" s="82" t="s">
        <v>1044</v>
      </c>
      <c r="B2468" s="81">
        <v>20190927</v>
      </c>
      <c r="C2468" s="126" t="s">
        <v>69</v>
      </c>
      <c r="D2468" s="126">
        <v>4</v>
      </c>
      <c r="E2468" s="126">
        <v>7</v>
      </c>
      <c r="F2468" s="126"/>
      <c r="G2468" s="126"/>
      <c r="H2468" s="126" t="s">
        <v>10</v>
      </c>
      <c r="I2468" s="126">
        <v>1057</v>
      </c>
      <c r="J2468" s="126">
        <v>0</v>
      </c>
      <c r="K2468" s="82">
        <v>5</v>
      </c>
      <c r="L2468" s="82">
        <v>1</v>
      </c>
      <c r="M2468" s="82">
        <v>0</v>
      </c>
      <c r="N2468" s="83">
        <v>1</v>
      </c>
      <c r="O2468" s="111" t="str">
        <f>Cal_111320b_12mm!$E$2</f>
        <v>Cal_111320b_12mm</v>
      </c>
      <c r="P2468" s="112">
        <f>Cal_111320b_12mm!$Q$3</f>
        <v>1.834328118614172</v>
      </c>
      <c r="Q2468" s="112">
        <f>Cal_111320b_12mm!$R$3</f>
        <v>0.54419533879391391</v>
      </c>
      <c r="R2468" s="84">
        <v>134.5</v>
      </c>
      <c r="S2468" s="84">
        <v>84.18</v>
      </c>
      <c r="T2468" s="158">
        <f>(1.005+0.986+0.958+1.067+1.138+0.966)/6</f>
        <v>1.02</v>
      </c>
      <c r="U2468" s="79">
        <f t="shared" si="438"/>
        <v>133.47999999999999</v>
      </c>
      <c r="V2468" s="79">
        <f t="shared" si="439"/>
        <v>83.160000000000011</v>
      </c>
      <c r="W2468" s="465">
        <f t="shared" si="440"/>
        <v>0.28479385221713777</v>
      </c>
      <c r="X2468" s="465">
        <f t="shared" si="441"/>
        <v>0.10788845924594481</v>
      </c>
      <c r="Y2468" s="43">
        <f>Cal_111320b_12mm!$A$3</f>
        <v>20201113</v>
      </c>
      <c r="Z2468" s="90" t="s">
        <v>1093</v>
      </c>
      <c r="AA2468" s="90"/>
      <c r="AB2468" s="85"/>
      <c r="AE2468" s="689" t="s">
        <v>1250</v>
      </c>
      <c r="AF2468" s="567">
        <v>1</v>
      </c>
      <c r="AG2468" s="567"/>
      <c r="AH2468" s="153" t="s">
        <v>1057</v>
      </c>
      <c r="AI2468" s="155"/>
    </row>
    <row r="2469" spans="1:35" s="82" customFormat="1" x14ac:dyDescent="0.2">
      <c r="A2469" s="82" t="s">
        <v>1044</v>
      </c>
      <c r="B2469" s="81">
        <v>20190927</v>
      </c>
      <c r="C2469" s="126" t="s">
        <v>69</v>
      </c>
      <c r="D2469" s="126">
        <v>4</v>
      </c>
      <c r="E2469" s="126">
        <v>8</v>
      </c>
      <c r="F2469" s="126"/>
      <c r="G2469" s="126"/>
      <c r="H2469" s="126" t="s">
        <v>10</v>
      </c>
      <c r="I2469" s="126">
        <v>1056</v>
      </c>
      <c r="J2469" s="126">
        <v>0</v>
      </c>
      <c r="K2469" s="82">
        <v>5</v>
      </c>
      <c r="L2469" s="82">
        <v>1</v>
      </c>
      <c r="M2469" s="82">
        <v>0</v>
      </c>
      <c r="N2469" s="83">
        <v>1</v>
      </c>
      <c r="O2469" s="111" t="str">
        <f>Cal_111320b_12mm!$E$2</f>
        <v>Cal_111320b_12mm</v>
      </c>
      <c r="P2469" s="112">
        <f>Cal_111320b_12mm!$Q$3</f>
        <v>1.834328118614172</v>
      </c>
      <c r="Q2469" s="112">
        <f>Cal_111320b_12mm!$R$3</f>
        <v>0.54419533879391391</v>
      </c>
      <c r="R2469" s="84">
        <v>144.4</v>
      </c>
      <c r="S2469" s="84">
        <v>92.89</v>
      </c>
      <c r="T2469" s="158">
        <f>(1.047+1.016+1.04+0.949+1.081+0.972)/6</f>
        <v>1.0174999999999998</v>
      </c>
      <c r="U2469" s="79">
        <f t="shared" si="438"/>
        <v>143.38249999999999</v>
      </c>
      <c r="V2469" s="79">
        <f t="shared" si="439"/>
        <v>91.872500000000002</v>
      </c>
      <c r="W2469" s="465">
        <f t="shared" si="440"/>
        <v>0.29180491094465011</v>
      </c>
      <c r="X2469" s="465">
        <f t="shared" si="441"/>
        <v>0.14242872550218089</v>
      </c>
      <c r="Y2469" s="43">
        <f>Cal_111320b_12mm!$A$3</f>
        <v>20201113</v>
      </c>
      <c r="Z2469" s="339" t="s">
        <v>1092</v>
      </c>
      <c r="AA2469" s="339"/>
      <c r="AB2469" s="85"/>
      <c r="AE2469" s="689" t="s">
        <v>1250</v>
      </c>
      <c r="AF2469" s="567">
        <v>1</v>
      </c>
      <c r="AG2469" s="567"/>
      <c r="AH2469" s="153" t="s">
        <v>1058</v>
      </c>
      <c r="AI2469" s="155"/>
    </row>
    <row r="2470" spans="1:35" x14ac:dyDescent="0.2">
      <c r="A2470" s="43" t="s">
        <v>1044</v>
      </c>
      <c r="B2470" s="45">
        <v>20190928</v>
      </c>
      <c r="C2470" s="107" t="s">
        <v>72</v>
      </c>
      <c r="D2470" s="107">
        <v>5</v>
      </c>
      <c r="E2470" s="107">
        <v>7</v>
      </c>
      <c r="H2470" s="107" t="s">
        <v>10</v>
      </c>
      <c r="I2470" s="107">
        <v>1056</v>
      </c>
      <c r="J2470" s="107">
        <v>0</v>
      </c>
      <c r="K2470" s="43">
        <v>5</v>
      </c>
      <c r="L2470" s="43">
        <v>1</v>
      </c>
      <c r="M2470" s="43">
        <v>0</v>
      </c>
      <c r="N2470" s="49">
        <v>1</v>
      </c>
      <c r="O2470" s="111" t="str">
        <f>Cal_111320b_12mm!$E$2</f>
        <v>Cal_111320b_12mm</v>
      </c>
      <c r="P2470" s="112">
        <f>Cal_111320b_12mm!$Q$3</f>
        <v>1.834328118614172</v>
      </c>
      <c r="Q2470" s="112">
        <f>Cal_111320b_12mm!$R$3</f>
        <v>0.54419533879391391</v>
      </c>
      <c r="R2470" s="46">
        <v>81.62</v>
      </c>
      <c r="S2470" s="46">
        <v>54.57</v>
      </c>
      <c r="T2470" s="50">
        <f>(1.047+1.016+1.04+0.949+1.081+0.972)/6</f>
        <v>1.0174999999999998</v>
      </c>
      <c r="U2470" s="79">
        <f t="shared" si="438"/>
        <v>80.602500000000006</v>
      </c>
      <c r="V2470" s="79">
        <f t="shared" si="439"/>
        <v>53.552500000000002</v>
      </c>
      <c r="W2470" s="465">
        <f t="shared" si="440"/>
        <v>0.15323864960304387</v>
      </c>
      <c r="X2470" s="465">
        <f t="shared" si="441"/>
        <v>9.9876230429815985E-2</v>
      </c>
      <c r="Y2470" s="43">
        <f>Cal_111320b_12mm!$A$3</f>
        <v>20201113</v>
      </c>
      <c r="Z2470" s="86" t="s">
        <v>1092</v>
      </c>
      <c r="AA2470" s="86"/>
      <c r="AE2470" s="689" t="s">
        <v>1250</v>
      </c>
      <c r="AF2470" s="130">
        <v>1</v>
      </c>
      <c r="AH2470" s="152" t="s">
        <v>1060</v>
      </c>
    </row>
    <row r="2471" spans="1:35" x14ac:dyDescent="0.2">
      <c r="A2471" s="43" t="s">
        <v>1044</v>
      </c>
      <c r="B2471" s="45">
        <v>20190928</v>
      </c>
      <c r="C2471" s="107" t="s">
        <v>72</v>
      </c>
      <c r="D2471" s="107">
        <v>5</v>
      </c>
      <c r="E2471" s="107">
        <v>8</v>
      </c>
      <c r="H2471" s="107" t="s">
        <v>10</v>
      </c>
      <c r="I2471" s="107">
        <v>1056</v>
      </c>
      <c r="J2471" s="107">
        <v>0</v>
      </c>
      <c r="K2471" s="43">
        <v>5</v>
      </c>
      <c r="L2471" s="43">
        <v>1</v>
      </c>
      <c r="M2471" s="43">
        <v>0</v>
      </c>
      <c r="N2471" s="49">
        <v>1</v>
      </c>
      <c r="O2471" s="111" t="str">
        <f>Cal_111320b_12mm!$E$2</f>
        <v>Cal_111320b_12mm</v>
      </c>
      <c r="P2471" s="112">
        <f>Cal_111320b_12mm!$Q$3</f>
        <v>1.834328118614172</v>
      </c>
      <c r="Q2471" s="112">
        <f>Cal_111320b_12mm!$R$3</f>
        <v>0.54419533879391391</v>
      </c>
      <c r="R2471" s="46">
        <v>80.06</v>
      </c>
      <c r="S2471" s="46">
        <v>53.57</v>
      </c>
      <c r="T2471" s="50">
        <f>(1.047+1.016+1.04+0.949+1.081+0.972)/6</f>
        <v>1.0174999999999998</v>
      </c>
      <c r="U2471" s="79">
        <f t="shared" si="438"/>
        <v>79.042500000000004</v>
      </c>
      <c r="V2471" s="79">
        <f t="shared" si="439"/>
        <v>52.552500000000002</v>
      </c>
      <c r="W2471" s="465">
        <f t="shared" si="440"/>
        <v>0.15006624133030061</v>
      </c>
      <c r="X2471" s="465">
        <f t="shared" si="441"/>
        <v>9.8322157585284384E-2</v>
      </c>
      <c r="Y2471" s="43">
        <f>Cal_111320b_12mm!$A$3</f>
        <v>20201113</v>
      </c>
      <c r="Z2471" s="86" t="s">
        <v>1092</v>
      </c>
      <c r="AA2471" s="86"/>
      <c r="AE2471" s="689" t="s">
        <v>1250</v>
      </c>
      <c r="AF2471" s="130">
        <v>1</v>
      </c>
      <c r="AH2471" s="152" t="s">
        <v>1059</v>
      </c>
    </row>
    <row r="2472" spans="1:35" s="82" customFormat="1" x14ac:dyDescent="0.2">
      <c r="A2472" s="82" t="s">
        <v>1044</v>
      </c>
      <c r="B2472" s="81">
        <v>20190929</v>
      </c>
      <c r="C2472" s="126" t="s">
        <v>72</v>
      </c>
      <c r="D2472" s="126">
        <v>6</v>
      </c>
      <c r="E2472" s="126">
        <v>7</v>
      </c>
      <c r="F2472" s="126"/>
      <c r="G2472" s="126"/>
      <c r="H2472" s="126" t="s">
        <v>10</v>
      </c>
      <c r="I2472" s="126">
        <v>1056</v>
      </c>
      <c r="J2472" s="126">
        <v>0</v>
      </c>
      <c r="K2472" s="82">
        <v>5</v>
      </c>
      <c r="L2472" s="82">
        <v>1</v>
      </c>
      <c r="M2472" s="82">
        <v>0</v>
      </c>
      <c r="N2472" s="83">
        <v>1</v>
      </c>
      <c r="O2472" s="111" t="str">
        <f>Cal_111320b_12mm!$E$2</f>
        <v>Cal_111320b_12mm</v>
      </c>
      <c r="P2472" s="112">
        <f>Cal_111320b_12mm!$Q$3</f>
        <v>1.834328118614172</v>
      </c>
      <c r="Q2472" s="112">
        <f>Cal_111320b_12mm!$R$3</f>
        <v>0.54419533879391391</v>
      </c>
      <c r="R2472" s="84">
        <v>87.11</v>
      </c>
      <c r="S2472" s="84">
        <v>57.47</v>
      </c>
      <c r="T2472" s="158">
        <f>(1.005+0.986+0.958+1.067+1.138+0.966)/6</f>
        <v>1.02</v>
      </c>
      <c r="U2472" s="79">
        <f t="shared" si="438"/>
        <v>86.09</v>
      </c>
      <c r="V2472" s="79">
        <f t="shared" si="439"/>
        <v>56.449999999999996</v>
      </c>
      <c r="W2472" s="465">
        <f t="shared" si="440"/>
        <v>0.16791103786448133</v>
      </c>
      <c r="X2472" s="465">
        <f t="shared" si="441"/>
        <v>9.8898821205682275E-2</v>
      </c>
      <c r="Y2472" s="43">
        <f>Cal_111320b_12mm!$A$3</f>
        <v>20201113</v>
      </c>
      <c r="Z2472" s="90" t="s">
        <v>1093</v>
      </c>
      <c r="AA2472" s="90"/>
      <c r="AB2472" s="85"/>
      <c r="AE2472" s="689" t="s">
        <v>1250</v>
      </c>
      <c r="AF2472" s="567">
        <v>1</v>
      </c>
      <c r="AG2472" s="567"/>
      <c r="AH2472" s="153" t="s">
        <v>2124</v>
      </c>
      <c r="AI2472" s="155"/>
    </row>
    <row r="2473" spans="1:35" s="82" customFormat="1" x14ac:dyDescent="0.2">
      <c r="A2473" s="82" t="s">
        <v>1044</v>
      </c>
      <c r="B2473" s="81">
        <v>20190929</v>
      </c>
      <c r="C2473" s="126" t="s">
        <v>72</v>
      </c>
      <c r="D2473" s="126">
        <v>6</v>
      </c>
      <c r="E2473" s="126">
        <v>8</v>
      </c>
      <c r="F2473" s="126"/>
      <c r="G2473" s="126"/>
      <c r="H2473" s="126" t="s">
        <v>10</v>
      </c>
      <c r="I2473" s="126">
        <v>1056</v>
      </c>
      <c r="J2473" s="126">
        <v>0</v>
      </c>
      <c r="K2473" s="82">
        <v>5</v>
      </c>
      <c r="L2473" s="82">
        <v>1</v>
      </c>
      <c r="M2473" s="82">
        <v>0</v>
      </c>
      <c r="N2473" s="83">
        <v>1</v>
      </c>
      <c r="O2473" s="111" t="str">
        <f>Cal_111320b_12mm!$E$2</f>
        <v>Cal_111320b_12mm</v>
      </c>
      <c r="P2473" s="112">
        <f>Cal_111320b_12mm!$Q$3</f>
        <v>1.834328118614172</v>
      </c>
      <c r="Q2473" s="112">
        <f>Cal_111320b_12mm!$R$3</f>
        <v>0.54419533879391391</v>
      </c>
      <c r="R2473" s="84">
        <v>88.44</v>
      </c>
      <c r="S2473" s="84">
        <v>57.59</v>
      </c>
      <c r="T2473" s="158">
        <f>(1.005+0.986+0.958+1.067+1.138+0.966)/6</f>
        <v>1.02</v>
      </c>
      <c r="U2473" s="79">
        <f t="shared" si="438"/>
        <v>87.42</v>
      </c>
      <c r="V2473" s="79">
        <f t="shared" si="439"/>
        <v>56.57</v>
      </c>
      <c r="W2473" s="465">
        <f t="shared" si="440"/>
        <v>0.17476570573951583</v>
      </c>
      <c r="X2473" s="465">
        <f t="shared" si="441"/>
        <v>9.2611331064720789E-2</v>
      </c>
      <c r="Y2473" s="43">
        <f>Cal_111320b_12mm!$A$3</f>
        <v>20201113</v>
      </c>
      <c r="Z2473" s="90" t="s">
        <v>1093</v>
      </c>
      <c r="AA2473" s="90"/>
      <c r="AB2473" s="85"/>
      <c r="AE2473" s="689" t="s">
        <v>1250</v>
      </c>
      <c r="AF2473" s="567">
        <v>1</v>
      </c>
      <c r="AG2473" s="567"/>
      <c r="AH2473" s="153" t="s">
        <v>2123</v>
      </c>
      <c r="AI2473" s="155"/>
    </row>
    <row r="2474" spans="1:35" x14ac:dyDescent="0.2">
      <c r="A2474" s="43" t="s">
        <v>1044</v>
      </c>
      <c r="B2474" s="45">
        <v>20190930</v>
      </c>
      <c r="C2474" s="107" t="s">
        <v>494</v>
      </c>
      <c r="D2474" s="107">
        <v>7</v>
      </c>
      <c r="E2474" s="107">
        <v>5</v>
      </c>
      <c r="H2474" s="107" t="s">
        <v>10</v>
      </c>
      <c r="I2474" s="107">
        <v>1056</v>
      </c>
      <c r="J2474" s="107">
        <v>0</v>
      </c>
      <c r="K2474" s="43">
        <v>5</v>
      </c>
      <c r="L2474" s="43">
        <v>1</v>
      </c>
      <c r="M2474" s="43">
        <v>0</v>
      </c>
      <c r="N2474" s="49">
        <v>1</v>
      </c>
      <c r="O2474" s="111" t="str">
        <f>Cal_111320b_12mm!$E$2</f>
        <v>Cal_111320b_12mm</v>
      </c>
      <c r="P2474" s="112">
        <f>Cal_111320b_12mm!$Q$3</f>
        <v>1.834328118614172</v>
      </c>
      <c r="Q2474" s="112">
        <f>Cal_111320b_12mm!$R$3</f>
        <v>0.54419533879391391</v>
      </c>
      <c r="R2474" s="46">
        <v>195.6</v>
      </c>
      <c r="S2474" s="46">
        <v>138.1</v>
      </c>
      <c r="T2474" s="50">
        <f t="shared" ref="T2474:T2477" si="444">(1.005+0.986+0.958+1.067+1.138+0.966)/6</f>
        <v>1.02</v>
      </c>
      <c r="U2474" s="79">
        <f t="shared" si="438"/>
        <v>194.57999999999998</v>
      </c>
      <c r="V2474" s="79">
        <f t="shared" si="439"/>
        <v>137.07999999999998</v>
      </c>
      <c r="W2474" s="465">
        <f t="shared" si="440"/>
        <v>0.32573834943345731</v>
      </c>
      <c r="X2474" s="465">
        <f t="shared" si="441"/>
        <v>0.32216768212257496</v>
      </c>
      <c r="Y2474" s="43">
        <f>Cal_111320b_12mm!$A$3</f>
        <v>20201113</v>
      </c>
      <c r="Z2474" s="86" t="s">
        <v>1093</v>
      </c>
      <c r="AA2474" s="86"/>
      <c r="AE2474" s="689" t="s">
        <v>1250</v>
      </c>
      <c r="AF2474" s="130">
        <v>1</v>
      </c>
      <c r="AH2474" s="152" t="s">
        <v>1066</v>
      </c>
    </row>
    <row r="2475" spans="1:35" x14ac:dyDescent="0.2">
      <c r="A2475" s="43" t="s">
        <v>1044</v>
      </c>
      <c r="B2475" s="45">
        <v>20190930</v>
      </c>
      <c r="C2475" s="107" t="s">
        <v>494</v>
      </c>
      <c r="D2475" s="107">
        <v>7</v>
      </c>
      <c r="E2475" s="107">
        <v>6</v>
      </c>
      <c r="H2475" s="107" t="s">
        <v>10</v>
      </c>
      <c r="I2475" s="107">
        <v>1056</v>
      </c>
      <c r="J2475" s="107">
        <v>0</v>
      </c>
      <c r="K2475" s="43">
        <v>5</v>
      </c>
      <c r="L2475" s="43">
        <v>1</v>
      </c>
      <c r="M2475" s="43">
        <v>0</v>
      </c>
      <c r="N2475" s="49">
        <v>1</v>
      </c>
      <c r="O2475" s="111" t="str">
        <f>Cal_111320b_12mm!$E$2</f>
        <v>Cal_111320b_12mm</v>
      </c>
      <c r="P2475" s="112">
        <f>Cal_111320b_12mm!$Q$3</f>
        <v>1.834328118614172</v>
      </c>
      <c r="Q2475" s="112">
        <f>Cal_111320b_12mm!$R$3</f>
        <v>0.54419533879391391</v>
      </c>
      <c r="R2475" s="46">
        <v>196.2</v>
      </c>
      <c r="S2475" s="46">
        <v>137.30000000000001</v>
      </c>
      <c r="T2475" s="50">
        <f t="shared" si="444"/>
        <v>1.02</v>
      </c>
      <c r="U2475" s="79">
        <f t="shared" si="438"/>
        <v>195.17999999999998</v>
      </c>
      <c r="V2475" s="79">
        <f t="shared" si="439"/>
        <v>136.28</v>
      </c>
      <c r="W2475" s="465">
        <f t="shared" si="440"/>
        <v>0.33366937011531533</v>
      </c>
      <c r="X2475" s="465">
        <f t="shared" si="441"/>
        <v>0.3104554765468972</v>
      </c>
      <c r="Y2475" s="43">
        <f>Cal_111320b_12mm!$A$3</f>
        <v>20201113</v>
      </c>
      <c r="Z2475" s="86" t="s">
        <v>1093</v>
      </c>
      <c r="AA2475" s="86"/>
      <c r="AE2475" s="689" t="s">
        <v>1250</v>
      </c>
      <c r="AF2475" s="130">
        <v>1</v>
      </c>
      <c r="AH2475" s="152" t="s">
        <v>1067</v>
      </c>
      <c r="AI2475" s="152" t="s">
        <v>1094</v>
      </c>
    </row>
    <row r="2476" spans="1:35" x14ac:dyDescent="0.2">
      <c r="A2476" s="43" t="s">
        <v>1044</v>
      </c>
      <c r="B2476" s="45">
        <v>20190930</v>
      </c>
      <c r="C2476" s="107" t="s">
        <v>494</v>
      </c>
      <c r="D2476" s="107">
        <v>7</v>
      </c>
      <c r="E2476" s="107">
        <v>7</v>
      </c>
      <c r="H2476" s="107" t="s">
        <v>10</v>
      </c>
      <c r="I2476" s="107">
        <v>1057</v>
      </c>
      <c r="J2476" s="107">
        <v>0</v>
      </c>
      <c r="K2476" s="43">
        <v>5</v>
      </c>
      <c r="L2476" s="43">
        <v>1</v>
      </c>
      <c r="M2476" s="43">
        <v>0</v>
      </c>
      <c r="N2476" s="49">
        <v>1</v>
      </c>
      <c r="O2476" s="111" t="str">
        <f>Cal_111320b_12mm!$E$2</f>
        <v>Cal_111320b_12mm</v>
      </c>
      <c r="P2476" s="112">
        <f>Cal_111320b_12mm!$Q$3</f>
        <v>1.834328118614172</v>
      </c>
      <c r="Q2476" s="112">
        <f>Cal_111320b_12mm!$R$3</f>
        <v>0.54419533879391391</v>
      </c>
      <c r="R2476" s="46">
        <v>169</v>
      </c>
      <c r="S2476" s="46">
        <v>110.9</v>
      </c>
      <c r="T2476" s="50">
        <f t="shared" si="444"/>
        <v>1.02</v>
      </c>
      <c r="U2476" s="79">
        <f t="shared" si="438"/>
        <v>167.98</v>
      </c>
      <c r="V2476" s="79">
        <f t="shared" si="439"/>
        <v>109.88000000000001</v>
      </c>
      <c r="W2476" s="465">
        <f t="shared" si="440"/>
        <v>0.32882597006787972</v>
      </c>
      <c r="X2476" s="465">
        <f t="shared" si="441"/>
        <v>0.19002843569887728</v>
      </c>
      <c r="Y2476" s="43">
        <f>Cal_111320b_12mm!$A$3</f>
        <v>20201113</v>
      </c>
      <c r="Z2476" s="86" t="s">
        <v>1093</v>
      </c>
      <c r="AA2476" s="86"/>
      <c r="AE2476" s="689" t="s">
        <v>1250</v>
      </c>
      <c r="AF2476" s="130">
        <v>1</v>
      </c>
      <c r="AH2476" s="152" t="s">
        <v>1068</v>
      </c>
    </row>
    <row r="2477" spans="1:35" x14ac:dyDescent="0.2">
      <c r="A2477" s="43" t="s">
        <v>1044</v>
      </c>
      <c r="B2477" s="45">
        <v>20190930</v>
      </c>
      <c r="C2477" s="107" t="s">
        <v>494</v>
      </c>
      <c r="D2477" s="107">
        <v>7</v>
      </c>
      <c r="E2477" s="107">
        <v>8</v>
      </c>
      <c r="H2477" s="107" t="s">
        <v>10</v>
      </c>
      <c r="I2477" s="107">
        <v>1056</v>
      </c>
      <c r="J2477" s="107">
        <v>0</v>
      </c>
      <c r="K2477" s="43">
        <v>5</v>
      </c>
      <c r="L2477" s="43">
        <v>1</v>
      </c>
      <c r="M2477" s="43">
        <v>0</v>
      </c>
      <c r="N2477" s="49">
        <v>1</v>
      </c>
      <c r="O2477" s="111" t="str">
        <f>Cal_111320b_12mm!$E$2</f>
        <v>Cal_111320b_12mm</v>
      </c>
      <c r="P2477" s="112">
        <f>Cal_111320b_12mm!$Q$3</f>
        <v>1.834328118614172</v>
      </c>
      <c r="Q2477" s="112">
        <f>Cal_111320b_12mm!$R$3</f>
        <v>0.54419533879391391</v>
      </c>
      <c r="R2477" s="46">
        <v>163.30000000000001</v>
      </c>
      <c r="S2477" s="46">
        <v>104.8</v>
      </c>
      <c r="T2477" s="50">
        <f t="shared" si="444"/>
        <v>1.02</v>
      </c>
      <c r="U2477" s="79">
        <f t="shared" si="438"/>
        <v>162.28</v>
      </c>
      <c r="V2477" s="79">
        <f t="shared" si="439"/>
        <v>103.78</v>
      </c>
      <c r="W2477" s="465">
        <f t="shared" si="440"/>
        <v>0.33140336420621308</v>
      </c>
      <c r="X2477" s="465">
        <f t="shared" si="441"/>
        <v>0.15911084614456772</v>
      </c>
      <c r="Y2477" s="43">
        <f>Cal_111320b_12mm!$A$3</f>
        <v>20201113</v>
      </c>
      <c r="Z2477" s="86" t="s">
        <v>1093</v>
      </c>
      <c r="AA2477" s="86"/>
      <c r="AE2477" s="689" t="s">
        <v>1250</v>
      </c>
      <c r="AF2477" s="130">
        <v>1</v>
      </c>
      <c r="AH2477" s="152" t="s">
        <v>1069</v>
      </c>
      <c r="AI2477" s="152" t="s">
        <v>1094</v>
      </c>
    </row>
    <row r="2478" spans="1:35" s="82" customFormat="1" x14ac:dyDescent="0.2">
      <c r="A2478" s="82" t="s">
        <v>1044</v>
      </c>
      <c r="B2478" s="81">
        <v>20190930</v>
      </c>
      <c r="C2478" s="126" t="s">
        <v>493</v>
      </c>
      <c r="D2478" s="126">
        <v>13</v>
      </c>
      <c r="E2478" s="126">
        <v>1</v>
      </c>
      <c r="F2478" s="126"/>
      <c r="G2478" s="126"/>
      <c r="H2478" s="126" t="s">
        <v>10</v>
      </c>
      <c r="I2478" s="126">
        <v>1056</v>
      </c>
      <c r="J2478" s="126">
        <v>0</v>
      </c>
      <c r="K2478" s="82">
        <v>10</v>
      </c>
      <c r="L2478" s="82">
        <v>1</v>
      </c>
      <c r="M2478" s="82">
        <v>0</v>
      </c>
      <c r="N2478" s="83">
        <v>1</v>
      </c>
      <c r="O2478" s="111" t="str">
        <f>Cal_111320b_12mm!$E$2</f>
        <v>Cal_111320b_12mm</v>
      </c>
      <c r="P2478" s="112">
        <f>Cal_111320b_12mm!$Q$3</f>
        <v>1.834328118614172</v>
      </c>
      <c r="Q2478" s="112">
        <f>Cal_111320b_12mm!$R$3</f>
        <v>0.54419533879391391</v>
      </c>
      <c r="R2478" s="84">
        <v>145.9</v>
      </c>
      <c r="S2478" s="84">
        <v>106.5</v>
      </c>
      <c r="T2478" s="158">
        <f>(1.047+1.016+1.04+0.949+1.081+0.972)/6</f>
        <v>1.0174999999999998</v>
      </c>
      <c r="U2478" s="79">
        <f t="shared" si="438"/>
        <v>144.88249999999999</v>
      </c>
      <c r="V2478" s="79">
        <f t="shared" si="439"/>
        <v>105.4825</v>
      </c>
      <c r="W2478" s="465">
        <f t="shared" si="440"/>
        <v>0.44640316409315528</v>
      </c>
      <c r="X2478" s="465">
        <f t="shared" si="441"/>
        <v>0.55071892481272711</v>
      </c>
      <c r="Y2478" s="43">
        <f>Cal_111320b_12mm!$A$3</f>
        <v>20201113</v>
      </c>
      <c r="Z2478" s="339" t="s">
        <v>1092</v>
      </c>
      <c r="AA2478" s="339"/>
      <c r="AB2478" s="85"/>
      <c r="AE2478" s="689" t="s">
        <v>1250</v>
      </c>
      <c r="AF2478" s="567">
        <v>3</v>
      </c>
      <c r="AG2478" s="567"/>
      <c r="AH2478" s="153" t="s">
        <v>1075</v>
      </c>
      <c r="AI2478" s="155"/>
    </row>
    <row r="2479" spans="1:35" s="82" customFormat="1" x14ac:dyDescent="0.2">
      <c r="A2479" s="82" t="s">
        <v>1044</v>
      </c>
      <c r="B2479" s="81">
        <v>20190930</v>
      </c>
      <c r="C2479" s="126" t="s">
        <v>493</v>
      </c>
      <c r="D2479" s="126">
        <v>13</v>
      </c>
      <c r="E2479" s="126">
        <v>3</v>
      </c>
      <c r="F2479" s="126"/>
      <c r="G2479" s="126"/>
      <c r="H2479" s="126" t="s">
        <v>10</v>
      </c>
      <c r="I2479" s="126">
        <v>1056</v>
      </c>
      <c r="J2479" s="126">
        <v>0</v>
      </c>
      <c r="K2479" s="82">
        <v>10</v>
      </c>
      <c r="L2479" s="82">
        <v>1</v>
      </c>
      <c r="M2479" s="82">
        <v>0</v>
      </c>
      <c r="N2479" s="83">
        <v>1</v>
      </c>
      <c r="O2479" s="111" t="str">
        <f>Cal_111320b_12mm!$E$2</f>
        <v>Cal_111320b_12mm</v>
      </c>
      <c r="P2479" s="112">
        <f>Cal_111320b_12mm!$Q$3</f>
        <v>1.834328118614172</v>
      </c>
      <c r="Q2479" s="112">
        <f>Cal_111320b_12mm!$R$3</f>
        <v>0.54419533879391391</v>
      </c>
      <c r="R2479" s="84">
        <v>230.4</v>
      </c>
      <c r="S2479" s="84">
        <v>160.4</v>
      </c>
      <c r="T2479" s="158">
        <f t="shared" ref="T2479:T2481" si="445">(1.005+0.986+0.958+1.067+1.138+0.966)/6</f>
        <v>1.02</v>
      </c>
      <c r="U2479" s="79">
        <f t="shared" si="438"/>
        <v>229.38</v>
      </c>
      <c r="V2479" s="79">
        <f t="shared" si="439"/>
        <v>159.38</v>
      </c>
      <c r="W2479" s="465">
        <f t="shared" si="440"/>
        <v>0.79310206818580897</v>
      </c>
      <c r="X2479" s="465">
        <f t="shared" si="441"/>
        <v>0.71351105275671267</v>
      </c>
      <c r="Y2479" s="43">
        <f>Cal_111320b_12mm!$A$3</f>
        <v>20201113</v>
      </c>
      <c r="Z2479" s="90" t="s">
        <v>1093</v>
      </c>
      <c r="AA2479" s="90"/>
      <c r="AB2479" s="85"/>
      <c r="AE2479" s="689" t="s">
        <v>1250</v>
      </c>
      <c r="AF2479" s="567">
        <v>1</v>
      </c>
      <c r="AG2479" s="567"/>
      <c r="AH2479" s="153" t="s">
        <v>1070</v>
      </c>
      <c r="AI2479" s="155"/>
    </row>
    <row r="2480" spans="1:35" s="82" customFormat="1" x14ac:dyDescent="0.2">
      <c r="A2480" s="82" t="s">
        <v>1044</v>
      </c>
      <c r="B2480" s="81">
        <v>20190930</v>
      </c>
      <c r="C2480" s="126" t="s">
        <v>493</v>
      </c>
      <c r="D2480" s="126">
        <v>13</v>
      </c>
      <c r="E2480" s="126">
        <v>4</v>
      </c>
      <c r="F2480" s="126"/>
      <c r="G2480" s="126"/>
      <c r="H2480" s="126" t="s">
        <v>10</v>
      </c>
      <c r="I2480" s="126">
        <v>1057</v>
      </c>
      <c r="J2480" s="126">
        <v>0</v>
      </c>
      <c r="K2480" s="82">
        <v>10</v>
      </c>
      <c r="L2480" s="82">
        <v>1</v>
      </c>
      <c r="M2480" s="82">
        <v>0</v>
      </c>
      <c r="N2480" s="83">
        <v>1</v>
      </c>
      <c r="O2480" s="111" t="str">
        <f>Cal_111320b_12mm!$E$2</f>
        <v>Cal_111320b_12mm</v>
      </c>
      <c r="P2480" s="112">
        <f>Cal_111320b_12mm!$Q$3</f>
        <v>1.834328118614172</v>
      </c>
      <c r="Q2480" s="112">
        <f>Cal_111320b_12mm!$R$3</f>
        <v>0.54419533879391391</v>
      </c>
      <c r="R2480" s="84">
        <v>214</v>
      </c>
      <c r="S2480" s="84">
        <v>149.9</v>
      </c>
      <c r="T2480" s="158">
        <f t="shared" si="445"/>
        <v>1.02</v>
      </c>
      <c r="U2480" s="79">
        <f t="shared" si="438"/>
        <v>212.98</v>
      </c>
      <c r="V2480" s="79">
        <f t="shared" si="439"/>
        <v>148.88</v>
      </c>
      <c r="W2480" s="465">
        <f t="shared" si="440"/>
        <v>0.725567803144616</v>
      </c>
      <c r="X2480" s="465">
        <f t="shared" si="441"/>
        <v>0.68045775074243842</v>
      </c>
      <c r="Y2480" s="43">
        <f>Cal_111320b_12mm!$A$3</f>
        <v>20201113</v>
      </c>
      <c r="Z2480" s="90" t="s">
        <v>1093</v>
      </c>
      <c r="AA2480" s="90"/>
      <c r="AB2480" s="85"/>
      <c r="AE2480" s="689" t="s">
        <v>1250</v>
      </c>
      <c r="AF2480" s="567">
        <v>1</v>
      </c>
      <c r="AG2480" s="567"/>
      <c r="AH2480" s="153" t="s">
        <v>1071</v>
      </c>
      <c r="AI2480" s="155"/>
    </row>
    <row r="2481" spans="1:35" s="82" customFormat="1" x14ac:dyDescent="0.2">
      <c r="A2481" s="82" t="s">
        <v>1044</v>
      </c>
      <c r="B2481" s="81">
        <v>20190930</v>
      </c>
      <c r="C2481" s="126" t="s">
        <v>493</v>
      </c>
      <c r="D2481" s="126">
        <v>13</v>
      </c>
      <c r="E2481" s="126">
        <v>5</v>
      </c>
      <c r="F2481" s="126"/>
      <c r="G2481" s="126"/>
      <c r="H2481" s="126" t="s">
        <v>10</v>
      </c>
      <c r="I2481" s="126">
        <v>1056</v>
      </c>
      <c r="J2481" s="126">
        <v>0</v>
      </c>
      <c r="K2481" s="82">
        <v>5</v>
      </c>
      <c r="L2481" s="82">
        <v>1</v>
      </c>
      <c r="M2481" s="82">
        <v>0</v>
      </c>
      <c r="N2481" s="83">
        <v>0.5</v>
      </c>
      <c r="O2481" s="111" t="str">
        <f>Cal_111320b_12mm!$E$2</f>
        <v>Cal_111320b_12mm</v>
      </c>
      <c r="P2481" s="112">
        <f>Cal_111320b_12mm!$Q$3</f>
        <v>1.834328118614172</v>
      </c>
      <c r="Q2481" s="112">
        <f>Cal_111320b_12mm!$R$3</f>
        <v>0.54419533879391391</v>
      </c>
      <c r="R2481" s="84">
        <v>325.8</v>
      </c>
      <c r="S2481" s="84">
        <v>225.1</v>
      </c>
      <c r="T2481" s="158">
        <f t="shared" si="445"/>
        <v>1.02</v>
      </c>
      <c r="U2481" s="79">
        <f t="shared" si="438"/>
        <v>324.78000000000003</v>
      </c>
      <c r="V2481" s="79">
        <f t="shared" si="439"/>
        <v>224.07999999999998</v>
      </c>
      <c r="W2481" s="465">
        <f t="shared" si="440"/>
        <v>1.1409339752330148</v>
      </c>
      <c r="X2481" s="465">
        <f t="shared" si="441"/>
        <v>0.97728580228486939</v>
      </c>
      <c r="Y2481" s="43">
        <f>Cal_111320b_12mm!$A$3</f>
        <v>20201113</v>
      </c>
      <c r="Z2481" s="90" t="s">
        <v>1093</v>
      </c>
      <c r="AA2481" s="90"/>
      <c r="AB2481" s="85"/>
      <c r="AE2481" s="689" t="s">
        <v>1250</v>
      </c>
      <c r="AF2481" s="567">
        <v>1</v>
      </c>
      <c r="AG2481" s="567"/>
      <c r="AH2481" s="153" t="s">
        <v>1072</v>
      </c>
      <c r="AI2481" s="155"/>
    </row>
    <row r="2482" spans="1:35" s="82" customFormat="1" x14ac:dyDescent="0.2">
      <c r="A2482" s="82" t="s">
        <v>1044</v>
      </c>
      <c r="B2482" s="81">
        <v>20190930</v>
      </c>
      <c r="C2482" s="126" t="s">
        <v>493</v>
      </c>
      <c r="D2482" s="126">
        <v>13</v>
      </c>
      <c r="E2482" s="126">
        <v>6</v>
      </c>
      <c r="F2482" s="126"/>
      <c r="G2482" s="126"/>
      <c r="H2482" s="126" t="s">
        <v>10</v>
      </c>
      <c r="I2482" s="126">
        <v>1056</v>
      </c>
      <c r="J2482" s="126">
        <v>0</v>
      </c>
      <c r="K2482" s="82">
        <v>5</v>
      </c>
      <c r="L2482" s="82">
        <v>1</v>
      </c>
      <c r="M2482" s="82">
        <v>0</v>
      </c>
      <c r="N2482" s="83">
        <v>0.33300000000000002</v>
      </c>
      <c r="O2482" s="111" t="str">
        <f>Cal_111320b_12mm!$E$2</f>
        <v>Cal_111320b_12mm</v>
      </c>
      <c r="P2482" s="112">
        <f>Cal_111320b_12mm!$Q$3</f>
        <v>1.834328118614172</v>
      </c>
      <c r="Q2482" s="112">
        <f>Cal_111320b_12mm!$R$3</f>
        <v>0.54419533879391391</v>
      </c>
      <c r="R2482" s="84">
        <v>213.7</v>
      </c>
      <c r="S2482" s="84">
        <v>143.19999999999999</v>
      </c>
      <c r="T2482" s="158">
        <f>(1.047+1.016+1.04+0.949+1.081+0.972)/6</f>
        <v>1.0174999999999998</v>
      </c>
      <c r="U2482" s="79">
        <f t="shared" si="438"/>
        <v>212.68249999999998</v>
      </c>
      <c r="V2482" s="79">
        <f t="shared" si="439"/>
        <v>142.18249999999998</v>
      </c>
      <c r="W2482" s="465">
        <f t="shared" si="440"/>
        <v>1.1993499744122593</v>
      </c>
      <c r="X2482" s="465">
        <f t="shared" si="441"/>
        <v>0.81873681674968346</v>
      </c>
      <c r="Y2482" s="43">
        <f>Cal_111320b_12mm!$A$3</f>
        <v>20201113</v>
      </c>
      <c r="Z2482" s="339" t="s">
        <v>1092</v>
      </c>
      <c r="AA2482" s="339"/>
      <c r="AB2482" s="85"/>
      <c r="AE2482" s="689" t="s">
        <v>1250</v>
      </c>
      <c r="AF2482" s="567">
        <v>1</v>
      </c>
      <c r="AG2482" s="567"/>
      <c r="AH2482" s="153" t="s">
        <v>1073</v>
      </c>
      <c r="AI2482" s="155"/>
    </row>
    <row r="2483" spans="1:35" s="82" customFormat="1" x14ac:dyDescent="0.2">
      <c r="A2483" s="82" t="s">
        <v>1044</v>
      </c>
      <c r="B2483" s="81">
        <v>20190930</v>
      </c>
      <c r="C2483" s="126" t="s">
        <v>493</v>
      </c>
      <c r="D2483" s="126">
        <v>13</v>
      </c>
      <c r="E2483" s="126">
        <v>7</v>
      </c>
      <c r="F2483" s="126"/>
      <c r="G2483" s="126"/>
      <c r="H2483" s="126" t="s">
        <v>10</v>
      </c>
      <c r="I2483" s="126">
        <v>1056</v>
      </c>
      <c r="J2483" s="126">
        <v>0</v>
      </c>
      <c r="K2483" s="82">
        <v>5</v>
      </c>
      <c r="L2483" s="82">
        <v>1</v>
      </c>
      <c r="M2483" s="82">
        <v>0</v>
      </c>
      <c r="N2483" s="83">
        <v>1</v>
      </c>
      <c r="O2483" s="111" t="str">
        <f>Cal_111320b_12mm!$E$2</f>
        <v>Cal_111320b_12mm</v>
      </c>
      <c r="P2483" s="112">
        <f>Cal_111320b_12mm!$Q$3</f>
        <v>1.834328118614172</v>
      </c>
      <c r="Q2483" s="112">
        <f>Cal_111320b_12mm!$R$3</f>
        <v>0.54419533879391391</v>
      </c>
      <c r="R2483" s="84">
        <v>206.2</v>
      </c>
      <c r="S2483" s="84">
        <v>132.1</v>
      </c>
      <c r="T2483" s="158">
        <f>(1.047+1.016+1.04+0.949+1.081+0.972)/6</f>
        <v>1.0174999999999998</v>
      </c>
      <c r="U2483" s="79">
        <f t="shared" si="438"/>
        <v>205.18249999999998</v>
      </c>
      <c r="V2483" s="79">
        <f t="shared" si="439"/>
        <v>131.08249999999998</v>
      </c>
      <c r="W2483" s="465">
        <f t="shared" si="440"/>
        <v>0.41977759466120318</v>
      </c>
      <c r="X2483" s="465">
        <f t="shared" si="441"/>
        <v>0.19978136639397329</v>
      </c>
      <c r="Y2483" s="43">
        <f>Cal_111320b_12mm!$A$3</f>
        <v>20201113</v>
      </c>
      <c r="Z2483" s="339" t="s">
        <v>1092</v>
      </c>
      <c r="AA2483" s="339"/>
      <c r="AB2483" s="85"/>
      <c r="AE2483" s="689" t="s">
        <v>1250</v>
      </c>
      <c r="AF2483" s="567">
        <v>1</v>
      </c>
      <c r="AG2483" s="567"/>
      <c r="AH2483" s="153" t="s">
        <v>1074</v>
      </c>
      <c r="AI2483" s="155"/>
    </row>
    <row r="2484" spans="1:35" x14ac:dyDescent="0.2">
      <c r="A2484" s="43" t="s">
        <v>1044</v>
      </c>
      <c r="B2484" s="45">
        <v>20191002</v>
      </c>
      <c r="D2484" s="107">
        <v>14</v>
      </c>
      <c r="E2484" s="107">
        <v>5</v>
      </c>
      <c r="H2484" s="107" t="s">
        <v>10</v>
      </c>
      <c r="I2484" s="107">
        <v>1056</v>
      </c>
      <c r="J2484" s="107">
        <v>0</v>
      </c>
      <c r="K2484" s="43">
        <v>5</v>
      </c>
      <c r="L2484" s="43">
        <v>1</v>
      </c>
      <c r="M2484" s="43">
        <v>0</v>
      </c>
      <c r="N2484" s="49">
        <v>1</v>
      </c>
      <c r="O2484" s="111" t="str">
        <f>Cal_111320b_12mm!$E$2</f>
        <v>Cal_111320b_12mm</v>
      </c>
      <c r="P2484" s="112">
        <f>Cal_111320b_12mm!$Q$3</f>
        <v>1.834328118614172</v>
      </c>
      <c r="Q2484" s="112">
        <f>Cal_111320b_12mm!$R$3</f>
        <v>0.54419533879391391</v>
      </c>
      <c r="R2484" s="46">
        <v>143.4</v>
      </c>
      <c r="S2484" s="46">
        <v>91.76</v>
      </c>
      <c r="T2484" s="50">
        <f>(1.047+1.016+1.04+0.949+1.081+0.972)/6</f>
        <v>1.0174999999999998</v>
      </c>
      <c r="U2484" s="79">
        <f t="shared" si="438"/>
        <v>142.38249999999999</v>
      </c>
      <c r="V2484" s="79">
        <f t="shared" si="439"/>
        <v>90.742500000000007</v>
      </c>
      <c r="W2484" s="465">
        <f t="shared" si="440"/>
        <v>0.29254136286510835</v>
      </c>
      <c r="X2484" s="465">
        <f t="shared" si="441"/>
        <v>0.13635134991920206</v>
      </c>
      <c r="Y2484" s="43">
        <f>Cal_111320b_12mm!$A$3</f>
        <v>20201113</v>
      </c>
      <c r="Z2484" s="86" t="s">
        <v>1092</v>
      </c>
      <c r="AA2484" s="86"/>
      <c r="AE2484" s="689" t="s">
        <v>1250</v>
      </c>
      <c r="AF2484" s="130">
        <v>1</v>
      </c>
      <c r="AH2484" s="152" t="s">
        <v>1085</v>
      </c>
      <c r="AI2484" s="152" t="s">
        <v>1090</v>
      </c>
    </row>
    <row r="2485" spans="1:35" x14ac:dyDescent="0.2">
      <c r="A2485" s="43" t="s">
        <v>1044</v>
      </c>
      <c r="B2485" s="45">
        <v>20191002</v>
      </c>
      <c r="D2485" s="107">
        <v>14</v>
      </c>
      <c r="E2485" s="107">
        <v>6</v>
      </c>
      <c r="H2485" s="107" t="s">
        <v>10</v>
      </c>
      <c r="I2485" s="107">
        <v>1056</v>
      </c>
      <c r="J2485" s="107">
        <v>0</v>
      </c>
      <c r="K2485" s="43">
        <v>10</v>
      </c>
      <c r="L2485" s="43">
        <v>1</v>
      </c>
      <c r="M2485" s="43">
        <v>0</v>
      </c>
      <c r="N2485" s="49">
        <v>1</v>
      </c>
      <c r="O2485" s="111" t="str">
        <f>Cal_111320b_12mm!$E$2</f>
        <v>Cal_111320b_12mm</v>
      </c>
      <c r="P2485" s="112">
        <f>Cal_111320b_12mm!$Q$3</f>
        <v>1.834328118614172</v>
      </c>
      <c r="Q2485" s="112">
        <f>Cal_111320b_12mm!$R$3</f>
        <v>0.54419533879391391</v>
      </c>
      <c r="R2485" s="46">
        <v>72.23</v>
      </c>
      <c r="S2485" s="46">
        <v>48.83</v>
      </c>
      <c r="T2485" s="50">
        <f t="shared" ref="T2485:T2490" si="446">(1.005+0.986+0.958+1.067+1.138+0.966)/6</f>
        <v>1.02</v>
      </c>
      <c r="U2485" s="79">
        <f t="shared" si="438"/>
        <v>71.210000000000008</v>
      </c>
      <c r="V2485" s="79">
        <f t="shared" si="439"/>
        <v>47.809999999999995</v>
      </c>
      <c r="W2485" s="465">
        <f t="shared" si="440"/>
        <v>0.26512269136497063</v>
      </c>
      <c r="X2485" s="465">
        <f t="shared" si="441"/>
        <v>0.18682343306884772</v>
      </c>
      <c r="Y2485" s="43">
        <f>Cal_111320b_12mm!$A$3</f>
        <v>20201113</v>
      </c>
      <c r="Z2485" s="86" t="s">
        <v>1093</v>
      </c>
      <c r="AA2485" s="86"/>
      <c r="AE2485" s="689" t="s">
        <v>1250</v>
      </c>
      <c r="AF2485" s="130">
        <v>1</v>
      </c>
      <c r="AH2485" s="152" t="s">
        <v>1076</v>
      </c>
    </row>
    <row r="2486" spans="1:35" x14ac:dyDescent="0.2">
      <c r="A2486" s="43" t="s">
        <v>1044</v>
      </c>
      <c r="B2486" s="45">
        <v>20191002</v>
      </c>
      <c r="D2486" s="107">
        <v>14</v>
      </c>
      <c r="E2486" s="107">
        <v>7</v>
      </c>
      <c r="H2486" s="107" t="s">
        <v>10</v>
      </c>
      <c r="I2486" s="107">
        <v>1057</v>
      </c>
      <c r="J2486" s="107">
        <v>0</v>
      </c>
      <c r="K2486" s="43">
        <v>5</v>
      </c>
      <c r="L2486" s="43">
        <v>1</v>
      </c>
      <c r="M2486" s="43">
        <v>0</v>
      </c>
      <c r="N2486" s="49">
        <v>1</v>
      </c>
      <c r="O2486" s="111" t="str">
        <f>Cal_111320b_12mm!$E$2</f>
        <v>Cal_111320b_12mm</v>
      </c>
      <c r="P2486" s="112">
        <f>Cal_111320b_12mm!$Q$3</f>
        <v>1.834328118614172</v>
      </c>
      <c r="Q2486" s="112">
        <f>Cal_111320b_12mm!$R$3</f>
        <v>0.54419533879391391</v>
      </c>
      <c r="R2486" s="46">
        <v>125.5</v>
      </c>
      <c r="S2486" s="46">
        <v>84.89</v>
      </c>
      <c r="T2486" s="50">
        <f t="shared" si="446"/>
        <v>1.02</v>
      </c>
      <c r="U2486" s="79">
        <f t="shared" si="438"/>
        <v>124.48</v>
      </c>
      <c r="V2486" s="79">
        <f t="shared" si="439"/>
        <v>83.87</v>
      </c>
      <c r="W2486" s="465">
        <f t="shared" si="440"/>
        <v>0.22983859973247162</v>
      </c>
      <c r="X2486" s="465">
        <f t="shared" si="441"/>
        <v>0.16619633848793158</v>
      </c>
      <c r="Y2486" s="43">
        <f>Cal_111320b_12mm!$A$3</f>
        <v>20201113</v>
      </c>
      <c r="Z2486" s="86" t="s">
        <v>1093</v>
      </c>
      <c r="AA2486" s="86"/>
      <c r="AE2486" s="689" t="s">
        <v>1250</v>
      </c>
      <c r="AF2486" s="130">
        <v>1</v>
      </c>
      <c r="AH2486" s="152" t="s">
        <v>1077</v>
      </c>
    </row>
    <row r="2487" spans="1:35" x14ac:dyDescent="0.2">
      <c r="A2487" s="43" t="s">
        <v>1044</v>
      </c>
      <c r="B2487" s="45">
        <v>20191002</v>
      </c>
      <c r="D2487" s="107">
        <v>14</v>
      </c>
      <c r="E2487" s="107">
        <v>8</v>
      </c>
      <c r="H2487" s="107" t="s">
        <v>10</v>
      </c>
      <c r="I2487" s="107">
        <v>1056</v>
      </c>
      <c r="J2487" s="107">
        <v>0</v>
      </c>
      <c r="K2487" s="43">
        <v>5</v>
      </c>
      <c r="L2487" s="43">
        <v>1</v>
      </c>
      <c r="M2487" s="43">
        <v>0</v>
      </c>
      <c r="N2487" s="49">
        <v>1</v>
      </c>
      <c r="O2487" s="111" t="str">
        <f>Cal_111320b_12mm!$E$2</f>
        <v>Cal_111320b_12mm</v>
      </c>
      <c r="P2487" s="112">
        <f>Cal_111320b_12mm!$Q$3</f>
        <v>1.834328118614172</v>
      </c>
      <c r="Q2487" s="112">
        <f>Cal_111320b_12mm!$R$3</f>
        <v>0.54419533879391391</v>
      </c>
      <c r="R2487" s="46">
        <v>128</v>
      </c>
      <c r="S2487" s="46">
        <v>85.6</v>
      </c>
      <c r="T2487" s="50">
        <f t="shared" si="446"/>
        <v>1.02</v>
      </c>
      <c r="U2487" s="79">
        <f t="shared" si="438"/>
        <v>126.98</v>
      </c>
      <c r="V2487" s="79">
        <f t="shared" si="439"/>
        <v>84.58</v>
      </c>
      <c r="W2487" s="465">
        <f t="shared" si="440"/>
        <v>0.24019662636484507</v>
      </c>
      <c r="X2487" s="465">
        <f t="shared" si="441"/>
        <v>0.15956914653425924</v>
      </c>
      <c r="Y2487" s="43">
        <f>Cal_111320b_12mm!$A$3</f>
        <v>20201113</v>
      </c>
      <c r="Z2487" s="86" t="s">
        <v>1093</v>
      </c>
      <c r="AA2487" s="86"/>
      <c r="AE2487" s="689" t="s">
        <v>1250</v>
      </c>
      <c r="AF2487" s="130">
        <v>1</v>
      </c>
      <c r="AH2487" s="152" t="s">
        <v>1078</v>
      </c>
    </row>
    <row r="2488" spans="1:35" s="82" customFormat="1" x14ac:dyDescent="0.2">
      <c r="A2488" s="82" t="s">
        <v>1044</v>
      </c>
      <c r="B2488" s="81">
        <v>20191002</v>
      </c>
      <c r="C2488" s="126"/>
      <c r="D2488" s="126">
        <v>20</v>
      </c>
      <c r="E2488" s="126">
        <v>1</v>
      </c>
      <c r="F2488" s="126"/>
      <c r="G2488" s="126"/>
      <c r="H2488" s="126" t="s">
        <v>10</v>
      </c>
      <c r="I2488" s="126">
        <v>1056</v>
      </c>
      <c r="J2488" s="126">
        <v>0</v>
      </c>
      <c r="K2488" s="82">
        <v>5</v>
      </c>
      <c r="L2488" s="82">
        <v>1</v>
      </c>
      <c r="M2488" s="82">
        <v>0</v>
      </c>
      <c r="N2488" s="83">
        <v>1</v>
      </c>
      <c r="O2488" s="111" t="str">
        <f>Cal_111320b_12mm!$E$2</f>
        <v>Cal_111320b_12mm</v>
      </c>
      <c r="P2488" s="112">
        <f>Cal_111320b_12mm!$Q$3</f>
        <v>1.834328118614172</v>
      </c>
      <c r="Q2488" s="112">
        <f>Cal_111320b_12mm!$R$3</f>
        <v>0.54419533879391391</v>
      </c>
      <c r="R2488" s="84">
        <v>97.69</v>
      </c>
      <c r="S2488" s="84">
        <v>70.55</v>
      </c>
      <c r="T2488" s="158">
        <f t="shared" si="446"/>
        <v>1.02</v>
      </c>
      <c r="U2488" s="79">
        <f t="shared" si="438"/>
        <v>96.67</v>
      </c>
      <c r="V2488" s="79">
        <f t="shared" si="439"/>
        <v>69.53</v>
      </c>
      <c r="W2488" s="465">
        <f t="shared" si="440"/>
        <v>0.15374850093259185</v>
      </c>
      <c r="X2488" s="465">
        <f t="shared" si="441"/>
        <v>0.17488373115152642</v>
      </c>
      <c r="Y2488" s="43">
        <f>Cal_111320b_12mm!$A$3</f>
        <v>20201113</v>
      </c>
      <c r="Z2488" s="90" t="s">
        <v>1093</v>
      </c>
      <c r="AA2488" s="90"/>
      <c r="AB2488" s="85"/>
      <c r="AE2488" s="689" t="s">
        <v>1250</v>
      </c>
      <c r="AF2488" s="567">
        <v>1</v>
      </c>
      <c r="AG2488" s="567"/>
      <c r="AH2488" s="153" t="s">
        <v>1079</v>
      </c>
      <c r="AI2488" s="155"/>
    </row>
    <row r="2489" spans="1:35" s="82" customFormat="1" x14ac:dyDescent="0.2">
      <c r="A2489" s="82" t="s">
        <v>1044</v>
      </c>
      <c r="B2489" s="81">
        <v>20191002</v>
      </c>
      <c r="C2489" s="126"/>
      <c r="D2489" s="126">
        <v>20</v>
      </c>
      <c r="E2489" s="126">
        <v>3</v>
      </c>
      <c r="F2489" s="126"/>
      <c r="G2489" s="126"/>
      <c r="H2489" s="126" t="s">
        <v>10</v>
      </c>
      <c r="I2489" s="126">
        <v>1056</v>
      </c>
      <c r="J2489" s="126">
        <v>0</v>
      </c>
      <c r="K2489" s="82">
        <v>5</v>
      </c>
      <c r="L2489" s="82">
        <v>1</v>
      </c>
      <c r="M2489" s="82">
        <v>0</v>
      </c>
      <c r="N2489" s="83">
        <v>1</v>
      </c>
      <c r="O2489" s="111" t="str">
        <f>Cal_111320b_12mm!$E$2</f>
        <v>Cal_111320b_12mm</v>
      </c>
      <c r="P2489" s="112">
        <f>Cal_111320b_12mm!$Q$3</f>
        <v>1.834328118614172</v>
      </c>
      <c r="Q2489" s="112">
        <f>Cal_111320b_12mm!$R$3</f>
        <v>0.54419533879391391</v>
      </c>
      <c r="R2489" s="84">
        <v>119.7</v>
      </c>
      <c r="S2489" s="84">
        <v>87.18</v>
      </c>
      <c r="T2489" s="158">
        <f t="shared" si="446"/>
        <v>1.02</v>
      </c>
      <c r="U2489" s="79">
        <f t="shared" si="438"/>
        <v>118.68</v>
      </c>
      <c r="V2489" s="79">
        <f t="shared" si="439"/>
        <v>86.160000000000011</v>
      </c>
      <c r="W2489" s="465">
        <f t="shared" si="440"/>
        <v>0.18422628041001793</v>
      </c>
      <c r="X2489" s="465">
        <f t="shared" si="441"/>
        <v>0.22300733265438064</v>
      </c>
      <c r="Y2489" s="43">
        <f>Cal_111320b_12mm!$A$3</f>
        <v>20201113</v>
      </c>
      <c r="Z2489" s="90" t="s">
        <v>1093</v>
      </c>
      <c r="AA2489" s="90"/>
      <c r="AB2489" s="85"/>
      <c r="AE2489" s="689" t="s">
        <v>1250</v>
      </c>
      <c r="AF2489" s="567">
        <v>3</v>
      </c>
      <c r="AG2489" s="567"/>
      <c r="AH2489" s="153" t="s">
        <v>1080</v>
      </c>
      <c r="AI2489" s="155"/>
    </row>
    <row r="2490" spans="1:35" s="82" customFormat="1" x14ac:dyDescent="0.2">
      <c r="A2490" s="82" t="s">
        <v>1044</v>
      </c>
      <c r="B2490" s="81">
        <v>20191002</v>
      </c>
      <c r="C2490" s="126"/>
      <c r="D2490" s="126">
        <v>20</v>
      </c>
      <c r="E2490" s="126">
        <v>4</v>
      </c>
      <c r="F2490" s="126"/>
      <c r="G2490" s="126"/>
      <c r="H2490" s="126" t="s">
        <v>10</v>
      </c>
      <c r="I2490" s="126">
        <v>1057</v>
      </c>
      <c r="J2490" s="126">
        <v>0</v>
      </c>
      <c r="K2490" s="82">
        <v>5</v>
      </c>
      <c r="L2490" s="82">
        <v>1</v>
      </c>
      <c r="M2490" s="82">
        <v>0</v>
      </c>
      <c r="N2490" s="83">
        <v>1</v>
      </c>
      <c r="O2490" s="111" t="str">
        <f>Cal_111320b_12mm!$E$2</f>
        <v>Cal_111320b_12mm</v>
      </c>
      <c r="P2490" s="112">
        <f>Cal_111320b_12mm!$Q$3</f>
        <v>1.834328118614172</v>
      </c>
      <c r="Q2490" s="112">
        <f>Cal_111320b_12mm!$R$3</f>
        <v>0.54419533879391391</v>
      </c>
      <c r="R2490" s="84">
        <v>123.9</v>
      </c>
      <c r="S2490" s="84">
        <v>88.6</v>
      </c>
      <c r="T2490" s="158">
        <f t="shared" si="446"/>
        <v>1.02</v>
      </c>
      <c r="U2490" s="79">
        <f t="shared" si="438"/>
        <v>122.88000000000001</v>
      </c>
      <c r="V2490" s="79">
        <f t="shared" si="439"/>
        <v>87.58</v>
      </c>
      <c r="W2490" s="465">
        <f t="shared" si="440"/>
        <v>0.19978583035105268</v>
      </c>
      <c r="X2490" s="465">
        <f t="shared" si="441"/>
        <v>0.21376776317873053</v>
      </c>
      <c r="Y2490" s="43">
        <f>Cal_111320b_12mm!$A$3</f>
        <v>20201113</v>
      </c>
      <c r="Z2490" s="90" t="s">
        <v>1093</v>
      </c>
      <c r="AA2490" s="90"/>
      <c r="AB2490" s="85"/>
      <c r="AE2490" s="689" t="s">
        <v>1250</v>
      </c>
      <c r="AF2490" s="567">
        <v>1</v>
      </c>
      <c r="AG2490" s="567"/>
      <c r="AH2490" s="153" t="s">
        <v>1081</v>
      </c>
      <c r="AI2490" s="155"/>
    </row>
    <row r="2491" spans="1:35" s="82" customFormat="1" x14ac:dyDescent="0.2">
      <c r="A2491" s="82" t="s">
        <v>1044</v>
      </c>
      <c r="B2491" s="81">
        <v>20191002</v>
      </c>
      <c r="C2491" s="126"/>
      <c r="D2491" s="126">
        <v>20</v>
      </c>
      <c r="E2491" s="126">
        <v>5</v>
      </c>
      <c r="F2491" s="126"/>
      <c r="G2491" s="126"/>
      <c r="H2491" s="126" t="s">
        <v>10</v>
      </c>
      <c r="I2491" s="126">
        <v>1056</v>
      </c>
      <c r="J2491" s="126">
        <v>0</v>
      </c>
      <c r="K2491" s="82">
        <v>5</v>
      </c>
      <c r="L2491" s="82">
        <v>1</v>
      </c>
      <c r="M2491" s="82">
        <v>0</v>
      </c>
      <c r="N2491" s="83">
        <v>1</v>
      </c>
      <c r="O2491" s="111" t="str">
        <f>Cal_111320b_12mm!$E$2</f>
        <v>Cal_111320b_12mm</v>
      </c>
      <c r="P2491" s="112">
        <f>Cal_111320b_12mm!$Q$3</f>
        <v>1.834328118614172</v>
      </c>
      <c r="Q2491" s="112">
        <f>Cal_111320b_12mm!$R$3</f>
        <v>0.54419533879391391</v>
      </c>
      <c r="R2491" s="83">
        <v>373.2</v>
      </c>
      <c r="S2491" s="84">
        <v>242.1</v>
      </c>
      <c r="T2491" s="158">
        <f>(1.047+1.016+1.04+0.949+1.081+0.972)/6</f>
        <v>1.0174999999999998</v>
      </c>
      <c r="U2491" s="79">
        <f t="shared" si="438"/>
        <v>372.1825</v>
      </c>
      <c r="V2491" s="79">
        <f t="shared" si="439"/>
        <v>241.08249999999998</v>
      </c>
      <c r="W2491" s="465">
        <f t="shared" si="440"/>
        <v>0.74268343670828285</v>
      </c>
      <c r="X2491" s="465">
        <f t="shared" si="441"/>
        <v>0.39678844724712403</v>
      </c>
      <c r="Y2491" s="43">
        <f>Cal_111320b_12mm!$A$3</f>
        <v>20201113</v>
      </c>
      <c r="Z2491" s="339" t="s">
        <v>1092</v>
      </c>
      <c r="AA2491" s="339"/>
      <c r="AB2491" s="85"/>
      <c r="AE2491" s="689" t="s">
        <v>1250</v>
      </c>
      <c r="AF2491" s="567">
        <v>1</v>
      </c>
      <c r="AG2491" s="567"/>
      <c r="AH2491" s="153" t="s">
        <v>1082</v>
      </c>
      <c r="AI2491" s="155"/>
    </row>
    <row r="2492" spans="1:35" s="82" customFormat="1" x14ac:dyDescent="0.2">
      <c r="A2492" s="82" t="s">
        <v>1044</v>
      </c>
      <c r="B2492" s="81">
        <v>20191002</v>
      </c>
      <c r="C2492" s="126"/>
      <c r="D2492" s="126">
        <v>20</v>
      </c>
      <c r="E2492" s="126">
        <v>6</v>
      </c>
      <c r="F2492" s="126"/>
      <c r="G2492" s="126"/>
      <c r="H2492" s="126" t="s">
        <v>10</v>
      </c>
      <c r="I2492" s="126">
        <v>1056</v>
      </c>
      <c r="J2492" s="126">
        <v>0</v>
      </c>
      <c r="K2492" s="82">
        <v>5</v>
      </c>
      <c r="L2492" s="82">
        <v>1</v>
      </c>
      <c r="M2492" s="82">
        <v>0</v>
      </c>
      <c r="N2492" s="83">
        <v>1</v>
      </c>
      <c r="O2492" s="111" t="str">
        <f>Cal_111320b_12mm!$E$2</f>
        <v>Cal_111320b_12mm</v>
      </c>
      <c r="P2492" s="112">
        <f>Cal_111320b_12mm!$Q$3</f>
        <v>1.834328118614172</v>
      </c>
      <c r="Q2492" s="112">
        <f>Cal_111320b_12mm!$R$3</f>
        <v>0.54419533879391391</v>
      </c>
      <c r="R2492" s="84">
        <v>353.8</v>
      </c>
      <c r="S2492" s="84">
        <v>229.7</v>
      </c>
      <c r="T2492" s="158">
        <f t="shared" ref="T2492" si="447">(1.005+0.986+0.958+1.067+1.138+0.966)/6</f>
        <v>1.02</v>
      </c>
      <c r="U2492" s="79">
        <f t="shared" si="438"/>
        <v>352.78000000000003</v>
      </c>
      <c r="V2492" s="79">
        <f t="shared" si="439"/>
        <v>228.67999999999998</v>
      </c>
      <c r="W2492" s="465">
        <f t="shared" si="440"/>
        <v>0.7030283332989925</v>
      </c>
      <c r="X2492" s="465">
        <f t="shared" si="441"/>
        <v>0.37782336859941323</v>
      </c>
      <c r="Y2492" s="43">
        <f>Cal_111320b_12mm!$A$3</f>
        <v>20201113</v>
      </c>
      <c r="Z2492" s="90" t="s">
        <v>1093</v>
      </c>
      <c r="AA2492" s="90"/>
      <c r="AB2492" s="85"/>
      <c r="AE2492" s="689" t="s">
        <v>1250</v>
      </c>
      <c r="AF2492" s="567">
        <v>1</v>
      </c>
      <c r="AG2492" s="567"/>
      <c r="AH2492" s="153" t="s">
        <v>1083</v>
      </c>
      <c r="AI2492" s="155"/>
    </row>
    <row r="2493" spans="1:35" s="258" customFormat="1" ht="13.5" thickBot="1" x14ac:dyDescent="0.25">
      <c r="A2493" s="258" t="s">
        <v>1044</v>
      </c>
      <c r="B2493" s="272">
        <v>20191002</v>
      </c>
      <c r="C2493" s="273"/>
      <c r="D2493" s="273">
        <v>20</v>
      </c>
      <c r="E2493" s="273">
        <v>7</v>
      </c>
      <c r="F2493" s="273"/>
      <c r="G2493" s="273"/>
      <c r="H2493" s="273" t="s">
        <v>10</v>
      </c>
      <c r="I2493" s="273">
        <v>1056</v>
      </c>
      <c r="J2493" s="273">
        <v>0</v>
      </c>
      <c r="K2493" s="258">
        <v>5</v>
      </c>
      <c r="L2493" s="258">
        <v>1</v>
      </c>
      <c r="M2493" s="258">
        <v>0</v>
      </c>
      <c r="N2493" s="258">
        <v>1</v>
      </c>
      <c r="O2493" s="111" t="str">
        <f>Cal_111320b_12mm!$E$2</f>
        <v>Cal_111320b_12mm</v>
      </c>
      <c r="P2493" s="112">
        <f>Cal_111320b_12mm!$Q$3</f>
        <v>1.834328118614172</v>
      </c>
      <c r="Q2493" s="112">
        <f>Cal_111320b_12mm!$R$3</f>
        <v>0.54419533879391391</v>
      </c>
      <c r="R2493" s="275">
        <v>150.5</v>
      </c>
      <c r="S2493" s="275">
        <v>95.81</v>
      </c>
      <c r="T2493" s="158">
        <f>(1.047+1.016+1.04+0.949+1.081+0.972)/6</f>
        <v>1.0174999999999998</v>
      </c>
      <c r="U2493" s="79">
        <f t="shared" si="438"/>
        <v>149.48249999999999</v>
      </c>
      <c r="V2493" s="79">
        <f t="shared" si="439"/>
        <v>94.792500000000004</v>
      </c>
      <c r="W2493" s="465">
        <f t="shared" si="440"/>
        <v>0.30981965792201349</v>
      </c>
      <c r="X2493" s="465">
        <f t="shared" si="441"/>
        <v>0.13821530338725996</v>
      </c>
      <c r="Y2493" s="43">
        <f>Cal_111320b_12mm!$A$3</f>
        <v>20201113</v>
      </c>
      <c r="Z2493" s="339" t="s">
        <v>1092</v>
      </c>
      <c r="AA2493" s="339"/>
      <c r="AB2493" s="276"/>
      <c r="AE2493" s="689" t="s">
        <v>1250</v>
      </c>
      <c r="AF2493" s="568">
        <v>1</v>
      </c>
      <c r="AG2493" s="568"/>
      <c r="AH2493" s="569" t="s">
        <v>1084</v>
      </c>
      <c r="AI2493" s="408"/>
    </row>
    <row r="2494" spans="1:35" s="82" customFormat="1" x14ac:dyDescent="0.2">
      <c r="A2494" s="82" t="s">
        <v>918</v>
      </c>
      <c r="B2494" s="81">
        <v>20191005</v>
      </c>
      <c r="C2494" s="126" t="s">
        <v>51</v>
      </c>
      <c r="D2494" s="126">
        <v>1</v>
      </c>
      <c r="E2494" s="126">
        <v>2</v>
      </c>
      <c r="F2494" s="126"/>
      <c r="G2494" s="126"/>
      <c r="H2494" s="126" t="s">
        <v>10</v>
      </c>
      <c r="I2494" s="126">
        <v>290</v>
      </c>
      <c r="J2494" s="126">
        <v>0</v>
      </c>
      <c r="K2494" s="82">
        <v>5</v>
      </c>
      <c r="L2494" s="82">
        <v>1</v>
      </c>
      <c r="M2494" s="82">
        <v>0</v>
      </c>
      <c r="N2494" s="83">
        <v>1</v>
      </c>
      <c r="O2494" s="111" t="str">
        <f>Cal_111320b_12mm!$E$2</f>
        <v>Cal_111320b_12mm</v>
      </c>
      <c r="P2494" s="112">
        <f>Cal_111320b_12mm!$Q$3</f>
        <v>1.834328118614172</v>
      </c>
      <c r="Q2494" s="112">
        <f>Cal_111320b_12mm!$R$3</f>
        <v>0.54419533879391391</v>
      </c>
      <c r="R2494" s="84">
        <v>195.8</v>
      </c>
      <c r="S2494" s="84">
        <v>125.3</v>
      </c>
      <c r="T2494" s="82">
        <f>AVERAGE(0.544, 0.794, 0.854, 0.783, 0.695, 0.619)</f>
        <v>0.71483333333333332</v>
      </c>
      <c r="U2494" s="125">
        <f t="shared" si="387"/>
        <v>195.08516666666668</v>
      </c>
      <c r="V2494" s="125">
        <f t="shared" si="388"/>
        <v>124.58516666666667</v>
      </c>
      <c r="W2494" s="459">
        <f t="shared" si="389"/>
        <v>1.4543069648349047</v>
      </c>
      <c r="X2494" s="459">
        <f t="shared" si="390"/>
        <v>0.68991719466895185</v>
      </c>
      <c r="Y2494" s="43">
        <f>Cal_111320b_12mm!$A$3</f>
        <v>20201113</v>
      </c>
      <c r="Z2494" s="85" t="s">
        <v>919</v>
      </c>
      <c r="AA2494" s="85"/>
      <c r="AB2494" s="85"/>
      <c r="AE2494" s="689" t="s">
        <v>1250</v>
      </c>
      <c r="AF2494" s="129">
        <v>1</v>
      </c>
      <c r="AG2494" s="764" t="s">
        <v>1634</v>
      </c>
      <c r="AH2494" s="155"/>
      <c r="AI2494" s="155"/>
    </row>
    <row r="2495" spans="1:35" s="82" customFormat="1" x14ac:dyDescent="0.2">
      <c r="A2495" s="82" t="s">
        <v>918</v>
      </c>
      <c r="B2495" s="81">
        <v>20191005</v>
      </c>
      <c r="C2495" s="126" t="s">
        <v>51</v>
      </c>
      <c r="D2495" s="126">
        <v>1</v>
      </c>
      <c r="E2495" s="126">
        <v>2</v>
      </c>
      <c r="F2495" s="126"/>
      <c r="G2495" s="126"/>
      <c r="H2495" s="126" t="s">
        <v>11</v>
      </c>
      <c r="I2495" s="126">
        <v>290</v>
      </c>
      <c r="J2495" s="126">
        <v>0</v>
      </c>
      <c r="K2495" s="82">
        <v>5</v>
      </c>
      <c r="L2495" s="82">
        <v>1</v>
      </c>
      <c r="M2495" s="82">
        <v>0</v>
      </c>
      <c r="N2495" s="83">
        <v>1</v>
      </c>
      <c r="O2495" s="111" t="str">
        <f>Cal_111320b_12mm!$E$2</f>
        <v>Cal_111320b_12mm</v>
      </c>
      <c r="P2495" s="112">
        <f>Cal_111320b_12mm!$Q$3</f>
        <v>1.834328118614172</v>
      </c>
      <c r="Q2495" s="112">
        <f>Cal_111320b_12mm!$R$3</f>
        <v>0.54419533879391391</v>
      </c>
      <c r="R2495" s="84">
        <v>227.7</v>
      </c>
      <c r="S2495" s="84">
        <v>147.69999999999999</v>
      </c>
      <c r="T2495" s="82">
        <f>AVERAGE(0.783, 0.695, 0.619, 0.756, 0.618, 0.76)</f>
        <v>0.70516666666666661</v>
      </c>
      <c r="U2495" s="125">
        <f t="shared" si="387"/>
        <v>226.99483333333333</v>
      </c>
      <c r="V2495" s="125">
        <f t="shared" si="388"/>
        <v>146.99483333333333</v>
      </c>
      <c r="W2495" s="459">
        <f t="shared" si="389"/>
        <v>1.650277406904856</v>
      </c>
      <c r="X2495" s="459">
        <f t="shared" si="390"/>
        <v>0.87963752108076099</v>
      </c>
      <c r="Y2495" s="43">
        <f>Cal_111320b_12mm!$A$3</f>
        <v>20201113</v>
      </c>
      <c r="Z2495" s="85" t="s">
        <v>920</v>
      </c>
      <c r="AA2495" s="85"/>
      <c r="AB2495" s="85"/>
      <c r="AE2495" s="689" t="s">
        <v>1250</v>
      </c>
      <c r="AF2495" s="129">
        <v>1</v>
      </c>
      <c r="AG2495" s="764" t="s">
        <v>1634</v>
      </c>
      <c r="AH2495" s="155"/>
      <c r="AI2495" s="155"/>
    </row>
    <row r="2496" spans="1:35" s="82" customFormat="1" x14ac:dyDescent="0.2">
      <c r="A2496" s="82" t="s">
        <v>918</v>
      </c>
      <c r="B2496" s="81">
        <v>20191005</v>
      </c>
      <c r="C2496" s="126" t="s">
        <v>51</v>
      </c>
      <c r="D2496" s="126">
        <v>1</v>
      </c>
      <c r="E2496" s="126">
        <v>4</v>
      </c>
      <c r="F2496" s="126"/>
      <c r="G2496" s="126"/>
      <c r="H2496" s="126" t="s">
        <v>10</v>
      </c>
      <c r="I2496" s="126">
        <v>290</v>
      </c>
      <c r="J2496" s="126">
        <v>0</v>
      </c>
      <c r="K2496" s="82">
        <v>5</v>
      </c>
      <c r="L2496" s="82">
        <v>1</v>
      </c>
      <c r="M2496" s="82">
        <v>0</v>
      </c>
      <c r="N2496" s="83">
        <v>1</v>
      </c>
      <c r="O2496" s="111" t="str">
        <f>Cal_111320b_12mm!$E$2</f>
        <v>Cal_111320b_12mm</v>
      </c>
      <c r="P2496" s="112">
        <f>Cal_111320b_12mm!$Q$3</f>
        <v>1.834328118614172</v>
      </c>
      <c r="Q2496" s="112">
        <f>Cal_111320b_12mm!$R$3</f>
        <v>0.54419533879391391</v>
      </c>
      <c r="R2496" s="84">
        <v>155.80000000000001</v>
      </c>
      <c r="S2496" s="84">
        <v>95.37</v>
      </c>
      <c r="T2496" s="82">
        <f>AVERAGE(0.783, 0.695, 0.619, 0.756, 0.618, 0.76)</f>
        <v>0.70516666666666661</v>
      </c>
      <c r="U2496" s="125">
        <f t="shared" si="387"/>
        <v>155.09483333333336</v>
      </c>
      <c r="V2496" s="125">
        <f t="shared" si="388"/>
        <v>94.664833333333334</v>
      </c>
      <c r="W2496" s="459">
        <f t="shared" si="389"/>
        <v>1.2465782962407561</v>
      </c>
      <c r="X2496" s="459">
        <f t="shared" si="390"/>
        <v>0.38268968260161035</v>
      </c>
      <c r="Y2496" s="43">
        <f>Cal_111320b_12mm!$A$3</f>
        <v>20201113</v>
      </c>
      <c r="Z2496" s="85" t="s">
        <v>920</v>
      </c>
      <c r="AA2496" s="85"/>
      <c r="AB2496" s="85"/>
      <c r="AE2496" s="689" t="s">
        <v>1250</v>
      </c>
      <c r="AF2496" s="129">
        <v>1</v>
      </c>
      <c r="AG2496" s="764" t="s">
        <v>1634</v>
      </c>
      <c r="AH2496" s="155"/>
      <c r="AI2496" s="155"/>
    </row>
    <row r="2497" spans="1:35" s="82" customFormat="1" x14ac:dyDescent="0.2">
      <c r="A2497" s="82" t="s">
        <v>918</v>
      </c>
      <c r="B2497" s="81">
        <v>20191005</v>
      </c>
      <c r="C2497" s="126" t="s">
        <v>51</v>
      </c>
      <c r="D2497" s="126">
        <v>1</v>
      </c>
      <c r="E2497" s="126">
        <v>4</v>
      </c>
      <c r="F2497" s="126"/>
      <c r="G2497" s="126"/>
      <c r="H2497" s="126" t="s">
        <v>11</v>
      </c>
      <c r="I2497" s="126">
        <v>290</v>
      </c>
      <c r="J2497" s="126">
        <v>0</v>
      </c>
      <c r="K2497" s="82">
        <v>5</v>
      </c>
      <c r="L2497" s="82">
        <v>1</v>
      </c>
      <c r="M2497" s="82">
        <v>0</v>
      </c>
      <c r="N2497" s="83">
        <v>1</v>
      </c>
      <c r="O2497" s="111" t="str">
        <f>Cal_111320b_12mm!$E$2</f>
        <v>Cal_111320b_12mm</v>
      </c>
      <c r="P2497" s="112">
        <f>Cal_111320b_12mm!$Q$3</f>
        <v>1.834328118614172</v>
      </c>
      <c r="Q2497" s="112">
        <f>Cal_111320b_12mm!$R$3</f>
        <v>0.54419533879391391</v>
      </c>
      <c r="R2497" s="84">
        <v>139.80000000000001</v>
      </c>
      <c r="S2497" s="84">
        <v>84.88</v>
      </c>
      <c r="T2497" s="82">
        <f>AVERAGE(0.544, 0.794, 0.854, 0.783, 0.695, 0.619)</f>
        <v>0.71483333333333332</v>
      </c>
      <c r="U2497" s="125">
        <f t="shared" si="387"/>
        <v>139.08516666666668</v>
      </c>
      <c r="V2497" s="125">
        <f t="shared" si="388"/>
        <v>84.165166666666664</v>
      </c>
      <c r="W2497" s="459">
        <f t="shared" si="389"/>
        <v>1.1329154398401839</v>
      </c>
      <c r="X2497" s="459">
        <f t="shared" si="390"/>
        <v>0.31564371518497569</v>
      </c>
      <c r="Y2497" s="43">
        <f>Cal_111320b_12mm!$A$3</f>
        <v>20201113</v>
      </c>
      <c r="Z2497" s="85" t="s">
        <v>919</v>
      </c>
      <c r="AA2497" s="85"/>
      <c r="AB2497" s="85"/>
      <c r="AE2497" s="689" t="s">
        <v>1250</v>
      </c>
      <c r="AF2497" s="129">
        <v>1</v>
      </c>
      <c r="AG2497" s="764" t="s">
        <v>1634</v>
      </c>
      <c r="AH2497" s="155"/>
      <c r="AI2497" s="155"/>
    </row>
    <row r="2498" spans="1:35" s="82" customFormat="1" x14ac:dyDescent="0.2">
      <c r="A2498" s="82" t="s">
        <v>918</v>
      </c>
      <c r="B2498" s="81">
        <v>20191005</v>
      </c>
      <c r="C2498" s="126" t="s">
        <v>51</v>
      </c>
      <c r="D2498" s="126">
        <v>1</v>
      </c>
      <c r="E2498" s="126">
        <v>4</v>
      </c>
      <c r="F2498" s="126"/>
      <c r="G2498" s="126"/>
      <c r="H2498" s="126" t="s">
        <v>10</v>
      </c>
      <c r="I2498" s="126">
        <v>260</v>
      </c>
      <c r="J2498" s="126">
        <v>10</v>
      </c>
      <c r="K2498" s="82">
        <v>5</v>
      </c>
      <c r="L2498" s="82">
        <v>1</v>
      </c>
      <c r="M2498" s="82">
        <v>0</v>
      </c>
      <c r="N2498" s="83">
        <v>1</v>
      </c>
      <c r="O2498" s="111" t="str">
        <f>Cal_111320b_12mm!$E$2</f>
        <v>Cal_111320b_12mm</v>
      </c>
      <c r="P2498" s="112">
        <f>Cal_111320b_12mm!$Q$3</f>
        <v>1.834328118614172</v>
      </c>
      <c r="Q2498" s="112">
        <f>Cal_111320b_12mm!$R$3</f>
        <v>0.54419533879391391</v>
      </c>
      <c r="R2498" s="84">
        <v>54.08</v>
      </c>
      <c r="S2498" s="84">
        <v>34.18</v>
      </c>
      <c r="T2498" s="82">
        <f>AVERAGE(0.783, 0.695, 0.619, 0.756, 0.618, 0.76)</f>
        <v>0.70516666666666661</v>
      </c>
      <c r="U2498" s="125">
        <f t="shared" si="387"/>
        <v>53.374833333333335</v>
      </c>
      <c r="V2498" s="125">
        <f t="shared" si="388"/>
        <v>33.474833333333336</v>
      </c>
      <c r="W2498" s="459">
        <f t="shared" si="389"/>
        <v>0.45787264015615015</v>
      </c>
      <c r="X2498" s="459">
        <f t="shared" si="390"/>
        <v>0.18473653308439358</v>
      </c>
      <c r="Y2498" s="43">
        <f>Cal_111320b_12mm!$A$3</f>
        <v>20201113</v>
      </c>
      <c r="Z2498" s="85" t="s">
        <v>919</v>
      </c>
      <c r="AA2498" s="85"/>
      <c r="AB2498" s="85"/>
      <c r="AE2498" s="689" t="s">
        <v>1250</v>
      </c>
      <c r="AF2498" s="129">
        <v>1</v>
      </c>
      <c r="AG2498" s="764" t="s">
        <v>1634</v>
      </c>
      <c r="AH2498" s="155"/>
      <c r="AI2498" s="155"/>
    </row>
    <row r="2499" spans="1:35" s="258" customFormat="1" ht="13.5" thickBot="1" x14ac:dyDescent="0.25">
      <c r="A2499" s="258" t="s">
        <v>918</v>
      </c>
      <c r="B2499" s="272">
        <v>20191005</v>
      </c>
      <c r="C2499" s="273" t="s">
        <v>51</v>
      </c>
      <c r="D2499" s="273">
        <v>1</v>
      </c>
      <c r="E2499" s="273">
        <v>4</v>
      </c>
      <c r="F2499" s="273"/>
      <c r="G2499" s="273"/>
      <c r="H2499" s="273" t="s">
        <v>11</v>
      </c>
      <c r="I2499" s="273">
        <v>260</v>
      </c>
      <c r="J2499" s="273">
        <v>10</v>
      </c>
      <c r="K2499" s="258">
        <v>5</v>
      </c>
      <c r="L2499" s="258">
        <v>1</v>
      </c>
      <c r="M2499" s="258">
        <v>0</v>
      </c>
      <c r="N2499" s="274">
        <v>1</v>
      </c>
      <c r="O2499" s="111" t="str">
        <f>Cal_111320b_12mm!$E$2</f>
        <v>Cal_111320b_12mm</v>
      </c>
      <c r="P2499" s="112">
        <f>Cal_111320b_12mm!$Q$3</f>
        <v>1.834328118614172</v>
      </c>
      <c r="Q2499" s="112">
        <f>Cal_111320b_12mm!$R$3</f>
        <v>0.54419533879391391</v>
      </c>
      <c r="R2499" s="275">
        <v>56.38</v>
      </c>
      <c r="S2499" s="275">
        <v>36.42</v>
      </c>
      <c r="T2499" s="258">
        <f>AVERAGE(0.544, 0.794, 0.854, 0.783, 0.695, 0.619)</f>
        <v>0.71483333333333332</v>
      </c>
      <c r="U2499" s="285">
        <f t="shared" si="387"/>
        <v>55.665166666666671</v>
      </c>
      <c r="V2499" s="285">
        <f t="shared" si="388"/>
        <v>35.70516666666667</v>
      </c>
      <c r="W2499" s="507">
        <f t="shared" si="389"/>
        <v>0.45925316067923411</v>
      </c>
      <c r="X2499" s="507">
        <f t="shared" si="390"/>
        <v>0.22617124169516109</v>
      </c>
      <c r="Y2499" s="43">
        <f>Cal_111320b_12mm!$A$3</f>
        <v>20201113</v>
      </c>
      <c r="Z2499" s="121" t="s">
        <v>920</v>
      </c>
      <c r="AA2499" s="121"/>
      <c r="AB2499" s="276"/>
      <c r="AE2499" s="689" t="s">
        <v>1250</v>
      </c>
      <c r="AF2499" s="566">
        <v>1</v>
      </c>
      <c r="AG2499" s="764" t="s">
        <v>1634</v>
      </c>
      <c r="AH2499" s="408"/>
      <c r="AI2499" s="408"/>
    </row>
    <row r="2500" spans="1:35" x14ac:dyDescent="0.2">
      <c r="A2500" s="43" t="s">
        <v>918</v>
      </c>
      <c r="B2500" s="45">
        <v>20191005</v>
      </c>
      <c r="C2500" s="107" t="s">
        <v>59</v>
      </c>
      <c r="D2500" s="107">
        <v>2</v>
      </c>
      <c r="E2500" s="107">
        <v>2</v>
      </c>
      <c r="H2500" s="107" t="s">
        <v>10</v>
      </c>
      <c r="I2500" s="107">
        <v>290</v>
      </c>
      <c r="J2500" s="107">
        <v>0</v>
      </c>
      <c r="K2500" s="43">
        <v>5</v>
      </c>
      <c r="L2500" s="43">
        <v>1</v>
      </c>
      <c r="M2500" s="43">
        <v>0</v>
      </c>
      <c r="N2500" s="49">
        <v>1</v>
      </c>
      <c r="O2500" s="111" t="str">
        <f>Cal_111320b_12mm!$E$2</f>
        <v>Cal_111320b_12mm</v>
      </c>
      <c r="P2500" s="112">
        <f>Cal_111320b_12mm!$Q$3</f>
        <v>1.834328118614172</v>
      </c>
      <c r="Q2500" s="112">
        <f>Cal_111320b_12mm!$R$3</f>
        <v>0.54419533879391391</v>
      </c>
      <c r="R2500" s="46">
        <v>133.4</v>
      </c>
      <c r="S2500" s="46">
        <v>93.68</v>
      </c>
      <c r="T2500" s="47">
        <f>AVERAGE(0.783, 0.695, 0.619, 0.756, 0.618, 0.76)</f>
        <v>0.70516666666666661</v>
      </c>
      <c r="U2500" s="79">
        <f t="shared" si="387"/>
        <v>132.69483333333335</v>
      </c>
      <c r="V2500" s="79">
        <f t="shared" si="388"/>
        <v>92.974833333333336</v>
      </c>
      <c r="W2500" s="443">
        <f t="shared" si="389"/>
        <v>0.81936273252826131</v>
      </c>
      <c r="X2500" s="443">
        <f t="shared" si="390"/>
        <v>0.78081880748261057</v>
      </c>
      <c r="Y2500" s="43">
        <f>Cal_111320b_12mm!$A$3</f>
        <v>20201113</v>
      </c>
      <c r="Z2500" s="48" t="s">
        <v>920</v>
      </c>
      <c r="AA2500" s="48"/>
      <c r="AE2500" s="689" t="s">
        <v>1250</v>
      </c>
      <c r="AF2500" s="128">
        <v>1</v>
      </c>
      <c r="AG2500" s="764" t="s">
        <v>1634</v>
      </c>
      <c r="AH2500"/>
    </row>
    <row r="2501" spans="1:35" x14ac:dyDescent="0.2">
      <c r="A2501" s="43" t="s">
        <v>918</v>
      </c>
      <c r="B2501" s="45">
        <v>20191005</v>
      </c>
      <c r="C2501" s="107" t="s">
        <v>59</v>
      </c>
      <c r="D2501" s="107">
        <v>2</v>
      </c>
      <c r="E2501" s="107">
        <v>2</v>
      </c>
      <c r="H2501" s="107" t="s">
        <v>11</v>
      </c>
      <c r="I2501" s="107">
        <v>290</v>
      </c>
      <c r="J2501" s="107">
        <v>0</v>
      </c>
      <c r="K2501" s="43">
        <v>5</v>
      </c>
      <c r="L2501" s="43">
        <v>1</v>
      </c>
      <c r="M2501" s="43">
        <v>0</v>
      </c>
      <c r="N2501" s="49">
        <v>1</v>
      </c>
      <c r="O2501" s="111" t="str">
        <f>Cal_111320b_12mm!$E$2</f>
        <v>Cal_111320b_12mm</v>
      </c>
      <c r="P2501" s="112">
        <f>Cal_111320b_12mm!$Q$3</f>
        <v>1.834328118614172</v>
      </c>
      <c r="Q2501" s="112">
        <f>Cal_111320b_12mm!$R$3</f>
        <v>0.54419533879391391</v>
      </c>
      <c r="R2501" s="46">
        <v>115.6</v>
      </c>
      <c r="S2501" s="46">
        <v>80.56</v>
      </c>
      <c r="T2501" s="47">
        <f>AVERAGE(0.544, 0.794, 0.854, 0.783, 0.695, 0.619)</f>
        <v>0.71483333333333332</v>
      </c>
      <c r="U2501" s="79">
        <f t="shared" si="387"/>
        <v>114.88516666666666</v>
      </c>
      <c r="V2501" s="79">
        <f t="shared" si="388"/>
        <v>79.845166666666671</v>
      </c>
      <c r="W2501" s="443">
        <f t="shared" si="389"/>
        <v>0.72282150422432678</v>
      </c>
      <c r="X2501" s="443">
        <f t="shared" si="390"/>
        <v>0.65138651721973484</v>
      </c>
      <c r="Y2501" s="43">
        <f>Cal_111320b_12mm!$A$3</f>
        <v>20201113</v>
      </c>
      <c r="Z2501" s="48" t="s">
        <v>919</v>
      </c>
      <c r="AA2501" s="48"/>
      <c r="AE2501" s="689" t="s">
        <v>1250</v>
      </c>
      <c r="AF2501" s="128">
        <v>1</v>
      </c>
      <c r="AG2501" s="764" t="s">
        <v>1634</v>
      </c>
      <c r="AH2501"/>
    </row>
    <row r="2502" spans="1:35" x14ac:dyDescent="0.2">
      <c r="A2502" s="43" t="s">
        <v>918</v>
      </c>
      <c r="B2502" s="45">
        <v>20191005</v>
      </c>
      <c r="C2502" s="107" t="s">
        <v>59</v>
      </c>
      <c r="D2502" s="107">
        <v>2</v>
      </c>
      <c r="E2502" s="107">
        <v>4</v>
      </c>
      <c r="H2502" s="107" t="s">
        <v>10</v>
      </c>
      <c r="I2502" s="107">
        <v>290</v>
      </c>
      <c r="J2502" s="107">
        <v>0</v>
      </c>
      <c r="K2502" s="43">
        <v>5</v>
      </c>
      <c r="L2502" s="43">
        <v>1</v>
      </c>
      <c r="M2502" s="43">
        <v>0</v>
      </c>
      <c r="N2502" s="49">
        <v>1</v>
      </c>
      <c r="O2502" s="111" t="str">
        <f>Cal_111320b_12mm!$E$2</f>
        <v>Cal_111320b_12mm</v>
      </c>
      <c r="P2502" s="112">
        <f>Cal_111320b_12mm!$Q$3</f>
        <v>1.834328118614172</v>
      </c>
      <c r="Q2502" s="112">
        <f>Cal_111320b_12mm!$R$3</f>
        <v>0.54419533879391391</v>
      </c>
      <c r="R2502" s="46">
        <v>147.9</v>
      </c>
      <c r="S2502" s="46">
        <v>103.4</v>
      </c>
      <c r="T2502" s="43">
        <f t="shared" ref="T2502:T2503" si="448">AVERAGE(0.544, 0.794, 0.854, 0.783, 0.695, 0.619)</f>
        <v>0.71483333333333332</v>
      </c>
      <c r="U2502" s="79">
        <f t="shared" si="387"/>
        <v>147.18516666666667</v>
      </c>
      <c r="V2502" s="79">
        <f t="shared" si="388"/>
        <v>102.68516666666667</v>
      </c>
      <c r="W2502" s="465">
        <f t="shared" si="389"/>
        <v>0.91796680759082627</v>
      </c>
      <c r="X2502" s="465">
        <f t="shared" si="390"/>
        <v>0.84933841084218753</v>
      </c>
      <c r="Y2502" s="43">
        <f>Cal_111320b_12mm!$A$3</f>
        <v>20201113</v>
      </c>
      <c r="Z2502" s="48" t="s">
        <v>919</v>
      </c>
      <c r="AA2502" s="48"/>
      <c r="AE2502" s="689" t="s">
        <v>1250</v>
      </c>
      <c r="AF2502" s="128">
        <v>1</v>
      </c>
      <c r="AG2502" s="128">
        <v>1</v>
      </c>
      <c r="AH2502" t="s">
        <v>1043</v>
      </c>
    </row>
    <row r="2503" spans="1:35" x14ac:dyDescent="0.2">
      <c r="A2503" s="43" t="s">
        <v>918</v>
      </c>
      <c r="B2503" s="45">
        <v>20191005</v>
      </c>
      <c r="C2503" s="107" t="s">
        <v>59</v>
      </c>
      <c r="D2503" s="107">
        <v>2</v>
      </c>
      <c r="E2503" s="107">
        <v>4</v>
      </c>
      <c r="H2503" s="107" t="s">
        <v>11</v>
      </c>
      <c r="I2503" s="107">
        <v>290</v>
      </c>
      <c r="J2503" s="107">
        <v>0</v>
      </c>
      <c r="K2503" s="43">
        <v>5</v>
      </c>
      <c r="L2503" s="43">
        <v>1</v>
      </c>
      <c r="M2503" s="43">
        <v>0</v>
      </c>
      <c r="N2503" s="49">
        <v>1</v>
      </c>
      <c r="O2503" s="111" t="str">
        <f>Cal_111320b_12mm!$E$2</f>
        <v>Cal_111320b_12mm</v>
      </c>
      <c r="P2503" s="112">
        <f>Cal_111320b_12mm!$Q$3</f>
        <v>1.834328118614172</v>
      </c>
      <c r="Q2503" s="112">
        <f>Cal_111320b_12mm!$R$3</f>
        <v>0.54419533879391391</v>
      </c>
      <c r="R2503" s="46">
        <v>143.1</v>
      </c>
      <c r="S2503" s="46">
        <v>106.6</v>
      </c>
      <c r="T2503" s="43">
        <f t="shared" si="448"/>
        <v>0.71483333333333332</v>
      </c>
      <c r="U2503" s="79">
        <f t="shared" si="387"/>
        <v>142.38516666666666</v>
      </c>
      <c r="V2503" s="79">
        <f t="shared" si="388"/>
        <v>105.88516666666666</v>
      </c>
      <c r="W2503" s="465">
        <f t="shared" si="389"/>
        <v>0.75293906690034051</v>
      </c>
      <c r="X2503" s="465">
        <f t="shared" si="390"/>
        <v>1.0694410652964494</v>
      </c>
      <c r="Y2503" s="43">
        <f>Cal_111320b_12mm!$A$3</f>
        <v>20201113</v>
      </c>
      <c r="Z2503" s="48" t="s">
        <v>919</v>
      </c>
      <c r="AA2503" s="48"/>
      <c r="AE2503" s="689" t="s">
        <v>1250</v>
      </c>
      <c r="AF2503" s="128">
        <v>1</v>
      </c>
      <c r="AG2503" s="128">
        <v>1</v>
      </c>
      <c r="AH2503" t="s">
        <v>1043</v>
      </c>
    </row>
    <row r="2504" spans="1:35" s="372" customFormat="1" x14ac:dyDescent="0.2">
      <c r="A2504" s="372" t="s">
        <v>918</v>
      </c>
      <c r="B2504" s="462">
        <v>20191005</v>
      </c>
      <c r="C2504" s="373" t="s">
        <v>59</v>
      </c>
      <c r="D2504" s="373">
        <v>2</v>
      </c>
      <c r="E2504" s="373">
        <v>4</v>
      </c>
      <c r="F2504" s="373"/>
      <c r="G2504" s="373"/>
      <c r="H2504" s="373" t="s">
        <v>10</v>
      </c>
      <c r="I2504" s="373">
        <v>279.94</v>
      </c>
      <c r="J2504" s="373">
        <v>5</v>
      </c>
      <c r="K2504" s="372">
        <v>5</v>
      </c>
      <c r="L2504" s="372">
        <v>1</v>
      </c>
      <c r="M2504" s="372">
        <v>0</v>
      </c>
      <c r="N2504" s="375">
        <v>1</v>
      </c>
      <c r="O2504" s="111" t="str">
        <f>Cal_111320b_12mm!$E$2</f>
        <v>Cal_111320b_12mm</v>
      </c>
      <c r="P2504" s="112">
        <f>Cal_111320b_12mm!$Q$3</f>
        <v>1.834328118614172</v>
      </c>
      <c r="Q2504" s="112">
        <f>Cal_111320b_12mm!$R$3</f>
        <v>0.54419533879391391</v>
      </c>
      <c r="R2504" s="376">
        <v>79.709999999999994</v>
      </c>
      <c r="S2504" s="376">
        <v>51.46</v>
      </c>
      <c r="T2504" s="463">
        <v>0.71483333299999996</v>
      </c>
      <c r="U2504" s="378">
        <f t="shared" si="387"/>
        <v>78.995166666999992</v>
      </c>
      <c r="V2504" s="378">
        <f t="shared" si="388"/>
        <v>50.745166666999999</v>
      </c>
      <c r="W2504" s="464">
        <f t="shared" si="389"/>
        <v>0.60369622312227755</v>
      </c>
      <c r="X2504" s="464">
        <f t="shared" si="390"/>
        <v>0.30105998206109502</v>
      </c>
      <c r="Y2504" s="43">
        <f>Cal_111320b_12mm!$A$3</f>
        <v>20201113</v>
      </c>
      <c r="Z2504" s="380" t="s">
        <v>921</v>
      </c>
      <c r="AA2504" s="380"/>
      <c r="AB2504" s="380"/>
      <c r="AE2504" s="689" t="s">
        <v>1250</v>
      </c>
      <c r="AF2504" s="381">
        <v>1</v>
      </c>
      <c r="AG2504" s="765" t="s">
        <v>1634</v>
      </c>
      <c r="AH2504" s="371" t="s">
        <v>346</v>
      </c>
      <c r="AI2504" s="412" t="s">
        <v>1127</v>
      </c>
    </row>
    <row r="2505" spans="1:35" s="372" customFormat="1" x14ac:dyDescent="0.2">
      <c r="A2505" s="372" t="s">
        <v>918</v>
      </c>
      <c r="B2505" s="462">
        <v>20191005</v>
      </c>
      <c r="C2505" s="373" t="s">
        <v>59</v>
      </c>
      <c r="D2505" s="373">
        <v>2</v>
      </c>
      <c r="E2505" s="373">
        <v>4</v>
      </c>
      <c r="F2505" s="373"/>
      <c r="G2505" s="373"/>
      <c r="H2505" s="373" t="s">
        <v>11</v>
      </c>
      <c r="I2505" s="373">
        <v>280.58999999999997</v>
      </c>
      <c r="J2505" s="373">
        <v>5</v>
      </c>
      <c r="K2505" s="372">
        <v>5</v>
      </c>
      <c r="L2505" s="372">
        <v>1</v>
      </c>
      <c r="M2505" s="372">
        <v>0</v>
      </c>
      <c r="N2505" s="375">
        <v>1</v>
      </c>
      <c r="O2505" s="111" t="str">
        <f>Cal_111320b_12mm!$E$2</f>
        <v>Cal_111320b_12mm</v>
      </c>
      <c r="P2505" s="112">
        <f>Cal_111320b_12mm!$Q$3</f>
        <v>1.834328118614172</v>
      </c>
      <c r="Q2505" s="112">
        <f>Cal_111320b_12mm!$R$3</f>
        <v>0.54419533879391391</v>
      </c>
      <c r="R2505" s="376">
        <v>87.78</v>
      </c>
      <c r="S2505" s="376">
        <v>57.4</v>
      </c>
      <c r="T2505" s="372">
        <f>AVERAGE(0.796, 0.745, 0.426)</f>
        <v>0.65566666666666662</v>
      </c>
      <c r="U2505" s="378">
        <f t="shared" si="387"/>
        <v>87.12433333333334</v>
      </c>
      <c r="V2505" s="378">
        <f t="shared" si="388"/>
        <v>56.74433333333333</v>
      </c>
      <c r="W2505" s="464">
        <f t="shared" si="389"/>
        <v>0.6477099152817799</v>
      </c>
      <c r="X2505" s="464">
        <f t="shared" si="390"/>
        <v>0.36166417906598619</v>
      </c>
      <c r="Y2505" s="43">
        <f>Cal_111320b_12mm!$A$3</f>
        <v>20201113</v>
      </c>
      <c r="Z2505" s="380" t="s">
        <v>922</v>
      </c>
      <c r="AA2505" s="380"/>
      <c r="AB2505" s="380"/>
      <c r="AE2505" s="689" t="s">
        <v>1250</v>
      </c>
      <c r="AF2505" s="381">
        <v>1</v>
      </c>
      <c r="AG2505" s="765" t="s">
        <v>1634</v>
      </c>
      <c r="AH2505" s="371" t="s">
        <v>340</v>
      </c>
      <c r="AI2505" s="412" t="s">
        <v>1127</v>
      </c>
    </row>
    <row r="2506" spans="1:35" s="263" customFormat="1" x14ac:dyDescent="0.2">
      <c r="A2506" s="263" t="s">
        <v>918</v>
      </c>
      <c r="B2506" s="263">
        <v>20191005</v>
      </c>
      <c r="C2506" s="277" t="s">
        <v>59</v>
      </c>
      <c r="D2506" s="277">
        <v>2</v>
      </c>
      <c r="E2506" s="277">
        <v>4</v>
      </c>
      <c r="F2506" s="277"/>
      <c r="G2506" s="277"/>
      <c r="H2506" s="277" t="s">
        <v>10</v>
      </c>
      <c r="I2506" s="277">
        <v>279.91000000000003</v>
      </c>
      <c r="J2506" s="277">
        <v>20</v>
      </c>
      <c r="K2506" s="263">
        <v>5</v>
      </c>
      <c r="L2506" s="263">
        <v>1</v>
      </c>
      <c r="M2506" s="263">
        <v>0</v>
      </c>
      <c r="N2506" s="546">
        <v>1</v>
      </c>
      <c r="O2506" s="111" t="str">
        <f>Cal_111320b_12mm!$E$2</f>
        <v>Cal_111320b_12mm</v>
      </c>
      <c r="P2506" s="112">
        <f>Cal_111320b_12mm!$Q$3</f>
        <v>1.834328118614172</v>
      </c>
      <c r="Q2506" s="112">
        <f>Cal_111320b_12mm!$R$3</f>
        <v>0.54419533879391391</v>
      </c>
      <c r="R2506" s="263">
        <v>20.39</v>
      </c>
      <c r="S2506" s="263">
        <v>13.5</v>
      </c>
      <c r="T2506" s="263">
        <f>AVERAGE(0.796, 0.745, 0.426)</f>
        <v>0.65566666666666662</v>
      </c>
      <c r="U2506" s="269">
        <f t="shared" si="387"/>
        <v>19.734333333333336</v>
      </c>
      <c r="V2506" s="269">
        <f t="shared" si="388"/>
        <v>12.844333333333333</v>
      </c>
      <c r="W2506" s="269">
        <f t="shared" si="389"/>
        <v>0.14725354965598733</v>
      </c>
      <c r="X2506" s="269">
        <f t="shared" si="390"/>
        <v>8.1777835096135246E-2</v>
      </c>
      <c r="Y2506" s="43">
        <f>Cal_111320b_12mm!$A$3</f>
        <v>20201113</v>
      </c>
      <c r="Z2506" s="271" t="s">
        <v>923</v>
      </c>
      <c r="AA2506" s="271"/>
      <c r="AB2506" s="271"/>
      <c r="AE2506" s="689" t="s">
        <v>1250</v>
      </c>
      <c r="AF2506" s="387">
        <v>3</v>
      </c>
      <c r="AG2506" s="765" t="s">
        <v>1634</v>
      </c>
      <c r="AH2506" s="262" t="s">
        <v>1001</v>
      </c>
      <c r="AI2506" s="262" t="s">
        <v>1127</v>
      </c>
    </row>
    <row r="2507" spans="1:35" s="547" customFormat="1" x14ac:dyDescent="0.2">
      <c r="A2507" s="547" t="s">
        <v>918</v>
      </c>
      <c r="B2507" s="547">
        <v>20191005</v>
      </c>
      <c r="C2507" s="548" t="s">
        <v>59</v>
      </c>
      <c r="D2507" s="548">
        <v>2</v>
      </c>
      <c r="E2507" s="548">
        <v>4</v>
      </c>
      <c r="F2507" s="548"/>
      <c r="G2507" s="548"/>
      <c r="H2507" s="548" t="s">
        <v>11</v>
      </c>
      <c r="I2507" s="548">
        <v>280.02</v>
      </c>
      <c r="J2507" s="548">
        <v>20</v>
      </c>
      <c r="K2507" s="547">
        <v>5</v>
      </c>
      <c r="L2507" s="547">
        <v>1</v>
      </c>
      <c r="M2507" s="547">
        <v>0</v>
      </c>
      <c r="N2507" s="549">
        <v>1</v>
      </c>
      <c r="O2507" s="111" t="str">
        <f>Cal_111320b_12mm!$E$2</f>
        <v>Cal_111320b_12mm</v>
      </c>
      <c r="P2507" s="112">
        <f>Cal_111320b_12mm!$Q$3</f>
        <v>1.834328118614172</v>
      </c>
      <c r="Q2507" s="112">
        <f>Cal_111320b_12mm!$R$3</f>
        <v>0.54419533879391391</v>
      </c>
      <c r="R2507" s="547">
        <v>114.1</v>
      </c>
      <c r="S2507" s="547">
        <v>71.13</v>
      </c>
      <c r="T2507" s="550">
        <v>0.71483333299999996</v>
      </c>
      <c r="U2507" s="551">
        <f t="shared" si="387"/>
        <v>113.38516666699999</v>
      </c>
      <c r="V2507" s="551">
        <f t="shared" si="388"/>
        <v>70.415166666999994</v>
      </c>
      <c r="W2507" s="551">
        <f t="shared" si="389"/>
        <v>0.91799701140380519</v>
      </c>
      <c r="X2507" s="551">
        <f t="shared" si="390"/>
        <v>0.33710494251423484</v>
      </c>
      <c r="Y2507" s="43">
        <f>Cal_111320b_12mm!$A$3</f>
        <v>20201113</v>
      </c>
      <c r="Z2507" s="552" t="s">
        <v>921</v>
      </c>
      <c r="AA2507" s="552"/>
      <c r="AB2507" s="552"/>
      <c r="AE2507" s="689" t="s">
        <v>1250</v>
      </c>
      <c r="AF2507" s="553">
        <v>3</v>
      </c>
      <c r="AG2507" s="765" t="s">
        <v>1634</v>
      </c>
      <c r="AH2507" s="554" t="s">
        <v>1698</v>
      </c>
      <c r="AI2507" s="262" t="s">
        <v>1127</v>
      </c>
    </row>
    <row r="2508" spans="1:35" x14ac:dyDescent="0.2">
      <c r="A2508" s="43" t="s">
        <v>918</v>
      </c>
      <c r="B2508" s="45">
        <v>20191005</v>
      </c>
      <c r="C2508" s="107" t="s">
        <v>59</v>
      </c>
      <c r="D2508" s="107">
        <v>2</v>
      </c>
      <c r="E2508" s="107">
        <v>7</v>
      </c>
      <c r="H2508" s="107" t="s">
        <v>10</v>
      </c>
      <c r="I2508" s="107">
        <v>290</v>
      </c>
      <c r="J2508" s="107">
        <v>0</v>
      </c>
      <c r="K2508" s="43">
        <v>5</v>
      </c>
      <c r="L2508" s="43">
        <v>1</v>
      </c>
      <c r="M2508" s="43">
        <v>0</v>
      </c>
      <c r="N2508" s="49">
        <v>1</v>
      </c>
      <c r="O2508" s="111" t="str">
        <f>Cal_111320b_12mm!$E$2</f>
        <v>Cal_111320b_12mm</v>
      </c>
      <c r="P2508" s="112">
        <f>Cal_111320b_12mm!$Q$3</f>
        <v>1.834328118614172</v>
      </c>
      <c r="Q2508" s="112">
        <f>Cal_111320b_12mm!$R$3</f>
        <v>0.54419533879391391</v>
      </c>
      <c r="R2508" s="46">
        <v>337.4</v>
      </c>
      <c r="S2508" s="46">
        <v>201.2</v>
      </c>
      <c r="T2508" s="47">
        <f>AVERAGE(0.783, 0.695, 0.619, 0.756, 0.618, 0.76)</f>
        <v>0.70516666666666661</v>
      </c>
      <c r="U2508" s="79">
        <f t="shared" si="387"/>
        <v>336.69483333333329</v>
      </c>
      <c r="V2508" s="79">
        <f t="shared" si="388"/>
        <v>200.49483333333333</v>
      </c>
      <c r="W2508" s="443">
        <f t="shared" si="389"/>
        <v>2.8095972852555167</v>
      </c>
      <c r="X2508" s="443">
        <f t="shared" si="390"/>
        <v>0.64110135721823236</v>
      </c>
      <c r="Y2508" s="43">
        <f>Cal_111320b_12mm!$A$3</f>
        <v>20201113</v>
      </c>
      <c r="Z2508" s="48" t="s">
        <v>920</v>
      </c>
      <c r="AA2508" s="48"/>
      <c r="AE2508" s="689" t="s">
        <v>1250</v>
      </c>
      <c r="AF2508" s="128">
        <v>1</v>
      </c>
      <c r="AG2508" s="128"/>
      <c r="AH2508"/>
    </row>
    <row r="2509" spans="1:35" x14ac:dyDescent="0.2">
      <c r="A2509" s="43" t="s">
        <v>918</v>
      </c>
      <c r="B2509" s="45">
        <v>20191005</v>
      </c>
      <c r="C2509" s="107" t="s">
        <v>59</v>
      </c>
      <c r="D2509" s="107">
        <v>2</v>
      </c>
      <c r="E2509" s="107">
        <v>7</v>
      </c>
      <c r="H2509" s="107" t="s">
        <v>11</v>
      </c>
      <c r="I2509" s="107">
        <v>290</v>
      </c>
      <c r="J2509" s="107">
        <v>0</v>
      </c>
      <c r="K2509" s="43">
        <v>5</v>
      </c>
      <c r="L2509" s="43">
        <v>1</v>
      </c>
      <c r="M2509" s="43">
        <v>0</v>
      </c>
      <c r="N2509" s="49">
        <v>1</v>
      </c>
      <c r="O2509" s="111" t="str">
        <f>Cal_111320b_12mm!$E$2</f>
        <v>Cal_111320b_12mm</v>
      </c>
      <c r="P2509" s="112">
        <f>Cal_111320b_12mm!$Q$3</f>
        <v>1.834328118614172</v>
      </c>
      <c r="Q2509" s="112">
        <f>Cal_111320b_12mm!$R$3</f>
        <v>0.54419533879391391</v>
      </c>
      <c r="R2509" s="46">
        <v>323.39999999999998</v>
      </c>
      <c r="S2509" s="46">
        <v>197.5</v>
      </c>
      <c r="T2509" s="47">
        <f>AVERAGE(0.783, 0.695, 0.619, 0.756, 0.618, 0.76)</f>
        <v>0.70516666666666661</v>
      </c>
      <c r="U2509" s="79">
        <f t="shared" si="387"/>
        <v>322.69483333333329</v>
      </c>
      <c r="V2509" s="79">
        <f t="shared" si="388"/>
        <v>196.79483333333334</v>
      </c>
      <c r="W2509" s="443">
        <f t="shared" si="389"/>
        <v>2.5971240691165161</v>
      </c>
      <c r="X2509" s="443">
        <f t="shared" si="390"/>
        <v>0.78989420431786783</v>
      </c>
      <c r="Y2509" s="43">
        <f>Cal_111320b_12mm!$A$3</f>
        <v>20201113</v>
      </c>
      <c r="Z2509" s="48" t="s">
        <v>920</v>
      </c>
      <c r="AA2509" s="48"/>
      <c r="AE2509" s="689" t="s">
        <v>1250</v>
      </c>
      <c r="AF2509" s="128">
        <v>1</v>
      </c>
      <c r="AG2509" s="128"/>
      <c r="AH2509"/>
    </row>
    <row r="2510" spans="1:35" s="372" customFormat="1" x14ac:dyDescent="0.2">
      <c r="A2510" s="372" t="s">
        <v>918</v>
      </c>
      <c r="B2510" s="462">
        <v>20191005</v>
      </c>
      <c r="C2510" s="373" t="s">
        <v>59</v>
      </c>
      <c r="D2510" s="373">
        <v>2</v>
      </c>
      <c r="E2510" s="373">
        <v>7</v>
      </c>
      <c r="F2510" s="373"/>
      <c r="G2510" s="373"/>
      <c r="H2510" s="373" t="s">
        <v>10</v>
      </c>
      <c r="I2510" s="373">
        <v>279.7</v>
      </c>
      <c r="J2510" s="373">
        <v>5</v>
      </c>
      <c r="K2510" s="372">
        <v>5</v>
      </c>
      <c r="L2510" s="372">
        <v>1</v>
      </c>
      <c r="M2510" s="372">
        <v>0</v>
      </c>
      <c r="N2510" s="375">
        <v>1</v>
      </c>
      <c r="O2510" s="111" t="str">
        <f>Cal_111320b_12mm!$E$2</f>
        <v>Cal_111320b_12mm</v>
      </c>
      <c r="P2510" s="112">
        <f>Cal_111320b_12mm!$Q$3</f>
        <v>1.834328118614172</v>
      </c>
      <c r="Q2510" s="112">
        <f>Cal_111320b_12mm!$R$3</f>
        <v>0.54419533879391391</v>
      </c>
      <c r="R2510" s="376">
        <v>147</v>
      </c>
      <c r="S2510" s="376">
        <v>90.25</v>
      </c>
      <c r="T2510" s="372">
        <f>AVERAGE(0.796, 0.745, 0.426)</f>
        <v>0.65566666666666662</v>
      </c>
      <c r="U2510" s="378">
        <f t="shared" si="387"/>
        <v>146.34433333333334</v>
      </c>
      <c r="V2510" s="378">
        <f t="shared" si="388"/>
        <v>89.594333333333338</v>
      </c>
      <c r="W2510" s="464">
        <f t="shared" si="389"/>
        <v>1.2137754926768265</v>
      </c>
      <c r="X2510" s="464">
        <f t="shared" si="390"/>
        <v>0.38500897818072199</v>
      </c>
      <c r="Y2510" s="43">
        <f>Cal_111320b_12mm!$A$3</f>
        <v>20201113</v>
      </c>
      <c r="Z2510" s="380" t="s">
        <v>922</v>
      </c>
      <c r="AA2510" s="380"/>
      <c r="AB2510" s="380"/>
      <c r="AE2510" s="689" t="s">
        <v>1250</v>
      </c>
      <c r="AF2510" s="381">
        <v>1</v>
      </c>
      <c r="AG2510" s="765" t="s">
        <v>1634</v>
      </c>
      <c r="AH2510" s="412" t="s">
        <v>1018</v>
      </c>
      <c r="AI2510" s="371" t="s">
        <v>1127</v>
      </c>
    </row>
    <row r="2511" spans="1:35" s="372" customFormat="1" x14ac:dyDescent="0.2">
      <c r="A2511" s="372" t="s">
        <v>918</v>
      </c>
      <c r="B2511" s="462">
        <v>20191005</v>
      </c>
      <c r="C2511" s="373" t="s">
        <v>59</v>
      </c>
      <c r="D2511" s="373">
        <v>2</v>
      </c>
      <c r="E2511" s="373">
        <v>7</v>
      </c>
      <c r="F2511" s="373"/>
      <c r="G2511" s="373"/>
      <c r="H2511" s="373" t="s">
        <v>11</v>
      </c>
      <c r="I2511" s="373">
        <v>280.52999999999997</v>
      </c>
      <c r="J2511" s="373">
        <v>5</v>
      </c>
      <c r="K2511" s="372">
        <v>5</v>
      </c>
      <c r="L2511" s="372">
        <v>1</v>
      </c>
      <c r="M2511" s="372">
        <v>0</v>
      </c>
      <c r="N2511" s="375">
        <v>1</v>
      </c>
      <c r="O2511" s="111" t="str">
        <f>Cal_111320b_12mm!$E$2</f>
        <v>Cal_111320b_12mm</v>
      </c>
      <c r="P2511" s="112">
        <f>Cal_111320b_12mm!$Q$3</f>
        <v>1.834328118614172</v>
      </c>
      <c r="Q2511" s="112">
        <f>Cal_111320b_12mm!$R$3</f>
        <v>0.54419533879391391</v>
      </c>
      <c r="R2511" s="376">
        <v>108.2</v>
      </c>
      <c r="S2511" s="376">
        <v>67.260000000000005</v>
      </c>
      <c r="T2511" s="463">
        <v>0.65566666699999998</v>
      </c>
      <c r="U2511" s="378">
        <f t="shared" si="387"/>
        <v>107.544333333</v>
      </c>
      <c r="V2511" s="378">
        <f t="shared" si="388"/>
        <v>66.604333333</v>
      </c>
      <c r="W2511" s="464">
        <f t="shared" si="389"/>
        <v>0.87303869199455475</v>
      </c>
      <c r="X2511" s="464">
        <f t="shared" si="390"/>
        <v>0.31197950485220027</v>
      </c>
      <c r="Y2511" s="43">
        <f>Cal_111320b_12mm!$A$3</f>
        <v>20201113</v>
      </c>
      <c r="Z2511" s="380" t="s">
        <v>922</v>
      </c>
      <c r="AA2511" s="380"/>
      <c r="AB2511" s="380"/>
      <c r="AE2511" s="689" t="s">
        <v>1250</v>
      </c>
      <c r="AF2511" s="497">
        <v>3</v>
      </c>
      <c r="AG2511" s="765" t="s">
        <v>1634</v>
      </c>
      <c r="AH2511" s="412" t="s">
        <v>1730</v>
      </c>
      <c r="AI2511" s="412" t="s">
        <v>1729</v>
      </c>
    </row>
    <row r="2512" spans="1:35" s="44" customFormat="1" x14ac:dyDescent="0.2">
      <c r="A2512" s="44" t="s">
        <v>918</v>
      </c>
      <c r="B2512" s="196">
        <v>20191005</v>
      </c>
      <c r="C2512" s="361" t="s">
        <v>59</v>
      </c>
      <c r="D2512" s="361">
        <v>2</v>
      </c>
      <c r="E2512" s="361">
        <v>7</v>
      </c>
      <c r="F2512" s="361"/>
      <c r="G2512" s="361"/>
      <c r="H2512" s="361" t="s">
        <v>10</v>
      </c>
      <c r="I2512" s="361">
        <v>279.91000000000003</v>
      </c>
      <c r="J2512" s="361">
        <v>20</v>
      </c>
      <c r="K2512" s="44">
        <v>5</v>
      </c>
      <c r="L2512" s="44">
        <v>1</v>
      </c>
      <c r="M2512" s="44">
        <v>0</v>
      </c>
      <c r="N2512" s="363">
        <v>1</v>
      </c>
      <c r="O2512" s="111" t="str">
        <f>Cal_111320b_12mm!$E$2</f>
        <v>Cal_111320b_12mm</v>
      </c>
      <c r="P2512" s="112">
        <f>Cal_111320b_12mm!$Q$3</f>
        <v>1.834328118614172</v>
      </c>
      <c r="Q2512" s="112">
        <f>Cal_111320b_12mm!$R$3</f>
        <v>0.54419533879391391</v>
      </c>
      <c r="R2512" s="364">
        <v>133.19999999999999</v>
      </c>
      <c r="S2512" s="364">
        <v>79.66</v>
      </c>
      <c r="T2512" s="460">
        <v>0.71483333299999996</v>
      </c>
      <c r="U2512" s="366">
        <f t="shared" si="387"/>
        <v>132.48516666699999</v>
      </c>
      <c r="V2512" s="366">
        <f t="shared" si="388"/>
        <v>78.945166666999995</v>
      </c>
      <c r="W2512" s="461">
        <f t="shared" si="389"/>
        <v>1.1442605295473962</v>
      </c>
      <c r="X2512" s="461">
        <f t="shared" si="390"/>
        <v>0.26343579629513775</v>
      </c>
      <c r="Y2512" s="43">
        <f>Cal_111320b_12mm!$A$3</f>
        <v>20201113</v>
      </c>
      <c r="Z2512" s="368" t="s">
        <v>921</v>
      </c>
      <c r="AA2512" s="368"/>
      <c r="AB2512" s="368"/>
      <c r="AE2512" s="689" t="s">
        <v>1250</v>
      </c>
      <c r="AF2512" s="369">
        <v>1</v>
      </c>
      <c r="AG2512" s="765" t="s">
        <v>1634</v>
      </c>
      <c r="AH2512" s="411" t="s">
        <v>1019</v>
      </c>
      <c r="AI2512" s="360" t="s">
        <v>1127</v>
      </c>
    </row>
    <row r="2513" spans="1:35" s="44" customFormat="1" x14ac:dyDescent="0.2">
      <c r="A2513" s="44" t="s">
        <v>918</v>
      </c>
      <c r="B2513" s="196">
        <v>20191005</v>
      </c>
      <c r="C2513" s="361" t="s">
        <v>59</v>
      </c>
      <c r="D2513" s="361">
        <v>2</v>
      </c>
      <c r="E2513" s="361">
        <v>7</v>
      </c>
      <c r="F2513" s="361"/>
      <c r="G2513" s="361"/>
      <c r="H2513" s="361" t="s">
        <v>11</v>
      </c>
      <c r="I2513" s="361">
        <v>281.05</v>
      </c>
      <c r="J2513" s="361">
        <v>20</v>
      </c>
      <c r="K2513" s="44">
        <v>5</v>
      </c>
      <c r="L2513" s="44">
        <v>1</v>
      </c>
      <c r="M2513" s="44">
        <v>0</v>
      </c>
      <c r="N2513" s="363">
        <v>1</v>
      </c>
      <c r="O2513" s="111" t="str">
        <f>Cal_111320b_12mm!$E$2</f>
        <v>Cal_111320b_12mm</v>
      </c>
      <c r="P2513" s="112">
        <f>Cal_111320b_12mm!$Q$3</f>
        <v>1.834328118614172</v>
      </c>
      <c r="Q2513" s="112">
        <f>Cal_111320b_12mm!$R$3</f>
        <v>0.54419533879391391</v>
      </c>
      <c r="R2513" s="364">
        <v>178.7</v>
      </c>
      <c r="S2513" s="364">
        <v>106.5</v>
      </c>
      <c r="T2513" s="460">
        <v>0.71483333299999996</v>
      </c>
      <c r="U2513" s="366">
        <f t="shared" si="387"/>
        <v>177.98516666699999</v>
      </c>
      <c r="V2513" s="366">
        <f t="shared" si="388"/>
        <v>105.785166667</v>
      </c>
      <c r="W2513" s="461">
        <f t="shared" si="389"/>
        <v>1.5368043206624209</v>
      </c>
      <c r="X2513" s="461">
        <f t="shared" si="390"/>
        <v>0.34183336634255579</v>
      </c>
      <c r="Y2513" s="43">
        <f>Cal_111320b_12mm!$A$3</f>
        <v>20201113</v>
      </c>
      <c r="Z2513" s="368" t="s">
        <v>921</v>
      </c>
      <c r="AA2513" s="368"/>
      <c r="AB2513" s="368"/>
      <c r="AE2513" s="689" t="s">
        <v>1250</v>
      </c>
      <c r="AF2513" s="369">
        <v>3</v>
      </c>
      <c r="AG2513" s="765" t="s">
        <v>1634</v>
      </c>
      <c r="AH2513" s="411" t="s">
        <v>1699</v>
      </c>
      <c r="AI2513" s="360" t="s">
        <v>1127</v>
      </c>
    </row>
    <row r="2514" spans="1:35" s="513" customFormat="1" x14ac:dyDescent="0.2">
      <c r="A2514" s="513" t="s">
        <v>918</v>
      </c>
      <c r="B2514" s="523">
        <v>20191005</v>
      </c>
      <c r="C2514" s="514" t="s">
        <v>59</v>
      </c>
      <c r="D2514" s="514">
        <v>2</v>
      </c>
      <c r="E2514" s="514">
        <v>11</v>
      </c>
      <c r="F2514" s="514"/>
      <c r="G2514" s="514"/>
      <c r="H2514" s="514" t="s">
        <v>10</v>
      </c>
      <c r="I2514" s="514">
        <v>290</v>
      </c>
      <c r="J2514" s="514">
        <v>0</v>
      </c>
      <c r="K2514" s="513">
        <v>5</v>
      </c>
      <c r="L2514" s="513">
        <v>1</v>
      </c>
      <c r="M2514" s="513">
        <v>0</v>
      </c>
      <c r="N2514" s="516">
        <v>1</v>
      </c>
      <c r="O2514" s="111" t="str">
        <f>Cal_111320b_12mm!$E$2</f>
        <v>Cal_111320b_12mm</v>
      </c>
      <c r="P2514" s="112">
        <f>Cal_111320b_12mm!$Q$3</f>
        <v>1.834328118614172</v>
      </c>
      <c r="Q2514" s="112">
        <f>Cal_111320b_12mm!$R$3</f>
        <v>0.54419533879391391</v>
      </c>
      <c r="R2514" s="517">
        <v>268.5</v>
      </c>
      <c r="S2514" s="517">
        <v>194.1</v>
      </c>
      <c r="T2514" s="513">
        <f>AVERAGE(0.544, 0.794, 0.854, 0.783, 0.695, 0.619)</f>
        <v>0.71483333333333332</v>
      </c>
      <c r="U2514" s="519">
        <f t="shared" si="387"/>
        <v>267.78516666666667</v>
      </c>
      <c r="V2514" s="519">
        <f t="shared" si="388"/>
        <v>193.38516666666666</v>
      </c>
      <c r="W2514" s="520">
        <f t="shared" si="389"/>
        <v>1.5347579884215161</v>
      </c>
      <c r="X2514" s="520">
        <f t="shared" si="390"/>
        <v>1.7935768170035273</v>
      </c>
      <c r="Y2514" s="43">
        <f>Cal_111320b_12mm!$A$3</f>
        <v>20201113</v>
      </c>
      <c r="Z2514" s="522" t="s">
        <v>919</v>
      </c>
      <c r="AA2514" s="522"/>
      <c r="AB2514" s="522"/>
      <c r="AE2514" s="689" t="s">
        <v>1250</v>
      </c>
      <c r="AF2514" s="524">
        <v>3</v>
      </c>
      <c r="AG2514" s="524">
        <v>1</v>
      </c>
      <c r="AH2514" s="512" t="s">
        <v>1020</v>
      </c>
      <c r="AI2514" s="512"/>
    </row>
    <row r="2515" spans="1:35" s="513" customFormat="1" x14ac:dyDescent="0.2">
      <c r="A2515" s="513" t="s">
        <v>918</v>
      </c>
      <c r="B2515" s="523">
        <v>20191005</v>
      </c>
      <c r="C2515" s="514" t="s">
        <v>59</v>
      </c>
      <c r="D2515" s="514">
        <v>2</v>
      </c>
      <c r="E2515" s="514">
        <v>11</v>
      </c>
      <c r="F2515" s="514"/>
      <c r="G2515" s="514"/>
      <c r="H2515" s="514" t="s">
        <v>11</v>
      </c>
      <c r="I2515" s="514">
        <v>290</v>
      </c>
      <c r="J2515" s="514">
        <v>0</v>
      </c>
      <c r="K2515" s="513">
        <v>5</v>
      </c>
      <c r="L2515" s="513">
        <v>1</v>
      </c>
      <c r="M2515" s="513">
        <v>0</v>
      </c>
      <c r="N2515" s="516">
        <v>1</v>
      </c>
      <c r="O2515" s="111" t="str">
        <f>Cal_111320b_12mm!$E$2</f>
        <v>Cal_111320b_12mm</v>
      </c>
      <c r="P2515" s="112">
        <f>Cal_111320b_12mm!$Q$3</f>
        <v>1.834328118614172</v>
      </c>
      <c r="Q2515" s="112">
        <f>Cal_111320b_12mm!$R$3</f>
        <v>0.54419533879391391</v>
      </c>
      <c r="R2515" s="517">
        <v>306.89999999999998</v>
      </c>
      <c r="S2515" s="517">
        <v>193.4</v>
      </c>
      <c r="T2515" s="513">
        <f>AVERAGE(0.783, 0.695, 0.619, 0.756, 0.618, 0.76)</f>
        <v>0.70516666666666661</v>
      </c>
      <c r="U2515" s="519">
        <f t="shared" si="387"/>
        <v>306.19483333333329</v>
      </c>
      <c r="V2515" s="519">
        <f t="shared" si="388"/>
        <v>192.69483333333335</v>
      </c>
      <c r="W2515" s="520">
        <f t="shared" si="389"/>
        <v>2.3413310710462634</v>
      </c>
      <c r="X2515" s="520">
        <f t="shared" si="390"/>
        <v>0.97512246912828215</v>
      </c>
      <c r="Y2515" s="43">
        <f>Cal_111320b_12mm!$A$3</f>
        <v>20201113</v>
      </c>
      <c r="Z2515" s="522" t="s">
        <v>920</v>
      </c>
      <c r="AA2515" s="522"/>
      <c r="AB2515" s="522"/>
      <c r="AE2515" s="689" t="s">
        <v>1250</v>
      </c>
      <c r="AF2515" s="524">
        <v>1</v>
      </c>
      <c r="AG2515" s="524">
        <v>1</v>
      </c>
      <c r="AH2515" s="512" t="s">
        <v>1021</v>
      </c>
      <c r="AI2515" s="512"/>
    </row>
    <row r="2516" spans="1:35" x14ac:dyDescent="0.2">
      <c r="A2516" s="43" t="s">
        <v>918</v>
      </c>
      <c r="B2516" s="45">
        <v>20191005</v>
      </c>
      <c r="C2516" s="107" t="s">
        <v>59</v>
      </c>
      <c r="D2516" s="107">
        <v>2</v>
      </c>
      <c r="E2516" s="107">
        <v>11</v>
      </c>
      <c r="H2516" s="107" t="s">
        <v>10</v>
      </c>
      <c r="I2516" s="107">
        <v>290</v>
      </c>
      <c r="J2516" s="107">
        <v>10</v>
      </c>
      <c r="K2516" s="43">
        <v>5</v>
      </c>
      <c r="L2516" s="43">
        <v>1</v>
      </c>
      <c r="M2516" s="43">
        <v>0</v>
      </c>
      <c r="N2516" s="49">
        <v>1</v>
      </c>
      <c r="O2516" s="111" t="str">
        <f>Cal_111320b_12mm!$E$2</f>
        <v>Cal_111320b_12mm</v>
      </c>
      <c r="P2516" s="112">
        <f>Cal_111320b_12mm!$Q$3</f>
        <v>1.834328118614172</v>
      </c>
      <c r="Q2516" s="112">
        <f>Cal_111320b_12mm!$R$3</f>
        <v>0.54419533879391391</v>
      </c>
      <c r="R2516" s="46">
        <v>104.5</v>
      </c>
      <c r="S2516" s="46">
        <v>65.290000000000006</v>
      </c>
      <c r="T2516" s="47">
        <f>AVERAGE(0.544, 0.794, 0.854, 0.783, 0.695, 0.619)</f>
        <v>0.71483333333333332</v>
      </c>
      <c r="U2516" s="79">
        <f t="shared" si="387"/>
        <v>103.78516666666667</v>
      </c>
      <c r="V2516" s="79">
        <f t="shared" si="388"/>
        <v>64.575166666666675</v>
      </c>
      <c r="W2516" s="443">
        <f t="shared" si="389"/>
        <v>0.80884221405924239</v>
      </c>
      <c r="X2516" s="443">
        <f t="shared" si="390"/>
        <v>0.30255520326830054</v>
      </c>
      <c r="Y2516" s="43">
        <f>Cal_111320b_12mm!$A$3</f>
        <v>20201113</v>
      </c>
      <c r="Z2516" s="48" t="s">
        <v>920</v>
      </c>
      <c r="AA2516" s="48"/>
      <c r="AE2516" s="689" t="s">
        <v>1250</v>
      </c>
      <c r="AF2516" s="128">
        <v>1</v>
      </c>
      <c r="AG2516" s="765" t="s">
        <v>1634</v>
      </c>
      <c r="AH2516"/>
    </row>
    <row r="2517" spans="1:35" x14ac:dyDescent="0.2">
      <c r="A2517" s="43" t="s">
        <v>918</v>
      </c>
      <c r="B2517" s="45">
        <v>20191005</v>
      </c>
      <c r="C2517" s="107" t="s">
        <v>59</v>
      </c>
      <c r="D2517" s="107">
        <v>2</v>
      </c>
      <c r="E2517" s="107">
        <v>11</v>
      </c>
      <c r="H2517" s="107" t="s">
        <v>11</v>
      </c>
      <c r="I2517" s="107">
        <v>290</v>
      </c>
      <c r="J2517" s="107">
        <v>10</v>
      </c>
      <c r="K2517" s="43">
        <v>5</v>
      </c>
      <c r="L2517" s="43">
        <v>1</v>
      </c>
      <c r="M2517" s="43">
        <v>0</v>
      </c>
      <c r="N2517" s="49">
        <v>1</v>
      </c>
      <c r="O2517" s="111" t="str">
        <f>Cal_111320b_12mm!$E$2</f>
        <v>Cal_111320b_12mm</v>
      </c>
      <c r="P2517" s="112">
        <f>Cal_111320b_12mm!$Q$3</f>
        <v>1.834328118614172</v>
      </c>
      <c r="Q2517" s="112">
        <f>Cal_111320b_12mm!$R$3</f>
        <v>0.54419533879391391</v>
      </c>
      <c r="R2517" s="46">
        <v>116.2</v>
      </c>
      <c r="S2517" s="46">
        <v>74.19</v>
      </c>
      <c r="T2517" s="43">
        <f>AVERAGE(0.783, 0.695, 0.619, 0.756, 0.618, 0.76)</f>
        <v>0.70516666666666661</v>
      </c>
      <c r="U2517" s="79">
        <f t="shared" si="387"/>
        <v>115.49483333333333</v>
      </c>
      <c r="V2517" s="79">
        <f t="shared" si="388"/>
        <v>73.484833333333327</v>
      </c>
      <c r="W2517" s="465">
        <f t="shared" si="389"/>
        <v>0.86660192330091257</v>
      </c>
      <c r="X2517" s="465">
        <f t="shared" si="390"/>
        <v>0.39813897006746013</v>
      </c>
      <c r="Y2517" s="43">
        <f>Cal_111320b_12mm!$A$3</f>
        <v>20201113</v>
      </c>
      <c r="Z2517" s="48" t="s">
        <v>920</v>
      </c>
      <c r="AA2517" s="48"/>
      <c r="AE2517" s="689" t="s">
        <v>1250</v>
      </c>
      <c r="AF2517" s="128">
        <v>1</v>
      </c>
      <c r="AG2517" s="765" t="s">
        <v>1634</v>
      </c>
      <c r="AH2517"/>
    </row>
    <row r="2518" spans="1:35" s="372" customFormat="1" x14ac:dyDescent="0.2">
      <c r="A2518" s="372" t="s">
        <v>918</v>
      </c>
      <c r="B2518" s="462">
        <v>20191005</v>
      </c>
      <c r="C2518" s="373" t="s">
        <v>59</v>
      </c>
      <c r="D2518" s="373">
        <v>2</v>
      </c>
      <c r="E2518" s="373">
        <v>11</v>
      </c>
      <c r="F2518" s="373"/>
      <c r="G2518" s="373"/>
      <c r="H2518" s="373" t="s">
        <v>10</v>
      </c>
      <c r="I2518" s="373">
        <v>280.07</v>
      </c>
      <c r="J2518" s="373">
        <v>5</v>
      </c>
      <c r="K2518" s="372">
        <v>5</v>
      </c>
      <c r="L2518" s="372">
        <v>1</v>
      </c>
      <c r="M2518" s="372">
        <v>0</v>
      </c>
      <c r="N2518" s="375">
        <v>1</v>
      </c>
      <c r="O2518" s="111" t="str">
        <f>Cal_111320b_12mm!$E$2</f>
        <v>Cal_111320b_12mm</v>
      </c>
      <c r="P2518" s="112">
        <f>Cal_111320b_12mm!$Q$3</f>
        <v>1.834328118614172</v>
      </c>
      <c r="Q2518" s="112">
        <f>Cal_111320b_12mm!$R$3</f>
        <v>0.54419533879391391</v>
      </c>
      <c r="R2518" s="376">
        <v>180.3</v>
      </c>
      <c r="S2518" s="376">
        <v>110.7</v>
      </c>
      <c r="T2518" s="372">
        <f>AVERAGE(0.623, 0.649, 0.696, 0.685, 0.665, 0.971)</f>
        <v>0.71483333333333332</v>
      </c>
      <c r="U2518" s="378">
        <f t="shared" si="387"/>
        <v>179.58516666666668</v>
      </c>
      <c r="V2518" s="378">
        <f t="shared" si="388"/>
        <v>109.98516666666667</v>
      </c>
      <c r="W2518" s="464">
        <f t="shared" si="389"/>
        <v>1.4866461590391518</v>
      </c>
      <c r="X2518" s="464">
        <f t="shared" si="390"/>
        <v>0.47341386517773038</v>
      </c>
      <c r="Y2518" s="43">
        <f>Cal_111320b_12mm!$A$3</f>
        <v>20201113</v>
      </c>
      <c r="Z2518" s="380" t="s">
        <v>921</v>
      </c>
      <c r="AA2518" s="380"/>
      <c r="AB2518" s="380"/>
      <c r="AE2518" s="689" t="s">
        <v>1250</v>
      </c>
      <c r="AF2518" s="381">
        <v>1</v>
      </c>
      <c r="AG2518" s="765" t="s">
        <v>1634</v>
      </c>
      <c r="AH2518" s="371" t="s">
        <v>620</v>
      </c>
      <c r="AI2518" s="371"/>
    </row>
    <row r="2519" spans="1:35" s="372" customFormat="1" x14ac:dyDescent="0.2">
      <c r="A2519" s="372" t="s">
        <v>918</v>
      </c>
      <c r="B2519" s="462">
        <v>20191005</v>
      </c>
      <c r="C2519" s="373" t="s">
        <v>59</v>
      </c>
      <c r="D2519" s="373">
        <v>2</v>
      </c>
      <c r="E2519" s="373">
        <v>11</v>
      </c>
      <c r="F2519" s="373"/>
      <c r="G2519" s="373"/>
      <c r="H2519" s="373" t="s">
        <v>11</v>
      </c>
      <c r="I2519" s="373">
        <v>280.31</v>
      </c>
      <c r="J2519" s="373">
        <v>5</v>
      </c>
      <c r="K2519" s="372">
        <v>5</v>
      </c>
      <c r="L2519" s="372">
        <v>1</v>
      </c>
      <c r="M2519" s="372">
        <v>0</v>
      </c>
      <c r="N2519" s="375">
        <v>1</v>
      </c>
      <c r="O2519" s="111" t="str">
        <f>Cal_111320b_12mm!$E$2</f>
        <v>Cal_111320b_12mm</v>
      </c>
      <c r="P2519" s="112">
        <f>Cal_111320b_12mm!$Q$3</f>
        <v>1.834328118614172</v>
      </c>
      <c r="Q2519" s="112">
        <f>Cal_111320b_12mm!$R$3</f>
        <v>0.54419533879391391</v>
      </c>
      <c r="R2519" s="376">
        <v>188.5</v>
      </c>
      <c r="S2519" s="376">
        <v>114</v>
      </c>
      <c r="T2519" s="372">
        <f>AVERAGE(0.623, 0.649, 0.696, 0.685, 0.665, 0.971)</f>
        <v>0.71483333333333332</v>
      </c>
      <c r="U2519" s="378">
        <f t="shared" si="387"/>
        <v>187.78516666666667</v>
      </c>
      <c r="V2519" s="378">
        <f t="shared" si="388"/>
        <v>113.28516666666667</v>
      </c>
      <c r="W2519" s="464">
        <f t="shared" si="389"/>
        <v>1.5899469951205547</v>
      </c>
      <c r="X2519" s="464">
        <f t="shared" si="390"/>
        <v>0.42719421418307874</v>
      </c>
      <c r="Y2519" s="43">
        <f>Cal_111320b_12mm!$A$3</f>
        <v>20201113</v>
      </c>
      <c r="Z2519" s="380" t="s">
        <v>921</v>
      </c>
      <c r="AA2519" s="380"/>
      <c r="AB2519" s="380"/>
      <c r="AE2519" s="689" t="s">
        <v>1250</v>
      </c>
      <c r="AF2519" s="381">
        <v>1</v>
      </c>
      <c r="AG2519" s="765" t="s">
        <v>1634</v>
      </c>
      <c r="AH2519" s="371" t="s">
        <v>339</v>
      </c>
      <c r="AI2519" s="371"/>
    </row>
    <row r="2520" spans="1:35" s="538" customFormat="1" x14ac:dyDescent="0.2">
      <c r="A2520" s="538" t="s">
        <v>918</v>
      </c>
      <c r="B2520" s="538">
        <v>20191005</v>
      </c>
      <c r="C2520" s="539" t="s">
        <v>59</v>
      </c>
      <c r="D2520" s="539">
        <v>2</v>
      </c>
      <c r="E2520" s="539">
        <v>11</v>
      </c>
      <c r="F2520" s="539"/>
      <c r="G2520" s="539"/>
      <c r="H2520" s="539" t="s">
        <v>10</v>
      </c>
      <c r="I2520" s="539">
        <v>280.24</v>
      </c>
      <c r="J2520" s="539">
        <v>20</v>
      </c>
      <c r="K2520" s="538">
        <v>5</v>
      </c>
      <c r="L2520" s="538">
        <v>1</v>
      </c>
      <c r="M2520" s="538">
        <v>0</v>
      </c>
      <c r="N2520" s="540">
        <v>1</v>
      </c>
      <c r="O2520" s="111" t="str">
        <f>Cal_111320b_12mm!$E$2</f>
        <v>Cal_111320b_12mm</v>
      </c>
      <c r="P2520" s="112">
        <f>Cal_111320b_12mm!$Q$3</f>
        <v>1.834328118614172</v>
      </c>
      <c r="Q2520" s="112">
        <f>Cal_111320b_12mm!$R$3</f>
        <v>0.54419533879391391</v>
      </c>
      <c r="R2520" s="538">
        <v>38.83</v>
      </c>
      <c r="S2520" s="538">
        <v>23.32</v>
      </c>
      <c r="T2520" s="541">
        <v>0.65566666699999998</v>
      </c>
      <c r="U2520" s="542">
        <f t="shared" si="387"/>
        <v>38.174333333</v>
      </c>
      <c r="V2520" s="542">
        <f t="shared" si="388"/>
        <v>22.664333333000002</v>
      </c>
      <c r="W2520" s="542">
        <f t="shared" si="389"/>
        <v>0.33109043804048988</v>
      </c>
      <c r="X2520" s="542">
        <f t="shared" si="390"/>
        <v>7.2568589835450087E-2</v>
      </c>
      <c r="Y2520" s="43">
        <f>Cal_111320b_12mm!$A$3</f>
        <v>20201113</v>
      </c>
      <c r="Z2520" s="543" t="s">
        <v>922</v>
      </c>
      <c r="AA2520" s="543"/>
      <c r="AB2520" s="543"/>
      <c r="AE2520" s="689" t="s">
        <v>1250</v>
      </c>
      <c r="AF2520" s="544">
        <v>4</v>
      </c>
      <c r="AG2520" s="765" t="s">
        <v>1634</v>
      </c>
      <c r="AH2520" s="545" t="s">
        <v>1700</v>
      </c>
      <c r="AI2520" s="545" t="s">
        <v>1127</v>
      </c>
    </row>
    <row r="2521" spans="1:35" s="527" customFormat="1" ht="13.5" thickBot="1" x14ac:dyDescent="0.25">
      <c r="A2521" s="527" t="s">
        <v>918</v>
      </c>
      <c r="B2521" s="528">
        <v>20191005</v>
      </c>
      <c r="C2521" s="529" t="s">
        <v>59</v>
      </c>
      <c r="D2521" s="529">
        <v>2</v>
      </c>
      <c r="E2521" s="529">
        <v>11</v>
      </c>
      <c r="F2521" s="529"/>
      <c r="G2521" s="529"/>
      <c r="H2521" s="529" t="s">
        <v>11</v>
      </c>
      <c r="I2521" s="529">
        <v>280.66000000000003</v>
      </c>
      <c r="J2521" s="529">
        <v>20</v>
      </c>
      <c r="K2521" s="527">
        <v>5</v>
      </c>
      <c r="L2521" s="527">
        <v>1</v>
      </c>
      <c r="M2521" s="527">
        <v>0</v>
      </c>
      <c r="N2521" s="530">
        <v>1</v>
      </c>
      <c r="O2521" s="111" t="str">
        <f>Cal_111320b_12mm!$E$2</f>
        <v>Cal_111320b_12mm</v>
      </c>
      <c r="P2521" s="112">
        <f>Cal_111320b_12mm!$Q$3</f>
        <v>1.834328118614172</v>
      </c>
      <c r="Q2521" s="112">
        <f>Cal_111320b_12mm!$R$3</f>
        <v>0.54419533879391391</v>
      </c>
      <c r="R2521" s="531">
        <v>152</v>
      </c>
      <c r="S2521" s="531">
        <v>69.56</v>
      </c>
      <c r="T2521" s="532">
        <v>0.65566666699999998</v>
      </c>
      <c r="U2521" s="533">
        <f t="shared" si="387"/>
        <v>151.34433333300001</v>
      </c>
      <c r="V2521" s="533">
        <f t="shared" si="388"/>
        <v>68.904333332999997</v>
      </c>
      <c r="W2521" s="534">
        <f t="shared" si="389"/>
        <v>1.7572049870536655</v>
      </c>
      <c r="X2521" s="534">
        <f t="shared" si="390"/>
        <v>-0.5318332486546874</v>
      </c>
      <c r="Y2521" s="43">
        <f>Cal_111320b_12mm!$A$3</f>
        <v>20201113</v>
      </c>
      <c r="Z2521" s="535" t="s">
        <v>923</v>
      </c>
      <c r="AA2521" s="535"/>
      <c r="AB2521" s="535"/>
      <c r="AE2521" s="689" t="s">
        <v>1250</v>
      </c>
      <c r="AF2521" s="536">
        <v>4</v>
      </c>
      <c r="AG2521" s="765" t="s">
        <v>1634</v>
      </c>
      <c r="AH2521" s="537" t="s">
        <v>1000</v>
      </c>
      <c r="AI2521" s="545" t="s">
        <v>1127</v>
      </c>
    </row>
    <row r="2522" spans="1:35" s="513" customFormat="1" x14ac:dyDescent="0.2">
      <c r="A2522" s="513" t="s">
        <v>918</v>
      </c>
      <c r="B2522" s="523">
        <v>20191005</v>
      </c>
      <c r="C2522" s="514" t="s">
        <v>61</v>
      </c>
      <c r="D2522" s="514">
        <v>3</v>
      </c>
      <c r="E2522" s="514">
        <v>2</v>
      </c>
      <c r="F2522" s="514"/>
      <c r="G2522" s="514"/>
      <c r="H2522" s="514" t="s">
        <v>10</v>
      </c>
      <c r="I2522" s="514">
        <v>290</v>
      </c>
      <c r="J2522" s="514">
        <v>0</v>
      </c>
      <c r="K2522" s="513">
        <v>5</v>
      </c>
      <c r="L2522" s="513">
        <v>1</v>
      </c>
      <c r="M2522" s="513">
        <v>0</v>
      </c>
      <c r="N2522" s="516">
        <v>1</v>
      </c>
      <c r="O2522" s="111" t="str">
        <f>Cal_111320b_12mm!$E$2</f>
        <v>Cal_111320b_12mm</v>
      </c>
      <c r="P2522" s="112">
        <f>Cal_111320b_12mm!$Q$3</f>
        <v>1.834328118614172</v>
      </c>
      <c r="Q2522" s="112">
        <f>Cal_111320b_12mm!$R$3</f>
        <v>0.54419533879391391</v>
      </c>
      <c r="R2522" s="517">
        <v>54.68</v>
      </c>
      <c r="S2522" s="517">
        <v>32.6</v>
      </c>
      <c r="T2522" s="513">
        <f>AVERAGE(0.544, 0.794, 0.854, 0.783, 0.695, 0.619)</f>
        <v>0.71483333333333332</v>
      </c>
      <c r="U2522" s="519">
        <f t="shared" si="387"/>
        <v>53.965166666666669</v>
      </c>
      <c r="V2522" s="519">
        <f t="shared" si="388"/>
        <v>31.885166666666667</v>
      </c>
      <c r="W2522" s="520">
        <f t="shared" si="389"/>
        <v>0.45547656430574029</v>
      </c>
      <c r="X2522" s="520">
        <f t="shared" si="390"/>
        <v>9.3296187103726974E-2</v>
      </c>
      <c r="Y2522" s="43">
        <f>Cal_111320b_12mm!$A$3</f>
        <v>20201113</v>
      </c>
      <c r="Z2522" s="522" t="s">
        <v>919</v>
      </c>
      <c r="AA2522" s="522"/>
      <c r="AB2522" s="522"/>
      <c r="AE2522" s="689" t="s">
        <v>1250</v>
      </c>
      <c r="AF2522" s="524">
        <v>1</v>
      </c>
      <c r="AG2522" s="524">
        <v>1</v>
      </c>
      <c r="AH2522" s="512" t="s">
        <v>1038</v>
      </c>
      <c r="AI2522" s="512"/>
    </row>
    <row r="2523" spans="1:35" s="513" customFormat="1" x14ac:dyDescent="0.2">
      <c r="A2523" s="513" t="s">
        <v>918</v>
      </c>
      <c r="B2523" s="523">
        <v>20191005</v>
      </c>
      <c r="C2523" s="514" t="s">
        <v>61</v>
      </c>
      <c r="D2523" s="514">
        <v>3</v>
      </c>
      <c r="E2523" s="514">
        <v>2</v>
      </c>
      <c r="F2523" s="514"/>
      <c r="G2523" s="514"/>
      <c r="H2523" s="514" t="s">
        <v>11</v>
      </c>
      <c r="I2523" s="514">
        <v>290</v>
      </c>
      <c r="J2523" s="514">
        <v>0</v>
      </c>
      <c r="K2523" s="513">
        <v>5</v>
      </c>
      <c r="L2523" s="513">
        <v>1</v>
      </c>
      <c r="M2523" s="513">
        <v>0</v>
      </c>
      <c r="N2523" s="516">
        <v>1</v>
      </c>
      <c r="O2523" s="111" t="str">
        <f>Cal_111320b_12mm!$E$2</f>
        <v>Cal_111320b_12mm</v>
      </c>
      <c r="P2523" s="112">
        <f>Cal_111320b_12mm!$Q$3</f>
        <v>1.834328118614172</v>
      </c>
      <c r="Q2523" s="112">
        <f>Cal_111320b_12mm!$R$3</f>
        <v>0.54419533879391391</v>
      </c>
      <c r="R2523" s="517">
        <v>73.489999999999995</v>
      </c>
      <c r="S2523" s="517">
        <v>53.16</v>
      </c>
      <c r="T2523" s="513">
        <f>AVERAGE(0.783, 0.695, 0.619, 0.756, 0.618, 0.76)</f>
        <v>0.70516666666666661</v>
      </c>
      <c r="U2523" s="519">
        <f t="shared" si="387"/>
        <v>72.784833333333324</v>
      </c>
      <c r="V2523" s="519">
        <f t="shared" si="388"/>
        <v>52.454833333333333</v>
      </c>
      <c r="W2523" s="520">
        <f t="shared" si="389"/>
        <v>0.41937674602969632</v>
      </c>
      <c r="X2523" s="520">
        <f t="shared" si="390"/>
        <v>0.48341869844736057</v>
      </c>
      <c r="Y2523" s="43">
        <f>Cal_111320b_12mm!$A$3</f>
        <v>20201113</v>
      </c>
      <c r="Z2523" s="522" t="s">
        <v>920</v>
      </c>
      <c r="AA2523" s="522"/>
      <c r="AB2523" s="522"/>
      <c r="AE2523" s="689" t="s">
        <v>1250</v>
      </c>
      <c r="AF2523" s="524">
        <v>1</v>
      </c>
      <c r="AG2523" s="524">
        <v>1</v>
      </c>
      <c r="AH2523" s="512" t="s">
        <v>1039</v>
      </c>
      <c r="AI2523" s="512"/>
    </row>
    <row r="2524" spans="1:35" s="82" customFormat="1" x14ac:dyDescent="0.2">
      <c r="A2524" s="82" t="s">
        <v>918</v>
      </c>
      <c r="B2524" s="81">
        <v>20191005</v>
      </c>
      <c r="C2524" s="126" t="s">
        <v>61</v>
      </c>
      <c r="D2524" s="126">
        <v>3</v>
      </c>
      <c r="E2524" s="126">
        <v>4</v>
      </c>
      <c r="F2524" s="126"/>
      <c r="G2524" s="126"/>
      <c r="H2524" s="126" t="s">
        <v>10</v>
      </c>
      <c r="I2524" s="126">
        <v>290</v>
      </c>
      <c r="J2524" s="126">
        <v>0</v>
      </c>
      <c r="K2524" s="82">
        <v>5</v>
      </c>
      <c r="L2524" s="82">
        <v>1</v>
      </c>
      <c r="M2524" s="82">
        <v>0</v>
      </c>
      <c r="N2524" s="83">
        <v>1</v>
      </c>
      <c r="O2524" s="111" t="str">
        <f>Cal_111320b_12mm!$E$2</f>
        <v>Cal_111320b_12mm</v>
      </c>
      <c r="P2524" s="112">
        <f>Cal_111320b_12mm!$Q$3</f>
        <v>1.834328118614172</v>
      </c>
      <c r="Q2524" s="112">
        <f>Cal_111320b_12mm!$R$3</f>
        <v>0.54419533879391391</v>
      </c>
      <c r="R2524" s="84">
        <v>132.5</v>
      </c>
      <c r="S2524" s="84">
        <v>89.47</v>
      </c>
      <c r="T2524" s="82">
        <f>AVERAGE(0.783, 0.695, 0.619, 0.756, 0.618, 0.76)</f>
        <v>0.70516666666666661</v>
      </c>
      <c r="U2524" s="125">
        <f t="shared" si="387"/>
        <v>131.79483333333334</v>
      </c>
      <c r="V2524" s="125">
        <f t="shared" si="388"/>
        <v>88.764833333333328</v>
      </c>
      <c r="W2524" s="459">
        <f t="shared" si="389"/>
        <v>0.88764296023894973</v>
      </c>
      <c r="X2524" s="459">
        <f t="shared" si="390"/>
        <v>0.64008064635145412</v>
      </c>
      <c r="Y2524" s="43">
        <f>Cal_111320b_12mm!$A$3</f>
        <v>20201113</v>
      </c>
      <c r="Z2524" s="85" t="s">
        <v>920</v>
      </c>
      <c r="AA2524" s="85"/>
      <c r="AB2524" s="85"/>
      <c r="AE2524" s="689" t="s">
        <v>1250</v>
      </c>
      <c r="AF2524" s="129">
        <v>1</v>
      </c>
      <c r="AG2524" s="129">
        <v>1</v>
      </c>
      <c r="AH2524" s="155"/>
      <c r="AI2524" s="155"/>
    </row>
    <row r="2525" spans="1:35" s="82" customFormat="1" x14ac:dyDescent="0.2">
      <c r="A2525" s="82" t="s">
        <v>918</v>
      </c>
      <c r="B2525" s="81">
        <v>20191005</v>
      </c>
      <c r="C2525" s="126" t="s">
        <v>61</v>
      </c>
      <c r="D2525" s="126">
        <v>3</v>
      </c>
      <c r="E2525" s="126">
        <v>4</v>
      </c>
      <c r="F2525" s="126"/>
      <c r="G2525" s="126"/>
      <c r="H2525" s="126" t="s">
        <v>11</v>
      </c>
      <c r="I2525" s="126">
        <v>290</v>
      </c>
      <c r="J2525" s="126">
        <v>0</v>
      </c>
      <c r="K2525" s="82">
        <v>5</v>
      </c>
      <c r="L2525" s="82">
        <v>1</v>
      </c>
      <c r="M2525" s="82">
        <v>0</v>
      </c>
      <c r="N2525" s="83">
        <v>1</v>
      </c>
      <c r="O2525" s="111" t="str">
        <f>Cal_111320b_12mm!$E$2</f>
        <v>Cal_111320b_12mm</v>
      </c>
      <c r="P2525" s="112">
        <f>Cal_111320b_12mm!$Q$3</f>
        <v>1.834328118614172</v>
      </c>
      <c r="Q2525" s="112">
        <f>Cal_111320b_12mm!$R$3</f>
        <v>0.54419533879391391</v>
      </c>
      <c r="R2525" s="84">
        <v>147.30000000000001</v>
      </c>
      <c r="S2525" s="84">
        <v>94.7</v>
      </c>
      <c r="T2525" s="82">
        <f>AVERAGE(0.544, 0.794, 0.854, 0.783, 0.695, 0.619)</f>
        <v>0.71483333333333332</v>
      </c>
      <c r="U2525" s="125">
        <f t="shared" si="387"/>
        <v>146.58516666666668</v>
      </c>
      <c r="V2525" s="125">
        <f t="shared" si="388"/>
        <v>93.985166666666672</v>
      </c>
      <c r="W2525" s="459">
        <f t="shared" si="389"/>
        <v>1.0850573950399431</v>
      </c>
      <c r="X2525" s="459">
        <f t="shared" si="390"/>
        <v>0.53251290159780462</v>
      </c>
      <c r="Y2525" s="43">
        <f>Cal_111320b_12mm!$A$3</f>
        <v>20201113</v>
      </c>
      <c r="Z2525" s="85" t="s">
        <v>919</v>
      </c>
      <c r="AA2525" s="85"/>
      <c r="AB2525" s="85"/>
      <c r="AE2525" s="689" t="s">
        <v>1250</v>
      </c>
      <c r="AF2525" s="129">
        <v>1</v>
      </c>
      <c r="AG2525" s="129">
        <v>1</v>
      </c>
      <c r="AH2525" s="155"/>
      <c r="AI2525" s="155"/>
    </row>
    <row r="2526" spans="1:35" s="82" customFormat="1" x14ac:dyDescent="0.2">
      <c r="A2526" s="82" t="s">
        <v>918</v>
      </c>
      <c r="B2526" s="81">
        <v>20191005</v>
      </c>
      <c r="C2526" s="126" t="s">
        <v>61</v>
      </c>
      <c r="D2526" s="126">
        <v>3</v>
      </c>
      <c r="E2526" s="126">
        <v>5</v>
      </c>
      <c r="F2526" s="126"/>
      <c r="G2526" s="126"/>
      <c r="H2526" s="126" t="s">
        <v>10</v>
      </c>
      <c r="I2526" s="126">
        <v>290</v>
      </c>
      <c r="J2526" s="126">
        <v>0</v>
      </c>
      <c r="K2526" s="82">
        <v>5</v>
      </c>
      <c r="L2526" s="82">
        <v>1</v>
      </c>
      <c r="M2526" s="82">
        <v>0</v>
      </c>
      <c r="N2526" s="83">
        <v>1</v>
      </c>
      <c r="O2526" s="111" t="str">
        <f>Cal_111320b_12mm!$E$2</f>
        <v>Cal_111320b_12mm</v>
      </c>
      <c r="P2526" s="112">
        <f>Cal_111320b_12mm!$Q$3</f>
        <v>1.834328118614172</v>
      </c>
      <c r="Q2526" s="112">
        <f>Cal_111320b_12mm!$R$3</f>
        <v>0.54419533879391391</v>
      </c>
      <c r="R2526" s="84">
        <v>96.29</v>
      </c>
      <c r="S2526" s="84">
        <v>60.04</v>
      </c>
      <c r="T2526" s="82">
        <f>AVERAGE(0.783, 0.695, 0.619, 0.756, 0.618, 0.76)</f>
        <v>0.70516666666666661</v>
      </c>
      <c r="U2526" s="125">
        <f t="shared" si="387"/>
        <v>95.584833333333336</v>
      </c>
      <c r="V2526" s="125">
        <f t="shared" si="388"/>
        <v>59.334833333333336</v>
      </c>
      <c r="W2526" s="459">
        <f t="shared" si="389"/>
        <v>0.7477819500037628</v>
      </c>
      <c r="X2526" s="459">
        <f t="shared" si="390"/>
        <v>0.27342455906541269</v>
      </c>
      <c r="Y2526" s="43">
        <f>Cal_111320b_12mm!$A$3</f>
        <v>20201113</v>
      </c>
      <c r="Z2526" s="85" t="s">
        <v>920</v>
      </c>
      <c r="AA2526" s="85"/>
      <c r="AB2526" s="85"/>
      <c r="AE2526" s="689" t="s">
        <v>1250</v>
      </c>
      <c r="AF2526" s="129">
        <v>1</v>
      </c>
      <c r="AG2526" s="765" t="s">
        <v>1634</v>
      </c>
      <c r="AH2526" s="155"/>
      <c r="AI2526" s="155"/>
    </row>
    <row r="2527" spans="1:35" s="82" customFormat="1" x14ac:dyDescent="0.2">
      <c r="A2527" s="82" t="s">
        <v>918</v>
      </c>
      <c r="B2527" s="81">
        <v>20191005</v>
      </c>
      <c r="C2527" s="126" t="s">
        <v>61</v>
      </c>
      <c r="D2527" s="126">
        <v>3</v>
      </c>
      <c r="E2527" s="126">
        <v>5</v>
      </c>
      <c r="F2527" s="126"/>
      <c r="G2527" s="126"/>
      <c r="H2527" s="126" t="s">
        <v>11</v>
      </c>
      <c r="I2527" s="126">
        <v>290</v>
      </c>
      <c r="J2527" s="126">
        <v>0</v>
      </c>
      <c r="K2527" s="82">
        <v>5</v>
      </c>
      <c r="L2527" s="82">
        <v>1</v>
      </c>
      <c r="M2527" s="82">
        <v>0</v>
      </c>
      <c r="N2527" s="83">
        <v>1</v>
      </c>
      <c r="O2527" s="111" t="str">
        <f>Cal_111320b_12mm!$E$2</f>
        <v>Cal_111320b_12mm</v>
      </c>
      <c r="P2527" s="112">
        <f>Cal_111320b_12mm!$Q$3</f>
        <v>1.834328118614172</v>
      </c>
      <c r="Q2527" s="112">
        <f>Cal_111320b_12mm!$R$3</f>
        <v>0.54419533879391391</v>
      </c>
      <c r="R2527" s="84">
        <v>87.39</v>
      </c>
      <c r="S2527" s="84">
        <v>53.91</v>
      </c>
      <c r="T2527" s="82">
        <f>AVERAGE(0.783, 0.695, 0.619, 0.756, 0.618, 0.76)</f>
        <v>0.70516666666666661</v>
      </c>
      <c r="U2527" s="125">
        <f t="shared" si="387"/>
        <v>86.68483333333333</v>
      </c>
      <c r="V2527" s="125">
        <f t="shared" si="388"/>
        <v>53.204833333333333</v>
      </c>
      <c r="W2527" s="459">
        <f t="shared" si="389"/>
        <v>0.69064109478968216</v>
      </c>
      <c r="X2527" s="459">
        <f t="shared" si="390"/>
        <v>0.2250625326007597</v>
      </c>
      <c r="Y2527" s="43">
        <f>Cal_111320b_12mm!$A$3</f>
        <v>20201113</v>
      </c>
      <c r="Z2527" s="85" t="s">
        <v>920</v>
      </c>
      <c r="AA2527" s="85"/>
      <c r="AB2527" s="85"/>
      <c r="AE2527" s="689" t="s">
        <v>1250</v>
      </c>
      <c r="AF2527" s="129">
        <v>1</v>
      </c>
      <c r="AG2527" s="765" t="s">
        <v>1634</v>
      </c>
      <c r="AH2527" s="155"/>
      <c r="AI2527" s="155"/>
    </row>
    <row r="2528" spans="1:35" s="82" customFormat="1" x14ac:dyDescent="0.2">
      <c r="A2528" s="82" t="s">
        <v>918</v>
      </c>
      <c r="B2528" s="81">
        <v>20191005</v>
      </c>
      <c r="C2528" s="126" t="s">
        <v>61</v>
      </c>
      <c r="D2528" s="126">
        <v>3</v>
      </c>
      <c r="E2528" s="126">
        <v>7</v>
      </c>
      <c r="F2528" s="126"/>
      <c r="G2528" s="126"/>
      <c r="H2528" s="126" t="s">
        <v>10</v>
      </c>
      <c r="I2528" s="126">
        <v>290</v>
      </c>
      <c r="J2528" s="126">
        <v>0</v>
      </c>
      <c r="K2528" s="82">
        <v>5</v>
      </c>
      <c r="L2528" s="82">
        <v>1</v>
      </c>
      <c r="M2528" s="82">
        <v>0</v>
      </c>
      <c r="N2528" s="83">
        <v>1</v>
      </c>
      <c r="O2528" s="111" t="str">
        <f>Cal_111320b_12mm!$E$2</f>
        <v>Cal_111320b_12mm</v>
      </c>
      <c r="P2528" s="112">
        <f>Cal_111320b_12mm!$Q$3</f>
        <v>1.834328118614172</v>
      </c>
      <c r="Q2528" s="112">
        <f>Cal_111320b_12mm!$R$3</f>
        <v>0.54419533879391391</v>
      </c>
      <c r="R2528" s="84">
        <v>77.86</v>
      </c>
      <c r="S2528" s="84">
        <v>48.4</v>
      </c>
      <c r="T2528" s="82">
        <f>AVERAGE(0.544, 0.794, 0.854, 0.783, 0.695, 0.619)</f>
        <v>0.71483333333333332</v>
      </c>
      <c r="U2528" s="125">
        <f t="shared" si="387"/>
        <v>77.145166666666668</v>
      </c>
      <c r="V2528" s="125">
        <f t="shared" si="388"/>
        <v>47.685166666666667</v>
      </c>
      <c r="W2528" s="459">
        <f t="shared" si="389"/>
        <v>0.60771465509271316</v>
      </c>
      <c r="X2528" s="459">
        <f t="shared" si="390"/>
        <v>0.21299048302539852</v>
      </c>
      <c r="Y2528" s="43">
        <f>Cal_111320b_12mm!$A$3</f>
        <v>20201113</v>
      </c>
      <c r="Z2528" s="85" t="s">
        <v>919</v>
      </c>
      <c r="AA2528" s="85"/>
      <c r="AB2528" s="85"/>
      <c r="AE2528" s="689" t="s">
        <v>1250</v>
      </c>
      <c r="AF2528" s="129">
        <v>1</v>
      </c>
      <c r="AG2528" s="765" t="s">
        <v>1634</v>
      </c>
      <c r="AH2528" s="155"/>
      <c r="AI2528" s="155"/>
    </row>
    <row r="2529" spans="1:35" s="82" customFormat="1" x14ac:dyDescent="0.2">
      <c r="A2529" s="82" t="s">
        <v>918</v>
      </c>
      <c r="B2529" s="81">
        <v>20191005</v>
      </c>
      <c r="C2529" s="126" t="s">
        <v>61</v>
      </c>
      <c r="D2529" s="126">
        <v>3</v>
      </c>
      <c r="E2529" s="126">
        <v>7</v>
      </c>
      <c r="F2529" s="126"/>
      <c r="G2529" s="126"/>
      <c r="H2529" s="126" t="s">
        <v>11</v>
      </c>
      <c r="I2529" s="126">
        <v>290</v>
      </c>
      <c r="J2529" s="126">
        <v>0</v>
      </c>
      <c r="K2529" s="82">
        <v>5</v>
      </c>
      <c r="L2529" s="82">
        <v>1</v>
      </c>
      <c r="M2529" s="82">
        <v>0</v>
      </c>
      <c r="N2529" s="83">
        <v>1</v>
      </c>
      <c r="O2529" s="111" t="str">
        <f>Cal_111320b_12mm!$E$2</f>
        <v>Cal_111320b_12mm</v>
      </c>
      <c r="P2529" s="112">
        <f>Cal_111320b_12mm!$Q$3</f>
        <v>1.834328118614172</v>
      </c>
      <c r="Q2529" s="112">
        <f>Cal_111320b_12mm!$R$3</f>
        <v>0.54419533879391391</v>
      </c>
      <c r="R2529" s="84">
        <v>79.89</v>
      </c>
      <c r="S2529" s="84">
        <v>48.96</v>
      </c>
      <c r="T2529" s="82">
        <f>AVERAGE(0.544, 0.794, 0.854, 0.783, 0.695, 0.619)</f>
        <v>0.71483333333333332</v>
      </c>
      <c r="U2529" s="125">
        <f t="shared" si="387"/>
        <v>79.175166666666669</v>
      </c>
      <c r="V2529" s="125">
        <f t="shared" si="388"/>
        <v>48.24516666666667</v>
      </c>
      <c r="W2529" s="459">
        <f t="shared" si="389"/>
        <v>0.63803850244459004</v>
      </c>
      <c r="X2529" s="459">
        <f t="shared" si="390"/>
        <v>0.19230474558218272</v>
      </c>
      <c r="Y2529" s="43">
        <f>Cal_111320b_12mm!$A$3</f>
        <v>20201113</v>
      </c>
      <c r="Z2529" s="85" t="s">
        <v>919</v>
      </c>
      <c r="AA2529" s="85"/>
      <c r="AB2529" s="85"/>
      <c r="AE2529" s="689" t="s">
        <v>1250</v>
      </c>
      <c r="AF2529" s="129">
        <v>1</v>
      </c>
      <c r="AG2529" s="765" t="s">
        <v>1634</v>
      </c>
      <c r="AH2529" s="155"/>
      <c r="AI2529" s="155"/>
    </row>
    <row r="2530" spans="1:35" s="82" customFormat="1" x14ac:dyDescent="0.2">
      <c r="A2530" s="82" t="s">
        <v>918</v>
      </c>
      <c r="B2530" s="81">
        <v>20191005</v>
      </c>
      <c r="C2530" s="126" t="s">
        <v>61</v>
      </c>
      <c r="D2530" s="126">
        <v>3</v>
      </c>
      <c r="E2530" s="126">
        <v>7</v>
      </c>
      <c r="F2530" s="126"/>
      <c r="G2530" s="126"/>
      <c r="H2530" s="126" t="s">
        <v>10</v>
      </c>
      <c r="I2530" s="126">
        <v>290</v>
      </c>
      <c r="J2530" s="126">
        <v>10</v>
      </c>
      <c r="K2530" s="82">
        <v>5</v>
      </c>
      <c r="L2530" s="82">
        <v>1</v>
      </c>
      <c r="M2530" s="82">
        <v>0</v>
      </c>
      <c r="N2530" s="83">
        <v>1</v>
      </c>
      <c r="O2530" s="111" t="str">
        <f>Cal_111320b_12mm!$E$2</f>
        <v>Cal_111320b_12mm</v>
      </c>
      <c r="P2530" s="112">
        <f>Cal_111320b_12mm!$Q$3</f>
        <v>1.834328118614172</v>
      </c>
      <c r="Q2530" s="112">
        <f>Cal_111320b_12mm!$R$3</f>
        <v>0.54419533879391391</v>
      </c>
      <c r="R2530" s="84">
        <v>56.04</v>
      </c>
      <c r="S2530" s="84">
        <v>36.14</v>
      </c>
      <c r="T2530" s="82">
        <f>AVERAGE(0.783, 0.695, 0.619, 0.756, 0.618, 0.76)</f>
        <v>0.70516666666666661</v>
      </c>
      <c r="U2530" s="125">
        <f t="shared" si="387"/>
        <v>55.334833333333336</v>
      </c>
      <c r="V2530" s="125">
        <f t="shared" si="388"/>
        <v>35.434833333333337</v>
      </c>
      <c r="W2530" s="459">
        <f t="shared" si="389"/>
        <v>0.4105065049675829</v>
      </c>
      <c r="X2530" s="459">
        <f t="shared" si="390"/>
        <v>0.19935924192838989</v>
      </c>
      <c r="Y2530" s="43">
        <f>Cal_111320b_12mm!$A$3</f>
        <v>20201113</v>
      </c>
      <c r="Z2530" s="85" t="s">
        <v>920</v>
      </c>
      <c r="AA2530" s="85"/>
      <c r="AB2530" s="85"/>
      <c r="AE2530" s="689" t="s">
        <v>1250</v>
      </c>
      <c r="AF2530" s="129">
        <v>1</v>
      </c>
      <c r="AG2530" s="129">
        <v>1</v>
      </c>
      <c r="AH2530" s="155" t="s">
        <v>1040</v>
      </c>
      <c r="AI2530" s="155"/>
    </row>
    <row r="2531" spans="1:35" s="258" customFormat="1" ht="13.5" thickBot="1" x14ac:dyDescent="0.25">
      <c r="A2531" s="258" t="s">
        <v>918</v>
      </c>
      <c r="B2531" s="272">
        <v>20191005</v>
      </c>
      <c r="C2531" s="273" t="s">
        <v>61</v>
      </c>
      <c r="D2531" s="273">
        <v>3</v>
      </c>
      <c r="E2531" s="273">
        <v>7</v>
      </c>
      <c r="F2531" s="273"/>
      <c r="G2531" s="273"/>
      <c r="H2531" s="273" t="s">
        <v>11</v>
      </c>
      <c r="I2531" s="273">
        <v>290</v>
      </c>
      <c r="J2531" s="273">
        <v>10</v>
      </c>
      <c r="K2531" s="258">
        <v>5</v>
      </c>
      <c r="L2531" s="258">
        <v>1</v>
      </c>
      <c r="M2531" s="258">
        <v>0</v>
      </c>
      <c r="N2531" s="274">
        <v>1</v>
      </c>
      <c r="O2531" s="111" t="str">
        <f>Cal_111320b_12mm!$E$2</f>
        <v>Cal_111320b_12mm</v>
      </c>
      <c r="P2531" s="112">
        <f>Cal_111320b_12mm!$Q$3</f>
        <v>1.834328118614172</v>
      </c>
      <c r="Q2531" s="112">
        <f>Cal_111320b_12mm!$R$3</f>
        <v>0.54419533879391391</v>
      </c>
      <c r="R2531" s="275">
        <v>49.41</v>
      </c>
      <c r="S2531" s="275">
        <v>30.97</v>
      </c>
      <c r="T2531" s="258">
        <f>AVERAGE(0.783, 0.695, 0.619, 0.756, 0.618, 0.76)</f>
        <v>0.70516666666666661</v>
      </c>
      <c r="U2531" s="285">
        <f t="shared" si="387"/>
        <v>48.704833333333333</v>
      </c>
      <c r="V2531" s="285">
        <f t="shared" si="388"/>
        <v>30.264833333333332</v>
      </c>
      <c r="W2531" s="507">
        <f t="shared" si="389"/>
        <v>0.38038894229156933</v>
      </c>
      <c r="X2531" s="507">
        <f t="shared" si="390"/>
        <v>0.1404963970548026</v>
      </c>
      <c r="Y2531" s="43">
        <f>Cal_111320b_12mm!$A$3</f>
        <v>20201113</v>
      </c>
      <c r="Z2531" s="276" t="s">
        <v>920</v>
      </c>
      <c r="AA2531" s="276"/>
      <c r="AB2531" s="276"/>
      <c r="AE2531" s="689" t="s">
        <v>1250</v>
      </c>
      <c r="AF2531" s="566">
        <v>1</v>
      </c>
      <c r="AG2531" s="566">
        <v>1</v>
      </c>
      <c r="AH2531" s="408" t="s">
        <v>1040</v>
      </c>
      <c r="AI2531" s="408"/>
    </row>
    <row r="2532" spans="1:35" x14ac:dyDescent="0.2">
      <c r="A2532" s="43" t="s">
        <v>918</v>
      </c>
      <c r="B2532" s="45">
        <v>20191005</v>
      </c>
      <c r="C2532" s="107" t="s">
        <v>64</v>
      </c>
      <c r="D2532" s="107">
        <v>4</v>
      </c>
      <c r="E2532" s="107">
        <v>2</v>
      </c>
      <c r="H2532" s="107" t="s">
        <v>10</v>
      </c>
      <c r="I2532" s="107">
        <v>290</v>
      </c>
      <c r="J2532" s="107">
        <v>0</v>
      </c>
      <c r="K2532" s="43">
        <v>5</v>
      </c>
      <c r="L2532" s="43">
        <v>1</v>
      </c>
      <c r="M2532" s="43">
        <v>0</v>
      </c>
      <c r="N2532" s="49">
        <v>1</v>
      </c>
      <c r="O2532" s="111" t="str">
        <f>Cal_111320b_12mm!$E$2</f>
        <v>Cal_111320b_12mm</v>
      </c>
      <c r="P2532" s="112">
        <f>Cal_111320b_12mm!$Q$3</f>
        <v>1.834328118614172</v>
      </c>
      <c r="Q2532" s="112">
        <f>Cal_111320b_12mm!$R$3</f>
        <v>0.54419533879391391</v>
      </c>
      <c r="R2532" s="46">
        <v>55.26</v>
      </c>
      <c r="S2532" s="46">
        <v>44.03</v>
      </c>
      <c r="T2532" s="47">
        <f>AVERAGE(0.544, 0.794, 0.854, 0.783, 0.695, 0.619)</f>
        <v>0.71483333333333332</v>
      </c>
      <c r="U2532" s="79">
        <f t="shared" si="387"/>
        <v>54.545166666666667</v>
      </c>
      <c r="V2532" s="79">
        <f t="shared" si="388"/>
        <v>43.31516666666667</v>
      </c>
      <c r="W2532" s="443">
        <f t="shared" si="389"/>
        <v>0.23165769099426914</v>
      </c>
      <c r="X2532" s="443">
        <f t="shared" si="390"/>
        <v>0.51383576801518605</v>
      </c>
      <c r="Y2532" s="43">
        <f>Cal_111320b_12mm!$A$3</f>
        <v>20201113</v>
      </c>
      <c r="Z2532" s="48" t="s">
        <v>919</v>
      </c>
      <c r="AA2532" s="48"/>
      <c r="AE2532" s="689" t="s">
        <v>1250</v>
      </c>
      <c r="AF2532" s="128">
        <v>1</v>
      </c>
      <c r="AG2532" s="128">
        <v>1</v>
      </c>
      <c r="AH2532" t="s">
        <v>1024</v>
      </c>
    </row>
    <row r="2533" spans="1:35" x14ac:dyDescent="0.2">
      <c r="A2533" s="43" t="s">
        <v>918</v>
      </c>
      <c r="B2533" s="45">
        <v>20191005</v>
      </c>
      <c r="C2533" s="107" t="s">
        <v>64</v>
      </c>
      <c r="D2533" s="107">
        <v>4</v>
      </c>
      <c r="E2533" s="107">
        <v>2</v>
      </c>
      <c r="H2533" s="107" t="s">
        <v>11</v>
      </c>
      <c r="I2533" s="107">
        <v>290</v>
      </c>
      <c r="J2533" s="107">
        <v>0</v>
      </c>
      <c r="K2533" s="43">
        <v>5</v>
      </c>
      <c r="L2533" s="43">
        <v>1</v>
      </c>
      <c r="M2533" s="43">
        <v>0</v>
      </c>
      <c r="N2533" s="49">
        <v>1</v>
      </c>
      <c r="O2533" s="111" t="str">
        <f>Cal_111320b_12mm!$E$2</f>
        <v>Cal_111320b_12mm</v>
      </c>
      <c r="P2533" s="112">
        <f>Cal_111320b_12mm!$Q$3</f>
        <v>1.834328118614172</v>
      </c>
      <c r="Q2533" s="112">
        <f>Cal_111320b_12mm!$R$3</f>
        <v>0.54419533879391391</v>
      </c>
      <c r="R2533" s="46">
        <v>32.6</v>
      </c>
      <c r="S2533" s="46">
        <v>24.73</v>
      </c>
      <c r="T2533" s="47">
        <f>AVERAGE(0.544, 0.794, 0.854, 0.783, 0.695, 0.619)</f>
        <v>0.71483333333333332</v>
      </c>
      <c r="U2533" s="79">
        <f t="shared" si="387"/>
        <v>31.885166666666667</v>
      </c>
      <c r="V2533" s="79">
        <f t="shared" si="388"/>
        <v>24.015166666666666</v>
      </c>
      <c r="W2533" s="443">
        <f t="shared" si="389"/>
        <v>0.16234603990426522</v>
      </c>
      <c r="X2533" s="443">
        <f t="shared" si="390"/>
        <v>0.25097684546741522</v>
      </c>
      <c r="Y2533" s="43">
        <f>Cal_111320b_12mm!$A$3</f>
        <v>20201113</v>
      </c>
      <c r="Z2533" s="48" t="s">
        <v>919</v>
      </c>
      <c r="AA2533" s="48"/>
      <c r="AE2533" s="689" t="s">
        <v>1250</v>
      </c>
      <c r="AF2533" s="128">
        <v>1</v>
      </c>
      <c r="AG2533" s="128">
        <v>1</v>
      </c>
      <c r="AH2533" t="s">
        <v>1024</v>
      </c>
    </row>
    <row r="2534" spans="1:35" x14ac:dyDescent="0.2">
      <c r="A2534" s="43" t="s">
        <v>918</v>
      </c>
      <c r="B2534" s="45">
        <v>20191005</v>
      </c>
      <c r="C2534" s="107" t="s">
        <v>64</v>
      </c>
      <c r="D2534" s="107">
        <v>4</v>
      </c>
      <c r="E2534" s="107">
        <v>3</v>
      </c>
      <c r="H2534" s="107" t="s">
        <v>10</v>
      </c>
      <c r="I2534" s="107">
        <v>290</v>
      </c>
      <c r="J2534" s="107">
        <v>0</v>
      </c>
      <c r="K2534" s="43">
        <v>5</v>
      </c>
      <c r="L2534" s="43">
        <v>1</v>
      </c>
      <c r="M2534" s="43">
        <v>0</v>
      </c>
      <c r="N2534" s="49">
        <v>1</v>
      </c>
      <c r="O2534" s="111" t="str">
        <f>Cal_111320b_12mm!$E$2</f>
        <v>Cal_111320b_12mm</v>
      </c>
      <c r="P2534" s="112">
        <f>Cal_111320b_12mm!$Q$3</f>
        <v>1.834328118614172</v>
      </c>
      <c r="Q2534" s="112">
        <f>Cal_111320b_12mm!$R$3</f>
        <v>0.54419533879391391</v>
      </c>
      <c r="R2534" s="46">
        <v>107</v>
      </c>
      <c r="S2534" s="46">
        <v>73.92</v>
      </c>
      <c r="T2534" s="47">
        <f>AVERAGE(0.783, 0.695, 0.619, 0.756, 0.618, 0.76)</f>
        <v>0.70516666666666661</v>
      </c>
      <c r="U2534" s="79">
        <f t="shared" si="387"/>
        <v>106.29483333333333</v>
      </c>
      <c r="V2534" s="79">
        <f t="shared" si="388"/>
        <v>73.214833333333331</v>
      </c>
      <c r="W2534" s="443">
        <f t="shared" si="389"/>
        <v>0.68238970775515784</v>
      </c>
      <c r="X2534" s="443">
        <f t="shared" si="390"/>
        <v>0.57770423976439644</v>
      </c>
      <c r="Y2534" s="43">
        <f>Cal_111320b_12mm!$A$3</f>
        <v>20201113</v>
      </c>
      <c r="Z2534" s="48" t="s">
        <v>920</v>
      </c>
      <c r="AA2534" s="48"/>
      <c r="AE2534" s="689" t="s">
        <v>1250</v>
      </c>
      <c r="AF2534" s="128">
        <v>1</v>
      </c>
      <c r="AG2534" s="765" t="s">
        <v>1634</v>
      </c>
      <c r="AH2534"/>
    </row>
    <row r="2535" spans="1:35" x14ac:dyDescent="0.2">
      <c r="A2535" s="43" t="s">
        <v>918</v>
      </c>
      <c r="B2535" s="45">
        <v>20191005</v>
      </c>
      <c r="C2535" s="107" t="s">
        <v>64</v>
      </c>
      <c r="D2535" s="107">
        <v>4</v>
      </c>
      <c r="E2535" s="107">
        <v>3</v>
      </c>
      <c r="H2535" s="107" t="s">
        <v>11</v>
      </c>
      <c r="I2535" s="107">
        <v>290</v>
      </c>
      <c r="J2535" s="107">
        <v>0</v>
      </c>
      <c r="K2535" s="43">
        <v>5</v>
      </c>
      <c r="L2535" s="43">
        <v>1</v>
      </c>
      <c r="M2535" s="43">
        <v>0</v>
      </c>
      <c r="N2535" s="49">
        <v>1</v>
      </c>
      <c r="O2535" s="111" t="str">
        <f>Cal_111320b_12mm!$E$2</f>
        <v>Cal_111320b_12mm</v>
      </c>
      <c r="P2535" s="112">
        <f>Cal_111320b_12mm!$Q$3</f>
        <v>1.834328118614172</v>
      </c>
      <c r="Q2535" s="112">
        <f>Cal_111320b_12mm!$R$3</f>
        <v>0.54419533879391391</v>
      </c>
      <c r="R2535" s="46">
        <v>110</v>
      </c>
      <c r="S2535" s="46">
        <v>73.83</v>
      </c>
      <c r="T2535" s="47">
        <f>AVERAGE(0.783, 0.695, 0.619, 0.756, 0.618, 0.76)</f>
        <v>0.70516666666666661</v>
      </c>
      <c r="U2535" s="79">
        <f t="shared" si="387"/>
        <v>109.29483333333333</v>
      </c>
      <c r="V2535" s="79">
        <f t="shared" si="388"/>
        <v>73.124833333333328</v>
      </c>
      <c r="W2535" s="443">
        <f t="shared" si="389"/>
        <v>0.74613167259685798</v>
      </c>
      <c r="X2535" s="443">
        <f t="shared" si="390"/>
        <v>0.51241329297309002</v>
      </c>
      <c r="Y2535" s="43">
        <f>Cal_111320b_12mm!$A$3</f>
        <v>20201113</v>
      </c>
      <c r="Z2535" s="48" t="s">
        <v>924</v>
      </c>
      <c r="AA2535" s="48"/>
      <c r="AE2535" s="689" t="s">
        <v>1250</v>
      </c>
      <c r="AF2535" s="128">
        <v>1</v>
      </c>
      <c r="AG2535" s="765" t="s">
        <v>1634</v>
      </c>
      <c r="AH2535"/>
    </row>
    <row r="2536" spans="1:35" x14ac:dyDescent="0.2">
      <c r="A2536" s="43" t="s">
        <v>918</v>
      </c>
      <c r="B2536" s="45">
        <v>20191005</v>
      </c>
      <c r="C2536" s="107" t="s">
        <v>64</v>
      </c>
      <c r="D2536" s="107">
        <v>4</v>
      </c>
      <c r="E2536" s="107">
        <v>5</v>
      </c>
      <c r="H2536" s="107" t="s">
        <v>10</v>
      </c>
      <c r="I2536" s="107">
        <v>290</v>
      </c>
      <c r="J2536" s="107">
        <v>0</v>
      </c>
      <c r="K2536" s="43">
        <v>5</v>
      </c>
      <c r="L2536" s="43">
        <v>1</v>
      </c>
      <c r="M2536" s="43">
        <v>0</v>
      </c>
      <c r="N2536" s="49">
        <v>1</v>
      </c>
      <c r="O2536" s="111" t="str">
        <f>Cal_111320b_12mm!$E$2</f>
        <v>Cal_111320b_12mm</v>
      </c>
      <c r="P2536" s="112">
        <f>Cal_111320b_12mm!$Q$3</f>
        <v>1.834328118614172</v>
      </c>
      <c r="Q2536" s="112">
        <f>Cal_111320b_12mm!$R$3</f>
        <v>0.54419533879391391</v>
      </c>
      <c r="R2536" s="46">
        <v>63.87</v>
      </c>
      <c r="S2536" s="46">
        <v>40.81</v>
      </c>
      <c r="T2536" s="47">
        <f>AVERAGE(0.783, 0.695, 0.619, 0.756, 0.618, 0.76)</f>
        <v>0.70516666666666661</v>
      </c>
      <c r="U2536" s="79">
        <f t="shared" si="387"/>
        <v>63.164833333333334</v>
      </c>
      <c r="V2536" s="79">
        <f t="shared" si="388"/>
        <v>40.104833333333339</v>
      </c>
      <c r="W2536" s="443">
        <f t="shared" si="389"/>
        <v>0.4756924625403246</v>
      </c>
      <c r="X2536" s="443">
        <f t="shared" si="390"/>
        <v>0.21454823662965908</v>
      </c>
      <c r="Y2536" s="43">
        <f>Cal_111320b_12mm!$A$3</f>
        <v>20201113</v>
      </c>
      <c r="Z2536" s="48" t="s">
        <v>920</v>
      </c>
      <c r="AA2536" s="48"/>
      <c r="AE2536" s="689" t="s">
        <v>1250</v>
      </c>
      <c r="AF2536" s="128">
        <v>1</v>
      </c>
      <c r="AG2536" s="765" t="s">
        <v>1634</v>
      </c>
      <c r="AH2536"/>
    </row>
    <row r="2537" spans="1:35" x14ac:dyDescent="0.2">
      <c r="A2537" s="43" t="s">
        <v>918</v>
      </c>
      <c r="B2537" s="45">
        <v>20191005</v>
      </c>
      <c r="C2537" s="107" t="s">
        <v>64</v>
      </c>
      <c r="D2537" s="107">
        <v>4</v>
      </c>
      <c r="E2537" s="107">
        <v>5</v>
      </c>
      <c r="H2537" s="107" t="s">
        <v>11</v>
      </c>
      <c r="I2537" s="107">
        <v>290</v>
      </c>
      <c r="J2537" s="107">
        <v>0</v>
      </c>
      <c r="K2537" s="43">
        <v>5</v>
      </c>
      <c r="L2537" s="43">
        <v>1</v>
      </c>
      <c r="M2537" s="43">
        <v>0</v>
      </c>
      <c r="N2537" s="49">
        <v>1</v>
      </c>
      <c r="O2537" s="111" t="str">
        <f>Cal_111320b_12mm!$E$2</f>
        <v>Cal_111320b_12mm</v>
      </c>
      <c r="P2537" s="112">
        <f>Cal_111320b_12mm!$Q$3</f>
        <v>1.834328118614172</v>
      </c>
      <c r="Q2537" s="112">
        <f>Cal_111320b_12mm!$R$3</f>
        <v>0.54419533879391391</v>
      </c>
      <c r="R2537" s="46">
        <v>68.67</v>
      </c>
      <c r="S2537" s="46">
        <v>44.28</v>
      </c>
      <c r="T2537" s="43">
        <f>AVERAGE(0.783, 0.695, 0.619, 0.756, 0.618, 0.76)</f>
        <v>0.70516666666666661</v>
      </c>
      <c r="U2537" s="79">
        <f t="shared" si="387"/>
        <v>67.964833333333331</v>
      </c>
      <c r="V2537" s="79">
        <f t="shared" si="388"/>
        <v>43.574833333333338</v>
      </c>
      <c r="W2537" s="465">
        <f t="shared" si="389"/>
        <v>0.50312832443011779</v>
      </c>
      <c r="X2537" s="465">
        <f t="shared" si="390"/>
        <v>0.24683423435246049</v>
      </c>
      <c r="Y2537" s="43">
        <f>Cal_111320b_12mm!$A$3</f>
        <v>20201113</v>
      </c>
      <c r="Z2537" s="48" t="s">
        <v>920</v>
      </c>
      <c r="AA2537" s="48"/>
      <c r="AE2537" s="689" t="s">
        <v>1250</v>
      </c>
      <c r="AF2537" s="128">
        <v>1</v>
      </c>
      <c r="AG2537" s="765" t="s">
        <v>1634</v>
      </c>
      <c r="AH2537"/>
    </row>
    <row r="2538" spans="1:35" s="372" customFormat="1" x14ac:dyDescent="0.2">
      <c r="A2538" s="372" t="s">
        <v>918</v>
      </c>
      <c r="B2538" s="462">
        <v>20191005</v>
      </c>
      <c r="C2538" s="373" t="s">
        <v>64</v>
      </c>
      <c r="D2538" s="373">
        <v>4</v>
      </c>
      <c r="E2538" s="373">
        <v>5</v>
      </c>
      <c r="F2538" s="373"/>
      <c r="G2538" s="373"/>
      <c r="H2538" s="373" t="s">
        <v>10</v>
      </c>
      <c r="I2538" s="373">
        <v>280.58999999999997</v>
      </c>
      <c r="J2538" s="373">
        <v>5</v>
      </c>
      <c r="K2538" s="372">
        <v>5</v>
      </c>
      <c r="L2538" s="372">
        <v>1</v>
      </c>
      <c r="M2538" s="372">
        <v>0</v>
      </c>
      <c r="N2538" s="375">
        <v>1</v>
      </c>
      <c r="O2538" s="111" t="str">
        <f>Cal_111320b_12mm!$E$2</f>
        <v>Cal_111320b_12mm</v>
      </c>
      <c r="P2538" s="112">
        <f>Cal_111320b_12mm!$Q$3</f>
        <v>1.834328118614172</v>
      </c>
      <c r="Q2538" s="112">
        <f>Cal_111320b_12mm!$R$3</f>
        <v>0.54419533879391391</v>
      </c>
      <c r="R2538" s="376">
        <v>23.98</v>
      </c>
      <c r="S2538" s="376">
        <v>16.54</v>
      </c>
      <c r="T2538" s="372">
        <f>AVERAGE(0.685, 0.665, 0.971)</f>
        <v>0.77366666666666672</v>
      </c>
      <c r="U2538" s="378">
        <f t="shared" si="387"/>
        <v>23.206333333333333</v>
      </c>
      <c r="V2538" s="378">
        <f t="shared" si="388"/>
        <v>15.766333333333332</v>
      </c>
      <c r="W2538" s="464">
        <f t="shared" si="389"/>
        <v>0.1586228363955379</v>
      </c>
      <c r="X2538" s="464">
        <f t="shared" si="390"/>
        <v>0.12183033830358031</v>
      </c>
      <c r="Y2538" s="43">
        <f>Cal_111320b_12mm!$A$3</f>
        <v>20201113</v>
      </c>
      <c r="Z2538" s="380" t="s">
        <v>923</v>
      </c>
      <c r="AA2538" s="380"/>
      <c r="AB2538" s="380"/>
      <c r="AE2538" s="689" t="s">
        <v>1250</v>
      </c>
      <c r="AF2538" s="381">
        <v>1</v>
      </c>
      <c r="AG2538" s="765" t="s">
        <v>1634</v>
      </c>
      <c r="AH2538" s="371" t="s">
        <v>334</v>
      </c>
      <c r="AI2538" s="412" t="s">
        <v>1127</v>
      </c>
    </row>
    <row r="2539" spans="1:35" s="372" customFormat="1" x14ac:dyDescent="0.2">
      <c r="A2539" s="372" t="s">
        <v>918</v>
      </c>
      <c r="B2539" s="462">
        <v>20191005</v>
      </c>
      <c r="C2539" s="373" t="s">
        <v>64</v>
      </c>
      <c r="D2539" s="373">
        <v>4</v>
      </c>
      <c r="E2539" s="373">
        <v>5</v>
      </c>
      <c r="F2539" s="373"/>
      <c r="G2539" s="373"/>
      <c r="H2539" s="373" t="s">
        <v>11</v>
      </c>
      <c r="I2539" s="373">
        <v>279.92</v>
      </c>
      <c r="J2539" s="373">
        <v>5</v>
      </c>
      <c r="K2539" s="372">
        <v>5</v>
      </c>
      <c r="L2539" s="372">
        <v>1</v>
      </c>
      <c r="M2539" s="372">
        <v>0</v>
      </c>
      <c r="N2539" s="375">
        <v>1</v>
      </c>
      <c r="O2539" s="111" t="str">
        <f>Cal_111320b_12mm!$E$2</f>
        <v>Cal_111320b_12mm</v>
      </c>
      <c r="P2539" s="112">
        <f>Cal_111320b_12mm!$Q$3</f>
        <v>1.834328118614172</v>
      </c>
      <c r="Q2539" s="112">
        <f>Cal_111320b_12mm!$R$3</f>
        <v>0.54419533879391391</v>
      </c>
      <c r="R2539" s="376">
        <v>24.76</v>
      </c>
      <c r="S2539" s="376">
        <v>16.059999999999999</v>
      </c>
      <c r="T2539" s="372">
        <f>AVERAGE(0.685, 0.665, 0.971)</f>
        <v>0.77366666666666672</v>
      </c>
      <c r="U2539" s="378">
        <f t="shared" si="387"/>
        <v>23.986333333333334</v>
      </c>
      <c r="V2539" s="378">
        <f t="shared" si="388"/>
        <v>15.286333333333332</v>
      </c>
      <c r="W2539" s="464">
        <f t="shared" si="389"/>
        <v>0.18593035052965817</v>
      </c>
      <c r="X2539" s="464">
        <f t="shared" si="390"/>
        <v>8.6635373749068947E-2</v>
      </c>
      <c r="Y2539" s="43">
        <f>Cal_111320b_12mm!$A$3</f>
        <v>20201113</v>
      </c>
      <c r="Z2539" s="380" t="s">
        <v>923</v>
      </c>
      <c r="AA2539" s="380"/>
      <c r="AB2539" s="380"/>
      <c r="AE2539" s="689" t="s">
        <v>1250</v>
      </c>
      <c r="AF2539" s="381">
        <v>1</v>
      </c>
      <c r="AG2539" s="765" t="s">
        <v>1634</v>
      </c>
      <c r="AH2539" s="371" t="s">
        <v>330</v>
      </c>
      <c r="AI2539" s="412" t="s">
        <v>1127</v>
      </c>
    </row>
    <row r="2540" spans="1:35" s="228" customFormat="1" x14ac:dyDescent="0.2">
      <c r="A2540" s="228" t="s">
        <v>918</v>
      </c>
      <c r="B2540" s="263">
        <v>20191005</v>
      </c>
      <c r="C2540" s="265" t="s">
        <v>64</v>
      </c>
      <c r="D2540" s="265">
        <v>4</v>
      </c>
      <c r="E2540" s="265">
        <v>5</v>
      </c>
      <c r="F2540" s="265"/>
      <c r="G2540" s="265"/>
      <c r="H2540" s="265" t="s">
        <v>10</v>
      </c>
      <c r="I2540" s="265">
        <v>280.02</v>
      </c>
      <c r="J2540" s="265">
        <v>20</v>
      </c>
      <c r="K2540" s="228">
        <v>5</v>
      </c>
      <c r="L2540" s="228">
        <v>1</v>
      </c>
      <c r="M2540" s="228">
        <v>0</v>
      </c>
      <c r="N2540" s="267">
        <v>1</v>
      </c>
      <c r="O2540" s="111" t="str">
        <f>Cal_111320b_12mm!$E$2</f>
        <v>Cal_111320b_12mm</v>
      </c>
      <c r="P2540" s="112">
        <f>Cal_111320b_12mm!$Q$3</f>
        <v>1.834328118614172</v>
      </c>
      <c r="Q2540" s="112">
        <f>Cal_111320b_12mm!$R$3</f>
        <v>0.54419533879391391</v>
      </c>
      <c r="R2540" s="268">
        <v>16.59</v>
      </c>
      <c r="S2540" s="268">
        <v>10.58</v>
      </c>
      <c r="T2540" s="511">
        <v>0.71483333299999996</v>
      </c>
      <c r="U2540" s="269">
        <f t="shared" ref="U2540:U2603" si="449">(R2540-T2540)*(L2540+M2540)/L2540</f>
        <v>15.875166667</v>
      </c>
      <c r="V2540" s="269">
        <f t="shared" ref="V2540:V2603" si="450">(S2540-T2540)*(L2540+M2540)/L2540</f>
        <v>9.8651666670000004</v>
      </c>
      <c r="W2540" s="509">
        <f t="shared" ref="W2540:W2603" si="451">(Q2540*P2540/(P2540-1)*(U2540-V2540)*(K2540)/I2540)/N2540</f>
        <v>0.12839567229548218</v>
      </c>
      <c r="X2540" s="509">
        <f t="shared" ref="X2540:X2603" si="452">(Q2540*P2540/(P2540-1)*(P2540*V2540-U2540)*(K2540)/I2540)/N2540</f>
        <v>4.7444143834379157E-2</v>
      </c>
      <c r="Y2540" s="43">
        <f>Cal_111320b_12mm!$A$3</f>
        <v>20201113</v>
      </c>
      <c r="Z2540" s="270" t="s">
        <v>921</v>
      </c>
      <c r="AA2540" s="270"/>
      <c r="AB2540" s="270"/>
      <c r="AE2540" s="689" t="s">
        <v>1250</v>
      </c>
      <c r="AF2540" s="387">
        <v>1</v>
      </c>
      <c r="AG2540" s="765" t="s">
        <v>1634</v>
      </c>
      <c r="AH2540" s="383" t="s">
        <v>333</v>
      </c>
      <c r="AI2540" s="262" t="s">
        <v>1127</v>
      </c>
    </row>
    <row r="2541" spans="1:35" s="228" customFormat="1" x14ac:dyDescent="0.2">
      <c r="A2541" s="228" t="s">
        <v>918</v>
      </c>
      <c r="B2541" s="263">
        <v>20191005</v>
      </c>
      <c r="C2541" s="265" t="s">
        <v>64</v>
      </c>
      <c r="D2541" s="265">
        <v>4</v>
      </c>
      <c r="E2541" s="265">
        <v>5</v>
      </c>
      <c r="F2541" s="265"/>
      <c r="G2541" s="265"/>
      <c r="H2541" s="265" t="s">
        <v>11</v>
      </c>
      <c r="I2541" s="265">
        <v>280.91000000000003</v>
      </c>
      <c r="J2541" s="265">
        <v>20</v>
      </c>
      <c r="K2541" s="228">
        <v>5</v>
      </c>
      <c r="L2541" s="228">
        <v>1</v>
      </c>
      <c r="M2541" s="228">
        <v>0</v>
      </c>
      <c r="N2541" s="267">
        <v>1</v>
      </c>
      <c r="O2541" s="111" t="str">
        <f>Cal_111320b_12mm!$E$2</f>
        <v>Cal_111320b_12mm</v>
      </c>
      <c r="P2541" s="112">
        <f>Cal_111320b_12mm!$Q$3</f>
        <v>1.834328118614172</v>
      </c>
      <c r="Q2541" s="112">
        <f>Cal_111320b_12mm!$R$3</f>
        <v>0.54419533879391391</v>
      </c>
      <c r="R2541" s="268">
        <v>59.51</v>
      </c>
      <c r="S2541" s="268">
        <v>36.86</v>
      </c>
      <c r="T2541" s="228">
        <f>AVERAGE(0.796, 0.745, 0.426)</f>
        <v>0.65566666666666662</v>
      </c>
      <c r="U2541" s="269">
        <f t="shared" si="449"/>
        <v>58.854333333333329</v>
      </c>
      <c r="V2541" s="269">
        <f t="shared" si="450"/>
        <v>36.204333333333331</v>
      </c>
      <c r="W2541" s="509">
        <f t="shared" si="451"/>
        <v>0.48235409683059283</v>
      </c>
      <c r="X2541" s="509">
        <f t="shared" si="452"/>
        <v>0.16091872131002388</v>
      </c>
      <c r="Y2541" s="43">
        <f>Cal_111320b_12mm!$A$3</f>
        <v>20201113</v>
      </c>
      <c r="Z2541" s="270" t="s">
        <v>921</v>
      </c>
      <c r="AA2541" s="270"/>
      <c r="AB2541" s="270"/>
      <c r="AE2541" s="689" t="s">
        <v>1250</v>
      </c>
      <c r="AF2541" s="387">
        <v>4</v>
      </c>
      <c r="AG2541" s="765" t="s">
        <v>1634</v>
      </c>
      <c r="AH2541" s="383" t="s">
        <v>1701</v>
      </c>
      <c r="AI2541" s="262" t="s">
        <v>1127</v>
      </c>
    </row>
    <row r="2542" spans="1:35" x14ac:dyDescent="0.2">
      <c r="A2542" s="43" t="s">
        <v>918</v>
      </c>
      <c r="B2542" s="45">
        <v>20191005</v>
      </c>
      <c r="C2542" s="107" t="s">
        <v>64</v>
      </c>
      <c r="D2542" s="107">
        <v>4</v>
      </c>
      <c r="E2542" s="107">
        <v>8</v>
      </c>
      <c r="H2542" s="107" t="s">
        <v>10</v>
      </c>
      <c r="I2542" s="107">
        <v>290</v>
      </c>
      <c r="J2542" s="107">
        <v>0</v>
      </c>
      <c r="K2542" s="43">
        <v>5</v>
      </c>
      <c r="L2542" s="43">
        <v>1</v>
      </c>
      <c r="M2542" s="43">
        <v>0</v>
      </c>
      <c r="N2542" s="49">
        <v>1</v>
      </c>
      <c r="O2542" s="111" t="str">
        <f>Cal_111320b_12mm!$E$2</f>
        <v>Cal_111320b_12mm</v>
      </c>
      <c r="P2542" s="112">
        <f>Cal_111320b_12mm!$Q$3</f>
        <v>1.834328118614172</v>
      </c>
      <c r="Q2542" s="112">
        <f>Cal_111320b_12mm!$R$3</f>
        <v>0.54419533879391391</v>
      </c>
      <c r="R2542" s="46">
        <v>35.950000000000003</v>
      </c>
      <c r="S2542" s="46">
        <v>22.23</v>
      </c>
      <c r="T2542" s="47">
        <f>AVERAGE(0.544, 0.794, 0.854, 0.783, 0.695, 0.619)</f>
        <v>0.71483333333333332</v>
      </c>
      <c r="U2542" s="79">
        <f t="shared" si="449"/>
        <v>35.235166666666672</v>
      </c>
      <c r="V2542" s="79">
        <f t="shared" si="450"/>
        <v>21.515166666666666</v>
      </c>
      <c r="W2542" s="443">
        <f t="shared" si="451"/>
        <v>0.2830225752841829</v>
      </c>
      <c r="X2542" s="443">
        <f t="shared" si="452"/>
        <v>8.7273033709547435E-2</v>
      </c>
      <c r="Y2542" s="43">
        <f>Cal_111320b_12mm!$A$3</f>
        <v>20201113</v>
      </c>
      <c r="Z2542" s="48" t="s">
        <v>919</v>
      </c>
      <c r="AA2542" s="48"/>
      <c r="AE2542" s="689" t="s">
        <v>1250</v>
      </c>
      <c r="AF2542" s="128">
        <v>1</v>
      </c>
      <c r="AG2542" s="128">
        <v>1</v>
      </c>
      <c r="AH2542"/>
    </row>
    <row r="2543" spans="1:35" x14ac:dyDescent="0.2">
      <c r="A2543" s="43" t="s">
        <v>918</v>
      </c>
      <c r="B2543" s="45">
        <v>20191005</v>
      </c>
      <c r="C2543" s="107" t="s">
        <v>64</v>
      </c>
      <c r="D2543" s="107">
        <v>4</v>
      </c>
      <c r="E2543" s="107">
        <v>8</v>
      </c>
      <c r="H2543" s="107" t="s">
        <v>11</v>
      </c>
      <c r="I2543" s="107">
        <v>290</v>
      </c>
      <c r="J2543" s="107">
        <v>0</v>
      </c>
      <c r="K2543" s="43">
        <v>5</v>
      </c>
      <c r="L2543" s="43">
        <v>1</v>
      </c>
      <c r="M2543" s="43">
        <v>0</v>
      </c>
      <c r="N2543" s="49">
        <v>1</v>
      </c>
      <c r="O2543" s="111" t="str">
        <f>Cal_111320b_12mm!$E$2</f>
        <v>Cal_111320b_12mm</v>
      </c>
      <c r="P2543" s="112">
        <f>Cal_111320b_12mm!$Q$3</f>
        <v>1.834328118614172</v>
      </c>
      <c r="Q2543" s="112">
        <f>Cal_111320b_12mm!$R$3</f>
        <v>0.54419533879391391</v>
      </c>
      <c r="R2543" s="46">
        <v>47.7</v>
      </c>
      <c r="S2543" s="46">
        <v>30.38</v>
      </c>
      <c r="T2543" s="47">
        <f>AVERAGE(0.544, 0.794, 0.854, 0.783, 0.695, 0.619)</f>
        <v>0.71483333333333332</v>
      </c>
      <c r="U2543" s="79">
        <f t="shared" si="449"/>
        <v>46.985166666666672</v>
      </c>
      <c r="V2543" s="79">
        <f t="shared" si="450"/>
        <v>29.665166666666664</v>
      </c>
      <c r="W2543" s="443">
        <f t="shared" si="451"/>
        <v>0.35728505859490145</v>
      </c>
      <c r="X2543" s="443">
        <f t="shared" si="452"/>
        <v>0.15327947139094605</v>
      </c>
      <c r="Y2543" s="43">
        <f>Cal_111320b_12mm!$A$3</f>
        <v>20201113</v>
      </c>
      <c r="Z2543" s="48" t="s">
        <v>919</v>
      </c>
      <c r="AA2543" s="48"/>
      <c r="AE2543" s="689" t="s">
        <v>1250</v>
      </c>
      <c r="AF2543" s="128">
        <v>1</v>
      </c>
      <c r="AG2543" s="128">
        <v>1</v>
      </c>
      <c r="AH2543"/>
    </row>
    <row r="2544" spans="1:35" s="228" customFormat="1" x14ac:dyDescent="0.2">
      <c r="A2544" s="228" t="s">
        <v>918</v>
      </c>
      <c r="B2544" s="263">
        <v>20191005</v>
      </c>
      <c r="C2544" s="265" t="s">
        <v>64</v>
      </c>
      <c r="D2544" s="265">
        <v>4</v>
      </c>
      <c r="E2544" s="265">
        <v>8</v>
      </c>
      <c r="F2544" s="265"/>
      <c r="G2544" s="265"/>
      <c r="H2544" s="265" t="s">
        <v>10</v>
      </c>
      <c r="I2544" s="265">
        <v>279.7</v>
      </c>
      <c r="J2544" s="265">
        <v>5</v>
      </c>
      <c r="K2544" s="228">
        <v>5</v>
      </c>
      <c r="L2544" s="228">
        <v>1</v>
      </c>
      <c r="M2544" s="228">
        <v>0</v>
      </c>
      <c r="N2544" s="267">
        <v>1</v>
      </c>
      <c r="O2544" s="111" t="str">
        <f>Cal_111320b_12mm!$E$2</f>
        <v>Cal_111320b_12mm</v>
      </c>
      <c r="P2544" s="112">
        <f>Cal_111320b_12mm!$Q$3</f>
        <v>1.834328118614172</v>
      </c>
      <c r="Q2544" s="112">
        <f>Cal_111320b_12mm!$R$3</f>
        <v>0.54419533879391391</v>
      </c>
      <c r="R2544" s="268">
        <v>15.26</v>
      </c>
      <c r="S2544" s="268">
        <v>10.52</v>
      </c>
      <c r="T2544" s="228">
        <f>AVERAGE(0.796, 0.745, 0.426)</f>
        <v>0.65566666666666662</v>
      </c>
      <c r="U2544" s="269">
        <f t="shared" si="449"/>
        <v>14.604333333333333</v>
      </c>
      <c r="V2544" s="269">
        <f t="shared" si="450"/>
        <v>9.8643333333333327</v>
      </c>
      <c r="W2544" s="509">
        <f t="shared" si="451"/>
        <v>0.10137966229582657</v>
      </c>
      <c r="X2544" s="509">
        <f t="shared" si="452"/>
        <v>7.4646458575238259E-2</v>
      </c>
      <c r="Y2544" s="43">
        <f>Cal_111320b_12mm!$A$3</f>
        <v>20201113</v>
      </c>
      <c r="Z2544" s="270" t="s">
        <v>923</v>
      </c>
      <c r="AA2544" s="270"/>
      <c r="AB2544" s="270"/>
      <c r="AE2544" s="689" t="s">
        <v>1250</v>
      </c>
      <c r="AF2544" s="387">
        <v>3</v>
      </c>
      <c r="AG2544" s="387">
        <v>1</v>
      </c>
      <c r="AH2544" s="262" t="s">
        <v>1616</v>
      </c>
      <c r="AI2544" s="572" t="s">
        <v>1127</v>
      </c>
    </row>
    <row r="2545" spans="1:35" s="228" customFormat="1" x14ac:dyDescent="0.2">
      <c r="A2545" s="228" t="s">
        <v>918</v>
      </c>
      <c r="B2545" s="263">
        <v>20191005</v>
      </c>
      <c r="C2545" s="265" t="s">
        <v>64</v>
      </c>
      <c r="D2545" s="265">
        <v>4</v>
      </c>
      <c r="E2545" s="265">
        <v>8</v>
      </c>
      <c r="F2545" s="265"/>
      <c r="G2545" s="265"/>
      <c r="H2545" s="265" t="s">
        <v>11</v>
      </c>
      <c r="I2545" s="265">
        <v>280.43</v>
      </c>
      <c r="J2545" s="265">
        <v>5</v>
      </c>
      <c r="K2545" s="228">
        <v>5</v>
      </c>
      <c r="L2545" s="228">
        <v>1</v>
      </c>
      <c r="M2545" s="228">
        <v>0</v>
      </c>
      <c r="N2545" s="267">
        <v>1</v>
      </c>
      <c r="O2545" s="111" t="str">
        <f>Cal_111320b_12mm!$E$2</f>
        <v>Cal_111320b_12mm</v>
      </c>
      <c r="P2545" s="112">
        <f>Cal_111320b_12mm!$Q$3</f>
        <v>1.834328118614172</v>
      </c>
      <c r="Q2545" s="112">
        <f>Cal_111320b_12mm!$R$3</f>
        <v>0.54419533879391391</v>
      </c>
      <c r="R2545" s="268">
        <v>87.05</v>
      </c>
      <c r="S2545" s="268">
        <v>53.28</v>
      </c>
      <c r="T2545" s="228">
        <f t="shared" ref="T2545:T2547" si="453">AVERAGE(0.796, 0.745, 0.426)</f>
        <v>0.65566666666666662</v>
      </c>
      <c r="U2545" s="269">
        <f t="shared" si="449"/>
        <v>86.394333333333336</v>
      </c>
      <c r="V2545" s="269">
        <f t="shared" si="450"/>
        <v>52.624333333333333</v>
      </c>
      <c r="W2545" s="509">
        <f t="shared" si="451"/>
        <v>0.72039643266774811</v>
      </c>
      <c r="X2545" s="509">
        <f t="shared" si="452"/>
        <v>0.21622476052302944</v>
      </c>
      <c r="Y2545" s="43">
        <f>Cal_111320b_12mm!$A$3</f>
        <v>20201113</v>
      </c>
      <c r="Z2545" s="270" t="s">
        <v>923</v>
      </c>
      <c r="AA2545" s="270"/>
      <c r="AB2545" s="270"/>
      <c r="AE2545" s="689" t="s">
        <v>1250</v>
      </c>
      <c r="AF2545" s="387">
        <v>4</v>
      </c>
      <c r="AG2545" s="387">
        <v>1</v>
      </c>
      <c r="AH2545" s="262" t="s">
        <v>1617</v>
      </c>
      <c r="AI2545" s="572" t="s">
        <v>1127</v>
      </c>
    </row>
    <row r="2546" spans="1:35" s="44" customFormat="1" x14ac:dyDescent="0.2">
      <c r="A2546" s="44" t="s">
        <v>918</v>
      </c>
      <c r="B2546" s="196">
        <v>20191005</v>
      </c>
      <c r="C2546" s="361" t="s">
        <v>64</v>
      </c>
      <c r="D2546" s="361">
        <v>4</v>
      </c>
      <c r="E2546" s="361">
        <v>8</v>
      </c>
      <c r="F2546" s="361"/>
      <c r="G2546" s="361"/>
      <c r="H2546" s="361" t="s">
        <v>10</v>
      </c>
      <c r="I2546" s="361">
        <v>280.08999999999997</v>
      </c>
      <c r="J2546" s="361">
        <v>20</v>
      </c>
      <c r="K2546" s="44">
        <v>5</v>
      </c>
      <c r="L2546" s="44">
        <v>1</v>
      </c>
      <c r="M2546" s="44">
        <v>0</v>
      </c>
      <c r="N2546" s="363">
        <v>1</v>
      </c>
      <c r="O2546" s="111" t="str">
        <f>Cal_111320b_12mm!$E$2</f>
        <v>Cal_111320b_12mm</v>
      </c>
      <c r="P2546" s="112">
        <f>Cal_111320b_12mm!$Q$3</f>
        <v>1.834328118614172</v>
      </c>
      <c r="Q2546" s="112">
        <f>Cal_111320b_12mm!$R$3</f>
        <v>0.54419533879391391</v>
      </c>
      <c r="R2546" s="364">
        <v>159.80000000000001</v>
      </c>
      <c r="S2546" s="364">
        <v>95.08</v>
      </c>
      <c r="T2546" s="44">
        <f t="shared" si="453"/>
        <v>0.65566666666666662</v>
      </c>
      <c r="U2546" s="366">
        <f t="shared" si="449"/>
        <v>159.14433333333335</v>
      </c>
      <c r="V2546" s="366">
        <f t="shared" si="450"/>
        <v>94.424333333333337</v>
      </c>
      <c r="W2546" s="461">
        <f t="shared" si="451"/>
        <v>1.3823113371914326</v>
      </c>
      <c r="X2546" s="461">
        <f t="shared" si="452"/>
        <v>0.30031688555087949</v>
      </c>
      <c r="Y2546" s="43">
        <f>Cal_111320b_12mm!$A$3</f>
        <v>20201113</v>
      </c>
      <c r="Z2546" s="368" t="s">
        <v>923</v>
      </c>
      <c r="AA2546" s="368"/>
      <c r="AB2546" s="368"/>
      <c r="AE2546" s="689" t="s">
        <v>1250</v>
      </c>
      <c r="AF2546" s="369">
        <v>4</v>
      </c>
      <c r="AG2546" s="369">
        <v>1</v>
      </c>
      <c r="AH2546" s="360" t="s">
        <v>927</v>
      </c>
      <c r="AI2546" s="570" t="s">
        <v>1127</v>
      </c>
    </row>
    <row r="2547" spans="1:35" s="44" customFormat="1" x14ac:dyDescent="0.2">
      <c r="A2547" s="44" t="s">
        <v>918</v>
      </c>
      <c r="B2547" s="196">
        <v>20191005</v>
      </c>
      <c r="C2547" s="361" t="s">
        <v>64</v>
      </c>
      <c r="D2547" s="361">
        <v>4</v>
      </c>
      <c r="E2547" s="361">
        <v>8</v>
      </c>
      <c r="F2547" s="361"/>
      <c r="G2547" s="361"/>
      <c r="H2547" s="361" t="s">
        <v>11</v>
      </c>
      <c r="I2547" s="361">
        <v>279.91000000000003</v>
      </c>
      <c r="J2547" s="361">
        <v>20</v>
      </c>
      <c r="K2547" s="44">
        <v>5</v>
      </c>
      <c r="L2547" s="44">
        <v>1</v>
      </c>
      <c r="M2547" s="44">
        <v>0</v>
      </c>
      <c r="N2547" s="363">
        <v>1</v>
      </c>
      <c r="O2547" s="111" t="str">
        <f>Cal_111320b_12mm!$E$2</f>
        <v>Cal_111320b_12mm</v>
      </c>
      <c r="P2547" s="112">
        <f>Cal_111320b_12mm!$Q$3</f>
        <v>1.834328118614172</v>
      </c>
      <c r="Q2547" s="112">
        <f>Cal_111320b_12mm!$R$3</f>
        <v>0.54419533879391391</v>
      </c>
      <c r="R2547" s="364">
        <v>20.170000000000002</v>
      </c>
      <c r="S2547" s="364">
        <v>13.05</v>
      </c>
      <c r="T2547" s="44">
        <f t="shared" si="453"/>
        <v>0.65566666666666662</v>
      </c>
      <c r="U2547" s="366">
        <f t="shared" si="449"/>
        <v>19.514333333333337</v>
      </c>
      <c r="V2547" s="366">
        <f t="shared" si="450"/>
        <v>12.394333333333334</v>
      </c>
      <c r="W2547" s="461">
        <f t="shared" si="451"/>
        <v>0.15216912533390858</v>
      </c>
      <c r="X2547" s="461">
        <f t="shared" si="452"/>
        <v>6.8838166577911822E-2</v>
      </c>
      <c r="Y2547" s="43">
        <f>Cal_111320b_12mm!$A$3</f>
        <v>20201113</v>
      </c>
      <c r="Z2547" s="368" t="s">
        <v>921</v>
      </c>
      <c r="AA2547" s="368"/>
      <c r="AB2547" s="368"/>
      <c r="AE2547" s="689" t="s">
        <v>1250</v>
      </c>
      <c r="AF2547" s="369">
        <v>1</v>
      </c>
      <c r="AG2547" s="369">
        <v>1</v>
      </c>
      <c r="AH2547" s="360" t="s">
        <v>324</v>
      </c>
      <c r="AI2547" s="570" t="s">
        <v>1127</v>
      </c>
    </row>
    <row r="2548" spans="1:35" x14ac:dyDescent="0.2">
      <c r="A2548" s="43" t="s">
        <v>918</v>
      </c>
      <c r="B2548" s="45">
        <v>20191005</v>
      </c>
      <c r="C2548" s="107" t="s">
        <v>64</v>
      </c>
      <c r="D2548" s="107">
        <v>4</v>
      </c>
      <c r="E2548" s="107">
        <v>12</v>
      </c>
      <c r="H2548" s="107" t="s">
        <v>10</v>
      </c>
      <c r="I2548" s="107">
        <v>290</v>
      </c>
      <c r="J2548" s="107">
        <v>0</v>
      </c>
      <c r="K2548" s="43">
        <v>5</v>
      </c>
      <c r="L2548" s="43">
        <v>1</v>
      </c>
      <c r="M2548" s="43">
        <v>0</v>
      </c>
      <c r="N2548" s="49">
        <v>1</v>
      </c>
      <c r="O2548" s="111" t="str">
        <f>Cal_111320b_12mm!$E$2</f>
        <v>Cal_111320b_12mm</v>
      </c>
      <c r="P2548" s="112">
        <f>Cal_111320b_12mm!$Q$3</f>
        <v>1.834328118614172</v>
      </c>
      <c r="Q2548" s="112">
        <f>Cal_111320b_12mm!$R$3</f>
        <v>0.54419533879391391</v>
      </c>
      <c r="R2548" s="46">
        <v>48.31</v>
      </c>
      <c r="S2548" s="46">
        <v>31.39</v>
      </c>
      <c r="T2548" s="47">
        <f>AVERAGE(0.783, 0.695, 0.619, 0.756, 0.618, 0.76)</f>
        <v>0.70516666666666661</v>
      </c>
      <c r="U2548" s="79">
        <f t="shared" si="449"/>
        <v>47.604833333333339</v>
      </c>
      <c r="V2548" s="79">
        <f t="shared" si="450"/>
        <v>30.684833333333334</v>
      </c>
      <c r="W2548" s="443">
        <f t="shared" si="451"/>
        <v>0.34903367156037718</v>
      </c>
      <c r="X2548" s="443">
        <f t="shared" si="452"/>
        <v>0.17908025021749047</v>
      </c>
      <c r="Y2548" s="43">
        <f>Cal_111320b_12mm!$A$3</f>
        <v>20201113</v>
      </c>
      <c r="Z2548" s="48" t="s">
        <v>920</v>
      </c>
      <c r="AA2548" s="48"/>
      <c r="AE2548" s="689" t="s">
        <v>1250</v>
      </c>
      <c r="AF2548" s="128">
        <v>1</v>
      </c>
      <c r="AG2548" s="765" t="s">
        <v>1634</v>
      </c>
      <c r="AH2548"/>
    </row>
    <row r="2549" spans="1:35" x14ac:dyDescent="0.2">
      <c r="A2549" s="43" t="s">
        <v>918</v>
      </c>
      <c r="B2549" s="45">
        <v>20191005</v>
      </c>
      <c r="C2549" s="107" t="s">
        <v>64</v>
      </c>
      <c r="D2549" s="107">
        <v>4</v>
      </c>
      <c r="E2549" s="107">
        <v>12</v>
      </c>
      <c r="H2549" s="107" t="s">
        <v>11</v>
      </c>
      <c r="I2549" s="107">
        <v>290</v>
      </c>
      <c r="J2549" s="107">
        <v>0</v>
      </c>
      <c r="K2549" s="43">
        <v>5</v>
      </c>
      <c r="L2549" s="43">
        <v>1</v>
      </c>
      <c r="M2549" s="43">
        <v>0</v>
      </c>
      <c r="N2549" s="49">
        <v>1</v>
      </c>
      <c r="O2549" s="111" t="str">
        <f>Cal_111320b_12mm!$E$2</f>
        <v>Cal_111320b_12mm</v>
      </c>
      <c r="P2549" s="112">
        <f>Cal_111320b_12mm!$Q$3</f>
        <v>1.834328118614172</v>
      </c>
      <c r="Q2549" s="112">
        <f>Cal_111320b_12mm!$R$3</f>
        <v>0.54419533879391391</v>
      </c>
      <c r="R2549" s="46">
        <v>44.83</v>
      </c>
      <c r="S2549" s="46">
        <v>28.67</v>
      </c>
      <c r="T2549" s="47">
        <f>AVERAGE(0.544, 0.794, 0.854, 0.783, 0.695, 0.619)</f>
        <v>0.71483333333333332</v>
      </c>
      <c r="U2549" s="79">
        <f t="shared" si="449"/>
        <v>44.115166666666667</v>
      </c>
      <c r="V2549" s="79">
        <f t="shared" si="450"/>
        <v>27.955166666666667</v>
      </c>
      <c r="W2549" s="443">
        <f t="shared" si="451"/>
        <v>0.33335603619478088</v>
      </c>
      <c r="X2549" s="443">
        <f t="shared" si="452"/>
        <v>0.14777783674854883</v>
      </c>
      <c r="Y2549" s="43">
        <f>Cal_111320b_12mm!$A$3</f>
        <v>20201113</v>
      </c>
      <c r="Z2549" s="48" t="s">
        <v>919</v>
      </c>
      <c r="AA2549" s="48"/>
      <c r="AE2549" s="689" t="s">
        <v>1250</v>
      </c>
      <c r="AF2549" s="128">
        <v>1</v>
      </c>
      <c r="AG2549" s="765" t="s">
        <v>1634</v>
      </c>
      <c r="AH2549"/>
    </row>
    <row r="2550" spans="1:35" x14ac:dyDescent="0.2">
      <c r="A2550" s="43" t="s">
        <v>918</v>
      </c>
      <c r="B2550" s="45">
        <v>20191005</v>
      </c>
      <c r="C2550" s="107" t="s">
        <v>64</v>
      </c>
      <c r="D2550" s="107">
        <v>4</v>
      </c>
      <c r="E2550" s="107">
        <v>12</v>
      </c>
      <c r="H2550" s="107" t="s">
        <v>10</v>
      </c>
      <c r="I2550" s="107">
        <v>290</v>
      </c>
      <c r="J2550" s="107">
        <v>10</v>
      </c>
      <c r="K2550" s="43">
        <v>5</v>
      </c>
      <c r="L2550" s="43">
        <v>1</v>
      </c>
      <c r="M2550" s="43">
        <v>0</v>
      </c>
      <c r="N2550" s="49">
        <v>1</v>
      </c>
      <c r="O2550" s="111" t="str">
        <f>Cal_111320b_12mm!$E$2</f>
        <v>Cal_111320b_12mm</v>
      </c>
      <c r="P2550" s="112">
        <f>Cal_111320b_12mm!$Q$3</f>
        <v>1.834328118614172</v>
      </c>
      <c r="Q2550" s="112">
        <f>Cal_111320b_12mm!$R$3</f>
        <v>0.54419533879391391</v>
      </c>
      <c r="R2550" s="46">
        <v>37.82</v>
      </c>
      <c r="S2550" s="46">
        <v>24.27</v>
      </c>
      <c r="T2550" s="47">
        <f>AVERAGE(0.783, 0.695, 0.619, 0.756, 0.618, 0.76)</f>
        <v>0.70516666666666661</v>
      </c>
      <c r="U2550" s="79">
        <f t="shared" si="449"/>
        <v>37.114833333333337</v>
      </c>
      <c r="V2550" s="79">
        <f t="shared" si="450"/>
        <v>23.564833333333333</v>
      </c>
      <c r="W2550" s="443">
        <f t="shared" si="451"/>
        <v>0.27951573579451006</v>
      </c>
      <c r="X2550" s="443">
        <f t="shared" si="452"/>
        <v>0.12605650285895567</v>
      </c>
      <c r="Y2550" s="43">
        <f>Cal_111320b_12mm!$A$3</f>
        <v>20201113</v>
      </c>
      <c r="Z2550" s="48" t="s">
        <v>920</v>
      </c>
      <c r="AA2550" s="48"/>
      <c r="AE2550" s="689" t="s">
        <v>1250</v>
      </c>
      <c r="AF2550" s="128">
        <v>1</v>
      </c>
      <c r="AG2550" s="765" t="s">
        <v>1634</v>
      </c>
      <c r="AH2550"/>
    </row>
    <row r="2551" spans="1:35" x14ac:dyDescent="0.2">
      <c r="A2551" s="43" t="s">
        <v>918</v>
      </c>
      <c r="B2551" s="45">
        <v>20191005</v>
      </c>
      <c r="C2551" s="107" t="s">
        <v>64</v>
      </c>
      <c r="D2551" s="107">
        <v>4</v>
      </c>
      <c r="E2551" s="107">
        <v>12</v>
      </c>
      <c r="H2551" s="107" t="s">
        <v>11</v>
      </c>
      <c r="I2551" s="107">
        <v>290</v>
      </c>
      <c r="J2551" s="107">
        <v>10</v>
      </c>
      <c r="K2551" s="43">
        <v>5</v>
      </c>
      <c r="L2551" s="43">
        <v>1</v>
      </c>
      <c r="M2551" s="43">
        <v>0</v>
      </c>
      <c r="N2551" s="49">
        <v>1</v>
      </c>
      <c r="O2551" s="111" t="str">
        <f>Cal_111320b_12mm!$E$2</f>
        <v>Cal_111320b_12mm</v>
      </c>
      <c r="P2551" s="112">
        <f>Cal_111320b_12mm!$Q$3</f>
        <v>1.834328118614172</v>
      </c>
      <c r="Q2551" s="112">
        <f>Cal_111320b_12mm!$R$3</f>
        <v>0.54419533879391391</v>
      </c>
      <c r="R2551" s="46">
        <v>35.700000000000003</v>
      </c>
      <c r="S2551" s="46">
        <v>22.42</v>
      </c>
      <c r="T2551" s="47">
        <f>AVERAGE(0.544, 0.794, 0.854, 0.783, 0.695, 0.619)</f>
        <v>0.71483333333333332</v>
      </c>
      <c r="U2551" s="79">
        <f t="shared" si="449"/>
        <v>34.985166666666672</v>
      </c>
      <c r="V2551" s="79">
        <f t="shared" si="450"/>
        <v>21.705166666666667</v>
      </c>
      <c r="W2551" s="443">
        <f t="shared" si="451"/>
        <v>0.27394604954620622</v>
      </c>
      <c r="X2551" s="443">
        <f t="shared" si="452"/>
        <v>9.9619632452248433E-2</v>
      </c>
      <c r="Y2551" s="43">
        <f>Cal_111320b_12mm!$A$3</f>
        <v>20201113</v>
      </c>
      <c r="Z2551" s="48" t="s">
        <v>919</v>
      </c>
      <c r="AA2551" s="48"/>
      <c r="AE2551" s="689" t="s">
        <v>1250</v>
      </c>
      <c r="AF2551" s="128">
        <v>1</v>
      </c>
      <c r="AG2551" s="765" t="s">
        <v>1634</v>
      </c>
      <c r="AH2551"/>
    </row>
    <row r="2552" spans="1:35" s="228" customFormat="1" x14ac:dyDescent="0.2">
      <c r="A2552" s="228" t="s">
        <v>918</v>
      </c>
      <c r="B2552" s="263">
        <v>20191005</v>
      </c>
      <c r="C2552" s="265" t="s">
        <v>64</v>
      </c>
      <c r="D2552" s="265">
        <v>4</v>
      </c>
      <c r="E2552" s="265">
        <v>12</v>
      </c>
      <c r="F2552" s="265"/>
      <c r="G2552" s="265"/>
      <c r="H2552" s="265" t="s">
        <v>10</v>
      </c>
      <c r="I2552" s="265">
        <v>280.07</v>
      </c>
      <c r="J2552" s="265">
        <v>5</v>
      </c>
      <c r="K2552" s="228">
        <v>5</v>
      </c>
      <c r="L2552" s="228">
        <v>1</v>
      </c>
      <c r="M2552" s="228">
        <v>0</v>
      </c>
      <c r="N2552" s="267">
        <v>1</v>
      </c>
      <c r="O2552" s="111" t="str">
        <f>Cal_111320b_12mm!$E$2</f>
        <v>Cal_111320b_12mm</v>
      </c>
      <c r="P2552" s="112">
        <f>Cal_111320b_12mm!$Q$3</f>
        <v>1.834328118614172</v>
      </c>
      <c r="Q2552" s="112">
        <f>Cal_111320b_12mm!$R$3</f>
        <v>0.54419533879391391</v>
      </c>
      <c r="R2552" s="268">
        <v>21.95</v>
      </c>
      <c r="S2552" s="268">
        <v>14.46</v>
      </c>
      <c r="T2552" s="511">
        <v>0.65566666699999998</v>
      </c>
      <c r="U2552" s="269">
        <f t="shared" si="449"/>
        <v>21.294333333000001</v>
      </c>
      <c r="V2552" s="269">
        <f t="shared" si="450"/>
        <v>13.804333333000001</v>
      </c>
      <c r="W2552" s="509">
        <f t="shared" si="451"/>
        <v>0.15998534096556388</v>
      </c>
      <c r="X2552" s="509">
        <f t="shared" si="452"/>
        <v>8.6023486833741447E-2</v>
      </c>
      <c r="Y2552" s="43">
        <f>Cal_111320b_12mm!$A$3</f>
        <v>20201113</v>
      </c>
      <c r="Z2552" s="270" t="s">
        <v>923</v>
      </c>
      <c r="AA2552" s="270"/>
      <c r="AB2552" s="270"/>
      <c r="AE2552" s="689" t="s">
        <v>1250</v>
      </c>
      <c r="AF2552" s="387">
        <v>1</v>
      </c>
      <c r="AG2552" s="765" t="s">
        <v>1634</v>
      </c>
      <c r="AH2552" s="383" t="s">
        <v>327</v>
      </c>
      <c r="AI2552" s="572" t="s">
        <v>1127</v>
      </c>
    </row>
    <row r="2553" spans="1:35" s="228" customFormat="1" x14ac:dyDescent="0.2">
      <c r="A2553" s="228" t="s">
        <v>918</v>
      </c>
      <c r="B2553" s="263">
        <v>20191005</v>
      </c>
      <c r="C2553" s="265" t="s">
        <v>64</v>
      </c>
      <c r="D2553" s="265">
        <v>4</v>
      </c>
      <c r="E2553" s="265">
        <v>12</v>
      </c>
      <c r="F2553" s="265"/>
      <c r="G2553" s="265"/>
      <c r="H2553" s="265" t="s">
        <v>11</v>
      </c>
      <c r="I2553" s="265">
        <v>280.10000000000002</v>
      </c>
      <c r="J2553" s="265">
        <v>5</v>
      </c>
      <c r="K2553" s="228">
        <v>5</v>
      </c>
      <c r="L2553" s="228">
        <v>1</v>
      </c>
      <c r="M2553" s="228">
        <v>0</v>
      </c>
      <c r="N2553" s="267">
        <v>1</v>
      </c>
      <c r="O2553" s="111" t="str">
        <f>Cal_111320b_12mm!$E$2</f>
        <v>Cal_111320b_12mm</v>
      </c>
      <c r="P2553" s="112">
        <f>Cal_111320b_12mm!$Q$3</f>
        <v>1.834328118614172</v>
      </c>
      <c r="Q2553" s="112">
        <f>Cal_111320b_12mm!$R$3</f>
        <v>0.54419533879391391</v>
      </c>
      <c r="R2553" s="268">
        <v>124.4</v>
      </c>
      <c r="S2553" s="268">
        <v>76.069999999999993</v>
      </c>
      <c r="T2553" s="511">
        <v>0.65566666699999998</v>
      </c>
      <c r="U2553" s="269">
        <f t="shared" si="449"/>
        <v>123.744333333</v>
      </c>
      <c r="V2553" s="269">
        <f t="shared" si="450"/>
        <v>75.414333332999988</v>
      </c>
      <c r="W2553" s="509">
        <f>(Q2553*P2553/(P2553-1)*(U2553-V2553)*(K2553)/I2553)/N2553</f>
        <v>1.0322114000337557</v>
      </c>
      <c r="X2553" s="509">
        <f t="shared" si="452"/>
        <v>0.31161334158934312</v>
      </c>
      <c r="Y2553" s="43">
        <f>Cal_111320b_12mm!$A$3</f>
        <v>20201113</v>
      </c>
      <c r="Z2553" s="270" t="s">
        <v>923</v>
      </c>
      <c r="AA2553" s="270"/>
      <c r="AB2553" s="270"/>
      <c r="AE2553" s="689" t="s">
        <v>1250</v>
      </c>
      <c r="AF2553" s="387">
        <v>4</v>
      </c>
      <c r="AG2553" s="765" t="s">
        <v>1634</v>
      </c>
      <c r="AH2553" s="383" t="s">
        <v>1002</v>
      </c>
      <c r="AI2553" s="572" t="s">
        <v>1127</v>
      </c>
    </row>
    <row r="2554" spans="1:35" s="44" customFormat="1" x14ac:dyDescent="0.2">
      <c r="A2554" s="44" t="s">
        <v>918</v>
      </c>
      <c r="B2554" s="196">
        <v>20191005</v>
      </c>
      <c r="C2554" s="361" t="s">
        <v>64</v>
      </c>
      <c r="D2554" s="361">
        <v>4</v>
      </c>
      <c r="E2554" s="361">
        <v>12</v>
      </c>
      <c r="F2554" s="361"/>
      <c r="G2554" s="361"/>
      <c r="H2554" s="361" t="s">
        <v>10</v>
      </c>
      <c r="I2554" s="361">
        <v>280.66000000000003</v>
      </c>
      <c r="J2554" s="361">
        <v>20</v>
      </c>
      <c r="K2554" s="44">
        <v>5</v>
      </c>
      <c r="L2554" s="44">
        <v>1</v>
      </c>
      <c r="M2554" s="44">
        <v>0</v>
      </c>
      <c r="N2554" s="363">
        <v>1</v>
      </c>
      <c r="O2554" s="111" t="str">
        <f>Cal_111320b_12mm!$E$2</f>
        <v>Cal_111320b_12mm</v>
      </c>
      <c r="P2554" s="112">
        <f>Cal_111320b_12mm!$Q$3</f>
        <v>1.834328118614172</v>
      </c>
      <c r="Q2554" s="112">
        <f>Cal_111320b_12mm!$R$3</f>
        <v>0.54419533879391391</v>
      </c>
      <c r="R2554" s="364">
        <v>8.0359999999999996</v>
      </c>
      <c r="S2554" s="364">
        <v>5.5570000000000004</v>
      </c>
      <c r="T2554" s="460">
        <v>0.65566666699999998</v>
      </c>
      <c r="U2554" s="366">
        <f t="shared" si="449"/>
        <v>7.3803333329999994</v>
      </c>
      <c r="V2554" s="366">
        <f t="shared" si="450"/>
        <v>4.9013333330000002</v>
      </c>
      <c r="W2554" s="461">
        <f t="shared" si="451"/>
        <v>5.2839776357423991E-2</v>
      </c>
      <c r="X2554" s="461">
        <f t="shared" si="452"/>
        <v>3.4323904883138343E-2</v>
      </c>
      <c r="Y2554" s="43">
        <f>Cal_111320b_12mm!$A$3</f>
        <v>20201113</v>
      </c>
      <c r="Z2554" s="368" t="s">
        <v>923</v>
      </c>
      <c r="AA2554" s="368"/>
      <c r="AB2554" s="368"/>
      <c r="AE2554" s="689" t="s">
        <v>1250</v>
      </c>
      <c r="AF2554" s="369">
        <v>1</v>
      </c>
      <c r="AG2554" s="765" t="s">
        <v>1634</v>
      </c>
      <c r="AH2554" s="360" t="s">
        <v>325</v>
      </c>
      <c r="AI2554" s="570" t="s">
        <v>1127</v>
      </c>
    </row>
    <row r="2555" spans="1:35" s="555" customFormat="1" ht="13.5" thickBot="1" x14ac:dyDescent="0.25">
      <c r="A2555" s="555" t="s">
        <v>918</v>
      </c>
      <c r="B2555" s="556">
        <v>20191005</v>
      </c>
      <c r="C2555" s="557" t="s">
        <v>64</v>
      </c>
      <c r="D2555" s="557">
        <v>4</v>
      </c>
      <c r="E2555" s="557">
        <v>12</v>
      </c>
      <c r="F2555" s="557"/>
      <c r="G2555" s="557"/>
      <c r="H2555" s="557" t="s">
        <v>11</v>
      </c>
      <c r="I2555" s="557">
        <v>280.24</v>
      </c>
      <c r="J2555" s="557">
        <v>20</v>
      </c>
      <c r="K2555" s="555">
        <v>5</v>
      </c>
      <c r="L2555" s="555">
        <v>1</v>
      </c>
      <c r="M2555" s="555">
        <v>0</v>
      </c>
      <c r="N2555" s="558">
        <v>1</v>
      </c>
      <c r="O2555" s="111" t="str">
        <f>Cal_111320b_12mm!$E$2</f>
        <v>Cal_111320b_12mm</v>
      </c>
      <c r="P2555" s="112">
        <f>Cal_111320b_12mm!$Q$3</f>
        <v>1.834328118614172</v>
      </c>
      <c r="Q2555" s="112">
        <f>Cal_111320b_12mm!$R$3</f>
        <v>0.54419533879391391</v>
      </c>
      <c r="R2555" s="559">
        <v>11.5</v>
      </c>
      <c r="S2555" s="559">
        <v>7.9569999999999999</v>
      </c>
      <c r="T2555" s="560">
        <v>0.65566666699999998</v>
      </c>
      <c r="U2555" s="561">
        <f t="shared" si="449"/>
        <v>10.844333333</v>
      </c>
      <c r="V2555" s="561">
        <f t="shared" si="450"/>
        <v>7.3013333329999996</v>
      </c>
      <c r="W2555" s="562">
        <f t="shared" si="451"/>
        <v>7.5632071049481359E-2</v>
      </c>
      <c r="X2555" s="562">
        <f t="shared" si="452"/>
        <v>5.4407011596099335E-2</v>
      </c>
      <c r="Y2555" s="43">
        <f>Cal_111320b_12mm!$A$3</f>
        <v>20201113</v>
      </c>
      <c r="Z2555" s="563" t="s">
        <v>923</v>
      </c>
      <c r="AA2555" s="563"/>
      <c r="AB2555" s="563"/>
      <c r="AE2555" s="689" t="s">
        <v>1250</v>
      </c>
      <c r="AF2555" s="564">
        <v>1</v>
      </c>
      <c r="AG2555" s="765" t="s">
        <v>1634</v>
      </c>
      <c r="AH2555" s="565" t="s">
        <v>319</v>
      </c>
      <c r="AI2555" s="570" t="s">
        <v>1127</v>
      </c>
    </row>
    <row r="2556" spans="1:35" s="82" customFormat="1" x14ac:dyDescent="0.2">
      <c r="A2556" s="82" t="s">
        <v>918</v>
      </c>
      <c r="B2556" s="81">
        <v>20191005</v>
      </c>
      <c r="C2556" s="126" t="s">
        <v>66</v>
      </c>
      <c r="D2556" s="126">
        <v>5</v>
      </c>
      <c r="E2556" s="126">
        <v>2</v>
      </c>
      <c r="F2556" s="126"/>
      <c r="G2556" s="126"/>
      <c r="H2556" s="126" t="s">
        <v>10</v>
      </c>
      <c r="I2556" s="126">
        <v>290</v>
      </c>
      <c r="J2556" s="126">
        <v>0</v>
      </c>
      <c r="K2556" s="82">
        <v>5</v>
      </c>
      <c r="L2556" s="82">
        <v>1</v>
      </c>
      <c r="M2556" s="82">
        <v>0</v>
      </c>
      <c r="N2556" s="83">
        <v>1</v>
      </c>
      <c r="O2556" s="111" t="str">
        <f>Cal_111320b_12mm!$E$2</f>
        <v>Cal_111320b_12mm</v>
      </c>
      <c r="P2556" s="112">
        <f>Cal_111320b_12mm!$Q$3</f>
        <v>1.834328118614172</v>
      </c>
      <c r="Q2556" s="112">
        <f>Cal_111320b_12mm!$R$3</f>
        <v>0.54419533879391391</v>
      </c>
      <c r="R2556" s="84">
        <v>65.14</v>
      </c>
      <c r="S2556" s="84">
        <v>49.1</v>
      </c>
      <c r="T2556" s="82">
        <f>AVERAGE(0.544, 0.794, 0.854, 0.783, 0.695, 0.619)</f>
        <v>0.71483333333333332</v>
      </c>
      <c r="U2556" s="125">
        <f t="shared" si="449"/>
        <v>64.425166666666669</v>
      </c>
      <c r="V2556" s="125">
        <f t="shared" si="450"/>
        <v>48.38516666666667</v>
      </c>
      <c r="W2556" s="459">
        <f t="shared" si="451"/>
        <v>0.33088062008442359</v>
      </c>
      <c r="X2556" s="459">
        <f t="shared" si="452"/>
        <v>0.50187215541951424</v>
      </c>
      <c r="Y2556" s="43">
        <f>Cal_111320b_12mm!$A$3</f>
        <v>20201113</v>
      </c>
      <c r="Z2556" s="85" t="s">
        <v>919</v>
      </c>
      <c r="AA2556" s="85"/>
      <c r="AB2556" s="85"/>
      <c r="AE2556" s="689" t="s">
        <v>1250</v>
      </c>
      <c r="AF2556" s="129">
        <v>1</v>
      </c>
      <c r="AG2556" s="129">
        <v>1</v>
      </c>
      <c r="AH2556" s="155"/>
      <c r="AI2556" s="155"/>
    </row>
    <row r="2557" spans="1:35" s="82" customFormat="1" x14ac:dyDescent="0.2">
      <c r="A2557" s="82" t="s">
        <v>918</v>
      </c>
      <c r="B2557" s="81">
        <v>20191005</v>
      </c>
      <c r="C2557" s="126" t="s">
        <v>66</v>
      </c>
      <c r="D2557" s="126">
        <v>5</v>
      </c>
      <c r="E2557" s="126">
        <v>2</v>
      </c>
      <c r="F2557" s="126"/>
      <c r="G2557" s="126"/>
      <c r="H2557" s="126" t="s">
        <v>11</v>
      </c>
      <c r="I2557" s="126">
        <v>290</v>
      </c>
      <c r="J2557" s="126">
        <v>0</v>
      </c>
      <c r="K2557" s="82">
        <v>5</v>
      </c>
      <c r="L2557" s="82">
        <v>1</v>
      </c>
      <c r="M2557" s="82">
        <v>0</v>
      </c>
      <c r="N2557" s="83">
        <v>1</v>
      </c>
      <c r="O2557" s="111" t="str">
        <f>Cal_111320b_12mm!$E$2</f>
        <v>Cal_111320b_12mm</v>
      </c>
      <c r="P2557" s="112">
        <f>Cal_111320b_12mm!$Q$3</f>
        <v>1.834328118614172</v>
      </c>
      <c r="Q2557" s="112">
        <f>Cal_111320b_12mm!$R$3</f>
        <v>0.54419533879391391</v>
      </c>
      <c r="R2557" s="84">
        <v>56.1</v>
      </c>
      <c r="S2557" s="84">
        <v>40.409999999999997</v>
      </c>
      <c r="T2557" s="82">
        <f>AVERAGE(0.544, 0.794, 0.854, 0.783, 0.695, 0.619)</f>
        <v>0.71483333333333332</v>
      </c>
      <c r="U2557" s="125">
        <f t="shared" si="449"/>
        <v>55.38516666666667</v>
      </c>
      <c r="V2557" s="125">
        <f t="shared" si="450"/>
        <v>39.695166666666665</v>
      </c>
      <c r="W2557" s="459">
        <f t="shared" si="451"/>
        <v>0.32366065642921493</v>
      </c>
      <c r="X2557" s="459">
        <f t="shared" si="452"/>
        <v>0.35952930638496849</v>
      </c>
      <c r="Y2557" s="43">
        <f>Cal_111320b_12mm!$A$3</f>
        <v>20201113</v>
      </c>
      <c r="Z2557" s="85" t="s">
        <v>919</v>
      </c>
      <c r="AA2557" s="85"/>
      <c r="AB2557" s="85"/>
      <c r="AE2557" s="689" t="s">
        <v>1250</v>
      </c>
      <c r="AF2557" s="129">
        <v>1</v>
      </c>
      <c r="AG2557" s="129">
        <v>1</v>
      </c>
      <c r="AH2557" s="155"/>
      <c r="AI2557" s="155"/>
    </row>
    <row r="2558" spans="1:35" s="82" customFormat="1" x14ac:dyDescent="0.2">
      <c r="A2558" s="82" t="s">
        <v>918</v>
      </c>
      <c r="B2558" s="81">
        <v>20191005</v>
      </c>
      <c r="C2558" s="126" t="s">
        <v>66</v>
      </c>
      <c r="D2558" s="126">
        <v>5</v>
      </c>
      <c r="E2558" s="126">
        <v>3</v>
      </c>
      <c r="F2558" s="126"/>
      <c r="G2558" s="126"/>
      <c r="H2558" s="126" t="s">
        <v>10</v>
      </c>
      <c r="I2558" s="126">
        <v>290</v>
      </c>
      <c r="J2558" s="126">
        <v>0</v>
      </c>
      <c r="K2558" s="82">
        <v>5</v>
      </c>
      <c r="L2558" s="82">
        <v>1</v>
      </c>
      <c r="M2558" s="82">
        <v>0</v>
      </c>
      <c r="N2558" s="83">
        <v>1</v>
      </c>
      <c r="O2558" s="111" t="str">
        <f>Cal_111320b_12mm!$E$2</f>
        <v>Cal_111320b_12mm</v>
      </c>
      <c r="P2558" s="112">
        <f>Cal_111320b_12mm!$Q$3</f>
        <v>1.834328118614172</v>
      </c>
      <c r="Q2558" s="112">
        <f>Cal_111320b_12mm!$R$3</f>
        <v>0.54419533879391391</v>
      </c>
      <c r="R2558" s="84">
        <v>41.19</v>
      </c>
      <c r="S2558" s="84">
        <v>28.8</v>
      </c>
      <c r="T2558" s="82">
        <f>AVERAGE(0.544, 0.794, 0.854, 0.783, 0.695, 0.619)</f>
        <v>0.71483333333333332</v>
      </c>
      <c r="U2558" s="125">
        <f t="shared" si="449"/>
        <v>40.475166666666667</v>
      </c>
      <c r="V2558" s="125">
        <f t="shared" si="450"/>
        <v>28.085166666666666</v>
      </c>
      <c r="W2558" s="459">
        <f t="shared" si="451"/>
        <v>0.2555867133943896</v>
      </c>
      <c r="X2558" s="459">
        <f t="shared" si="452"/>
        <v>0.22778457792059362</v>
      </c>
      <c r="Y2558" s="43">
        <f>Cal_111320b_12mm!$A$3</f>
        <v>20201113</v>
      </c>
      <c r="Z2558" s="85" t="s">
        <v>919</v>
      </c>
      <c r="AA2558" s="85"/>
      <c r="AB2558" s="85"/>
      <c r="AE2558" s="689" t="s">
        <v>1250</v>
      </c>
      <c r="AF2558" s="129">
        <v>1</v>
      </c>
      <c r="AG2558" s="129">
        <v>1</v>
      </c>
      <c r="AH2558" s="155"/>
      <c r="AI2558" s="155"/>
    </row>
    <row r="2559" spans="1:35" s="82" customFormat="1" x14ac:dyDescent="0.2">
      <c r="A2559" s="82" t="s">
        <v>918</v>
      </c>
      <c r="B2559" s="81">
        <v>20191005</v>
      </c>
      <c r="C2559" s="126" t="s">
        <v>66</v>
      </c>
      <c r="D2559" s="126">
        <v>5</v>
      </c>
      <c r="E2559" s="126">
        <v>3</v>
      </c>
      <c r="F2559" s="126"/>
      <c r="G2559" s="126"/>
      <c r="H2559" s="126" t="s">
        <v>11</v>
      </c>
      <c r="I2559" s="126">
        <v>290</v>
      </c>
      <c r="J2559" s="126">
        <v>0</v>
      </c>
      <c r="K2559" s="82">
        <v>5</v>
      </c>
      <c r="L2559" s="82">
        <v>1</v>
      </c>
      <c r="M2559" s="82">
        <v>0</v>
      </c>
      <c r="N2559" s="83">
        <v>1</v>
      </c>
      <c r="O2559" s="111" t="str">
        <f>Cal_111320b_12mm!$E$2</f>
        <v>Cal_111320b_12mm</v>
      </c>
      <c r="P2559" s="112">
        <f>Cal_111320b_12mm!$Q$3</f>
        <v>1.834328118614172</v>
      </c>
      <c r="Q2559" s="112">
        <f>Cal_111320b_12mm!$R$3</f>
        <v>0.54419533879391391</v>
      </c>
      <c r="R2559" s="84">
        <v>43.82</v>
      </c>
      <c r="S2559" s="84">
        <v>31.62</v>
      </c>
      <c r="T2559" s="82">
        <f>AVERAGE(0.544, 0.794, 0.854, 0.783, 0.695, 0.619)</f>
        <v>0.71483333333333332</v>
      </c>
      <c r="U2559" s="125">
        <f t="shared" si="449"/>
        <v>43.105166666666669</v>
      </c>
      <c r="V2559" s="125">
        <f t="shared" si="450"/>
        <v>30.905166666666666</v>
      </c>
      <c r="W2559" s="459">
        <f t="shared" si="451"/>
        <v>0.25166730455299063</v>
      </c>
      <c r="X2559" s="459">
        <f t="shared" si="452"/>
        <v>0.2802387545163203</v>
      </c>
      <c r="Y2559" s="43">
        <f>Cal_111320b_12mm!$A$3</f>
        <v>20201113</v>
      </c>
      <c r="Z2559" s="85" t="s">
        <v>919</v>
      </c>
      <c r="AA2559" s="85"/>
      <c r="AB2559" s="85"/>
      <c r="AE2559" s="689" t="s">
        <v>1250</v>
      </c>
      <c r="AF2559" s="129">
        <v>1</v>
      </c>
      <c r="AG2559" s="129">
        <v>1</v>
      </c>
      <c r="AH2559" s="155"/>
      <c r="AI2559" s="155"/>
    </row>
    <row r="2560" spans="1:35" s="82" customFormat="1" x14ac:dyDescent="0.2">
      <c r="A2560" s="82" t="s">
        <v>918</v>
      </c>
      <c r="B2560" s="81">
        <v>20191005</v>
      </c>
      <c r="C2560" s="126" t="s">
        <v>66</v>
      </c>
      <c r="D2560" s="126">
        <v>5</v>
      </c>
      <c r="E2560" s="126">
        <v>5</v>
      </c>
      <c r="F2560" s="126"/>
      <c r="G2560" s="126"/>
      <c r="H2560" s="126" t="s">
        <v>10</v>
      </c>
      <c r="I2560" s="126">
        <v>290</v>
      </c>
      <c r="J2560" s="126">
        <v>0</v>
      </c>
      <c r="K2560" s="82">
        <v>5</v>
      </c>
      <c r="L2560" s="82">
        <v>1</v>
      </c>
      <c r="M2560" s="82">
        <v>0</v>
      </c>
      <c r="N2560" s="83">
        <v>1</v>
      </c>
      <c r="O2560" s="111" t="str">
        <f>Cal_111320b_12mm!$E$2</f>
        <v>Cal_111320b_12mm</v>
      </c>
      <c r="P2560" s="112">
        <f>Cal_111320b_12mm!$Q$3</f>
        <v>1.834328118614172</v>
      </c>
      <c r="Q2560" s="112">
        <f>Cal_111320b_12mm!$R$3</f>
        <v>0.54419533879391391</v>
      </c>
      <c r="R2560" s="84">
        <v>74.39</v>
      </c>
      <c r="S2560" s="84">
        <v>49.53</v>
      </c>
      <c r="T2560" s="82">
        <f>AVERAGE(0.783, 0.695, 0.619, 0.756, 0.618, 0.76)</f>
        <v>0.70516666666666661</v>
      </c>
      <c r="U2560" s="125">
        <f>(R2560-T2561)*(L2560+M2560)/L2560</f>
        <v>73.675166666666669</v>
      </c>
      <c r="V2560" s="125">
        <f>(S2560-T2561)*(L2560+M2560)/L2560</f>
        <v>48.81516666666667</v>
      </c>
      <c r="W2560" s="459">
        <f t="shared" si="451"/>
        <v>0.51282370419568402</v>
      </c>
      <c r="X2560" s="459">
        <f t="shared" si="452"/>
        <v>0.32732976284526127</v>
      </c>
      <c r="Y2560" s="43">
        <f>Cal_111320b_12mm!$A$3</f>
        <v>20201113</v>
      </c>
      <c r="Z2560" s="85" t="s">
        <v>924</v>
      </c>
      <c r="AA2560" s="85"/>
      <c r="AB2560" s="85"/>
      <c r="AE2560" s="689" t="s">
        <v>1250</v>
      </c>
      <c r="AF2560" s="129">
        <v>1</v>
      </c>
      <c r="AG2560" s="129">
        <v>1</v>
      </c>
      <c r="AH2560" s="155"/>
      <c r="AI2560" s="155"/>
    </row>
    <row r="2561" spans="1:35" s="82" customFormat="1" x14ac:dyDescent="0.2">
      <c r="A2561" s="82" t="s">
        <v>918</v>
      </c>
      <c r="B2561" s="81">
        <v>20191005</v>
      </c>
      <c r="C2561" s="126" t="s">
        <v>66</v>
      </c>
      <c r="D2561" s="126">
        <v>5</v>
      </c>
      <c r="E2561" s="126">
        <v>5</v>
      </c>
      <c r="F2561" s="126"/>
      <c r="G2561" s="126"/>
      <c r="H2561" s="126" t="s">
        <v>11</v>
      </c>
      <c r="I2561" s="126">
        <v>290</v>
      </c>
      <c r="J2561" s="126">
        <v>0</v>
      </c>
      <c r="K2561" s="82">
        <v>5</v>
      </c>
      <c r="L2561" s="82">
        <v>1</v>
      </c>
      <c r="M2561" s="82">
        <v>0</v>
      </c>
      <c r="N2561" s="83">
        <v>1</v>
      </c>
      <c r="O2561" s="111" t="str">
        <f>Cal_111320b_12mm!$E$2</f>
        <v>Cal_111320b_12mm</v>
      </c>
      <c r="P2561" s="112">
        <f>Cal_111320b_12mm!$Q$3</f>
        <v>1.834328118614172</v>
      </c>
      <c r="Q2561" s="112">
        <f>Cal_111320b_12mm!$R$3</f>
        <v>0.54419533879391391</v>
      </c>
      <c r="R2561" s="84">
        <v>60.54</v>
      </c>
      <c r="S2561" s="84">
        <v>39.11</v>
      </c>
      <c r="T2561" s="82">
        <f>AVERAGE(0.544, 0.794, 0.854, 0.783, 0.695, 0.619)</f>
        <v>0.71483333333333332</v>
      </c>
      <c r="U2561" s="125">
        <f>(R2561-T2562)*(L2561+M2561)/L2561</f>
        <v>59.825166666666668</v>
      </c>
      <c r="V2561" s="125">
        <f>(S2561-T2562)*(L2561+M2561)/L2561</f>
        <v>38.395166666666668</v>
      </c>
      <c r="W2561" s="459">
        <f t="shared" ref="W2561" si="454">(Q2561*P2561/(P2561-1)*(U2561-V2561)*(K2561)/I2561)/N2561</f>
        <v>0.44206806037463831</v>
      </c>
      <c r="X2561" s="459">
        <f t="shared" ref="X2561" si="455">(Q2561*P2561/(P2561-1)*(P2561*V2561-U2561)*(K2561)/I2561)/N2561</f>
        <v>0.21874771872301113</v>
      </c>
      <c r="Y2561" s="43">
        <f>Cal_111320b_12mm!$A$3</f>
        <v>20201113</v>
      </c>
      <c r="Z2561" s="85" t="s">
        <v>919</v>
      </c>
      <c r="AA2561" s="85"/>
      <c r="AB2561" s="85"/>
      <c r="AE2561" s="689" t="s">
        <v>1250</v>
      </c>
      <c r="AF2561" s="129">
        <v>1</v>
      </c>
      <c r="AG2561" s="129">
        <v>1</v>
      </c>
      <c r="AH2561" s="155"/>
      <c r="AI2561" s="155"/>
    </row>
    <row r="2562" spans="1:35" s="82" customFormat="1" x14ac:dyDescent="0.2">
      <c r="A2562" s="82" t="s">
        <v>918</v>
      </c>
      <c r="B2562" s="81">
        <v>20191005</v>
      </c>
      <c r="C2562" s="126" t="s">
        <v>66</v>
      </c>
      <c r="D2562" s="126">
        <v>5</v>
      </c>
      <c r="E2562" s="126">
        <v>6</v>
      </c>
      <c r="F2562" s="126"/>
      <c r="G2562" s="126"/>
      <c r="H2562" s="126" t="s">
        <v>10</v>
      </c>
      <c r="I2562" s="126">
        <v>290</v>
      </c>
      <c r="J2562" s="126">
        <v>0</v>
      </c>
      <c r="K2562" s="82">
        <v>5</v>
      </c>
      <c r="L2562" s="82">
        <v>1</v>
      </c>
      <c r="M2562" s="82">
        <v>0</v>
      </c>
      <c r="N2562" s="83">
        <v>1</v>
      </c>
      <c r="O2562" s="111" t="str">
        <f>Cal_111320b_12mm!$E$2</f>
        <v>Cal_111320b_12mm</v>
      </c>
      <c r="P2562" s="112">
        <f>Cal_111320b_12mm!$Q$3</f>
        <v>1.834328118614172</v>
      </c>
      <c r="Q2562" s="112">
        <f>Cal_111320b_12mm!$R$3</f>
        <v>0.54419533879391391</v>
      </c>
      <c r="R2562" s="84">
        <v>39.14</v>
      </c>
      <c r="S2562" s="84">
        <v>24.64</v>
      </c>
      <c r="T2562" s="82">
        <f>AVERAGE(0.544, 0.794, 0.854, 0.783, 0.695, 0.619)</f>
        <v>0.71483333333333332</v>
      </c>
      <c r="U2562" s="125">
        <f t="shared" si="449"/>
        <v>38.425166666666669</v>
      </c>
      <c r="V2562" s="125">
        <f t="shared" si="450"/>
        <v>23.925166666666666</v>
      </c>
      <c r="W2562" s="459">
        <f t="shared" si="451"/>
        <v>0.29911278000150521</v>
      </c>
      <c r="X2562" s="459">
        <f t="shared" si="452"/>
        <v>0.11266112342056907</v>
      </c>
      <c r="Y2562" s="43">
        <f>Cal_111320b_12mm!$A$3</f>
        <v>20201113</v>
      </c>
      <c r="Z2562" s="85" t="s">
        <v>919</v>
      </c>
      <c r="AA2562" s="85"/>
      <c r="AB2562" s="85"/>
      <c r="AE2562" s="689" t="s">
        <v>1250</v>
      </c>
      <c r="AF2562" s="129">
        <v>1</v>
      </c>
      <c r="AG2562" s="129">
        <v>1</v>
      </c>
      <c r="AH2562" s="155"/>
      <c r="AI2562" s="155"/>
    </row>
    <row r="2563" spans="1:35" s="82" customFormat="1" x14ac:dyDescent="0.2">
      <c r="A2563" s="82" t="s">
        <v>918</v>
      </c>
      <c r="B2563" s="81">
        <v>20191005</v>
      </c>
      <c r="C2563" s="126" t="s">
        <v>66</v>
      </c>
      <c r="D2563" s="126">
        <v>5</v>
      </c>
      <c r="E2563" s="126">
        <v>6</v>
      </c>
      <c r="F2563" s="126"/>
      <c r="G2563" s="126"/>
      <c r="H2563" s="126" t="s">
        <v>11</v>
      </c>
      <c r="I2563" s="126">
        <v>290</v>
      </c>
      <c r="J2563" s="126">
        <v>0</v>
      </c>
      <c r="K2563" s="82">
        <v>5</v>
      </c>
      <c r="L2563" s="82">
        <v>1</v>
      </c>
      <c r="M2563" s="82">
        <v>0</v>
      </c>
      <c r="N2563" s="83">
        <v>1</v>
      </c>
      <c r="O2563" s="111" t="str">
        <f>Cal_111320b_12mm!$E$2</f>
        <v>Cal_111320b_12mm</v>
      </c>
      <c r="P2563" s="112">
        <f>Cal_111320b_12mm!$Q$3</f>
        <v>1.834328118614172</v>
      </c>
      <c r="Q2563" s="112">
        <f>Cal_111320b_12mm!$R$3</f>
        <v>0.54419533879391391</v>
      </c>
      <c r="R2563" s="84">
        <v>42.69</v>
      </c>
      <c r="S2563" s="84">
        <v>27.43</v>
      </c>
      <c r="T2563" s="82">
        <f>AVERAGE(0.544, 0.794, 0.854, 0.783, 0.695, 0.619)</f>
        <v>0.71483333333333332</v>
      </c>
      <c r="U2563" s="125">
        <f t="shared" si="449"/>
        <v>41.975166666666667</v>
      </c>
      <c r="V2563" s="125">
        <f t="shared" si="450"/>
        <v>26.715166666666665</v>
      </c>
      <c r="W2563" s="459">
        <f t="shared" si="451"/>
        <v>0.31479041536710128</v>
      </c>
      <c r="X2563" s="459">
        <f t="shared" si="452"/>
        <v>0.14500192849276522</v>
      </c>
      <c r="Y2563" s="43">
        <f>Cal_111320b_12mm!$A$3</f>
        <v>20201113</v>
      </c>
      <c r="Z2563" s="85" t="s">
        <v>919</v>
      </c>
      <c r="AA2563" s="85"/>
      <c r="AB2563" s="85"/>
      <c r="AE2563" s="689" t="s">
        <v>1250</v>
      </c>
      <c r="AF2563" s="129">
        <v>1</v>
      </c>
      <c r="AG2563" s="129">
        <v>1</v>
      </c>
      <c r="AH2563" s="155"/>
      <c r="AI2563" s="155"/>
    </row>
    <row r="2564" spans="1:35" s="82" customFormat="1" x14ac:dyDescent="0.2">
      <c r="A2564" s="82" t="s">
        <v>918</v>
      </c>
      <c r="B2564" s="81">
        <v>20191005</v>
      </c>
      <c r="C2564" s="126" t="s">
        <v>66</v>
      </c>
      <c r="D2564" s="126">
        <v>5</v>
      </c>
      <c r="E2564" s="126">
        <v>8</v>
      </c>
      <c r="F2564" s="126"/>
      <c r="G2564" s="126"/>
      <c r="H2564" s="126" t="s">
        <v>10</v>
      </c>
      <c r="I2564" s="126">
        <v>290</v>
      </c>
      <c r="J2564" s="126">
        <v>0</v>
      </c>
      <c r="K2564" s="82">
        <v>5</v>
      </c>
      <c r="L2564" s="82">
        <v>1</v>
      </c>
      <c r="M2564" s="82">
        <v>0</v>
      </c>
      <c r="N2564" s="83">
        <v>1</v>
      </c>
      <c r="O2564" s="111" t="str">
        <f>Cal_111320b_12mm!$E$2</f>
        <v>Cal_111320b_12mm</v>
      </c>
      <c r="P2564" s="112">
        <f>Cal_111320b_12mm!$Q$3</f>
        <v>1.834328118614172</v>
      </c>
      <c r="Q2564" s="112">
        <f>Cal_111320b_12mm!$R$3</f>
        <v>0.54419533879391391</v>
      </c>
      <c r="R2564" s="84">
        <v>46.72</v>
      </c>
      <c r="S2564" s="84">
        <v>30.8</v>
      </c>
      <c r="T2564" s="82">
        <f>AVERAGE(0.783, 0.695, 0.619, 0.756, 0.618, 0.76)</f>
        <v>0.70516666666666661</v>
      </c>
      <c r="U2564" s="125">
        <f t="shared" si="449"/>
        <v>46.014833333333335</v>
      </c>
      <c r="V2564" s="125">
        <f t="shared" si="450"/>
        <v>30.094833333333334</v>
      </c>
      <c r="W2564" s="459">
        <f t="shared" si="451"/>
        <v>0.32840520397406636</v>
      </c>
      <c r="X2564" s="459">
        <f t="shared" si="452"/>
        <v>0.18955428057860491</v>
      </c>
      <c r="Y2564" s="43">
        <f>Cal_111320b_12mm!$A$3</f>
        <v>20201113</v>
      </c>
      <c r="Z2564" s="85" t="s">
        <v>924</v>
      </c>
      <c r="AA2564" s="85"/>
      <c r="AB2564" s="85"/>
      <c r="AE2564" s="689" t="s">
        <v>1250</v>
      </c>
      <c r="AF2564" s="129">
        <v>1</v>
      </c>
      <c r="AG2564" s="129">
        <v>1</v>
      </c>
      <c r="AH2564" s="155"/>
      <c r="AI2564" s="155"/>
    </row>
    <row r="2565" spans="1:35" s="82" customFormat="1" x14ac:dyDescent="0.2">
      <c r="A2565" s="82" t="s">
        <v>918</v>
      </c>
      <c r="B2565" s="81">
        <v>20191005</v>
      </c>
      <c r="C2565" s="126" t="s">
        <v>66</v>
      </c>
      <c r="D2565" s="126">
        <v>5</v>
      </c>
      <c r="E2565" s="126">
        <v>8</v>
      </c>
      <c r="F2565" s="126"/>
      <c r="G2565" s="126"/>
      <c r="H2565" s="126" t="s">
        <v>11</v>
      </c>
      <c r="I2565" s="126">
        <v>290</v>
      </c>
      <c r="J2565" s="126">
        <v>0</v>
      </c>
      <c r="K2565" s="82">
        <v>5</v>
      </c>
      <c r="L2565" s="82">
        <v>1</v>
      </c>
      <c r="M2565" s="82">
        <v>0</v>
      </c>
      <c r="N2565" s="83">
        <v>1</v>
      </c>
      <c r="O2565" s="111" t="str">
        <f>Cal_111320b_12mm!$E$2</f>
        <v>Cal_111320b_12mm</v>
      </c>
      <c r="P2565" s="112">
        <f>Cal_111320b_12mm!$Q$3</f>
        <v>1.834328118614172</v>
      </c>
      <c r="Q2565" s="112">
        <f>Cal_111320b_12mm!$R$3</f>
        <v>0.54419533879391391</v>
      </c>
      <c r="R2565" s="84">
        <v>39.43</v>
      </c>
      <c r="S2565" s="84">
        <v>25.25</v>
      </c>
      <c r="T2565" s="82">
        <f>AVERAGE(0.544, 0.794, 0.854, 0.783, 0.695, 0.619)</f>
        <v>0.71483333333333332</v>
      </c>
      <c r="U2565" s="125">
        <f t="shared" si="449"/>
        <v>38.715166666666669</v>
      </c>
      <c r="V2565" s="125">
        <f t="shared" si="450"/>
        <v>24.535166666666665</v>
      </c>
      <c r="W2565" s="459">
        <f t="shared" si="451"/>
        <v>0.29251167037388576</v>
      </c>
      <c r="X2565" s="459">
        <f t="shared" si="452"/>
        <v>0.12976088848440823</v>
      </c>
      <c r="Y2565" s="43">
        <f>Cal_111320b_12mm!$A$3</f>
        <v>20201113</v>
      </c>
      <c r="Z2565" s="85" t="s">
        <v>919</v>
      </c>
      <c r="AA2565" s="85"/>
      <c r="AB2565" s="85"/>
      <c r="AE2565" s="689" t="s">
        <v>1250</v>
      </c>
      <c r="AF2565" s="129">
        <v>1</v>
      </c>
      <c r="AG2565" s="129">
        <v>1</v>
      </c>
      <c r="AH2565" s="155"/>
      <c r="AI2565" s="155"/>
    </row>
    <row r="2566" spans="1:35" s="82" customFormat="1" x14ac:dyDescent="0.2">
      <c r="A2566" s="82" t="s">
        <v>918</v>
      </c>
      <c r="B2566" s="81">
        <v>20191005</v>
      </c>
      <c r="C2566" s="126" t="s">
        <v>66</v>
      </c>
      <c r="D2566" s="126">
        <v>5</v>
      </c>
      <c r="E2566" s="126">
        <v>8</v>
      </c>
      <c r="F2566" s="126"/>
      <c r="G2566" s="126"/>
      <c r="H2566" s="126" t="s">
        <v>10</v>
      </c>
      <c r="I2566" s="126">
        <v>290</v>
      </c>
      <c r="J2566" s="126">
        <v>10</v>
      </c>
      <c r="K2566" s="82">
        <v>5</v>
      </c>
      <c r="L2566" s="82">
        <v>1</v>
      </c>
      <c r="M2566" s="82">
        <v>0</v>
      </c>
      <c r="N2566" s="83">
        <v>1</v>
      </c>
      <c r="O2566" s="111" t="str">
        <f>Cal_111320b_12mm!$E$2</f>
        <v>Cal_111320b_12mm</v>
      </c>
      <c r="P2566" s="112">
        <f>Cal_111320b_12mm!$Q$3</f>
        <v>1.834328118614172</v>
      </c>
      <c r="Q2566" s="112">
        <f>Cal_111320b_12mm!$R$3</f>
        <v>0.54419533879391391</v>
      </c>
      <c r="R2566" s="84">
        <v>39.31</v>
      </c>
      <c r="S2566" s="84">
        <v>25.23</v>
      </c>
      <c r="T2566" s="82">
        <f>AVERAGE(0.783, 0.695, 0.619, 0.756, 0.618, 0.76)</f>
        <v>0.70516666666666661</v>
      </c>
      <c r="U2566" s="125">
        <f t="shared" si="449"/>
        <v>38.604833333333339</v>
      </c>
      <c r="V2566" s="125">
        <f t="shared" si="450"/>
        <v>24.524833333333333</v>
      </c>
      <c r="W2566" s="459">
        <f t="shared" si="451"/>
        <v>0.29044882361525476</v>
      </c>
      <c r="X2566" s="459">
        <f t="shared" si="452"/>
        <v>0.13164588916734374</v>
      </c>
      <c r="Y2566" s="43">
        <f>Cal_111320b_12mm!$A$3</f>
        <v>20201113</v>
      </c>
      <c r="Z2566" s="85" t="s">
        <v>924</v>
      </c>
      <c r="AA2566" s="85"/>
      <c r="AB2566" s="85"/>
      <c r="AE2566" s="689" t="s">
        <v>1250</v>
      </c>
      <c r="AF2566" s="129">
        <v>1</v>
      </c>
      <c r="AG2566" s="129">
        <v>1</v>
      </c>
      <c r="AH2566" s="155"/>
      <c r="AI2566" s="155"/>
    </row>
    <row r="2567" spans="1:35" s="258" customFormat="1" ht="13.5" thickBot="1" x14ac:dyDescent="0.25">
      <c r="A2567" s="258" t="s">
        <v>918</v>
      </c>
      <c r="B2567" s="272">
        <v>20191005</v>
      </c>
      <c r="C2567" s="273" t="s">
        <v>66</v>
      </c>
      <c r="D2567" s="273">
        <v>5</v>
      </c>
      <c r="E2567" s="273">
        <v>8</v>
      </c>
      <c r="F2567" s="273"/>
      <c r="G2567" s="273"/>
      <c r="H2567" s="273" t="s">
        <v>11</v>
      </c>
      <c r="I2567" s="273">
        <v>290</v>
      </c>
      <c r="J2567" s="273">
        <v>10</v>
      </c>
      <c r="K2567" s="258">
        <v>5</v>
      </c>
      <c r="L2567" s="258">
        <v>1</v>
      </c>
      <c r="M2567" s="258">
        <v>0</v>
      </c>
      <c r="N2567" s="274">
        <v>1</v>
      </c>
      <c r="O2567" s="111" t="str">
        <f>Cal_111320b_12mm!$E$2</f>
        <v>Cal_111320b_12mm</v>
      </c>
      <c r="P2567" s="112">
        <f>Cal_111320b_12mm!$Q$3</f>
        <v>1.834328118614172</v>
      </c>
      <c r="Q2567" s="112">
        <f>Cal_111320b_12mm!$R$3</f>
        <v>0.54419533879391391</v>
      </c>
      <c r="R2567" s="275">
        <v>39.520000000000003</v>
      </c>
      <c r="S2567" s="275">
        <v>25.86</v>
      </c>
      <c r="T2567" s="258">
        <f>AVERAGE(0.544, 0.794, 0.854, 0.783, 0.695, 0.619)</f>
        <v>0.71483333333333332</v>
      </c>
      <c r="U2567" s="285">
        <f t="shared" si="449"/>
        <v>38.805166666666672</v>
      </c>
      <c r="V2567" s="285">
        <f t="shared" si="450"/>
        <v>25.145166666666665</v>
      </c>
      <c r="W2567" s="507">
        <f t="shared" si="451"/>
        <v>0.28178486722900431</v>
      </c>
      <c r="X2567" s="507">
        <f t="shared" si="452"/>
        <v>0.15098634706550954</v>
      </c>
      <c r="Y2567" s="43">
        <f>Cal_111320b_12mm!$A$3</f>
        <v>20201113</v>
      </c>
      <c r="Z2567" s="276" t="s">
        <v>924</v>
      </c>
      <c r="AA2567" s="276"/>
      <c r="AB2567" s="276"/>
      <c r="AE2567" s="689" t="s">
        <v>1250</v>
      </c>
      <c r="AF2567" s="566">
        <v>1</v>
      </c>
      <c r="AG2567" s="566">
        <v>1</v>
      </c>
      <c r="AH2567" s="408"/>
      <c r="AI2567" s="408"/>
    </row>
    <row r="2568" spans="1:35" x14ac:dyDescent="0.2">
      <c r="A2568" s="43" t="s">
        <v>918</v>
      </c>
      <c r="B2568" s="45">
        <v>20191005</v>
      </c>
      <c r="C2568" s="107" t="s">
        <v>67</v>
      </c>
      <c r="D2568" s="107">
        <v>6</v>
      </c>
      <c r="E2568" s="107">
        <v>3</v>
      </c>
      <c r="H2568" s="107" t="s">
        <v>10</v>
      </c>
      <c r="I2568" s="107">
        <v>290</v>
      </c>
      <c r="J2568" s="107">
        <v>0</v>
      </c>
      <c r="K2568" s="43">
        <v>5</v>
      </c>
      <c r="L2568" s="43">
        <v>1</v>
      </c>
      <c r="M2568" s="43">
        <v>0</v>
      </c>
      <c r="N2568" s="49">
        <v>1</v>
      </c>
      <c r="O2568" s="111" t="str">
        <f>Cal_111320b_12mm!$E$2</f>
        <v>Cal_111320b_12mm</v>
      </c>
      <c r="P2568" s="112">
        <f>Cal_111320b_12mm!$Q$3</f>
        <v>1.834328118614172</v>
      </c>
      <c r="Q2568" s="112">
        <f>Cal_111320b_12mm!$R$3</f>
        <v>0.54419533879391391</v>
      </c>
      <c r="R2568" s="46">
        <v>40.770000000000003</v>
      </c>
      <c r="S2568" s="46">
        <v>32.08</v>
      </c>
      <c r="T2568" s="47">
        <f>AVERAGE(0.783, 0.695, 0.619, 0.756, 0.618, 0.76)</f>
        <v>0.70516666666666661</v>
      </c>
      <c r="U2568" s="79">
        <f t="shared" si="449"/>
        <v>40.06483333333334</v>
      </c>
      <c r="V2568" s="79">
        <f t="shared" si="450"/>
        <v>31.374833333333331</v>
      </c>
      <c r="W2568" s="443">
        <f t="shared" si="451"/>
        <v>0.17926138332504016</v>
      </c>
      <c r="X2568" s="443">
        <f t="shared" si="452"/>
        <v>0.36072806673314162</v>
      </c>
      <c r="Y2568" s="43">
        <f>Cal_111320b_12mm!$A$3</f>
        <v>20201113</v>
      </c>
      <c r="Z2568" s="48" t="s">
        <v>924</v>
      </c>
      <c r="AA2568" s="48"/>
      <c r="AE2568" s="689" t="s">
        <v>1250</v>
      </c>
      <c r="AF2568" s="128">
        <v>1</v>
      </c>
      <c r="AG2568" s="128">
        <v>1</v>
      </c>
      <c r="AH2568"/>
    </row>
    <row r="2569" spans="1:35" x14ac:dyDescent="0.2">
      <c r="A2569" s="43" t="s">
        <v>918</v>
      </c>
      <c r="B2569" s="45">
        <v>20191005</v>
      </c>
      <c r="C2569" s="107" t="s">
        <v>67</v>
      </c>
      <c r="D2569" s="107">
        <v>6</v>
      </c>
      <c r="E2569" s="107">
        <v>3</v>
      </c>
      <c r="H2569" s="107" t="s">
        <v>11</v>
      </c>
      <c r="I2569" s="107">
        <v>290</v>
      </c>
      <c r="J2569" s="107">
        <v>0</v>
      </c>
      <c r="K2569" s="43">
        <v>5</v>
      </c>
      <c r="L2569" s="43">
        <v>1</v>
      </c>
      <c r="M2569" s="43">
        <v>0</v>
      </c>
      <c r="N2569" s="49">
        <v>1</v>
      </c>
      <c r="O2569" s="111" t="str">
        <f>Cal_111320b_12mm!$E$2</f>
        <v>Cal_111320b_12mm</v>
      </c>
      <c r="P2569" s="112">
        <f>Cal_111320b_12mm!$Q$3</f>
        <v>1.834328118614172</v>
      </c>
      <c r="Q2569" s="112">
        <f>Cal_111320b_12mm!$R$3</f>
        <v>0.54419533879391391</v>
      </c>
      <c r="R2569" s="46">
        <v>39.270000000000003</v>
      </c>
      <c r="S2569" s="46">
        <v>29.2</v>
      </c>
      <c r="T2569" s="47">
        <f>AVERAGE(0.783, 0.695, 0.619, 0.756, 0.618, 0.76)</f>
        <v>0.70516666666666661</v>
      </c>
      <c r="U2569" s="79">
        <f t="shared" si="449"/>
        <v>38.56483333333334</v>
      </c>
      <c r="V2569" s="79">
        <f t="shared" si="450"/>
        <v>28.494833333333332</v>
      </c>
      <c r="W2569" s="443">
        <f t="shared" si="451"/>
        <v>0.2077286685941489</v>
      </c>
      <c r="X2569" s="443">
        <f t="shared" si="452"/>
        <v>0.28269335907663434</v>
      </c>
      <c r="Y2569" s="43">
        <f>Cal_111320b_12mm!$A$3</f>
        <v>20201113</v>
      </c>
      <c r="Z2569" s="85" t="s">
        <v>919</v>
      </c>
      <c r="AA2569" s="85"/>
      <c r="AE2569" s="689" t="s">
        <v>1250</v>
      </c>
      <c r="AF2569" s="128">
        <v>1</v>
      </c>
      <c r="AG2569" s="128">
        <v>1</v>
      </c>
      <c r="AH2569"/>
    </row>
    <row r="2570" spans="1:35" x14ac:dyDescent="0.2">
      <c r="A2570" s="43" t="s">
        <v>918</v>
      </c>
      <c r="B2570" s="45">
        <v>20191005</v>
      </c>
      <c r="C2570" s="107" t="s">
        <v>67</v>
      </c>
      <c r="D2570" s="107">
        <v>6</v>
      </c>
      <c r="E2570" s="107">
        <v>4</v>
      </c>
      <c r="H2570" s="107" t="s">
        <v>10</v>
      </c>
      <c r="I2570" s="107">
        <v>290</v>
      </c>
      <c r="J2570" s="107">
        <v>0</v>
      </c>
      <c r="K2570" s="43">
        <v>5</v>
      </c>
      <c r="L2570" s="43">
        <v>1</v>
      </c>
      <c r="M2570" s="43">
        <v>0</v>
      </c>
      <c r="N2570" s="49">
        <v>1</v>
      </c>
      <c r="O2570" s="111" t="str">
        <f>Cal_111320b_12mm!$E$2</f>
        <v>Cal_111320b_12mm</v>
      </c>
      <c r="P2570" s="112">
        <f>Cal_111320b_12mm!$Q$3</f>
        <v>1.834328118614172</v>
      </c>
      <c r="Q2570" s="112">
        <f>Cal_111320b_12mm!$R$3</f>
        <v>0.54419533879391391</v>
      </c>
      <c r="R2570" s="46">
        <v>20.56</v>
      </c>
      <c r="S2570" s="46">
        <v>15.05</v>
      </c>
      <c r="T2570" s="47">
        <f>AVERAGE(0.544, 0.794, 0.854, 0.783, 0.695, 0.619)</f>
        <v>0.71483333333333332</v>
      </c>
      <c r="U2570" s="79">
        <f t="shared" si="449"/>
        <v>19.845166666666664</v>
      </c>
      <c r="V2570" s="79">
        <f t="shared" si="450"/>
        <v>14.335166666666668</v>
      </c>
      <c r="W2570" s="443">
        <f t="shared" si="451"/>
        <v>0.11366285640057187</v>
      </c>
      <c r="X2570" s="443">
        <f t="shared" si="452"/>
        <v>0.13305841483568587</v>
      </c>
      <c r="Y2570" s="43">
        <f>Cal_111320b_12mm!$A$3</f>
        <v>20201113</v>
      </c>
      <c r="Z2570" s="48" t="s">
        <v>919</v>
      </c>
      <c r="AA2570" s="48"/>
      <c r="AE2570" s="689" t="s">
        <v>1250</v>
      </c>
      <c r="AF2570" s="128">
        <v>1</v>
      </c>
      <c r="AG2570" s="765" t="s">
        <v>1634</v>
      </c>
      <c r="AH2570"/>
    </row>
    <row r="2571" spans="1:35" x14ac:dyDescent="0.2">
      <c r="A2571" s="43" t="s">
        <v>918</v>
      </c>
      <c r="B2571" s="45">
        <v>20191005</v>
      </c>
      <c r="C2571" s="107" t="s">
        <v>67</v>
      </c>
      <c r="D2571" s="107">
        <v>6</v>
      </c>
      <c r="E2571" s="107">
        <v>4</v>
      </c>
      <c r="H2571" s="107" t="s">
        <v>11</v>
      </c>
      <c r="I2571" s="107">
        <v>290</v>
      </c>
      <c r="J2571" s="107">
        <v>0</v>
      </c>
      <c r="K2571" s="43">
        <v>5</v>
      </c>
      <c r="L2571" s="43">
        <v>1</v>
      </c>
      <c r="M2571" s="43">
        <v>0</v>
      </c>
      <c r="N2571" s="49">
        <v>1</v>
      </c>
      <c r="O2571" s="111" t="str">
        <f>Cal_111320b_12mm!$E$2</f>
        <v>Cal_111320b_12mm</v>
      </c>
      <c r="P2571" s="112">
        <f>Cal_111320b_12mm!$Q$3</f>
        <v>1.834328118614172</v>
      </c>
      <c r="Q2571" s="112">
        <f>Cal_111320b_12mm!$R$3</f>
        <v>0.54419533879391391</v>
      </c>
      <c r="R2571" s="46">
        <v>20.78</v>
      </c>
      <c r="S2571" s="46">
        <v>15.09</v>
      </c>
      <c r="T2571" s="47">
        <f>AVERAGE(0.544, 0.794, 0.854, 0.783, 0.695, 0.619)</f>
        <v>0.71483333333333332</v>
      </c>
      <c r="U2571" s="79">
        <f t="shared" si="449"/>
        <v>20.065166666666666</v>
      </c>
      <c r="V2571" s="79">
        <f t="shared" si="450"/>
        <v>14.375166666666667</v>
      </c>
      <c r="W2571" s="443">
        <f t="shared" si="451"/>
        <v>0.11737598056610789</v>
      </c>
      <c r="X2571" s="443">
        <f t="shared" si="452"/>
        <v>0.13003372709219699</v>
      </c>
      <c r="Y2571" s="43">
        <f>Cal_111320b_12mm!$A$3</f>
        <v>20201113</v>
      </c>
      <c r="Z2571" s="48" t="s">
        <v>919</v>
      </c>
      <c r="AA2571" s="48"/>
      <c r="AE2571" s="689" t="s">
        <v>1250</v>
      </c>
      <c r="AF2571" s="128">
        <v>1</v>
      </c>
      <c r="AG2571" s="765" t="s">
        <v>1634</v>
      </c>
      <c r="AH2571"/>
    </row>
    <row r="2572" spans="1:35" s="372" customFormat="1" x14ac:dyDescent="0.2">
      <c r="A2572" s="372" t="s">
        <v>918</v>
      </c>
      <c r="B2572" s="462">
        <v>20191005</v>
      </c>
      <c r="C2572" s="373" t="s">
        <v>67</v>
      </c>
      <c r="D2572" s="373">
        <v>6</v>
      </c>
      <c r="E2572" s="373">
        <v>4</v>
      </c>
      <c r="F2572" s="373"/>
      <c r="G2572" s="373"/>
      <c r="H2572" s="373" t="s">
        <v>10</v>
      </c>
      <c r="I2572" s="373">
        <v>280.16000000000003</v>
      </c>
      <c r="J2572" s="373">
        <v>5</v>
      </c>
      <c r="K2572" s="372">
        <v>5</v>
      </c>
      <c r="L2572" s="372">
        <v>1</v>
      </c>
      <c r="M2572" s="372">
        <v>0</v>
      </c>
      <c r="N2572" s="375">
        <v>1</v>
      </c>
      <c r="O2572" s="111" t="str">
        <f>Cal_111320b_12mm!$E$2</f>
        <v>Cal_111320b_12mm</v>
      </c>
      <c r="P2572" s="112">
        <f>Cal_111320b_12mm!$Q$3</f>
        <v>1.834328118614172</v>
      </c>
      <c r="Q2572" s="112">
        <f>Cal_111320b_12mm!$R$3</f>
        <v>0.54419533879391391</v>
      </c>
      <c r="R2572" s="376">
        <v>9.468</v>
      </c>
      <c r="S2572" s="376">
        <v>6.6719999999999997</v>
      </c>
      <c r="T2572" s="463">
        <v>0.65566666699999998</v>
      </c>
      <c r="U2572" s="378">
        <f t="shared" si="449"/>
        <v>8.8123333329999998</v>
      </c>
      <c r="V2572" s="378">
        <f t="shared" si="450"/>
        <v>6.0163333329999995</v>
      </c>
      <c r="W2572" s="464">
        <f t="shared" si="451"/>
        <v>5.9702979217890376E-2</v>
      </c>
      <c r="X2572" s="464">
        <f t="shared" si="452"/>
        <v>4.7480439912964481E-2</v>
      </c>
      <c r="Y2572" s="43">
        <f>Cal_111320b_12mm!$A$3</f>
        <v>20201113</v>
      </c>
      <c r="Z2572" s="380" t="s">
        <v>923</v>
      </c>
      <c r="AA2572" s="380"/>
      <c r="AB2572" s="380"/>
      <c r="AE2572" s="689" t="s">
        <v>1250</v>
      </c>
      <c r="AF2572" s="381">
        <v>1</v>
      </c>
      <c r="AG2572" s="765" t="s">
        <v>1634</v>
      </c>
      <c r="AH2572" s="371" t="s">
        <v>180</v>
      </c>
      <c r="AI2572" s="570" t="s">
        <v>1127</v>
      </c>
    </row>
    <row r="2573" spans="1:35" s="372" customFormat="1" x14ac:dyDescent="0.2">
      <c r="A2573" s="372" t="s">
        <v>918</v>
      </c>
      <c r="B2573" s="462">
        <v>20191005</v>
      </c>
      <c r="C2573" s="373" t="s">
        <v>67</v>
      </c>
      <c r="D2573" s="373">
        <v>6</v>
      </c>
      <c r="E2573" s="373">
        <v>4</v>
      </c>
      <c r="F2573" s="373"/>
      <c r="G2573" s="373"/>
      <c r="H2573" s="373" t="s">
        <v>11</v>
      </c>
      <c r="I2573" s="373">
        <v>280.07</v>
      </c>
      <c r="J2573" s="373">
        <v>5</v>
      </c>
      <c r="K2573" s="372">
        <v>5</v>
      </c>
      <c r="L2573" s="372">
        <v>1</v>
      </c>
      <c r="M2573" s="372">
        <v>0</v>
      </c>
      <c r="N2573" s="375">
        <v>1</v>
      </c>
      <c r="O2573" s="111" t="str">
        <f>Cal_111320b_12mm!$E$2</f>
        <v>Cal_111320b_12mm</v>
      </c>
      <c r="P2573" s="112">
        <f>Cal_111320b_12mm!$Q$3</f>
        <v>1.834328118614172</v>
      </c>
      <c r="Q2573" s="112">
        <f>Cal_111320b_12mm!$R$3</f>
        <v>0.54419533879391391</v>
      </c>
      <c r="R2573" s="376">
        <v>11.17</v>
      </c>
      <c r="S2573" s="376">
        <v>7.84</v>
      </c>
      <c r="T2573" s="463">
        <v>0.65566666699999998</v>
      </c>
      <c r="U2573" s="378">
        <f t="shared" si="449"/>
        <v>10.514333333</v>
      </c>
      <c r="V2573" s="378">
        <f t="shared" si="450"/>
        <v>7.1843333329999997</v>
      </c>
      <c r="W2573" s="464">
        <f t="shared" si="451"/>
        <v>7.112832916092493E-2</v>
      </c>
      <c r="X2573" s="464">
        <f t="shared" si="452"/>
        <v>5.6904613766186156E-2</v>
      </c>
      <c r="Y2573" s="43">
        <f>Cal_111320b_12mm!$A$3</f>
        <v>20201113</v>
      </c>
      <c r="Z2573" s="380" t="s">
        <v>923</v>
      </c>
      <c r="AA2573" s="380"/>
      <c r="AB2573" s="380"/>
      <c r="AE2573" s="689" t="s">
        <v>1250</v>
      </c>
      <c r="AF2573" s="381">
        <v>1</v>
      </c>
      <c r="AG2573" s="765" t="s">
        <v>1634</v>
      </c>
      <c r="AH2573" s="371" t="s">
        <v>181</v>
      </c>
      <c r="AI2573" s="570" t="s">
        <v>1127</v>
      </c>
    </row>
    <row r="2574" spans="1:35" s="44" customFormat="1" x14ac:dyDescent="0.2">
      <c r="A2574" s="44" t="s">
        <v>918</v>
      </c>
      <c r="B2574" s="196">
        <v>20191005</v>
      </c>
      <c r="C2574" s="361" t="s">
        <v>67</v>
      </c>
      <c r="D2574" s="361">
        <v>6</v>
      </c>
      <c r="E2574" s="361">
        <v>4</v>
      </c>
      <c r="F2574" s="361"/>
      <c r="G2574" s="361"/>
      <c r="H2574" s="361" t="s">
        <v>10</v>
      </c>
      <c r="I2574" s="361">
        <v>280.24</v>
      </c>
      <c r="J2574" s="361">
        <v>20</v>
      </c>
      <c r="K2574" s="44">
        <v>5</v>
      </c>
      <c r="L2574" s="44">
        <v>1</v>
      </c>
      <c r="M2574" s="44">
        <v>0</v>
      </c>
      <c r="N2574" s="363">
        <v>1</v>
      </c>
      <c r="O2574" s="111" t="str">
        <f>Cal_111320b_12mm!$E$2</f>
        <v>Cal_111320b_12mm</v>
      </c>
      <c r="P2574" s="112">
        <f>Cal_111320b_12mm!$Q$3</f>
        <v>1.834328118614172</v>
      </c>
      <c r="Q2574" s="112">
        <f>Cal_111320b_12mm!$R$3</f>
        <v>0.54419533879391391</v>
      </c>
      <c r="R2574" s="364">
        <v>4.9580000000000002</v>
      </c>
      <c r="S2574" s="364">
        <v>3.3570000000000002</v>
      </c>
      <c r="T2574" s="460">
        <v>0.65566666699999998</v>
      </c>
      <c r="U2574" s="366">
        <f t="shared" si="449"/>
        <v>4.302333333</v>
      </c>
      <c r="V2574" s="366">
        <f t="shared" si="450"/>
        <v>2.701333333</v>
      </c>
      <c r="W2574" s="461">
        <f t="shared" si="451"/>
        <v>3.4176388865430327E-2</v>
      </c>
      <c r="X2574" s="461">
        <f t="shared" si="452"/>
        <v>1.3935222058504046E-2</v>
      </c>
      <c r="Y2574" s="43">
        <f>Cal_111320b_12mm!$A$3</f>
        <v>20201113</v>
      </c>
      <c r="Z2574" s="368" t="s">
        <v>923</v>
      </c>
      <c r="AA2574" s="368"/>
      <c r="AB2574" s="368"/>
      <c r="AE2574" s="689" t="s">
        <v>1250</v>
      </c>
      <c r="AF2574" s="369">
        <v>1</v>
      </c>
      <c r="AG2574" s="765" t="s">
        <v>1634</v>
      </c>
      <c r="AH2574" s="360" t="s">
        <v>1025</v>
      </c>
      <c r="AI2574" s="573" t="s">
        <v>1127</v>
      </c>
    </row>
    <row r="2575" spans="1:35" s="44" customFormat="1" x14ac:dyDescent="0.2">
      <c r="A2575" s="44" t="s">
        <v>918</v>
      </c>
      <c r="B2575" s="196">
        <v>20191005</v>
      </c>
      <c r="C2575" s="361" t="s">
        <v>67</v>
      </c>
      <c r="D2575" s="361">
        <v>6</v>
      </c>
      <c r="E2575" s="361">
        <v>4</v>
      </c>
      <c r="F2575" s="361"/>
      <c r="G2575" s="361"/>
      <c r="H2575" s="361" t="s">
        <v>11</v>
      </c>
      <c r="I2575" s="361">
        <v>280.66000000000003</v>
      </c>
      <c r="J2575" s="361">
        <v>20</v>
      </c>
      <c r="K2575" s="44">
        <v>5</v>
      </c>
      <c r="L2575" s="44">
        <v>1</v>
      </c>
      <c r="M2575" s="44">
        <v>0</v>
      </c>
      <c r="N2575" s="363">
        <v>1</v>
      </c>
      <c r="O2575" s="111" t="str">
        <f>Cal_111320b_12mm!$E$2</f>
        <v>Cal_111320b_12mm</v>
      </c>
      <c r="P2575" s="112">
        <f>Cal_111320b_12mm!$Q$3</f>
        <v>1.834328118614172</v>
      </c>
      <c r="Q2575" s="112">
        <f>Cal_111320b_12mm!$R$3</f>
        <v>0.54419533879391391</v>
      </c>
      <c r="R2575" s="364">
        <v>3.5979999999999999</v>
      </c>
      <c r="S2575" s="364">
        <v>2.5089999999999999</v>
      </c>
      <c r="T2575" s="460">
        <v>0.71483333299999996</v>
      </c>
      <c r="U2575" s="366">
        <f t="shared" si="449"/>
        <v>2.8831666669999998</v>
      </c>
      <c r="V2575" s="366">
        <f t="shared" si="450"/>
        <v>1.7941666669999998</v>
      </c>
      <c r="W2575" s="461">
        <f t="shared" si="451"/>
        <v>2.3211987274398851E-2</v>
      </c>
      <c r="X2575" s="461">
        <f t="shared" si="452"/>
        <v>8.694875783027526E-3</v>
      </c>
      <c r="Y2575" s="43">
        <f>Cal_111320b_12mm!$A$3</f>
        <v>20201113</v>
      </c>
      <c r="Z2575" s="368" t="s">
        <v>921</v>
      </c>
      <c r="AA2575" s="368"/>
      <c r="AB2575" s="368"/>
      <c r="AE2575" s="689" t="s">
        <v>1250</v>
      </c>
      <c r="AF2575" s="369">
        <v>1</v>
      </c>
      <c r="AG2575" s="765" t="s">
        <v>1634</v>
      </c>
      <c r="AH2575" s="360" t="s">
        <v>1026</v>
      </c>
      <c r="AI2575" s="573" t="s">
        <v>1127</v>
      </c>
    </row>
    <row r="2576" spans="1:35" x14ac:dyDescent="0.2">
      <c r="A2576" s="43" t="s">
        <v>918</v>
      </c>
      <c r="B2576" s="45">
        <v>20191005</v>
      </c>
      <c r="C2576" s="107" t="s">
        <v>67</v>
      </c>
      <c r="D2576" s="107">
        <v>6</v>
      </c>
      <c r="E2576" s="107">
        <v>9</v>
      </c>
      <c r="H2576" s="107" t="s">
        <v>10</v>
      </c>
      <c r="I2576" s="107">
        <v>290</v>
      </c>
      <c r="J2576" s="107">
        <v>0</v>
      </c>
      <c r="K2576" s="43">
        <v>5</v>
      </c>
      <c r="L2576" s="43">
        <v>1</v>
      </c>
      <c r="M2576" s="43">
        <v>0</v>
      </c>
      <c r="N2576" s="49">
        <v>1</v>
      </c>
      <c r="O2576" s="111" t="str">
        <f>Cal_111320b_12mm!$E$2</f>
        <v>Cal_111320b_12mm</v>
      </c>
      <c r="P2576" s="112">
        <f>Cal_111320b_12mm!$Q$3</f>
        <v>1.834328118614172</v>
      </c>
      <c r="Q2576" s="112">
        <f>Cal_111320b_12mm!$R$3</f>
        <v>0.54419533879391391</v>
      </c>
      <c r="R2576" s="46">
        <v>56.21</v>
      </c>
      <c r="S2576" s="46">
        <v>38.69</v>
      </c>
      <c r="T2576" s="47">
        <f>AVERAGE(0.783, 0.695, 0.619, 0.756, 0.618, 0.76)</f>
        <v>0.70516666666666661</v>
      </c>
      <c r="U2576" s="79">
        <f t="shared" si="449"/>
        <v>55.504833333333337</v>
      </c>
      <c r="V2576" s="79">
        <f t="shared" si="450"/>
        <v>37.984833333333334</v>
      </c>
      <c r="W2576" s="443">
        <f t="shared" si="451"/>
        <v>0.3614107521121635</v>
      </c>
      <c r="X2576" s="443">
        <f t="shared" si="452"/>
        <v>0.29234281668931816</v>
      </c>
      <c r="Y2576" s="43">
        <f>Cal_111320b_12mm!$A$3</f>
        <v>20201113</v>
      </c>
      <c r="Z2576" s="48" t="s">
        <v>924</v>
      </c>
      <c r="AA2576" s="48"/>
      <c r="AE2576" s="689" t="s">
        <v>1250</v>
      </c>
      <c r="AF2576" s="128">
        <v>1</v>
      </c>
      <c r="AG2576" s="765" t="s">
        <v>1634</v>
      </c>
      <c r="AH2576"/>
    </row>
    <row r="2577" spans="1:35" x14ac:dyDescent="0.2">
      <c r="A2577" s="43" t="s">
        <v>918</v>
      </c>
      <c r="B2577" s="45">
        <v>20191005</v>
      </c>
      <c r="C2577" s="107" t="s">
        <v>67</v>
      </c>
      <c r="D2577" s="107">
        <v>6</v>
      </c>
      <c r="E2577" s="107">
        <v>9</v>
      </c>
      <c r="H2577" s="107" t="s">
        <v>11</v>
      </c>
      <c r="I2577" s="107">
        <v>290</v>
      </c>
      <c r="J2577" s="107">
        <v>0</v>
      </c>
      <c r="K2577" s="43">
        <v>5</v>
      </c>
      <c r="L2577" s="43">
        <v>1</v>
      </c>
      <c r="M2577" s="43">
        <v>0</v>
      </c>
      <c r="N2577" s="49">
        <v>1</v>
      </c>
      <c r="O2577" s="111" t="str">
        <f>Cal_111320b_12mm!$E$2</f>
        <v>Cal_111320b_12mm</v>
      </c>
      <c r="P2577" s="112">
        <f>Cal_111320b_12mm!$Q$3</f>
        <v>1.834328118614172</v>
      </c>
      <c r="Q2577" s="112">
        <f>Cal_111320b_12mm!$R$3</f>
        <v>0.54419533879391391</v>
      </c>
      <c r="R2577" s="46">
        <v>52.49</v>
      </c>
      <c r="S2577" s="46">
        <v>35.74</v>
      </c>
      <c r="T2577" s="47">
        <f>AVERAGE(0.544, 0.794, 0.854, 0.783, 0.695, 0.619)</f>
        <v>0.71483333333333332</v>
      </c>
      <c r="U2577" s="79">
        <f t="shared" si="449"/>
        <v>51.775166666666671</v>
      </c>
      <c r="V2577" s="79">
        <f t="shared" si="450"/>
        <v>35.025166666666671</v>
      </c>
      <c r="W2577" s="443">
        <f t="shared" si="451"/>
        <v>0.34552683207070423</v>
      </c>
      <c r="X2577" s="443">
        <f t="shared" si="452"/>
        <v>0.25728817846946844</v>
      </c>
      <c r="Y2577" s="43">
        <f>Cal_111320b_12mm!$A$3</f>
        <v>20201113</v>
      </c>
      <c r="Z2577" s="48" t="s">
        <v>919</v>
      </c>
      <c r="AA2577" s="48"/>
      <c r="AE2577" s="689" t="s">
        <v>1250</v>
      </c>
      <c r="AF2577" s="128">
        <v>1</v>
      </c>
      <c r="AG2577" s="765" t="s">
        <v>1634</v>
      </c>
      <c r="AH2577"/>
    </row>
    <row r="2578" spans="1:35" s="372" customFormat="1" x14ac:dyDescent="0.2">
      <c r="A2578" s="372" t="s">
        <v>918</v>
      </c>
      <c r="B2578" s="462">
        <v>20191005</v>
      </c>
      <c r="C2578" s="373" t="s">
        <v>67</v>
      </c>
      <c r="D2578" s="373">
        <v>6</v>
      </c>
      <c r="E2578" s="373">
        <v>9</v>
      </c>
      <c r="F2578" s="373"/>
      <c r="G2578" s="373"/>
      <c r="H2578" s="373" t="s">
        <v>10</v>
      </c>
      <c r="I2578" s="373">
        <v>279.89</v>
      </c>
      <c r="J2578" s="373">
        <v>5</v>
      </c>
      <c r="K2578" s="372">
        <v>5</v>
      </c>
      <c r="L2578" s="372">
        <v>1</v>
      </c>
      <c r="M2578" s="372">
        <v>0</v>
      </c>
      <c r="N2578" s="375">
        <v>1</v>
      </c>
      <c r="O2578" s="111" t="str">
        <f>Cal_111320b_12mm!$E$2</f>
        <v>Cal_111320b_12mm</v>
      </c>
      <c r="P2578" s="112">
        <f>Cal_111320b_12mm!$Q$3</f>
        <v>1.834328118614172</v>
      </c>
      <c r="Q2578" s="112">
        <f>Cal_111320b_12mm!$R$3</f>
        <v>0.54419533879391391</v>
      </c>
      <c r="R2578" s="376">
        <v>15.53</v>
      </c>
      <c r="S2578" s="376">
        <v>10.71</v>
      </c>
      <c r="T2578" s="463">
        <v>0.65566666699999998</v>
      </c>
      <c r="U2578" s="378">
        <f t="shared" si="449"/>
        <v>14.874333332999999</v>
      </c>
      <c r="V2578" s="378">
        <f t="shared" si="450"/>
        <v>10.054333333000001</v>
      </c>
      <c r="W2578" s="464">
        <f t="shared" si="451"/>
        <v>0.10302072954426771</v>
      </c>
      <c r="X2578" s="464">
        <f t="shared" si="452"/>
        <v>7.6274090482682688E-2</v>
      </c>
      <c r="Y2578" s="43">
        <f>Cal_111320b_12mm!$A$3</f>
        <v>20201113</v>
      </c>
      <c r="Z2578" s="380" t="s">
        <v>923</v>
      </c>
      <c r="AA2578" s="380"/>
      <c r="AB2578" s="380"/>
      <c r="AE2578" s="689" t="s">
        <v>1250</v>
      </c>
      <c r="AF2578" s="381">
        <v>1</v>
      </c>
      <c r="AG2578" s="765" t="s">
        <v>1634</v>
      </c>
      <c r="AH2578" s="371" t="s">
        <v>178</v>
      </c>
      <c r="AI2578" s="570" t="s">
        <v>1127</v>
      </c>
    </row>
    <row r="2579" spans="1:35" s="372" customFormat="1" x14ac:dyDescent="0.2">
      <c r="A2579" s="372" t="s">
        <v>918</v>
      </c>
      <c r="B2579" s="462">
        <v>20191005</v>
      </c>
      <c r="C2579" s="373" t="s">
        <v>67</v>
      </c>
      <c r="D2579" s="373">
        <v>6</v>
      </c>
      <c r="E2579" s="373">
        <v>9</v>
      </c>
      <c r="F2579" s="373"/>
      <c r="G2579" s="373"/>
      <c r="H2579" s="373" t="s">
        <v>11</v>
      </c>
      <c r="I2579" s="373">
        <v>279.91000000000003</v>
      </c>
      <c r="J2579" s="373">
        <v>5</v>
      </c>
      <c r="K2579" s="372">
        <v>5</v>
      </c>
      <c r="L2579" s="372">
        <v>1</v>
      </c>
      <c r="M2579" s="372">
        <v>0</v>
      </c>
      <c r="N2579" s="375">
        <v>1</v>
      </c>
      <c r="O2579" s="111" t="str">
        <f>Cal_111320b_12mm!$E$2</f>
        <v>Cal_111320b_12mm</v>
      </c>
      <c r="P2579" s="112">
        <f>Cal_111320b_12mm!$Q$3</f>
        <v>1.834328118614172</v>
      </c>
      <c r="Q2579" s="112">
        <f>Cal_111320b_12mm!$R$3</f>
        <v>0.54419533879391391</v>
      </c>
      <c r="R2579" s="376">
        <v>17.13</v>
      </c>
      <c r="S2579" s="376">
        <v>11.64</v>
      </c>
      <c r="T2579" s="463">
        <v>0.65566666699999998</v>
      </c>
      <c r="U2579" s="378">
        <f t="shared" si="449"/>
        <v>16.474333333000001</v>
      </c>
      <c r="V2579" s="378">
        <f t="shared" si="450"/>
        <v>10.984333333</v>
      </c>
      <c r="W2579" s="464">
        <f t="shared" si="451"/>
        <v>0.11733265422516261</v>
      </c>
      <c r="X2579" s="464">
        <f t="shared" si="452"/>
        <v>7.85324801144337E-2</v>
      </c>
      <c r="Y2579" s="43">
        <f>Cal_111320b_12mm!$A$3</f>
        <v>20201113</v>
      </c>
      <c r="Z2579" s="380" t="s">
        <v>923</v>
      </c>
      <c r="AA2579" s="380"/>
      <c r="AB2579" s="380"/>
      <c r="AE2579" s="689" t="s">
        <v>1250</v>
      </c>
      <c r="AF2579" s="381">
        <v>1</v>
      </c>
      <c r="AG2579" s="765" t="s">
        <v>1634</v>
      </c>
      <c r="AH2579" s="371" t="s">
        <v>179</v>
      </c>
      <c r="AI2579" s="570" t="s">
        <v>1127</v>
      </c>
    </row>
    <row r="2580" spans="1:35" s="44" customFormat="1" x14ac:dyDescent="0.2">
      <c r="A2580" s="44" t="s">
        <v>918</v>
      </c>
      <c r="B2580" s="196">
        <v>20191005</v>
      </c>
      <c r="C2580" s="361" t="s">
        <v>67</v>
      </c>
      <c r="D2580" s="361">
        <v>6</v>
      </c>
      <c r="E2580" s="361">
        <v>9</v>
      </c>
      <c r="F2580" s="361"/>
      <c r="G2580" s="361"/>
      <c r="H2580" s="361" t="s">
        <v>10</v>
      </c>
      <c r="I2580" s="361">
        <v>279.94</v>
      </c>
      <c r="J2580" s="361">
        <v>20</v>
      </c>
      <c r="K2580" s="44">
        <v>5</v>
      </c>
      <c r="L2580" s="44">
        <v>1</v>
      </c>
      <c r="M2580" s="44">
        <v>0</v>
      </c>
      <c r="N2580" s="363">
        <v>1</v>
      </c>
      <c r="O2580" s="111" t="str">
        <f>Cal_111320b_12mm!$E$2</f>
        <v>Cal_111320b_12mm</v>
      </c>
      <c r="P2580" s="112">
        <f>Cal_111320b_12mm!$Q$3</f>
        <v>1.834328118614172</v>
      </c>
      <c r="Q2580" s="112">
        <f>Cal_111320b_12mm!$R$3</f>
        <v>0.54419533879391391</v>
      </c>
      <c r="R2580" s="364">
        <v>5.2009999999999996</v>
      </c>
      <c r="S2580" s="364">
        <v>3.8380000000000001</v>
      </c>
      <c r="T2580" s="460">
        <v>0.65566666699999998</v>
      </c>
      <c r="U2580" s="366">
        <f t="shared" si="449"/>
        <v>4.5453333329999994</v>
      </c>
      <c r="V2580" s="366">
        <f t="shared" si="450"/>
        <v>3.1823333329999999</v>
      </c>
      <c r="W2580" s="461">
        <f t="shared" si="451"/>
        <v>2.912700715453679E-2</v>
      </c>
      <c r="X2580" s="461">
        <f t="shared" si="452"/>
        <v>2.7612107506131467E-2</v>
      </c>
      <c r="Y2580" s="43">
        <f>Cal_111320b_12mm!$A$3</f>
        <v>20201113</v>
      </c>
      <c r="Z2580" s="368" t="s">
        <v>923</v>
      </c>
      <c r="AA2580" s="368"/>
      <c r="AB2580" s="368"/>
      <c r="AE2580" s="689" t="s">
        <v>1250</v>
      </c>
      <c r="AF2580" s="369">
        <v>3</v>
      </c>
      <c r="AG2580" s="765" t="s">
        <v>1634</v>
      </c>
      <c r="AH2580" s="360" t="s">
        <v>186</v>
      </c>
      <c r="AI2580" s="573" t="s">
        <v>1727</v>
      </c>
    </row>
    <row r="2581" spans="1:35" s="44" customFormat="1" x14ac:dyDescent="0.2">
      <c r="A2581" s="44" t="s">
        <v>918</v>
      </c>
      <c r="B2581" s="196">
        <v>20191005</v>
      </c>
      <c r="C2581" s="361" t="s">
        <v>67</v>
      </c>
      <c r="D2581" s="361">
        <v>6</v>
      </c>
      <c r="E2581" s="361">
        <v>9</v>
      </c>
      <c r="F2581" s="361"/>
      <c r="G2581" s="361"/>
      <c r="H2581" s="361" t="s">
        <v>11</v>
      </c>
      <c r="I2581" s="361">
        <v>280.24</v>
      </c>
      <c r="J2581" s="361">
        <v>20</v>
      </c>
      <c r="K2581" s="44">
        <v>5</v>
      </c>
      <c r="L2581" s="44">
        <v>1</v>
      </c>
      <c r="M2581" s="44">
        <v>0</v>
      </c>
      <c r="N2581" s="363">
        <v>1</v>
      </c>
      <c r="O2581" s="111" t="str">
        <f>Cal_111320b_12mm!$E$2</f>
        <v>Cal_111320b_12mm</v>
      </c>
      <c r="P2581" s="112">
        <f>Cal_111320b_12mm!$Q$3</f>
        <v>1.834328118614172</v>
      </c>
      <c r="Q2581" s="112">
        <f>Cal_111320b_12mm!$R$3</f>
        <v>0.54419533879391391</v>
      </c>
      <c r="R2581" s="364">
        <v>14.14</v>
      </c>
      <c r="S2581" s="364">
        <v>8.8510000000000009</v>
      </c>
      <c r="T2581" s="460">
        <v>0.65566666699999998</v>
      </c>
      <c r="U2581" s="366">
        <f t="shared" si="449"/>
        <v>13.484333333</v>
      </c>
      <c r="V2581" s="366">
        <f t="shared" si="450"/>
        <v>8.1953333330000007</v>
      </c>
      <c r="W2581" s="461">
        <f t="shared" si="451"/>
        <v>0.11290376059291754</v>
      </c>
      <c r="X2581" s="461">
        <f t="shared" si="452"/>
        <v>3.3057748078565749E-2</v>
      </c>
      <c r="Y2581" s="43">
        <f>Cal_111320b_12mm!$A$3</f>
        <v>20201113</v>
      </c>
      <c r="Z2581" s="368" t="s">
        <v>923</v>
      </c>
      <c r="AA2581" s="368"/>
      <c r="AB2581" s="368"/>
      <c r="AE2581" s="689" t="s">
        <v>1250</v>
      </c>
      <c r="AF2581" s="369">
        <v>3</v>
      </c>
      <c r="AG2581" s="765" t="s">
        <v>1634</v>
      </c>
      <c r="AH2581" s="360" t="s">
        <v>187</v>
      </c>
      <c r="AI2581" s="573" t="s">
        <v>1728</v>
      </c>
    </row>
    <row r="2582" spans="1:35" x14ac:dyDescent="0.2">
      <c r="A2582" s="43" t="s">
        <v>918</v>
      </c>
      <c r="B2582" s="45">
        <v>20191005</v>
      </c>
      <c r="C2582" s="107" t="s">
        <v>67</v>
      </c>
      <c r="D2582" s="107">
        <v>6</v>
      </c>
      <c r="E2582" s="107">
        <v>14</v>
      </c>
      <c r="H2582" s="107" t="s">
        <v>10</v>
      </c>
      <c r="I2582" s="107">
        <v>290</v>
      </c>
      <c r="J2582" s="107">
        <v>0</v>
      </c>
      <c r="K2582" s="43">
        <v>5</v>
      </c>
      <c r="L2582" s="43">
        <v>1</v>
      </c>
      <c r="M2582" s="43">
        <v>0</v>
      </c>
      <c r="N2582" s="49">
        <v>1</v>
      </c>
      <c r="O2582" s="111" t="str">
        <f>Cal_111320b_12mm!$E$2</f>
        <v>Cal_111320b_12mm</v>
      </c>
      <c r="P2582" s="112">
        <f>Cal_111320b_12mm!$Q$3</f>
        <v>1.834328118614172</v>
      </c>
      <c r="Q2582" s="112">
        <f>Cal_111320b_12mm!$R$3</f>
        <v>0.54419533879391391</v>
      </c>
      <c r="R2582" s="46">
        <v>62.84</v>
      </c>
      <c r="S2582" s="46">
        <v>40.26</v>
      </c>
      <c r="T2582" s="47">
        <f>AVERAGE(0.783, 0.695, 0.619, 0.756, 0.618, 0.76)</f>
        <v>0.70516666666666661</v>
      </c>
      <c r="U2582" s="79">
        <f t="shared" si="449"/>
        <v>62.13483333333334</v>
      </c>
      <c r="V2582" s="79">
        <f t="shared" si="450"/>
        <v>39.554833333333335</v>
      </c>
      <c r="W2582" s="443">
        <f t="shared" si="451"/>
        <v>0.46579079809889573</v>
      </c>
      <c r="X2582" s="443">
        <f t="shared" si="452"/>
        <v>0.21498390026793879</v>
      </c>
      <c r="Y2582" s="43">
        <f>Cal_111320b_12mm!$A$3</f>
        <v>20201113</v>
      </c>
      <c r="Z2582" s="48" t="s">
        <v>924</v>
      </c>
      <c r="AA2582" s="48"/>
      <c r="AE2582" s="689" t="s">
        <v>1250</v>
      </c>
      <c r="AF2582" s="128">
        <v>1</v>
      </c>
      <c r="AG2582" s="765" t="s">
        <v>1634</v>
      </c>
      <c r="AH2582"/>
    </row>
    <row r="2583" spans="1:35" x14ac:dyDescent="0.2">
      <c r="A2583" s="43" t="s">
        <v>918</v>
      </c>
      <c r="B2583" s="45">
        <v>20191005</v>
      </c>
      <c r="C2583" s="107" t="s">
        <v>67</v>
      </c>
      <c r="D2583" s="107">
        <v>6</v>
      </c>
      <c r="E2583" s="107">
        <v>14</v>
      </c>
      <c r="H2583" s="107" t="s">
        <v>11</v>
      </c>
      <c r="I2583" s="107">
        <v>290</v>
      </c>
      <c r="J2583" s="107">
        <v>0</v>
      </c>
      <c r="K2583" s="43">
        <v>5</v>
      </c>
      <c r="L2583" s="43">
        <v>1</v>
      </c>
      <c r="M2583" s="43">
        <v>0</v>
      </c>
      <c r="N2583" s="49">
        <v>1</v>
      </c>
      <c r="O2583" s="111" t="str">
        <f>Cal_111320b_12mm!$E$2</f>
        <v>Cal_111320b_12mm</v>
      </c>
      <c r="P2583" s="112">
        <f>Cal_111320b_12mm!$Q$3</f>
        <v>1.834328118614172</v>
      </c>
      <c r="Q2583" s="112">
        <f>Cal_111320b_12mm!$R$3</f>
        <v>0.54419533879391391</v>
      </c>
      <c r="R2583" s="46">
        <v>68.87</v>
      </c>
      <c r="S2583" s="46">
        <v>44.18</v>
      </c>
      <c r="T2583" s="47">
        <f>AVERAGE(0.783, 0.695, 0.619, 0.756, 0.618, 0.76)</f>
        <v>0.70516666666666661</v>
      </c>
      <c r="U2583" s="79">
        <f t="shared" si="449"/>
        <v>68.164833333333334</v>
      </c>
      <c r="V2583" s="79">
        <f t="shared" si="450"/>
        <v>43.474833333333336</v>
      </c>
      <c r="W2583" s="443">
        <f t="shared" si="451"/>
        <v>0.50931686470601112</v>
      </c>
      <c r="X2583" s="443">
        <f t="shared" si="452"/>
        <v>0.23892460302144905</v>
      </c>
      <c r="Y2583" s="43">
        <f>Cal_111320b_12mm!$A$3</f>
        <v>20201113</v>
      </c>
      <c r="Z2583" s="48" t="s">
        <v>924</v>
      </c>
      <c r="AA2583" s="48"/>
      <c r="AE2583" s="689" t="s">
        <v>1250</v>
      </c>
      <c r="AF2583" s="128">
        <v>1</v>
      </c>
      <c r="AG2583" s="765" t="s">
        <v>1634</v>
      </c>
      <c r="AH2583"/>
    </row>
    <row r="2584" spans="1:35" s="228" customFormat="1" x14ac:dyDescent="0.2">
      <c r="A2584" s="228" t="s">
        <v>918</v>
      </c>
      <c r="B2584" s="263">
        <v>20191005</v>
      </c>
      <c r="C2584" s="265" t="s">
        <v>67</v>
      </c>
      <c r="D2584" s="265">
        <v>6</v>
      </c>
      <c r="E2584" s="265">
        <v>14</v>
      </c>
      <c r="F2584" s="265"/>
      <c r="G2584" s="265"/>
      <c r="H2584" s="265" t="s">
        <v>10</v>
      </c>
      <c r="I2584" s="265">
        <v>280.52999999999997</v>
      </c>
      <c r="J2584" s="265">
        <v>5</v>
      </c>
      <c r="K2584" s="228">
        <v>5</v>
      </c>
      <c r="L2584" s="228">
        <v>1</v>
      </c>
      <c r="M2584" s="228">
        <v>0</v>
      </c>
      <c r="N2584" s="267">
        <v>1</v>
      </c>
      <c r="O2584" s="111" t="str">
        <f>Cal_111320b_12mm!$E$2</f>
        <v>Cal_111320b_12mm</v>
      </c>
      <c r="P2584" s="112">
        <f>Cal_111320b_12mm!$Q$3</f>
        <v>1.834328118614172</v>
      </c>
      <c r="Q2584" s="112">
        <f>Cal_111320b_12mm!$R$3</f>
        <v>0.54419533879391391</v>
      </c>
      <c r="R2584" s="268">
        <v>11.9</v>
      </c>
      <c r="S2584" s="268">
        <v>8.1329999999999991</v>
      </c>
      <c r="T2584" s="511">
        <v>0.71483333299999996</v>
      </c>
      <c r="U2584" s="269">
        <f t="shared" si="449"/>
        <v>11.185166667000001</v>
      </c>
      <c r="V2584" s="269">
        <f t="shared" si="450"/>
        <v>7.4181666669999995</v>
      </c>
      <c r="W2584" s="509">
        <f t="shared" si="451"/>
        <v>8.0330648577027083E-2</v>
      </c>
      <c r="X2584" s="509">
        <f t="shared" si="452"/>
        <v>5.1652693162715126E-2</v>
      </c>
      <c r="Y2584" s="43">
        <f>Cal_111320b_12mm!$A$3</f>
        <v>20201113</v>
      </c>
      <c r="Z2584" s="270" t="s">
        <v>921</v>
      </c>
      <c r="AA2584" s="270"/>
      <c r="AB2584" s="270"/>
      <c r="AE2584" s="689" t="s">
        <v>1250</v>
      </c>
      <c r="AF2584" s="497">
        <v>1</v>
      </c>
      <c r="AG2584" s="765" t="s">
        <v>1634</v>
      </c>
      <c r="AH2584" s="383" t="s">
        <v>928</v>
      </c>
      <c r="AI2584" s="572" t="s">
        <v>1127</v>
      </c>
    </row>
    <row r="2585" spans="1:35" s="228" customFormat="1" x14ac:dyDescent="0.2">
      <c r="A2585" s="228" t="s">
        <v>918</v>
      </c>
      <c r="B2585" s="263">
        <v>20191005</v>
      </c>
      <c r="C2585" s="265" t="s">
        <v>67</v>
      </c>
      <c r="D2585" s="265">
        <v>6</v>
      </c>
      <c r="E2585" s="265">
        <v>14</v>
      </c>
      <c r="F2585" s="265"/>
      <c r="G2585" s="265"/>
      <c r="H2585" s="265" t="s">
        <v>11</v>
      </c>
      <c r="I2585" s="265">
        <v>281.05</v>
      </c>
      <c r="J2585" s="265">
        <v>5</v>
      </c>
      <c r="K2585" s="228">
        <v>5</v>
      </c>
      <c r="L2585" s="228">
        <v>1</v>
      </c>
      <c r="M2585" s="228">
        <v>0</v>
      </c>
      <c r="N2585" s="267">
        <v>1</v>
      </c>
      <c r="O2585" s="111" t="str">
        <f>Cal_111320b_12mm!$E$2</f>
        <v>Cal_111320b_12mm</v>
      </c>
      <c r="P2585" s="112">
        <f>Cal_111320b_12mm!$Q$3</f>
        <v>1.834328118614172</v>
      </c>
      <c r="Q2585" s="112">
        <f>Cal_111320b_12mm!$R$3</f>
        <v>0.54419533879391391</v>
      </c>
      <c r="R2585" s="268">
        <v>6.1440000000000001</v>
      </c>
      <c r="S2585" s="268">
        <v>4.2290000000000001</v>
      </c>
      <c r="T2585" s="511">
        <v>0.65566666699999998</v>
      </c>
      <c r="U2585" s="269">
        <f t="shared" si="449"/>
        <v>5.4883333329999999</v>
      </c>
      <c r="V2585" s="269">
        <f t="shared" si="450"/>
        <v>3.5733333329999999</v>
      </c>
      <c r="W2585" s="509">
        <f t="shared" si="451"/>
        <v>4.0761499640838451E-2</v>
      </c>
      <c r="X2585" s="509">
        <f t="shared" si="452"/>
        <v>2.269729027378805E-2</v>
      </c>
      <c r="Y2585" s="43">
        <f>Cal_111320b_12mm!$A$3</f>
        <v>20201113</v>
      </c>
      <c r="Z2585" s="270" t="s">
        <v>923</v>
      </c>
      <c r="AA2585" s="270"/>
      <c r="AB2585" s="270"/>
      <c r="AE2585" s="689" t="s">
        <v>1250</v>
      </c>
      <c r="AF2585" s="497">
        <v>3</v>
      </c>
      <c r="AG2585" s="765" t="s">
        <v>1634</v>
      </c>
      <c r="AH2585" s="383" t="s">
        <v>929</v>
      </c>
      <c r="AI2585" s="572" t="s">
        <v>1702</v>
      </c>
    </row>
    <row r="2586" spans="1:35" s="228" customFormat="1" x14ac:dyDescent="0.2">
      <c r="A2586" s="228" t="s">
        <v>918</v>
      </c>
      <c r="B2586" s="263">
        <v>20191005</v>
      </c>
      <c r="C2586" s="265" t="s">
        <v>67</v>
      </c>
      <c r="D2586" s="265">
        <v>6</v>
      </c>
      <c r="E2586" s="265">
        <v>14</v>
      </c>
      <c r="F2586" s="265"/>
      <c r="G2586" s="265"/>
      <c r="H2586" s="265" t="s">
        <v>10</v>
      </c>
      <c r="I2586" s="265">
        <v>279.91000000000003</v>
      </c>
      <c r="J2586" s="265">
        <v>20</v>
      </c>
      <c r="K2586" s="228">
        <v>5</v>
      </c>
      <c r="L2586" s="228">
        <v>1</v>
      </c>
      <c r="M2586" s="228">
        <v>0</v>
      </c>
      <c r="N2586" s="267">
        <v>1</v>
      </c>
      <c r="O2586" s="111" t="str">
        <f>Cal_111320b_12mm!$E$2</f>
        <v>Cal_111320b_12mm</v>
      </c>
      <c r="P2586" s="112">
        <f>Cal_111320b_12mm!$Q$3</f>
        <v>1.834328118614172</v>
      </c>
      <c r="Q2586" s="112">
        <f>Cal_111320b_12mm!$R$3</f>
        <v>0.54419533879391391</v>
      </c>
      <c r="R2586" s="268">
        <v>10.14</v>
      </c>
      <c r="S2586" s="268">
        <v>6.4550000000000001</v>
      </c>
      <c r="T2586" s="511">
        <v>0.65566666699999998</v>
      </c>
      <c r="U2586" s="269">
        <f t="shared" si="449"/>
        <v>9.4843333330000004</v>
      </c>
      <c r="V2586" s="269">
        <f t="shared" si="450"/>
        <v>5.7993333329999999</v>
      </c>
      <c r="W2586" s="509">
        <f t="shared" si="451"/>
        <v>7.8756071187563614E-2</v>
      </c>
      <c r="X2586" s="509">
        <f t="shared" si="452"/>
        <v>2.4653682314328209E-2</v>
      </c>
      <c r="Y2586" s="43">
        <f>Cal_111320b_12mm!$A$3</f>
        <v>20201113</v>
      </c>
      <c r="Z2586" s="270" t="s">
        <v>923</v>
      </c>
      <c r="AA2586" s="270"/>
      <c r="AB2586" s="270"/>
      <c r="AE2586" s="689" t="s">
        <v>1250</v>
      </c>
      <c r="AF2586" s="497">
        <v>3</v>
      </c>
      <c r="AG2586" s="765" t="s">
        <v>1634</v>
      </c>
      <c r="AH2586" s="383" t="s">
        <v>930</v>
      </c>
      <c r="AI2586" s="572" t="s">
        <v>1703</v>
      </c>
    </row>
    <row r="2587" spans="1:35" s="228" customFormat="1" x14ac:dyDescent="0.2">
      <c r="A2587" s="228" t="s">
        <v>918</v>
      </c>
      <c r="B2587" s="263">
        <v>20191005</v>
      </c>
      <c r="C2587" s="265" t="s">
        <v>67</v>
      </c>
      <c r="D2587" s="265">
        <v>6</v>
      </c>
      <c r="E2587" s="265">
        <v>14</v>
      </c>
      <c r="F2587" s="265"/>
      <c r="G2587" s="265"/>
      <c r="H2587" s="265" t="s">
        <v>11</v>
      </c>
      <c r="I2587" s="265">
        <v>280.08999999999997</v>
      </c>
      <c r="J2587" s="265">
        <v>20</v>
      </c>
      <c r="K2587" s="228">
        <v>5</v>
      </c>
      <c r="L2587" s="228">
        <v>1</v>
      </c>
      <c r="M2587" s="228">
        <v>0</v>
      </c>
      <c r="N2587" s="267">
        <v>1</v>
      </c>
      <c r="O2587" s="111" t="str">
        <f>Cal_111320b_12mm!$E$2</f>
        <v>Cal_111320b_12mm</v>
      </c>
      <c r="P2587" s="112">
        <f>Cal_111320b_12mm!$Q$3</f>
        <v>1.834328118614172</v>
      </c>
      <c r="Q2587" s="112">
        <f>Cal_111320b_12mm!$R$3</f>
        <v>0.54419533879391391</v>
      </c>
      <c r="R2587" s="268">
        <v>5.1319999999999997</v>
      </c>
      <c r="S2587" s="268">
        <v>3.4590000000000001</v>
      </c>
      <c r="T2587" s="511">
        <v>0.65566666699999998</v>
      </c>
      <c r="U2587" s="269">
        <f t="shared" si="449"/>
        <v>4.4763333329999995</v>
      </c>
      <c r="V2587" s="269">
        <f t="shared" si="450"/>
        <v>2.8033333330000003</v>
      </c>
      <c r="W2587" s="509">
        <f t="shared" si="451"/>
        <v>3.5732491766397791E-2</v>
      </c>
      <c r="X2587" s="509">
        <f t="shared" si="452"/>
        <v>1.4222510480834446E-2</v>
      </c>
      <c r="Y2587" s="43">
        <f>Cal_111320b_12mm!$A$3</f>
        <v>20201113</v>
      </c>
      <c r="Z2587" s="270" t="s">
        <v>923</v>
      </c>
      <c r="AA2587" s="270"/>
      <c r="AB2587" s="270"/>
      <c r="AE2587" s="689" t="s">
        <v>1250</v>
      </c>
      <c r="AF2587" s="497">
        <v>1</v>
      </c>
      <c r="AG2587" s="765" t="s">
        <v>1634</v>
      </c>
      <c r="AH2587" s="383" t="s">
        <v>931</v>
      </c>
      <c r="AI2587" s="572" t="s">
        <v>1127</v>
      </c>
    </row>
    <row r="2588" spans="1:35" x14ac:dyDescent="0.2">
      <c r="A2588" s="43" t="s">
        <v>918</v>
      </c>
      <c r="B2588" s="45">
        <v>20191005</v>
      </c>
      <c r="C2588" s="107" t="s">
        <v>67</v>
      </c>
      <c r="D2588" s="107">
        <v>6</v>
      </c>
      <c r="E2588" s="107">
        <v>20</v>
      </c>
      <c r="H2588" s="107" t="s">
        <v>10</v>
      </c>
      <c r="I2588" s="107">
        <v>290</v>
      </c>
      <c r="J2588" s="107">
        <v>0</v>
      </c>
      <c r="K2588" s="43">
        <v>5</v>
      </c>
      <c r="L2588" s="43">
        <v>1</v>
      </c>
      <c r="M2588" s="43">
        <v>0</v>
      </c>
      <c r="N2588" s="49">
        <v>1</v>
      </c>
      <c r="O2588" s="111" t="str">
        <f>Cal_111320b_12mm!$E$2</f>
        <v>Cal_111320b_12mm</v>
      </c>
      <c r="P2588" s="112">
        <f>Cal_111320b_12mm!$Q$3</f>
        <v>1.834328118614172</v>
      </c>
      <c r="Q2588" s="112">
        <f>Cal_111320b_12mm!$R$3</f>
        <v>0.54419533879391391</v>
      </c>
      <c r="R2588" s="46">
        <v>61.32</v>
      </c>
      <c r="S2588" s="46">
        <v>39.49</v>
      </c>
      <c r="T2588" s="47">
        <f>AVERAGE(0.783, 0.695, 0.619, 0.756, 0.618, 0.76)</f>
        <v>0.70516666666666661</v>
      </c>
      <c r="U2588" s="79">
        <f t="shared" si="449"/>
        <v>60.614833333333337</v>
      </c>
      <c r="V2588" s="79">
        <f t="shared" si="450"/>
        <v>38.784833333333339</v>
      </c>
      <c r="W2588" s="443">
        <f t="shared" si="451"/>
        <v>0.45031944740916247</v>
      </c>
      <c r="X2588" s="443">
        <f t="shared" si="452"/>
        <v>0.21720284983326335</v>
      </c>
      <c r="Y2588" s="43">
        <f>Cal_111320b_12mm!$A$3</f>
        <v>20201113</v>
      </c>
      <c r="Z2588" s="48" t="s">
        <v>924</v>
      </c>
      <c r="AA2588" s="48"/>
      <c r="AE2588" s="689" t="s">
        <v>1250</v>
      </c>
      <c r="AF2588" s="128">
        <v>1</v>
      </c>
      <c r="AG2588" s="128">
        <v>1</v>
      </c>
      <c r="AH2588"/>
    </row>
    <row r="2589" spans="1:35" x14ac:dyDescent="0.2">
      <c r="A2589" s="43" t="s">
        <v>918</v>
      </c>
      <c r="B2589" s="45">
        <v>20191005</v>
      </c>
      <c r="C2589" s="107" t="s">
        <v>67</v>
      </c>
      <c r="D2589" s="107">
        <v>6</v>
      </c>
      <c r="E2589" s="107">
        <v>20</v>
      </c>
      <c r="H2589" s="107" t="s">
        <v>11</v>
      </c>
      <c r="I2589" s="107">
        <v>290</v>
      </c>
      <c r="J2589" s="107">
        <v>0</v>
      </c>
      <c r="K2589" s="43">
        <v>5</v>
      </c>
      <c r="L2589" s="43">
        <v>1</v>
      </c>
      <c r="M2589" s="43">
        <v>0</v>
      </c>
      <c r="N2589" s="49">
        <v>1</v>
      </c>
      <c r="O2589" s="111" t="str">
        <f>Cal_111320b_12mm!$E$2</f>
        <v>Cal_111320b_12mm</v>
      </c>
      <c r="P2589" s="112">
        <f>Cal_111320b_12mm!$Q$3</f>
        <v>1.834328118614172</v>
      </c>
      <c r="Q2589" s="112">
        <f>Cal_111320b_12mm!$R$3</f>
        <v>0.54419533879391391</v>
      </c>
      <c r="R2589" s="46">
        <v>60</v>
      </c>
      <c r="S2589" s="46">
        <v>36.85</v>
      </c>
      <c r="T2589" s="47">
        <f>AVERAGE(0.544, 0.794, 0.854, 0.783, 0.695, 0.619)</f>
        <v>0.71483333333333332</v>
      </c>
      <c r="U2589" s="79">
        <f t="shared" si="449"/>
        <v>59.285166666666669</v>
      </c>
      <c r="V2589" s="79">
        <f t="shared" si="450"/>
        <v>36.13516666666667</v>
      </c>
      <c r="W2589" s="443">
        <f t="shared" si="451"/>
        <v>0.47754902462309262</v>
      </c>
      <c r="X2589" s="443">
        <f t="shared" si="452"/>
        <v>0.14437009662888997</v>
      </c>
      <c r="Y2589" s="43">
        <f>Cal_111320b_12mm!$A$3</f>
        <v>20201113</v>
      </c>
      <c r="Z2589" s="48" t="s">
        <v>919</v>
      </c>
      <c r="AA2589" s="48"/>
      <c r="AE2589" s="689" t="s">
        <v>1250</v>
      </c>
      <c r="AF2589" s="128">
        <v>1</v>
      </c>
      <c r="AG2589" s="128">
        <v>1</v>
      </c>
      <c r="AH2589"/>
    </row>
    <row r="2590" spans="1:35" x14ac:dyDescent="0.2">
      <c r="A2590" s="43" t="s">
        <v>918</v>
      </c>
      <c r="B2590" s="45">
        <v>20191005</v>
      </c>
      <c r="C2590" s="107" t="s">
        <v>67</v>
      </c>
      <c r="D2590" s="107">
        <v>6</v>
      </c>
      <c r="E2590" s="107">
        <v>20</v>
      </c>
      <c r="H2590" s="107" t="s">
        <v>10</v>
      </c>
      <c r="I2590" s="107">
        <v>290</v>
      </c>
      <c r="J2590" s="107">
        <v>10</v>
      </c>
      <c r="K2590" s="43">
        <v>5</v>
      </c>
      <c r="L2590" s="43">
        <v>1</v>
      </c>
      <c r="M2590" s="43">
        <v>0</v>
      </c>
      <c r="N2590" s="49">
        <v>1</v>
      </c>
      <c r="O2590" s="111" t="str">
        <f>Cal_111320b_12mm!$E$2</f>
        <v>Cal_111320b_12mm</v>
      </c>
      <c r="P2590" s="112">
        <f>Cal_111320b_12mm!$Q$3</f>
        <v>1.834328118614172</v>
      </c>
      <c r="Q2590" s="112">
        <f>Cal_111320b_12mm!$R$3</f>
        <v>0.54419533879391391</v>
      </c>
      <c r="R2590" s="46">
        <v>43.6</v>
      </c>
      <c r="S2590" s="46">
        <v>26.74</v>
      </c>
      <c r="T2590" s="47">
        <f>AVERAGE(0.544, 0.794, 0.854, 0.783, 0.695, 0.619)</f>
        <v>0.71483333333333332</v>
      </c>
      <c r="U2590" s="79">
        <f t="shared" si="449"/>
        <v>42.88516666666667</v>
      </c>
      <c r="V2590" s="79">
        <f t="shared" si="450"/>
        <v>26.025166666666664</v>
      </c>
      <c r="W2590" s="443">
        <f t="shared" si="451"/>
        <v>0.34779596350519859</v>
      </c>
      <c r="X2590" s="443">
        <f t="shared" si="452"/>
        <v>0.10012085207435374</v>
      </c>
      <c r="Y2590" s="43">
        <f>Cal_111320b_12mm!$A$3</f>
        <v>20201113</v>
      </c>
      <c r="Z2590" s="48" t="s">
        <v>919</v>
      </c>
      <c r="AA2590" s="48"/>
      <c r="AE2590" s="689" t="s">
        <v>1250</v>
      </c>
      <c r="AF2590" s="128">
        <v>1</v>
      </c>
      <c r="AG2590" s="128">
        <v>1</v>
      </c>
      <c r="AH2590"/>
    </row>
    <row r="2591" spans="1:35" x14ac:dyDescent="0.2">
      <c r="A2591" s="43" t="s">
        <v>918</v>
      </c>
      <c r="B2591" s="45">
        <v>20191005</v>
      </c>
      <c r="C2591" s="107" t="s">
        <v>67</v>
      </c>
      <c r="D2591" s="107">
        <v>6</v>
      </c>
      <c r="E2591" s="107">
        <v>20</v>
      </c>
      <c r="H2591" s="107" t="s">
        <v>11</v>
      </c>
      <c r="I2591" s="107">
        <v>290</v>
      </c>
      <c r="J2591" s="107">
        <v>10</v>
      </c>
      <c r="K2591" s="43">
        <v>5</v>
      </c>
      <c r="L2591" s="43">
        <v>1</v>
      </c>
      <c r="M2591" s="43">
        <v>0</v>
      </c>
      <c r="N2591" s="49">
        <v>1</v>
      </c>
      <c r="O2591" s="111" t="str">
        <f>Cal_111320b_12mm!$E$2</f>
        <v>Cal_111320b_12mm</v>
      </c>
      <c r="P2591" s="112">
        <f>Cal_111320b_12mm!$Q$3</f>
        <v>1.834328118614172</v>
      </c>
      <c r="Q2591" s="112">
        <f>Cal_111320b_12mm!$R$3</f>
        <v>0.54419533879391391</v>
      </c>
      <c r="R2591" s="46">
        <v>51.8</v>
      </c>
      <c r="S2591" s="46">
        <v>33.04</v>
      </c>
      <c r="T2591" s="47">
        <f>AVERAGE(0.544, 0.794, 0.854, 0.783, 0.695, 0.619)</f>
        <v>0.71483333333333332</v>
      </c>
      <c r="U2591" s="79">
        <f t="shared" si="449"/>
        <v>51.085166666666666</v>
      </c>
      <c r="V2591" s="79">
        <f t="shared" si="450"/>
        <v>32.325166666666668</v>
      </c>
      <c r="W2591" s="443">
        <f t="shared" si="451"/>
        <v>0.38699005191918867</v>
      </c>
      <c r="X2591" s="443">
        <f t="shared" si="452"/>
        <v>0.16935550013279782</v>
      </c>
      <c r="Y2591" s="43">
        <f>Cal_111320b_12mm!$A$3</f>
        <v>20201113</v>
      </c>
      <c r="Z2591" s="48" t="s">
        <v>919</v>
      </c>
      <c r="AA2591" s="48"/>
      <c r="AE2591" s="689" t="s">
        <v>1250</v>
      </c>
      <c r="AF2591" s="128">
        <v>1</v>
      </c>
      <c r="AG2591" s="128">
        <v>1</v>
      </c>
      <c r="AH2591"/>
    </row>
    <row r="2592" spans="1:35" s="372" customFormat="1" x14ac:dyDescent="0.2">
      <c r="A2592" s="372" t="s">
        <v>918</v>
      </c>
      <c r="B2592" s="462">
        <v>20191005</v>
      </c>
      <c r="C2592" s="373" t="s">
        <v>67</v>
      </c>
      <c r="D2592" s="373">
        <v>6</v>
      </c>
      <c r="E2592" s="373">
        <v>20</v>
      </c>
      <c r="F2592" s="373"/>
      <c r="G2592" s="373"/>
      <c r="H2592" s="373" t="s">
        <v>10</v>
      </c>
      <c r="I2592" s="373">
        <v>280.41000000000003</v>
      </c>
      <c r="J2592" s="373">
        <v>5</v>
      </c>
      <c r="K2592" s="372">
        <v>5</v>
      </c>
      <c r="L2592" s="372">
        <v>1</v>
      </c>
      <c r="M2592" s="372">
        <v>0</v>
      </c>
      <c r="N2592" s="375">
        <v>1</v>
      </c>
      <c r="O2592" s="111" t="str">
        <f>Cal_111320b_12mm!$E$2</f>
        <v>Cal_111320b_12mm</v>
      </c>
      <c r="P2592" s="112">
        <f>Cal_111320b_12mm!$Q$3</f>
        <v>1.834328118614172</v>
      </c>
      <c r="Q2592" s="112">
        <f>Cal_111320b_12mm!$R$3</f>
        <v>0.54419533879391391</v>
      </c>
      <c r="R2592" s="376">
        <v>18.95</v>
      </c>
      <c r="S2592" s="376">
        <v>12.18</v>
      </c>
      <c r="T2592" s="463">
        <v>0.71483333299999996</v>
      </c>
      <c r="U2592" s="378">
        <f t="shared" si="449"/>
        <v>18.235166666999998</v>
      </c>
      <c r="V2592" s="378">
        <f t="shared" si="450"/>
        <v>11.465166667</v>
      </c>
      <c r="W2592" s="464">
        <f t="shared" si="451"/>
        <v>0.14443090621662485</v>
      </c>
      <c r="X2592" s="464">
        <f t="shared" si="452"/>
        <v>5.964358402420572E-2</v>
      </c>
      <c r="Y2592" s="43">
        <f>Cal_111320b_12mm!$A$3</f>
        <v>20201113</v>
      </c>
      <c r="Z2592" s="380" t="s">
        <v>921</v>
      </c>
      <c r="AA2592" s="380"/>
      <c r="AB2592" s="380"/>
      <c r="AE2592" s="689" t="s">
        <v>1250</v>
      </c>
      <c r="AF2592" s="381">
        <v>1</v>
      </c>
      <c r="AG2592" s="765" t="s">
        <v>1634</v>
      </c>
      <c r="AH2592" s="371" t="s">
        <v>1027</v>
      </c>
      <c r="AI2592" s="570" t="s">
        <v>1127</v>
      </c>
    </row>
    <row r="2593" spans="1:35" s="372" customFormat="1" x14ac:dyDescent="0.2">
      <c r="A2593" s="372" t="s">
        <v>918</v>
      </c>
      <c r="B2593" s="462">
        <v>20191005</v>
      </c>
      <c r="C2593" s="373" t="s">
        <v>67</v>
      </c>
      <c r="D2593" s="373">
        <v>6</v>
      </c>
      <c r="E2593" s="373">
        <v>20</v>
      </c>
      <c r="F2593" s="373"/>
      <c r="G2593" s="373"/>
      <c r="H2593" s="373" t="s">
        <v>11</v>
      </c>
      <c r="I2593" s="373">
        <v>279.67</v>
      </c>
      <c r="J2593" s="373">
        <v>5</v>
      </c>
      <c r="K2593" s="372">
        <v>5</v>
      </c>
      <c r="L2593" s="372">
        <v>1</v>
      </c>
      <c r="M2593" s="372">
        <v>0</v>
      </c>
      <c r="N2593" s="375">
        <v>1</v>
      </c>
      <c r="O2593" s="111" t="str">
        <f>Cal_111320b_12mm!$E$2</f>
        <v>Cal_111320b_12mm</v>
      </c>
      <c r="P2593" s="112">
        <f>Cal_111320b_12mm!$Q$3</f>
        <v>1.834328118614172</v>
      </c>
      <c r="Q2593" s="112">
        <f>Cal_111320b_12mm!$R$3</f>
        <v>0.54419533879391391</v>
      </c>
      <c r="R2593" s="376">
        <v>13.87</v>
      </c>
      <c r="S2593" s="376">
        <v>8.7609999999999992</v>
      </c>
      <c r="T2593" s="463">
        <v>0.71483333299999996</v>
      </c>
      <c r="U2593" s="378">
        <f t="shared" si="449"/>
        <v>13.155166667</v>
      </c>
      <c r="V2593" s="378">
        <f t="shared" si="450"/>
        <v>8.0461666669999996</v>
      </c>
      <c r="W2593" s="464">
        <f t="shared" si="451"/>
        <v>0.10928359802822539</v>
      </c>
      <c r="X2593" s="464">
        <f t="shared" si="452"/>
        <v>3.431327645895875E-2</v>
      </c>
      <c r="Y2593" s="43">
        <f>Cal_111320b_12mm!$A$3</f>
        <v>20201113</v>
      </c>
      <c r="Z2593" s="380" t="s">
        <v>921</v>
      </c>
      <c r="AA2593" s="380"/>
      <c r="AB2593" s="380"/>
      <c r="AE2593" s="689" t="s">
        <v>1250</v>
      </c>
      <c r="AF2593" s="381">
        <v>1</v>
      </c>
      <c r="AG2593" s="765" t="s">
        <v>1634</v>
      </c>
      <c r="AH2593" s="371" t="s">
        <v>1028</v>
      </c>
      <c r="AI2593" s="570" t="s">
        <v>1127</v>
      </c>
    </row>
    <row r="2594" spans="1:35" s="44" customFormat="1" x14ac:dyDescent="0.2">
      <c r="A2594" s="44" t="s">
        <v>918</v>
      </c>
      <c r="B2594" s="196">
        <v>20191005</v>
      </c>
      <c r="C2594" s="361" t="s">
        <v>67</v>
      </c>
      <c r="D2594" s="361">
        <v>6</v>
      </c>
      <c r="E2594" s="361">
        <v>20</v>
      </c>
      <c r="F2594" s="361"/>
      <c r="G2594" s="361"/>
      <c r="H2594" s="361" t="s">
        <v>10</v>
      </c>
      <c r="I2594" s="361">
        <v>281.58999999999997</v>
      </c>
      <c r="J2594" s="361">
        <v>20</v>
      </c>
      <c r="K2594" s="44">
        <v>5</v>
      </c>
      <c r="L2594" s="44">
        <v>1</v>
      </c>
      <c r="M2594" s="44">
        <v>0</v>
      </c>
      <c r="N2594" s="363">
        <v>1</v>
      </c>
      <c r="O2594" s="111" t="str">
        <f>Cal_111320b_12mm!$E$2</f>
        <v>Cal_111320b_12mm</v>
      </c>
      <c r="P2594" s="112">
        <f>Cal_111320b_12mm!$Q$3</f>
        <v>1.834328118614172</v>
      </c>
      <c r="Q2594" s="112">
        <f>Cal_111320b_12mm!$R$3</f>
        <v>0.54419533879391391</v>
      </c>
      <c r="R2594" s="364">
        <v>10.41</v>
      </c>
      <c r="S2594" s="364">
        <v>6.7839999999999998</v>
      </c>
      <c r="T2594" s="460">
        <v>0.65566666699999998</v>
      </c>
      <c r="U2594" s="366">
        <f t="shared" si="449"/>
        <v>9.7543333329999999</v>
      </c>
      <c r="V2594" s="366">
        <f t="shared" si="450"/>
        <v>6.1283333329999996</v>
      </c>
      <c r="W2594" s="461">
        <f t="shared" si="451"/>
        <v>7.7032773911393015E-2</v>
      </c>
      <c r="X2594" s="461">
        <f t="shared" si="452"/>
        <v>3.1591527656143578E-2</v>
      </c>
      <c r="Y2594" s="43">
        <f>Cal_111320b_12mm!$A$3</f>
        <v>20201113</v>
      </c>
      <c r="Z2594" s="368" t="s">
        <v>923</v>
      </c>
      <c r="AA2594" s="368"/>
      <c r="AB2594" s="368"/>
      <c r="AE2594" s="689" t="s">
        <v>1250</v>
      </c>
      <c r="AF2594" s="369">
        <v>1</v>
      </c>
      <c r="AG2594" s="765" t="s">
        <v>1634</v>
      </c>
      <c r="AH2594" s="360" t="s">
        <v>182</v>
      </c>
      <c r="AI2594" s="573" t="s">
        <v>1127</v>
      </c>
    </row>
    <row r="2595" spans="1:35" s="555" customFormat="1" ht="13.5" thickBot="1" x14ac:dyDescent="0.25">
      <c r="A2595" s="555" t="s">
        <v>918</v>
      </c>
      <c r="B2595" s="556">
        <v>20191005</v>
      </c>
      <c r="C2595" s="557" t="s">
        <v>67</v>
      </c>
      <c r="D2595" s="557">
        <v>6</v>
      </c>
      <c r="E2595" s="557">
        <v>20</v>
      </c>
      <c r="F2595" s="557"/>
      <c r="G2595" s="557"/>
      <c r="H2595" s="557" t="s">
        <v>11</v>
      </c>
      <c r="I2595" s="557">
        <v>281.08</v>
      </c>
      <c r="J2595" s="557">
        <v>20</v>
      </c>
      <c r="K2595" s="555">
        <v>5</v>
      </c>
      <c r="L2595" s="555">
        <v>1</v>
      </c>
      <c r="M2595" s="555">
        <v>0</v>
      </c>
      <c r="N2595" s="558">
        <v>1</v>
      </c>
      <c r="O2595" s="111" t="str">
        <f>Cal_111320b_12mm!$E$2</f>
        <v>Cal_111320b_12mm</v>
      </c>
      <c r="P2595" s="112">
        <f>Cal_111320b_12mm!$Q$3</f>
        <v>1.834328118614172</v>
      </c>
      <c r="Q2595" s="112">
        <f>Cal_111320b_12mm!$R$3</f>
        <v>0.54419533879391391</v>
      </c>
      <c r="R2595" s="559">
        <v>9.9930000000000003</v>
      </c>
      <c r="S2595" s="559">
        <v>6.5359999999999996</v>
      </c>
      <c r="T2595" s="560">
        <v>0.65566666699999998</v>
      </c>
      <c r="U2595" s="561">
        <f t="shared" si="449"/>
        <v>9.3373333330000001</v>
      </c>
      <c r="V2595" s="561">
        <f t="shared" si="450"/>
        <v>5.8803333329999994</v>
      </c>
      <c r="W2595" s="562">
        <f t="shared" si="451"/>
        <v>7.3575699478099013E-2</v>
      </c>
      <c r="X2595" s="562">
        <f t="shared" si="452"/>
        <v>3.0841933905854844E-2</v>
      </c>
      <c r="Y2595" s="43">
        <f>Cal_111320b_12mm!$A$3</f>
        <v>20201113</v>
      </c>
      <c r="Z2595" s="563" t="s">
        <v>923</v>
      </c>
      <c r="AA2595" s="563"/>
      <c r="AB2595" s="563"/>
      <c r="AE2595" s="689" t="s">
        <v>1250</v>
      </c>
      <c r="AF2595" s="564">
        <v>1</v>
      </c>
      <c r="AG2595" s="765" t="s">
        <v>1634</v>
      </c>
      <c r="AH2595" s="565" t="s">
        <v>183</v>
      </c>
      <c r="AI2595" s="573" t="s">
        <v>1127</v>
      </c>
    </row>
    <row r="2596" spans="1:35" x14ac:dyDescent="0.2">
      <c r="A2596" s="43" t="s">
        <v>918</v>
      </c>
      <c r="B2596" s="45">
        <v>20191005</v>
      </c>
      <c r="C2596" s="107" t="s">
        <v>67</v>
      </c>
      <c r="D2596" s="107">
        <v>7</v>
      </c>
      <c r="E2596" s="107">
        <v>3</v>
      </c>
      <c r="H2596" s="107" t="s">
        <v>10</v>
      </c>
      <c r="I2596" s="107">
        <v>290</v>
      </c>
      <c r="J2596" s="107">
        <v>0</v>
      </c>
      <c r="K2596" s="43">
        <v>5</v>
      </c>
      <c r="L2596" s="43">
        <v>1</v>
      </c>
      <c r="M2596" s="43">
        <v>0</v>
      </c>
      <c r="N2596" s="49">
        <v>1</v>
      </c>
      <c r="O2596" s="111" t="str">
        <f>Cal_111320b_12mm!$E$2</f>
        <v>Cal_111320b_12mm</v>
      </c>
      <c r="P2596" s="112">
        <f>Cal_111320b_12mm!$Q$3</f>
        <v>1.834328118614172</v>
      </c>
      <c r="Q2596" s="112">
        <f>Cal_111320b_12mm!$R$3</f>
        <v>0.54419533879391391</v>
      </c>
      <c r="R2596" s="46">
        <v>238.4</v>
      </c>
      <c r="S2596" s="46">
        <v>154.5</v>
      </c>
      <c r="T2596" s="47">
        <f>AVERAGE(0.783, 0.695, 0.619, 0.756, 0.618, 0.76)</f>
        <v>0.70516666666666661</v>
      </c>
      <c r="U2596" s="79">
        <f>(R2596-T2596)*(L2596+M2596)/L2596</f>
        <v>237.69483333333335</v>
      </c>
      <c r="V2596" s="79">
        <f t="shared" si="450"/>
        <v>153.79483333333334</v>
      </c>
      <c r="W2596" s="443">
        <f>(Q2596*P2596/(P2596-1)*(U2596-V2596)*(K2596)/I2596)/N2596</f>
        <v>1.7307284304914679</v>
      </c>
      <c r="X2596" s="443">
        <f t="shared" si="452"/>
        <v>0.91622068924217459</v>
      </c>
      <c r="Y2596" s="43">
        <f>Cal_111320b_12mm!$A$3</f>
        <v>20201113</v>
      </c>
      <c r="Z2596" s="48" t="s">
        <v>924</v>
      </c>
      <c r="AA2596" s="48"/>
      <c r="AE2596" s="689" t="s">
        <v>1250</v>
      </c>
      <c r="AF2596" s="128">
        <v>1</v>
      </c>
      <c r="AG2596" s="765" t="s">
        <v>1634</v>
      </c>
      <c r="AH2596" t="s">
        <v>1315</v>
      </c>
    </row>
    <row r="2597" spans="1:35" x14ac:dyDescent="0.2">
      <c r="A2597" s="43" t="s">
        <v>918</v>
      </c>
      <c r="B2597" s="45">
        <v>20191005</v>
      </c>
      <c r="C2597" s="107" t="s">
        <v>67</v>
      </c>
      <c r="D2597" s="107">
        <v>7</v>
      </c>
      <c r="E2597" s="107">
        <v>4</v>
      </c>
      <c r="H2597" s="107" t="s">
        <v>10</v>
      </c>
      <c r="I2597" s="107">
        <v>290</v>
      </c>
      <c r="J2597" s="107">
        <v>0</v>
      </c>
      <c r="K2597" s="43">
        <v>5</v>
      </c>
      <c r="L2597" s="43">
        <v>1</v>
      </c>
      <c r="M2597" s="43">
        <v>0</v>
      </c>
      <c r="N2597" s="49">
        <v>1</v>
      </c>
      <c r="O2597" s="111" t="str">
        <f>Cal_111320b_12mm!$E$2</f>
        <v>Cal_111320b_12mm</v>
      </c>
      <c r="P2597" s="112">
        <f>Cal_111320b_12mm!$Q$3</f>
        <v>1.834328118614172</v>
      </c>
      <c r="Q2597" s="112">
        <f>Cal_111320b_12mm!$R$3</f>
        <v>0.54419533879391391</v>
      </c>
      <c r="R2597" s="46">
        <v>238.1</v>
      </c>
      <c r="S2597" s="46">
        <v>153</v>
      </c>
      <c r="T2597" s="47">
        <f t="shared" ref="T2597:T2606" si="456">AVERAGE(0.783, 0.695, 0.619, 0.756, 0.618, 0.76)</f>
        <v>0.70516666666666661</v>
      </c>
      <c r="U2597" s="79">
        <f t="shared" si="449"/>
        <v>237.39483333333334</v>
      </c>
      <c r="V2597" s="79">
        <f t="shared" si="450"/>
        <v>152.29483333333334</v>
      </c>
      <c r="W2597" s="443">
        <f t="shared" si="451"/>
        <v>1.7554825915950405</v>
      </c>
      <c r="X2597" s="443">
        <f t="shared" si="452"/>
        <v>0.86565016231183101</v>
      </c>
      <c r="Y2597" s="43">
        <f>Cal_111320b_12mm!$A$3</f>
        <v>20201113</v>
      </c>
      <c r="Z2597" s="85" t="s">
        <v>920</v>
      </c>
      <c r="AA2597" s="85"/>
      <c r="AE2597" s="689" t="s">
        <v>1250</v>
      </c>
      <c r="AF2597" s="128">
        <v>1</v>
      </c>
      <c r="AG2597" s="765" t="s">
        <v>1634</v>
      </c>
      <c r="AH2597" t="s">
        <v>1314</v>
      </c>
    </row>
    <row r="2598" spans="1:35" x14ac:dyDescent="0.2">
      <c r="A2598" s="43" t="s">
        <v>918</v>
      </c>
      <c r="B2598" s="45">
        <v>20191005</v>
      </c>
      <c r="C2598" s="107" t="s">
        <v>67</v>
      </c>
      <c r="D2598" s="107">
        <v>7</v>
      </c>
      <c r="E2598" s="107">
        <v>5</v>
      </c>
      <c r="H2598" s="107" t="s">
        <v>10</v>
      </c>
      <c r="I2598" s="107">
        <v>290</v>
      </c>
      <c r="J2598" s="107">
        <v>0</v>
      </c>
      <c r="K2598" s="43">
        <v>5</v>
      </c>
      <c r="L2598" s="43">
        <v>1</v>
      </c>
      <c r="M2598" s="43">
        <v>0</v>
      </c>
      <c r="N2598" s="49">
        <v>1</v>
      </c>
      <c r="O2598" s="111" t="str">
        <f>Cal_111320b_12mm!$E$2</f>
        <v>Cal_111320b_12mm</v>
      </c>
      <c r="P2598" s="112">
        <f>Cal_111320b_12mm!$Q$3</f>
        <v>1.834328118614172</v>
      </c>
      <c r="Q2598" s="112">
        <f>Cal_111320b_12mm!$R$3</f>
        <v>0.54419533879391391</v>
      </c>
      <c r="R2598" s="46">
        <v>276.3</v>
      </c>
      <c r="S2598" s="46">
        <v>178.7</v>
      </c>
      <c r="T2598" s="47">
        <f t="shared" si="456"/>
        <v>0.70516666666666661</v>
      </c>
      <c r="U2598" s="79">
        <f t="shared" si="449"/>
        <v>275.59483333333333</v>
      </c>
      <c r="V2598" s="79">
        <f t="shared" si="450"/>
        <v>177.99483333333333</v>
      </c>
      <c r="W2598" s="443">
        <f t="shared" si="451"/>
        <v>2.0133384364239242</v>
      </c>
      <c r="X2598" s="443">
        <f t="shared" si="452"/>
        <v>1.0501147186482742</v>
      </c>
      <c r="Y2598" s="43">
        <f>Cal_111320b_12mm!$A$3</f>
        <v>20201113</v>
      </c>
      <c r="Z2598" s="48" t="s">
        <v>924</v>
      </c>
      <c r="AA2598" s="48"/>
      <c r="AE2598" s="689" t="s">
        <v>1250</v>
      </c>
      <c r="AF2598" s="128">
        <v>1</v>
      </c>
      <c r="AG2598" s="765" t="s">
        <v>1634</v>
      </c>
      <c r="AH2598" t="s">
        <v>1316</v>
      </c>
    </row>
    <row r="2599" spans="1:35" x14ac:dyDescent="0.2">
      <c r="A2599" s="43" t="s">
        <v>918</v>
      </c>
      <c r="B2599" s="45">
        <v>20191005</v>
      </c>
      <c r="C2599" s="107" t="s">
        <v>67</v>
      </c>
      <c r="D2599" s="107">
        <v>7</v>
      </c>
      <c r="E2599" s="107">
        <v>6</v>
      </c>
      <c r="H2599" s="107" t="s">
        <v>10</v>
      </c>
      <c r="I2599" s="107">
        <v>290</v>
      </c>
      <c r="J2599" s="107">
        <v>0</v>
      </c>
      <c r="K2599" s="43">
        <v>5</v>
      </c>
      <c r="L2599" s="43">
        <v>1</v>
      </c>
      <c r="M2599" s="43">
        <v>0</v>
      </c>
      <c r="N2599" s="49">
        <v>1</v>
      </c>
      <c r="O2599" s="111" t="str">
        <f>Cal_111320b_12mm!$E$2</f>
        <v>Cal_111320b_12mm</v>
      </c>
      <c r="P2599" s="112">
        <f>Cal_111320b_12mm!$Q$3</f>
        <v>1.834328118614172</v>
      </c>
      <c r="Q2599" s="112">
        <f>Cal_111320b_12mm!$R$3</f>
        <v>0.54419533879391391</v>
      </c>
      <c r="R2599" s="46">
        <v>270</v>
      </c>
      <c r="S2599" s="46">
        <v>174.1</v>
      </c>
      <c r="T2599" s="47">
        <f t="shared" si="456"/>
        <v>0.70516666666666661</v>
      </c>
      <c r="U2599" s="79">
        <f t="shared" si="449"/>
        <v>269.29483333333332</v>
      </c>
      <c r="V2599" s="79">
        <f t="shared" si="450"/>
        <v>173.39483333333334</v>
      </c>
      <c r="W2599" s="443">
        <f t="shared" si="451"/>
        <v>1.9782700415271957</v>
      </c>
      <c r="X2599" s="443">
        <f t="shared" si="452"/>
        <v>1.0060129250095755</v>
      </c>
      <c r="Y2599" s="43">
        <f>Cal_111320b_12mm!$A$3</f>
        <v>20201113</v>
      </c>
      <c r="Z2599" s="48" t="s">
        <v>924</v>
      </c>
      <c r="AA2599" s="48"/>
      <c r="AE2599" s="689" t="s">
        <v>1250</v>
      </c>
      <c r="AF2599" s="128">
        <v>1</v>
      </c>
      <c r="AG2599" s="765" t="s">
        <v>1634</v>
      </c>
      <c r="AH2599" t="s">
        <v>1317</v>
      </c>
    </row>
    <row r="2600" spans="1:35" x14ac:dyDescent="0.2">
      <c r="A2600" s="43" t="s">
        <v>918</v>
      </c>
      <c r="B2600" s="45">
        <v>20191005</v>
      </c>
      <c r="C2600" s="107" t="s">
        <v>67</v>
      </c>
      <c r="D2600" s="107">
        <v>7</v>
      </c>
      <c r="E2600" s="107">
        <v>8</v>
      </c>
      <c r="H2600" s="107" t="s">
        <v>10</v>
      </c>
      <c r="I2600" s="107">
        <v>290</v>
      </c>
      <c r="J2600" s="107">
        <v>0</v>
      </c>
      <c r="K2600" s="43">
        <v>5</v>
      </c>
      <c r="L2600" s="43">
        <v>1</v>
      </c>
      <c r="M2600" s="43">
        <v>0</v>
      </c>
      <c r="N2600" s="49">
        <v>1</v>
      </c>
      <c r="O2600" s="111" t="str">
        <f>Cal_111320b_12mm!$E$2</f>
        <v>Cal_111320b_12mm</v>
      </c>
      <c r="P2600" s="112">
        <f>Cal_111320b_12mm!$Q$3</f>
        <v>1.834328118614172</v>
      </c>
      <c r="Q2600" s="112">
        <f>Cal_111320b_12mm!$R$3</f>
        <v>0.54419533879391391</v>
      </c>
      <c r="R2600" s="46">
        <v>214</v>
      </c>
      <c r="S2600" s="46">
        <v>133.9</v>
      </c>
      <c r="T2600" s="47">
        <f t="shared" si="456"/>
        <v>0.70516666666666661</v>
      </c>
      <c r="U2600" s="79">
        <f t="shared" si="449"/>
        <v>213.29483333333334</v>
      </c>
      <c r="V2600" s="79">
        <f t="shared" si="450"/>
        <v>133.19483333333335</v>
      </c>
      <c r="W2600" s="443">
        <f t="shared" si="451"/>
        <v>1.652340253663487</v>
      </c>
      <c r="X2600" s="443">
        <f t="shared" si="452"/>
        <v>0.6400641087158464</v>
      </c>
      <c r="Y2600" s="43">
        <f>Cal_111320b_12mm!$A$3</f>
        <v>20201113</v>
      </c>
      <c r="Z2600" s="48" t="s">
        <v>924</v>
      </c>
      <c r="AA2600" s="48"/>
      <c r="AE2600" s="689" t="s">
        <v>1250</v>
      </c>
      <c r="AF2600" s="128">
        <v>1</v>
      </c>
      <c r="AG2600" s="765" t="s">
        <v>1634</v>
      </c>
      <c r="AH2600" t="s">
        <v>1318</v>
      </c>
    </row>
    <row r="2601" spans="1:35" s="115" customFormat="1" ht="13.5" thickBot="1" x14ac:dyDescent="0.25">
      <c r="A2601" s="115" t="s">
        <v>918</v>
      </c>
      <c r="B2601" s="114">
        <v>20191005</v>
      </c>
      <c r="C2601" s="140" t="s">
        <v>67</v>
      </c>
      <c r="D2601" s="140">
        <v>7</v>
      </c>
      <c r="E2601" s="140">
        <v>9</v>
      </c>
      <c r="F2601" s="140"/>
      <c r="G2601" s="140"/>
      <c r="H2601" s="140" t="s">
        <v>10</v>
      </c>
      <c r="I2601" s="140">
        <v>290</v>
      </c>
      <c r="J2601" s="140">
        <v>0</v>
      </c>
      <c r="K2601" s="115">
        <v>5</v>
      </c>
      <c r="L2601" s="115">
        <v>1</v>
      </c>
      <c r="M2601" s="115">
        <v>0</v>
      </c>
      <c r="N2601" s="117">
        <v>1</v>
      </c>
      <c r="O2601" s="111" t="str">
        <f>Cal_111320b_12mm!$E$2</f>
        <v>Cal_111320b_12mm</v>
      </c>
      <c r="P2601" s="112">
        <f>Cal_111320b_12mm!$Q$3</f>
        <v>1.834328118614172</v>
      </c>
      <c r="Q2601" s="112">
        <f>Cal_111320b_12mm!$R$3</f>
        <v>0.54419533879391391</v>
      </c>
      <c r="R2601" s="118">
        <v>230.1</v>
      </c>
      <c r="S2601" s="118">
        <v>142.9</v>
      </c>
      <c r="T2601" s="119">
        <f t="shared" si="456"/>
        <v>0.70516666666666661</v>
      </c>
      <c r="U2601" s="120">
        <f t="shared" si="449"/>
        <v>229.39483333333334</v>
      </c>
      <c r="V2601" s="120">
        <f t="shared" si="450"/>
        <v>142.19483333333335</v>
      </c>
      <c r="W2601" s="444">
        <f t="shared" si="451"/>
        <v>1.798802373526293</v>
      </c>
      <c r="X2601" s="444">
        <f t="shared" si="452"/>
        <v>0.64850018381366048</v>
      </c>
      <c r="Y2601" s="43">
        <f>Cal_111320b_12mm!$A$3</f>
        <v>20201113</v>
      </c>
      <c r="Z2601" s="121" t="s">
        <v>924</v>
      </c>
      <c r="AA2601" s="121"/>
      <c r="AB2601" s="121"/>
      <c r="AE2601" s="689" t="s">
        <v>1250</v>
      </c>
      <c r="AF2601" s="174">
        <v>1</v>
      </c>
      <c r="AG2601" s="765" t="s">
        <v>1634</v>
      </c>
      <c r="AH2601" s="407" t="s">
        <v>1319</v>
      </c>
      <c r="AI2601" s="407"/>
    </row>
    <row r="2602" spans="1:35" s="82" customFormat="1" x14ac:dyDescent="0.2">
      <c r="A2602" s="82" t="s">
        <v>918</v>
      </c>
      <c r="B2602" s="81">
        <v>20191005</v>
      </c>
      <c r="C2602" s="126" t="s">
        <v>69</v>
      </c>
      <c r="D2602" s="126">
        <v>10</v>
      </c>
      <c r="E2602" s="126">
        <v>3</v>
      </c>
      <c r="F2602" s="126"/>
      <c r="G2602" s="126"/>
      <c r="H2602" s="126" t="s">
        <v>10</v>
      </c>
      <c r="I2602" s="126">
        <v>290</v>
      </c>
      <c r="J2602" s="126">
        <v>0</v>
      </c>
      <c r="K2602" s="82">
        <v>5</v>
      </c>
      <c r="L2602" s="82">
        <v>1</v>
      </c>
      <c r="M2602" s="82">
        <v>0</v>
      </c>
      <c r="N2602" s="83">
        <v>1</v>
      </c>
      <c r="O2602" s="111" t="str">
        <f>Cal_111320b_12mm!$E$2</f>
        <v>Cal_111320b_12mm</v>
      </c>
      <c r="P2602" s="112">
        <f>Cal_111320b_12mm!$Q$3</f>
        <v>1.834328118614172</v>
      </c>
      <c r="Q2602" s="112">
        <f>Cal_111320b_12mm!$R$3</f>
        <v>0.54419533879391391</v>
      </c>
      <c r="R2602" s="84">
        <v>26.44</v>
      </c>
      <c r="S2602" s="84">
        <v>18.649999999999999</v>
      </c>
      <c r="T2602" s="82">
        <f t="shared" si="456"/>
        <v>0.70516666666666661</v>
      </c>
      <c r="U2602" s="125">
        <f t="shared" si="449"/>
        <v>25.734833333333334</v>
      </c>
      <c r="V2602" s="125">
        <f t="shared" si="450"/>
        <v>17.944833333333332</v>
      </c>
      <c r="W2602" s="459">
        <f t="shared" si="451"/>
        <v>0.16069576249736039</v>
      </c>
      <c r="X2602" s="459">
        <f t="shared" si="452"/>
        <v>0.14815115885847349</v>
      </c>
      <c r="Y2602" s="43">
        <f>Cal_111320b_12mm!$A$3</f>
        <v>20201113</v>
      </c>
      <c r="Z2602" s="85" t="s">
        <v>924</v>
      </c>
      <c r="AA2602" s="85"/>
      <c r="AB2602" s="85"/>
      <c r="AE2602" s="689" t="s">
        <v>1250</v>
      </c>
      <c r="AF2602" s="129">
        <v>1</v>
      </c>
      <c r="AG2602" s="765" t="s">
        <v>1634</v>
      </c>
      <c r="AH2602" s="155"/>
      <c r="AI2602" s="155"/>
    </row>
    <row r="2603" spans="1:35" s="82" customFormat="1" x14ac:dyDescent="0.2">
      <c r="A2603" s="82" t="s">
        <v>918</v>
      </c>
      <c r="B2603" s="81">
        <v>20191005</v>
      </c>
      <c r="C2603" s="126" t="s">
        <v>69</v>
      </c>
      <c r="D2603" s="126">
        <v>10</v>
      </c>
      <c r="E2603" s="126">
        <v>3</v>
      </c>
      <c r="F2603" s="126"/>
      <c r="G2603" s="126"/>
      <c r="H2603" s="126" t="s">
        <v>11</v>
      </c>
      <c r="I2603" s="126">
        <v>290</v>
      </c>
      <c r="J2603" s="126">
        <v>0</v>
      </c>
      <c r="K2603" s="82">
        <v>5</v>
      </c>
      <c r="L2603" s="82">
        <v>1</v>
      </c>
      <c r="M2603" s="82">
        <v>0</v>
      </c>
      <c r="N2603" s="83">
        <v>1</v>
      </c>
      <c r="O2603" s="111" t="str">
        <f>Cal_111320b_12mm!$E$2</f>
        <v>Cal_111320b_12mm</v>
      </c>
      <c r="P2603" s="112">
        <f>Cal_111320b_12mm!$Q$3</f>
        <v>1.834328118614172</v>
      </c>
      <c r="Q2603" s="112">
        <f>Cal_111320b_12mm!$R$3</f>
        <v>0.54419533879391391</v>
      </c>
      <c r="R2603" s="84">
        <v>27.06</v>
      </c>
      <c r="S2603" s="84">
        <v>19.18</v>
      </c>
      <c r="T2603" s="82">
        <f t="shared" si="456"/>
        <v>0.70516666666666661</v>
      </c>
      <c r="U2603" s="125">
        <f t="shared" si="449"/>
        <v>26.354833333333332</v>
      </c>
      <c r="V2603" s="125">
        <f t="shared" si="450"/>
        <v>18.474833333333333</v>
      </c>
      <c r="W2603" s="459">
        <f t="shared" si="451"/>
        <v>0.1625523245801283</v>
      </c>
      <c r="X2603" s="459">
        <f t="shared" si="452"/>
        <v>0.15541637936783106</v>
      </c>
      <c r="Y2603" s="43">
        <f>Cal_111320b_12mm!$A$3</f>
        <v>20201113</v>
      </c>
      <c r="Z2603" s="85" t="s">
        <v>924</v>
      </c>
      <c r="AA2603" s="85"/>
      <c r="AB2603" s="85"/>
      <c r="AE2603" s="689" t="s">
        <v>1250</v>
      </c>
      <c r="AF2603" s="129">
        <v>1</v>
      </c>
      <c r="AG2603" s="765" t="s">
        <v>1634</v>
      </c>
      <c r="AH2603" s="155"/>
      <c r="AI2603" s="155"/>
    </row>
    <row r="2604" spans="1:35" s="82" customFormat="1" x14ac:dyDescent="0.2">
      <c r="A2604" s="82" t="s">
        <v>918</v>
      </c>
      <c r="B2604" s="81">
        <v>20191005</v>
      </c>
      <c r="C2604" s="126" t="s">
        <v>69</v>
      </c>
      <c r="D2604" s="126">
        <v>10</v>
      </c>
      <c r="E2604" s="126">
        <v>4</v>
      </c>
      <c r="F2604" s="126"/>
      <c r="G2604" s="126"/>
      <c r="H2604" s="126" t="s">
        <v>10</v>
      </c>
      <c r="I2604" s="126">
        <v>290</v>
      </c>
      <c r="J2604" s="126">
        <v>0</v>
      </c>
      <c r="K2604" s="82">
        <v>5</v>
      </c>
      <c r="L2604" s="82">
        <v>1</v>
      </c>
      <c r="M2604" s="82">
        <v>0</v>
      </c>
      <c r="N2604" s="83">
        <v>1</v>
      </c>
      <c r="O2604" s="111" t="str">
        <f>Cal_111320b_12mm!$E$2</f>
        <v>Cal_111320b_12mm</v>
      </c>
      <c r="P2604" s="112">
        <f>Cal_111320b_12mm!$Q$3</f>
        <v>1.834328118614172</v>
      </c>
      <c r="Q2604" s="112">
        <f>Cal_111320b_12mm!$R$3</f>
        <v>0.54419533879391391</v>
      </c>
      <c r="R2604" s="84">
        <v>19.53</v>
      </c>
      <c r="S2604" s="84">
        <v>14.65</v>
      </c>
      <c r="T2604" s="82">
        <f>AVERAGE(0.544, 0.794, 0.854, 0.783, 0.695, 0.619)</f>
        <v>0.71483333333333332</v>
      </c>
      <c r="U2604" s="125">
        <f t="shared" ref="U2604:U2667" si="457">(R2604-T2604)*(L2604+M2604)/L2604</f>
        <v>18.815166666666666</v>
      </c>
      <c r="V2604" s="125">
        <f t="shared" ref="V2604:V2667" si="458">(S2604-T2604)*(L2604+M2604)/L2604</f>
        <v>13.935166666666667</v>
      </c>
      <c r="W2604" s="459">
        <f t="shared" ref="W2604:W2667" si="459">(Q2604*P2604/(P2604-1)*(U2604-V2604)*(K2604)/I2604)/N2604</f>
        <v>0.1006669218211962</v>
      </c>
      <c r="X2604" s="459">
        <f t="shared" ref="X2604:X2667" si="460">(Q2604*P2604/(P2604-1)*(P2604*V2604-U2604)*(K2604)/I2604)/N2604</f>
        <v>0.13916998519458948</v>
      </c>
      <c r="Y2604" s="43">
        <f>Cal_111320b_12mm!$A$3</f>
        <v>20201113</v>
      </c>
      <c r="Z2604" s="85" t="s">
        <v>920</v>
      </c>
      <c r="AA2604" s="85"/>
      <c r="AB2604" s="85"/>
      <c r="AE2604" s="689" t="s">
        <v>1250</v>
      </c>
      <c r="AF2604" s="129">
        <v>1</v>
      </c>
      <c r="AG2604" s="765" t="s">
        <v>1634</v>
      </c>
      <c r="AH2604" s="155"/>
      <c r="AI2604" s="155"/>
    </row>
    <row r="2605" spans="1:35" s="82" customFormat="1" x14ac:dyDescent="0.2">
      <c r="A2605" s="82" t="s">
        <v>918</v>
      </c>
      <c r="B2605" s="81">
        <v>20191005</v>
      </c>
      <c r="C2605" s="126" t="s">
        <v>69</v>
      </c>
      <c r="D2605" s="126">
        <v>10</v>
      </c>
      <c r="E2605" s="126">
        <v>4</v>
      </c>
      <c r="F2605" s="126"/>
      <c r="G2605" s="126"/>
      <c r="H2605" s="126" t="s">
        <v>11</v>
      </c>
      <c r="I2605" s="126">
        <v>290</v>
      </c>
      <c r="J2605" s="126">
        <v>0</v>
      </c>
      <c r="K2605" s="82">
        <v>5</v>
      </c>
      <c r="L2605" s="82">
        <v>1</v>
      </c>
      <c r="M2605" s="82">
        <v>0</v>
      </c>
      <c r="N2605" s="83">
        <v>1</v>
      </c>
      <c r="O2605" s="111" t="str">
        <f>Cal_111320b_12mm!$E$2</f>
        <v>Cal_111320b_12mm</v>
      </c>
      <c r="P2605" s="112">
        <f>Cal_111320b_12mm!$Q$3</f>
        <v>1.834328118614172</v>
      </c>
      <c r="Q2605" s="112">
        <f>Cal_111320b_12mm!$R$3</f>
        <v>0.54419533879391391</v>
      </c>
      <c r="R2605" s="84">
        <v>20.9</v>
      </c>
      <c r="S2605" s="84">
        <v>15.51</v>
      </c>
      <c r="T2605" s="82">
        <f t="shared" si="456"/>
        <v>0.70516666666666661</v>
      </c>
      <c r="U2605" s="125">
        <f t="shared" si="457"/>
        <v>20.194833333333332</v>
      </c>
      <c r="V2605" s="125">
        <f t="shared" si="458"/>
        <v>14.804833333333333</v>
      </c>
      <c r="W2605" s="459">
        <f t="shared" si="459"/>
        <v>0.11118744029021467</v>
      </c>
      <c r="X2605" s="459">
        <f t="shared" si="460"/>
        <v>0.14361722193491391</v>
      </c>
      <c r="Y2605" s="43">
        <f>Cal_111320b_12mm!$A$3</f>
        <v>20201113</v>
      </c>
      <c r="Z2605" s="85" t="s">
        <v>924</v>
      </c>
      <c r="AA2605" s="85"/>
      <c r="AB2605" s="85"/>
      <c r="AE2605" s="689" t="s">
        <v>1250</v>
      </c>
      <c r="AF2605" s="129">
        <v>1</v>
      </c>
      <c r="AG2605" s="765" t="s">
        <v>1634</v>
      </c>
      <c r="AH2605" s="155"/>
      <c r="AI2605" s="155"/>
    </row>
    <row r="2606" spans="1:35" s="82" customFormat="1" x14ac:dyDescent="0.2">
      <c r="A2606" s="82" t="s">
        <v>918</v>
      </c>
      <c r="B2606" s="81">
        <v>20191005</v>
      </c>
      <c r="C2606" s="126" t="s">
        <v>69</v>
      </c>
      <c r="D2606" s="126">
        <v>10</v>
      </c>
      <c r="E2606" s="126">
        <v>7</v>
      </c>
      <c r="F2606" s="126"/>
      <c r="G2606" s="126"/>
      <c r="H2606" s="126" t="s">
        <v>10</v>
      </c>
      <c r="I2606" s="126">
        <v>290</v>
      </c>
      <c r="J2606" s="126">
        <v>0</v>
      </c>
      <c r="K2606" s="82">
        <v>5</v>
      </c>
      <c r="L2606" s="82">
        <v>1</v>
      </c>
      <c r="M2606" s="82">
        <v>0</v>
      </c>
      <c r="N2606" s="83">
        <v>1</v>
      </c>
      <c r="O2606" s="111" t="str">
        <f>Cal_111320b_12mm!$E$2</f>
        <v>Cal_111320b_12mm</v>
      </c>
      <c r="P2606" s="112">
        <f>Cal_111320b_12mm!$Q$3</f>
        <v>1.834328118614172</v>
      </c>
      <c r="Q2606" s="112">
        <f>Cal_111320b_12mm!$R$3</f>
        <v>0.54419533879391391</v>
      </c>
      <c r="R2606" s="84">
        <v>52.58</v>
      </c>
      <c r="S2606" s="84">
        <v>37.46</v>
      </c>
      <c r="T2606" s="82">
        <f t="shared" si="456"/>
        <v>0.70516666666666661</v>
      </c>
      <c r="U2606" s="125">
        <f t="shared" si="457"/>
        <v>51.874833333333335</v>
      </c>
      <c r="V2606" s="125">
        <f t="shared" si="458"/>
        <v>36.754833333333337</v>
      </c>
      <c r="W2606" s="459">
        <f t="shared" si="459"/>
        <v>0.31190242990501771</v>
      </c>
      <c r="X2606" s="459">
        <f t="shared" si="460"/>
        <v>0.32068171891851255</v>
      </c>
      <c r="Y2606" s="43">
        <f>Cal_111320b_12mm!$A$3</f>
        <v>20201113</v>
      </c>
      <c r="Z2606" s="85" t="s">
        <v>924</v>
      </c>
      <c r="AA2606" s="85"/>
      <c r="AB2606" s="85"/>
      <c r="AE2606" s="689" t="s">
        <v>1250</v>
      </c>
      <c r="AF2606" s="129">
        <v>1</v>
      </c>
      <c r="AG2606" s="765" t="s">
        <v>1634</v>
      </c>
      <c r="AH2606" s="155"/>
      <c r="AI2606" s="155"/>
    </row>
    <row r="2607" spans="1:35" s="82" customFormat="1" x14ac:dyDescent="0.2">
      <c r="A2607" s="82" t="s">
        <v>918</v>
      </c>
      <c r="B2607" s="81">
        <v>20191005</v>
      </c>
      <c r="C2607" s="126" t="s">
        <v>69</v>
      </c>
      <c r="D2607" s="126">
        <v>10</v>
      </c>
      <c r="E2607" s="126">
        <v>7</v>
      </c>
      <c r="F2607" s="126"/>
      <c r="G2607" s="126"/>
      <c r="H2607" s="126" t="s">
        <v>11</v>
      </c>
      <c r="I2607" s="126">
        <v>290</v>
      </c>
      <c r="J2607" s="126">
        <v>0</v>
      </c>
      <c r="K2607" s="82">
        <v>5</v>
      </c>
      <c r="L2607" s="82">
        <v>1</v>
      </c>
      <c r="M2607" s="82">
        <v>0</v>
      </c>
      <c r="N2607" s="83">
        <v>1</v>
      </c>
      <c r="O2607" s="111" t="str">
        <f>Cal_111320b_12mm!$E$2</f>
        <v>Cal_111320b_12mm</v>
      </c>
      <c r="P2607" s="112">
        <f>Cal_111320b_12mm!$Q$3</f>
        <v>1.834328118614172</v>
      </c>
      <c r="Q2607" s="112">
        <f>Cal_111320b_12mm!$R$3</f>
        <v>0.54419533879391391</v>
      </c>
      <c r="R2607" s="84">
        <v>44.12</v>
      </c>
      <c r="S2607" s="84">
        <v>31.5</v>
      </c>
      <c r="T2607" s="82">
        <f>AVERAGE(0.544, 0.794, 0.854, 0.783, 0.695, 0.619)</f>
        <v>0.71483333333333332</v>
      </c>
      <c r="U2607" s="125">
        <f t="shared" si="457"/>
        <v>43.405166666666666</v>
      </c>
      <c r="V2607" s="125">
        <f t="shared" si="458"/>
        <v>30.785166666666665</v>
      </c>
      <c r="W2607" s="459">
        <f t="shared" si="459"/>
        <v>0.26033126093924103</v>
      </c>
      <c r="X2607" s="459">
        <f t="shared" si="460"/>
        <v>0.26950948886392823</v>
      </c>
      <c r="Y2607" s="43">
        <f>Cal_111320b_12mm!$A$3</f>
        <v>20201113</v>
      </c>
      <c r="Z2607" s="85" t="s">
        <v>920</v>
      </c>
      <c r="AA2607" s="85"/>
      <c r="AB2607" s="85"/>
      <c r="AE2607" s="689" t="s">
        <v>1250</v>
      </c>
      <c r="AF2607" s="129">
        <v>1</v>
      </c>
      <c r="AG2607" s="765" t="s">
        <v>1634</v>
      </c>
      <c r="AH2607" s="155"/>
      <c r="AI2607" s="155"/>
    </row>
    <row r="2608" spans="1:35" s="372" customFormat="1" x14ac:dyDescent="0.2">
      <c r="A2608" s="372" t="s">
        <v>918</v>
      </c>
      <c r="B2608" s="462">
        <v>20191005</v>
      </c>
      <c r="C2608" s="373" t="s">
        <v>69</v>
      </c>
      <c r="D2608" s="373">
        <v>10</v>
      </c>
      <c r="E2608" s="373">
        <v>7</v>
      </c>
      <c r="F2608" s="373"/>
      <c r="G2608" s="373"/>
      <c r="H2608" s="373" t="s">
        <v>10</v>
      </c>
      <c r="I2608" s="373">
        <v>277</v>
      </c>
      <c r="J2608" s="373">
        <v>5</v>
      </c>
      <c r="K2608" s="372">
        <v>5</v>
      </c>
      <c r="L2608" s="372">
        <v>1</v>
      </c>
      <c r="M2608" s="372">
        <v>0</v>
      </c>
      <c r="N2608" s="375">
        <v>1</v>
      </c>
      <c r="O2608" s="111" t="str">
        <f>Cal_111320b_12mm!$E$2</f>
        <v>Cal_111320b_12mm</v>
      </c>
      <c r="P2608" s="112">
        <f>Cal_111320b_12mm!$Q$3</f>
        <v>1.834328118614172</v>
      </c>
      <c r="Q2608" s="112">
        <f>Cal_111320b_12mm!$R$3</f>
        <v>0.54419533879391391</v>
      </c>
      <c r="R2608" s="376">
        <v>13.51</v>
      </c>
      <c r="S2608" s="376">
        <v>9.3979999999999997</v>
      </c>
      <c r="T2608" s="463">
        <v>0.65566666699999998</v>
      </c>
      <c r="U2608" s="378">
        <f t="shared" si="457"/>
        <v>12.854333333</v>
      </c>
      <c r="V2608" s="378">
        <f t="shared" si="458"/>
        <v>8.7423333329999995</v>
      </c>
      <c r="W2608" s="464">
        <f t="shared" si="459"/>
        <v>8.8805180604056996E-2</v>
      </c>
      <c r="X2608" s="464">
        <f t="shared" si="460"/>
        <v>6.8719801095690897E-2</v>
      </c>
      <c r="Y2608" s="43">
        <f>Cal_111320b_12mm!$A$3</f>
        <v>20201113</v>
      </c>
      <c r="Z2608" s="380" t="s">
        <v>923</v>
      </c>
      <c r="AA2608" s="380"/>
      <c r="AB2608" s="380"/>
      <c r="AE2608" s="689" t="s">
        <v>1250</v>
      </c>
      <c r="AF2608" s="381">
        <v>1</v>
      </c>
      <c r="AG2608" s="765" t="s">
        <v>1634</v>
      </c>
      <c r="AH2608" s="371" t="s">
        <v>198</v>
      </c>
      <c r="AI2608" s="371"/>
    </row>
    <row r="2609" spans="1:35" s="372" customFormat="1" x14ac:dyDescent="0.2">
      <c r="A2609" s="372" t="s">
        <v>918</v>
      </c>
      <c r="B2609" s="462">
        <v>20191005</v>
      </c>
      <c r="C2609" s="373" t="s">
        <v>69</v>
      </c>
      <c r="D2609" s="373">
        <v>10</v>
      </c>
      <c r="E2609" s="373">
        <v>7</v>
      </c>
      <c r="F2609" s="373"/>
      <c r="G2609" s="373"/>
      <c r="H2609" s="373" t="s">
        <v>11</v>
      </c>
      <c r="I2609" s="373">
        <v>289.02</v>
      </c>
      <c r="J2609" s="373">
        <v>5</v>
      </c>
      <c r="K2609" s="372">
        <v>5</v>
      </c>
      <c r="L2609" s="372">
        <v>1</v>
      </c>
      <c r="M2609" s="372">
        <v>0</v>
      </c>
      <c r="N2609" s="375">
        <v>1</v>
      </c>
      <c r="O2609" s="111" t="str">
        <f>Cal_111320b_12mm!$E$2</f>
        <v>Cal_111320b_12mm</v>
      </c>
      <c r="P2609" s="112">
        <f>Cal_111320b_12mm!$Q$3</f>
        <v>1.834328118614172</v>
      </c>
      <c r="Q2609" s="112">
        <f>Cal_111320b_12mm!$R$3</f>
        <v>0.54419533879391391</v>
      </c>
      <c r="R2609" s="376">
        <v>13.77</v>
      </c>
      <c r="S2609" s="376">
        <v>9.6649999999999991</v>
      </c>
      <c r="T2609" s="463">
        <v>0.65566666699999998</v>
      </c>
      <c r="U2609" s="378">
        <f t="shared" si="457"/>
        <v>13.114333332999999</v>
      </c>
      <c r="V2609" s="378">
        <f t="shared" si="458"/>
        <v>9.0093333329999989</v>
      </c>
      <c r="W2609" s="464">
        <f t="shared" si="459"/>
        <v>8.4966989267606305E-2</v>
      </c>
      <c r="X2609" s="464">
        <f t="shared" si="460"/>
        <v>7.0617609496520864E-2</v>
      </c>
      <c r="Y2609" s="43">
        <f>Cal_111320b_12mm!$A$3</f>
        <v>20201113</v>
      </c>
      <c r="Z2609" s="380" t="s">
        <v>923</v>
      </c>
      <c r="AA2609" s="380"/>
      <c r="AB2609" s="380"/>
      <c r="AE2609" s="689" t="s">
        <v>1250</v>
      </c>
      <c r="AF2609" s="381">
        <v>1</v>
      </c>
      <c r="AG2609" s="765" t="s">
        <v>1634</v>
      </c>
      <c r="AH2609" s="371" t="s">
        <v>199</v>
      </c>
      <c r="AI2609" s="371"/>
    </row>
    <row r="2610" spans="1:35" s="44" customFormat="1" x14ac:dyDescent="0.2">
      <c r="A2610" s="44" t="s">
        <v>918</v>
      </c>
      <c r="B2610" s="196">
        <v>20191005</v>
      </c>
      <c r="C2610" s="361" t="s">
        <v>69</v>
      </c>
      <c r="D2610" s="361">
        <v>10</v>
      </c>
      <c r="E2610" s="361">
        <v>7</v>
      </c>
      <c r="F2610" s="361"/>
      <c r="G2610" s="361"/>
      <c r="H2610" s="361" t="s">
        <v>10</v>
      </c>
      <c r="I2610" s="361">
        <v>280</v>
      </c>
      <c r="J2610" s="361">
        <v>20</v>
      </c>
      <c r="K2610" s="44">
        <v>5</v>
      </c>
      <c r="L2610" s="44">
        <v>1</v>
      </c>
      <c r="M2610" s="44">
        <v>0</v>
      </c>
      <c r="N2610" s="363">
        <v>1</v>
      </c>
      <c r="O2610" s="111" t="str">
        <f>Cal_111320b_12mm!$E$2</f>
        <v>Cal_111320b_12mm</v>
      </c>
      <c r="P2610" s="112">
        <f>Cal_111320b_12mm!$Q$3</f>
        <v>1.834328118614172</v>
      </c>
      <c r="Q2610" s="112">
        <f>Cal_111320b_12mm!$R$3</f>
        <v>0.54419533879391391</v>
      </c>
      <c r="R2610" s="364">
        <v>7.1749999999999998</v>
      </c>
      <c r="S2610" s="364">
        <v>5.0975000000000001</v>
      </c>
      <c r="T2610" s="460">
        <v>0.71483333299999996</v>
      </c>
      <c r="U2610" s="366">
        <f t="shared" si="457"/>
        <v>6.4601666670000002</v>
      </c>
      <c r="V2610" s="366">
        <f t="shared" si="458"/>
        <v>4.3826666670000005</v>
      </c>
      <c r="W2610" s="461">
        <f t="shared" si="459"/>
        <v>4.4386200032366208E-2</v>
      </c>
      <c r="X2610" s="461">
        <f t="shared" si="460"/>
        <v>3.3737401234058287E-2</v>
      </c>
      <c r="Y2610" s="43">
        <f>Cal_111320b_12mm!$A$3</f>
        <v>20201113</v>
      </c>
      <c r="Z2610" s="368" t="s">
        <v>922</v>
      </c>
      <c r="AA2610" s="368"/>
      <c r="AB2610" s="368"/>
      <c r="AE2610" s="689" t="s">
        <v>1250</v>
      </c>
      <c r="AF2610" s="369">
        <v>1</v>
      </c>
      <c r="AG2610" s="765" t="s">
        <v>1634</v>
      </c>
      <c r="AH2610" s="360" t="s">
        <v>206</v>
      </c>
      <c r="AI2610" s="573" t="s">
        <v>1127</v>
      </c>
    </row>
    <row r="2611" spans="1:35" s="44" customFormat="1" x14ac:dyDescent="0.2">
      <c r="A2611" s="44" t="s">
        <v>918</v>
      </c>
      <c r="B2611" s="196">
        <v>20191005</v>
      </c>
      <c r="C2611" s="361" t="s">
        <v>69</v>
      </c>
      <c r="D2611" s="361">
        <v>10</v>
      </c>
      <c r="E2611" s="361">
        <v>7</v>
      </c>
      <c r="F2611" s="361"/>
      <c r="G2611" s="361"/>
      <c r="H2611" s="361" t="s">
        <v>11</v>
      </c>
      <c r="I2611" s="361">
        <v>277</v>
      </c>
      <c r="J2611" s="361">
        <v>20</v>
      </c>
      <c r="K2611" s="44">
        <v>5</v>
      </c>
      <c r="L2611" s="44">
        <v>1</v>
      </c>
      <c r="M2611" s="44">
        <v>0</v>
      </c>
      <c r="N2611" s="363">
        <v>1</v>
      </c>
      <c r="O2611" s="111" t="str">
        <f>Cal_111320b_12mm!$E$2</f>
        <v>Cal_111320b_12mm</v>
      </c>
      <c r="P2611" s="112">
        <f>Cal_111320b_12mm!$Q$3</f>
        <v>1.834328118614172</v>
      </c>
      <c r="Q2611" s="112">
        <f>Cal_111320b_12mm!$R$3</f>
        <v>0.54419533879391391</v>
      </c>
      <c r="R2611" s="364">
        <v>7.3559999999999999</v>
      </c>
      <c r="S2611" s="364">
        <v>4.8470000000000004</v>
      </c>
      <c r="T2611" s="460">
        <v>0.71483333299999996</v>
      </c>
      <c r="U2611" s="366">
        <f t="shared" si="457"/>
        <v>6.6411666670000002</v>
      </c>
      <c r="V2611" s="366">
        <f t="shared" si="458"/>
        <v>4.1321666670000008</v>
      </c>
      <c r="W2611" s="461">
        <f t="shared" si="459"/>
        <v>5.4185845850092153E-2</v>
      </c>
      <c r="X2611" s="461">
        <f t="shared" si="460"/>
        <v>2.0270189375930885E-2</v>
      </c>
      <c r="Y2611" s="43">
        <f>Cal_111320b_12mm!$A$3</f>
        <v>20201113</v>
      </c>
      <c r="Z2611" s="368" t="s">
        <v>922</v>
      </c>
      <c r="AA2611" s="368"/>
      <c r="AB2611" s="368"/>
      <c r="AE2611" s="689" t="s">
        <v>1250</v>
      </c>
      <c r="AF2611" s="369">
        <v>1</v>
      </c>
      <c r="AG2611" s="765" t="s">
        <v>1634</v>
      </c>
      <c r="AH2611" s="360" t="s">
        <v>209</v>
      </c>
      <c r="AI2611" s="573" t="s">
        <v>1127</v>
      </c>
    </row>
    <row r="2612" spans="1:35" s="82" customFormat="1" x14ac:dyDescent="0.2">
      <c r="A2612" s="82" t="s">
        <v>918</v>
      </c>
      <c r="B2612" s="81">
        <v>20191005</v>
      </c>
      <c r="C2612" s="126" t="s">
        <v>69</v>
      </c>
      <c r="D2612" s="126">
        <v>10</v>
      </c>
      <c r="E2612" s="126">
        <v>9</v>
      </c>
      <c r="F2612" s="126"/>
      <c r="G2612" s="126"/>
      <c r="H2612" s="126" t="s">
        <v>10</v>
      </c>
      <c r="I2612" s="126">
        <v>290</v>
      </c>
      <c r="J2612" s="126">
        <v>0</v>
      </c>
      <c r="K2612" s="82">
        <v>5</v>
      </c>
      <c r="L2612" s="82">
        <v>1</v>
      </c>
      <c r="M2612" s="82">
        <v>0</v>
      </c>
      <c r="N2612" s="83">
        <v>1</v>
      </c>
      <c r="O2612" s="111" t="str">
        <f>Cal_111320b_12mm!$E$2</f>
        <v>Cal_111320b_12mm</v>
      </c>
      <c r="P2612" s="112">
        <f>Cal_111320b_12mm!$Q$3</f>
        <v>1.834328118614172</v>
      </c>
      <c r="Q2612" s="112">
        <f>Cal_111320b_12mm!$R$3</f>
        <v>0.54419533879391391</v>
      </c>
      <c r="R2612" s="84">
        <v>64.61</v>
      </c>
      <c r="S2612" s="84">
        <v>42.25</v>
      </c>
      <c r="T2612" s="82">
        <f>AVERAGE(0.544, 0.794, 0.854, 0.783, 0.695, 0.619)</f>
        <v>0.71483333333333332</v>
      </c>
      <c r="U2612" s="125">
        <f>(R2612-T2613)*(L2612+M2612)/L2612</f>
        <v>63.893166666666666</v>
      </c>
      <c r="V2612" s="125">
        <f>(S2612-T2613)*(L2612+M2612)/L2612</f>
        <v>41.533166666666666</v>
      </c>
      <c r="W2612" s="459">
        <f t="shared" si="459"/>
        <v>0.46125253522990717</v>
      </c>
      <c r="X2612" s="459">
        <f t="shared" si="460"/>
        <v>0.25357108117734495</v>
      </c>
      <c r="Y2612" s="43">
        <f>Cal_111320b_12mm!$A$3</f>
        <v>20201113</v>
      </c>
      <c r="Z2612" s="85" t="s">
        <v>920</v>
      </c>
      <c r="AA2612" s="85"/>
      <c r="AB2612" s="85"/>
      <c r="AE2612" s="689" t="s">
        <v>1250</v>
      </c>
      <c r="AF2612" s="129">
        <v>1</v>
      </c>
      <c r="AG2612" s="765" t="s">
        <v>1634</v>
      </c>
      <c r="AH2612" s="155"/>
      <c r="AI2612" s="155"/>
    </row>
    <row r="2613" spans="1:35" s="82" customFormat="1" x14ac:dyDescent="0.2">
      <c r="A2613" s="82" t="s">
        <v>918</v>
      </c>
      <c r="B2613" s="81">
        <v>20191005</v>
      </c>
      <c r="C2613" s="126" t="s">
        <v>69</v>
      </c>
      <c r="D2613" s="126">
        <v>10</v>
      </c>
      <c r="E2613" s="126">
        <v>9</v>
      </c>
      <c r="F2613" s="126"/>
      <c r="G2613" s="126"/>
      <c r="H2613" s="126" t="s">
        <v>11</v>
      </c>
      <c r="I2613" s="126">
        <v>290</v>
      </c>
      <c r="J2613" s="126">
        <v>0</v>
      </c>
      <c r="K2613" s="82">
        <v>5</v>
      </c>
      <c r="L2613" s="82">
        <v>1</v>
      </c>
      <c r="M2613" s="82">
        <v>0</v>
      </c>
      <c r="N2613" s="83">
        <v>1</v>
      </c>
      <c r="O2613" s="111" t="str">
        <f>Cal_111320b_12mm!$E$2</f>
        <v>Cal_111320b_12mm</v>
      </c>
      <c r="P2613" s="112">
        <f>Cal_111320b_12mm!$Q$3</f>
        <v>1.834328118614172</v>
      </c>
      <c r="Q2613" s="112">
        <f>Cal_111320b_12mm!$R$3</f>
        <v>0.54419533879391391</v>
      </c>
      <c r="R2613" s="84">
        <v>74.83</v>
      </c>
      <c r="S2613" s="84">
        <v>49.12</v>
      </c>
      <c r="T2613" s="82">
        <f>AVERAGE(0.771, 0.911, 0.428, 0.698, 0.908, 0.585)</f>
        <v>0.71683333333333332</v>
      </c>
      <c r="U2613" s="125">
        <f>(R2613-T2614)*(L2613+M2613)/L2613</f>
        <v>74.115166666999997</v>
      </c>
      <c r="V2613" s="125">
        <f>(S2613-T2614)*(L2613+M2613)/L2613</f>
        <v>48.405166666999996</v>
      </c>
      <c r="W2613" s="459">
        <f t="shared" si="459"/>
        <v>0.53035790164404806</v>
      </c>
      <c r="X2613" s="459">
        <f t="shared" si="460"/>
        <v>0.30273909207665034</v>
      </c>
      <c r="Y2613" s="43">
        <f>Cal_111320b_12mm!$A$3</f>
        <v>20201113</v>
      </c>
      <c r="Z2613" s="85" t="s">
        <v>925</v>
      </c>
      <c r="AA2613" s="85"/>
      <c r="AB2613" s="85"/>
      <c r="AE2613" s="689" t="s">
        <v>1250</v>
      </c>
      <c r="AF2613" s="129">
        <v>1</v>
      </c>
      <c r="AG2613" s="765" t="s">
        <v>1634</v>
      </c>
      <c r="AH2613" s="155"/>
      <c r="AI2613" s="155"/>
    </row>
    <row r="2614" spans="1:35" s="372" customFormat="1" x14ac:dyDescent="0.2">
      <c r="A2614" s="372" t="s">
        <v>918</v>
      </c>
      <c r="B2614" s="462">
        <v>20191005</v>
      </c>
      <c r="C2614" s="373" t="s">
        <v>69</v>
      </c>
      <c r="D2614" s="373">
        <v>10</v>
      </c>
      <c r="E2614" s="373">
        <v>9</v>
      </c>
      <c r="F2614" s="373"/>
      <c r="G2614" s="373"/>
      <c r="H2614" s="373" t="s">
        <v>10</v>
      </c>
      <c r="I2614" s="373">
        <v>279.67</v>
      </c>
      <c r="J2614" s="373">
        <v>5</v>
      </c>
      <c r="K2614" s="372">
        <v>5</v>
      </c>
      <c r="L2614" s="372">
        <v>1</v>
      </c>
      <c r="M2614" s="372">
        <v>0</v>
      </c>
      <c r="N2614" s="375">
        <v>1</v>
      </c>
      <c r="O2614" s="111" t="str">
        <f>Cal_111320b_12mm!$E$2</f>
        <v>Cal_111320b_12mm</v>
      </c>
      <c r="P2614" s="112">
        <f>Cal_111320b_12mm!$Q$3</f>
        <v>1.834328118614172</v>
      </c>
      <c r="Q2614" s="112">
        <f>Cal_111320b_12mm!$R$3</f>
        <v>0.54419533879391391</v>
      </c>
      <c r="R2614" s="376">
        <v>23.01</v>
      </c>
      <c r="S2614" s="376">
        <v>14.62</v>
      </c>
      <c r="T2614" s="463">
        <v>0.71483333299999996</v>
      </c>
      <c r="U2614" s="378">
        <f t="shared" si="457"/>
        <v>22.295166667</v>
      </c>
      <c r="V2614" s="378">
        <f t="shared" si="458"/>
        <v>13.905166667</v>
      </c>
      <c r="W2614" s="464">
        <f t="shared" si="459"/>
        <v>0.17946552896003348</v>
      </c>
      <c r="X2614" s="464">
        <f t="shared" si="460"/>
        <v>6.8694688848263089E-2</v>
      </c>
      <c r="Y2614" s="43">
        <f>Cal_111320b_12mm!$A$3</f>
        <v>20201113</v>
      </c>
      <c r="Z2614" s="380" t="s">
        <v>921</v>
      </c>
      <c r="AA2614" s="380"/>
      <c r="AB2614" s="380"/>
      <c r="AE2614" s="689" t="s">
        <v>1250</v>
      </c>
      <c r="AF2614" s="381">
        <v>1</v>
      </c>
      <c r="AG2614" s="765" t="s">
        <v>1634</v>
      </c>
      <c r="AH2614" s="371" t="s">
        <v>196</v>
      </c>
      <c r="AI2614" s="570" t="s">
        <v>1127</v>
      </c>
    </row>
    <row r="2615" spans="1:35" s="372" customFormat="1" x14ac:dyDescent="0.2">
      <c r="A2615" s="372" t="s">
        <v>918</v>
      </c>
      <c r="B2615" s="462">
        <v>20191005</v>
      </c>
      <c r="C2615" s="373" t="s">
        <v>69</v>
      </c>
      <c r="D2615" s="373">
        <v>10</v>
      </c>
      <c r="E2615" s="373">
        <v>9</v>
      </c>
      <c r="F2615" s="373"/>
      <c r="G2615" s="373"/>
      <c r="H2615" s="373" t="s">
        <v>11</v>
      </c>
      <c r="I2615" s="373">
        <v>281.58999999999997</v>
      </c>
      <c r="J2615" s="373">
        <v>5</v>
      </c>
      <c r="K2615" s="372">
        <v>5</v>
      </c>
      <c r="L2615" s="372">
        <v>1</v>
      </c>
      <c r="M2615" s="372">
        <v>0</v>
      </c>
      <c r="N2615" s="375">
        <v>1</v>
      </c>
      <c r="O2615" s="111" t="str">
        <f>Cal_111320b_12mm!$E$2</f>
        <v>Cal_111320b_12mm</v>
      </c>
      <c r="P2615" s="112">
        <f>Cal_111320b_12mm!$Q$3</f>
        <v>1.834328118614172</v>
      </c>
      <c r="Q2615" s="112">
        <f>Cal_111320b_12mm!$R$3</f>
        <v>0.54419533879391391</v>
      </c>
      <c r="R2615" s="376">
        <v>21.91</v>
      </c>
      <c r="S2615" s="376">
        <v>14.11</v>
      </c>
      <c r="T2615" s="463">
        <v>0.65566666699999998</v>
      </c>
      <c r="U2615" s="378">
        <f t="shared" si="457"/>
        <v>21.254333333000002</v>
      </c>
      <c r="V2615" s="378">
        <f t="shared" si="458"/>
        <v>13.454333332999999</v>
      </c>
      <c r="W2615" s="464">
        <f t="shared" si="459"/>
        <v>0.16570756660476163</v>
      </c>
      <c r="X2615" s="464">
        <f t="shared" si="460"/>
        <v>7.2769598709371205E-2</v>
      </c>
      <c r="Y2615" s="43">
        <f>Cal_111320b_12mm!$A$3</f>
        <v>20201113</v>
      </c>
      <c r="Z2615" s="380" t="s">
        <v>923</v>
      </c>
      <c r="AA2615" s="380"/>
      <c r="AB2615" s="380"/>
      <c r="AE2615" s="689" t="s">
        <v>1250</v>
      </c>
      <c r="AF2615" s="381">
        <v>1</v>
      </c>
      <c r="AG2615" s="765" t="s">
        <v>1634</v>
      </c>
      <c r="AH2615" s="371" t="s">
        <v>197</v>
      </c>
      <c r="AI2615" s="570" t="s">
        <v>1127</v>
      </c>
    </row>
    <row r="2616" spans="1:35" s="44" customFormat="1" x14ac:dyDescent="0.2">
      <c r="A2616" s="44" t="s">
        <v>918</v>
      </c>
      <c r="B2616" s="196">
        <v>20191005</v>
      </c>
      <c r="C2616" s="361" t="s">
        <v>69</v>
      </c>
      <c r="D2616" s="361">
        <v>10</v>
      </c>
      <c r="E2616" s="361">
        <v>9</v>
      </c>
      <c r="F2616" s="361"/>
      <c r="G2616" s="361"/>
      <c r="H2616" s="361" t="s">
        <v>10</v>
      </c>
      <c r="I2616" s="361">
        <v>278</v>
      </c>
      <c r="J2616" s="361">
        <v>20</v>
      </c>
      <c r="K2616" s="44">
        <v>5</v>
      </c>
      <c r="L2616" s="44">
        <v>1</v>
      </c>
      <c r="M2616" s="44">
        <v>0</v>
      </c>
      <c r="N2616" s="363">
        <v>1</v>
      </c>
      <c r="O2616" s="111" t="str">
        <f>Cal_111320b_12mm!$E$2</f>
        <v>Cal_111320b_12mm</v>
      </c>
      <c r="P2616" s="112">
        <f>Cal_111320b_12mm!$Q$3</f>
        <v>1.834328118614172</v>
      </c>
      <c r="Q2616" s="112">
        <f>Cal_111320b_12mm!$R$3</f>
        <v>0.54419533879391391</v>
      </c>
      <c r="R2616" s="364">
        <v>12.67</v>
      </c>
      <c r="S2616" s="364">
        <v>7.7960000000000003</v>
      </c>
      <c r="T2616" s="460">
        <v>0.71483333299999996</v>
      </c>
      <c r="U2616" s="366">
        <f t="shared" si="457"/>
        <v>11.955166667</v>
      </c>
      <c r="V2616" s="366">
        <f t="shared" si="458"/>
        <v>7.0811666670000006</v>
      </c>
      <c r="W2616" s="461">
        <f t="shared" si="459"/>
        <v>0.10488314314585151</v>
      </c>
      <c r="X2616" s="461">
        <f t="shared" si="460"/>
        <v>2.2250902070274615E-2</v>
      </c>
      <c r="Y2616" s="43">
        <f>Cal_111320b_12mm!$A$3</f>
        <v>20201113</v>
      </c>
      <c r="Z2616" s="368" t="s">
        <v>922</v>
      </c>
      <c r="AA2616" s="368"/>
      <c r="AB2616" s="368"/>
      <c r="AE2616" s="689" t="s">
        <v>1250</v>
      </c>
      <c r="AF2616" s="369">
        <v>1</v>
      </c>
      <c r="AG2616" s="765" t="s">
        <v>1634</v>
      </c>
      <c r="AH2616" s="360" t="s">
        <v>204</v>
      </c>
      <c r="AI2616" s="573" t="s">
        <v>1127</v>
      </c>
    </row>
    <row r="2617" spans="1:35" s="44" customFormat="1" x14ac:dyDescent="0.2">
      <c r="A2617" s="44" t="s">
        <v>918</v>
      </c>
      <c r="B2617" s="196">
        <v>20191005</v>
      </c>
      <c r="C2617" s="361" t="s">
        <v>69</v>
      </c>
      <c r="D2617" s="361">
        <v>10</v>
      </c>
      <c r="E2617" s="361">
        <v>9</v>
      </c>
      <c r="F2617" s="361"/>
      <c r="G2617" s="361"/>
      <c r="H2617" s="361" t="s">
        <v>11</v>
      </c>
      <c r="I2617" s="361">
        <v>277</v>
      </c>
      <c r="J2617" s="361">
        <v>20</v>
      </c>
      <c r="K2617" s="44">
        <v>5</v>
      </c>
      <c r="L2617" s="44">
        <v>1</v>
      </c>
      <c r="M2617" s="44">
        <v>0</v>
      </c>
      <c r="N2617" s="363">
        <v>1</v>
      </c>
      <c r="O2617" s="111" t="str">
        <f>Cal_111320b_12mm!$E$2</f>
        <v>Cal_111320b_12mm</v>
      </c>
      <c r="P2617" s="112">
        <f>Cal_111320b_12mm!$Q$3</f>
        <v>1.834328118614172</v>
      </c>
      <c r="Q2617" s="112">
        <f>Cal_111320b_12mm!$R$3</f>
        <v>0.54419533879391391</v>
      </c>
      <c r="R2617" s="364">
        <v>9.8040000000000003</v>
      </c>
      <c r="S2617" s="364">
        <v>6.1710000000000003</v>
      </c>
      <c r="T2617" s="44">
        <f>AVERAGE(0.771, 0.911, 0.428, 0.698, 0.908, 0.585)</f>
        <v>0.71683333333333332</v>
      </c>
      <c r="U2617" s="366">
        <f t="shared" si="457"/>
        <v>9.0871666666666666</v>
      </c>
      <c r="V2617" s="366">
        <f t="shared" si="458"/>
        <v>5.4541666666666666</v>
      </c>
      <c r="W2617" s="461">
        <f t="shared" si="459"/>
        <v>7.8460413700033815E-2</v>
      </c>
      <c r="X2617" s="461">
        <f t="shared" si="460"/>
        <v>1.9816267321829225E-2</v>
      </c>
      <c r="Y2617" s="43">
        <f>Cal_111320b_12mm!$A$3</f>
        <v>20201113</v>
      </c>
      <c r="Z2617" s="368" t="s">
        <v>922</v>
      </c>
      <c r="AA2617" s="368"/>
      <c r="AB2617" s="368"/>
      <c r="AE2617" s="689" t="s">
        <v>1250</v>
      </c>
      <c r="AF2617" s="369">
        <v>1</v>
      </c>
      <c r="AG2617" s="765" t="s">
        <v>1634</v>
      </c>
      <c r="AH2617" s="360" t="s">
        <v>205</v>
      </c>
      <c r="AI2617" s="573" t="s">
        <v>1127</v>
      </c>
    </row>
    <row r="2618" spans="1:35" s="82" customFormat="1" x14ac:dyDescent="0.2">
      <c r="A2618" s="82" t="s">
        <v>918</v>
      </c>
      <c r="B2618" s="81">
        <v>20191005</v>
      </c>
      <c r="C2618" s="126" t="s">
        <v>69</v>
      </c>
      <c r="D2618" s="126">
        <v>10</v>
      </c>
      <c r="E2618" s="126">
        <v>14</v>
      </c>
      <c r="F2618" s="126"/>
      <c r="G2618" s="126"/>
      <c r="H2618" s="126" t="s">
        <v>10</v>
      </c>
      <c r="I2618" s="126">
        <v>290</v>
      </c>
      <c r="J2618" s="126">
        <v>0</v>
      </c>
      <c r="K2618" s="82">
        <v>5</v>
      </c>
      <c r="L2618" s="82">
        <v>1</v>
      </c>
      <c r="M2618" s="82">
        <v>0</v>
      </c>
      <c r="N2618" s="83">
        <v>1</v>
      </c>
      <c r="O2618" s="111" t="str">
        <f>Cal_111320b_12mm!$E$2</f>
        <v>Cal_111320b_12mm</v>
      </c>
      <c r="P2618" s="112">
        <f>Cal_111320b_12mm!$Q$3</f>
        <v>1.834328118614172</v>
      </c>
      <c r="Q2618" s="112">
        <f>Cal_111320b_12mm!$R$3</f>
        <v>0.54419533879391391</v>
      </c>
      <c r="R2618" s="84">
        <v>75.73</v>
      </c>
      <c r="S2618" s="84">
        <v>49.51</v>
      </c>
      <c r="T2618" s="82">
        <f>AVERAGE(0.771, 0.911, 0.428, 0.698, 0.908, 0.585)</f>
        <v>0.71683333333333332</v>
      </c>
      <c r="U2618" s="125">
        <f t="shared" si="457"/>
        <v>75.013166666666677</v>
      </c>
      <c r="V2618" s="125">
        <f t="shared" si="458"/>
        <v>48.793166666666664</v>
      </c>
      <c r="W2618" s="459">
        <f t="shared" si="459"/>
        <v>0.54087842011306686</v>
      </c>
      <c r="X2618" s="459">
        <f t="shared" si="460"/>
        <v>0.29889640689575242</v>
      </c>
      <c r="Y2618" s="43">
        <f>Cal_111320b_12mm!$A$3</f>
        <v>20201113</v>
      </c>
      <c r="Z2618" s="85" t="s">
        <v>925</v>
      </c>
      <c r="AA2618" s="85"/>
      <c r="AB2618" s="85"/>
      <c r="AE2618" s="689" t="s">
        <v>1250</v>
      </c>
      <c r="AF2618" s="129">
        <v>1</v>
      </c>
      <c r="AG2618" s="765" t="s">
        <v>1634</v>
      </c>
      <c r="AH2618" s="155"/>
      <c r="AI2618" s="155"/>
    </row>
    <row r="2619" spans="1:35" s="82" customFormat="1" x14ac:dyDescent="0.2">
      <c r="A2619" s="82" t="s">
        <v>918</v>
      </c>
      <c r="B2619" s="81">
        <v>20191005</v>
      </c>
      <c r="C2619" s="126" t="s">
        <v>69</v>
      </c>
      <c r="D2619" s="126">
        <v>10</v>
      </c>
      <c r="E2619" s="126">
        <v>14</v>
      </c>
      <c r="F2619" s="126"/>
      <c r="G2619" s="126"/>
      <c r="H2619" s="126" t="s">
        <v>11</v>
      </c>
      <c r="I2619" s="126">
        <v>290</v>
      </c>
      <c r="J2619" s="126">
        <v>0</v>
      </c>
      <c r="K2619" s="82">
        <v>5</v>
      </c>
      <c r="L2619" s="82">
        <v>1</v>
      </c>
      <c r="M2619" s="82">
        <v>0</v>
      </c>
      <c r="N2619" s="83">
        <v>1</v>
      </c>
      <c r="O2619" s="111" t="str">
        <f>Cal_111320b_12mm!$E$2</f>
        <v>Cal_111320b_12mm</v>
      </c>
      <c r="P2619" s="112">
        <f>Cal_111320b_12mm!$Q$3</f>
        <v>1.834328118614172</v>
      </c>
      <c r="Q2619" s="112">
        <f>Cal_111320b_12mm!$R$3</f>
        <v>0.54419533879391391</v>
      </c>
      <c r="R2619" s="84">
        <v>63.49</v>
      </c>
      <c r="S2619" s="84">
        <v>40.39</v>
      </c>
      <c r="T2619" s="82">
        <f>AVERAGE(0.544, 0.794, 0.854, 0.783, 0.695, 0.619)</f>
        <v>0.71483333333333332</v>
      </c>
      <c r="U2619" s="125">
        <f t="shared" si="457"/>
        <v>62.775166666666671</v>
      </c>
      <c r="V2619" s="125">
        <f t="shared" si="458"/>
        <v>39.675166666666669</v>
      </c>
      <c r="W2619" s="459">
        <f t="shared" si="459"/>
        <v>0.47651760124377718</v>
      </c>
      <c r="X2619" s="459">
        <f t="shared" si="460"/>
        <v>0.2063281433593826</v>
      </c>
      <c r="Y2619" s="43">
        <f>Cal_111320b_12mm!$A$3</f>
        <v>20201113</v>
      </c>
      <c r="Z2619" s="85" t="s">
        <v>920</v>
      </c>
      <c r="AA2619" s="85"/>
      <c r="AB2619" s="85"/>
      <c r="AE2619" s="689" t="s">
        <v>1250</v>
      </c>
      <c r="AF2619" s="129">
        <v>1</v>
      </c>
      <c r="AG2619" s="765" t="s">
        <v>1634</v>
      </c>
      <c r="AH2619" s="155"/>
      <c r="AI2619" s="155"/>
    </row>
    <row r="2620" spans="1:35" s="372" customFormat="1" x14ac:dyDescent="0.2">
      <c r="A2620" s="372" t="s">
        <v>918</v>
      </c>
      <c r="B2620" s="462">
        <v>20191005</v>
      </c>
      <c r="C2620" s="373" t="s">
        <v>69</v>
      </c>
      <c r="D2620" s="373">
        <v>10</v>
      </c>
      <c r="E2620" s="373">
        <v>14</v>
      </c>
      <c r="F2620" s="373"/>
      <c r="G2620" s="373"/>
      <c r="H2620" s="373" t="s">
        <v>10</v>
      </c>
      <c r="I2620" s="373">
        <v>279.91000000000003</v>
      </c>
      <c r="J2620" s="373">
        <v>5</v>
      </c>
      <c r="K2620" s="372">
        <v>5</v>
      </c>
      <c r="L2620" s="372">
        <v>1</v>
      </c>
      <c r="M2620" s="372">
        <v>0</v>
      </c>
      <c r="N2620" s="375">
        <v>1</v>
      </c>
      <c r="O2620" s="111" t="str">
        <f>Cal_111320b_12mm!$E$2</f>
        <v>Cal_111320b_12mm</v>
      </c>
      <c r="P2620" s="112">
        <f>Cal_111320b_12mm!$Q$3</f>
        <v>1.834328118614172</v>
      </c>
      <c r="Q2620" s="112">
        <f>Cal_111320b_12mm!$R$3</f>
        <v>0.54419533879391391</v>
      </c>
      <c r="R2620" s="376">
        <v>20.93</v>
      </c>
      <c r="S2620" s="376">
        <v>13.64</v>
      </c>
      <c r="T2620" s="463">
        <v>0.71483333299999996</v>
      </c>
      <c r="U2620" s="378">
        <f t="shared" si="457"/>
        <v>20.215166666999998</v>
      </c>
      <c r="V2620" s="378">
        <f t="shared" si="458"/>
        <v>12.925166667000001</v>
      </c>
      <c r="W2620" s="464">
        <f t="shared" si="459"/>
        <v>0.15580237692193716</v>
      </c>
      <c r="X2620" s="464">
        <f t="shared" si="460"/>
        <v>7.4670372661146414E-2</v>
      </c>
      <c r="Y2620" s="43">
        <f>Cal_111320b_12mm!$A$3</f>
        <v>20201113</v>
      </c>
      <c r="Z2620" s="380" t="s">
        <v>921</v>
      </c>
      <c r="AA2620" s="380"/>
      <c r="AB2620" s="380"/>
      <c r="AE2620" s="689" t="s">
        <v>1250</v>
      </c>
      <c r="AF2620" s="381">
        <v>1</v>
      </c>
      <c r="AG2620" s="765" t="s">
        <v>1634</v>
      </c>
      <c r="AH2620" s="371" t="s">
        <v>192</v>
      </c>
      <c r="AI2620" s="570" t="s">
        <v>1127</v>
      </c>
    </row>
    <row r="2621" spans="1:35" s="372" customFormat="1" x14ac:dyDescent="0.2">
      <c r="A2621" s="372" t="s">
        <v>918</v>
      </c>
      <c r="B2621" s="462">
        <v>20191005</v>
      </c>
      <c r="C2621" s="373" t="s">
        <v>69</v>
      </c>
      <c r="D2621" s="373">
        <v>10</v>
      </c>
      <c r="E2621" s="373">
        <v>14</v>
      </c>
      <c r="F2621" s="373"/>
      <c r="G2621" s="373"/>
      <c r="H2621" s="373" t="s">
        <v>11</v>
      </c>
      <c r="I2621" s="373">
        <v>276</v>
      </c>
      <c r="J2621" s="373">
        <v>5</v>
      </c>
      <c r="K2621" s="372">
        <v>5</v>
      </c>
      <c r="L2621" s="372">
        <v>1</v>
      </c>
      <c r="M2621" s="372">
        <v>0</v>
      </c>
      <c r="N2621" s="375">
        <v>1</v>
      </c>
      <c r="O2621" s="111" t="str">
        <f>Cal_111320b_12mm!$E$2</f>
        <v>Cal_111320b_12mm</v>
      </c>
      <c r="P2621" s="112">
        <f>Cal_111320b_12mm!$Q$3</f>
        <v>1.834328118614172</v>
      </c>
      <c r="Q2621" s="112">
        <f>Cal_111320b_12mm!$R$3</f>
        <v>0.54419533879391391</v>
      </c>
      <c r="R2621" s="376">
        <v>16.53</v>
      </c>
      <c r="S2621" s="376">
        <v>10.75</v>
      </c>
      <c r="T2621" s="463">
        <v>0.71483333299999996</v>
      </c>
      <c r="U2621" s="378">
        <f t="shared" si="457"/>
        <v>15.815166667000002</v>
      </c>
      <c r="V2621" s="378">
        <f t="shared" si="458"/>
        <v>10.035166667</v>
      </c>
      <c r="W2621" s="464">
        <f t="shared" si="459"/>
        <v>0.1252805701745435</v>
      </c>
      <c r="X2621" s="464">
        <f t="shared" si="460"/>
        <v>5.619465882131499E-2</v>
      </c>
      <c r="Y2621" s="43">
        <f>Cal_111320b_12mm!$A$3</f>
        <v>20201113</v>
      </c>
      <c r="Z2621" s="380" t="s">
        <v>921</v>
      </c>
      <c r="AA2621" s="380"/>
      <c r="AB2621" s="380"/>
      <c r="AE2621" s="689" t="s">
        <v>1250</v>
      </c>
      <c r="AF2621" s="381">
        <v>1</v>
      </c>
      <c r="AG2621" s="765" t="s">
        <v>1634</v>
      </c>
      <c r="AH2621" s="371" t="s">
        <v>195</v>
      </c>
      <c r="AI2621" s="570" t="s">
        <v>1127</v>
      </c>
    </row>
    <row r="2622" spans="1:35" s="44" customFormat="1" x14ac:dyDescent="0.2">
      <c r="A2622" s="44" t="s">
        <v>918</v>
      </c>
      <c r="B2622" s="196">
        <v>20191005</v>
      </c>
      <c r="C2622" s="361" t="s">
        <v>69</v>
      </c>
      <c r="D2622" s="361">
        <v>10</v>
      </c>
      <c r="E2622" s="361">
        <v>14</v>
      </c>
      <c r="F2622" s="361"/>
      <c r="G2622" s="361"/>
      <c r="H2622" s="361" t="s">
        <v>10</v>
      </c>
      <c r="I2622" s="361">
        <v>277</v>
      </c>
      <c r="J2622" s="361">
        <v>20</v>
      </c>
      <c r="K2622" s="44">
        <v>5</v>
      </c>
      <c r="L2622" s="44">
        <v>1</v>
      </c>
      <c r="M2622" s="44">
        <v>0</v>
      </c>
      <c r="N2622" s="363">
        <v>1</v>
      </c>
      <c r="O2622" s="111" t="str">
        <f>Cal_111320b_12mm!$E$2</f>
        <v>Cal_111320b_12mm</v>
      </c>
      <c r="P2622" s="112">
        <f>Cal_111320b_12mm!$Q$3</f>
        <v>1.834328118614172</v>
      </c>
      <c r="Q2622" s="112">
        <f>Cal_111320b_12mm!$R$3</f>
        <v>0.54419533879391391</v>
      </c>
      <c r="R2622" s="364">
        <v>13.16</v>
      </c>
      <c r="S2622" s="364">
        <v>8.0749999999999993</v>
      </c>
      <c r="T2622" s="460">
        <v>0.71483333299999996</v>
      </c>
      <c r="U2622" s="366">
        <f t="shared" si="457"/>
        <v>12.445166667000001</v>
      </c>
      <c r="V2622" s="366">
        <f t="shared" si="458"/>
        <v>7.3601666669999997</v>
      </c>
      <c r="W2622" s="461">
        <f t="shared" si="459"/>
        <v>0.10981866327131075</v>
      </c>
      <c r="X2622" s="461">
        <f t="shared" si="460"/>
        <v>2.2801550962548576E-2</v>
      </c>
      <c r="Y2622" s="43">
        <f>Cal_111320b_12mm!$A$3</f>
        <v>20201113</v>
      </c>
      <c r="Z2622" s="368" t="s">
        <v>922</v>
      </c>
      <c r="AA2622" s="368"/>
      <c r="AB2622" s="368"/>
      <c r="AE2622" s="689" t="s">
        <v>1250</v>
      </c>
      <c r="AF2622" s="369">
        <v>1</v>
      </c>
      <c r="AG2622" s="765" t="s">
        <v>1634</v>
      </c>
      <c r="AH2622" s="360" t="s">
        <v>202</v>
      </c>
      <c r="AI2622" s="573" t="s">
        <v>1127</v>
      </c>
    </row>
    <row r="2623" spans="1:35" s="44" customFormat="1" x14ac:dyDescent="0.2">
      <c r="A2623" s="44" t="s">
        <v>918</v>
      </c>
      <c r="B2623" s="196">
        <v>20191005</v>
      </c>
      <c r="C2623" s="361" t="s">
        <v>69</v>
      </c>
      <c r="D2623" s="361">
        <v>10</v>
      </c>
      <c r="E2623" s="361">
        <v>14</v>
      </c>
      <c r="F2623" s="361"/>
      <c r="G2623" s="361"/>
      <c r="H2623" s="361" t="s">
        <v>11</v>
      </c>
      <c r="I2623" s="361">
        <v>277</v>
      </c>
      <c r="J2623" s="361">
        <v>20</v>
      </c>
      <c r="K2623" s="44">
        <v>5</v>
      </c>
      <c r="L2623" s="44">
        <v>1</v>
      </c>
      <c r="M2623" s="44">
        <v>0</v>
      </c>
      <c r="N2623" s="363">
        <v>1</v>
      </c>
      <c r="O2623" s="111" t="str">
        <f>Cal_111320b_12mm!$E$2</f>
        <v>Cal_111320b_12mm</v>
      </c>
      <c r="P2623" s="112">
        <f>Cal_111320b_12mm!$Q$3</f>
        <v>1.834328118614172</v>
      </c>
      <c r="Q2623" s="112">
        <f>Cal_111320b_12mm!$R$3</f>
        <v>0.54419533879391391</v>
      </c>
      <c r="R2623" s="364">
        <v>14.38</v>
      </c>
      <c r="S2623" s="364">
        <v>9.3949999999999996</v>
      </c>
      <c r="T2623" s="460">
        <v>0.71483333299999996</v>
      </c>
      <c r="U2623" s="366">
        <f t="shared" si="457"/>
        <v>13.665166667000001</v>
      </c>
      <c r="V2623" s="366">
        <f t="shared" si="458"/>
        <v>8.6801666669999999</v>
      </c>
      <c r="W2623" s="461">
        <f t="shared" si="459"/>
        <v>0.10765900420992805</v>
      </c>
      <c r="X2623" s="461">
        <f t="shared" si="460"/>
        <v>4.8745818540146847E-2</v>
      </c>
      <c r="Y2623" s="43">
        <f>Cal_111320b_12mm!$A$3</f>
        <v>20201113</v>
      </c>
      <c r="Z2623" s="368" t="s">
        <v>922</v>
      </c>
      <c r="AA2623" s="368"/>
      <c r="AB2623" s="368"/>
      <c r="AE2623" s="689" t="s">
        <v>1250</v>
      </c>
      <c r="AF2623" s="369">
        <v>1</v>
      </c>
      <c r="AG2623" s="765" t="s">
        <v>1634</v>
      </c>
      <c r="AH2623" s="360" t="s">
        <v>203</v>
      </c>
      <c r="AI2623" s="573" t="s">
        <v>1127</v>
      </c>
    </row>
    <row r="2624" spans="1:35" s="82" customFormat="1" x14ac:dyDescent="0.2">
      <c r="A2624" s="82" t="s">
        <v>918</v>
      </c>
      <c r="B2624" s="81">
        <v>20191005</v>
      </c>
      <c r="C2624" s="126" t="s">
        <v>69</v>
      </c>
      <c r="D2624" s="126">
        <v>10</v>
      </c>
      <c r="E2624" s="126">
        <v>20</v>
      </c>
      <c r="F2624" s="126"/>
      <c r="G2624" s="126"/>
      <c r="H2624" s="126" t="s">
        <v>10</v>
      </c>
      <c r="I2624" s="126">
        <v>290</v>
      </c>
      <c r="J2624" s="126">
        <v>0</v>
      </c>
      <c r="K2624" s="82">
        <v>5</v>
      </c>
      <c r="L2624" s="82">
        <v>1</v>
      </c>
      <c r="M2624" s="82">
        <v>0</v>
      </c>
      <c r="N2624" s="83">
        <v>1</v>
      </c>
      <c r="O2624" s="111" t="str">
        <f>Cal_111320b_12mm!$E$2</f>
        <v>Cal_111320b_12mm</v>
      </c>
      <c r="P2624" s="112">
        <f>Cal_111320b_12mm!$Q$3</f>
        <v>1.834328118614172</v>
      </c>
      <c r="Q2624" s="112">
        <f>Cal_111320b_12mm!$R$3</f>
        <v>0.54419533879391391</v>
      </c>
      <c r="R2624" s="84">
        <v>67.97</v>
      </c>
      <c r="S2624" s="84">
        <v>43.94</v>
      </c>
      <c r="T2624" s="82">
        <f>AVERAGE(0.544, 0.794, 0.854, 0.783, 0.695, 0.619)</f>
        <v>0.71483333333333332</v>
      </c>
      <c r="U2624" s="125">
        <f t="shared" si="457"/>
        <v>67.255166666666668</v>
      </c>
      <c r="V2624" s="125">
        <f t="shared" si="458"/>
        <v>43.225166666666667</v>
      </c>
      <c r="W2624" s="459">
        <f t="shared" si="459"/>
        <v>0.49570207609904615</v>
      </c>
      <c r="X2624" s="459">
        <f t="shared" si="460"/>
        <v>0.2482424009608028</v>
      </c>
      <c r="Y2624" s="43">
        <f>Cal_111320b_12mm!$A$3</f>
        <v>20201113</v>
      </c>
      <c r="Z2624" s="85" t="s">
        <v>920</v>
      </c>
      <c r="AA2624" s="85"/>
      <c r="AB2624" s="85"/>
      <c r="AE2624" s="689" t="s">
        <v>1250</v>
      </c>
      <c r="AF2624" s="129">
        <v>1</v>
      </c>
      <c r="AG2624" s="765" t="s">
        <v>1634</v>
      </c>
      <c r="AH2624" s="155"/>
      <c r="AI2624" s="574"/>
    </row>
    <row r="2625" spans="1:35" s="82" customFormat="1" x14ac:dyDescent="0.2">
      <c r="A2625" s="82" t="s">
        <v>918</v>
      </c>
      <c r="B2625" s="81">
        <v>20191005</v>
      </c>
      <c r="C2625" s="126" t="s">
        <v>69</v>
      </c>
      <c r="D2625" s="126">
        <v>10</v>
      </c>
      <c r="E2625" s="126">
        <v>20</v>
      </c>
      <c r="F2625" s="126"/>
      <c r="G2625" s="126"/>
      <c r="H2625" s="126" t="s">
        <v>11</v>
      </c>
      <c r="I2625" s="126">
        <v>290</v>
      </c>
      <c r="J2625" s="126">
        <v>0</v>
      </c>
      <c r="K2625" s="82">
        <v>5</v>
      </c>
      <c r="L2625" s="82">
        <v>1</v>
      </c>
      <c r="M2625" s="82">
        <v>0</v>
      </c>
      <c r="N2625" s="83">
        <v>1</v>
      </c>
      <c r="O2625" s="111" t="str">
        <f>Cal_111320b_12mm!$E$2</f>
        <v>Cal_111320b_12mm</v>
      </c>
      <c r="P2625" s="112">
        <f>Cal_111320b_12mm!$Q$3</f>
        <v>1.834328118614172</v>
      </c>
      <c r="Q2625" s="112">
        <f>Cal_111320b_12mm!$R$3</f>
        <v>0.54419533879391391</v>
      </c>
      <c r="R2625" s="84">
        <v>79.319999999999993</v>
      </c>
      <c r="S2625" s="84">
        <v>52.39</v>
      </c>
      <c r="T2625" s="82">
        <f t="shared" ref="T2625" si="461">AVERAGE(0.783, 0.695, 0.619, 0.756, 0.618, 0.76)</f>
        <v>0.70516666666666661</v>
      </c>
      <c r="U2625" s="125">
        <f t="shared" si="457"/>
        <v>78.614833333333323</v>
      </c>
      <c r="V2625" s="125">
        <f t="shared" si="458"/>
        <v>51.684833333333337</v>
      </c>
      <c r="W2625" s="459">
        <f t="shared" si="459"/>
        <v>0.55552463209934688</v>
      </c>
      <c r="X2625" s="459">
        <f t="shared" si="460"/>
        <v>0.33401841125330151</v>
      </c>
      <c r="Y2625" s="43">
        <f>Cal_111320b_12mm!$A$3</f>
        <v>20201113</v>
      </c>
      <c r="Z2625" s="85" t="s">
        <v>924</v>
      </c>
      <c r="AA2625" s="85"/>
      <c r="AB2625" s="85"/>
      <c r="AE2625" s="689" t="s">
        <v>1250</v>
      </c>
      <c r="AF2625" s="129">
        <v>1</v>
      </c>
      <c r="AG2625" s="765" t="s">
        <v>1634</v>
      </c>
      <c r="AH2625" s="155"/>
      <c r="AI2625" s="155"/>
    </row>
    <row r="2626" spans="1:35" s="82" customFormat="1" x14ac:dyDescent="0.2">
      <c r="A2626" s="82" t="s">
        <v>918</v>
      </c>
      <c r="B2626" s="81">
        <v>20191005</v>
      </c>
      <c r="C2626" s="126" t="s">
        <v>69</v>
      </c>
      <c r="D2626" s="126">
        <v>10</v>
      </c>
      <c r="E2626" s="126">
        <v>20</v>
      </c>
      <c r="F2626" s="126"/>
      <c r="G2626" s="126"/>
      <c r="H2626" s="126" t="s">
        <v>10</v>
      </c>
      <c r="I2626" s="126">
        <v>290</v>
      </c>
      <c r="J2626" s="126">
        <v>10</v>
      </c>
      <c r="K2626" s="82">
        <v>5</v>
      </c>
      <c r="L2626" s="82">
        <v>1</v>
      </c>
      <c r="M2626" s="82">
        <v>0</v>
      </c>
      <c r="N2626" s="83">
        <v>1</v>
      </c>
      <c r="O2626" s="111" t="str">
        <f>Cal_111320b_12mm!$E$2</f>
        <v>Cal_111320b_12mm</v>
      </c>
      <c r="P2626" s="112">
        <f>Cal_111320b_12mm!$Q$3</f>
        <v>1.834328118614172</v>
      </c>
      <c r="Q2626" s="112">
        <f>Cal_111320b_12mm!$R$3</f>
        <v>0.54419533879391391</v>
      </c>
      <c r="R2626" s="84">
        <v>64.569999999999993</v>
      </c>
      <c r="S2626" s="84">
        <v>42.47</v>
      </c>
      <c r="T2626" s="82">
        <f>AVERAGE(0.771, 0.911, 0.428, 0.698, 0.908, 0.585)</f>
        <v>0.71683333333333332</v>
      </c>
      <c r="U2626" s="125">
        <f t="shared" si="457"/>
        <v>63.85316666666666</v>
      </c>
      <c r="V2626" s="125">
        <f t="shared" si="458"/>
        <v>41.753166666666665</v>
      </c>
      <c r="W2626" s="459">
        <f t="shared" si="459"/>
        <v>0.45588913365746631</v>
      </c>
      <c r="X2626" s="459">
        <f t="shared" si="460"/>
        <v>0.26272088307104569</v>
      </c>
      <c r="Y2626" s="43">
        <f>Cal_111320b_12mm!$A$3</f>
        <v>20201113</v>
      </c>
      <c r="Z2626" s="85" t="s">
        <v>925</v>
      </c>
      <c r="AA2626" s="85"/>
      <c r="AB2626" s="85"/>
      <c r="AE2626" s="689" t="s">
        <v>1250</v>
      </c>
      <c r="AF2626" s="129">
        <v>1</v>
      </c>
      <c r="AG2626" s="765" t="s">
        <v>1634</v>
      </c>
      <c r="AH2626" s="155"/>
      <c r="AI2626" s="155"/>
    </row>
    <row r="2627" spans="1:35" s="82" customFormat="1" x14ac:dyDescent="0.2">
      <c r="A2627" s="82" t="s">
        <v>918</v>
      </c>
      <c r="B2627" s="81">
        <v>20191005</v>
      </c>
      <c r="C2627" s="126" t="s">
        <v>69</v>
      </c>
      <c r="D2627" s="126">
        <v>10</v>
      </c>
      <c r="E2627" s="126">
        <v>20</v>
      </c>
      <c r="F2627" s="126"/>
      <c r="G2627" s="126"/>
      <c r="H2627" s="126" t="s">
        <v>11</v>
      </c>
      <c r="I2627" s="126">
        <v>290</v>
      </c>
      <c r="J2627" s="126">
        <v>10</v>
      </c>
      <c r="K2627" s="82">
        <v>5</v>
      </c>
      <c r="L2627" s="82">
        <v>1</v>
      </c>
      <c r="M2627" s="82">
        <v>0</v>
      </c>
      <c r="N2627" s="83">
        <v>1</v>
      </c>
      <c r="O2627" s="111" t="str">
        <f>Cal_111320b_12mm!$E$2</f>
        <v>Cal_111320b_12mm</v>
      </c>
      <c r="P2627" s="112">
        <f>Cal_111320b_12mm!$Q$3</f>
        <v>1.834328118614172</v>
      </c>
      <c r="Q2627" s="112">
        <f>Cal_111320b_12mm!$R$3</f>
        <v>0.54419533879391391</v>
      </c>
      <c r="R2627" s="84">
        <v>61.76</v>
      </c>
      <c r="S2627" s="84">
        <v>39.22</v>
      </c>
      <c r="T2627" s="82">
        <f>AVERAGE(0.771, 0.911, 0.428, 0.698, 0.908, 0.585)</f>
        <v>0.71683333333333332</v>
      </c>
      <c r="U2627" s="125">
        <f t="shared" si="457"/>
        <v>61.043166666666664</v>
      </c>
      <c r="V2627" s="125">
        <f t="shared" si="458"/>
        <v>38.503166666666665</v>
      </c>
      <c r="W2627" s="459">
        <f t="shared" si="459"/>
        <v>0.46496565939544315</v>
      </c>
      <c r="X2627" s="459">
        <f t="shared" si="460"/>
        <v>0.19770889804173353</v>
      </c>
      <c r="Y2627" s="43">
        <f>Cal_111320b_12mm!$A$3</f>
        <v>20201113</v>
      </c>
      <c r="Z2627" s="85" t="s">
        <v>925</v>
      </c>
      <c r="AA2627" s="85"/>
      <c r="AB2627" s="85"/>
      <c r="AE2627" s="689" t="s">
        <v>1250</v>
      </c>
      <c r="AF2627" s="129">
        <v>1</v>
      </c>
      <c r="AG2627" s="765" t="s">
        <v>1634</v>
      </c>
      <c r="AH2627" s="155"/>
      <c r="AI2627" s="155"/>
    </row>
    <row r="2628" spans="1:35" s="372" customFormat="1" x14ac:dyDescent="0.2">
      <c r="A2628" s="372" t="s">
        <v>918</v>
      </c>
      <c r="B2628" s="462">
        <v>20191005</v>
      </c>
      <c r="C2628" s="373" t="s">
        <v>69</v>
      </c>
      <c r="D2628" s="373">
        <v>10</v>
      </c>
      <c r="E2628" s="373">
        <v>21</v>
      </c>
      <c r="F2628" s="373"/>
      <c r="G2628" s="373"/>
      <c r="H2628" s="373" t="s">
        <v>10</v>
      </c>
      <c r="I2628" s="373">
        <v>280.31</v>
      </c>
      <c r="J2628" s="373">
        <v>5</v>
      </c>
      <c r="K2628" s="372">
        <v>5</v>
      </c>
      <c r="L2628" s="372">
        <v>1</v>
      </c>
      <c r="M2628" s="372">
        <v>0</v>
      </c>
      <c r="N2628" s="375">
        <v>1</v>
      </c>
      <c r="O2628" s="111" t="str">
        <f>Cal_111320b_12mm!$E$2</f>
        <v>Cal_111320b_12mm</v>
      </c>
      <c r="P2628" s="112">
        <f>Cal_111320b_12mm!$Q$3</f>
        <v>1.834328118614172</v>
      </c>
      <c r="Q2628" s="112">
        <f>Cal_111320b_12mm!$R$3</f>
        <v>0.54419533879391391</v>
      </c>
      <c r="R2628" s="376">
        <v>20.059999999999999</v>
      </c>
      <c r="S2628" s="376">
        <v>13.28</v>
      </c>
      <c r="T2628" s="463">
        <v>0.71483333299999996</v>
      </c>
      <c r="U2628" s="378">
        <f t="shared" si="457"/>
        <v>19.345166666999997</v>
      </c>
      <c r="V2628" s="378">
        <f t="shared" si="458"/>
        <v>12.565166667</v>
      </c>
      <c r="W2628" s="464">
        <f t="shared" si="459"/>
        <v>0.14469584734117258</v>
      </c>
      <c r="X2628" s="464">
        <f t="shared" si="460"/>
        <v>7.9037905554756011E-2</v>
      </c>
      <c r="Y2628" s="43">
        <f>Cal_111320b_12mm!$A$3</f>
        <v>20201113</v>
      </c>
      <c r="Z2628" s="380" t="s">
        <v>921</v>
      </c>
      <c r="AA2628" s="380"/>
      <c r="AB2628" s="380"/>
      <c r="AE2628" s="689" t="s">
        <v>1250</v>
      </c>
      <c r="AF2628" s="381">
        <v>1</v>
      </c>
      <c r="AG2628" s="765" t="s">
        <v>1634</v>
      </c>
      <c r="AH2628" s="371" t="s">
        <v>190</v>
      </c>
      <c r="AI2628" s="570" t="s">
        <v>1127</v>
      </c>
    </row>
    <row r="2629" spans="1:35" s="372" customFormat="1" x14ac:dyDescent="0.2">
      <c r="A2629" s="372" t="s">
        <v>918</v>
      </c>
      <c r="B2629" s="462">
        <v>20191005</v>
      </c>
      <c r="C2629" s="373" t="s">
        <v>69</v>
      </c>
      <c r="D2629" s="373">
        <v>10</v>
      </c>
      <c r="E2629" s="373">
        <v>21</v>
      </c>
      <c r="F2629" s="373"/>
      <c r="G2629" s="373"/>
      <c r="H2629" s="373" t="s">
        <v>11</v>
      </c>
      <c r="I2629" s="373">
        <v>280.16000000000003</v>
      </c>
      <c r="J2629" s="373">
        <v>5</v>
      </c>
      <c r="K2629" s="372">
        <v>5</v>
      </c>
      <c r="L2629" s="372">
        <v>1</v>
      </c>
      <c r="M2629" s="372">
        <v>0</v>
      </c>
      <c r="N2629" s="375">
        <v>1</v>
      </c>
      <c r="O2629" s="111" t="str">
        <f>Cal_111320b_12mm!$E$2</f>
        <v>Cal_111320b_12mm</v>
      </c>
      <c r="P2629" s="112">
        <f>Cal_111320b_12mm!$Q$3</f>
        <v>1.834328118614172</v>
      </c>
      <c r="Q2629" s="112">
        <f>Cal_111320b_12mm!$R$3</f>
        <v>0.54419533879391391</v>
      </c>
      <c r="R2629" s="376">
        <v>20.25</v>
      </c>
      <c r="S2629" s="376">
        <v>13.06</v>
      </c>
      <c r="T2629" s="463">
        <v>0.71483333299999996</v>
      </c>
      <c r="U2629" s="378">
        <f t="shared" si="457"/>
        <v>19.535166666999999</v>
      </c>
      <c r="V2629" s="378">
        <f t="shared" si="458"/>
        <v>12.345166667000001</v>
      </c>
      <c r="W2629" s="464">
        <f t="shared" si="459"/>
        <v>0.15352804741653489</v>
      </c>
      <c r="X2629" s="464">
        <f t="shared" si="460"/>
        <v>6.640610514304697E-2</v>
      </c>
      <c r="Y2629" s="43">
        <f>Cal_111320b_12mm!$A$3</f>
        <v>20201113</v>
      </c>
      <c r="Z2629" s="380" t="s">
        <v>921</v>
      </c>
      <c r="AA2629" s="380"/>
      <c r="AB2629" s="380"/>
      <c r="AE2629" s="689" t="s">
        <v>1250</v>
      </c>
      <c r="AF2629" s="381">
        <v>1</v>
      </c>
      <c r="AG2629" s="765" t="s">
        <v>1634</v>
      </c>
      <c r="AH2629" s="371" t="s">
        <v>191</v>
      </c>
      <c r="AI2629" s="570" t="s">
        <v>1127</v>
      </c>
    </row>
    <row r="2630" spans="1:35" s="44" customFormat="1" x14ac:dyDescent="0.2">
      <c r="A2630" s="44" t="s">
        <v>918</v>
      </c>
      <c r="B2630" s="196">
        <v>20191005</v>
      </c>
      <c r="C2630" s="361" t="s">
        <v>69</v>
      </c>
      <c r="D2630" s="361">
        <v>10</v>
      </c>
      <c r="E2630" s="361">
        <v>21</v>
      </c>
      <c r="F2630" s="361"/>
      <c r="G2630" s="361"/>
      <c r="H2630" s="361" t="s">
        <v>10</v>
      </c>
      <c r="I2630" s="361">
        <v>280.66000000000003</v>
      </c>
      <c r="J2630" s="361">
        <v>20</v>
      </c>
      <c r="K2630" s="44">
        <v>5</v>
      </c>
      <c r="L2630" s="44">
        <v>1</v>
      </c>
      <c r="M2630" s="44">
        <v>0</v>
      </c>
      <c r="N2630" s="363">
        <v>1</v>
      </c>
      <c r="O2630" s="111" t="str">
        <f>Cal_111320b_12mm!$E$2</f>
        <v>Cal_111320b_12mm</v>
      </c>
      <c r="P2630" s="112">
        <f>Cal_111320b_12mm!$Q$3</f>
        <v>1.834328118614172</v>
      </c>
      <c r="Q2630" s="112">
        <f>Cal_111320b_12mm!$R$3</f>
        <v>0.54419533879391391</v>
      </c>
      <c r="R2630" s="364">
        <v>11.04</v>
      </c>
      <c r="S2630" s="364">
        <v>7.0510000000000002</v>
      </c>
      <c r="T2630" s="460">
        <v>0.71483333299999996</v>
      </c>
      <c r="U2630" s="366">
        <f t="shared" si="457"/>
        <v>10.325166667</v>
      </c>
      <c r="V2630" s="366">
        <f t="shared" si="458"/>
        <v>6.3361666670000005</v>
      </c>
      <c r="W2630" s="461">
        <f t="shared" si="459"/>
        <v>8.5025360181429754E-2</v>
      </c>
      <c r="X2630" s="461">
        <f t="shared" si="460"/>
        <v>2.7654919678545321E-2</v>
      </c>
      <c r="Y2630" s="43">
        <f>Cal_111320b_12mm!$A$3</f>
        <v>20201113</v>
      </c>
      <c r="Z2630" s="368" t="s">
        <v>922</v>
      </c>
      <c r="AA2630" s="368"/>
      <c r="AB2630" s="368"/>
      <c r="AE2630" s="689" t="s">
        <v>1250</v>
      </c>
      <c r="AF2630" s="369">
        <v>1</v>
      </c>
      <c r="AG2630" s="765" t="s">
        <v>1634</v>
      </c>
      <c r="AH2630" s="360" t="s">
        <v>200</v>
      </c>
      <c r="AI2630" s="573" t="s">
        <v>1127</v>
      </c>
    </row>
    <row r="2631" spans="1:35" s="555" customFormat="1" ht="13.5" thickBot="1" x14ac:dyDescent="0.25">
      <c r="A2631" s="555" t="s">
        <v>918</v>
      </c>
      <c r="B2631" s="556">
        <v>20191005</v>
      </c>
      <c r="C2631" s="557" t="s">
        <v>69</v>
      </c>
      <c r="D2631" s="557">
        <v>10</v>
      </c>
      <c r="E2631" s="557">
        <v>21</v>
      </c>
      <c r="F2631" s="557"/>
      <c r="G2631" s="557"/>
      <c r="H2631" s="557" t="s">
        <v>11</v>
      </c>
      <c r="I2631" s="557">
        <v>280.07</v>
      </c>
      <c r="J2631" s="557">
        <v>20</v>
      </c>
      <c r="K2631" s="555">
        <v>5</v>
      </c>
      <c r="L2631" s="555">
        <v>1</v>
      </c>
      <c r="M2631" s="555">
        <v>0</v>
      </c>
      <c r="N2631" s="558">
        <v>1</v>
      </c>
      <c r="O2631" s="111" t="str">
        <f>Cal_111320b_12mm!$E$2</f>
        <v>Cal_111320b_12mm</v>
      </c>
      <c r="P2631" s="112">
        <f>Cal_111320b_12mm!$Q$3</f>
        <v>1.834328118614172</v>
      </c>
      <c r="Q2631" s="112">
        <f>Cal_111320b_12mm!$R$3</f>
        <v>0.54419533879391391</v>
      </c>
      <c r="R2631" s="559">
        <v>12.74</v>
      </c>
      <c r="S2631" s="559">
        <v>7.9169999999999998</v>
      </c>
      <c r="T2631" s="560">
        <v>0.71483333299999996</v>
      </c>
      <c r="U2631" s="561">
        <f t="shared" si="457"/>
        <v>12.025166667000001</v>
      </c>
      <c r="V2631" s="561">
        <f t="shared" si="458"/>
        <v>7.2021666670000002</v>
      </c>
      <c r="W2631" s="562">
        <f t="shared" si="459"/>
        <v>0.10301859806100327</v>
      </c>
      <c r="X2631" s="562">
        <f t="shared" si="460"/>
        <v>2.5332155041163887E-2</v>
      </c>
      <c r="Y2631" s="43">
        <f>Cal_111320b_12mm!$A$3</f>
        <v>20201113</v>
      </c>
      <c r="Z2631" s="563" t="s">
        <v>922</v>
      </c>
      <c r="AA2631" s="563"/>
      <c r="AB2631" s="563"/>
      <c r="AE2631" s="689" t="s">
        <v>1250</v>
      </c>
      <c r="AF2631" s="564">
        <v>1</v>
      </c>
      <c r="AG2631" s="765" t="s">
        <v>1634</v>
      </c>
      <c r="AH2631" s="565" t="s">
        <v>201</v>
      </c>
      <c r="AI2631" s="573" t="s">
        <v>1127</v>
      </c>
    </row>
    <row r="2632" spans="1:35" x14ac:dyDescent="0.2">
      <c r="A2632" s="43" t="s">
        <v>918</v>
      </c>
      <c r="B2632" s="45">
        <v>20191005</v>
      </c>
      <c r="C2632" s="107" t="s">
        <v>68</v>
      </c>
      <c r="D2632" s="107">
        <v>11</v>
      </c>
      <c r="E2632" s="107">
        <v>3</v>
      </c>
      <c r="H2632" s="107" t="s">
        <v>10</v>
      </c>
      <c r="I2632" s="107">
        <v>290</v>
      </c>
      <c r="J2632" s="107">
        <v>0</v>
      </c>
      <c r="K2632" s="43">
        <v>5</v>
      </c>
      <c r="L2632" s="43">
        <v>1</v>
      </c>
      <c r="M2632" s="43">
        <v>0</v>
      </c>
      <c r="N2632" s="49">
        <v>1</v>
      </c>
      <c r="O2632" s="111" t="str">
        <f>Cal_111320b_12mm!$E$2</f>
        <v>Cal_111320b_12mm</v>
      </c>
      <c r="P2632" s="112">
        <f>Cal_111320b_12mm!$Q$3</f>
        <v>1.834328118614172</v>
      </c>
      <c r="Q2632" s="112">
        <f>Cal_111320b_12mm!$R$3</f>
        <v>0.54419533879391391</v>
      </c>
      <c r="R2632" s="46">
        <v>15.83</v>
      </c>
      <c r="S2632" s="46">
        <v>12.92</v>
      </c>
      <c r="T2632" s="47">
        <f>AVERAGE(0.771, 0.911, 0.428, 0.698, 0.908, 0.585)</f>
        <v>0.71683333333333332</v>
      </c>
      <c r="U2632" s="79">
        <f t="shared" si="457"/>
        <v>15.113166666666666</v>
      </c>
      <c r="V2632" s="79">
        <f t="shared" si="458"/>
        <v>12.203166666666666</v>
      </c>
      <c r="W2632" s="443">
        <f t="shared" si="459"/>
        <v>6.0028840676164132E-2</v>
      </c>
      <c r="X2632" s="443">
        <f t="shared" si="460"/>
        <v>0.14999876926497768</v>
      </c>
      <c r="Y2632" s="43">
        <f>Cal_111320b_12mm!$A$3</f>
        <v>20201113</v>
      </c>
      <c r="Z2632" s="48" t="s">
        <v>925</v>
      </c>
      <c r="AA2632" s="48"/>
      <c r="AE2632" s="689" t="s">
        <v>1250</v>
      </c>
      <c r="AF2632" s="128">
        <v>1</v>
      </c>
      <c r="AG2632" s="128">
        <v>1</v>
      </c>
      <c r="AH2632"/>
    </row>
    <row r="2633" spans="1:35" x14ac:dyDescent="0.2">
      <c r="A2633" s="43" t="s">
        <v>918</v>
      </c>
      <c r="B2633" s="45">
        <v>20191005</v>
      </c>
      <c r="C2633" s="107" t="s">
        <v>68</v>
      </c>
      <c r="D2633" s="107">
        <v>11</v>
      </c>
      <c r="E2633" s="107">
        <v>3</v>
      </c>
      <c r="H2633" s="107" t="s">
        <v>11</v>
      </c>
      <c r="I2633" s="107">
        <v>290</v>
      </c>
      <c r="J2633" s="107">
        <v>0</v>
      </c>
      <c r="K2633" s="43">
        <v>5</v>
      </c>
      <c r="L2633" s="43">
        <v>1</v>
      </c>
      <c r="M2633" s="43">
        <v>0</v>
      </c>
      <c r="N2633" s="49">
        <v>1</v>
      </c>
      <c r="O2633" s="111" t="str">
        <f>Cal_111320b_12mm!$E$2</f>
        <v>Cal_111320b_12mm</v>
      </c>
      <c r="P2633" s="112">
        <f>Cal_111320b_12mm!$Q$3</f>
        <v>1.834328118614172</v>
      </c>
      <c r="Q2633" s="112">
        <f>Cal_111320b_12mm!$R$3</f>
        <v>0.54419533879391391</v>
      </c>
      <c r="R2633" s="46">
        <v>15.04</v>
      </c>
      <c r="S2633" s="46">
        <v>11.99</v>
      </c>
      <c r="T2633" s="47">
        <f>AVERAGE(0.771, 0.911, 0.428, 0.698, 0.908, 0.585)</f>
        <v>0.71683333333333332</v>
      </c>
      <c r="U2633" s="79">
        <f t="shared" si="457"/>
        <v>14.323166666666665</v>
      </c>
      <c r="V2633" s="79">
        <f t="shared" si="458"/>
        <v>11.273166666666667</v>
      </c>
      <c r="W2633" s="443">
        <f t="shared" si="459"/>
        <v>6.2916826138247617E-2</v>
      </c>
      <c r="X2633" s="443">
        <f t="shared" si="460"/>
        <v>0.13110463699029681</v>
      </c>
      <c r="Y2633" s="43">
        <f>Cal_111320b_12mm!$A$3</f>
        <v>20201113</v>
      </c>
      <c r="Z2633" s="48" t="s">
        <v>925</v>
      </c>
      <c r="AA2633" s="48"/>
      <c r="AE2633" s="689" t="s">
        <v>1250</v>
      </c>
      <c r="AF2633" s="128">
        <v>1</v>
      </c>
      <c r="AG2633" s="128">
        <v>1</v>
      </c>
      <c r="AH2633"/>
    </row>
    <row r="2634" spans="1:35" x14ac:dyDescent="0.2">
      <c r="A2634" s="43" t="s">
        <v>918</v>
      </c>
      <c r="B2634" s="45">
        <v>20191005</v>
      </c>
      <c r="C2634" s="107" t="s">
        <v>68</v>
      </c>
      <c r="D2634" s="107">
        <v>11</v>
      </c>
      <c r="E2634" s="107">
        <v>6</v>
      </c>
      <c r="H2634" s="107" t="s">
        <v>10</v>
      </c>
      <c r="I2634" s="107">
        <v>270</v>
      </c>
      <c r="J2634" s="107">
        <v>0</v>
      </c>
      <c r="K2634" s="43">
        <v>5</v>
      </c>
      <c r="L2634" s="43">
        <v>1</v>
      </c>
      <c r="M2634" s="43">
        <v>0</v>
      </c>
      <c r="N2634" s="49">
        <v>1</v>
      </c>
      <c r="O2634" s="111" t="str">
        <f>Cal_111320b_12mm!$E$2</f>
        <v>Cal_111320b_12mm</v>
      </c>
      <c r="P2634" s="112">
        <f>Cal_111320b_12mm!$Q$3</f>
        <v>1.834328118614172</v>
      </c>
      <c r="Q2634" s="112">
        <f>Cal_111320b_12mm!$R$3</f>
        <v>0.54419533879391391</v>
      </c>
      <c r="R2634" s="46">
        <v>31.94</v>
      </c>
      <c r="S2634" s="46">
        <v>23.31</v>
      </c>
      <c r="T2634" s="47">
        <f>AVERAGE(0.771, 0.911, 0.428, 0.698, 0.908, 0.585)</f>
        <v>0.71683333333333332</v>
      </c>
      <c r="U2634" s="79">
        <f t="shared" si="457"/>
        <v>31.223166666666668</v>
      </c>
      <c r="V2634" s="79">
        <f t="shared" si="458"/>
        <v>22.593166666666665</v>
      </c>
      <c r="W2634" s="443">
        <f t="shared" si="459"/>
        <v>0.19121061417874</v>
      </c>
      <c r="X2634" s="443">
        <f t="shared" si="460"/>
        <v>0.22644198383863667</v>
      </c>
      <c r="Y2634" s="43">
        <f>Cal_111320b_12mm!$A$3</f>
        <v>20201113</v>
      </c>
      <c r="Z2634" s="48" t="s">
        <v>925</v>
      </c>
      <c r="AA2634" s="48"/>
      <c r="AE2634" s="689" t="s">
        <v>1250</v>
      </c>
      <c r="AF2634" s="128">
        <v>1</v>
      </c>
      <c r="AG2634" s="128">
        <v>1</v>
      </c>
      <c r="AH2634" t="s">
        <v>1029</v>
      </c>
    </row>
    <row r="2635" spans="1:35" x14ac:dyDescent="0.2">
      <c r="A2635" s="43" t="s">
        <v>918</v>
      </c>
      <c r="B2635" s="45">
        <v>20191005</v>
      </c>
      <c r="C2635" s="107" t="s">
        <v>68</v>
      </c>
      <c r="D2635" s="107">
        <v>11</v>
      </c>
      <c r="E2635" s="107">
        <v>6</v>
      </c>
      <c r="H2635" s="107" t="s">
        <v>11</v>
      </c>
      <c r="I2635" s="107">
        <v>195</v>
      </c>
      <c r="J2635" s="107">
        <v>0</v>
      </c>
      <c r="K2635" s="43">
        <v>5</v>
      </c>
      <c r="L2635" s="43">
        <v>1</v>
      </c>
      <c r="M2635" s="43">
        <v>0</v>
      </c>
      <c r="N2635" s="49">
        <v>1</v>
      </c>
      <c r="O2635" s="111" t="str">
        <f>Cal_111320b_12mm!$E$2</f>
        <v>Cal_111320b_12mm</v>
      </c>
      <c r="P2635" s="112">
        <f>Cal_111320b_12mm!$Q$3</f>
        <v>1.834328118614172</v>
      </c>
      <c r="Q2635" s="112">
        <f>Cal_111320b_12mm!$R$3</f>
        <v>0.54419533879391391</v>
      </c>
      <c r="R2635" s="46">
        <v>22.25</v>
      </c>
      <c r="S2635" s="46">
        <v>15.84</v>
      </c>
      <c r="T2635" s="47">
        <f t="shared" ref="T2635:T2636" si="462">AVERAGE(0.783, 0.695, 0.619, 0.756, 0.618, 0.76)</f>
        <v>0.70516666666666661</v>
      </c>
      <c r="U2635" s="79">
        <f t="shared" si="457"/>
        <v>21.544833333333333</v>
      </c>
      <c r="V2635" s="79">
        <f t="shared" si="458"/>
        <v>15.134833333333333</v>
      </c>
      <c r="W2635" s="443">
        <f t="shared" si="459"/>
        <v>0.19664747895483572</v>
      </c>
      <c r="X2635" s="443">
        <f t="shared" si="460"/>
        <v>0.19073937327611409</v>
      </c>
      <c r="Y2635" s="43">
        <f>Cal_111320b_12mm!$A$3</f>
        <v>20201113</v>
      </c>
      <c r="Z2635" s="48" t="s">
        <v>924</v>
      </c>
      <c r="AA2635" s="48"/>
      <c r="AE2635" s="689" t="s">
        <v>1250</v>
      </c>
      <c r="AF2635" s="128">
        <v>1</v>
      </c>
      <c r="AG2635" s="128">
        <v>1</v>
      </c>
      <c r="AH2635" t="s">
        <v>1030</v>
      </c>
    </row>
    <row r="2636" spans="1:35" x14ac:dyDescent="0.2">
      <c r="A2636" s="43" t="s">
        <v>918</v>
      </c>
      <c r="B2636" s="45">
        <v>20191005</v>
      </c>
      <c r="C2636" s="107" t="s">
        <v>68</v>
      </c>
      <c r="D2636" s="107">
        <v>11</v>
      </c>
      <c r="E2636" s="107">
        <v>8</v>
      </c>
      <c r="H2636" s="107" t="s">
        <v>10</v>
      </c>
      <c r="I2636" s="107">
        <v>290</v>
      </c>
      <c r="J2636" s="107">
        <v>0</v>
      </c>
      <c r="K2636" s="43">
        <v>5</v>
      </c>
      <c r="L2636" s="43">
        <v>1</v>
      </c>
      <c r="M2636" s="43">
        <v>0</v>
      </c>
      <c r="N2636" s="49">
        <v>1</v>
      </c>
      <c r="O2636" s="111" t="str">
        <f>Cal_111320b_12mm!$E$2</f>
        <v>Cal_111320b_12mm</v>
      </c>
      <c r="P2636" s="112">
        <f>Cal_111320b_12mm!$Q$3</f>
        <v>1.834328118614172</v>
      </c>
      <c r="Q2636" s="112">
        <f>Cal_111320b_12mm!$R$3</f>
        <v>0.54419533879391391</v>
      </c>
      <c r="R2636" s="46">
        <v>75.94</v>
      </c>
      <c r="S2636" s="46">
        <v>50.87</v>
      </c>
      <c r="T2636" s="47">
        <f t="shared" si="462"/>
        <v>0.70516666666666661</v>
      </c>
      <c r="U2636" s="79">
        <f t="shared" si="457"/>
        <v>75.234833333333327</v>
      </c>
      <c r="V2636" s="79">
        <f t="shared" si="458"/>
        <v>50.164833333333334</v>
      </c>
      <c r="W2636" s="443">
        <f t="shared" si="459"/>
        <v>0.51715568238880916</v>
      </c>
      <c r="X2636" s="443">
        <f t="shared" si="460"/>
        <v>0.34622677692604553</v>
      </c>
      <c r="Y2636" s="43">
        <f>Cal_111320b_12mm!$A$3</f>
        <v>20201113</v>
      </c>
      <c r="Z2636" s="48" t="s">
        <v>924</v>
      </c>
      <c r="AA2636" s="48"/>
      <c r="AE2636" s="689" t="s">
        <v>1250</v>
      </c>
      <c r="AF2636" s="128">
        <v>1</v>
      </c>
      <c r="AG2636" s="128">
        <v>1</v>
      </c>
      <c r="AH2636"/>
    </row>
    <row r="2637" spans="1:35" x14ac:dyDescent="0.2">
      <c r="A2637" s="43" t="s">
        <v>918</v>
      </c>
      <c r="B2637" s="45">
        <v>20191005</v>
      </c>
      <c r="C2637" s="107" t="s">
        <v>68</v>
      </c>
      <c r="D2637" s="107">
        <v>11</v>
      </c>
      <c r="E2637" s="107">
        <v>8</v>
      </c>
      <c r="H2637" s="107" t="s">
        <v>11</v>
      </c>
      <c r="I2637" s="107">
        <v>290</v>
      </c>
      <c r="J2637" s="107">
        <v>0</v>
      </c>
      <c r="K2637" s="43">
        <v>5</v>
      </c>
      <c r="L2637" s="43">
        <v>1</v>
      </c>
      <c r="M2637" s="43">
        <v>0</v>
      </c>
      <c r="N2637" s="49">
        <v>1</v>
      </c>
      <c r="O2637" s="111" t="str">
        <f>Cal_111320b_12mm!$E$2</f>
        <v>Cal_111320b_12mm</v>
      </c>
      <c r="P2637" s="112">
        <f>Cal_111320b_12mm!$Q$3</f>
        <v>1.834328118614172</v>
      </c>
      <c r="Q2637" s="112">
        <f>Cal_111320b_12mm!$R$3</f>
        <v>0.54419533879391391</v>
      </c>
      <c r="R2637" s="46">
        <v>62.85</v>
      </c>
      <c r="S2637" s="46">
        <v>41.11</v>
      </c>
      <c r="T2637" s="47">
        <f>AVERAGE(0.544, 0.794, 0.854, 0.783, 0.695, 0.619)</f>
        <v>0.71483333333333332</v>
      </c>
      <c r="U2637" s="79">
        <f t="shared" si="457"/>
        <v>62.13516666666667</v>
      </c>
      <c r="V2637" s="79">
        <f t="shared" si="458"/>
        <v>40.395166666666668</v>
      </c>
      <c r="W2637" s="443">
        <f t="shared" si="459"/>
        <v>0.44846288532639467</v>
      </c>
      <c r="X2637" s="443">
        <f t="shared" si="460"/>
        <v>0.24677471487361491</v>
      </c>
      <c r="Y2637" s="43">
        <f>Cal_111320b_12mm!$A$3</f>
        <v>20201113</v>
      </c>
      <c r="Z2637" s="48" t="s">
        <v>920</v>
      </c>
      <c r="AA2637" s="48"/>
      <c r="AE2637" s="689" t="s">
        <v>1250</v>
      </c>
      <c r="AF2637" s="128">
        <v>1</v>
      </c>
      <c r="AG2637" s="128">
        <v>1</v>
      </c>
      <c r="AH2637"/>
    </row>
    <row r="2638" spans="1:35" x14ac:dyDescent="0.2">
      <c r="A2638" s="43" t="s">
        <v>918</v>
      </c>
      <c r="B2638" s="45">
        <v>20191005</v>
      </c>
      <c r="C2638" s="107" t="s">
        <v>68</v>
      </c>
      <c r="D2638" s="107">
        <v>11</v>
      </c>
      <c r="E2638" s="107">
        <v>9</v>
      </c>
      <c r="H2638" s="107" t="s">
        <v>10</v>
      </c>
      <c r="I2638" s="107">
        <v>290</v>
      </c>
      <c r="J2638" s="107">
        <v>0</v>
      </c>
      <c r="K2638" s="43">
        <v>5</v>
      </c>
      <c r="L2638" s="43">
        <v>1</v>
      </c>
      <c r="M2638" s="43">
        <v>0</v>
      </c>
      <c r="N2638" s="49">
        <v>1</v>
      </c>
      <c r="O2638" s="111" t="str">
        <f>Cal_111320b_12mm!$E$2</f>
        <v>Cal_111320b_12mm</v>
      </c>
      <c r="P2638" s="112">
        <f>Cal_111320b_12mm!$Q$3</f>
        <v>1.834328118614172</v>
      </c>
      <c r="Q2638" s="112">
        <f>Cal_111320b_12mm!$R$3</f>
        <v>0.54419533879391391</v>
      </c>
      <c r="R2638" s="46">
        <v>82.55</v>
      </c>
      <c r="S2638" s="46">
        <v>53.87</v>
      </c>
      <c r="T2638" s="47">
        <f>AVERAGE(0.771, 0.911, 0.428, 0.698, 0.908, 0.585)</f>
        <v>0.71683333333333332</v>
      </c>
      <c r="U2638" s="79">
        <f t="shared" si="457"/>
        <v>81.833166666666671</v>
      </c>
      <c r="V2638" s="79">
        <f t="shared" si="458"/>
        <v>53.153166666666664</v>
      </c>
      <c r="W2638" s="443">
        <f t="shared" si="459"/>
        <v>0.59162445037539102</v>
      </c>
      <c r="X2638" s="443">
        <f t="shared" si="460"/>
        <v>0.32318994663657319</v>
      </c>
      <c r="Y2638" s="43">
        <f>Cal_111320b_12mm!$A$3</f>
        <v>20201113</v>
      </c>
      <c r="Z2638" s="48" t="s">
        <v>925</v>
      </c>
      <c r="AA2638" s="48"/>
      <c r="AE2638" s="689" t="s">
        <v>1250</v>
      </c>
      <c r="AF2638" s="128">
        <v>1</v>
      </c>
      <c r="AG2638" s="765" t="s">
        <v>1634</v>
      </c>
      <c r="AH2638"/>
    </row>
    <row r="2639" spans="1:35" x14ac:dyDescent="0.2">
      <c r="A2639" s="43" t="s">
        <v>918</v>
      </c>
      <c r="B2639" s="45">
        <v>20191005</v>
      </c>
      <c r="C2639" s="107" t="s">
        <v>68</v>
      </c>
      <c r="D2639" s="107">
        <v>11</v>
      </c>
      <c r="E2639" s="107">
        <v>9</v>
      </c>
      <c r="H2639" s="107" t="s">
        <v>11</v>
      </c>
      <c r="I2639" s="107">
        <v>290</v>
      </c>
      <c r="J2639" s="107">
        <v>0</v>
      </c>
      <c r="K2639" s="43">
        <v>5</v>
      </c>
      <c r="L2639" s="43">
        <v>1</v>
      </c>
      <c r="M2639" s="43">
        <v>0</v>
      </c>
      <c r="N2639" s="49">
        <v>1</v>
      </c>
      <c r="O2639" s="111" t="str">
        <f>Cal_111320b_12mm!$E$2</f>
        <v>Cal_111320b_12mm</v>
      </c>
      <c r="P2639" s="112">
        <f>Cal_111320b_12mm!$Q$3</f>
        <v>1.834328118614172</v>
      </c>
      <c r="Q2639" s="112">
        <f>Cal_111320b_12mm!$R$3</f>
        <v>0.54419533879391391</v>
      </c>
      <c r="R2639" s="46">
        <v>83.58</v>
      </c>
      <c r="S2639" s="46">
        <v>54.73</v>
      </c>
      <c r="T2639" s="47">
        <f>AVERAGE(0.771, 0.911, 0.428, 0.698, 0.908, 0.585)</f>
        <v>0.71683333333333332</v>
      </c>
      <c r="U2639" s="79">
        <f t="shared" si="457"/>
        <v>82.863166666666672</v>
      </c>
      <c r="V2639" s="79">
        <f t="shared" si="458"/>
        <v>54.013166666666663</v>
      </c>
      <c r="W2639" s="443">
        <f t="shared" si="459"/>
        <v>0.59513128986506381</v>
      </c>
      <c r="X2639" s="443">
        <f t="shared" si="460"/>
        <v>0.33448449022091509</v>
      </c>
      <c r="Y2639" s="43">
        <f>Cal_111320b_12mm!$A$3</f>
        <v>20201113</v>
      </c>
      <c r="Z2639" s="48" t="s">
        <v>925</v>
      </c>
      <c r="AA2639" s="48"/>
      <c r="AE2639" s="689" t="s">
        <v>1250</v>
      </c>
      <c r="AF2639" s="128">
        <v>1</v>
      </c>
      <c r="AG2639" s="765" t="s">
        <v>1634</v>
      </c>
      <c r="AH2639"/>
    </row>
    <row r="2640" spans="1:35" x14ac:dyDescent="0.2">
      <c r="A2640" s="43" t="s">
        <v>918</v>
      </c>
      <c r="B2640" s="45">
        <v>20191005</v>
      </c>
      <c r="C2640" s="107" t="s">
        <v>68</v>
      </c>
      <c r="D2640" s="107">
        <v>11</v>
      </c>
      <c r="E2640" s="107">
        <v>12</v>
      </c>
      <c r="H2640" s="107" t="s">
        <v>10</v>
      </c>
      <c r="I2640" s="107">
        <v>290</v>
      </c>
      <c r="J2640" s="107">
        <v>0</v>
      </c>
      <c r="K2640" s="43">
        <v>5</v>
      </c>
      <c r="L2640" s="43">
        <v>1</v>
      </c>
      <c r="M2640" s="43">
        <v>0</v>
      </c>
      <c r="N2640" s="49">
        <v>1</v>
      </c>
      <c r="O2640" s="111" t="str">
        <f>Cal_111320b_12mm!$E$2</f>
        <v>Cal_111320b_12mm</v>
      </c>
      <c r="P2640" s="112">
        <f>Cal_111320b_12mm!$Q$3</f>
        <v>1.834328118614172</v>
      </c>
      <c r="Q2640" s="112">
        <f>Cal_111320b_12mm!$R$3</f>
        <v>0.54419533879391391</v>
      </c>
      <c r="R2640" s="46">
        <v>72.64</v>
      </c>
      <c r="S2640" s="46">
        <v>47.98</v>
      </c>
      <c r="T2640" s="47">
        <f t="shared" ref="T2640:T2641" si="463">AVERAGE(0.771, 0.911, 0.428, 0.698, 0.908, 0.585)</f>
        <v>0.71683333333333332</v>
      </c>
      <c r="U2640" s="79">
        <f t="shared" si="457"/>
        <v>71.923166666666674</v>
      </c>
      <c r="V2640" s="79">
        <f t="shared" si="458"/>
        <v>47.263166666666663</v>
      </c>
      <c r="W2640" s="443">
        <f t="shared" si="459"/>
        <v>0.50869801067842213</v>
      </c>
      <c r="X2640" s="443">
        <f t="shared" si="460"/>
        <v>0.30474412318709176</v>
      </c>
      <c r="Y2640" s="43">
        <f>Cal_111320b_12mm!$A$3</f>
        <v>20201113</v>
      </c>
      <c r="Z2640" s="48" t="s">
        <v>925</v>
      </c>
      <c r="AA2640" s="48"/>
      <c r="AE2640" s="689" t="s">
        <v>1250</v>
      </c>
      <c r="AF2640" s="128">
        <v>1</v>
      </c>
      <c r="AG2640" s="765" t="s">
        <v>1634</v>
      </c>
      <c r="AH2640"/>
    </row>
    <row r="2641" spans="1:35" x14ac:dyDescent="0.2">
      <c r="A2641" s="43" t="s">
        <v>918</v>
      </c>
      <c r="B2641" s="45">
        <v>20191005</v>
      </c>
      <c r="C2641" s="107" t="s">
        <v>68</v>
      </c>
      <c r="D2641" s="107">
        <v>11</v>
      </c>
      <c r="E2641" s="107">
        <v>12</v>
      </c>
      <c r="H2641" s="107" t="s">
        <v>11</v>
      </c>
      <c r="I2641" s="107">
        <v>290</v>
      </c>
      <c r="J2641" s="107">
        <v>0</v>
      </c>
      <c r="K2641" s="43">
        <v>5</v>
      </c>
      <c r="L2641" s="43">
        <v>1</v>
      </c>
      <c r="M2641" s="43">
        <v>0</v>
      </c>
      <c r="N2641" s="49">
        <v>1</v>
      </c>
      <c r="O2641" s="111" t="str">
        <f>Cal_111320b_12mm!$E$2</f>
        <v>Cal_111320b_12mm</v>
      </c>
      <c r="P2641" s="112">
        <f>Cal_111320b_12mm!$Q$3</f>
        <v>1.834328118614172</v>
      </c>
      <c r="Q2641" s="112">
        <f>Cal_111320b_12mm!$R$3</f>
        <v>0.54419533879391391</v>
      </c>
      <c r="R2641" s="46">
        <v>75.78</v>
      </c>
      <c r="S2641" s="46">
        <v>49.57</v>
      </c>
      <c r="T2641" s="47">
        <f t="shared" si="463"/>
        <v>0.71683333333333332</v>
      </c>
      <c r="U2641" s="79">
        <f t="shared" si="457"/>
        <v>75.063166666666675</v>
      </c>
      <c r="V2641" s="79">
        <f t="shared" si="458"/>
        <v>48.853166666666667</v>
      </c>
      <c r="W2641" s="443">
        <f t="shared" si="459"/>
        <v>0.5406721354372036</v>
      </c>
      <c r="X2641" s="443">
        <f t="shared" si="460"/>
        <v>0.30013534620468657</v>
      </c>
      <c r="Y2641" s="43">
        <f>Cal_111320b_12mm!$A$3</f>
        <v>20201113</v>
      </c>
      <c r="Z2641" s="48" t="s">
        <v>925</v>
      </c>
      <c r="AA2641" s="48"/>
      <c r="AE2641" s="689" t="s">
        <v>1250</v>
      </c>
      <c r="AF2641" s="128">
        <v>1</v>
      </c>
      <c r="AG2641" s="765" t="s">
        <v>1634</v>
      </c>
      <c r="AH2641"/>
    </row>
    <row r="2642" spans="1:35" x14ac:dyDescent="0.2">
      <c r="A2642" s="43" t="s">
        <v>918</v>
      </c>
      <c r="B2642" s="45">
        <v>20191005</v>
      </c>
      <c r="C2642" s="107" t="s">
        <v>68</v>
      </c>
      <c r="D2642" s="107">
        <v>11</v>
      </c>
      <c r="E2642" s="107">
        <v>16</v>
      </c>
      <c r="H2642" s="107" t="s">
        <v>10</v>
      </c>
      <c r="I2642" s="107">
        <v>290</v>
      </c>
      <c r="J2642" s="107">
        <v>0</v>
      </c>
      <c r="K2642" s="43">
        <v>5</v>
      </c>
      <c r="L2642" s="43">
        <v>1</v>
      </c>
      <c r="M2642" s="43">
        <v>0</v>
      </c>
      <c r="N2642" s="49">
        <v>1</v>
      </c>
      <c r="O2642" s="111" t="str">
        <f>Cal_111320b_12mm!$E$2</f>
        <v>Cal_111320b_12mm</v>
      </c>
      <c r="P2642" s="112">
        <f>Cal_111320b_12mm!$Q$3</f>
        <v>1.834328118614172</v>
      </c>
      <c r="Q2642" s="112">
        <f>Cal_111320b_12mm!$R$3</f>
        <v>0.54419533879391391</v>
      </c>
      <c r="R2642" s="46">
        <v>53.16</v>
      </c>
      <c r="S2642" s="46">
        <v>33.93</v>
      </c>
      <c r="T2642" s="47">
        <f t="shared" ref="T2642" si="464">AVERAGE(0.783, 0.695, 0.619, 0.756, 0.618, 0.76)</f>
        <v>0.70516666666666661</v>
      </c>
      <c r="U2642" s="79">
        <f t="shared" si="457"/>
        <v>52.454833333333333</v>
      </c>
      <c r="V2642" s="79">
        <f t="shared" si="458"/>
        <v>33.224833333333336</v>
      </c>
      <c r="W2642" s="443">
        <f t="shared" si="459"/>
        <v>0.39668543168475467</v>
      </c>
      <c r="X2642" s="443">
        <f t="shared" si="460"/>
        <v>0.17514420289311025</v>
      </c>
      <c r="Y2642" s="43">
        <f>Cal_111320b_12mm!$A$3</f>
        <v>20201113</v>
      </c>
      <c r="Z2642" s="48" t="s">
        <v>924</v>
      </c>
      <c r="AA2642" s="48"/>
      <c r="AE2642" s="689" t="s">
        <v>1250</v>
      </c>
      <c r="AF2642" s="128">
        <v>3</v>
      </c>
      <c r="AG2642" s="765" t="s">
        <v>1634</v>
      </c>
      <c r="AH2642" t="s">
        <v>1704</v>
      </c>
    </row>
    <row r="2643" spans="1:35" x14ac:dyDescent="0.2">
      <c r="A2643" s="43" t="s">
        <v>918</v>
      </c>
      <c r="B2643" s="45">
        <v>20191005</v>
      </c>
      <c r="C2643" s="107" t="s">
        <v>68</v>
      </c>
      <c r="D2643" s="107">
        <v>11</v>
      </c>
      <c r="E2643" s="107">
        <v>16</v>
      </c>
      <c r="H2643" s="107" t="s">
        <v>11</v>
      </c>
      <c r="I2643" s="107">
        <v>290</v>
      </c>
      <c r="J2643" s="107">
        <v>0</v>
      </c>
      <c r="K2643" s="43">
        <v>5</v>
      </c>
      <c r="L2643" s="43">
        <v>1</v>
      </c>
      <c r="M2643" s="43">
        <v>0</v>
      </c>
      <c r="N2643" s="49">
        <v>1</v>
      </c>
      <c r="O2643" s="111" t="str">
        <f>Cal_111320b_12mm!$E$2</f>
        <v>Cal_111320b_12mm</v>
      </c>
      <c r="P2643" s="112">
        <f>Cal_111320b_12mm!$Q$3</f>
        <v>1.834328118614172</v>
      </c>
      <c r="Q2643" s="112">
        <f>Cal_111320b_12mm!$R$3</f>
        <v>0.54419533879391391</v>
      </c>
      <c r="R2643" s="46">
        <v>56.39</v>
      </c>
      <c r="S2643" s="46">
        <v>36.979999999999997</v>
      </c>
      <c r="T2643" s="47">
        <f>AVERAGE(0.771, 0.911, 0.428, 0.698, 0.908, 0.585)</f>
        <v>0.71683333333333332</v>
      </c>
      <c r="U2643" s="79">
        <f t="shared" si="457"/>
        <v>55.673166666666667</v>
      </c>
      <c r="V2643" s="79">
        <f t="shared" si="458"/>
        <v>36.263166666666663</v>
      </c>
      <c r="W2643" s="443">
        <f t="shared" si="459"/>
        <v>0.40039855585029077</v>
      </c>
      <c r="X2643" s="443">
        <f t="shared" si="460"/>
        <v>0.22372356195224277</v>
      </c>
      <c r="Y2643" s="43">
        <f>Cal_111320b_12mm!$A$3</f>
        <v>20201113</v>
      </c>
      <c r="Z2643" s="48" t="s">
        <v>925</v>
      </c>
      <c r="AA2643" s="48"/>
      <c r="AE2643" s="689" t="s">
        <v>1250</v>
      </c>
      <c r="AF2643" s="128">
        <v>3</v>
      </c>
      <c r="AG2643" s="765" t="s">
        <v>1634</v>
      </c>
      <c r="AH2643" t="s">
        <v>1704</v>
      </c>
    </row>
    <row r="2644" spans="1:35" x14ac:dyDescent="0.2">
      <c r="A2644" s="43" t="s">
        <v>918</v>
      </c>
      <c r="B2644" s="45">
        <v>20191005</v>
      </c>
      <c r="C2644" s="107" t="s">
        <v>68</v>
      </c>
      <c r="D2644" s="107">
        <v>11</v>
      </c>
      <c r="E2644" s="107">
        <v>16</v>
      </c>
      <c r="H2644" s="107" t="s">
        <v>10</v>
      </c>
      <c r="I2644" s="107">
        <v>290</v>
      </c>
      <c r="J2644" s="107">
        <v>10</v>
      </c>
      <c r="K2644" s="43">
        <v>5</v>
      </c>
      <c r="L2644" s="43">
        <v>1</v>
      </c>
      <c r="M2644" s="43">
        <v>0</v>
      </c>
      <c r="N2644" s="49">
        <v>1</v>
      </c>
      <c r="O2644" s="111" t="str">
        <f>Cal_111320b_12mm!$E$2</f>
        <v>Cal_111320b_12mm</v>
      </c>
      <c r="P2644" s="112">
        <f>Cal_111320b_12mm!$Q$3</f>
        <v>1.834328118614172</v>
      </c>
      <c r="Q2644" s="112">
        <f>Cal_111320b_12mm!$R$3</f>
        <v>0.54419533879391391</v>
      </c>
      <c r="R2644" s="46">
        <v>67.540000000000006</v>
      </c>
      <c r="S2644" s="46">
        <v>43.36</v>
      </c>
      <c r="T2644" s="47">
        <f>AVERAGE(0.771, 0.911, 0.428, 0.698, 0.908, 0.585)</f>
        <v>0.71683333333333332</v>
      </c>
      <c r="U2644" s="79">
        <f t="shared" si="457"/>
        <v>66.82316666666668</v>
      </c>
      <c r="V2644" s="79">
        <f t="shared" si="458"/>
        <v>42.643166666666666</v>
      </c>
      <c r="W2644" s="443">
        <f t="shared" si="459"/>
        <v>0.49879634623699298</v>
      </c>
      <c r="X2644" s="443">
        <f t="shared" si="460"/>
        <v>0.2351313808820692</v>
      </c>
      <c r="Y2644" s="43">
        <f>Cal_111320b_12mm!$A$3</f>
        <v>20201113</v>
      </c>
      <c r="Z2644" s="48" t="s">
        <v>925</v>
      </c>
      <c r="AA2644" s="48"/>
      <c r="AE2644" s="689" t="s">
        <v>1250</v>
      </c>
      <c r="AF2644" s="128">
        <v>3</v>
      </c>
      <c r="AG2644" s="765" t="s">
        <v>1634</v>
      </c>
      <c r="AH2644" t="s">
        <v>1705</v>
      </c>
    </row>
    <row r="2645" spans="1:35" s="115" customFormat="1" ht="13.5" thickBot="1" x14ac:dyDescent="0.25">
      <c r="A2645" s="115" t="s">
        <v>918</v>
      </c>
      <c r="B2645" s="114">
        <v>20191005</v>
      </c>
      <c r="C2645" s="140" t="s">
        <v>68</v>
      </c>
      <c r="D2645" s="140">
        <v>11</v>
      </c>
      <c r="E2645" s="140">
        <v>16</v>
      </c>
      <c r="F2645" s="140"/>
      <c r="G2645" s="140"/>
      <c r="H2645" s="140" t="s">
        <v>11</v>
      </c>
      <c r="I2645" s="140">
        <v>290</v>
      </c>
      <c r="J2645" s="140">
        <v>10</v>
      </c>
      <c r="K2645" s="115">
        <v>5</v>
      </c>
      <c r="L2645" s="115">
        <v>1</v>
      </c>
      <c r="M2645" s="115">
        <v>0</v>
      </c>
      <c r="N2645" s="117">
        <v>1</v>
      </c>
      <c r="O2645" s="111" t="str">
        <f>Cal_111320b_12mm!$E$2</f>
        <v>Cal_111320b_12mm</v>
      </c>
      <c r="P2645" s="112">
        <f>Cal_111320b_12mm!$Q$3</f>
        <v>1.834328118614172</v>
      </c>
      <c r="Q2645" s="112">
        <f>Cal_111320b_12mm!$R$3</f>
        <v>0.54419533879391391</v>
      </c>
      <c r="R2645" s="118">
        <v>74.989999999999995</v>
      </c>
      <c r="S2645" s="118">
        <v>49.6</v>
      </c>
      <c r="T2645" s="119">
        <f>AVERAGE(0.771, 0.911, 0.428, 0.698, 0.908, 0.585)</f>
        <v>0.71683333333333332</v>
      </c>
      <c r="U2645" s="120">
        <f t="shared" si="457"/>
        <v>74.273166666666668</v>
      </c>
      <c r="V2645" s="120">
        <f t="shared" si="458"/>
        <v>48.883166666666668</v>
      </c>
      <c r="W2645" s="444">
        <f t="shared" si="459"/>
        <v>0.52375679201642866</v>
      </c>
      <c r="X2645" s="444">
        <f t="shared" si="460"/>
        <v>0.31756701694199696</v>
      </c>
      <c r="Y2645" s="43">
        <f>Cal_111320b_12mm!$A$3</f>
        <v>20201113</v>
      </c>
      <c r="Z2645" s="121" t="s">
        <v>925</v>
      </c>
      <c r="AA2645" s="121"/>
      <c r="AB2645" s="121"/>
      <c r="AE2645" s="689" t="s">
        <v>1250</v>
      </c>
      <c r="AF2645" s="174">
        <v>3</v>
      </c>
      <c r="AG2645" s="765" t="s">
        <v>1634</v>
      </c>
      <c r="AH2645" t="s">
        <v>1705</v>
      </c>
      <c r="AI2645" s="407"/>
    </row>
    <row r="2646" spans="1:35" s="82" customFormat="1" x14ac:dyDescent="0.2">
      <c r="A2646" s="82" t="s">
        <v>918</v>
      </c>
      <c r="B2646" s="81">
        <v>20191005</v>
      </c>
      <c r="C2646" s="126" t="s">
        <v>70</v>
      </c>
      <c r="D2646" s="126">
        <v>12</v>
      </c>
      <c r="E2646" s="126">
        <v>3</v>
      </c>
      <c r="F2646" s="126"/>
      <c r="G2646" s="126"/>
      <c r="H2646" s="126" t="s">
        <v>10</v>
      </c>
      <c r="I2646" s="126">
        <v>290</v>
      </c>
      <c r="J2646" s="126">
        <v>0</v>
      </c>
      <c r="K2646" s="82">
        <v>5</v>
      </c>
      <c r="L2646" s="82">
        <v>1</v>
      </c>
      <c r="M2646" s="82">
        <v>0</v>
      </c>
      <c r="N2646" s="83">
        <v>1</v>
      </c>
      <c r="O2646" s="111" t="str">
        <f>Cal_111320b_12mm!$E$2</f>
        <v>Cal_111320b_12mm</v>
      </c>
      <c r="P2646" s="112">
        <f>Cal_111320b_12mm!$Q$3</f>
        <v>1.834328118614172</v>
      </c>
      <c r="Q2646" s="112">
        <f>Cal_111320b_12mm!$R$3</f>
        <v>0.54419533879391391</v>
      </c>
      <c r="R2646" s="84">
        <v>17.43</v>
      </c>
      <c r="S2646" s="84">
        <v>12.43</v>
      </c>
      <c r="T2646" s="82">
        <f t="shared" ref="T2646" si="465">AVERAGE(0.783, 0.695, 0.619, 0.756, 0.618, 0.76)</f>
        <v>0.70516666666666661</v>
      </c>
      <c r="U2646" s="125">
        <f t="shared" si="457"/>
        <v>16.724833333333333</v>
      </c>
      <c r="V2646" s="125">
        <f t="shared" si="458"/>
        <v>11.724833333333333</v>
      </c>
      <c r="W2646" s="459">
        <f t="shared" si="459"/>
        <v>0.1031423379315535</v>
      </c>
      <c r="X2646" s="459">
        <f t="shared" si="460"/>
        <v>9.8652719795940536E-2</v>
      </c>
      <c r="Y2646" s="43">
        <f>Cal_111320b_12mm!$A$3</f>
        <v>20201113</v>
      </c>
      <c r="Z2646" s="85" t="s">
        <v>924</v>
      </c>
      <c r="AA2646" s="85"/>
      <c r="AB2646" s="85"/>
      <c r="AE2646" s="689" t="s">
        <v>1250</v>
      </c>
      <c r="AF2646" s="129">
        <v>1</v>
      </c>
      <c r="AG2646" s="765" t="s">
        <v>1634</v>
      </c>
      <c r="AH2646" s="155"/>
      <c r="AI2646" s="155"/>
    </row>
    <row r="2647" spans="1:35" s="82" customFormat="1" x14ac:dyDescent="0.2">
      <c r="A2647" s="82" t="s">
        <v>918</v>
      </c>
      <c r="B2647" s="81">
        <v>20191005</v>
      </c>
      <c r="C2647" s="126" t="s">
        <v>70</v>
      </c>
      <c r="D2647" s="126">
        <v>12</v>
      </c>
      <c r="E2647" s="126">
        <v>3</v>
      </c>
      <c r="F2647" s="126"/>
      <c r="G2647" s="126"/>
      <c r="H2647" s="126" t="s">
        <v>11</v>
      </c>
      <c r="I2647" s="126">
        <v>290</v>
      </c>
      <c r="J2647" s="126">
        <v>0</v>
      </c>
      <c r="K2647" s="82">
        <v>5</v>
      </c>
      <c r="L2647" s="82">
        <v>1</v>
      </c>
      <c r="M2647" s="82">
        <v>0</v>
      </c>
      <c r="N2647" s="83">
        <v>1</v>
      </c>
      <c r="O2647" s="111" t="str">
        <f>Cal_111320b_12mm!$E$2</f>
        <v>Cal_111320b_12mm</v>
      </c>
      <c r="P2647" s="112">
        <f>Cal_111320b_12mm!$Q$3</f>
        <v>1.834328118614172</v>
      </c>
      <c r="Q2647" s="112">
        <f>Cal_111320b_12mm!$R$3</f>
        <v>0.54419533879391391</v>
      </c>
      <c r="R2647" s="84">
        <v>19.29</v>
      </c>
      <c r="S2647" s="84">
        <v>13.94</v>
      </c>
      <c r="T2647" s="82">
        <f>AVERAGE(0.771, 0.911, 0.428, 0.698, 0.908, 0.585)</f>
        <v>0.71683333333333332</v>
      </c>
      <c r="U2647" s="125">
        <f t="shared" si="457"/>
        <v>18.573166666666665</v>
      </c>
      <c r="V2647" s="125">
        <f t="shared" si="458"/>
        <v>13.223166666666666</v>
      </c>
      <c r="W2647" s="459">
        <f t="shared" si="459"/>
        <v>0.11036230158676222</v>
      </c>
      <c r="X2647" s="459">
        <f t="shared" si="460"/>
        <v>0.11722043711658323</v>
      </c>
      <c r="Y2647" s="43">
        <f>Cal_111320b_12mm!$A$3</f>
        <v>20201113</v>
      </c>
      <c r="Z2647" s="85" t="s">
        <v>925</v>
      </c>
      <c r="AA2647" s="85"/>
      <c r="AB2647" s="85"/>
      <c r="AE2647" s="689" t="s">
        <v>1250</v>
      </c>
      <c r="AF2647" s="129">
        <v>1</v>
      </c>
      <c r="AG2647" s="765" t="s">
        <v>1634</v>
      </c>
      <c r="AH2647" s="155"/>
      <c r="AI2647" s="155"/>
    </row>
    <row r="2648" spans="1:35" s="82" customFormat="1" x14ac:dyDescent="0.2">
      <c r="A2648" s="82" t="s">
        <v>918</v>
      </c>
      <c r="B2648" s="81">
        <v>20191005</v>
      </c>
      <c r="C2648" s="126" t="s">
        <v>70</v>
      </c>
      <c r="D2648" s="126">
        <v>12</v>
      </c>
      <c r="E2648" s="126">
        <v>4</v>
      </c>
      <c r="F2648" s="126"/>
      <c r="G2648" s="126"/>
      <c r="H2648" s="126" t="s">
        <v>10</v>
      </c>
      <c r="I2648" s="126">
        <v>290</v>
      </c>
      <c r="J2648" s="126">
        <v>0</v>
      </c>
      <c r="K2648" s="82">
        <v>5</v>
      </c>
      <c r="L2648" s="82">
        <v>1</v>
      </c>
      <c r="M2648" s="82">
        <v>0</v>
      </c>
      <c r="N2648" s="83">
        <v>1</v>
      </c>
      <c r="O2648" s="111" t="str">
        <f>Cal_111320b_12mm!$E$2</f>
        <v>Cal_111320b_12mm</v>
      </c>
      <c r="P2648" s="112">
        <f>Cal_111320b_12mm!$Q$3</f>
        <v>1.834328118614172</v>
      </c>
      <c r="Q2648" s="112">
        <f>Cal_111320b_12mm!$R$3</f>
        <v>0.54419533879391391</v>
      </c>
      <c r="R2648" s="84">
        <v>20.62</v>
      </c>
      <c r="S2648" s="84">
        <v>14.96</v>
      </c>
      <c r="T2648" s="82">
        <f>AVERAGE(0.771, 0.911, 0.428, 0.698, 0.908, 0.585)</f>
        <v>0.71683333333333332</v>
      </c>
      <c r="U2648" s="125">
        <f t="shared" si="457"/>
        <v>19.903166666666667</v>
      </c>
      <c r="V2648" s="125">
        <f t="shared" si="458"/>
        <v>14.243166666666667</v>
      </c>
      <c r="W2648" s="459">
        <f t="shared" si="459"/>
        <v>0.11675712653851857</v>
      </c>
      <c r="X2648" s="459">
        <f t="shared" si="460"/>
        <v>0.12838074092703058</v>
      </c>
      <c r="Y2648" s="43">
        <f>Cal_111320b_12mm!$A$3</f>
        <v>20201113</v>
      </c>
      <c r="Z2648" s="85" t="s">
        <v>925</v>
      </c>
      <c r="AA2648" s="85"/>
      <c r="AB2648" s="85"/>
      <c r="AE2648" s="689" t="s">
        <v>1250</v>
      </c>
      <c r="AF2648" s="129">
        <v>1</v>
      </c>
      <c r="AG2648" s="765" t="s">
        <v>1634</v>
      </c>
      <c r="AH2648" s="155"/>
      <c r="AI2648" s="155"/>
    </row>
    <row r="2649" spans="1:35" s="82" customFormat="1" x14ac:dyDescent="0.2">
      <c r="A2649" s="82" t="s">
        <v>918</v>
      </c>
      <c r="B2649" s="81">
        <v>20191005</v>
      </c>
      <c r="C2649" s="126" t="s">
        <v>70</v>
      </c>
      <c r="D2649" s="126">
        <v>12</v>
      </c>
      <c r="E2649" s="126">
        <v>4</v>
      </c>
      <c r="F2649" s="126"/>
      <c r="G2649" s="126"/>
      <c r="H2649" s="126" t="s">
        <v>11</v>
      </c>
      <c r="I2649" s="126">
        <v>290</v>
      </c>
      <c r="J2649" s="126">
        <v>0</v>
      </c>
      <c r="K2649" s="82">
        <v>5</v>
      </c>
      <c r="L2649" s="82">
        <v>1</v>
      </c>
      <c r="M2649" s="82">
        <v>0</v>
      </c>
      <c r="N2649" s="83">
        <v>1</v>
      </c>
      <c r="O2649" s="111" t="str">
        <f>Cal_111320b_12mm!$E$2</f>
        <v>Cal_111320b_12mm</v>
      </c>
      <c r="P2649" s="112">
        <f>Cal_111320b_12mm!$Q$3</f>
        <v>1.834328118614172</v>
      </c>
      <c r="Q2649" s="112">
        <f>Cal_111320b_12mm!$R$3</f>
        <v>0.54419533879391391</v>
      </c>
      <c r="R2649" s="84">
        <v>21.98</v>
      </c>
      <c r="S2649" s="84">
        <v>16.14</v>
      </c>
      <c r="T2649" s="82">
        <f t="shared" ref="T2649:T2661" si="466">AVERAGE(0.783, 0.695, 0.619, 0.756, 0.618, 0.76)</f>
        <v>0.70516666666666661</v>
      </c>
      <c r="U2649" s="125">
        <f t="shared" si="457"/>
        <v>21.274833333333333</v>
      </c>
      <c r="V2649" s="125">
        <f t="shared" si="458"/>
        <v>15.434833333333334</v>
      </c>
      <c r="W2649" s="459">
        <f t="shared" si="459"/>
        <v>0.1204702507040545</v>
      </c>
      <c r="X2649" s="459">
        <f t="shared" si="460"/>
        <v>0.14517728516831749</v>
      </c>
      <c r="Y2649" s="43">
        <f>Cal_111320b_12mm!$A$3</f>
        <v>20201113</v>
      </c>
      <c r="Z2649" s="85" t="s">
        <v>924</v>
      </c>
      <c r="AA2649" s="85"/>
      <c r="AB2649" s="85"/>
      <c r="AE2649" s="689" t="s">
        <v>1250</v>
      </c>
      <c r="AF2649" s="129">
        <v>1</v>
      </c>
      <c r="AG2649" s="765" t="s">
        <v>1634</v>
      </c>
      <c r="AH2649" s="155"/>
      <c r="AI2649" s="155"/>
    </row>
    <row r="2650" spans="1:35" s="82" customFormat="1" x14ac:dyDescent="0.2">
      <c r="A2650" s="82" t="s">
        <v>918</v>
      </c>
      <c r="B2650" s="81">
        <v>20191005</v>
      </c>
      <c r="C2650" s="126" t="s">
        <v>70</v>
      </c>
      <c r="D2650" s="126">
        <v>12</v>
      </c>
      <c r="E2650" s="126">
        <v>7</v>
      </c>
      <c r="F2650" s="126"/>
      <c r="G2650" s="126"/>
      <c r="H2650" s="126" t="s">
        <v>10</v>
      </c>
      <c r="I2650" s="126">
        <v>290</v>
      </c>
      <c r="J2650" s="126">
        <v>0</v>
      </c>
      <c r="K2650" s="82">
        <v>5</v>
      </c>
      <c r="L2650" s="82">
        <v>1</v>
      </c>
      <c r="M2650" s="82">
        <v>0</v>
      </c>
      <c r="N2650" s="83">
        <v>1</v>
      </c>
      <c r="O2650" s="111" t="str">
        <f>Cal_111320b_12mm!$E$2</f>
        <v>Cal_111320b_12mm</v>
      </c>
      <c r="P2650" s="112">
        <f>Cal_111320b_12mm!$Q$3</f>
        <v>1.834328118614172</v>
      </c>
      <c r="Q2650" s="112">
        <f>Cal_111320b_12mm!$R$3</f>
        <v>0.54419533879391391</v>
      </c>
      <c r="R2650" s="84">
        <v>27.05</v>
      </c>
      <c r="S2650" s="84">
        <v>20.39</v>
      </c>
      <c r="T2650" s="82">
        <f>AVERAGE(0.544, 0.794, 0.854, 0.783, 0.695, 0.619)</f>
        <v>0.71483333333333332</v>
      </c>
      <c r="U2650" s="125">
        <f t="shared" si="457"/>
        <v>26.335166666666666</v>
      </c>
      <c r="V2650" s="125">
        <f t="shared" si="458"/>
        <v>19.675166666666666</v>
      </c>
      <c r="W2650" s="459">
        <f t="shared" si="459"/>
        <v>0.13738559412482929</v>
      </c>
      <c r="X2650" s="459">
        <f t="shared" si="460"/>
        <v>0.20124193945472976</v>
      </c>
      <c r="Y2650" s="43">
        <f>Cal_111320b_12mm!$A$3</f>
        <v>20201113</v>
      </c>
      <c r="Z2650" s="85" t="s">
        <v>920</v>
      </c>
      <c r="AA2650" s="85"/>
      <c r="AB2650" s="85"/>
      <c r="AE2650" s="689" t="s">
        <v>1250</v>
      </c>
      <c r="AF2650" s="129">
        <v>1</v>
      </c>
      <c r="AG2650" s="765" t="s">
        <v>1634</v>
      </c>
      <c r="AH2650" s="155"/>
      <c r="AI2650" s="155"/>
    </row>
    <row r="2651" spans="1:35" s="82" customFormat="1" x14ac:dyDescent="0.2">
      <c r="A2651" s="82" t="s">
        <v>918</v>
      </c>
      <c r="B2651" s="81">
        <v>20191005</v>
      </c>
      <c r="C2651" s="126" t="s">
        <v>70</v>
      </c>
      <c r="D2651" s="126">
        <v>12</v>
      </c>
      <c r="E2651" s="126">
        <v>7</v>
      </c>
      <c r="F2651" s="126"/>
      <c r="G2651" s="126"/>
      <c r="H2651" s="126" t="s">
        <v>11</v>
      </c>
      <c r="I2651" s="126">
        <v>290</v>
      </c>
      <c r="J2651" s="126">
        <v>0</v>
      </c>
      <c r="K2651" s="82">
        <v>5</v>
      </c>
      <c r="L2651" s="82">
        <v>1</v>
      </c>
      <c r="M2651" s="82">
        <v>0</v>
      </c>
      <c r="N2651" s="83">
        <v>1</v>
      </c>
      <c r="O2651" s="111" t="str">
        <f>Cal_111320b_12mm!$E$2</f>
        <v>Cal_111320b_12mm</v>
      </c>
      <c r="P2651" s="112">
        <f>Cal_111320b_12mm!$Q$3</f>
        <v>1.834328118614172</v>
      </c>
      <c r="Q2651" s="112">
        <f>Cal_111320b_12mm!$R$3</f>
        <v>0.54419533879391391</v>
      </c>
      <c r="R2651" s="84">
        <v>30</v>
      </c>
      <c r="S2651" s="84">
        <v>22.86</v>
      </c>
      <c r="T2651" s="82">
        <f t="shared" ref="T2651:T2653" si="467">AVERAGE(0.771, 0.911, 0.428, 0.698, 0.908, 0.585)</f>
        <v>0.71683333333333332</v>
      </c>
      <c r="U2651" s="125">
        <f t="shared" si="457"/>
        <v>29.283166666666666</v>
      </c>
      <c r="V2651" s="125">
        <f t="shared" si="458"/>
        <v>22.143166666666666</v>
      </c>
      <c r="W2651" s="459">
        <f t="shared" si="459"/>
        <v>0.14728725856625843</v>
      </c>
      <c r="X2651" s="459">
        <f t="shared" si="460"/>
        <v>0.23381680225361295</v>
      </c>
      <c r="Y2651" s="43">
        <f>Cal_111320b_12mm!$A$3</f>
        <v>20201113</v>
      </c>
      <c r="Z2651" s="85" t="s">
        <v>925</v>
      </c>
      <c r="AA2651" s="85"/>
      <c r="AB2651" s="85"/>
      <c r="AE2651" s="689" t="s">
        <v>1250</v>
      </c>
      <c r="AF2651" s="129">
        <v>1</v>
      </c>
      <c r="AG2651" s="765" t="s">
        <v>1634</v>
      </c>
      <c r="AH2651" s="155"/>
      <c r="AI2651" s="155"/>
    </row>
    <row r="2652" spans="1:35" s="82" customFormat="1" x14ac:dyDescent="0.2">
      <c r="A2652" s="82" t="s">
        <v>918</v>
      </c>
      <c r="B2652" s="81">
        <v>20191005</v>
      </c>
      <c r="C2652" s="126" t="s">
        <v>70</v>
      </c>
      <c r="D2652" s="126">
        <v>12</v>
      </c>
      <c r="E2652" s="126">
        <v>8</v>
      </c>
      <c r="F2652" s="126"/>
      <c r="G2652" s="126"/>
      <c r="H2652" s="126" t="s">
        <v>10</v>
      </c>
      <c r="I2652" s="126">
        <v>290</v>
      </c>
      <c r="J2652" s="126">
        <v>0</v>
      </c>
      <c r="K2652" s="82">
        <v>5</v>
      </c>
      <c r="L2652" s="82">
        <v>1</v>
      </c>
      <c r="M2652" s="82">
        <v>0</v>
      </c>
      <c r="N2652" s="83">
        <v>1</v>
      </c>
      <c r="O2652" s="111" t="str">
        <f>Cal_111320b_12mm!$E$2</f>
        <v>Cal_111320b_12mm</v>
      </c>
      <c r="P2652" s="112">
        <f>Cal_111320b_12mm!$Q$3</f>
        <v>1.834328118614172</v>
      </c>
      <c r="Q2652" s="112">
        <f>Cal_111320b_12mm!$R$3</f>
        <v>0.54419533879391391</v>
      </c>
      <c r="R2652" s="84">
        <v>44.36</v>
      </c>
      <c r="S2652" s="84">
        <v>33.94</v>
      </c>
      <c r="T2652" s="82">
        <f t="shared" si="467"/>
        <v>0.71683333333333332</v>
      </c>
      <c r="U2652" s="125">
        <f t="shared" si="457"/>
        <v>43.643166666666666</v>
      </c>
      <c r="V2652" s="125">
        <f t="shared" si="458"/>
        <v>33.223166666666664</v>
      </c>
      <c r="W2652" s="459">
        <f t="shared" si="459"/>
        <v>0.21494863224935754</v>
      </c>
      <c r="X2652" s="459">
        <f t="shared" si="460"/>
        <v>0.35685231747758861</v>
      </c>
      <c r="Y2652" s="43">
        <f>Cal_111320b_12mm!$A$3</f>
        <v>20201113</v>
      </c>
      <c r="Z2652" s="85" t="s">
        <v>925</v>
      </c>
      <c r="AA2652" s="85"/>
      <c r="AB2652" s="85"/>
      <c r="AE2652" s="689" t="s">
        <v>1250</v>
      </c>
      <c r="AF2652" s="129">
        <v>1</v>
      </c>
      <c r="AG2652" s="765" t="s">
        <v>1634</v>
      </c>
      <c r="AH2652" s="155"/>
      <c r="AI2652" s="155"/>
    </row>
    <row r="2653" spans="1:35" s="82" customFormat="1" x14ac:dyDescent="0.2">
      <c r="A2653" s="82" t="s">
        <v>918</v>
      </c>
      <c r="B2653" s="81">
        <v>20191005</v>
      </c>
      <c r="C2653" s="126" t="s">
        <v>70</v>
      </c>
      <c r="D2653" s="126">
        <v>12</v>
      </c>
      <c r="E2653" s="126">
        <v>8</v>
      </c>
      <c r="F2653" s="126"/>
      <c r="G2653" s="126"/>
      <c r="H2653" s="126" t="s">
        <v>11</v>
      </c>
      <c r="I2653" s="126">
        <v>290</v>
      </c>
      <c r="J2653" s="126">
        <v>0</v>
      </c>
      <c r="K2653" s="82">
        <v>5</v>
      </c>
      <c r="L2653" s="82">
        <v>1</v>
      </c>
      <c r="M2653" s="82">
        <v>0</v>
      </c>
      <c r="N2653" s="83">
        <v>1</v>
      </c>
      <c r="O2653" s="111" t="str">
        <f>Cal_111320b_12mm!$E$2</f>
        <v>Cal_111320b_12mm</v>
      </c>
      <c r="P2653" s="112">
        <f>Cal_111320b_12mm!$Q$3</f>
        <v>1.834328118614172</v>
      </c>
      <c r="Q2653" s="112">
        <f>Cal_111320b_12mm!$R$3</f>
        <v>0.54419533879391391</v>
      </c>
      <c r="R2653" s="84">
        <v>44.53</v>
      </c>
      <c r="S2653" s="84">
        <v>33.630000000000003</v>
      </c>
      <c r="T2653" s="82">
        <f t="shared" si="467"/>
        <v>0.71683333333333332</v>
      </c>
      <c r="U2653" s="125">
        <f t="shared" si="457"/>
        <v>43.813166666666667</v>
      </c>
      <c r="V2653" s="125">
        <f t="shared" si="458"/>
        <v>32.913166666666669</v>
      </c>
      <c r="W2653" s="459">
        <f t="shared" si="459"/>
        <v>0.22485029669078663</v>
      </c>
      <c r="X2653" s="459">
        <f t="shared" si="460"/>
        <v>0.3416152707652938</v>
      </c>
      <c r="Y2653" s="43">
        <f>Cal_111320b_12mm!$A$3</f>
        <v>20201113</v>
      </c>
      <c r="Z2653" s="85" t="s">
        <v>925</v>
      </c>
      <c r="AA2653" s="85"/>
      <c r="AB2653" s="85"/>
      <c r="AE2653" s="689" t="s">
        <v>1250</v>
      </c>
      <c r="AF2653" s="129">
        <v>1</v>
      </c>
      <c r="AG2653" s="765" t="s">
        <v>1634</v>
      </c>
      <c r="AH2653" s="155"/>
      <c r="AI2653" s="155"/>
    </row>
    <row r="2654" spans="1:35" s="82" customFormat="1" x14ac:dyDescent="0.2">
      <c r="A2654" s="82" t="s">
        <v>918</v>
      </c>
      <c r="B2654" s="81">
        <v>20191005</v>
      </c>
      <c r="C2654" s="126" t="s">
        <v>70</v>
      </c>
      <c r="D2654" s="126">
        <v>12</v>
      </c>
      <c r="E2654" s="126">
        <v>11</v>
      </c>
      <c r="F2654" s="126"/>
      <c r="G2654" s="126"/>
      <c r="H2654" s="126" t="s">
        <v>10</v>
      </c>
      <c r="I2654" s="126">
        <v>290</v>
      </c>
      <c r="J2654" s="126">
        <v>0</v>
      </c>
      <c r="K2654" s="82">
        <v>5</v>
      </c>
      <c r="L2654" s="82">
        <v>1</v>
      </c>
      <c r="M2654" s="82">
        <v>0</v>
      </c>
      <c r="N2654" s="83">
        <v>1</v>
      </c>
      <c r="O2654" s="111" t="str">
        <f>Cal_111320b_12mm!$E$2</f>
        <v>Cal_111320b_12mm</v>
      </c>
      <c r="P2654" s="112">
        <f>Cal_111320b_12mm!$Q$3</f>
        <v>1.834328118614172</v>
      </c>
      <c r="Q2654" s="112">
        <f>Cal_111320b_12mm!$R$3</f>
        <v>0.54419533879391391</v>
      </c>
      <c r="R2654" s="84">
        <v>60.08</v>
      </c>
      <c r="S2654" s="84">
        <v>38.61</v>
      </c>
      <c r="T2654" s="82">
        <f>AVERAGE(0.544, 0.794, 0.854, 0.783, 0.695, 0.619)</f>
        <v>0.71483333333333332</v>
      </c>
      <c r="U2654" s="125">
        <f t="shared" si="457"/>
        <v>59.365166666666667</v>
      </c>
      <c r="V2654" s="125">
        <f t="shared" si="458"/>
        <v>37.895166666666668</v>
      </c>
      <c r="W2654" s="459">
        <f t="shared" si="459"/>
        <v>0.44289319907809072</v>
      </c>
      <c r="X2654" s="459">
        <f t="shared" si="460"/>
        <v>0.20931712474396877</v>
      </c>
      <c r="Y2654" s="43">
        <f>Cal_111320b_12mm!$A$3</f>
        <v>20201113</v>
      </c>
      <c r="Z2654" s="85" t="s">
        <v>920</v>
      </c>
      <c r="AA2654" s="85"/>
      <c r="AB2654" s="85"/>
      <c r="AE2654" s="689" t="s">
        <v>1250</v>
      </c>
      <c r="AF2654" s="129">
        <v>1</v>
      </c>
      <c r="AG2654" s="765" t="s">
        <v>1634</v>
      </c>
      <c r="AH2654" s="155"/>
      <c r="AI2654" s="155"/>
    </row>
    <row r="2655" spans="1:35" s="82" customFormat="1" x14ac:dyDescent="0.2">
      <c r="A2655" s="82" t="s">
        <v>918</v>
      </c>
      <c r="B2655" s="81">
        <v>20191005</v>
      </c>
      <c r="C2655" s="126" t="s">
        <v>70</v>
      </c>
      <c r="D2655" s="126">
        <v>12</v>
      </c>
      <c r="E2655" s="126">
        <v>11</v>
      </c>
      <c r="F2655" s="126"/>
      <c r="G2655" s="126"/>
      <c r="H2655" s="126" t="s">
        <v>11</v>
      </c>
      <c r="I2655" s="126">
        <v>290</v>
      </c>
      <c r="J2655" s="126">
        <v>0</v>
      </c>
      <c r="K2655" s="82">
        <v>5</v>
      </c>
      <c r="L2655" s="82">
        <v>1</v>
      </c>
      <c r="M2655" s="82">
        <v>0</v>
      </c>
      <c r="N2655" s="83">
        <v>1</v>
      </c>
      <c r="O2655" s="111" t="str">
        <f>Cal_111320b_12mm!$E$2</f>
        <v>Cal_111320b_12mm</v>
      </c>
      <c r="P2655" s="112">
        <f>Cal_111320b_12mm!$Q$3</f>
        <v>1.834328118614172</v>
      </c>
      <c r="Q2655" s="112">
        <f>Cal_111320b_12mm!$R$3</f>
        <v>0.54419533879391391</v>
      </c>
      <c r="R2655" s="84">
        <v>68.42</v>
      </c>
      <c r="S2655" s="84">
        <v>45.23</v>
      </c>
      <c r="T2655" s="82">
        <f t="shared" ref="T2655:T2657" si="468">AVERAGE(0.771, 0.911, 0.428, 0.698, 0.908, 0.585)</f>
        <v>0.71683333333333332</v>
      </c>
      <c r="U2655" s="125">
        <f t="shared" si="457"/>
        <v>67.703166666666675</v>
      </c>
      <c r="V2655" s="125">
        <f t="shared" si="458"/>
        <v>44.513166666666663</v>
      </c>
      <c r="W2655" s="459">
        <f t="shared" si="459"/>
        <v>0.47837416332654542</v>
      </c>
      <c r="X2655" s="459">
        <f t="shared" si="460"/>
        <v>0.28773796652322342</v>
      </c>
      <c r="Y2655" s="43">
        <f>Cal_111320b_12mm!$A$3</f>
        <v>20201113</v>
      </c>
      <c r="Z2655" s="85" t="s">
        <v>925</v>
      </c>
      <c r="AA2655" s="85"/>
      <c r="AB2655" s="85"/>
      <c r="AE2655" s="689" t="s">
        <v>1250</v>
      </c>
      <c r="AF2655" s="129">
        <v>1</v>
      </c>
      <c r="AG2655" s="765" t="s">
        <v>1634</v>
      </c>
      <c r="AH2655" s="155"/>
      <c r="AI2655" s="155"/>
    </row>
    <row r="2656" spans="1:35" s="82" customFormat="1" x14ac:dyDescent="0.2">
      <c r="A2656" s="82" t="s">
        <v>918</v>
      </c>
      <c r="B2656" s="81">
        <v>20191005</v>
      </c>
      <c r="C2656" s="126" t="s">
        <v>70</v>
      </c>
      <c r="D2656" s="126">
        <v>12</v>
      </c>
      <c r="E2656" s="126">
        <v>14</v>
      </c>
      <c r="F2656" s="126"/>
      <c r="G2656" s="126"/>
      <c r="H2656" s="126" t="s">
        <v>10</v>
      </c>
      <c r="I2656" s="126">
        <v>290</v>
      </c>
      <c r="J2656" s="126">
        <v>0</v>
      </c>
      <c r="K2656" s="82">
        <v>5</v>
      </c>
      <c r="L2656" s="82">
        <v>1</v>
      </c>
      <c r="M2656" s="82">
        <v>0</v>
      </c>
      <c r="N2656" s="83">
        <v>1</v>
      </c>
      <c r="O2656" s="111" t="str">
        <f>Cal_111320b_12mm!$E$2</f>
        <v>Cal_111320b_12mm</v>
      </c>
      <c r="P2656" s="112">
        <f>Cal_111320b_12mm!$Q$3</f>
        <v>1.834328118614172</v>
      </c>
      <c r="Q2656" s="112">
        <f>Cal_111320b_12mm!$R$3</f>
        <v>0.54419533879391391</v>
      </c>
      <c r="R2656" s="84">
        <v>71.13</v>
      </c>
      <c r="S2656" s="84">
        <v>47.16</v>
      </c>
      <c r="T2656" s="82">
        <f t="shared" si="468"/>
        <v>0.71683333333333332</v>
      </c>
      <c r="U2656" s="125">
        <f t="shared" si="457"/>
        <v>70.413166666666669</v>
      </c>
      <c r="V2656" s="125">
        <f t="shared" si="458"/>
        <v>46.443166666666663</v>
      </c>
      <c r="W2656" s="459">
        <f t="shared" si="459"/>
        <v>0.49446436804386762</v>
      </c>
      <c r="X2656" s="459">
        <f t="shared" si="460"/>
        <v>0.30486481916967872</v>
      </c>
      <c r="Y2656" s="43">
        <f>Cal_111320b_12mm!$A$3</f>
        <v>20201113</v>
      </c>
      <c r="Z2656" s="85" t="s">
        <v>925</v>
      </c>
      <c r="AA2656" s="85"/>
      <c r="AB2656" s="85"/>
      <c r="AE2656" s="689" t="s">
        <v>1250</v>
      </c>
      <c r="AF2656" s="129">
        <v>1</v>
      </c>
      <c r="AG2656" s="765" t="s">
        <v>1634</v>
      </c>
      <c r="AH2656" s="155"/>
      <c r="AI2656" s="155"/>
    </row>
    <row r="2657" spans="1:35" s="82" customFormat="1" x14ac:dyDescent="0.2">
      <c r="A2657" s="82" t="s">
        <v>918</v>
      </c>
      <c r="B2657" s="81">
        <v>20191005</v>
      </c>
      <c r="C2657" s="126" t="s">
        <v>70</v>
      </c>
      <c r="D2657" s="126">
        <v>12</v>
      </c>
      <c r="E2657" s="126">
        <v>14</v>
      </c>
      <c r="F2657" s="126"/>
      <c r="G2657" s="126"/>
      <c r="H2657" s="126" t="s">
        <v>11</v>
      </c>
      <c r="I2657" s="126">
        <v>290</v>
      </c>
      <c r="J2657" s="126">
        <v>0</v>
      </c>
      <c r="K2657" s="82">
        <v>5</v>
      </c>
      <c r="L2657" s="82">
        <v>1</v>
      </c>
      <c r="M2657" s="82">
        <v>0</v>
      </c>
      <c r="N2657" s="83">
        <v>1</v>
      </c>
      <c r="O2657" s="111" t="str">
        <f>Cal_111320b_12mm!$E$2</f>
        <v>Cal_111320b_12mm</v>
      </c>
      <c r="P2657" s="112">
        <f>Cal_111320b_12mm!$Q$3</f>
        <v>1.834328118614172</v>
      </c>
      <c r="Q2657" s="112">
        <f>Cal_111320b_12mm!$R$3</f>
        <v>0.54419533879391391</v>
      </c>
      <c r="R2657" s="84">
        <v>72.75</v>
      </c>
      <c r="S2657" s="84">
        <v>48.17</v>
      </c>
      <c r="T2657" s="82">
        <f t="shared" si="468"/>
        <v>0.71683333333333332</v>
      </c>
      <c r="U2657" s="125">
        <f t="shared" si="457"/>
        <v>72.033166666666673</v>
      </c>
      <c r="V2657" s="125">
        <f t="shared" si="458"/>
        <v>47.453166666666668</v>
      </c>
      <c r="W2657" s="459">
        <f t="shared" si="459"/>
        <v>0.50704773327151709</v>
      </c>
      <c r="X2657" s="459">
        <f t="shared" si="460"/>
        <v>0.30966447359872096</v>
      </c>
      <c r="Y2657" s="43">
        <f>Cal_111320b_12mm!$A$3</f>
        <v>20201113</v>
      </c>
      <c r="Z2657" s="85" t="s">
        <v>925</v>
      </c>
      <c r="AA2657" s="85"/>
      <c r="AB2657" s="85"/>
      <c r="AE2657" s="689" t="s">
        <v>1250</v>
      </c>
      <c r="AF2657" s="129">
        <v>1</v>
      </c>
      <c r="AG2657" s="765" t="s">
        <v>1634</v>
      </c>
      <c r="AH2657" s="155"/>
      <c r="AI2657" s="155"/>
    </row>
    <row r="2658" spans="1:35" s="82" customFormat="1" x14ac:dyDescent="0.2">
      <c r="A2658" s="82" t="s">
        <v>918</v>
      </c>
      <c r="B2658" s="81">
        <v>20191005</v>
      </c>
      <c r="C2658" s="126" t="s">
        <v>70</v>
      </c>
      <c r="D2658" s="126">
        <v>12</v>
      </c>
      <c r="E2658" s="126">
        <v>14</v>
      </c>
      <c r="F2658" s="126"/>
      <c r="G2658" s="126"/>
      <c r="H2658" s="126" t="s">
        <v>10</v>
      </c>
      <c r="I2658" s="126">
        <v>290</v>
      </c>
      <c r="J2658" s="126">
        <v>10</v>
      </c>
      <c r="K2658" s="82">
        <v>5</v>
      </c>
      <c r="L2658" s="82">
        <v>1</v>
      </c>
      <c r="M2658" s="82">
        <v>0</v>
      </c>
      <c r="N2658" s="83">
        <v>1</v>
      </c>
      <c r="O2658" s="111" t="str">
        <f>Cal_111320b_12mm!$E$2</f>
        <v>Cal_111320b_12mm</v>
      </c>
      <c r="P2658" s="112">
        <f>Cal_111320b_12mm!$Q$3</f>
        <v>1.834328118614172</v>
      </c>
      <c r="Q2658" s="112">
        <f>Cal_111320b_12mm!$R$3</f>
        <v>0.54419533879391391</v>
      </c>
      <c r="R2658" s="84">
        <v>58.49</v>
      </c>
      <c r="S2658" s="84">
        <v>38.229999999999997</v>
      </c>
      <c r="T2658" s="82">
        <f t="shared" si="466"/>
        <v>0.70516666666666661</v>
      </c>
      <c r="U2658" s="125">
        <f t="shared" si="457"/>
        <v>57.784833333333339</v>
      </c>
      <c r="V2658" s="125">
        <f t="shared" si="458"/>
        <v>37.524833333333333</v>
      </c>
      <c r="W2658" s="459">
        <f t="shared" si="459"/>
        <v>0.41793275329865492</v>
      </c>
      <c r="X2658" s="459">
        <f t="shared" si="460"/>
        <v>0.22790379664928401</v>
      </c>
      <c r="Y2658" s="43">
        <f>Cal_111320b_12mm!$A$3</f>
        <v>20201113</v>
      </c>
      <c r="Z2658" s="85" t="s">
        <v>924</v>
      </c>
      <c r="AA2658" s="85"/>
      <c r="AB2658" s="85"/>
      <c r="AE2658" s="689" t="s">
        <v>1250</v>
      </c>
      <c r="AF2658" s="129">
        <v>1</v>
      </c>
      <c r="AG2658" s="765" t="s">
        <v>1634</v>
      </c>
      <c r="AH2658" s="155"/>
      <c r="AI2658" s="155"/>
    </row>
    <row r="2659" spans="1:35" s="258" customFormat="1" ht="13.5" thickBot="1" x14ac:dyDescent="0.25">
      <c r="A2659" s="258" t="s">
        <v>918</v>
      </c>
      <c r="B2659" s="272">
        <v>20191005</v>
      </c>
      <c r="C2659" s="273" t="s">
        <v>70</v>
      </c>
      <c r="D2659" s="273">
        <v>12</v>
      </c>
      <c r="E2659" s="273">
        <v>14</v>
      </c>
      <c r="F2659" s="273"/>
      <c r="G2659" s="273"/>
      <c r="H2659" s="273" t="s">
        <v>11</v>
      </c>
      <c r="I2659" s="273">
        <v>290</v>
      </c>
      <c r="J2659" s="273">
        <v>10</v>
      </c>
      <c r="K2659" s="258">
        <v>5</v>
      </c>
      <c r="L2659" s="258">
        <v>1</v>
      </c>
      <c r="M2659" s="258">
        <v>0</v>
      </c>
      <c r="N2659" s="274">
        <v>1</v>
      </c>
      <c r="O2659" s="111" t="str">
        <f>Cal_111320b_12mm!$E$2</f>
        <v>Cal_111320b_12mm</v>
      </c>
      <c r="P2659" s="112">
        <f>Cal_111320b_12mm!$Q$3</f>
        <v>1.834328118614172</v>
      </c>
      <c r="Q2659" s="112">
        <f>Cal_111320b_12mm!$R$3</f>
        <v>0.54419533879391391</v>
      </c>
      <c r="R2659" s="275">
        <v>55.06</v>
      </c>
      <c r="S2659" s="275">
        <v>37.14</v>
      </c>
      <c r="T2659" s="258">
        <f t="shared" ref="T2659:T2660" si="469">AVERAGE(0.771, 0.911, 0.428, 0.698, 0.908, 0.585)</f>
        <v>0.71683333333333332</v>
      </c>
      <c r="U2659" s="285">
        <f t="shared" si="457"/>
        <v>54.343166666666669</v>
      </c>
      <c r="V2659" s="285">
        <f t="shared" si="458"/>
        <v>36.423166666666667</v>
      </c>
      <c r="W2659" s="507">
        <f t="shared" si="459"/>
        <v>0.36966213914668783</v>
      </c>
      <c r="X2659" s="507">
        <f t="shared" si="460"/>
        <v>0.25721372434403444</v>
      </c>
      <c r="Y2659" s="43">
        <f>Cal_111320b_12mm!$A$3</f>
        <v>20201113</v>
      </c>
      <c r="Z2659" s="276" t="s">
        <v>925</v>
      </c>
      <c r="AA2659" s="276"/>
      <c r="AB2659" s="276"/>
      <c r="AE2659" s="689" t="s">
        <v>1250</v>
      </c>
      <c r="AF2659" s="566">
        <v>1</v>
      </c>
      <c r="AG2659" s="765" t="s">
        <v>1634</v>
      </c>
      <c r="AH2659" s="408"/>
      <c r="AI2659" s="408"/>
    </row>
    <row r="2660" spans="1:35" x14ac:dyDescent="0.2">
      <c r="A2660" s="43" t="s">
        <v>918</v>
      </c>
      <c r="B2660" s="45">
        <v>20191005</v>
      </c>
      <c r="C2660" s="107" t="s">
        <v>73</v>
      </c>
      <c r="D2660" s="107">
        <v>13</v>
      </c>
      <c r="E2660" s="107">
        <v>4</v>
      </c>
      <c r="H2660" s="107" t="s">
        <v>10</v>
      </c>
      <c r="I2660" s="107">
        <v>290</v>
      </c>
      <c r="J2660" s="107">
        <v>0</v>
      </c>
      <c r="K2660" s="43">
        <v>5</v>
      </c>
      <c r="L2660" s="43">
        <v>1</v>
      </c>
      <c r="M2660" s="43">
        <v>0</v>
      </c>
      <c r="N2660" s="49">
        <v>1</v>
      </c>
      <c r="O2660" s="111" t="str">
        <f>Cal_111320b_12mm!$E$2</f>
        <v>Cal_111320b_12mm</v>
      </c>
      <c r="P2660" s="112">
        <f>Cal_111320b_12mm!$Q$3</f>
        <v>1.834328118614172</v>
      </c>
      <c r="Q2660" s="112">
        <f>Cal_111320b_12mm!$R$3</f>
        <v>0.54419533879391391</v>
      </c>
      <c r="R2660" s="46">
        <v>19.079999999999998</v>
      </c>
      <c r="S2660" s="46">
        <v>14.45</v>
      </c>
      <c r="T2660" s="47">
        <f t="shared" si="469"/>
        <v>0.71683333333333332</v>
      </c>
      <c r="U2660" s="79">
        <f t="shared" si="457"/>
        <v>18.363166666666665</v>
      </c>
      <c r="V2660" s="79">
        <f t="shared" si="458"/>
        <v>13.733166666666666</v>
      </c>
      <c r="W2660" s="443">
        <f t="shared" si="459"/>
        <v>9.5509804924618524E-2</v>
      </c>
      <c r="X2660" s="443">
        <f t="shared" si="460"/>
        <v>0.14085049815982875</v>
      </c>
      <c r="Y2660" s="43">
        <f>Cal_111320b_12mm!$A$3</f>
        <v>20201113</v>
      </c>
      <c r="Z2660" s="48" t="s">
        <v>925</v>
      </c>
      <c r="AA2660" s="48"/>
      <c r="AE2660" s="689" t="s">
        <v>1250</v>
      </c>
      <c r="AF2660" s="128">
        <v>1</v>
      </c>
      <c r="AG2660" s="765" t="s">
        <v>1634</v>
      </c>
      <c r="AH2660"/>
    </row>
    <row r="2661" spans="1:35" x14ac:dyDescent="0.2">
      <c r="A2661" s="43" t="s">
        <v>918</v>
      </c>
      <c r="B2661" s="45">
        <v>20191005</v>
      </c>
      <c r="C2661" s="107" t="s">
        <v>73</v>
      </c>
      <c r="D2661" s="107">
        <v>13</v>
      </c>
      <c r="E2661" s="107">
        <v>4</v>
      </c>
      <c r="H2661" s="107" t="s">
        <v>11</v>
      </c>
      <c r="I2661" s="107">
        <v>290</v>
      </c>
      <c r="J2661" s="107">
        <v>0</v>
      </c>
      <c r="K2661" s="43">
        <v>5</v>
      </c>
      <c r="L2661" s="43">
        <v>1</v>
      </c>
      <c r="M2661" s="43">
        <v>0</v>
      </c>
      <c r="N2661" s="49">
        <v>1</v>
      </c>
      <c r="O2661" s="111" t="str">
        <f>Cal_111320b_12mm!$E$2</f>
        <v>Cal_111320b_12mm</v>
      </c>
      <c r="P2661" s="112">
        <f>Cal_111320b_12mm!$Q$3</f>
        <v>1.834328118614172</v>
      </c>
      <c r="Q2661" s="112">
        <f>Cal_111320b_12mm!$R$3</f>
        <v>0.54419533879391391</v>
      </c>
      <c r="R2661" s="46">
        <v>19.89</v>
      </c>
      <c r="S2661" s="46">
        <v>14.89</v>
      </c>
      <c r="T2661" s="47">
        <f t="shared" si="466"/>
        <v>0.70516666666666661</v>
      </c>
      <c r="U2661" s="79">
        <f t="shared" si="457"/>
        <v>19.184833333333334</v>
      </c>
      <c r="V2661" s="79">
        <f t="shared" si="458"/>
        <v>14.184833333333334</v>
      </c>
      <c r="W2661" s="443">
        <f t="shared" si="459"/>
        <v>0.1031423379315535</v>
      </c>
      <c r="X2661" s="443">
        <f t="shared" si="460"/>
        <v>0.14099155975184341</v>
      </c>
      <c r="Y2661" s="43">
        <f>Cal_111320b_12mm!$A$3</f>
        <v>20201113</v>
      </c>
      <c r="Z2661" s="48" t="s">
        <v>926</v>
      </c>
      <c r="AA2661" s="48"/>
      <c r="AE2661" s="689" t="s">
        <v>1250</v>
      </c>
      <c r="AF2661" s="128">
        <v>1</v>
      </c>
      <c r="AG2661" s="765" t="s">
        <v>1634</v>
      </c>
      <c r="AH2661"/>
    </row>
    <row r="2662" spans="1:35" s="372" customFormat="1" x14ac:dyDescent="0.2">
      <c r="A2662" s="372" t="s">
        <v>918</v>
      </c>
      <c r="B2662" s="462">
        <v>20191005</v>
      </c>
      <c r="C2662" s="373" t="s">
        <v>73</v>
      </c>
      <c r="D2662" s="373">
        <v>13</v>
      </c>
      <c r="E2662" s="373">
        <v>4</v>
      </c>
      <c r="F2662" s="373"/>
      <c r="G2662" s="373"/>
      <c r="H2662" s="373" t="s">
        <v>10</v>
      </c>
      <c r="I2662" s="373">
        <v>279.67</v>
      </c>
      <c r="J2662" s="373">
        <v>5</v>
      </c>
      <c r="K2662" s="372">
        <v>5</v>
      </c>
      <c r="L2662" s="372">
        <v>1</v>
      </c>
      <c r="M2662" s="372">
        <v>0</v>
      </c>
      <c r="N2662" s="375">
        <v>1</v>
      </c>
      <c r="O2662" s="111" t="str">
        <f>Cal_111320b_12mm!$E$2</f>
        <v>Cal_111320b_12mm</v>
      </c>
      <c r="P2662" s="112">
        <f>Cal_111320b_12mm!$Q$3</f>
        <v>1.834328118614172</v>
      </c>
      <c r="Q2662" s="112">
        <f>Cal_111320b_12mm!$R$3</f>
        <v>0.54419533879391391</v>
      </c>
      <c r="R2662" s="376">
        <v>4.9029999999999996</v>
      </c>
      <c r="S2662" s="376">
        <v>3.7519999999999998</v>
      </c>
      <c r="T2662" s="463">
        <v>0.71483333299999996</v>
      </c>
      <c r="U2662" s="378">
        <f t="shared" si="457"/>
        <v>4.188166667</v>
      </c>
      <c r="V2662" s="378">
        <f t="shared" si="458"/>
        <v>3.0371666669999997</v>
      </c>
      <c r="W2662" s="464">
        <f t="shared" si="459"/>
        <v>2.4620360409177418E-2</v>
      </c>
      <c r="X2662" s="464">
        <f t="shared" si="460"/>
        <v>2.9582797284108068E-2</v>
      </c>
      <c r="Y2662" s="43">
        <f>Cal_111320b_12mm!$A$3</f>
        <v>20201113</v>
      </c>
      <c r="Z2662" s="380" t="s">
        <v>922</v>
      </c>
      <c r="AA2662" s="380"/>
      <c r="AB2662" s="380"/>
      <c r="AE2662" s="689" t="s">
        <v>1250</v>
      </c>
      <c r="AF2662" s="381">
        <v>1</v>
      </c>
      <c r="AG2662" s="765" t="s">
        <v>1634</v>
      </c>
      <c r="AH2662" s="371" t="s">
        <v>216</v>
      </c>
      <c r="AI2662" s="570" t="s">
        <v>1127</v>
      </c>
    </row>
    <row r="2663" spans="1:35" s="372" customFormat="1" x14ac:dyDescent="0.2">
      <c r="A2663" s="372" t="s">
        <v>918</v>
      </c>
      <c r="B2663" s="462">
        <v>20191005</v>
      </c>
      <c r="C2663" s="373" t="s">
        <v>73</v>
      </c>
      <c r="D2663" s="373">
        <v>13</v>
      </c>
      <c r="E2663" s="373">
        <v>4</v>
      </c>
      <c r="F2663" s="373"/>
      <c r="G2663" s="373"/>
      <c r="H2663" s="373" t="s">
        <v>11</v>
      </c>
      <c r="I2663" s="373">
        <v>279.76</v>
      </c>
      <c r="J2663" s="373">
        <v>5</v>
      </c>
      <c r="K2663" s="372">
        <v>5</v>
      </c>
      <c r="L2663" s="372">
        <v>1</v>
      </c>
      <c r="M2663" s="372">
        <v>0</v>
      </c>
      <c r="N2663" s="375">
        <v>1</v>
      </c>
      <c r="O2663" s="111" t="str">
        <f>Cal_111320b_12mm!$E$2</f>
        <v>Cal_111320b_12mm</v>
      </c>
      <c r="P2663" s="112">
        <f>Cal_111320b_12mm!$Q$3</f>
        <v>1.834328118614172</v>
      </c>
      <c r="Q2663" s="112">
        <f>Cal_111320b_12mm!$R$3</f>
        <v>0.54419533879391391</v>
      </c>
      <c r="R2663" s="376">
        <v>4.8819999999999997</v>
      </c>
      <c r="S2663" s="376">
        <v>3.9980000000000002</v>
      </c>
      <c r="T2663" s="463">
        <v>0.71483333299999996</v>
      </c>
      <c r="U2663" s="378">
        <f t="shared" si="457"/>
        <v>4.167166667</v>
      </c>
      <c r="V2663" s="378">
        <f t="shared" si="458"/>
        <v>3.2831666670000001</v>
      </c>
      <c r="W2663" s="464">
        <f t="shared" si="459"/>
        <v>1.890303814135906E-2</v>
      </c>
      <c r="X2663" s="464">
        <f t="shared" si="460"/>
        <v>3.9671538176922108E-2</v>
      </c>
      <c r="Y2663" s="43">
        <f>Cal_111320b_12mm!$A$3</f>
        <v>20201113</v>
      </c>
      <c r="Z2663" s="380" t="s">
        <v>922</v>
      </c>
      <c r="AA2663" s="380"/>
      <c r="AB2663" s="380"/>
      <c r="AE2663" s="689" t="s">
        <v>1250</v>
      </c>
      <c r="AF2663" s="381">
        <v>1</v>
      </c>
      <c r="AG2663" s="765" t="s">
        <v>1634</v>
      </c>
      <c r="AH2663" s="371" t="s">
        <v>217</v>
      </c>
      <c r="AI2663" s="570" t="s">
        <v>1127</v>
      </c>
    </row>
    <row r="2664" spans="1:35" s="44" customFormat="1" x14ac:dyDescent="0.2">
      <c r="A2664" s="44" t="s">
        <v>918</v>
      </c>
      <c r="B2664" s="196">
        <v>20191005</v>
      </c>
      <c r="C2664" s="361" t="s">
        <v>73</v>
      </c>
      <c r="D2664" s="361">
        <v>13</v>
      </c>
      <c r="E2664" s="361">
        <v>4</v>
      </c>
      <c r="F2664" s="361"/>
      <c r="G2664" s="361"/>
      <c r="H2664" s="361" t="s">
        <v>10</v>
      </c>
      <c r="I2664" s="361">
        <v>280.41000000000003</v>
      </c>
      <c r="J2664" s="361">
        <v>20</v>
      </c>
      <c r="K2664" s="44">
        <v>5</v>
      </c>
      <c r="L2664" s="44">
        <v>1</v>
      </c>
      <c r="M2664" s="44">
        <v>0</v>
      </c>
      <c r="N2664" s="363">
        <v>1</v>
      </c>
      <c r="O2664" s="111" t="str">
        <f>Cal_111320b_12mm!$E$2</f>
        <v>Cal_111320b_12mm</v>
      </c>
      <c r="P2664" s="112">
        <f>Cal_111320b_12mm!$Q$3</f>
        <v>1.834328118614172</v>
      </c>
      <c r="Q2664" s="112">
        <f>Cal_111320b_12mm!$R$3</f>
        <v>0.54419533879391391</v>
      </c>
      <c r="R2664" s="364">
        <v>2.282</v>
      </c>
      <c r="S2664" s="364">
        <v>1.9119999999999999</v>
      </c>
      <c r="T2664" s="460">
        <v>0.71483333299999996</v>
      </c>
      <c r="U2664" s="366">
        <f t="shared" si="457"/>
        <v>1.567166667</v>
      </c>
      <c r="V2664" s="366">
        <f t="shared" si="458"/>
        <v>1.1971666669999999</v>
      </c>
      <c r="W2664" s="461">
        <f t="shared" si="459"/>
        <v>7.8935650369499604E-3</v>
      </c>
      <c r="X2664" s="461">
        <f t="shared" si="460"/>
        <v>1.3415429799081157E-2</v>
      </c>
      <c r="Y2664" s="43">
        <f>Cal_111320b_12mm!$A$3</f>
        <v>20201113</v>
      </c>
      <c r="Z2664" s="368" t="s">
        <v>922</v>
      </c>
      <c r="AA2664" s="368"/>
      <c r="AB2664" s="368"/>
      <c r="AE2664" s="689" t="s">
        <v>1250</v>
      </c>
      <c r="AF2664" s="369">
        <v>1</v>
      </c>
      <c r="AG2664" s="765" t="s">
        <v>1634</v>
      </c>
      <c r="AH2664" s="360" t="s">
        <v>1034</v>
      </c>
      <c r="AI2664" s="573" t="s">
        <v>1127</v>
      </c>
    </row>
    <row r="2665" spans="1:35" s="44" customFormat="1" x14ac:dyDescent="0.2">
      <c r="A2665" s="44" t="s">
        <v>918</v>
      </c>
      <c r="B2665" s="196">
        <v>20191005</v>
      </c>
      <c r="C2665" s="361" t="s">
        <v>73</v>
      </c>
      <c r="D2665" s="361">
        <v>13</v>
      </c>
      <c r="E2665" s="361">
        <v>4</v>
      </c>
      <c r="F2665" s="361"/>
      <c r="G2665" s="361"/>
      <c r="H2665" s="361" t="s">
        <v>11</v>
      </c>
      <c r="I2665" s="361">
        <v>281.08</v>
      </c>
      <c r="J2665" s="361">
        <v>20</v>
      </c>
      <c r="K2665" s="44">
        <v>5</v>
      </c>
      <c r="L2665" s="44">
        <v>1</v>
      </c>
      <c r="M2665" s="44">
        <v>0</v>
      </c>
      <c r="N2665" s="363">
        <v>1</v>
      </c>
      <c r="O2665" s="111" t="str">
        <f>Cal_111320b_12mm!$E$2</f>
        <v>Cal_111320b_12mm</v>
      </c>
      <c r="P2665" s="112">
        <f>Cal_111320b_12mm!$Q$3</f>
        <v>1.834328118614172</v>
      </c>
      <c r="Q2665" s="112">
        <f>Cal_111320b_12mm!$R$3</f>
        <v>0.54419533879391391</v>
      </c>
      <c r="R2665" s="364">
        <v>2.2730000000000001</v>
      </c>
      <c r="S2665" s="364">
        <v>1.605</v>
      </c>
      <c r="T2665" s="460">
        <v>0.71483333299999996</v>
      </c>
      <c r="U2665" s="366">
        <f t="shared" si="457"/>
        <v>1.5581666670000001</v>
      </c>
      <c r="V2665" s="366">
        <f t="shared" si="458"/>
        <v>0.89016666700000002</v>
      </c>
      <c r="W2665" s="461">
        <f t="shared" si="459"/>
        <v>1.4217115201437701E-2</v>
      </c>
      <c r="X2665" s="461">
        <f t="shared" si="460"/>
        <v>1.5896582281906201E-3</v>
      </c>
      <c r="Y2665" s="43">
        <f>Cal_111320b_12mm!$A$3</f>
        <v>20201113</v>
      </c>
      <c r="Z2665" s="368" t="s">
        <v>922</v>
      </c>
      <c r="AA2665" s="368"/>
      <c r="AB2665" s="368"/>
      <c r="AE2665" s="689" t="s">
        <v>1250</v>
      </c>
      <c r="AF2665" s="369">
        <v>1</v>
      </c>
      <c r="AG2665" s="765" t="s">
        <v>1634</v>
      </c>
      <c r="AH2665" s="360" t="s">
        <v>1033</v>
      </c>
      <c r="AI2665" s="573" t="s">
        <v>1127</v>
      </c>
    </row>
    <row r="2666" spans="1:35" x14ac:dyDescent="0.2">
      <c r="A2666" s="43" t="s">
        <v>918</v>
      </c>
      <c r="B2666" s="45">
        <v>20191005</v>
      </c>
      <c r="C2666" s="107" t="s">
        <v>73</v>
      </c>
      <c r="D2666" s="107">
        <v>13</v>
      </c>
      <c r="E2666" s="107">
        <v>7</v>
      </c>
      <c r="H2666" s="107" t="s">
        <v>10</v>
      </c>
      <c r="I2666" s="107">
        <v>290</v>
      </c>
      <c r="J2666" s="107">
        <v>0</v>
      </c>
      <c r="K2666" s="43">
        <v>5</v>
      </c>
      <c r="L2666" s="43">
        <v>1</v>
      </c>
      <c r="M2666" s="43">
        <v>0</v>
      </c>
      <c r="N2666" s="49">
        <v>1</v>
      </c>
      <c r="O2666" s="111" t="str">
        <f>Cal_111320b_12mm!$E$2</f>
        <v>Cal_111320b_12mm</v>
      </c>
      <c r="P2666" s="112">
        <f>Cal_111320b_12mm!$Q$3</f>
        <v>1.834328118614172</v>
      </c>
      <c r="Q2666" s="112">
        <f>Cal_111320b_12mm!$R$3</f>
        <v>0.54419533879391391</v>
      </c>
      <c r="R2666" s="46">
        <v>48.66</v>
      </c>
      <c r="S2666" s="46">
        <v>32.880000000000003</v>
      </c>
      <c r="T2666" s="47">
        <f t="shared" ref="T2666:T2667" si="470">AVERAGE(0.771, 0.911, 0.428, 0.698, 0.908, 0.585)</f>
        <v>0.71683333333333332</v>
      </c>
      <c r="U2666" s="79">
        <f t="shared" si="457"/>
        <v>47.943166666666663</v>
      </c>
      <c r="V2666" s="79">
        <f t="shared" si="458"/>
        <v>32.163166666666669</v>
      </c>
      <c r="W2666" s="443">
        <f t="shared" si="459"/>
        <v>0.32551721851198273</v>
      </c>
      <c r="X2666" s="443">
        <f t="shared" si="460"/>
        <v>0.22804016603071273</v>
      </c>
      <c r="Y2666" s="43">
        <f>Cal_111320b_12mm!$A$3</f>
        <v>20201113</v>
      </c>
      <c r="Z2666" s="48" t="s">
        <v>926</v>
      </c>
      <c r="AA2666" s="48"/>
      <c r="AE2666" s="689" t="s">
        <v>1250</v>
      </c>
      <c r="AF2666" s="128">
        <v>1</v>
      </c>
      <c r="AG2666" s="765" t="s">
        <v>1634</v>
      </c>
      <c r="AH2666"/>
    </row>
    <row r="2667" spans="1:35" x14ac:dyDescent="0.2">
      <c r="A2667" s="43" t="s">
        <v>918</v>
      </c>
      <c r="B2667" s="45">
        <v>20191005</v>
      </c>
      <c r="C2667" s="107" t="s">
        <v>73</v>
      </c>
      <c r="D2667" s="107">
        <v>13</v>
      </c>
      <c r="E2667" s="107">
        <v>7</v>
      </c>
      <c r="H2667" s="107" t="s">
        <v>11</v>
      </c>
      <c r="I2667" s="107">
        <v>290</v>
      </c>
      <c r="J2667" s="107">
        <v>0</v>
      </c>
      <c r="K2667" s="43">
        <v>5</v>
      </c>
      <c r="L2667" s="43">
        <v>1</v>
      </c>
      <c r="M2667" s="43">
        <v>0</v>
      </c>
      <c r="N2667" s="49">
        <v>1</v>
      </c>
      <c r="O2667" s="111" t="str">
        <f>Cal_111320b_12mm!$E$2</f>
        <v>Cal_111320b_12mm</v>
      </c>
      <c r="P2667" s="112">
        <f>Cal_111320b_12mm!$Q$3</f>
        <v>1.834328118614172</v>
      </c>
      <c r="Q2667" s="112">
        <f>Cal_111320b_12mm!$R$3</f>
        <v>0.54419533879391391</v>
      </c>
      <c r="R2667" s="46">
        <v>48.63</v>
      </c>
      <c r="S2667" s="46">
        <v>32.880000000000003</v>
      </c>
      <c r="T2667" s="47">
        <f t="shared" si="470"/>
        <v>0.71683333333333332</v>
      </c>
      <c r="U2667" s="79">
        <f t="shared" si="457"/>
        <v>47.913166666666669</v>
      </c>
      <c r="V2667" s="79">
        <f t="shared" si="458"/>
        <v>32.163166666666669</v>
      </c>
      <c r="W2667" s="443">
        <f t="shared" si="459"/>
        <v>0.32489836448439352</v>
      </c>
      <c r="X2667" s="443">
        <f t="shared" si="460"/>
        <v>0.22865902005830194</v>
      </c>
      <c r="Y2667" s="43">
        <f>Cal_111320b_12mm!$A$3</f>
        <v>20201113</v>
      </c>
      <c r="Z2667" s="48" t="s">
        <v>926</v>
      </c>
      <c r="AA2667" s="48"/>
      <c r="AE2667" s="689" t="s">
        <v>1250</v>
      </c>
      <c r="AF2667" s="128">
        <v>1</v>
      </c>
      <c r="AG2667" s="765" t="s">
        <v>1634</v>
      </c>
      <c r="AH2667"/>
    </row>
    <row r="2668" spans="1:35" s="372" customFormat="1" x14ac:dyDescent="0.2">
      <c r="A2668" s="372" t="s">
        <v>918</v>
      </c>
      <c r="B2668" s="462">
        <v>20191005</v>
      </c>
      <c r="C2668" s="373" t="s">
        <v>73</v>
      </c>
      <c r="D2668" s="373">
        <v>13</v>
      </c>
      <c r="E2668" s="373">
        <v>7</v>
      </c>
      <c r="F2668" s="373"/>
      <c r="G2668" s="373"/>
      <c r="H2668" s="373" t="s">
        <v>10</v>
      </c>
      <c r="I2668" s="373">
        <v>279.89</v>
      </c>
      <c r="J2668" s="373">
        <v>5</v>
      </c>
      <c r="K2668" s="372">
        <v>5</v>
      </c>
      <c r="L2668" s="372">
        <v>1</v>
      </c>
      <c r="M2668" s="372">
        <v>0</v>
      </c>
      <c r="N2668" s="375">
        <v>1</v>
      </c>
      <c r="O2668" s="111" t="str">
        <f>Cal_111320b_12mm!$E$2</f>
        <v>Cal_111320b_12mm</v>
      </c>
      <c r="P2668" s="112">
        <f>Cal_111320b_12mm!$Q$3</f>
        <v>1.834328118614172</v>
      </c>
      <c r="Q2668" s="112">
        <f>Cal_111320b_12mm!$R$3</f>
        <v>0.54419533879391391</v>
      </c>
      <c r="R2668" s="376">
        <v>8.9779999999999998</v>
      </c>
      <c r="S2668" s="376">
        <v>6.2229999999999999</v>
      </c>
      <c r="T2668" s="463">
        <v>0.71483333299999996</v>
      </c>
      <c r="U2668" s="378">
        <f t="shared" ref="U2668:U2697" si="471">(R2668-T2668)*(L2668+M2668)/L2668</f>
        <v>8.2631666670000001</v>
      </c>
      <c r="V2668" s="378">
        <f t="shared" ref="V2668:V2697" si="472">(S2668-T2668)*(L2668+M2668)/L2668</f>
        <v>5.5081666670000002</v>
      </c>
      <c r="W2668" s="464">
        <f t="shared" ref="W2668:W2697" si="473">(Q2668*P2668/(P2668-1)*(U2668-V2668)*(K2668)/I2668)/N2668</f>
        <v>5.8884255164825233E-2</v>
      </c>
      <c r="X2668" s="464">
        <f t="shared" ref="X2668:X2697" si="474">(Q2668*P2668/(P2668-1)*(P2668*V2668-U2668)*(K2668)/I2668)/N2668</f>
        <v>3.9340631411870101E-2</v>
      </c>
      <c r="Y2668" s="43">
        <f>Cal_111320b_12mm!$A$3</f>
        <v>20201113</v>
      </c>
      <c r="Z2668" s="380" t="s">
        <v>922</v>
      </c>
      <c r="AA2668" s="380"/>
      <c r="AB2668" s="380"/>
      <c r="AE2668" s="689" t="s">
        <v>1250</v>
      </c>
      <c r="AF2668" s="381">
        <v>1</v>
      </c>
      <c r="AG2668" s="765" t="s">
        <v>1634</v>
      </c>
      <c r="AH2668" s="371" t="s">
        <v>214</v>
      </c>
      <c r="AI2668" s="570" t="s">
        <v>1127</v>
      </c>
    </row>
    <row r="2669" spans="1:35" s="372" customFormat="1" x14ac:dyDescent="0.2">
      <c r="A2669" s="372" t="s">
        <v>918</v>
      </c>
      <c r="B2669" s="462">
        <v>20191005</v>
      </c>
      <c r="C2669" s="373" t="s">
        <v>73</v>
      </c>
      <c r="D2669" s="373">
        <v>13</v>
      </c>
      <c r="E2669" s="373">
        <v>7</v>
      </c>
      <c r="F2669" s="373"/>
      <c r="G2669" s="373"/>
      <c r="H2669" s="373" t="s">
        <v>11</v>
      </c>
      <c r="I2669" s="373">
        <v>280.94</v>
      </c>
      <c r="J2669" s="373">
        <v>5</v>
      </c>
      <c r="K2669" s="372">
        <v>5</v>
      </c>
      <c r="L2669" s="372">
        <v>1</v>
      </c>
      <c r="M2669" s="372">
        <v>0</v>
      </c>
      <c r="N2669" s="375">
        <v>1</v>
      </c>
      <c r="O2669" s="111" t="str">
        <f>Cal_111320b_12mm!$E$2</f>
        <v>Cal_111320b_12mm</v>
      </c>
      <c r="P2669" s="112">
        <f>Cal_111320b_12mm!$Q$3</f>
        <v>1.834328118614172</v>
      </c>
      <c r="Q2669" s="112">
        <f>Cal_111320b_12mm!$R$3</f>
        <v>0.54419533879391391</v>
      </c>
      <c r="R2669" s="376">
        <v>12.01</v>
      </c>
      <c r="S2669" s="376">
        <v>7.9969999999999999</v>
      </c>
      <c r="T2669" s="463">
        <v>0.71483333299999996</v>
      </c>
      <c r="U2669" s="378">
        <f t="shared" si="471"/>
        <v>11.295166667</v>
      </c>
      <c r="V2669" s="378">
        <f t="shared" si="472"/>
        <v>7.2821666670000003</v>
      </c>
      <c r="W2669" s="464">
        <f t="shared" si="473"/>
        <v>8.5451668409342929E-2</v>
      </c>
      <c r="X2669" s="464">
        <f t="shared" si="474"/>
        <v>4.392289037940679E-2</v>
      </c>
      <c r="Y2669" s="43">
        <f>Cal_111320b_12mm!$A$3</f>
        <v>20201113</v>
      </c>
      <c r="Z2669" s="380" t="s">
        <v>922</v>
      </c>
      <c r="AA2669" s="380"/>
      <c r="AB2669" s="380"/>
      <c r="AE2669" s="689" t="s">
        <v>1250</v>
      </c>
      <c r="AF2669" s="381">
        <v>1</v>
      </c>
      <c r="AG2669" s="765" t="s">
        <v>1634</v>
      </c>
      <c r="AH2669" s="371" t="s">
        <v>215</v>
      </c>
      <c r="AI2669" s="570" t="s">
        <v>1127</v>
      </c>
    </row>
    <row r="2670" spans="1:35" s="44" customFormat="1" x14ac:dyDescent="0.2">
      <c r="A2670" s="44" t="s">
        <v>918</v>
      </c>
      <c r="B2670" s="196">
        <v>20191005</v>
      </c>
      <c r="C2670" s="361" t="s">
        <v>73</v>
      </c>
      <c r="D2670" s="361">
        <v>13</v>
      </c>
      <c r="E2670" s="361">
        <v>7</v>
      </c>
      <c r="F2670" s="361"/>
      <c r="G2670" s="361"/>
      <c r="H2670" s="361" t="s">
        <v>10</v>
      </c>
      <c r="I2670" s="361">
        <v>279.91000000000003</v>
      </c>
      <c r="J2670" s="361">
        <v>20</v>
      </c>
      <c r="K2670" s="44">
        <v>5</v>
      </c>
      <c r="L2670" s="44">
        <v>1</v>
      </c>
      <c r="M2670" s="44">
        <v>0</v>
      </c>
      <c r="N2670" s="363">
        <v>1</v>
      </c>
      <c r="O2670" s="111" t="str">
        <f>Cal_111320b_12mm!$E$2</f>
        <v>Cal_111320b_12mm</v>
      </c>
      <c r="P2670" s="112">
        <f>Cal_111320b_12mm!$Q$3</f>
        <v>1.834328118614172</v>
      </c>
      <c r="Q2670" s="112">
        <f>Cal_111320b_12mm!$R$3</f>
        <v>0.54419533879391391</v>
      </c>
      <c r="R2670" s="364">
        <v>5.4249999999999998</v>
      </c>
      <c r="S2670" s="364">
        <v>3.8730000000000002</v>
      </c>
      <c r="T2670" s="460">
        <v>0.65566666699999998</v>
      </c>
      <c r="U2670" s="366">
        <f t="shared" si="471"/>
        <v>4.7693333329999996</v>
      </c>
      <c r="V2670" s="366">
        <f t="shared" si="472"/>
        <v>3.217333333</v>
      </c>
      <c r="W2670" s="461">
        <f t="shared" si="473"/>
        <v>3.3169449791885665E-2</v>
      </c>
      <c r="X2670" s="461">
        <f t="shared" si="474"/>
        <v>2.4199842124094286E-2</v>
      </c>
      <c r="Y2670" s="43">
        <f>Cal_111320b_12mm!$A$3</f>
        <v>20201113</v>
      </c>
      <c r="Z2670" s="368" t="s">
        <v>923</v>
      </c>
      <c r="AA2670" s="368"/>
      <c r="AB2670" s="368"/>
      <c r="AE2670" s="689" t="s">
        <v>1250</v>
      </c>
      <c r="AF2670" s="369">
        <v>1</v>
      </c>
      <c r="AG2670" s="765" t="s">
        <v>1634</v>
      </c>
      <c r="AH2670" s="360" t="s">
        <v>1031</v>
      </c>
      <c r="AI2670" s="573" t="s">
        <v>1127</v>
      </c>
    </row>
    <row r="2671" spans="1:35" s="44" customFormat="1" x14ac:dyDescent="0.2">
      <c r="A2671" s="44" t="s">
        <v>918</v>
      </c>
      <c r="B2671" s="196">
        <v>20191005</v>
      </c>
      <c r="C2671" s="361" t="s">
        <v>73</v>
      </c>
      <c r="D2671" s="361">
        <v>13</v>
      </c>
      <c r="E2671" s="361">
        <v>7</v>
      </c>
      <c r="F2671" s="361"/>
      <c r="G2671" s="361"/>
      <c r="H2671" s="361" t="s">
        <v>11</v>
      </c>
      <c r="I2671" s="361">
        <v>279.94</v>
      </c>
      <c r="J2671" s="361">
        <v>20</v>
      </c>
      <c r="K2671" s="44">
        <v>5</v>
      </c>
      <c r="L2671" s="44">
        <v>1</v>
      </c>
      <c r="M2671" s="44">
        <v>0</v>
      </c>
      <c r="N2671" s="363">
        <v>1</v>
      </c>
      <c r="O2671" s="111" t="str">
        <f>Cal_111320b_12mm!$E$2</f>
        <v>Cal_111320b_12mm</v>
      </c>
      <c r="P2671" s="112">
        <f>Cal_111320b_12mm!$Q$3</f>
        <v>1.834328118614172</v>
      </c>
      <c r="Q2671" s="112">
        <f>Cal_111320b_12mm!$R$3</f>
        <v>0.54419533879391391</v>
      </c>
      <c r="R2671" s="364">
        <v>6</v>
      </c>
      <c r="S2671" s="364">
        <v>4.3719999999999999</v>
      </c>
      <c r="T2671" s="460">
        <v>0.71483333299999996</v>
      </c>
      <c r="U2671" s="366">
        <f t="shared" si="471"/>
        <v>5.2851666670000004</v>
      </c>
      <c r="V2671" s="366">
        <f t="shared" si="472"/>
        <v>3.6571666669999998</v>
      </c>
      <c r="W2671" s="461">
        <f t="shared" si="473"/>
        <v>3.4789998274090919E-2</v>
      </c>
      <c r="X2671" s="461">
        <f t="shared" si="474"/>
        <v>3.0415112925392267E-2</v>
      </c>
      <c r="Y2671" s="43">
        <f>Cal_111320b_12mm!$A$3</f>
        <v>20201113</v>
      </c>
      <c r="Z2671" s="368" t="s">
        <v>922</v>
      </c>
      <c r="AA2671" s="368"/>
      <c r="AB2671" s="368"/>
      <c r="AE2671" s="689" t="s">
        <v>1250</v>
      </c>
      <c r="AF2671" s="369">
        <v>1</v>
      </c>
      <c r="AG2671" s="765" t="s">
        <v>1634</v>
      </c>
      <c r="AH2671" s="360" t="s">
        <v>1032</v>
      </c>
      <c r="AI2671" s="573" t="s">
        <v>1127</v>
      </c>
    </row>
    <row r="2672" spans="1:35" x14ac:dyDescent="0.2">
      <c r="A2672" s="43" t="s">
        <v>918</v>
      </c>
      <c r="B2672" s="45">
        <v>20191005</v>
      </c>
      <c r="C2672" s="107" t="s">
        <v>73</v>
      </c>
      <c r="D2672" s="107">
        <v>13</v>
      </c>
      <c r="E2672" s="107">
        <v>11</v>
      </c>
      <c r="H2672" s="107" t="s">
        <v>10</v>
      </c>
      <c r="I2672" s="107">
        <v>290</v>
      </c>
      <c r="J2672" s="107">
        <v>0</v>
      </c>
      <c r="K2672" s="43">
        <v>5</v>
      </c>
      <c r="L2672" s="43">
        <v>1</v>
      </c>
      <c r="M2672" s="43">
        <v>0</v>
      </c>
      <c r="N2672" s="49">
        <v>1</v>
      </c>
      <c r="O2672" s="111" t="str">
        <f>Cal_111320b_12mm!$E$2</f>
        <v>Cal_111320b_12mm</v>
      </c>
      <c r="P2672" s="112">
        <f>Cal_111320b_12mm!$Q$3</f>
        <v>1.834328118614172</v>
      </c>
      <c r="Q2672" s="112">
        <f>Cal_111320b_12mm!$R$3</f>
        <v>0.54419533879391391</v>
      </c>
      <c r="R2672" s="46">
        <v>34.22</v>
      </c>
      <c r="S2672" s="46">
        <v>22.95</v>
      </c>
      <c r="T2672" s="47">
        <f t="shared" ref="T2672:T2675" si="475">AVERAGE(0.771, 0.911, 0.428, 0.698, 0.908, 0.585)</f>
        <v>0.71683333333333332</v>
      </c>
      <c r="U2672" s="79">
        <f t="shared" si="471"/>
        <v>33.503166666666665</v>
      </c>
      <c r="V2672" s="79">
        <f t="shared" si="472"/>
        <v>22.233166666666666</v>
      </c>
      <c r="W2672" s="443">
        <f t="shared" si="473"/>
        <v>0.23248282969772158</v>
      </c>
      <c r="X2672" s="443">
        <f t="shared" si="474"/>
        <v>0.15017021307175596</v>
      </c>
      <c r="Y2672" s="43">
        <f>Cal_111320b_12mm!$A$3</f>
        <v>20201113</v>
      </c>
      <c r="Z2672" s="48" t="s">
        <v>926</v>
      </c>
      <c r="AA2672" s="48"/>
      <c r="AE2672" s="689" t="s">
        <v>1250</v>
      </c>
      <c r="AF2672" s="128">
        <v>1</v>
      </c>
      <c r="AG2672" s="765" t="s">
        <v>1634</v>
      </c>
      <c r="AH2672"/>
    </row>
    <row r="2673" spans="1:35" x14ac:dyDescent="0.2">
      <c r="A2673" s="43" t="s">
        <v>918</v>
      </c>
      <c r="B2673" s="45">
        <v>20191005</v>
      </c>
      <c r="C2673" s="107" t="s">
        <v>73</v>
      </c>
      <c r="D2673" s="107">
        <v>13</v>
      </c>
      <c r="E2673" s="107">
        <v>11</v>
      </c>
      <c r="H2673" s="107" t="s">
        <v>11</v>
      </c>
      <c r="I2673" s="107">
        <v>290</v>
      </c>
      <c r="J2673" s="107">
        <v>0</v>
      </c>
      <c r="K2673" s="43">
        <v>5</v>
      </c>
      <c r="L2673" s="43">
        <v>1</v>
      </c>
      <c r="M2673" s="43">
        <v>0</v>
      </c>
      <c r="N2673" s="49">
        <v>1</v>
      </c>
      <c r="O2673" s="111" t="str">
        <f>Cal_111320b_12mm!$E$2</f>
        <v>Cal_111320b_12mm</v>
      </c>
      <c r="P2673" s="112">
        <f>Cal_111320b_12mm!$Q$3</f>
        <v>1.834328118614172</v>
      </c>
      <c r="Q2673" s="112">
        <f>Cal_111320b_12mm!$R$3</f>
        <v>0.54419533879391391</v>
      </c>
      <c r="R2673" s="46">
        <v>32.880000000000003</v>
      </c>
      <c r="S2673" s="46">
        <v>21.71</v>
      </c>
      <c r="T2673" s="47">
        <f t="shared" si="475"/>
        <v>0.71683333333333332</v>
      </c>
      <c r="U2673" s="79">
        <f t="shared" si="471"/>
        <v>32.163166666666669</v>
      </c>
      <c r="V2673" s="79">
        <f t="shared" si="472"/>
        <v>20.993166666666667</v>
      </c>
      <c r="W2673" s="443">
        <f t="shared" si="473"/>
        <v>0.23041998293909055</v>
      </c>
      <c r="X2673" s="443">
        <f t="shared" si="474"/>
        <v>0.13089153074692383</v>
      </c>
      <c r="Y2673" s="43">
        <f>Cal_111320b_12mm!$A$3</f>
        <v>20201113</v>
      </c>
      <c r="Z2673" s="48" t="s">
        <v>926</v>
      </c>
      <c r="AA2673" s="48"/>
      <c r="AE2673" s="689" t="s">
        <v>1250</v>
      </c>
      <c r="AF2673" s="128">
        <v>1</v>
      </c>
      <c r="AG2673" s="765" t="s">
        <v>1634</v>
      </c>
      <c r="AH2673"/>
    </row>
    <row r="2674" spans="1:35" x14ac:dyDescent="0.2">
      <c r="A2674" s="43" t="s">
        <v>918</v>
      </c>
      <c r="B2674" s="45">
        <v>20191005</v>
      </c>
      <c r="C2674" s="107" t="s">
        <v>73</v>
      </c>
      <c r="D2674" s="107">
        <v>13</v>
      </c>
      <c r="E2674" s="107">
        <v>12</v>
      </c>
      <c r="H2674" s="107" t="s">
        <v>10</v>
      </c>
      <c r="I2674" s="107">
        <v>290</v>
      </c>
      <c r="J2674" s="107">
        <v>0</v>
      </c>
      <c r="K2674" s="43">
        <v>5</v>
      </c>
      <c r="L2674" s="43">
        <v>1</v>
      </c>
      <c r="M2674" s="43">
        <v>0</v>
      </c>
      <c r="N2674" s="49">
        <v>1</v>
      </c>
      <c r="O2674" s="111" t="str">
        <f>Cal_111320b_12mm!$E$2</f>
        <v>Cal_111320b_12mm</v>
      </c>
      <c r="P2674" s="112">
        <f>Cal_111320b_12mm!$Q$3</f>
        <v>1.834328118614172</v>
      </c>
      <c r="Q2674" s="112">
        <f>Cal_111320b_12mm!$R$3</f>
        <v>0.54419533879391391</v>
      </c>
      <c r="R2674" s="46">
        <v>35.450000000000003</v>
      </c>
      <c r="S2674" s="46">
        <v>23.25</v>
      </c>
      <c r="T2674" s="47">
        <f t="shared" si="475"/>
        <v>0.71683333333333332</v>
      </c>
      <c r="U2674" s="79">
        <f t="shared" si="471"/>
        <v>34.733166666666669</v>
      </c>
      <c r="V2674" s="79">
        <f t="shared" si="472"/>
        <v>22.533166666666666</v>
      </c>
      <c r="W2674" s="443">
        <f t="shared" si="473"/>
        <v>0.25166730455299063</v>
      </c>
      <c r="X2674" s="443">
        <f t="shared" si="474"/>
        <v>0.13614901138184096</v>
      </c>
      <c r="Y2674" s="43">
        <f>Cal_111320b_12mm!$A$3</f>
        <v>20201113</v>
      </c>
      <c r="Z2674" s="48" t="s">
        <v>926</v>
      </c>
      <c r="AA2674" s="48"/>
      <c r="AE2674" s="689" t="s">
        <v>1250</v>
      </c>
      <c r="AF2674" s="128">
        <v>1</v>
      </c>
      <c r="AG2674" s="765" t="s">
        <v>1634</v>
      </c>
      <c r="AH2674"/>
    </row>
    <row r="2675" spans="1:35" x14ac:dyDescent="0.2">
      <c r="A2675" s="43" t="s">
        <v>918</v>
      </c>
      <c r="B2675" s="45">
        <v>20191005</v>
      </c>
      <c r="C2675" s="107" t="s">
        <v>73</v>
      </c>
      <c r="D2675" s="107">
        <v>13</v>
      </c>
      <c r="E2675" s="107">
        <v>12</v>
      </c>
      <c r="H2675" s="107" t="s">
        <v>11</v>
      </c>
      <c r="I2675" s="107">
        <v>290</v>
      </c>
      <c r="J2675" s="107">
        <v>0</v>
      </c>
      <c r="K2675" s="43">
        <v>5</v>
      </c>
      <c r="L2675" s="43">
        <v>1</v>
      </c>
      <c r="M2675" s="43">
        <v>0</v>
      </c>
      <c r="N2675" s="49">
        <v>1</v>
      </c>
      <c r="O2675" s="111" t="str">
        <f>Cal_111320b_12mm!$E$2</f>
        <v>Cal_111320b_12mm</v>
      </c>
      <c r="P2675" s="112">
        <f>Cal_111320b_12mm!$Q$3</f>
        <v>1.834328118614172</v>
      </c>
      <c r="Q2675" s="112">
        <f>Cal_111320b_12mm!$R$3</f>
        <v>0.54419533879391391</v>
      </c>
      <c r="R2675" s="46">
        <v>33.25</v>
      </c>
      <c r="S2675" s="46">
        <v>21.92</v>
      </c>
      <c r="T2675" s="47">
        <f t="shared" si="475"/>
        <v>0.71683333333333332</v>
      </c>
      <c r="U2675" s="79">
        <f t="shared" si="471"/>
        <v>32.533166666666666</v>
      </c>
      <c r="V2675" s="79">
        <f t="shared" si="472"/>
        <v>21.203166666666668</v>
      </c>
      <c r="W2675" s="443">
        <f t="shared" si="473"/>
        <v>0.23372053775290016</v>
      </c>
      <c r="X2675" s="443">
        <f t="shared" si="474"/>
        <v>0.13120526714886202</v>
      </c>
      <c r="Y2675" s="43">
        <f>Cal_111320b_12mm!$A$3</f>
        <v>20201113</v>
      </c>
      <c r="Z2675" s="48" t="s">
        <v>926</v>
      </c>
      <c r="AA2675" s="48"/>
      <c r="AE2675" s="689" t="s">
        <v>1250</v>
      </c>
      <c r="AF2675" s="128">
        <v>1</v>
      </c>
      <c r="AG2675" s="765" t="s">
        <v>1634</v>
      </c>
      <c r="AH2675"/>
    </row>
    <row r="2676" spans="1:35" s="372" customFormat="1" x14ac:dyDescent="0.2">
      <c r="A2676" s="372" t="s">
        <v>918</v>
      </c>
      <c r="B2676" s="462">
        <v>20191005</v>
      </c>
      <c r="C2676" s="373" t="s">
        <v>73</v>
      </c>
      <c r="D2676" s="373">
        <v>13</v>
      </c>
      <c r="E2676" s="373">
        <v>12</v>
      </c>
      <c r="F2676" s="373"/>
      <c r="G2676" s="373"/>
      <c r="H2676" s="373" t="s">
        <v>10</v>
      </c>
      <c r="I2676" s="373">
        <v>279.91000000000003</v>
      </c>
      <c r="J2676" s="373">
        <v>5</v>
      </c>
      <c r="K2676" s="372">
        <v>5</v>
      </c>
      <c r="L2676" s="372">
        <v>1</v>
      </c>
      <c r="M2676" s="372">
        <v>0</v>
      </c>
      <c r="N2676" s="375">
        <v>1</v>
      </c>
      <c r="O2676" s="111" t="str">
        <f>Cal_111320b_12mm!$E$2</f>
        <v>Cal_111320b_12mm</v>
      </c>
      <c r="P2676" s="112">
        <f>Cal_111320b_12mm!$Q$3</f>
        <v>1.834328118614172</v>
      </c>
      <c r="Q2676" s="112">
        <f>Cal_111320b_12mm!$R$3</f>
        <v>0.54419533879391391</v>
      </c>
      <c r="R2676" s="376">
        <v>6.2430000000000003</v>
      </c>
      <c r="S2676" s="376">
        <v>4.1509999999999998</v>
      </c>
      <c r="T2676" s="463">
        <v>0.65566666699999998</v>
      </c>
      <c r="U2676" s="378">
        <f t="shared" si="471"/>
        <v>5.5873333330000001</v>
      </c>
      <c r="V2676" s="378">
        <f t="shared" si="472"/>
        <v>3.4953333329999996</v>
      </c>
      <c r="W2676" s="464">
        <f t="shared" si="473"/>
        <v>4.4710366600918067E-2</v>
      </c>
      <c r="X2676" s="464">
        <f t="shared" si="474"/>
        <v>1.7616031558626361E-2</v>
      </c>
      <c r="Y2676" s="43">
        <f>Cal_111320b_12mm!$A$3</f>
        <v>20201113</v>
      </c>
      <c r="Z2676" s="380" t="s">
        <v>923</v>
      </c>
      <c r="AA2676" s="380"/>
      <c r="AB2676" s="380"/>
      <c r="AE2676" s="689" t="s">
        <v>1250</v>
      </c>
      <c r="AF2676" s="381">
        <v>1</v>
      </c>
      <c r="AG2676" s="765" t="s">
        <v>1634</v>
      </c>
      <c r="AH2676" s="371" t="s">
        <v>211</v>
      </c>
      <c r="AI2676" s="570" t="s">
        <v>1127</v>
      </c>
    </row>
    <row r="2677" spans="1:35" s="372" customFormat="1" x14ac:dyDescent="0.2">
      <c r="A2677" s="372" t="s">
        <v>918</v>
      </c>
      <c r="B2677" s="462">
        <v>20191005</v>
      </c>
      <c r="C2677" s="373" t="s">
        <v>73</v>
      </c>
      <c r="D2677" s="373">
        <v>13</v>
      </c>
      <c r="E2677" s="373">
        <v>12</v>
      </c>
      <c r="F2677" s="373"/>
      <c r="G2677" s="373"/>
      <c r="H2677" s="373" t="s">
        <v>11</v>
      </c>
      <c r="I2677" s="373">
        <v>280.08999999999997</v>
      </c>
      <c r="J2677" s="373">
        <v>5</v>
      </c>
      <c r="K2677" s="372">
        <v>5</v>
      </c>
      <c r="L2677" s="372">
        <v>1</v>
      </c>
      <c r="M2677" s="372">
        <v>0</v>
      </c>
      <c r="N2677" s="375">
        <v>1</v>
      </c>
      <c r="O2677" s="111" t="str">
        <f>Cal_111320b_12mm!$E$2</f>
        <v>Cal_111320b_12mm</v>
      </c>
      <c r="P2677" s="112">
        <f>Cal_111320b_12mm!$Q$3</f>
        <v>1.834328118614172</v>
      </c>
      <c r="Q2677" s="112">
        <f>Cal_111320b_12mm!$R$3</f>
        <v>0.54419533879391391</v>
      </c>
      <c r="R2677" s="376">
        <v>5.3140000000000001</v>
      </c>
      <c r="S2677" s="376">
        <v>3.9319999999999999</v>
      </c>
      <c r="T2677" s="463">
        <v>0.65566666699999998</v>
      </c>
      <c r="U2677" s="378">
        <f t="shared" si="471"/>
        <v>4.6583333329999999</v>
      </c>
      <c r="V2677" s="378">
        <f t="shared" si="472"/>
        <v>3.2763333330000002</v>
      </c>
      <c r="W2677" s="464">
        <f t="shared" si="473"/>
        <v>2.9517216749050668E-2</v>
      </c>
      <c r="X2677" s="464">
        <f t="shared" si="474"/>
        <v>2.886657838727209E-2</v>
      </c>
      <c r="Y2677" s="43">
        <f>Cal_111320b_12mm!$A$3</f>
        <v>20201113</v>
      </c>
      <c r="Z2677" s="380" t="s">
        <v>923</v>
      </c>
      <c r="AA2677" s="380"/>
      <c r="AB2677" s="380"/>
      <c r="AE2677" s="689" t="s">
        <v>1250</v>
      </c>
      <c r="AF2677" s="381">
        <v>1</v>
      </c>
      <c r="AG2677" s="765" t="s">
        <v>1634</v>
      </c>
      <c r="AH2677" s="371" t="s">
        <v>213</v>
      </c>
      <c r="AI2677" s="570" t="s">
        <v>1127</v>
      </c>
    </row>
    <row r="2678" spans="1:35" s="44" customFormat="1" x14ac:dyDescent="0.2">
      <c r="A2678" s="44" t="s">
        <v>918</v>
      </c>
      <c r="B2678" s="196">
        <v>20191005</v>
      </c>
      <c r="C2678" s="361" t="s">
        <v>73</v>
      </c>
      <c r="D2678" s="361">
        <v>13</v>
      </c>
      <c r="E2678" s="361">
        <v>12</v>
      </c>
      <c r="F2678" s="361"/>
      <c r="G2678" s="361"/>
      <c r="H2678" s="361" t="s">
        <v>10</v>
      </c>
      <c r="I2678" s="361">
        <v>281.05</v>
      </c>
      <c r="J2678" s="361">
        <v>20</v>
      </c>
      <c r="K2678" s="44">
        <v>5</v>
      </c>
      <c r="L2678" s="44">
        <v>1</v>
      </c>
      <c r="M2678" s="44">
        <v>0</v>
      </c>
      <c r="N2678" s="363">
        <v>1</v>
      </c>
      <c r="O2678" s="111" t="str">
        <f>Cal_111320b_12mm!$E$2</f>
        <v>Cal_111320b_12mm</v>
      </c>
      <c r="P2678" s="112">
        <f>Cal_111320b_12mm!$Q$3</f>
        <v>1.834328118614172</v>
      </c>
      <c r="Q2678" s="112">
        <f>Cal_111320b_12mm!$R$3</f>
        <v>0.54419533879391391</v>
      </c>
      <c r="R2678" s="364">
        <v>3.4769999999999999</v>
      </c>
      <c r="S2678" s="364">
        <v>2.9209999999999998</v>
      </c>
      <c r="T2678" s="460">
        <v>0.65566666699999998</v>
      </c>
      <c r="U2678" s="366">
        <f t="shared" si="471"/>
        <v>2.8213333330000001</v>
      </c>
      <c r="V2678" s="366">
        <f t="shared" si="472"/>
        <v>2.2653333330000001</v>
      </c>
      <c r="W2678" s="461">
        <f t="shared" si="473"/>
        <v>1.1834670391804795E-2</v>
      </c>
      <c r="X2678" s="461">
        <f t="shared" si="474"/>
        <v>2.8395360973547151E-2</v>
      </c>
      <c r="Y2678" s="43">
        <f>Cal_111320b_12mm!$A$3</f>
        <v>20201113</v>
      </c>
      <c r="Z2678" s="368" t="s">
        <v>923</v>
      </c>
      <c r="AA2678" s="368"/>
      <c r="AB2678" s="368"/>
      <c r="AE2678" s="689" t="s">
        <v>1250</v>
      </c>
      <c r="AF2678" s="369">
        <v>1</v>
      </c>
      <c r="AG2678" s="765" t="s">
        <v>1634</v>
      </c>
      <c r="AH2678" s="360" t="s">
        <v>1035</v>
      </c>
      <c r="AI2678" s="573" t="s">
        <v>1127</v>
      </c>
    </row>
    <row r="2679" spans="1:35" s="44" customFormat="1" x14ac:dyDescent="0.2">
      <c r="A2679" s="44" t="s">
        <v>918</v>
      </c>
      <c r="B2679" s="196">
        <v>20191005</v>
      </c>
      <c r="C2679" s="361" t="s">
        <v>73</v>
      </c>
      <c r="D2679" s="361">
        <v>13</v>
      </c>
      <c r="E2679" s="361">
        <v>12</v>
      </c>
      <c r="F2679" s="361"/>
      <c r="G2679" s="361"/>
      <c r="H2679" s="361" t="s">
        <v>11</v>
      </c>
      <c r="I2679" s="361">
        <v>280.52999999999997</v>
      </c>
      <c r="J2679" s="361">
        <v>20</v>
      </c>
      <c r="K2679" s="44">
        <v>5</v>
      </c>
      <c r="L2679" s="44">
        <v>1</v>
      </c>
      <c r="M2679" s="44">
        <v>0</v>
      </c>
      <c r="N2679" s="363">
        <v>1</v>
      </c>
      <c r="O2679" s="111" t="str">
        <f>Cal_111320b_12mm!$E$2</f>
        <v>Cal_111320b_12mm</v>
      </c>
      <c r="P2679" s="112">
        <f>Cal_111320b_12mm!$Q$3</f>
        <v>1.834328118614172</v>
      </c>
      <c r="Q2679" s="112">
        <f>Cal_111320b_12mm!$R$3</f>
        <v>0.54419533879391391</v>
      </c>
      <c r="R2679" s="364">
        <v>3.2250000000000001</v>
      </c>
      <c r="S2679" s="364">
        <v>2.3730000000000002</v>
      </c>
      <c r="T2679" s="460">
        <v>0.65566666699999998</v>
      </c>
      <c r="U2679" s="366">
        <f t="shared" si="471"/>
        <v>2.5693333330000003</v>
      </c>
      <c r="V2679" s="366">
        <f t="shared" si="472"/>
        <v>1.7173333330000002</v>
      </c>
      <c r="W2679" s="461">
        <f t="shared" si="473"/>
        <v>1.8168758318987805E-2</v>
      </c>
      <c r="X2679" s="461">
        <f t="shared" si="474"/>
        <v>1.2385879011916684E-2</v>
      </c>
      <c r="Y2679" s="43">
        <f>Cal_111320b_12mm!$A$3</f>
        <v>20201113</v>
      </c>
      <c r="Z2679" s="368" t="s">
        <v>923</v>
      </c>
      <c r="AA2679" s="368"/>
      <c r="AB2679" s="368"/>
      <c r="AE2679" s="689" t="s">
        <v>1250</v>
      </c>
      <c r="AF2679" s="369">
        <v>1</v>
      </c>
      <c r="AG2679" s="765" t="s">
        <v>1634</v>
      </c>
      <c r="AH2679" s="360" t="s">
        <v>1036</v>
      </c>
      <c r="AI2679" s="573" t="s">
        <v>1127</v>
      </c>
    </row>
    <row r="2680" spans="1:35" x14ac:dyDescent="0.2">
      <c r="A2680" s="43" t="s">
        <v>918</v>
      </c>
      <c r="B2680" s="45">
        <v>20191005</v>
      </c>
      <c r="C2680" s="107" t="s">
        <v>73</v>
      </c>
      <c r="D2680" s="107">
        <v>13</v>
      </c>
      <c r="E2680" s="107">
        <v>15</v>
      </c>
      <c r="H2680" s="107" t="s">
        <v>10</v>
      </c>
      <c r="I2680" s="107">
        <v>290</v>
      </c>
      <c r="J2680" s="107">
        <v>0</v>
      </c>
      <c r="K2680" s="43">
        <v>5</v>
      </c>
      <c r="L2680" s="43">
        <v>1</v>
      </c>
      <c r="M2680" s="43">
        <v>0</v>
      </c>
      <c r="N2680" s="49">
        <v>1</v>
      </c>
      <c r="O2680" s="111" t="str">
        <f>Cal_111320b_12mm!$E$2</f>
        <v>Cal_111320b_12mm</v>
      </c>
      <c r="P2680" s="112">
        <f>Cal_111320b_12mm!$Q$3</f>
        <v>1.834328118614172</v>
      </c>
      <c r="Q2680" s="112">
        <f>Cal_111320b_12mm!$R$3</f>
        <v>0.54419533879391391</v>
      </c>
      <c r="R2680" s="46">
        <v>32.770000000000003</v>
      </c>
      <c r="S2680" s="46">
        <v>22.1</v>
      </c>
      <c r="T2680" s="47">
        <f t="shared" ref="T2680:T2683" si="476">AVERAGE(0.771, 0.911, 0.428, 0.698, 0.908, 0.585)</f>
        <v>0.71683333333333332</v>
      </c>
      <c r="U2680" s="79">
        <f t="shared" si="471"/>
        <v>32.053166666666669</v>
      </c>
      <c r="V2680" s="79">
        <f t="shared" si="472"/>
        <v>21.383166666666668</v>
      </c>
      <c r="W2680" s="443">
        <f t="shared" si="473"/>
        <v>0.2201057491459352</v>
      </c>
      <c r="X2680" s="443">
        <f t="shared" si="474"/>
        <v>0.14791801965503937</v>
      </c>
      <c r="Y2680" s="43">
        <f>Cal_111320b_12mm!$A$3</f>
        <v>20201113</v>
      </c>
      <c r="Z2680" s="48" t="s">
        <v>926</v>
      </c>
      <c r="AA2680" s="48"/>
      <c r="AE2680" s="689" t="s">
        <v>1250</v>
      </c>
      <c r="AF2680" s="128">
        <v>1</v>
      </c>
      <c r="AG2680" s="765" t="s">
        <v>1634</v>
      </c>
      <c r="AH2680"/>
    </row>
    <row r="2681" spans="1:35" x14ac:dyDescent="0.2">
      <c r="A2681" s="43" t="s">
        <v>918</v>
      </c>
      <c r="B2681" s="45">
        <v>20191005</v>
      </c>
      <c r="C2681" s="107" t="s">
        <v>73</v>
      </c>
      <c r="D2681" s="107">
        <v>13</v>
      </c>
      <c r="E2681" s="107">
        <v>15</v>
      </c>
      <c r="H2681" s="107" t="s">
        <v>11</v>
      </c>
      <c r="I2681" s="107">
        <v>290</v>
      </c>
      <c r="J2681" s="107">
        <v>0</v>
      </c>
      <c r="K2681" s="43">
        <v>5</v>
      </c>
      <c r="L2681" s="43">
        <v>1</v>
      </c>
      <c r="M2681" s="43">
        <v>0</v>
      </c>
      <c r="N2681" s="49">
        <v>1</v>
      </c>
      <c r="O2681" s="111" t="str">
        <f>Cal_111320b_12mm!$E$2</f>
        <v>Cal_111320b_12mm</v>
      </c>
      <c r="P2681" s="112">
        <f>Cal_111320b_12mm!$Q$3</f>
        <v>1.834328118614172</v>
      </c>
      <c r="Q2681" s="112">
        <f>Cal_111320b_12mm!$R$3</f>
        <v>0.54419533879391391</v>
      </c>
      <c r="R2681" s="46">
        <v>32.299999999999997</v>
      </c>
      <c r="S2681" s="46">
        <v>21.46</v>
      </c>
      <c r="T2681" s="47">
        <f t="shared" si="476"/>
        <v>0.71683333333333332</v>
      </c>
      <c r="U2681" s="79">
        <f t="shared" si="471"/>
        <v>31.583166666666664</v>
      </c>
      <c r="V2681" s="79">
        <f t="shared" si="472"/>
        <v>20.743166666666667</v>
      </c>
      <c r="W2681" s="443">
        <f t="shared" si="473"/>
        <v>0.22361258863560793</v>
      </c>
      <c r="X2681" s="443">
        <f t="shared" si="474"/>
        <v>0.13339619741261149</v>
      </c>
      <c r="Y2681" s="43">
        <f>Cal_111320b_12mm!$A$3</f>
        <v>20201113</v>
      </c>
      <c r="Z2681" s="48" t="s">
        <v>926</v>
      </c>
      <c r="AA2681" s="48"/>
      <c r="AE2681" s="689" t="s">
        <v>1250</v>
      </c>
      <c r="AF2681" s="128">
        <v>1</v>
      </c>
      <c r="AG2681" s="765" t="s">
        <v>1634</v>
      </c>
      <c r="AH2681"/>
    </row>
    <row r="2682" spans="1:35" x14ac:dyDescent="0.2">
      <c r="A2682" s="43" t="s">
        <v>918</v>
      </c>
      <c r="B2682" s="45">
        <v>20191005</v>
      </c>
      <c r="C2682" s="107" t="s">
        <v>73</v>
      </c>
      <c r="D2682" s="107">
        <v>13</v>
      </c>
      <c r="E2682" s="107">
        <v>15</v>
      </c>
      <c r="H2682" s="107" t="s">
        <v>10</v>
      </c>
      <c r="I2682" s="107">
        <v>290</v>
      </c>
      <c r="J2682" s="107">
        <v>10</v>
      </c>
      <c r="K2682" s="43">
        <v>5</v>
      </c>
      <c r="L2682" s="43">
        <v>1</v>
      </c>
      <c r="M2682" s="43">
        <v>0</v>
      </c>
      <c r="N2682" s="49">
        <v>1</v>
      </c>
      <c r="O2682" s="111" t="str">
        <f>Cal_111320b_12mm!$E$2</f>
        <v>Cal_111320b_12mm</v>
      </c>
      <c r="P2682" s="112">
        <f>Cal_111320b_12mm!$Q$3</f>
        <v>1.834328118614172</v>
      </c>
      <c r="Q2682" s="112">
        <f>Cal_111320b_12mm!$R$3</f>
        <v>0.54419533879391391</v>
      </c>
      <c r="R2682" s="46">
        <v>26.83</v>
      </c>
      <c r="S2682" s="46">
        <v>18.11</v>
      </c>
      <c r="T2682" s="47">
        <f t="shared" si="476"/>
        <v>0.71683333333333332</v>
      </c>
      <c r="U2682" s="79">
        <f t="shared" si="471"/>
        <v>26.113166666666665</v>
      </c>
      <c r="V2682" s="79">
        <f t="shared" si="472"/>
        <v>17.393166666666666</v>
      </c>
      <c r="W2682" s="443">
        <f t="shared" si="473"/>
        <v>0.17988023735262931</v>
      </c>
      <c r="X2682" s="443">
        <f t="shared" si="474"/>
        <v>0.1194719983491369</v>
      </c>
      <c r="Y2682" s="43">
        <f>Cal_111320b_12mm!$A$3</f>
        <v>20201113</v>
      </c>
      <c r="Z2682" s="48" t="s">
        <v>926</v>
      </c>
      <c r="AA2682" s="48"/>
      <c r="AE2682" s="689" t="s">
        <v>1250</v>
      </c>
      <c r="AF2682" s="128">
        <v>1</v>
      </c>
      <c r="AG2682" s="765" t="s">
        <v>1634</v>
      </c>
      <c r="AH2682"/>
    </row>
    <row r="2683" spans="1:35" x14ac:dyDescent="0.2">
      <c r="A2683" s="43" t="s">
        <v>918</v>
      </c>
      <c r="B2683" s="45">
        <v>20191005</v>
      </c>
      <c r="C2683" s="107" t="s">
        <v>73</v>
      </c>
      <c r="D2683" s="107">
        <v>13</v>
      </c>
      <c r="E2683" s="107">
        <v>15</v>
      </c>
      <c r="H2683" s="107" t="s">
        <v>11</v>
      </c>
      <c r="I2683" s="107">
        <v>290</v>
      </c>
      <c r="J2683" s="107">
        <v>10</v>
      </c>
      <c r="K2683" s="43">
        <v>5</v>
      </c>
      <c r="L2683" s="43">
        <v>1</v>
      </c>
      <c r="M2683" s="43">
        <v>0</v>
      </c>
      <c r="N2683" s="49">
        <v>1</v>
      </c>
      <c r="O2683" s="111" t="str">
        <f>Cal_111320b_12mm!$E$2</f>
        <v>Cal_111320b_12mm</v>
      </c>
      <c r="P2683" s="112">
        <f>Cal_111320b_12mm!$Q$3</f>
        <v>1.834328118614172</v>
      </c>
      <c r="Q2683" s="112">
        <f>Cal_111320b_12mm!$R$3</f>
        <v>0.54419533879391391</v>
      </c>
      <c r="R2683" s="46">
        <v>28.42</v>
      </c>
      <c r="S2683" s="46">
        <v>19.14</v>
      </c>
      <c r="T2683" s="47">
        <f t="shared" si="476"/>
        <v>0.71683333333333332</v>
      </c>
      <c r="U2683" s="79">
        <f t="shared" si="471"/>
        <v>27.703166666666668</v>
      </c>
      <c r="V2683" s="79">
        <f t="shared" si="472"/>
        <v>18.423166666666667</v>
      </c>
      <c r="W2683" s="443">
        <f t="shared" si="473"/>
        <v>0.19143217920096331</v>
      </c>
      <c r="X2683" s="443">
        <f t="shared" si="474"/>
        <v>0.12564729436851835</v>
      </c>
      <c r="Y2683" s="43">
        <f>Cal_111320b_12mm!$A$3</f>
        <v>20201113</v>
      </c>
      <c r="Z2683" s="48" t="s">
        <v>926</v>
      </c>
      <c r="AA2683" s="48"/>
      <c r="AE2683" s="689" t="s">
        <v>1250</v>
      </c>
      <c r="AF2683" s="128">
        <v>1</v>
      </c>
      <c r="AG2683" s="765" t="s">
        <v>1634</v>
      </c>
      <c r="AH2683"/>
    </row>
    <row r="2684" spans="1:35" s="372" customFormat="1" x14ac:dyDescent="0.2">
      <c r="A2684" s="372" t="s">
        <v>918</v>
      </c>
      <c r="B2684" s="462">
        <v>20191005</v>
      </c>
      <c r="C2684" s="373" t="s">
        <v>73</v>
      </c>
      <c r="D2684" s="373">
        <v>13</v>
      </c>
      <c r="E2684" s="373">
        <v>15</v>
      </c>
      <c r="F2684" s="373"/>
      <c r="G2684" s="373"/>
      <c r="H2684" s="373" t="s">
        <v>10</v>
      </c>
      <c r="I2684" s="373">
        <v>280.31</v>
      </c>
      <c r="J2684" s="373">
        <v>5</v>
      </c>
      <c r="K2684" s="372">
        <v>5</v>
      </c>
      <c r="L2684" s="372">
        <v>1</v>
      </c>
      <c r="M2684" s="372">
        <v>0</v>
      </c>
      <c r="N2684" s="375">
        <v>1</v>
      </c>
      <c r="O2684" s="111" t="str">
        <f>Cal_111320b_12mm!$E$2</f>
        <v>Cal_111320b_12mm</v>
      </c>
      <c r="P2684" s="112">
        <f>Cal_111320b_12mm!$Q$3</f>
        <v>1.834328118614172</v>
      </c>
      <c r="Q2684" s="112">
        <f>Cal_111320b_12mm!$R$3</f>
        <v>0.54419533879391391</v>
      </c>
      <c r="R2684" s="376">
        <v>5.6609999999999996</v>
      </c>
      <c r="S2684" s="376">
        <v>3.8639999999999999</v>
      </c>
      <c r="T2684" s="463">
        <v>0.71483333299999996</v>
      </c>
      <c r="U2684" s="378">
        <f t="shared" si="471"/>
        <v>4.946166667</v>
      </c>
      <c r="V2684" s="378">
        <f t="shared" si="472"/>
        <v>3.1491666669999998</v>
      </c>
      <c r="W2684" s="464">
        <f t="shared" si="473"/>
        <v>3.8350802016532043E-2</v>
      </c>
      <c r="X2684" s="464">
        <f t="shared" si="474"/>
        <v>1.7722857456135648E-2</v>
      </c>
      <c r="Y2684" s="43">
        <f>Cal_111320b_12mm!$A$3</f>
        <v>20201113</v>
      </c>
      <c r="Z2684" s="380" t="s">
        <v>922</v>
      </c>
      <c r="AA2684" s="380"/>
      <c r="AB2684" s="380"/>
      <c r="AE2684" s="689" t="s">
        <v>1250</v>
      </c>
      <c r="AF2684" s="381">
        <v>1</v>
      </c>
      <c r="AG2684" s="765" t="s">
        <v>1634</v>
      </c>
      <c r="AH2684" s="371" t="s">
        <v>210</v>
      </c>
      <c r="AI2684" s="570" t="s">
        <v>1127</v>
      </c>
    </row>
    <row r="2685" spans="1:35" s="372" customFormat="1" x14ac:dyDescent="0.2">
      <c r="A2685" s="372" t="s">
        <v>918</v>
      </c>
      <c r="B2685" s="462">
        <v>20191005</v>
      </c>
      <c r="C2685" s="373" t="s">
        <v>73</v>
      </c>
      <c r="D2685" s="373">
        <v>13</v>
      </c>
      <c r="E2685" s="373">
        <v>15</v>
      </c>
      <c r="F2685" s="373"/>
      <c r="G2685" s="373"/>
      <c r="H2685" s="373" t="s">
        <v>11</v>
      </c>
      <c r="I2685" s="373">
        <v>280.24</v>
      </c>
      <c r="J2685" s="373">
        <v>5</v>
      </c>
      <c r="K2685" s="372">
        <v>5</v>
      </c>
      <c r="L2685" s="372">
        <v>1</v>
      </c>
      <c r="M2685" s="372">
        <v>0</v>
      </c>
      <c r="N2685" s="375">
        <v>1</v>
      </c>
      <c r="O2685" s="111" t="str">
        <f>Cal_111320b_12mm!$E$2</f>
        <v>Cal_111320b_12mm</v>
      </c>
      <c r="P2685" s="112">
        <f>Cal_111320b_12mm!$Q$3</f>
        <v>1.834328118614172</v>
      </c>
      <c r="Q2685" s="112">
        <f>Cal_111320b_12mm!$R$3</f>
        <v>0.54419533879391391</v>
      </c>
      <c r="R2685" s="376">
        <v>5.8049999999999997</v>
      </c>
      <c r="S2685" s="376">
        <v>4.125</v>
      </c>
      <c r="T2685" s="463">
        <v>0.65566666699999998</v>
      </c>
      <c r="U2685" s="378">
        <f t="shared" si="471"/>
        <v>5.1493333329999995</v>
      </c>
      <c r="V2685" s="378">
        <f t="shared" si="472"/>
        <v>3.4693333329999998</v>
      </c>
      <c r="W2685" s="464">
        <f t="shared" si="473"/>
        <v>3.5862794062412828E-2</v>
      </c>
      <c r="X2685" s="464">
        <f t="shared" si="474"/>
        <v>2.5927142575048578E-2</v>
      </c>
      <c r="Y2685" s="43">
        <f>Cal_111320b_12mm!$A$3</f>
        <v>20201113</v>
      </c>
      <c r="Z2685" s="380" t="s">
        <v>923</v>
      </c>
      <c r="AA2685" s="380"/>
      <c r="AB2685" s="380"/>
      <c r="AE2685" s="689" t="s">
        <v>1250</v>
      </c>
      <c r="AF2685" s="381">
        <v>1</v>
      </c>
      <c r="AG2685" s="765" t="s">
        <v>1634</v>
      </c>
      <c r="AH2685" s="371" t="s">
        <v>212</v>
      </c>
      <c r="AI2685" s="570" t="s">
        <v>1127</v>
      </c>
    </row>
    <row r="2686" spans="1:35" s="44" customFormat="1" x14ac:dyDescent="0.2">
      <c r="A2686" s="44" t="s">
        <v>918</v>
      </c>
      <c r="B2686" s="196">
        <v>20191005</v>
      </c>
      <c r="C2686" s="361" t="s">
        <v>73</v>
      </c>
      <c r="D2686" s="361">
        <v>13</v>
      </c>
      <c r="E2686" s="361">
        <v>15</v>
      </c>
      <c r="F2686" s="361"/>
      <c r="G2686" s="361"/>
      <c r="H2686" s="361" t="s">
        <v>10</v>
      </c>
      <c r="I2686" s="361">
        <v>280.16000000000003</v>
      </c>
      <c r="J2686" s="361">
        <v>20</v>
      </c>
      <c r="K2686" s="44">
        <v>5</v>
      </c>
      <c r="L2686" s="44">
        <v>1</v>
      </c>
      <c r="M2686" s="44">
        <v>0</v>
      </c>
      <c r="N2686" s="363">
        <v>1</v>
      </c>
      <c r="O2686" s="111" t="str">
        <f>Cal_111320b_12mm!$E$2</f>
        <v>Cal_111320b_12mm</v>
      </c>
      <c r="P2686" s="112">
        <f>Cal_111320b_12mm!$Q$3</f>
        <v>1.834328118614172</v>
      </c>
      <c r="Q2686" s="112">
        <f>Cal_111320b_12mm!$R$3</f>
        <v>0.54419533879391391</v>
      </c>
      <c r="R2686" s="364">
        <v>2.9790000000000001</v>
      </c>
      <c r="S2686" s="364">
        <v>2.1389999999999998</v>
      </c>
      <c r="T2686" s="460">
        <v>0.71483333299999996</v>
      </c>
      <c r="U2686" s="366">
        <f t="shared" si="471"/>
        <v>2.264166667</v>
      </c>
      <c r="V2686" s="366">
        <f t="shared" si="472"/>
        <v>1.4241666669999997</v>
      </c>
      <c r="W2686" s="461">
        <f t="shared" si="473"/>
        <v>1.7936517361597969E-2</v>
      </c>
      <c r="X2686" s="461">
        <f t="shared" si="474"/>
        <v>7.4355895899856526E-3</v>
      </c>
      <c r="Y2686" s="43">
        <f>Cal_111320b_12mm!$A$3</f>
        <v>20201113</v>
      </c>
      <c r="Z2686" s="368" t="s">
        <v>922</v>
      </c>
      <c r="AA2686" s="368"/>
      <c r="AB2686" s="368"/>
      <c r="AE2686" s="689" t="s">
        <v>1250</v>
      </c>
      <c r="AF2686" s="369">
        <v>1</v>
      </c>
      <c r="AG2686" s="765" t="s">
        <v>1634</v>
      </c>
      <c r="AH2686" s="360" t="s">
        <v>1041</v>
      </c>
      <c r="AI2686" s="573" t="s">
        <v>1127</v>
      </c>
    </row>
    <row r="2687" spans="1:35" s="555" customFormat="1" ht="13.5" thickBot="1" x14ac:dyDescent="0.25">
      <c r="A2687" s="555" t="s">
        <v>918</v>
      </c>
      <c r="B2687" s="556">
        <v>20191005</v>
      </c>
      <c r="C2687" s="557" t="s">
        <v>73</v>
      </c>
      <c r="D2687" s="557">
        <v>13</v>
      </c>
      <c r="E2687" s="557">
        <v>15</v>
      </c>
      <c r="F2687" s="557"/>
      <c r="G2687" s="557"/>
      <c r="H2687" s="557" t="s">
        <v>11</v>
      </c>
      <c r="I2687" s="557">
        <v>280.66000000000003</v>
      </c>
      <c r="J2687" s="557">
        <v>20</v>
      </c>
      <c r="K2687" s="555">
        <v>5</v>
      </c>
      <c r="L2687" s="555">
        <v>1</v>
      </c>
      <c r="M2687" s="555">
        <v>0</v>
      </c>
      <c r="N2687" s="558">
        <v>1</v>
      </c>
      <c r="O2687" s="111" t="str">
        <f>Cal_111320b_12mm!$E$2</f>
        <v>Cal_111320b_12mm</v>
      </c>
      <c r="P2687" s="112">
        <f>Cal_111320b_12mm!$Q$3</f>
        <v>1.834328118614172</v>
      </c>
      <c r="Q2687" s="112">
        <f>Cal_111320b_12mm!$R$3</f>
        <v>0.54419533879391391</v>
      </c>
      <c r="R2687" s="559">
        <v>3.411</v>
      </c>
      <c r="S2687" s="559">
        <v>2.6179999999999999</v>
      </c>
      <c r="T2687" s="560">
        <v>0.71483333299999996</v>
      </c>
      <c r="U2687" s="561">
        <f t="shared" si="471"/>
        <v>2.696166667</v>
      </c>
      <c r="V2687" s="561">
        <f t="shared" si="472"/>
        <v>1.9031666669999998</v>
      </c>
      <c r="W2687" s="562">
        <f t="shared" si="473"/>
        <v>1.6902760246646734E-2</v>
      </c>
      <c r="X2687" s="562">
        <f t="shared" si="474"/>
        <v>1.6942522544702538E-2</v>
      </c>
      <c r="Y2687" s="43">
        <f>Cal_111320b_12mm!$A$3</f>
        <v>20201113</v>
      </c>
      <c r="Z2687" s="563" t="s">
        <v>922</v>
      </c>
      <c r="AA2687" s="563"/>
      <c r="AB2687" s="563"/>
      <c r="AE2687" s="689" t="s">
        <v>1250</v>
      </c>
      <c r="AF2687" s="564">
        <v>1</v>
      </c>
      <c r="AG2687" s="765" t="s">
        <v>1634</v>
      </c>
      <c r="AH2687" s="565" t="s">
        <v>1042</v>
      </c>
      <c r="AI2687" s="573" t="s">
        <v>1127</v>
      </c>
    </row>
    <row r="2688" spans="1:35" x14ac:dyDescent="0.2">
      <c r="A2688" s="43" t="s">
        <v>918</v>
      </c>
      <c r="B2688" s="45">
        <v>20191005</v>
      </c>
      <c r="C2688" s="107" t="s">
        <v>72</v>
      </c>
      <c r="D2688" s="107">
        <v>14</v>
      </c>
      <c r="E2688" s="107">
        <v>5</v>
      </c>
      <c r="H2688" s="107" t="s">
        <v>10</v>
      </c>
      <c r="I2688" s="107">
        <v>290</v>
      </c>
      <c r="J2688" s="107">
        <v>0</v>
      </c>
      <c r="K2688" s="43">
        <v>5</v>
      </c>
      <c r="L2688" s="43">
        <v>1</v>
      </c>
      <c r="M2688" s="43">
        <v>0</v>
      </c>
      <c r="N2688" s="49">
        <v>1</v>
      </c>
      <c r="O2688" s="111" t="str">
        <f>Cal_111320b_12mm!$E$2</f>
        <v>Cal_111320b_12mm</v>
      </c>
      <c r="P2688" s="112">
        <f>Cal_111320b_12mm!$Q$3</f>
        <v>1.834328118614172</v>
      </c>
      <c r="Q2688" s="112">
        <f>Cal_111320b_12mm!$R$3</f>
        <v>0.54419533879391391</v>
      </c>
      <c r="R2688" s="46">
        <v>5.3769999999999998</v>
      </c>
      <c r="S2688" s="46">
        <v>4.29</v>
      </c>
      <c r="T2688" s="43">
        <v>0.71683333299999996</v>
      </c>
      <c r="U2688" s="79">
        <f t="shared" si="471"/>
        <v>4.6601666669999995</v>
      </c>
      <c r="V2688" s="79">
        <f t="shared" si="472"/>
        <v>3.5731666670000002</v>
      </c>
      <c r="W2688" s="465">
        <f t="shared" si="473"/>
        <v>2.2423144266319715E-2</v>
      </c>
      <c r="X2688" s="465">
        <f t="shared" si="474"/>
        <v>3.9074307623875391E-2</v>
      </c>
      <c r="Y2688" s="43">
        <f>Cal_111320b_12mm!$A$3</f>
        <v>20201113</v>
      </c>
      <c r="Z2688" s="48" t="s">
        <v>926</v>
      </c>
      <c r="AA2688" s="48"/>
      <c r="AE2688" s="689" t="s">
        <v>1250</v>
      </c>
      <c r="AF2688" s="128">
        <v>1</v>
      </c>
      <c r="AG2688" s="128">
        <v>1</v>
      </c>
      <c r="AH2688"/>
    </row>
    <row r="2689" spans="1:35" x14ac:dyDescent="0.2">
      <c r="A2689" s="43" t="s">
        <v>918</v>
      </c>
      <c r="B2689" s="45">
        <v>20191005</v>
      </c>
      <c r="C2689" s="107" t="s">
        <v>72</v>
      </c>
      <c r="D2689" s="107">
        <v>14</v>
      </c>
      <c r="E2689" s="107">
        <v>5</v>
      </c>
      <c r="H2689" s="107" t="s">
        <v>11</v>
      </c>
      <c r="I2689" s="107">
        <v>290</v>
      </c>
      <c r="J2689" s="107">
        <v>0</v>
      </c>
      <c r="K2689" s="43">
        <v>5</v>
      </c>
      <c r="L2689" s="43">
        <v>1</v>
      </c>
      <c r="M2689" s="43">
        <v>0</v>
      </c>
      <c r="N2689" s="49">
        <v>1</v>
      </c>
      <c r="O2689" s="111" t="str">
        <f>Cal_111320b_12mm!$E$2</f>
        <v>Cal_111320b_12mm</v>
      </c>
      <c r="P2689" s="112">
        <f>Cal_111320b_12mm!$Q$3</f>
        <v>1.834328118614172</v>
      </c>
      <c r="Q2689" s="112">
        <f>Cal_111320b_12mm!$R$3</f>
        <v>0.54419533879391391</v>
      </c>
      <c r="R2689" s="46">
        <v>5.4550000000000001</v>
      </c>
      <c r="S2689" s="46">
        <v>4.2050000000000001</v>
      </c>
      <c r="T2689" s="43">
        <f t="shared" ref="T2689" si="477">AVERAGE(0.783, 0.695, 0.619, 0.756, 0.618, 0.76)</f>
        <v>0.70516666666666661</v>
      </c>
      <c r="U2689" s="79">
        <f t="shared" si="471"/>
        <v>4.7498333333333331</v>
      </c>
      <c r="V2689" s="79">
        <f t="shared" si="472"/>
        <v>3.4998333333333336</v>
      </c>
      <c r="W2689" s="465">
        <f t="shared" si="473"/>
        <v>2.5785584482888365E-2</v>
      </c>
      <c r="X2689" s="465">
        <f t="shared" si="474"/>
        <v>3.4449733961149899E-2</v>
      </c>
      <c r="Y2689" s="43">
        <f>Cal_111320b_12mm!$A$3</f>
        <v>20201113</v>
      </c>
      <c r="Z2689" s="48" t="s">
        <v>924</v>
      </c>
      <c r="AA2689" s="48"/>
      <c r="AE2689" s="689" t="s">
        <v>1250</v>
      </c>
      <c r="AF2689" s="128">
        <v>1</v>
      </c>
      <c r="AG2689" s="128">
        <v>1</v>
      </c>
      <c r="AH2689"/>
    </row>
    <row r="2690" spans="1:35" x14ac:dyDescent="0.2">
      <c r="A2690" s="43" t="s">
        <v>918</v>
      </c>
      <c r="B2690" s="45">
        <v>20191005</v>
      </c>
      <c r="C2690" s="107" t="s">
        <v>72</v>
      </c>
      <c r="D2690" s="107">
        <v>14</v>
      </c>
      <c r="E2690" s="107">
        <v>6</v>
      </c>
      <c r="H2690" s="107" t="s">
        <v>10</v>
      </c>
      <c r="I2690" s="107">
        <v>290</v>
      </c>
      <c r="J2690" s="107">
        <v>0</v>
      </c>
      <c r="K2690" s="43">
        <v>5</v>
      </c>
      <c r="L2690" s="43">
        <v>1</v>
      </c>
      <c r="M2690" s="43">
        <v>0</v>
      </c>
      <c r="N2690" s="49">
        <v>1</v>
      </c>
      <c r="O2690" s="111" t="str">
        <f>Cal_111320b_12mm!$E$2</f>
        <v>Cal_111320b_12mm</v>
      </c>
      <c r="P2690" s="112">
        <f>Cal_111320b_12mm!$Q$3</f>
        <v>1.834328118614172</v>
      </c>
      <c r="Q2690" s="112">
        <f>Cal_111320b_12mm!$R$3</f>
        <v>0.54419533879391391</v>
      </c>
      <c r="R2690" s="46">
        <v>18.25</v>
      </c>
      <c r="S2690" s="46">
        <v>13.92</v>
      </c>
      <c r="T2690" s="43">
        <f t="shared" ref="T2690:T2692" si="478">AVERAGE(0.771, 0.911, 0.428, 0.698, 0.908, 0.585)</f>
        <v>0.71683333333333332</v>
      </c>
      <c r="U2690" s="79">
        <f t="shared" si="471"/>
        <v>17.533166666666666</v>
      </c>
      <c r="V2690" s="79">
        <f t="shared" si="472"/>
        <v>13.203166666666666</v>
      </c>
      <c r="W2690" s="465">
        <f t="shared" si="473"/>
        <v>8.9321264648725349E-2</v>
      </c>
      <c r="X2690" s="465">
        <f t="shared" si="474"/>
        <v>0.13791725584359654</v>
      </c>
      <c r="Y2690" s="43">
        <f>Cal_111320b_12mm!$A$3</f>
        <v>20201113</v>
      </c>
      <c r="Z2690" s="48" t="s">
        <v>926</v>
      </c>
      <c r="AA2690" s="48"/>
      <c r="AE2690" s="689" t="s">
        <v>1250</v>
      </c>
      <c r="AF2690" s="128">
        <v>1</v>
      </c>
      <c r="AG2690" s="765" t="s">
        <v>1634</v>
      </c>
      <c r="AH2690"/>
    </row>
    <row r="2691" spans="1:35" x14ac:dyDescent="0.2">
      <c r="A2691" s="43" t="s">
        <v>918</v>
      </c>
      <c r="B2691" s="45">
        <v>20191005</v>
      </c>
      <c r="C2691" s="107" t="s">
        <v>72</v>
      </c>
      <c r="D2691" s="107">
        <v>14</v>
      </c>
      <c r="E2691" s="107">
        <v>6</v>
      </c>
      <c r="H2691" s="107" t="s">
        <v>11</v>
      </c>
      <c r="I2691" s="107">
        <v>290</v>
      </c>
      <c r="J2691" s="107">
        <v>0</v>
      </c>
      <c r="K2691" s="43">
        <v>5</v>
      </c>
      <c r="L2691" s="43">
        <v>1</v>
      </c>
      <c r="M2691" s="43">
        <v>0</v>
      </c>
      <c r="N2691" s="49">
        <v>1</v>
      </c>
      <c r="O2691" s="111" t="str">
        <f>Cal_111320b_12mm!$E$2</f>
        <v>Cal_111320b_12mm</v>
      </c>
      <c r="P2691" s="112">
        <f>Cal_111320b_12mm!$Q$3</f>
        <v>1.834328118614172</v>
      </c>
      <c r="Q2691" s="112">
        <f>Cal_111320b_12mm!$R$3</f>
        <v>0.54419533879391391</v>
      </c>
      <c r="R2691" s="46">
        <v>19.489999999999998</v>
      </c>
      <c r="S2691" s="46">
        <v>15.05</v>
      </c>
      <c r="T2691" s="43">
        <f t="shared" si="478"/>
        <v>0.71683333333333332</v>
      </c>
      <c r="U2691" s="79">
        <f t="shared" si="471"/>
        <v>18.773166666666665</v>
      </c>
      <c r="V2691" s="79">
        <f t="shared" si="472"/>
        <v>14.333166666666667</v>
      </c>
      <c r="W2691" s="465">
        <f t="shared" si="473"/>
        <v>9.1590396083219464E-2</v>
      </c>
      <c r="X2691" s="465">
        <f t="shared" si="474"/>
        <v>0.15509645333193586</v>
      </c>
      <c r="Y2691" s="43">
        <f>Cal_111320b_12mm!$A$3</f>
        <v>20201113</v>
      </c>
      <c r="Z2691" s="48" t="s">
        <v>926</v>
      </c>
      <c r="AA2691" s="48"/>
      <c r="AE2691" s="689" t="s">
        <v>1250</v>
      </c>
      <c r="AF2691" s="128">
        <v>1</v>
      </c>
      <c r="AG2691" s="765" t="s">
        <v>1634</v>
      </c>
      <c r="AH2691"/>
    </row>
    <row r="2692" spans="1:35" x14ac:dyDescent="0.2">
      <c r="A2692" s="43" t="s">
        <v>918</v>
      </c>
      <c r="B2692" s="45">
        <v>20191005</v>
      </c>
      <c r="C2692" s="107" t="s">
        <v>72</v>
      </c>
      <c r="D2692" s="107">
        <v>14</v>
      </c>
      <c r="E2692" s="107">
        <v>7</v>
      </c>
      <c r="H2692" s="107" t="s">
        <v>10</v>
      </c>
      <c r="I2692" s="107">
        <v>290</v>
      </c>
      <c r="J2692" s="107">
        <v>0</v>
      </c>
      <c r="K2692" s="43">
        <v>5</v>
      </c>
      <c r="L2692" s="43">
        <v>1</v>
      </c>
      <c r="M2692" s="43">
        <v>0</v>
      </c>
      <c r="N2692" s="49">
        <v>1</v>
      </c>
      <c r="O2692" s="111" t="str">
        <f>Cal_111320b_12mm!$E$2</f>
        <v>Cal_111320b_12mm</v>
      </c>
      <c r="P2692" s="112">
        <f>Cal_111320b_12mm!$Q$3</f>
        <v>1.834328118614172</v>
      </c>
      <c r="Q2692" s="112">
        <f>Cal_111320b_12mm!$R$3</f>
        <v>0.54419533879391391</v>
      </c>
      <c r="R2692" s="46">
        <v>62.3</v>
      </c>
      <c r="S2692" s="46">
        <v>41.74</v>
      </c>
      <c r="T2692" s="43">
        <f t="shared" si="478"/>
        <v>0.71683333333333332</v>
      </c>
      <c r="U2692" s="79">
        <f t="shared" si="471"/>
        <v>61.583166666666664</v>
      </c>
      <c r="V2692" s="79">
        <f t="shared" si="472"/>
        <v>41.023166666666668</v>
      </c>
      <c r="W2692" s="465">
        <f t="shared" si="473"/>
        <v>0.42412129357454792</v>
      </c>
      <c r="X2692" s="465">
        <f t="shared" si="474"/>
        <v>0.2819247584516027</v>
      </c>
      <c r="Y2692" s="43">
        <f>Cal_111320b_12mm!$A$3</f>
        <v>20201113</v>
      </c>
      <c r="Z2692" s="48" t="s">
        <v>926</v>
      </c>
      <c r="AA2692" s="48"/>
      <c r="AE2692" s="689" t="s">
        <v>1250</v>
      </c>
      <c r="AF2692" s="128">
        <v>1</v>
      </c>
      <c r="AG2692" s="765" t="s">
        <v>1634</v>
      </c>
      <c r="AH2692"/>
    </row>
    <row r="2693" spans="1:35" x14ac:dyDescent="0.2">
      <c r="A2693" s="43" t="s">
        <v>918</v>
      </c>
      <c r="B2693" s="45">
        <v>20191005</v>
      </c>
      <c r="C2693" s="107" t="s">
        <v>72</v>
      </c>
      <c r="D2693" s="107">
        <v>14</v>
      </c>
      <c r="E2693" s="107">
        <v>7</v>
      </c>
      <c r="H2693" s="107" t="s">
        <v>11</v>
      </c>
      <c r="I2693" s="107">
        <v>290</v>
      </c>
      <c r="J2693" s="107">
        <v>0</v>
      </c>
      <c r="K2693" s="43">
        <v>5</v>
      </c>
      <c r="L2693" s="43">
        <v>1</v>
      </c>
      <c r="M2693" s="43">
        <v>0</v>
      </c>
      <c r="N2693" s="49">
        <v>1</v>
      </c>
      <c r="O2693" s="111" t="str">
        <f>Cal_111320b_12mm!$E$2</f>
        <v>Cal_111320b_12mm</v>
      </c>
      <c r="P2693" s="112">
        <f>Cal_111320b_12mm!$Q$3</f>
        <v>1.834328118614172</v>
      </c>
      <c r="Q2693" s="112">
        <f>Cal_111320b_12mm!$R$3</f>
        <v>0.54419533879391391</v>
      </c>
      <c r="R2693" s="46">
        <v>65.150000000000006</v>
      </c>
      <c r="S2693" s="46">
        <v>42.98</v>
      </c>
      <c r="T2693" s="43">
        <f t="shared" ref="T2693" si="479">AVERAGE(0.783, 0.695, 0.619, 0.756, 0.618, 0.76)</f>
        <v>0.70516666666666661</v>
      </c>
      <c r="U2693" s="79">
        <f t="shared" si="471"/>
        <v>64.444833333333335</v>
      </c>
      <c r="V2693" s="79">
        <f t="shared" si="472"/>
        <v>42.274833333333333</v>
      </c>
      <c r="W2693" s="465">
        <f t="shared" si="473"/>
        <v>0.45733312638850826</v>
      </c>
      <c r="X2693" s="465">
        <f t="shared" si="474"/>
        <v>0.27025524867753586</v>
      </c>
      <c r="Y2693" s="43">
        <f>Cal_111320b_12mm!$A$3</f>
        <v>20201113</v>
      </c>
      <c r="Z2693" s="48" t="s">
        <v>924</v>
      </c>
      <c r="AA2693" s="48"/>
      <c r="AE2693" s="689" t="s">
        <v>1250</v>
      </c>
      <c r="AF2693" s="128">
        <v>1</v>
      </c>
      <c r="AG2693" s="765" t="s">
        <v>1634</v>
      </c>
      <c r="AH2693"/>
    </row>
    <row r="2694" spans="1:35" x14ac:dyDescent="0.2">
      <c r="A2694" s="43" t="s">
        <v>918</v>
      </c>
      <c r="B2694" s="45">
        <v>20191005</v>
      </c>
      <c r="C2694" s="107" t="s">
        <v>72</v>
      </c>
      <c r="D2694" s="107">
        <v>14</v>
      </c>
      <c r="E2694" s="107">
        <v>9</v>
      </c>
      <c r="H2694" s="107" t="s">
        <v>10</v>
      </c>
      <c r="I2694" s="107">
        <v>290</v>
      </c>
      <c r="J2694" s="107">
        <v>0</v>
      </c>
      <c r="K2694" s="43">
        <v>5</v>
      </c>
      <c r="L2694" s="43">
        <v>1</v>
      </c>
      <c r="M2694" s="43">
        <v>0</v>
      </c>
      <c r="N2694" s="49">
        <v>1</v>
      </c>
      <c r="O2694" s="111" t="str">
        <f>Cal_111320b_12mm!$E$2</f>
        <v>Cal_111320b_12mm</v>
      </c>
      <c r="P2694" s="112">
        <f>Cal_111320b_12mm!$Q$3</f>
        <v>1.834328118614172</v>
      </c>
      <c r="Q2694" s="112">
        <f>Cal_111320b_12mm!$R$3</f>
        <v>0.54419533879391391</v>
      </c>
      <c r="R2694" s="46">
        <v>82.56</v>
      </c>
      <c r="S2694" s="46">
        <v>53.1</v>
      </c>
      <c r="T2694" s="43">
        <f>AVERAGE(0.544, 0.794, 0.854, 0.783, 0.695, 0.619)</f>
        <v>0.71483333333333332</v>
      </c>
      <c r="U2694" s="79">
        <f t="shared" si="471"/>
        <v>81.845166666666671</v>
      </c>
      <c r="V2694" s="79">
        <f t="shared" si="472"/>
        <v>52.38516666666667</v>
      </c>
      <c r="W2694" s="465">
        <f t="shared" si="473"/>
        <v>0.60771465509271316</v>
      </c>
      <c r="X2694" s="465">
        <f t="shared" si="474"/>
        <v>0.29388176261594495</v>
      </c>
      <c r="Y2694" s="43">
        <f>Cal_111320b_12mm!$A$3</f>
        <v>20201113</v>
      </c>
      <c r="Z2694" s="48" t="s">
        <v>920</v>
      </c>
      <c r="AA2694" s="48"/>
      <c r="AE2694" s="689" t="s">
        <v>1250</v>
      </c>
      <c r="AF2694" s="128">
        <v>1</v>
      </c>
      <c r="AG2694" s="765" t="s">
        <v>1634</v>
      </c>
      <c r="AH2694"/>
    </row>
    <row r="2695" spans="1:35" x14ac:dyDescent="0.2">
      <c r="A2695" s="43" t="s">
        <v>918</v>
      </c>
      <c r="B2695" s="45">
        <v>20191005</v>
      </c>
      <c r="C2695" s="107" t="s">
        <v>72</v>
      </c>
      <c r="D2695" s="107">
        <v>14</v>
      </c>
      <c r="E2695" s="107">
        <v>9</v>
      </c>
      <c r="H2695" s="107" t="s">
        <v>11</v>
      </c>
      <c r="I2695" s="107">
        <v>290</v>
      </c>
      <c r="J2695" s="107">
        <v>0</v>
      </c>
      <c r="K2695" s="43">
        <v>5</v>
      </c>
      <c r="L2695" s="43">
        <v>1</v>
      </c>
      <c r="M2695" s="43">
        <v>0</v>
      </c>
      <c r="N2695" s="49">
        <v>1</v>
      </c>
      <c r="O2695" s="111" t="str">
        <f>Cal_111320b_12mm!$E$2</f>
        <v>Cal_111320b_12mm</v>
      </c>
      <c r="P2695" s="112">
        <f>Cal_111320b_12mm!$Q$3</f>
        <v>1.834328118614172</v>
      </c>
      <c r="Q2695" s="112">
        <f>Cal_111320b_12mm!$R$3</f>
        <v>0.54419533879391391</v>
      </c>
      <c r="R2695" s="46">
        <v>81.650000000000006</v>
      </c>
      <c r="S2695" s="46">
        <v>54.03</v>
      </c>
      <c r="T2695" s="43">
        <f t="shared" ref="T2695:T2699" si="480">AVERAGE(0.771, 0.911, 0.428, 0.698, 0.908, 0.585)</f>
        <v>0.71683333333333332</v>
      </c>
      <c r="U2695" s="79">
        <f t="shared" si="471"/>
        <v>80.933166666666679</v>
      </c>
      <c r="V2695" s="79">
        <f t="shared" si="472"/>
        <v>53.313166666666667</v>
      </c>
      <c r="W2695" s="465">
        <f t="shared" si="473"/>
        <v>0.56975827473390184</v>
      </c>
      <c r="X2695" s="465">
        <f t="shared" si="474"/>
        <v>0.34780986796625152</v>
      </c>
      <c r="Y2695" s="43">
        <f>Cal_111320b_12mm!$A$3</f>
        <v>20201113</v>
      </c>
      <c r="Z2695" s="48" t="s">
        <v>926</v>
      </c>
      <c r="AA2695" s="48"/>
      <c r="AE2695" s="689" t="s">
        <v>1250</v>
      </c>
      <c r="AF2695" s="128">
        <v>1</v>
      </c>
      <c r="AG2695" s="765" t="s">
        <v>1634</v>
      </c>
      <c r="AH2695"/>
    </row>
    <row r="2696" spans="1:35" x14ac:dyDescent="0.2">
      <c r="A2696" s="43" t="s">
        <v>918</v>
      </c>
      <c r="B2696" s="45">
        <v>20191005</v>
      </c>
      <c r="C2696" s="107" t="s">
        <v>72</v>
      </c>
      <c r="D2696" s="107">
        <v>14</v>
      </c>
      <c r="E2696" s="107">
        <v>11</v>
      </c>
      <c r="H2696" s="107" t="s">
        <v>10</v>
      </c>
      <c r="I2696" s="107">
        <v>290</v>
      </c>
      <c r="J2696" s="107">
        <v>0</v>
      </c>
      <c r="K2696" s="43">
        <v>5</v>
      </c>
      <c r="L2696" s="43">
        <v>1</v>
      </c>
      <c r="M2696" s="43">
        <v>0</v>
      </c>
      <c r="N2696" s="49">
        <v>1</v>
      </c>
      <c r="O2696" s="111" t="str">
        <f>Cal_111320b_12mm!$E$2</f>
        <v>Cal_111320b_12mm</v>
      </c>
      <c r="P2696" s="112">
        <f>Cal_111320b_12mm!$Q$3</f>
        <v>1.834328118614172</v>
      </c>
      <c r="Q2696" s="112">
        <f>Cal_111320b_12mm!$R$3</f>
        <v>0.54419533879391391</v>
      </c>
      <c r="R2696" s="46">
        <v>81.31</v>
      </c>
      <c r="S2696" s="46">
        <v>53.6</v>
      </c>
      <c r="T2696" s="43">
        <f t="shared" si="480"/>
        <v>0.71683333333333332</v>
      </c>
      <c r="U2696" s="79">
        <f t="shared" si="471"/>
        <v>80.593166666666676</v>
      </c>
      <c r="V2696" s="79">
        <f t="shared" si="472"/>
        <v>52.883166666666668</v>
      </c>
      <c r="W2696" s="465">
        <f t="shared" si="473"/>
        <v>0.57161483681666969</v>
      </c>
      <c r="X2696" s="465">
        <f t="shared" si="474"/>
        <v>0.33855261434647604</v>
      </c>
      <c r="Y2696" s="43">
        <f>Cal_111320b_12mm!$A$3</f>
        <v>20201113</v>
      </c>
      <c r="Z2696" s="48" t="s">
        <v>926</v>
      </c>
      <c r="AA2696" s="48"/>
      <c r="AE2696" s="689" t="s">
        <v>1250</v>
      </c>
      <c r="AF2696" s="128">
        <v>1</v>
      </c>
      <c r="AG2696" s="765" t="s">
        <v>1634</v>
      </c>
      <c r="AH2696"/>
    </row>
    <row r="2697" spans="1:35" x14ac:dyDescent="0.2">
      <c r="A2697" s="43" t="s">
        <v>918</v>
      </c>
      <c r="B2697" s="45">
        <v>20191005</v>
      </c>
      <c r="C2697" s="107" t="s">
        <v>72</v>
      </c>
      <c r="D2697" s="107">
        <v>14</v>
      </c>
      <c r="E2697" s="107">
        <v>11</v>
      </c>
      <c r="H2697" s="107" t="s">
        <v>11</v>
      </c>
      <c r="I2697" s="107">
        <v>290</v>
      </c>
      <c r="J2697" s="107">
        <v>0</v>
      </c>
      <c r="K2697" s="43">
        <v>5</v>
      </c>
      <c r="L2697" s="43">
        <v>1</v>
      </c>
      <c r="M2697" s="43">
        <v>0</v>
      </c>
      <c r="N2697" s="49">
        <v>1</v>
      </c>
      <c r="O2697" s="111" t="str">
        <f>Cal_111320b_12mm!$E$2</f>
        <v>Cal_111320b_12mm</v>
      </c>
      <c r="P2697" s="112">
        <f>Cal_111320b_12mm!$Q$3</f>
        <v>1.834328118614172</v>
      </c>
      <c r="Q2697" s="112">
        <f>Cal_111320b_12mm!$R$3</f>
        <v>0.54419533879391391</v>
      </c>
      <c r="R2697" s="46">
        <v>79.17</v>
      </c>
      <c r="S2697" s="46">
        <v>51.84</v>
      </c>
      <c r="T2697" s="43">
        <f t="shared" si="480"/>
        <v>0.71683333333333332</v>
      </c>
      <c r="U2697" s="79">
        <f t="shared" si="471"/>
        <v>78.453166666666675</v>
      </c>
      <c r="V2697" s="79">
        <f t="shared" si="472"/>
        <v>51.12316666666667</v>
      </c>
      <c r="W2697" s="465">
        <f t="shared" si="473"/>
        <v>0.56377601913387143</v>
      </c>
      <c r="X2697" s="465">
        <f t="shared" si="474"/>
        <v>0.31610022945919725</v>
      </c>
      <c r="Y2697" s="43">
        <f>Cal_111320b_12mm!$A$3</f>
        <v>20201113</v>
      </c>
      <c r="Z2697" s="48" t="s">
        <v>926</v>
      </c>
      <c r="AA2697" s="48"/>
      <c r="AE2697" s="689" t="s">
        <v>1250</v>
      </c>
      <c r="AF2697" s="128">
        <v>1</v>
      </c>
      <c r="AG2697" s="765" t="s">
        <v>1634</v>
      </c>
      <c r="AH2697"/>
    </row>
    <row r="2698" spans="1:35" x14ac:dyDescent="0.2">
      <c r="A2698" s="43" t="s">
        <v>918</v>
      </c>
      <c r="B2698" s="45">
        <v>20191005</v>
      </c>
      <c r="C2698" s="107" t="s">
        <v>72</v>
      </c>
      <c r="D2698" s="107">
        <v>14</v>
      </c>
      <c r="E2698" s="107">
        <v>11</v>
      </c>
      <c r="H2698" s="107" t="s">
        <v>10</v>
      </c>
      <c r="I2698" s="107">
        <v>290</v>
      </c>
      <c r="J2698" s="107">
        <v>10</v>
      </c>
      <c r="K2698" s="43">
        <v>5</v>
      </c>
      <c r="L2698" s="43">
        <v>1</v>
      </c>
      <c r="M2698" s="43">
        <v>0</v>
      </c>
      <c r="N2698" s="49">
        <v>1</v>
      </c>
      <c r="O2698" s="111" t="str">
        <f>Cal_111320b_12mm!$E$2</f>
        <v>Cal_111320b_12mm</v>
      </c>
      <c r="P2698" s="112">
        <f>Cal_111320b_12mm!$Q$3</f>
        <v>1.834328118614172</v>
      </c>
      <c r="Q2698" s="112">
        <f>Cal_111320b_12mm!$R$3</f>
        <v>0.54419533879391391</v>
      </c>
      <c r="R2698" s="46">
        <v>68.239999999999995</v>
      </c>
      <c r="S2698" s="46">
        <v>45.36</v>
      </c>
      <c r="T2698" s="43">
        <f t="shared" si="480"/>
        <v>0.71683333333333332</v>
      </c>
      <c r="U2698" s="79">
        <f t="shared" ref="U2698:U2706" si="481">(R2698-T2698)*(L2698+M2698)/L2698</f>
        <v>67.523166666666668</v>
      </c>
      <c r="V2698" s="79">
        <f t="shared" ref="V2698:V2706" si="482">(S2698-T2698)*(L2698+M2698)/L2698</f>
        <v>44.643166666666666</v>
      </c>
      <c r="W2698" s="465">
        <f t="shared" ref="W2698:W2706" si="483">(Q2698*P2698/(P2698-1)*(U2698-V2698)*(K2698)/I2698)/N2698</f>
        <v>0.47197933837478884</v>
      </c>
      <c r="X2698" s="465">
        <f t="shared" ref="X2698:X2706" si="484">(Q2698*P2698/(P2698-1)*(P2698*V2698-U2698)*(K2698)/I2698)/N2698</f>
        <v>0.29637020984663343</v>
      </c>
      <c r="Y2698" s="43">
        <f>Cal_111320b_12mm!$A$3</f>
        <v>20201113</v>
      </c>
      <c r="Z2698" s="48" t="s">
        <v>926</v>
      </c>
      <c r="AA2698" s="48"/>
      <c r="AE2698" s="689" t="s">
        <v>1250</v>
      </c>
      <c r="AF2698" s="128">
        <v>1</v>
      </c>
      <c r="AG2698" s="128">
        <v>1</v>
      </c>
      <c r="AH2698" t="s">
        <v>1024</v>
      </c>
    </row>
    <row r="2699" spans="1:35" s="585" customFormat="1" x14ac:dyDescent="0.2">
      <c r="A2699" s="585" t="s">
        <v>918</v>
      </c>
      <c r="B2699" s="586">
        <v>20191005</v>
      </c>
      <c r="C2699" s="587" t="s">
        <v>72</v>
      </c>
      <c r="D2699" s="587">
        <v>14</v>
      </c>
      <c r="E2699" s="587">
        <v>11</v>
      </c>
      <c r="F2699" s="587"/>
      <c r="G2699" s="587"/>
      <c r="H2699" s="587" t="s">
        <v>11</v>
      </c>
      <c r="I2699" s="587">
        <v>290</v>
      </c>
      <c r="J2699" s="587">
        <v>10</v>
      </c>
      <c r="K2699" s="585">
        <v>5</v>
      </c>
      <c r="L2699" s="585">
        <v>1</v>
      </c>
      <c r="M2699" s="585">
        <v>0</v>
      </c>
      <c r="N2699" s="588">
        <v>1</v>
      </c>
      <c r="O2699" s="111" t="str">
        <f>Cal_111320b_12mm!$E$2</f>
        <v>Cal_111320b_12mm</v>
      </c>
      <c r="P2699" s="112">
        <f>Cal_111320b_12mm!$Q$3</f>
        <v>1.834328118614172</v>
      </c>
      <c r="Q2699" s="112">
        <f>Cal_111320b_12mm!$R$3</f>
        <v>0.54419533879391391</v>
      </c>
      <c r="R2699" s="589">
        <v>60.81</v>
      </c>
      <c r="S2699" s="589">
        <v>43.45</v>
      </c>
      <c r="T2699" s="585">
        <f t="shared" si="480"/>
        <v>0.71683333333333332</v>
      </c>
      <c r="U2699" s="590">
        <f t="shared" si="481"/>
        <v>60.093166666666669</v>
      </c>
      <c r="V2699" s="590">
        <f t="shared" si="482"/>
        <v>42.733166666666669</v>
      </c>
      <c r="W2699" s="591">
        <f t="shared" si="483"/>
        <v>0.35811019729835375</v>
      </c>
      <c r="X2699" s="591">
        <f t="shared" si="484"/>
        <v>0.37736651177031449</v>
      </c>
      <c r="Y2699" s="43">
        <f>Cal_111320b_12mm!$A$3</f>
        <v>20201113</v>
      </c>
      <c r="Z2699" s="592" t="s">
        <v>926</v>
      </c>
      <c r="AA2699" s="592"/>
      <c r="AB2699" s="592"/>
      <c r="AE2699" s="689" t="s">
        <v>1250</v>
      </c>
      <c r="AF2699" s="593">
        <v>1</v>
      </c>
      <c r="AG2699" s="593">
        <v>1</v>
      </c>
      <c r="AH2699" s="594" t="s">
        <v>1037</v>
      </c>
      <c r="AI2699" s="594"/>
    </row>
    <row r="2700" spans="1:35" s="82" customFormat="1" ht="14.25" x14ac:dyDescent="0.2">
      <c r="A2700" s="82" t="s">
        <v>918</v>
      </c>
      <c r="B2700" s="81">
        <v>20191013</v>
      </c>
      <c r="C2700" s="126" t="s">
        <v>72</v>
      </c>
      <c r="D2700" s="126">
        <v>15</v>
      </c>
      <c r="E2700" s="126">
        <v>3</v>
      </c>
      <c r="F2700" s="126"/>
      <c r="G2700" s="126"/>
      <c r="H2700" s="126" t="s">
        <v>10</v>
      </c>
      <c r="I2700" s="595">
        <v>1056</v>
      </c>
      <c r="J2700" s="126">
        <v>0</v>
      </c>
      <c r="K2700" s="82">
        <v>5</v>
      </c>
      <c r="L2700" s="82">
        <v>1</v>
      </c>
      <c r="M2700" s="82">
        <v>0</v>
      </c>
      <c r="N2700" s="83">
        <v>1</v>
      </c>
      <c r="O2700" s="156" t="str">
        <f>Cal_111320b_12mm!$E$2</f>
        <v>Cal_111320b_12mm</v>
      </c>
      <c r="P2700" s="157">
        <f>Cal_111320b_12mm!$Q$3</f>
        <v>1.834328118614172</v>
      </c>
      <c r="Q2700" s="157">
        <f>Cal_111320b_12mm!$R$3</f>
        <v>0.54419533879391391</v>
      </c>
      <c r="R2700" s="84">
        <v>6.0730000000000004</v>
      </c>
      <c r="S2700" s="84">
        <v>5.7880000000000003</v>
      </c>
      <c r="T2700" s="158">
        <f t="shared" ref="T2700" si="485">(1.005+0.986+0.958+1.067+1.138+0.966)/6</f>
        <v>1.02</v>
      </c>
      <c r="U2700" s="125">
        <f t="shared" si="481"/>
        <v>5.0530000000000008</v>
      </c>
      <c r="V2700" s="125">
        <f t="shared" si="482"/>
        <v>4.7680000000000007</v>
      </c>
      <c r="W2700" s="459">
        <f t="shared" si="483"/>
        <v>1.6145292102353981E-3</v>
      </c>
      <c r="X2700" s="459">
        <f t="shared" si="484"/>
        <v>2.0921332756930942E-2</v>
      </c>
      <c r="Y2700" s="82">
        <f>Cal_111320b_12mm!$A$3</f>
        <v>20201113</v>
      </c>
      <c r="Z2700" s="85" t="s">
        <v>1093</v>
      </c>
      <c r="AA2700" s="85"/>
      <c r="AB2700" s="85"/>
      <c r="AE2700" s="691" t="s">
        <v>1250</v>
      </c>
      <c r="AF2700" s="567">
        <v>3</v>
      </c>
      <c r="AG2700" s="765" t="s">
        <v>1634</v>
      </c>
      <c r="AH2700" s="155" t="s">
        <v>1706</v>
      </c>
      <c r="AI2700" s="155"/>
    </row>
    <row r="2701" spans="1:35" s="82" customFormat="1" ht="14.25" x14ac:dyDescent="0.2">
      <c r="A2701" s="82" t="s">
        <v>918</v>
      </c>
      <c r="B2701" s="81">
        <v>20191013</v>
      </c>
      <c r="C2701" s="126" t="s">
        <v>72</v>
      </c>
      <c r="D2701" s="126">
        <v>15</v>
      </c>
      <c r="E2701" s="126">
        <v>4</v>
      </c>
      <c r="F2701" s="126"/>
      <c r="G2701" s="126"/>
      <c r="H2701" s="126" t="s">
        <v>10</v>
      </c>
      <c r="I2701" s="595">
        <v>1056</v>
      </c>
      <c r="J2701" s="126">
        <v>0</v>
      </c>
      <c r="K2701" s="82">
        <v>5</v>
      </c>
      <c r="L2701" s="82">
        <v>1</v>
      </c>
      <c r="M2701" s="82">
        <v>0</v>
      </c>
      <c r="N2701" s="83">
        <v>1</v>
      </c>
      <c r="O2701" s="156" t="str">
        <f>Cal_111320b_12mm!$E$2</f>
        <v>Cal_111320b_12mm</v>
      </c>
      <c r="P2701" s="157">
        <f>Cal_111320b_12mm!$Q$3</f>
        <v>1.834328118614172</v>
      </c>
      <c r="Q2701" s="157">
        <f>Cal_111320b_12mm!$R$3</f>
        <v>0.54419533879391391</v>
      </c>
      <c r="R2701" s="84">
        <v>6.1509999999999998</v>
      </c>
      <c r="S2701" s="84">
        <v>5.3979999999999997</v>
      </c>
      <c r="T2701" s="158">
        <f>(1.047+1.016+1.04+0.949+1.081+0.972)/6</f>
        <v>1.0174999999999998</v>
      </c>
      <c r="U2701" s="125">
        <f t="shared" si="481"/>
        <v>5.1334999999999997</v>
      </c>
      <c r="V2701" s="125">
        <f t="shared" si="482"/>
        <v>4.3804999999999996</v>
      </c>
      <c r="W2701" s="459">
        <f t="shared" si="483"/>
        <v>4.2657561238851017E-3</v>
      </c>
      <c r="X2701" s="459">
        <f t="shared" si="484"/>
        <v>1.6438594410337251E-2</v>
      </c>
      <c r="Y2701" s="82">
        <f>Cal_111320b_12mm!$A$3</f>
        <v>20201113</v>
      </c>
      <c r="Z2701" s="85" t="s">
        <v>1091</v>
      </c>
      <c r="AA2701" s="85"/>
      <c r="AB2701" s="85"/>
      <c r="AE2701" s="691" t="s">
        <v>1250</v>
      </c>
      <c r="AF2701" s="567">
        <v>3</v>
      </c>
      <c r="AG2701" s="765" t="s">
        <v>1634</v>
      </c>
      <c r="AH2701" s="155" t="s">
        <v>1707</v>
      </c>
      <c r="AI2701" s="155"/>
    </row>
    <row r="2702" spans="1:35" s="82" customFormat="1" ht="14.25" x14ac:dyDescent="0.2">
      <c r="A2702" s="82" t="s">
        <v>918</v>
      </c>
      <c r="B2702" s="81">
        <v>20191013</v>
      </c>
      <c r="C2702" s="126" t="s">
        <v>72</v>
      </c>
      <c r="D2702" s="126">
        <v>15</v>
      </c>
      <c r="E2702" s="126">
        <v>5</v>
      </c>
      <c r="F2702" s="126"/>
      <c r="G2702" s="126"/>
      <c r="H2702" s="126" t="s">
        <v>10</v>
      </c>
      <c r="I2702" s="595">
        <v>1057</v>
      </c>
      <c r="J2702" s="126">
        <v>0</v>
      </c>
      <c r="K2702" s="82">
        <v>5</v>
      </c>
      <c r="L2702" s="82">
        <v>1</v>
      </c>
      <c r="M2702" s="82">
        <v>0</v>
      </c>
      <c r="N2702" s="83">
        <v>1</v>
      </c>
      <c r="O2702" s="156" t="str">
        <f>Cal_111320b_12mm!$E$2</f>
        <v>Cal_111320b_12mm</v>
      </c>
      <c r="P2702" s="157">
        <f>Cal_111320b_12mm!$Q$3</f>
        <v>1.834328118614172</v>
      </c>
      <c r="Q2702" s="157">
        <f>Cal_111320b_12mm!$R$3</f>
        <v>0.54419533879391391</v>
      </c>
      <c r="R2702" s="84">
        <v>204.5</v>
      </c>
      <c r="S2702" s="84">
        <v>137.5</v>
      </c>
      <c r="T2702" s="158">
        <f t="shared" ref="T2702:T2705" si="486">(1.005+0.986+0.958+1.067+1.138+0.966)/6</f>
        <v>1.02</v>
      </c>
      <c r="U2702" s="125">
        <f t="shared" si="481"/>
        <v>203.48</v>
      </c>
      <c r="V2702" s="125">
        <f t="shared" si="482"/>
        <v>136.47999999999999</v>
      </c>
      <c r="W2702" s="459">
        <f t="shared" si="483"/>
        <v>0.37919690179944837</v>
      </c>
      <c r="X2702" s="459">
        <f t="shared" si="484"/>
        <v>0.26526295712890052</v>
      </c>
      <c r="Y2702" s="82">
        <f>Cal_111320b_12mm!$A$3</f>
        <v>20201113</v>
      </c>
      <c r="Z2702" s="85" t="s">
        <v>1093</v>
      </c>
      <c r="AA2702" s="85"/>
      <c r="AB2702" s="85"/>
      <c r="AE2702" s="691" t="s">
        <v>1250</v>
      </c>
      <c r="AF2702" s="567">
        <v>1</v>
      </c>
      <c r="AG2702" s="765" t="s">
        <v>1634</v>
      </c>
      <c r="AH2702" s="155" t="s">
        <v>1324</v>
      </c>
      <c r="AI2702" s="155"/>
    </row>
    <row r="2703" spans="1:35" s="82" customFormat="1" ht="14.25" x14ac:dyDescent="0.2">
      <c r="A2703" s="82" t="s">
        <v>918</v>
      </c>
      <c r="B2703" s="81">
        <v>20191013</v>
      </c>
      <c r="C2703" s="126" t="s">
        <v>72</v>
      </c>
      <c r="D2703" s="126">
        <v>15</v>
      </c>
      <c r="E2703" s="126">
        <v>6</v>
      </c>
      <c r="F2703" s="126"/>
      <c r="G2703" s="126"/>
      <c r="H2703" s="126" t="s">
        <v>10</v>
      </c>
      <c r="I2703" s="595">
        <v>1056</v>
      </c>
      <c r="J2703" s="126">
        <v>0</v>
      </c>
      <c r="K2703" s="82">
        <v>5</v>
      </c>
      <c r="L2703" s="82">
        <v>1</v>
      </c>
      <c r="M2703" s="82">
        <v>0</v>
      </c>
      <c r="N2703" s="83">
        <v>1</v>
      </c>
      <c r="O2703" s="156" t="str">
        <f>Cal_111320b_12mm!$E$2</f>
        <v>Cal_111320b_12mm</v>
      </c>
      <c r="P2703" s="157">
        <f>Cal_111320b_12mm!$Q$3</f>
        <v>1.834328118614172</v>
      </c>
      <c r="Q2703" s="157">
        <f>Cal_111320b_12mm!$R$3</f>
        <v>0.54419533879391391</v>
      </c>
      <c r="R2703" s="84">
        <v>197.3</v>
      </c>
      <c r="S2703" s="84">
        <v>133.69999999999999</v>
      </c>
      <c r="T2703" s="158">
        <f t="shared" si="486"/>
        <v>1.02</v>
      </c>
      <c r="U2703" s="125">
        <f t="shared" si="481"/>
        <v>196.28</v>
      </c>
      <c r="V2703" s="125">
        <f t="shared" si="482"/>
        <v>132.67999999999998</v>
      </c>
      <c r="W2703" s="459">
        <f t="shared" si="483"/>
        <v>0.36029493954726771</v>
      </c>
      <c r="X2703" s="459">
        <f t="shared" si="484"/>
        <v>0.26681457509275547</v>
      </c>
      <c r="Y2703" s="82">
        <f>Cal_111320b_12mm!$A$3</f>
        <v>20201113</v>
      </c>
      <c r="Z2703" s="85" t="s">
        <v>1093</v>
      </c>
      <c r="AA2703" s="85"/>
      <c r="AB2703" s="85"/>
      <c r="AE2703" s="691" t="s">
        <v>1250</v>
      </c>
      <c r="AF2703" s="567">
        <v>1</v>
      </c>
      <c r="AG2703" s="765" t="s">
        <v>1634</v>
      </c>
      <c r="AH2703" s="155" t="s">
        <v>1320</v>
      </c>
      <c r="AI2703" s="155"/>
    </row>
    <row r="2704" spans="1:35" s="82" customFormat="1" ht="14.25" x14ac:dyDescent="0.2">
      <c r="A2704" s="82" t="s">
        <v>918</v>
      </c>
      <c r="B2704" s="81">
        <v>20191013</v>
      </c>
      <c r="C2704" s="126" t="s">
        <v>72</v>
      </c>
      <c r="D2704" s="126">
        <v>15</v>
      </c>
      <c r="E2704" s="126">
        <v>7</v>
      </c>
      <c r="F2704" s="126"/>
      <c r="G2704" s="126"/>
      <c r="H2704" s="126" t="s">
        <v>10</v>
      </c>
      <c r="I2704" s="595">
        <v>1056</v>
      </c>
      <c r="J2704" s="126">
        <v>0</v>
      </c>
      <c r="K2704" s="82">
        <v>5</v>
      </c>
      <c r="L2704" s="82">
        <v>1</v>
      </c>
      <c r="M2704" s="82">
        <v>0</v>
      </c>
      <c r="N2704" s="83">
        <v>1</v>
      </c>
      <c r="O2704" s="156" t="str">
        <f>Cal_111320b_12mm!$E$2</f>
        <v>Cal_111320b_12mm</v>
      </c>
      <c r="P2704" s="157">
        <f>Cal_111320b_12mm!$Q$3</f>
        <v>1.834328118614172</v>
      </c>
      <c r="Q2704" s="157">
        <f>Cal_111320b_12mm!$R$3</f>
        <v>0.54419533879391391</v>
      </c>
      <c r="R2704" s="84">
        <v>203.9</v>
      </c>
      <c r="S2704" s="84">
        <v>136.30000000000001</v>
      </c>
      <c r="T2704" s="158">
        <f t="shared" si="486"/>
        <v>1.02</v>
      </c>
      <c r="U2704" s="125">
        <f t="shared" si="481"/>
        <v>202.88</v>
      </c>
      <c r="V2704" s="125">
        <f t="shared" si="482"/>
        <v>135.28</v>
      </c>
      <c r="W2704" s="459">
        <f t="shared" si="483"/>
        <v>0.38295499863829063</v>
      </c>
      <c r="X2704" s="459">
        <f t="shared" si="484"/>
        <v>0.25644336690664704</v>
      </c>
      <c r="Y2704" s="82">
        <f>Cal_111320b_12mm!$A$3</f>
        <v>20201113</v>
      </c>
      <c r="Z2704" s="85" t="s">
        <v>1093</v>
      </c>
      <c r="AA2704" s="85"/>
      <c r="AB2704" s="85"/>
      <c r="AE2704" s="691" t="s">
        <v>1250</v>
      </c>
      <c r="AF2704" s="567">
        <v>1</v>
      </c>
      <c r="AG2704" s="765" t="s">
        <v>1634</v>
      </c>
      <c r="AH2704" s="155" t="s">
        <v>1321</v>
      </c>
      <c r="AI2704" s="155"/>
    </row>
    <row r="2705" spans="1:35" s="82" customFormat="1" ht="14.25" x14ac:dyDescent="0.2">
      <c r="A2705" s="82" t="s">
        <v>918</v>
      </c>
      <c r="B2705" s="81">
        <v>20191013</v>
      </c>
      <c r="C2705" s="126" t="s">
        <v>72</v>
      </c>
      <c r="D2705" s="126">
        <v>15</v>
      </c>
      <c r="E2705" s="126">
        <v>8</v>
      </c>
      <c r="F2705" s="126"/>
      <c r="G2705" s="126"/>
      <c r="H2705" s="126" t="s">
        <v>10</v>
      </c>
      <c r="I2705" s="595">
        <v>1056</v>
      </c>
      <c r="J2705" s="126">
        <v>0</v>
      </c>
      <c r="K2705" s="82">
        <v>5</v>
      </c>
      <c r="L2705" s="82">
        <v>1</v>
      </c>
      <c r="M2705" s="82">
        <v>0</v>
      </c>
      <c r="N2705" s="83">
        <v>1</v>
      </c>
      <c r="O2705" s="156" t="str">
        <f>Cal_111320b_12mm!$E$2</f>
        <v>Cal_111320b_12mm</v>
      </c>
      <c r="P2705" s="157">
        <f>Cal_111320b_12mm!$Q$3</f>
        <v>1.834328118614172</v>
      </c>
      <c r="Q2705" s="157">
        <f>Cal_111320b_12mm!$R$3</f>
        <v>0.54419533879391391</v>
      </c>
      <c r="R2705" s="84">
        <v>200.5</v>
      </c>
      <c r="S2705" s="84">
        <v>133.19999999999999</v>
      </c>
      <c r="T2705" s="158">
        <f t="shared" si="486"/>
        <v>1.02</v>
      </c>
      <c r="U2705" s="125">
        <f t="shared" si="481"/>
        <v>199.48</v>
      </c>
      <c r="V2705" s="125">
        <f t="shared" si="482"/>
        <v>132.17999999999998</v>
      </c>
      <c r="W2705" s="459">
        <f t="shared" si="483"/>
        <v>0.38125549420646404</v>
      </c>
      <c r="X2705" s="459">
        <f t="shared" si="484"/>
        <v>0.24349077987492157</v>
      </c>
      <c r="Y2705" s="82">
        <f>Cal_111320b_12mm!$A$3</f>
        <v>20201113</v>
      </c>
      <c r="Z2705" s="85" t="s">
        <v>1093</v>
      </c>
      <c r="AA2705" s="85"/>
      <c r="AB2705" s="85"/>
      <c r="AE2705" s="691" t="s">
        <v>1250</v>
      </c>
      <c r="AF2705" s="567">
        <v>1</v>
      </c>
      <c r="AG2705" s="765" t="s">
        <v>1634</v>
      </c>
      <c r="AH2705" s="155" t="s">
        <v>1322</v>
      </c>
      <c r="AI2705" s="155"/>
    </row>
    <row r="2706" spans="1:35" x14ac:dyDescent="0.2">
      <c r="A2706" s="43" t="s">
        <v>918</v>
      </c>
      <c r="B2706" s="45">
        <v>20191014</v>
      </c>
      <c r="C2706" s="107" t="s">
        <v>494</v>
      </c>
      <c r="D2706" s="107">
        <v>16</v>
      </c>
      <c r="E2706" s="107">
        <v>7</v>
      </c>
      <c r="F2706" s="126"/>
      <c r="G2706" s="126"/>
      <c r="H2706" s="107" t="s">
        <v>10</v>
      </c>
      <c r="I2706" s="107">
        <v>1056</v>
      </c>
      <c r="J2706" s="107">
        <v>0</v>
      </c>
      <c r="K2706" s="82">
        <v>5</v>
      </c>
      <c r="L2706" s="82">
        <v>1</v>
      </c>
      <c r="M2706" s="82">
        <v>0</v>
      </c>
      <c r="N2706" s="83">
        <v>1</v>
      </c>
      <c r="O2706" s="156" t="str">
        <f>Cal_111320b_12mm!$E$2</f>
        <v>Cal_111320b_12mm</v>
      </c>
      <c r="P2706" s="157">
        <f>Cal_111320b_12mm!$Q$3</f>
        <v>1.834328118614172</v>
      </c>
      <c r="Q2706" s="157">
        <f>Cal_111320b_12mm!$R$3</f>
        <v>0.54419533879391391</v>
      </c>
      <c r="R2706" s="84">
        <v>280.3</v>
      </c>
      <c r="S2706" s="84">
        <v>180.1</v>
      </c>
      <c r="T2706" s="158">
        <f>(1.047+1.016+1.04+0.949+1.081+0.972)/6</f>
        <v>1.0174999999999998</v>
      </c>
      <c r="U2706" s="125">
        <f t="shared" si="481"/>
        <v>279.28250000000003</v>
      </c>
      <c r="V2706" s="125">
        <f t="shared" si="482"/>
        <v>179.08249999999998</v>
      </c>
      <c r="W2706" s="459">
        <f t="shared" si="483"/>
        <v>0.5676344802301293</v>
      </c>
      <c r="X2706" s="459">
        <f t="shared" si="484"/>
        <v>0.27879557445423853</v>
      </c>
      <c r="Y2706" s="82">
        <f>Cal_111320b_12mm!$A$3</f>
        <v>20201113</v>
      </c>
      <c r="Z2706" s="85" t="s">
        <v>1091</v>
      </c>
      <c r="AA2706" s="85"/>
      <c r="AB2706" s="85"/>
      <c r="AC2706" s="82"/>
      <c r="AD2706" s="82"/>
      <c r="AE2706" s="691" t="s">
        <v>1250</v>
      </c>
      <c r="AF2706" s="130">
        <v>1</v>
      </c>
      <c r="AG2706" s="765" t="s">
        <v>1634</v>
      </c>
      <c r="AH2706" t="s">
        <v>1323</v>
      </c>
    </row>
    <row r="2707" spans="1:35" s="115" customFormat="1" ht="13.5" thickBot="1" x14ac:dyDescent="0.25">
      <c r="A2707" s="115" t="s">
        <v>918</v>
      </c>
      <c r="B2707" s="114">
        <v>20191014</v>
      </c>
      <c r="C2707" s="140" t="s">
        <v>494</v>
      </c>
      <c r="D2707" s="140">
        <v>16</v>
      </c>
      <c r="E2707" s="140">
        <v>7</v>
      </c>
      <c r="F2707" s="273"/>
      <c r="G2707" s="273"/>
      <c r="H2707" s="140" t="s">
        <v>11</v>
      </c>
      <c r="I2707" s="140">
        <v>1056</v>
      </c>
      <c r="J2707" s="140">
        <v>0</v>
      </c>
      <c r="K2707" s="82">
        <v>10</v>
      </c>
      <c r="L2707" s="82">
        <v>1</v>
      </c>
      <c r="M2707" s="82">
        <v>0</v>
      </c>
      <c r="N2707" s="83">
        <v>1</v>
      </c>
      <c r="O2707" s="156" t="str">
        <f>Cal_111320b_12mm!$E$2</f>
        <v>Cal_111320b_12mm</v>
      </c>
      <c r="P2707" s="157">
        <f>Cal_111320b_12mm!$Q$3</f>
        <v>1.834328118614172</v>
      </c>
      <c r="Q2707" s="157">
        <f>Cal_111320b_12mm!$R$3</f>
        <v>0.54419533879391391</v>
      </c>
      <c r="R2707" s="275">
        <v>142.80000000000001</v>
      </c>
      <c r="S2707" s="275">
        <v>93.68</v>
      </c>
      <c r="T2707" s="158">
        <f t="shared" ref="T2707" si="487">(1.005+0.986+0.958+1.067+1.138+0.966)/6</f>
        <v>1.02</v>
      </c>
      <c r="U2707" s="125">
        <f t="shared" ref="U2707" si="488">(R2707-T2707)*(L2707+M2707)/L2707</f>
        <v>141.78</v>
      </c>
      <c r="V2707" s="125">
        <f t="shared" ref="V2707" si="489">(S2707-T2707)*(L2707+M2707)/L2707</f>
        <v>92.660000000000011</v>
      </c>
      <c r="W2707" s="459">
        <f t="shared" ref="W2707" si="490">(Q2707*P2707/(P2707-1)*(U2707-V2707)*(K2707)/I2707)/N2707</f>
        <v>0.5565310512755276</v>
      </c>
      <c r="X2707" s="459">
        <f t="shared" ref="X2707" si="491">(Q2707*P2707/(P2707-1)*(P2707*V2707-U2707)*(K2707)/I2707)/N2707</f>
        <v>0.31938042937784233</v>
      </c>
      <c r="Y2707" s="82">
        <f>Cal_111320b_12mm!$A$3</f>
        <v>20201113</v>
      </c>
      <c r="Z2707" s="276" t="s">
        <v>1093</v>
      </c>
      <c r="AA2707" s="276"/>
      <c r="AB2707" s="276"/>
      <c r="AC2707" s="258"/>
      <c r="AD2707" s="258"/>
      <c r="AE2707" s="691" t="s">
        <v>1250</v>
      </c>
      <c r="AF2707" s="508">
        <v>1</v>
      </c>
      <c r="AG2707" s="765" t="s">
        <v>1634</v>
      </c>
      <c r="AH2707" s="154" t="s">
        <v>2089</v>
      </c>
      <c r="AI2707" s="407"/>
    </row>
    <row r="2708" spans="1:35" x14ac:dyDescent="0.2">
      <c r="A2708" s="43" t="s">
        <v>932</v>
      </c>
      <c r="B2708" s="45">
        <v>20200201</v>
      </c>
      <c r="C2708" s="107" t="s">
        <v>51</v>
      </c>
      <c r="D2708" s="107">
        <v>1</v>
      </c>
      <c r="E2708" s="107">
        <v>2</v>
      </c>
      <c r="F2708"/>
      <c r="G2708"/>
      <c r="H2708" s="107" t="s">
        <v>10</v>
      </c>
      <c r="I2708" s="107">
        <v>290</v>
      </c>
      <c r="J2708" s="107">
        <v>0</v>
      </c>
      <c r="K2708">
        <v>10</v>
      </c>
      <c r="L2708" s="107">
        <v>1</v>
      </c>
      <c r="M2708" s="107">
        <v>0</v>
      </c>
      <c r="N2708" s="107">
        <v>1</v>
      </c>
      <c r="O2708" s="43" t="str">
        <f>Cal_051922a!$E$2</f>
        <v>Cal_051922a</v>
      </c>
      <c r="P2708" s="43">
        <f>Cal_051922a!$Q$3</f>
        <v>1.8382409380942635</v>
      </c>
      <c r="Q2708" s="43">
        <f>Cal_051922a!$R$3</f>
        <v>0.56187208580813652</v>
      </c>
      <c r="R2708" s="583">
        <v>205.7</v>
      </c>
      <c r="S2708" s="583">
        <v>123.7</v>
      </c>
      <c r="T2708" s="43">
        <f>AVERAGE(0.688,0.557,0.917,0.912,0.69,0.694)</f>
        <v>0.74299999999999999</v>
      </c>
      <c r="U2708" s="79">
        <f t="shared" ref="U2708:U2711" si="492">(R2708-T2708)*(L2708+M2708)/L2708</f>
        <v>204.95699999999999</v>
      </c>
      <c r="V2708" s="79">
        <f t="shared" ref="V2708:V2711" si="493">(S2708-T2708)*(L2708+M2708)/L2708</f>
        <v>122.95700000000001</v>
      </c>
      <c r="W2708" s="465">
        <f t="shared" ref="W2708:W2711" si="494">(Q2708*P2708/(P2708-1)*(U2708-V2708)*(K2708)/I2708)/N2708</f>
        <v>3.4840700451770306</v>
      </c>
      <c r="X2708" s="465">
        <f t="shared" ref="X2708:X2711" si="495">(Q2708*P2708/(P2708-1)*(P2708*V2708-U2708)*(K2708)/I2708)/N2708</f>
        <v>0.89513369286751465</v>
      </c>
      <c r="Y2708" s="43">
        <f>Cal_051922a!$A$3</f>
        <v>20220519</v>
      </c>
      <c r="Z2708" s="485" t="s">
        <v>1614</v>
      </c>
      <c r="AA2708">
        <v>20221206</v>
      </c>
      <c r="AB2708"/>
      <c r="AC2708"/>
      <c r="AD2708"/>
      <c r="AE2708" s="689" t="s">
        <v>1250</v>
      </c>
      <c r="AF2708" s="128">
        <v>1</v>
      </c>
      <c r="AG2708" s="765" t="s">
        <v>1634</v>
      </c>
      <c r="AH2708"/>
    </row>
    <row r="2709" spans="1:35" x14ac:dyDescent="0.2">
      <c r="A2709" s="43" t="s">
        <v>932</v>
      </c>
      <c r="B2709" s="45">
        <v>20200201</v>
      </c>
      <c r="C2709" s="107" t="s">
        <v>51</v>
      </c>
      <c r="D2709" s="107">
        <v>1</v>
      </c>
      <c r="E2709" s="107">
        <v>2</v>
      </c>
      <c r="F2709"/>
      <c r="G2709"/>
      <c r="H2709" s="107" t="s">
        <v>11</v>
      </c>
      <c r="I2709" s="107">
        <v>290</v>
      </c>
      <c r="J2709" s="107">
        <v>0</v>
      </c>
      <c r="K2709" s="43">
        <v>10</v>
      </c>
      <c r="L2709" s="43">
        <v>1</v>
      </c>
      <c r="M2709" s="43">
        <v>0</v>
      </c>
      <c r="N2709" s="49">
        <v>1</v>
      </c>
      <c r="O2709" s="43" t="str">
        <f>Cal_111320b_12mm!$E$2</f>
        <v>Cal_111320b_12mm</v>
      </c>
      <c r="P2709" s="43">
        <f>Cal_111320b_12mm!$Q$3</f>
        <v>1.834328118614172</v>
      </c>
      <c r="Q2709" s="43">
        <f>Cal_111320b_12mm!$R$3</f>
        <v>0.54419533879391391</v>
      </c>
      <c r="R2709" s="583">
        <v>199.1</v>
      </c>
      <c r="S2709" s="583">
        <v>119.8</v>
      </c>
      <c r="T2709" s="45">
        <f t="shared" ref="T2709:T2711" si="496">AVERAGE(0.783, 0.787, 0.833, 0.489, 0.504, 0.826, 0.608)</f>
        <v>0.68999999999999984</v>
      </c>
      <c r="U2709" s="79">
        <f t="shared" si="492"/>
        <v>198.41</v>
      </c>
      <c r="V2709" s="79">
        <f t="shared" si="493"/>
        <v>119.11</v>
      </c>
      <c r="W2709" s="465">
        <f t="shared" si="494"/>
        <v>3.2716749591888772</v>
      </c>
      <c r="X2709" s="465">
        <f t="shared" si="495"/>
        <v>0.82830815231323074</v>
      </c>
      <c r="Y2709" s="43">
        <f>Cal_111320b_12mm!$A$3</f>
        <v>20201113</v>
      </c>
      <c r="Z2709" s="485" t="s">
        <v>1111</v>
      </c>
      <c r="AA2709" s="485"/>
      <c r="AB2709"/>
      <c r="AC2709"/>
      <c r="AD2709"/>
      <c r="AE2709" s="689" t="s">
        <v>1250</v>
      </c>
      <c r="AF2709" s="128">
        <v>1</v>
      </c>
      <c r="AG2709" s="765" t="s">
        <v>1634</v>
      </c>
      <c r="AH2709"/>
    </row>
    <row r="2710" spans="1:35" x14ac:dyDescent="0.2">
      <c r="A2710" s="43" t="s">
        <v>932</v>
      </c>
      <c r="B2710" s="45">
        <v>20200201</v>
      </c>
      <c r="C2710" s="107" t="s">
        <v>51</v>
      </c>
      <c r="D2710" s="107">
        <v>1</v>
      </c>
      <c r="E2710" s="107">
        <v>2</v>
      </c>
      <c r="F2710"/>
      <c r="G2710"/>
      <c r="H2710" s="107" t="s">
        <v>10</v>
      </c>
      <c r="I2710" s="107">
        <v>290</v>
      </c>
      <c r="J2710" s="107">
        <v>10</v>
      </c>
      <c r="K2710">
        <v>5</v>
      </c>
      <c r="L2710" s="107">
        <v>1</v>
      </c>
      <c r="M2710" s="107">
        <v>0</v>
      </c>
      <c r="N2710" s="107">
        <v>1</v>
      </c>
      <c r="O2710" s="43" t="str">
        <f>Cal_051922a!$E$2</f>
        <v>Cal_051922a</v>
      </c>
      <c r="P2710" s="43">
        <f>Cal_051922a!$Q$3</f>
        <v>1.8382409380942635</v>
      </c>
      <c r="Q2710" s="43">
        <f>Cal_051922a!$R$3</f>
        <v>0.56187208580813652</v>
      </c>
      <c r="R2710" s="583">
        <v>111.6</v>
      </c>
      <c r="S2710" s="583">
        <v>71.77</v>
      </c>
      <c r="T2710" s="43">
        <f>AVERAGE(0.688,0.557,0.917,0.912,0.69,0.694)</f>
        <v>0.74299999999999999</v>
      </c>
      <c r="U2710" s="79">
        <f t="shared" si="492"/>
        <v>110.857</v>
      </c>
      <c r="V2710" s="79">
        <f t="shared" si="493"/>
        <v>71.027000000000001</v>
      </c>
      <c r="W2710" s="465">
        <f t="shared" si="494"/>
        <v>0.84616164572805563</v>
      </c>
      <c r="X2710" s="465">
        <f t="shared" si="495"/>
        <v>0.41867770421578615</v>
      </c>
      <c r="Y2710" s="43">
        <f>Cal_051922a!$A$3</f>
        <v>20220519</v>
      </c>
      <c r="Z2710" s="485" t="s">
        <v>1614</v>
      </c>
      <c r="AA2710">
        <v>20221206</v>
      </c>
      <c r="AB2710"/>
      <c r="AC2710"/>
      <c r="AD2710"/>
      <c r="AE2710" s="689" t="s">
        <v>1250</v>
      </c>
      <c r="AF2710" s="128">
        <v>1</v>
      </c>
      <c r="AG2710" s="765" t="s">
        <v>1634</v>
      </c>
      <c r="AH2710"/>
    </row>
    <row r="2711" spans="1:35" x14ac:dyDescent="0.2">
      <c r="A2711" s="43" t="s">
        <v>932</v>
      </c>
      <c r="B2711" s="45">
        <v>20200201</v>
      </c>
      <c r="C2711" s="107" t="s">
        <v>51</v>
      </c>
      <c r="D2711" s="107">
        <v>1</v>
      </c>
      <c r="E2711" s="107">
        <v>2</v>
      </c>
      <c r="F2711"/>
      <c r="G2711"/>
      <c r="H2711" s="107" t="s">
        <v>11</v>
      </c>
      <c r="I2711" s="107">
        <v>290</v>
      </c>
      <c r="J2711" s="107">
        <v>10</v>
      </c>
      <c r="K2711" s="43">
        <v>5</v>
      </c>
      <c r="L2711" s="43">
        <v>1</v>
      </c>
      <c r="M2711" s="43">
        <v>0</v>
      </c>
      <c r="N2711" s="49">
        <v>1</v>
      </c>
      <c r="O2711" s="111" t="str">
        <f>Cal_111320b_12mm!$E$2</f>
        <v>Cal_111320b_12mm</v>
      </c>
      <c r="P2711" s="112">
        <f>Cal_111320b_12mm!$Q$3</f>
        <v>1.834328118614172</v>
      </c>
      <c r="Q2711" s="112">
        <f>Cal_111320b_12mm!$R$3</f>
        <v>0.54419533879391391</v>
      </c>
      <c r="R2711" s="583">
        <v>115.6</v>
      </c>
      <c r="S2711" s="583">
        <v>74.67</v>
      </c>
      <c r="T2711" s="45">
        <f t="shared" si="496"/>
        <v>0.68999999999999984</v>
      </c>
      <c r="U2711" s="79">
        <f t="shared" si="492"/>
        <v>114.91</v>
      </c>
      <c r="V2711" s="79">
        <f t="shared" si="493"/>
        <v>73.98</v>
      </c>
      <c r="W2711" s="465">
        <f t="shared" si="494"/>
        <v>0.84432317830769676</v>
      </c>
      <c r="X2711" s="465">
        <f t="shared" si="495"/>
        <v>0.42893998426860258</v>
      </c>
      <c r="Y2711" s="43">
        <f>Cal_111320b_12mm!$A$3</f>
        <v>20201113</v>
      </c>
      <c r="Z2711" s="485" t="s">
        <v>1111</v>
      </c>
      <c r="AA2711" s="485"/>
      <c r="AB2711"/>
      <c r="AC2711"/>
      <c r="AD2711"/>
      <c r="AE2711" s="689" t="s">
        <v>1250</v>
      </c>
      <c r="AF2711" s="128">
        <v>1</v>
      </c>
      <c r="AG2711" s="765" t="s">
        <v>1634</v>
      </c>
      <c r="AH2711" t="s">
        <v>1112</v>
      </c>
    </row>
    <row r="2712" spans="1:35" s="82" customFormat="1" x14ac:dyDescent="0.2">
      <c r="A2712" s="82" t="s">
        <v>932</v>
      </c>
      <c r="B2712" s="81">
        <v>20200201</v>
      </c>
      <c r="C2712" s="126" t="s">
        <v>51</v>
      </c>
      <c r="D2712" s="126">
        <v>1</v>
      </c>
      <c r="E2712" s="126">
        <v>2</v>
      </c>
      <c r="F2712" s="371"/>
      <c r="G2712" s="371"/>
      <c r="H2712" s="126" t="s">
        <v>10</v>
      </c>
      <c r="I2712" s="126">
        <v>295</v>
      </c>
      <c r="J2712" s="126">
        <v>5</v>
      </c>
      <c r="K2712" s="82">
        <v>5</v>
      </c>
      <c r="L2712" s="82">
        <v>1</v>
      </c>
      <c r="M2712" s="82">
        <v>0</v>
      </c>
      <c r="N2712" s="83">
        <v>1</v>
      </c>
      <c r="O2712" s="156" t="str">
        <f>Cal_111320b_12mm!$E$2</f>
        <v>Cal_111320b_12mm</v>
      </c>
      <c r="P2712" s="157">
        <f>Cal_111320b_12mm!$Q$3</f>
        <v>1.834328118614172</v>
      </c>
      <c r="Q2712" s="157">
        <f>Cal_111320b_12mm!$R$3</f>
        <v>0.54419533879391391</v>
      </c>
      <c r="R2712" s="599">
        <v>327.8</v>
      </c>
      <c r="S2712" s="599">
        <v>192.1</v>
      </c>
      <c r="T2712" s="82">
        <f>AVERAGE(0.979,0.636,0.798,0.933,0.704,1.108)</f>
        <v>0.85966666666666658</v>
      </c>
      <c r="U2712" s="125">
        <f t="shared" ref="U2712:U2784" si="497">(R2712-T2712)*(L2712+M2712)/L2712</f>
        <v>326.94033333333334</v>
      </c>
      <c r="V2712" s="125">
        <f t="shared" ref="V2712:V2784" si="498">(S2712-T2712)*(L2712+M2712)/L2712</f>
        <v>191.24033333333333</v>
      </c>
      <c r="W2712" s="459">
        <f t="shared" ref="W2712:W2784" si="499">(Q2712*P2712/(P2712-1)*(U2712-V2712)*(K2712)/I2712)/N2712</f>
        <v>2.7518375760138478</v>
      </c>
      <c r="X2712" s="459">
        <f t="shared" ref="X2712:X2784" si="500">(Q2712*P2712/(P2712-1)*(P2712*V2712-U2712)*(K2712)/I2712)/N2712</f>
        <v>0.48379591051353377</v>
      </c>
      <c r="Y2712" s="82">
        <f>Cal_111320b_12mm!$A$3</f>
        <v>20201113</v>
      </c>
      <c r="Z2712" s="483" t="s">
        <v>1095</v>
      </c>
      <c r="AA2712" s="483"/>
      <c r="AB2712" s="371"/>
      <c r="AC2712" s="371"/>
      <c r="AD2712" s="371"/>
      <c r="AE2712" s="691" t="s">
        <v>1250</v>
      </c>
      <c r="AF2712" s="129">
        <v>1</v>
      </c>
      <c r="AG2712" s="788" t="s">
        <v>1634</v>
      </c>
      <c r="AH2712" s="155" t="s">
        <v>153</v>
      </c>
      <c r="AI2712" s="155"/>
    </row>
    <row r="2713" spans="1:35" s="82" customFormat="1" x14ac:dyDescent="0.2">
      <c r="A2713" s="82" t="s">
        <v>932</v>
      </c>
      <c r="B2713" s="81">
        <v>20200201</v>
      </c>
      <c r="C2713" s="126" t="s">
        <v>51</v>
      </c>
      <c r="D2713" s="126">
        <v>1</v>
      </c>
      <c r="E2713" s="126">
        <v>2</v>
      </c>
      <c r="F2713" s="371"/>
      <c r="G2713" s="371"/>
      <c r="H2713" s="126" t="s">
        <v>11</v>
      </c>
      <c r="I2713" s="126">
        <v>294</v>
      </c>
      <c r="J2713" s="126">
        <v>5</v>
      </c>
      <c r="K2713" s="82">
        <v>5</v>
      </c>
      <c r="L2713" s="82">
        <v>1</v>
      </c>
      <c r="M2713" s="82">
        <v>0</v>
      </c>
      <c r="N2713" s="83">
        <v>1</v>
      </c>
      <c r="O2713" s="156" t="str">
        <f>Cal_111320b_12mm!$E$2</f>
        <v>Cal_111320b_12mm</v>
      </c>
      <c r="P2713" s="157">
        <f>Cal_111320b_12mm!$Q$3</f>
        <v>1.834328118614172</v>
      </c>
      <c r="Q2713" s="157">
        <f>Cal_111320b_12mm!$R$3</f>
        <v>0.54419533879391391</v>
      </c>
      <c r="R2713" s="599">
        <v>384</v>
      </c>
      <c r="S2713" s="599">
        <v>223.8</v>
      </c>
      <c r="T2713" s="82">
        <f>AVERAGE(0.979,0.636,0.798,0.933,0.704,1.108)</f>
        <v>0.85966666666666658</v>
      </c>
      <c r="U2713" s="125">
        <f t="shared" si="497"/>
        <v>383.14033333333333</v>
      </c>
      <c r="V2713" s="125">
        <f t="shared" si="498"/>
        <v>222.94033333333334</v>
      </c>
      <c r="W2713" s="459">
        <f t="shared" si="499"/>
        <v>3.2597188677715052</v>
      </c>
      <c r="X2713" s="459">
        <f t="shared" si="500"/>
        <v>0.52508310237331002</v>
      </c>
      <c r="Y2713" s="82">
        <f>Cal_111320b_12mm!$A$3</f>
        <v>20201113</v>
      </c>
      <c r="Z2713" s="483" t="s">
        <v>1095</v>
      </c>
      <c r="AA2713" s="483"/>
      <c r="AB2713" s="371"/>
      <c r="AC2713" s="371"/>
      <c r="AD2713" s="371"/>
      <c r="AE2713" s="691" t="s">
        <v>1250</v>
      </c>
      <c r="AF2713" s="129">
        <v>1</v>
      </c>
      <c r="AG2713" s="788" t="s">
        <v>1634</v>
      </c>
      <c r="AH2713" s="155" t="s">
        <v>156</v>
      </c>
      <c r="AI2713" s="155"/>
    </row>
    <row r="2714" spans="1:35" s="372" customFormat="1" x14ac:dyDescent="0.2">
      <c r="A2714" s="372" t="s">
        <v>932</v>
      </c>
      <c r="B2714" s="462">
        <v>20200201</v>
      </c>
      <c r="C2714" s="373" t="s">
        <v>51</v>
      </c>
      <c r="D2714" s="373">
        <v>1</v>
      </c>
      <c r="E2714" s="373">
        <v>2</v>
      </c>
      <c r="F2714" s="155"/>
      <c r="G2714" s="155"/>
      <c r="H2714" s="373" t="s">
        <v>10</v>
      </c>
      <c r="I2714" s="373">
        <v>293</v>
      </c>
      <c r="J2714" s="373">
        <v>20</v>
      </c>
      <c r="K2714" s="372">
        <v>5</v>
      </c>
      <c r="L2714" s="372">
        <v>1</v>
      </c>
      <c r="M2714" s="372">
        <v>0</v>
      </c>
      <c r="N2714" s="375">
        <v>1</v>
      </c>
      <c r="O2714" s="374" t="str">
        <f>Cal_111320b_12mm!$E$2</f>
        <v>Cal_111320b_12mm</v>
      </c>
      <c r="P2714" s="596">
        <f>Cal_111320b_12mm!$Q$3</f>
        <v>1.834328118614172</v>
      </c>
      <c r="Q2714" s="596">
        <f>Cal_111320b_12mm!$R$3</f>
        <v>0.54419533879391391</v>
      </c>
      <c r="R2714" s="597">
        <v>185.2</v>
      </c>
      <c r="S2714" s="597">
        <v>105.5</v>
      </c>
      <c r="T2714" s="601">
        <f t="shared" ref="T2714:T2715" si="501">AVERAGE(1.079,1.297,0.84,0.75,0.747,0.923)</f>
        <v>0.93933333333333335</v>
      </c>
      <c r="U2714" s="378">
        <f t="shared" si="497"/>
        <v>184.26066666666665</v>
      </c>
      <c r="V2714" s="378">
        <f t="shared" si="498"/>
        <v>104.56066666666666</v>
      </c>
      <c r="W2714" s="464">
        <f t="shared" si="499"/>
        <v>1.6272551922266183</v>
      </c>
      <c r="X2714" s="464">
        <f t="shared" si="500"/>
        <v>0.15390331132221463</v>
      </c>
      <c r="Y2714" s="372">
        <f>Cal_111320b_12mm!$A$3</f>
        <v>20201113</v>
      </c>
      <c r="Z2714" s="602" t="s">
        <v>952</v>
      </c>
      <c r="AA2714" s="602"/>
      <c r="AB2714" s="155"/>
      <c r="AC2714" s="155"/>
      <c r="AD2714" s="155" t="s">
        <v>619</v>
      </c>
      <c r="AE2714" s="692" t="s">
        <v>1250</v>
      </c>
      <c r="AF2714" s="381">
        <v>3</v>
      </c>
      <c r="AG2714" s="789" t="s">
        <v>1634</v>
      </c>
      <c r="AH2714" s="371" t="s">
        <v>160</v>
      </c>
      <c r="AI2714" s="412" t="s">
        <v>1709</v>
      </c>
    </row>
    <row r="2715" spans="1:35" s="372" customFormat="1" x14ac:dyDescent="0.2">
      <c r="A2715" s="372" t="s">
        <v>932</v>
      </c>
      <c r="B2715" s="462">
        <v>20200201</v>
      </c>
      <c r="C2715" s="373" t="s">
        <v>51</v>
      </c>
      <c r="D2715" s="373">
        <v>1</v>
      </c>
      <c r="E2715" s="373">
        <v>2</v>
      </c>
      <c r="F2715" s="155"/>
      <c r="G2715" s="155"/>
      <c r="H2715" s="373" t="s">
        <v>11</v>
      </c>
      <c r="I2715" s="373">
        <v>293</v>
      </c>
      <c r="J2715" s="373">
        <v>20</v>
      </c>
      <c r="K2715" s="372">
        <v>5</v>
      </c>
      <c r="L2715" s="372">
        <v>1</v>
      </c>
      <c r="M2715" s="372">
        <v>0</v>
      </c>
      <c r="N2715" s="375">
        <v>1</v>
      </c>
      <c r="O2715" s="374" t="str">
        <f>Cal_111320b_12mm!$E$2</f>
        <v>Cal_111320b_12mm</v>
      </c>
      <c r="P2715" s="596">
        <f>Cal_111320b_12mm!$Q$3</f>
        <v>1.834328118614172</v>
      </c>
      <c r="Q2715" s="596">
        <f>Cal_111320b_12mm!$R$3</f>
        <v>0.54419533879391391</v>
      </c>
      <c r="R2715" s="597">
        <v>130.5</v>
      </c>
      <c r="S2715" s="597">
        <v>73.63</v>
      </c>
      <c r="T2715" s="601">
        <f t="shared" si="501"/>
        <v>0.93933333333333335</v>
      </c>
      <c r="U2715" s="378">
        <f t="shared" si="497"/>
        <v>129.56066666666666</v>
      </c>
      <c r="V2715" s="378">
        <f t="shared" si="498"/>
        <v>72.690666666666658</v>
      </c>
      <c r="W2715" s="464">
        <f t="shared" si="499"/>
        <v>1.1611292695348532</v>
      </c>
      <c r="X2715" s="464">
        <f t="shared" si="500"/>
        <v>7.7133675695989334E-2</v>
      </c>
      <c r="Y2715" s="372">
        <f>Cal_111320b_12mm!$A$3</f>
        <v>20201113</v>
      </c>
      <c r="Z2715" s="602" t="s">
        <v>952</v>
      </c>
      <c r="AA2715" s="602"/>
      <c r="AB2715" s="155"/>
      <c r="AC2715" s="155"/>
      <c r="AD2715" s="155" t="s">
        <v>619</v>
      </c>
      <c r="AE2715" s="692" t="s">
        <v>1250</v>
      </c>
      <c r="AF2715" s="381">
        <v>3</v>
      </c>
      <c r="AG2715" s="789" t="s">
        <v>1634</v>
      </c>
      <c r="AH2715" s="371" t="s">
        <v>161</v>
      </c>
      <c r="AI2715" s="412" t="s">
        <v>1710</v>
      </c>
    </row>
    <row r="2716" spans="1:35" x14ac:dyDescent="0.2">
      <c r="A2716" s="43" t="s">
        <v>932</v>
      </c>
      <c r="B2716" s="45">
        <v>20200201</v>
      </c>
      <c r="C2716" s="107" t="s">
        <v>51</v>
      </c>
      <c r="D2716" s="107">
        <v>1</v>
      </c>
      <c r="E2716" s="107">
        <v>7</v>
      </c>
      <c r="F2716"/>
      <c r="G2716"/>
      <c r="H2716" s="107" t="s">
        <v>10</v>
      </c>
      <c r="I2716" s="107">
        <v>290</v>
      </c>
      <c r="J2716" s="107">
        <v>0</v>
      </c>
      <c r="K2716">
        <v>10</v>
      </c>
      <c r="L2716" s="107">
        <v>1</v>
      </c>
      <c r="M2716" s="107">
        <v>0</v>
      </c>
      <c r="N2716" s="107">
        <v>1</v>
      </c>
      <c r="O2716" s="156" t="str">
        <f>Cal_111320b_12mm!$E$2</f>
        <v>Cal_111320b_12mm</v>
      </c>
      <c r="P2716" s="157">
        <f>Cal_111320b_12mm!$Q$3</f>
        <v>1.834328118614172</v>
      </c>
      <c r="Q2716" s="157">
        <f>Cal_111320b_12mm!$R$3</f>
        <v>0.54419533879391391</v>
      </c>
      <c r="R2716" s="583">
        <v>207.2</v>
      </c>
      <c r="S2716" s="583">
        <v>123</v>
      </c>
      <c r="T2716" s="43">
        <f>AVERAGE(0.7,0.798,0.69,0.848,0.545,0.785)</f>
        <v>0.72766666666666657</v>
      </c>
      <c r="U2716" s="79">
        <f t="shared" si="497"/>
        <v>206.47233333333332</v>
      </c>
      <c r="V2716" s="79">
        <f t="shared" si="498"/>
        <v>122.27233333333334</v>
      </c>
      <c r="W2716" s="465">
        <f t="shared" si="499"/>
        <v>3.4738339415347212</v>
      </c>
      <c r="X2716" s="465">
        <f t="shared" si="500"/>
        <v>0.73500244223341649</v>
      </c>
      <c r="Y2716" s="82">
        <f>Cal_111320b_12mm!$A$3</f>
        <v>20201113</v>
      </c>
      <c r="Z2716" s="480" t="s">
        <v>1610</v>
      </c>
      <c r="AA2716" s="480" t="s">
        <v>1611</v>
      </c>
      <c r="AB2716"/>
      <c r="AC2716"/>
      <c r="AD2716"/>
      <c r="AE2716" s="689" t="s">
        <v>1250</v>
      </c>
      <c r="AF2716" s="128">
        <v>1</v>
      </c>
      <c r="AG2716" s="765" t="s">
        <v>1634</v>
      </c>
      <c r="AH2716"/>
    </row>
    <row r="2717" spans="1:35" x14ac:dyDescent="0.2">
      <c r="A2717" s="43" t="s">
        <v>932</v>
      </c>
      <c r="B2717" s="45">
        <v>20200201</v>
      </c>
      <c r="C2717" s="107" t="s">
        <v>51</v>
      </c>
      <c r="D2717" s="107">
        <v>1</v>
      </c>
      <c r="E2717" s="107">
        <v>7</v>
      </c>
      <c r="F2717"/>
      <c r="G2717"/>
      <c r="H2717" s="107" t="s">
        <v>11</v>
      </c>
      <c r="I2717" s="107">
        <v>290</v>
      </c>
      <c r="J2717" s="107">
        <v>0</v>
      </c>
      <c r="K2717">
        <v>10</v>
      </c>
      <c r="L2717" s="107">
        <v>1</v>
      </c>
      <c r="M2717" s="107">
        <v>0</v>
      </c>
      <c r="N2717" s="107">
        <v>1</v>
      </c>
      <c r="O2717" s="156" t="str">
        <f>Cal_111320b_12mm!$E$2</f>
        <v>Cal_111320b_12mm</v>
      </c>
      <c r="P2717" s="157">
        <f>Cal_111320b_12mm!$Q$3</f>
        <v>1.834328118614172</v>
      </c>
      <c r="Q2717" s="157">
        <f>Cal_111320b_12mm!$R$3</f>
        <v>0.54419533879391391</v>
      </c>
      <c r="R2717" s="583">
        <v>208.7</v>
      </c>
      <c r="S2717" s="583">
        <v>123.6</v>
      </c>
      <c r="T2717" s="43">
        <f>AVERAGE(0.7,0.798,0.69,0.848,0.545,0.785)</f>
        <v>0.72766666666666657</v>
      </c>
      <c r="U2717" s="79">
        <f t="shared" si="497"/>
        <v>207.97233333333332</v>
      </c>
      <c r="V2717" s="79">
        <f t="shared" si="498"/>
        <v>122.87233333333333</v>
      </c>
      <c r="W2717" s="465">
        <f t="shared" si="499"/>
        <v>3.510965183190081</v>
      </c>
      <c r="X2717" s="465">
        <f t="shared" si="500"/>
        <v>0.7185242932394732</v>
      </c>
      <c r="Y2717" s="82">
        <f>Cal_111320b_12mm!$A$3</f>
        <v>20201113</v>
      </c>
      <c r="Z2717" s="480" t="s">
        <v>1610</v>
      </c>
      <c r="AA2717" s="480" t="s">
        <v>1611</v>
      </c>
      <c r="AB2717"/>
      <c r="AC2717"/>
      <c r="AD2717"/>
      <c r="AE2717" s="689" t="s">
        <v>1250</v>
      </c>
      <c r="AF2717" s="128">
        <v>1</v>
      </c>
      <c r="AG2717" s="765" t="s">
        <v>1634</v>
      </c>
      <c r="AH2717"/>
    </row>
    <row r="2718" spans="1:35" x14ac:dyDescent="0.2">
      <c r="A2718" s="43" t="s">
        <v>932</v>
      </c>
      <c r="B2718" s="45">
        <v>20200201</v>
      </c>
      <c r="C2718" s="107" t="s">
        <v>51</v>
      </c>
      <c r="D2718" s="107">
        <v>1</v>
      </c>
      <c r="E2718" s="107">
        <v>7</v>
      </c>
      <c r="F2718"/>
      <c r="G2718"/>
      <c r="H2718" s="107" t="s">
        <v>10</v>
      </c>
      <c r="I2718" s="107">
        <v>290</v>
      </c>
      <c r="J2718" s="107">
        <v>10</v>
      </c>
      <c r="K2718">
        <v>5</v>
      </c>
      <c r="L2718" s="107">
        <v>1</v>
      </c>
      <c r="M2718" s="107">
        <v>0</v>
      </c>
      <c r="N2718" s="107">
        <v>1</v>
      </c>
      <c r="O2718" s="156" t="str">
        <f>Cal_111320b_12mm!$E$2</f>
        <v>Cal_111320b_12mm</v>
      </c>
      <c r="P2718" s="157">
        <f>Cal_111320b_12mm!$Q$3</f>
        <v>1.834328118614172</v>
      </c>
      <c r="Q2718" s="157">
        <f>Cal_111320b_12mm!$R$3</f>
        <v>0.54419533879391391</v>
      </c>
      <c r="R2718" s="583">
        <v>110.1</v>
      </c>
      <c r="S2718" s="583">
        <v>70.11</v>
      </c>
      <c r="T2718" s="43">
        <f t="shared" ref="T2718:T2719" si="502">AVERAGE(0.7,0.798,0.69,0.848,0.545,0.785)</f>
        <v>0.72766666666666657</v>
      </c>
      <c r="U2718" s="79">
        <f t="shared" si="497"/>
        <v>109.37233333333333</v>
      </c>
      <c r="V2718" s="79">
        <f t="shared" si="498"/>
        <v>69.382333333333335</v>
      </c>
      <c r="W2718" s="465">
        <f t="shared" si="499"/>
        <v>0.82493241877656476</v>
      </c>
      <c r="X2718" s="465">
        <f t="shared" si="500"/>
        <v>0.36920071405559218</v>
      </c>
      <c r="Y2718" s="82">
        <f>Cal_111320b_12mm!$A$3</f>
        <v>20201113</v>
      </c>
      <c r="Z2718" s="480" t="s">
        <v>1610</v>
      </c>
      <c r="AA2718" s="480" t="s">
        <v>1611</v>
      </c>
      <c r="AB2718"/>
      <c r="AC2718"/>
      <c r="AD2718"/>
      <c r="AE2718" s="689" t="s">
        <v>1250</v>
      </c>
      <c r="AF2718" s="128">
        <v>1</v>
      </c>
      <c r="AG2718" s="765" t="s">
        <v>1634</v>
      </c>
      <c r="AH2718" t="s">
        <v>673</v>
      </c>
    </row>
    <row r="2719" spans="1:35" x14ac:dyDescent="0.2">
      <c r="A2719" s="43" t="s">
        <v>932</v>
      </c>
      <c r="B2719" s="45">
        <v>20200201</v>
      </c>
      <c r="C2719" s="107" t="s">
        <v>51</v>
      </c>
      <c r="D2719" s="107">
        <v>1</v>
      </c>
      <c r="E2719" s="107">
        <v>7</v>
      </c>
      <c r="F2719"/>
      <c r="G2719"/>
      <c r="H2719" s="107" t="s">
        <v>11</v>
      </c>
      <c r="I2719" s="107">
        <v>290</v>
      </c>
      <c r="J2719" s="107">
        <v>10</v>
      </c>
      <c r="K2719">
        <v>5</v>
      </c>
      <c r="L2719" s="107">
        <v>1</v>
      </c>
      <c r="M2719" s="107">
        <v>0</v>
      </c>
      <c r="N2719" s="107">
        <v>1</v>
      </c>
      <c r="O2719" s="156" t="str">
        <f>Cal_111320b_12mm!$E$2</f>
        <v>Cal_111320b_12mm</v>
      </c>
      <c r="P2719" s="157">
        <f>Cal_111320b_12mm!$Q$3</f>
        <v>1.834328118614172</v>
      </c>
      <c r="Q2719" s="157">
        <f>Cal_111320b_12mm!$R$3</f>
        <v>0.54419533879391391</v>
      </c>
      <c r="R2719" s="583">
        <v>187.5</v>
      </c>
      <c r="S2719" s="583">
        <v>116</v>
      </c>
      <c r="T2719" s="43">
        <f t="shared" si="502"/>
        <v>0.72766666666666657</v>
      </c>
      <c r="U2719" s="79">
        <f t="shared" si="497"/>
        <v>186.77233333333334</v>
      </c>
      <c r="V2719" s="79">
        <f t="shared" si="498"/>
        <v>115.27233333333334</v>
      </c>
      <c r="W2719" s="465">
        <f t="shared" si="499"/>
        <v>1.4749354324212149</v>
      </c>
      <c r="X2719" s="465">
        <f t="shared" si="500"/>
        <v>0.50900638560459377</v>
      </c>
      <c r="Y2719" s="82">
        <f>Cal_111320b_12mm!$A$3</f>
        <v>20201113</v>
      </c>
      <c r="Z2719" s="480" t="s">
        <v>1610</v>
      </c>
      <c r="AA2719" s="480" t="s">
        <v>1611</v>
      </c>
      <c r="AB2719"/>
      <c r="AC2719"/>
      <c r="AD2719"/>
      <c r="AE2719" s="689" t="s">
        <v>1250</v>
      </c>
      <c r="AF2719" s="128">
        <v>3</v>
      </c>
      <c r="AG2719" s="765" t="s">
        <v>1634</v>
      </c>
      <c r="AH2719" s="152" t="s">
        <v>2098</v>
      </c>
    </row>
    <row r="2720" spans="1:35" s="82" customFormat="1" x14ac:dyDescent="0.2">
      <c r="A2720" s="82" t="s">
        <v>932</v>
      </c>
      <c r="B2720" s="81">
        <v>20200201</v>
      </c>
      <c r="C2720" s="126" t="s">
        <v>51</v>
      </c>
      <c r="D2720" s="126">
        <v>1</v>
      </c>
      <c r="E2720" s="126">
        <v>7</v>
      </c>
      <c r="F2720" s="371"/>
      <c r="G2720" s="371"/>
      <c r="H2720" s="126" t="s">
        <v>10</v>
      </c>
      <c r="I2720" s="126">
        <v>293</v>
      </c>
      <c r="J2720" s="126">
        <v>5</v>
      </c>
      <c r="K2720" s="82">
        <v>5</v>
      </c>
      <c r="L2720" s="82">
        <v>1</v>
      </c>
      <c r="M2720" s="82">
        <v>0</v>
      </c>
      <c r="N2720" s="83">
        <v>1</v>
      </c>
      <c r="O2720" s="156" t="str">
        <f>Cal_111320b_12mm!$E$2</f>
        <v>Cal_111320b_12mm</v>
      </c>
      <c r="P2720" s="157">
        <f>Cal_111320b_12mm!$Q$3</f>
        <v>1.834328118614172</v>
      </c>
      <c r="Q2720" s="157">
        <f>Cal_111320b_12mm!$R$3</f>
        <v>0.54419533879391391</v>
      </c>
      <c r="R2720" s="599">
        <v>350.6</v>
      </c>
      <c r="S2720" s="599">
        <v>210.4</v>
      </c>
      <c r="T2720" s="82">
        <f t="shared" ref="T2720:T2722" si="503">AVERAGE(0.979,0.636,0.798,0.933,0.704,1.108)</f>
        <v>0.85966666666666658</v>
      </c>
      <c r="U2720" s="125">
        <f t="shared" si="497"/>
        <v>349.74033333333335</v>
      </c>
      <c r="V2720" s="125">
        <f t="shared" si="498"/>
        <v>209.54033333333334</v>
      </c>
      <c r="W2720" s="459">
        <f t="shared" si="499"/>
        <v>2.8624990959871006</v>
      </c>
      <c r="X2720" s="459">
        <f t="shared" si="500"/>
        <v>0.7069554460630354</v>
      </c>
      <c r="Y2720" s="82">
        <f>Cal_111320b_12mm!$A$3</f>
        <v>20201113</v>
      </c>
      <c r="Z2720" s="483" t="s">
        <v>1095</v>
      </c>
      <c r="AA2720" s="483"/>
      <c r="AB2720" s="371"/>
      <c r="AC2720" s="371"/>
      <c r="AD2720" s="371"/>
      <c r="AE2720" s="691" t="s">
        <v>1250</v>
      </c>
      <c r="AF2720" s="129">
        <v>1</v>
      </c>
      <c r="AG2720" s="788" t="s">
        <v>1634</v>
      </c>
      <c r="AH2720" s="155" t="s">
        <v>151</v>
      </c>
      <c r="AI2720" s="155"/>
    </row>
    <row r="2721" spans="1:35" s="82" customFormat="1" x14ac:dyDescent="0.2">
      <c r="A2721" s="82" t="s">
        <v>932</v>
      </c>
      <c r="B2721" s="81">
        <v>20200201</v>
      </c>
      <c r="C2721" s="126" t="s">
        <v>51</v>
      </c>
      <c r="D2721" s="126">
        <v>1</v>
      </c>
      <c r="E2721" s="126">
        <v>7</v>
      </c>
      <c r="F2721" s="371"/>
      <c r="G2721" s="371"/>
      <c r="H2721" s="126" t="s">
        <v>11</v>
      </c>
      <c r="I2721" s="126">
        <v>294</v>
      </c>
      <c r="J2721" s="126">
        <v>5</v>
      </c>
      <c r="K2721" s="82">
        <v>5</v>
      </c>
      <c r="L2721" s="82">
        <v>1</v>
      </c>
      <c r="M2721" s="82">
        <v>0</v>
      </c>
      <c r="N2721" s="83">
        <v>1</v>
      </c>
      <c r="O2721" s="156" t="str">
        <f>Cal_111320b_12mm!$E$2</f>
        <v>Cal_111320b_12mm</v>
      </c>
      <c r="P2721" s="157">
        <f>Cal_111320b_12mm!$Q$3</f>
        <v>1.834328118614172</v>
      </c>
      <c r="Q2721" s="157">
        <f>Cal_111320b_12mm!$R$3</f>
        <v>0.54419533879391391</v>
      </c>
      <c r="R2721" s="599">
        <v>349.6</v>
      </c>
      <c r="S2721" s="599">
        <v>207.2</v>
      </c>
      <c r="T2721" s="82">
        <f t="shared" si="503"/>
        <v>0.85966666666666658</v>
      </c>
      <c r="U2721" s="125">
        <f t="shared" si="497"/>
        <v>348.74033333333335</v>
      </c>
      <c r="V2721" s="125">
        <f t="shared" si="498"/>
        <v>206.34033333333332</v>
      </c>
      <c r="W2721" s="459">
        <f t="shared" si="499"/>
        <v>2.8975278824635611</v>
      </c>
      <c r="X2721" s="459">
        <f t="shared" si="500"/>
        <v>0.6054600625337011</v>
      </c>
      <c r="Y2721" s="82">
        <f>Cal_111320b_12mm!$A$3</f>
        <v>20201113</v>
      </c>
      <c r="Z2721" s="483" t="s">
        <v>1095</v>
      </c>
      <c r="AA2721" s="483"/>
      <c r="AB2721" s="371"/>
      <c r="AC2721" s="371"/>
      <c r="AD2721" s="371"/>
      <c r="AE2721" s="691" t="s">
        <v>1250</v>
      </c>
      <c r="AF2721" s="129">
        <v>1</v>
      </c>
      <c r="AG2721" s="788" t="s">
        <v>1634</v>
      </c>
      <c r="AH2721" s="155" t="s">
        <v>152</v>
      </c>
      <c r="AI2721" s="155"/>
    </row>
    <row r="2722" spans="1:35" s="372" customFormat="1" x14ac:dyDescent="0.2">
      <c r="A2722" s="372" t="s">
        <v>932</v>
      </c>
      <c r="B2722" s="462">
        <v>20200201</v>
      </c>
      <c r="C2722" s="373" t="s">
        <v>51</v>
      </c>
      <c r="D2722" s="373">
        <v>1</v>
      </c>
      <c r="E2722" s="373">
        <v>7</v>
      </c>
      <c r="F2722" s="155"/>
      <c r="G2722" s="155"/>
      <c r="H2722" s="373" t="s">
        <v>10</v>
      </c>
      <c r="I2722" s="373">
        <v>292</v>
      </c>
      <c r="J2722" s="373">
        <v>20</v>
      </c>
      <c r="K2722" s="372">
        <v>5</v>
      </c>
      <c r="L2722" s="372">
        <v>1</v>
      </c>
      <c r="M2722" s="372">
        <v>0</v>
      </c>
      <c r="N2722" s="375">
        <v>1</v>
      </c>
      <c r="O2722" s="374" t="str">
        <f>Cal_111320b_12mm!$E$2</f>
        <v>Cal_111320b_12mm</v>
      </c>
      <c r="P2722" s="596">
        <f>Cal_111320b_12mm!$Q$3</f>
        <v>1.834328118614172</v>
      </c>
      <c r="Q2722" s="596">
        <f>Cal_111320b_12mm!$R$3</f>
        <v>0.54419533879391391</v>
      </c>
      <c r="R2722" s="597">
        <v>114.4</v>
      </c>
      <c r="S2722" s="597">
        <v>66.48</v>
      </c>
      <c r="T2722" s="372">
        <f t="shared" si="503"/>
        <v>0.85966666666666658</v>
      </c>
      <c r="U2722" s="378">
        <f t="shared" si="497"/>
        <v>113.54033333333334</v>
      </c>
      <c r="V2722" s="378">
        <f t="shared" si="498"/>
        <v>65.620333333333335</v>
      </c>
      <c r="W2722" s="464">
        <f t="shared" si="499"/>
        <v>0.98174550805973482</v>
      </c>
      <c r="X2722" s="464">
        <f t="shared" si="500"/>
        <v>0.13990466087245415</v>
      </c>
      <c r="Y2722" s="372">
        <f>Cal_111320b_12mm!$A$3</f>
        <v>20201113</v>
      </c>
      <c r="Z2722" s="598" t="s">
        <v>1095</v>
      </c>
      <c r="AA2722" s="598"/>
      <c r="AB2722" s="155"/>
      <c r="AC2722" s="155"/>
      <c r="AD2722" s="155"/>
      <c r="AE2722" s="692" t="s">
        <v>1250</v>
      </c>
      <c r="AF2722" s="381">
        <v>3</v>
      </c>
      <c r="AG2722" s="789" t="s">
        <v>1634</v>
      </c>
      <c r="AH2722" s="371" t="s">
        <v>159</v>
      </c>
      <c r="AI2722" s="412" t="s">
        <v>1711</v>
      </c>
    </row>
    <row r="2723" spans="1:35" s="372" customFormat="1" x14ac:dyDescent="0.2">
      <c r="A2723" s="372" t="s">
        <v>932</v>
      </c>
      <c r="B2723" s="462">
        <v>20200201</v>
      </c>
      <c r="C2723" s="373" t="s">
        <v>51</v>
      </c>
      <c r="D2723" s="373">
        <v>1</v>
      </c>
      <c r="E2723" s="373">
        <v>7</v>
      </c>
      <c r="F2723" s="155"/>
      <c r="G2723" s="155"/>
      <c r="H2723" s="373" t="s">
        <v>11</v>
      </c>
      <c r="I2723" s="373">
        <v>294</v>
      </c>
      <c r="J2723" s="373">
        <v>20</v>
      </c>
      <c r="K2723" s="372">
        <v>5</v>
      </c>
      <c r="L2723" s="372">
        <v>1</v>
      </c>
      <c r="M2723" s="372">
        <v>0</v>
      </c>
      <c r="N2723" s="375">
        <v>1</v>
      </c>
      <c r="O2723" s="374" t="str">
        <f>Cal_111320b_12mm!$E$2</f>
        <v>Cal_111320b_12mm</v>
      </c>
      <c r="P2723" s="596">
        <f>Cal_111320b_12mm!$Q$3</f>
        <v>1.834328118614172</v>
      </c>
      <c r="Q2723" s="596">
        <f>Cal_111320b_12mm!$R$3</f>
        <v>0.54419533879391391</v>
      </c>
      <c r="R2723" s="597">
        <v>191.7</v>
      </c>
      <c r="S2723" s="608">
        <v>109</v>
      </c>
      <c r="T2723" s="601">
        <f>AVERAGE(1.079,1.297,0.84,0.75,0.747,0.923)</f>
        <v>0.93933333333333335</v>
      </c>
      <c r="U2723" s="378">
        <f t="shared" si="497"/>
        <v>190.76066666666665</v>
      </c>
      <c r="V2723" s="378">
        <f t="shared" si="498"/>
        <v>108.06066666666666</v>
      </c>
      <c r="W2723" s="464">
        <f t="shared" si="499"/>
        <v>1.6827637351105085</v>
      </c>
      <c r="X2723" s="464">
        <f t="shared" si="500"/>
        <v>0.15175502594138221</v>
      </c>
      <c r="Y2723" s="372">
        <f>Cal_111320b_12mm!$A$3</f>
        <v>20201113</v>
      </c>
      <c r="Z2723" s="602" t="s">
        <v>952</v>
      </c>
      <c r="AA2723" s="602"/>
      <c r="AB2723" s="155"/>
      <c r="AC2723" s="155"/>
      <c r="AD2723" s="155" t="s">
        <v>619</v>
      </c>
      <c r="AE2723" s="692" t="s">
        <v>1250</v>
      </c>
      <c r="AF2723" s="381">
        <v>3</v>
      </c>
      <c r="AG2723" s="789" t="s">
        <v>1634</v>
      </c>
      <c r="AH2723" s="371" t="s">
        <v>155</v>
      </c>
      <c r="AI2723" s="412" t="s">
        <v>1711</v>
      </c>
    </row>
    <row r="2724" spans="1:35" x14ac:dyDescent="0.2">
      <c r="A2724" s="43" t="s">
        <v>932</v>
      </c>
      <c r="B2724" s="45">
        <v>20200201</v>
      </c>
      <c r="C2724" s="107" t="s">
        <v>51</v>
      </c>
      <c r="D2724" s="107">
        <v>1</v>
      </c>
      <c r="E2724" s="107">
        <v>13</v>
      </c>
      <c r="F2724"/>
      <c r="G2724"/>
      <c r="H2724" s="107" t="s">
        <v>10</v>
      </c>
      <c r="I2724" s="107">
        <v>290</v>
      </c>
      <c r="J2724" s="107">
        <v>0</v>
      </c>
      <c r="K2724">
        <v>10</v>
      </c>
      <c r="L2724" s="107">
        <v>1</v>
      </c>
      <c r="M2724" s="107">
        <v>0</v>
      </c>
      <c r="N2724" s="107">
        <v>1</v>
      </c>
      <c r="O2724" s="156" t="str">
        <f>Cal_111320b_12mm!$E$2</f>
        <v>Cal_111320b_12mm</v>
      </c>
      <c r="P2724" s="157">
        <f>Cal_111320b_12mm!$Q$3</f>
        <v>1.834328118614172</v>
      </c>
      <c r="Q2724" s="157">
        <f>Cal_111320b_12mm!$R$3</f>
        <v>0.54419533879391391</v>
      </c>
      <c r="R2724" s="583">
        <v>210.9</v>
      </c>
      <c r="S2724" s="583">
        <v>127</v>
      </c>
      <c r="T2724" s="43">
        <f>AVERAGE(0.688,0.557,0.917,0.912,0.69,0.694)</f>
        <v>0.74299999999999999</v>
      </c>
      <c r="U2724" s="79">
        <f t="shared" si="497"/>
        <v>210.15700000000001</v>
      </c>
      <c r="V2724" s="79">
        <f t="shared" si="498"/>
        <v>126.25700000000001</v>
      </c>
      <c r="W2724" s="465">
        <f t="shared" si="499"/>
        <v>3.4614568609829357</v>
      </c>
      <c r="X2724" s="465">
        <f t="shared" si="500"/>
        <v>0.88453900593773982</v>
      </c>
      <c r="Y2724" s="43">
        <f>Cal_051922a!$A$3</f>
        <v>20220519</v>
      </c>
      <c r="Z2724" s="485" t="s">
        <v>1614</v>
      </c>
      <c r="AA2724">
        <v>20221206</v>
      </c>
      <c r="AB2724"/>
      <c r="AC2724"/>
      <c r="AD2724"/>
      <c r="AE2724" s="689" t="s">
        <v>1250</v>
      </c>
      <c r="AF2724" s="128">
        <v>3</v>
      </c>
      <c r="AG2724" s="765" t="s">
        <v>1634</v>
      </c>
      <c r="AH2724" t="s">
        <v>1708</v>
      </c>
    </row>
    <row r="2725" spans="1:35" x14ac:dyDescent="0.2">
      <c r="A2725" s="43" t="s">
        <v>932</v>
      </c>
      <c r="B2725" s="45">
        <v>20200201</v>
      </c>
      <c r="C2725" s="107" t="s">
        <v>51</v>
      </c>
      <c r="D2725" s="107">
        <v>1</v>
      </c>
      <c r="E2725" s="107">
        <v>13</v>
      </c>
      <c r="F2725"/>
      <c r="G2725"/>
      <c r="H2725" s="107" t="s">
        <v>11</v>
      </c>
      <c r="I2725" s="107">
        <v>290</v>
      </c>
      <c r="J2725" s="107">
        <v>0</v>
      </c>
      <c r="K2725" s="43">
        <v>5</v>
      </c>
      <c r="L2725" s="43">
        <v>1</v>
      </c>
      <c r="M2725" s="43">
        <v>0</v>
      </c>
      <c r="N2725" s="49">
        <v>1</v>
      </c>
      <c r="O2725" s="156" t="str">
        <f>Cal_111320b_12mm!$E$2</f>
        <v>Cal_111320b_12mm</v>
      </c>
      <c r="P2725" s="157">
        <f>Cal_111320b_12mm!$Q$3</f>
        <v>1.834328118614172</v>
      </c>
      <c r="Q2725" s="157">
        <f>Cal_111320b_12mm!$R$3</f>
        <v>0.54419533879391391</v>
      </c>
      <c r="R2725" s="583">
        <v>359.4</v>
      </c>
      <c r="S2725" s="583">
        <v>214.7</v>
      </c>
      <c r="T2725" s="43">
        <f t="shared" ref="T2725:T2727" si="504">AVERAGE(0.7,0.798,0.69,0.848,0.545,0.785)</f>
        <v>0.72766666666666657</v>
      </c>
      <c r="U2725" s="79">
        <f t="shared" si="497"/>
        <v>358.67233333333331</v>
      </c>
      <c r="V2725" s="79">
        <f t="shared" si="498"/>
        <v>213.97233333333332</v>
      </c>
      <c r="W2725" s="465">
        <f t="shared" si="499"/>
        <v>2.9849392597391584</v>
      </c>
      <c r="X2725" s="465">
        <f t="shared" si="500"/>
        <v>0.69771942968811995</v>
      </c>
      <c r="Y2725" s="43">
        <f>Cal_111320b_12mm!$A$3</f>
        <v>20201113</v>
      </c>
      <c r="Z2725" s="481" t="s">
        <v>1610</v>
      </c>
      <c r="AA2725" s="481" t="s">
        <v>1611</v>
      </c>
      <c r="AB2725"/>
      <c r="AC2725"/>
      <c r="AD2725"/>
      <c r="AE2725" s="689" t="s">
        <v>1250</v>
      </c>
      <c r="AF2725" s="128">
        <v>3</v>
      </c>
      <c r="AG2725" s="765" t="s">
        <v>1634</v>
      </c>
      <c r="AH2725" t="s">
        <v>1708</v>
      </c>
    </row>
    <row r="2726" spans="1:35" x14ac:dyDescent="0.2">
      <c r="A2726" s="43" t="s">
        <v>932</v>
      </c>
      <c r="B2726" s="45">
        <v>20200201</v>
      </c>
      <c r="C2726" s="107" t="s">
        <v>51</v>
      </c>
      <c r="D2726" s="107">
        <v>1</v>
      </c>
      <c r="E2726" s="107">
        <v>13</v>
      </c>
      <c r="F2726"/>
      <c r="G2726"/>
      <c r="H2726" s="107" t="s">
        <v>10</v>
      </c>
      <c r="I2726" s="107">
        <v>290</v>
      </c>
      <c r="J2726" s="107">
        <v>10</v>
      </c>
      <c r="K2726">
        <v>5</v>
      </c>
      <c r="L2726" s="107">
        <v>1</v>
      </c>
      <c r="M2726" s="107">
        <v>0</v>
      </c>
      <c r="N2726" s="107">
        <v>1</v>
      </c>
      <c r="O2726" s="156" t="str">
        <f>Cal_111320b_12mm!$E$2</f>
        <v>Cal_111320b_12mm</v>
      </c>
      <c r="P2726" s="157">
        <f>Cal_111320b_12mm!$Q$3</f>
        <v>1.834328118614172</v>
      </c>
      <c r="Q2726" s="157">
        <f>Cal_111320b_12mm!$R$3</f>
        <v>0.54419533879391391</v>
      </c>
      <c r="R2726" s="583">
        <v>122.9</v>
      </c>
      <c r="S2726" s="583">
        <v>77.040000000000006</v>
      </c>
      <c r="T2726" s="43">
        <f>AVERAGE(0.688,0.557,0.917,0.912,0.69,0.694)</f>
        <v>0.74299999999999999</v>
      </c>
      <c r="U2726" s="79">
        <f t="shared" si="497"/>
        <v>122.15700000000001</v>
      </c>
      <c r="V2726" s="79">
        <f t="shared" si="498"/>
        <v>76.297000000000011</v>
      </c>
      <c r="W2726" s="465">
        <f t="shared" si="499"/>
        <v>0.94602152350820867</v>
      </c>
      <c r="X2726" s="465">
        <f t="shared" si="500"/>
        <v>0.36711931881517446</v>
      </c>
      <c r="Y2726" s="43">
        <f>Cal_051922a!$A$3</f>
        <v>20220519</v>
      </c>
      <c r="Z2726" s="485" t="s">
        <v>1614</v>
      </c>
      <c r="AA2726">
        <v>20221206</v>
      </c>
      <c r="AB2726"/>
      <c r="AC2726"/>
      <c r="AD2726"/>
      <c r="AE2726" s="689" t="s">
        <v>1250</v>
      </c>
      <c r="AF2726" s="128">
        <v>3</v>
      </c>
      <c r="AG2726" s="765" t="s">
        <v>1634</v>
      </c>
      <c r="AH2726" t="s">
        <v>1708</v>
      </c>
    </row>
    <row r="2727" spans="1:35" x14ac:dyDescent="0.2">
      <c r="A2727" s="43" t="s">
        <v>932</v>
      </c>
      <c r="B2727" s="45">
        <v>20200201</v>
      </c>
      <c r="C2727" s="107" t="s">
        <v>51</v>
      </c>
      <c r="D2727" s="107">
        <v>1</v>
      </c>
      <c r="E2727" s="107">
        <v>13</v>
      </c>
      <c r="F2727"/>
      <c r="G2727"/>
      <c r="H2727" s="107" t="s">
        <v>11</v>
      </c>
      <c r="I2727" s="107">
        <v>290</v>
      </c>
      <c r="J2727" s="107">
        <v>10</v>
      </c>
      <c r="K2727" s="43">
        <v>5</v>
      </c>
      <c r="L2727" s="43">
        <v>1</v>
      </c>
      <c r="M2727" s="43">
        <v>0</v>
      </c>
      <c r="N2727" s="49">
        <v>1</v>
      </c>
      <c r="O2727" s="156" t="str">
        <f>Cal_111320b_12mm!$E$2</f>
        <v>Cal_111320b_12mm</v>
      </c>
      <c r="P2727" s="157">
        <f>Cal_111320b_12mm!$Q$3</f>
        <v>1.834328118614172</v>
      </c>
      <c r="Q2727" s="157">
        <f>Cal_111320b_12mm!$R$3</f>
        <v>0.54419533879391391</v>
      </c>
      <c r="R2727" s="583">
        <v>186.9</v>
      </c>
      <c r="S2727" s="583">
        <v>115.7</v>
      </c>
      <c r="T2727" s="43">
        <f t="shared" si="504"/>
        <v>0.72766666666666657</v>
      </c>
      <c r="U2727" s="79">
        <f t="shared" si="497"/>
        <v>186.17233333333334</v>
      </c>
      <c r="V2727" s="79">
        <f t="shared" si="498"/>
        <v>114.97233333333334</v>
      </c>
      <c r="W2727" s="465">
        <f t="shared" si="499"/>
        <v>1.4687468921453222</v>
      </c>
      <c r="X2727" s="465">
        <f t="shared" si="500"/>
        <v>0.51003165271513318</v>
      </c>
      <c r="Y2727" s="43">
        <f>Cal_111320b_12mm!$A$3</f>
        <v>20201113</v>
      </c>
      <c r="Z2727" s="481" t="s">
        <v>1610</v>
      </c>
      <c r="AA2727" s="481" t="s">
        <v>1611</v>
      </c>
      <c r="AB2727"/>
      <c r="AC2727"/>
      <c r="AD2727"/>
      <c r="AE2727" s="689" t="s">
        <v>1250</v>
      </c>
      <c r="AF2727" s="128">
        <v>3</v>
      </c>
      <c r="AG2727" s="765" t="s">
        <v>1634</v>
      </c>
      <c r="AH2727" t="s">
        <v>1708</v>
      </c>
    </row>
    <row r="2728" spans="1:35" s="82" customFormat="1" x14ac:dyDescent="0.2">
      <c r="A2728" s="82" t="s">
        <v>932</v>
      </c>
      <c r="B2728" s="81">
        <v>20200201</v>
      </c>
      <c r="C2728" s="126" t="s">
        <v>51</v>
      </c>
      <c r="D2728" s="126">
        <v>1</v>
      </c>
      <c r="E2728" s="126">
        <v>13</v>
      </c>
      <c r="F2728" s="371"/>
      <c r="G2728" s="371"/>
      <c r="H2728" s="126" t="s">
        <v>10</v>
      </c>
      <c r="I2728" s="126">
        <v>294</v>
      </c>
      <c r="J2728" s="126">
        <v>5</v>
      </c>
      <c r="K2728" s="82">
        <v>5</v>
      </c>
      <c r="L2728" s="82">
        <v>1</v>
      </c>
      <c r="M2728" s="82">
        <v>0</v>
      </c>
      <c r="N2728" s="83">
        <v>1</v>
      </c>
      <c r="O2728" s="156" t="str">
        <f>Cal_111320b_12mm!$E$2</f>
        <v>Cal_111320b_12mm</v>
      </c>
      <c r="P2728" s="157">
        <f>Cal_111320b_12mm!$Q$3</f>
        <v>1.834328118614172</v>
      </c>
      <c r="Q2728" s="157">
        <f>Cal_111320b_12mm!$R$3</f>
        <v>0.54419533879391391</v>
      </c>
      <c r="R2728" s="599">
        <v>303.2</v>
      </c>
      <c r="S2728" s="599">
        <v>180</v>
      </c>
      <c r="T2728" s="82">
        <f t="shared" ref="T2728:T2731" si="505">AVERAGE(0.979,0.636,0.798,0.933,0.704,1.108)</f>
        <v>0.85966666666666658</v>
      </c>
      <c r="U2728" s="125">
        <f t="shared" si="497"/>
        <v>302.34033333333332</v>
      </c>
      <c r="V2728" s="125">
        <f t="shared" si="498"/>
        <v>179.14033333333333</v>
      </c>
      <c r="W2728" s="459">
        <f t="shared" si="499"/>
        <v>2.5068499657269001</v>
      </c>
      <c r="X2728" s="459">
        <f t="shared" si="500"/>
        <v>0.53437041999244328</v>
      </c>
      <c r="Y2728" s="82">
        <f>Cal_111320b_12mm!$A$3</f>
        <v>20201113</v>
      </c>
      <c r="Z2728" s="483" t="s">
        <v>1095</v>
      </c>
      <c r="AA2728" s="483"/>
      <c r="AB2728" s="371"/>
      <c r="AC2728" s="371"/>
      <c r="AD2728" s="371"/>
      <c r="AE2728" s="691" t="s">
        <v>1250</v>
      </c>
      <c r="AF2728" s="129">
        <v>1</v>
      </c>
      <c r="AG2728" s="788" t="s">
        <v>1634</v>
      </c>
      <c r="AH2728" s="155" t="s">
        <v>149</v>
      </c>
      <c r="AI2728" s="155"/>
    </row>
    <row r="2729" spans="1:35" s="82" customFormat="1" x14ac:dyDescent="0.2">
      <c r="A2729" s="82" t="s">
        <v>932</v>
      </c>
      <c r="B2729" s="81">
        <v>20200201</v>
      </c>
      <c r="C2729" s="126" t="s">
        <v>51</v>
      </c>
      <c r="D2729" s="126">
        <v>1</v>
      </c>
      <c r="E2729" s="126">
        <v>13</v>
      </c>
      <c r="F2729" s="371"/>
      <c r="G2729" s="371"/>
      <c r="H2729" s="126" t="s">
        <v>11</v>
      </c>
      <c r="I2729" s="126">
        <v>293</v>
      </c>
      <c r="J2729" s="126">
        <v>5</v>
      </c>
      <c r="K2729" s="82">
        <v>5</v>
      </c>
      <c r="L2729" s="82">
        <v>1</v>
      </c>
      <c r="M2729" s="82">
        <v>0</v>
      </c>
      <c r="N2729" s="83">
        <v>1</v>
      </c>
      <c r="O2729" s="156" t="str">
        <f>Cal_111320b_12mm!$E$2</f>
        <v>Cal_111320b_12mm</v>
      </c>
      <c r="P2729" s="157">
        <f>Cal_111320b_12mm!$Q$3</f>
        <v>1.834328118614172</v>
      </c>
      <c r="Q2729" s="157">
        <f>Cal_111320b_12mm!$R$3</f>
        <v>0.54419533879391391</v>
      </c>
      <c r="R2729" s="599">
        <v>303</v>
      </c>
      <c r="S2729" s="599">
        <v>177.4</v>
      </c>
      <c r="T2729" s="82">
        <f t="shared" si="505"/>
        <v>0.85966666666666658</v>
      </c>
      <c r="U2729" s="125">
        <f t="shared" ref="U2729:U2730" si="506">(R2729-T2729)*(L2729+M2729)/L2729</f>
        <v>302.14033333333333</v>
      </c>
      <c r="V2729" s="125">
        <f t="shared" ref="V2729:V2730" si="507">(S2729-T2729)*(L2729+M2729)/L2729</f>
        <v>176.54033333333334</v>
      </c>
      <c r="W2729" s="459">
        <f t="shared" ref="W2729:W2730" si="508">(Q2729*P2729/(P2729-1)*(U2729-V2729)*(K2729)/I2729)/N2729</f>
        <v>2.5644071787159759</v>
      </c>
      <c r="X2729" s="459">
        <f t="shared" ref="X2729:X2730" si="509">(Q2729*P2729/(P2729-1)*(P2729*V2729-U2729)*(K2729)/I2729)/N2729</f>
        <v>0.4429026057410107</v>
      </c>
      <c r="Y2729" s="82">
        <f>Cal_111320b_12mm!$A$3</f>
        <v>20201113</v>
      </c>
      <c r="Z2729" s="483" t="s">
        <v>1095</v>
      </c>
      <c r="AA2729" s="483"/>
      <c r="AB2729" s="371"/>
      <c r="AC2729" s="371"/>
      <c r="AD2729" s="371"/>
      <c r="AE2729" s="691" t="s">
        <v>1250</v>
      </c>
      <c r="AF2729" s="129">
        <v>1</v>
      </c>
      <c r="AG2729" s="788" t="s">
        <v>1634</v>
      </c>
      <c r="AH2729" s="155" t="s">
        <v>150</v>
      </c>
      <c r="AI2729" s="155"/>
    </row>
    <row r="2730" spans="1:35" s="372" customFormat="1" x14ac:dyDescent="0.2">
      <c r="A2730" s="372" t="s">
        <v>932</v>
      </c>
      <c r="B2730" s="462">
        <v>20200201</v>
      </c>
      <c r="C2730" s="373" t="s">
        <v>51</v>
      </c>
      <c r="D2730" s="373">
        <v>1</v>
      </c>
      <c r="E2730" s="373">
        <v>13</v>
      </c>
      <c r="F2730" s="155"/>
      <c r="G2730" s="155"/>
      <c r="H2730" s="373" t="s">
        <v>10</v>
      </c>
      <c r="I2730" s="373">
        <v>293</v>
      </c>
      <c r="J2730" s="373">
        <v>20</v>
      </c>
      <c r="K2730" s="372">
        <v>5</v>
      </c>
      <c r="L2730" s="372">
        <v>1</v>
      </c>
      <c r="M2730" s="372">
        <v>0</v>
      </c>
      <c r="N2730" s="375">
        <v>1</v>
      </c>
      <c r="O2730" s="374" t="str">
        <f>Cal_111320b_12mm!$E$2</f>
        <v>Cal_111320b_12mm</v>
      </c>
      <c r="P2730" s="596">
        <f>Cal_111320b_12mm!$Q$3</f>
        <v>1.834328118614172</v>
      </c>
      <c r="Q2730" s="596">
        <f>Cal_111320b_12mm!$R$3</f>
        <v>0.54419533879391391</v>
      </c>
      <c r="R2730" s="597">
        <v>156.19999999999999</v>
      </c>
      <c r="S2730" s="597">
        <v>90.91</v>
      </c>
      <c r="T2730" s="372">
        <f>AVERAGE(0.979,0.636,0.798,0.933,0.704,1.108)</f>
        <v>0.85966666666666658</v>
      </c>
      <c r="U2730" s="378">
        <f t="shared" si="506"/>
        <v>155.34033333333332</v>
      </c>
      <c r="V2730" s="378">
        <f t="shared" si="507"/>
        <v>90.050333333333327</v>
      </c>
      <c r="W2730" s="464">
        <f t="shared" si="508"/>
        <v>1.3330425533309398</v>
      </c>
      <c r="X2730" s="464">
        <f t="shared" si="509"/>
        <v>0.20093692554327278</v>
      </c>
      <c r="Y2730" s="372">
        <f>Cal_111320b_12mm!$A$3</f>
        <v>20201113</v>
      </c>
      <c r="Z2730" s="598" t="s">
        <v>1095</v>
      </c>
      <c r="AA2730" s="598"/>
      <c r="AB2730" s="155"/>
      <c r="AC2730" s="155"/>
      <c r="AD2730" s="155"/>
      <c r="AE2730" s="692" t="s">
        <v>1250</v>
      </c>
      <c r="AF2730" s="381">
        <v>1</v>
      </c>
      <c r="AG2730" s="789" t="s">
        <v>1634</v>
      </c>
      <c r="AH2730" s="412" t="s">
        <v>157</v>
      </c>
      <c r="AI2730" s="371"/>
    </row>
    <row r="2731" spans="1:35" s="610" customFormat="1" ht="13.5" thickBot="1" x14ac:dyDescent="0.25">
      <c r="A2731" s="610" t="s">
        <v>932</v>
      </c>
      <c r="B2731" s="611">
        <v>20200201</v>
      </c>
      <c r="C2731" s="612" t="s">
        <v>51</v>
      </c>
      <c r="D2731" s="612">
        <v>1</v>
      </c>
      <c r="E2731" s="612">
        <v>13</v>
      </c>
      <c r="F2731" s="408"/>
      <c r="G2731" s="408"/>
      <c r="H2731" s="612" t="s">
        <v>11</v>
      </c>
      <c r="I2731" s="613">
        <v>293</v>
      </c>
      <c r="J2731" s="612">
        <v>20</v>
      </c>
      <c r="K2731" s="610">
        <v>5</v>
      </c>
      <c r="L2731" s="610">
        <v>1</v>
      </c>
      <c r="M2731" s="610">
        <v>0</v>
      </c>
      <c r="N2731" s="614">
        <v>1</v>
      </c>
      <c r="O2731" s="631" t="str">
        <f>Cal_111320b_12mm!$E$2</f>
        <v>Cal_111320b_12mm</v>
      </c>
      <c r="P2731" s="632">
        <f>Cal_111320b_12mm!$Q$3</f>
        <v>1.834328118614172</v>
      </c>
      <c r="Q2731" s="632">
        <f>Cal_111320b_12mm!$R$3</f>
        <v>0.54419533879391391</v>
      </c>
      <c r="R2731" s="615">
        <v>202.4</v>
      </c>
      <c r="S2731" s="615">
        <v>120.1</v>
      </c>
      <c r="T2731" s="610">
        <f t="shared" si="505"/>
        <v>0.85966666666666658</v>
      </c>
      <c r="U2731" s="618">
        <f t="shared" ref="U2731:U2758" si="510">(R2731-T2731)*(L2731+M2731)/L2731</f>
        <v>201.54033333333334</v>
      </c>
      <c r="V2731" s="618">
        <f t="shared" ref="V2731:V2758" si="511">(S2731-T2731)*(L2731+M2731)/L2731</f>
        <v>119.24033333333333</v>
      </c>
      <c r="W2731" s="619">
        <f t="shared" ref="W2731:W2758" si="512">(Q2731*P2731/(P2731-1)*(U2731-V2731)*(K2731)/I2731)/N2731</f>
        <v>1.680340054206408</v>
      </c>
      <c r="X2731" s="619">
        <f t="shared" ref="X2731:X2758" si="513">(Q2731*P2731/(P2731-1)*(P2731*V2731-U2731)*(K2731)/I2731)/N2731</f>
        <v>0.35088201479338199</v>
      </c>
      <c r="Y2731" s="610">
        <f>Cal_111320b_12mm!$A$3</f>
        <v>20201113</v>
      </c>
      <c r="Z2731" s="790" t="s">
        <v>1095</v>
      </c>
      <c r="AA2731" s="790"/>
      <c r="AB2731" s="155"/>
      <c r="AC2731" s="155"/>
      <c r="AD2731" s="155"/>
      <c r="AE2731" s="791" t="s">
        <v>1250</v>
      </c>
      <c r="AF2731" s="621">
        <v>1</v>
      </c>
      <c r="AG2731" s="792" t="s">
        <v>1634</v>
      </c>
      <c r="AH2731" s="622" t="s">
        <v>158</v>
      </c>
      <c r="AI2731" s="613"/>
    </row>
    <row r="2732" spans="1:35" x14ac:dyDescent="0.2">
      <c r="A2732" s="43" t="s">
        <v>932</v>
      </c>
      <c r="B2732" s="45">
        <v>20200201</v>
      </c>
      <c r="C2732" s="107" t="s">
        <v>74</v>
      </c>
      <c r="D2732" s="107">
        <v>2</v>
      </c>
      <c r="E2732" s="107">
        <v>1</v>
      </c>
      <c r="F2732"/>
      <c r="G2732"/>
      <c r="H2732" s="107" t="s">
        <v>10</v>
      </c>
      <c r="I2732" s="107">
        <v>290</v>
      </c>
      <c r="J2732" s="107">
        <v>0</v>
      </c>
      <c r="K2732" s="43">
        <v>10</v>
      </c>
      <c r="L2732" s="43">
        <v>1</v>
      </c>
      <c r="M2732" s="43">
        <v>0</v>
      </c>
      <c r="N2732" s="49">
        <v>1</v>
      </c>
      <c r="O2732" s="111" t="s">
        <v>47</v>
      </c>
      <c r="P2732" s="112">
        <v>1.9020155646116339</v>
      </c>
      <c r="Q2732" s="112">
        <v>0.48423689193917907</v>
      </c>
      <c r="R2732" s="583">
        <v>156.30000000000001</v>
      </c>
      <c r="S2732" s="583">
        <v>92.91</v>
      </c>
      <c r="T2732" s="45">
        <f t="shared" ref="T2732" si="514">AVERAGE(0.783, 0.787, 0.833, 0.489, 0.504, 0.826, 0.608)</f>
        <v>0.68999999999999984</v>
      </c>
      <c r="U2732" s="79">
        <f t="shared" si="510"/>
        <v>155.61000000000001</v>
      </c>
      <c r="V2732" s="79">
        <f t="shared" si="511"/>
        <v>92.22</v>
      </c>
      <c r="W2732" s="465">
        <f t="shared" si="512"/>
        <v>2.231930475886823</v>
      </c>
      <c r="X2732" s="465">
        <f t="shared" si="513"/>
        <v>0.6969325393725645</v>
      </c>
      <c r="Y2732"/>
      <c r="Z2732" s="485"/>
      <c r="AA2732"/>
      <c r="AB2732"/>
      <c r="AC2732"/>
      <c r="AD2732"/>
      <c r="AE2732" s="689" t="s">
        <v>1250</v>
      </c>
      <c r="AF2732" s="128">
        <v>1</v>
      </c>
      <c r="AG2732" s="765" t="s">
        <v>1634</v>
      </c>
      <c r="AH2732" t="s">
        <v>2194</v>
      </c>
    </row>
    <row r="2733" spans="1:35" x14ac:dyDescent="0.2">
      <c r="A2733" s="43" t="s">
        <v>932</v>
      </c>
      <c r="B2733" s="45">
        <v>20200201</v>
      </c>
      <c r="C2733" s="107" t="s">
        <v>74</v>
      </c>
      <c r="D2733" s="107">
        <v>2</v>
      </c>
      <c r="E2733" s="107">
        <v>1</v>
      </c>
      <c r="F2733"/>
      <c r="G2733"/>
      <c r="H2733" s="107" t="s">
        <v>11</v>
      </c>
      <c r="I2733" s="107">
        <v>290</v>
      </c>
      <c r="J2733" s="107">
        <v>0</v>
      </c>
      <c r="K2733" s="43">
        <v>10</v>
      </c>
      <c r="L2733" s="43">
        <v>1</v>
      </c>
      <c r="M2733" s="43">
        <v>0</v>
      </c>
      <c r="N2733" s="43">
        <v>1</v>
      </c>
      <c r="O2733" t="str">
        <f>Cal_051922a!$E$2</f>
        <v>Cal_051922a</v>
      </c>
      <c r="P2733">
        <f>Cal_051922a!$Q$3</f>
        <v>1.8382409380942635</v>
      </c>
      <c r="Q2733">
        <f>Cal_051922a!$R$3</f>
        <v>0.56187208580813652</v>
      </c>
      <c r="R2733" s="583">
        <v>166.2</v>
      </c>
      <c r="S2733" s="583">
        <v>98.85</v>
      </c>
      <c r="T2733" s="43">
        <f>AVERAGE(0.688,0.557,0.917,0.912,0.69,0.694)</f>
        <v>0.74299999999999999</v>
      </c>
      <c r="U2733" s="79">
        <f t="shared" si="510"/>
        <v>165.45699999999999</v>
      </c>
      <c r="V2733" s="79">
        <f t="shared" si="511"/>
        <v>98.106999999999999</v>
      </c>
      <c r="W2733" s="465">
        <f t="shared" si="512"/>
        <v>2.8616111895447931</v>
      </c>
      <c r="X2733" s="465">
        <f t="shared" si="513"/>
        <v>0.63254157222018259</v>
      </c>
      <c r="Y2733" s="43">
        <f>Cal_051922a!$A$3</f>
        <v>20220519</v>
      </c>
      <c r="Z2733" s="485" t="s">
        <v>1614</v>
      </c>
      <c r="AA2733">
        <v>20221206</v>
      </c>
      <c r="AB2733"/>
      <c r="AC2733"/>
      <c r="AD2733"/>
      <c r="AE2733" s="689" t="s">
        <v>1250</v>
      </c>
      <c r="AF2733" s="128">
        <v>1</v>
      </c>
      <c r="AG2733" s="128"/>
      <c r="AH2733"/>
    </row>
    <row r="2734" spans="1:35" x14ac:dyDescent="0.2">
      <c r="A2734" s="43" t="s">
        <v>932</v>
      </c>
      <c r="B2734" s="45">
        <v>20200201</v>
      </c>
      <c r="C2734" s="107" t="s">
        <v>74</v>
      </c>
      <c r="D2734" s="107">
        <v>2</v>
      </c>
      <c r="E2734" s="107">
        <v>1</v>
      </c>
      <c r="F2734"/>
      <c r="G2734"/>
      <c r="H2734" s="107" t="s">
        <v>10</v>
      </c>
      <c r="I2734" s="107">
        <v>290</v>
      </c>
      <c r="J2734" s="107">
        <v>10</v>
      </c>
      <c r="K2734" s="43">
        <v>5</v>
      </c>
      <c r="L2734" s="43">
        <v>1</v>
      </c>
      <c r="M2734" s="43">
        <v>0</v>
      </c>
      <c r="N2734" s="43">
        <v>1</v>
      </c>
      <c r="O2734" t="str">
        <f>Cal_051922a!$E$2</f>
        <v>Cal_051922a</v>
      </c>
      <c r="P2734">
        <f>Cal_051922a!$Q$3</f>
        <v>1.8382409380942635</v>
      </c>
      <c r="Q2734">
        <f>Cal_051922a!$R$3</f>
        <v>0.56187208580813652</v>
      </c>
      <c r="R2734" s="583">
        <v>90.64</v>
      </c>
      <c r="S2734" s="583">
        <v>57.68</v>
      </c>
      <c r="T2734" s="43">
        <f>AVERAGE(0.688,0.557,0.917,0.912,0.69,0.694)</f>
        <v>0.74299999999999999</v>
      </c>
      <c r="U2734" s="79">
        <f t="shared" si="510"/>
        <v>89.897000000000006</v>
      </c>
      <c r="V2734" s="79">
        <f t="shared" si="511"/>
        <v>56.936999999999998</v>
      </c>
      <c r="W2734" s="465">
        <f t="shared" si="512"/>
        <v>0.70021310176240836</v>
      </c>
      <c r="X2734" s="465">
        <f t="shared" si="513"/>
        <v>0.31371340601283937</v>
      </c>
      <c r="Y2734" s="43">
        <f>Cal_051922a!$A$3</f>
        <v>20220519</v>
      </c>
      <c r="Z2734" s="485" t="s">
        <v>1614</v>
      </c>
      <c r="AA2734">
        <v>20221206</v>
      </c>
      <c r="AB2734"/>
      <c r="AC2734"/>
      <c r="AD2734"/>
      <c r="AE2734" s="689" t="s">
        <v>1250</v>
      </c>
      <c r="AF2734" s="128">
        <v>1</v>
      </c>
      <c r="AG2734" s="765" t="s">
        <v>1634</v>
      </c>
      <c r="AH2734"/>
    </row>
    <row r="2735" spans="1:35" x14ac:dyDescent="0.2">
      <c r="A2735" s="43" t="s">
        <v>932</v>
      </c>
      <c r="B2735" s="45">
        <v>20200201</v>
      </c>
      <c r="C2735" s="107" t="s">
        <v>74</v>
      </c>
      <c r="D2735" s="107">
        <v>2</v>
      </c>
      <c r="E2735" s="808">
        <v>2</v>
      </c>
      <c r="F2735"/>
      <c r="G2735"/>
      <c r="H2735" s="142" t="s">
        <v>10</v>
      </c>
      <c r="I2735" s="107">
        <v>290</v>
      </c>
      <c r="J2735" s="107">
        <v>10</v>
      </c>
      <c r="K2735">
        <v>5</v>
      </c>
      <c r="L2735">
        <v>1</v>
      </c>
      <c r="M2735">
        <v>0</v>
      </c>
      <c r="N2735">
        <v>1</v>
      </c>
      <c r="O2735" s="43" t="str">
        <f>Cal_111320b_12mm!$E$2</f>
        <v>Cal_111320b_12mm</v>
      </c>
      <c r="P2735" s="43">
        <f>Cal_111320b_12mm!$Q$3</f>
        <v>1.834328118614172</v>
      </c>
      <c r="Q2735" s="43">
        <f>Cal_111320b_12mm!$R$3</f>
        <v>0.54419533879391391</v>
      </c>
      <c r="R2735" s="583">
        <v>82.84</v>
      </c>
      <c r="S2735" s="583">
        <v>52.41</v>
      </c>
      <c r="T2735" s="45">
        <f t="shared" ref="T2735" si="515">AVERAGE(0.783, 0.787, 0.833, 0.489, 0.504, 0.826, 0.608)</f>
        <v>0.68999999999999984</v>
      </c>
      <c r="U2735" s="79">
        <f t="shared" si="510"/>
        <v>82.15</v>
      </c>
      <c r="V2735" s="79">
        <f t="shared" si="511"/>
        <v>51.72</v>
      </c>
      <c r="W2735" s="465">
        <f t="shared" si="512"/>
        <v>0.62772426865143471</v>
      </c>
      <c r="X2735" s="465">
        <f t="shared" si="513"/>
        <v>0.26242402505559681</v>
      </c>
      <c r="Y2735">
        <v>20201113</v>
      </c>
      <c r="Z2735" s="481" t="s">
        <v>1111</v>
      </c>
      <c r="AA2735">
        <v>20200818</v>
      </c>
      <c r="AB2735"/>
      <c r="AC2735"/>
      <c r="AD2735"/>
      <c r="AE2735" s="689" t="s">
        <v>1250</v>
      </c>
      <c r="AF2735" s="128">
        <v>1</v>
      </c>
      <c r="AG2735" s="765" t="s">
        <v>1634</v>
      </c>
      <c r="AH2735" s="152" t="s">
        <v>1633</v>
      </c>
    </row>
    <row r="2736" spans="1:35" s="82" customFormat="1" x14ac:dyDescent="0.2">
      <c r="A2736" s="82" t="s">
        <v>932</v>
      </c>
      <c r="B2736" s="81">
        <v>20200201</v>
      </c>
      <c r="C2736" s="126" t="s">
        <v>74</v>
      </c>
      <c r="D2736" s="126">
        <v>2</v>
      </c>
      <c r="E2736" s="126">
        <v>1</v>
      </c>
      <c r="F2736" s="155"/>
      <c r="G2736" s="155"/>
      <c r="H2736" s="126" t="s">
        <v>10</v>
      </c>
      <c r="I2736" s="126">
        <v>293</v>
      </c>
      <c r="J2736" s="126">
        <v>5</v>
      </c>
      <c r="K2736" s="82">
        <v>5</v>
      </c>
      <c r="L2736" s="82">
        <v>1</v>
      </c>
      <c r="M2736" s="82">
        <v>0</v>
      </c>
      <c r="N2736" s="83">
        <v>1</v>
      </c>
      <c r="O2736" s="156" t="str">
        <f>Cal_111320b_12mm!$E$2</f>
        <v>Cal_111320b_12mm</v>
      </c>
      <c r="P2736" s="157">
        <f>Cal_111320b_12mm!$Q$3</f>
        <v>1.834328118614172</v>
      </c>
      <c r="Q2736" s="157">
        <f>Cal_111320b_12mm!$R$3</f>
        <v>0.54419533879391391</v>
      </c>
      <c r="R2736" s="599">
        <v>289.8</v>
      </c>
      <c r="S2736" s="599">
        <v>172</v>
      </c>
      <c r="T2736" s="82">
        <f t="shared" ref="T2736:T2737" si="516">AVERAGE(0.979,0.636,0.798,0.933,0.704,1.108)</f>
        <v>0.85966666666666658</v>
      </c>
      <c r="U2736" s="125">
        <f t="shared" si="510"/>
        <v>288.94033333333334</v>
      </c>
      <c r="V2736" s="125">
        <f t="shared" si="511"/>
        <v>171.14033333333333</v>
      </c>
      <c r="W2736" s="459">
        <f t="shared" si="512"/>
        <v>2.405152592776608</v>
      </c>
      <c r="X2736" s="459">
        <f t="shared" si="513"/>
        <v>0.51016986771059036</v>
      </c>
      <c r="Y2736" s="82">
        <f>Cal_111320b_12mm!$A$3</f>
        <v>20201113</v>
      </c>
      <c r="Z2736" s="483" t="s">
        <v>1097</v>
      </c>
      <c r="AA2736" s="483"/>
      <c r="AB2736" s="155"/>
      <c r="AC2736" s="155"/>
      <c r="AD2736" s="155"/>
      <c r="AE2736" s="691" t="s">
        <v>1250</v>
      </c>
      <c r="AF2736" s="129">
        <v>1</v>
      </c>
      <c r="AG2736" s="765" t="s">
        <v>1634</v>
      </c>
      <c r="AH2736" s="153" t="s">
        <v>961</v>
      </c>
      <c r="AI2736" s="155"/>
    </row>
    <row r="2737" spans="1:35" s="82" customFormat="1" x14ac:dyDescent="0.2">
      <c r="A2737" s="82" t="s">
        <v>932</v>
      </c>
      <c r="B2737" s="81">
        <v>20200201</v>
      </c>
      <c r="C2737" s="126" t="s">
        <v>74</v>
      </c>
      <c r="D2737" s="126">
        <v>2</v>
      </c>
      <c r="E2737" s="126">
        <v>1</v>
      </c>
      <c r="F2737" s="155"/>
      <c r="G2737" s="155"/>
      <c r="H2737" s="280" t="s">
        <v>11</v>
      </c>
      <c r="I2737" s="126">
        <v>295</v>
      </c>
      <c r="J2737" s="126">
        <v>5</v>
      </c>
      <c r="K2737" s="82">
        <v>5</v>
      </c>
      <c r="L2737" s="82">
        <v>1</v>
      </c>
      <c r="M2737" s="82">
        <v>0</v>
      </c>
      <c r="N2737" s="83">
        <v>1</v>
      </c>
      <c r="O2737" s="156" t="str">
        <f>Cal_111320b_12mm!$E$2</f>
        <v>Cal_111320b_12mm</v>
      </c>
      <c r="P2737" s="157">
        <f>Cal_111320b_12mm!$Q$3</f>
        <v>1.834328118614172</v>
      </c>
      <c r="Q2737" s="157">
        <f>Cal_111320b_12mm!$R$3</f>
        <v>0.54419533879391391</v>
      </c>
      <c r="R2737" s="599">
        <v>271.2</v>
      </c>
      <c r="S2737" s="599">
        <v>160.9</v>
      </c>
      <c r="T2737" s="82">
        <f t="shared" si="516"/>
        <v>0.85966666666666658</v>
      </c>
      <c r="U2737" s="125">
        <f t="shared" si="510"/>
        <v>270.34033333333332</v>
      </c>
      <c r="V2737" s="125">
        <f t="shared" si="511"/>
        <v>160.04033333333334</v>
      </c>
      <c r="W2737" s="459">
        <f t="shared" si="512"/>
        <v>2.2367552294349844</v>
      </c>
      <c r="X2737" s="459">
        <f t="shared" si="513"/>
        <v>0.47099921076332368</v>
      </c>
      <c r="Y2737" s="82">
        <f>Cal_111320b_12mm!$A$3</f>
        <v>20201113</v>
      </c>
      <c r="Z2737" s="483" t="s">
        <v>1097</v>
      </c>
      <c r="AA2737" s="483"/>
      <c r="AB2737" s="155"/>
      <c r="AC2737" s="155"/>
      <c r="AD2737" s="155"/>
      <c r="AE2737" s="691" t="s">
        <v>1250</v>
      </c>
      <c r="AF2737" s="129">
        <v>1</v>
      </c>
      <c r="AG2737" s="765" t="s">
        <v>1634</v>
      </c>
      <c r="AH2737" s="153" t="s">
        <v>962</v>
      </c>
      <c r="AI2737" s="155"/>
    </row>
    <row r="2738" spans="1:35" s="372" customFormat="1" x14ac:dyDescent="0.2">
      <c r="A2738" s="372" t="s">
        <v>932</v>
      </c>
      <c r="B2738" s="462">
        <v>20200201</v>
      </c>
      <c r="C2738" s="373" t="s">
        <v>74</v>
      </c>
      <c r="D2738" s="373">
        <v>2</v>
      </c>
      <c r="E2738" s="373">
        <v>1</v>
      </c>
      <c r="F2738" s="371"/>
      <c r="G2738" s="371"/>
      <c r="H2738" s="373" t="s">
        <v>10</v>
      </c>
      <c r="I2738" s="373">
        <v>293</v>
      </c>
      <c r="J2738" s="373">
        <v>20</v>
      </c>
      <c r="K2738" s="372">
        <v>5</v>
      </c>
      <c r="L2738" s="372">
        <v>1</v>
      </c>
      <c r="M2738" s="372">
        <v>0</v>
      </c>
      <c r="N2738" s="375">
        <v>1</v>
      </c>
      <c r="O2738" s="374" t="str">
        <f>Cal_111320b_12mm!$E$2</f>
        <v>Cal_111320b_12mm</v>
      </c>
      <c r="P2738" s="596">
        <f>Cal_111320b_12mm!$Q$3</f>
        <v>1.834328118614172</v>
      </c>
      <c r="Q2738" s="596">
        <f>Cal_111320b_12mm!$R$3</f>
        <v>0.54419533879391391</v>
      </c>
      <c r="R2738" s="597">
        <v>144.9</v>
      </c>
      <c r="S2738" s="597">
        <v>83.14</v>
      </c>
      <c r="T2738" s="601">
        <f t="shared" ref="T2738:T2739" si="517">AVERAGE(1.079,1.297,0.84,0.75,0.747,0.923)</f>
        <v>0.93933333333333335</v>
      </c>
      <c r="U2738" s="378">
        <f t="shared" si="510"/>
        <v>143.96066666666667</v>
      </c>
      <c r="V2738" s="378">
        <f t="shared" si="511"/>
        <v>82.200666666666663</v>
      </c>
      <c r="W2738" s="464">
        <f t="shared" si="512"/>
        <v>1.2609696445660723</v>
      </c>
      <c r="X2738" s="464">
        <f t="shared" si="513"/>
        <v>0.13929319898934148</v>
      </c>
      <c r="Y2738" s="372">
        <f>Cal_111320b_12mm!$A$3</f>
        <v>20201113</v>
      </c>
      <c r="Z2738" s="602" t="s">
        <v>965</v>
      </c>
      <c r="AA2738" s="602"/>
      <c r="AB2738" s="371"/>
      <c r="AC2738" s="371"/>
      <c r="AD2738" s="371" t="s">
        <v>619</v>
      </c>
      <c r="AE2738" s="692" t="s">
        <v>1250</v>
      </c>
      <c r="AF2738" s="381">
        <v>1</v>
      </c>
      <c r="AG2738" s="765" t="s">
        <v>1634</v>
      </c>
      <c r="AH2738" s="412" t="s">
        <v>963</v>
      </c>
      <c r="AI2738" s="371"/>
    </row>
    <row r="2739" spans="1:35" s="603" customFormat="1" x14ac:dyDescent="0.2">
      <c r="A2739" s="603" t="s">
        <v>932</v>
      </c>
      <c r="B2739" s="604">
        <v>20200201</v>
      </c>
      <c r="C2739" s="605" t="s">
        <v>74</v>
      </c>
      <c r="D2739" s="605">
        <v>2</v>
      </c>
      <c r="E2739" s="605">
        <v>1</v>
      </c>
      <c r="F2739" s="606"/>
      <c r="G2739" s="606"/>
      <c r="H2739" s="607" t="s">
        <v>11</v>
      </c>
      <c r="I2739" s="605">
        <v>294</v>
      </c>
      <c r="J2739" s="605">
        <v>20</v>
      </c>
      <c r="K2739" s="372">
        <v>5</v>
      </c>
      <c r="L2739" s="372">
        <v>1</v>
      </c>
      <c r="M2739" s="372">
        <v>0</v>
      </c>
      <c r="N2739" s="375">
        <v>1</v>
      </c>
      <c r="O2739" s="374" t="str">
        <f>Cal_111320b_12mm!$E$2</f>
        <v>Cal_111320b_12mm</v>
      </c>
      <c r="P2739" s="596">
        <f>Cal_111320b_12mm!$Q$3</f>
        <v>1.834328118614172</v>
      </c>
      <c r="Q2739" s="596">
        <f>Cal_111320b_12mm!$R$3</f>
        <v>0.54419533879391391</v>
      </c>
      <c r="R2739" s="608">
        <v>152</v>
      </c>
      <c r="S2739" s="597">
        <v>87.14</v>
      </c>
      <c r="T2739" s="601">
        <f t="shared" si="517"/>
        <v>0.93933333333333335</v>
      </c>
      <c r="U2739" s="378">
        <f t="shared" si="510"/>
        <v>151.06066666666666</v>
      </c>
      <c r="V2739" s="378">
        <f t="shared" si="511"/>
        <v>86.200666666666663</v>
      </c>
      <c r="W2739" s="464">
        <f t="shared" si="512"/>
        <v>1.319758837476029</v>
      </c>
      <c r="X2739" s="464">
        <f t="shared" si="513"/>
        <v>0.14364820130324032</v>
      </c>
      <c r="Y2739" s="372">
        <f>Cal_111320b_12mm!$A$3</f>
        <v>20201113</v>
      </c>
      <c r="Z2739" s="602" t="s">
        <v>965</v>
      </c>
      <c r="AA2739" s="602"/>
      <c r="AB2739" s="371"/>
      <c r="AC2739" s="371"/>
      <c r="AD2739" s="371" t="s">
        <v>619</v>
      </c>
      <c r="AE2739" s="692" t="s">
        <v>1250</v>
      </c>
      <c r="AF2739" s="381">
        <v>1</v>
      </c>
      <c r="AG2739" s="765" t="s">
        <v>1634</v>
      </c>
      <c r="AH2739" s="609" t="s">
        <v>964</v>
      </c>
      <c r="AI2739" s="606"/>
    </row>
    <row r="2740" spans="1:35" x14ac:dyDescent="0.2">
      <c r="A2740" s="43" t="s">
        <v>932</v>
      </c>
      <c r="B2740" s="45">
        <v>20200201</v>
      </c>
      <c r="C2740" s="107" t="s">
        <v>74</v>
      </c>
      <c r="D2740" s="107">
        <v>2</v>
      </c>
      <c r="E2740" s="107">
        <v>3</v>
      </c>
      <c r="F2740"/>
      <c r="G2740"/>
      <c r="H2740" s="107" t="s">
        <v>10</v>
      </c>
      <c r="I2740" s="107">
        <v>290</v>
      </c>
      <c r="J2740" s="107">
        <v>0</v>
      </c>
      <c r="K2740" s="43">
        <v>10</v>
      </c>
      <c r="L2740" s="43">
        <v>1</v>
      </c>
      <c r="M2740" s="43">
        <v>0</v>
      </c>
      <c r="N2740" s="49">
        <v>1</v>
      </c>
      <c r="O2740" s="111" t="s">
        <v>47</v>
      </c>
      <c r="P2740" s="112">
        <v>1.9020155646116339</v>
      </c>
      <c r="Q2740" s="112">
        <v>0.48423689193917907</v>
      </c>
      <c r="R2740" s="583">
        <v>140.30000000000001</v>
      </c>
      <c r="S2740" s="583">
        <v>84.48</v>
      </c>
      <c r="T2740" s="45">
        <f t="shared" ref="T2740:T2741" si="518">AVERAGE(0.783, 0.787, 0.833, 0.489, 0.504, 0.826, 0.608)</f>
        <v>0.68999999999999984</v>
      </c>
      <c r="U2740" s="79">
        <f t="shared" si="510"/>
        <v>139.61000000000001</v>
      </c>
      <c r="V2740" s="79">
        <f t="shared" si="511"/>
        <v>83.79</v>
      </c>
      <c r="W2740" s="465">
        <f t="shared" si="512"/>
        <v>1.9653945285376628</v>
      </c>
      <c r="X2740" s="465">
        <f t="shared" si="513"/>
        <v>0.69573572573021958</v>
      </c>
      <c r="Y2740"/>
      <c r="Z2740" s="485"/>
      <c r="AA2740"/>
      <c r="AB2740"/>
      <c r="AC2740"/>
      <c r="AD2740"/>
      <c r="AE2740" s="689" t="s">
        <v>1250</v>
      </c>
      <c r="AF2740" s="128">
        <v>1</v>
      </c>
      <c r="AG2740" s="765" t="s">
        <v>1634</v>
      </c>
      <c r="AH2740"/>
    </row>
    <row r="2741" spans="1:35" x14ac:dyDescent="0.2">
      <c r="A2741" s="43" t="s">
        <v>932</v>
      </c>
      <c r="B2741" s="45">
        <v>20200201</v>
      </c>
      <c r="C2741" s="107" t="s">
        <v>74</v>
      </c>
      <c r="D2741" s="107">
        <v>2</v>
      </c>
      <c r="E2741" s="107">
        <v>3</v>
      </c>
      <c r="F2741"/>
      <c r="G2741"/>
      <c r="H2741" s="107" t="s">
        <v>11</v>
      </c>
      <c r="I2741" s="107">
        <v>290</v>
      </c>
      <c r="J2741" s="107">
        <v>0</v>
      </c>
      <c r="K2741" s="43">
        <v>10</v>
      </c>
      <c r="L2741" s="43">
        <v>1</v>
      </c>
      <c r="M2741" s="43">
        <v>0</v>
      </c>
      <c r="N2741" s="49">
        <v>1</v>
      </c>
      <c r="O2741" s="111" t="s">
        <v>47</v>
      </c>
      <c r="P2741" s="112">
        <v>1.9020155646116339</v>
      </c>
      <c r="Q2741" s="112">
        <v>0.48423689193917907</v>
      </c>
      <c r="R2741" s="583">
        <v>140.9</v>
      </c>
      <c r="S2741" s="583">
        <v>84.53</v>
      </c>
      <c r="T2741" s="45">
        <f t="shared" si="518"/>
        <v>0.68999999999999984</v>
      </c>
      <c r="U2741" s="79">
        <f t="shared" si="510"/>
        <v>140.21</v>
      </c>
      <c r="V2741" s="79">
        <f t="shared" si="511"/>
        <v>83.84</v>
      </c>
      <c r="W2741" s="465">
        <f t="shared" si="512"/>
        <v>1.9847597558879979</v>
      </c>
      <c r="X2741" s="465">
        <f t="shared" si="513"/>
        <v>0.67795847442372459</v>
      </c>
      <c r="Y2741"/>
      <c r="Z2741" s="485"/>
      <c r="AA2741"/>
      <c r="AB2741"/>
      <c r="AC2741"/>
      <c r="AD2741"/>
      <c r="AE2741" s="689" t="s">
        <v>1250</v>
      </c>
      <c r="AF2741" s="128">
        <v>1</v>
      </c>
      <c r="AG2741" s="765" t="s">
        <v>1634</v>
      </c>
      <c r="AH2741"/>
    </row>
    <row r="2742" spans="1:35" x14ac:dyDescent="0.2">
      <c r="A2742" s="43" t="s">
        <v>932</v>
      </c>
      <c r="B2742" s="45">
        <v>20200201</v>
      </c>
      <c r="C2742" s="107" t="s">
        <v>74</v>
      </c>
      <c r="D2742" s="107">
        <v>2</v>
      </c>
      <c r="E2742" s="107">
        <v>3</v>
      </c>
      <c r="F2742"/>
      <c r="G2742"/>
      <c r="H2742" s="107" t="s">
        <v>10</v>
      </c>
      <c r="I2742" s="107">
        <v>290</v>
      </c>
      <c r="J2742" s="107">
        <v>10</v>
      </c>
      <c r="K2742">
        <v>5</v>
      </c>
      <c r="L2742" s="107">
        <v>1</v>
      </c>
      <c r="M2742" s="107">
        <v>0</v>
      </c>
      <c r="N2742" s="107">
        <v>1</v>
      </c>
      <c r="O2742" s="156" t="str">
        <f>Cal_111320b_12mm!$E$2</f>
        <v>Cal_111320b_12mm</v>
      </c>
      <c r="P2742" s="157">
        <f>Cal_111320b_12mm!$Q$3</f>
        <v>1.834328118614172</v>
      </c>
      <c r="Q2742" s="157">
        <f>Cal_111320b_12mm!$R$3</f>
        <v>0.54419533879391391</v>
      </c>
      <c r="R2742" s="583">
        <v>75.47</v>
      </c>
      <c r="S2742" s="583">
        <v>48.12</v>
      </c>
      <c r="T2742" s="43">
        <f t="shared" ref="T2742:T2743" si="519">AVERAGE(0.7,0.798,0.69,0.848,0.545,0.785)</f>
        <v>0.72766666666666657</v>
      </c>
      <c r="U2742" s="79">
        <f t="shared" si="510"/>
        <v>74.742333333333335</v>
      </c>
      <c r="V2742" s="79">
        <f t="shared" si="511"/>
        <v>47.392333333333333</v>
      </c>
      <c r="W2742" s="465">
        <f t="shared" si="512"/>
        <v>0.56418858848559772</v>
      </c>
      <c r="X2742" s="465">
        <f t="shared" si="513"/>
        <v>0.25147662132611032</v>
      </c>
      <c r="Y2742" s="43">
        <f>Cal_111320b_12mm!$A$3</f>
        <v>20201113</v>
      </c>
      <c r="Z2742" s="481" t="s">
        <v>1610</v>
      </c>
      <c r="AA2742" s="481" t="s">
        <v>1611</v>
      </c>
      <c r="AB2742"/>
      <c r="AC2742"/>
      <c r="AD2742"/>
      <c r="AE2742" s="689" t="s">
        <v>1250</v>
      </c>
      <c r="AF2742" s="128">
        <v>1</v>
      </c>
      <c r="AG2742" s="765" t="s">
        <v>1634</v>
      </c>
      <c r="AH2742" s="152" t="s">
        <v>2099</v>
      </c>
    </row>
    <row r="2743" spans="1:35" x14ac:dyDescent="0.2">
      <c r="A2743" s="43" t="s">
        <v>932</v>
      </c>
      <c r="B2743" s="45">
        <v>20200201</v>
      </c>
      <c r="C2743" s="107" t="s">
        <v>74</v>
      </c>
      <c r="D2743" s="107">
        <v>2</v>
      </c>
      <c r="E2743" s="107">
        <v>3</v>
      </c>
      <c r="F2743"/>
      <c r="G2743"/>
      <c r="H2743" s="107" t="s">
        <v>11</v>
      </c>
      <c r="I2743" s="107">
        <v>290</v>
      </c>
      <c r="J2743" s="107">
        <v>10</v>
      </c>
      <c r="K2743">
        <v>5</v>
      </c>
      <c r="L2743" s="107">
        <v>1</v>
      </c>
      <c r="M2743" s="107">
        <v>0</v>
      </c>
      <c r="N2743" s="107">
        <v>1</v>
      </c>
      <c r="O2743" s="156" t="str">
        <f>Cal_111320b_12mm!$E$2</f>
        <v>Cal_111320b_12mm</v>
      </c>
      <c r="P2743" s="157">
        <f>Cal_111320b_12mm!$Q$3</f>
        <v>1.834328118614172</v>
      </c>
      <c r="Q2743" s="157">
        <f>Cal_111320b_12mm!$R$3</f>
        <v>0.54419533879391391</v>
      </c>
      <c r="R2743" s="583">
        <v>91.91</v>
      </c>
      <c r="S2743" s="583">
        <v>57.78</v>
      </c>
      <c r="T2743" s="43">
        <f t="shared" si="519"/>
        <v>0.72766666666666657</v>
      </c>
      <c r="U2743" s="79">
        <f t="shared" si="510"/>
        <v>91.182333333333332</v>
      </c>
      <c r="V2743" s="79">
        <f t="shared" si="511"/>
        <v>57.052333333333337</v>
      </c>
      <c r="W2743" s="465">
        <f t="shared" si="512"/>
        <v>0.7040495987207841</v>
      </c>
      <c r="X2743" s="465">
        <f t="shared" si="513"/>
        <v>0.27787300701532303</v>
      </c>
      <c r="Y2743" s="43">
        <f>Cal_111320b_12mm!$A$3</f>
        <v>20201113</v>
      </c>
      <c r="Z2743" s="481" t="s">
        <v>1610</v>
      </c>
      <c r="AA2743" s="481" t="s">
        <v>1611</v>
      </c>
      <c r="AB2743"/>
      <c r="AC2743"/>
      <c r="AD2743"/>
      <c r="AE2743" s="689" t="s">
        <v>1250</v>
      </c>
      <c r="AF2743" s="128">
        <v>1</v>
      </c>
      <c r="AG2743" s="765" t="s">
        <v>1634</v>
      </c>
      <c r="AH2743"/>
    </row>
    <row r="2744" spans="1:35" s="82" customFormat="1" x14ac:dyDescent="0.2">
      <c r="A2744" s="82" t="s">
        <v>932</v>
      </c>
      <c r="B2744" s="81">
        <v>20200201</v>
      </c>
      <c r="C2744" s="126" t="s">
        <v>74</v>
      </c>
      <c r="D2744" s="126">
        <v>2</v>
      </c>
      <c r="E2744" s="126">
        <v>3</v>
      </c>
      <c r="F2744" s="155"/>
      <c r="G2744" s="155"/>
      <c r="H2744" s="126" t="s">
        <v>10</v>
      </c>
      <c r="I2744" s="126">
        <v>294</v>
      </c>
      <c r="J2744" s="126">
        <v>5</v>
      </c>
      <c r="K2744" s="82">
        <v>5</v>
      </c>
      <c r="L2744" s="82">
        <v>1</v>
      </c>
      <c r="M2744" s="82">
        <v>0</v>
      </c>
      <c r="N2744" s="83">
        <v>1</v>
      </c>
      <c r="O2744" s="156" t="str">
        <f>Cal_111320b_12mm!$E$2</f>
        <v>Cal_111320b_12mm</v>
      </c>
      <c r="P2744" s="157">
        <f>Cal_111320b_12mm!$Q$3</f>
        <v>1.834328118614172</v>
      </c>
      <c r="Q2744" s="157">
        <f>Cal_111320b_12mm!$R$3</f>
        <v>0.54419533879391391</v>
      </c>
      <c r="R2744" s="599">
        <v>250.4</v>
      </c>
      <c r="S2744" s="599">
        <v>146.69999999999999</v>
      </c>
      <c r="T2744" s="82">
        <f t="shared" ref="T2744:T2745" si="520">AVERAGE(0.979,0.636,0.798,0.933,0.704,1.108)</f>
        <v>0.85966666666666658</v>
      </c>
      <c r="U2744" s="125">
        <f t="shared" si="510"/>
        <v>249.54033333333334</v>
      </c>
      <c r="V2744" s="125">
        <f t="shared" si="511"/>
        <v>145.84033333333332</v>
      </c>
      <c r="W2744" s="459">
        <f t="shared" si="512"/>
        <v>2.1100677065412303</v>
      </c>
      <c r="X2744" s="459">
        <f t="shared" si="513"/>
        <v>0.36582695403271903</v>
      </c>
      <c r="Y2744" s="82">
        <f>Cal_111320b_12mm!$A$3</f>
        <v>20201113</v>
      </c>
      <c r="Z2744" s="483" t="s">
        <v>1097</v>
      </c>
      <c r="AA2744" s="483"/>
      <c r="AB2744" s="155"/>
      <c r="AC2744" s="155"/>
      <c r="AD2744" s="155"/>
      <c r="AE2744" s="691" t="s">
        <v>1250</v>
      </c>
      <c r="AF2744" s="129">
        <v>1</v>
      </c>
      <c r="AG2744" s="765" t="s">
        <v>1634</v>
      </c>
      <c r="AH2744" s="153" t="s">
        <v>958</v>
      </c>
      <c r="AI2744" s="153" t="s">
        <v>1163</v>
      </c>
    </row>
    <row r="2745" spans="1:35" s="82" customFormat="1" x14ac:dyDescent="0.2">
      <c r="A2745" s="82" t="s">
        <v>932</v>
      </c>
      <c r="B2745" s="81">
        <v>20200201</v>
      </c>
      <c r="C2745" s="126" t="s">
        <v>74</v>
      </c>
      <c r="D2745" s="126">
        <v>2</v>
      </c>
      <c r="E2745" s="126">
        <v>3</v>
      </c>
      <c r="F2745" s="155"/>
      <c r="G2745" s="155"/>
      <c r="H2745" s="126" t="s">
        <v>11</v>
      </c>
      <c r="I2745" s="126">
        <v>294</v>
      </c>
      <c r="J2745" s="126">
        <v>5</v>
      </c>
      <c r="K2745" s="82">
        <v>5</v>
      </c>
      <c r="L2745" s="82">
        <v>1</v>
      </c>
      <c r="M2745" s="82">
        <v>0</v>
      </c>
      <c r="N2745" s="83">
        <v>1</v>
      </c>
      <c r="O2745" s="156" t="str">
        <f>Cal_111320b_12mm!$E$2</f>
        <v>Cal_111320b_12mm</v>
      </c>
      <c r="P2745" s="157">
        <f>Cal_111320b_12mm!$Q$3</f>
        <v>1.834328118614172</v>
      </c>
      <c r="Q2745" s="157">
        <f>Cal_111320b_12mm!$R$3</f>
        <v>0.54419533879391391</v>
      </c>
      <c r="R2745" s="599">
        <v>226.1</v>
      </c>
      <c r="S2745" s="599">
        <v>134.5</v>
      </c>
      <c r="T2745" s="82">
        <f t="shared" si="520"/>
        <v>0.85966666666666658</v>
      </c>
      <c r="U2745" s="125">
        <f t="shared" si="510"/>
        <v>225.24033333333333</v>
      </c>
      <c r="V2745" s="125">
        <f t="shared" si="511"/>
        <v>133.64033333333333</v>
      </c>
      <c r="W2745" s="459">
        <f t="shared" si="512"/>
        <v>1.863859227764481</v>
      </c>
      <c r="X2745" s="459">
        <f t="shared" si="513"/>
        <v>0.40491910107452</v>
      </c>
      <c r="Y2745" s="82">
        <f>Cal_111320b_12mm!$A$3</f>
        <v>20201113</v>
      </c>
      <c r="Z2745" s="483" t="s">
        <v>1097</v>
      </c>
      <c r="AA2745" s="483"/>
      <c r="AB2745" s="155"/>
      <c r="AC2745" s="155"/>
      <c r="AD2745" s="155"/>
      <c r="AE2745" s="691" t="s">
        <v>1250</v>
      </c>
      <c r="AF2745" s="129">
        <v>1</v>
      </c>
      <c r="AG2745" s="765" t="s">
        <v>1634</v>
      </c>
      <c r="AH2745" s="153" t="s">
        <v>959</v>
      </c>
      <c r="AI2745" s="153" t="s">
        <v>1163</v>
      </c>
    </row>
    <row r="2746" spans="1:35" s="372" customFormat="1" x14ac:dyDescent="0.2">
      <c r="A2746" s="372" t="s">
        <v>932</v>
      </c>
      <c r="B2746" s="462">
        <v>20200201</v>
      </c>
      <c r="C2746" s="373" t="s">
        <v>74</v>
      </c>
      <c r="D2746" s="373">
        <v>2</v>
      </c>
      <c r="E2746" s="373">
        <v>3</v>
      </c>
      <c r="F2746" s="371"/>
      <c r="G2746" s="371"/>
      <c r="H2746" s="373" t="s">
        <v>10</v>
      </c>
      <c r="I2746" s="373">
        <v>293</v>
      </c>
      <c r="J2746" s="373">
        <v>20</v>
      </c>
      <c r="K2746" s="372">
        <v>5</v>
      </c>
      <c r="L2746" s="372">
        <v>1</v>
      </c>
      <c r="M2746" s="372">
        <v>0</v>
      </c>
      <c r="N2746" s="375">
        <v>1</v>
      </c>
      <c r="O2746" s="374" t="str">
        <f>Cal_111320b_12mm!$E$2</f>
        <v>Cal_111320b_12mm</v>
      </c>
      <c r="P2746" s="596">
        <f>Cal_111320b_12mm!$Q$3</f>
        <v>1.834328118614172</v>
      </c>
      <c r="Q2746" s="596">
        <f>Cal_111320b_12mm!$R$3</f>
        <v>0.54419533879391391</v>
      </c>
      <c r="R2746" s="597">
        <v>118.5</v>
      </c>
      <c r="S2746" s="597">
        <v>69.260000000000005</v>
      </c>
      <c r="T2746" s="601">
        <f t="shared" ref="T2746:T2747" si="521">AVERAGE(1.079,1.297,0.84,0.75,0.747,0.923)</f>
        <v>0.93933333333333335</v>
      </c>
      <c r="U2746" s="378">
        <f t="shared" si="510"/>
        <v>117.56066666666666</v>
      </c>
      <c r="V2746" s="378">
        <f t="shared" si="511"/>
        <v>68.320666666666668</v>
      </c>
      <c r="W2746" s="464">
        <f t="shared" si="512"/>
        <v>1.0053456168787791</v>
      </c>
      <c r="X2746" s="464">
        <f t="shared" si="513"/>
        <v>0.15847573469503115</v>
      </c>
      <c r="Y2746" s="372">
        <f>Cal_111320b_12mm!$A$3</f>
        <v>20201113</v>
      </c>
      <c r="Z2746" s="602" t="s">
        <v>965</v>
      </c>
      <c r="AA2746" s="602"/>
      <c r="AB2746" s="371"/>
      <c r="AC2746" s="371"/>
      <c r="AD2746" s="371" t="s">
        <v>619</v>
      </c>
      <c r="AE2746" s="692" t="s">
        <v>1250</v>
      </c>
      <c r="AF2746" s="381">
        <v>1</v>
      </c>
      <c r="AG2746" s="765" t="s">
        <v>1634</v>
      </c>
      <c r="AH2746" s="412" t="s">
        <v>955</v>
      </c>
      <c r="AI2746" s="412" t="s">
        <v>1163</v>
      </c>
    </row>
    <row r="2747" spans="1:35" s="603" customFormat="1" x14ac:dyDescent="0.2">
      <c r="A2747" s="603" t="s">
        <v>932</v>
      </c>
      <c r="B2747" s="604">
        <v>20200201</v>
      </c>
      <c r="C2747" s="605" t="s">
        <v>74</v>
      </c>
      <c r="D2747" s="605">
        <v>2</v>
      </c>
      <c r="E2747" s="605">
        <v>3</v>
      </c>
      <c r="F2747" s="606"/>
      <c r="G2747" s="606"/>
      <c r="H2747" s="605" t="s">
        <v>11</v>
      </c>
      <c r="I2747" s="605">
        <v>292</v>
      </c>
      <c r="J2747" s="605">
        <v>20</v>
      </c>
      <c r="K2747" s="372">
        <v>5</v>
      </c>
      <c r="L2747" s="372">
        <v>1</v>
      </c>
      <c r="M2747" s="372">
        <v>0</v>
      </c>
      <c r="N2747" s="375">
        <v>1</v>
      </c>
      <c r="O2747" s="374" t="str">
        <f>Cal_111320b_12mm!$E$2</f>
        <v>Cal_111320b_12mm</v>
      </c>
      <c r="P2747" s="596">
        <f>Cal_111320b_12mm!$Q$3</f>
        <v>1.834328118614172</v>
      </c>
      <c r="Q2747" s="596">
        <f>Cal_111320b_12mm!$R$3</f>
        <v>0.54419533879391391</v>
      </c>
      <c r="R2747" s="597">
        <v>149.6</v>
      </c>
      <c r="S2747" s="597">
        <v>88.49</v>
      </c>
      <c r="T2747" s="601">
        <f t="shared" si="521"/>
        <v>0.93933333333333335</v>
      </c>
      <c r="U2747" s="378">
        <f t="shared" si="510"/>
        <v>148.66066666666666</v>
      </c>
      <c r="V2747" s="378">
        <f t="shared" si="511"/>
        <v>87.550666666666658</v>
      </c>
      <c r="W2747" s="464">
        <f t="shared" si="512"/>
        <v>1.2519713688967109</v>
      </c>
      <c r="X2747" s="464">
        <f t="shared" si="513"/>
        <v>0.24453459302757663</v>
      </c>
      <c r="Y2747" s="372">
        <f>Cal_111320b_12mm!$A$3</f>
        <v>20201113</v>
      </c>
      <c r="Z2747" s="602" t="s">
        <v>965</v>
      </c>
      <c r="AA2747" s="602"/>
      <c r="AB2747" s="371"/>
      <c r="AC2747" s="371"/>
      <c r="AD2747" s="371" t="s">
        <v>619</v>
      </c>
      <c r="AE2747" s="692" t="s">
        <v>1250</v>
      </c>
      <c r="AF2747" s="381">
        <v>1</v>
      </c>
      <c r="AG2747" s="765" t="s">
        <v>1634</v>
      </c>
      <c r="AH2747" s="609" t="s">
        <v>960</v>
      </c>
      <c r="AI2747" s="412" t="s">
        <v>1163</v>
      </c>
    </row>
    <row r="2748" spans="1:35" x14ac:dyDescent="0.2">
      <c r="A2748" s="43" t="s">
        <v>932</v>
      </c>
      <c r="B2748" s="45">
        <v>20200201</v>
      </c>
      <c r="C2748" s="107" t="s">
        <v>74</v>
      </c>
      <c r="D2748" s="107">
        <v>2</v>
      </c>
      <c r="E2748" s="107">
        <v>6</v>
      </c>
      <c r="F2748"/>
      <c r="G2748"/>
      <c r="H2748" s="107" t="s">
        <v>10</v>
      </c>
      <c r="I2748" s="107">
        <v>290</v>
      </c>
      <c r="J2748" s="107">
        <v>0</v>
      </c>
      <c r="K2748" s="43">
        <v>5</v>
      </c>
      <c r="L2748" s="43">
        <v>1</v>
      </c>
      <c r="M2748" s="43">
        <v>0</v>
      </c>
      <c r="N2748" s="49">
        <v>1</v>
      </c>
      <c r="O2748" s="111" t="str">
        <f>Cal_111320b_12mm!$E$2</f>
        <v>Cal_111320b_12mm</v>
      </c>
      <c r="P2748" s="112">
        <f>Cal_111320b_12mm!$Q$3</f>
        <v>1.834328118614172</v>
      </c>
      <c r="Q2748" s="112">
        <f>Cal_111320b_12mm!$R$3</f>
        <v>0.54419533879391391</v>
      </c>
      <c r="R2748" s="583">
        <v>250.6</v>
      </c>
      <c r="S2748" s="583">
        <v>150.80000000000001</v>
      </c>
      <c r="T2748" s="45">
        <f t="shared" ref="T2748" si="522">AVERAGE(0.783, 0.787, 0.833, 0.489, 0.504, 0.826, 0.608)</f>
        <v>0.68999999999999984</v>
      </c>
      <c r="U2748" s="79">
        <f t="shared" si="510"/>
        <v>249.91</v>
      </c>
      <c r="V2748" s="79">
        <f t="shared" si="511"/>
        <v>150.11000000000001</v>
      </c>
      <c r="W2748" s="465">
        <f t="shared" si="512"/>
        <v>2.0587210651138075</v>
      </c>
      <c r="X2748" s="465">
        <f t="shared" si="513"/>
        <v>0.52480871772382853</v>
      </c>
      <c r="Y2748" s="43">
        <f>Cal_111320b_12mm!$A$3</f>
        <v>20201113</v>
      </c>
      <c r="Z2748" s="485" t="s">
        <v>1111</v>
      </c>
      <c r="AA2748" s="485"/>
      <c r="AB2748"/>
      <c r="AC2748"/>
      <c r="AD2748"/>
      <c r="AE2748" s="689" t="s">
        <v>1250</v>
      </c>
      <c r="AF2748" s="128">
        <v>1</v>
      </c>
      <c r="AG2748" s="765" t="s">
        <v>1634</v>
      </c>
      <c r="AH2748"/>
    </row>
    <row r="2749" spans="1:35" x14ac:dyDescent="0.2">
      <c r="A2749" s="43" t="s">
        <v>932</v>
      </c>
      <c r="B2749" s="45">
        <v>20200201</v>
      </c>
      <c r="C2749" s="107" t="s">
        <v>74</v>
      </c>
      <c r="D2749" s="107">
        <v>2</v>
      </c>
      <c r="E2749" s="107">
        <v>6</v>
      </c>
      <c r="F2749"/>
      <c r="G2749"/>
      <c r="H2749" s="107" t="s">
        <v>11</v>
      </c>
      <c r="I2749" s="107">
        <v>290</v>
      </c>
      <c r="J2749" s="107">
        <v>0</v>
      </c>
      <c r="K2749" s="43">
        <v>5</v>
      </c>
      <c r="L2749" s="43">
        <v>1</v>
      </c>
      <c r="M2749" s="43">
        <v>0</v>
      </c>
      <c r="N2749" s="49">
        <v>1</v>
      </c>
      <c r="O2749" s="111" t="str">
        <f>Cal_111320b_12mm!$E$2</f>
        <v>Cal_111320b_12mm</v>
      </c>
      <c r="P2749" s="112">
        <f>Cal_111320b_12mm!$Q$3</f>
        <v>1.834328118614172</v>
      </c>
      <c r="Q2749" s="112">
        <f>Cal_111320b_12mm!$R$3</f>
        <v>0.54419533879391391</v>
      </c>
      <c r="R2749" s="583">
        <v>244</v>
      </c>
      <c r="S2749" s="583">
        <v>146.5</v>
      </c>
      <c r="T2749" s="43">
        <f t="shared" ref="T2749:T2751" si="523">AVERAGE(0.7,0.798,0.69,0.848,0.545,0.785)</f>
        <v>0.72766666666666657</v>
      </c>
      <c r="U2749" s="79">
        <f t="shared" si="510"/>
        <v>243.27233333333334</v>
      </c>
      <c r="V2749" s="79">
        <f t="shared" si="511"/>
        <v>145.77233333333334</v>
      </c>
      <c r="W2749" s="465">
        <f t="shared" si="512"/>
        <v>2.011275589665293</v>
      </c>
      <c r="X2749" s="465">
        <f t="shared" si="513"/>
        <v>0.49759900017150627</v>
      </c>
      <c r="Y2749"/>
      <c r="Z2749" s="485"/>
      <c r="AA2749"/>
      <c r="AB2749"/>
      <c r="AC2749"/>
      <c r="AD2749"/>
      <c r="AE2749" s="689" t="s">
        <v>1250</v>
      </c>
      <c r="AF2749" s="128">
        <v>1</v>
      </c>
      <c r="AG2749" s="765" t="s">
        <v>1634</v>
      </c>
      <c r="AH2749"/>
    </row>
    <row r="2750" spans="1:35" x14ac:dyDescent="0.2">
      <c r="A2750" s="43" t="s">
        <v>932</v>
      </c>
      <c r="B2750" s="45">
        <v>20200201</v>
      </c>
      <c r="C2750" s="107" t="s">
        <v>74</v>
      </c>
      <c r="D2750" s="107">
        <v>2</v>
      </c>
      <c r="E2750" s="107">
        <v>6</v>
      </c>
      <c r="F2750"/>
      <c r="G2750"/>
      <c r="H2750" s="107" t="s">
        <v>10</v>
      </c>
      <c r="I2750" s="107">
        <v>290</v>
      </c>
      <c r="J2750" s="107">
        <v>10</v>
      </c>
      <c r="K2750" s="43">
        <v>5</v>
      </c>
      <c r="L2750" s="43">
        <v>1</v>
      </c>
      <c r="M2750" s="43">
        <v>0</v>
      </c>
      <c r="N2750" s="49">
        <v>1</v>
      </c>
      <c r="O2750" s="111" t="str">
        <f>Cal_111320b_12mm!$E$2</f>
        <v>Cal_111320b_12mm</v>
      </c>
      <c r="P2750" s="112">
        <f>Cal_111320b_12mm!$Q$3</f>
        <v>1.834328118614172</v>
      </c>
      <c r="Q2750" s="112">
        <f>Cal_111320b_12mm!$R$3</f>
        <v>0.54419533879391391</v>
      </c>
      <c r="R2750" s="583">
        <v>76.790000000000006</v>
      </c>
      <c r="S2750" s="583">
        <v>48.55</v>
      </c>
      <c r="T2750" s="45">
        <f t="shared" ref="T2750" si="524">AVERAGE(0.783, 0.787, 0.833, 0.489, 0.504, 0.826, 0.608)</f>
        <v>0.68999999999999984</v>
      </c>
      <c r="U2750" s="79">
        <f t="shared" si="510"/>
        <v>76.100000000000009</v>
      </c>
      <c r="V2750" s="79">
        <f t="shared" si="511"/>
        <v>47.86</v>
      </c>
      <c r="W2750" s="465">
        <f t="shared" si="512"/>
        <v>0.58254792463741445</v>
      </c>
      <c r="X2750" s="465">
        <f t="shared" si="513"/>
        <v>0.24116625434206215</v>
      </c>
      <c r="Y2750" s="43">
        <f>Cal_111320b_12mm!$A$3</f>
        <v>20201113</v>
      </c>
      <c r="Z2750" s="485" t="s">
        <v>1111</v>
      </c>
      <c r="AA2750" s="485"/>
      <c r="AB2750"/>
      <c r="AC2750"/>
      <c r="AD2750"/>
      <c r="AE2750" s="689" t="s">
        <v>1250</v>
      </c>
      <c r="AF2750" s="128">
        <v>1</v>
      </c>
      <c r="AG2750" s="765" t="s">
        <v>1634</v>
      </c>
      <c r="AH2750"/>
    </row>
    <row r="2751" spans="1:35" x14ac:dyDescent="0.2">
      <c r="A2751" s="43" t="s">
        <v>932</v>
      </c>
      <c r="B2751" s="45">
        <v>20200201</v>
      </c>
      <c r="C2751" s="107" t="s">
        <v>74</v>
      </c>
      <c r="D2751" s="107">
        <v>2</v>
      </c>
      <c r="E2751" s="107">
        <v>6</v>
      </c>
      <c r="F2751"/>
      <c r="G2751"/>
      <c r="H2751" s="107" t="s">
        <v>11</v>
      </c>
      <c r="I2751" s="107">
        <v>290</v>
      </c>
      <c r="J2751" s="107">
        <v>10</v>
      </c>
      <c r="K2751">
        <v>5</v>
      </c>
      <c r="L2751" s="107">
        <v>1</v>
      </c>
      <c r="M2751" s="107">
        <v>0</v>
      </c>
      <c r="N2751" s="107">
        <v>1</v>
      </c>
      <c r="O2751" s="111" t="str">
        <f>Cal_111320b_12mm!$E$2</f>
        <v>Cal_111320b_12mm</v>
      </c>
      <c r="P2751" s="112">
        <f>Cal_111320b_12mm!$Q$3</f>
        <v>1.834328118614172</v>
      </c>
      <c r="Q2751" s="112">
        <f>Cal_111320b_12mm!$R$3</f>
        <v>0.54419533879391391</v>
      </c>
      <c r="R2751" s="583">
        <v>63.31</v>
      </c>
      <c r="S2751" s="583">
        <v>39.840000000000003</v>
      </c>
      <c r="T2751" s="43">
        <f t="shared" si="523"/>
        <v>0.72766666666666657</v>
      </c>
      <c r="U2751" s="79">
        <f t="shared" si="510"/>
        <v>62.582333333333338</v>
      </c>
      <c r="V2751" s="79">
        <f t="shared" si="511"/>
        <v>39.112333333333339</v>
      </c>
      <c r="W2751" s="465">
        <f t="shared" si="512"/>
        <v>0.48415013425071213</v>
      </c>
      <c r="X2751" s="465">
        <f t="shared" si="513"/>
        <v>0.18900873619722525</v>
      </c>
      <c r="Y2751" s="43">
        <f>Cal_111320b_12mm!$A$3</f>
        <v>20201113</v>
      </c>
      <c r="Z2751" s="481" t="s">
        <v>1610</v>
      </c>
      <c r="AA2751" s="481" t="s">
        <v>1611</v>
      </c>
      <c r="AB2751"/>
      <c r="AC2751"/>
      <c r="AD2751"/>
      <c r="AE2751" s="689" t="s">
        <v>1250</v>
      </c>
      <c r="AF2751" s="128">
        <v>1</v>
      </c>
      <c r="AG2751" s="765" t="s">
        <v>1634</v>
      </c>
      <c r="AH2751"/>
    </row>
    <row r="2752" spans="1:35" s="82" customFormat="1" x14ac:dyDescent="0.2">
      <c r="A2752" s="82" t="s">
        <v>932</v>
      </c>
      <c r="B2752" s="81">
        <v>20200201</v>
      </c>
      <c r="C2752" s="126" t="s">
        <v>74</v>
      </c>
      <c r="D2752" s="126">
        <v>2</v>
      </c>
      <c r="E2752" s="126">
        <v>6</v>
      </c>
      <c r="F2752" s="155"/>
      <c r="G2752" s="155"/>
      <c r="H2752" s="126" t="s">
        <v>10</v>
      </c>
      <c r="I2752" s="126">
        <v>294</v>
      </c>
      <c r="J2752" s="126">
        <v>5</v>
      </c>
      <c r="K2752" s="82">
        <v>5</v>
      </c>
      <c r="L2752" s="82">
        <v>1</v>
      </c>
      <c r="M2752" s="82">
        <v>0</v>
      </c>
      <c r="N2752" s="83">
        <v>1</v>
      </c>
      <c r="O2752" s="156" t="str">
        <f>Cal_111320b_12mm!$E$2</f>
        <v>Cal_111320b_12mm</v>
      </c>
      <c r="P2752" s="157">
        <f>Cal_111320b_12mm!$Q$3</f>
        <v>1.834328118614172</v>
      </c>
      <c r="Q2752" s="157">
        <f>Cal_111320b_12mm!$R$3</f>
        <v>0.54419533879391391</v>
      </c>
      <c r="R2752" s="599">
        <v>219.9</v>
      </c>
      <c r="S2752" s="599">
        <v>130</v>
      </c>
      <c r="T2752" s="82">
        <f t="shared" ref="T2752:T2753" si="525">AVERAGE(0.979,0.636,0.798,0.933,0.704,1.108)</f>
        <v>0.85966666666666658</v>
      </c>
      <c r="U2752" s="125">
        <f t="shared" si="510"/>
        <v>219.04033333333334</v>
      </c>
      <c r="V2752" s="125">
        <f t="shared" si="511"/>
        <v>129.14033333333333</v>
      </c>
      <c r="W2752" s="459">
        <f t="shared" si="512"/>
        <v>1.829267953886756</v>
      </c>
      <c r="X2752" s="459">
        <f t="shared" si="513"/>
        <v>0.36311500668935381</v>
      </c>
      <c r="Y2752" s="82">
        <f>Cal_111320b_12mm!$A$3</f>
        <v>20201113</v>
      </c>
      <c r="Z2752" s="483" t="s">
        <v>1097</v>
      </c>
      <c r="AA2752" s="483"/>
      <c r="AB2752" s="155"/>
      <c r="AC2752" s="155"/>
      <c r="AD2752" s="155"/>
      <c r="AE2752" s="691" t="s">
        <v>1250</v>
      </c>
      <c r="AF2752" s="129">
        <v>1</v>
      </c>
      <c r="AG2752" s="765" t="s">
        <v>1634</v>
      </c>
      <c r="AH2752" s="153" t="s">
        <v>953</v>
      </c>
      <c r="AI2752" s="155"/>
    </row>
    <row r="2753" spans="1:35" s="82" customFormat="1" x14ac:dyDescent="0.2">
      <c r="A2753" s="82" t="s">
        <v>932</v>
      </c>
      <c r="B2753" s="81">
        <v>20200201</v>
      </c>
      <c r="C2753" s="126" t="s">
        <v>74</v>
      </c>
      <c r="D2753" s="126">
        <v>2</v>
      </c>
      <c r="E2753" s="126">
        <v>6</v>
      </c>
      <c r="F2753" s="155"/>
      <c r="G2753" s="155"/>
      <c r="H2753" s="126" t="s">
        <v>11</v>
      </c>
      <c r="I2753" s="126">
        <v>293</v>
      </c>
      <c r="J2753" s="126">
        <v>5</v>
      </c>
      <c r="K2753" s="82">
        <v>5</v>
      </c>
      <c r="L2753" s="82">
        <v>1</v>
      </c>
      <c r="M2753" s="82">
        <v>0</v>
      </c>
      <c r="N2753" s="83">
        <v>1</v>
      </c>
      <c r="O2753" s="156" t="str">
        <f>Cal_111320b_12mm!$E$2</f>
        <v>Cal_111320b_12mm</v>
      </c>
      <c r="P2753" s="157">
        <f>Cal_111320b_12mm!$Q$3</f>
        <v>1.834328118614172</v>
      </c>
      <c r="Q2753" s="157">
        <f>Cal_111320b_12mm!$R$3</f>
        <v>0.54419533879391391</v>
      </c>
      <c r="R2753" s="599">
        <v>244.5</v>
      </c>
      <c r="S2753" s="599">
        <v>145.30000000000001</v>
      </c>
      <c r="T2753" s="82">
        <f t="shared" si="525"/>
        <v>0.85966666666666658</v>
      </c>
      <c r="U2753" s="125">
        <f>(R2753-T2753)*(L2753+M2753)/L2753</f>
        <v>243.64033333333333</v>
      </c>
      <c r="V2753" s="125">
        <f>(S2753-T2753)*(L2753+M2753)/L2753</f>
        <v>144.44033333333334</v>
      </c>
      <c r="W2753" s="459">
        <f>(Q2753*P2753/(P2753-1)*(U2753-V2753)*(K2753)/I2753)/N2753</f>
        <v>2.0253916570750379</v>
      </c>
      <c r="X2753" s="459">
        <f t="shared" si="513"/>
        <v>0.43510459045043015</v>
      </c>
      <c r="Y2753" s="82">
        <f>Cal_111320b_12mm!$A$3</f>
        <v>20201113</v>
      </c>
      <c r="Z2753" s="483" t="s">
        <v>1097</v>
      </c>
      <c r="AA2753" s="483"/>
      <c r="AB2753" s="155"/>
      <c r="AC2753" s="155"/>
      <c r="AD2753" s="155"/>
      <c r="AE2753" s="691" t="s">
        <v>1250</v>
      </c>
      <c r="AF2753" s="129">
        <v>1</v>
      </c>
      <c r="AG2753" s="765" t="s">
        <v>1634</v>
      </c>
      <c r="AH2753" s="153" t="s">
        <v>954</v>
      </c>
      <c r="AI2753" s="155"/>
    </row>
    <row r="2754" spans="1:35" s="372" customFormat="1" x14ac:dyDescent="0.2">
      <c r="A2754" s="372" t="s">
        <v>932</v>
      </c>
      <c r="B2754" s="462">
        <v>20200201</v>
      </c>
      <c r="C2754" s="373" t="s">
        <v>74</v>
      </c>
      <c r="D2754" s="373">
        <v>2</v>
      </c>
      <c r="E2754" s="373">
        <v>6</v>
      </c>
      <c r="F2754" s="371"/>
      <c r="G2754" s="371"/>
      <c r="H2754" s="373" t="s">
        <v>10</v>
      </c>
      <c r="I2754" s="373">
        <v>293</v>
      </c>
      <c r="J2754" s="373">
        <v>20</v>
      </c>
      <c r="K2754" s="372">
        <v>5</v>
      </c>
      <c r="L2754" s="372">
        <v>1</v>
      </c>
      <c r="M2754" s="372">
        <v>0</v>
      </c>
      <c r="N2754" s="375">
        <v>1</v>
      </c>
      <c r="O2754" s="374" t="str">
        <f>Cal_111320b_12mm!$E$2</f>
        <v>Cal_111320b_12mm</v>
      </c>
      <c r="P2754" s="596">
        <f>Cal_111320b_12mm!$Q$3</f>
        <v>1.834328118614172</v>
      </c>
      <c r="Q2754" s="596">
        <f>Cal_111320b_12mm!$R$3</f>
        <v>0.54419533879391391</v>
      </c>
      <c r="R2754" s="597">
        <v>132.5</v>
      </c>
      <c r="S2754" s="597">
        <v>76.989999999999995</v>
      </c>
      <c r="T2754" s="601">
        <f t="shared" ref="T2754:T2755" si="526">AVERAGE(1.079,1.297,0.84,0.75,0.747,0.923)</f>
        <v>0.93933333333333335</v>
      </c>
      <c r="U2754" s="378">
        <f t="shared" si="510"/>
        <v>131.56066666666666</v>
      </c>
      <c r="V2754" s="378">
        <f t="shared" si="511"/>
        <v>76.050666666666658</v>
      </c>
      <c r="W2754" s="464">
        <f t="shared" si="512"/>
        <v>1.133361803268502</v>
      </c>
      <c r="X2754" s="464">
        <f t="shared" si="513"/>
        <v>0.16213769909909737</v>
      </c>
      <c r="Y2754" s="372">
        <f>Cal_111320b_12mm!$A$3</f>
        <v>20201113</v>
      </c>
      <c r="Z2754" s="602" t="s">
        <v>965</v>
      </c>
      <c r="AA2754" s="602"/>
      <c r="AB2754" s="371"/>
      <c r="AC2754" s="371"/>
      <c r="AD2754" s="371" t="s">
        <v>619</v>
      </c>
      <c r="AE2754" s="692" t="s">
        <v>1250</v>
      </c>
      <c r="AF2754" s="381">
        <v>1</v>
      </c>
      <c r="AG2754" s="765" t="s">
        <v>1634</v>
      </c>
      <c r="AH2754" s="412" t="s">
        <v>956</v>
      </c>
      <c r="AI2754" s="371"/>
    </row>
    <row r="2755" spans="1:35" s="610" customFormat="1" ht="13.5" thickBot="1" x14ac:dyDescent="0.25">
      <c r="A2755" s="610" t="s">
        <v>932</v>
      </c>
      <c r="B2755" s="611">
        <v>20200201</v>
      </c>
      <c r="C2755" s="612" t="s">
        <v>74</v>
      </c>
      <c r="D2755" s="612">
        <v>2</v>
      </c>
      <c r="E2755" s="612">
        <v>6</v>
      </c>
      <c r="F2755" s="613"/>
      <c r="G2755" s="613"/>
      <c r="H2755" s="612" t="s">
        <v>11</v>
      </c>
      <c r="I2755" s="612">
        <v>293</v>
      </c>
      <c r="J2755" s="612">
        <v>20</v>
      </c>
      <c r="K2755" s="610">
        <v>5</v>
      </c>
      <c r="L2755" s="610">
        <v>1</v>
      </c>
      <c r="M2755" s="610">
        <v>0</v>
      </c>
      <c r="N2755" s="614">
        <v>1</v>
      </c>
      <c r="O2755" s="631" t="str">
        <f>Cal_111320b_12mm!$E$2</f>
        <v>Cal_111320b_12mm</v>
      </c>
      <c r="P2755" s="632">
        <f>Cal_111320b_12mm!$Q$3</f>
        <v>1.834328118614172</v>
      </c>
      <c r="Q2755" s="632">
        <f>Cal_111320b_12mm!$R$3</f>
        <v>0.54419533879391391</v>
      </c>
      <c r="R2755" s="615">
        <v>132.80000000000001</v>
      </c>
      <c r="S2755" s="616">
        <v>76.3</v>
      </c>
      <c r="T2755" s="617">
        <f t="shared" si="526"/>
        <v>0.93933333333333335</v>
      </c>
      <c r="U2755" s="618">
        <f t="shared" si="510"/>
        <v>131.86066666666667</v>
      </c>
      <c r="V2755" s="618">
        <f t="shared" si="511"/>
        <v>75.36066666666666</v>
      </c>
      <c r="W2755" s="619">
        <f t="shared" si="512"/>
        <v>1.1535748853300374</v>
      </c>
      <c r="X2755" s="619">
        <f t="shared" si="513"/>
        <v>0.13017068119697817</v>
      </c>
      <c r="Y2755" s="610">
        <f>Cal_111320b_12mm!$A$3</f>
        <v>20201113</v>
      </c>
      <c r="Z2755" s="620" t="s">
        <v>965</v>
      </c>
      <c r="AA2755" s="620"/>
      <c r="AB2755" s="613"/>
      <c r="AC2755" s="613"/>
      <c r="AD2755" s="613" t="s">
        <v>619</v>
      </c>
      <c r="AE2755" s="791" t="s">
        <v>1250</v>
      </c>
      <c r="AF2755" s="621">
        <v>1</v>
      </c>
      <c r="AG2755" s="793" t="s">
        <v>1634</v>
      </c>
      <c r="AH2755" s="622" t="s">
        <v>957</v>
      </c>
      <c r="AI2755" s="613"/>
    </row>
    <row r="2756" spans="1:35" x14ac:dyDescent="0.2">
      <c r="A2756" s="43" t="s">
        <v>932</v>
      </c>
      <c r="B2756" s="45">
        <v>20200202</v>
      </c>
      <c r="C2756" s="107" t="s">
        <v>59</v>
      </c>
      <c r="D2756" s="107">
        <v>5</v>
      </c>
      <c r="E2756" s="107">
        <v>1</v>
      </c>
      <c r="F2756"/>
      <c r="G2756"/>
      <c r="H2756" s="142" t="s">
        <v>10</v>
      </c>
      <c r="I2756" s="107">
        <v>290</v>
      </c>
      <c r="J2756" s="107">
        <v>0</v>
      </c>
      <c r="K2756" s="43">
        <v>5</v>
      </c>
      <c r="L2756" s="43">
        <v>1</v>
      </c>
      <c r="M2756" s="43">
        <v>0</v>
      </c>
      <c r="N2756" s="49">
        <v>0.5</v>
      </c>
      <c r="O2756" s="111" t="str">
        <f>Cal_111320b_12mm!$E$2</f>
        <v>Cal_111320b_12mm</v>
      </c>
      <c r="P2756" s="112">
        <f>Cal_111320b_12mm!$Q$3</f>
        <v>1.834328118614172</v>
      </c>
      <c r="Q2756" s="112">
        <f>Cal_111320b_12mm!$R$3</f>
        <v>0.54419533879391391</v>
      </c>
      <c r="R2756" s="583">
        <v>166.8</v>
      </c>
      <c r="S2756" s="583">
        <v>109.1</v>
      </c>
      <c r="T2756" s="45">
        <f t="shared" ref="T2756" si="527">AVERAGE(0.783, 0.787, 0.833, 0.489, 0.504, 0.826, 0.608)</f>
        <v>0.68999999999999984</v>
      </c>
      <c r="U2756" s="79">
        <f t="shared" si="510"/>
        <v>166.11</v>
      </c>
      <c r="V2756" s="79">
        <f t="shared" si="511"/>
        <v>108.41</v>
      </c>
      <c r="W2756" s="465">
        <f t="shared" si="512"/>
        <v>2.3805251594602552</v>
      </c>
      <c r="X2756" s="465">
        <f t="shared" si="513"/>
        <v>1.3511444662466003</v>
      </c>
      <c r="Y2756" s="43">
        <f>Cal_111320b_12mm!$A$3</f>
        <v>20201113</v>
      </c>
      <c r="Z2756" s="485" t="s">
        <v>1111</v>
      </c>
      <c r="AA2756" s="485"/>
      <c r="AB2756"/>
      <c r="AC2756"/>
      <c r="AD2756"/>
      <c r="AE2756" s="689" t="s">
        <v>1250</v>
      </c>
      <c r="AF2756" s="128">
        <v>1</v>
      </c>
      <c r="AG2756" s="765" t="s">
        <v>1634</v>
      </c>
      <c r="AH2756" s="152" t="s">
        <v>1113</v>
      </c>
    </row>
    <row r="2757" spans="1:35" x14ac:dyDescent="0.2">
      <c r="A2757" s="43" t="s">
        <v>932</v>
      </c>
      <c r="B2757" s="45">
        <v>20200202</v>
      </c>
      <c r="C2757" s="107" t="s">
        <v>59</v>
      </c>
      <c r="D2757" s="107">
        <v>5</v>
      </c>
      <c r="E2757" s="107">
        <v>1</v>
      </c>
      <c r="F2757"/>
      <c r="G2757"/>
      <c r="H2757" s="142" t="s">
        <v>11</v>
      </c>
      <c r="I2757" s="107">
        <v>290</v>
      </c>
      <c r="J2757" s="107">
        <v>0</v>
      </c>
      <c r="K2757">
        <v>5</v>
      </c>
      <c r="L2757" s="107">
        <v>1</v>
      </c>
      <c r="M2757" s="107">
        <v>0</v>
      </c>
      <c r="N2757" s="107">
        <v>1</v>
      </c>
      <c r="O2757" s="107" t="str">
        <f>Cal_051922a!$E$2</f>
        <v>Cal_051922a</v>
      </c>
      <c r="P2757" s="107">
        <f>Cal_051922a!$Q$3</f>
        <v>1.8382409380942635</v>
      </c>
      <c r="Q2757" s="107">
        <f>Cal_051922a!$R$3</f>
        <v>0.56187208580813652</v>
      </c>
      <c r="R2757" s="583">
        <v>289.7</v>
      </c>
      <c r="S2757" s="583">
        <v>186.8</v>
      </c>
      <c r="T2757" s="43">
        <f>AVERAGE(0.688,0.557,0.917,0.912,0.69,0.694)</f>
        <v>0.74299999999999999</v>
      </c>
      <c r="U2757" s="79">
        <f t="shared" si="510"/>
        <v>288.95699999999999</v>
      </c>
      <c r="V2757" s="79">
        <f t="shared" si="511"/>
        <v>186.05700000000002</v>
      </c>
      <c r="W2757" s="465">
        <f t="shared" si="512"/>
        <v>2.186041510053149</v>
      </c>
      <c r="X2757" s="465">
        <f t="shared" si="513"/>
        <v>1.1272367493763835</v>
      </c>
      <c r="Y2757" s="43">
        <f>Cal_051922a!$A$3</f>
        <v>20220519</v>
      </c>
      <c r="Z2757" s="485" t="s">
        <v>1614</v>
      </c>
      <c r="AA2757">
        <v>20221206</v>
      </c>
      <c r="AB2757"/>
      <c r="AC2757"/>
      <c r="AD2757"/>
      <c r="AE2757" s="689" t="s">
        <v>1250</v>
      </c>
      <c r="AF2757" s="128">
        <v>1</v>
      </c>
      <c r="AG2757" s="765" t="s">
        <v>1634</v>
      </c>
      <c r="AH2757"/>
    </row>
    <row r="2758" spans="1:35" x14ac:dyDescent="0.2">
      <c r="A2758" s="43" t="s">
        <v>932</v>
      </c>
      <c r="B2758" s="45">
        <v>20200202</v>
      </c>
      <c r="C2758" s="107" t="s">
        <v>59</v>
      </c>
      <c r="D2758" s="107">
        <v>5</v>
      </c>
      <c r="E2758" s="107">
        <v>3</v>
      </c>
      <c r="F2758"/>
      <c r="G2758"/>
      <c r="H2758" s="107" t="s">
        <v>10</v>
      </c>
      <c r="I2758" s="107">
        <v>290</v>
      </c>
      <c r="J2758" s="107">
        <v>0</v>
      </c>
      <c r="K2758" s="43">
        <v>5</v>
      </c>
      <c r="L2758" s="43">
        <v>1</v>
      </c>
      <c r="M2758" s="43">
        <v>0</v>
      </c>
      <c r="N2758" s="49">
        <v>1</v>
      </c>
      <c r="O2758" s="107" t="str">
        <f>Cal_111320b_12mm!$E$2</f>
        <v>Cal_111320b_12mm</v>
      </c>
      <c r="P2758" s="107">
        <f>Cal_111320b_12mm!$Q$3</f>
        <v>1.834328118614172</v>
      </c>
      <c r="Q2758" s="107">
        <f>Cal_111320b_12mm!$R$3</f>
        <v>0.54419533879391391</v>
      </c>
      <c r="R2758" s="583">
        <v>248.7</v>
      </c>
      <c r="S2758" s="583">
        <v>157.19999999999999</v>
      </c>
      <c r="T2758" s="45">
        <f t="shared" ref="T2758" si="528">AVERAGE(0.783, 0.787, 0.833, 0.489, 0.504, 0.826, 0.608)</f>
        <v>0.68999999999999984</v>
      </c>
      <c r="U2758" s="79">
        <f t="shared" si="510"/>
        <v>248.01</v>
      </c>
      <c r="V2758" s="79">
        <f t="shared" si="511"/>
        <v>156.51</v>
      </c>
      <c r="W2758" s="465">
        <f t="shared" si="512"/>
        <v>1.8875047841474291</v>
      </c>
      <c r="X2758" s="465">
        <f t="shared" si="513"/>
        <v>0.80617482621775827</v>
      </c>
      <c r="Y2758" s="43">
        <f>Cal_111320b_12mm!$A$3</f>
        <v>20201113</v>
      </c>
      <c r="Z2758" s="485" t="s">
        <v>1111</v>
      </c>
      <c r="AA2758" s="485"/>
      <c r="AB2758"/>
      <c r="AC2758"/>
      <c r="AD2758"/>
      <c r="AE2758" s="689" t="s">
        <v>1250</v>
      </c>
      <c r="AF2758" s="128">
        <v>1</v>
      </c>
      <c r="AG2758" s="765" t="s">
        <v>1634</v>
      </c>
      <c r="AH2758"/>
    </row>
    <row r="2759" spans="1:35" x14ac:dyDescent="0.2">
      <c r="A2759" s="43" t="s">
        <v>932</v>
      </c>
      <c r="B2759" s="45">
        <v>20200202</v>
      </c>
      <c r="C2759" s="107" t="s">
        <v>59</v>
      </c>
      <c r="D2759" s="107">
        <v>5</v>
      </c>
      <c r="E2759" s="107">
        <v>3</v>
      </c>
      <c r="F2759"/>
      <c r="G2759"/>
      <c r="H2759" s="107" t="s">
        <v>11</v>
      </c>
      <c r="I2759" s="107">
        <v>290</v>
      </c>
      <c r="J2759" s="107">
        <v>0</v>
      </c>
      <c r="K2759">
        <v>5</v>
      </c>
      <c r="L2759" s="107">
        <v>1</v>
      </c>
      <c r="M2759" s="107">
        <v>0</v>
      </c>
      <c r="N2759" s="107">
        <v>1</v>
      </c>
      <c r="O2759" s="107" t="str">
        <f>Cal_051922a!$E$2</f>
        <v>Cal_051922a</v>
      </c>
      <c r="P2759" s="107">
        <f>Cal_051922a!$Q$3</f>
        <v>1.8382409380942635</v>
      </c>
      <c r="Q2759" s="107">
        <f>Cal_051922a!$R$3</f>
        <v>0.56187208580813652</v>
      </c>
      <c r="R2759" s="583">
        <v>273.10000000000002</v>
      </c>
      <c r="S2759" s="583">
        <v>169.6</v>
      </c>
      <c r="T2759" s="43">
        <f>AVERAGE(0.688,0.557,0.917,0.912,0.69,0.694)</f>
        <v>0.74299999999999999</v>
      </c>
      <c r="U2759" s="79">
        <f t="shared" si="497"/>
        <v>272.35700000000003</v>
      </c>
      <c r="V2759" s="79">
        <f t="shared" si="498"/>
        <v>168.857</v>
      </c>
      <c r="W2759" s="465">
        <f t="shared" si="499"/>
        <v>2.1987881077794071</v>
      </c>
      <c r="X2759" s="465">
        <f t="shared" si="500"/>
        <v>0.80819484396383534</v>
      </c>
      <c r="Y2759" s="43">
        <f>Cal_051922a!$A$3</f>
        <v>20220519</v>
      </c>
      <c r="Z2759" s="485" t="s">
        <v>1614</v>
      </c>
      <c r="AA2759">
        <v>20221206</v>
      </c>
      <c r="AB2759"/>
      <c r="AC2759"/>
      <c r="AD2759"/>
      <c r="AE2759" s="689" t="s">
        <v>1250</v>
      </c>
      <c r="AF2759" s="128">
        <v>1</v>
      </c>
      <c r="AG2759" s="765" t="s">
        <v>1634</v>
      </c>
      <c r="AH2759" t="s">
        <v>1615</v>
      </c>
    </row>
    <row r="2760" spans="1:35" x14ac:dyDescent="0.2">
      <c r="A2760" s="43" t="s">
        <v>932</v>
      </c>
      <c r="B2760" s="45">
        <v>20200202</v>
      </c>
      <c r="C2760" s="107" t="s">
        <v>59</v>
      </c>
      <c r="D2760" s="107">
        <v>5</v>
      </c>
      <c r="E2760" s="107">
        <v>3</v>
      </c>
      <c r="F2760"/>
      <c r="G2760"/>
      <c r="H2760" s="107" t="s">
        <v>10</v>
      </c>
      <c r="I2760" s="107">
        <v>290</v>
      </c>
      <c r="J2760" s="107">
        <v>10</v>
      </c>
      <c r="K2760" s="43">
        <v>5</v>
      </c>
      <c r="L2760" s="43">
        <v>1</v>
      </c>
      <c r="M2760" s="43">
        <v>0</v>
      </c>
      <c r="N2760" s="49">
        <v>1</v>
      </c>
      <c r="O2760" s="111" t="str">
        <f>Cal_111320b_12mm!$E$2</f>
        <v>Cal_111320b_12mm</v>
      </c>
      <c r="P2760" s="112">
        <f>Cal_111320b_12mm!$Q$3</f>
        <v>1.834328118614172</v>
      </c>
      <c r="Q2760" s="112">
        <f>Cal_111320b_12mm!$R$3</f>
        <v>0.54419533879391391</v>
      </c>
      <c r="R2760" s="583">
        <v>89.53</v>
      </c>
      <c r="S2760" s="583">
        <v>60.56</v>
      </c>
      <c r="T2760" s="43">
        <f t="shared" ref="T2760:T2761" si="529">AVERAGE(0.7,0.798,0.69,0.848,0.545,0.785)</f>
        <v>0.72766666666666657</v>
      </c>
      <c r="U2760" s="79">
        <f t="shared" si="497"/>
        <v>88.802333333333337</v>
      </c>
      <c r="V2760" s="79">
        <f t="shared" si="498"/>
        <v>59.832333333333338</v>
      </c>
      <c r="W2760" s="465">
        <f t="shared" si="499"/>
        <v>0.59760670597542087</v>
      </c>
      <c r="X2760" s="465">
        <f t="shared" si="500"/>
        <v>0.4321622310929667</v>
      </c>
      <c r="Y2760" s="43">
        <f>Cal_111320b_12mm!$A$3</f>
        <v>20201113</v>
      </c>
      <c r="Z2760" s="481" t="s">
        <v>1610</v>
      </c>
      <c r="AA2760" s="481" t="s">
        <v>1611</v>
      </c>
      <c r="AB2760"/>
      <c r="AC2760"/>
      <c r="AD2760"/>
      <c r="AE2760" s="689" t="s">
        <v>1250</v>
      </c>
      <c r="AF2760" s="128">
        <v>1</v>
      </c>
      <c r="AG2760" s="765" t="s">
        <v>1634</v>
      </c>
      <c r="AH2760"/>
    </row>
    <row r="2761" spans="1:35" x14ac:dyDescent="0.2">
      <c r="A2761" s="43" t="s">
        <v>932</v>
      </c>
      <c r="B2761" s="45">
        <v>20200202</v>
      </c>
      <c r="C2761" s="107" t="s">
        <v>59</v>
      </c>
      <c r="D2761" s="107">
        <v>5</v>
      </c>
      <c r="E2761" s="107">
        <v>3</v>
      </c>
      <c r="F2761"/>
      <c r="G2761"/>
      <c r="H2761" s="107" t="s">
        <v>11</v>
      </c>
      <c r="I2761" s="107">
        <v>290</v>
      </c>
      <c r="J2761" s="107">
        <v>10</v>
      </c>
      <c r="K2761" s="43">
        <v>5</v>
      </c>
      <c r="L2761" s="43">
        <v>1</v>
      </c>
      <c r="M2761" s="43">
        <v>0</v>
      </c>
      <c r="N2761" s="49">
        <v>1</v>
      </c>
      <c r="O2761" s="111" t="str">
        <f>Cal_111320b_12mm!$E$2</f>
        <v>Cal_111320b_12mm</v>
      </c>
      <c r="P2761" s="112">
        <f>Cal_111320b_12mm!$Q$3</f>
        <v>1.834328118614172</v>
      </c>
      <c r="Q2761" s="112">
        <f>Cal_111320b_12mm!$R$3</f>
        <v>0.54419533879391391</v>
      </c>
      <c r="R2761" s="583">
        <v>85.67</v>
      </c>
      <c r="S2761" s="583">
        <v>57.78</v>
      </c>
      <c r="T2761" s="43">
        <f t="shared" si="529"/>
        <v>0.72766666666666657</v>
      </c>
      <c r="U2761" s="79">
        <f t="shared" si="497"/>
        <v>84.942333333333337</v>
      </c>
      <c r="V2761" s="79">
        <f t="shared" si="498"/>
        <v>57.052333333333337</v>
      </c>
      <c r="W2761" s="465">
        <f t="shared" si="499"/>
        <v>0.5753279609822054</v>
      </c>
      <c r="X2761" s="465">
        <f t="shared" si="500"/>
        <v>0.40659464475390172</v>
      </c>
      <c r="Y2761" s="43">
        <f>Cal_111320b_12mm!$A$3</f>
        <v>20201113</v>
      </c>
      <c r="Z2761" s="481" t="s">
        <v>1610</v>
      </c>
      <c r="AA2761" s="481" t="s">
        <v>1611</v>
      </c>
      <c r="AB2761"/>
      <c r="AC2761"/>
      <c r="AD2761"/>
      <c r="AE2761" s="689" t="s">
        <v>1250</v>
      </c>
      <c r="AF2761" s="128">
        <v>1</v>
      </c>
      <c r="AG2761" s="765" t="s">
        <v>1634</v>
      </c>
      <c r="AH2761"/>
    </row>
    <row r="2762" spans="1:35" s="82" customFormat="1" x14ac:dyDescent="0.2">
      <c r="A2762" s="82" t="s">
        <v>932</v>
      </c>
      <c r="B2762" s="81">
        <v>20200202</v>
      </c>
      <c r="C2762" s="126" t="s">
        <v>59</v>
      </c>
      <c r="D2762" s="126">
        <v>5</v>
      </c>
      <c r="E2762" s="126">
        <v>3</v>
      </c>
      <c r="F2762" s="155"/>
      <c r="G2762" s="155"/>
      <c r="H2762" s="126" t="s">
        <v>10</v>
      </c>
      <c r="I2762" s="126">
        <v>293</v>
      </c>
      <c r="J2762" s="126">
        <v>5</v>
      </c>
      <c r="K2762" s="82">
        <v>5</v>
      </c>
      <c r="L2762" s="82">
        <v>1</v>
      </c>
      <c r="M2762" s="82">
        <v>0</v>
      </c>
      <c r="N2762" s="83">
        <v>1</v>
      </c>
      <c r="O2762" s="156" t="str">
        <f>Cal_111320b_12mm!$E$2</f>
        <v>Cal_111320b_12mm</v>
      </c>
      <c r="P2762" s="157">
        <f>Cal_111320b_12mm!$Q$3</f>
        <v>1.834328118614172</v>
      </c>
      <c r="Q2762" s="157">
        <f>Cal_111320b_12mm!$R$3</f>
        <v>0.54419533879391391</v>
      </c>
      <c r="R2762" s="599">
        <v>125</v>
      </c>
      <c r="S2762" s="599">
        <v>74.150000000000006</v>
      </c>
      <c r="T2762" s="82">
        <f t="shared" ref="T2762:T2765" si="530">AVERAGE(0.979,0.636,0.798,0.933,0.704,1.108)</f>
        <v>0.85966666666666658</v>
      </c>
      <c r="U2762" s="125">
        <f t="shared" si="497"/>
        <v>124.14033333333333</v>
      </c>
      <c r="V2762" s="125">
        <f t="shared" si="498"/>
        <v>73.290333333333336</v>
      </c>
      <c r="W2762" s="459">
        <f t="shared" si="499"/>
        <v>1.0382173967970332</v>
      </c>
      <c r="X2762" s="459">
        <f t="shared" si="500"/>
        <v>0.21026068397835554</v>
      </c>
      <c r="Y2762" s="82">
        <f>Cal_111320b_12mm!$A$3</f>
        <v>20201113</v>
      </c>
      <c r="Z2762" s="483" t="s">
        <v>1095</v>
      </c>
      <c r="AA2762" s="483"/>
      <c r="AB2762" s="155"/>
      <c r="AC2762" s="155"/>
      <c r="AD2762" s="155"/>
      <c r="AE2762" s="691" t="s">
        <v>1250</v>
      </c>
      <c r="AF2762" s="129">
        <v>1</v>
      </c>
      <c r="AG2762" s="765" t="s">
        <v>1634</v>
      </c>
      <c r="AH2762" s="153" t="s">
        <v>970</v>
      </c>
      <c r="AI2762" s="155"/>
    </row>
    <row r="2763" spans="1:35" s="82" customFormat="1" x14ac:dyDescent="0.2">
      <c r="A2763" s="82" t="s">
        <v>932</v>
      </c>
      <c r="B2763" s="81">
        <v>20200202</v>
      </c>
      <c r="C2763" s="126" t="s">
        <v>59</v>
      </c>
      <c r="D2763" s="126">
        <v>5</v>
      </c>
      <c r="E2763" s="126">
        <v>3</v>
      </c>
      <c r="F2763" s="155"/>
      <c r="G2763" s="155"/>
      <c r="H2763" s="126" t="s">
        <v>11</v>
      </c>
      <c r="I2763" s="126">
        <v>294</v>
      </c>
      <c r="J2763" s="126">
        <v>5</v>
      </c>
      <c r="K2763" s="82">
        <v>5</v>
      </c>
      <c r="L2763" s="82">
        <v>1</v>
      </c>
      <c r="M2763" s="82">
        <v>0</v>
      </c>
      <c r="N2763" s="83">
        <v>1</v>
      </c>
      <c r="O2763" s="156" t="str">
        <f>Cal_111320b_12mm!$E$2</f>
        <v>Cal_111320b_12mm</v>
      </c>
      <c r="P2763" s="157">
        <f>Cal_111320b_12mm!$Q$3</f>
        <v>1.834328118614172</v>
      </c>
      <c r="Q2763" s="157">
        <f>Cal_111320b_12mm!$R$3</f>
        <v>0.54419533879391391</v>
      </c>
      <c r="R2763" s="599">
        <v>124.1</v>
      </c>
      <c r="S2763" s="599">
        <v>74.59</v>
      </c>
      <c r="T2763" s="82">
        <f t="shared" si="530"/>
        <v>0.85966666666666658</v>
      </c>
      <c r="U2763" s="125">
        <f t="shared" si="497"/>
        <v>123.24033333333333</v>
      </c>
      <c r="V2763" s="125">
        <f t="shared" si="498"/>
        <v>73.730333333333334</v>
      </c>
      <c r="W2763" s="459">
        <f t="shared" si="499"/>
        <v>1.0074199821683345</v>
      </c>
      <c r="X2763" s="459">
        <f t="shared" si="500"/>
        <v>0.2442813438640444</v>
      </c>
      <c r="Y2763" s="82">
        <f>Cal_111320b_12mm!$A$3</f>
        <v>20201113</v>
      </c>
      <c r="Z2763" s="483" t="s">
        <v>1095</v>
      </c>
      <c r="AA2763" s="483"/>
      <c r="AB2763" s="155"/>
      <c r="AC2763" s="155"/>
      <c r="AD2763" s="155"/>
      <c r="AE2763" s="691" t="s">
        <v>1250</v>
      </c>
      <c r="AF2763" s="129">
        <v>1</v>
      </c>
      <c r="AG2763" s="765" t="s">
        <v>1634</v>
      </c>
      <c r="AH2763" s="153" t="s">
        <v>971</v>
      </c>
      <c r="AI2763" s="155"/>
    </row>
    <row r="2764" spans="1:35" s="372" customFormat="1" x14ac:dyDescent="0.2">
      <c r="A2764" s="372" t="s">
        <v>932</v>
      </c>
      <c r="B2764" s="462">
        <v>20200202</v>
      </c>
      <c r="C2764" s="373" t="s">
        <v>59</v>
      </c>
      <c r="D2764" s="373">
        <v>5</v>
      </c>
      <c r="E2764" s="373">
        <v>3</v>
      </c>
      <c r="F2764" s="371"/>
      <c r="G2764" s="371"/>
      <c r="H2764" s="373" t="s">
        <v>10</v>
      </c>
      <c r="I2764" s="373">
        <v>293</v>
      </c>
      <c r="J2764" s="373">
        <v>20</v>
      </c>
      <c r="K2764" s="372">
        <v>5</v>
      </c>
      <c r="L2764" s="372">
        <v>1</v>
      </c>
      <c r="M2764" s="372">
        <v>0</v>
      </c>
      <c r="N2764" s="375">
        <v>1</v>
      </c>
      <c r="O2764" s="374" t="str">
        <f>Cal_111320b_12mm!$E$2</f>
        <v>Cal_111320b_12mm</v>
      </c>
      <c r="P2764" s="596">
        <f>Cal_111320b_12mm!$Q$3</f>
        <v>1.834328118614172</v>
      </c>
      <c r="Q2764" s="596">
        <f>Cal_111320b_12mm!$R$3</f>
        <v>0.54419533879391391</v>
      </c>
      <c r="R2764" s="597">
        <v>98.88</v>
      </c>
      <c r="S2764" s="597">
        <v>57.37</v>
      </c>
      <c r="T2764" s="372">
        <f t="shared" si="530"/>
        <v>0.85966666666666658</v>
      </c>
      <c r="U2764" s="378">
        <f t="shared" si="497"/>
        <v>98.020333333333326</v>
      </c>
      <c r="V2764" s="378">
        <f t="shared" si="498"/>
        <v>56.510333333333328</v>
      </c>
      <c r="W2764" s="464">
        <f t="shared" si="499"/>
        <v>0.84752023876194393</v>
      </c>
      <c r="X2764" s="464">
        <f t="shared" si="500"/>
        <v>0.11511575012213986</v>
      </c>
      <c r="Y2764" s="372">
        <f>Cal_111320b_12mm!$A$3</f>
        <v>20201113</v>
      </c>
      <c r="Z2764" s="598" t="s">
        <v>1095</v>
      </c>
      <c r="AA2764" s="598"/>
      <c r="AB2764" s="371"/>
      <c r="AC2764" s="371"/>
      <c r="AD2764" s="371"/>
      <c r="AE2764" s="692" t="s">
        <v>1250</v>
      </c>
      <c r="AF2764" s="381">
        <v>3</v>
      </c>
      <c r="AG2764" s="765" t="s">
        <v>1634</v>
      </c>
      <c r="AH2764" s="412" t="s">
        <v>1096</v>
      </c>
      <c r="AI2764" s="371"/>
    </row>
    <row r="2765" spans="1:35" s="372" customFormat="1" x14ac:dyDescent="0.2">
      <c r="A2765" s="372" t="s">
        <v>932</v>
      </c>
      <c r="B2765" s="462">
        <v>20200202</v>
      </c>
      <c r="C2765" s="373" t="s">
        <v>59</v>
      </c>
      <c r="D2765" s="373">
        <v>5</v>
      </c>
      <c r="E2765" s="373">
        <v>3</v>
      </c>
      <c r="F2765" s="371"/>
      <c r="G2765" s="371"/>
      <c r="H2765" s="373" t="s">
        <v>11</v>
      </c>
      <c r="I2765" s="373">
        <v>293</v>
      </c>
      <c r="J2765" s="373">
        <v>20</v>
      </c>
      <c r="K2765" s="372">
        <v>5</v>
      </c>
      <c r="L2765" s="372">
        <v>1</v>
      </c>
      <c r="M2765" s="372">
        <v>0</v>
      </c>
      <c r="N2765" s="375">
        <v>1</v>
      </c>
      <c r="O2765" s="374" t="str">
        <f>Cal_111320b_12mm!$E$2</f>
        <v>Cal_111320b_12mm</v>
      </c>
      <c r="P2765" s="596">
        <f>Cal_111320b_12mm!$Q$3</f>
        <v>1.834328118614172</v>
      </c>
      <c r="Q2765" s="596">
        <f>Cal_111320b_12mm!$R$3</f>
        <v>0.54419533879391391</v>
      </c>
      <c r="R2765" s="597">
        <v>90.23</v>
      </c>
      <c r="S2765" s="597">
        <v>53.37</v>
      </c>
      <c r="T2765" s="372">
        <f t="shared" si="530"/>
        <v>0.85966666666666658</v>
      </c>
      <c r="U2765" s="378">
        <f t="shared" si="497"/>
        <v>89.370333333333335</v>
      </c>
      <c r="V2765" s="378">
        <f t="shared" si="498"/>
        <v>52.510333333333328</v>
      </c>
      <c r="W2765" s="464">
        <f t="shared" si="499"/>
        <v>0.75258000483655163</v>
      </c>
      <c r="X2765" s="464">
        <f t="shared" si="500"/>
        <v>0.14191722555139286</v>
      </c>
      <c r="Y2765" s="372">
        <f>Cal_111320b_12mm!$A$3</f>
        <v>20201113</v>
      </c>
      <c r="Z2765" s="598" t="s">
        <v>1095</v>
      </c>
      <c r="AA2765" s="598"/>
      <c r="AB2765" s="371"/>
      <c r="AC2765" s="371"/>
      <c r="AD2765" s="371"/>
      <c r="AE2765" s="692" t="s">
        <v>1250</v>
      </c>
      <c r="AF2765" s="381">
        <v>1</v>
      </c>
      <c r="AG2765" s="765" t="s">
        <v>1634</v>
      </c>
      <c r="AH2765" s="412" t="s">
        <v>972</v>
      </c>
      <c r="AI2765" s="371"/>
    </row>
    <row r="2766" spans="1:35" x14ac:dyDescent="0.2">
      <c r="A2766" s="43" t="s">
        <v>932</v>
      </c>
      <c r="B2766" s="45">
        <v>20200202</v>
      </c>
      <c r="C2766" s="107" t="s">
        <v>59</v>
      </c>
      <c r="D2766" s="107">
        <v>5</v>
      </c>
      <c r="E2766" s="107">
        <v>7</v>
      </c>
      <c r="F2766"/>
      <c r="G2766"/>
      <c r="H2766" s="107" t="s">
        <v>10</v>
      </c>
      <c r="I2766" s="107">
        <v>290</v>
      </c>
      <c r="J2766" s="107">
        <v>0</v>
      </c>
      <c r="K2766" s="43">
        <v>5</v>
      </c>
      <c r="L2766" s="43">
        <v>1</v>
      </c>
      <c r="M2766" s="43">
        <v>0</v>
      </c>
      <c r="N2766" s="49">
        <v>1</v>
      </c>
      <c r="O2766" s="111" t="str">
        <f>Cal_111320b_12mm!$E$2</f>
        <v>Cal_111320b_12mm</v>
      </c>
      <c r="P2766" s="112">
        <f>Cal_111320b_12mm!$Q$3</f>
        <v>1.834328118614172</v>
      </c>
      <c r="Q2766" s="112">
        <f>Cal_111320b_12mm!$R$3</f>
        <v>0.54419533879391391</v>
      </c>
      <c r="R2766" s="583">
        <v>228.7</v>
      </c>
      <c r="S2766" s="583">
        <v>140.4</v>
      </c>
      <c r="T2766" s="43">
        <f>AVERAGE(0.878, 0.551, 0.758, 0.695, 0.792, 0.866)</f>
        <v>0.75666666666666671</v>
      </c>
      <c r="U2766" s="79">
        <f t="shared" si="497"/>
        <v>227.94333333333333</v>
      </c>
      <c r="V2766" s="79">
        <f t="shared" si="498"/>
        <v>139.64333333333335</v>
      </c>
      <c r="W2766" s="465">
        <f t="shared" si="499"/>
        <v>1.8214936878712344</v>
      </c>
      <c r="X2766" s="465">
        <f t="shared" si="500"/>
        <v>0.58189523119738329</v>
      </c>
      <c r="Y2766" s="43">
        <f>Cal_111320b_12mm!$A$3</f>
        <v>20201113</v>
      </c>
      <c r="Z2766" s="485" t="s">
        <v>1106</v>
      </c>
      <c r="AA2766" s="485"/>
      <c r="AB2766"/>
      <c r="AC2766"/>
      <c r="AD2766"/>
      <c r="AE2766" s="689" t="s">
        <v>1250</v>
      </c>
      <c r="AF2766" s="128">
        <v>1</v>
      </c>
      <c r="AG2766" s="765" t="s">
        <v>1634</v>
      </c>
      <c r="AH2766"/>
    </row>
    <row r="2767" spans="1:35" x14ac:dyDescent="0.2">
      <c r="A2767" s="43" t="s">
        <v>932</v>
      </c>
      <c r="B2767" s="45">
        <v>20200202</v>
      </c>
      <c r="C2767" s="107" t="s">
        <v>59</v>
      </c>
      <c r="D2767" s="107">
        <v>5</v>
      </c>
      <c r="E2767" s="107">
        <v>7</v>
      </c>
      <c r="F2767"/>
      <c r="G2767"/>
      <c r="H2767" s="107" t="s">
        <v>11</v>
      </c>
      <c r="I2767" s="107">
        <v>290</v>
      </c>
      <c r="J2767" s="107">
        <v>0</v>
      </c>
      <c r="K2767">
        <v>5</v>
      </c>
      <c r="L2767" s="107">
        <v>1</v>
      </c>
      <c r="M2767" s="107">
        <v>0</v>
      </c>
      <c r="N2767" s="107">
        <v>1</v>
      </c>
      <c r="O2767" s="107" t="str">
        <f>Cal_051922a!$E$2</f>
        <v>Cal_051922a</v>
      </c>
      <c r="P2767" s="107">
        <f>Cal_051922a!$Q$3</f>
        <v>1.8382409380942635</v>
      </c>
      <c r="Q2767" s="107">
        <f>Cal_051922a!$R$3</f>
        <v>0.56187208580813652</v>
      </c>
      <c r="R2767" s="583">
        <v>210</v>
      </c>
      <c r="S2767" s="583">
        <v>129.69999999999999</v>
      </c>
      <c r="T2767" s="43">
        <f>AVERAGE(0.688,0.557,0.917,0.912,0.69,0.694)</f>
        <v>0.74299999999999999</v>
      </c>
      <c r="U2767" s="79">
        <f t="shared" si="497"/>
        <v>209.25700000000001</v>
      </c>
      <c r="V2767" s="79">
        <f t="shared" si="498"/>
        <v>128.95699999999999</v>
      </c>
      <c r="W2767" s="465">
        <f t="shared" si="499"/>
        <v>1.70591966236412</v>
      </c>
      <c r="X2767" s="465">
        <f t="shared" si="500"/>
        <v>0.59052940701383494</v>
      </c>
      <c r="Y2767" s="43">
        <f>Cal_051922a!$A$3</f>
        <v>20220519</v>
      </c>
      <c r="Z2767" s="485" t="s">
        <v>1614</v>
      </c>
      <c r="AA2767">
        <v>20221206</v>
      </c>
      <c r="AB2767"/>
      <c r="AC2767"/>
      <c r="AD2767"/>
      <c r="AE2767" s="689" t="s">
        <v>1250</v>
      </c>
      <c r="AF2767" s="128">
        <v>1</v>
      </c>
      <c r="AG2767" s="765" t="s">
        <v>1634</v>
      </c>
      <c r="AH2767"/>
    </row>
    <row r="2768" spans="1:35" x14ac:dyDescent="0.2">
      <c r="A2768" s="43" t="s">
        <v>932</v>
      </c>
      <c r="B2768" s="45">
        <v>20200202</v>
      </c>
      <c r="C2768" s="107" t="s">
        <v>59</v>
      </c>
      <c r="D2768" s="107">
        <v>5</v>
      </c>
      <c r="E2768" s="107">
        <v>7</v>
      </c>
      <c r="F2768"/>
      <c r="G2768"/>
      <c r="H2768" s="107" t="s">
        <v>10</v>
      </c>
      <c r="I2768" s="107">
        <v>290</v>
      </c>
      <c r="J2768" s="107">
        <v>10</v>
      </c>
      <c r="K2768" s="43">
        <v>5</v>
      </c>
      <c r="L2768" s="43">
        <v>1</v>
      </c>
      <c r="M2768" s="43">
        <v>0</v>
      </c>
      <c r="N2768" s="49">
        <v>1</v>
      </c>
      <c r="O2768" s="111" t="str">
        <f>Cal_111320b_12mm!$E$2</f>
        <v>Cal_111320b_12mm</v>
      </c>
      <c r="P2768" s="112">
        <f>Cal_111320b_12mm!$Q$3</f>
        <v>1.834328118614172</v>
      </c>
      <c r="Q2768" s="112">
        <f>Cal_111320b_12mm!$R$3</f>
        <v>0.54419533879391391</v>
      </c>
      <c r="R2768" s="583">
        <v>98.54</v>
      </c>
      <c r="S2768" s="583">
        <v>65.180000000000007</v>
      </c>
      <c r="T2768" s="43">
        <f t="shared" ref="T2768" si="531">AVERAGE(0.7,0.798,0.69,0.848,0.545,0.785)</f>
        <v>0.72766666666666657</v>
      </c>
      <c r="U2768" s="79">
        <f t="shared" si="497"/>
        <v>97.812333333333342</v>
      </c>
      <c r="V2768" s="79">
        <f t="shared" si="498"/>
        <v>64.452333333333343</v>
      </c>
      <c r="W2768" s="465">
        <f t="shared" si="499"/>
        <v>0.68816567867932488</v>
      </c>
      <c r="X2768" s="465">
        <f t="shared" si="500"/>
        <v>0.42111766513551463</v>
      </c>
      <c r="Y2768" s="43">
        <f>Cal_111320b_12mm!$A$3</f>
        <v>20201113</v>
      </c>
      <c r="Z2768" s="481" t="s">
        <v>1610</v>
      </c>
      <c r="AA2768" s="481" t="s">
        <v>1611</v>
      </c>
      <c r="AB2768"/>
      <c r="AC2768"/>
      <c r="AD2768"/>
      <c r="AE2768" s="689" t="s">
        <v>1250</v>
      </c>
      <c r="AF2768" s="128">
        <v>1</v>
      </c>
      <c r="AG2768" s="128"/>
      <c r="AH2768" s="152" t="s">
        <v>2100</v>
      </c>
    </row>
    <row r="2769" spans="1:35" x14ac:dyDescent="0.2">
      <c r="A2769" s="43" t="s">
        <v>932</v>
      </c>
      <c r="B2769" s="45">
        <v>20200202</v>
      </c>
      <c r="C2769" s="107" t="s">
        <v>59</v>
      </c>
      <c r="D2769" s="107">
        <v>5</v>
      </c>
      <c r="E2769" s="107">
        <v>7</v>
      </c>
      <c r="F2769"/>
      <c r="G2769"/>
      <c r="H2769" s="107" t="s">
        <v>11</v>
      </c>
      <c r="I2769" s="107">
        <v>290</v>
      </c>
      <c r="J2769" s="107">
        <v>10</v>
      </c>
      <c r="K2769" s="43">
        <v>5</v>
      </c>
      <c r="L2769" s="43">
        <v>1</v>
      </c>
      <c r="M2769" s="43">
        <v>0</v>
      </c>
      <c r="N2769" s="49">
        <v>1</v>
      </c>
      <c r="O2769" s="111" t="str">
        <f>Cal_111320b_12mm!$E$2</f>
        <v>Cal_111320b_12mm</v>
      </c>
      <c r="P2769" s="112">
        <f>Cal_111320b_12mm!$Q$3</f>
        <v>1.834328118614172</v>
      </c>
      <c r="Q2769" s="112">
        <f>Cal_111320b_12mm!$R$3</f>
        <v>0.54419533879391391</v>
      </c>
      <c r="R2769" s="583">
        <v>106.8</v>
      </c>
      <c r="S2769" s="583">
        <v>69.599999999999994</v>
      </c>
      <c r="T2769" s="45">
        <f t="shared" ref="T2769" si="532">AVERAGE(0.783, 0.787, 0.833, 0.489, 0.504, 0.826, 0.608)</f>
        <v>0.68999999999999984</v>
      </c>
      <c r="U2769" s="79">
        <f t="shared" si="497"/>
        <v>106.11</v>
      </c>
      <c r="V2769" s="79">
        <f t="shared" si="498"/>
        <v>68.91</v>
      </c>
      <c r="W2769" s="465">
        <f t="shared" si="499"/>
        <v>0.76737899421075806</v>
      </c>
      <c r="X2769" s="465">
        <f t="shared" si="500"/>
        <v>0.41862485187105802</v>
      </c>
      <c r="Y2769" s="43">
        <f>Cal_111320b_12mm!$A$3</f>
        <v>20201113</v>
      </c>
      <c r="Z2769" s="485" t="s">
        <v>1111</v>
      </c>
      <c r="AA2769" s="485"/>
      <c r="AB2769"/>
      <c r="AC2769"/>
      <c r="AD2769"/>
      <c r="AE2769" s="689" t="s">
        <v>1250</v>
      </c>
      <c r="AF2769" s="128">
        <v>1</v>
      </c>
      <c r="AG2769" s="765" t="s">
        <v>1634</v>
      </c>
      <c r="AH2769"/>
    </row>
    <row r="2770" spans="1:35" s="82" customFormat="1" x14ac:dyDescent="0.2">
      <c r="A2770" s="82" t="s">
        <v>932</v>
      </c>
      <c r="B2770" s="81">
        <v>20200202</v>
      </c>
      <c r="C2770" s="126" t="s">
        <v>59</v>
      </c>
      <c r="D2770" s="126">
        <v>5</v>
      </c>
      <c r="E2770" s="126">
        <v>7</v>
      </c>
      <c r="F2770" s="155"/>
      <c r="G2770" s="155"/>
      <c r="H2770" s="126" t="s">
        <v>10</v>
      </c>
      <c r="I2770" s="126">
        <v>292</v>
      </c>
      <c r="J2770" s="126">
        <v>5</v>
      </c>
      <c r="K2770" s="82">
        <v>5</v>
      </c>
      <c r="L2770" s="82">
        <v>1</v>
      </c>
      <c r="M2770" s="82">
        <v>0</v>
      </c>
      <c r="N2770" s="83">
        <v>1</v>
      </c>
      <c r="O2770" s="156" t="str">
        <f>Cal_111320b_12mm!$E$2</f>
        <v>Cal_111320b_12mm</v>
      </c>
      <c r="P2770" s="157">
        <f>Cal_111320b_12mm!$Q$3</f>
        <v>1.834328118614172</v>
      </c>
      <c r="Q2770" s="157">
        <f>Cal_111320b_12mm!$R$3</f>
        <v>0.54419533879391391</v>
      </c>
      <c r="R2770" s="599">
        <v>118.7</v>
      </c>
      <c r="S2770" s="599">
        <v>71.069999999999993</v>
      </c>
      <c r="T2770" s="82">
        <f t="shared" ref="T2770" si="533">AVERAGE(0.979,0.636,0.798,0.933,0.704,1.108)</f>
        <v>0.85966666666666658</v>
      </c>
      <c r="U2770" s="125">
        <f t="shared" si="497"/>
        <v>117.84033333333333</v>
      </c>
      <c r="V2770" s="125">
        <f t="shared" si="498"/>
        <v>70.210333333333324</v>
      </c>
      <c r="W2770" s="459">
        <f t="shared" si="499"/>
        <v>0.97580422681312973</v>
      </c>
      <c r="X2770" s="459">
        <f t="shared" si="500"/>
        <v>0.22430293881315425</v>
      </c>
      <c r="Y2770" s="82">
        <f>Cal_111320b_12mm!$A$3</f>
        <v>20201113</v>
      </c>
      <c r="Z2770" s="483" t="s">
        <v>1095</v>
      </c>
      <c r="AA2770" s="483"/>
      <c r="AB2770" s="155"/>
      <c r="AC2770" s="155"/>
      <c r="AD2770" s="155"/>
      <c r="AE2770" s="691" t="s">
        <v>1250</v>
      </c>
      <c r="AF2770" s="129">
        <v>1</v>
      </c>
      <c r="AG2770" s="765" t="s">
        <v>1634</v>
      </c>
      <c r="AH2770" s="153" t="s">
        <v>164</v>
      </c>
      <c r="AI2770" s="155"/>
    </row>
    <row r="2771" spans="1:35" s="82" customFormat="1" x14ac:dyDescent="0.2">
      <c r="A2771" s="82" t="s">
        <v>932</v>
      </c>
      <c r="B2771" s="81">
        <v>20200202</v>
      </c>
      <c r="C2771" s="126" t="s">
        <v>59</v>
      </c>
      <c r="D2771" s="126">
        <v>5</v>
      </c>
      <c r="E2771" s="126">
        <v>7</v>
      </c>
      <c r="F2771" s="155"/>
      <c r="G2771" s="155"/>
      <c r="H2771" s="126" t="s">
        <v>11</v>
      </c>
      <c r="I2771" s="126">
        <v>294</v>
      </c>
      <c r="J2771" s="126">
        <v>5</v>
      </c>
      <c r="K2771" s="82">
        <v>5</v>
      </c>
      <c r="L2771" s="82">
        <v>1</v>
      </c>
      <c r="M2771" s="82">
        <v>0</v>
      </c>
      <c r="N2771" s="83">
        <v>1</v>
      </c>
      <c r="O2771" s="156" t="str">
        <f>Cal_111320b_12mm!$E$2</f>
        <v>Cal_111320b_12mm</v>
      </c>
      <c r="P2771" s="157">
        <f>Cal_111320b_12mm!$Q$3</f>
        <v>1.834328118614172</v>
      </c>
      <c r="Q2771" s="157">
        <f>Cal_111320b_12mm!$R$3</f>
        <v>0.54419533879391391</v>
      </c>
      <c r="R2771" s="599">
        <v>135.30000000000001</v>
      </c>
      <c r="S2771" s="599">
        <v>78.64</v>
      </c>
      <c r="T2771" s="600">
        <f t="shared" ref="T2771" si="534">AVERAGE(1.079,1.297,0.84,0.75,0.747,0.923)</f>
        <v>0.93933333333333335</v>
      </c>
      <c r="U2771" s="125">
        <f t="shared" si="497"/>
        <v>134.36066666666667</v>
      </c>
      <c r="V2771" s="125">
        <f t="shared" si="498"/>
        <v>77.700666666666663</v>
      </c>
      <c r="W2771" s="459">
        <f t="shared" si="499"/>
        <v>1.152906810536414</v>
      </c>
      <c r="X2771" s="459">
        <f t="shared" si="500"/>
        <v>0.16619786596850533</v>
      </c>
      <c r="Y2771" s="82">
        <f>Cal_111320b_12mm!$A$3</f>
        <v>20201113</v>
      </c>
      <c r="Z2771" s="480" t="s">
        <v>952</v>
      </c>
      <c r="AA2771" s="480"/>
      <c r="AB2771" s="155"/>
      <c r="AC2771" s="155"/>
      <c r="AD2771" s="155" t="s">
        <v>619</v>
      </c>
      <c r="AE2771" s="691" t="s">
        <v>1250</v>
      </c>
      <c r="AF2771" s="129">
        <v>1</v>
      </c>
      <c r="AG2771" s="765" t="s">
        <v>1634</v>
      </c>
      <c r="AH2771" s="153" t="s">
        <v>166</v>
      </c>
      <c r="AI2771" s="155"/>
    </row>
    <row r="2772" spans="1:35" s="372" customFormat="1" x14ac:dyDescent="0.2">
      <c r="A2772" s="372" t="s">
        <v>932</v>
      </c>
      <c r="B2772" s="462">
        <v>20200202</v>
      </c>
      <c r="C2772" s="373" t="s">
        <v>59</v>
      </c>
      <c r="D2772" s="373">
        <v>5</v>
      </c>
      <c r="E2772" s="373">
        <v>7</v>
      </c>
      <c r="F2772" s="371"/>
      <c r="G2772" s="371"/>
      <c r="H2772" s="373" t="s">
        <v>10</v>
      </c>
      <c r="I2772" s="373">
        <v>293</v>
      </c>
      <c r="J2772" s="373">
        <v>20</v>
      </c>
      <c r="K2772" s="372">
        <v>5</v>
      </c>
      <c r="L2772" s="372">
        <v>1</v>
      </c>
      <c r="M2772" s="372">
        <v>0</v>
      </c>
      <c r="N2772" s="375">
        <v>1</v>
      </c>
      <c r="O2772" s="374" t="str">
        <f>Cal_111320b_12mm!$E$2</f>
        <v>Cal_111320b_12mm</v>
      </c>
      <c r="P2772" s="596">
        <f>Cal_111320b_12mm!$Q$3</f>
        <v>1.834328118614172</v>
      </c>
      <c r="Q2772" s="596">
        <f>Cal_111320b_12mm!$R$3</f>
        <v>0.54419533879391391</v>
      </c>
      <c r="R2772" s="597">
        <v>91.39</v>
      </c>
      <c r="S2772" s="597">
        <v>53.48</v>
      </c>
      <c r="T2772" s="372">
        <f t="shared" ref="T2772:T2773" si="535">AVERAGE(0.979,0.636,0.798,0.933,0.704,1.108)</f>
        <v>0.85966666666666658</v>
      </c>
      <c r="U2772" s="378">
        <f t="shared" si="497"/>
        <v>90.530333333333331</v>
      </c>
      <c r="V2772" s="378">
        <f t="shared" si="498"/>
        <v>52.620333333333328</v>
      </c>
      <c r="W2772" s="464">
        <f t="shared" si="499"/>
        <v>0.77401812217454335</v>
      </c>
      <c r="X2772" s="464">
        <f t="shared" si="500"/>
        <v>0.12235292407204489</v>
      </c>
      <c r="Y2772" s="372">
        <f>Cal_111320b_12mm!$A$3</f>
        <v>20201113</v>
      </c>
      <c r="Z2772" s="598" t="s">
        <v>1095</v>
      </c>
      <c r="AA2772" s="598"/>
      <c r="AB2772" s="371"/>
      <c r="AC2772" s="371"/>
      <c r="AD2772" s="371"/>
      <c r="AE2772" s="692" t="s">
        <v>1250</v>
      </c>
      <c r="AF2772" s="381">
        <v>1</v>
      </c>
      <c r="AG2772" s="765" t="s">
        <v>1634</v>
      </c>
      <c r="AH2772" s="412" t="s">
        <v>170</v>
      </c>
      <c r="AI2772" s="371"/>
    </row>
    <row r="2773" spans="1:35" s="372" customFormat="1" x14ac:dyDescent="0.2">
      <c r="A2773" s="372" t="s">
        <v>932</v>
      </c>
      <c r="B2773" s="462">
        <v>20200202</v>
      </c>
      <c r="C2773" s="373" t="s">
        <v>59</v>
      </c>
      <c r="D2773" s="373">
        <v>5</v>
      </c>
      <c r="E2773" s="373">
        <v>7</v>
      </c>
      <c r="F2773" s="371"/>
      <c r="G2773" s="371"/>
      <c r="H2773" s="373" t="s">
        <v>11</v>
      </c>
      <c r="I2773" s="373">
        <v>294</v>
      </c>
      <c r="J2773" s="373">
        <v>20</v>
      </c>
      <c r="K2773" s="372">
        <v>5</v>
      </c>
      <c r="L2773" s="372">
        <v>1</v>
      </c>
      <c r="M2773" s="372">
        <v>0</v>
      </c>
      <c r="N2773" s="375">
        <v>1</v>
      </c>
      <c r="O2773" s="374" t="str">
        <f>Cal_111320b_12mm!$E$2</f>
        <v>Cal_111320b_12mm</v>
      </c>
      <c r="P2773" s="596">
        <f>Cal_111320b_12mm!$Q$3</f>
        <v>1.834328118614172</v>
      </c>
      <c r="Q2773" s="596">
        <f>Cal_111320b_12mm!$R$3</f>
        <v>0.54419533879391391</v>
      </c>
      <c r="R2773" s="597">
        <v>102.4</v>
      </c>
      <c r="S2773" s="597">
        <v>59.42</v>
      </c>
      <c r="T2773" s="372">
        <f t="shared" si="535"/>
        <v>0.85966666666666658</v>
      </c>
      <c r="U2773" s="378">
        <f t="shared" si="497"/>
        <v>101.54033333333334</v>
      </c>
      <c r="V2773" s="378">
        <f t="shared" si="498"/>
        <v>58.560333333333332</v>
      </c>
      <c r="W2773" s="464">
        <f t="shared" si="499"/>
        <v>0.87454879486154358</v>
      </c>
      <c r="X2773" s="464">
        <f t="shared" si="500"/>
        <v>0.11961525638237834</v>
      </c>
      <c r="Y2773" s="372">
        <f>Cal_111320b_12mm!$A$3</f>
        <v>20201113</v>
      </c>
      <c r="Z2773" s="598" t="s">
        <v>1095</v>
      </c>
      <c r="AA2773" s="598"/>
      <c r="AB2773" s="371"/>
      <c r="AC2773" s="371"/>
      <c r="AD2773" s="371"/>
      <c r="AE2773" s="692" t="s">
        <v>1250</v>
      </c>
      <c r="AF2773" s="381">
        <v>1</v>
      </c>
      <c r="AG2773" s="765" t="s">
        <v>1634</v>
      </c>
      <c r="AH2773" s="412" t="s">
        <v>171</v>
      </c>
      <c r="AI2773" s="371"/>
    </row>
    <row r="2774" spans="1:35" x14ac:dyDescent="0.2">
      <c r="A2774" s="43" t="s">
        <v>932</v>
      </c>
      <c r="B2774" s="45">
        <v>20200202</v>
      </c>
      <c r="C2774" s="107" t="s">
        <v>59</v>
      </c>
      <c r="D2774" s="107">
        <v>5</v>
      </c>
      <c r="E2774" s="107">
        <v>12</v>
      </c>
      <c r="F2774"/>
      <c r="G2774"/>
      <c r="H2774" s="107" t="s">
        <v>10</v>
      </c>
      <c r="I2774" s="107">
        <v>290</v>
      </c>
      <c r="J2774" s="107">
        <v>0</v>
      </c>
      <c r="K2774">
        <v>5</v>
      </c>
      <c r="L2774" s="107">
        <v>1</v>
      </c>
      <c r="M2774" s="107">
        <v>0</v>
      </c>
      <c r="N2774" s="107">
        <v>1</v>
      </c>
      <c r="O2774" s="82" t="str">
        <f>Cal_051922a!$E$2</f>
        <v>Cal_051922a</v>
      </c>
      <c r="P2774" s="158">
        <f>Cal_051922a!$Q$3</f>
        <v>1.8382409380942635</v>
      </c>
      <c r="Q2774" s="158">
        <f>Cal_051922a!$R$3</f>
        <v>0.56187208580813652</v>
      </c>
      <c r="R2774" s="583">
        <v>156</v>
      </c>
      <c r="S2774" s="583">
        <v>95.94</v>
      </c>
      <c r="T2774" s="43">
        <f>AVERAGE(0.688,0.557,0.917,0.912,0.69,0.694)</f>
        <v>0.74299999999999999</v>
      </c>
      <c r="U2774" s="79">
        <f t="shared" si="497"/>
        <v>155.25700000000001</v>
      </c>
      <c r="V2774" s="79">
        <f t="shared" si="498"/>
        <v>95.197000000000003</v>
      </c>
      <c r="W2774" s="465">
        <f t="shared" si="499"/>
        <v>1.2759344323983688</v>
      </c>
      <c r="X2774" s="465">
        <f t="shared" si="500"/>
        <v>0.41932105631161326</v>
      </c>
      <c r="Y2774" s="43">
        <f>Cal_051922a!$A$3</f>
        <v>20220519</v>
      </c>
      <c r="Z2774" s="485" t="s">
        <v>1614</v>
      </c>
      <c r="AA2774">
        <v>20221206</v>
      </c>
      <c r="AB2774"/>
      <c r="AC2774"/>
      <c r="AD2774"/>
      <c r="AE2774" s="689" t="s">
        <v>1250</v>
      </c>
      <c r="AF2774" s="128">
        <v>1</v>
      </c>
      <c r="AG2774" s="765" t="s">
        <v>1634</v>
      </c>
      <c r="AH2774"/>
    </row>
    <row r="2775" spans="1:35" x14ac:dyDescent="0.2">
      <c r="A2775" s="43" t="s">
        <v>932</v>
      </c>
      <c r="B2775" s="45">
        <v>20200202</v>
      </c>
      <c r="C2775" s="107" t="s">
        <v>59</v>
      </c>
      <c r="D2775" s="107">
        <v>5</v>
      </c>
      <c r="E2775" s="107">
        <v>12</v>
      </c>
      <c r="F2775"/>
      <c r="G2775"/>
      <c r="H2775" s="107" t="s">
        <v>11</v>
      </c>
      <c r="I2775" s="107">
        <v>290</v>
      </c>
      <c r="J2775" s="107">
        <v>0</v>
      </c>
      <c r="K2775" s="43">
        <v>5</v>
      </c>
      <c r="L2775" s="43">
        <v>1</v>
      </c>
      <c r="M2775" s="43">
        <v>0</v>
      </c>
      <c r="N2775" s="49">
        <v>1</v>
      </c>
      <c r="O2775" s="111" t="str">
        <f>Cal_111320b_12mm!$E$2</f>
        <v>Cal_111320b_12mm</v>
      </c>
      <c r="P2775" s="112">
        <f>Cal_111320b_12mm!$Q$3</f>
        <v>1.834328118614172</v>
      </c>
      <c r="Q2775" s="112">
        <f>Cal_111320b_12mm!$R$3</f>
        <v>0.54419533879391391</v>
      </c>
      <c r="R2775" s="583">
        <v>217.5</v>
      </c>
      <c r="S2775" s="583">
        <v>129.1</v>
      </c>
      <c r="T2775" s="45">
        <f t="shared" ref="T2775:T2776" si="536">AVERAGE(0.783, 0.787, 0.833, 0.489, 0.504, 0.826, 0.608)</f>
        <v>0.68999999999999984</v>
      </c>
      <c r="U2775" s="79">
        <f t="shared" si="497"/>
        <v>216.81</v>
      </c>
      <c r="V2775" s="79">
        <f t="shared" si="498"/>
        <v>128.41</v>
      </c>
      <c r="W2775" s="465">
        <f t="shared" si="499"/>
        <v>1.8235565346298661</v>
      </c>
      <c r="X2775" s="465">
        <f t="shared" si="500"/>
        <v>0.38649648924716218</v>
      </c>
      <c r="Y2775" s="43">
        <f>Cal_111320b_12mm!$A$3</f>
        <v>20201113</v>
      </c>
      <c r="Z2775" s="485" t="s">
        <v>1111</v>
      </c>
      <c r="AA2775" s="485"/>
      <c r="AB2775"/>
      <c r="AC2775"/>
      <c r="AD2775"/>
      <c r="AE2775" s="689" t="s">
        <v>1250</v>
      </c>
      <c r="AF2775" s="128">
        <v>1</v>
      </c>
      <c r="AG2775" s="765" t="s">
        <v>1634</v>
      </c>
      <c r="AH2775"/>
    </row>
    <row r="2776" spans="1:35" x14ac:dyDescent="0.2">
      <c r="A2776" s="43" t="s">
        <v>932</v>
      </c>
      <c r="B2776" s="45">
        <v>20200202</v>
      </c>
      <c r="C2776" s="107" t="s">
        <v>59</v>
      </c>
      <c r="D2776" s="107">
        <v>5</v>
      </c>
      <c r="E2776" s="107">
        <v>12</v>
      </c>
      <c r="F2776"/>
      <c r="G2776"/>
      <c r="H2776" s="107" t="s">
        <v>10</v>
      </c>
      <c r="I2776" s="107">
        <v>290</v>
      </c>
      <c r="J2776" s="107">
        <v>10</v>
      </c>
      <c r="K2776" s="43">
        <v>5</v>
      </c>
      <c r="L2776" s="43">
        <v>1</v>
      </c>
      <c r="M2776" s="43">
        <v>0</v>
      </c>
      <c r="N2776" s="49">
        <v>1</v>
      </c>
      <c r="O2776" s="111" t="str">
        <f>Cal_111320b_12mm!$E$2</f>
        <v>Cal_111320b_12mm</v>
      </c>
      <c r="P2776" s="112">
        <f>Cal_111320b_12mm!$Q$3</f>
        <v>1.834328118614172</v>
      </c>
      <c r="Q2776" s="112">
        <f>Cal_111320b_12mm!$R$3</f>
        <v>0.54419533879391391</v>
      </c>
      <c r="R2776" s="583">
        <v>100.7</v>
      </c>
      <c r="S2776" s="583">
        <v>64.430000000000007</v>
      </c>
      <c r="T2776" s="45">
        <f t="shared" si="536"/>
        <v>0.68999999999999984</v>
      </c>
      <c r="U2776" s="79">
        <f t="shared" si="497"/>
        <v>100.01</v>
      </c>
      <c r="V2776" s="79">
        <f t="shared" si="498"/>
        <v>63.740000000000009</v>
      </c>
      <c r="W2776" s="465">
        <f t="shared" si="499"/>
        <v>0.74819451935548897</v>
      </c>
      <c r="X2776" s="465">
        <f t="shared" si="500"/>
        <v>0.34882891917672681</v>
      </c>
      <c r="Y2776" s="43">
        <f>Cal_111320b_12mm!$A$3</f>
        <v>20201113</v>
      </c>
      <c r="Z2776" s="485" t="s">
        <v>1111</v>
      </c>
      <c r="AA2776" s="485"/>
      <c r="AB2776"/>
      <c r="AC2776"/>
      <c r="AD2776"/>
      <c r="AE2776" s="689" t="s">
        <v>1250</v>
      </c>
      <c r="AF2776" s="128">
        <v>1</v>
      </c>
      <c r="AG2776" s="765" t="s">
        <v>1634</v>
      </c>
      <c r="AH2776"/>
    </row>
    <row r="2777" spans="1:35" x14ac:dyDescent="0.2">
      <c r="A2777" s="43" t="s">
        <v>932</v>
      </c>
      <c r="B2777" s="45">
        <v>20200202</v>
      </c>
      <c r="C2777" s="107" t="s">
        <v>59</v>
      </c>
      <c r="D2777" s="107">
        <v>5</v>
      </c>
      <c r="E2777" s="107">
        <v>12</v>
      </c>
      <c r="F2777"/>
      <c r="G2777"/>
      <c r="H2777" s="107" t="s">
        <v>11</v>
      </c>
      <c r="I2777" s="107">
        <v>290</v>
      </c>
      <c r="J2777" s="107">
        <v>10</v>
      </c>
      <c r="K2777" s="43">
        <v>5</v>
      </c>
      <c r="L2777" s="43">
        <v>1</v>
      </c>
      <c r="M2777" s="43">
        <v>0</v>
      </c>
      <c r="N2777" s="49">
        <v>1</v>
      </c>
      <c r="O2777" s="111" t="str">
        <f>Cal_111320b_12mm!$E$2</f>
        <v>Cal_111320b_12mm</v>
      </c>
      <c r="P2777" s="112">
        <f>Cal_111320b_12mm!$Q$3</f>
        <v>1.834328118614172</v>
      </c>
      <c r="Q2777" s="112">
        <f>Cal_111320b_12mm!$R$3</f>
        <v>0.54419533879391391</v>
      </c>
      <c r="R2777" s="583">
        <v>101.8</v>
      </c>
      <c r="S2777" s="583">
        <v>64.94</v>
      </c>
      <c r="T2777" s="43">
        <f t="shared" ref="T2777" si="537">AVERAGE(0.7,0.798,0.69,0.848,0.545,0.785)</f>
        <v>0.72766666666666657</v>
      </c>
      <c r="U2777" s="79">
        <f t="shared" si="497"/>
        <v>101.07233333333333</v>
      </c>
      <c r="V2777" s="79">
        <f t="shared" si="498"/>
        <v>64.212333333333333</v>
      </c>
      <c r="W2777" s="465">
        <f t="shared" si="499"/>
        <v>0.76036531523141238</v>
      </c>
      <c r="X2777" s="465">
        <f t="shared" si="500"/>
        <v>0.34478741005114372</v>
      </c>
      <c r="Y2777" s="43">
        <f>Cal_111320b_12mm!$A$3</f>
        <v>20201113</v>
      </c>
      <c r="Z2777" s="481" t="s">
        <v>1610</v>
      </c>
      <c r="AA2777" s="481" t="s">
        <v>1611</v>
      </c>
      <c r="AB2777"/>
      <c r="AC2777"/>
      <c r="AD2777"/>
      <c r="AE2777" s="689" t="s">
        <v>1250</v>
      </c>
      <c r="AF2777" s="128">
        <v>1</v>
      </c>
      <c r="AG2777" s="765" t="s">
        <v>1634</v>
      </c>
      <c r="AH2777"/>
    </row>
    <row r="2778" spans="1:35" s="82" customFormat="1" x14ac:dyDescent="0.2">
      <c r="A2778" s="82" t="s">
        <v>932</v>
      </c>
      <c r="B2778" s="81">
        <v>20200202</v>
      </c>
      <c r="C2778" s="126" t="s">
        <v>59</v>
      </c>
      <c r="D2778" s="126">
        <v>5</v>
      </c>
      <c r="E2778" s="126">
        <v>12</v>
      </c>
      <c r="F2778" s="155"/>
      <c r="G2778" s="155"/>
      <c r="H2778" s="126" t="s">
        <v>10</v>
      </c>
      <c r="I2778" s="126">
        <v>290</v>
      </c>
      <c r="J2778" s="126">
        <v>5</v>
      </c>
      <c r="K2778" s="82">
        <v>5</v>
      </c>
      <c r="L2778" s="82">
        <v>1</v>
      </c>
      <c r="M2778" s="82">
        <v>0</v>
      </c>
      <c r="N2778" s="83">
        <v>1</v>
      </c>
      <c r="O2778" s="156" t="str">
        <f>Cal_111320b_12mm!$E$2</f>
        <v>Cal_111320b_12mm</v>
      </c>
      <c r="P2778" s="157">
        <f>Cal_111320b_12mm!$Q$3</f>
        <v>1.834328118614172</v>
      </c>
      <c r="Q2778" s="157">
        <f>Cal_111320b_12mm!$R$3</f>
        <v>0.54419533879391391</v>
      </c>
      <c r="R2778" s="599">
        <v>183.9</v>
      </c>
      <c r="S2778" s="599">
        <v>110.8</v>
      </c>
      <c r="T2778" s="600">
        <f t="shared" ref="T2778" si="538">AVERAGE(1.079,1.297,0.84,0.75,0.747,0.923)</f>
        <v>0.93933333333333335</v>
      </c>
      <c r="U2778" s="125">
        <f t="shared" si="497"/>
        <v>182.96066666666667</v>
      </c>
      <c r="V2778" s="125">
        <f t="shared" si="498"/>
        <v>109.86066666666666</v>
      </c>
      <c r="W2778" s="459">
        <f t="shared" si="499"/>
        <v>1.5079409805593125</v>
      </c>
      <c r="X2778" s="459">
        <f t="shared" si="500"/>
        <v>0.38286112653369347</v>
      </c>
      <c r="Y2778" s="82">
        <f>Cal_111320b_12mm!$A$3</f>
        <v>20201113</v>
      </c>
      <c r="Z2778" s="480" t="s">
        <v>952</v>
      </c>
      <c r="AA2778" s="480"/>
      <c r="AB2778" s="155"/>
      <c r="AC2778" s="155"/>
      <c r="AD2778" s="155" t="s">
        <v>619</v>
      </c>
      <c r="AE2778" s="691" t="s">
        <v>1250</v>
      </c>
      <c r="AF2778" s="129">
        <v>1</v>
      </c>
      <c r="AG2778" s="765" t="s">
        <v>1634</v>
      </c>
      <c r="AH2778" s="153" t="s">
        <v>969</v>
      </c>
      <c r="AI2778" s="155"/>
    </row>
    <row r="2779" spans="1:35" s="82" customFormat="1" x14ac:dyDescent="0.2">
      <c r="A2779" s="82" t="s">
        <v>932</v>
      </c>
      <c r="B2779" s="81">
        <v>20200202</v>
      </c>
      <c r="C2779" s="126" t="s">
        <v>59</v>
      </c>
      <c r="D2779" s="126">
        <v>5</v>
      </c>
      <c r="E2779" s="126">
        <v>12</v>
      </c>
      <c r="F2779" s="155"/>
      <c r="G2779" s="155"/>
      <c r="H2779" s="126" t="s">
        <v>11</v>
      </c>
      <c r="I2779" s="126">
        <v>293</v>
      </c>
      <c r="J2779" s="126">
        <v>5</v>
      </c>
      <c r="K2779" s="82">
        <v>5</v>
      </c>
      <c r="L2779" s="82">
        <v>1</v>
      </c>
      <c r="M2779" s="82">
        <v>0</v>
      </c>
      <c r="N2779" s="83">
        <v>1</v>
      </c>
      <c r="O2779" s="156" t="str">
        <f>Cal_111320b_12mm!$E$2</f>
        <v>Cal_111320b_12mm</v>
      </c>
      <c r="P2779" s="157">
        <f>Cal_111320b_12mm!$Q$3</f>
        <v>1.834328118614172</v>
      </c>
      <c r="Q2779" s="157">
        <f>Cal_111320b_12mm!$R$3</f>
        <v>0.54419533879391391</v>
      </c>
      <c r="R2779" s="599">
        <v>192.7</v>
      </c>
      <c r="S2779" s="599">
        <v>114.6</v>
      </c>
      <c r="T2779" s="600">
        <f>AVERAGE(1.079,1.297,0.84,0.75,0.747,0.923)</f>
        <v>0.93933333333333335</v>
      </c>
      <c r="U2779" s="125">
        <f t="shared" si="497"/>
        <v>191.76066666666665</v>
      </c>
      <c r="V2779" s="125">
        <f t="shared" si="498"/>
        <v>113.66066666666666</v>
      </c>
      <c r="W2779" s="459">
        <f t="shared" si="499"/>
        <v>1.5945875848544402</v>
      </c>
      <c r="X2779" s="459">
        <f t="shared" si="500"/>
        <v>0.34158659427310945</v>
      </c>
      <c r="Y2779" s="82">
        <f>Cal_111320b_12mm!$A$3</f>
        <v>20201113</v>
      </c>
      <c r="Z2779" s="480" t="s">
        <v>952</v>
      </c>
      <c r="AA2779" s="480"/>
      <c r="AB2779" s="155"/>
      <c r="AC2779" s="155"/>
      <c r="AD2779" s="155" t="s">
        <v>619</v>
      </c>
      <c r="AE2779" s="691" t="s">
        <v>1250</v>
      </c>
      <c r="AF2779" s="129">
        <v>1</v>
      </c>
      <c r="AG2779" s="765" t="s">
        <v>1634</v>
      </c>
      <c r="AH2779" s="153" t="s">
        <v>966</v>
      </c>
      <c r="AI2779" s="155"/>
    </row>
    <row r="2780" spans="1:35" s="372" customFormat="1" x14ac:dyDescent="0.2">
      <c r="A2780" s="372" t="s">
        <v>932</v>
      </c>
      <c r="B2780" s="462">
        <v>20200202</v>
      </c>
      <c r="C2780" s="373" t="s">
        <v>59</v>
      </c>
      <c r="D2780" s="373">
        <v>5</v>
      </c>
      <c r="E2780" s="373">
        <v>12</v>
      </c>
      <c r="F2780" s="371"/>
      <c r="G2780" s="371"/>
      <c r="H2780" s="373" t="s">
        <v>10</v>
      </c>
      <c r="I2780" s="373">
        <v>293</v>
      </c>
      <c r="J2780" s="373">
        <v>20</v>
      </c>
      <c r="K2780" s="372">
        <v>5</v>
      </c>
      <c r="L2780" s="372">
        <v>1</v>
      </c>
      <c r="M2780" s="372">
        <v>0</v>
      </c>
      <c r="N2780" s="375">
        <v>1</v>
      </c>
      <c r="O2780" s="374" t="str">
        <f>Cal_111320b_12mm!$E$2</f>
        <v>Cal_111320b_12mm</v>
      </c>
      <c r="P2780" s="596">
        <f>Cal_111320b_12mm!$Q$3</f>
        <v>1.834328118614172</v>
      </c>
      <c r="Q2780" s="596">
        <f>Cal_111320b_12mm!$R$3</f>
        <v>0.54419533879391391</v>
      </c>
      <c r="R2780" s="597">
        <v>153</v>
      </c>
      <c r="S2780" s="597">
        <v>90.41</v>
      </c>
      <c r="T2780" s="372">
        <f t="shared" ref="T2780:T2781" si="539">AVERAGE(0.979,0.636,0.798,0.933,0.704,1.108)</f>
        <v>0.85966666666666658</v>
      </c>
      <c r="U2780" s="378">
        <f t="shared" si="497"/>
        <v>152.14033333333333</v>
      </c>
      <c r="V2780" s="378">
        <f t="shared" si="498"/>
        <v>89.550333333333327</v>
      </c>
      <c r="W2780" s="464">
        <f t="shared" si="499"/>
        <v>1.2779159658903898</v>
      </c>
      <c r="X2780" s="464">
        <f t="shared" si="500"/>
        <v>0.24754616817180558</v>
      </c>
      <c r="Y2780" s="372">
        <f>Cal_111320b_12mm!$A$3</f>
        <v>20201113</v>
      </c>
      <c r="Z2780" s="598" t="s">
        <v>1095</v>
      </c>
      <c r="AA2780" s="598"/>
      <c r="AB2780" s="371"/>
      <c r="AC2780" s="371"/>
      <c r="AD2780" s="371"/>
      <c r="AE2780" s="692" t="s">
        <v>1250</v>
      </c>
      <c r="AF2780" s="381">
        <v>1</v>
      </c>
      <c r="AG2780" s="765" t="s">
        <v>1634</v>
      </c>
      <c r="AH2780" s="412" t="s">
        <v>967</v>
      </c>
      <c r="AI2780" s="371"/>
    </row>
    <row r="2781" spans="1:35" s="610" customFormat="1" ht="13.5" thickBot="1" x14ac:dyDescent="0.25">
      <c r="A2781" s="610" t="s">
        <v>932</v>
      </c>
      <c r="B2781" s="611">
        <v>20200202</v>
      </c>
      <c r="C2781" s="612" t="s">
        <v>59</v>
      </c>
      <c r="D2781" s="612">
        <v>5</v>
      </c>
      <c r="E2781" s="612">
        <v>12</v>
      </c>
      <c r="F2781" s="613"/>
      <c r="G2781" s="613"/>
      <c r="H2781" s="612" t="s">
        <v>11</v>
      </c>
      <c r="I2781" s="613">
        <v>294</v>
      </c>
      <c r="J2781" s="612">
        <v>20</v>
      </c>
      <c r="K2781" s="610">
        <v>5</v>
      </c>
      <c r="L2781" s="610">
        <v>1</v>
      </c>
      <c r="M2781" s="610">
        <v>0</v>
      </c>
      <c r="N2781" s="614">
        <v>1</v>
      </c>
      <c r="O2781" s="631" t="str">
        <f>Cal_111320b_12mm!$E$2</f>
        <v>Cal_111320b_12mm</v>
      </c>
      <c r="P2781" s="632">
        <f>Cal_111320b_12mm!$Q$3</f>
        <v>1.834328118614172</v>
      </c>
      <c r="Q2781" s="632">
        <f>Cal_111320b_12mm!$R$3</f>
        <v>0.54419533879391391</v>
      </c>
      <c r="R2781" s="615">
        <v>153.4</v>
      </c>
      <c r="S2781" s="615">
        <v>89.86</v>
      </c>
      <c r="T2781" s="610">
        <f t="shared" si="539"/>
        <v>0.85966666666666658</v>
      </c>
      <c r="U2781" s="618">
        <f t="shared" si="497"/>
        <v>152.54033333333334</v>
      </c>
      <c r="V2781" s="618">
        <f t="shared" si="498"/>
        <v>89.00033333333333</v>
      </c>
      <c r="W2781" s="619">
        <f t="shared" si="499"/>
        <v>1.2928997307003836</v>
      </c>
      <c r="X2781" s="619">
        <f t="shared" si="500"/>
        <v>0.21803654497073902</v>
      </c>
      <c r="Y2781" s="610">
        <f>Cal_111320b_12mm!$A$3</f>
        <v>20201113</v>
      </c>
      <c r="Z2781" s="790" t="s">
        <v>1095</v>
      </c>
      <c r="AA2781" s="790"/>
      <c r="AB2781" s="371"/>
      <c r="AC2781" s="371"/>
      <c r="AD2781" s="371"/>
      <c r="AE2781" s="791" t="s">
        <v>1250</v>
      </c>
      <c r="AF2781" s="621">
        <v>1</v>
      </c>
      <c r="AG2781" s="793" t="s">
        <v>1634</v>
      </c>
      <c r="AH2781" s="622" t="s">
        <v>968</v>
      </c>
      <c r="AI2781" s="613"/>
    </row>
    <row r="2782" spans="1:35" x14ac:dyDescent="0.2">
      <c r="A2782" s="43" t="s">
        <v>932</v>
      </c>
      <c r="B2782" s="45">
        <v>20200202</v>
      </c>
      <c r="C2782" s="107" t="s">
        <v>61</v>
      </c>
      <c r="D2782" s="107">
        <v>6</v>
      </c>
      <c r="E2782" s="107">
        <v>1</v>
      </c>
      <c r="F2782"/>
      <c r="G2782"/>
      <c r="H2782" s="107" t="s">
        <v>10</v>
      </c>
      <c r="I2782" s="107">
        <v>290</v>
      </c>
      <c r="J2782" s="107">
        <v>0</v>
      </c>
      <c r="K2782" s="43">
        <v>5</v>
      </c>
      <c r="L2782" s="43">
        <v>1</v>
      </c>
      <c r="M2782" s="43">
        <v>0</v>
      </c>
      <c r="N2782" s="49">
        <v>0.5</v>
      </c>
      <c r="O2782" s="111" t="str">
        <f>Cal_111320b_12mm!$E$2</f>
        <v>Cal_111320b_12mm</v>
      </c>
      <c r="P2782" s="112">
        <f>Cal_111320b_12mm!$Q$3</f>
        <v>1.834328118614172</v>
      </c>
      <c r="Q2782" s="112">
        <f>Cal_111320b_12mm!$R$3</f>
        <v>0.54419533879391391</v>
      </c>
      <c r="R2782" s="583">
        <v>158.9</v>
      </c>
      <c r="S2782" s="583">
        <v>99.22</v>
      </c>
      <c r="T2782" s="45">
        <f t="shared" ref="T2782:T2784" si="540">AVERAGE(0.783, 0.787, 0.833, 0.489, 0.504, 0.826, 0.608)</f>
        <v>0.68999999999999984</v>
      </c>
      <c r="U2782" s="79">
        <f t="shared" si="497"/>
        <v>158.21</v>
      </c>
      <c r="V2782" s="79">
        <f t="shared" si="498"/>
        <v>98.53</v>
      </c>
      <c r="W2782" s="465">
        <f t="shared" si="499"/>
        <v>2.4622138911020452</v>
      </c>
      <c r="X2782" s="465">
        <f t="shared" si="500"/>
        <v>0.92936814211349206</v>
      </c>
      <c r="Y2782" s="43">
        <f>Cal_111320b_12mm!$A$3</f>
        <v>20201113</v>
      </c>
      <c r="Z2782" s="485" t="s">
        <v>1111</v>
      </c>
      <c r="AA2782" s="485"/>
      <c r="AB2782"/>
      <c r="AC2782"/>
      <c r="AD2782"/>
      <c r="AE2782" s="689" t="s">
        <v>1250</v>
      </c>
      <c r="AF2782" s="128">
        <v>3</v>
      </c>
      <c r="AG2782" s="765" t="s">
        <v>1634</v>
      </c>
      <c r="AH2782" s="152" t="s">
        <v>1114</v>
      </c>
    </row>
    <row r="2783" spans="1:35" x14ac:dyDescent="0.2">
      <c r="A2783" s="43" t="s">
        <v>932</v>
      </c>
      <c r="B2783" s="45">
        <v>20200202</v>
      </c>
      <c r="C2783" s="107" t="s">
        <v>61</v>
      </c>
      <c r="D2783" s="107">
        <v>6</v>
      </c>
      <c r="E2783" s="107">
        <v>1</v>
      </c>
      <c r="F2783"/>
      <c r="G2783"/>
      <c r="H2783" s="107" t="s">
        <v>11</v>
      </c>
      <c r="I2783" s="107">
        <v>290</v>
      </c>
      <c r="J2783" s="107">
        <v>0</v>
      </c>
      <c r="K2783" s="43">
        <v>5</v>
      </c>
      <c r="L2783" s="43">
        <v>1</v>
      </c>
      <c r="M2783" s="43">
        <v>0</v>
      </c>
      <c r="N2783" s="49">
        <v>0.5</v>
      </c>
      <c r="O2783" s="111" t="str">
        <f>Cal_111320b_12mm!$E$2</f>
        <v>Cal_111320b_12mm</v>
      </c>
      <c r="P2783" s="112">
        <f>Cal_111320b_12mm!$Q$3</f>
        <v>1.834328118614172</v>
      </c>
      <c r="Q2783" s="112">
        <f>Cal_111320b_12mm!$R$3</f>
        <v>0.54419533879391391</v>
      </c>
      <c r="R2783" s="583">
        <v>130.6</v>
      </c>
      <c r="S2783" s="583">
        <v>80.97</v>
      </c>
      <c r="T2783" s="45">
        <f t="shared" si="540"/>
        <v>0.68999999999999984</v>
      </c>
      <c r="U2783" s="79">
        <f t="shared" si="497"/>
        <v>129.91</v>
      </c>
      <c r="V2783" s="79">
        <f t="shared" si="498"/>
        <v>80.28</v>
      </c>
      <c r="W2783" s="465">
        <f t="shared" si="499"/>
        <v>2.0475816926171997</v>
      </c>
      <c r="X2783" s="465">
        <f t="shared" si="500"/>
        <v>0.71580210548026668</v>
      </c>
      <c r="Y2783" s="43">
        <f>Cal_111320b_12mm!$A$3</f>
        <v>20201113</v>
      </c>
      <c r="Z2783" s="485" t="s">
        <v>1111</v>
      </c>
      <c r="AA2783" s="485"/>
      <c r="AB2783"/>
      <c r="AC2783"/>
      <c r="AD2783"/>
      <c r="AE2783" s="689" t="s">
        <v>1250</v>
      </c>
      <c r="AF2783" s="128">
        <v>3</v>
      </c>
      <c r="AG2783" s="765" t="s">
        <v>1634</v>
      </c>
      <c r="AH2783" s="152" t="s">
        <v>1115</v>
      </c>
    </row>
    <row r="2784" spans="1:35" x14ac:dyDescent="0.2">
      <c r="A2784" s="43" t="s">
        <v>932</v>
      </c>
      <c r="B2784" s="45">
        <v>20200202</v>
      </c>
      <c r="C2784" s="107" t="s">
        <v>61</v>
      </c>
      <c r="D2784" s="107">
        <v>6</v>
      </c>
      <c r="E2784" s="107">
        <v>3</v>
      </c>
      <c r="F2784"/>
      <c r="G2784"/>
      <c r="H2784" s="107" t="s">
        <v>10</v>
      </c>
      <c r="I2784" s="107">
        <v>290</v>
      </c>
      <c r="J2784" s="107">
        <v>0</v>
      </c>
      <c r="K2784" s="43">
        <v>5</v>
      </c>
      <c r="L2784" s="43">
        <v>1</v>
      </c>
      <c r="M2784" s="43">
        <v>0</v>
      </c>
      <c r="N2784" s="49">
        <v>1</v>
      </c>
      <c r="O2784" s="111" t="str">
        <f>Cal_111320b_12mm!$E$2</f>
        <v>Cal_111320b_12mm</v>
      </c>
      <c r="P2784" s="112">
        <f>Cal_111320b_12mm!$Q$3</f>
        <v>1.834328118614172</v>
      </c>
      <c r="Q2784" s="112">
        <f>Cal_111320b_12mm!$R$3</f>
        <v>0.54419533879391391</v>
      </c>
      <c r="R2784" s="583">
        <v>145.1</v>
      </c>
      <c r="S2784" s="583">
        <v>94.96</v>
      </c>
      <c r="T2784" s="45">
        <f t="shared" si="540"/>
        <v>0.68999999999999984</v>
      </c>
      <c r="U2784" s="79">
        <f t="shared" si="497"/>
        <v>144.41</v>
      </c>
      <c r="V2784" s="79">
        <f t="shared" si="498"/>
        <v>94.27</v>
      </c>
      <c r="W2784" s="465">
        <f t="shared" si="499"/>
        <v>1.0343113647776185</v>
      </c>
      <c r="X2784" s="465">
        <f t="shared" si="500"/>
        <v>0.58816117288212355</v>
      </c>
      <c r="Y2784" s="43">
        <f>Cal_111320b_12mm!$A$3</f>
        <v>20201113</v>
      </c>
      <c r="Z2784" s="485" t="s">
        <v>1111</v>
      </c>
      <c r="AA2784" s="485"/>
      <c r="AB2784"/>
      <c r="AC2784"/>
      <c r="AD2784"/>
      <c r="AE2784" s="689" t="s">
        <v>1250</v>
      </c>
      <c r="AF2784" s="128">
        <v>1</v>
      </c>
      <c r="AG2784" s="765" t="s">
        <v>1634</v>
      </c>
      <c r="AH2784"/>
    </row>
    <row r="2785" spans="1:35" x14ac:dyDescent="0.2">
      <c r="A2785" s="43" t="s">
        <v>932</v>
      </c>
      <c r="B2785" s="45">
        <v>20200202</v>
      </c>
      <c r="C2785" s="107" t="s">
        <v>61</v>
      </c>
      <c r="D2785" s="107">
        <v>6</v>
      </c>
      <c r="E2785" s="107">
        <v>3</v>
      </c>
      <c r="F2785"/>
      <c r="G2785"/>
      <c r="H2785" s="107" t="s">
        <v>11</v>
      </c>
      <c r="I2785" s="107">
        <v>290</v>
      </c>
      <c r="J2785" s="107">
        <v>0</v>
      </c>
      <c r="K2785" s="43">
        <v>5</v>
      </c>
      <c r="L2785" s="43">
        <v>1</v>
      </c>
      <c r="M2785" s="43">
        <v>0</v>
      </c>
      <c r="N2785" s="49">
        <v>1</v>
      </c>
      <c r="O2785" s="111" t="str">
        <f>Cal_111320b_12mm!$E$2</f>
        <v>Cal_111320b_12mm</v>
      </c>
      <c r="P2785" s="112">
        <f>Cal_111320b_12mm!$Q$3</f>
        <v>1.834328118614172</v>
      </c>
      <c r="Q2785" s="112">
        <f>Cal_111320b_12mm!$R$3</f>
        <v>0.54419533879391391</v>
      </c>
      <c r="R2785" s="583">
        <v>162.4</v>
      </c>
      <c r="S2785" s="583">
        <v>103.5</v>
      </c>
      <c r="T2785" s="43">
        <f t="shared" ref="T2785" si="541">AVERAGE(0.7,0.798,0.69,0.848,0.545,0.785)</f>
        <v>0.72766666666666657</v>
      </c>
      <c r="U2785" s="79">
        <f t="shared" ref="U2785:U2803" si="542">(R2785-T2785)*(L2785+M2785)/L2785</f>
        <v>161.67233333333334</v>
      </c>
      <c r="V2785" s="79">
        <f t="shared" ref="V2785:V2803" si="543">(S2785-T2785)*(L2785+M2785)/L2785</f>
        <v>102.77233333333334</v>
      </c>
      <c r="W2785" s="465">
        <f t="shared" ref="W2785:W2803" si="544">(Q2785*P2785/(P2785-1)*(U2785-V2785)*(K2785)/I2785)/N2785</f>
        <v>1.2150167408337003</v>
      </c>
      <c r="X2785" s="465">
        <f t="shared" ref="X2785:X2803" si="545">(Q2785*P2785/(P2785-1)*(P2785*V2785-U2785)*(K2785)/I2785)/N2785</f>
        <v>0.5537886953023583</v>
      </c>
      <c r="Y2785" s="43">
        <f>Cal_111320b_12mm!$A$3</f>
        <v>20201113</v>
      </c>
      <c r="Z2785" s="481" t="s">
        <v>1610</v>
      </c>
      <c r="AA2785" s="481" t="s">
        <v>1611</v>
      </c>
      <c r="AB2785"/>
      <c r="AC2785"/>
      <c r="AD2785"/>
      <c r="AE2785" s="689" t="s">
        <v>1250</v>
      </c>
      <c r="AF2785" s="128">
        <v>1</v>
      </c>
      <c r="AG2785" s="765" t="s">
        <v>1634</v>
      </c>
      <c r="AH2785"/>
    </row>
    <row r="2786" spans="1:35" s="82" customFormat="1" x14ac:dyDescent="0.2">
      <c r="A2786" s="82" t="s">
        <v>932</v>
      </c>
      <c r="B2786" s="81">
        <v>20200202</v>
      </c>
      <c r="C2786" s="126" t="s">
        <v>61</v>
      </c>
      <c r="D2786" s="126">
        <v>6</v>
      </c>
      <c r="E2786" s="126">
        <v>3</v>
      </c>
      <c r="F2786" s="155"/>
      <c r="G2786" s="155"/>
      <c r="H2786" s="126" t="s">
        <v>10</v>
      </c>
      <c r="I2786" s="126">
        <v>295</v>
      </c>
      <c r="J2786" s="126">
        <v>5</v>
      </c>
      <c r="K2786" s="82">
        <v>5</v>
      </c>
      <c r="L2786" s="82">
        <v>1</v>
      </c>
      <c r="M2786" s="82">
        <v>0</v>
      </c>
      <c r="N2786" s="83">
        <v>1</v>
      </c>
      <c r="O2786" s="156" t="str">
        <f>Cal_111320b_12mm!$E$2</f>
        <v>Cal_111320b_12mm</v>
      </c>
      <c r="P2786" s="157">
        <f>Cal_111320b_12mm!$Q$3</f>
        <v>1.834328118614172</v>
      </c>
      <c r="Q2786" s="157">
        <f>Cal_111320b_12mm!$R$3</f>
        <v>0.54419533879391391</v>
      </c>
      <c r="R2786" s="599">
        <v>143.5</v>
      </c>
      <c r="S2786" s="599">
        <v>90.71</v>
      </c>
      <c r="T2786" s="82">
        <f t="shared" ref="T2786:T2789" si="546">AVERAGE(0.979,0.636,0.798,0.933,0.704,1.108)</f>
        <v>0.85966666666666658</v>
      </c>
      <c r="U2786" s="125">
        <f t="shared" si="542"/>
        <v>142.64033333333333</v>
      </c>
      <c r="V2786" s="125">
        <f t="shared" si="543"/>
        <v>89.850333333333325</v>
      </c>
      <c r="W2786" s="459">
        <f t="shared" si="544"/>
        <v>1.0705195699172514</v>
      </c>
      <c r="X2786" s="459">
        <f t="shared" si="545"/>
        <v>0.44967620804266661</v>
      </c>
      <c r="Y2786" s="82">
        <f>Cal_111320b_12mm!$A$3</f>
        <v>20201113</v>
      </c>
      <c r="Z2786" s="483" t="s">
        <v>1097</v>
      </c>
      <c r="AA2786" s="483"/>
      <c r="AB2786" s="155"/>
      <c r="AC2786" s="155"/>
      <c r="AD2786" s="155"/>
      <c r="AE2786" s="691" t="s">
        <v>1250</v>
      </c>
      <c r="AF2786" s="129">
        <v>1</v>
      </c>
      <c r="AG2786" s="765" t="s">
        <v>1634</v>
      </c>
      <c r="AH2786" s="153" t="s">
        <v>178</v>
      </c>
      <c r="AI2786" s="153" t="s">
        <v>1712</v>
      </c>
    </row>
    <row r="2787" spans="1:35" s="82" customFormat="1" x14ac:dyDescent="0.2">
      <c r="A2787" s="82" t="s">
        <v>932</v>
      </c>
      <c r="B2787" s="81">
        <v>20200202</v>
      </c>
      <c r="C2787" s="126" t="s">
        <v>61</v>
      </c>
      <c r="D2787" s="126">
        <v>6</v>
      </c>
      <c r="E2787" s="126">
        <v>3</v>
      </c>
      <c r="F2787" s="155"/>
      <c r="G2787" s="155"/>
      <c r="H2787" s="126" t="s">
        <v>11</v>
      </c>
      <c r="I2787" s="126">
        <v>293</v>
      </c>
      <c r="J2787" s="126">
        <v>5</v>
      </c>
      <c r="K2787" s="82">
        <v>5</v>
      </c>
      <c r="L2787" s="82">
        <v>1</v>
      </c>
      <c r="M2787" s="82">
        <v>0</v>
      </c>
      <c r="N2787" s="83">
        <v>1</v>
      </c>
      <c r="O2787" s="156" t="str">
        <f>Cal_111320b_12mm!$E$2</f>
        <v>Cal_111320b_12mm</v>
      </c>
      <c r="P2787" s="157">
        <f>Cal_111320b_12mm!$Q$3</f>
        <v>1.834328118614172</v>
      </c>
      <c r="Q2787" s="157">
        <f>Cal_111320b_12mm!$R$3</f>
        <v>0.54419533879391391</v>
      </c>
      <c r="R2787" s="599">
        <v>126.7</v>
      </c>
      <c r="S2787" s="599">
        <v>81</v>
      </c>
      <c r="T2787" s="82">
        <f t="shared" si="546"/>
        <v>0.85966666666666658</v>
      </c>
      <c r="U2787" s="125">
        <f t="shared" si="542"/>
        <v>125.84033333333333</v>
      </c>
      <c r="V2787" s="125">
        <f t="shared" si="543"/>
        <v>80.140333333333331</v>
      </c>
      <c r="W2787" s="459">
        <f t="shared" si="544"/>
        <v>0.93306853556783509</v>
      </c>
      <c r="X2787" s="459">
        <f t="shared" si="545"/>
        <v>0.43209716913219215</v>
      </c>
      <c r="Y2787" s="82">
        <f>Cal_111320b_12mm!$A$3</f>
        <v>20201113</v>
      </c>
      <c r="Z2787" s="483" t="s">
        <v>1097</v>
      </c>
      <c r="AA2787" s="483"/>
      <c r="AB2787" s="155"/>
      <c r="AC2787" s="155"/>
      <c r="AD2787" s="155"/>
      <c r="AE2787" s="691" t="s">
        <v>1250</v>
      </c>
      <c r="AF2787" s="129">
        <v>1</v>
      </c>
      <c r="AG2787" s="765" t="s">
        <v>1634</v>
      </c>
      <c r="AH2787" s="153" t="s">
        <v>179</v>
      </c>
      <c r="AI2787" s="153" t="s">
        <v>1712</v>
      </c>
    </row>
    <row r="2788" spans="1:35" s="372" customFormat="1" x14ac:dyDescent="0.2">
      <c r="A2788" s="372" t="s">
        <v>932</v>
      </c>
      <c r="B2788" s="462">
        <v>20200202</v>
      </c>
      <c r="C2788" s="373" t="s">
        <v>61</v>
      </c>
      <c r="D2788" s="373">
        <v>6</v>
      </c>
      <c r="E2788" s="373">
        <v>3</v>
      </c>
      <c r="F2788" s="371"/>
      <c r="G2788" s="371"/>
      <c r="H2788" s="373" t="s">
        <v>10</v>
      </c>
      <c r="I2788" s="373">
        <v>294</v>
      </c>
      <c r="J2788" s="373">
        <v>20</v>
      </c>
      <c r="K2788" s="372">
        <v>5</v>
      </c>
      <c r="L2788" s="372">
        <v>1</v>
      </c>
      <c r="M2788" s="372">
        <v>0</v>
      </c>
      <c r="N2788" s="375">
        <v>1</v>
      </c>
      <c r="O2788" s="374" t="str">
        <f>Cal_111320b_12mm!$E$2</f>
        <v>Cal_111320b_12mm</v>
      </c>
      <c r="P2788" s="596">
        <f>Cal_111320b_12mm!$Q$3</f>
        <v>1.834328118614172</v>
      </c>
      <c r="Q2788" s="596">
        <f>Cal_111320b_12mm!$R$3</f>
        <v>0.54419533879391391</v>
      </c>
      <c r="R2788" s="597">
        <v>133.80000000000001</v>
      </c>
      <c r="S2788" s="597">
        <v>80.739999999999995</v>
      </c>
      <c r="T2788" s="372">
        <f t="shared" si="546"/>
        <v>0.85966666666666658</v>
      </c>
      <c r="U2788" s="378">
        <f t="shared" si="542"/>
        <v>132.94033333333334</v>
      </c>
      <c r="V2788" s="378">
        <f t="shared" si="543"/>
        <v>79.880333333333326</v>
      </c>
      <c r="W2788" s="464">
        <f t="shared" si="544"/>
        <v>1.0796547011482904</v>
      </c>
      <c r="X2788" s="464">
        <f t="shared" si="545"/>
        <v>0.27645362817670616</v>
      </c>
      <c r="Y2788" s="372">
        <f>Cal_111320b_12mm!$A$3</f>
        <v>20201113</v>
      </c>
      <c r="Z2788" s="598" t="s">
        <v>1097</v>
      </c>
      <c r="AA2788" s="598"/>
      <c r="AB2788" s="371"/>
      <c r="AC2788" s="371"/>
      <c r="AD2788" s="371"/>
      <c r="AE2788" s="692" t="s">
        <v>1250</v>
      </c>
      <c r="AF2788" s="381">
        <v>1</v>
      </c>
      <c r="AG2788" s="765" t="s">
        <v>1634</v>
      </c>
      <c r="AH2788" s="412" t="s">
        <v>184</v>
      </c>
      <c r="AI2788" s="412" t="s">
        <v>1712</v>
      </c>
    </row>
    <row r="2789" spans="1:35" s="372" customFormat="1" x14ac:dyDescent="0.2">
      <c r="A2789" s="372" t="s">
        <v>932</v>
      </c>
      <c r="B2789" s="462">
        <v>20200202</v>
      </c>
      <c r="C2789" s="373" t="s">
        <v>61</v>
      </c>
      <c r="D2789" s="373">
        <v>6</v>
      </c>
      <c r="E2789" s="373">
        <v>3</v>
      </c>
      <c r="F2789" s="371"/>
      <c r="G2789" s="371"/>
      <c r="H2789" s="373" t="s">
        <v>11</v>
      </c>
      <c r="I2789" s="373">
        <v>293</v>
      </c>
      <c r="J2789" s="373">
        <v>20</v>
      </c>
      <c r="K2789" s="372">
        <v>5</v>
      </c>
      <c r="L2789" s="372">
        <v>1</v>
      </c>
      <c r="M2789" s="372">
        <v>0</v>
      </c>
      <c r="N2789" s="375">
        <v>1</v>
      </c>
      <c r="O2789" s="374" t="str">
        <f>Cal_111320b_12mm!$E$2</f>
        <v>Cal_111320b_12mm</v>
      </c>
      <c r="P2789" s="596">
        <f>Cal_111320b_12mm!$Q$3</f>
        <v>1.834328118614172</v>
      </c>
      <c r="Q2789" s="596">
        <f>Cal_111320b_12mm!$R$3</f>
        <v>0.54419533879391391</v>
      </c>
      <c r="R2789" s="597">
        <v>108</v>
      </c>
      <c r="S2789" s="597">
        <v>65.349999999999994</v>
      </c>
      <c r="T2789" s="372">
        <f t="shared" si="546"/>
        <v>0.85966666666666658</v>
      </c>
      <c r="U2789" s="378">
        <f t="shared" si="542"/>
        <v>107.14033333333333</v>
      </c>
      <c r="V2789" s="378">
        <f t="shared" si="543"/>
        <v>64.490333333333325</v>
      </c>
      <c r="W2789" s="464">
        <f t="shared" si="544"/>
        <v>0.87079590901462101</v>
      </c>
      <c r="X2789" s="464">
        <f t="shared" si="545"/>
        <v>0.22777690306926102</v>
      </c>
      <c r="Y2789" s="372">
        <f>Cal_111320b_12mm!$A$3</f>
        <v>20201113</v>
      </c>
      <c r="Z2789" s="598" t="s">
        <v>1097</v>
      </c>
      <c r="AA2789" s="598"/>
      <c r="AB2789" s="371"/>
      <c r="AC2789" s="371"/>
      <c r="AD2789" s="371"/>
      <c r="AE2789" s="692" t="s">
        <v>1250</v>
      </c>
      <c r="AF2789" s="381">
        <v>1</v>
      </c>
      <c r="AG2789" s="765" t="s">
        <v>1634</v>
      </c>
      <c r="AH2789" s="412" t="s">
        <v>185</v>
      </c>
      <c r="AI2789" s="412" t="s">
        <v>1712</v>
      </c>
    </row>
    <row r="2790" spans="1:35" x14ac:dyDescent="0.2">
      <c r="A2790" s="43" t="s">
        <v>932</v>
      </c>
      <c r="B2790" s="45">
        <v>20200202</v>
      </c>
      <c r="C2790" s="107" t="s">
        <v>61</v>
      </c>
      <c r="D2790" s="107">
        <v>6</v>
      </c>
      <c r="E2790" s="107">
        <v>6</v>
      </c>
      <c r="F2790"/>
      <c r="G2790"/>
      <c r="H2790" s="107" t="s">
        <v>10</v>
      </c>
      <c r="I2790" s="107">
        <v>290</v>
      </c>
      <c r="J2790" s="107">
        <v>0</v>
      </c>
      <c r="K2790">
        <v>5</v>
      </c>
      <c r="L2790" s="107">
        <v>1</v>
      </c>
      <c r="M2790" s="107">
        <v>0</v>
      </c>
      <c r="N2790" s="107">
        <v>1</v>
      </c>
      <c r="O2790" s="43" t="str">
        <f>Cal_051922a!$E$2</f>
        <v>Cal_051922a</v>
      </c>
      <c r="P2790" s="43">
        <f>Cal_051922a!$Q$3</f>
        <v>1.8382409380942635</v>
      </c>
      <c r="Q2790" s="43">
        <f>Cal_051922a!$R$3</f>
        <v>0.56187208580813652</v>
      </c>
      <c r="R2790" s="43">
        <v>161.69999999999999</v>
      </c>
      <c r="S2790" s="583">
        <v>103.1</v>
      </c>
      <c r="T2790" s="43">
        <f>AVERAGE(0.688,0.557,0.917,0.912,0.69,0.694)</f>
        <v>0.74299999999999999</v>
      </c>
      <c r="U2790" s="79">
        <f t="shared" si="542"/>
        <v>160.95699999999999</v>
      </c>
      <c r="V2790" s="79">
        <f t="shared" si="543"/>
        <v>102.357</v>
      </c>
      <c r="W2790" s="465">
        <f t="shared" si="544"/>
        <v>1.2449177112644756</v>
      </c>
      <c r="X2790" s="465">
        <f t="shared" si="545"/>
        <v>0.57784210320328733</v>
      </c>
      <c r="Y2790" s="43">
        <f>Cal_051922a!$A$3</f>
        <v>20220519</v>
      </c>
      <c r="Z2790" s="485" t="s">
        <v>1614</v>
      </c>
      <c r="AA2790">
        <v>20221206</v>
      </c>
      <c r="AB2790"/>
      <c r="AC2790"/>
      <c r="AD2790"/>
      <c r="AE2790" s="689" t="s">
        <v>1250</v>
      </c>
      <c r="AF2790" s="128">
        <v>1</v>
      </c>
      <c r="AG2790" s="765" t="s">
        <v>1634</v>
      </c>
      <c r="AH2790"/>
    </row>
    <row r="2791" spans="1:35" x14ac:dyDescent="0.2">
      <c r="A2791" s="43" t="s">
        <v>932</v>
      </c>
      <c r="B2791" s="45">
        <v>20200202</v>
      </c>
      <c r="C2791" s="107" t="s">
        <v>61</v>
      </c>
      <c r="D2791" s="107">
        <v>6</v>
      </c>
      <c r="E2791" s="107">
        <v>6</v>
      </c>
      <c r="F2791"/>
      <c r="G2791"/>
      <c r="H2791" s="107" t="s">
        <v>11</v>
      </c>
      <c r="I2791" s="107">
        <v>290</v>
      </c>
      <c r="J2791" s="107">
        <v>0</v>
      </c>
      <c r="K2791" s="43">
        <v>5</v>
      </c>
      <c r="L2791" s="43">
        <v>1</v>
      </c>
      <c r="M2791" s="43">
        <v>0</v>
      </c>
      <c r="N2791" s="49">
        <v>1</v>
      </c>
      <c r="O2791" s="111" t="str">
        <f>Cal_111320b_12mm!$E$2</f>
        <v>Cal_111320b_12mm</v>
      </c>
      <c r="P2791" s="112">
        <f>Cal_111320b_12mm!$Q$3</f>
        <v>1.834328118614172</v>
      </c>
      <c r="Q2791" s="112">
        <f>Cal_111320b_12mm!$R$3</f>
        <v>0.54419533879391391</v>
      </c>
      <c r="R2791" s="583">
        <v>147.6</v>
      </c>
      <c r="S2791" s="583">
        <v>93.54</v>
      </c>
      <c r="T2791" s="45">
        <f t="shared" ref="T2791" si="547">AVERAGE(0.783, 0.787, 0.833, 0.489, 0.504, 0.826, 0.608)</f>
        <v>0.68999999999999984</v>
      </c>
      <c r="U2791" s="79">
        <f t="shared" si="542"/>
        <v>146.91</v>
      </c>
      <c r="V2791" s="79">
        <f t="shared" si="543"/>
        <v>92.850000000000009</v>
      </c>
      <c r="W2791" s="465">
        <f t="shared" si="544"/>
        <v>1.1151749577159562</v>
      </c>
      <c r="X2791" s="465">
        <f t="shared" si="545"/>
        <v>0.48285808696111038</v>
      </c>
      <c r="Y2791" s="43">
        <f>Cal_111320b_12mm!$A$3</f>
        <v>20201113</v>
      </c>
      <c r="Z2791" s="485" t="s">
        <v>1111</v>
      </c>
      <c r="AA2791" s="485"/>
      <c r="AB2791"/>
      <c r="AC2791"/>
      <c r="AD2791"/>
      <c r="AE2791" s="689" t="s">
        <v>1250</v>
      </c>
      <c r="AF2791" s="128">
        <v>1</v>
      </c>
      <c r="AG2791" s="765" t="s">
        <v>1634</v>
      </c>
      <c r="AH2791"/>
    </row>
    <row r="2792" spans="1:35" s="82" customFormat="1" x14ac:dyDescent="0.2">
      <c r="A2792" s="82" t="s">
        <v>932</v>
      </c>
      <c r="B2792" s="81">
        <v>20200202</v>
      </c>
      <c r="C2792" s="126" t="s">
        <v>61</v>
      </c>
      <c r="D2792" s="126">
        <v>6</v>
      </c>
      <c r="E2792" s="126">
        <v>6</v>
      </c>
      <c r="F2792" s="155"/>
      <c r="G2792" s="155"/>
      <c r="H2792" s="126" t="s">
        <v>10</v>
      </c>
      <c r="I2792" s="126">
        <v>294</v>
      </c>
      <c r="J2792" s="126">
        <v>5</v>
      </c>
      <c r="K2792" s="82">
        <v>5</v>
      </c>
      <c r="L2792" s="82">
        <v>1</v>
      </c>
      <c r="M2792" s="82">
        <v>0</v>
      </c>
      <c r="N2792" s="83">
        <v>1</v>
      </c>
      <c r="O2792" s="156" t="str">
        <f>Cal_111320b_12mm!$E$2</f>
        <v>Cal_111320b_12mm</v>
      </c>
      <c r="P2792" s="157">
        <f>Cal_111320b_12mm!$Q$3</f>
        <v>1.834328118614172</v>
      </c>
      <c r="Q2792" s="157">
        <f>Cal_111320b_12mm!$R$3</f>
        <v>0.54419533879391391</v>
      </c>
      <c r="R2792" s="599">
        <v>161.5</v>
      </c>
      <c r="S2792" s="599">
        <v>100.9</v>
      </c>
      <c r="T2792" s="82">
        <f t="shared" ref="T2792:T2793" si="548">AVERAGE(0.979,0.636,0.798,0.933,0.704,1.108)</f>
        <v>0.85966666666666658</v>
      </c>
      <c r="U2792" s="125">
        <f t="shared" si="542"/>
        <v>160.64033333333333</v>
      </c>
      <c r="V2792" s="125">
        <f t="shared" si="543"/>
        <v>100.04033333333334</v>
      </c>
      <c r="W2792" s="459">
        <f t="shared" si="544"/>
        <v>1.2330771747000824</v>
      </c>
      <c r="X2792" s="459">
        <f t="shared" si="545"/>
        <v>0.465282404442666</v>
      </c>
      <c r="Y2792" s="82">
        <f>Cal_111320b_12mm!$A$3</f>
        <v>20201113</v>
      </c>
      <c r="Z2792" s="483" t="s">
        <v>1095</v>
      </c>
      <c r="AA2792" s="483"/>
      <c r="AB2792" s="155"/>
      <c r="AC2792" s="155"/>
      <c r="AD2792" s="155"/>
      <c r="AE2792" s="691" t="s">
        <v>1250</v>
      </c>
      <c r="AF2792" s="129">
        <v>1</v>
      </c>
      <c r="AG2792" s="765" t="s">
        <v>1634</v>
      </c>
      <c r="AH2792" s="153" t="s">
        <v>176</v>
      </c>
      <c r="AI2792" s="155"/>
    </row>
    <row r="2793" spans="1:35" s="82" customFormat="1" x14ac:dyDescent="0.2">
      <c r="A2793" s="82" t="s">
        <v>932</v>
      </c>
      <c r="B2793" s="81">
        <v>20200202</v>
      </c>
      <c r="C2793" s="126" t="s">
        <v>61</v>
      </c>
      <c r="D2793" s="126">
        <v>6</v>
      </c>
      <c r="E2793" s="126">
        <v>6</v>
      </c>
      <c r="F2793" s="155"/>
      <c r="G2793" s="155"/>
      <c r="H2793" s="126" t="s">
        <v>11</v>
      </c>
      <c r="I2793" s="126">
        <v>293</v>
      </c>
      <c r="J2793" s="126">
        <v>5</v>
      </c>
      <c r="K2793" s="82">
        <v>5</v>
      </c>
      <c r="L2793" s="82">
        <v>1</v>
      </c>
      <c r="M2793" s="82">
        <v>0</v>
      </c>
      <c r="N2793" s="83">
        <v>1</v>
      </c>
      <c r="O2793" s="156" t="str">
        <f>Cal_111320b_12mm!$E$2</f>
        <v>Cal_111320b_12mm</v>
      </c>
      <c r="P2793" s="157">
        <f>Cal_111320b_12mm!$Q$3</f>
        <v>1.834328118614172</v>
      </c>
      <c r="Q2793" s="157">
        <f>Cal_111320b_12mm!$R$3</f>
        <v>0.54419533879391391</v>
      </c>
      <c r="R2793" s="599">
        <v>113.1</v>
      </c>
      <c r="S2793" s="599">
        <v>72.06</v>
      </c>
      <c r="T2793" s="82">
        <f t="shared" si="548"/>
        <v>0.85966666666666658</v>
      </c>
      <c r="U2793" s="125">
        <f t="shared" si="542"/>
        <v>112.24033333333333</v>
      </c>
      <c r="V2793" s="125">
        <f t="shared" si="543"/>
        <v>71.200333333333333</v>
      </c>
      <c r="W2793" s="459">
        <f t="shared" si="544"/>
        <v>0.8379241290963666</v>
      </c>
      <c r="X2793" s="459">
        <f t="shared" si="545"/>
        <v>0.37495145036478933</v>
      </c>
      <c r="Y2793" s="82">
        <f>Cal_111320b_12mm!$A$3</f>
        <v>20201113</v>
      </c>
      <c r="Z2793" s="483" t="s">
        <v>1097</v>
      </c>
      <c r="AA2793" s="483"/>
      <c r="AB2793" s="155"/>
      <c r="AC2793" s="155"/>
      <c r="AD2793" s="155"/>
      <c r="AE2793" s="691" t="s">
        <v>1250</v>
      </c>
      <c r="AF2793" s="129">
        <v>3</v>
      </c>
      <c r="AG2793" s="765" t="s">
        <v>1634</v>
      </c>
      <c r="AH2793" s="153" t="s">
        <v>177</v>
      </c>
      <c r="AI2793" s="153" t="s">
        <v>1713</v>
      </c>
    </row>
    <row r="2794" spans="1:35" s="372" customFormat="1" x14ac:dyDescent="0.2">
      <c r="A2794" s="372" t="s">
        <v>932</v>
      </c>
      <c r="B2794" s="462">
        <v>20200202</v>
      </c>
      <c r="C2794" s="373" t="s">
        <v>61</v>
      </c>
      <c r="D2794" s="373">
        <v>6</v>
      </c>
      <c r="E2794" s="373">
        <v>6</v>
      </c>
      <c r="F2794" s="371"/>
      <c r="G2794" s="371"/>
      <c r="H2794" s="373" t="s">
        <v>10</v>
      </c>
      <c r="I2794" s="373">
        <v>292</v>
      </c>
      <c r="J2794" s="373">
        <v>20</v>
      </c>
      <c r="K2794" s="372">
        <v>5</v>
      </c>
      <c r="L2794" s="372">
        <v>1</v>
      </c>
      <c r="M2794" s="372">
        <v>0</v>
      </c>
      <c r="N2794" s="375">
        <v>1</v>
      </c>
      <c r="O2794" s="374" t="str">
        <f>Cal_111320b_12mm!$E$2</f>
        <v>Cal_111320b_12mm</v>
      </c>
      <c r="P2794" s="596">
        <f>Cal_111320b_12mm!$Q$3</f>
        <v>1.834328118614172</v>
      </c>
      <c r="Q2794" s="596">
        <f>Cal_111320b_12mm!$R$3</f>
        <v>0.54419533879391391</v>
      </c>
      <c r="R2794" s="371">
        <v>131.6</v>
      </c>
      <c r="S2794" s="371">
        <v>79.92</v>
      </c>
      <c r="T2794" s="601">
        <f>AVERAGE(1.079,1.297,0.84,0.75,0.747,0.923)</f>
        <v>0.93933333333333335</v>
      </c>
      <c r="U2794" s="378">
        <f t="shared" si="542"/>
        <v>130.66066666666666</v>
      </c>
      <c r="V2794" s="378">
        <f t="shared" si="543"/>
        <v>78.980666666666664</v>
      </c>
      <c r="W2794" s="464">
        <f t="shared" si="544"/>
        <v>1.0587772924984784</v>
      </c>
      <c r="X2794" s="464">
        <f t="shared" si="545"/>
        <v>0.29124142287496091</v>
      </c>
      <c r="Y2794" s="372">
        <f>Cal_111320b_12mm!$A$3</f>
        <v>20201113</v>
      </c>
      <c r="Z2794" s="602" t="s">
        <v>952</v>
      </c>
      <c r="AA2794" s="602"/>
      <c r="AB2794" s="371"/>
      <c r="AC2794" s="371"/>
      <c r="AD2794" s="371" t="s">
        <v>619</v>
      </c>
      <c r="AE2794" s="692" t="s">
        <v>1250</v>
      </c>
      <c r="AF2794" s="381">
        <v>1</v>
      </c>
      <c r="AG2794" s="765" t="s">
        <v>1634</v>
      </c>
      <c r="AH2794" s="412" t="s">
        <v>182</v>
      </c>
      <c r="AI2794" s="371"/>
    </row>
    <row r="2795" spans="1:35" s="372" customFormat="1" x14ac:dyDescent="0.2">
      <c r="A2795" s="372" t="s">
        <v>932</v>
      </c>
      <c r="B2795" s="462">
        <v>20200202</v>
      </c>
      <c r="C2795" s="373" t="s">
        <v>61</v>
      </c>
      <c r="D2795" s="373">
        <v>6</v>
      </c>
      <c r="E2795" s="373">
        <v>6</v>
      </c>
      <c r="F2795" s="371"/>
      <c r="G2795" s="371"/>
      <c r="H2795" s="373" t="s">
        <v>11</v>
      </c>
      <c r="I2795" s="373">
        <v>294</v>
      </c>
      <c r="J2795" s="373">
        <v>20</v>
      </c>
      <c r="K2795" s="372">
        <v>5</v>
      </c>
      <c r="L2795" s="372">
        <v>1</v>
      </c>
      <c r="M2795" s="372">
        <v>0</v>
      </c>
      <c r="N2795" s="375">
        <v>1</v>
      </c>
      <c r="O2795" s="374" t="str">
        <f>Cal_111320b_12mm!$E$2</f>
        <v>Cal_111320b_12mm</v>
      </c>
      <c r="P2795" s="596">
        <f>Cal_111320b_12mm!$Q$3</f>
        <v>1.834328118614172</v>
      </c>
      <c r="Q2795" s="596">
        <f>Cal_111320b_12mm!$R$3</f>
        <v>0.54419533879391391</v>
      </c>
      <c r="R2795" s="597">
        <v>115.3</v>
      </c>
      <c r="S2795" s="597">
        <v>68.489999999999995</v>
      </c>
      <c r="T2795" s="372">
        <f t="shared" ref="T2795" si="549">AVERAGE(0.979,0.636,0.798,0.933,0.704,1.108)</f>
        <v>0.85966666666666658</v>
      </c>
      <c r="U2795" s="378">
        <f t="shared" si="542"/>
        <v>114.44033333333333</v>
      </c>
      <c r="V2795" s="378">
        <f t="shared" si="543"/>
        <v>67.630333333333326</v>
      </c>
      <c r="W2795" s="464">
        <f t="shared" si="544"/>
        <v>0.95248090012724196</v>
      </c>
      <c r="X2795" s="464">
        <f t="shared" si="545"/>
        <v>0.19566226003766263</v>
      </c>
      <c r="Y2795" s="372">
        <f>Cal_111320b_12mm!$A$3</f>
        <v>20201113</v>
      </c>
      <c r="Z2795" s="598" t="s">
        <v>1097</v>
      </c>
      <c r="AA2795" s="598"/>
      <c r="AB2795" s="371"/>
      <c r="AC2795" s="371"/>
      <c r="AD2795" s="371"/>
      <c r="AE2795" s="692" t="s">
        <v>1250</v>
      </c>
      <c r="AF2795" s="381">
        <v>1</v>
      </c>
      <c r="AG2795" s="765" t="s">
        <v>1634</v>
      </c>
      <c r="AH2795" s="412" t="s">
        <v>183</v>
      </c>
      <c r="AI2795" s="371"/>
    </row>
    <row r="2796" spans="1:35" x14ac:dyDescent="0.2">
      <c r="A2796" s="43" t="s">
        <v>932</v>
      </c>
      <c r="B2796" s="45">
        <v>20200202</v>
      </c>
      <c r="C2796" s="107" t="s">
        <v>61</v>
      </c>
      <c r="D2796" s="107">
        <v>6</v>
      </c>
      <c r="E2796" s="107">
        <v>9</v>
      </c>
      <c r="F2796"/>
      <c r="G2796"/>
      <c r="H2796" s="107" t="s">
        <v>10</v>
      </c>
      <c r="I2796" s="107">
        <v>290</v>
      </c>
      <c r="J2796" s="107">
        <v>0</v>
      </c>
      <c r="K2796" s="43">
        <v>5</v>
      </c>
      <c r="L2796" s="43">
        <v>1</v>
      </c>
      <c r="M2796" s="43">
        <v>0</v>
      </c>
      <c r="N2796" s="49">
        <v>1</v>
      </c>
      <c r="O2796" s="111" t="str">
        <f>Cal_111320b_12mm!$E$2</f>
        <v>Cal_111320b_12mm</v>
      </c>
      <c r="P2796" s="112">
        <f>Cal_111320b_12mm!$Q$3</f>
        <v>1.834328118614172</v>
      </c>
      <c r="Q2796" s="112">
        <f>Cal_111320b_12mm!$R$3</f>
        <v>0.54419533879391391</v>
      </c>
      <c r="R2796" s="583">
        <v>164.6</v>
      </c>
      <c r="S2796" s="583">
        <v>104.3</v>
      </c>
      <c r="T2796" s="45">
        <f t="shared" ref="T2796" si="550">AVERAGE(0.783, 0.787, 0.833, 0.489, 0.504, 0.826, 0.608)</f>
        <v>0.68999999999999984</v>
      </c>
      <c r="U2796" s="79">
        <f t="shared" si="542"/>
        <v>163.91</v>
      </c>
      <c r="V2796" s="79">
        <f t="shared" si="543"/>
        <v>103.61</v>
      </c>
      <c r="W2796" s="465">
        <f t="shared" si="544"/>
        <v>1.2438965954545351</v>
      </c>
      <c r="X2796" s="465">
        <f t="shared" si="545"/>
        <v>0.53932584675322803</v>
      </c>
      <c r="Y2796" s="43">
        <f>Cal_111320b_12mm!$A$3</f>
        <v>20201113</v>
      </c>
      <c r="Z2796" s="485" t="s">
        <v>1111</v>
      </c>
      <c r="AA2796" s="485"/>
      <c r="AB2796"/>
      <c r="AC2796"/>
      <c r="AD2796"/>
      <c r="AE2796" s="689" t="s">
        <v>1250</v>
      </c>
      <c r="AF2796" s="128">
        <v>1</v>
      </c>
      <c r="AG2796" s="765" t="s">
        <v>1634</v>
      </c>
      <c r="AH2796"/>
    </row>
    <row r="2797" spans="1:35" x14ac:dyDescent="0.2">
      <c r="A2797" s="43" t="s">
        <v>932</v>
      </c>
      <c r="B2797" s="45">
        <v>20200202</v>
      </c>
      <c r="C2797" s="107" t="s">
        <v>61</v>
      </c>
      <c r="D2797" s="107">
        <v>6</v>
      </c>
      <c r="E2797" s="107">
        <v>9</v>
      </c>
      <c r="F2797"/>
      <c r="G2797"/>
      <c r="H2797" s="107" t="s">
        <v>11</v>
      </c>
      <c r="I2797" s="107">
        <v>290</v>
      </c>
      <c r="J2797" s="107">
        <v>0</v>
      </c>
      <c r="K2797">
        <v>5</v>
      </c>
      <c r="L2797" s="107">
        <v>1</v>
      </c>
      <c r="M2797" s="107">
        <v>0</v>
      </c>
      <c r="N2797" s="107">
        <v>1</v>
      </c>
      <c r="O2797" s="49" t="str">
        <f>Cal_051922a!$E$2</f>
        <v>Cal_051922a</v>
      </c>
      <c r="P2797" s="49">
        <f>Cal_051922a!$Q$3</f>
        <v>1.8382409380942635</v>
      </c>
      <c r="Q2797" s="49">
        <f>Cal_051922a!$R$3</f>
        <v>0.56187208580813652</v>
      </c>
      <c r="R2797" s="583">
        <v>162.80000000000001</v>
      </c>
      <c r="S2797" s="583">
        <v>104.1</v>
      </c>
      <c r="T2797" s="43">
        <f>AVERAGE(0.688,0.557,0.917,0.912,0.69,0.694)</f>
        <v>0.74299999999999999</v>
      </c>
      <c r="U2797" s="79">
        <f t="shared" si="542"/>
        <v>162.05700000000002</v>
      </c>
      <c r="V2797" s="79">
        <f t="shared" si="543"/>
        <v>103.357</v>
      </c>
      <c r="W2797" s="465">
        <f t="shared" si="544"/>
        <v>1.2470421442188524</v>
      </c>
      <c r="X2797" s="465">
        <f t="shared" si="545"/>
        <v>0.59352553697485766</v>
      </c>
      <c r="Y2797" s="43">
        <f>Cal_051922a!$A$3</f>
        <v>20220519</v>
      </c>
      <c r="Z2797" s="485" t="s">
        <v>1614</v>
      </c>
      <c r="AA2797">
        <v>20221206</v>
      </c>
      <c r="AB2797"/>
      <c r="AC2797"/>
      <c r="AD2797"/>
      <c r="AE2797" s="689" t="s">
        <v>1250</v>
      </c>
      <c r="AF2797" s="128">
        <v>1</v>
      </c>
      <c r="AG2797" s="765" t="s">
        <v>1634</v>
      </c>
      <c r="AH2797"/>
    </row>
    <row r="2798" spans="1:35" x14ac:dyDescent="0.2">
      <c r="A2798" s="43" t="s">
        <v>932</v>
      </c>
      <c r="B2798" s="45">
        <v>20200202</v>
      </c>
      <c r="C2798" s="107" t="s">
        <v>61</v>
      </c>
      <c r="D2798" s="107">
        <v>6</v>
      </c>
      <c r="E2798" s="107">
        <v>9</v>
      </c>
      <c r="F2798"/>
      <c r="G2798"/>
      <c r="H2798" s="107" t="s">
        <v>10</v>
      </c>
      <c r="I2798" s="107">
        <v>290</v>
      </c>
      <c r="J2798" s="107">
        <v>10</v>
      </c>
      <c r="K2798" s="43">
        <v>5</v>
      </c>
      <c r="L2798" s="43">
        <v>1</v>
      </c>
      <c r="M2798" s="43">
        <v>0</v>
      </c>
      <c r="N2798" s="49">
        <v>1</v>
      </c>
      <c r="O2798" s="49" t="str">
        <f>Cal_111320b_12mm!$E$2</f>
        <v>Cal_111320b_12mm</v>
      </c>
      <c r="P2798" s="49">
        <f>Cal_111320b_12mm!$Q$3</f>
        <v>1.834328118614172</v>
      </c>
      <c r="Q2798" s="49">
        <f>Cal_111320b_12mm!$R$3</f>
        <v>0.54419533879391391</v>
      </c>
      <c r="R2798" s="583">
        <v>42.46</v>
      </c>
      <c r="S2798" s="583">
        <v>29.12</v>
      </c>
      <c r="T2798" s="43">
        <f t="shared" ref="T2798:T2799" si="551">AVERAGE(0.7,0.798,0.69,0.848,0.545,0.785)</f>
        <v>0.72766666666666657</v>
      </c>
      <c r="U2798" s="79">
        <f t="shared" si="542"/>
        <v>41.732333333333337</v>
      </c>
      <c r="V2798" s="79">
        <f t="shared" si="543"/>
        <v>28.392333333333333</v>
      </c>
      <c r="W2798" s="465">
        <f t="shared" si="544"/>
        <v>0.2751837576013848</v>
      </c>
      <c r="X2798" s="465">
        <f t="shared" si="545"/>
        <v>0.21347415173790252</v>
      </c>
      <c r="Y2798" s="43">
        <f>Cal_111320b_12mm!$A$3</f>
        <v>20201113</v>
      </c>
      <c r="Z2798" s="481" t="s">
        <v>1610</v>
      </c>
      <c r="AA2798" s="481" t="s">
        <v>1611</v>
      </c>
      <c r="AB2798"/>
      <c r="AC2798"/>
      <c r="AD2798"/>
      <c r="AE2798" s="689" t="s">
        <v>1250</v>
      </c>
      <c r="AF2798" s="128">
        <v>1</v>
      </c>
      <c r="AG2798" s="765" t="s">
        <v>1634</v>
      </c>
      <c r="AH2798"/>
    </row>
    <row r="2799" spans="1:35" x14ac:dyDescent="0.2">
      <c r="A2799" s="43" t="s">
        <v>932</v>
      </c>
      <c r="B2799" s="45">
        <v>20200202</v>
      </c>
      <c r="C2799" s="107" t="s">
        <v>61</v>
      </c>
      <c r="D2799" s="107">
        <v>6</v>
      </c>
      <c r="E2799" s="107">
        <v>9</v>
      </c>
      <c r="F2799"/>
      <c r="G2799"/>
      <c r="H2799" s="107" t="s">
        <v>11</v>
      </c>
      <c r="I2799" s="107">
        <v>290</v>
      </c>
      <c r="J2799" s="107">
        <v>10</v>
      </c>
      <c r="K2799" s="43">
        <v>5</v>
      </c>
      <c r="L2799" s="43">
        <v>1</v>
      </c>
      <c r="M2799" s="43">
        <v>0</v>
      </c>
      <c r="N2799" s="49">
        <v>1</v>
      </c>
      <c r="O2799" s="111" t="str">
        <f>Cal_111320b_12mm!$E$2</f>
        <v>Cal_111320b_12mm</v>
      </c>
      <c r="P2799" s="112">
        <f>Cal_111320b_12mm!$Q$3</f>
        <v>1.834328118614172</v>
      </c>
      <c r="Q2799" s="112">
        <f>Cal_111320b_12mm!$R$3</f>
        <v>0.54419533879391391</v>
      </c>
      <c r="R2799" s="583">
        <v>42.99</v>
      </c>
      <c r="S2799" s="583">
        <v>30.29</v>
      </c>
      <c r="T2799" s="43">
        <f t="shared" si="551"/>
        <v>0.72766666666666657</v>
      </c>
      <c r="U2799" s="79">
        <f t="shared" si="542"/>
        <v>42.262333333333338</v>
      </c>
      <c r="V2799" s="79">
        <f t="shared" si="543"/>
        <v>29.562333333333331</v>
      </c>
      <c r="W2799" s="465">
        <f t="shared" si="544"/>
        <v>0.26198153834614601</v>
      </c>
      <c r="X2799" s="465">
        <f t="shared" si="545"/>
        <v>0.24681313633802185</v>
      </c>
      <c r="Y2799" s="43">
        <f>Cal_111320b_12mm!$A$3</f>
        <v>20201113</v>
      </c>
      <c r="Z2799" s="481" t="s">
        <v>1610</v>
      </c>
      <c r="AA2799" s="481" t="s">
        <v>1611</v>
      </c>
      <c r="AB2799"/>
      <c r="AC2799"/>
      <c r="AD2799"/>
      <c r="AE2799" s="689" t="s">
        <v>1250</v>
      </c>
      <c r="AF2799" s="128">
        <v>1</v>
      </c>
      <c r="AG2799" s="765" t="s">
        <v>1634</v>
      </c>
      <c r="AH2799"/>
    </row>
    <row r="2800" spans="1:35" s="82" customFormat="1" x14ac:dyDescent="0.2">
      <c r="A2800" s="82" t="s">
        <v>932</v>
      </c>
      <c r="B2800" s="81">
        <v>20200202</v>
      </c>
      <c r="C2800" s="126" t="s">
        <v>61</v>
      </c>
      <c r="D2800" s="126">
        <v>6</v>
      </c>
      <c r="E2800" s="126">
        <v>9</v>
      </c>
      <c r="F2800" s="155"/>
      <c r="G2800" s="155"/>
      <c r="H2800" s="280" t="s">
        <v>10</v>
      </c>
      <c r="I2800" s="126">
        <v>294</v>
      </c>
      <c r="J2800" s="126">
        <v>5</v>
      </c>
      <c r="K2800" s="82">
        <v>5</v>
      </c>
      <c r="L2800" s="82">
        <v>1</v>
      </c>
      <c r="M2800" s="82">
        <v>0</v>
      </c>
      <c r="N2800" s="83">
        <v>1</v>
      </c>
      <c r="O2800" s="156" t="str">
        <f>Cal_111320b_12mm!$E$2</f>
        <v>Cal_111320b_12mm</v>
      </c>
      <c r="P2800" s="157">
        <f>Cal_111320b_12mm!$Q$3</f>
        <v>1.834328118614172</v>
      </c>
      <c r="Q2800" s="157">
        <f>Cal_111320b_12mm!$R$3</f>
        <v>0.54419533879391391</v>
      </c>
      <c r="R2800" s="599">
        <v>144.80000000000001</v>
      </c>
      <c r="S2800" s="599">
        <v>92.43</v>
      </c>
      <c r="T2800" s="82">
        <f t="shared" ref="T2800:T2801" si="552">AVERAGE(0.979,0.636,0.798,0.933,0.704,1.108)</f>
        <v>0.85966666666666658</v>
      </c>
      <c r="U2800" s="125">
        <f t="shared" si="542"/>
        <v>143.94033333333334</v>
      </c>
      <c r="V2800" s="125">
        <f t="shared" si="543"/>
        <v>91.570333333333338</v>
      </c>
      <c r="W2800" s="459">
        <f t="shared" si="544"/>
        <v>1.0656147135155665</v>
      </c>
      <c r="X2800" s="459">
        <f t="shared" si="545"/>
        <v>0.48895180580791864</v>
      </c>
      <c r="Y2800" s="82">
        <f>Cal_111320b_12mm!$A$3</f>
        <v>20201113</v>
      </c>
      <c r="Z2800" s="483" t="s">
        <v>1095</v>
      </c>
      <c r="AA2800" s="483"/>
      <c r="AB2800" s="155"/>
      <c r="AC2800" s="155"/>
      <c r="AD2800" s="155"/>
      <c r="AE2800" s="691" t="s">
        <v>1250</v>
      </c>
      <c r="AF2800" s="129">
        <v>1</v>
      </c>
      <c r="AG2800" s="765" t="s">
        <v>1634</v>
      </c>
      <c r="AH2800" s="153" t="s">
        <v>174</v>
      </c>
      <c r="AI2800" s="155"/>
    </row>
    <row r="2801" spans="1:35" s="82" customFormat="1" x14ac:dyDescent="0.2">
      <c r="A2801" s="82" t="s">
        <v>932</v>
      </c>
      <c r="B2801" s="81">
        <v>20200202</v>
      </c>
      <c r="C2801" s="126" t="s">
        <v>61</v>
      </c>
      <c r="D2801" s="126">
        <v>6</v>
      </c>
      <c r="E2801" s="126">
        <v>9</v>
      </c>
      <c r="F2801" s="155"/>
      <c r="G2801" s="155"/>
      <c r="H2801" s="280" t="s">
        <v>11</v>
      </c>
      <c r="I2801" s="126">
        <v>293</v>
      </c>
      <c r="J2801" s="126">
        <v>5</v>
      </c>
      <c r="K2801" s="82">
        <v>5</v>
      </c>
      <c r="L2801" s="82">
        <v>1</v>
      </c>
      <c r="M2801" s="82">
        <v>0</v>
      </c>
      <c r="N2801" s="83">
        <v>1</v>
      </c>
      <c r="O2801" s="156" t="str">
        <f>Cal_111320b_12mm!$E$2</f>
        <v>Cal_111320b_12mm</v>
      </c>
      <c r="P2801" s="157">
        <f>Cal_111320b_12mm!$Q$3</f>
        <v>1.834328118614172</v>
      </c>
      <c r="Q2801" s="157">
        <f>Cal_111320b_12mm!$R$3</f>
        <v>0.54419533879391391</v>
      </c>
      <c r="R2801" s="599">
        <v>140.1</v>
      </c>
      <c r="S2801" s="599">
        <v>87.68</v>
      </c>
      <c r="T2801" s="82">
        <f t="shared" si="552"/>
        <v>0.85966666666666658</v>
      </c>
      <c r="U2801" s="125">
        <f t="shared" si="542"/>
        <v>139.24033333333333</v>
      </c>
      <c r="V2801" s="125">
        <f t="shared" si="543"/>
        <v>86.820333333333338</v>
      </c>
      <c r="W2801" s="459">
        <f t="shared" si="544"/>
        <v>1.0702724865309827</v>
      </c>
      <c r="X2801" s="459">
        <f t="shared" si="545"/>
        <v>0.40868494485759777</v>
      </c>
      <c r="Y2801" s="82">
        <f>Cal_111320b_12mm!$A$3</f>
        <v>20201113</v>
      </c>
      <c r="Z2801" s="483" t="s">
        <v>1095</v>
      </c>
      <c r="AA2801" s="483"/>
      <c r="AB2801" s="155"/>
      <c r="AC2801" s="155"/>
      <c r="AD2801" s="155"/>
      <c r="AE2801" s="691" t="s">
        <v>1250</v>
      </c>
      <c r="AF2801" s="129">
        <v>1</v>
      </c>
      <c r="AG2801" s="765" t="s">
        <v>1634</v>
      </c>
      <c r="AH2801" s="153" t="s">
        <v>175</v>
      </c>
      <c r="AI2801" s="155"/>
    </row>
    <row r="2802" spans="1:35" s="372" customFormat="1" x14ac:dyDescent="0.2">
      <c r="A2802" s="372" t="s">
        <v>932</v>
      </c>
      <c r="B2802" s="462">
        <v>20200202</v>
      </c>
      <c r="C2802" s="373" t="s">
        <v>61</v>
      </c>
      <c r="D2802" s="373">
        <v>6</v>
      </c>
      <c r="E2802" s="373">
        <v>9</v>
      </c>
      <c r="F2802" s="371"/>
      <c r="G2802" s="371"/>
      <c r="H2802" s="623" t="s">
        <v>10</v>
      </c>
      <c r="I2802" s="373">
        <v>293</v>
      </c>
      <c r="J2802" s="373">
        <v>20</v>
      </c>
      <c r="K2802" s="372">
        <v>5</v>
      </c>
      <c r="L2802" s="372">
        <v>1</v>
      </c>
      <c r="M2802" s="372">
        <v>0</v>
      </c>
      <c r="N2802" s="375">
        <v>1</v>
      </c>
      <c r="O2802" s="374" t="str">
        <f>Cal_111320b_12mm!$E$2</f>
        <v>Cal_111320b_12mm</v>
      </c>
      <c r="P2802" s="596">
        <f>Cal_111320b_12mm!$Q$3</f>
        <v>1.834328118614172</v>
      </c>
      <c r="Q2802" s="596">
        <f>Cal_111320b_12mm!$R$3</f>
        <v>0.54419533879391391</v>
      </c>
      <c r="R2802" s="371">
        <v>128.1</v>
      </c>
      <c r="S2802" s="371">
        <v>74.47</v>
      </c>
      <c r="T2802" s="601">
        <f t="shared" ref="T2802:T2803" si="553">AVERAGE(1.079,1.297,0.84,0.75,0.747,0.923)</f>
        <v>0.93933333333333335</v>
      </c>
      <c r="U2802" s="378">
        <f t="shared" si="542"/>
        <v>127.16066666666666</v>
      </c>
      <c r="V2802" s="378">
        <f t="shared" si="543"/>
        <v>73.530666666666662</v>
      </c>
      <c r="W2802" s="464">
        <f t="shared" si="544"/>
        <v>1.0949773646061924</v>
      </c>
      <c r="X2802" s="464">
        <f t="shared" si="545"/>
        <v>0.15759471990883944</v>
      </c>
      <c r="Y2802" s="372">
        <f>Cal_111320b_12mm!$A$3</f>
        <v>20201113</v>
      </c>
      <c r="Z2802" s="602" t="s">
        <v>952</v>
      </c>
      <c r="AA2802" s="602"/>
      <c r="AB2802" s="371"/>
      <c r="AC2802" s="371"/>
      <c r="AD2802" s="371" t="s">
        <v>619</v>
      </c>
      <c r="AE2802" s="692" t="s">
        <v>1250</v>
      </c>
      <c r="AF2802" s="381">
        <v>3</v>
      </c>
      <c r="AG2802" s="765" t="s">
        <v>1634</v>
      </c>
      <c r="AH2802" s="412" t="s">
        <v>180</v>
      </c>
      <c r="AI2802" s="412" t="s">
        <v>1714</v>
      </c>
    </row>
    <row r="2803" spans="1:35" s="610" customFormat="1" ht="13.5" thickBot="1" x14ac:dyDescent="0.25">
      <c r="A2803" s="610" t="s">
        <v>932</v>
      </c>
      <c r="B2803" s="611">
        <v>20200202</v>
      </c>
      <c r="C2803" s="612" t="s">
        <v>61</v>
      </c>
      <c r="D2803" s="612">
        <v>6</v>
      </c>
      <c r="E2803" s="612">
        <v>9</v>
      </c>
      <c r="F2803" s="613"/>
      <c r="G2803" s="613"/>
      <c r="H2803" s="624" t="s">
        <v>11</v>
      </c>
      <c r="I2803" s="613">
        <v>293</v>
      </c>
      <c r="J2803" s="612">
        <v>20</v>
      </c>
      <c r="K2803" s="610">
        <v>5</v>
      </c>
      <c r="L2803" s="610">
        <v>1</v>
      </c>
      <c r="M2803" s="610">
        <v>0</v>
      </c>
      <c r="N2803" s="614">
        <v>1</v>
      </c>
      <c r="O2803" s="631" t="str">
        <f>Cal_111320b_12mm!$E$2</f>
        <v>Cal_111320b_12mm</v>
      </c>
      <c r="P2803" s="632">
        <f>Cal_111320b_12mm!$Q$3</f>
        <v>1.834328118614172</v>
      </c>
      <c r="Q2803" s="632">
        <f>Cal_111320b_12mm!$R$3</f>
        <v>0.54419533879391391</v>
      </c>
      <c r="R2803" s="613">
        <v>125.9</v>
      </c>
      <c r="S2803" s="613">
        <v>77.14</v>
      </c>
      <c r="T2803" s="617">
        <f t="shared" si="553"/>
        <v>0.93933333333333335</v>
      </c>
      <c r="U2803" s="618">
        <f t="shared" si="542"/>
        <v>124.96066666666667</v>
      </c>
      <c r="V2803" s="618">
        <f t="shared" si="543"/>
        <v>76.200666666666663</v>
      </c>
      <c r="W2803" s="619">
        <f t="shared" si="544"/>
        <v>0.9955453346671258</v>
      </c>
      <c r="X2803" s="619">
        <f t="shared" si="545"/>
        <v>0.302509371144079</v>
      </c>
      <c r="Y2803" s="610">
        <f>Cal_111320b_12mm!$A$3</f>
        <v>20201113</v>
      </c>
      <c r="Z2803" s="620" t="s">
        <v>952</v>
      </c>
      <c r="AA2803" s="620"/>
      <c r="AB2803" s="613"/>
      <c r="AC2803" s="613"/>
      <c r="AD2803" s="613" t="s">
        <v>619</v>
      </c>
      <c r="AE2803" s="791" t="s">
        <v>1250</v>
      </c>
      <c r="AF2803" s="621">
        <v>1</v>
      </c>
      <c r="AG2803" s="793" t="s">
        <v>1634</v>
      </c>
      <c r="AH2803" s="622" t="s">
        <v>181</v>
      </c>
      <c r="AI2803" s="613"/>
    </row>
    <row r="2804" spans="1:35" x14ac:dyDescent="0.2">
      <c r="A2804" s="43" t="s">
        <v>932</v>
      </c>
      <c r="B2804" s="45">
        <v>20200202</v>
      </c>
      <c r="C2804" s="107" t="s">
        <v>68</v>
      </c>
      <c r="D2804" s="107">
        <v>7</v>
      </c>
      <c r="E2804" s="107">
        <v>1</v>
      </c>
      <c r="F2804"/>
      <c r="G2804"/>
      <c r="H2804" s="107" t="s">
        <v>10</v>
      </c>
      <c r="I2804" s="107">
        <v>290</v>
      </c>
      <c r="J2804" s="107">
        <v>0</v>
      </c>
      <c r="K2804" s="43">
        <v>5</v>
      </c>
      <c r="L2804" s="43">
        <v>1</v>
      </c>
      <c r="M2804" s="43">
        <v>0</v>
      </c>
      <c r="N2804" s="49">
        <v>1</v>
      </c>
      <c r="O2804" s="111" t="str">
        <f>Cal_111320b_12mm!$E$2</f>
        <v>Cal_111320b_12mm</v>
      </c>
      <c r="P2804" s="112">
        <f>Cal_111320b_12mm!$Q$3</f>
        <v>1.834328118614172</v>
      </c>
      <c r="Q2804" s="112">
        <f>Cal_111320b_12mm!$R$3</f>
        <v>0.54419533879391391</v>
      </c>
      <c r="R2804" s="583">
        <v>39.6</v>
      </c>
      <c r="S2804" s="583">
        <v>26.53</v>
      </c>
      <c r="T2804" s="43">
        <f>AVERAGE(0.878, 0.551, 0.758, 0.695, 0.792, 0.866)</f>
        <v>0.75666666666666671</v>
      </c>
      <c r="U2804" s="79">
        <f t="shared" ref="U2804:U2841" si="554">(R2804-T2804)*(L2804+M2804)/L2804</f>
        <v>38.843333333333334</v>
      </c>
      <c r="V2804" s="79">
        <f t="shared" ref="V2804:V2841" si="555">(S2804-T2804)*(L2804+M2804)/L2804</f>
        <v>25.773333333333333</v>
      </c>
      <c r="W2804" s="465">
        <f t="shared" ref="W2804:W2841" si="556">(Q2804*P2804/(P2804-1)*(U2804-V2804)*(K2804)/I2804)/N2804</f>
        <v>0.26961407135308085</v>
      </c>
      <c r="X2804" s="465">
        <f t="shared" ref="X2804:X2841" si="557">(Q2804*P2804/(P2804-1)*(P2804*V2804-U2804)*(K2804)/I2804)/N2804</f>
        <v>0.17396846325266593</v>
      </c>
      <c r="Y2804" s="43">
        <f>Cal_111320b_12mm!$A$3</f>
        <v>20201113</v>
      </c>
      <c r="Z2804" s="485" t="s">
        <v>1106</v>
      </c>
      <c r="AA2804" s="485"/>
      <c r="AB2804"/>
      <c r="AC2804"/>
      <c r="AD2804"/>
      <c r="AE2804" s="689" t="s">
        <v>1250</v>
      </c>
      <c r="AF2804" s="128">
        <v>1</v>
      </c>
      <c r="AG2804" s="765" t="s">
        <v>1634</v>
      </c>
      <c r="AH2804"/>
    </row>
    <row r="2805" spans="1:35" x14ac:dyDescent="0.2">
      <c r="A2805" s="43" t="s">
        <v>932</v>
      </c>
      <c r="B2805" s="45">
        <v>20200202</v>
      </c>
      <c r="C2805" s="107" t="s">
        <v>68</v>
      </c>
      <c r="D2805" s="107">
        <v>7</v>
      </c>
      <c r="E2805" s="107">
        <v>1</v>
      </c>
      <c r="F2805"/>
      <c r="G2805"/>
      <c r="H2805" s="107" t="s">
        <v>11</v>
      </c>
      <c r="I2805" s="107">
        <v>290</v>
      </c>
      <c r="J2805" s="107">
        <v>0</v>
      </c>
      <c r="K2805">
        <v>5</v>
      </c>
      <c r="L2805" s="107">
        <v>1</v>
      </c>
      <c r="M2805" s="107">
        <v>0</v>
      </c>
      <c r="N2805" s="107">
        <v>1</v>
      </c>
      <c r="O2805" s="43" t="str">
        <f>Cal_051922a!$E$2</f>
        <v>Cal_051922a</v>
      </c>
      <c r="P2805" s="43">
        <f>Cal_051922a!$Q$3</f>
        <v>1.8382409380942635</v>
      </c>
      <c r="Q2805" s="43">
        <f>Cal_051922a!$R$3</f>
        <v>0.56187208580813652</v>
      </c>
      <c r="R2805" s="583">
        <v>40.92</v>
      </c>
      <c r="S2805" s="583">
        <v>27.9</v>
      </c>
      <c r="T2805" s="43">
        <f>AVERAGE(0.688,0.557,0.917,0.912,0.69,0.694)</f>
        <v>0.74299999999999999</v>
      </c>
      <c r="U2805" s="79">
        <f t="shared" si="554"/>
        <v>40.177</v>
      </c>
      <c r="V2805" s="79">
        <f t="shared" si="555"/>
        <v>27.157</v>
      </c>
      <c r="W2805" s="465">
        <f t="shared" si="556"/>
        <v>0.27660117065978623</v>
      </c>
      <c r="X2805" s="465">
        <f t="shared" si="557"/>
        <v>0.20700706601675795</v>
      </c>
      <c r="Y2805" s="43">
        <f>Cal_051922a!$A$3</f>
        <v>20220519</v>
      </c>
      <c r="Z2805" s="485" t="s">
        <v>1614</v>
      </c>
      <c r="AA2805">
        <v>20221206</v>
      </c>
      <c r="AB2805"/>
      <c r="AC2805"/>
      <c r="AD2805"/>
      <c r="AE2805" s="689" t="s">
        <v>1250</v>
      </c>
      <c r="AF2805" s="128">
        <v>1</v>
      </c>
      <c r="AG2805" s="765" t="s">
        <v>1634</v>
      </c>
      <c r="AH2805"/>
    </row>
    <row r="2806" spans="1:35" x14ac:dyDescent="0.2">
      <c r="A2806" s="43" t="s">
        <v>932</v>
      </c>
      <c r="B2806" s="45">
        <v>20200202</v>
      </c>
      <c r="C2806" s="107" t="s">
        <v>68</v>
      </c>
      <c r="D2806" s="107">
        <v>7</v>
      </c>
      <c r="E2806" s="107">
        <v>3</v>
      </c>
      <c r="F2806"/>
      <c r="G2806"/>
      <c r="H2806" s="107" t="s">
        <v>10</v>
      </c>
      <c r="I2806" s="107">
        <v>290</v>
      </c>
      <c r="J2806" s="107">
        <v>0</v>
      </c>
      <c r="K2806" s="43">
        <v>5</v>
      </c>
      <c r="L2806" s="43">
        <v>1</v>
      </c>
      <c r="M2806" s="43">
        <v>0</v>
      </c>
      <c r="N2806" s="49">
        <v>1</v>
      </c>
      <c r="O2806" s="43" t="str">
        <f>Cal_111320b_12mm!$E$2</f>
        <v>Cal_111320b_12mm</v>
      </c>
      <c r="P2806" s="43">
        <f>Cal_111320b_12mm!$Q$3</f>
        <v>1.834328118614172</v>
      </c>
      <c r="Q2806" s="43">
        <f>Cal_111320b_12mm!$R$3</f>
        <v>0.54419533879391391</v>
      </c>
      <c r="R2806" s="583">
        <v>31.23</v>
      </c>
      <c r="S2806" s="583">
        <v>21.76</v>
      </c>
      <c r="T2806" s="43">
        <f t="shared" ref="T2806:T2809" si="558">AVERAGE(0.7,0.798,0.69,0.848,0.545,0.785)</f>
        <v>0.72766666666666657</v>
      </c>
      <c r="U2806" s="79">
        <f t="shared" si="554"/>
        <v>30.502333333333333</v>
      </c>
      <c r="V2806" s="79">
        <f t="shared" si="555"/>
        <v>21.032333333333334</v>
      </c>
      <c r="W2806" s="465">
        <f t="shared" si="556"/>
        <v>0.1953515880423623</v>
      </c>
      <c r="X2806" s="465">
        <f t="shared" si="557"/>
        <v>0.16663401964023988</v>
      </c>
      <c r="Y2806" s="43">
        <f>Cal_111320b_12mm!$A$3</f>
        <v>20201113</v>
      </c>
      <c r="Z2806" s="481" t="s">
        <v>1610</v>
      </c>
      <c r="AA2806" s="481" t="s">
        <v>1611</v>
      </c>
      <c r="AB2806"/>
      <c r="AC2806"/>
      <c r="AD2806"/>
      <c r="AE2806" s="689" t="s">
        <v>1250</v>
      </c>
      <c r="AF2806" s="128">
        <v>1</v>
      </c>
      <c r="AG2806" s="765" t="s">
        <v>1634</v>
      </c>
      <c r="AH2806"/>
    </row>
    <row r="2807" spans="1:35" x14ac:dyDescent="0.2">
      <c r="A2807" s="43" t="s">
        <v>932</v>
      </c>
      <c r="B2807" s="45">
        <v>20200202</v>
      </c>
      <c r="C2807" s="107" t="s">
        <v>68</v>
      </c>
      <c r="D2807" s="107">
        <v>7</v>
      </c>
      <c r="E2807" s="107">
        <v>3</v>
      </c>
      <c r="F2807"/>
      <c r="G2807"/>
      <c r="H2807" s="107" t="s">
        <v>11</v>
      </c>
      <c r="I2807" s="107">
        <v>290</v>
      </c>
      <c r="J2807" s="107">
        <v>0</v>
      </c>
      <c r="K2807" s="43">
        <v>5</v>
      </c>
      <c r="L2807" s="43">
        <v>1</v>
      </c>
      <c r="M2807" s="43">
        <v>0</v>
      </c>
      <c r="N2807" s="49">
        <v>1</v>
      </c>
      <c r="O2807" s="43" t="str">
        <f>Cal_111320b_12mm!$E$2</f>
        <v>Cal_111320b_12mm</v>
      </c>
      <c r="P2807" s="43">
        <f>Cal_111320b_12mm!$Q$3</f>
        <v>1.834328118614172</v>
      </c>
      <c r="Q2807" s="43">
        <f>Cal_111320b_12mm!$R$3</f>
        <v>0.54419533879391391</v>
      </c>
      <c r="R2807" s="583">
        <v>32.54</v>
      </c>
      <c r="S2807" s="583">
        <v>22.12</v>
      </c>
      <c r="T2807" s="43">
        <f t="shared" si="558"/>
        <v>0.72766666666666657</v>
      </c>
      <c r="U2807" s="79">
        <f t="shared" si="554"/>
        <v>31.812333333333331</v>
      </c>
      <c r="V2807" s="79">
        <f t="shared" si="555"/>
        <v>21.392333333333333</v>
      </c>
      <c r="W2807" s="465">
        <f t="shared" si="556"/>
        <v>0.21494863224935745</v>
      </c>
      <c r="X2807" s="465">
        <f t="shared" si="557"/>
        <v>0.15323290323166963</v>
      </c>
      <c r="Y2807" s="43">
        <f>Cal_111320b_12mm!$A$3</f>
        <v>20201113</v>
      </c>
      <c r="Z2807" s="481" t="s">
        <v>1610</v>
      </c>
      <c r="AA2807" s="481" t="s">
        <v>1611</v>
      </c>
      <c r="AB2807"/>
      <c r="AC2807"/>
      <c r="AD2807"/>
      <c r="AE2807" s="689" t="s">
        <v>1250</v>
      </c>
      <c r="AF2807" s="128">
        <v>1</v>
      </c>
      <c r="AG2807" s="765" t="s">
        <v>1634</v>
      </c>
      <c r="AH2807"/>
    </row>
    <row r="2808" spans="1:35" x14ac:dyDescent="0.2">
      <c r="A2808" s="43" t="s">
        <v>932</v>
      </c>
      <c r="B2808" s="45">
        <v>20200202</v>
      </c>
      <c r="C2808" s="107" t="s">
        <v>68</v>
      </c>
      <c r="D2808" s="107">
        <v>7</v>
      </c>
      <c r="E2808" s="107">
        <v>6</v>
      </c>
      <c r="F2808"/>
      <c r="G2808"/>
      <c r="H2808" s="107" t="s">
        <v>10</v>
      </c>
      <c r="I2808" s="107">
        <v>285</v>
      </c>
      <c r="J2808" s="107">
        <v>0</v>
      </c>
      <c r="K2808" s="43">
        <v>5</v>
      </c>
      <c r="L2808" s="43">
        <v>1</v>
      </c>
      <c r="M2808" s="43">
        <v>0</v>
      </c>
      <c r="N2808" s="49">
        <v>1</v>
      </c>
      <c r="O2808" s="43" t="str">
        <f>Cal_111320b_12mm!$E$2</f>
        <v>Cal_111320b_12mm</v>
      </c>
      <c r="P2808" s="43">
        <f>Cal_111320b_12mm!$Q$3</f>
        <v>1.834328118614172</v>
      </c>
      <c r="Q2808" s="43">
        <f>Cal_111320b_12mm!$R$3</f>
        <v>0.54419533879391391</v>
      </c>
      <c r="R2808" s="583">
        <v>41</v>
      </c>
      <c r="S2808" s="583">
        <v>27.57</v>
      </c>
      <c r="T2808" s="45">
        <f t="shared" ref="T2808" si="559">AVERAGE(0.783, 0.787, 0.833, 0.489, 0.504, 0.826, 0.608)</f>
        <v>0.68999999999999984</v>
      </c>
      <c r="U2808" s="79">
        <f t="shared" ref="U2808:U2831" si="560">(R2808-T2808)*(L2808+M2808)/L2808</f>
        <v>40.31</v>
      </c>
      <c r="V2808" s="79">
        <f t="shared" ref="V2808:V2831" si="561">(S2808-T2808)*(L2808+M2808)/L2808</f>
        <v>26.88</v>
      </c>
      <c r="W2808" s="465">
        <f t="shared" ref="W2808:W2831" si="562">(Q2808*P2808/(P2808-1)*(U2808-V2808)*(K2808)/I2808)/N2808</f>
        <v>0.28190067616983966</v>
      </c>
      <c r="X2808" s="465">
        <f t="shared" ref="X2808:X2831" si="563">(Q2808*P2808/(P2808-1)*(P2808*V2808-U2808)*(K2808)/I2808)/N2808</f>
        <v>0.18884490252685715</v>
      </c>
      <c r="Y2808" s="43">
        <f>Cal_111320b_12mm!$A$3</f>
        <v>20201113</v>
      </c>
      <c r="Z2808" s="485" t="s">
        <v>1111</v>
      </c>
      <c r="AA2808" s="485"/>
      <c r="AB2808"/>
      <c r="AC2808"/>
      <c r="AD2808"/>
      <c r="AE2808" s="689" t="s">
        <v>1250</v>
      </c>
      <c r="AF2808" s="128">
        <v>1</v>
      </c>
      <c r="AG2808" s="765" t="s">
        <v>1634</v>
      </c>
      <c r="AH2808"/>
    </row>
    <row r="2809" spans="1:35" x14ac:dyDescent="0.2">
      <c r="A2809" s="43" t="s">
        <v>932</v>
      </c>
      <c r="B2809" s="45">
        <v>20200202</v>
      </c>
      <c r="C2809" s="107" t="s">
        <v>68</v>
      </c>
      <c r="D2809" s="107">
        <v>7</v>
      </c>
      <c r="E2809" s="107">
        <v>6</v>
      </c>
      <c r="F2809"/>
      <c r="G2809"/>
      <c r="H2809" s="107" t="s">
        <v>11</v>
      </c>
      <c r="I2809" s="107">
        <v>290</v>
      </c>
      <c r="J2809" s="107">
        <v>0</v>
      </c>
      <c r="K2809" s="43">
        <v>5</v>
      </c>
      <c r="L2809" s="43">
        <v>1</v>
      </c>
      <c r="M2809" s="43">
        <v>0</v>
      </c>
      <c r="N2809" s="49">
        <v>1</v>
      </c>
      <c r="O2809" s="43" t="str">
        <f>Cal_111320b_12mm!$E$2</f>
        <v>Cal_111320b_12mm</v>
      </c>
      <c r="P2809" s="43">
        <f>Cal_111320b_12mm!$Q$3</f>
        <v>1.834328118614172</v>
      </c>
      <c r="Q2809" s="43">
        <f>Cal_111320b_12mm!$R$3</f>
        <v>0.54419533879391391</v>
      </c>
      <c r="R2809" s="583">
        <v>39.840000000000003</v>
      </c>
      <c r="S2809" s="583">
        <v>26.77</v>
      </c>
      <c r="T2809" s="43">
        <f t="shared" si="558"/>
        <v>0.72766666666666657</v>
      </c>
      <c r="U2809" s="79">
        <f t="shared" si="560"/>
        <v>39.112333333333339</v>
      </c>
      <c r="V2809" s="79">
        <f t="shared" si="561"/>
        <v>26.042333333333332</v>
      </c>
      <c r="W2809" s="465">
        <f t="shared" si="562"/>
        <v>0.26961407135308102</v>
      </c>
      <c r="X2809" s="465">
        <f t="shared" si="563"/>
        <v>0.17859819819093325</v>
      </c>
      <c r="Y2809" s="43">
        <f>Cal_111320b_12mm!$A$3</f>
        <v>20201113</v>
      </c>
      <c r="Z2809" s="481" t="s">
        <v>1610</v>
      </c>
      <c r="AA2809" s="481" t="s">
        <v>1611</v>
      </c>
      <c r="AB2809"/>
      <c r="AC2809"/>
      <c r="AD2809"/>
      <c r="AE2809" s="689" t="s">
        <v>1250</v>
      </c>
      <c r="AF2809" s="128">
        <v>1</v>
      </c>
      <c r="AG2809" s="765" t="s">
        <v>1634</v>
      </c>
      <c r="AH2809"/>
    </row>
    <row r="2810" spans="1:35" x14ac:dyDescent="0.2">
      <c r="A2810" s="43" t="s">
        <v>932</v>
      </c>
      <c r="B2810" s="45">
        <v>20200202</v>
      </c>
      <c r="C2810" s="107" t="s">
        <v>68</v>
      </c>
      <c r="D2810" s="107">
        <v>7</v>
      </c>
      <c r="E2810" s="107">
        <v>8</v>
      </c>
      <c r="F2810"/>
      <c r="G2810"/>
      <c r="H2810" s="107" t="s">
        <v>10</v>
      </c>
      <c r="I2810" s="107">
        <v>285</v>
      </c>
      <c r="J2810" s="107">
        <v>0</v>
      </c>
      <c r="K2810" s="43">
        <v>5</v>
      </c>
      <c r="L2810" s="43">
        <v>1</v>
      </c>
      <c r="M2810" s="43">
        <v>0</v>
      </c>
      <c r="N2810" s="49">
        <v>1</v>
      </c>
      <c r="O2810" s="43" t="str">
        <f>Cal_111320b_12mm!$E$2</f>
        <v>Cal_111320b_12mm</v>
      </c>
      <c r="P2810" s="43">
        <f>Cal_111320b_12mm!$Q$3</f>
        <v>1.834328118614172</v>
      </c>
      <c r="Q2810" s="43">
        <f>Cal_111320b_12mm!$R$3</f>
        <v>0.54419533879391391</v>
      </c>
      <c r="R2810" s="583">
        <v>90.94</v>
      </c>
      <c r="S2810" s="583">
        <v>58.43</v>
      </c>
      <c r="T2810" s="45">
        <f t="shared" ref="T2810" si="564">AVERAGE(0.783, 0.787, 0.833, 0.489, 0.504, 0.826, 0.608)</f>
        <v>0.68999999999999984</v>
      </c>
      <c r="U2810" s="79">
        <f t="shared" si="560"/>
        <v>90.25</v>
      </c>
      <c r="V2810" s="79">
        <f t="shared" si="561"/>
        <v>57.74</v>
      </c>
      <c r="W2810" s="465">
        <f t="shared" si="562"/>
        <v>0.68239694581396027</v>
      </c>
      <c r="X2810" s="465">
        <f t="shared" si="563"/>
        <v>0.32879537985372137</v>
      </c>
      <c r="Y2810" s="43">
        <f>Cal_111320b_12mm!$A$3</f>
        <v>20201113</v>
      </c>
      <c r="Z2810" s="485" t="s">
        <v>1111</v>
      </c>
      <c r="AA2810" s="485"/>
      <c r="AB2810"/>
      <c r="AC2810"/>
      <c r="AD2810"/>
      <c r="AE2810" s="689" t="s">
        <v>1250</v>
      </c>
      <c r="AF2810" s="128">
        <v>1</v>
      </c>
      <c r="AG2810" s="765" t="s">
        <v>1634</v>
      </c>
      <c r="AH2810" t="s">
        <v>1116</v>
      </c>
    </row>
    <row r="2811" spans="1:35" x14ac:dyDescent="0.2">
      <c r="A2811" s="43" t="s">
        <v>932</v>
      </c>
      <c r="B2811" s="45">
        <v>20200202</v>
      </c>
      <c r="C2811" s="107" t="s">
        <v>68</v>
      </c>
      <c r="D2811" s="107">
        <v>7</v>
      </c>
      <c r="E2811" s="107">
        <v>8</v>
      </c>
      <c r="F2811"/>
      <c r="G2811"/>
      <c r="H2811" s="107" t="s">
        <v>11</v>
      </c>
      <c r="I2811" s="107">
        <v>290</v>
      </c>
      <c r="J2811" s="107">
        <v>0</v>
      </c>
      <c r="K2811">
        <v>5</v>
      </c>
      <c r="L2811" s="107">
        <v>1</v>
      </c>
      <c r="M2811" s="107">
        <v>0</v>
      </c>
      <c r="N2811" s="107">
        <v>1</v>
      </c>
      <c r="O2811" s="43" t="str">
        <f>Cal_051922a!$E$2</f>
        <v>Cal_051922a</v>
      </c>
      <c r="P2811" s="43">
        <f>Cal_051922a!$Q$3</f>
        <v>1.8382409380942635</v>
      </c>
      <c r="Q2811" s="43">
        <f>Cal_051922a!$R$3</f>
        <v>0.56187208580813652</v>
      </c>
      <c r="R2811" s="583">
        <v>98.03</v>
      </c>
      <c r="S2811" s="583">
        <v>62.48</v>
      </c>
      <c r="T2811" s="43">
        <f>AVERAGE(0.688,0.557,0.917,0.912,0.69,0.694)</f>
        <v>0.74299999999999999</v>
      </c>
      <c r="U2811" s="79">
        <f t="shared" si="560"/>
        <v>97.287000000000006</v>
      </c>
      <c r="V2811" s="79">
        <f t="shared" si="561"/>
        <v>61.736999999999995</v>
      </c>
      <c r="W2811" s="465">
        <f t="shared" si="562"/>
        <v>0.75523591528075307</v>
      </c>
      <c r="X2811" s="465">
        <f t="shared" si="563"/>
        <v>0.3441683527790404</v>
      </c>
      <c r="Y2811" s="43">
        <f>Cal_051922a!$A$3</f>
        <v>20220519</v>
      </c>
      <c r="Z2811" s="485" t="s">
        <v>1614</v>
      </c>
      <c r="AA2811">
        <v>20221206</v>
      </c>
      <c r="AB2811"/>
      <c r="AC2811"/>
      <c r="AD2811"/>
      <c r="AE2811" s="689" t="s">
        <v>1250</v>
      </c>
      <c r="AF2811" s="128">
        <v>1</v>
      </c>
      <c r="AG2811" s="765" t="s">
        <v>1634</v>
      </c>
      <c r="AH2811"/>
    </row>
    <row r="2812" spans="1:35" s="82" customFormat="1" x14ac:dyDescent="0.2">
      <c r="A2812" s="82" t="s">
        <v>932</v>
      </c>
      <c r="B2812" s="81">
        <v>20200202</v>
      </c>
      <c r="C2812" s="126" t="s">
        <v>68</v>
      </c>
      <c r="D2812" s="126">
        <v>7</v>
      </c>
      <c r="E2812" s="126">
        <v>8</v>
      </c>
      <c r="F2812" s="155"/>
      <c r="G2812" s="155"/>
      <c r="H2812" s="126" t="s">
        <v>10</v>
      </c>
      <c r="I2812" s="126">
        <v>295</v>
      </c>
      <c r="J2812" s="126">
        <v>5</v>
      </c>
      <c r="K2812" s="82">
        <v>5</v>
      </c>
      <c r="L2812" s="82">
        <v>1</v>
      </c>
      <c r="M2812" s="82">
        <v>0</v>
      </c>
      <c r="N2812" s="83">
        <v>1</v>
      </c>
      <c r="O2812" s="156" t="str">
        <f>Cal_111320b_12mm!$E$2</f>
        <v>Cal_111320b_12mm</v>
      </c>
      <c r="P2812" s="157">
        <f>Cal_111320b_12mm!$Q$3</f>
        <v>1.834328118614172</v>
      </c>
      <c r="Q2812" s="157">
        <f>Cal_111320b_12mm!$R$3</f>
        <v>0.54419533879391391</v>
      </c>
      <c r="R2812" s="155">
        <v>18.79</v>
      </c>
      <c r="S2812" s="155">
        <v>11.08</v>
      </c>
      <c r="T2812" s="600">
        <f t="shared" ref="T2812:T2815" si="565">AVERAGE(1.079,1.297,0.84,0.75,0.747,0.923)</f>
        <v>0.93933333333333335</v>
      </c>
      <c r="U2812" s="125">
        <f t="shared" si="560"/>
        <v>17.850666666666665</v>
      </c>
      <c r="V2812" s="125">
        <f t="shared" si="561"/>
        <v>10.140666666666666</v>
      </c>
      <c r="W2812" s="459">
        <f t="shared" si="562"/>
        <v>0.15634979890248163</v>
      </c>
      <c r="X2812" s="459">
        <f t="shared" si="563"/>
        <v>1.5222170621269434E-2</v>
      </c>
      <c r="Y2812" s="82">
        <f>Cal_111320b_12mm!$A$3</f>
        <v>20201113</v>
      </c>
      <c r="Z2812" s="480" t="s">
        <v>952</v>
      </c>
      <c r="AA2812" s="480"/>
      <c r="AB2812" s="155"/>
      <c r="AC2812" s="155"/>
      <c r="AD2812" s="155" t="s">
        <v>619</v>
      </c>
      <c r="AE2812" s="691" t="s">
        <v>1250</v>
      </c>
      <c r="AF2812" s="129">
        <v>3</v>
      </c>
      <c r="AG2812" s="765" t="s">
        <v>1634</v>
      </c>
      <c r="AH2812" s="153" t="s">
        <v>190</v>
      </c>
      <c r="AI2812" s="153" t="s">
        <v>1715</v>
      </c>
    </row>
    <row r="2813" spans="1:35" s="82" customFormat="1" x14ac:dyDescent="0.2">
      <c r="A2813" s="82" t="s">
        <v>932</v>
      </c>
      <c r="B2813" s="81">
        <v>20200202</v>
      </c>
      <c r="C2813" s="126" t="s">
        <v>68</v>
      </c>
      <c r="D2813" s="126">
        <v>7</v>
      </c>
      <c r="E2813" s="126">
        <v>8</v>
      </c>
      <c r="F2813" s="155"/>
      <c r="G2813" s="155"/>
      <c r="H2813" s="126" t="s">
        <v>11</v>
      </c>
      <c r="I2813" s="126">
        <v>293</v>
      </c>
      <c r="J2813" s="126">
        <v>5</v>
      </c>
      <c r="K2813" s="82">
        <v>5</v>
      </c>
      <c r="L2813" s="82">
        <v>1</v>
      </c>
      <c r="M2813" s="82">
        <v>0</v>
      </c>
      <c r="N2813" s="83">
        <v>1</v>
      </c>
      <c r="O2813" s="156" t="str">
        <f>Cal_111320b_12mm!$E$2</f>
        <v>Cal_111320b_12mm</v>
      </c>
      <c r="P2813" s="157">
        <f>Cal_111320b_12mm!$Q$3</f>
        <v>1.834328118614172</v>
      </c>
      <c r="Q2813" s="157">
        <f>Cal_111320b_12mm!$R$3</f>
        <v>0.54419533879391391</v>
      </c>
      <c r="R2813" s="155">
        <v>23.63</v>
      </c>
      <c r="S2813" s="155">
        <v>14.42</v>
      </c>
      <c r="T2813" s="600">
        <f t="shared" si="565"/>
        <v>0.93933333333333335</v>
      </c>
      <c r="U2813" s="125">
        <f t="shared" si="560"/>
        <v>22.690666666666665</v>
      </c>
      <c r="V2813" s="125">
        <f t="shared" si="561"/>
        <v>13.480666666666666</v>
      </c>
      <c r="W2813" s="459">
        <f t="shared" si="562"/>
        <v>0.18804291493609981</v>
      </c>
      <c r="X2813" s="459">
        <f t="shared" si="563"/>
        <v>4.1596057655639271E-2</v>
      </c>
      <c r="Y2813" s="82">
        <f>Cal_111320b_12mm!$A$3</f>
        <v>20201113</v>
      </c>
      <c r="Z2813" s="480" t="s">
        <v>952</v>
      </c>
      <c r="AA2813" s="480"/>
      <c r="AB2813" s="155"/>
      <c r="AC2813" s="155"/>
      <c r="AD2813" s="155" t="s">
        <v>619</v>
      </c>
      <c r="AE2813" s="691" t="s">
        <v>1250</v>
      </c>
      <c r="AF2813" s="129">
        <v>3</v>
      </c>
      <c r="AG2813" s="765" t="s">
        <v>1634</v>
      </c>
      <c r="AH2813" s="153" t="s">
        <v>191</v>
      </c>
      <c r="AI2813" s="153" t="s">
        <v>1715</v>
      </c>
    </row>
    <row r="2814" spans="1:35" s="372" customFormat="1" x14ac:dyDescent="0.2">
      <c r="A2814" s="372" t="s">
        <v>932</v>
      </c>
      <c r="B2814" s="462">
        <v>20200202</v>
      </c>
      <c r="C2814" s="373" t="s">
        <v>68</v>
      </c>
      <c r="D2814" s="373">
        <v>7</v>
      </c>
      <c r="E2814" s="373">
        <v>8</v>
      </c>
      <c r="F2814" s="371"/>
      <c r="G2814" s="371"/>
      <c r="H2814" s="373" t="s">
        <v>10</v>
      </c>
      <c r="I2814" s="373">
        <v>294</v>
      </c>
      <c r="J2814" s="373">
        <v>20</v>
      </c>
      <c r="K2814" s="372">
        <v>5</v>
      </c>
      <c r="L2814" s="372">
        <v>1</v>
      </c>
      <c r="M2814" s="372">
        <v>0</v>
      </c>
      <c r="N2814" s="375">
        <v>1</v>
      </c>
      <c r="O2814" s="374" t="str">
        <f>Cal_111320b_12mm!$E$2</f>
        <v>Cal_111320b_12mm</v>
      </c>
      <c r="P2814" s="596">
        <f>Cal_111320b_12mm!$Q$3</f>
        <v>1.834328118614172</v>
      </c>
      <c r="Q2814" s="596">
        <f>Cal_111320b_12mm!$R$3</f>
        <v>0.54419533879391391</v>
      </c>
      <c r="R2814" s="371">
        <v>37.64</v>
      </c>
      <c r="S2814" s="371">
        <v>22.98</v>
      </c>
      <c r="T2814" s="601">
        <f t="shared" si="565"/>
        <v>0.93933333333333335</v>
      </c>
      <c r="U2814" s="378">
        <f t="shared" si="560"/>
        <v>36.70066666666667</v>
      </c>
      <c r="V2814" s="378">
        <f t="shared" si="561"/>
        <v>22.040666666666667</v>
      </c>
      <c r="W2814" s="464">
        <f t="shared" si="562"/>
        <v>0.29829886767497049</v>
      </c>
      <c r="X2814" s="464">
        <f t="shared" si="563"/>
        <v>7.5879987160501886E-2</v>
      </c>
      <c r="Y2814" s="372">
        <f>Cal_111320b_12mm!$A$3</f>
        <v>20201113</v>
      </c>
      <c r="Z2814" s="602" t="s">
        <v>952</v>
      </c>
      <c r="AA2814" s="602"/>
      <c r="AB2814" s="371"/>
      <c r="AC2814" s="371"/>
      <c r="AD2814" s="371" t="s">
        <v>619</v>
      </c>
      <c r="AE2814" s="692" t="s">
        <v>1250</v>
      </c>
      <c r="AF2814" s="381">
        <v>3</v>
      </c>
      <c r="AG2814" s="765" t="s">
        <v>1634</v>
      </c>
      <c r="AH2814" s="412" t="s">
        <v>198</v>
      </c>
      <c r="AI2814" s="412" t="s">
        <v>1715</v>
      </c>
    </row>
    <row r="2815" spans="1:35" s="372" customFormat="1" x14ac:dyDescent="0.2">
      <c r="A2815" s="372" t="s">
        <v>932</v>
      </c>
      <c r="B2815" s="462">
        <v>20200202</v>
      </c>
      <c r="C2815" s="373" t="s">
        <v>68</v>
      </c>
      <c r="D2815" s="373">
        <v>7</v>
      </c>
      <c r="E2815" s="373">
        <v>8</v>
      </c>
      <c r="F2815" s="371"/>
      <c r="G2815" s="371"/>
      <c r="H2815" s="373" t="s">
        <v>11</v>
      </c>
      <c r="I2815" s="373">
        <v>295</v>
      </c>
      <c r="J2815" s="373">
        <v>20</v>
      </c>
      <c r="K2815" s="372">
        <v>5</v>
      </c>
      <c r="L2815" s="372">
        <v>1</v>
      </c>
      <c r="M2815" s="372">
        <v>0</v>
      </c>
      <c r="N2815" s="375">
        <v>1</v>
      </c>
      <c r="O2815" s="374" t="str">
        <f>Cal_111320b_12mm!$E$2</f>
        <v>Cal_111320b_12mm</v>
      </c>
      <c r="P2815" s="596">
        <f>Cal_111320b_12mm!$Q$3</f>
        <v>1.834328118614172</v>
      </c>
      <c r="Q2815" s="596">
        <f>Cal_111320b_12mm!$R$3</f>
        <v>0.54419533879391391</v>
      </c>
      <c r="R2815" s="371">
        <v>34.07</v>
      </c>
      <c r="S2815" s="371">
        <v>20.79</v>
      </c>
      <c r="T2815" s="601">
        <f t="shared" si="565"/>
        <v>0.93933333333333335</v>
      </c>
      <c r="U2815" s="378">
        <f t="shared" si="560"/>
        <v>33.13066666666667</v>
      </c>
      <c r="V2815" s="378">
        <f t="shared" si="561"/>
        <v>19.850666666666665</v>
      </c>
      <c r="W2815" s="464">
        <f t="shared" si="562"/>
        <v>0.26930289616406711</v>
      </c>
      <c r="X2815" s="464">
        <f t="shared" si="563"/>
        <v>6.6554507329405599E-2</v>
      </c>
      <c r="Y2815" s="372">
        <f>Cal_111320b_12mm!$A$3</f>
        <v>20201113</v>
      </c>
      <c r="Z2815" s="602" t="s">
        <v>952</v>
      </c>
      <c r="AA2815" s="602"/>
      <c r="AB2815" s="371"/>
      <c r="AC2815" s="371"/>
      <c r="AD2815" s="371" t="s">
        <v>619</v>
      </c>
      <c r="AE2815" s="692" t="s">
        <v>1250</v>
      </c>
      <c r="AF2815" s="381">
        <v>3</v>
      </c>
      <c r="AG2815" s="765" t="s">
        <v>1634</v>
      </c>
      <c r="AH2815" s="412" t="s">
        <v>199</v>
      </c>
      <c r="AI2815" s="412" t="s">
        <v>1715</v>
      </c>
    </row>
    <row r="2816" spans="1:35" x14ac:dyDescent="0.2">
      <c r="A2816" s="43" t="s">
        <v>932</v>
      </c>
      <c r="B2816" s="45">
        <v>20200202</v>
      </c>
      <c r="C2816" s="107" t="s">
        <v>68</v>
      </c>
      <c r="D2816" s="107">
        <v>7</v>
      </c>
      <c r="E2816" s="107">
        <v>11</v>
      </c>
      <c r="F2816"/>
      <c r="G2816"/>
      <c r="H2816" s="107" t="s">
        <v>10</v>
      </c>
      <c r="I2816" s="107">
        <v>290</v>
      </c>
      <c r="J2816" s="107">
        <v>0</v>
      </c>
      <c r="K2816" s="43">
        <v>5</v>
      </c>
      <c r="L2816" s="43">
        <v>1</v>
      </c>
      <c r="M2816" s="43">
        <v>0</v>
      </c>
      <c r="N2816" s="49">
        <v>1</v>
      </c>
      <c r="O2816" s="111" t="str">
        <f>Cal_111320b_12mm!$E$2</f>
        <v>Cal_111320b_12mm</v>
      </c>
      <c r="P2816" s="112">
        <f>Cal_111320b_12mm!$Q$3</f>
        <v>1.834328118614172</v>
      </c>
      <c r="Q2816" s="112">
        <f>Cal_111320b_12mm!$R$3</f>
        <v>0.54419533879391391</v>
      </c>
      <c r="R2816" s="583">
        <v>100.2</v>
      </c>
      <c r="S2816" s="583">
        <v>63.81</v>
      </c>
      <c r="T2816" s="45">
        <f t="shared" ref="T2816" si="566">AVERAGE(0.783, 0.787, 0.833, 0.489, 0.504, 0.826, 0.608)</f>
        <v>0.68999999999999984</v>
      </c>
      <c r="U2816" s="79">
        <f t="shared" si="560"/>
        <v>99.51</v>
      </c>
      <c r="V2816" s="79">
        <f t="shared" si="561"/>
        <v>63.120000000000005</v>
      </c>
      <c r="W2816" s="465">
        <f t="shared" si="562"/>
        <v>0.75066993546584637</v>
      </c>
      <c r="X2816" s="465">
        <f t="shared" si="563"/>
        <v>0.33568273852463759</v>
      </c>
      <c r="Y2816" s="43">
        <f>Cal_111320b_12mm!$A$3</f>
        <v>20201113</v>
      </c>
      <c r="Z2816" s="485" t="s">
        <v>1111</v>
      </c>
      <c r="AA2816" s="485"/>
      <c r="AB2816"/>
      <c r="AC2816"/>
      <c r="AD2816"/>
      <c r="AE2816" s="689" t="s">
        <v>1250</v>
      </c>
      <c r="AF2816" s="128">
        <v>1</v>
      </c>
      <c r="AG2816" s="765" t="s">
        <v>1634</v>
      </c>
      <c r="AH2816"/>
    </row>
    <row r="2817" spans="1:35" x14ac:dyDescent="0.2">
      <c r="A2817" s="43" t="s">
        <v>932</v>
      </c>
      <c r="B2817" s="45">
        <v>20200202</v>
      </c>
      <c r="C2817" s="107" t="s">
        <v>68</v>
      </c>
      <c r="D2817" s="107">
        <v>7</v>
      </c>
      <c r="E2817" s="107">
        <v>11</v>
      </c>
      <c r="F2817"/>
      <c r="G2817"/>
      <c r="H2817" s="107" t="s">
        <v>11</v>
      </c>
      <c r="I2817" s="107">
        <v>290</v>
      </c>
      <c r="J2817" s="107">
        <v>0</v>
      </c>
      <c r="K2817" s="43">
        <v>5</v>
      </c>
      <c r="L2817" s="43">
        <v>1</v>
      </c>
      <c r="M2817" s="43">
        <v>0</v>
      </c>
      <c r="N2817" s="49">
        <v>1</v>
      </c>
      <c r="O2817" s="111" t="str">
        <f>Cal_111320b_12mm!$E$2</f>
        <v>Cal_111320b_12mm</v>
      </c>
      <c r="P2817" s="112">
        <f>Cal_111320b_12mm!$Q$3</f>
        <v>1.834328118614172</v>
      </c>
      <c r="Q2817" s="112">
        <f>Cal_111320b_12mm!$R$3</f>
        <v>0.54419533879391391</v>
      </c>
      <c r="R2817" s="583">
        <v>92.64</v>
      </c>
      <c r="S2817" s="583">
        <v>58.4</v>
      </c>
      <c r="T2817" s="43">
        <f t="shared" ref="T2817" si="567">AVERAGE(0.7,0.798,0.69,0.848,0.545,0.785)</f>
        <v>0.72766666666666657</v>
      </c>
      <c r="U2817" s="79">
        <f t="shared" si="560"/>
        <v>91.912333333333336</v>
      </c>
      <c r="V2817" s="79">
        <f t="shared" si="561"/>
        <v>57.672333333333334</v>
      </c>
      <c r="W2817" s="465">
        <f t="shared" si="562"/>
        <v>0.70631873015527835</v>
      </c>
      <c r="X2817" s="465">
        <f t="shared" si="563"/>
        <v>0.28627464012256043</v>
      </c>
      <c r="Y2817" s="43">
        <f>Cal_111320b_12mm!$A$3</f>
        <v>20201113</v>
      </c>
      <c r="Z2817" s="481" t="s">
        <v>1610</v>
      </c>
      <c r="AA2817" s="481" t="s">
        <v>1611</v>
      </c>
      <c r="AB2817"/>
      <c r="AC2817"/>
      <c r="AD2817"/>
      <c r="AE2817" s="689" t="s">
        <v>1250</v>
      </c>
      <c r="AF2817" s="128">
        <v>1</v>
      </c>
      <c r="AG2817" s="765" t="s">
        <v>1634</v>
      </c>
      <c r="AH2817"/>
    </row>
    <row r="2818" spans="1:35" s="82" customFormat="1" x14ac:dyDescent="0.2">
      <c r="A2818" s="82" t="s">
        <v>932</v>
      </c>
      <c r="B2818" s="81">
        <v>20200202</v>
      </c>
      <c r="C2818" s="126" t="s">
        <v>68</v>
      </c>
      <c r="D2818" s="126">
        <v>7</v>
      </c>
      <c r="E2818" s="126">
        <v>11</v>
      </c>
      <c r="F2818" s="155"/>
      <c r="G2818" s="155"/>
      <c r="H2818" s="126" t="s">
        <v>10</v>
      </c>
      <c r="I2818" s="126">
        <v>293</v>
      </c>
      <c r="J2818" s="126">
        <v>5</v>
      </c>
      <c r="K2818" s="82">
        <v>5</v>
      </c>
      <c r="L2818" s="82">
        <v>1</v>
      </c>
      <c r="M2818" s="82">
        <v>0</v>
      </c>
      <c r="N2818" s="83">
        <v>1</v>
      </c>
      <c r="O2818" s="156" t="str">
        <f>Cal_111320b_12mm!$E$2</f>
        <v>Cal_111320b_12mm</v>
      </c>
      <c r="P2818" s="157">
        <f>Cal_111320b_12mm!$Q$3</f>
        <v>1.834328118614172</v>
      </c>
      <c r="Q2818" s="157">
        <f>Cal_111320b_12mm!$R$3</f>
        <v>0.54419533879391391</v>
      </c>
      <c r="R2818" s="155">
        <v>18.27</v>
      </c>
      <c r="S2818" s="155">
        <v>11.22</v>
      </c>
      <c r="T2818" s="600">
        <f t="shared" ref="T2818:T2821" si="568">AVERAGE(1.079,1.297,0.84,0.75,0.747,0.923)</f>
        <v>0.93933333333333335</v>
      </c>
      <c r="U2818" s="125">
        <f t="shared" si="560"/>
        <v>17.330666666666666</v>
      </c>
      <c r="V2818" s="125">
        <f t="shared" si="561"/>
        <v>10.280666666666667</v>
      </c>
      <c r="W2818" s="459">
        <f t="shared" si="562"/>
        <v>0.14394164498365947</v>
      </c>
      <c r="X2818" s="459">
        <f t="shared" si="563"/>
        <v>3.1186320811168147E-2</v>
      </c>
      <c r="Y2818" s="82">
        <f>Cal_111320b_12mm!$A$3</f>
        <v>20201113</v>
      </c>
      <c r="Z2818" s="480" t="s">
        <v>952</v>
      </c>
      <c r="AA2818" s="480"/>
      <c r="AB2818" s="155"/>
      <c r="AC2818" s="155"/>
      <c r="AD2818" s="155" t="s">
        <v>619</v>
      </c>
      <c r="AE2818" s="691" t="s">
        <v>1250</v>
      </c>
      <c r="AF2818" s="129">
        <v>3</v>
      </c>
      <c r="AG2818" s="765" t="s">
        <v>1634</v>
      </c>
      <c r="AH2818" s="155" t="s">
        <v>188</v>
      </c>
      <c r="AI2818" s="153" t="s">
        <v>1716</v>
      </c>
    </row>
    <row r="2819" spans="1:35" s="82" customFormat="1" x14ac:dyDescent="0.2">
      <c r="A2819" s="82" t="s">
        <v>932</v>
      </c>
      <c r="B2819" s="81">
        <v>20200202</v>
      </c>
      <c r="C2819" s="126" t="s">
        <v>68</v>
      </c>
      <c r="D2819" s="126">
        <v>7</v>
      </c>
      <c r="E2819" s="126">
        <v>11</v>
      </c>
      <c r="F2819" s="155"/>
      <c r="G2819" s="155"/>
      <c r="H2819" s="126" t="s">
        <v>11</v>
      </c>
      <c r="I2819" s="126">
        <v>294</v>
      </c>
      <c r="J2819" s="126">
        <v>5</v>
      </c>
      <c r="K2819" s="82">
        <v>5</v>
      </c>
      <c r="L2819" s="82">
        <v>1</v>
      </c>
      <c r="M2819" s="82">
        <v>0</v>
      </c>
      <c r="N2819" s="83">
        <v>1</v>
      </c>
      <c r="O2819" s="156" t="str">
        <f>Cal_111320b_12mm!$E$2</f>
        <v>Cal_111320b_12mm</v>
      </c>
      <c r="P2819" s="157">
        <f>Cal_111320b_12mm!$Q$3</f>
        <v>1.834328118614172</v>
      </c>
      <c r="Q2819" s="157">
        <f>Cal_111320b_12mm!$R$3</f>
        <v>0.54419533879391391</v>
      </c>
      <c r="R2819" s="155">
        <v>18.68</v>
      </c>
      <c r="S2819" s="155">
        <v>11.77</v>
      </c>
      <c r="T2819" s="600">
        <f t="shared" si="568"/>
        <v>0.93933333333333335</v>
      </c>
      <c r="U2819" s="125">
        <f t="shared" si="560"/>
        <v>17.740666666666666</v>
      </c>
      <c r="V2819" s="125">
        <f t="shared" si="561"/>
        <v>10.830666666666666</v>
      </c>
      <c r="W2819" s="459">
        <f t="shared" si="562"/>
        <v>0.14060335440887078</v>
      </c>
      <c r="X2819" s="459">
        <f t="shared" si="563"/>
        <v>4.3266149709488694E-2</v>
      </c>
      <c r="Y2819" s="82">
        <f>Cal_111320b_12mm!$A$3</f>
        <v>20201113</v>
      </c>
      <c r="Z2819" s="480" t="s">
        <v>952</v>
      </c>
      <c r="AA2819" s="480"/>
      <c r="AB2819" s="155"/>
      <c r="AC2819" s="155"/>
      <c r="AD2819" s="155" t="s">
        <v>619</v>
      </c>
      <c r="AE2819" s="691" t="s">
        <v>1250</v>
      </c>
      <c r="AF2819" s="129">
        <v>3</v>
      </c>
      <c r="AG2819" s="765" t="s">
        <v>1634</v>
      </c>
      <c r="AH2819" s="155" t="s">
        <v>189</v>
      </c>
      <c r="AI2819" s="153" t="s">
        <v>1716</v>
      </c>
    </row>
    <row r="2820" spans="1:35" s="372" customFormat="1" x14ac:dyDescent="0.2">
      <c r="A2820" s="372" t="s">
        <v>932</v>
      </c>
      <c r="B2820" s="462">
        <v>20200202</v>
      </c>
      <c r="C2820" s="373" t="s">
        <v>68</v>
      </c>
      <c r="D2820" s="373">
        <v>7</v>
      </c>
      <c r="E2820" s="373">
        <v>11</v>
      </c>
      <c r="F2820" s="371"/>
      <c r="G2820" s="371"/>
      <c r="H2820" s="373" t="s">
        <v>10</v>
      </c>
      <c r="I2820" s="373">
        <v>294</v>
      </c>
      <c r="J2820" s="373">
        <v>20</v>
      </c>
      <c r="K2820" s="372">
        <v>5</v>
      </c>
      <c r="L2820" s="372">
        <v>1</v>
      </c>
      <c r="M2820" s="372">
        <v>0</v>
      </c>
      <c r="N2820" s="375">
        <v>1</v>
      </c>
      <c r="O2820" s="374" t="str">
        <f>Cal_111320b_12mm!$E$2</f>
        <v>Cal_111320b_12mm</v>
      </c>
      <c r="P2820" s="596">
        <f>Cal_111320b_12mm!$Q$3</f>
        <v>1.834328118614172</v>
      </c>
      <c r="Q2820" s="596">
        <f>Cal_111320b_12mm!$R$3</f>
        <v>0.54419533879391391</v>
      </c>
      <c r="R2820" s="371">
        <v>41.11</v>
      </c>
      <c r="S2820" s="371">
        <v>24.89</v>
      </c>
      <c r="T2820" s="601">
        <f t="shared" si="568"/>
        <v>0.93933333333333335</v>
      </c>
      <c r="U2820" s="378">
        <f t="shared" si="560"/>
        <v>40.170666666666669</v>
      </c>
      <c r="V2820" s="378">
        <f t="shared" si="561"/>
        <v>23.950666666666667</v>
      </c>
      <c r="W2820" s="464">
        <f t="shared" si="562"/>
        <v>0.33004144840982408</v>
      </c>
      <c r="X2820" s="464">
        <f t="shared" si="563"/>
        <v>7.6562996066119743E-2</v>
      </c>
      <c r="Y2820" s="372">
        <f>Cal_111320b_12mm!$A$3</f>
        <v>20201113</v>
      </c>
      <c r="Z2820" s="602" t="s">
        <v>952</v>
      </c>
      <c r="AA2820" s="602"/>
      <c r="AB2820" s="371"/>
      <c r="AC2820" s="371"/>
      <c r="AD2820" s="371" t="s">
        <v>619</v>
      </c>
      <c r="AE2820" s="692" t="s">
        <v>1250</v>
      </c>
      <c r="AF2820" s="381">
        <v>3</v>
      </c>
      <c r="AG2820" s="765" t="s">
        <v>1634</v>
      </c>
      <c r="AH2820" s="371" t="s">
        <v>196</v>
      </c>
      <c r="AI2820" s="412" t="s">
        <v>1716</v>
      </c>
    </row>
    <row r="2821" spans="1:35" s="372" customFormat="1" x14ac:dyDescent="0.2">
      <c r="A2821" s="372" t="s">
        <v>932</v>
      </c>
      <c r="B2821" s="462">
        <v>20200202</v>
      </c>
      <c r="C2821" s="373" t="s">
        <v>68</v>
      </c>
      <c r="D2821" s="373">
        <v>7</v>
      </c>
      <c r="E2821" s="373">
        <v>11</v>
      </c>
      <c r="F2821" s="371"/>
      <c r="G2821" s="371"/>
      <c r="H2821" s="373" t="s">
        <v>11</v>
      </c>
      <c r="I2821" s="373">
        <v>292</v>
      </c>
      <c r="J2821" s="373">
        <v>20</v>
      </c>
      <c r="K2821" s="372">
        <v>5</v>
      </c>
      <c r="L2821" s="372">
        <v>1</v>
      </c>
      <c r="M2821" s="372">
        <v>0</v>
      </c>
      <c r="N2821" s="375">
        <v>1</v>
      </c>
      <c r="O2821" s="374" t="str">
        <f>Cal_111320b_12mm!$E$2</f>
        <v>Cal_111320b_12mm</v>
      </c>
      <c r="P2821" s="596">
        <f>Cal_111320b_12mm!$Q$3</f>
        <v>1.834328118614172</v>
      </c>
      <c r="Q2821" s="596">
        <f>Cal_111320b_12mm!$R$3</f>
        <v>0.54419533879391391</v>
      </c>
      <c r="R2821" s="371">
        <v>27.47</v>
      </c>
      <c r="S2821" s="371">
        <v>17.45</v>
      </c>
      <c r="T2821" s="601">
        <f t="shared" si="568"/>
        <v>0.93933333333333335</v>
      </c>
      <c r="U2821" s="378">
        <f t="shared" si="560"/>
        <v>26.530666666666665</v>
      </c>
      <c r="V2821" s="378">
        <f t="shared" si="561"/>
        <v>16.510666666666665</v>
      </c>
      <c r="W2821" s="464">
        <f t="shared" si="562"/>
        <v>0.20528151065856723</v>
      </c>
      <c r="X2821" s="464">
        <f t="shared" si="563"/>
        <v>7.6935770405478832E-2</v>
      </c>
      <c r="Y2821" s="372">
        <f>Cal_111320b_12mm!$A$3</f>
        <v>20201113</v>
      </c>
      <c r="Z2821" s="602" t="s">
        <v>952</v>
      </c>
      <c r="AA2821" s="602"/>
      <c r="AB2821" s="371"/>
      <c r="AC2821" s="371"/>
      <c r="AD2821" s="371" t="s">
        <v>619</v>
      </c>
      <c r="AE2821" s="692" t="s">
        <v>1250</v>
      </c>
      <c r="AF2821" s="381">
        <v>3</v>
      </c>
      <c r="AG2821" s="765" t="s">
        <v>1634</v>
      </c>
      <c r="AH2821" s="371" t="s">
        <v>197</v>
      </c>
      <c r="AI2821" s="412" t="s">
        <v>1716</v>
      </c>
    </row>
    <row r="2822" spans="1:35" x14ac:dyDescent="0.2">
      <c r="A2822" s="43" t="s">
        <v>932</v>
      </c>
      <c r="B2822" s="45">
        <v>20200202</v>
      </c>
      <c r="C2822" s="107" t="s">
        <v>68</v>
      </c>
      <c r="D2822" s="107">
        <v>7</v>
      </c>
      <c r="E2822" s="107">
        <v>13</v>
      </c>
      <c r="F2822"/>
      <c r="G2822"/>
      <c r="H2822" s="107" t="s">
        <v>10</v>
      </c>
      <c r="I2822" s="107">
        <v>290</v>
      </c>
      <c r="J2822" s="107">
        <v>0</v>
      </c>
      <c r="K2822" s="43">
        <v>5</v>
      </c>
      <c r="L2822" s="43">
        <v>1</v>
      </c>
      <c r="M2822" s="43">
        <v>0</v>
      </c>
      <c r="N2822" s="49">
        <v>1</v>
      </c>
      <c r="O2822" s="111" t="str">
        <f>Cal_111320b_12mm!$E$2</f>
        <v>Cal_111320b_12mm</v>
      </c>
      <c r="P2822" s="112">
        <f>Cal_111320b_12mm!$Q$3</f>
        <v>1.834328118614172</v>
      </c>
      <c r="Q2822" s="112">
        <f>Cal_111320b_12mm!$R$3</f>
        <v>0.54419533879391391</v>
      </c>
      <c r="R2822" s="583">
        <v>104.1</v>
      </c>
      <c r="S2822" s="583">
        <v>66.64</v>
      </c>
      <c r="T2822" s="45">
        <f t="shared" ref="T2822" si="569">AVERAGE(0.783, 0.787, 0.833, 0.489, 0.504, 0.826, 0.608)</f>
        <v>0.68999999999999984</v>
      </c>
      <c r="U2822" s="79">
        <f t="shared" si="560"/>
        <v>103.41</v>
      </c>
      <c r="V2822" s="79">
        <f t="shared" si="561"/>
        <v>65.95</v>
      </c>
      <c r="W2822" s="465">
        <f t="shared" si="562"/>
        <v>0.7727423957831987</v>
      </c>
      <c r="X2822" s="465">
        <f t="shared" si="563"/>
        <v>0.3623171550671247</v>
      </c>
      <c r="Y2822" s="43">
        <f>Cal_111320b_12mm!$A$3</f>
        <v>20201113</v>
      </c>
      <c r="Z2822" s="485" t="s">
        <v>1111</v>
      </c>
      <c r="AA2822" s="485"/>
      <c r="AB2822"/>
      <c r="AC2822"/>
      <c r="AD2822"/>
      <c r="AE2822" s="689" t="s">
        <v>1250</v>
      </c>
      <c r="AF2822" s="128">
        <v>1</v>
      </c>
      <c r="AG2822" s="765" t="s">
        <v>1634</v>
      </c>
      <c r="AH2822"/>
    </row>
    <row r="2823" spans="1:35" x14ac:dyDescent="0.2">
      <c r="A2823" s="43" t="s">
        <v>932</v>
      </c>
      <c r="B2823" s="45">
        <v>20200202</v>
      </c>
      <c r="C2823" s="107" t="s">
        <v>68</v>
      </c>
      <c r="D2823" s="107">
        <v>7</v>
      </c>
      <c r="E2823" s="107">
        <v>13</v>
      </c>
      <c r="F2823"/>
      <c r="G2823"/>
      <c r="H2823" s="107" t="s">
        <v>11</v>
      </c>
      <c r="I2823" s="107">
        <v>290</v>
      </c>
      <c r="J2823" s="107">
        <v>0</v>
      </c>
      <c r="K2823" s="43">
        <v>5</v>
      </c>
      <c r="L2823" s="43">
        <v>1</v>
      </c>
      <c r="M2823" s="43">
        <v>0</v>
      </c>
      <c r="N2823" s="49">
        <v>1</v>
      </c>
      <c r="O2823" s="111" t="str">
        <f>Cal_111320b_12mm!$E$2</f>
        <v>Cal_111320b_12mm</v>
      </c>
      <c r="P2823" s="112">
        <f>Cal_111320b_12mm!$Q$3</f>
        <v>1.834328118614172</v>
      </c>
      <c r="Q2823" s="112">
        <f>Cal_111320b_12mm!$R$3</f>
        <v>0.54419533879391391</v>
      </c>
      <c r="R2823" s="583">
        <v>101.8</v>
      </c>
      <c r="S2823" s="583">
        <v>64.540000000000006</v>
      </c>
      <c r="T2823" s="43">
        <f t="shared" ref="T2823" si="570">AVERAGE(0.7,0.798,0.69,0.848,0.545,0.785)</f>
        <v>0.72766666666666657</v>
      </c>
      <c r="U2823" s="79">
        <f t="shared" si="560"/>
        <v>101.07233333333333</v>
      </c>
      <c r="V2823" s="79">
        <f t="shared" si="561"/>
        <v>63.812333333333342</v>
      </c>
      <c r="W2823" s="465">
        <f t="shared" si="562"/>
        <v>0.76861670226593648</v>
      </c>
      <c r="X2823" s="465">
        <f t="shared" si="563"/>
        <v>0.32965165879614788</v>
      </c>
      <c r="Y2823" s="43">
        <f>Cal_111320b_12mm!$A$3</f>
        <v>20201113</v>
      </c>
      <c r="Z2823" s="481" t="s">
        <v>1610</v>
      </c>
      <c r="AA2823" s="481" t="s">
        <v>1611</v>
      </c>
      <c r="AB2823"/>
      <c r="AC2823"/>
      <c r="AD2823"/>
      <c r="AE2823" s="689" t="s">
        <v>1250</v>
      </c>
      <c r="AF2823" s="128">
        <v>1</v>
      </c>
      <c r="AG2823" s="765" t="s">
        <v>1634</v>
      </c>
      <c r="AH2823"/>
    </row>
    <row r="2824" spans="1:35" x14ac:dyDescent="0.2">
      <c r="A2824" s="43" t="s">
        <v>932</v>
      </c>
      <c r="B2824" s="45">
        <v>20200202</v>
      </c>
      <c r="C2824" s="107" t="s">
        <v>68</v>
      </c>
      <c r="D2824" s="107">
        <v>7</v>
      </c>
      <c r="E2824" s="107">
        <v>16</v>
      </c>
      <c r="F2824"/>
      <c r="G2824"/>
      <c r="H2824" s="107" t="s">
        <v>10</v>
      </c>
      <c r="I2824" s="107">
        <v>290</v>
      </c>
      <c r="J2824" s="107">
        <v>0</v>
      </c>
      <c r="K2824">
        <v>5</v>
      </c>
      <c r="L2824" s="107">
        <v>1</v>
      </c>
      <c r="M2824" s="107">
        <v>0</v>
      </c>
      <c r="N2824" s="107">
        <v>1</v>
      </c>
      <c r="O2824" s="107" t="str">
        <f>Cal_051922a!$E$2</f>
        <v>Cal_051922a</v>
      </c>
      <c r="P2824" s="107">
        <f>Cal_051922a!$Q$3</f>
        <v>1.8382409380942635</v>
      </c>
      <c r="Q2824" s="107">
        <f>Cal_051922a!$R$3</f>
        <v>0.56187208580813652</v>
      </c>
      <c r="R2824" s="583">
        <v>114.3</v>
      </c>
      <c r="S2824" s="583">
        <v>73.209999999999994</v>
      </c>
      <c r="T2824" s="43">
        <f>AVERAGE(0.688,0.557,0.917,0.912,0.69,0.694)</f>
        <v>0.74299999999999999</v>
      </c>
      <c r="U2824" s="79">
        <f t="shared" si="560"/>
        <v>113.557</v>
      </c>
      <c r="V2824" s="79">
        <f t="shared" si="561"/>
        <v>72.466999999999999</v>
      </c>
      <c r="W2824" s="465">
        <f t="shared" si="562"/>
        <v>0.87292950095319644</v>
      </c>
      <c r="X2824" s="465">
        <f t="shared" si="563"/>
        <v>0.41755317707600903</v>
      </c>
      <c r="Y2824" s="43">
        <f>Cal_051922a!$A$3</f>
        <v>20220519</v>
      </c>
      <c r="Z2824" s="485" t="s">
        <v>1614</v>
      </c>
      <c r="AA2824">
        <v>20221206</v>
      </c>
      <c r="AB2824"/>
      <c r="AC2824"/>
      <c r="AD2824"/>
      <c r="AE2824" s="689" t="s">
        <v>1250</v>
      </c>
      <c r="AF2824" s="128">
        <v>1</v>
      </c>
      <c r="AG2824" s="128">
        <v>0</v>
      </c>
      <c r="AH2824"/>
    </row>
    <row r="2825" spans="1:35" x14ac:dyDescent="0.2">
      <c r="A2825" s="43" t="s">
        <v>932</v>
      </c>
      <c r="B2825" s="45">
        <v>20200202</v>
      </c>
      <c r="C2825" s="107" t="s">
        <v>68</v>
      </c>
      <c r="D2825" s="107">
        <v>7</v>
      </c>
      <c r="E2825" s="107">
        <v>16</v>
      </c>
      <c r="F2825"/>
      <c r="G2825"/>
      <c r="H2825" s="107" t="s">
        <v>11</v>
      </c>
      <c r="I2825" s="107">
        <v>290</v>
      </c>
      <c r="J2825" s="107">
        <v>0</v>
      </c>
      <c r="K2825" s="43">
        <v>5</v>
      </c>
      <c r="L2825" s="43">
        <v>1</v>
      </c>
      <c r="M2825" s="43">
        <v>0</v>
      </c>
      <c r="N2825" s="49">
        <v>1</v>
      </c>
      <c r="O2825" s="107" t="str">
        <f>Cal_051922a!$E$2</f>
        <v>Cal_051922a</v>
      </c>
      <c r="P2825" s="107">
        <f>Cal_051922a!$Q$3</f>
        <v>1.8382409380942635</v>
      </c>
      <c r="Q2825" s="107">
        <f>Cal_051922a!$R$3</f>
        <v>0.56187208580813652</v>
      </c>
      <c r="R2825" s="583">
        <v>111.7</v>
      </c>
      <c r="S2825" s="583">
        <v>72.86</v>
      </c>
      <c r="T2825" s="50">
        <f>AVERAGE(0.765, 0.963, 0.949, 0.629, 0.835, 0.766)</f>
        <v>0.8178333333333333</v>
      </c>
      <c r="U2825" s="79">
        <f t="shared" si="560"/>
        <v>110.88216666666666</v>
      </c>
      <c r="V2825" s="79">
        <f t="shared" si="561"/>
        <v>72.04216666666666</v>
      </c>
      <c r="W2825" s="465">
        <f t="shared" si="562"/>
        <v>0.825129759479731</v>
      </c>
      <c r="X2825" s="465">
        <f t="shared" si="563"/>
        <v>0.45778754316873438</v>
      </c>
      <c r="Y2825" s="43">
        <f>Cal_051922a!$A$3</f>
        <v>20220519</v>
      </c>
      <c r="Z2825" s="481" t="s">
        <v>2007</v>
      </c>
      <c r="AA2825">
        <v>20230214</v>
      </c>
      <c r="AB2825"/>
      <c r="AC2825"/>
      <c r="AD2825"/>
      <c r="AE2825" s="689" t="s">
        <v>1250</v>
      </c>
      <c r="AF2825" s="128">
        <v>1</v>
      </c>
      <c r="AG2825" s="128">
        <v>0</v>
      </c>
      <c r="AH2825"/>
    </row>
    <row r="2826" spans="1:35" x14ac:dyDescent="0.2">
      <c r="A2826" s="43" t="s">
        <v>932</v>
      </c>
      <c r="B2826" s="45">
        <v>20200202</v>
      </c>
      <c r="C2826" s="107" t="s">
        <v>68</v>
      </c>
      <c r="D2826" s="107">
        <v>7</v>
      </c>
      <c r="E2826" s="107">
        <v>16</v>
      </c>
      <c r="F2826"/>
      <c r="G2826"/>
      <c r="H2826" s="107" t="s">
        <v>10</v>
      </c>
      <c r="I2826" s="107">
        <v>290</v>
      </c>
      <c r="J2826" s="107">
        <v>10</v>
      </c>
      <c r="K2826" s="43">
        <v>5</v>
      </c>
      <c r="L2826" s="43">
        <v>1</v>
      </c>
      <c r="M2826" s="43">
        <v>0</v>
      </c>
      <c r="N2826" s="49">
        <v>1</v>
      </c>
      <c r="O2826" s="111" t="str">
        <f>Cal_111320b_12mm!$E$2</f>
        <v>Cal_111320b_12mm</v>
      </c>
      <c r="P2826" s="112">
        <f>Cal_111320b_12mm!$Q$3</f>
        <v>1.834328118614172</v>
      </c>
      <c r="Q2826" s="112">
        <f>Cal_111320b_12mm!$R$3</f>
        <v>0.54419533879391391</v>
      </c>
      <c r="R2826" s="583">
        <v>75.010000000000005</v>
      </c>
      <c r="S2826" s="583">
        <v>48.53</v>
      </c>
      <c r="T2826" s="45">
        <f t="shared" ref="T2826" si="571">AVERAGE(0.783, 0.787, 0.833, 0.489, 0.504, 0.826, 0.608)</f>
        <v>0.68999999999999984</v>
      </c>
      <c r="U2826" s="79">
        <f t="shared" si="560"/>
        <v>74.320000000000007</v>
      </c>
      <c r="V2826" s="79">
        <f t="shared" si="561"/>
        <v>47.84</v>
      </c>
      <c r="W2826" s="465">
        <f t="shared" si="562"/>
        <v>0.54624182168550739</v>
      </c>
      <c r="X2826" s="465">
        <f t="shared" si="563"/>
        <v>0.27712813908294542</v>
      </c>
      <c r="Y2826" s="43">
        <f>Cal_111320b_12mm!$A$3</f>
        <v>20201113</v>
      </c>
      <c r="Z2826" s="485" t="s">
        <v>1111</v>
      </c>
      <c r="AA2826" s="485"/>
      <c r="AB2826"/>
      <c r="AC2826"/>
      <c r="AD2826"/>
      <c r="AE2826" s="689" t="s">
        <v>1250</v>
      </c>
      <c r="AF2826" s="128">
        <v>1</v>
      </c>
      <c r="AG2826" s="765" t="s">
        <v>1634</v>
      </c>
      <c r="AH2826"/>
    </row>
    <row r="2827" spans="1:35" x14ac:dyDescent="0.2">
      <c r="A2827" s="43" t="s">
        <v>932</v>
      </c>
      <c r="B2827" s="45">
        <v>20200202</v>
      </c>
      <c r="C2827" s="107" t="s">
        <v>68</v>
      </c>
      <c r="D2827" s="107">
        <v>7</v>
      </c>
      <c r="E2827" s="107">
        <v>16</v>
      </c>
      <c r="F2827"/>
      <c r="G2827"/>
      <c r="H2827" s="107" t="s">
        <v>11</v>
      </c>
      <c r="I2827" s="107">
        <v>290</v>
      </c>
      <c r="J2827" s="107">
        <v>10</v>
      </c>
      <c r="K2827" s="43">
        <v>5</v>
      </c>
      <c r="L2827" s="43">
        <v>1</v>
      </c>
      <c r="M2827" s="43">
        <v>0</v>
      </c>
      <c r="N2827" s="49">
        <v>1</v>
      </c>
      <c r="O2827" s="111" t="str">
        <f>Cal_111320b_12mm!$E$2</f>
        <v>Cal_111320b_12mm</v>
      </c>
      <c r="P2827" s="112">
        <f>Cal_111320b_12mm!$Q$3</f>
        <v>1.834328118614172</v>
      </c>
      <c r="Q2827" s="112">
        <f>Cal_111320b_12mm!$R$3</f>
        <v>0.54419533879391391</v>
      </c>
      <c r="R2827" s="583">
        <v>84.87</v>
      </c>
      <c r="S2827" s="583">
        <v>54.8</v>
      </c>
      <c r="T2827" s="43">
        <f>AVERAGE(0.878, 0.551, 0.758, 0.695, 0.792, 0.866)</f>
        <v>0.75666666666666671</v>
      </c>
      <c r="U2827" s="79">
        <f t="shared" si="560"/>
        <v>84.113333333333344</v>
      </c>
      <c r="V2827" s="79">
        <f t="shared" si="561"/>
        <v>54.043333333333329</v>
      </c>
      <c r="W2827" s="465">
        <f t="shared" si="562"/>
        <v>0.62029802032036296</v>
      </c>
      <c r="X2827" s="465">
        <f t="shared" si="563"/>
        <v>0.30983695556724322</v>
      </c>
      <c r="Y2827" s="43">
        <f>Cal_111320b_12mm!$A$3</f>
        <v>20201113</v>
      </c>
      <c r="Z2827" s="485" t="s">
        <v>1106</v>
      </c>
      <c r="AA2827" s="485"/>
      <c r="AB2827"/>
      <c r="AC2827"/>
      <c r="AD2827"/>
      <c r="AE2827" s="689" t="s">
        <v>1250</v>
      </c>
      <c r="AF2827" s="128">
        <v>3</v>
      </c>
      <c r="AG2827" s="765" t="s">
        <v>1634</v>
      </c>
      <c r="AH2827" t="s">
        <v>1107</v>
      </c>
    </row>
    <row r="2828" spans="1:35" s="82" customFormat="1" x14ac:dyDescent="0.2">
      <c r="A2828" s="82" t="s">
        <v>932</v>
      </c>
      <c r="B2828" s="81">
        <v>20200202</v>
      </c>
      <c r="C2828" s="126" t="s">
        <v>68</v>
      </c>
      <c r="D2828" s="126">
        <v>7</v>
      </c>
      <c r="E2828" s="126">
        <v>16</v>
      </c>
      <c r="F2828" s="155"/>
      <c r="G2828" s="155"/>
      <c r="H2828" s="126" t="s">
        <v>10</v>
      </c>
      <c r="I2828" s="126">
        <v>293</v>
      </c>
      <c r="J2828" s="126">
        <v>5</v>
      </c>
      <c r="K2828" s="82">
        <v>5</v>
      </c>
      <c r="L2828" s="82">
        <v>1</v>
      </c>
      <c r="M2828" s="82">
        <v>0</v>
      </c>
      <c r="N2828" s="83">
        <v>1</v>
      </c>
      <c r="O2828" s="156" t="str">
        <f>Cal_111320b_12mm!$E$2</f>
        <v>Cal_111320b_12mm</v>
      </c>
      <c r="P2828" s="157">
        <f>Cal_111320b_12mm!$Q$3</f>
        <v>1.834328118614172</v>
      </c>
      <c r="Q2828" s="157">
        <f>Cal_111320b_12mm!$R$3</f>
        <v>0.54419533879391391</v>
      </c>
      <c r="R2828" s="155">
        <v>29.34</v>
      </c>
      <c r="S2828" s="155">
        <v>17.329999999999998</v>
      </c>
      <c r="T2828" s="600">
        <f t="shared" ref="T2828:T2831" si="572">AVERAGE(1.079,1.297,0.84,0.75,0.747,0.923)</f>
        <v>0.93933333333333335</v>
      </c>
      <c r="U2828" s="125">
        <f t="shared" si="560"/>
        <v>28.400666666666666</v>
      </c>
      <c r="V2828" s="125">
        <f t="shared" si="561"/>
        <v>16.390666666666664</v>
      </c>
      <c r="W2828" s="459">
        <f t="shared" si="562"/>
        <v>0.24521122783741142</v>
      </c>
      <c r="X2828" s="459">
        <f t="shared" si="563"/>
        <v>3.3998691560269093E-2</v>
      </c>
      <c r="Y2828" s="82">
        <f>Cal_111320b_12mm!$A$3</f>
        <v>20201113</v>
      </c>
      <c r="Z2828" s="480" t="s">
        <v>952</v>
      </c>
      <c r="AA2828" s="480"/>
      <c r="AB2828" s="155"/>
      <c r="AC2828" s="155"/>
      <c r="AD2828" s="155" t="s">
        <v>619</v>
      </c>
      <c r="AE2828" s="691" t="s">
        <v>1250</v>
      </c>
      <c r="AF2828" s="129">
        <v>3</v>
      </c>
      <c r="AG2828" s="765" t="s">
        <v>1634</v>
      </c>
      <c r="AH2828" s="153" t="s">
        <v>186</v>
      </c>
      <c r="AI2828" s="153" t="s">
        <v>1716</v>
      </c>
    </row>
    <row r="2829" spans="1:35" s="82" customFormat="1" x14ac:dyDescent="0.2">
      <c r="A2829" s="82" t="s">
        <v>932</v>
      </c>
      <c r="B2829" s="81">
        <v>20200202</v>
      </c>
      <c r="C2829" s="126" t="s">
        <v>68</v>
      </c>
      <c r="D2829" s="126">
        <v>7</v>
      </c>
      <c r="E2829" s="126">
        <v>16</v>
      </c>
      <c r="F2829" s="155"/>
      <c r="G2829" s="155"/>
      <c r="H2829" s="126" t="s">
        <v>11</v>
      </c>
      <c r="I2829" s="126">
        <v>294</v>
      </c>
      <c r="J2829" s="126">
        <v>5</v>
      </c>
      <c r="K2829" s="82">
        <v>5</v>
      </c>
      <c r="L2829" s="82">
        <v>1</v>
      </c>
      <c r="M2829" s="82">
        <v>0</v>
      </c>
      <c r="N2829" s="83">
        <v>1</v>
      </c>
      <c r="O2829" s="156" t="str">
        <f>Cal_111320b_12mm!$E$2</f>
        <v>Cal_111320b_12mm</v>
      </c>
      <c r="P2829" s="157">
        <f>Cal_111320b_12mm!$Q$3</f>
        <v>1.834328118614172</v>
      </c>
      <c r="Q2829" s="157">
        <f>Cal_111320b_12mm!$R$3</f>
        <v>0.54419533879391391</v>
      </c>
      <c r="R2829" s="155">
        <v>22.65</v>
      </c>
      <c r="S2829" s="155">
        <v>14.04</v>
      </c>
      <c r="T2829" s="600">
        <f t="shared" si="572"/>
        <v>0.93933333333333335</v>
      </c>
      <c r="U2829" s="125">
        <f t="shared" si="560"/>
        <v>21.710666666666665</v>
      </c>
      <c r="V2829" s="125">
        <f t="shared" si="561"/>
        <v>13.100666666666665</v>
      </c>
      <c r="W2829" s="459">
        <f t="shared" si="562"/>
        <v>0.17519462828659585</v>
      </c>
      <c r="X2829" s="459">
        <f t="shared" si="563"/>
        <v>4.7212094933266419E-2</v>
      </c>
      <c r="Y2829" s="82">
        <f>Cal_111320b_12mm!$A$3</f>
        <v>20201113</v>
      </c>
      <c r="Z2829" s="480" t="s">
        <v>952</v>
      </c>
      <c r="AA2829" s="480"/>
      <c r="AB2829" s="155"/>
      <c r="AC2829" s="155"/>
      <c r="AD2829" s="155" t="s">
        <v>619</v>
      </c>
      <c r="AE2829" s="691" t="s">
        <v>1250</v>
      </c>
      <c r="AF2829" s="129">
        <v>3</v>
      </c>
      <c r="AG2829" s="765" t="s">
        <v>1634</v>
      </c>
      <c r="AH2829" s="153" t="s">
        <v>187</v>
      </c>
      <c r="AI2829" s="153" t="s">
        <v>1716</v>
      </c>
    </row>
    <row r="2830" spans="1:35" s="372" customFormat="1" x14ac:dyDescent="0.2">
      <c r="A2830" s="372" t="s">
        <v>932</v>
      </c>
      <c r="B2830" s="462">
        <v>20200202</v>
      </c>
      <c r="C2830" s="373" t="s">
        <v>68</v>
      </c>
      <c r="D2830" s="373">
        <v>7</v>
      </c>
      <c r="E2830" s="373">
        <v>16</v>
      </c>
      <c r="F2830" s="371"/>
      <c r="G2830" s="371"/>
      <c r="H2830" s="373" t="s">
        <v>10</v>
      </c>
      <c r="I2830" s="373">
        <v>293</v>
      </c>
      <c r="J2830" s="373">
        <v>20</v>
      </c>
      <c r="K2830" s="372">
        <v>5</v>
      </c>
      <c r="L2830" s="372">
        <v>1</v>
      </c>
      <c r="M2830" s="372">
        <v>0</v>
      </c>
      <c r="N2830" s="375">
        <v>1</v>
      </c>
      <c r="O2830" s="374" t="str">
        <f>Cal_111320b_12mm!$E$2</f>
        <v>Cal_111320b_12mm</v>
      </c>
      <c r="P2830" s="596">
        <f>Cal_111320b_12mm!$Q$3</f>
        <v>1.834328118614172</v>
      </c>
      <c r="Q2830" s="596">
        <f>Cal_111320b_12mm!$R$3</f>
        <v>0.54419533879391391</v>
      </c>
      <c r="R2830" s="371">
        <v>44.17</v>
      </c>
      <c r="S2830" s="371">
        <v>26.61</v>
      </c>
      <c r="T2830" s="601">
        <f t="shared" si="572"/>
        <v>0.93933333333333335</v>
      </c>
      <c r="U2830" s="378">
        <f t="shared" si="560"/>
        <v>43.230666666666671</v>
      </c>
      <c r="V2830" s="378">
        <f t="shared" si="561"/>
        <v>25.670666666666666</v>
      </c>
      <c r="W2830" s="464">
        <f t="shared" si="562"/>
        <v>0.35852699090965406</v>
      </c>
      <c r="X2830" s="464">
        <f t="shared" si="563"/>
        <v>7.8764848199069828E-2</v>
      </c>
      <c r="Y2830" s="372">
        <f>Cal_111320b_12mm!$A$3</f>
        <v>20201113</v>
      </c>
      <c r="Z2830" s="602" t="s">
        <v>952</v>
      </c>
      <c r="AA2830" s="602"/>
      <c r="AB2830" s="371"/>
      <c r="AC2830" s="371"/>
      <c r="AD2830" s="371" t="s">
        <v>619</v>
      </c>
      <c r="AE2830" s="692" t="s">
        <v>1250</v>
      </c>
      <c r="AF2830" s="381">
        <v>3</v>
      </c>
      <c r="AG2830" s="765" t="s">
        <v>1634</v>
      </c>
      <c r="AH2830" s="412" t="s">
        <v>973</v>
      </c>
      <c r="AI2830" s="412" t="s">
        <v>1716</v>
      </c>
    </row>
    <row r="2831" spans="1:35" s="610" customFormat="1" ht="13.5" thickBot="1" x14ac:dyDescent="0.25">
      <c r="A2831" s="610" t="s">
        <v>932</v>
      </c>
      <c r="B2831" s="611">
        <v>20200202</v>
      </c>
      <c r="C2831" s="612" t="s">
        <v>68</v>
      </c>
      <c r="D2831" s="612">
        <v>7</v>
      </c>
      <c r="E2831" s="612">
        <v>16</v>
      </c>
      <c r="F2831" s="613"/>
      <c r="G2831" s="613"/>
      <c r="H2831" s="612" t="s">
        <v>11</v>
      </c>
      <c r="I2831" s="613">
        <v>293</v>
      </c>
      <c r="J2831" s="612">
        <v>20</v>
      </c>
      <c r="K2831" s="610">
        <v>5</v>
      </c>
      <c r="L2831" s="610">
        <v>1</v>
      </c>
      <c r="M2831" s="610">
        <v>0</v>
      </c>
      <c r="N2831" s="614">
        <v>1</v>
      </c>
      <c r="O2831" s="631" t="str">
        <f>Cal_111320b_12mm!$E$2</f>
        <v>Cal_111320b_12mm</v>
      </c>
      <c r="P2831" s="632">
        <f>Cal_111320b_12mm!$Q$3</f>
        <v>1.834328118614172</v>
      </c>
      <c r="Q2831" s="632">
        <f>Cal_111320b_12mm!$R$3</f>
        <v>0.54419533879391391</v>
      </c>
      <c r="R2831" s="613">
        <v>53.05</v>
      </c>
      <c r="S2831" s="613">
        <v>33.06</v>
      </c>
      <c r="T2831" s="617">
        <f t="shared" si="572"/>
        <v>0.93933333333333335</v>
      </c>
      <c r="U2831" s="618">
        <f t="shared" si="560"/>
        <v>52.110666666666667</v>
      </c>
      <c r="V2831" s="618">
        <f t="shared" si="561"/>
        <v>32.120666666666672</v>
      </c>
      <c r="W2831" s="619">
        <f t="shared" si="562"/>
        <v>0.40814091960614923</v>
      </c>
      <c r="X2831" s="619">
        <f t="shared" si="563"/>
        <v>0.13902466757759957</v>
      </c>
      <c r="Y2831" s="610">
        <f>Cal_111320b_12mm!$A$3</f>
        <v>20201113</v>
      </c>
      <c r="Z2831" s="620" t="s">
        <v>952</v>
      </c>
      <c r="AA2831" s="620"/>
      <c r="AB2831" s="613"/>
      <c r="AC2831" s="613"/>
      <c r="AD2831" s="613" t="s">
        <v>619</v>
      </c>
      <c r="AE2831" s="791" t="s">
        <v>1250</v>
      </c>
      <c r="AF2831" s="621">
        <v>3</v>
      </c>
      <c r="AG2831" s="793" t="s">
        <v>1634</v>
      </c>
      <c r="AH2831" s="622" t="s">
        <v>195</v>
      </c>
      <c r="AI2831" s="622" t="s">
        <v>1716</v>
      </c>
    </row>
    <row r="2832" spans="1:35" x14ac:dyDescent="0.2">
      <c r="A2832" s="43" t="s">
        <v>932</v>
      </c>
      <c r="B2832" s="45">
        <v>20200203</v>
      </c>
      <c r="C2832" s="107" t="s">
        <v>69</v>
      </c>
      <c r="D2832" s="107">
        <v>8</v>
      </c>
      <c r="E2832" s="107">
        <v>1</v>
      </c>
      <c r="F2832"/>
      <c r="G2832"/>
      <c r="H2832" s="107" t="s">
        <v>10</v>
      </c>
      <c r="I2832" s="107">
        <v>290</v>
      </c>
      <c r="J2832" s="107">
        <v>0</v>
      </c>
      <c r="K2832" s="43">
        <v>5</v>
      </c>
      <c r="L2832" s="43">
        <v>1</v>
      </c>
      <c r="M2832" s="43">
        <v>0</v>
      </c>
      <c r="N2832" s="49">
        <v>1</v>
      </c>
      <c r="O2832" s="111" t="str">
        <f>Cal_111320b_12mm!$E$2</f>
        <v>Cal_111320b_12mm</v>
      </c>
      <c r="P2832" s="112">
        <f>Cal_111320b_12mm!$Q$3</f>
        <v>1.834328118614172</v>
      </c>
      <c r="Q2832" s="112">
        <f>Cal_111320b_12mm!$R$3</f>
        <v>0.54419533879391391</v>
      </c>
      <c r="R2832" s="583">
        <v>10.59</v>
      </c>
      <c r="S2832" s="583">
        <v>8.1940000000000008</v>
      </c>
      <c r="T2832" s="43">
        <f t="shared" ref="T2832" si="573">AVERAGE(0.7,0.798,0.69,0.848,0.545,0.785)</f>
        <v>0.72766666666666657</v>
      </c>
      <c r="U2832" s="79">
        <f t="shared" si="554"/>
        <v>9.8623333333333338</v>
      </c>
      <c r="V2832" s="79">
        <f t="shared" si="555"/>
        <v>7.4663333333333339</v>
      </c>
      <c r="W2832" s="465">
        <f t="shared" si="556"/>
        <v>4.9425808336800436E-2</v>
      </c>
      <c r="X2832" s="465">
        <f t="shared" si="557"/>
        <v>7.9076586808493443E-2</v>
      </c>
      <c r="Y2832" s="43">
        <f>Cal_111320b_12mm!$A$3</f>
        <v>20201113</v>
      </c>
      <c r="Z2832" s="481" t="s">
        <v>1610</v>
      </c>
      <c r="AA2832" s="481" t="s">
        <v>1611</v>
      </c>
      <c r="AB2832"/>
      <c r="AC2832"/>
      <c r="AD2832"/>
      <c r="AE2832" s="689" t="s">
        <v>1250</v>
      </c>
      <c r="AF2832" s="128">
        <v>1</v>
      </c>
      <c r="AG2832" s="765" t="s">
        <v>1634</v>
      </c>
      <c r="AH2832"/>
    </row>
    <row r="2833" spans="1:35" x14ac:dyDescent="0.2">
      <c r="A2833" s="43" t="s">
        <v>932</v>
      </c>
      <c r="B2833" s="45">
        <v>20200203</v>
      </c>
      <c r="C2833" s="107" t="s">
        <v>69</v>
      </c>
      <c r="D2833" s="107">
        <v>8</v>
      </c>
      <c r="E2833" s="107">
        <v>1</v>
      </c>
      <c r="F2833"/>
      <c r="G2833"/>
      <c r="H2833" s="107" t="s">
        <v>11</v>
      </c>
      <c r="I2833" s="107">
        <v>290</v>
      </c>
      <c r="J2833" s="107">
        <v>0</v>
      </c>
      <c r="K2833" s="43">
        <v>5</v>
      </c>
      <c r="L2833" s="43">
        <v>1</v>
      </c>
      <c r="M2833" s="43">
        <v>0</v>
      </c>
      <c r="N2833" s="49">
        <v>1</v>
      </c>
      <c r="O2833" s="111" t="str">
        <f>Cal_111320b_12mm!$E$2</f>
        <v>Cal_111320b_12mm</v>
      </c>
      <c r="P2833" s="112">
        <f>Cal_111320b_12mm!$Q$3</f>
        <v>1.834328118614172</v>
      </c>
      <c r="Q2833" s="112">
        <f>Cal_111320b_12mm!$R$3</f>
        <v>0.54419533879391391</v>
      </c>
      <c r="R2833" s="583">
        <v>11.65</v>
      </c>
      <c r="S2833" s="583">
        <v>8.7330000000000005</v>
      </c>
      <c r="T2833" s="43">
        <f t="shared" ref="T2833:T2834" si="574">AVERAGE(0.878, 0.551, 0.758, 0.695, 0.792, 0.866)</f>
        <v>0.75666666666666671</v>
      </c>
      <c r="U2833" s="79">
        <f t="shared" si="554"/>
        <v>10.893333333333334</v>
      </c>
      <c r="V2833" s="79">
        <f t="shared" si="555"/>
        <v>7.9763333333333337</v>
      </c>
      <c r="W2833" s="465">
        <f t="shared" si="556"/>
        <v>6.0173239949268327E-2</v>
      </c>
      <c r="X2833" s="465">
        <f t="shared" si="557"/>
        <v>7.7106719577127364E-2</v>
      </c>
      <c r="Y2833" s="43">
        <f>Cal_111320b_12mm!$A$3</f>
        <v>20201113</v>
      </c>
      <c r="Z2833" s="485" t="s">
        <v>1106</v>
      </c>
      <c r="AA2833" s="485"/>
      <c r="AB2833"/>
      <c r="AC2833"/>
      <c r="AD2833"/>
      <c r="AE2833" s="689" t="s">
        <v>1250</v>
      </c>
      <c r="AF2833" s="128">
        <v>1</v>
      </c>
      <c r="AG2833" s="765" t="s">
        <v>1634</v>
      </c>
      <c r="AH2833"/>
    </row>
    <row r="2834" spans="1:35" x14ac:dyDescent="0.2">
      <c r="A2834" s="43" t="s">
        <v>932</v>
      </c>
      <c r="B2834" s="45">
        <v>20200203</v>
      </c>
      <c r="C2834" s="107" t="s">
        <v>69</v>
      </c>
      <c r="D2834" s="107">
        <v>8</v>
      </c>
      <c r="E2834" s="107">
        <v>2</v>
      </c>
      <c r="F2834"/>
      <c r="G2834"/>
      <c r="H2834" s="107" t="s">
        <v>10</v>
      </c>
      <c r="I2834" s="107">
        <v>290</v>
      </c>
      <c r="J2834" s="107">
        <v>0</v>
      </c>
      <c r="K2834" s="43">
        <v>5</v>
      </c>
      <c r="L2834" s="43">
        <v>1</v>
      </c>
      <c r="M2834" s="43">
        <v>0</v>
      </c>
      <c r="N2834" s="49">
        <v>1</v>
      </c>
      <c r="O2834" s="111" t="str">
        <f>Cal_111320b_12mm!$E$2</f>
        <v>Cal_111320b_12mm</v>
      </c>
      <c r="P2834" s="112">
        <f>Cal_111320b_12mm!$Q$3</f>
        <v>1.834328118614172</v>
      </c>
      <c r="Q2834" s="112">
        <f>Cal_111320b_12mm!$R$3</f>
        <v>0.54419533879391391</v>
      </c>
      <c r="R2834" s="583">
        <v>20.43</v>
      </c>
      <c r="S2834" s="583">
        <v>15.21</v>
      </c>
      <c r="T2834" s="43">
        <f t="shared" si="574"/>
        <v>0.75666666666666671</v>
      </c>
      <c r="U2834" s="79">
        <f t="shared" si="554"/>
        <v>19.673333333333332</v>
      </c>
      <c r="V2834" s="79">
        <f t="shared" si="555"/>
        <v>14.453333333333335</v>
      </c>
      <c r="W2834" s="465">
        <f t="shared" si="556"/>
        <v>0.1076806008005418</v>
      </c>
      <c r="X2834" s="465">
        <f t="shared" si="557"/>
        <v>0.14107442636584702</v>
      </c>
      <c r="Y2834" s="43">
        <f>Cal_111320b_12mm!$A$3</f>
        <v>20201113</v>
      </c>
      <c r="Z2834" s="485" t="s">
        <v>1106</v>
      </c>
      <c r="AA2834" s="485"/>
      <c r="AB2834"/>
      <c r="AC2834"/>
      <c r="AD2834"/>
      <c r="AE2834" s="689" t="s">
        <v>1250</v>
      </c>
      <c r="AF2834" s="128">
        <v>1</v>
      </c>
      <c r="AG2834" s="765" t="s">
        <v>1634</v>
      </c>
      <c r="AH2834"/>
    </row>
    <row r="2835" spans="1:35" x14ac:dyDescent="0.2">
      <c r="A2835" s="43" t="s">
        <v>932</v>
      </c>
      <c r="B2835" s="45">
        <v>20200203</v>
      </c>
      <c r="C2835" s="107" t="s">
        <v>69</v>
      </c>
      <c r="D2835" s="107">
        <v>8</v>
      </c>
      <c r="E2835" s="107">
        <v>2</v>
      </c>
      <c r="F2835"/>
      <c r="G2835"/>
      <c r="H2835" s="107" t="s">
        <v>11</v>
      </c>
      <c r="I2835" s="107">
        <v>290</v>
      </c>
      <c r="J2835" s="107">
        <v>0</v>
      </c>
      <c r="K2835" s="43">
        <v>5</v>
      </c>
      <c r="L2835" s="43">
        <v>1</v>
      </c>
      <c r="M2835" s="43">
        <v>0</v>
      </c>
      <c r="N2835" s="49">
        <v>1</v>
      </c>
      <c r="O2835" s="111" t="str">
        <f>Cal_111320b_12mm!$E$2</f>
        <v>Cal_111320b_12mm</v>
      </c>
      <c r="P2835" s="112">
        <f>Cal_111320b_12mm!$Q$3</f>
        <v>1.834328118614172</v>
      </c>
      <c r="Q2835" s="112">
        <f>Cal_111320b_12mm!$R$3</f>
        <v>0.54419533879391391</v>
      </c>
      <c r="R2835" s="583">
        <v>19.02</v>
      </c>
      <c r="S2835" s="583">
        <v>14.09</v>
      </c>
      <c r="T2835" s="45">
        <f t="shared" ref="T2835" si="575">AVERAGE(0.783, 0.787, 0.833, 0.489, 0.504, 0.826, 0.608)</f>
        <v>0.68999999999999984</v>
      </c>
      <c r="U2835" s="79">
        <f t="shared" si="554"/>
        <v>18.329999999999998</v>
      </c>
      <c r="V2835" s="79">
        <f t="shared" si="555"/>
        <v>13.4</v>
      </c>
      <c r="W2835" s="465">
        <f t="shared" si="556"/>
        <v>0.10169834520051171</v>
      </c>
      <c r="X2835" s="465">
        <f t="shared" si="557"/>
        <v>0.12892785618530078</v>
      </c>
      <c r="Y2835" s="43">
        <f>Cal_111320b_12mm!$A$3</f>
        <v>20201113</v>
      </c>
      <c r="Z2835" s="485" t="s">
        <v>1111</v>
      </c>
      <c r="AA2835" s="485"/>
      <c r="AB2835"/>
      <c r="AC2835"/>
      <c r="AD2835"/>
      <c r="AE2835" s="689" t="s">
        <v>1250</v>
      </c>
      <c r="AF2835" s="128">
        <v>1</v>
      </c>
      <c r="AG2835" s="765" t="s">
        <v>1634</v>
      </c>
      <c r="AH2835"/>
    </row>
    <row r="2836" spans="1:35" x14ac:dyDescent="0.2">
      <c r="A2836" s="43" t="s">
        <v>932</v>
      </c>
      <c r="B2836" s="45">
        <v>20200203</v>
      </c>
      <c r="C2836" s="107" t="s">
        <v>69</v>
      </c>
      <c r="D2836" s="107">
        <v>8</v>
      </c>
      <c r="E2836" s="107">
        <v>4</v>
      </c>
      <c r="F2836"/>
      <c r="G2836"/>
      <c r="H2836" s="107" t="s">
        <v>10</v>
      </c>
      <c r="I2836" s="107">
        <v>290</v>
      </c>
      <c r="J2836" s="107">
        <v>0</v>
      </c>
      <c r="K2836" s="43">
        <v>5</v>
      </c>
      <c r="L2836" s="43">
        <v>1</v>
      </c>
      <c r="M2836" s="43">
        <v>0</v>
      </c>
      <c r="N2836" s="49">
        <v>1</v>
      </c>
      <c r="O2836" s="111" t="str">
        <f>Cal_111320b_12mm!$E$2</f>
        <v>Cal_111320b_12mm</v>
      </c>
      <c r="P2836" s="112">
        <f>Cal_111320b_12mm!$Q$3</f>
        <v>1.834328118614172</v>
      </c>
      <c r="Q2836" s="112">
        <f>Cal_111320b_12mm!$R$3</f>
        <v>0.54419533879391391</v>
      </c>
      <c r="R2836" s="583">
        <v>20.34</v>
      </c>
      <c r="S2836" s="583">
        <v>14.77</v>
      </c>
      <c r="T2836" s="43">
        <f t="shared" ref="T2836" si="576">AVERAGE(0.7,0.798,0.69,0.848,0.545,0.785)</f>
        <v>0.72766666666666657</v>
      </c>
      <c r="U2836" s="79">
        <f t="shared" si="554"/>
        <v>19.612333333333332</v>
      </c>
      <c r="V2836" s="79">
        <f t="shared" si="555"/>
        <v>14.042333333333334</v>
      </c>
      <c r="W2836" s="465">
        <f t="shared" si="556"/>
        <v>0.11490056445575057</v>
      </c>
      <c r="X2836" s="465">
        <f t="shared" si="557"/>
        <v>0.12678077847410321</v>
      </c>
      <c r="Y2836" s="43">
        <f>Cal_111320b_12mm!$A$3</f>
        <v>20201113</v>
      </c>
      <c r="Z2836" s="481" t="s">
        <v>1610</v>
      </c>
      <c r="AA2836" s="481" t="s">
        <v>1611</v>
      </c>
      <c r="AB2836"/>
      <c r="AC2836"/>
      <c r="AD2836"/>
      <c r="AE2836" s="689" t="s">
        <v>1250</v>
      </c>
      <c r="AF2836" s="128">
        <v>1</v>
      </c>
      <c r="AG2836" s="765" t="s">
        <v>1634</v>
      </c>
      <c r="AH2836"/>
    </row>
    <row r="2837" spans="1:35" x14ac:dyDescent="0.2">
      <c r="A2837" s="43" t="s">
        <v>932</v>
      </c>
      <c r="B2837" s="45">
        <v>20200203</v>
      </c>
      <c r="C2837" s="107" t="s">
        <v>69</v>
      </c>
      <c r="D2837" s="107">
        <v>8</v>
      </c>
      <c r="E2837" s="107">
        <v>4</v>
      </c>
      <c r="F2837"/>
      <c r="G2837"/>
      <c r="H2837" s="107" t="s">
        <v>11</v>
      </c>
      <c r="I2837" s="107">
        <v>290</v>
      </c>
      <c r="J2837" s="107">
        <v>0</v>
      </c>
      <c r="K2837" s="43">
        <v>5</v>
      </c>
      <c r="L2837" s="43">
        <v>1</v>
      </c>
      <c r="M2837" s="43">
        <v>0</v>
      </c>
      <c r="N2837" s="49">
        <v>1</v>
      </c>
      <c r="O2837" s="111" t="str">
        <f>Cal_111320b_12mm!$E$2</f>
        <v>Cal_111320b_12mm</v>
      </c>
      <c r="P2837" s="112">
        <f>Cal_111320b_12mm!$Q$3</f>
        <v>1.834328118614172</v>
      </c>
      <c r="Q2837" s="112">
        <f>Cal_111320b_12mm!$R$3</f>
        <v>0.54419533879391391</v>
      </c>
      <c r="R2837" s="583">
        <v>21.37</v>
      </c>
      <c r="S2837" s="583">
        <v>15.43</v>
      </c>
      <c r="T2837" s="43">
        <f>AVERAGE(0.878, 0.551, 0.758, 0.695, 0.792, 0.866)</f>
        <v>0.75666666666666671</v>
      </c>
      <c r="U2837" s="79">
        <f t="shared" si="554"/>
        <v>20.613333333333333</v>
      </c>
      <c r="V2837" s="79">
        <f t="shared" si="555"/>
        <v>14.673333333333334</v>
      </c>
      <c r="W2837" s="465">
        <f t="shared" si="556"/>
        <v>0.12253309746268555</v>
      </c>
      <c r="X2837" s="465">
        <f t="shared" si="557"/>
        <v>0.13000833002496284</v>
      </c>
      <c r="Y2837" s="43">
        <f>Cal_111320b_12mm!$A$3</f>
        <v>20201113</v>
      </c>
      <c r="Z2837" s="485" t="s">
        <v>1106</v>
      </c>
      <c r="AA2837" s="485"/>
      <c r="AB2837"/>
      <c r="AC2837"/>
      <c r="AD2837"/>
      <c r="AE2837" s="689" t="s">
        <v>1250</v>
      </c>
      <c r="AF2837" s="128">
        <v>1</v>
      </c>
      <c r="AG2837" s="765" t="s">
        <v>1634</v>
      </c>
      <c r="AH2837"/>
    </row>
    <row r="2838" spans="1:35" x14ac:dyDescent="0.2">
      <c r="A2838" s="43" t="s">
        <v>932</v>
      </c>
      <c r="B2838" s="45">
        <v>20200203</v>
      </c>
      <c r="C2838" s="107" t="s">
        <v>69</v>
      </c>
      <c r="D2838" s="107">
        <v>8</v>
      </c>
      <c r="E2838" s="107">
        <v>6</v>
      </c>
      <c r="F2838"/>
      <c r="G2838"/>
      <c r="H2838" s="107" t="s">
        <v>10</v>
      </c>
      <c r="I2838" s="107">
        <v>290</v>
      </c>
      <c r="J2838" s="107">
        <v>0</v>
      </c>
      <c r="K2838" s="43">
        <v>5</v>
      </c>
      <c r="L2838" s="43">
        <v>1</v>
      </c>
      <c r="M2838" s="43">
        <v>0</v>
      </c>
      <c r="N2838" s="49">
        <v>1</v>
      </c>
      <c r="O2838" s="111" t="str">
        <f>Cal_111320b_12mm!$E$2</f>
        <v>Cal_111320b_12mm</v>
      </c>
      <c r="P2838" s="112">
        <f>Cal_111320b_12mm!$Q$3</f>
        <v>1.834328118614172</v>
      </c>
      <c r="Q2838" s="112">
        <f>Cal_111320b_12mm!$R$3</f>
        <v>0.54419533879391391</v>
      </c>
      <c r="R2838" s="583">
        <v>23.49</v>
      </c>
      <c r="S2838" s="583">
        <v>16.04</v>
      </c>
      <c r="T2838" s="45">
        <f t="shared" ref="T2838" si="577">AVERAGE(0.783, 0.787, 0.833, 0.489, 0.504, 0.826, 0.608)</f>
        <v>0.68999999999999984</v>
      </c>
      <c r="U2838" s="79">
        <f t="shared" si="554"/>
        <v>22.799999999999997</v>
      </c>
      <c r="V2838" s="79">
        <f t="shared" si="555"/>
        <v>15.35</v>
      </c>
      <c r="W2838" s="465">
        <f t="shared" si="556"/>
        <v>0.15368208351801466</v>
      </c>
      <c r="X2838" s="465">
        <f t="shared" si="557"/>
        <v>0.11050539344259887</v>
      </c>
      <c r="Y2838" s="43">
        <f>Cal_111320b_12mm!$A$3</f>
        <v>20201113</v>
      </c>
      <c r="Z2838" s="485" t="s">
        <v>1111</v>
      </c>
      <c r="AA2838" s="485"/>
      <c r="AB2838"/>
      <c r="AC2838"/>
      <c r="AD2838"/>
      <c r="AE2838" s="689" t="s">
        <v>1250</v>
      </c>
      <c r="AF2838" s="128">
        <v>1</v>
      </c>
      <c r="AG2838" s="765" t="s">
        <v>1634</v>
      </c>
      <c r="AH2838"/>
    </row>
    <row r="2839" spans="1:35" x14ac:dyDescent="0.2">
      <c r="A2839" s="43" t="s">
        <v>932</v>
      </c>
      <c r="B2839" s="45">
        <v>20200203</v>
      </c>
      <c r="C2839" s="107" t="s">
        <v>69</v>
      </c>
      <c r="D2839" s="107">
        <v>8</v>
      </c>
      <c r="E2839" s="107">
        <v>6</v>
      </c>
      <c r="F2839"/>
      <c r="G2839"/>
      <c r="H2839" s="107" t="s">
        <v>11</v>
      </c>
      <c r="I2839" s="107">
        <v>290</v>
      </c>
      <c r="J2839" s="107">
        <v>0</v>
      </c>
      <c r="K2839" s="43">
        <v>5</v>
      </c>
      <c r="L2839" s="43">
        <v>1</v>
      </c>
      <c r="M2839" s="43">
        <v>0</v>
      </c>
      <c r="N2839" s="49">
        <v>1</v>
      </c>
      <c r="O2839" s="111" t="str">
        <f>Cal_111320b_12mm!$E$2</f>
        <v>Cal_111320b_12mm</v>
      </c>
      <c r="P2839" s="112">
        <f>Cal_111320b_12mm!$Q$3</f>
        <v>1.834328118614172</v>
      </c>
      <c r="Q2839" s="112">
        <f>Cal_111320b_12mm!$R$3</f>
        <v>0.54419533879391391</v>
      </c>
      <c r="R2839" s="583">
        <v>22.5</v>
      </c>
      <c r="S2839" s="583">
        <v>15.72</v>
      </c>
      <c r="T2839" s="43">
        <f t="shared" ref="T2839" si="578">AVERAGE(0.7,0.798,0.69,0.848,0.545,0.785)</f>
        <v>0.72766666666666657</v>
      </c>
      <c r="U2839" s="79">
        <f t="shared" si="554"/>
        <v>21.772333333333332</v>
      </c>
      <c r="V2839" s="79">
        <f t="shared" si="555"/>
        <v>14.992333333333335</v>
      </c>
      <c r="W2839" s="465">
        <f t="shared" si="556"/>
        <v>0.13986101023518649</v>
      </c>
      <c r="X2839" s="465">
        <f t="shared" si="557"/>
        <v>0.11817069771828836</v>
      </c>
      <c r="Y2839" s="43">
        <f>Cal_111320b_12mm!$A$3</f>
        <v>20201113</v>
      </c>
      <c r="Z2839" s="481" t="s">
        <v>1610</v>
      </c>
      <c r="AA2839" s="481" t="s">
        <v>1611</v>
      </c>
      <c r="AB2839"/>
      <c r="AC2839"/>
      <c r="AD2839"/>
      <c r="AE2839" s="689" t="s">
        <v>1250</v>
      </c>
      <c r="AF2839" s="128">
        <v>1</v>
      </c>
      <c r="AG2839" s="765" t="s">
        <v>1634</v>
      </c>
      <c r="AH2839"/>
    </row>
    <row r="2840" spans="1:35" x14ac:dyDescent="0.2">
      <c r="A2840" s="43" t="s">
        <v>932</v>
      </c>
      <c r="B2840" s="45">
        <v>20200203</v>
      </c>
      <c r="C2840" s="107" t="s">
        <v>69</v>
      </c>
      <c r="D2840" s="107">
        <v>8</v>
      </c>
      <c r="E2840" s="107">
        <v>6</v>
      </c>
      <c r="F2840"/>
      <c r="G2840"/>
      <c r="H2840" s="107" t="s">
        <v>10</v>
      </c>
      <c r="I2840" s="107">
        <v>290</v>
      </c>
      <c r="J2840" s="107">
        <v>10</v>
      </c>
      <c r="K2840" s="43">
        <v>5</v>
      </c>
      <c r="L2840" s="43">
        <v>1</v>
      </c>
      <c r="M2840" s="43">
        <v>0</v>
      </c>
      <c r="N2840" s="49">
        <v>1</v>
      </c>
      <c r="O2840" s="111" t="str">
        <f>Cal_111320b_12mm!$E$2</f>
        <v>Cal_111320b_12mm</v>
      </c>
      <c r="P2840" s="112">
        <f>Cal_111320b_12mm!$Q$3</f>
        <v>1.834328118614172</v>
      </c>
      <c r="Q2840" s="112">
        <f>Cal_111320b_12mm!$R$3</f>
        <v>0.54419533879391391</v>
      </c>
      <c r="R2840" s="583">
        <v>14.47</v>
      </c>
      <c r="S2840" s="583">
        <v>10.41</v>
      </c>
      <c r="T2840" s="43">
        <f>AVERAGE(0.878, 0.551, 0.758, 0.695, 0.792, 0.866)</f>
        <v>0.75666666666666671</v>
      </c>
      <c r="U2840" s="79">
        <f t="shared" si="554"/>
        <v>13.713333333333335</v>
      </c>
      <c r="V2840" s="79">
        <f t="shared" si="555"/>
        <v>9.6533333333333342</v>
      </c>
      <c r="W2840" s="465">
        <f t="shared" si="556"/>
        <v>8.3751578400421453E-2</v>
      </c>
      <c r="X2840" s="465">
        <f t="shared" si="557"/>
        <v>8.2391078120303163E-2</v>
      </c>
      <c r="Y2840" s="43">
        <f>Cal_111320b_12mm!$A$3</f>
        <v>20201113</v>
      </c>
      <c r="Z2840" s="485" t="s">
        <v>1106</v>
      </c>
      <c r="AA2840" s="485"/>
      <c r="AB2840"/>
      <c r="AC2840"/>
      <c r="AD2840"/>
      <c r="AE2840" s="689" t="s">
        <v>1250</v>
      </c>
      <c r="AF2840" s="128">
        <v>1</v>
      </c>
      <c r="AG2840" s="765" t="s">
        <v>1634</v>
      </c>
      <c r="AH2840"/>
    </row>
    <row r="2841" spans="1:35" x14ac:dyDescent="0.2">
      <c r="A2841" s="43" t="s">
        <v>932</v>
      </c>
      <c r="B2841" s="45">
        <v>20200203</v>
      </c>
      <c r="C2841" s="107" t="s">
        <v>69</v>
      </c>
      <c r="D2841" s="107">
        <v>8</v>
      </c>
      <c r="E2841" s="107">
        <v>6</v>
      </c>
      <c r="F2841"/>
      <c r="G2841"/>
      <c r="H2841" s="107" t="s">
        <v>11</v>
      </c>
      <c r="I2841" s="107">
        <v>290</v>
      </c>
      <c r="J2841" s="107">
        <v>10</v>
      </c>
      <c r="K2841">
        <v>5</v>
      </c>
      <c r="L2841" s="107">
        <v>1</v>
      </c>
      <c r="M2841" s="107">
        <v>0</v>
      </c>
      <c r="N2841" s="107">
        <v>1</v>
      </c>
      <c r="O2841" s="43" t="str">
        <f>Cal_051922a!$E$2</f>
        <v>Cal_051922a</v>
      </c>
      <c r="P2841" s="43">
        <f>Cal_051922a!$Q$3</f>
        <v>1.8382409380942635</v>
      </c>
      <c r="Q2841" s="43">
        <f>Cal_051922a!$R$3</f>
        <v>0.56187208580813652</v>
      </c>
      <c r="R2841" s="583">
        <v>15.78</v>
      </c>
      <c r="S2841" s="583">
        <v>10.84</v>
      </c>
      <c r="T2841" s="43">
        <f>AVERAGE(0.688,0.557,0.917,0.912,0.69,0.694)</f>
        <v>0.74299999999999999</v>
      </c>
      <c r="U2841" s="79">
        <f t="shared" si="554"/>
        <v>15.036999999999999</v>
      </c>
      <c r="V2841" s="79">
        <f t="shared" si="555"/>
        <v>10.097</v>
      </c>
      <c r="W2841" s="465">
        <f t="shared" si="556"/>
        <v>0.10494698794618616</v>
      </c>
      <c r="X2841" s="465">
        <f t="shared" si="557"/>
        <v>7.4859042385701263E-2</v>
      </c>
      <c r="Y2841" s="43">
        <f>Cal_051922a!$A$3</f>
        <v>20220519</v>
      </c>
      <c r="Z2841" s="485" t="s">
        <v>1614</v>
      </c>
      <c r="AA2841">
        <v>20221206</v>
      </c>
      <c r="AB2841"/>
      <c r="AC2841"/>
      <c r="AD2841"/>
      <c r="AE2841" s="689" t="s">
        <v>1250</v>
      </c>
      <c r="AF2841" s="128">
        <v>1</v>
      </c>
      <c r="AG2841" s="765" t="s">
        <v>1634</v>
      </c>
      <c r="AH2841"/>
    </row>
    <row r="2842" spans="1:35" s="82" customFormat="1" x14ac:dyDescent="0.2">
      <c r="A2842" s="82" t="s">
        <v>932</v>
      </c>
      <c r="B2842" s="81">
        <v>20200203</v>
      </c>
      <c r="C2842" s="126" t="s">
        <v>69</v>
      </c>
      <c r="D2842" s="126">
        <v>8</v>
      </c>
      <c r="E2842" s="126">
        <v>6</v>
      </c>
      <c r="F2842"/>
      <c r="G2842"/>
      <c r="H2842" s="126" t="s">
        <v>10</v>
      </c>
      <c r="I2842" s="126">
        <v>293</v>
      </c>
      <c r="J2842" s="126">
        <v>5</v>
      </c>
      <c r="K2842" s="82">
        <v>5</v>
      </c>
      <c r="L2842" s="82">
        <v>1</v>
      </c>
      <c r="M2842" s="82">
        <v>0</v>
      </c>
      <c r="N2842" s="83">
        <v>1</v>
      </c>
      <c r="O2842" s="156" t="str">
        <f>Cal_111320b_12mm!$E$2</f>
        <v>Cal_111320b_12mm</v>
      </c>
      <c r="P2842" s="157">
        <f>Cal_111320b_12mm!$Q$3</f>
        <v>1.834328118614172</v>
      </c>
      <c r="Q2842" s="157">
        <f>Cal_111320b_12mm!$R$3</f>
        <v>0.54419533879391391</v>
      </c>
      <c r="R2842" s="599">
        <v>1.0209999999999999</v>
      </c>
      <c r="S2842" s="599">
        <v>0.86499999999999999</v>
      </c>
      <c r="T2842" s="82">
        <f t="shared" ref="T2842:T2844" si="579">AVERAGE(0.979,0.636,0.798,0.933,0.704,1.108)</f>
        <v>0.85966666666666658</v>
      </c>
      <c r="U2842" s="125">
        <f t="shared" ref="U2842:U2864" si="580">(R2842-T2842)*(L2842+M2842)/L2842</f>
        <v>0.16133333333333333</v>
      </c>
      <c r="V2842" s="125">
        <f t="shared" ref="V2842:V2864" si="581">(S2842-T2842)*(L2842+M2842)/L2842</f>
        <v>5.3333333333334121E-3</v>
      </c>
      <c r="W2842" s="459">
        <f t="shared" ref="W2842:W2864" si="582">(Q2842*P2842/(P2842-1)*(U2842-V2842)*(K2842)/I2842)/N2842</f>
        <v>3.185091718787357E-3</v>
      </c>
      <c r="X2842" s="459">
        <f t="shared" ref="X2842:X2864" si="583">(Q2842*P2842/(P2842-1)*(P2842*V2842-U2842)*(K2842)/I2842)/N2842</f>
        <v>-3.0942400407925029E-3</v>
      </c>
      <c r="Y2842" s="82">
        <f>Cal_111320b_12mm!$A$3</f>
        <v>20201113</v>
      </c>
      <c r="Z2842" s="483" t="s">
        <v>1097</v>
      </c>
      <c r="AA2842" s="483"/>
      <c r="AB2842" s="155"/>
      <c r="AC2842" s="155"/>
      <c r="AD2842" s="155"/>
      <c r="AE2842" s="689" t="s">
        <v>1250</v>
      </c>
      <c r="AF2842" s="128">
        <v>4</v>
      </c>
      <c r="AG2842" s="128">
        <v>1</v>
      </c>
      <c r="AH2842" s="153" t="s">
        <v>204</v>
      </c>
      <c r="AI2842" s="153" t="s">
        <v>1221</v>
      </c>
    </row>
    <row r="2843" spans="1:35" s="82" customFormat="1" x14ac:dyDescent="0.2">
      <c r="A2843" s="82" t="s">
        <v>932</v>
      </c>
      <c r="B2843" s="81">
        <v>20200203</v>
      </c>
      <c r="C2843" s="126" t="s">
        <v>69</v>
      </c>
      <c r="D2843" s="126">
        <v>8</v>
      </c>
      <c r="E2843" s="126">
        <v>6</v>
      </c>
      <c r="F2843"/>
      <c r="G2843"/>
      <c r="H2843" s="126" t="s">
        <v>11</v>
      </c>
      <c r="I2843" s="126">
        <v>295</v>
      </c>
      <c r="J2843" s="126">
        <v>5</v>
      </c>
      <c r="K2843" s="82">
        <v>5</v>
      </c>
      <c r="L2843" s="82">
        <v>1</v>
      </c>
      <c r="M2843" s="82">
        <v>0</v>
      </c>
      <c r="N2843" s="83">
        <v>1</v>
      </c>
      <c r="O2843" s="156" t="str">
        <f>Cal_111320b_12mm!$E$2</f>
        <v>Cal_111320b_12mm</v>
      </c>
      <c r="P2843" s="157">
        <f>Cal_111320b_12mm!$Q$3</f>
        <v>1.834328118614172</v>
      </c>
      <c r="Q2843" s="157">
        <f>Cal_111320b_12mm!$R$3</f>
        <v>0.54419533879391391</v>
      </c>
      <c r="R2843" s="599">
        <v>11.68</v>
      </c>
      <c r="S2843" s="599">
        <v>8.49</v>
      </c>
      <c r="T2843" s="82">
        <f t="shared" si="579"/>
        <v>0.85966666666666658</v>
      </c>
      <c r="U2843" s="125">
        <f t="shared" si="580"/>
        <v>10.820333333333334</v>
      </c>
      <c r="V2843" s="125">
        <f t="shared" si="581"/>
        <v>7.6303333333333336</v>
      </c>
      <c r="W2843" s="459">
        <f t="shared" si="582"/>
        <v>6.4689475810495015E-2</v>
      </c>
      <c r="X2843" s="459">
        <f t="shared" si="583"/>
        <v>6.4409661470689203E-2</v>
      </c>
      <c r="Y2843" s="82">
        <f>Cal_111320b_12mm!$A$3</f>
        <v>20201113</v>
      </c>
      <c r="Z2843" s="483" t="s">
        <v>1097</v>
      </c>
      <c r="AA2843" s="483"/>
      <c r="AB2843" s="155"/>
      <c r="AC2843" s="155"/>
      <c r="AD2843" s="155"/>
      <c r="AE2843" s="689" t="s">
        <v>1250</v>
      </c>
      <c r="AF2843" s="128">
        <v>1</v>
      </c>
      <c r="AG2843" s="765" t="s">
        <v>1634</v>
      </c>
      <c r="AH2843" s="153" t="s">
        <v>205</v>
      </c>
      <c r="AI2843" s="155"/>
    </row>
    <row r="2844" spans="1:35" s="372" customFormat="1" x14ac:dyDescent="0.2">
      <c r="A2844" s="372" t="s">
        <v>932</v>
      </c>
      <c r="B2844" s="462">
        <v>20200203</v>
      </c>
      <c r="C2844" s="373" t="s">
        <v>69</v>
      </c>
      <c r="D2844" s="373">
        <v>8</v>
      </c>
      <c r="E2844" s="373">
        <v>6</v>
      </c>
      <c r="F2844" s="371"/>
      <c r="G2844" s="371"/>
      <c r="H2844" s="373" t="s">
        <v>10</v>
      </c>
      <c r="I2844" s="373">
        <v>293</v>
      </c>
      <c r="J2844" s="373">
        <v>20</v>
      </c>
      <c r="K2844" s="372">
        <v>5</v>
      </c>
      <c r="L2844" s="372">
        <v>1</v>
      </c>
      <c r="M2844" s="372">
        <v>0</v>
      </c>
      <c r="N2844" s="375">
        <v>1</v>
      </c>
      <c r="O2844" s="374" t="str">
        <f>Cal_111320b_12mm!$E$2</f>
        <v>Cal_111320b_12mm</v>
      </c>
      <c r="P2844" s="596">
        <f>Cal_111320b_12mm!$Q$3</f>
        <v>1.834328118614172</v>
      </c>
      <c r="Q2844" s="596">
        <f>Cal_111320b_12mm!$R$3</f>
        <v>0.54419533879391391</v>
      </c>
      <c r="R2844" s="597">
        <v>4.9359999999999999</v>
      </c>
      <c r="S2844" s="597">
        <v>3.5630000000000002</v>
      </c>
      <c r="T2844" s="372">
        <f t="shared" si="579"/>
        <v>0.85966666666666658</v>
      </c>
      <c r="U2844" s="378">
        <f t="shared" si="580"/>
        <v>4.0763333333333334</v>
      </c>
      <c r="V2844" s="378">
        <f t="shared" si="581"/>
        <v>2.7033333333333336</v>
      </c>
      <c r="W2844" s="464">
        <f t="shared" si="582"/>
        <v>2.8032890576250271E-2</v>
      </c>
      <c r="X2844" s="464">
        <f t="shared" si="583"/>
        <v>1.8017553707390603E-2</v>
      </c>
      <c r="Y2844" s="372">
        <f>Cal_111320b_12mm!$A$3</f>
        <v>20201113</v>
      </c>
      <c r="Z2844" s="598" t="s">
        <v>1097</v>
      </c>
      <c r="AA2844" s="598"/>
      <c r="AB2844" s="371"/>
      <c r="AC2844" s="371"/>
      <c r="AD2844" s="371"/>
      <c r="AE2844" s="692" t="s">
        <v>1250</v>
      </c>
      <c r="AF2844" s="381">
        <v>1</v>
      </c>
      <c r="AG2844" s="765" t="s">
        <v>1634</v>
      </c>
      <c r="AH2844" s="412" t="s">
        <v>211</v>
      </c>
      <c r="AI2844" s="371"/>
    </row>
    <row r="2845" spans="1:35" s="372" customFormat="1" x14ac:dyDescent="0.2">
      <c r="A2845" s="372" t="s">
        <v>932</v>
      </c>
      <c r="B2845" s="462">
        <v>20200203</v>
      </c>
      <c r="C2845" s="373" t="s">
        <v>69</v>
      </c>
      <c r="D2845" s="373">
        <v>8</v>
      </c>
      <c r="E2845" s="373">
        <v>6</v>
      </c>
      <c r="F2845" s="371"/>
      <c r="G2845" s="371"/>
      <c r="H2845" s="373" t="s">
        <v>11</v>
      </c>
      <c r="I2845" s="373">
        <v>294</v>
      </c>
      <c r="J2845" s="373">
        <v>20</v>
      </c>
      <c r="K2845" s="372">
        <v>5</v>
      </c>
      <c r="L2845" s="372">
        <v>1</v>
      </c>
      <c r="M2845" s="372">
        <v>0</v>
      </c>
      <c r="N2845" s="375">
        <v>1</v>
      </c>
      <c r="O2845" s="374" t="str">
        <f>Cal_111320b_12mm!$E$2</f>
        <v>Cal_111320b_12mm</v>
      </c>
      <c r="P2845" s="596">
        <f>Cal_111320b_12mm!$Q$3</f>
        <v>1.834328118614172</v>
      </c>
      <c r="Q2845" s="596">
        <f>Cal_111320b_12mm!$R$3</f>
        <v>0.54419533879391391</v>
      </c>
      <c r="R2845" s="371">
        <v>7.1769999999999996</v>
      </c>
      <c r="S2845" s="371">
        <v>4.524</v>
      </c>
      <c r="T2845" s="601">
        <f t="shared" ref="T2845" si="584">AVERAGE(1.079,1.297,0.84,0.75,0.747,0.923)</f>
        <v>0.93933333333333335</v>
      </c>
      <c r="U2845" s="378">
        <f t="shared" si="580"/>
        <v>6.2376666666666658</v>
      </c>
      <c r="V2845" s="378">
        <f t="shared" si="581"/>
        <v>3.5846666666666667</v>
      </c>
      <c r="W2845" s="464">
        <f t="shared" si="582"/>
        <v>5.3982735057414487E-2</v>
      </c>
      <c r="X2845" s="464">
        <f t="shared" si="583"/>
        <v>6.8732494091877034E-3</v>
      </c>
      <c r="Y2845" s="372">
        <f>Cal_111320b_12mm!$A$3</f>
        <v>20201113</v>
      </c>
      <c r="Z2845" s="602" t="s">
        <v>952</v>
      </c>
      <c r="AA2845" s="602"/>
      <c r="AB2845" s="371"/>
      <c r="AC2845" s="371"/>
      <c r="AD2845" s="371" t="s">
        <v>619</v>
      </c>
      <c r="AE2845" s="692" t="s">
        <v>1250</v>
      </c>
      <c r="AF2845" s="381">
        <v>1</v>
      </c>
      <c r="AG2845" s="765" t="s">
        <v>1634</v>
      </c>
      <c r="AH2845" s="412" t="s">
        <v>213</v>
      </c>
      <c r="AI2845" s="371"/>
    </row>
    <row r="2846" spans="1:35" x14ac:dyDescent="0.2">
      <c r="A2846" s="43" t="s">
        <v>932</v>
      </c>
      <c r="B2846" s="45">
        <v>20200203</v>
      </c>
      <c r="C2846" s="107" t="s">
        <v>69</v>
      </c>
      <c r="D2846" s="107">
        <v>8</v>
      </c>
      <c r="E2846" s="107">
        <v>10</v>
      </c>
      <c r="F2846"/>
      <c r="G2846"/>
      <c r="H2846" s="107" t="s">
        <v>10</v>
      </c>
      <c r="I2846" s="107">
        <v>290</v>
      </c>
      <c r="J2846" s="107">
        <v>0</v>
      </c>
      <c r="K2846" s="43">
        <v>5</v>
      </c>
      <c r="L2846" s="43">
        <v>1</v>
      </c>
      <c r="M2846" s="43">
        <v>0</v>
      </c>
      <c r="N2846" s="49">
        <v>1</v>
      </c>
      <c r="O2846" s="111" t="str">
        <f>Cal_111320b_12mm!$E$2</f>
        <v>Cal_111320b_12mm</v>
      </c>
      <c r="P2846" s="112">
        <f>Cal_111320b_12mm!$Q$3</f>
        <v>1.834328118614172</v>
      </c>
      <c r="Q2846" s="112">
        <f>Cal_111320b_12mm!$R$3</f>
        <v>0.54419533879391391</v>
      </c>
      <c r="R2846" s="583">
        <v>29.88</v>
      </c>
      <c r="S2846" s="583">
        <v>20.41</v>
      </c>
      <c r="T2846" s="43">
        <f>AVERAGE(0.878, 0.551, 0.758, 0.695, 0.792, 0.866)</f>
        <v>0.75666666666666671</v>
      </c>
      <c r="U2846" s="79">
        <f t="shared" si="580"/>
        <v>29.123333333333331</v>
      </c>
      <c r="V2846" s="79">
        <f t="shared" si="581"/>
        <v>19.653333333333332</v>
      </c>
      <c r="W2846" s="465">
        <f t="shared" si="582"/>
        <v>0.1953515880423623</v>
      </c>
      <c r="X2846" s="465">
        <f t="shared" si="583"/>
        <v>0.14290017399016269</v>
      </c>
      <c r="Y2846" s="43">
        <f>Cal_111320b_12mm!$A$3</f>
        <v>20201113</v>
      </c>
      <c r="Z2846" s="485" t="s">
        <v>1106</v>
      </c>
      <c r="AA2846" s="485"/>
      <c r="AB2846"/>
      <c r="AC2846"/>
      <c r="AD2846"/>
      <c r="AE2846" s="689" t="s">
        <v>1250</v>
      </c>
      <c r="AF2846" s="128">
        <v>1</v>
      </c>
      <c r="AG2846" s="765" t="s">
        <v>1634</v>
      </c>
      <c r="AH2846"/>
    </row>
    <row r="2847" spans="1:35" x14ac:dyDescent="0.2">
      <c r="A2847" s="43" t="s">
        <v>932</v>
      </c>
      <c r="B2847" s="45">
        <v>20200203</v>
      </c>
      <c r="C2847" s="107" t="s">
        <v>69</v>
      </c>
      <c r="D2847" s="107">
        <v>8</v>
      </c>
      <c r="E2847" s="107">
        <v>10</v>
      </c>
      <c r="F2847"/>
      <c r="G2847"/>
      <c r="H2847" s="107" t="s">
        <v>11</v>
      </c>
      <c r="I2847" s="107">
        <v>290</v>
      </c>
      <c r="J2847" s="107">
        <v>0</v>
      </c>
      <c r="K2847" s="43">
        <v>5</v>
      </c>
      <c r="L2847" s="43">
        <v>1</v>
      </c>
      <c r="M2847" s="43">
        <v>0</v>
      </c>
      <c r="N2847" s="49">
        <v>1</v>
      </c>
      <c r="O2847" s="111" t="str">
        <f>Cal_111320b_12mm!$E$2</f>
        <v>Cal_111320b_12mm</v>
      </c>
      <c r="P2847" s="112">
        <f>Cal_111320b_12mm!$Q$3</f>
        <v>1.834328118614172</v>
      </c>
      <c r="Q2847" s="112">
        <f>Cal_111320b_12mm!$R$3</f>
        <v>0.54419533879391391</v>
      </c>
      <c r="R2847" s="583">
        <v>27.53</v>
      </c>
      <c r="S2847" s="583">
        <v>18.440000000000001</v>
      </c>
      <c r="T2847" s="43">
        <f t="shared" ref="T2847:T2848" si="585">AVERAGE(0.7,0.798,0.69,0.848,0.545,0.785)</f>
        <v>0.72766666666666657</v>
      </c>
      <c r="U2847" s="79">
        <f t="shared" si="580"/>
        <v>26.802333333333333</v>
      </c>
      <c r="V2847" s="79">
        <f t="shared" si="581"/>
        <v>17.712333333333333</v>
      </c>
      <c r="W2847" s="465">
        <f t="shared" si="582"/>
        <v>0.18751277035956426</v>
      </c>
      <c r="X2847" s="465">
        <f t="shared" si="583"/>
        <v>0.11733261429312028</v>
      </c>
      <c r="Y2847" s="43">
        <f>Cal_111320b_12mm!$A$3</f>
        <v>20201113</v>
      </c>
      <c r="Z2847" s="481" t="s">
        <v>1610</v>
      </c>
      <c r="AA2847" s="481" t="s">
        <v>1611</v>
      </c>
      <c r="AB2847"/>
      <c r="AC2847"/>
      <c r="AD2847"/>
      <c r="AE2847" s="689" t="s">
        <v>1250</v>
      </c>
      <c r="AF2847" s="128">
        <v>1</v>
      </c>
      <c r="AG2847" s="765" t="s">
        <v>1634</v>
      </c>
      <c r="AH2847"/>
    </row>
    <row r="2848" spans="1:35" x14ac:dyDescent="0.2">
      <c r="A2848" s="43" t="s">
        <v>932</v>
      </c>
      <c r="B2848" s="45">
        <v>20200203</v>
      </c>
      <c r="C2848" s="107" t="s">
        <v>69</v>
      </c>
      <c r="D2848" s="107">
        <v>8</v>
      </c>
      <c r="E2848" s="107">
        <v>12</v>
      </c>
      <c r="F2848"/>
      <c r="G2848"/>
      <c r="H2848" s="107" t="s">
        <v>10</v>
      </c>
      <c r="I2848" s="107">
        <v>290</v>
      </c>
      <c r="J2848" s="107">
        <v>0</v>
      </c>
      <c r="K2848" s="43">
        <v>5</v>
      </c>
      <c r="L2848" s="43">
        <v>1</v>
      </c>
      <c r="M2848" s="43">
        <v>0</v>
      </c>
      <c r="N2848" s="49">
        <v>1</v>
      </c>
      <c r="O2848" s="111" t="str">
        <f>Cal_111320b_12mm!$E$2</f>
        <v>Cal_111320b_12mm</v>
      </c>
      <c r="P2848" s="112">
        <f>Cal_111320b_12mm!$Q$3</f>
        <v>1.834328118614172</v>
      </c>
      <c r="Q2848" s="112">
        <f>Cal_111320b_12mm!$R$3</f>
        <v>0.54419533879391391</v>
      </c>
      <c r="R2848" s="583">
        <v>123.2</v>
      </c>
      <c r="S2848" s="583">
        <v>77.040000000000006</v>
      </c>
      <c r="T2848" s="43">
        <f t="shared" si="585"/>
        <v>0.72766666666666657</v>
      </c>
      <c r="U2848" s="79">
        <f t="shared" si="580"/>
        <v>122.47233333333334</v>
      </c>
      <c r="V2848" s="79">
        <f t="shared" si="581"/>
        <v>76.312333333333342</v>
      </c>
      <c r="W2848" s="465">
        <f t="shared" si="582"/>
        <v>0.95221006378410178</v>
      </c>
      <c r="X2848" s="465">
        <f t="shared" si="583"/>
        <v>0.36119467916773279</v>
      </c>
      <c r="Y2848" s="43">
        <f>Cal_111320b_12mm!$A$3</f>
        <v>20201113</v>
      </c>
      <c r="Z2848" s="481" t="s">
        <v>1610</v>
      </c>
      <c r="AA2848" s="481" t="s">
        <v>1611</v>
      </c>
      <c r="AB2848"/>
      <c r="AC2848"/>
      <c r="AD2848"/>
      <c r="AE2848" s="689" t="s">
        <v>1250</v>
      </c>
      <c r="AF2848" s="128">
        <v>1</v>
      </c>
      <c r="AG2848" s="765" t="s">
        <v>1634</v>
      </c>
      <c r="AH2848"/>
    </row>
    <row r="2849" spans="1:35" x14ac:dyDescent="0.2">
      <c r="A2849" s="43" t="s">
        <v>932</v>
      </c>
      <c r="B2849" s="45">
        <v>20200203</v>
      </c>
      <c r="C2849" s="107" t="s">
        <v>69</v>
      </c>
      <c r="D2849" s="107">
        <v>8</v>
      </c>
      <c r="E2849" s="107">
        <v>12</v>
      </c>
      <c r="F2849"/>
      <c r="G2849"/>
      <c r="H2849" s="107" t="s">
        <v>11</v>
      </c>
      <c r="I2849" s="107">
        <v>290</v>
      </c>
      <c r="J2849" s="107">
        <v>0</v>
      </c>
      <c r="K2849" s="43">
        <v>5</v>
      </c>
      <c r="L2849" s="43">
        <v>1</v>
      </c>
      <c r="M2849" s="43">
        <v>0</v>
      </c>
      <c r="N2849" s="49">
        <v>1</v>
      </c>
      <c r="O2849" s="111" t="str">
        <f>Cal_111320b_12mm!$E$2</f>
        <v>Cal_111320b_12mm</v>
      </c>
      <c r="P2849" s="112">
        <f>Cal_111320b_12mm!$Q$3</f>
        <v>1.834328118614172</v>
      </c>
      <c r="Q2849" s="112">
        <f>Cal_111320b_12mm!$R$3</f>
        <v>0.54419533879391391</v>
      </c>
      <c r="R2849" s="583">
        <v>135.30000000000001</v>
      </c>
      <c r="S2849" s="583">
        <v>85.94</v>
      </c>
      <c r="T2849" s="43">
        <f t="shared" ref="T2849:T2851" si="586">AVERAGE(0.878, 0.551, 0.758, 0.695, 0.792, 0.866)</f>
        <v>0.75666666666666671</v>
      </c>
      <c r="U2849" s="79">
        <f t="shared" si="580"/>
        <v>134.54333333333335</v>
      </c>
      <c r="V2849" s="79">
        <f t="shared" si="581"/>
        <v>85.183333333333337</v>
      </c>
      <c r="W2849" s="465">
        <f t="shared" si="582"/>
        <v>1.0182211600602964</v>
      </c>
      <c r="X2849" s="465">
        <f t="shared" si="583"/>
        <v>0.44786157039105617</v>
      </c>
      <c r="Y2849" s="43">
        <f>Cal_111320b_12mm!$A$3</f>
        <v>20201113</v>
      </c>
      <c r="Z2849" s="485" t="s">
        <v>1106</v>
      </c>
      <c r="AA2849" s="485"/>
      <c r="AB2849"/>
      <c r="AC2849"/>
      <c r="AD2849"/>
      <c r="AE2849" s="689" t="s">
        <v>1250</v>
      </c>
      <c r="AF2849" s="128">
        <v>1</v>
      </c>
      <c r="AG2849" s="765" t="s">
        <v>1634</v>
      </c>
      <c r="AH2849"/>
    </row>
    <row r="2850" spans="1:35" x14ac:dyDescent="0.2">
      <c r="A2850" s="43" t="s">
        <v>932</v>
      </c>
      <c r="B2850" s="45">
        <v>20200203</v>
      </c>
      <c r="C2850" s="107" t="s">
        <v>69</v>
      </c>
      <c r="D2850" s="107">
        <v>8</v>
      </c>
      <c r="E2850" s="107">
        <v>12</v>
      </c>
      <c r="F2850"/>
      <c r="G2850"/>
      <c r="H2850" s="107" t="s">
        <v>10</v>
      </c>
      <c r="I2850" s="107">
        <v>290</v>
      </c>
      <c r="J2850" s="107">
        <v>10</v>
      </c>
      <c r="K2850" s="43">
        <v>5</v>
      </c>
      <c r="L2850" s="43">
        <v>1</v>
      </c>
      <c r="M2850" s="43">
        <v>0</v>
      </c>
      <c r="N2850" s="49">
        <v>1</v>
      </c>
      <c r="O2850" s="111" t="str">
        <f>Cal_111320b_12mm!$E$2</f>
        <v>Cal_111320b_12mm</v>
      </c>
      <c r="P2850" s="112">
        <f>Cal_111320b_12mm!$Q$3</f>
        <v>1.834328118614172</v>
      </c>
      <c r="Q2850" s="112">
        <f>Cal_111320b_12mm!$R$3</f>
        <v>0.54419533879391391</v>
      </c>
      <c r="R2850" s="583">
        <v>85.85</v>
      </c>
      <c r="S2850" s="583">
        <v>55.91</v>
      </c>
      <c r="T2850" s="43">
        <f t="shared" si="586"/>
        <v>0.75666666666666671</v>
      </c>
      <c r="U2850" s="79">
        <f t="shared" si="580"/>
        <v>85.093333333333334</v>
      </c>
      <c r="V2850" s="79">
        <f t="shared" si="581"/>
        <v>55.153333333333329</v>
      </c>
      <c r="W2850" s="465">
        <f t="shared" si="582"/>
        <v>0.61761631953414242</v>
      </c>
      <c r="X2850" s="465">
        <f t="shared" si="583"/>
        <v>0.33162276706527377</v>
      </c>
      <c r="Y2850" s="43">
        <f>Cal_111320b_12mm!$A$3</f>
        <v>20201113</v>
      </c>
      <c r="Z2850" s="485" t="s">
        <v>1106</v>
      </c>
      <c r="AA2850" s="485"/>
      <c r="AB2850"/>
      <c r="AC2850"/>
      <c r="AD2850"/>
      <c r="AE2850" s="689" t="s">
        <v>1250</v>
      </c>
      <c r="AF2850" s="128">
        <v>1</v>
      </c>
      <c r="AG2850" s="765" t="s">
        <v>1634</v>
      </c>
      <c r="AH2850"/>
    </row>
    <row r="2851" spans="1:35" x14ac:dyDescent="0.2">
      <c r="A2851" s="43" t="s">
        <v>932</v>
      </c>
      <c r="B2851" s="45">
        <v>20200203</v>
      </c>
      <c r="C2851" s="107" t="s">
        <v>69</v>
      </c>
      <c r="D2851" s="107">
        <v>8</v>
      </c>
      <c r="E2851" s="107">
        <v>12</v>
      </c>
      <c r="F2851"/>
      <c r="G2851"/>
      <c r="H2851" s="107" t="s">
        <v>11</v>
      </c>
      <c r="I2851" s="107">
        <v>290</v>
      </c>
      <c r="J2851" s="107">
        <v>10</v>
      </c>
      <c r="K2851" s="43">
        <v>5</v>
      </c>
      <c r="L2851" s="43">
        <v>1</v>
      </c>
      <c r="M2851" s="43">
        <v>0</v>
      </c>
      <c r="N2851" s="49">
        <v>1</v>
      </c>
      <c r="O2851" s="111" t="str">
        <f>Cal_111320b_12mm!$E$2</f>
        <v>Cal_111320b_12mm</v>
      </c>
      <c r="P2851" s="112">
        <f>Cal_111320b_12mm!$Q$3</f>
        <v>1.834328118614172</v>
      </c>
      <c r="Q2851" s="112">
        <f>Cal_111320b_12mm!$R$3</f>
        <v>0.54419533879391391</v>
      </c>
      <c r="R2851" s="583">
        <v>91.75</v>
      </c>
      <c r="S2851" s="583">
        <v>59.69</v>
      </c>
      <c r="T2851" s="43">
        <f t="shared" si="586"/>
        <v>0.75666666666666671</v>
      </c>
      <c r="U2851" s="79">
        <f t="shared" si="580"/>
        <v>90.993333333333339</v>
      </c>
      <c r="V2851" s="79">
        <f t="shared" si="581"/>
        <v>58.93333333333333</v>
      </c>
      <c r="W2851" s="465">
        <f t="shared" si="582"/>
        <v>0.66134867081712134</v>
      </c>
      <c r="X2851" s="465">
        <f t="shared" si="583"/>
        <v>0.35294765766575553</v>
      </c>
      <c r="Y2851" s="43">
        <f>Cal_111320b_12mm!$A$3</f>
        <v>20201113</v>
      </c>
      <c r="Z2851" s="485" t="s">
        <v>1106</v>
      </c>
      <c r="AA2851" s="485"/>
      <c r="AB2851"/>
      <c r="AC2851"/>
      <c r="AD2851"/>
      <c r="AE2851" s="689" t="s">
        <v>1250</v>
      </c>
      <c r="AF2851" s="128">
        <v>1</v>
      </c>
      <c r="AG2851" s="765" t="s">
        <v>1634</v>
      </c>
      <c r="AH2851"/>
    </row>
    <row r="2852" spans="1:35" s="82" customFormat="1" x14ac:dyDescent="0.2">
      <c r="A2852" s="82" t="s">
        <v>932</v>
      </c>
      <c r="B2852" s="81">
        <v>20200203</v>
      </c>
      <c r="C2852" s="126" t="s">
        <v>69</v>
      </c>
      <c r="D2852" s="126">
        <v>8</v>
      </c>
      <c r="E2852" s="126">
        <v>12</v>
      </c>
      <c r="F2852"/>
      <c r="G2852"/>
      <c r="H2852" s="126" t="s">
        <v>10</v>
      </c>
      <c r="I2852" s="126">
        <v>292</v>
      </c>
      <c r="J2852" s="126">
        <v>5</v>
      </c>
      <c r="K2852" s="82">
        <v>5</v>
      </c>
      <c r="L2852" s="82">
        <v>1</v>
      </c>
      <c r="M2852" s="82">
        <v>0</v>
      </c>
      <c r="N2852" s="83">
        <v>1</v>
      </c>
      <c r="O2852" s="156" t="str">
        <f>Cal_111320b_12mm!$E$2</f>
        <v>Cal_111320b_12mm</v>
      </c>
      <c r="P2852" s="157">
        <f>Cal_111320b_12mm!$Q$3</f>
        <v>1.834328118614172</v>
      </c>
      <c r="Q2852" s="157">
        <f>Cal_111320b_12mm!$R$3</f>
        <v>0.54419533879391391</v>
      </c>
      <c r="R2852" s="155">
        <v>48.31</v>
      </c>
      <c r="S2852" s="629">
        <v>29.9</v>
      </c>
      <c r="T2852" s="600">
        <f t="shared" ref="T2852" si="587">AVERAGE(1.079,1.297,0.84,0.75,0.747,0.923)</f>
        <v>0.93933333333333335</v>
      </c>
      <c r="U2852" s="125">
        <f t="shared" si="580"/>
        <v>47.370666666666672</v>
      </c>
      <c r="V2852" s="125">
        <f t="shared" si="581"/>
        <v>28.960666666666665</v>
      </c>
      <c r="W2852" s="459">
        <f t="shared" si="582"/>
        <v>0.3771689232758707</v>
      </c>
      <c r="X2852" s="459">
        <f t="shared" si="583"/>
        <v>0.11785655143555734</v>
      </c>
      <c r="Y2852" s="82">
        <f>Cal_111320b_12mm!$A$3</f>
        <v>20201113</v>
      </c>
      <c r="Z2852" s="480" t="s">
        <v>952</v>
      </c>
      <c r="AA2852" s="480"/>
      <c r="AB2852" s="155"/>
      <c r="AC2852" s="155"/>
      <c r="AD2852" s="155" t="s">
        <v>619</v>
      </c>
      <c r="AE2852" s="689" t="s">
        <v>1250</v>
      </c>
      <c r="AF2852" s="128">
        <v>1</v>
      </c>
      <c r="AG2852" s="765" t="s">
        <v>1634</v>
      </c>
      <c r="AH2852" s="153" t="s">
        <v>202</v>
      </c>
      <c r="AI2852" s="155"/>
    </row>
    <row r="2853" spans="1:35" s="82" customFormat="1" x14ac:dyDescent="0.2">
      <c r="A2853" s="82" t="s">
        <v>932</v>
      </c>
      <c r="B2853" s="81">
        <v>20200203</v>
      </c>
      <c r="C2853" s="126" t="s">
        <v>69</v>
      </c>
      <c r="D2853" s="126">
        <v>8</v>
      </c>
      <c r="E2853" s="126">
        <v>12</v>
      </c>
      <c r="F2853"/>
      <c r="G2853"/>
      <c r="H2853" s="126" t="s">
        <v>11</v>
      </c>
      <c r="I2853" s="126">
        <v>294</v>
      </c>
      <c r="J2853" s="126">
        <v>5</v>
      </c>
      <c r="K2853" s="82">
        <v>5</v>
      </c>
      <c r="L2853" s="82">
        <v>1</v>
      </c>
      <c r="M2853" s="82">
        <v>0</v>
      </c>
      <c r="N2853" s="83">
        <v>1</v>
      </c>
      <c r="O2853" s="156" t="str">
        <f>Cal_111320b_12mm!$E$2</f>
        <v>Cal_111320b_12mm</v>
      </c>
      <c r="P2853" s="157">
        <f>Cal_111320b_12mm!$Q$3</f>
        <v>1.834328118614172</v>
      </c>
      <c r="Q2853" s="157">
        <f>Cal_111320b_12mm!$R$3</f>
        <v>0.54419533879391391</v>
      </c>
      <c r="R2853" s="599">
        <v>42.78</v>
      </c>
      <c r="S2853" s="599">
        <v>26.86</v>
      </c>
      <c r="T2853" s="82">
        <f t="shared" ref="T2853" si="588">AVERAGE(0.979,0.636,0.798,0.933,0.704,1.108)</f>
        <v>0.85966666666666658</v>
      </c>
      <c r="U2853" s="125">
        <f t="shared" si="580"/>
        <v>41.920333333333332</v>
      </c>
      <c r="V2853" s="125">
        <f t="shared" si="581"/>
        <v>26.000333333333334</v>
      </c>
      <c r="W2853" s="459">
        <f t="shared" si="582"/>
        <v>0.32393710596081371</v>
      </c>
      <c r="X2853" s="459">
        <f t="shared" si="583"/>
        <v>0.11746401402983513</v>
      </c>
      <c r="Y2853" s="82">
        <f>Cal_111320b_12mm!$A$3</f>
        <v>20201113</v>
      </c>
      <c r="Z2853" s="483" t="s">
        <v>1097</v>
      </c>
      <c r="AA2853" s="483"/>
      <c r="AB2853" s="155"/>
      <c r="AC2853" s="155"/>
      <c r="AD2853" s="155"/>
      <c r="AE2853" s="689" t="s">
        <v>1250</v>
      </c>
      <c r="AF2853" s="128">
        <v>1</v>
      </c>
      <c r="AG2853" s="765" t="s">
        <v>1634</v>
      </c>
      <c r="AH2853" s="153" t="s">
        <v>203</v>
      </c>
      <c r="AI2853" s="155"/>
    </row>
    <row r="2854" spans="1:35" s="372" customFormat="1" x14ac:dyDescent="0.2">
      <c r="A2854" s="372" t="s">
        <v>932</v>
      </c>
      <c r="B2854" s="462">
        <v>20200203</v>
      </c>
      <c r="C2854" s="373" t="s">
        <v>69</v>
      </c>
      <c r="D2854" s="373">
        <v>8</v>
      </c>
      <c r="E2854" s="373">
        <v>12</v>
      </c>
      <c r="F2854" s="371"/>
      <c r="G2854" s="371"/>
      <c r="H2854" s="373" t="s">
        <v>10</v>
      </c>
      <c r="I2854" s="373">
        <v>294</v>
      </c>
      <c r="J2854" s="373">
        <v>20</v>
      </c>
      <c r="K2854" s="372">
        <v>5</v>
      </c>
      <c r="L2854" s="372">
        <v>1</v>
      </c>
      <c r="M2854" s="372">
        <v>0</v>
      </c>
      <c r="N2854" s="375">
        <v>1</v>
      </c>
      <c r="O2854" s="374" t="str">
        <f>Cal_111320b_12mm!$E$2</f>
        <v>Cal_111320b_12mm</v>
      </c>
      <c r="P2854" s="596">
        <f>Cal_111320b_12mm!$Q$3</f>
        <v>1.834328118614172</v>
      </c>
      <c r="Q2854" s="596">
        <f>Cal_111320b_12mm!$R$3</f>
        <v>0.54419533879391391</v>
      </c>
      <c r="R2854" s="371">
        <v>27.76</v>
      </c>
      <c r="S2854" s="371">
        <v>16.36</v>
      </c>
      <c r="T2854" s="601">
        <f t="shared" ref="T2854" si="589">AVERAGE(1.079,1.297,0.84,0.75,0.747,0.923)</f>
        <v>0.93933333333333335</v>
      </c>
      <c r="U2854" s="378">
        <f t="shared" si="580"/>
        <v>26.820666666666668</v>
      </c>
      <c r="V2854" s="378">
        <f t="shared" si="581"/>
        <v>15.420666666666666</v>
      </c>
      <c r="W2854" s="464">
        <f t="shared" si="582"/>
        <v>0.23196501306239178</v>
      </c>
      <c r="X2854" s="464">
        <f t="shared" si="583"/>
        <v>2.9827766684116484E-2</v>
      </c>
      <c r="Y2854" s="372">
        <f>Cal_111320b_12mm!$A$3</f>
        <v>20201113</v>
      </c>
      <c r="Z2854" s="602" t="s">
        <v>952</v>
      </c>
      <c r="AA2854" s="602"/>
      <c r="AB2854" s="371"/>
      <c r="AC2854" s="371"/>
      <c r="AD2854" s="371" t="s">
        <v>619</v>
      </c>
      <c r="AE2854" s="692" t="s">
        <v>1250</v>
      </c>
      <c r="AF2854" s="381">
        <v>1</v>
      </c>
      <c r="AG2854" s="765" t="s">
        <v>1634</v>
      </c>
      <c r="AH2854" s="412" t="s">
        <v>210</v>
      </c>
      <c r="AI2854" s="371"/>
    </row>
    <row r="2855" spans="1:35" s="372" customFormat="1" x14ac:dyDescent="0.2">
      <c r="A2855" s="372" t="s">
        <v>932</v>
      </c>
      <c r="B2855" s="462">
        <v>20200203</v>
      </c>
      <c r="C2855" s="373" t="s">
        <v>69</v>
      </c>
      <c r="D2855" s="373">
        <v>8</v>
      </c>
      <c r="E2855" s="373">
        <v>12</v>
      </c>
      <c r="F2855" s="371"/>
      <c r="G2855" s="371"/>
      <c r="H2855" s="373" t="s">
        <v>11</v>
      </c>
      <c r="I2855" s="373">
        <v>293</v>
      </c>
      <c r="J2855" s="373">
        <v>20</v>
      </c>
      <c r="K2855" s="372">
        <v>5</v>
      </c>
      <c r="L2855" s="372">
        <v>1</v>
      </c>
      <c r="M2855" s="372">
        <v>0</v>
      </c>
      <c r="N2855" s="375">
        <v>1</v>
      </c>
      <c r="O2855" s="374" t="str">
        <f>Cal_111320b_12mm!$E$2</f>
        <v>Cal_111320b_12mm</v>
      </c>
      <c r="P2855" s="596">
        <f>Cal_111320b_12mm!$Q$3</f>
        <v>1.834328118614172</v>
      </c>
      <c r="Q2855" s="596">
        <f>Cal_111320b_12mm!$R$3</f>
        <v>0.54419533879391391</v>
      </c>
      <c r="R2855" s="597">
        <v>24.34</v>
      </c>
      <c r="S2855" s="597">
        <v>14.68</v>
      </c>
      <c r="T2855" s="372">
        <f t="shared" ref="T2855" si="590">AVERAGE(0.979,0.636,0.798,0.933,0.704,1.108)</f>
        <v>0.85966666666666658</v>
      </c>
      <c r="U2855" s="378">
        <f t="shared" si="580"/>
        <v>23.480333333333334</v>
      </c>
      <c r="V2855" s="378">
        <f t="shared" si="581"/>
        <v>13.820333333333334</v>
      </c>
      <c r="W2855" s="464">
        <f t="shared" si="582"/>
        <v>0.19723067950952489</v>
      </c>
      <c r="X2855" s="464">
        <f t="shared" si="583"/>
        <v>3.8194409324511416E-2</v>
      </c>
      <c r="Y2855" s="372">
        <f>Cal_111320b_12mm!$A$3</f>
        <v>20201113</v>
      </c>
      <c r="Z2855" s="598" t="s">
        <v>1097</v>
      </c>
      <c r="AA2855" s="598"/>
      <c r="AB2855" s="371"/>
      <c r="AC2855" s="371"/>
      <c r="AD2855" s="371"/>
      <c r="AE2855" s="692" t="s">
        <v>1250</v>
      </c>
      <c r="AF2855" s="381">
        <v>1</v>
      </c>
      <c r="AG2855" s="765" t="s">
        <v>1634</v>
      </c>
      <c r="AH2855" s="412" t="s">
        <v>212</v>
      </c>
      <c r="AI2855" s="371"/>
    </row>
    <row r="2856" spans="1:35" x14ac:dyDescent="0.2">
      <c r="A2856" s="43" t="s">
        <v>932</v>
      </c>
      <c r="B2856" s="45">
        <v>20200203</v>
      </c>
      <c r="C2856" s="107" t="s">
        <v>69</v>
      </c>
      <c r="D2856" s="107">
        <v>8</v>
      </c>
      <c r="E2856" s="107">
        <v>16</v>
      </c>
      <c r="F2856"/>
      <c r="G2856"/>
      <c r="H2856" s="107" t="s">
        <v>10</v>
      </c>
      <c r="I2856" s="107">
        <v>290</v>
      </c>
      <c r="J2856" s="107">
        <v>0</v>
      </c>
      <c r="K2856" s="43">
        <v>5</v>
      </c>
      <c r="L2856" s="43">
        <v>1</v>
      </c>
      <c r="M2856" s="43">
        <v>0</v>
      </c>
      <c r="N2856" s="49">
        <v>1</v>
      </c>
      <c r="O2856" s="111" t="str">
        <f>Cal_111320b_12mm!$E$2</f>
        <v>Cal_111320b_12mm</v>
      </c>
      <c r="P2856" s="112">
        <f>Cal_111320b_12mm!$Q$3</f>
        <v>1.834328118614172</v>
      </c>
      <c r="Q2856" s="112">
        <f>Cal_111320b_12mm!$R$3</f>
        <v>0.54419533879391391</v>
      </c>
      <c r="R2856" s="583">
        <v>153.6</v>
      </c>
      <c r="S2856" s="583">
        <v>97.58</v>
      </c>
      <c r="T2856" s="43">
        <f t="shared" ref="T2856:T2857" si="591">AVERAGE(0.878, 0.551, 0.758, 0.695, 0.792, 0.866)</f>
        <v>0.75666666666666671</v>
      </c>
      <c r="U2856" s="79">
        <f t="shared" si="580"/>
        <v>152.84333333333333</v>
      </c>
      <c r="V2856" s="79">
        <f t="shared" si="581"/>
        <v>96.823333333333338</v>
      </c>
      <c r="W2856" s="465">
        <f t="shared" si="582"/>
        <v>1.1556067541851252</v>
      </c>
      <c r="X2856" s="465">
        <f t="shared" si="583"/>
        <v>0.51081097508196271</v>
      </c>
      <c r="Y2856" s="43">
        <f>Cal_111320b_12mm!$A$3</f>
        <v>20201113</v>
      </c>
      <c r="Z2856" s="485" t="s">
        <v>1106</v>
      </c>
      <c r="AA2856" s="485"/>
      <c r="AB2856"/>
      <c r="AC2856"/>
      <c r="AD2856"/>
      <c r="AE2856" s="689" t="s">
        <v>1250</v>
      </c>
      <c r="AF2856" s="128">
        <v>1</v>
      </c>
      <c r="AG2856" s="765" t="s">
        <v>1634</v>
      </c>
      <c r="AH2856"/>
    </row>
    <row r="2857" spans="1:35" x14ac:dyDescent="0.2">
      <c r="A2857" s="43" t="s">
        <v>932</v>
      </c>
      <c r="B2857" s="45">
        <v>20200203</v>
      </c>
      <c r="C2857" s="107" t="s">
        <v>69</v>
      </c>
      <c r="D2857" s="107">
        <v>8</v>
      </c>
      <c r="E2857" s="107">
        <v>16</v>
      </c>
      <c r="F2857"/>
      <c r="G2857"/>
      <c r="H2857" s="107" t="s">
        <v>11</v>
      </c>
      <c r="I2857" s="107">
        <v>290</v>
      </c>
      <c r="J2857" s="107">
        <v>0</v>
      </c>
      <c r="K2857" s="43">
        <v>5</v>
      </c>
      <c r="L2857" s="43">
        <v>1</v>
      </c>
      <c r="M2857" s="43">
        <v>0</v>
      </c>
      <c r="N2857" s="49">
        <v>1</v>
      </c>
      <c r="O2857" s="111" t="str">
        <f>Cal_111320b_12mm!$E$2</f>
        <v>Cal_111320b_12mm</v>
      </c>
      <c r="P2857" s="112">
        <f>Cal_111320b_12mm!$Q$3</f>
        <v>1.834328118614172</v>
      </c>
      <c r="Q2857" s="112">
        <f>Cal_111320b_12mm!$R$3</f>
        <v>0.54419533879391391</v>
      </c>
      <c r="R2857" s="583">
        <v>149.6</v>
      </c>
      <c r="S2857" s="583">
        <v>94.61</v>
      </c>
      <c r="T2857" s="43">
        <f t="shared" si="591"/>
        <v>0.75666666666666671</v>
      </c>
      <c r="U2857" s="79">
        <f t="shared" si="580"/>
        <v>148.84333333333333</v>
      </c>
      <c r="V2857" s="79">
        <f t="shared" si="581"/>
        <v>93.853333333333339</v>
      </c>
      <c r="W2857" s="465">
        <f t="shared" si="582"/>
        <v>1.1343594325712254</v>
      </c>
      <c r="X2857" s="465">
        <f t="shared" si="583"/>
        <v>0.48094189235885854</v>
      </c>
      <c r="Y2857" s="43">
        <f>Cal_111320b_12mm!$A$3</f>
        <v>20201113</v>
      </c>
      <c r="Z2857" s="485" t="s">
        <v>1106</v>
      </c>
      <c r="AA2857" s="485"/>
      <c r="AB2857"/>
      <c r="AC2857"/>
      <c r="AD2857"/>
      <c r="AE2857" s="689" t="s">
        <v>1250</v>
      </c>
      <c r="AF2857" s="128">
        <v>1</v>
      </c>
      <c r="AG2857" s="765" t="s">
        <v>1634</v>
      </c>
      <c r="AH2857"/>
    </row>
    <row r="2858" spans="1:35" x14ac:dyDescent="0.2">
      <c r="A2858" s="43" t="s">
        <v>932</v>
      </c>
      <c r="B2858" s="45">
        <v>20200203</v>
      </c>
      <c r="C2858" s="107" t="s">
        <v>69</v>
      </c>
      <c r="D2858" s="107">
        <v>8</v>
      </c>
      <c r="E2858" s="107">
        <v>18</v>
      </c>
      <c r="F2858"/>
      <c r="G2858"/>
      <c r="H2858" s="107" t="s">
        <v>10</v>
      </c>
      <c r="I2858" s="107">
        <v>290</v>
      </c>
      <c r="J2858" s="107">
        <v>0</v>
      </c>
      <c r="K2858" s="43">
        <v>5</v>
      </c>
      <c r="L2858" s="43">
        <v>1</v>
      </c>
      <c r="M2858" s="43">
        <v>0</v>
      </c>
      <c r="N2858" s="49">
        <v>1</v>
      </c>
      <c r="O2858" s="111" t="str">
        <f>Cal_111320b_12mm!$E$2</f>
        <v>Cal_111320b_12mm</v>
      </c>
      <c r="P2858" s="112">
        <f>Cal_111320b_12mm!$Q$3</f>
        <v>1.834328118614172</v>
      </c>
      <c r="Q2858" s="112">
        <f>Cal_111320b_12mm!$R$3</f>
        <v>0.54419533879391391</v>
      </c>
      <c r="R2858" s="583">
        <v>134.5</v>
      </c>
      <c r="S2858" s="583">
        <v>85.23</v>
      </c>
      <c r="T2858" s="43">
        <f t="shared" ref="T2858" si="592">AVERAGE(0.7,0.798,0.69,0.848,0.545,0.785)</f>
        <v>0.72766666666666657</v>
      </c>
      <c r="U2858" s="79">
        <f t="shared" si="580"/>
        <v>133.77233333333334</v>
      </c>
      <c r="V2858" s="79">
        <f t="shared" si="581"/>
        <v>84.50233333333334</v>
      </c>
      <c r="W2858" s="465">
        <f t="shared" si="582"/>
        <v>1.0163645979775282</v>
      </c>
      <c r="X2858" s="465">
        <f t="shared" si="583"/>
        <v>0.43799750238847113</v>
      </c>
      <c r="Y2858" s="43">
        <f>Cal_111320b_12mm!$A$3</f>
        <v>20201113</v>
      </c>
      <c r="Z2858" s="481" t="s">
        <v>1610</v>
      </c>
      <c r="AA2858" s="481" t="s">
        <v>1611</v>
      </c>
      <c r="AB2858"/>
      <c r="AC2858"/>
      <c r="AD2858"/>
      <c r="AE2858" s="689" t="s">
        <v>1250</v>
      </c>
      <c r="AF2858" s="128">
        <v>1</v>
      </c>
      <c r="AG2858" s="765" t="s">
        <v>1634</v>
      </c>
      <c r="AH2858"/>
    </row>
    <row r="2859" spans="1:35" x14ac:dyDescent="0.2">
      <c r="A2859" s="43" t="s">
        <v>932</v>
      </c>
      <c r="B2859" s="45">
        <v>20200203</v>
      </c>
      <c r="C2859" s="107" t="s">
        <v>69</v>
      </c>
      <c r="D2859" s="107">
        <v>8</v>
      </c>
      <c r="E2859" s="107">
        <v>18</v>
      </c>
      <c r="F2859"/>
      <c r="G2859"/>
      <c r="H2859" s="107" t="s">
        <v>11</v>
      </c>
      <c r="I2859" s="107">
        <v>290</v>
      </c>
      <c r="J2859" s="107">
        <v>0</v>
      </c>
      <c r="K2859" s="43">
        <v>5</v>
      </c>
      <c r="L2859" s="43">
        <v>1</v>
      </c>
      <c r="M2859" s="43">
        <v>0</v>
      </c>
      <c r="N2859" s="43">
        <v>1</v>
      </c>
      <c r="O2859" s="43" t="str">
        <f>Cal_051922a!$E$2</f>
        <v>Cal_051922a</v>
      </c>
      <c r="P2859" s="43">
        <f>Cal_051922a!$Q$3</f>
        <v>1.8382409380942635</v>
      </c>
      <c r="Q2859" s="43">
        <f>Cal_051922a!$R$3</f>
        <v>0.56187208580813652</v>
      </c>
      <c r="R2859" s="583">
        <v>143.30000000000001</v>
      </c>
      <c r="S2859" s="583">
        <v>90.23</v>
      </c>
      <c r="T2859" s="43">
        <f>AVERAGE(0.688,0.557,0.917,0.912,0.69,0.694)</f>
        <v>0.74299999999999999</v>
      </c>
      <c r="U2859" s="79">
        <f t="shared" si="580"/>
        <v>142.55700000000002</v>
      </c>
      <c r="V2859" s="79">
        <f t="shared" si="581"/>
        <v>89.487000000000009</v>
      </c>
      <c r="W2859" s="465">
        <f t="shared" si="582"/>
        <v>1.1274365688874699</v>
      </c>
      <c r="X2859" s="465">
        <f t="shared" si="583"/>
        <v>0.46613600081735473</v>
      </c>
      <c r="Y2859" s="43">
        <f>Cal_051922a!$A$3</f>
        <v>20220519</v>
      </c>
      <c r="Z2859" s="485" t="s">
        <v>1614</v>
      </c>
      <c r="AA2859">
        <v>20221206</v>
      </c>
      <c r="AB2859"/>
      <c r="AC2859"/>
      <c r="AD2859"/>
      <c r="AE2859" s="689" t="s">
        <v>1250</v>
      </c>
      <c r="AF2859" s="128">
        <v>1</v>
      </c>
      <c r="AG2859" s="765" t="s">
        <v>1634</v>
      </c>
      <c r="AH2859"/>
    </row>
    <row r="2860" spans="1:35" x14ac:dyDescent="0.2">
      <c r="A2860" s="43" t="s">
        <v>932</v>
      </c>
      <c r="B2860" s="45">
        <v>20200203</v>
      </c>
      <c r="C2860" s="107" t="s">
        <v>69</v>
      </c>
      <c r="D2860" s="107">
        <v>8</v>
      </c>
      <c r="E2860" s="107">
        <v>18</v>
      </c>
      <c r="F2860"/>
      <c r="G2860"/>
      <c r="H2860" s="107" t="s">
        <v>10</v>
      </c>
      <c r="I2860" s="107">
        <v>290</v>
      </c>
      <c r="J2860" s="107">
        <v>10</v>
      </c>
      <c r="K2860" s="43">
        <v>5</v>
      </c>
      <c r="L2860" s="43">
        <v>1</v>
      </c>
      <c r="M2860" s="43">
        <v>0</v>
      </c>
      <c r="N2860" s="43">
        <v>1</v>
      </c>
      <c r="O2860" s="43" t="str">
        <f>Cal_111320b_12mm!$E$2</f>
        <v>Cal_111320b_12mm</v>
      </c>
      <c r="P2860" s="43">
        <f>Cal_111320b_12mm!$Q$3</f>
        <v>1.834328118614172</v>
      </c>
      <c r="Q2860" s="43">
        <f>Cal_111320b_12mm!$R$3</f>
        <v>0.54419533879391391</v>
      </c>
      <c r="R2860" s="583">
        <v>89.8</v>
      </c>
      <c r="S2860" s="583">
        <v>58.17</v>
      </c>
      <c r="T2860" s="45">
        <f t="shared" ref="T2860" si="593">AVERAGE(0.783, 0.787, 0.833, 0.489, 0.504, 0.826, 0.608)</f>
        <v>0.68999999999999984</v>
      </c>
      <c r="U2860" s="79">
        <f t="shared" si="580"/>
        <v>89.11</v>
      </c>
      <c r="V2860" s="79">
        <f t="shared" si="581"/>
        <v>57.480000000000004</v>
      </c>
      <c r="W2860" s="465">
        <f t="shared" si="582"/>
        <v>0.65247842975500747</v>
      </c>
      <c r="X2860" s="465">
        <f t="shared" si="583"/>
        <v>0.33680470872682117</v>
      </c>
      <c r="Y2860" s="43">
        <f>Cal_111320b_12mm!$A$3</f>
        <v>20201113</v>
      </c>
      <c r="Z2860" s="485" t="s">
        <v>1111</v>
      </c>
      <c r="AA2860" s="485"/>
      <c r="AB2860"/>
      <c r="AC2860"/>
      <c r="AD2860"/>
      <c r="AE2860" s="689" t="s">
        <v>1250</v>
      </c>
      <c r="AF2860" s="128">
        <v>1</v>
      </c>
      <c r="AG2860" s="765" t="s">
        <v>1634</v>
      </c>
      <c r="AH2860"/>
    </row>
    <row r="2861" spans="1:35" x14ac:dyDescent="0.2">
      <c r="A2861" s="43" t="s">
        <v>932</v>
      </c>
      <c r="B2861" s="45">
        <v>20200203</v>
      </c>
      <c r="C2861" s="107" t="s">
        <v>69</v>
      </c>
      <c r="D2861" s="107">
        <v>8</v>
      </c>
      <c r="E2861" s="107">
        <v>18</v>
      </c>
      <c r="F2861"/>
      <c r="G2861"/>
      <c r="H2861" s="107" t="s">
        <v>11</v>
      </c>
      <c r="I2861" s="107">
        <v>290</v>
      </c>
      <c r="J2861" s="107">
        <v>10</v>
      </c>
      <c r="K2861" s="43">
        <v>5</v>
      </c>
      <c r="L2861" s="43">
        <v>1</v>
      </c>
      <c r="M2861" s="43">
        <v>0</v>
      </c>
      <c r="N2861" s="43">
        <v>1</v>
      </c>
      <c r="O2861" s="43" t="str">
        <f>Cal_051922a!$E$2</f>
        <v>Cal_051922a</v>
      </c>
      <c r="P2861" s="43">
        <f>Cal_051922a!$Q$3</f>
        <v>1.8382409380942635</v>
      </c>
      <c r="Q2861" s="43">
        <f>Cal_051922a!$R$3</f>
        <v>0.56187208580813652</v>
      </c>
      <c r="R2861" s="583">
        <v>100.3</v>
      </c>
      <c r="S2861" s="583">
        <v>64.400000000000006</v>
      </c>
      <c r="T2861" s="43">
        <f>AVERAGE(0.688,0.557,0.917,0.912,0.69,0.694)</f>
        <v>0.74299999999999999</v>
      </c>
      <c r="U2861" s="79">
        <f t="shared" si="580"/>
        <v>99.557000000000002</v>
      </c>
      <c r="V2861" s="79">
        <f t="shared" si="581"/>
        <v>63.657000000000004</v>
      </c>
      <c r="W2861" s="465">
        <f t="shared" si="582"/>
        <v>0.76267143062106957</v>
      </c>
      <c r="X2861" s="465">
        <f t="shared" si="583"/>
        <v>0.37092394155254249</v>
      </c>
      <c r="Y2861" s="43">
        <f>Cal_051922a!$A$3</f>
        <v>20220519</v>
      </c>
      <c r="Z2861" s="485" t="s">
        <v>1614</v>
      </c>
      <c r="AA2861">
        <v>20221206</v>
      </c>
      <c r="AB2861"/>
      <c r="AC2861"/>
      <c r="AD2861"/>
      <c r="AE2861" s="689" t="s">
        <v>1250</v>
      </c>
      <c r="AF2861" s="128">
        <v>1</v>
      </c>
      <c r="AG2861" s="765" t="s">
        <v>1634</v>
      </c>
      <c r="AH2861"/>
    </row>
    <row r="2862" spans="1:35" s="82" customFormat="1" x14ac:dyDescent="0.2">
      <c r="A2862" s="82" t="s">
        <v>932</v>
      </c>
      <c r="B2862" s="81">
        <v>20200203</v>
      </c>
      <c r="C2862" s="126" t="s">
        <v>69</v>
      </c>
      <c r="D2862" s="126">
        <v>8</v>
      </c>
      <c r="E2862" s="126">
        <v>18</v>
      </c>
      <c r="F2862"/>
      <c r="G2862"/>
      <c r="H2862" s="126" t="s">
        <v>10</v>
      </c>
      <c r="I2862" s="126">
        <v>293</v>
      </c>
      <c r="J2862" s="126">
        <v>5</v>
      </c>
      <c r="K2862" s="82">
        <v>5</v>
      </c>
      <c r="L2862" s="82">
        <v>1</v>
      </c>
      <c r="M2862" s="82">
        <v>0</v>
      </c>
      <c r="N2862" s="83">
        <v>1</v>
      </c>
      <c r="O2862" s="156" t="str">
        <f>Cal_111320b_12mm!$E$2</f>
        <v>Cal_111320b_12mm</v>
      </c>
      <c r="P2862" s="157">
        <f>Cal_111320b_12mm!$Q$3</f>
        <v>1.834328118614172</v>
      </c>
      <c r="Q2862" s="157">
        <f>Cal_111320b_12mm!$R$3</f>
        <v>0.54419533879391391</v>
      </c>
      <c r="R2862" s="155">
        <v>51.38</v>
      </c>
      <c r="S2862" s="155">
        <v>31.43</v>
      </c>
      <c r="T2862" s="600">
        <f t="shared" ref="T2862:T2864" si="594">AVERAGE(1.079,1.297,0.84,0.75,0.747,0.923)</f>
        <v>0.93933333333333335</v>
      </c>
      <c r="U2862" s="125">
        <f t="shared" si="580"/>
        <v>50.440666666666672</v>
      </c>
      <c r="V2862" s="125">
        <f t="shared" si="581"/>
        <v>30.490666666666666</v>
      </c>
      <c r="W2862" s="459">
        <f t="shared" si="582"/>
        <v>0.40732422942184504</v>
      </c>
      <c r="X2862" s="459">
        <f t="shared" si="583"/>
        <v>0.11207481367472678</v>
      </c>
      <c r="Y2862" s="82">
        <f>Cal_111320b_12mm!$A$3</f>
        <v>20201113</v>
      </c>
      <c r="Z2862" s="480" t="s">
        <v>952</v>
      </c>
      <c r="AA2862" s="480"/>
      <c r="AB2862" s="155"/>
      <c r="AC2862" s="155"/>
      <c r="AD2862" s="155" t="s">
        <v>619</v>
      </c>
      <c r="AE2862" s="689" t="s">
        <v>1250</v>
      </c>
      <c r="AF2862" s="128">
        <v>1</v>
      </c>
      <c r="AG2862" s="765" t="s">
        <v>1634</v>
      </c>
      <c r="AH2862" s="153" t="s">
        <v>200</v>
      </c>
      <c r="AI2862" s="155"/>
    </row>
    <row r="2863" spans="1:35" s="82" customFormat="1" x14ac:dyDescent="0.2">
      <c r="A2863" s="82" t="s">
        <v>932</v>
      </c>
      <c r="B2863" s="81">
        <v>20200203</v>
      </c>
      <c r="C2863" s="126" t="s">
        <v>69</v>
      </c>
      <c r="D2863" s="126">
        <v>8</v>
      </c>
      <c r="E2863" s="126">
        <v>18</v>
      </c>
      <c r="F2863"/>
      <c r="G2863"/>
      <c r="H2863" s="126" t="s">
        <v>11</v>
      </c>
      <c r="I2863" s="126">
        <v>294</v>
      </c>
      <c r="J2863" s="126">
        <v>5</v>
      </c>
      <c r="K2863" s="82">
        <v>5</v>
      </c>
      <c r="L2863" s="82">
        <v>1</v>
      </c>
      <c r="M2863" s="82">
        <v>0</v>
      </c>
      <c r="N2863" s="83">
        <v>1</v>
      </c>
      <c r="O2863" s="156" t="str">
        <f>Cal_111320b_12mm!$E$2</f>
        <v>Cal_111320b_12mm</v>
      </c>
      <c r="P2863" s="157">
        <f>Cal_111320b_12mm!$Q$3</f>
        <v>1.834328118614172</v>
      </c>
      <c r="Q2863" s="157">
        <f>Cal_111320b_12mm!$R$3</f>
        <v>0.54419533879391391</v>
      </c>
      <c r="R2863" s="155">
        <v>54.18</v>
      </c>
      <c r="S2863" s="155">
        <v>33.369999999999997</v>
      </c>
      <c r="T2863" s="600">
        <f t="shared" si="594"/>
        <v>0.93933333333333335</v>
      </c>
      <c r="U2863" s="125">
        <f t="shared" si="580"/>
        <v>53.240666666666669</v>
      </c>
      <c r="V2863" s="125">
        <f t="shared" si="581"/>
        <v>32.430666666666667</v>
      </c>
      <c r="W2863" s="459">
        <f t="shared" si="582"/>
        <v>0.42343788787968178</v>
      </c>
      <c r="X2863" s="459">
        <f t="shared" si="583"/>
        <v>0.12712938390055434</v>
      </c>
      <c r="Y2863" s="82">
        <f>Cal_111320b_12mm!$A$3</f>
        <v>20201113</v>
      </c>
      <c r="Z2863" s="480" t="s">
        <v>952</v>
      </c>
      <c r="AA2863" s="480"/>
      <c r="AB2863" s="155"/>
      <c r="AC2863" s="155"/>
      <c r="AD2863" s="155" t="s">
        <v>619</v>
      </c>
      <c r="AE2863" s="689" t="s">
        <v>1250</v>
      </c>
      <c r="AF2863" s="128">
        <v>1</v>
      </c>
      <c r="AG2863" s="765" t="s">
        <v>1634</v>
      </c>
      <c r="AH2863" s="153" t="s">
        <v>201</v>
      </c>
      <c r="AI2863" s="155"/>
    </row>
    <row r="2864" spans="1:35" s="372" customFormat="1" x14ac:dyDescent="0.2">
      <c r="A2864" s="372" t="s">
        <v>932</v>
      </c>
      <c r="B2864" s="462">
        <v>20200203</v>
      </c>
      <c r="C2864" s="373" t="s">
        <v>69</v>
      </c>
      <c r="D2864" s="373">
        <v>8</v>
      </c>
      <c r="E2864" s="373">
        <v>18</v>
      </c>
      <c r="F2864" s="371"/>
      <c r="G2864" s="371"/>
      <c r="H2864" s="373" t="s">
        <v>10</v>
      </c>
      <c r="I2864" s="373">
        <v>293</v>
      </c>
      <c r="J2864" s="373">
        <v>20</v>
      </c>
      <c r="K2864" s="372">
        <v>5</v>
      </c>
      <c r="L2864" s="372">
        <v>1</v>
      </c>
      <c r="M2864" s="372">
        <v>0</v>
      </c>
      <c r="N2864" s="375">
        <v>1</v>
      </c>
      <c r="O2864" s="374" t="str">
        <f>Cal_111320b_12mm!$E$2</f>
        <v>Cal_111320b_12mm</v>
      </c>
      <c r="P2864" s="596">
        <f>Cal_111320b_12mm!$Q$3</f>
        <v>1.834328118614172</v>
      </c>
      <c r="Q2864" s="596">
        <f>Cal_111320b_12mm!$R$3</f>
        <v>0.54419533879391391</v>
      </c>
      <c r="R2864" s="371">
        <v>35.869999999999997</v>
      </c>
      <c r="S2864" s="371">
        <v>21.95</v>
      </c>
      <c r="T2864" s="601">
        <f t="shared" si="594"/>
        <v>0.93933333333333335</v>
      </c>
      <c r="U2864" s="378">
        <f t="shared" si="580"/>
        <v>34.930666666666667</v>
      </c>
      <c r="V2864" s="378">
        <f t="shared" si="581"/>
        <v>21.010666666666665</v>
      </c>
      <c r="W2864" s="464">
        <f t="shared" si="582"/>
        <v>0.28420818413794896</v>
      </c>
      <c r="X2864" s="464">
        <f t="shared" si="583"/>
        <v>7.3702001322772465E-2</v>
      </c>
      <c r="Y2864" s="372">
        <f>Cal_111320b_12mm!$A$3</f>
        <v>20201113</v>
      </c>
      <c r="Z2864" s="602" t="s">
        <v>952</v>
      </c>
      <c r="AA2864" s="602"/>
      <c r="AB2864" s="371"/>
      <c r="AC2864" s="371"/>
      <c r="AD2864" s="371" t="s">
        <v>619</v>
      </c>
      <c r="AE2864" s="692" t="s">
        <v>1250</v>
      </c>
      <c r="AF2864" s="381">
        <v>1</v>
      </c>
      <c r="AG2864" s="765" t="s">
        <v>1634</v>
      </c>
      <c r="AH2864" s="412" t="s">
        <v>206</v>
      </c>
      <c r="AI2864" s="371"/>
    </row>
    <row r="2865" spans="1:35" s="610" customFormat="1" ht="13.5" thickBot="1" x14ac:dyDescent="0.25">
      <c r="A2865" s="610" t="s">
        <v>932</v>
      </c>
      <c r="B2865" s="611">
        <v>20200203</v>
      </c>
      <c r="C2865" s="612" t="s">
        <v>69</v>
      </c>
      <c r="D2865" s="612">
        <v>8</v>
      </c>
      <c r="E2865" s="612">
        <v>18</v>
      </c>
      <c r="F2865" s="613"/>
      <c r="G2865" s="613"/>
      <c r="H2865" s="612" t="s">
        <v>11</v>
      </c>
      <c r="I2865" s="613">
        <v>293</v>
      </c>
      <c r="J2865" s="612">
        <v>20</v>
      </c>
      <c r="K2865" s="610">
        <v>5</v>
      </c>
      <c r="L2865" s="610">
        <v>1</v>
      </c>
      <c r="M2865" s="610">
        <v>0</v>
      </c>
      <c r="N2865" s="614">
        <v>1</v>
      </c>
      <c r="O2865" s="631" t="str">
        <f>Cal_111320b_12mm!$E$2</f>
        <v>Cal_111320b_12mm</v>
      </c>
      <c r="P2865" s="632">
        <f>Cal_111320b_12mm!$Q$3</f>
        <v>1.834328118614172</v>
      </c>
      <c r="Q2865" s="632">
        <f>Cal_111320b_12mm!$R$3</f>
        <v>0.54419533879391391</v>
      </c>
      <c r="R2865" s="615">
        <v>37.68</v>
      </c>
      <c r="S2865" s="615">
        <v>23.16</v>
      </c>
      <c r="T2865" s="610">
        <f t="shared" ref="T2865" si="595">AVERAGE(0.979,0.636,0.798,0.933,0.704,1.108)</f>
        <v>0.85966666666666658</v>
      </c>
      <c r="U2865" s="618">
        <f t="shared" ref="U2865:U2927" si="596">(R2865-T2865)*(L2865+M2865)/L2865</f>
        <v>36.82033333333333</v>
      </c>
      <c r="V2865" s="618">
        <f t="shared" ref="V2865:V2927" si="597">(S2865-T2865)*(L2865+M2865)/L2865</f>
        <v>22.300333333333334</v>
      </c>
      <c r="W2865" s="619">
        <f t="shared" ref="W2865:W2927" si="598">(Q2865*P2865/(P2865-1)*(U2865-V2865)*(K2865)/I2865)/N2865</f>
        <v>0.29645853690251561</v>
      </c>
      <c r="X2865" s="619">
        <f t="shared" ref="X2865:X2927" si="599">(Q2865*P2865/(P2865-1)*(P2865*V2865-U2865)*(K2865)/I2865)/N2865</f>
        <v>8.3420719943336191E-2</v>
      </c>
      <c r="Y2865" s="610">
        <f>Cal_111320b_12mm!$A$3</f>
        <v>20201113</v>
      </c>
      <c r="Z2865" s="790" t="s">
        <v>1097</v>
      </c>
      <c r="AA2865" s="790"/>
      <c r="AB2865" s="613"/>
      <c r="AC2865" s="613"/>
      <c r="AD2865" s="613"/>
      <c r="AE2865" s="791" t="s">
        <v>1250</v>
      </c>
      <c r="AF2865" s="621">
        <v>1</v>
      </c>
      <c r="AG2865" s="793" t="s">
        <v>1634</v>
      </c>
      <c r="AH2865" s="622" t="s">
        <v>209</v>
      </c>
      <c r="AI2865" s="613"/>
    </row>
    <row r="2866" spans="1:35" x14ac:dyDescent="0.2">
      <c r="A2866" s="43" t="s">
        <v>932</v>
      </c>
      <c r="B2866" s="45">
        <v>20200203</v>
      </c>
      <c r="C2866" s="107" t="s">
        <v>70</v>
      </c>
      <c r="D2866" s="107">
        <v>11</v>
      </c>
      <c r="E2866" s="107">
        <v>1</v>
      </c>
      <c r="F2866"/>
      <c r="G2866"/>
      <c r="H2866" s="107" t="s">
        <v>10</v>
      </c>
      <c r="I2866" s="107">
        <v>290</v>
      </c>
      <c r="J2866" s="107">
        <v>0</v>
      </c>
      <c r="K2866">
        <v>5</v>
      </c>
      <c r="L2866" s="107">
        <v>1</v>
      </c>
      <c r="M2866" s="107">
        <v>0</v>
      </c>
      <c r="N2866" s="107">
        <v>1</v>
      </c>
      <c r="O2866" s="111" t="str">
        <f>Cal_111320b_12mm!$E$2</f>
        <v>Cal_111320b_12mm</v>
      </c>
      <c r="P2866" s="112">
        <f>Cal_111320b_12mm!$Q$3</f>
        <v>1.834328118614172</v>
      </c>
      <c r="Q2866" s="112">
        <f>Cal_111320b_12mm!$R$3</f>
        <v>0.54419533879391391</v>
      </c>
      <c r="R2866" s="583">
        <v>15.08</v>
      </c>
      <c r="S2866" s="583">
        <v>10.61</v>
      </c>
      <c r="T2866" s="43">
        <f t="shared" ref="T2866:T2867" si="600">AVERAGE(0.7,0.798,0.69,0.848,0.545,0.785)</f>
        <v>0.72766666666666657</v>
      </c>
      <c r="U2866" s="79">
        <f t="shared" si="596"/>
        <v>14.352333333333334</v>
      </c>
      <c r="V2866" s="79">
        <f t="shared" si="597"/>
        <v>9.8823333333333334</v>
      </c>
      <c r="W2866" s="465">
        <f t="shared" si="598"/>
        <v>9.2209250110808841E-2</v>
      </c>
      <c r="X2866" s="465">
        <f t="shared" si="599"/>
        <v>7.7874704926136004E-2</v>
      </c>
      <c r="Y2866" s="43">
        <f>Cal_111320b_12mm!$A$3</f>
        <v>20201113</v>
      </c>
      <c r="Z2866" s="481" t="s">
        <v>1610</v>
      </c>
      <c r="AA2866" s="481" t="s">
        <v>1611</v>
      </c>
      <c r="AB2866"/>
      <c r="AC2866"/>
      <c r="AD2866"/>
      <c r="AE2866" s="689" t="s">
        <v>1250</v>
      </c>
      <c r="AF2866" s="128">
        <v>1</v>
      </c>
      <c r="AG2866" s="765" t="s">
        <v>1634</v>
      </c>
      <c r="AH2866" s="152" t="s">
        <v>2101</v>
      </c>
    </row>
    <row r="2867" spans="1:35" x14ac:dyDescent="0.2">
      <c r="A2867" s="43" t="s">
        <v>932</v>
      </c>
      <c r="B2867" s="45">
        <v>20200203</v>
      </c>
      <c r="C2867" s="107" t="s">
        <v>70</v>
      </c>
      <c r="D2867" s="107">
        <v>11</v>
      </c>
      <c r="E2867" s="107">
        <v>1</v>
      </c>
      <c r="F2867"/>
      <c r="G2867"/>
      <c r="H2867" s="107" t="s">
        <v>11</v>
      </c>
      <c r="I2867" s="107">
        <v>290</v>
      </c>
      <c r="J2867" s="107">
        <v>0</v>
      </c>
      <c r="K2867">
        <v>5</v>
      </c>
      <c r="L2867" s="107">
        <v>1</v>
      </c>
      <c r="M2867" s="107">
        <v>0</v>
      </c>
      <c r="N2867" s="107">
        <v>1</v>
      </c>
      <c r="O2867" s="111" t="str">
        <f>Cal_111320b_12mm!$E$2</f>
        <v>Cal_111320b_12mm</v>
      </c>
      <c r="P2867" s="112">
        <f>Cal_111320b_12mm!$Q$3</f>
        <v>1.834328118614172</v>
      </c>
      <c r="Q2867" s="112">
        <f>Cal_111320b_12mm!$R$3</f>
        <v>0.54419533879391391</v>
      </c>
      <c r="R2867" s="583">
        <v>14.81</v>
      </c>
      <c r="S2867" s="583">
        <v>10.67</v>
      </c>
      <c r="T2867" s="43">
        <f t="shared" si="600"/>
        <v>0.72766666666666657</v>
      </c>
      <c r="U2867" s="79">
        <f t="shared" si="596"/>
        <v>14.082333333333334</v>
      </c>
      <c r="V2867" s="79">
        <f t="shared" si="597"/>
        <v>9.9423333333333339</v>
      </c>
      <c r="W2867" s="465">
        <f t="shared" si="598"/>
        <v>8.5401855807326302E-2</v>
      </c>
      <c r="X2867" s="465">
        <f t="shared" si="599"/>
        <v>8.5714753862689369E-2</v>
      </c>
      <c r="Y2867" s="43">
        <f>Cal_111320b_12mm!$A$3</f>
        <v>20201113</v>
      </c>
      <c r="Z2867" s="481" t="s">
        <v>1610</v>
      </c>
      <c r="AA2867" s="481" t="s">
        <v>1611</v>
      </c>
      <c r="AB2867"/>
      <c r="AC2867"/>
      <c r="AD2867"/>
      <c r="AE2867" s="689" t="s">
        <v>1250</v>
      </c>
      <c r="AF2867" s="128">
        <v>1</v>
      </c>
      <c r="AG2867" s="765" t="s">
        <v>1634</v>
      </c>
      <c r="AH2867" s="152" t="s">
        <v>2101</v>
      </c>
    </row>
    <row r="2868" spans="1:35" x14ac:dyDescent="0.2">
      <c r="A2868" s="43" t="s">
        <v>932</v>
      </c>
      <c r="B2868" s="45">
        <v>20200203</v>
      </c>
      <c r="C2868" s="107" t="s">
        <v>70</v>
      </c>
      <c r="D2868" s="107">
        <v>11</v>
      </c>
      <c r="E2868" s="107">
        <v>3</v>
      </c>
      <c r="F2868"/>
      <c r="G2868"/>
      <c r="H2868" s="107" t="s">
        <v>10</v>
      </c>
      <c r="I2868" s="107">
        <v>290</v>
      </c>
      <c r="J2868" s="107">
        <v>0</v>
      </c>
      <c r="K2868" s="43">
        <v>5</v>
      </c>
      <c r="L2868" s="43">
        <v>1</v>
      </c>
      <c r="M2868" s="43">
        <v>0</v>
      </c>
      <c r="N2868" s="43">
        <v>1</v>
      </c>
      <c r="O2868" s="43" t="str">
        <f>Cal_051922a!$E$2</f>
        <v>Cal_051922a</v>
      </c>
      <c r="P2868" s="43">
        <f>Cal_051922a!$Q$3</f>
        <v>1.8382409380942635</v>
      </c>
      <c r="Q2868" s="43">
        <f>Cal_051922a!$R$3</f>
        <v>0.56187208580813652</v>
      </c>
      <c r="R2868" s="583">
        <v>15.76</v>
      </c>
      <c r="S2868" s="583">
        <v>11.33</v>
      </c>
      <c r="T2868" s="43">
        <f>AVERAGE(0.688,0.557,0.917,0.912,0.69,0.694)</f>
        <v>0.74299999999999999</v>
      </c>
      <c r="U2868" s="79">
        <f t="shared" si="596"/>
        <v>15.016999999999999</v>
      </c>
      <c r="V2868" s="79">
        <f t="shared" si="597"/>
        <v>10.587</v>
      </c>
      <c r="W2868" s="465">
        <f t="shared" si="598"/>
        <v>9.4112379878867364E-2</v>
      </c>
      <c r="X2868" s="465">
        <f t="shared" si="599"/>
        <v>9.4419505148734123E-2</v>
      </c>
      <c r="Y2868" s="43">
        <f>Cal_051922a!$A$3</f>
        <v>20220519</v>
      </c>
      <c r="Z2868" s="485" t="s">
        <v>1614</v>
      </c>
      <c r="AA2868">
        <v>20221206</v>
      </c>
      <c r="AB2868"/>
      <c r="AC2868"/>
      <c r="AD2868"/>
      <c r="AE2868" s="689" t="s">
        <v>1250</v>
      </c>
      <c r="AF2868" s="128">
        <v>1</v>
      </c>
      <c r="AG2868" s="765" t="s">
        <v>1634</v>
      </c>
      <c r="AH2868"/>
    </row>
    <row r="2869" spans="1:35" x14ac:dyDescent="0.2">
      <c r="A2869" s="43" t="s">
        <v>932</v>
      </c>
      <c r="B2869" s="45">
        <v>20200203</v>
      </c>
      <c r="C2869" s="107" t="s">
        <v>70</v>
      </c>
      <c r="D2869" s="107">
        <v>11</v>
      </c>
      <c r="E2869" s="107">
        <v>3</v>
      </c>
      <c r="F2869"/>
      <c r="G2869"/>
      <c r="H2869" s="107" t="s">
        <v>11</v>
      </c>
      <c r="I2869" s="107">
        <v>290</v>
      </c>
      <c r="J2869" s="107">
        <v>0</v>
      </c>
      <c r="K2869" s="43">
        <v>5</v>
      </c>
      <c r="L2869" s="43">
        <v>1</v>
      </c>
      <c r="M2869" s="43">
        <v>0</v>
      </c>
      <c r="N2869" s="49">
        <v>1</v>
      </c>
      <c r="O2869" s="111" t="str">
        <f>Cal_111320b_12mm!$E$2</f>
        <v>Cal_111320b_12mm</v>
      </c>
      <c r="P2869" s="112">
        <f>Cal_111320b_12mm!$Q$3</f>
        <v>1.834328118614172</v>
      </c>
      <c r="Q2869" s="112">
        <f>Cal_111320b_12mm!$R$3</f>
        <v>0.54419533879391391</v>
      </c>
      <c r="R2869" s="583">
        <v>14.78</v>
      </c>
      <c r="S2869" s="583">
        <v>10.84</v>
      </c>
      <c r="T2869" s="43">
        <f t="shared" ref="T2869:T2870" si="601">AVERAGE(0.878, 0.551, 0.758, 0.695, 0.792, 0.866)</f>
        <v>0.75666666666666671</v>
      </c>
      <c r="U2869" s="79">
        <f t="shared" si="596"/>
        <v>14.023333333333333</v>
      </c>
      <c r="V2869" s="79">
        <f t="shared" si="597"/>
        <v>10.083333333333334</v>
      </c>
      <c r="W2869" s="465">
        <f t="shared" si="598"/>
        <v>8.1276162290064152E-2</v>
      </c>
      <c r="X2869" s="465">
        <f t="shared" si="599"/>
        <v>9.2267185767667889E-2</v>
      </c>
      <c r="Y2869" s="43">
        <f>Cal_111320b_12mm!$A$3</f>
        <v>20201113</v>
      </c>
      <c r="Z2869" s="485" t="s">
        <v>1108</v>
      </c>
      <c r="AA2869" s="485"/>
      <c r="AB2869"/>
      <c r="AC2869"/>
      <c r="AD2869"/>
      <c r="AE2869" s="689" t="s">
        <v>1250</v>
      </c>
      <c r="AF2869" s="128">
        <v>1</v>
      </c>
      <c r="AG2869" s="765" t="s">
        <v>1634</v>
      </c>
      <c r="AH2869"/>
    </row>
    <row r="2870" spans="1:35" x14ac:dyDescent="0.2">
      <c r="A2870" s="43" t="s">
        <v>932</v>
      </c>
      <c r="B2870" s="45">
        <v>20200203</v>
      </c>
      <c r="C2870" s="107" t="s">
        <v>70</v>
      </c>
      <c r="D2870" s="107">
        <v>11</v>
      </c>
      <c r="E2870" s="107">
        <v>5</v>
      </c>
      <c r="F2870"/>
      <c r="G2870"/>
      <c r="H2870" s="107" t="s">
        <v>10</v>
      </c>
      <c r="I2870" s="107">
        <v>290</v>
      </c>
      <c r="J2870" s="107">
        <v>0</v>
      </c>
      <c r="K2870" s="43">
        <v>5</v>
      </c>
      <c r="L2870" s="43">
        <v>1</v>
      </c>
      <c r="M2870" s="43">
        <v>0</v>
      </c>
      <c r="N2870" s="49">
        <v>1</v>
      </c>
      <c r="O2870" s="111" t="str">
        <f>Cal_111320b_12mm!$E$2</f>
        <v>Cal_111320b_12mm</v>
      </c>
      <c r="P2870" s="112">
        <f>Cal_111320b_12mm!$Q$3</f>
        <v>1.834328118614172</v>
      </c>
      <c r="Q2870" s="112">
        <f>Cal_111320b_12mm!$R$3</f>
        <v>0.54419533879391391</v>
      </c>
      <c r="R2870" s="583">
        <v>16.489999999999998</v>
      </c>
      <c r="S2870" s="583">
        <v>12</v>
      </c>
      <c r="T2870" s="43">
        <f t="shared" si="601"/>
        <v>0.75666666666666671</v>
      </c>
      <c r="U2870" s="79">
        <f t="shared" si="596"/>
        <v>15.733333333333333</v>
      </c>
      <c r="V2870" s="79">
        <f t="shared" si="597"/>
        <v>11.243333333333334</v>
      </c>
      <c r="W2870" s="465">
        <f t="shared" si="598"/>
        <v>9.2621819462535004E-2</v>
      </c>
      <c r="X2870" s="465">
        <f t="shared" si="599"/>
        <v>0.10088618483456589</v>
      </c>
      <c r="Y2870" s="43">
        <f>Cal_111320b_12mm!$A$3</f>
        <v>20201113</v>
      </c>
      <c r="Z2870" s="485" t="s">
        <v>1108</v>
      </c>
      <c r="AA2870" s="485"/>
      <c r="AB2870"/>
      <c r="AC2870"/>
      <c r="AD2870"/>
      <c r="AE2870" s="689" t="s">
        <v>1250</v>
      </c>
      <c r="AF2870" s="128">
        <v>1</v>
      </c>
      <c r="AG2870" s="765" t="s">
        <v>1634</v>
      </c>
      <c r="AH2870"/>
    </row>
    <row r="2871" spans="1:35" x14ac:dyDescent="0.2">
      <c r="A2871" s="43" t="s">
        <v>932</v>
      </c>
      <c r="B2871" s="45">
        <v>20200203</v>
      </c>
      <c r="C2871" s="107" t="s">
        <v>70</v>
      </c>
      <c r="D2871" s="107">
        <v>11</v>
      </c>
      <c r="E2871" s="107">
        <v>5</v>
      </c>
      <c r="F2871"/>
      <c r="G2871"/>
      <c r="H2871" s="107" t="s">
        <v>11</v>
      </c>
      <c r="I2871" s="107">
        <v>290</v>
      </c>
      <c r="J2871" s="107">
        <v>0</v>
      </c>
      <c r="K2871" s="43">
        <v>5</v>
      </c>
      <c r="L2871" s="43">
        <v>1</v>
      </c>
      <c r="M2871" s="43">
        <v>0</v>
      </c>
      <c r="N2871" s="49">
        <v>1</v>
      </c>
      <c r="O2871" s="111" t="str">
        <f>Cal_111320b_12mm!$E$2</f>
        <v>Cal_111320b_12mm</v>
      </c>
      <c r="P2871" s="112">
        <f>Cal_111320b_12mm!$Q$3</f>
        <v>1.834328118614172</v>
      </c>
      <c r="Q2871" s="112">
        <f>Cal_111320b_12mm!$R$3</f>
        <v>0.54419533879391391</v>
      </c>
      <c r="R2871" s="583">
        <v>18.75</v>
      </c>
      <c r="S2871" s="583">
        <v>13.42</v>
      </c>
      <c r="T2871" s="43">
        <f>AVERAGE(1.044, 0.635, 0.864, 0.696, 0.707, 0.783)</f>
        <v>0.78816666666666668</v>
      </c>
      <c r="U2871" s="79">
        <f t="shared" si="596"/>
        <v>17.961833333333335</v>
      </c>
      <c r="V2871" s="79">
        <f t="shared" si="597"/>
        <v>12.631833333333333</v>
      </c>
      <c r="W2871" s="465">
        <f t="shared" si="598"/>
        <v>0.10994973223503607</v>
      </c>
      <c r="X2871" s="465">
        <f t="shared" si="599"/>
        <v>0.10745562136237831</v>
      </c>
      <c r="Y2871" s="43">
        <f>Cal_111320b_12mm!$A$3</f>
        <v>20201113</v>
      </c>
      <c r="Z2871" s="485" t="s">
        <v>1105</v>
      </c>
      <c r="AA2871" s="485"/>
      <c r="AB2871"/>
      <c r="AC2871"/>
      <c r="AD2871"/>
      <c r="AE2871" s="689" t="s">
        <v>1250</v>
      </c>
      <c r="AF2871" s="128">
        <v>1</v>
      </c>
      <c r="AG2871" s="765" t="s">
        <v>1634</v>
      </c>
      <c r="AH2871"/>
    </row>
    <row r="2872" spans="1:35" x14ac:dyDescent="0.2">
      <c r="A2872" s="43" t="s">
        <v>932</v>
      </c>
      <c r="B2872" s="45">
        <v>20200203</v>
      </c>
      <c r="C2872" s="107" t="s">
        <v>70</v>
      </c>
      <c r="D2872" s="107">
        <v>11</v>
      </c>
      <c r="E2872" s="107">
        <v>7</v>
      </c>
      <c r="F2872"/>
      <c r="G2872"/>
      <c r="H2872" s="107" t="s">
        <v>10</v>
      </c>
      <c r="I2872" s="107">
        <v>290</v>
      </c>
      <c r="J2872" s="107">
        <v>0</v>
      </c>
      <c r="K2872" s="43">
        <v>5</v>
      </c>
      <c r="L2872" s="43">
        <v>1</v>
      </c>
      <c r="M2872" s="43">
        <v>0</v>
      </c>
      <c r="N2872" s="49">
        <v>1</v>
      </c>
      <c r="O2872" s="111" t="str">
        <f>Cal_111320b_12mm!$E$2</f>
        <v>Cal_111320b_12mm</v>
      </c>
      <c r="P2872" s="112">
        <f>Cal_111320b_12mm!$Q$3</f>
        <v>1.834328118614172</v>
      </c>
      <c r="Q2872" s="112">
        <f>Cal_111320b_12mm!$R$3</f>
        <v>0.54419533879391391</v>
      </c>
      <c r="R2872" s="583">
        <v>35.4</v>
      </c>
      <c r="S2872" s="583">
        <v>24.4</v>
      </c>
      <c r="T2872" s="43">
        <f t="shared" ref="T2872" si="602">AVERAGE(0.878, 0.551, 0.758, 0.695, 0.792, 0.866)</f>
        <v>0.75666666666666671</v>
      </c>
      <c r="U2872" s="79">
        <f t="shared" si="596"/>
        <v>34.643333333333331</v>
      </c>
      <c r="V2872" s="79">
        <f t="shared" si="597"/>
        <v>23.643333333333331</v>
      </c>
      <c r="W2872" s="465">
        <f t="shared" si="598"/>
        <v>0.22691314344941771</v>
      </c>
      <c r="X2872" s="465">
        <f t="shared" si="599"/>
        <v>0.18001015168231554</v>
      </c>
      <c r="Y2872" s="43">
        <f>Cal_111320b_12mm!$A$3</f>
        <v>20201113</v>
      </c>
      <c r="Z2872" s="485" t="s">
        <v>1108</v>
      </c>
      <c r="AA2872" s="485"/>
      <c r="AB2872"/>
      <c r="AC2872"/>
      <c r="AD2872"/>
      <c r="AE2872" s="689" t="s">
        <v>1250</v>
      </c>
      <c r="AF2872" s="128">
        <v>1</v>
      </c>
      <c r="AG2872" s="765" t="s">
        <v>1634</v>
      </c>
      <c r="AH2872"/>
    </row>
    <row r="2873" spans="1:35" x14ac:dyDescent="0.2">
      <c r="A2873" s="43" t="s">
        <v>932</v>
      </c>
      <c r="B2873" s="45">
        <v>20200203</v>
      </c>
      <c r="C2873" s="107" t="s">
        <v>70</v>
      </c>
      <c r="D2873" s="107">
        <v>11</v>
      </c>
      <c r="E2873" s="107">
        <v>7</v>
      </c>
      <c r="F2873"/>
      <c r="G2873"/>
      <c r="H2873" s="107" t="s">
        <v>11</v>
      </c>
      <c r="I2873" s="107">
        <v>290</v>
      </c>
      <c r="J2873" s="107">
        <v>0</v>
      </c>
      <c r="K2873" s="43">
        <v>5</v>
      </c>
      <c r="L2873" s="43">
        <v>1</v>
      </c>
      <c r="M2873" s="43">
        <v>0</v>
      </c>
      <c r="N2873" s="49">
        <v>1</v>
      </c>
      <c r="O2873" s="111" t="str">
        <f>Cal_111320b_12mm!$E$2</f>
        <v>Cal_111320b_12mm</v>
      </c>
      <c r="P2873" s="112">
        <f>Cal_111320b_12mm!$Q$3</f>
        <v>1.834328118614172</v>
      </c>
      <c r="Q2873" s="112">
        <f>Cal_111320b_12mm!$R$3</f>
        <v>0.54419533879391391</v>
      </c>
      <c r="R2873" s="583">
        <v>38.799999999999997</v>
      </c>
      <c r="S2873" s="583">
        <v>26.17</v>
      </c>
      <c r="T2873" s="45">
        <f t="shared" ref="T2873" si="603">AVERAGE(0.783, 0.787, 0.833, 0.489, 0.504, 0.826, 0.608)</f>
        <v>0.68999999999999984</v>
      </c>
      <c r="U2873" s="79">
        <f t="shared" si="596"/>
        <v>38.11</v>
      </c>
      <c r="V2873" s="79">
        <f t="shared" si="597"/>
        <v>25.48</v>
      </c>
      <c r="W2873" s="465">
        <f t="shared" si="598"/>
        <v>0.26053754561510412</v>
      </c>
      <c r="X2873" s="465">
        <f t="shared" si="599"/>
        <v>0.17799645522896318</v>
      </c>
      <c r="Y2873" s="43">
        <f>Cal_111320b_12mm!$A$3</f>
        <v>20201113</v>
      </c>
      <c r="Z2873" s="485" t="s">
        <v>1111</v>
      </c>
      <c r="AA2873" s="485"/>
      <c r="AB2873"/>
      <c r="AC2873"/>
      <c r="AD2873"/>
      <c r="AE2873" s="689" t="s">
        <v>1250</v>
      </c>
      <c r="AF2873" s="128">
        <v>1</v>
      </c>
      <c r="AG2873" s="765" t="s">
        <v>1634</v>
      </c>
      <c r="AH2873"/>
    </row>
    <row r="2874" spans="1:35" s="82" customFormat="1" x14ac:dyDescent="0.2">
      <c r="A2874" s="82" t="s">
        <v>932</v>
      </c>
      <c r="B2874" s="81">
        <v>20200203</v>
      </c>
      <c r="C2874" s="126" t="s">
        <v>70</v>
      </c>
      <c r="D2874" s="126">
        <v>11</v>
      </c>
      <c r="E2874" s="126">
        <v>7</v>
      </c>
      <c r="F2874"/>
      <c r="G2874"/>
      <c r="H2874" s="126" t="s">
        <v>10</v>
      </c>
      <c r="I2874" s="126">
        <v>294</v>
      </c>
      <c r="J2874" s="126">
        <v>5</v>
      </c>
      <c r="K2874" s="82">
        <v>5</v>
      </c>
      <c r="L2874" s="82">
        <v>1</v>
      </c>
      <c r="M2874" s="82">
        <v>0</v>
      </c>
      <c r="N2874" s="83">
        <v>1</v>
      </c>
      <c r="O2874" s="156" t="str">
        <f>Cal_111320b_12mm!$E$2</f>
        <v>Cal_111320b_12mm</v>
      </c>
      <c r="P2874" s="157">
        <f>Cal_111320b_12mm!$Q$3</f>
        <v>1.834328118614172</v>
      </c>
      <c r="Q2874" s="157">
        <f>Cal_111320b_12mm!$R$3</f>
        <v>0.54419533879391391</v>
      </c>
      <c r="R2874" s="599">
        <v>7.5659999999999998</v>
      </c>
      <c r="S2874" s="599">
        <v>5.524</v>
      </c>
      <c r="T2874" s="82">
        <f>AVERAGE(0.873, 0.875, 1.03, 0.893, 0.525, 0.624)</f>
        <v>0.80333333333333334</v>
      </c>
      <c r="U2874" s="125">
        <f t="shared" si="596"/>
        <v>6.7626666666666662</v>
      </c>
      <c r="V2874" s="125">
        <f t="shared" si="597"/>
        <v>4.7206666666666663</v>
      </c>
      <c r="W2874" s="459">
        <f t="shared" si="598"/>
        <v>4.1550224269596835E-2</v>
      </c>
      <c r="X2874" s="459">
        <f t="shared" si="599"/>
        <v>3.8591346496259615E-2</v>
      </c>
      <c r="Y2874" s="82">
        <f>Cal_111320b_12mm!$A$3</f>
        <v>20201113</v>
      </c>
      <c r="Z2874" s="483" t="s">
        <v>1098</v>
      </c>
      <c r="AA2874" s="483"/>
      <c r="AB2874" s="155"/>
      <c r="AC2874" s="155"/>
      <c r="AD2874" s="155"/>
      <c r="AE2874" s="689" t="s">
        <v>1250</v>
      </c>
      <c r="AF2874" s="128">
        <v>1</v>
      </c>
      <c r="AG2874" s="765" t="s">
        <v>1634</v>
      </c>
      <c r="AH2874" s="153" t="s">
        <v>218</v>
      </c>
      <c r="AI2874" s="155"/>
    </row>
    <row r="2875" spans="1:35" s="82" customFormat="1" x14ac:dyDescent="0.2">
      <c r="A2875" s="82" t="s">
        <v>932</v>
      </c>
      <c r="B2875" s="81">
        <v>20200203</v>
      </c>
      <c r="C2875" s="126" t="s">
        <v>70</v>
      </c>
      <c r="D2875" s="126">
        <v>11</v>
      </c>
      <c r="E2875" s="126">
        <v>7</v>
      </c>
      <c r="F2875"/>
      <c r="G2875"/>
      <c r="H2875" s="126" t="s">
        <v>11</v>
      </c>
      <c r="I2875" s="126">
        <v>295</v>
      </c>
      <c r="J2875" s="126">
        <v>5</v>
      </c>
      <c r="K2875" s="82">
        <v>5</v>
      </c>
      <c r="L2875" s="82">
        <v>1</v>
      </c>
      <c r="M2875" s="82">
        <v>0</v>
      </c>
      <c r="N2875" s="83">
        <v>1</v>
      </c>
      <c r="O2875" s="156" t="str">
        <f>Cal_111320b_12mm!$E$2</f>
        <v>Cal_111320b_12mm</v>
      </c>
      <c r="P2875" s="157">
        <f>Cal_111320b_12mm!$Q$3</f>
        <v>1.834328118614172</v>
      </c>
      <c r="Q2875" s="157">
        <f>Cal_111320b_12mm!$R$3</f>
        <v>0.54419533879391391</v>
      </c>
      <c r="R2875" s="599">
        <v>7.4859999999999998</v>
      </c>
      <c r="S2875" s="599">
        <v>5.4820000000000002</v>
      </c>
      <c r="T2875" s="82">
        <f t="shared" ref="T2875:T2877" si="604">AVERAGE(0.873, 0.875, 1.03, 0.893, 0.525, 0.624)</f>
        <v>0.80333333333333334</v>
      </c>
      <c r="U2875" s="125">
        <f t="shared" si="596"/>
        <v>6.6826666666666661</v>
      </c>
      <c r="V2875" s="125">
        <f t="shared" si="597"/>
        <v>4.6786666666666665</v>
      </c>
      <c r="W2875" s="459">
        <f t="shared" si="598"/>
        <v>4.0638780415119737E-2</v>
      </c>
      <c r="X2875" s="459">
        <f t="shared" si="599"/>
        <v>3.8520517600637641E-2</v>
      </c>
      <c r="Y2875" s="82">
        <f>Cal_111320b_12mm!$A$3</f>
        <v>20201113</v>
      </c>
      <c r="Z2875" s="483" t="s">
        <v>1098</v>
      </c>
      <c r="AA2875" s="483"/>
      <c r="AB2875" s="155"/>
      <c r="AC2875" s="155"/>
      <c r="AD2875" s="155"/>
      <c r="AE2875" s="689" t="s">
        <v>1250</v>
      </c>
      <c r="AF2875" s="128">
        <v>1</v>
      </c>
      <c r="AG2875" s="765" t="s">
        <v>1634</v>
      </c>
      <c r="AH2875" s="153" t="s">
        <v>219</v>
      </c>
      <c r="AI2875" s="155"/>
    </row>
    <row r="2876" spans="1:35" s="372" customFormat="1" x14ac:dyDescent="0.2">
      <c r="A2876" s="372" t="s">
        <v>932</v>
      </c>
      <c r="B2876" s="462">
        <v>20200203</v>
      </c>
      <c r="C2876" s="373" t="s">
        <v>70</v>
      </c>
      <c r="D2876" s="373">
        <v>11</v>
      </c>
      <c r="E2876" s="373">
        <v>7</v>
      </c>
      <c r="F2876"/>
      <c r="G2876"/>
      <c r="H2876" s="373" t="s">
        <v>10</v>
      </c>
      <c r="I2876" s="373">
        <v>284</v>
      </c>
      <c r="J2876" s="373">
        <v>20</v>
      </c>
      <c r="K2876" s="372">
        <v>5</v>
      </c>
      <c r="L2876" s="372">
        <v>1</v>
      </c>
      <c r="M2876" s="372">
        <v>0</v>
      </c>
      <c r="N2876" s="375">
        <v>1</v>
      </c>
      <c r="O2876" s="374" t="str">
        <f>Cal_111320b_12mm!$E$2</f>
        <v>Cal_111320b_12mm</v>
      </c>
      <c r="P2876" s="596">
        <f>Cal_111320b_12mm!$Q$3</f>
        <v>1.834328118614172</v>
      </c>
      <c r="Q2876" s="596">
        <f>Cal_111320b_12mm!$R$3</f>
        <v>0.54419533879391391</v>
      </c>
      <c r="R2876" s="597">
        <v>3.286</v>
      </c>
      <c r="S2876" s="597">
        <v>2.3940000000000001</v>
      </c>
      <c r="T2876" s="372">
        <f t="shared" si="604"/>
        <v>0.80333333333333334</v>
      </c>
      <c r="U2876" s="378">
        <f t="shared" si="596"/>
        <v>2.4826666666666668</v>
      </c>
      <c r="V2876" s="378">
        <f t="shared" si="597"/>
        <v>1.5906666666666669</v>
      </c>
      <c r="W2876" s="464">
        <f t="shared" si="598"/>
        <v>1.8789338011362153E-2</v>
      </c>
      <c r="X2876" s="464">
        <f t="shared" si="599"/>
        <v>9.1658672627775543E-3</v>
      </c>
      <c r="Y2876" s="372">
        <f>Cal_111320b_12mm!$A$3</f>
        <v>20201113</v>
      </c>
      <c r="Z2876" s="598" t="s">
        <v>1098</v>
      </c>
      <c r="AA2876" s="598"/>
      <c r="AB2876" s="371"/>
      <c r="AC2876" s="371"/>
      <c r="AD2876" s="371"/>
      <c r="AE2876" s="689" t="s">
        <v>1250</v>
      </c>
      <c r="AF2876" s="128">
        <v>1</v>
      </c>
      <c r="AG2876" s="765" t="s">
        <v>1634</v>
      </c>
      <c r="AH2876" s="412" t="s">
        <v>974</v>
      </c>
      <c r="AI2876" s="371"/>
    </row>
    <row r="2877" spans="1:35" s="372" customFormat="1" x14ac:dyDescent="0.2">
      <c r="A2877" s="372" t="s">
        <v>932</v>
      </c>
      <c r="B2877" s="462">
        <v>20200203</v>
      </c>
      <c r="C2877" s="373" t="s">
        <v>70</v>
      </c>
      <c r="D2877" s="373">
        <v>11</v>
      </c>
      <c r="E2877" s="373">
        <v>7</v>
      </c>
      <c r="F2877"/>
      <c r="G2877"/>
      <c r="H2877" s="373" t="s">
        <v>11</v>
      </c>
      <c r="I2877" s="373">
        <v>293</v>
      </c>
      <c r="J2877" s="373">
        <v>20</v>
      </c>
      <c r="K2877" s="372">
        <v>5</v>
      </c>
      <c r="L2877" s="372">
        <v>1</v>
      </c>
      <c r="M2877" s="372">
        <v>0</v>
      </c>
      <c r="N2877" s="375">
        <v>1</v>
      </c>
      <c r="O2877" s="374" t="str">
        <f>Cal_111320b_12mm!$E$2</f>
        <v>Cal_111320b_12mm</v>
      </c>
      <c r="P2877" s="596">
        <f>Cal_111320b_12mm!$Q$3</f>
        <v>1.834328118614172</v>
      </c>
      <c r="Q2877" s="596">
        <f>Cal_111320b_12mm!$R$3</f>
        <v>0.54419533879391391</v>
      </c>
      <c r="R2877" s="597">
        <v>2.9</v>
      </c>
      <c r="S2877" s="597">
        <v>2.1579999999999999</v>
      </c>
      <c r="T2877" s="372">
        <f t="shared" si="604"/>
        <v>0.80333333333333334</v>
      </c>
      <c r="U2877" s="378">
        <f t="shared" si="596"/>
        <v>2.0966666666666667</v>
      </c>
      <c r="V2877" s="378">
        <f t="shared" si="597"/>
        <v>1.3546666666666667</v>
      </c>
      <c r="W2877" s="464">
        <f t="shared" si="598"/>
        <v>1.5149602918847562E-2</v>
      </c>
      <c r="X2877" s="464">
        <f t="shared" si="599"/>
        <v>7.9267232918449719E-3</v>
      </c>
      <c r="Y2877" s="372">
        <f>Cal_111320b_12mm!$A$3</f>
        <v>20201113</v>
      </c>
      <c r="Z2877" s="598" t="s">
        <v>1098</v>
      </c>
      <c r="AA2877" s="598"/>
      <c r="AB2877" s="371"/>
      <c r="AC2877" s="371"/>
      <c r="AD2877" s="371"/>
      <c r="AE2877" s="689" t="s">
        <v>1250</v>
      </c>
      <c r="AF2877" s="128">
        <v>1</v>
      </c>
      <c r="AG2877" s="765" t="s">
        <v>1634</v>
      </c>
      <c r="AH2877" s="412" t="s">
        <v>225</v>
      </c>
      <c r="AI2877" s="371"/>
    </row>
    <row r="2878" spans="1:35" x14ac:dyDescent="0.2">
      <c r="A2878" s="43" t="s">
        <v>932</v>
      </c>
      <c r="B2878" s="45">
        <v>20200203</v>
      </c>
      <c r="C2878" s="107" t="s">
        <v>70</v>
      </c>
      <c r="D2878" s="107">
        <v>11</v>
      </c>
      <c r="E2878" s="107">
        <v>9</v>
      </c>
      <c r="F2878"/>
      <c r="G2878"/>
      <c r="H2878" s="107" t="s">
        <v>10</v>
      </c>
      <c r="I2878" s="107">
        <v>290</v>
      </c>
      <c r="J2878" s="107">
        <v>0</v>
      </c>
      <c r="K2878" s="43">
        <v>5</v>
      </c>
      <c r="L2878" s="43">
        <v>1</v>
      </c>
      <c r="M2878" s="43">
        <v>0</v>
      </c>
      <c r="N2878" s="49">
        <v>1</v>
      </c>
      <c r="O2878" s="111" t="str">
        <f>Cal_111320b_12mm!$E$2</f>
        <v>Cal_111320b_12mm</v>
      </c>
      <c r="P2878" s="112">
        <f>Cal_111320b_12mm!$Q$3</f>
        <v>1.834328118614172</v>
      </c>
      <c r="Q2878" s="112">
        <f>Cal_111320b_12mm!$R$3</f>
        <v>0.54419533879391391</v>
      </c>
      <c r="R2878" s="583">
        <v>25.5</v>
      </c>
      <c r="S2878" s="583">
        <v>17.53</v>
      </c>
      <c r="T2878" s="43">
        <f>AVERAGE(1.044, 0.635, 0.864, 0.696, 0.707, 0.783)</f>
        <v>0.78816666666666668</v>
      </c>
      <c r="U2878" s="79">
        <f t="shared" si="596"/>
        <v>24.711833333333335</v>
      </c>
      <c r="V2878" s="79">
        <f t="shared" si="597"/>
        <v>16.741833333333336</v>
      </c>
      <c r="W2878" s="465">
        <f t="shared" si="598"/>
        <v>0.16440888666289624</v>
      </c>
      <c r="X2878" s="465">
        <f t="shared" si="599"/>
        <v>0.12373330929986809</v>
      </c>
      <c r="Y2878" s="43">
        <f>Cal_111320b_12mm!$A$3</f>
        <v>20201113</v>
      </c>
      <c r="Z2878" s="485" t="s">
        <v>1105</v>
      </c>
      <c r="AA2878" s="485"/>
      <c r="AB2878"/>
      <c r="AC2878"/>
      <c r="AD2878"/>
      <c r="AE2878" s="689" t="s">
        <v>1250</v>
      </c>
      <c r="AF2878" s="128">
        <v>1</v>
      </c>
      <c r="AG2878" s="765" t="s">
        <v>1634</v>
      </c>
      <c r="AH2878"/>
    </row>
    <row r="2879" spans="1:35" x14ac:dyDescent="0.2">
      <c r="A2879" s="43" t="s">
        <v>932</v>
      </c>
      <c r="B2879" s="45">
        <v>20200203</v>
      </c>
      <c r="C2879" s="107" t="s">
        <v>70</v>
      </c>
      <c r="D2879" s="107">
        <v>11</v>
      </c>
      <c r="E2879" s="107">
        <v>9</v>
      </c>
      <c r="F2879"/>
      <c r="G2879"/>
      <c r="H2879" s="107" t="s">
        <v>11</v>
      </c>
      <c r="I2879" s="107">
        <v>290</v>
      </c>
      <c r="J2879" s="107">
        <v>0</v>
      </c>
      <c r="K2879" s="43">
        <v>5</v>
      </c>
      <c r="L2879" s="43">
        <v>1</v>
      </c>
      <c r="M2879" s="43">
        <v>0</v>
      </c>
      <c r="N2879" s="49">
        <v>1</v>
      </c>
      <c r="O2879" s="111" t="str">
        <f>Cal_111320b_12mm!$E$2</f>
        <v>Cal_111320b_12mm</v>
      </c>
      <c r="P2879" s="112">
        <f>Cal_111320b_12mm!$Q$3</f>
        <v>1.834328118614172</v>
      </c>
      <c r="Q2879" s="112">
        <f>Cal_111320b_12mm!$R$3</f>
        <v>0.54419533879391391</v>
      </c>
      <c r="R2879" s="583">
        <v>26.91</v>
      </c>
      <c r="S2879" s="583">
        <v>18.54</v>
      </c>
      <c r="T2879" s="43">
        <f t="shared" ref="T2879:T2881" si="605">AVERAGE(0.878, 0.551, 0.758, 0.695, 0.792, 0.866)</f>
        <v>0.75666666666666671</v>
      </c>
      <c r="U2879" s="79">
        <f t="shared" si="596"/>
        <v>26.153333333333332</v>
      </c>
      <c r="V2879" s="79">
        <f t="shared" si="597"/>
        <v>17.783333333333331</v>
      </c>
      <c r="W2879" s="465">
        <f t="shared" si="598"/>
        <v>0.1726602736974206</v>
      </c>
      <c r="X2879" s="465">
        <f t="shared" si="599"/>
        <v>0.13340708560439776</v>
      </c>
      <c r="Y2879" s="43">
        <f>Cal_111320b_12mm!$A$3</f>
        <v>20201113</v>
      </c>
      <c r="Z2879" s="485" t="s">
        <v>1108</v>
      </c>
      <c r="AA2879" s="485"/>
      <c r="AB2879"/>
      <c r="AC2879"/>
      <c r="AD2879"/>
      <c r="AE2879" s="689" t="s">
        <v>1250</v>
      </c>
      <c r="AF2879" s="128">
        <v>1</v>
      </c>
      <c r="AG2879" s="765" t="s">
        <v>1634</v>
      </c>
      <c r="AH2879"/>
    </row>
    <row r="2880" spans="1:35" x14ac:dyDescent="0.2">
      <c r="A2880" s="43" t="s">
        <v>932</v>
      </c>
      <c r="B2880" s="45">
        <v>20200203</v>
      </c>
      <c r="C2880" s="107" t="s">
        <v>70</v>
      </c>
      <c r="D2880" s="107">
        <v>11</v>
      </c>
      <c r="E2880" s="107">
        <v>11</v>
      </c>
      <c r="F2880"/>
      <c r="G2880"/>
      <c r="H2880" s="107" t="s">
        <v>10</v>
      </c>
      <c r="I2880" s="107">
        <v>290</v>
      </c>
      <c r="J2880" s="107">
        <v>0</v>
      </c>
      <c r="K2880" s="43">
        <v>5</v>
      </c>
      <c r="L2880" s="43">
        <v>1</v>
      </c>
      <c r="M2880" s="43">
        <v>0</v>
      </c>
      <c r="N2880" s="49">
        <v>1</v>
      </c>
      <c r="O2880" s="111" t="str">
        <f>Cal_111320b_12mm!$E$2</f>
        <v>Cal_111320b_12mm</v>
      </c>
      <c r="P2880" s="112">
        <f>Cal_111320b_12mm!$Q$3</f>
        <v>1.834328118614172</v>
      </c>
      <c r="Q2880" s="112">
        <f>Cal_111320b_12mm!$R$3</f>
        <v>0.54419533879391391</v>
      </c>
      <c r="R2880" s="583">
        <v>68.33</v>
      </c>
      <c r="S2880" s="583">
        <v>44.6</v>
      </c>
      <c r="T2880" s="43">
        <f t="shared" si="605"/>
        <v>0.75666666666666671</v>
      </c>
      <c r="U2880" s="79">
        <f t="shared" si="596"/>
        <v>67.573333333333338</v>
      </c>
      <c r="V2880" s="79">
        <f t="shared" si="597"/>
        <v>43.843333333333334</v>
      </c>
      <c r="W2880" s="465">
        <f t="shared" si="598"/>
        <v>0.48951353582315299</v>
      </c>
      <c r="X2880" s="465">
        <f t="shared" si="599"/>
        <v>0.26507015244241716</v>
      </c>
      <c r="Y2880" s="43">
        <f>Cal_111320b_12mm!$A$3</f>
        <v>20201113</v>
      </c>
      <c r="Z2880" s="485" t="s">
        <v>1108</v>
      </c>
      <c r="AA2880" s="485"/>
      <c r="AB2880"/>
      <c r="AC2880"/>
      <c r="AD2880"/>
      <c r="AE2880" s="689" t="s">
        <v>1250</v>
      </c>
      <c r="AF2880" s="128">
        <v>1</v>
      </c>
      <c r="AG2880" s="765" t="s">
        <v>1634</v>
      </c>
      <c r="AH2880"/>
    </row>
    <row r="2881" spans="1:35" x14ac:dyDescent="0.2">
      <c r="A2881" s="43" t="s">
        <v>932</v>
      </c>
      <c r="B2881" s="45">
        <v>20200203</v>
      </c>
      <c r="C2881" s="107" t="s">
        <v>70</v>
      </c>
      <c r="D2881" s="107">
        <v>11</v>
      </c>
      <c r="E2881" s="107">
        <v>11</v>
      </c>
      <c r="F2881"/>
      <c r="G2881"/>
      <c r="H2881" s="107" t="s">
        <v>11</v>
      </c>
      <c r="I2881" s="107">
        <v>290</v>
      </c>
      <c r="J2881" s="107">
        <v>0</v>
      </c>
      <c r="K2881" s="43">
        <v>5</v>
      </c>
      <c r="L2881" s="43">
        <v>1</v>
      </c>
      <c r="M2881" s="43">
        <v>0</v>
      </c>
      <c r="N2881" s="49">
        <v>1</v>
      </c>
      <c r="O2881" s="111" t="str">
        <f>Cal_111320b_12mm!$E$2</f>
        <v>Cal_111320b_12mm</v>
      </c>
      <c r="P2881" s="112">
        <f>Cal_111320b_12mm!$Q$3</f>
        <v>1.834328118614172</v>
      </c>
      <c r="Q2881" s="112">
        <f>Cal_111320b_12mm!$R$3</f>
        <v>0.54419533879391391</v>
      </c>
      <c r="R2881" s="583">
        <v>65.930000000000007</v>
      </c>
      <c r="S2881" s="583">
        <v>43.14</v>
      </c>
      <c r="T2881" s="43">
        <f t="shared" si="605"/>
        <v>0.75666666666666671</v>
      </c>
      <c r="U2881" s="79">
        <f t="shared" si="596"/>
        <v>65.173333333333346</v>
      </c>
      <c r="V2881" s="79">
        <f t="shared" si="597"/>
        <v>42.383333333333333</v>
      </c>
      <c r="W2881" s="465">
        <f t="shared" si="598"/>
        <v>0.47012277629202115</v>
      </c>
      <c r="X2881" s="465">
        <f t="shared" si="599"/>
        <v>0.25933298256882598</v>
      </c>
      <c r="Y2881" s="43">
        <f>Cal_111320b_12mm!$A$3</f>
        <v>20201113</v>
      </c>
      <c r="Z2881" s="485" t="s">
        <v>1108</v>
      </c>
      <c r="AA2881" s="485"/>
      <c r="AB2881"/>
      <c r="AC2881"/>
      <c r="AD2881"/>
      <c r="AE2881" s="689" t="s">
        <v>1250</v>
      </c>
      <c r="AF2881" s="128">
        <v>1</v>
      </c>
      <c r="AG2881" s="765" t="s">
        <v>1634</v>
      </c>
      <c r="AH2881"/>
    </row>
    <row r="2882" spans="1:35" s="82" customFormat="1" x14ac:dyDescent="0.2">
      <c r="A2882" s="82" t="s">
        <v>932</v>
      </c>
      <c r="B2882" s="81">
        <v>20200203</v>
      </c>
      <c r="C2882" s="126" t="s">
        <v>70</v>
      </c>
      <c r="D2882" s="126">
        <v>11</v>
      </c>
      <c r="E2882" s="126">
        <v>11</v>
      </c>
      <c r="F2882"/>
      <c r="G2882"/>
      <c r="H2882" s="126" t="s">
        <v>10</v>
      </c>
      <c r="I2882" s="126">
        <v>294</v>
      </c>
      <c r="J2882" s="126">
        <v>5</v>
      </c>
      <c r="K2882" s="82">
        <v>5</v>
      </c>
      <c r="L2882" s="82">
        <v>1</v>
      </c>
      <c r="M2882" s="82">
        <v>0</v>
      </c>
      <c r="N2882" s="83">
        <v>1</v>
      </c>
      <c r="O2882" s="156" t="str">
        <f>Cal_111320b_12mm!$E$2</f>
        <v>Cal_111320b_12mm</v>
      </c>
      <c r="P2882" s="157">
        <f>Cal_111320b_12mm!$Q$3</f>
        <v>1.834328118614172</v>
      </c>
      <c r="Q2882" s="157">
        <f>Cal_111320b_12mm!$R$3</f>
        <v>0.54419533879391391</v>
      </c>
      <c r="R2882" s="599">
        <v>33.9</v>
      </c>
      <c r="S2882" s="599">
        <v>21.19</v>
      </c>
      <c r="T2882" s="82">
        <f t="shared" ref="T2882:T2885" si="606">AVERAGE(0.873, 0.875, 1.03, 0.893, 0.525, 0.624)</f>
        <v>0.80333333333333334</v>
      </c>
      <c r="U2882" s="125">
        <f t="shared" si="596"/>
        <v>33.096666666666664</v>
      </c>
      <c r="V2882" s="125">
        <f t="shared" si="597"/>
        <v>20.386666666666667</v>
      </c>
      <c r="W2882" s="459">
        <f t="shared" si="598"/>
        <v>0.25862064175640337</v>
      </c>
      <c r="X2882" s="459">
        <f t="shared" si="599"/>
        <v>8.7478671055330914E-2</v>
      </c>
      <c r="Y2882" s="82">
        <f>Cal_111320b_12mm!$A$3</f>
        <v>20201113</v>
      </c>
      <c r="Z2882" s="483" t="s">
        <v>1098</v>
      </c>
      <c r="AA2882" s="483"/>
      <c r="AB2882" s="155"/>
      <c r="AC2882" s="155"/>
      <c r="AD2882" s="155"/>
      <c r="AE2882" s="689" t="s">
        <v>1250</v>
      </c>
      <c r="AF2882" s="128">
        <v>1</v>
      </c>
      <c r="AG2882" s="765" t="s">
        <v>1634</v>
      </c>
      <c r="AH2882" s="153" t="s">
        <v>216</v>
      </c>
      <c r="AI2882" s="155"/>
    </row>
    <row r="2883" spans="1:35" s="82" customFormat="1" x14ac:dyDescent="0.2">
      <c r="A2883" s="82" t="s">
        <v>932</v>
      </c>
      <c r="B2883" s="81">
        <v>20200203</v>
      </c>
      <c r="C2883" s="126" t="s">
        <v>70</v>
      </c>
      <c r="D2883" s="126">
        <v>11</v>
      </c>
      <c r="E2883" s="126">
        <v>11</v>
      </c>
      <c r="F2883"/>
      <c r="G2883"/>
      <c r="H2883" s="126" t="s">
        <v>11</v>
      </c>
      <c r="I2883" s="126">
        <v>293</v>
      </c>
      <c r="J2883" s="126">
        <v>5</v>
      </c>
      <c r="K2883" s="82">
        <v>5</v>
      </c>
      <c r="L2883" s="82">
        <v>1</v>
      </c>
      <c r="M2883" s="82">
        <v>0</v>
      </c>
      <c r="N2883" s="83">
        <v>1</v>
      </c>
      <c r="O2883" s="156" t="str">
        <f>Cal_111320b_12mm!$E$2</f>
        <v>Cal_111320b_12mm</v>
      </c>
      <c r="P2883" s="157">
        <f>Cal_111320b_12mm!$Q$3</f>
        <v>1.834328118614172</v>
      </c>
      <c r="Q2883" s="157">
        <f>Cal_111320b_12mm!$R$3</f>
        <v>0.54419533879391391</v>
      </c>
      <c r="R2883" s="599">
        <v>29.17</v>
      </c>
      <c r="S2883" s="599">
        <v>18.13</v>
      </c>
      <c r="T2883" s="82">
        <f t="shared" si="606"/>
        <v>0.80333333333333334</v>
      </c>
      <c r="U2883" s="125">
        <f t="shared" si="596"/>
        <v>28.366666666666667</v>
      </c>
      <c r="V2883" s="125">
        <f t="shared" si="597"/>
        <v>17.326666666666664</v>
      </c>
      <c r="W2883" s="459">
        <f t="shared" si="598"/>
        <v>0.22540649086802853</v>
      </c>
      <c r="X2883" s="459">
        <f t="shared" si="599"/>
        <v>6.9747898017748569E-2</v>
      </c>
      <c r="Y2883" s="82">
        <f>Cal_111320b_12mm!$A$3</f>
        <v>20201113</v>
      </c>
      <c r="Z2883" s="483" t="s">
        <v>1098</v>
      </c>
      <c r="AA2883" s="483"/>
      <c r="AB2883" s="155"/>
      <c r="AC2883" s="155"/>
      <c r="AD2883" s="155"/>
      <c r="AE2883" s="689" t="s">
        <v>1250</v>
      </c>
      <c r="AF2883" s="128">
        <v>1</v>
      </c>
      <c r="AG2883" s="765" t="s">
        <v>1634</v>
      </c>
      <c r="AH2883" s="153" t="s">
        <v>217</v>
      </c>
      <c r="AI2883" s="155"/>
    </row>
    <row r="2884" spans="1:35" s="372" customFormat="1" x14ac:dyDescent="0.2">
      <c r="A2884" s="372" t="s">
        <v>932</v>
      </c>
      <c r="B2884" s="462">
        <v>20200203</v>
      </c>
      <c r="C2884" s="373" t="s">
        <v>70</v>
      </c>
      <c r="D2884" s="373">
        <v>11</v>
      </c>
      <c r="E2884" s="373">
        <v>11</v>
      </c>
      <c r="F2884"/>
      <c r="G2884"/>
      <c r="H2884" s="373" t="s">
        <v>10</v>
      </c>
      <c r="I2884" s="373">
        <v>292</v>
      </c>
      <c r="J2884" s="373">
        <v>20</v>
      </c>
      <c r="K2884" s="372">
        <v>5</v>
      </c>
      <c r="L2884" s="372">
        <v>1</v>
      </c>
      <c r="M2884" s="372">
        <v>0</v>
      </c>
      <c r="N2884" s="375">
        <v>1</v>
      </c>
      <c r="O2884" s="374" t="str">
        <f>Cal_111320b_12mm!$E$2</f>
        <v>Cal_111320b_12mm</v>
      </c>
      <c r="P2884" s="596">
        <f>Cal_111320b_12mm!$Q$3</f>
        <v>1.834328118614172</v>
      </c>
      <c r="Q2884" s="596">
        <f>Cal_111320b_12mm!$R$3</f>
        <v>0.54419533879391391</v>
      </c>
      <c r="R2884" s="597">
        <v>17.43</v>
      </c>
      <c r="S2884" s="597">
        <v>10.42</v>
      </c>
      <c r="T2884" s="372">
        <f t="shared" si="606"/>
        <v>0.80333333333333334</v>
      </c>
      <c r="U2884" s="378">
        <f t="shared" si="596"/>
        <v>16.626666666666665</v>
      </c>
      <c r="V2884" s="378">
        <f t="shared" si="597"/>
        <v>9.6166666666666671</v>
      </c>
      <c r="W2884" s="464">
        <f t="shared" si="598"/>
        <v>0.14361510875414726</v>
      </c>
      <c r="X2884" s="464">
        <f t="shared" si="599"/>
        <v>2.0762840020336484E-2</v>
      </c>
      <c r="Y2884" s="372">
        <f>Cal_111320b_12mm!$A$3</f>
        <v>20201113</v>
      </c>
      <c r="Z2884" s="598" t="s">
        <v>1098</v>
      </c>
      <c r="AA2884" s="598"/>
      <c r="AB2884" s="371"/>
      <c r="AC2884" s="371"/>
      <c r="AD2884" s="371"/>
      <c r="AE2884" s="689" t="s">
        <v>1250</v>
      </c>
      <c r="AF2884" s="128">
        <v>1</v>
      </c>
      <c r="AG2884" s="765" t="s">
        <v>1634</v>
      </c>
      <c r="AH2884" s="412" t="s">
        <v>222</v>
      </c>
      <c r="AI2884" s="371"/>
    </row>
    <row r="2885" spans="1:35" s="372" customFormat="1" x14ac:dyDescent="0.2">
      <c r="A2885" s="372" t="s">
        <v>932</v>
      </c>
      <c r="B2885" s="462">
        <v>20200203</v>
      </c>
      <c r="C2885" s="373" t="s">
        <v>70</v>
      </c>
      <c r="D2885" s="373">
        <v>11</v>
      </c>
      <c r="E2885" s="373">
        <v>11</v>
      </c>
      <c r="F2885"/>
      <c r="G2885"/>
      <c r="H2885" s="373" t="s">
        <v>11</v>
      </c>
      <c r="I2885" s="373">
        <v>294</v>
      </c>
      <c r="J2885" s="373">
        <v>20</v>
      </c>
      <c r="K2885" s="372">
        <v>5</v>
      </c>
      <c r="L2885" s="372">
        <v>1</v>
      </c>
      <c r="M2885" s="372">
        <v>0</v>
      </c>
      <c r="N2885" s="375">
        <v>1</v>
      </c>
      <c r="O2885" s="374" t="str">
        <f>Cal_111320b_12mm!$E$2</f>
        <v>Cal_111320b_12mm</v>
      </c>
      <c r="P2885" s="596">
        <f>Cal_111320b_12mm!$Q$3</f>
        <v>1.834328118614172</v>
      </c>
      <c r="Q2885" s="596">
        <f>Cal_111320b_12mm!$R$3</f>
        <v>0.54419533879391391</v>
      </c>
      <c r="R2885" s="597">
        <v>18.100000000000001</v>
      </c>
      <c r="S2885" s="597">
        <v>11.05</v>
      </c>
      <c r="T2885" s="372">
        <f t="shared" si="606"/>
        <v>0.80333333333333334</v>
      </c>
      <c r="U2885" s="378">
        <f t="shared" si="596"/>
        <v>17.296666666666667</v>
      </c>
      <c r="V2885" s="378">
        <f t="shared" si="597"/>
        <v>10.246666666666668</v>
      </c>
      <c r="W2885" s="464">
        <f t="shared" si="598"/>
        <v>0.14345204755174226</v>
      </c>
      <c r="X2885" s="464">
        <f t="shared" si="599"/>
        <v>3.0503035440944321E-2</v>
      </c>
      <c r="Y2885" s="372">
        <f>Cal_111320b_12mm!$A$3</f>
        <v>20201113</v>
      </c>
      <c r="Z2885" s="598" t="s">
        <v>1098</v>
      </c>
      <c r="AA2885" s="598"/>
      <c r="AB2885" s="371"/>
      <c r="AC2885" s="371"/>
      <c r="AD2885" s="371"/>
      <c r="AE2885" s="689" t="s">
        <v>1250</v>
      </c>
      <c r="AF2885" s="128">
        <v>1</v>
      </c>
      <c r="AG2885" s="765" t="s">
        <v>1634</v>
      </c>
      <c r="AH2885" s="412" t="s">
        <v>223</v>
      </c>
      <c r="AI2885" s="371"/>
    </row>
    <row r="2886" spans="1:35" x14ac:dyDescent="0.2">
      <c r="A2886" s="43" t="s">
        <v>932</v>
      </c>
      <c r="B2886" s="45">
        <v>20200203</v>
      </c>
      <c r="C2886" s="107" t="s">
        <v>70</v>
      </c>
      <c r="D2886" s="107">
        <v>11</v>
      </c>
      <c r="E2886" s="107">
        <v>13</v>
      </c>
      <c r="F2886"/>
      <c r="G2886"/>
      <c r="H2886" s="107" t="s">
        <v>10</v>
      </c>
      <c r="I2886" s="107">
        <v>290</v>
      </c>
      <c r="J2886" s="107">
        <v>0</v>
      </c>
      <c r="K2886" s="43">
        <v>5</v>
      </c>
      <c r="L2886" s="43">
        <v>1</v>
      </c>
      <c r="M2886" s="43">
        <v>0</v>
      </c>
      <c r="N2886" s="49">
        <v>1</v>
      </c>
      <c r="O2886" s="111" t="str">
        <f>Cal_111320b_12mm!$E$2</f>
        <v>Cal_111320b_12mm</v>
      </c>
      <c r="P2886" s="112">
        <f>Cal_111320b_12mm!$Q$3</f>
        <v>1.834328118614172</v>
      </c>
      <c r="Q2886" s="112">
        <f>Cal_111320b_12mm!$R$3</f>
        <v>0.54419533879391391</v>
      </c>
      <c r="R2886" s="583">
        <v>145</v>
      </c>
      <c r="S2886" s="583">
        <v>92.53</v>
      </c>
      <c r="T2886" s="43">
        <f t="shared" ref="T2886:T2887" si="607">AVERAGE(0.878, 0.551, 0.758, 0.695, 0.792, 0.866)</f>
        <v>0.75666666666666671</v>
      </c>
      <c r="U2886" s="79">
        <f t="shared" si="596"/>
        <v>144.24333333333334</v>
      </c>
      <c r="V2886" s="79">
        <f t="shared" si="597"/>
        <v>91.773333333333341</v>
      </c>
      <c r="W2886" s="465">
        <f t="shared" si="598"/>
        <v>1.0823756942537224</v>
      </c>
      <c r="X2886" s="465">
        <f t="shared" si="599"/>
        <v>0.49712693672990665</v>
      </c>
      <c r="Y2886" s="43">
        <f>Cal_111320b_12mm!$A$3</f>
        <v>20201113</v>
      </c>
      <c r="Z2886" s="485" t="s">
        <v>1108</v>
      </c>
      <c r="AA2886" s="485"/>
      <c r="AB2886"/>
      <c r="AC2886"/>
      <c r="AD2886"/>
      <c r="AE2886" s="689" t="s">
        <v>1250</v>
      </c>
      <c r="AF2886" s="128">
        <v>1</v>
      </c>
      <c r="AG2886" s="765" t="s">
        <v>1634</v>
      </c>
      <c r="AH2886"/>
    </row>
    <row r="2887" spans="1:35" x14ac:dyDescent="0.2">
      <c r="A2887" s="43" t="s">
        <v>932</v>
      </c>
      <c r="B2887" s="45">
        <v>20200203</v>
      </c>
      <c r="C2887" s="107" t="s">
        <v>70</v>
      </c>
      <c r="D2887" s="107">
        <v>11</v>
      </c>
      <c r="E2887" s="107">
        <v>13</v>
      </c>
      <c r="F2887"/>
      <c r="G2887"/>
      <c r="H2887" s="107" t="s">
        <v>11</v>
      </c>
      <c r="I2887" s="107">
        <v>290</v>
      </c>
      <c r="J2887" s="107">
        <v>0</v>
      </c>
      <c r="K2887" s="43">
        <v>5</v>
      </c>
      <c r="L2887" s="43">
        <v>1</v>
      </c>
      <c r="M2887" s="43">
        <v>0</v>
      </c>
      <c r="N2887" s="49">
        <v>1</v>
      </c>
      <c r="O2887" s="111" t="str">
        <f>Cal_111320b_12mm!$E$2</f>
        <v>Cal_111320b_12mm</v>
      </c>
      <c r="P2887" s="112">
        <f>Cal_111320b_12mm!$Q$3</f>
        <v>1.834328118614172</v>
      </c>
      <c r="Q2887" s="112">
        <f>Cal_111320b_12mm!$R$3</f>
        <v>0.54419533879391391</v>
      </c>
      <c r="R2887" s="583">
        <v>152.1</v>
      </c>
      <c r="S2887" s="583">
        <v>94.22</v>
      </c>
      <c r="T2887" s="43">
        <f t="shared" si="607"/>
        <v>0.75666666666666671</v>
      </c>
      <c r="U2887" s="79">
        <f t="shared" si="596"/>
        <v>151.34333333333333</v>
      </c>
      <c r="V2887" s="79">
        <f t="shared" si="597"/>
        <v>93.463333333333338</v>
      </c>
      <c r="W2887" s="465">
        <f t="shared" si="598"/>
        <v>1.1939757038956631</v>
      </c>
      <c r="X2887" s="465">
        <f t="shared" si="599"/>
        <v>0.41461336591946041</v>
      </c>
      <c r="Y2887" s="43">
        <f>Cal_111320b_12mm!$A$3</f>
        <v>20201113</v>
      </c>
      <c r="Z2887" s="485" t="s">
        <v>1108</v>
      </c>
      <c r="AA2887" s="485"/>
      <c r="AB2887"/>
      <c r="AC2887"/>
      <c r="AD2887"/>
      <c r="AE2887" s="689" t="s">
        <v>1250</v>
      </c>
      <c r="AF2887" s="128">
        <v>1</v>
      </c>
      <c r="AG2887" s="765" t="s">
        <v>1634</v>
      </c>
      <c r="AH2887" t="s">
        <v>1110</v>
      </c>
    </row>
    <row r="2888" spans="1:35" x14ac:dyDescent="0.2">
      <c r="A2888" s="43" t="s">
        <v>932</v>
      </c>
      <c r="B2888" s="45">
        <v>20200203</v>
      </c>
      <c r="C2888" s="107" t="s">
        <v>70</v>
      </c>
      <c r="D2888" s="107">
        <v>11</v>
      </c>
      <c r="E2888" s="107">
        <v>15</v>
      </c>
      <c r="F2888"/>
      <c r="G2888"/>
      <c r="H2888" s="107" t="s">
        <v>10</v>
      </c>
      <c r="I2888" s="107">
        <v>290</v>
      </c>
      <c r="J2888" s="107">
        <v>0</v>
      </c>
      <c r="K2888" s="43">
        <v>5</v>
      </c>
      <c r="L2888" s="43">
        <v>1</v>
      </c>
      <c r="M2888" s="43">
        <v>0</v>
      </c>
      <c r="N2888" s="49">
        <v>1</v>
      </c>
      <c r="O2888" s="111" t="str">
        <f>Cal_111320b_12mm!$E$2</f>
        <v>Cal_111320b_12mm</v>
      </c>
      <c r="P2888" s="112">
        <f>Cal_111320b_12mm!$Q$3</f>
        <v>1.834328118614172</v>
      </c>
      <c r="Q2888" s="112">
        <f>Cal_111320b_12mm!$R$3</f>
        <v>0.54419533879391391</v>
      </c>
      <c r="R2888" s="583">
        <v>151.1</v>
      </c>
      <c r="S2888" s="583">
        <v>94.67</v>
      </c>
      <c r="T2888" s="43">
        <f>AVERAGE(1.044, 0.635, 0.864, 0.696, 0.707, 0.783)</f>
        <v>0.78816666666666668</v>
      </c>
      <c r="U2888" s="79">
        <f t="shared" si="596"/>
        <v>150.31183333333334</v>
      </c>
      <c r="V2888" s="79">
        <f t="shared" si="597"/>
        <v>93.881833333333333</v>
      </c>
      <c r="W2888" s="465">
        <f t="shared" si="598"/>
        <v>1.1640644258955128</v>
      </c>
      <c r="X2888" s="465">
        <f t="shared" si="599"/>
        <v>0.45172740998527938</v>
      </c>
      <c r="Y2888" s="43">
        <f>Cal_111320b_12mm!$A$3</f>
        <v>20201113</v>
      </c>
      <c r="Z2888" s="485" t="s">
        <v>1105</v>
      </c>
      <c r="AA2888" s="485"/>
      <c r="AB2888"/>
      <c r="AC2888"/>
      <c r="AD2888"/>
      <c r="AE2888" s="689" t="s">
        <v>1250</v>
      </c>
      <c r="AF2888" s="128">
        <v>1</v>
      </c>
      <c r="AG2888" s="765" t="s">
        <v>1634</v>
      </c>
      <c r="AH2888"/>
    </row>
    <row r="2889" spans="1:35" x14ac:dyDescent="0.2">
      <c r="A2889" s="43" t="s">
        <v>932</v>
      </c>
      <c r="B2889" s="45">
        <v>20200203</v>
      </c>
      <c r="C2889" s="107" t="s">
        <v>70</v>
      </c>
      <c r="D2889" s="107">
        <v>11</v>
      </c>
      <c r="E2889" s="107">
        <v>15</v>
      </c>
      <c r="F2889"/>
      <c r="G2889"/>
      <c r="H2889" s="107" t="s">
        <v>11</v>
      </c>
      <c r="I2889" s="107">
        <v>290</v>
      </c>
      <c r="J2889" s="107">
        <v>0</v>
      </c>
      <c r="K2889" s="43">
        <v>5</v>
      </c>
      <c r="L2889" s="43">
        <v>1</v>
      </c>
      <c r="M2889" s="43">
        <v>0</v>
      </c>
      <c r="N2889" s="43">
        <v>1</v>
      </c>
      <c r="O2889" s="43" t="str">
        <f>Cal_051922a!$E$2</f>
        <v>Cal_051922a</v>
      </c>
      <c r="P2889" s="43">
        <f>Cal_051922a!$Q$3</f>
        <v>1.8382409380942635</v>
      </c>
      <c r="Q2889" s="43">
        <f>Cal_051922a!$R$3</f>
        <v>0.56187208580813652</v>
      </c>
      <c r="R2889" s="583">
        <v>134</v>
      </c>
      <c r="S2889" s="583">
        <v>84.28</v>
      </c>
      <c r="T2889" s="43">
        <f>AVERAGE(0.688,0.557,0.917,0.912,0.69,0.694)</f>
        <v>0.74299999999999999</v>
      </c>
      <c r="U2889" s="79">
        <f t="shared" si="596"/>
        <v>133.25700000000001</v>
      </c>
      <c r="V2889" s="79">
        <f t="shared" si="597"/>
        <v>83.537000000000006</v>
      </c>
      <c r="W2889" s="465">
        <f t="shared" si="598"/>
        <v>1.0562680649158658</v>
      </c>
      <c r="X2889" s="465">
        <f t="shared" si="599"/>
        <v>0.4313476977695736</v>
      </c>
      <c r="Y2889" s="43">
        <f>Cal_051922a!$A$3</f>
        <v>20220519</v>
      </c>
      <c r="Z2889" s="485" t="s">
        <v>1614</v>
      </c>
      <c r="AA2889">
        <v>20221206</v>
      </c>
      <c r="AB2889"/>
      <c r="AC2889"/>
      <c r="AD2889"/>
      <c r="AE2889" s="689" t="s">
        <v>1250</v>
      </c>
      <c r="AF2889" s="128">
        <v>1</v>
      </c>
      <c r="AG2889" s="765" t="s">
        <v>1634</v>
      </c>
      <c r="AH2889"/>
    </row>
    <row r="2890" spans="1:35" x14ac:dyDescent="0.2">
      <c r="A2890" s="43" t="s">
        <v>932</v>
      </c>
      <c r="B2890" s="45">
        <v>20200203</v>
      </c>
      <c r="C2890" s="107" t="s">
        <v>70</v>
      </c>
      <c r="D2890" s="107">
        <v>11</v>
      </c>
      <c r="E2890" s="107">
        <v>15</v>
      </c>
      <c r="F2890"/>
      <c r="G2890"/>
      <c r="H2890" s="107" t="s">
        <v>10</v>
      </c>
      <c r="I2890" s="107">
        <v>290</v>
      </c>
      <c r="J2890" s="107">
        <v>10</v>
      </c>
      <c r="K2890" s="43">
        <v>5</v>
      </c>
      <c r="L2890" s="43">
        <v>1</v>
      </c>
      <c r="M2890" s="43">
        <v>0</v>
      </c>
      <c r="N2890" s="43">
        <v>1</v>
      </c>
      <c r="O2890" s="43" t="str">
        <f>Cal_051922a!$E$2</f>
        <v>Cal_051922a</v>
      </c>
      <c r="P2890" s="43">
        <f>Cal_051922a!$Q$3</f>
        <v>1.8382409380942635</v>
      </c>
      <c r="Q2890" s="43">
        <f>Cal_051922a!$R$3</f>
        <v>0.56187208580813652</v>
      </c>
      <c r="R2890" s="583">
        <v>95.39</v>
      </c>
      <c r="S2890" s="583">
        <v>61.88</v>
      </c>
      <c r="T2890" s="50">
        <f>AVERAGE(0.765, 0.963, 0.949, 0.629, 0.835, 0.766)</f>
        <v>0.8178333333333333</v>
      </c>
      <c r="U2890" s="79">
        <f t="shared" si="596"/>
        <v>94.572166666666661</v>
      </c>
      <c r="V2890" s="79">
        <f t="shared" si="597"/>
        <v>61.06216666666667</v>
      </c>
      <c r="W2890" s="465">
        <f t="shared" si="598"/>
        <v>0.71189748301147737</v>
      </c>
      <c r="X2890" s="465">
        <f t="shared" si="599"/>
        <v>0.37548944298608961</v>
      </c>
      <c r="Y2890" s="43">
        <f>Cal_051922a!$A$3</f>
        <v>20220519</v>
      </c>
      <c r="Z2890" s="481" t="s">
        <v>2007</v>
      </c>
      <c r="AA2890">
        <v>20230214</v>
      </c>
      <c r="AB2890"/>
      <c r="AC2890"/>
      <c r="AD2890"/>
      <c r="AE2890" s="689" t="s">
        <v>1250</v>
      </c>
      <c r="AF2890" s="128">
        <v>1</v>
      </c>
      <c r="AG2890" s="128">
        <v>0</v>
      </c>
      <c r="AH2890"/>
    </row>
    <row r="2891" spans="1:35" x14ac:dyDescent="0.2">
      <c r="A2891" s="43" t="s">
        <v>932</v>
      </c>
      <c r="B2891" s="45">
        <v>20200203</v>
      </c>
      <c r="C2891" s="107" t="s">
        <v>70</v>
      </c>
      <c r="D2891" s="107">
        <v>11</v>
      </c>
      <c r="E2891" s="107">
        <v>15</v>
      </c>
      <c r="F2891"/>
      <c r="G2891"/>
      <c r="H2891" s="107" t="s">
        <v>11</v>
      </c>
      <c r="I2891" s="107">
        <v>290</v>
      </c>
      <c r="J2891" s="107">
        <v>10</v>
      </c>
      <c r="K2891" s="43">
        <v>5</v>
      </c>
      <c r="L2891" s="43">
        <v>1</v>
      </c>
      <c r="M2891" s="43">
        <v>0</v>
      </c>
      <c r="N2891" s="49">
        <v>1</v>
      </c>
      <c r="O2891" s="111" t="str">
        <f>Cal_111320b_12mm!$E$2</f>
        <v>Cal_111320b_12mm</v>
      </c>
      <c r="P2891" s="112">
        <f>Cal_111320b_12mm!$Q$3</f>
        <v>1.834328118614172</v>
      </c>
      <c r="Q2891" s="112">
        <f>Cal_111320b_12mm!$R$3</f>
        <v>0.54419533879391391</v>
      </c>
      <c r="R2891" s="583">
        <v>92.34</v>
      </c>
      <c r="S2891" s="583">
        <v>59.77</v>
      </c>
      <c r="T2891" s="45">
        <f t="shared" ref="T2891" si="608">AVERAGE(0.783, 0.787, 0.833, 0.489, 0.504, 0.826, 0.608)</f>
        <v>0.68999999999999984</v>
      </c>
      <c r="U2891" s="79">
        <f t="shared" si="596"/>
        <v>91.65</v>
      </c>
      <c r="V2891" s="79">
        <f t="shared" si="597"/>
        <v>59.080000000000005</v>
      </c>
      <c r="W2891" s="465">
        <f t="shared" si="598"/>
        <v>0.67186918928613948</v>
      </c>
      <c r="X2891" s="465">
        <f t="shared" si="599"/>
        <v>0.34495140607757707</v>
      </c>
      <c r="Y2891" s="43">
        <f>Cal_111320b_12mm!$A$3</f>
        <v>20201113</v>
      </c>
      <c r="Z2891" s="485" t="s">
        <v>1111</v>
      </c>
      <c r="AA2891" s="485"/>
      <c r="AB2891"/>
      <c r="AC2891"/>
      <c r="AD2891"/>
      <c r="AE2891" s="689" t="s">
        <v>1250</v>
      </c>
      <c r="AF2891" s="128">
        <v>1</v>
      </c>
      <c r="AG2891" s="128">
        <v>0</v>
      </c>
      <c r="AH2891"/>
    </row>
    <row r="2892" spans="1:35" s="82" customFormat="1" x14ac:dyDescent="0.2">
      <c r="A2892" s="82" t="s">
        <v>932</v>
      </c>
      <c r="B2892" s="81">
        <v>20200203</v>
      </c>
      <c r="C2892" s="126" t="s">
        <v>70</v>
      </c>
      <c r="D2892" s="126">
        <v>11</v>
      </c>
      <c r="E2892" s="126">
        <v>15</v>
      </c>
      <c r="F2892"/>
      <c r="G2892"/>
      <c r="H2892" s="126" t="s">
        <v>10</v>
      </c>
      <c r="I2892" s="126">
        <v>293</v>
      </c>
      <c r="J2892" s="126">
        <v>5</v>
      </c>
      <c r="K2892" s="82">
        <v>5</v>
      </c>
      <c r="L2892" s="82">
        <v>1</v>
      </c>
      <c r="M2892" s="82">
        <v>0</v>
      </c>
      <c r="N2892" s="83">
        <v>1</v>
      </c>
      <c r="O2892" s="156" t="str">
        <f>Cal_111320b_12mm!$E$2</f>
        <v>Cal_111320b_12mm</v>
      </c>
      <c r="P2892" s="157">
        <f>Cal_111320b_12mm!$Q$3</f>
        <v>1.834328118614172</v>
      </c>
      <c r="Q2892" s="157">
        <f>Cal_111320b_12mm!$R$3</f>
        <v>0.54419533879391391</v>
      </c>
      <c r="R2892" s="599">
        <v>47.98</v>
      </c>
      <c r="S2892" s="599">
        <v>29.94</v>
      </c>
      <c r="T2892" s="82">
        <f t="shared" ref="T2892:T2895" si="609">AVERAGE(0.873, 0.875, 1.03, 0.893, 0.525, 0.624)</f>
        <v>0.80333333333333334</v>
      </c>
      <c r="U2892" s="125">
        <f t="shared" si="596"/>
        <v>47.176666666666662</v>
      </c>
      <c r="V2892" s="125">
        <f t="shared" si="597"/>
        <v>29.136666666666667</v>
      </c>
      <c r="W2892" s="459">
        <f t="shared" si="598"/>
        <v>0.36832727312130731</v>
      </c>
      <c r="X2892" s="459">
        <f t="shared" si="599"/>
        <v>0.1280068002243214</v>
      </c>
      <c r="Y2892" s="82">
        <f>Cal_111320b_12mm!$A$3</f>
        <v>20201113</v>
      </c>
      <c r="Z2892" s="483" t="s">
        <v>1098</v>
      </c>
      <c r="AA2892" s="483"/>
      <c r="AB2892" s="155"/>
      <c r="AC2892" s="155"/>
      <c r="AD2892" s="155"/>
      <c r="AE2892" s="689" t="s">
        <v>1250</v>
      </c>
      <c r="AF2892" s="128">
        <v>1</v>
      </c>
      <c r="AG2892" s="765" t="s">
        <v>1634</v>
      </c>
      <c r="AH2892" s="153" t="s">
        <v>214</v>
      </c>
      <c r="AI2892" s="155"/>
    </row>
    <row r="2893" spans="1:35" s="82" customFormat="1" x14ac:dyDescent="0.2">
      <c r="A2893" s="82" t="s">
        <v>932</v>
      </c>
      <c r="B2893" s="81">
        <v>20200203</v>
      </c>
      <c r="C2893" s="126" t="s">
        <v>70</v>
      </c>
      <c r="D2893" s="126">
        <v>11</v>
      </c>
      <c r="E2893" s="126">
        <v>15</v>
      </c>
      <c r="F2893"/>
      <c r="G2893"/>
      <c r="H2893" s="126" t="s">
        <v>11</v>
      </c>
      <c r="I2893" s="126">
        <v>293</v>
      </c>
      <c r="J2893" s="126">
        <v>5</v>
      </c>
      <c r="K2893" s="82">
        <v>5</v>
      </c>
      <c r="L2893" s="82">
        <v>1</v>
      </c>
      <c r="M2893" s="82">
        <v>0</v>
      </c>
      <c r="N2893" s="83">
        <v>1</v>
      </c>
      <c r="O2893" s="156" t="str">
        <f>Cal_111320b_12mm!$E$2</f>
        <v>Cal_111320b_12mm</v>
      </c>
      <c r="P2893" s="157">
        <f>Cal_111320b_12mm!$Q$3</f>
        <v>1.834328118614172</v>
      </c>
      <c r="Q2893" s="157">
        <f>Cal_111320b_12mm!$R$3</f>
        <v>0.54419533879391391</v>
      </c>
      <c r="R2893" s="599">
        <v>52.77</v>
      </c>
      <c r="S2893" s="599">
        <v>32.549999999999997</v>
      </c>
      <c r="T2893" s="82">
        <f t="shared" si="609"/>
        <v>0.80333333333333334</v>
      </c>
      <c r="U2893" s="125">
        <f t="shared" si="596"/>
        <v>51.966666666666669</v>
      </c>
      <c r="V2893" s="125">
        <f t="shared" si="597"/>
        <v>31.746666666666663</v>
      </c>
      <c r="W2893" s="459">
        <f t="shared" si="598"/>
        <v>0.41283688816590008</v>
      </c>
      <c r="X2893" s="459">
        <f t="shared" si="599"/>
        <v>0.12795772509845946</v>
      </c>
      <c r="Y2893" s="82">
        <f>Cal_111320b_12mm!$A$3</f>
        <v>20201113</v>
      </c>
      <c r="Z2893" s="483" t="s">
        <v>1098</v>
      </c>
      <c r="AA2893" s="483"/>
      <c r="AB2893" s="155"/>
      <c r="AC2893" s="155"/>
      <c r="AD2893" s="155"/>
      <c r="AE2893" s="689" t="s">
        <v>1250</v>
      </c>
      <c r="AF2893" s="128">
        <v>1</v>
      </c>
      <c r="AG2893" s="765" t="s">
        <v>1634</v>
      </c>
      <c r="AH2893" s="153" t="s">
        <v>215</v>
      </c>
      <c r="AI2893" s="155"/>
    </row>
    <row r="2894" spans="1:35" s="372" customFormat="1" x14ac:dyDescent="0.2">
      <c r="A2894" s="372" t="s">
        <v>932</v>
      </c>
      <c r="B2894" s="462">
        <v>20200203</v>
      </c>
      <c r="C2894" s="373" t="s">
        <v>70</v>
      </c>
      <c r="D2894" s="373">
        <v>11</v>
      </c>
      <c r="E2894" s="373">
        <v>15</v>
      </c>
      <c r="F2894"/>
      <c r="G2894"/>
      <c r="H2894" s="373" t="s">
        <v>10</v>
      </c>
      <c r="I2894" s="373">
        <v>293</v>
      </c>
      <c r="J2894" s="373">
        <v>20</v>
      </c>
      <c r="K2894" s="372">
        <v>5</v>
      </c>
      <c r="L2894" s="372">
        <v>1</v>
      </c>
      <c r="M2894" s="372">
        <v>0</v>
      </c>
      <c r="N2894" s="375">
        <v>1</v>
      </c>
      <c r="O2894" s="374" t="str">
        <f>Cal_111320b_12mm!$E$2</f>
        <v>Cal_111320b_12mm</v>
      </c>
      <c r="P2894" s="596">
        <f>Cal_111320b_12mm!$Q$3</f>
        <v>1.834328118614172</v>
      </c>
      <c r="Q2894" s="596">
        <f>Cal_111320b_12mm!$R$3</f>
        <v>0.54419533879391391</v>
      </c>
      <c r="R2894" s="597">
        <v>28.17</v>
      </c>
      <c r="S2894" s="597">
        <v>16.98</v>
      </c>
      <c r="T2894" s="372">
        <f t="shared" si="609"/>
        <v>0.80333333333333334</v>
      </c>
      <c r="U2894" s="378">
        <f t="shared" si="596"/>
        <v>27.366666666666667</v>
      </c>
      <c r="V2894" s="378">
        <f t="shared" si="597"/>
        <v>16.176666666666666</v>
      </c>
      <c r="W2894" s="464">
        <f t="shared" si="598"/>
        <v>0.22846907905917016</v>
      </c>
      <c r="X2894" s="464">
        <f t="shared" si="599"/>
        <v>4.7095416758966849E-2</v>
      </c>
      <c r="Y2894" s="372">
        <f>Cal_111320b_12mm!$A$3</f>
        <v>20201113</v>
      </c>
      <c r="Z2894" s="598" t="s">
        <v>1098</v>
      </c>
      <c r="AA2894" s="598"/>
      <c r="AB2894" s="371"/>
      <c r="AC2894" s="371"/>
      <c r="AD2894" s="371"/>
      <c r="AE2894" s="689" t="s">
        <v>1250</v>
      </c>
      <c r="AF2894" s="128">
        <v>1</v>
      </c>
      <c r="AG2894" s="765" t="s">
        <v>1634</v>
      </c>
      <c r="AH2894" s="412" t="s">
        <v>220</v>
      </c>
      <c r="AI2894" s="371"/>
    </row>
    <row r="2895" spans="1:35" s="610" customFormat="1" ht="13.5" thickBot="1" x14ac:dyDescent="0.25">
      <c r="A2895" s="610" t="s">
        <v>932</v>
      </c>
      <c r="B2895" s="611">
        <v>20200203</v>
      </c>
      <c r="C2895" s="612" t="s">
        <v>70</v>
      </c>
      <c r="D2895" s="612">
        <v>11</v>
      </c>
      <c r="E2895" s="612">
        <v>15</v>
      </c>
      <c r="F2895" s="407"/>
      <c r="G2895" s="407"/>
      <c r="H2895" s="612" t="s">
        <v>11</v>
      </c>
      <c r="I2895" s="612">
        <v>294</v>
      </c>
      <c r="J2895" s="612">
        <v>20</v>
      </c>
      <c r="K2895" s="610">
        <v>5</v>
      </c>
      <c r="L2895" s="610">
        <v>1</v>
      </c>
      <c r="M2895" s="610">
        <v>0</v>
      </c>
      <c r="N2895" s="614">
        <v>1</v>
      </c>
      <c r="O2895" s="631" t="str">
        <f>Cal_111320b_12mm!$E$2</f>
        <v>Cal_111320b_12mm</v>
      </c>
      <c r="P2895" s="632">
        <f>Cal_111320b_12mm!$Q$3</f>
        <v>1.834328118614172</v>
      </c>
      <c r="Q2895" s="632">
        <f>Cal_111320b_12mm!$R$3</f>
        <v>0.54419533879391391</v>
      </c>
      <c r="R2895" s="615">
        <v>34.28</v>
      </c>
      <c r="S2895" s="615">
        <v>20.37</v>
      </c>
      <c r="T2895" s="610">
        <f t="shared" si="609"/>
        <v>0.80333333333333334</v>
      </c>
      <c r="U2895" s="618">
        <f t="shared" si="596"/>
        <v>33.476666666666667</v>
      </c>
      <c r="V2895" s="618">
        <f t="shared" si="597"/>
        <v>19.566666666666666</v>
      </c>
      <c r="W2895" s="619">
        <f t="shared" si="598"/>
        <v>0.28303801155244468</v>
      </c>
      <c r="X2895" s="619">
        <f t="shared" si="599"/>
        <v>4.914036748694052E-2</v>
      </c>
      <c r="Y2895" s="610">
        <f>Cal_111320b_12mm!$A$3</f>
        <v>20201113</v>
      </c>
      <c r="Z2895" s="790" t="s">
        <v>1098</v>
      </c>
      <c r="AA2895" s="790"/>
      <c r="AB2895" s="613"/>
      <c r="AC2895" s="613"/>
      <c r="AD2895" s="613"/>
      <c r="AE2895" s="693" t="s">
        <v>1250</v>
      </c>
      <c r="AF2895" s="174">
        <v>1</v>
      </c>
      <c r="AG2895" s="793" t="s">
        <v>1634</v>
      </c>
      <c r="AH2895" s="622" t="s">
        <v>221</v>
      </c>
      <c r="AI2895" s="613"/>
    </row>
    <row r="2896" spans="1:35" x14ac:dyDescent="0.2">
      <c r="A2896" s="43" t="s">
        <v>932</v>
      </c>
      <c r="B2896" s="45">
        <v>20200203</v>
      </c>
      <c r="C2896" s="107" t="s">
        <v>72</v>
      </c>
      <c r="D2896" s="107">
        <v>12</v>
      </c>
      <c r="E2896" s="107">
        <v>4</v>
      </c>
      <c r="F2896"/>
      <c r="G2896"/>
      <c r="H2896" s="107" t="s">
        <v>10</v>
      </c>
      <c r="I2896" s="107">
        <v>290</v>
      </c>
      <c r="J2896" s="107">
        <v>0</v>
      </c>
      <c r="K2896" s="43">
        <v>5</v>
      </c>
      <c r="L2896" s="43">
        <v>1</v>
      </c>
      <c r="M2896" s="43">
        <v>0</v>
      </c>
      <c r="N2896" s="49">
        <v>1</v>
      </c>
      <c r="O2896" s="111" t="str">
        <f>Cal_111320b_12mm!$E$2</f>
        <v>Cal_111320b_12mm</v>
      </c>
      <c r="P2896" s="112">
        <f>Cal_111320b_12mm!$Q$3</f>
        <v>1.834328118614172</v>
      </c>
      <c r="Q2896" s="112">
        <f>Cal_111320b_12mm!$R$3</f>
        <v>0.54419533879391391</v>
      </c>
      <c r="R2896" s="583">
        <v>4.681</v>
      </c>
      <c r="S2896" s="583">
        <v>3.8420000000000001</v>
      </c>
      <c r="T2896" s="43">
        <f>AVERAGE(1.044, 0.635, 0.864, 0.696, 0.707, 0.783)</f>
        <v>0.78816666666666668</v>
      </c>
      <c r="U2896" s="79">
        <f t="shared" si="596"/>
        <v>3.8928333333333334</v>
      </c>
      <c r="V2896" s="79">
        <f t="shared" si="597"/>
        <v>3.0538333333333334</v>
      </c>
      <c r="W2896" s="465">
        <f t="shared" si="598"/>
        <v>1.7307284304914676E-2</v>
      </c>
      <c r="X2896" s="465">
        <f t="shared" si="599"/>
        <v>3.5251968033297276E-2</v>
      </c>
      <c r="Y2896" s="43">
        <f>Cal_111320b_12mm!$A$3</f>
        <v>20201113</v>
      </c>
      <c r="Z2896" s="485" t="s">
        <v>1105</v>
      </c>
      <c r="AA2896" s="485"/>
      <c r="AB2896"/>
      <c r="AC2896"/>
      <c r="AD2896"/>
      <c r="AE2896" s="689" t="s">
        <v>1250</v>
      </c>
      <c r="AF2896" s="128">
        <v>1</v>
      </c>
      <c r="AG2896" s="765" t="s">
        <v>1634</v>
      </c>
      <c r="AH2896"/>
    </row>
    <row r="2897" spans="1:35" x14ac:dyDescent="0.2">
      <c r="A2897" s="43" t="s">
        <v>932</v>
      </c>
      <c r="B2897" s="45">
        <v>20200203</v>
      </c>
      <c r="C2897" s="107" t="s">
        <v>72</v>
      </c>
      <c r="D2897" s="107">
        <v>12</v>
      </c>
      <c r="E2897" s="107">
        <v>4</v>
      </c>
      <c r="F2897"/>
      <c r="G2897"/>
      <c r="H2897" s="107" t="s">
        <v>11</v>
      </c>
      <c r="I2897" s="107">
        <v>290</v>
      </c>
      <c r="J2897" s="107">
        <v>0</v>
      </c>
      <c r="K2897" s="43">
        <v>5</v>
      </c>
      <c r="L2897" s="43">
        <v>1</v>
      </c>
      <c r="M2897" s="43">
        <v>0</v>
      </c>
      <c r="N2897" s="49">
        <v>1</v>
      </c>
      <c r="O2897" s="111" t="str">
        <f>Cal_111320b_12mm!$E$2</f>
        <v>Cal_111320b_12mm</v>
      </c>
      <c r="P2897" s="112">
        <f>Cal_111320b_12mm!$Q$3</f>
        <v>1.834328118614172</v>
      </c>
      <c r="Q2897" s="112">
        <f>Cal_111320b_12mm!$R$3</f>
        <v>0.54419533879391391</v>
      </c>
      <c r="R2897" s="583">
        <v>4.1319999999999997</v>
      </c>
      <c r="S2897" s="583">
        <v>3.1520000000000001</v>
      </c>
      <c r="T2897" s="43">
        <f t="shared" ref="T2897" si="610">AVERAGE(0.878, 0.551, 0.758, 0.695, 0.792, 0.866)</f>
        <v>0.75666666666666671</v>
      </c>
      <c r="U2897" s="79">
        <f t="shared" si="596"/>
        <v>3.3753333333333329</v>
      </c>
      <c r="V2897" s="79">
        <f t="shared" si="597"/>
        <v>2.3953333333333333</v>
      </c>
      <c r="W2897" s="465">
        <f t="shared" si="598"/>
        <v>2.0215898234584476E-2</v>
      </c>
      <c r="X2897" s="465">
        <f t="shared" si="599"/>
        <v>2.1009969505675439E-2</v>
      </c>
      <c r="Y2897" s="43">
        <f>Cal_111320b_12mm!$A$3</f>
        <v>20201113</v>
      </c>
      <c r="Z2897" s="48" t="s">
        <v>1108</v>
      </c>
      <c r="AA2897" s="48"/>
      <c r="AB2897"/>
      <c r="AC2897"/>
      <c r="AD2897"/>
      <c r="AE2897" s="689" t="s">
        <v>1250</v>
      </c>
      <c r="AF2897" s="128">
        <v>1</v>
      </c>
      <c r="AG2897" s="765" t="s">
        <v>1634</v>
      </c>
      <c r="AH2897"/>
    </row>
    <row r="2898" spans="1:35" x14ac:dyDescent="0.2">
      <c r="A2898" s="43" t="s">
        <v>932</v>
      </c>
      <c r="B2898" s="45">
        <v>20200203</v>
      </c>
      <c r="C2898" s="107" t="s">
        <v>72</v>
      </c>
      <c r="D2898" s="107">
        <v>12</v>
      </c>
      <c r="E2898" s="107">
        <v>5</v>
      </c>
      <c r="F2898"/>
      <c r="G2898"/>
      <c r="H2898" s="107" t="s">
        <v>10</v>
      </c>
      <c r="I2898" s="107">
        <v>290</v>
      </c>
      <c r="J2898" s="107">
        <v>0</v>
      </c>
      <c r="K2898" s="43">
        <v>5</v>
      </c>
      <c r="L2898" s="43">
        <v>1</v>
      </c>
      <c r="M2898" s="43">
        <v>0</v>
      </c>
      <c r="N2898" s="49">
        <v>1</v>
      </c>
      <c r="O2898" s="111" t="str">
        <f>Cal_111320b_12mm!$E$2</f>
        <v>Cal_111320b_12mm</v>
      </c>
      <c r="P2898" s="112">
        <f>Cal_111320b_12mm!$Q$3</f>
        <v>1.834328118614172</v>
      </c>
      <c r="Q2898" s="112">
        <f>Cal_111320b_12mm!$R$3</f>
        <v>0.54419533879391391</v>
      </c>
      <c r="R2898" s="583">
        <v>14.43</v>
      </c>
      <c r="S2898" s="583">
        <v>10.42</v>
      </c>
      <c r="T2898" s="45">
        <f t="shared" ref="T2898" si="611">AVERAGE(0.783, 0.787, 0.833, 0.489, 0.504, 0.826, 0.608)</f>
        <v>0.68999999999999984</v>
      </c>
      <c r="U2898" s="79">
        <f t="shared" si="596"/>
        <v>13.74</v>
      </c>
      <c r="V2898" s="79">
        <f t="shared" si="597"/>
        <v>9.73</v>
      </c>
      <c r="W2898" s="465">
        <f t="shared" si="598"/>
        <v>8.2720155021105898E-2</v>
      </c>
      <c r="X2898" s="465">
        <f t="shared" si="599"/>
        <v>8.474200464187584E-2</v>
      </c>
      <c r="Y2898" s="43">
        <f>Cal_111320b_12mm!$A$3</f>
        <v>20201113</v>
      </c>
      <c r="Z2898" s="485" t="s">
        <v>1111</v>
      </c>
      <c r="AA2898" s="485"/>
      <c r="AB2898"/>
      <c r="AC2898"/>
      <c r="AD2898"/>
      <c r="AE2898" s="689" t="s">
        <v>1250</v>
      </c>
      <c r="AF2898" s="128">
        <v>1</v>
      </c>
      <c r="AG2898" s="765" t="s">
        <v>1634</v>
      </c>
      <c r="AH2898"/>
    </row>
    <row r="2899" spans="1:35" x14ac:dyDescent="0.2">
      <c r="A2899" s="43" t="s">
        <v>932</v>
      </c>
      <c r="B2899" s="45">
        <v>20200203</v>
      </c>
      <c r="C2899" s="107" t="s">
        <v>72</v>
      </c>
      <c r="D2899" s="107">
        <v>12</v>
      </c>
      <c r="E2899" s="107">
        <v>5</v>
      </c>
      <c r="F2899"/>
      <c r="G2899"/>
      <c r="H2899" s="107" t="s">
        <v>11</v>
      </c>
      <c r="I2899" s="107">
        <v>290</v>
      </c>
      <c r="J2899" s="107">
        <v>0</v>
      </c>
      <c r="K2899" s="43">
        <v>5</v>
      </c>
      <c r="L2899" s="43">
        <v>1</v>
      </c>
      <c r="M2899" s="43">
        <v>0</v>
      </c>
      <c r="N2899" s="49">
        <v>1</v>
      </c>
      <c r="O2899" s="111" t="str">
        <f>Cal_111320b_12mm!$E$2</f>
        <v>Cal_111320b_12mm</v>
      </c>
      <c r="P2899" s="112">
        <f>Cal_111320b_12mm!$Q$3</f>
        <v>1.834328118614172</v>
      </c>
      <c r="Q2899" s="112">
        <f>Cal_111320b_12mm!$R$3</f>
        <v>0.54419533879391391</v>
      </c>
      <c r="R2899" s="583">
        <v>14.05</v>
      </c>
      <c r="S2899" s="583">
        <v>9.9480000000000004</v>
      </c>
      <c r="T2899" s="43">
        <f>AVERAGE(1.044, 0.635, 0.864, 0.696, 0.707, 0.783)</f>
        <v>0.78816666666666668</v>
      </c>
      <c r="U2899" s="79">
        <f t="shared" si="596"/>
        <v>13.261833333333334</v>
      </c>
      <c r="V2899" s="79">
        <f t="shared" si="597"/>
        <v>9.1598333333333333</v>
      </c>
      <c r="W2899" s="465">
        <f t="shared" si="598"/>
        <v>8.4617974039046515E-2</v>
      </c>
      <c r="X2899" s="465">
        <f t="shared" si="599"/>
        <v>7.3031098124670776E-2</v>
      </c>
      <c r="Y2899" s="43">
        <f>Cal_111320b_12mm!$A$3</f>
        <v>20201113</v>
      </c>
      <c r="Z2899" s="485" t="s">
        <v>1105</v>
      </c>
      <c r="AA2899" s="485"/>
      <c r="AB2899"/>
      <c r="AC2899"/>
      <c r="AD2899"/>
      <c r="AE2899" s="689" t="s">
        <v>1250</v>
      </c>
      <c r="AF2899" s="128">
        <v>1</v>
      </c>
      <c r="AG2899" s="765" t="s">
        <v>1634</v>
      </c>
      <c r="AH2899"/>
    </row>
    <row r="2900" spans="1:35" x14ac:dyDescent="0.2">
      <c r="A2900" s="43" t="s">
        <v>932</v>
      </c>
      <c r="B2900" s="45">
        <v>20200203</v>
      </c>
      <c r="C2900" s="107" t="s">
        <v>72</v>
      </c>
      <c r="D2900" s="107">
        <v>12</v>
      </c>
      <c r="E2900" s="107">
        <v>6</v>
      </c>
      <c r="F2900"/>
      <c r="G2900"/>
      <c r="H2900" s="107" t="s">
        <v>10</v>
      </c>
      <c r="I2900" s="107">
        <v>290</v>
      </c>
      <c r="J2900" s="107">
        <v>0</v>
      </c>
      <c r="K2900" s="43">
        <v>5</v>
      </c>
      <c r="L2900" s="43">
        <v>1</v>
      </c>
      <c r="M2900" s="43">
        <v>0</v>
      </c>
      <c r="N2900" s="49">
        <v>1</v>
      </c>
      <c r="O2900" s="111" t="str">
        <f>Cal_111320b_12mm!$E$2</f>
        <v>Cal_111320b_12mm</v>
      </c>
      <c r="P2900" s="112">
        <f>Cal_111320b_12mm!$Q$3</f>
        <v>1.834328118614172</v>
      </c>
      <c r="Q2900" s="112">
        <f>Cal_111320b_12mm!$R$3</f>
        <v>0.54419533879391391</v>
      </c>
      <c r="R2900" s="583">
        <v>27.39</v>
      </c>
      <c r="S2900" s="583">
        <v>18.79</v>
      </c>
      <c r="T2900" s="43">
        <f>AVERAGE(1.044, 0.635, 0.864, 0.696, 0.707, 0.783)</f>
        <v>0.78816666666666668</v>
      </c>
      <c r="U2900" s="79">
        <f t="shared" si="596"/>
        <v>26.601833333333335</v>
      </c>
      <c r="V2900" s="79">
        <f t="shared" si="597"/>
        <v>18.001833333333334</v>
      </c>
      <c r="W2900" s="465">
        <f t="shared" si="598"/>
        <v>0.17740482124227205</v>
      </c>
      <c r="X2900" s="465">
        <f t="shared" si="599"/>
        <v>0.13242312201497911</v>
      </c>
      <c r="Y2900" s="43">
        <f>Cal_111320b_12mm!$A$3</f>
        <v>20201113</v>
      </c>
      <c r="Z2900" s="485" t="s">
        <v>1105</v>
      </c>
      <c r="AA2900" s="485"/>
      <c r="AB2900"/>
      <c r="AC2900"/>
      <c r="AD2900"/>
      <c r="AE2900" s="689" t="s">
        <v>1250</v>
      </c>
      <c r="AF2900" s="128">
        <v>1</v>
      </c>
      <c r="AG2900" s="765" t="s">
        <v>1634</v>
      </c>
      <c r="AH2900"/>
    </row>
    <row r="2901" spans="1:35" x14ac:dyDescent="0.2">
      <c r="A2901" s="43" t="s">
        <v>932</v>
      </c>
      <c r="B2901" s="45">
        <v>20200203</v>
      </c>
      <c r="C2901" s="107" t="s">
        <v>72</v>
      </c>
      <c r="D2901" s="107">
        <v>12</v>
      </c>
      <c r="E2901" s="107">
        <v>6</v>
      </c>
      <c r="F2901"/>
      <c r="G2901"/>
      <c r="H2901" s="107" t="s">
        <v>11</v>
      </c>
      <c r="I2901" s="107">
        <v>290</v>
      </c>
      <c r="J2901" s="107">
        <v>0</v>
      </c>
      <c r="K2901" s="43">
        <v>5</v>
      </c>
      <c r="L2901" s="43">
        <v>1</v>
      </c>
      <c r="M2901" s="43">
        <v>0</v>
      </c>
      <c r="N2901" s="49">
        <v>1</v>
      </c>
      <c r="O2901" s="111" t="str">
        <f>Cal_111320b_12mm!$E$2</f>
        <v>Cal_111320b_12mm</v>
      </c>
      <c r="P2901" s="112">
        <f>Cal_111320b_12mm!$Q$3</f>
        <v>1.834328118614172</v>
      </c>
      <c r="Q2901" s="112">
        <f>Cal_111320b_12mm!$R$3</f>
        <v>0.54419533879391391</v>
      </c>
      <c r="R2901" s="583">
        <v>24.87</v>
      </c>
      <c r="S2901" s="583">
        <v>17.72</v>
      </c>
      <c r="T2901" s="43">
        <f t="shared" ref="T2901" si="612">AVERAGE(0.7,0.798,0.69,0.848,0.545,0.785)</f>
        <v>0.72766666666666657</v>
      </c>
      <c r="U2901" s="79">
        <f t="shared" si="596"/>
        <v>24.142333333333333</v>
      </c>
      <c r="V2901" s="79">
        <f t="shared" si="597"/>
        <v>16.992333333333331</v>
      </c>
      <c r="W2901" s="465">
        <f t="shared" si="598"/>
        <v>0.14749354324212152</v>
      </c>
      <c r="X2901" s="465">
        <f t="shared" si="599"/>
        <v>0.14495998581371328</v>
      </c>
      <c r="Y2901" s="43">
        <f>Cal_111320b_12mm!$A$3</f>
        <v>20201113</v>
      </c>
      <c r="Z2901" s="481" t="s">
        <v>1610</v>
      </c>
      <c r="AA2901" s="481" t="s">
        <v>1611</v>
      </c>
      <c r="AB2901"/>
      <c r="AC2901"/>
      <c r="AD2901"/>
      <c r="AE2901" s="689" t="s">
        <v>1250</v>
      </c>
      <c r="AF2901" s="128">
        <v>1</v>
      </c>
      <c r="AG2901" s="765" t="s">
        <v>1634</v>
      </c>
      <c r="AH2901"/>
    </row>
    <row r="2902" spans="1:35" s="82" customFormat="1" x14ac:dyDescent="0.2">
      <c r="A2902" s="82" t="s">
        <v>932</v>
      </c>
      <c r="B2902" s="81">
        <v>20200203</v>
      </c>
      <c r="C2902" s="126" t="s">
        <v>72</v>
      </c>
      <c r="D2902" s="126">
        <v>12</v>
      </c>
      <c r="E2902" s="126">
        <v>6</v>
      </c>
      <c r="F2902"/>
      <c r="G2902"/>
      <c r="H2902" s="126" t="s">
        <v>10</v>
      </c>
      <c r="I2902" s="126">
        <v>295</v>
      </c>
      <c r="J2902" s="126">
        <v>5</v>
      </c>
      <c r="K2902" s="82">
        <v>5</v>
      </c>
      <c r="L2902" s="82">
        <v>1</v>
      </c>
      <c r="M2902" s="82">
        <v>0</v>
      </c>
      <c r="N2902" s="83">
        <v>1</v>
      </c>
      <c r="O2902" s="156" t="str">
        <f>Cal_111320b_12mm!$E$2</f>
        <v>Cal_111320b_12mm</v>
      </c>
      <c r="P2902" s="157">
        <f>Cal_111320b_12mm!$Q$3</f>
        <v>1.834328118614172</v>
      </c>
      <c r="Q2902" s="157">
        <f>Cal_111320b_12mm!$R$3</f>
        <v>0.54419533879391391</v>
      </c>
      <c r="R2902" s="599">
        <v>4.4770000000000003</v>
      </c>
      <c r="S2902" s="599">
        <v>3.6120000000000001</v>
      </c>
      <c r="T2902" s="82">
        <f t="shared" ref="T2902:T2905" si="613">AVERAGE(0.873, 0.875, 1.03, 0.893, 0.525, 0.624)</f>
        <v>0.80333333333333334</v>
      </c>
      <c r="U2902" s="125">
        <f t="shared" si="596"/>
        <v>3.6736666666666671</v>
      </c>
      <c r="V2902" s="125">
        <f t="shared" si="597"/>
        <v>2.8086666666666669</v>
      </c>
      <c r="W2902" s="459">
        <f t="shared" si="598"/>
        <v>1.7541190149240816E-2</v>
      </c>
      <c r="X2902" s="459">
        <f t="shared" si="599"/>
        <v>2.9979203487177794E-2</v>
      </c>
      <c r="Y2902" s="82">
        <f>Cal_111320b_12mm!$A$3</f>
        <v>20201113</v>
      </c>
      <c r="Z2902" s="483" t="s">
        <v>1098</v>
      </c>
      <c r="AA2902" s="483"/>
      <c r="AB2902" s="155"/>
      <c r="AC2902" s="155"/>
      <c r="AD2902" s="155"/>
      <c r="AE2902" s="689" t="s">
        <v>1250</v>
      </c>
      <c r="AF2902" s="128">
        <v>1</v>
      </c>
      <c r="AG2902" s="765" t="s">
        <v>1634</v>
      </c>
      <c r="AH2902" s="153" t="s">
        <v>207</v>
      </c>
      <c r="AI2902" s="155"/>
    </row>
    <row r="2903" spans="1:35" s="82" customFormat="1" x14ac:dyDescent="0.2">
      <c r="A2903" s="82" t="s">
        <v>932</v>
      </c>
      <c r="B2903" s="81">
        <v>20200203</v>
      </c>
      <c r="C2903" s="126" t="s">
        <v>72</v>
      </c>
      <c r="D2903" s="126">
        <v>12</v>
      </c>
      <c r="E2903" s="126">
        <v>6</v>
      </c>
      <c r="F2903"/>
      <c r="G2903"/>
      <c r="H2903" s="126" t="s">
        <v>11</v>
      </c>
      <c r="I2903" s="126">
        <v>293</v>
      </c>
      <c r="J2903" s="126">
        <v>5</v>
      </c>
      <c r="K2903" s="82">
        <v>5</v>
      </c>
      <c r="L2903" s="82">
        <v>1</v>
      </c>
      <c r="M2903" s="82">
        <v>0</v>
      </c>
      <c r="N2903" s="83">
        <v>1</v>
      </c>
      <c r="O2903" s="156" t="str">
        <f>Cal_111320b_12mm!$E$2</f>
        <v>Cal_111320b_12mm</v>
      </c>
      <c r="P2903" s="157">
        <f>Cal_111320b_12mm!$Q$3</f>
        <v>1.834328118614172</v>
      </c>
      <c r="Q2903" s="157">
        <f>Cal_111320b_12mm!$R$3</f>
        <v>0.54419533879391391</v>
      </c>
      <c r="R2903" s="599">
        <v>4.3879999999999999</v>
      </c>
      <c r="S2903" s="599">
        <v>3.28</v>
      </c>
      <c r="T2903" s="82">
        <f t="shared" si="613"/>
        <v>0.80333333333333334</v>
      </c>
      <c r="U2903" s="125">
        <f t="shared" si="596"/>
        <v>3.5846666666666667</v>
      </c>
      <c r="V2903" s="125">
        <f t="shared" si="597"/>
        <v>2.4766666666666666</v>
      </c>
      <c r="W2903" s="459">
        <f t="shared" si="598"/>
        <v>2.262231810523329E-2</v>
      </c>
      <c r="X2903" s="459">
        <f t="shared" si="599"/>
        <v>1.9566929863626351E-2</v>
      </c>
      <c r="Y2903" s="82">
        <f>Cal_111320b_12mm!$A$3</f>
        <v>20201113</v>
      </c>
      <c r="Z2903" s="483" t="s">
        <v>1098</v>
      </c>
      <c r="AA2903" s="483"/>
      <c r="AB2903" s="155"/>
      <c r="AC2903" s="155"/>
      <c r="AD2903" s="155"/>
      <c r="AE2903" s="689" t="s">
        <v>1250</v>
      </c>
      <c r="AF2903" s="128">
        <v>1</v>
      </c>
      <c r="AG2903" s="765" t="s">
        <v>1634</v>
      </c>
      <c r="AH2903" s="153" t="s">
        <v>229</v>
      </c>
      <c r="AI2903" s="155"/>
    </row>
    <row r="2904" spans="1:35" s="372" customFormat="1" x14ac:dyDescent="0.2">
      <c r="A2904" s="372" t="s">
        <v>932</v>
      </c>
      <c r="B2904" s="462">
        <v>20200203</v>
      </c>
      <c r="C2904" s="373" t="s">
        <v>72</v>
      </c>
      <c r="D2904" s="373">
        <v>12</v>
      </c>
      <c r="E2904" s="373">
        <v>6</v>
      </c>
      <c r="F2904"/>
      <c r="G2904"/>
      <c r="H2904" s="373" t="s">
        <v>10</v>
      </c>
      <c r="I2904" s="373">
        <v>293</v>
      </c>
      <c r="J2904" s="373">
        <v>20</v>
      </c>
      <c r="K2904" s="372">
        <v>5</v>
      </c>
      <c r="L2904" s="372">
        <v>1</v>
      </c>
      <c r="M2904" s="372">
        <v>0</v>
      </c>
      <c r="N2904" s="375">
        <v>1</v>
      </c>
      <c r="O2904" s="374" t="str">
        <f>Cal_111320b_12mm!$E$2</f>
        <v>Cal_111320b_12mm</v>
      </c>
      <c r="P2904" s="596">
        <f>Cal_111320b_12mm!$Q$3</f>
        <v>1.834328118614172</v>
      </c>
      <c r="Q2904" s="596">
        <f>Cal_111320b_12mm!$R$3</f>
        <v>0.54419533879391391</v>
      </c>
      <c r="R2904" s="597">
        <v>2.214</v>
      </c>
      <c r="S2904" s="597">
        <v>2.3170000000000002</v>
      </c>
      <c r="T2904" s="372">
        <f t="shared" si="613"/>
        <v>0.80333333333333334</v>
      </c>
      <c r="U2904" s="378">
        <f t="shared" si="596"/>
        <v>1.4106666666666667</v>
      </c>
      <c r="V2904" s="378">
        <f t="shared" si="597"/>
        <v>1.5136666666666669</v>
      </c>
      <c r="W2904" s="464">
        <f t="shared" si="598"/>
        <v>-2.1029772245839654E-3</v>
      </c>
      <c r="X2904" s="464">
        <f t="shared" si="599"/>
        <v>2.7887819085498047E-2</v>
      </c>
      <c r="Y2904" s="372">
        <f>Cal_111320b_12mm!$A$3</f>
        <v>20201113</v>
      </c>
      <c r="Z2904" s="598" t="s">
        <v>1098</v>
      </c>
      <c r="AA2904" s="598"/>
      <c r="AB2904" s="371"/>
      <c r="AC2904" s="371"/>
      <c r="AD2904" s="371"/>
      <c r="AE2904" s="689" t="s">
        <v>1250</v>
      </c>
      <c r="AF2904" s="128">
        <v>4</v>
      </c>
      <c r="AG2904" s="128">
        <v>1</v>
      </c>
      <c r="AH2904" s="412" t="s">
        <v>234</v>
      </c>
      <c r="AI2904" s="412" t="s">
        <v>1099</v>
      </c>
    </row>
    <row r="2905" spans="1:35" s="372" customFormat="1" x14ac:dyDescent="0.2">
      <c r="A2905" s="372" t="s">
        <v>932</v>
      </c>
      <c r="B2905" s="462">
        <v>20200203</v>
      </c>
      <c r="C2905" s="373" t="s">
        <v>72</v>
      </c>
      <c r="D2905" s="373">
        <v>12</v>
      </c>
      <c r="E2905" s="373">
        <v>6</v>
      </c>
      <c r="F2905"/>
      <c r="G2905"/>
      <c r="H2905" s="373" t="s">
        <v>11</v>
      </c>
      <c r="I2905" s="373">
        <v>294</v>
      </c>
      <c r="J2905" s="373">
        <v>20</v>
      </c>
      <c r="K2905" s="372">
        <v>5</v>
      </c>
      <c r="L2905" s="372">
        <v>1</v>
      </c>
      <c r="M2905" s="372">
        <v>0</v>
      </c>
      <c r="N2905" s="375">
        <v>1</v>
      </c>
      <c r="O2905" s="374" t="str">
        <f>Cal_111320b_12mm!$E$2</f>
        <v>Cal_111320b_12mm</v>
      </c>
      <c r="P2905" s="596">
        <f>Cal_111320b_12mm!$Q$3</f>
        <v>1.834328118614172</v>
      </c>
      <c r="Q2905" s="596">
        <f>Cal_111320b_12mm!$R$3</f>
        <v>0.54419533879391391</v>
      </c>
      <c r="R2905" s="597">
        <v>1.9039999999999999</v>
      </c>
      <c r="S2905" s="597">
        <v>1.571</v>
      </c>
      <c r="T2905" s="372">
        <f t="shared" si="613"/>
        <v>0.80333333333333334</v>
      </c>
      <c r="U2905" s="378">
        <f t="shared" si="596"/>
        <v>1.1006666666666667</v>
      </c>
      <c r="V2905" s="378">
        <f t="shared" si="597"/>
        <v>0.76766666666666661</v>
      </c>
      <c r="W2905" s="464">
        <f t="shared" si="598"/>
        <v>6.775820118401445E-3</v>
      </c>
      <c r="X2905" s="464">
        <f t="shared" si="599"/>
        <v>6.2566638156309941E-3</v>
      </c>
      <c r="Y2905" s="372">
        <f>Cal_111320b_12mm!$A$3</f>
        <v>20201113</v>
      </c>
      <c r="Z2905" s="598" t="s">
        <v>1098</v>
      </c>
      <c r="AA2905" s="598"/>
      <c r="AB2905" s="371"/>
      <c r="AC2905" s="371"/>
      <c r="AD2905" s="371"/>
      <c r="AE2905" s="689" t="s">
        <v>1250</v>
      </c>
      <c r="AF2905" s="128">
        <v>1</v>
      </c>
      <c r="AG2905" s="765" t="s">
        <v>1634</v>
      </c>
      <c r="AH2905" s="412" t="s">
        <v>235</v>
      </c>
      <c r="AI2905" s="371"/>
    </row>
    <row r="2906" spans="1:35" x14ac:dyDescent="0.2">
      <c r="A2906" s="43" t="s">
        <v>932</v>
      </c>
      <c r="B2906" s="45">
        <v>20200203</v>
      </c>
      <c r="C2906" s="107" t="s">
        <v>72</v>
      </c>
      <c r="D2906" s="107">
        <v>12</v>
      </c>
      <c r="E2906" s="107">
        <v>10</v>
      </c>
      <c r="F2906"/>
      <c r="G2906"/>
      <c r="H2906" s="107" t="s">
        <v>10</v>
      </c>
      <c r="I2906" s="107">
        <v>290</v>
      </c>
      <c r="J2906" s="107">
        <v>0</v>
      </c>
      <c r="K2906" s="43">
        <v>5</v>
      </c>
      <c r="L2906" s="43">
        <v>1</v>
      </c>
      <c r="M2906" s="43">
        <v>0</v>
      </c>
      <c r="N2906" s="49">
        <v>1</v>
      </c>
      <c r="O2906" s="111" t="str">
        <f>Cal_111320b_12mm!$E$2</f>
        <v>Cal_111320b_12mm</v>
      </c>
      <c r="P2906" s="112">
        <f>Cal_111320b_12mm!$Q$3</f>
        <v>1.834328118614172</v>
      </c>
      <c r="Q2906" s="112">
        <f>Cal_111320b_12mm!$R$3</f>
        <v>0.54419533879391391</v>
      </c>
      <c r="R2906" s="583">
        <v>57.5</v>
      </c>
      <c r="S2906" s="583">
        <v>39.33</v>
      </c>
      <c r="T2906" s="43">
        <f>AVERAGE(1.044, 0.635, 0.864, 0.696, 0.707, 0.783)</f>
        <v>0.78816666666666668</v>
      </c>
      <c r="U2906" s="79">
        <f t="shared" si="596"/>
        <v>56.711833333333331</v>
      </c>
      <c r="V2906" s="79">
        <f t="shared" si="597"/>
        <v>38.541833333333329</v>
      </c>
      <c r="W2906" s="465">
        <f t="shared" si="598"/>
        <v>0.37481925604326549</v>
      </c>
      <c r="X2906" s="465">
        <f t="shared" si="599"/>
        <v>0.28852078993522345</v>
      </c>
      <c r="Y2906" s="43">
        <f>Cal_111320b_12mm!$A$3</f>
        <v>20201113</v>
      </c>
      <c r="Z2906" s="485" t="s">
        <v>1105</v>
      </c>
      <c r="AA2906" s="485"/>
      <c r="AB2906"/>
      <c r="AC2906"/>
      <c r="AD2906"/>
      <c r="AE2906" s="689" t="s">
        <v>1250</v>
      </c>
      <c r="AF2906" s="128">
        <v>1</v>
      </c>
      <c r="AG2906" s="765" t="s">
        <v>1634</v>
      </c>
      <c r="AH2906"/>
    </row>
    <row r="2907" spans="1:35" x14ac:dyDescent="0.2">
      <c r="A2907" s="43" t="s">
        <v>932</v>
      </c>
      <c r="B2907" s="45">
        <v>20200203</v>
      </c>
      <c r="C2907" s="107" t="s">
        <v>72</v>
      </c>
      <c r="D2907" s="107">
        <v>12</v>
      </c>
      <c r="E2907" s="107">
        <v>10</v>
      </c>
      <c r="F2907"/>
      <c r="G2907"/>
      <c r="H2907" s="107" t="s">
        <v>11</v>
      </c>
      <c r="I2907" s="107">
        <v>290</v>
      </c>
      <c r="J2907" s="107">
        <v>0</v>
      </c>
      <c r="K2907" s="43">
        <v>5</v>
      </c>
      <c r="L2907" s="43">
        <v>1</v>
      </c>
      <c r="M2907" s="43">
        <v>0</v>
      </c>
      <c r="N2907" s="49">
        <v>1</v>
      </c>
      <c r="O2907" s="111" t="str">
        <f>Cal_111320b_12mm!$E$2</f>
        <v>Cal_111320b_12mm</v>
      </c>
      <c r="P2907" s="112">
        <f>Cal_111320b_12mm!$Q$3</f>
        <v>1.834328118614172</v>
      </c>
      <c r="Q2907" s="112">
        <f>Cal_111320b_12mm!$R$3</f>
        <v>0.54419533879391391</v>
      </c>
      <c r="R2907" s="583">
        <v>53.02</v>
      </c>
      <c r="S2907" s="583">
        <v>35.26</v>
      </c>
      <c r="T2907" s="43">
        <f t="shared" ref="T2907" si="614">AVERAGE(0.7,0.798,0.69,0.848,0.545,0.785)</f>
        <v>0.72766666666666657</v>
      </c>
      <c r="U2907" s="79">
        <f t="shared" si="596"/>
        <v>52.292333333333339</v>
      </c>
      <c r="V2907" s="79">
        <f t="shared" si="597"/>
        <v>34.532333333333334</v>
      </c>
      <c r="W2907" s="465">
        <f t="shared" si="598"/>
        <v>0.36636158433287819</v>
      </c>
      <c r="X2907" s="465">
        <f t="shared" si="599"/>
        <v>0.22797131579065455</v>
      </c>
      <c r="Y2907" s="43">
        <f>Cal_111320b_12mm!$A$3</f>
        <v>20201113</v>
      </c>
      <c r="Z2907" s="481" t="s">
        <v>1610</v>
      </c>
      <c r="AA2907" s="481" t="s">
        <v>1611</v>
      </c>
      <c r="AB2907"/>
      <c r="AC2907"/>
      <c r="AD2907"/>
      <c r="AE2907" s="689" t="s">
        <v>1250</v>
      </c>
      <c r="AF2907" s="128">
        <v>1</v>
      </c>
      <c r="AG2907" s="765" t="s">
        <v>1634</v>
      </c>
      <c r="AH2907"/>
    </row>
    <row r="2908" spans="1:35" x14ac:dyDescent="0.2">
      <c r="A2908" s="43" t="s">
        <v>932</v>
      </c>
      <c r="B2908" s="45">
        <v>20200203</v>
      </c>
      <c r="C2908" s="107" t="s">
        <v>72</v>
      </c>
      <c r="D2908" s="107">
        <v>12</v>
      </c>
      <c r="E2908" s="107">
        <v>10</v>
      </c>
      <c r="F2908"/>
      <c r="G2908"/>
      <c r="H2908" s="107" t="s">
        <v>10</v>
      </c>
      <c r="I2908" s="107">
        <v>290</v>
      </c>
      <c r="J2908" s="107">
        <v>10</v>
      </c>
      <c r="K2908" s="43">
        <v>5</v>
      </c>
      <c r="L2908" s="43">
        <v>1</v>
      </c>
      <c r="M2908" s="43">
        <v>0</v>
      </c>
      <c r="N2908" s="49">
        <v>1</v>
      </c>
      <c r="O2908" s="111" t="str">
        <f>Cal_111320b_12mm!$E$2</f>
        <v>Cal_111320b_12mm</v>
      </c>
      <c r="P2908" s="112">
        <f>Cal_111320b_12mm!$Q$3</f>
        <v>1.834328118614172</v>
      </c>
      <c r="Q2908" s="112">
        <f>Cal_111320b_12mm!$R$3</f>
        <v>0.54419533879391391</v>
      </c>
      <c r="R2908" s="583">
        <v>45.84</v>
      </c>
      <c r="S2908" s="583">
        <v>30.99</v>
      </c>
      <c r="T2908" s="43">
        <f>AVERAGE(1.044, 0.635, 0.864, 0.696, 0.707, 0.783)</f>
        <v>0.78816666666666668</v>
      </c>
      <c r="U2908" s="79">
        <f t="shared" si="596"/>
        <v>45.051833333333335</v>
      </c>
      <c r="V2908" s="79">
        <f t="shared" si="597"/>
        <v>30.201833333333333</v>
      </c>
      <c r="W2908" s="465">
        <f t="shared" si="598"/>
        <v>0.30633274365671392</v>
      </c>
      <c r="X2908" s="465">
        <f t="shared" si="599"/>
        <v>0.2134683083249336</v>
      </c>
      <c r="Y2908" s="43">
        <f>Cal_111320b_12mm!$A$3</f>
        <v>20201113</v>
      </c>
      <c r="Z2908" s="485" t="s">
        <v>1105</v>
      </c>
      <c r="AA2908" s="485"/>
      <c r="AB2908"/>
      <c r="AC2908"/>
      <c r="AD2908"/>
      <c r="AE2908" s="689" t="s">
        <v>1250</v>
      </c>
      <c r="AF2908" s="128">
        <v>1</v>
      </c>
      <c r="AG2908" s="765" t="s">
        <v>1634</v>
      </c>
      <c r="AH2908"/>
    </row>
    <row r="2909" spans="1:35" x14ac:dyDescent="0.2">
      <c r="A2909" s="43" t="s">
        <v>932</v>
      </c>
      <c r="B2909" s="45">
        <v>20200203</v>
      </c>
      <c r="C2909" s="107" t="s">
        <v>72</v>
      </c>
      <c r="D2909" s="107">
        <v>12</v>
      </c>
      <c r="E2909" s="107">
        <v>10</v>
      </c>
      <c r="F2909"/>
      <c r="G2909"/>
      <c r="H2909" s="107" t="s">
        <v>11</v>
      </c>
      <c r="I2909" s="107">
        <v>280</v>
      </c>
      <c r="J2909" s="107">
        <v>10</v>
      </c>
      <c r="K2909" s="43">
        <v>5</v>
      </c>
      <c r="L2909" s="43">
        <v>1</v>
      </c>
      <c r="M2909" s="43">
        <v>0</v>
      </c>
      <c r="N2909" s="49">
        <v>1</v>
      </c>
      <c r="O2909" s="111" t="str">
        <f>Cal_111320b_12mm!$E$2</f>
        <v>Cal_111320b_12mm</v>
      </c>
      <c r="P2909" s="112">
        <f>Cal_111320b_12mm!$Q$3</f>
        <v>1.834328118614172</v>
      </c>
      <c r="Q2909" s="112">
        <f>Cal_111320b_12mm!$R$3</f>
        <v>0.54419533879391391</v>
      </c>
      <c r="R2909" s="583">
        <v>44.8</v>
      </c>
      <c r="S2909" s="583">
        <v>30.78</v>
      </c>
      <c r="T2909" s="43">
        <f t="shared" ref="T2909" si="615">AVERAGE(0.878, 0.551, 0.758, 0.695, 0.792, 0.866)</f>
        <v>0.75666666666666671</v>
      </c>
      <c r="U2909" s="79">
        <f t="shared" si="596"/>
        <v>44.043333333333329</v>
      </c>
      <c r="V2909" s="79">
        <f t="shared" si="597"/>
        <v>30.023333333333333</v>
      </c>
      <c r="W2909" s="465">
        <f t="shared" si="598"/>
        <v>0.29954008397293574</v>
      </c>
      <c r="X2909" s="465">
        <f t="shared" si="599"/>
        <v>0.2356434242056212</v>
      </c>
      <c r="Y2909" s="43">
        <f>Cal_111320b_12mm!$A$3</f>
        <v>20201113</v>
      </c>
      <c r="Z2909" s="48" t="s">
        <v>1108</v>
      </c>
      <c r="AA2909" s="48"/>
      <c r="AB2909"/>
      <c r="AC2909"/>
      <c r="AD2909"/>
      <c r="AE2909" s="689" t="s">
        <v>1250</v>
      </c>
      <c r="AF2909" s="128">
        <v>1</v>
      </c>
      <c r="AG2909" s="765" t="s">
        <v>1634</v>
      </c>
      <c r="AH2909" t="s">
        <v>1109</v>
      </c>
    </row>
    <row r="2910" spans="1:35" s="82" customFormat="1" x14ac:dyDescent="0.2">
      <c r="A2910" s="82" t="s">
        <v>932</v>
      </c>
      <c r="B2910" s="81">
        <v>20200203</v>
      </c>
      <c r="C2910" s="126" t="s">
        <v>72</v>
      </c>
      <c r="D2910" s="126">
        <v>12</v>
      </c>
      <c r="E2910" s="126">
        <v>10</v>
      </c>
      <c r="F2910"/>
      <c r="G2910"/>
      <c r="H2910" s="126" t="s">
        <v>10</v>
      </c>
      <c r="I2910" s="126">
        <v>292</v>
      </c>
      <c r="J2910" s="126">
        <v>5</v>
      </c>
      <c r="K2910" s="82">
        <v>5</v>
      </c>
      <c r="L2910" s="82">
        <v>1</v>
      </c>
      <c r="M2910" s="82">
        <v>0</v>
      </c>
      <c r="N2910" s="83">
        <v>1</v>
      </c>
      <c r="O2910" s="156" t="str">
        <f>Cal_111320b_12mm!$E$2</f>
        <v>Cal_111320b_12mm</v>
      </c>
      <c r="P2910" s="157">
        <f>Cal_111320b_12mm!$Q$3</f>
        <v>1.834328118614172</v>
      </c>
      <c r="Q2910" s="157">
        <f>Cal_111320b_12mm!$R$3</f>
        <v>0.54419533879391391</v>
      </c>
      <c r="R2910" s="599">
        <v>11.61</v>
      </c>
      <c r="S2910" s="599">
        <v>7.9859999999999998</v>
      </c>
      <c r="T2910" s="82">
        <f t="shared" ref="T2910:T2913" si="616">AVERAGE(0.873, 0.875, 1.03, 0.893, 0.525, 0.624)</f>
        <v>0.80333333333333334</v>
      </c>
      <c r="U2910" s="125">
        <f t="shared" si="596"/>
        <v>10.806666666666667</v>
      </c>
      <c r="V2910" s="125">
        <f t="shared" si="597"/>
        <v>7.1826666666666661</v>
      </c>
      <c r="W2910" s="459">
        <f t="shared" si="598"/>
        <v>7.4245528405853078E-2</v>
      </c>
      <c r="X2910" s="459">
        <f t="shared" si="599"/>
        <v>4.8527991184877474E-2</v>
      </c>
      <c r="Y2910" s="82">
        <f>Cal_111320b_12mm!$A$3</f>
        <v>20201113</v>
      </c>
      <c r="Z2910" s="483" t="s">
        <v>1098</v>
      </c>
      <c r="AA2910" s="483"/>
      <c r="AB2910" s="155"/>
      <c r="AC2910" s="155"/>
      <c r="AD2910" s="155"/>
      <c r="AE2910" s="689" t="s">
        <v>1250</v>
      </c>
      <c r="AF2910" s="128">
        <v>1</v>
      </c>
      <c r="AG2910" s="765" t="s">
        <v>1634</v>
      </c>
      <c r="AH2910" s="153" t="s">
        <v>236</v>
      </c>
      <c r="AI2910" s="155"/>
    </row>
    <row r="2911" spans="1:35" s="82" customFormat="1" x14ac:dyDescent="0.2">
      <c r="A2911" s="82" t="s">
        <v>932</v>
      </c>
      <c r="B2911" s="81">
        <v>20200203</v>
      </c>
      <c r="C2911" s="126" t="s">
        <v>72</v>
      </c>
      <c r="D2911" s="126">
        <v>12</v>
      </c>
      <c r="E2911" s="126">
        <v>10</v>
      </c>
      <c r="F2911"/>
      <c r="G2911"/>
      <c r="H2911" s="126" t="s">
        <v>11</v>
      </c>
      <c r="I2911" s="126">
        <v>294</v>
      </c>
      <c r="J2911" s="126">
        <v>5</v>
      </c>
      <c r="K2911" s="82">
        <v>5</v>
      </c>
      <c r="L2911" s="82">
        <v>1</v>
      </c>
      <c r="M2911" s="82">
        <v>0</v>
      </c>
      <c r="N2911" s="83">
        <v>1</v>
      </c>
      <c r="O2911" s="156" t="str">
        <f>Cal_111320b_12mm!$E$2</f>
        <v>Cal_111320b_12mm</v>
      </c>
      <c r="P2911" s="157">
        <f>Cal_111320b_12mm!$Q$3</f>
        <v>1.834328118614172</v>
      </c>
      <c r="Q2911" s="157">
        <f>Cal_111320b_12mm!$R$3</f>
        <v>0.54419533879391391</v>
      </c>
      <c r="R2911" s="599">
        <v>11.97</v>
      </c>
      <c r="S2911" s="599">
        <v>8.1910000000000007</v>
      </c>
      <c r="T2911" s="82">
        <f t="shared" si="616"/>
        <v>0.80333333333333334</v>
      </c>
      <c r="U2911" s="125">
        <f t="shared" si="596"/>
        <v>11.166666666666668</v>
      </c>
      <c r="V2911" s="125">
        <f t="shared" si="597"/>
        <v>7.387666666666667</v>
      </c>
      <c r="W2911" s="459">
        <f t="shared" si="598"/>
        <v>7.6894367049366558E-2</v>
      </c>
      <c r="X2911" s="459">
        <f t="shared" si="599"/>
        <v>4.8524191973629956E-2</v>
      </c>
      <c r="Y2911" s="82">
        <f>Cal_111320b_12mm!$A$3</f>
        <v>20201113</v>
      </c>
      <c r="Z2911" s="483" t="s">
        <v>1098</v>
      </c>
      <c r="AA2911" s="483"/>
      <c r="AB2911" s="155"/>
      <c r="AC2911" s="155"/>
      <c r="AD2911" s="155"/>
      <c r="AE2911" s="689" t="s">
        <v>1250</v>
      </c>
      <c r="AF2911" s="128">
        <v>1</v>
      </c>
      <c r="AG2911" s="765" t="s">
        <v>1634</v>
      </c>
      <c r="AH2911" s="153" t="s">
        <v>237</v>
      </c>
      <c r="AI2911" s="155" t="s">
        <v>1100</v>
      </c>
    </row>
    <row r="2912" spans="1:35" s="372" customFormat="1" x14ac:dyDescent="0.2">
      <c r="A2912" s="372" t="s">
        <v>932</v>
      </c>
      <c r="B2912" s="462">
        <v>20200203</v>
      </c>
      <c r="C2912" s="373" t="s">
        <v>72</v>
      </c>
      <c r="D2912" s="373">
        <v>12</v>
      </c>
      <c r="E2912" s="373">
        <v>10</v>
      </c>
      <c r="F2912"/>
      <c r="G2912"/>
      <c r="H2912" s="373" t="s">
        <v>10</v>
      </c>
      <c r="I2912" s="373">
        <v>293</v>
      </c>
      <c r="J2912" s="373">
        <v>20</v>
      </c>
      <c r="K2912" s="372">
        <v>5</v>
      </c>
      <c r="L2912" s="372">
        <v>1</v>
      </c>
      <c r="M2912" s="372">
        <v>0</v>
      </c>
      <c r="N2912" s="375">
        <v>1</v>
      </c>
      <c r="O2912" s="374" t="str">
        <f>Cal_111320b_12mm!$E$2</f>
        <v>Cal_111320b_12mm</v>
      </c>
      <c r="P2912" s="596">
        <f>Cal_111320b_12mm!$Q$3</f>
        <v>1.834328118614172</v>
      </c>
      <c r="Q2912" s="596">
        <f>Cal_111320b_12mm!$R$3</f>
        <v>0.54419533879391391</v>
      </c>
      <c r="R2912" s="597">
        <v>3.621</v>
      </c>
      <c r="S2912" s="597">
        <v>2.64</v>
      </c>
      <c r="T2912" s="372">
        <f t="shared" si="616"/>
        <v>0.80333333333333334</v>
      </c>
      <c r="U2912" s="378">
        <f t="shared" si="596"/>
        <v>2.8176666666666668</v>
      </c>
      <c r="V2912" s="378">
        <f t="shared" si="597"/>
        <v>1.8366666666666669</v>
      </c>
      <c r="W2912" s="464">
        <f t="shared" si="598"/>
        <v>2.002932677006666E-2</v>
      </c>
      <c r="X2912" s="464">
        <f t="shared" si="599"/>
        <v>1.1257719839410683E-2</v>
      </c>
      <c r="Y2912" s="372">
        <f>Cal_111320b_12mm!$A$3</f>
        <v>20201113</v>
      </c>
      <c r="Z2912" s="598" t="s">
        <v>1098</v>
      </c>
      <c r="AA2912" s="598"/>
      <c r="AB2912" s="371"/>
      <c r="AC2912" s="371"/>
      <c r="AD2912" s="371"/>
      <c r="AE2912" s="689" t="s">
        <v>1250</v>
      </c>
      <c r="AF2912" s="128">
        <v>1</v>
      </c>
      <c r="AG2912" s="765" t="s">
        <v>1634</v>
      </c>
      <c r="AH2912" s="412" t="s">
        <v>238</v>
      </c>
      <c r="AI2912" s="371"/>
    </row>
    <row r="2913" spans="1:35" s="372" customFormat="1" x14ac:dyDescent="0.2">
      <c r="A2913" s="372" t="s">
        <v>932</v>
      </c>
      <c r="B2913" s="462">
        <v>20200203</v>
      </c>
      <c r="C2913" s="373" t="s">
        <v>72</v>
      </c>
      <c r="D2913" s="373">
        <v>12</v>
      </c>
      <c r="E2913" s="373">
        <v>10</v>
      </c>
      <c r="F2913"/>
      <c r="G2913"/>
      <c r="H2913" s="373" t="s">
        <v>11</v>
      </c>
      <c r="I2913" s="373">
        <v>294</v>
      </c>
      <c r="J2913" s="373">
        <v>20</v>
      </c>
      <c r="K2913" s="372">
        <v>5</v>
      </c>
      <c r="L2913" s="372">
        <v>1</v>
      </c>
      <c r="M2913" s="372">
        <v>0</v>
      </c>
      <c r="N2913" s="375">
        <v>1</v>
      </c>
      <c r="O2913" s="374" t="str">
        <f>Cal_111320b_12mm!$E$2</f>
        <v>Cal_111320b_12mm</v>
      </c>
      <c r="P2913" s="596">
        <f>Cal_111320b_12mm!$Q$3</f>
        <v>1.834328118614172</v>
      </c>
      <c r="Q2913" s="596">
        <f>Cal_111320b_12mm!$R$3</f>
        <v>0.54419533879391391</v>
      </c>
      <c r="R2913" s="597">
        <v>2.9220000000000002</v>
      </c>
      <c r="S2913" s="597">
        <v>2.1110000000000002</v>
      </c>
      <c r="T2913" s="372">
        <f t="shared" si="616"/>
        <v>0.80333333333333334</v>
      </c>
      <c r="U2913" s="378">
        <f t="shared" si="596"/>
        <v>2.1186666666666669</v>
      </c>
      <c r="V2913" s="378">
        <f t="shared" si="597"/>
        <v>1.307666666666667</v>
      </c>
      <c r="W2913" s="464">
        <f t="shared" si="598"/>
        <v>1.65020724204912E-2</v>
      </c>
      <c r="X2913" s="464">
        <f t="shared" si="599"/>
        <v>5.697855705088164E-3</v>
      </c>
      <c r="Y2913" s="372">
        <f>Cal_111320b_12mm!$A$3</f>
        <v>20201113</v>
      </c>
      <c r="Z2913" s="598" t="s">
        <v>1098</v>
      </c>
      <c r="AA2913" s="598"/>
      <c r="AB2913" s="371"/>
      <c r="AC2913" s="371"/>
      <c r="AD2913" s="371"/>
      <c r="AE2913" s="689" t="s">
        <v>1250</v>
      </c>
      <c r="AF2913" s="128">
        <v>1</v>
      </c>
      <c r="AG2913" s="765" t="s">
        <v>1634</v>
      </c>
      <c r="AH2913" s="412" t="s">
        <v>975</v>
      </c>
      <c r="AI2913" s="371"/>
    </row>
    <row r="2914" spans="1:35" x14ac:dyDescent="0.2">
      <c r="A2914" s="43" t="s">
        <v>932</v>
      </c>
      <c r="B2914" s="45">
        <v>20200203</v>
      </c>
      <c r="C2914" s="107" t="s">
        <v>72</v>
      </c>
      <c r="D2914" s="107">
        <v>12</v>
      </c>
      <c r="E2914" s="107">
        <v>13</v>
      </c>
      <c r="F2914"/>
      <c r="G2914"/>
      <c r="H2914" s="107" t="s">
        <v>10</v>
      </c>
      <c r="I2914" s="107">
        <v>290</v>
      </c>
      <c r="J2914" s="107">
        <v>0</v>
      </c>
      <c r="K2914" s="43">
        <v>5</v>
      </c>
      <c r="L2914" s="43">
        <v>1</v>
      </c>
      <c r="M2914" s="43">
        <v>0</v>
      </c>
      <c r="N2914" s="49">
        <v>1</v>
      </c>
      <c r="O2914" s="111" t="str">
        <f>Cal_111320b_12mm!$E$2</f>
        <v>Cal_111320b_12mm</v>
      </c>
      <c r="P2914" s="112">
        <f>Cal_111320b_12mm!$Q$3</f>
        <v>1.834328118614172</v>
      </c>
      <c r="Q2914" s="112">
        <f>Cal_111320b_12mm!$R$3</f>
        <v>0.54419533879391391</v>
      </c>
      <c r="R2914" s="583">
        <v>65.349999999999994</v>
      </c>
      <c r="S2914" s="583">
        <v>43.08</v>
      </c>
      <c r="T2914" s="43">
        <f>AVERAGE(1.044, 0.635, 0.864, 0.696, 0.707, 0.783)</f>
        <v>0.78816666666666668</v>
      </c>
      <c r="U2914" s="79">
        <f t="shared" si="596"/>
        <v>64.561833333333325</v>
      </c>
      <c r="V2914" s="79">
        <f t="shared" si="597"/>
        <v>42.291833333333329</v>
      </c>
      <c r="W2914" s="465">
        <f t="shared" si="598"/>
        <v>0.45939597314713926</v>
      </c>
      <c r="X2914" s="465">
        <f t="shared" si="599"/>
        <v>0.26848498739827498</v>
      </c>
      <c r="Y2914" s="43">
        <f>Cal_111320b_12mm!$A$3</f>
        <v>20201113</v>
      </c>
      <c r="Z2914" s="485" t="s">
        <v>1105</v>
      </c>
      <c r="AA2914" s="485"/>
      <c r="AB2914"/>
      <c r="AC2914"/>
      <c r="AD2914"/>
      <c r="AE2914" s="689" t="s">
        <v>1250</v>
      </c>
      <c r="AF2914" s="128">
        <v>1</v>
      </c>
      <c r="AG2914" s="765" t="s">
        <v>1634</v>
      </c>
      <c r="AH2914"/>
    </row>
    <row r="2915" spans="1:35" x14ac:dyDescent="0.2">
      <c r="A2915" s="43" t="s">
        <v>932</v>
      </c>
      <c r="B2915" s="45">
        <v>20200203</v>
      </c>
      <c r="C2915" s="107" t="s">
        <v>72</v>
      </c>
      <c r="D2915" s="107">
        <v>12</v>
      </c>
      <c r="E2915" s="107">
        <v>13</v>
      </c>
      <c r="F2915"/>
      <c r="G2915"/>
      <c r="H2915" s="107" t="s">
        <v>11</v>
      </c>
      <c r="I2915" s="107">
        <v>290</v>
      </c>
      <c r="J2915" s="107">
        <v>0</v>
      </c>
      <c r="K2915" s="43">
        <v>5</v>
      </c>
      <c r="L2915" s="43">
        <v>1</v>
      </c>
      <c r="M2915" s="43">
        <v>0</v>
      </c>
      <c r="N2915" s="49">
        <v>1</v>
      </c>
      <c r="O2915" s="111" t="str">
        <f>Cal_111320b_12mm!$E$2</f>
        <v>Cal_111320b_12mm</v>
      </c>
      <c r="P2915" s="112">
        <f>Cal_111320b_12mm!$Q$3</f>
        <v>1.834328118614172</v>
      </c>
      <c r="Q2915" s="112">
        <f>Cal_111320b_12mm!$R$3</f>
        <v>0.54419533879391391</v>
      </c>
      <c r="R2915" s="583">
        <v>62.22</v>
      </c>
      <c r="S2915" s="583">
        <v>41.45</v>
      </c>
      <c r="T2915" s="43">
        <f>AVERAGE(1.044, 0.635, 0.864, 0.696, 0.707, 0.783)</f>
        <v>0.78816666666666668</v>
      </c>
      <c r="U2915" s="79">
        <f t="shared" si="596"/>
        <v>61.43183333333333</v>
      </c>
      <c r="V2915" s="79">
        <f t="shared" si="597"/>
        <v>40.661833333333334</v>
      </c>
      <c r="W2915" s="465">
        <f t="shared" si="598"/>
        <v>0.42845327176767317</v>
      </c>
      <c r="X2915" s="465">
        <f t="shared" si="599"/>
        <v>0.27137390457931748</v>
      </c>
      <c r="Y2915" s="43">
        <f>Cal_111320b_12mm!$A$3</f>
        <v>20201113</v>
      </c>
      <c r="Z2915" s="485" t="s">
        <v>1105</v>
      </c>
      <c r="AA2915" s="485"/>
      <c r="AB2915"/>
      <c r="AC2915"/>
      <c r="AD2915"/>
      <c r="AE2915" s="689" t="s">
        <v>1250</v>
      </c>
      <c r="AF2915" s="128">
        <v>1</v>
      </c>
      <c r="AG2915" s="765" t="s">
        <v>1634</v>
      </c>
      <c r="AH2915"/>
    </row>
    <row r="2916" spans="1:35" x14ac:dyDescent="0.2">
      <c r="A2916" s="43" t="s">
        <v>932</v>
      </c>
      <c r="B2916" s="45">
        <v>20200203</v>
      </c>
      <c r="C2916" s="107" t="s">
        <v>72</v>
      </c>
      <c r="D2916" s="107">
        <v>12</v>
      </c>
      <c r="E2916" s="107">
        <v>15</v>
      </c>
      <c r="F2916"/>
      <c r="G2916"/>
      <c r="H2916" s="107" t="s">
        <v>10</v>
      </c>
      <c r="I2916" s="107">
        <v>290</v>
      </c>
      <c r="J2916" s="107">
        <v>0</v>
      </c>
      <c r="K2916" s="43">
        <v>5</v>
      </c>
      <c r="L2916" s="43">
        <v>1</v>
      </c>
      <c r="M2916" s="43">
        <v>0</v>
      </c>
      <c r="N2916" s="49">
        <v>1</v>
      </c>
      <c r="O2916" s="111" t="str">
        <f>Cal_111320b_12mm!$E$2</f>
        <v>Cal_111320b_12mm</v>
      </c>
      <c r="P2916" s="112">
        <f>Cal_111320b_12mm!$Q$3</f>
        <v>1.834328118614172</v>
      </c>
      <c r="Q2916" s="112">
        <f>Cal_111320b_12mm!$R$3</f>
        <v>0.54419533879391391</v>
      </c>
      <c r="R2916" s="583">
        <v>41.38</v>
      </c>
      <c r="S2916" s="583">
        <v>27.46</v>
      </c>
      <c r="T2916" s="43">
        <f t="shared" ref="T2916" si="617">AVERAGE(0.7,0.798,0.69,0.848,0.545,0.785)</f>
        <v>0.72766666666666657</v>
      </c>
      <c r="U2916" s="79">
        <f t="shared" si="596"/>
        <v>40.652333333333338</v>
      </c>
      <c r="V2916" s="79">
        <f t="shared" si="597"/>
        <v>26.732333333333333</v>
      </c>
      <c r="W2916" s="465">
        <f t="shared" si="598"/>
        <v>0.28714826880144506</v>
      </c>
      <c r="X2916" s="465">
        <f t="shared" si="599"/>
        <v>0.17293952902288343</v>
      </c>
      <c r="Y2916" s="43">
        <f>Cal_111320b_12mm!$A$3</f>
        <v>20201113</v>
      </c>
      <c r="Z2916" s="481" t="s">
        <v>1610</v>
      </c>
      <c r="AA2916" s="481" t="s">
        <v>1611</v>
      </c>
      <c r="AE2916" s="689" t="s">
        <v>1250</v>
      </c>
      <c r="AF2916" s="128">
        <v>4</v>
      </c>
      <c r="AG2916" s="765" t="s">
        <v>1634</v>
      </c>
      <c r="AH2916" s="152" t="s">
        <v>2102</v>
      </c>
    </row>
    <row r="2917" spans="1:35" x14ac:dyDescent="0.2">
      <c r="A2917" s="43" t="s">
        <v>932</v>
      </c>
      <c r="B2917" s="45">
        <v>20200203</v>
      </c>
      <c r="C2917" s="107" t="s">
        <v>72</v>
      </c>
      <c r="D2917" s="107">
        <v>12</v>
      </c>
      <c r="E2917" s="107">
        <v>15</v>
      </c>
      <c r="F2917"/>
      <c r="G2917"/>
      <c r="H2917" s="107" t="s">
        <v>11</v>
      </c>
      <c r="I2917" s="107">
        <v>290</v>
      </c>
      <c r="J2917" s="107">
        <v>0</v>
      </c>
      <c r="K2917" s="43">
        <v>5</v>
      </c>
      <c r="L2917" s="43">
        <v>1</v>
      </c>
      <c r="M2917" s="43">
        <v>0</v>
      </c>
      <c r="N2917" s="49">
        <v>1</v>
      </c>
      <c r="O2917" s="111" t="str">
        <f>Cal_111320b_12mm!$E$2</f>
        <v>Cal_111320b_12mm</v>
      </c>
      <c r="P2917" s="112">
        <f>Cal_111320b_12mm!$Q$3</f>
        <v>1.834328118614172</v>
      </c>
      <c r="Q2917" s="112">
        <f>Cal_111320b_12mm!$R$3</f>
        <v>0.54419533879391391</v>
      </c>
      <c r="R2917" s="583">
        <v>54.13</v>
      </c>
      <c r="S2917" s="583">
        <v>36.92</v>
      </c>
      <c r="T2917" s="43">
        <f t="shared" ref="T2917" si="618">AVERAGE(0.878, 0.551, 0.758, 0.695, 0.792, 0.866)</f>
        <v>0.75666666666666671</v>
      </c>
      <c r="U2917" s="79">
        <f t="shared" si="596"/>
        <v>53.373333333333335</v>
      </c>
      <c r="V2917" s="79">
        <f t="shared" si="597"/>
        <v>36.163333333333334</v>
      </c>
      <c r="W2917" s="465">
        <f t="shared" si="598"/>
        <v>0.3550159271604072</v>
      </c>
      <c r="X2917" s="465">
        <f t="shared" si="599"/>
        <v>0.2673879680721003</v>
      </c>
      <c r="Y2917" s="43">
        <f>Cal_111320b_12mm!$A$3</f>
        <v>20201113</v>
      </c>
      <c r="Z2917" s="48" t="s">
        <v>1108</v>
      </c>
      <c r="AA2917" s="48"/>
      <c r="AE2917" s="689" t="s">
        <v>1250</v>
      </c>
      <c r="AF2917" s="128">
        <v>1</v>
      </c>
      <c r="AG2917" s="765" t="s">
        <v>1634</v>
      </c>
      <c r="AH2917" t="s">
        <v>673</v>
      </c>
    </row>
    <row r="2918" spans="1:35" x14ac:dyDescent="0.2">
      <c r="A2918" s="43" t="s">
        <v>932</v>
      </c>
      <c r="B2918" s="45">
        <v>20200203</v>
      </c>
      <c r="C2918" s="107" t="s">
        <v>72</v>
      </c>
      <c r="D2918" s="107">
        <v>12</v>
      </c>
      <c r="E2918" s="107">
        <v>15</v>
      </c>
      <c r="F2918"/>
      <c r="G2918"/>
      <c r="H2918" s="107" t="s">
        <v>10</v>
      </c>
      <c r="I2918" s="107">
        <v>290</v>
      </c>
      <c r="J2918" s="107">
        <v>10</v>
      </c>
      <c r="K2918" s="43">
        <v>5</v>
      </c>
      <c r="L2918" s="43">
        <v>1</v>
      </c>
      <c r="M2918" s="43">
        <v>0</v>
      </c>
      <c r="N2918" s="49">
        <v>1</v>
      </c>
      <c r="O2918" s="111" t="str">
        <f>Cal_111320b_12mm!$E$2</f>
        <v>Cal_111320b_12mm</v>
      </c>
      <c r="P2918" s="112">
        <f>Cal_111320b_12mm!$Q$3</f>
        <v>1.834328118614172</v>
      </c>
      <c r="Q2918" s="112">
        <f>Cal_111320b_12mm!$R$3</f>
        <v>0.54419533879391391</v>
      </c>
      <c r="R2918" s="583">
        <v>58.15</v>
      </c>
      <c r="S2918" s="583">
        <v>39.01</v>
      </c>
      <c r="T2918" s="43">
        <f>AVERAGE(1.044, 0.635, 0.864, 0.696, 0.707, 0.783)</f>
        <v>0.78816666666666668</v>
      </c>
      <c r="U2918" s="79">
        <f t="shared" si="596"/>
        <v>57.36183333333333</v>
      </c>
      <c r="V2918" s="79">
        <f t="shared" si="597"/>
        <v>38.221833333333329</v>
      </c>
      <c r="W2918" s="465">
        <f t="shared" si="598"/>
        <v>0.39482886960198682</v>
      </c>
      <c r="X2918" s="465">
        <f t="shared" si="599"/>
        <v>0.2630036850001245</v>
      </c>
      <c r="Y2918" s="43">
        <f>Cal_111320b_12mm!$A$3</f>
        <v>20201113</v>
      </c>
      <c r="Z2918" s="485" t="s">
        <v>1105</v>
      </c>
      <c r="AA2918" s="485"/>
      <c r="AE2918" s="689" t="s">
        <v>1250</v>
      </c>
      <c r="AF2918" s="128">
        <v>1</v>
      </c>
      <c r="AG2918" s="765" t="s">
        <v>1634</v>
      </c>
      <c r="AH2918"/>
    </row>
    <row r="2919" spans="1:35" x14ac:dyDescent="0.2">
      <c r="A2919" s="43" t="s">
        <v>932</v>
      </c>
      <c r="B2919" s="45">
        <v>20200203</v>
      </c>
      <c r="C2919" s="107" t="s">
        <v>72</v>
      </c>
      <c r="D2919" s="107">
        <v>12</v>
      </c>
      <c r="E2919" s="107">
        <v>15</v>
      </c>
      <c r="F2919"/>
      <c r="G2919"/>
      <c r="H2919" s="107" t="s">
        <v>11</v>
      </c>
      <c r="I2919" s="107">
        <v>290</v>
      </c>
      <c r="J2919" s="107">
        <v>10</v>
      </c>
      <c r="K2919" s="43">
        <v>5</v>
      </c>
      <c r="L2919" s="43">
        <v>1</v>
      </c>
      <c r="M2919" s="43">
        <v>0</v>
      </c>
      <c r="N2919" s="49">
        <v>1</v>
      </c>
      <c r="O2919" s="111" t="str">
        <f>Cal_111320b_12mm!$E$2</f>
        <v>Cal_111320b_12mm</v>
      </c>
      <c r="P2919" s="112">
        <f>Cal_111320b_12mm!$Q$3</f>
        <v>1.834328118614172</v>
      </c>
      <c r="Q2919" s="112">
        <f>Cal_111320b_12mm!$R$3</f>
        <v>0.54419533879391391</v>
      </c>
      <c r="R2919" s="583">
        <v>46.73</v>
      </c>
      <c r="S2919" s="583">
        <v>31.13</v>
      </c>
      <c r="T2919" s="43">
        <f t="shared" ref="T2919" si="619">AVERAGE(0.878, 0.551, 0.758, 0.695, 0.792, 0.866)</f>
        <v>0.75666666666666671</v>
      </c>
      <c r="U2919" s="79">
        <f t="shared" si="596"/>
        <v>45.973333333333329</v>
      </c>
      <c r="V2919" s="79">
        <f t="shared" si="597"/>
        <v>30.373333333333331</v>
      </c>
      <c r="W2919" s="465">
        <f t="shared" si="598"/>
        <v>0.32180409434644686</v>
      </c>
      <c r="X2919" s="465">
        <f t="shared" si="599"/>
        <v>0.20094862879472805</v>
      </c>
      <c r="Y2919" s="43">
        <f>Cal_111320b_12mm!$A$3</f>
        <v>20201113</v>
      </c>
      <c r="Z2919" s="48" t="s">
        <v>1108</v>
      </c>
      <c r="AA2919" s="48"/>
      <c r="AE2919" s="689" t="s">
        <v>1250</v>
      </c>
      <c r="AF2919" s="128">
        <v>1</v>
      </c>
      <c r="AG2919" s="765" t="s">
        <v>1634</v>
      </c>
      <c r="AH2919"/>
    </row>
    <row r="2920" spans="1:35" s="82" customFormat="1" x14ac:dyDescent="0.2">
      <c r="A2920" s="82" t="s">
        <v>932</v>
      </c>
      <c r="B2920" s="81">
        <v>20200203</v>
      </c>
      <c r="C2920" s="126" t="s">
        <v>72</v>
      </c>
      <c r="D2920" s="126">
        <v>12</v>
      </c>
      <c r="E2920" s="126">
        <v>15</v>
      </c>
      <c r="F2920"/>
      <c r="G2920"/>
      <c r="H2920" s="126" t="s">
        <v>10</v>
      </c>
      <c r="I2920" s="126">
        <v>294</v>
      </c>
      <c r="J2920" s="126">
        <v>5</v>
      </c>
      <c r="K2920" s="82">
        <v>5</v>
      </c>
      <c r="L2920" s="82">
        <v>1</v>
      </c>
      <c r="M2920" s="82">
        <v>0</v>
      </c>
      <c r="N2920" s="83">
        <v>1</v>
      </c>
      <c r="O2920" s="156" t="str">
        <f>Cal_111320b_12mm!$E$2</f>
        <v>Cal_111320b_12mm</v>
      </c>
      <c r="P2920" s="157">
        <f>Cal_111320b_12mm!$Q$3</f>
        <v>1.834328118614172</v>
      </c>
      <c r="Q2920" s="157">
        <f>Cal_111320b_12mm!$R$3</f>
        <v>0.54419533879391391</v>
      </c>
      <c r="R2920" s="599">
        <v>12.88</v>
      </c>
      <c r="S2920" s="599">
        <v>8.7910000000000004</v>
      </c>
      <c r="T2920" s="82">
        <f t="shared" ref="T2920:T2923" si="620">AVERAGE(0.873, 0.875, 1.03, 0.893, 0.525, 0.624)</f>
        <v>0.80333333333333334</v>
      </c>
      <c r="U2920" s="125">
        <f t="shared" si="596"/>
        <v>12.076666666666668</v>
      </c>
      <c r="V2920" s="125">
        <f t="shared" si="597"/>
        <v>7.9876666666666667</v>
      </c>
      <c r="W2920" s="459">
        <f t="shared" si="598"/>
        <v>8.3202187580010536E-2</v>
      </c>
      <c r="X2920" s="459">
        <f t="shared" si="599"/>
        <v>5.2402420544704745E-2</v>
      </c>
      <c r="Y2920" s="82">
        <f>Cal_111320b_12mm!$A$3</f>
        <v>20201113</v>
      </c>
      <c r="Z2920" s="483" t="s">
        <v>1098</v>
      </c>
      <c r="AA2920" s="483"/>
      <c r="AB2920" s="85"/>
      <c r="AE2920" s="689" t="s">
        <v>1250</v>
      </c>
      <c r="AF2920" s="128">
        <v>1</v>
      </c>
      <c r="AG2920" s="765" t="s">
        <v>1634</v>
      </c>
      <c r="AH2920" s="153" t="s">
        <v>227</v>
      </c>
      <c r="AI2920" s="155"/>
    </row>
    <row r="2921" spans="1:35" s="82" customFormat="1" x14ac:dyDescent="0.2">
      <c r="A2921" s="82" t="s">
        <v>932</v>
      </c>
      <c r="B2921" s="81">
        <v>20200203</v>
      </c>
      <c r="C2921" s="126" t="s">
        <v>72</v>
      </c>
      <c r="D2921" s="126">
        <v>12</v>
      </c>
      <c r="E2921" s="126">
        <v>15</v>
      </c>
      <c r="F2921"/>
      <c r="G2921"/>
      <c r="H2921" s="126" t="s">
        <v>11</v>
      </c>
      <c r="I2921" s="126">
        <v>294</v>
      </c>
      <c r="J2921" s="126">
        <v>5</v>
      </c>
      <c r="K2921" s="82">
        <v>5</v>
      </c>
      <c r="L2921" s="82">
        <v>1</v>
      </c>
      <c r="M2921" s="82">
        <v>0</v>
      </c>
      <c r="N2921" s="83">
        <v>1</v>
      </c>
      <c r="O2921" s="156" t="str">
        <f>Cal_111320b_12mm!$E$2</f>
        <v>Cal_111320b_12mm</v>
      </c>
      <c r="P2921" s="157">
        <f>Cal_111320b_12mm!$Q$3</f>
        <v>1.834328118614172</v>
      </c>
      <c r="Q2921" s="157">
        <f>Cal_111320b_12mm!$R$3</f>
        <v>0.54419533879391391</v>
      </c>
      <c r="R2921" s="599">
        <v>11.85</v>
      </c>
      <c r="S2921" s="599">
        <v>8.1010000000000009</v>
      </c>
      <c r="T2921" s="82">
        <f t="shared" si="620"/>
        <v>0.80333333333333334</v>
      </c>
      <c r="U2921" s="125">
        <f t="shared" si="596"/>
        <v>11.046666666666667</v>
      </c>
      <c r="V2921" s="125">
        <f t="shared" si="597"/>
        <v>7.2976666666666672</v>
      </c>
      <c r="W2921" s="459">
        <f t="shared" si="598"/>
        <v>7.6283932804465493E-2</v>
      </c>
      <c r="X2921" s="459">
        <f t="shared" si="599"/>
        <v>4.7606718853273208E-2</v>
      </c>
      <c r="Y2921" s="82">
        <f>Cal_111320b_12mm!$A$3</f>
        <v>20201113</v>
      </c>
      <c r="Z2921" s="483" t="s">
        <v>1098</v>
      </c>
      <c r="AA2921" s="483"/>
      <c r="AB2921" s="85"/>
      <c r="AE2921" s="689" t="s">
        <v>1250</v>
      </c>
      <c r="AF2921" s="128">
        <v>1</v>
      </c>
      <c r="AG2921" s="765" t="s">
        <v>1634</v>
      </c>
      <c r="AH2921" s="153" t="s">
        <v>228</v>
      </c>
      <c r="AI2921" s="155"/>
    </row>
    <row r="2922" spans="1:35" s="372" customFormat="1" x14ac:dyDescent="0.2">
      <c r="A2922" s="372" t="s">
        <v>932</v>
      </c>
      <c r="B2922" s="462">
        <v>20200203</v>
      </c>
      <c r="C2922" s="373" t="s">
        <v>72</v>
      </c>
      <c r="D2922" s="373">
        <v>12</v>
      </c>
      <c r="E2922" s="373">
        <v>15</v>
      </c>
      <c r="F2922"/>
      <c r="G2922"/>
      <c r="H2922" s="373" t="s">
        <v>10</v>
      </c>
      <c r="I2922" s="373">
        <v>293</v>
      </c>
      <c r="J2922" s="373">
        <v>20</v>
      </c>
      <c r="K2922" s="372">
        <v>5</v>
      </c>
      <c r="L2922" s="372">
        <v>1</v>
      </c>
      <c r="M2922" s="372">
        <v>0</v>
      </c>
      <c r="N2922" s="375">
        <v>1</v>
      </c>
      <c r="O2922" s="374" t="str">
        <f>Cal_111320b_12mm!$E$2</f>
        <v>Cal_111320b_12mm</v>
      </c>
      <c r="P2922" s="596">
        <f>Cal_111320b_12mm!$Q$3</f>
        <v>1.834328118614172</v>
      </c>
      <c r="Q2922" s="596">
        <f>Cal_111320b_12mm!$R$3</f>
        <v>0.54419533879391391</v>
      </c>
      <c r="R2922" s="597">
        <v>4.5599999999999996</v>
      </c>
      <c r="S2922" s="597">
        <v>3.06</v>
      </c>
      <c r="T2922" s="372">
        <f t="shared" si="620"/>
        <v>0.80333333333333334</v>
      </c>
      <c r="U2922" s="378">
        <f t="shared" si="596"/>
        <v>3.7566666666666664</v>
      </c>
      <c r="V2922" s="378">
        <f t="shared" si="597"/>
        <v>2.2566666666666668</v>
      </c>
      <c r="W2922" s="464">
        <f t="shared" si="598"/>
        <v>3.0625881911416897E-2</v>
      </c>
      <c r="X2922" s="464">
        <f t="shared" si="599"/>
        <v>7.815734340155079E-3</v>
      </c>
      <c r="Y2922" s="372">
        <f>Cal_111320b_12mm!$A$3</f>
        <v>20201113</v>
      </c>
      <c r="Z2922" s="598" t="s">
        <v>1098</v>
      </c>
      <c r="AA2922" s="598"/>
      <c r="AB2922" s="380"/>
      <c r="AE2922" s="689" t="s">
        <v>1250</v>
      </c>
      <c r="AF2922" s="128">
        <v>1</v>
      </c>
      <c r="AG2922" s="765" t="s">
        <v>1634</v>
      </c>
      <c r="AH2922" s="412" t="s">
        <v>232</v>
      </c>
      <c r="AI2922" s="371"/>
    </row>
    <row r="2923" spans="1:35" s="372" customFormat="1" x14ac:dyDescent="0.2">
      <c r="A2923" s="372" t="s">
        <v>932</v>
      </c>
      <c r="B2923" s="462">
        <v>20200203</v>
      </c>
      <c r="C2923" s="373" t="s">
        <v>72</v>
      </c>
      <c r="D2923" s="373">
        <v>12</v>
      </c>
      <c r="E2923" s="373">
        <v>15</v>
      </c>
      <c r="F2923"/>
      <c r="G2923"/>
      <c r="H2923" s="373" t="s">
        <v>11</v>
      </c>
      <c r="I2923" s="373">
        <v>293</v>
      </c>
      <c r="J2923" s="373">
        <v>20</v>
      </c>
      <c r="K2923" s="372">
        <v>5</v>
      </c>
      <c r="L2923" s="372">
        <v>1</v>
      </c>
      <c r="M2923" s="372">
        <v>0</v>
      </c>
      <c r="N2923" s="375">
        <v>1</v>
      </c>
      <c r="O2923" s="374" t="str">
        <f>Cal_111320b_12mm!$E$2</f>
        <v>Cal_111320b_12mm</v>
      </c>
      <c r="P2923" s="596">
        <f>Cal_111320b_12mm!$Q$3</f>
        <v>1.834328118614172</v>
      </c>
      <c r="Q2923" s="596">
        <f>Cal_111320b_12mm!$R$3</f>
        <v>0.54419533879391391</v>
      </c>
      <c r="R2923" s="597">
        <v>3.4540000000000002</v>
      </c>
      <c r="S2923" s="597">
        <v>2.3140000000000001</v>
      </c>
      <c r="T2923" s="372">
        <f t="shared" si="620"/>
        <v>0.80333333333333334</v>
      </c>
      <c r="U2923" s="378">
        <f t="shared" si="596"/>
        <v>2.6506666666666669</v>
      </c>
      <c r="V2923" s="378">
        <f t="shared" si="597"/>
        <v>1.5106666666666668</v>
      </c>
      <c r="W2923" s="464">
        <f t="shared" si="598"/>
        <v>2.327567025267685E-2</v>
      </c>
      <c r="X2923" s="464">
        <f t="shared" si="599"/>
        <v>2.4580675393651285E-3</v>
      </c>
      <c r="Y2923" s="372">
        <f>Cal_111320b_12mm!$A$3</f>
        <v>20201113</v>
      </c>
      <c r="Z2923" s="598" t="s">
        <v>1098</v>
      </c>
      <c r="AA2923" s="598"/>
      <c r="AB2923" s="380"/>
      <c r="AE2923" s="689" t="s">
        <v>1250</v>
      </c>
      <c r="AF2923" s="128">
        <v>1</v>
      </c>
      <c r="AG2923" s="765" t="s">
        <v>1634</v>
      </c>
      <c r="AH2923" s="412" t="s">
        <v>233</v>
      </c>
      <c r="AI2923" s="371"/>
    </row>
    <row r="2924" spans="1:35" x14ac:dyDescent="0.2">
      <c r="A2924" s="43" t="s">
        <v>932</v>
      </c>
      <c r="B2924" s="45">
        <v>20200203</v>
      </c>
      <c r="C2924" s="107" t="s">
        <v>72</v>
      </c>
      <c r="D2924" s="107">
        <v>12</v>
      </c>
      <c r="E2924" s="107">
        <v>19</v>
      </c>
      <c r="F2924"/>
      <c r="G2924"/>
      <c r="H2924" s="107" t="s">
        <v>10</v>
      </c>
      <c r="I2924" s="107">
        <v>290</v>
      </c>
      <c r="J2924" s="107">
        <v>0</v>
      </c>
      <c r="K2924" s="43">
        <v>5</v>
      </c>
      <c r="L2924" s="43">
        <v>1</v>
      </c>
      <c r="M2924" s="43">
        <v>0</v>
      </c>
      <c r="N2924" s="49">
        <v>1</v>
      </c>
      <c r="O2924" s="111" t="str">
        <f>Cal_111320b_12mm!$E$2</f>
        <v>Cal_111320b_12mm</v>
      </c>
      <c r="P2924" s="112">
        <f>Cal_111320b_12mm!$Q$3</f>
        <v>1.834328118614172</v>
      </c>
      <c r="Q2924" s="112">
        <f>Cal_111320b_12mm!$R$3</f>
        <v>0.54419533879391391</v>
      </c>
      <c r="R2924" s="583">
        <v>58.46</v>
      </c>
      <c r="S2924" s="583">
        <v>39.549999999999997</v>
      </c>
      <c r="T2924" s="43">
        <f t="shared" ref="T2924:T2925" si="621">AVERAGE(1.044, 0.635, 0.864, 0.696, 0.707, 0.783)</f>
        <v>0.78816666666666668</v>
      </c>
      <c r="U2924" s="79">
        <f t="shared" si="596"/>
        <v>57.671833333333332</v>
      </c>
      <c r="V2924" s="79">
        <f t="shared" si="597"/>
        <v>38.761833333333328</v>
      </c>
      <c r="W2924" s="465">
        <f t="shared" si="598"/>
        <v>0.39008432205713539</v>
      </c>
      <c r="X2924" s="465">
        <f t="shared" si="599"/>
        <v>0.27704212424261332</v>
      </c>
      <c r="Y2924" s="43">
        <f>Cal_111320b_12mm!$A$3</f>
        <v>20201113</v>
      </c>
      <c r="Z2924" s="485" t="s">
        <v>1105</v>
      </c>
      <c r="AA2924" s="485"/>
      <c r="AE2924" s="689" t="s">
        <v>1250</v>
      </c>
      <c r="AF2924" s="128">
        <v>1</v>
      </c>
      <c r="AG2924" s="765" t="s">
        <v>1634</v>
      </c>
      <c r="AH2924"/>
    </row>
    <row r="2925" spans="1:35" x14ac:dyDescent="0.2">
      <c r="A2925" s="43" t="s">
        <v>932</v>
      </c>
      <c r="B2925" s="45">
        <v>20200203</v>
      </c>
      <c r="C2925" s="107" t="s">
        <v>72</v>
      </c>
      <c r="D2925" s="107">
        <v>12</v>
      </c>
      <c r="E2925" s="107">
        <v>19</v>
      </c>
      <c r="F2925"/>
      <c r="G2925"/>
      <c r="H2925" s="107" t="s">
        <v>11</v>
      </c>
      <c r="I2925" s="107">
        <v>290</v>
      </c>
      <c r="J2925" s="107">
        <v>0</v>
      </c>
      <c r="K2925" s="43">
        <v>5</v>
      </c>
      <c r="L2925" s="43">
        <v>1</v>
      </c>
      <c r="M2925" s="43">
        <v>0</v>
      </c>
      <c r="N2925" s="49">
        <v>1</v>
      </c>
      <c r="O2925" s="111" t="str">
        <f>Cal_111320b_12mm!$E$2</f>
        <v>Cal_111320b_12mm</v>
      </c>
      <c r="P2925" s="112">
        <f>Cal_111320b_12mm!$Q$3</f>
        <v>1.834328118614172</v>
      </c>
      <c r="Q2925" s="112">
        <f>Cal_111320b_12mm!$R$3</f>
        <v>0.54419533879391391</v>
      </c>
      <c r="R2925" s="583">
        <v>57.36</v>
      </c>
      <c r="S2925" s="583">
        <v>38.520000000000003</v>
      </c>
      <c r="T2925" s="43">
        <f t="shared" si="621"/>
        <v>0.78816666666666668</v>
      </c>
      <c r="U2925" s="79">
        <f t="shared" si="596"/>
        <v>56.571833333333331</v>
      </c>
      <c r="V2925" s="79">
        <f t="shared" si="597"/>
        <v>37.731833333333334</v>
      </c>
      <c r="W2925" s="465">
        <f t="shared" si="598"/>
        <v>0.38864032932609349</v>
      </c>
      <c r="X2925" s="465">
        <f t="shared" si="599"/>
        <v>0.26075887910593964</v>
      </c>
      <c r="Y2925" s="43">
        <f>Cal_111320b_12mm!$A$3</f>
        <v>20201113</v>
      </c>
      <c r="Z2925" s="485" t="s">
        <v>1105</v>
      </c>
      <c r="AA2925" s="485"/>
      <c r="AE2925" s="689" t="s">
        <v>1250</v>
      </c>
      <c r="AF2925" s="128">
        <v>1</v>
      </c>
      <c r="AG2925" s="765" t="s">
        <v>1634</v>
      </c>
      <c r="AH2925"/>
    </row>
    <row r="2926" spans="1:35" x14ac:dyDescent="0.2">
      <c r="A2926" s="43" t="s">
        <v>932</v>
      </c>
      <c r="B2926" s="45">
        <v>20200203</v>
      </c>
      <c r="C2926" s="107" t="s">
        <v>72</v>
      </c>
      <c r="D2926" s="107">
        <v>12</v>
      </c>
      <c r="E2926" s="107">
        <v>19</v>
      </c>
      <c r="F2926"/>
      <c r="G2926"/>
      <c r="H2926" s="107" t="s">
        <v>10</v>
      </c>
      <c r="I2926" s="107">
        <v>290</v>
      </c>
      <c r="J2926" s="107">
        <v>10</v>
      </c>
      <c r="K2926" s="43">
        <v>5</v>
      </c>
      <c r="L2926" s="43">
        <v>1</v>
      </c>
      <c r="M2926" s="43">
        <v>0</v>
      </c>
      <c r="N2926" s="43">
        <v>1</v>
      </c>
      <c r="O2926" s="43" t="str">
        <f>Cal_051922a!$E$2</f>
        <v>Cal_051922a</v>
      </c>
      <c r="P2926" s="43">
        <f>Cal_051922a!$Q$3</f>
        <v>1.8382409380942635</v>
      </c>
      <c r="Q2926" s="43">
        <f>Cal_051922a!$R$3</f>
        <v>0.56187208580813652</v>
      </c>
      <c r="R2926" s="583">
        <v>43.21</v>
      </c>
      <c r="S2926" s="583">
        <v>29.95</v>
      </c>
      <c r="T2926" s="43">
        <f>AVERAGE(0.688,0.557,0.917,0.912,0.69,0.694)</f>
        <v>0.74299999999999999</v>
      </c>
      <c r="U2926" s="79">
        <f t="shared" si="596"/>
        <v>42.466999999999999</v>
      </c>
      <c r="V2926" s="79">
        <f t="shared" si="597"/>
        <v>29.207000000000001</v>
      </c>
      <c r="W2926" s="465">
        <f t="shared" si="598"/>
        <v>0.28169980975028919</v>
      </c>
      <c r="X2926" s="465">
        <f t="shared" si="599"/>
        <v>0.23841455371444648</v>
      </c>
      <c r="Y2926" s="43">
        <f>Cal_051922a!$A$3</f>
        <v>20220519</v>
      </c>
      <c r="Z2926" s="485" t="s">
        <v>1614</v>
      </c>
      <c r="AA2926">
        <v>20221206</v>
      </c>
      <c r="AE2926" s="689" t="s">
        <v>1250</v>
      </c>
      <c r="AF2926" s="128">
        <v>1</v>
      </c>
      <c r="AG2926" s="765" t="s">
        <v>1634</v>
      </c>
      <c r="AH2926"/>
    </row>
    <row r="2927" spans="1:35" x14ac:dyDescent="0.2">
      <c r="A2927" s="43" t="s">
        <v>932</v>
      </c>
      <c r="B2927" s="45">
        <v>20200203</v>
      </c>
      <c r="C2927" s="107" t="s">
        <v>72</v>
      </c>
      <c r="D2927" s="107">
        <v>12</v>
      </c>
      <c r="E2927" s="107">
        <v>19</v>
      </c>
      <c r="F2927"/>
      <c r="G2927"/>
      <c r="H2927" s="107" t="s">
        <v>11</v>
      </c>
      <c r="I2927" s="107">
        <v>290</v>
      </c>
      <c r="J2927" s="107">
        <v>10</v>
      </c>
      <c r="K2927" s="43">
        <v>5</v>
      </c>
      <c r="L2927" s="43">
        <v>1</v>
      </c>
      <c r="M2927" s="43">
        <v>0</v>
      </c>
      <c r="N2927" s="49">
        <v>1</v>
      </c>
      <c r="O2927" s="111" t="str">
        <f>Cal_111320b_12mm!$E$2</f>
        <v>Cal_111320b_12mm</v>
      </c>
      <c r="P2927" s="112">
        <f>Cal_111320b_12mm!$Q$3</f>
        <v>1.834328118614172</v>
      </c>
      <c r="Q2927" s="112">
        <f>Cal_111320b_12mm!$R$3</f>
        <v>0.54419533879391391</v>
      </c>
      <c r="R2927" s="583">
        <v>43.48</v>
      </c>
      <c r="S2927" s="583">
        <v>28.75</v>
      </c>
      <c r="T2927" s="45">
        <f t="shared" ref="T2927" si="622">AVERAGE(0.783, 0.787, 0.833, 0.489, 0.504, 0.826, 0.608)</f>
        <v>0.68999999999999984</v>
      </c>
      <c r="U2927" s="79">
        <f t="shared" si="596"/>
        <v>42.79</v>
      </c>
      <c r="V2927" s="79">
        <f t="shared" si="597"/>
        <v>28.06</v>
      </c>
      <c r="W2927" s="465">
        <f t="shared" si="598"/>
        <v>0.30385732754635658</v>
      </c>
      <c r="X2927" s="465">
        <f t="shared" si="599"/>
        <v>0.1790808225197551</v>
      </c>
      <c r="Y2927" s="43">
        <f>Cal_111320b_12mm!$A$3</f>
        <v>20201113</v>
      </c>
      <c r="Z2927" s="48" t="s">
        <v>1111</v>
      </c>
      <c r="AA2927" s="48"/>
      <c r="AE2927" s="689" t="s">
        <v>1250</v>
      </c>
      <c r="AF2927" s="128">
        <v>1</v>
      </c>
      <c r="AG2927" s="765" t="s">
        <v>1634</v>
      </c>
      <c r="AH2927"/>
    </row>
    <row r="2928" spans="1:35" s="82" customFormat="1" x14ac:dyDescent="0.2">
      <c r="A2928" s="82" t="s">
        <v>932</v>
      </c>
      <c r="B2928" s="81">
        <v>20200203</v>
      </c>
      <c r="C2928" s="126" t="s">
        <v>72</v>
      </c>
      <c r="D2928" s="126">
        <v>12</v>
      </c>
      <c r="E2928" s="126">
        <v>19</v>
      </c>
      <c r="F2928"/>
      <c r="G2928"/>
      <c r="H2928" s="126" t="s">
        <v>10</v>
      </c>
      <c r="I2928" s="126">
        <v>293</v>
      </c>
      <c r="J2928" s="126">
        <v>5</v>
      </c>
      <c r="K2928" s="82">
        <v>5</v>
      </c>
      <c r="L2928" s="82">
        <v>1</v>
      </c>
      <c r="M2928" s="82">
        <v>0</v>
      </c>
      <c r="N2928" s="83">
        <v>1</v>
      </c>
      <c r="O2928" s="156" t="str">
        <f>Cal_111320b_12mm!$E$2</f>
        <v>Cal_111320b_12mm</v>
      </c>
      <c r="P2928" s="157">
        <f>Cal_111320b_12mm!$Q$3</f>
        <v>1.834328118614172</v>
      </c>
      <c r="Q2928" s="157">
        <f>Cal_111320b_12mm!$R$3</f>
        <v>0.54419533879391391</v>
      </c>
      <c r="R2928" s="599">
        <v>11.77</v>
      </c>
      <c r="S2928" s="599">
        <v>8.1660000000000004</v>
      </c>
      <c r="T2928" s="82">
        <f t="shared" ref="T2928:T2931" si="623">AVERAGE(0.873, 0.875, 1.03, 0.893, 0.525, 0.624)</f>
        <v>0.80333333333333334</v>
      </c>
      <c r="U2928" s="125">
        <f t="shared" ref="U2928:U2997" si="624">(R2928-T2928)*(L2928+M2928)/L2928</f>
        <v>10.966666666666667</v>
      </c>
      <c r="V2928" s="125">
        <f t="shared" ref="V2928:V2997" si="625">(S2928-T2928)*(L2928+M2928)/L2928</f>
        <v>7.3626666666666667</v>
      </c>
      <c r="W2928" s="459">
        <f t="shared" ref="W2928:W2997" si="626">(Q2928*P2928/(P2928-1)*(U2928-V2928)*(K2928)/I2928)/N2928</f>
        <v>7.3583785605831037E-2</v>
      </c>
      <c r="X2928" s="459">
        <f t="shared" ref="X2928:X2997" si="627">(Q2928*P2928/(P2928-1)*(P2928*V2928-U2928)*(K2928)/I2928)/N2928</f>
        <v>5.1836955866062864E-2</v>
      </c>
      <c r="Y2928" s="82">
        <f>Cal_111320b_12mm!$A$3</f>
        <v>20201113</v>
      </c>
      <c r="Z2928" s="483" t="s">
        <v>1098</v>
      </c>
      <c r="AA2928" s="483"/>
      <c r="AB2928" s="85"/>
      <c r="AE2928" s="689" t="s">
        <v>1250</v>
      </c>
      <c r="AF2928" s="128">
        <v>1</v>
      </c>
      <c r="AG2928" s="765" t="s">
        <v>1634</v>
      </c>
      <c r="AH2928" s="153" t="s">
        <v>193</v>
      </c>
      <c r="AI2928" s="155"/>
    </row>
    <row r="2929" spans="1:35" s="82" customFormat="1" x14ac:dyDescent="0.2">
      <c r="A2929" s="82" t="s">
        <v>932</v>
      </c>
      <c r="B2929" s="81">
        <v>20200203</v>
      </c>
      <c r="C2929" s="126" t="s">
        <v>72</v>
      </c>
      <c r="D2929" s="126">
        <v>12</v>
      </c>
      <c r="E2929" s="126">
        <v>19</v>
      </c>
      <c r="F2929"/>
      <c r="G2929"/>
      <c r="H2929" s="126" t="s">
        <v>11</v>
      </c>
      <c r="I2929" s="126">
        <v>293</v>
      </c>
      <c r="J2929" s="126">
        <v>5</v>
      </c>
      <c r="K2929" s="82">
        <v>5</v>
      </c>
      <c r="L2929" s="82">
        <v>1</v>
      </c>
      <c r="M2929" s="82">
        <v>0</v>
      </c>
      <c r="N2929" s="83">
        <v>1</v>
      </c>
      <c r="O2929" s="156" t="str">
        <f>Cal_111320b_12mm!$E$2</f>
        <v>Cal_111320b_12mm</v>
      </c>
      <c r="P2929" s="157">
        <f>Cal_111320b_12mm!$Q$3</f>
        <v>1.834328118614172</v>
      </c>
      <c r="Q2929" s="157">
        <f>Cal_111320b_12mm!$R$3</f>
        <v>0.54419533879391391</v>
      </c>
      <c r="R2929" s="599">
        <v>11.62</v>
      </c>
      <c r="S2929" s="599">
        <v>8.1280000000000001</v>
      </c>
      <c r="T2929" s="82">
        <f t="shared" si="623"/>
        <v>0.80333333333333334</v>
      </c>
      <c r="U2929" s="125">
        <f t="shared" si="624"/>
        <v>10.816666666666666</v>
      </c>
      <c r="V2929" s="125">
        <f t="shared" si="625"/>
        <v>7.3246666666666664</v>
      </c>
      <c r="W2929" s="459">
        <f t="shared" si="626"/>
        <v>7.1297053089778559E-2</v>
      </c>
      <c r="X2929" s="459">
        <f t="shared" si="627"/>
        <v>5.3476370176402034E-2</v>
      </c>
      <c r="Y2929" s="82">
        <f>Cal_111320b_12mm!$A$3</f>
        <v>20201113</v>
      </c>
      <c r="Z2929" s="483" t="s">
        <v>1098</v>
      </c>
      <c r="AA2929" s="483"/>
      <c r="AB2929" s="85"/>
      <c r="AE2929" s="689" t="s">
        <v>1250</v>
      </c>
      <c r="AF2929" s="128">
        <v>1</v>
      </c>
      <c r="AG2929" s="765" t="s">
        <v>1634</v>
      </c>
      <c r="AH2929" s="153" t="s">
        <v>226</v>
      </c>
      <c r="AI2929" s="155"/>
    </row>
    <row r="2930" spans="1:35" s="372" customFormat="1" x14ac:dyDescent="0.2">
      <c r="A2930" s="372" t="s">
        <v>932</v>
      </c>
      <c r="B2930" s="462">
        <v>20200203</v>
      </c>
      <c r="C2930" s="373" t="s">
        <v>72</v>
      </c>
      <c r="D2930" s="373">
        <v>12</v>
      </c>
      <c r="E2930" s="373">
        <v>19</v>
      </c>
      <c r="F2930"/>
      <c r="G2930"/>
      <c r="H2930" s="373" t="s">
        <v>10</v>
      </c>
      <c r="I2930" s="373">
        <v>294</v>
      </c>
      <c r="J2930" s="373">
        <v>20</v>
      </c>
      <c r="K2930" s="372">
        <v>5</v>
      </c>
      <c r="L2930" s="372">
        <v>1</v>
      </c>
      <c r="M2930" s="372">
        <v>0</v>
      </c>
      <c r="N2930" s="375">
        <v>1</v>
      </c>
      <c r="O2930" s="374" t="str">
        <f>Cal_111320b_12mm!$E$2</f>
        <v>Cal_111320b_12mm</v>
      </c>
      <c r="P2930" s="596">
        <f>Cal_111320b_12mm!$Q$3</f>
        <v>1.834328118614172</v>
      </c>
      <c r="Q2930" s="596">
        <f>Cal_111320b_12mm!$R$3</f>
        <v>0.54419533879391391</v>
      </c>
      <c r="R2930" s="597">
        <v>3.62</v>
      </c>
      <c r="S2930" s="597">
        <v>2.7040000000000002</v>
      </c>
      <c r="T2930" s="372">
        <f t="shared" si="623"/>
        <v>0.80333333333333334</v>
      </c>
      <c r="U2930" s="378">
        <f t="shared" si="624"/>
        <v>2.8166666666666669</v>
      </c>
      <c r="V2930" s="378">
        <f t="shared" si="625"/>
        <v>1.9006666666666669</v>
      </c>
      <c r="W2930" s="464">
        <f t="shared" si="626"/>
        <v>1.8638592277644809E-2</v>
      </c>
      <c r="X2930" s="464">
        <f t="shared" si="627"/>
        <v>1.3628547710133297E-2</v>
      </c>
      <c r="Y2930" s="372">
        <f>Cal_111320b_12mm!$A$3</f>
        <v>20201113</v>
      </c>
      <c r="Z2930" s="598" t="s">
        <v>1098</v>
      </c>
      <c r="AA2930" s="598"/>
      <c r="AB2930" s="380"/>
      <c r="AE2930" s="689" t="s">
        <v>1250</v>
      </c>
      <c r="AF2930" s="128">
        <v>1</v>
      </c>
      <c r="AG2930" s="765" t="s">
        <v>1634</v>
      </c>
      <c r="AH2930" s="412" t="s">
        <v>230</v>
      </c>
      <c r="AI2930" s="371"/>
    </row>
    <row r="2931" spans="1:35" s="610" customFormat="1" ht="13.5" thickBot="1" x14ac:dyDescent="0.25">
      <c r="A2931" s="610" t="s">
        <v>932</v>
      </c>
      <c r="B2931" s="611">
        <v>20200203</v>
      </c>
      <c r="C2931" s="612" t="s">
        <v>72</v>
      </c>
      <c r="D2931" s="612">
        <v>12</v>
      </c>
      <c r="E2931" s="612">
        <v>19</v>
      </c>
      <c r="F2931" s="407"/>
      <c r="G2931" s="407"/>
      <c r="H2931" s="612" t="s">
        <v>11</v>
      </c>
      <c r="I2931" s="612">
        <v>293</v>
      </c>
      <c r="J2931" s="612">
        <v>20</v>
      </c>
      <c r="K2931" s="613">
        <v>5</v>
      </c>
      <c r="L2931" s="613">
        <v>1</v>
      </c>
      <c r="M2931" s="613">
        <v>0</v>
      </c>
      <c r="N2931" s="613">
        <v>1</v>
      </c>
      <c r="O2931" s="631" t="str">
        <f>Cal_111320b_12mm!$E$2</f>
        <v>Cal_111320b_12mm</v>
      </c>
      <c r="P2931" s="632">
        <f>Cal_111320b_12mm!$Q$3</f>
        <v>1.834328118614172</v>
      </c>
      <c r="Q2931" s="632">
        <f>Cal_111320b_12mm!$R$3</f>
        <v>0.54419533879391391</v>
      </c>
      <c r="R2931" s="615">
        <v>3.468</v>
      </c>
      <c r="S2931" s="615">
        <v>2.3929999999999998</v>
      </c>
      <c r="T2931" s="610">
        <f t="shared" si="623"/>
        <v>0.80333333333333334</v>
      </c>
      <c r="U2931" s="618">
        <f t="shared" si="624"/>
        <v>2.6646666666666667</v>
      </c>
      <c r="V2931" s="618">
        <f t="shared" si="625"/>
        <v>1.5896666666666666</v>
      </c>
      <c r="W2931" s="619">
        <f t="shared" si="626"/>
        <v>2.1948548703182122E-2</v>
      </c>
      <c r="X2931" s="619">
        <f t="shared" si="627"/>
        <v>5.1309295691586067E-3</v>
      </c>
      <c r="Y2931" s="610">
        <f>Cal_111320b_12mm!$A$3</f>
        <v>20201113</v>
      </c>
      <c r="Z2931" s="625" t="s">
        <v>1098</v>
      </c>
      <c r="AA2931" s="625"/>
      <c r="AB2931" s="625"/>
      <c r="AE2931" s="693" t="s">
        <v>1250</v>
      </c>
      <c r="AF2931" s="174">
        <v>1</v>
      </c>
      <c r="AG2931" s="793" t="s">
        <v>1634</v>
      </c>
      <c r="AH2931" s="622" t="s">
        <v>231</v>
      </c>
      <c r="AI2931" s="613" t="s">
        <v>1101</v>
      </c>
    </row>
    <row r="2932" spans="1:35" x14ac:dyDescent="0.2">
      <c r="A2932" s="43" t="s">
        <v>932</v>
      </c>
      <c r="B2932" s="45">
        <v>20200204</v>
      </c>
      <c r="C2932" s="107" t="s">
        <v>73</v>
      </c>
      <c r="D2932" s="107">
        <v>16</v>
      </c>
      <c r="E2932" s="107">
        <v>6</v>
      </c>
      <c r="F2932"/>
      <c r="G2932"/>
      <c r="H2932" s="107" t="s">
        <v>10</v>
      </c>
      <c r="I2932" s="107">
        <v>290</v>
      </c>
      <c r="J2932" s="107">
        <v>0</v>
      </c>
      <c r="K2932" s="43">
        <v>5</v>
      </c>
      <c r="L2932" s="43">
        <v>1</v>
      </c>
      <c r="M2932" s="43">
        <v>0</v>
      </c>
      <c r="N2932" s="49">
        <v>1</v>
      </c>
      <c r="O2932" s="111" t="str">
        <f>Cal_111320b_12mm!$E$2</f>
        <v>Cal_111320b_12mm</v>
      </c>
      <c r="P2932" s="112">
        <f>Cal_111320b_12mm!$Q$3</f>
        <v>1.834328118614172</v>
      </c>
      <c r="Q2932" s="112">
        <f>Cal_111320b_12mm!$R$3</f>
        <v>0.54419533879391391</v>
      </c>
      <c r="R2932" s="46">
        <v>27.49</v>
      </c>
      <c r="S2932" s="46">
        <v>18.98</v>
      </c>
      <c r="T2932" s="43">
        <f t="shared" ref="T2932" si="628">AVERAGE(0.7,0.798,0.69,0.848,0.545,0.785)</f>
        <v>0.72766666666666657</v>
      </c>
      <c r="U2932" s="79">
        <f t="shared" si="624"/>
        <v>26.762333333333331</v>
      </c>
      <c r="V2932" s="79">
        <f t="shared" si="625"/>
        <v>18.252333333333333</v>
      </c>
      <c r="W2932" s="465">
        <f t="shared" si="626"/>
        <v>0.17554825915950401</v>
      </c>
      <c r="X2932" s="465">
        <f t="shared" si="627"/>
        <v>0.13859101719081779</v>
      </c>
      <c r="Y2932" s="43">
        <f>Cal_111320b_12mm!$A$3</f>
        <v>20201113</v>
      </c>
      <c r="Z2932" s="481" t="s">
        <v>1610</v>
      </c>
      <c r="AA2932" s="481" t="s">
        <v>1611</v>
      </c>
      <c r="AE2932" s="689" t="s">
        <v>1250</v>
      </c>
      <c r="AF2932" s="128">
        <v>1</v>
      </c>
      <c r="AG2932" s="765" t="s">
        <v>1634</v>
      </c>
      <c r="AH2932"/>
    </row>
    <row r="2933" spans="1:35" x14ac:dyDescent="0.2">
      <c r="A2933" s="43" t="s">
        <v>932</v>
      </c>
      <c r="B2933" s="45">
        <v>20200204</v>
      </c>
      <c r="C2933" s="107" t="s">
        <v>73</v>
      </c>
      <c r="D2933" s="107">
        <v>16</v>
      </c>
      <c r="E2933" s="107">
        <v>6</v>
      </c>
      <c r="F2933"/>
      <c r="G2933"/>
      <c r="H2933" s="107" t="s">
        <v>11</v>
      </c>
      <c r="I2933" s="107">
        <v>290</v>
      </c>
      <c r="J2933" s="107">
        <v>0</v>
      </c>
      <c r="K2933" s="43">
        <v>5</v>
      </c>
      <c r="L2933" s="43">
        <v>1</v>
      </c>
      <c r="M2933" s="43">
        <v>0</v>
      </c>
      <c r="N2933" s="49">
        <v>1</v>
      </c>
      <c r="O2933" s="111" t="str">
        <f>Cal_111320b_12mm!$E$2</f>
        <v>Cal_111320b_12mm</v>
      </c>
      <c r="P2933" s="112">
        <f>Cal_111320b_12mm!$Q$3</f>
        <v>1.834328118614172</v>
      </c>
      <c r="Q2933" s="112">
        <f>Cal_111320b_12mm!$R$3</f>
        <v>0.54419533879391391</v>
      </c>
      <c r="R2933" s="46">
        <v>27.63</v>
      </c>
      <c r="S2933" s="46">
        <v>19.29</v>
      </c>
      <c r="T2933" s="43">
        <f t="shared" ref="T2933" si="629">AVERAGE(0.878, 0.551, 0.758, 0.695, 0.792, 0.866)</f>
        <v>0.75666666666666671</v>
      </c>
      <c r="U2933" s="79">
        <f t="shared" si="624"/>
        <v>26.873333333333331</v>
      </c>
      <c r="V2933" s="79">
        <f t="shared" si="625"/>
        <v>18.533333333333331</v>
      </c>
      <c r="W2933" s="465">
        <f t="shared" si="626"/>
        <v>0.17204141966983122</v>
      </c>
      <c r="X2933" s="465">
        <f t="shared" si="627"/>
        <v>0.14693412254537205</v>
      </c>
      <c r="Y2933" s="43">
        <f>Cal_111320b_12mm!$A$3</f>
        <v>20201113</v>
      </c>
      <c r="Z2933" s="48" t="s">
        <v>1108</v>
      </c>
      <c r="AA2933" s="48"/>
      <c r="AE2933" s="689" t="s">
        <v>1250</v>
      </c>
      <c r="AF2933" s="128">
        <v>1</v>
      </c>
      <c r="AG2933" s="765" t="s">
        <v>1634</v>
      </c>
      <c r="AH2933"/>
    </row>
    <row r="2934" spans="1:35" s="82" customFormat="1" x14ac:dyDescent="0.2">
      <c r="A2934" s="82" t="s">
        <v>932</v>
      </c>
      <c r="B2934" s="81">
        <v>20200204</v>
      </c>
      <c r="C2934" s="126" t="s">
        <v>73</v>
      </c>
      <c r="D2934" s="126">
        <v>16</v>
      </c>
      <c r="E2934" s="126">
        <v>6</v>
      </c>
      <c r="F2934"/>
      <c r="G2934"/>
      <c r="H2934" s="126" t="s">
        <v>10</v>
      </c>
      <c r="I2934" s="126">
        <v>292</v>
      </c>
      <c r="J2934" s="126">
        <v>5</v>
      </c>
      <c r="K2934" s="82">
        <v>5</v>
      </c>
      <c r="L2934" s="82">
        <v>1</v>
      </c>
      <c r="M2934" s="82">
        <v>0</v>
      </c>
      <c r="N2934" s="83">
        <v>1</v>
      </c>
      <c r="O2934" s="156" t="str">
        <f>Cal_111320b_12mm!$E$2</f>
        <v>Cal_111320b_12mm</v>
      </c>
      <c r="P2934" s="157">
        <f>Cal_111320b_12mm!$Q$3</f>
        <v>1.834328118614172</v>
      </c>
      <c r="Q2934" s="157">
        <f>Cal_111320b_12mm!$R$3</f>
        <v>0.54419533879391391</v>
      </c>
      <c r="R2934" s="84">
        <v>6.3650000000000002</v>
      </c>
      <c r="S2934" s="84">
        <v>4.3170000000000002</v>
      </c>
      <c r="T2934" s="82">
        <f t="shared" ref="T2934:T2937" si="630">AVERAGE(0.873, 0.875, 1.03, 0.893, 0.525, 0.624)</f>
        <v>0.80333333333333334</v>
      </c>
      <c r="U2934" s="125">
        <f t="shared" ref="U2934:U2954" si="631">(R2934-T2934)*(L2934+M2934)/L2934</f>
        <v>5.5616666666666665</v>
      </c>
      <c r="V2934" s="125">
        <f t="shared" ref="V2934:V2954" si="632">(S2934-T2934)*(L2934+M2934)/L2934</f>
        <v>3.5136666666666669</v>
      </c>
      <c r="W2934" s="459">
        <f t="shared" ref="W2934:W2954" si="633">(Q2934*P2934/(P2934-1)*(U2934-V2934)*(K2934)/I2934)/N2934</f>
        <v>4.1957737907060443E-2</v>
      </c>
      <c r="X2934" s="459">
        <f t="shared" ref="X2934:X2954" si="634">(Q2934*P2934/(P2934-1)*(P2934*V2934-U2934)*(K2934)/I2934)/N2934</f>
        <v>1.8101463411200683E-2</v>
      </c>
      <c r="Y2934" s="82">
        <f>Cal_111320b_12mm!$A$3</f>
        <v>20201113</v>
      </c>
      <c r="Z2934" s="85" t="s">
        <v>1102</v>
      </c>
      <c r="AA2934" s="85"/>
      <c r="AB2934" s="85"/>
      <c r="AE2934" s="689" t="s">
        <v>1250</v>
      </c>
      <c r="AF2934" s="128">
        <v>1</v>
      </c>
      <c r="AG2934" s="765" t="s">
        <v>1634</v>
      </c>
      <c r="AH2934" s="155" t="s">
        <v>251</v>
      </c>
      <c r="AI2934" s="155"/>
    </row>
    <row r="2935" spans="1:35" s="82" customFormat="1" x14ac:dyDescent="0.2">
      <c r="A2935" s="82" t="s">
        <v>932</v>
      </c>
      <c r="B2935" s="81">
        <v>20200204</v>
      </c>
      <c r="C2935" s="126" t="s">
        <v>73</v>
      </c>
      <c r="D2935" s="126">
        <v>16</v>
      </c>
      <c r="E2935" s="126">
        <v>6</v>
      </c>
      <c r="F2935"/>
      <c r="G2935"/>
      <c r="H2935" s="126" t="s">
        <v>11</v>
      </c>
      <c r="I2935" s="126">
        <v>294</v>
      </c>
      <c r="J2935" s="126">
        <v>5</v>
      </c>
      <c r="K2935" s="82">
        <v>5</v>
      </c>
      <c r="L2935" s="82">
        <v>1</v>
      </c>
      <c r="M2935" s="82">
        <v>0</v>
      </c>
      <c r="N2935" s="83">
        <v>1</v>
      </c>
      <c r="O2935" s="156" t="str">
        <f>Cal_111320b_12mm!$E$2</f>
        <v>Cal_111320b_12mm</v>
      </c>
      <c r="P2935" s="157">
        <f>Cal_111320b_12mm!$Q$3</f>
        <v>1.834328118614172</v>
      </c>
      <c r="Q2935" s="157">
        <f>Cal_111320b_12mm!$R$3</f>
        <v>0.54419533879391391</v>
      </c>
      <c r="R2935" s="84">
        <v>6.6139999999999999</v>
      </c>
      <c r="S2935" s="84">
        <v>4.8239999999999998</v>
      </c>
      <c r="T2935" s="82">
        <f t="shared" si="630"/>
        <v>0.80333333333333334</v>
      </c>
      <c r="U2935" s="125">
        <f t="shared" si="631"/>
        <v>5.8106666666666662</v>
      </c>
      <c r="V2935" s="125">
        <f t="shared" si="632"/>
        <v>4.0206666666666662</v>
      </c>
      <c r="W2935" s="459">
        <f t="shared" si="633"/>
        <v>3.6422576612428183E-2</v>
      </c>
      <c r="X2935" s="459">
        <f t="shared" si="634"/>
        <v>3.1835270201422995E-2</v>
      </c>
      <c r="Y2935" s="82">
        <f>Cal_111320b_12mm!$A$3</f>
        <v>20201113</v>
      </c>
      <c r="Z2935" s="85" t="s">
        <v>1102</v>
      </c>
      <c r="AA2935" s="85"/>
      <c r="AB2935" s="85"/>
      <c r="AE2935" s="689" t="s">
        <v>1250</v>
      </c>
      <c r="AF2935" s="128">
        <v>3</v>
      </c>
      <c r="AG2935" s="765" t="s">
        <v>1634</v>
      </c>
      <c r="AH2935" s="155" t="s">
        <v>1717</v>
      </c>
      <c r="AI2935" s="155"/>
    </row>
    <row r="2936" spans="1:35" s="372" customFormat="1" x14ac:dyDescent="0.2">
      <c r="A2936" s="372" t="s">
        <v>932</v>
      </c>
      <c r="B2936" s="462">
        <v>20200204</v>
      </c>
      <c r="C2936" s="373" t="s">
        <v>73</v>
      </c>
      <c r="D2936" s="373">
        <v>16</v>
      </c>
      <c r="E2936" s="373">
        <v>6</v>
      </c>
      <c r="F2936"/>
      <c r="G2936"/>
      <c r="H2936" s="373" t="s">
        <v>10</v>
      </c>
      <c r="I2936" s="373">
        <v>294</v>
      </c>
      <c r="J2936" s="373">
        <v>20</v>
      </c>
      <c r="K2936" s="372">
        <v>5</v>
      </c>
      <c r="L2936" s="372">
        <v>1</v>
      </c>
      <c r="M2936" s="372">
        <v>0</v>
      </c>
      <c r="N2936" s="375">
        <v>1</v>
      </c>
      <c r="O2936" s="374" t="str">
        <f>Cal_111320b_12mm!$E$2</f>
        <v>Cal_111320b_12mm</v>
      </c>
      <c r="P2936" s="596">
        <f>Cal_111320b_12mm!$Q$3</f>
        <v>1.834328118614172</v>
      </c>
      <c r="Q2936" s="596">
        <f>Cal_111320b_12mm!$R$3</f>
        <v>0.54419533879391391</v>
      </c>
      <c r="R2936" s="376">
        <v>2.9380000000000002</v>
      </c>
      <c r="S2936" s="376">
        <v>1.998</v>
      </c>
      <c r="T2936" s="372">
        <f t="shared" si="630"/>
        <v>0.80333333333333334</v>
      </c>
      <c r="U2936" s="378">
        <f t="shared" si="631"/>
        <v>2.1346666666666669</v>
      </c>
      <c r="V2936" s="378">
        <f t="shared" si="632"/>
        <v>1.1946666666666665</v>
      </c>
      <c r="W2936" s="464">
        <f t="shared" si="633"/>
        <v>1.912693967356564E-2</v>
      </c>
      <c r="X2936" s="464">
        <f t="shared" si="634"/>
        <v>1.1546158711900009E-3</v>
      </c>
      <c r="Y2936" s="372">
        <f>Cal_111320b_12mm!$A$3</f>
        <v>20201113</v>
      </c>
      <c r="Z2936" s="380" t="s">
        <v>1102</v>
      </c>
      <c r="AA2936" s="380"/>
      <c r="AB2936" s="380"/>
      <c r="AE2936" s="689" t="s">
        <v>1250</v>
      </c>
      <c r="AF2936" s="497">
        <v>3</v>
      </c>
      <c r="AG2936" s="765" t="s">
        <v>1634</v>
      </c>
      <c r="AH2936" s="371" t="s">
        <v>194</v>
      </c>
      <c r="AI2936" s="412" t="s">
        <v>1718</v>
      </c>
    </row>
    <row r="2937" spans="1:35" s="372" customFormat="1" x14ac:dyDescent="0.2">
      <c r="A2937" s="372" t="s">
        <v>932</v>
      </c>
      <c r="B2937" s="462">
        <v>20200204</v>
      </c>
      <c r="C2937" s="373" t="s">
        <v>73</v>
      </c>
      <c r="D2937" s="373">
        <v>16</v>
      </c>
      <c r="E2937" s="373">
        <v>6</v>
      </c>
      <c r="F2937"/>
      <c r="G2937"/>
      <c r="H2937" s="373" t="s">
        <v>11</v>
      </c>
      <c r="I2937" s="373">
        <v>293</v>
      </c>
      <c r="J2937" s="373">
        <v>20</v>
      </c>
      <c r="K2937" s="372">
        <v>5</v>
      </c>
      <c r="L2937" s="372">
        <v>1</v>
      </c>
      <c r="M2937" s="372">
        <v>0</v>
      </c>
      <c r="N2937" s="375">
        <v>1</v>
      </c>
      <c r="O2937" s="374" t="str">
        <f>Cal_111320b_12mm!$E$2</f>
        <v>Cal_111320b_12mm</v>
      </c>
      <c r="P2937" s="596">
        <f>Cal_111320b_12mm!$Q$3</f>
        <v>1.834328118614172</v>
      </c>
      <c r="Q2937" s="596">
        <f>Cal_111320b_12mm!$R$3</f>
        <v>0.54419533879391391</v>
      </c>
      <c r="R2937" s="376">
        <v>2.1739999999999999</v>
      </c>
      <c r="S2937" s="376">
        <v>1.7629999999999999</v>
      </c>
      <c r="T2937" s="372">
        <f t="shared" si="630"/>
        <v>0.80333333333333334</v>
      </c>
      <c r="U2937" s="378">
        <f t="shared" si="631"/>
        <v>1.3706666666666667</v>
      </c>
      <c r="V2937" s="378">
        <f t="shared" si="632"/>
        <v>0.95966666666666656</v>
      </c>
      <c r="W2937" s="464">
        <f t="shared" si="633"/>
        <v>8.3914916437282366E-3</v>
      </c>
      <c r="X2937" s="464">
        <f t="shared" si="634"/>
        <v>7.9561321654705395E-3</v>
      </c>
      <c r="Y2937" s="372">
        <f>Cal_111320b_12mm!$A$3</f>
        <v>20201113</v>
      </c>
      <c r="Z2937" s="380" t="s">
        <v>1102</v>
      </c>
      <c r="AA2937" s="380"/>
      <c r="AB2937" s="380"/>
      <c r="AE2937" s="689" t="s">
        <v>1250</v>
      </c>
      <c r="AF2937" s="497">
        <v>3</v>
      </c>
      <c r="AG2937" s="765" t="s">
        <v>1634</v>
      </c>
      <c r="AH2937" s="371" t="s">
        <v>253</v>
      </c>
      <c r="AI2937" s="412" t="s">
        <v>1718</v>
      </c>
    </row>
    <row r="2938" spans="1:35" x14ac:dyDescent="0.2">
      <c r="A2938" s="43" t="s">
        <v>932</v>
      </c>
      <c r="B2938" s="45">
        <v>20200204</v>
      </c>
      <c r="C2938" s="107" t="s">
        <v>73</v>
      </c>
      <c r="D2938" s="107">
        <v>16</v>
      </c>
      <c r="E2938" s="107">
        <v>8</v>
      </c>
      <c r="F2938"/>
      <c r="G2938"/>
      <c r="H2938" s="107" t="s">
        <v>10</v>
      </c>
      <c r="I2938" s="107">
        <v>290</v>
      </c>
      <c r="J2938" s="107">
        <v>0</v>
      </c>
      <c r="K2938" s="43">
        <v>5</v>
      </c>
      <c r="L2938" s="43">
        <v>1</v>
      </c>
      <c r="M2938" s="43">
        <v>0</v>
      </c>
      <c r="N2938" s="49">
        <v>1</v>
      </c>
      <c r="O2938" s="111" t="str">
        <f>Cal_111320b_12mm!$E$2</f>
        <v>Cal_111320b_12mm</v>
      </c>
      <c r="P2938" s="112">
        <f>Cal_111320b_12mm!$Q$3</f>
        <v>1.834328118614172</v>
      </c>
      <c r="Q2938" s="112">
        <f>Cal_111320b_12mm!$R$3</f>
        <v>0.54419533879391391</v>
      </c>
      <c r="R2938" s="46">
        <v>47.02</v>
      </c>
      <c r="S2938" s="46">
        <v>32.26</v>
      </c>
      <c r="T2938" s="43">
        <f t="shared" ref="T2938" si="635">AVERAGE(0.878, 0.551, 0.758, 0.695, 0.792, 0.866)</f>
        <v>0.75666666666666671</v>
      </c>
      <c r="U2938" s="79">
        <f t="shared" si="631"/>
        <v>46.263333333333335</v>
      </c>
      <c r="V2938" s="79">
        <f t="shared" si="632"/>
        <v>31.50333333333333</v>
      </c>
      <c r="W2938" s="465">
        <f t="shared" si="633"/>
        <v>0.30447618157394607</v>
      </c>
      <c r="X2938" s="465">
        <f t="shared" si="634"/>
        <v>0.23772487049006225</v>
      </c>
      <c r="Y2938" s="43">
        <f>Cal_111320b_12mm!$A$3</f>
        <v>20201113</v>
      </c>
      <c r="Z2938" s="48" t="s">
        <v>1108</v>
      </c>
      <c r="AA2938" s="48"/>
      <c r="AE2938" s="689" t="s">
        <v>1250</v>
      </c>
      <c r="AF2938" s="128">
        <v>1</v>
      </c>
      <c r="AG2938" s="765" t="s">
        <v>1634</v>
      </c>
      <c r="AH2938"/>
    </row>
    <row r="2939" spans="1:35" x14ac:dyDescent="0.2">
      <c r="A2939" s="43" t="s">
        <v>932</v>
      </c>
      <c r="B2939" s="45">
        <v>20200204</v>
      </c>
      <c r="C2939" s="107" t="s">
        <v>73</v>
      </c>
      <c r="D2939" s="107">
        <v>16</v>
      </c>
      <c r="E2939" s="107">
        <v>8</v>
      </c>
      <c r="F2939"/>
      <c r="G2939"/>
      <c r="H2939" s="107" t="s">
        <v>11</v>
      </c>
      <c r="I2939" s="107">
        <v>290</v>
      </c>
      <c r="J2939" s="107">
        <v>0</v>
      </c>
      <c r="K2939" s="43">
        <v>5</v>
      </c>
      <c r="L2939" s="43">
        <v>1</v>
      </c>
      <c r="M2939" s="43">
        <v>0</v>
      </c>
      <c r="N2939" s="49">
        <v>1</v>
      </c>
      <c r="O2939" s="111" t="str">
        <f>Cal_111320b_12mm!$E$2</f>
        <v>Cal_111320b_12mm</v>
      </c>
      <c r="P2939" s="112">
        <f>Cal_111320b_12mm!$Q$3</f>
        <v>1.834328118614172</v>
      </c>
      <c r="Q2939" s="112">
        <f>Cal_111320b_12mm!$R$3</f>
        <v>0.54419533879391391</v>
      </c>
      <c r="R2939" s="46">
        <v>49.63</v>
      </c>
      <c r="S2939" s="46">
        <v>33.42</v>
      </c>
      <c r="T2939" s="43">
        <f t="shared" ref="T2939:T2940" si="636">AVERAGE(1.044, 0.635, 0.864, 0.696, 0.707, 0.783)</f>
        <v>0.78816666666666668</v>
      </c>
      <c r="U2939" s="79">
        <f t="shared" si="631"/>
        <v>48.841833333333334</v>
      </c>
      <c r="V2939" s="79">
        <f t="shared" si="632"/>
        <v>32.631833333333333</v>
      </c>
      <c r="W2939" s="465">
        <f t="shared" si="633"/>
        <v>0.33438745957409644</v>
      </c>
      <c r="X2939" s="465">
        <f t="shared" si="634"/>
        <v>0.22723610504691852</v>
      </c>
      <c r="Y2939" s="43">
        <f>Cal_111320b_12mm!$A$3</f>
        <v>20201113</v>
      </c>
      <c r="Z2939" s="48" t="s">
        <v>1105</v>
      </c>
      <c r="AA2939" s="48"/>
      <c r="AE2939" s="689" t="s">
        <v>1250</v>
      </c>
      <c r="AF2939" s="128">
        <v>1</v>
      </c>
      <c r="AG2939" s="765" t="s">
        <v>1634</v>
      </c>
      <c r="AH2939"/>
    </row>
    <row r="2940" spans="1:35" x14ac:dyDescent="0.2">
      <c r="A2940" s="43" t="s">
        <v>932</v>
      </c>
      <c r="B2940" s="45">
        <v>20200204</v>
      </c>
      <c r="C2940" s="107" t="s">
        <v>73</v>
      </c>
      <c r="D2940" s="107">
        <v>16</v>
      </c>
      <c r="E2940" s="107">
        <v>8</v>
      </c>
      <c r="F2940"/>
      <c r="G2940"/>
      <c r="H2940" s="107" t="s">
        <v>10</v>
      </c>
      <c r="I2940" s="107">
        <v>290</v>
      </c>
      <c r="J2940" s="107">
        <v>10</v>
      </c>
      <c r="K2940" s="43">
        <v>5</v>
      </c>
      <c r="L2940" s="43">
        <v>1</v>
      </c>
      <c r="M2940" s="43">
        <v>0</v>
      </c>
      <c r="N2940" s="49">
        <v>1</v>
      </c>
      <c r="O2940" s="111" t="str">
        <f>Cal_111320b_12mm!$E$2</f>
        <v>Cal_111320b_12mm</v>
      </c>
      <c r="P2940" s="112">
        <f>Cal_111320b_12mm!$Q$3</f>
        <v>1.834328118614172</v>
      </c>
      <c r="Q2940" s="112">
        <f>Cal_111320b_12mm!$R$3</f>
        <v>0.54419533879391391</v>
      </c>
      <c r="R2940" s="46">
        <v>39.6</v>
      </c>
      <c r="S2940" s="46">
        <v>26.67</v>
      </c>
      <c r="T2940" s="43">
        <f t="shared" si="636"/>
        <v>0.78816666666666668</v>
      </c>
      <c r="U2940" s="79">
        <f t="shared" si="631"/>
        <v>38.811833333333333</v>
      </c>
      <c r="V2940" s="79">
        <f t="shared" si="632"/>
        <v>25.881833333333336</v>
      </c>
      <c r="W2940" s="465">
        <f t="shared" si="633"/>
        <v>0.26672608589099722</v>
      </c>
      <c r="X2940" s="465">
        <f t="shared" si="634"/>
        <v>0.17872383250955259</v>
      </c>
      <c r="Y2940" s="43">
        <f>Cal_111320b_12mm!$A$3</f>
        <v>20201113</v>
      </c>
      <c r="Z2940" s="48" t="s">
        <v>1105</v>
      </c>
      <c r="AA2940" s="48"/>
      <c r="AE2940" s="689" t="s">
        <v>1250</v>
      </c>
      <c r="AF2940" s="128">
        <v>1</v>
      </c>
      <c r="AG2940" s="765" t="s">
        <v>1634</v>
      </c>
      <c r="AH2940"/>
    </row>
    <row r="2941" spans="1:35" x14ac:dyDescent="0.2">
      <c r="A2941" s="43" t="s">
        <v>932</v>
      </c>
      <c r="B2941" s="45">
        <v>20200204</v>
      </c>
      <c r="C2941" s="107" t="s">
        <v>73</v>
      </c>
      <c r="D2941" s="107">
        <v>16</v>
      </c>
      <c r="E2941" s="107">
        <v>8</v>
      </c>
      <c r="F2941"/>
      <c r="G2941"/>
      <c r="H2941" s="107" t="s">
        <v>11</v>
      </c>
      <c r="I2941" s="107">
        <v>290</v>
      </c>
      <c r="J2941" s="107">
        <v>10</v>
      </c>
      <c r="K2941" s="43">
        <v>5</v>
      </c>
      <c r="L2941" s="43">
        <v>1</v>
      </c>
      <c r="M2941" s="43">
        <v>0</v>
      </c>
      <c r="N2941" s="49">
        <v>1</v>
      </c>
      <c r="O2941" s="111" t="str">
        <f>Cal_111320b_12mm!$E$2</f>
        <v>Cal_111320b_12mm</v>
      </c>
      <c r="P2941" s="112">
        <f>Cal_111320b_12mm!$Q$3</f>
        <v>1.834328118614172</v>
      </c>
      <c r="Q2941" s="112">
        <f>Cal_111320b_12mm!$R$3</f>
        <v>0.54419533879391391</v>
      </c>
      <c r="R2941" s="46">
        <v>46.2</v>
      </c>
      <c r="S2941" s="46">
        <v>31.2</v>
      </c>
      <c r="T2941" s="50">
        <f>AVERAGE(1.042, 1.067, 0.852, 0.885, 0.876, 0.957)</f>
        <v>0.94650000000000001</v>
      </c>
      <c r="U2941" s="79">
        <f t="shared" si="631"/>
        <v>45.253500000000003</v>
      </c>
      <c r="V2941" s="79">
        <f t="shared" si="632"/>
        <v>30.253499999999999</v>
      </c>
      <c r="W2941" s="465">
        <f t="shared" si="633"/>
        <v>0.30942701379466059</v>
      </c>
      <c r="X2941" s="465">
        <f t="shared" si="634"/>
        <v>0.21126326856546465</v>
      </c>
      <c r="Y2941" s="43">
        <f>Cal_111320b_12mm!$A$3</f>
        <v>20201113</v>
      </c>
      <c r="Z2941" s="48" t="s">
        <v>1103</v>
      </c>
      <c r="AA2941" s="48"/>
      <c r="AE2941" s="689" t="s">
        <v>1250</v>
      </c>
      <c r="AF2941" s="128">
        <v>1</v>
      </c>
      <c r="AG2941" s="765" t="s">
        <v>1634</v>
      </c>
      <c r="AH2941"/>
    </row>
    <row r="2942" spans="1:35" s="82" customFormat="1" x14ac:dyDescent="0.2">
      <c r="A2942" s="82" t="s">
        <v>932</v>
      </c>
      <c r="B2942" s="81">
        <v>20200204</v>
      </c>
      <c r="C2942" s="126" t="s">
        <v>73</v>
      </c>
      <c r="D2942" s="126">
        <v>16</v>
      </c>
      <c r="E2942" s="126">
        <v>8</v>
      </c>
      <c r="F2942"/>
      <c r="G2942"/>
      <c r="H2942" s="126" t="s">
        <v>10</v>
      </c>
      <c r="I2942" s="126">
        <v>294</v>
      </c>
      <c r="J2942" s="126">
        <v>5</v>
      </c>
      <c r="K2942" s="82">
        <v>5</v>
      </c>
      <c r="L2942" s="82">
        <v>1</v>
      </c>
      <c r="M2942" s="82">
        <v>0</v>
      </c>
      <c r="N2942" s="83">
        <v>1</v>
      </c>
      <c r="O2942" s="156" t="str">
        <f>Cal_111320b_12mm!$E$2</f>
        <v>Cal_111320b_12mm</v>
      </c>
      <c r="P2942" s="157">
        <f>Cal_111320b_12mm!$Q$3</f>
        <v>1.834328118614172</v>
      </c>
      <c r="Q2942" s="157">
        <f>Cal_111320b_12mm!$R$3</f>
        <v>0.54419533879391391</v>
      </c>
      <c r="R2942" s="84">
        <v>10.77</v>
      </c>
      <c r="S2942" s="84">
        <v>7.6340000000000003</v>
      </c>
      <c r="T2942" s="82">
        <f t="shared" ref="T2942:T2945" si="637">AVERAGE(0.873, 0.875, 1.03, 0.893, 0.525, 0.624)</f>
        <v>0.80333333333333334</v>
      </c>
      <c r="U2942" s="125">
        <f t="shared" si="631"/>
        <v>9.9666666666666668</v>
      </c>
      <c r="V2942" s="125">
        <f t="shared" si="632"/>
        <v>6.8306666666666667</v>
      </c>
      <c r="W2942" s="459">
        <f t="shared" si="633"/>
        <v>6.3810726400321094E-2</v>
      </c>
      <c r="X2942" s="459">
        <f t="shared" si="634"/>
        <v>5.2151783706579788E-2</v>
      </c>
      <c r="Y2942" s="82">
        <f>Cal_111320b_12mm!$A$3</f>
        <v>20201113</v>
      </c>
      <c r="Z2942" s="85" t="s">
        <v>1102</v>
      </c>
      <c r="AA2942" s="85"/>
      <c r="AB2942" s="85"/>
      <c r="AE2942" s="689" t="s">
        <v>1250</v>
      </c>
      <c r="AF2942" s="128">
        <v>1</v>
      </c>
      <c r="AG2942" s="765" t="s">
        <v>1634</v>
      </c>
      <c r="AH2942" s="153" t="s">
        <v>244</v>
      </c>
      <c r="AI2942" s="155"/>
    </row>
    <row r="2943" spans="1:35" s="82" customFormat="1" x14ac:dyDescent="0.2">
      <c r="A2943" s="82" t="s">
        <v>932</v>
      </c>
      <c r="B2943" s="81">
        <v>20200204</v>
      </c>
      <c r="C2943" s="126" t="s">
        <v>73</v>
      </c>
      <c r="D2943" s="126">
        <v>16</v>
      </c>
      <c r="E2943" s="126">
        <v>8</v>
      </c>
      <c r="F2943"/>
      <c r="G2943"/>
      <c r="H2943" s="126" t="s">
        <v>11</v>
      </c>
      <c r="I2943" s="126">
        <v>293</v>
      </c>
      <c r="J2943" s="126">
        <v>5</v>
      </c>
      <c r="K2943" s="82">
        <v>5</v>
      </c>
      <c r="L2943" s="82">
        <v>1</v>
      </c>
      <c r="M2943" s="82">
        <v>0</v>
      </c>
      <c r="N2943" s="83">
        <v>1</v>
      </c>
      <c r="O2943" s="156" t="str">
        <f>Cal_111320b_12mm!$E$2</f>
        <v>Cal_111320b_12mm</v>
      </c>
      <c r="P2943" s="157">
        <f>Cal_111320b_12mm!$Q$3</f>
        <v>1.834328118614172</v>
      </c>
      <c r="Q2943" s="157">
        <f>Cal_111320b_12mm!$R$3</f>
        <v>0.54419533879391391</v>
      </c>
      <c r="R2943" s="84">
        <v>11.54</v>
      </c>
      <c r="S2943" s="84">
        <v>7.9619999999999997</v>
      </c>
      <c r="T2943" s="82">
        <f t="shared" si="637"/>
        <v>0.80333333333333334</v>
      </c>
      <c r="U2943" s="125">
        <f t="shared" si="631"/>
        <v>10.736666666666666</v>
      </c>
      <c r="V2943" s="125">
        <f t="shared" si="632"/>
        <v>7.1586666666666661</v>
      </c>
      <c r="W2943" s="459">
        <f t="shared" si="633"/>
        <v>7.3052936986033143E-2</v>
      </c>
      <c r="X2943" s="459">
        <f t="shared" si="634"/>
        <v>4.8892727802557663E-2</v>
      </c>
      <c r="Y2943" s="82">
        <f>Cal_111320b_12mm!$A$3</f>
        <v>20201113</v>
      </c>
      <c r="Z2943" s="85" t="s">
        <v>1102</v>
      </c>
      <c r="AA2943" s="85"/>
      <c r="AB2943" s="85"/>
      <c r="AE2943" s="689" t="s">
        <v>1250</v>
      </c>
      <c r="AF2943" s="128">
        <v>1</v>
      </c>
      <c r="AG2943" s="765" t="s">
        <v>1634</v>
      </c>
      <c r="AH2943" s="153" t="s">
        <v>245</v>
      </c>
      <c r="AI2943" s="155"/>
    </row>
    <row r="2944" spans="1:35" s="372" customFormat="1" x14ac:dyDescent="0.2">
      <c r="A2944" s="372" t="s">
        <v>932</v>
      </c>
      <c r="B2944" s="462">
        <v>20200204</v>
      </c>
      <c r="C2944" s="373" t="s">
        <v>73</v>
      </c>
      <c r="D2944" s="373">
        <v>16</v>
      </c>
      <c r="E2944" s="373">
        <v>8</v>
      </c>
      <c r="F2944"/>
      <c r="G2944"/>
      <c r="H2944" s="373" t="s">
        <v>10</v>
      </c>
      <c r="I2944" s="373">
        <v>293</v>
      </c>
      <c r="J2944" s="373">
        <v>20</v>
      </c>
      <c r="K2944" s="372">
        <v>5</v>
      </c>
      <c r="L2944" s="372">
        <v>1</v>
      </c>
      <c r="M2944" s="372">
        <v>0</v>
      </c>
      <c r="N2944" s="375">
        <v>1</v>
      </c>
      <c r="O2944" s="374" t="str">
        <f>Cal_111320b_12mm!$E$2</f>
        <v>Cal_111320b_12mm</v>
      </c>
      <c r="P2944" s="596">
        <f>Cal_111320b_12mm!$Q$3</f>
        <v>1.834328118614172</v>
      </c>
      <c r="Q2944" s="596">
        <f>Cal_111320b_12mm!$R$3</f>
        <v>0.54419533879391391</v>
      </c>
      <c r="R2944" s="376">
        <v>4.819</v>
      </c>
      <c r="S2944" s="376">
        <v>3.4009999999999998</v>
      </c>
      <c r="T2944" s="372">
        <f t="shared" si="637"/>
        <v>0.80333333333333334</v>
      </c>
      <c r="U2944" s="378">
        <f t="shared" si="631"/>
        <v>4.0156666666666663</v>
      </c>
      <c r="V2944" s="378">
        <f t="shared" si="632"/>
        <v>2.5976666666666666</v>
      </c>
      <c r="W2944" s="464">
        <f t="shared" si="633"/>
        <v>2.8951667033592778E-2</v>
      </c>
      <c r="X2944" s="464">
        <f t="shared" si="634"/>
        <v>1.5298778379775068E-2</v>
      </c>
      <c r="Y2944" s="372">
        <f>Cal_111320b_12mm!$A$3</f>
        <v>20201113</v>
      </c>
      <c r="Z2944" s="380" t="s">
        <v>1102</v>
      </c>
      <c r="AA2944" s="380"/>
      <c r="AB2944" s="380"/>
      <c r="AE2944" s="689" t="s">
        <v>1250</v>
      </c>
      <c r="AF2944" s="128">
        <v>1</v>
      </c>
      <c r="AG2944" s="765" t="s">
        <v>1634</v>
      </c>
      <c r="AH2944" s="412" t="s">
        <v>208</v>
      </c>
      <c r="AI2944" s="371"/>
    </row>
    <row r="2945" spans="1:35" s="372" customFormat="1" x14ac:dyDescent="0.2">
      <c r="A2945" s="372" t="s">
        <v>932</v>
      </c>
      <c r="B2945" s="462">
        <v>20200204</v>
      </c>
      <c r="C2945" s="373" t="s">
        <v>73</v>
      </c>
      <c r="D2945" s="373">
        <v>16</v>
      </c>
      <c r="E2945" s="373">
        <v>8</v>
      </c>
      <c r="F2945"/>
      <c r="G2945"/>
      <c r="H2945" s="373" t="s">
        <v>11</v>
      </c>
      <c r="I2945" s="373">
        <v>295</v>
      </c>
      <c r="J2945" s="373">
        <v>20</v>
      </c>
      <c r="K2945" s="372">
        <v>5</v>
      </c>
      <c r="L2945" s="372">
        <v>1</v>
      </c>
      <c r="M2945" s="372">
        <v>0</v>
      </c>
      <c r="N2945" s="375">
        <v>1</v>
      </c>
      <c r="O2945" s="374" t="str">
        <f>Cal_111320b_12mm!$E$2</f>
        <v>Cal_111320b_12mm</v>
      </c>
      <c r="P2945" s="596">
        <f>Cal_111320b_12mm!$Q$3</f>
        <v>1.834328118614172</v>
      </c>
      <c r="Q2945" s="596">
        <f>Cal_111320b_12mm!$R$3</f>
        <v>0.54419533879391391</v>
      </c>
      <c r="R2945" s="376">
        <v>3.6309999999999998</v>
      </c>
      <c r="S2945" s="376">
        <v>2.4319999999999999</v>
      </c>
      <c r="T2945" s="372">
        <f t="shared" si="637"/>
        <v>0.80333333333333334</v>
      </c>
      <c r="U2945" s="378">
        <f t="shared" si="631"/>
        <v>2.8276666666666666</v>
      </c>
      <c r="V2945" s="378">
        <f t="shared" si="632"/>
        <v>1.6286666666666667</v>
      </c>
      <c r="W2945" s="464">
        <f t="shared" si="633"/>
        <v>2.4314320218427429E-2</v>
      </c>
      <c r="X2945" s="464">
        <f t="shared" si="634"/>
        <v>3.2414171786223338E-3</v>
      </c>
      <c r="Y2945" s="372">
        <f>Cal_111320b_12mm!$A$3</f>
        <v>20201113</v>
      </c>
      <c r="Z2945" s="380" t="s">
        <v>1102</v>
      </c>
      <c r="AA2945" s="380"/>
      <c r="AB2945" s="380"/>
      <c r="AE2945" s="689" t="s">
        <v>1250</v>
      </c>
      <c r="AF2945" s="128">
        <v>1</v>
      </c>
      <c r="AG2945" s="765" t="s">
        <v>1634</v>
      </c>
      <c r="AH2945" s="412" t="s">
        <v>250</v>
      </c>
      <c r="AI2945" s="371"/>
    </row>
    <row r="2946" spans="1:35" x14ac:dyDescent="0.2">
      <c r="A2946" s="43" t="s">
        <v>932</v>
      </c>
      <c r="B2946" s="45">
        <v>20200204</v>
      </c>
      <c r="C2946" s="107" t="s">
        <v>73</v>
      </c>
      <c r="D2946" s="107">
        <v>16</v>
      </c>
      <c r="E2946" s="107">
        <v>13</v>
      </c>
      <c r="F2946"/>
      <c r="G2946"/>
      <c r="H2946" s="107" t="s">
        <v>10</v>
      </c>
      <c r="I2946" s="107">
        <v>290</v>
      </c>
      <c r="J2946" s="107">
        <v>0</v>
      </c>
      <c r="K2946" s="43">
        <v>5</v>
      </c>
      <c r="L2946" s="43">
        <v>1</v>
      </c>
      <c r="M2946" s="43">
        <v>0</v>
      </c>
      <c r="N2946" s="49">
        <v>1</v>
      </c>
      <c r="O2946" s="111" t="str">
        <f>Cal_111320b_12mm!$E$2</f>
        <v>Cal_111320b_12mm</v>
      </c>
      <c r="P2946" s="112">
        <f>Cal_111320b_12mm!$Q$3</f>
        <v>1.834328118614172</v>
      </c>
      <c r="Q2946" s="112">
        <f>Cal_111320b_12mm!$R$3</f>
        <v>0.54419533879391391</v>
      </c>
      <c r="R2946" s="46">
        <v>62.28</v>
      </c>
      <c r="S2946" s="46">
        <v>41.7</v>
      </c>
      <c r="T2946" s="43">
        <f t="shared" ref="T2946" si="638">AVERAGE(1.044, 0.635, 0.864, 0.696, 0.707, 0.783)</f>
        <v>0.78816666666666668</v>
      </c>
      <c r="U2946" s="79">
        <f t="shared" si="631"/>
        <v>61.491833333333332</v>
      </c>
      <c r="V2946" s="79">
        <f t="shared" si="632"/>
        <v>40.911833333333334</v>
      </c>
      <c r="W2946" s="465">
        <f t="shared" si="633"/>
        <v>0.42453386292627415</v>
      </c>
      <c r="X2946" s="465">
        <f t="shared" si="634"/>
        <v>0.27959604105851171</v>
      </c>
      <c r="Y2946" s="43">
        <f>Cal_111320b_12mm!$A$3</f>
        <v>20201113</v>
      </c>
      <c r="Z2946" s="48" t="s">
        <v>1105</v>
      </c>
      <c r="AA2946" s="48"/>
      <c r="AE2946" s="689" t="s">
        <v>1250</v>
      </c>
      <c r="AF2946" s="128">
        <v>1</v>
      </c>
      <c r="AG2946" s="765" t="s">
        <v>1634</v>
      </c>
      <c r="AH2946"/>
    </row>
    <row r="2947" spans="1:35" x14ac:dyDescent="0.2">
      <c r="A2947" s="43" t="s">
        <v>932</v>
      </c>
      <c r="B2947" s="45">
        <v>20200204</v>
      </c>
      <c r="C2947" s="107" t="s">
        <v>73</v>
      </c>
      <c r="D2947" s="107">
        <v>16</v>
      </c>
      <c r="E2947" s="107">
        <v>13</v>
      </c>
      <c r="F2947"/>
      <c r="G2947"/>
      <c r="H2947" s="107" t="s">
        <v>11</v>
      </c>
      <c r="I2947" s="107">
        <v>290</v>
      </c>
      <c r="J2947" s="107">
        <v>0</v>
      </c>
      <c r="K2947" s="43">
        <v>5</v>
      </c>
      <c r="L2947" s="43">
        <v>1</v>
      </c>
      <c r="M2947" s="43">
        <v>0</v>
      </c>
      <c r="N2947" s="49">
        <v>1</v>
      </c>
      <c r="O2947" s="111" t="str">
        <f>Cal_111320b_12mm!$E$2</f>
        <v>Cal_111320b_12mm</v>
      </c>
      <c r="P2947" s="112">
        <f>Cal_111320b_12mm!$Q$3</f>
        <v>1.834328118614172</v>
      </c>
      <c r="Q2947" s="112">
        <f>Cal_111320b_12mm!$R$3</f>
        <v>0.54419533879391391</v>
      </c>
      <c r="R2947" s="46">
        <v>61.21</v>
      </c>
      <c r="S2947" s="46">
        <v>40.909999999999997</v>
      </c>
      <c r="T2947" s="43">
        <f t="shared" ref="T2947:T2948" si="639">AVERAGE(0.878, 0.551, 0.758, 0.695, 0.792, 0.866)</f>
        <v>0.75666666666666671</v>
      </c>
      <c r="U2947" s="79">
        <f t="shared" si="631"/>
        <v>60.453333333333333</v>
      </c>
      <c r="V2947" s="79">
        <f t="shared" si="632"/>
        <v>40.153333333333329</v>
      </c>
      <c r="W2947" s="465">
        <f t="shared" si="633"/>
        <v>0.41875789200210728</v>
      </c>
      <c r="X2947" s="465">
        <f t="shared" si="634"/>
        <v>0.27231753632960831</v>
      </c>
      <c r="Y2947" s="43">
        <f>Cal_111320b_12mm!$A$3</f>
        <v>20201113</v>
      </c>
      <c r="Z2947" s="48" t="s">
        <v>1108</v>
      </c>
      <c r="AA2947" s="48"/>
      <c r="AE2947" s="689" t="s">
        <v>1250</v>
      </c>
      <c r="AF2947" s="128">
        <v>1</v>
      </c>
      <c r="AG2947" s="765" t="s">
        <v>1634</v>
      </c>
      <c r="AH2947"/>
    </row>
    <row r="2948" spans="1:35" x14ac:dyDescent="0.2">
      <c r="A2948" s="43" t="s">
        <v>932</v>
      </c>
      <c r="B2948" s="45">
        <v>20200204</v>
      </c>
      <c r="C2948" s="107" t="s">
        <v>73</v>
      </c>
      <c r="D2948" s="107">
        <v>16</v>
      </c>
      <c r="E2948" s="107">
        <v>13</v>
      </c>
      <c r="F2948"/>
      <c r="G2948"/>
      <c r="H2948" s="107" t="s">
        <v>10</v>
      </c>
      <c r="I2948" s="107">
        <v>290</v>
      </c>
      <c r="J2948" s="107">
        <v>10</v>
      </c>
      <c r="K2948" s="43">
        <v>5</v>
      </c>
      <c r="L2948" s="43">
        <v>1</v>
      </c>
      <c r="M2948" s="43">
        <v>0</v>
      </c>
      <c r="N2948" s="49">
        <v>1</v>
      </c>
      <c r="O2948" s="111" t="str">
        <f>Cal_111320b_12mm!$E$2</f>
        <v>Cal_111320b_12mm</v>
      </c>
      <c r="P2948" s="112">
        <f>Cal_111320b_12mm!$Q$3</f>
        <v>1.834328118614172</v>
      </c>
      <c r="Q2948" s="112">
        <f>Cal_111320b_12mm!$R$3</f>
        <v>0.54419533879391391</v>
      </c>
      <c r="R2948" s="46">
        <v>48.4</v>
      </c>
      <c r="S2948" s="46">
        <v>31.7</v>
      </c>
      <c r="T2948" s="43">
        <f t="shared" si="639"/>
        <v>0.75666666666666671</v>
      </c>
      <c r="U2948" s="79">
        <f t="shared" ref="U2948:U2949" si="640">(R2948-T2948)*(L2948+M2948)/L2948</f>
        <v>47.643333333333331</v>
      </c>
      <c r="V2948" s="79">
        <f t="shared" ref="V2948:V2949" si="641">(S2948-T2948)*(L2948+M2948)/L2948</f>
        <v>30.943333333333332</v>
      </c>
      <c r="W2948" s="465">
        <f t="shared" ref="W2948:W2949" si="642">(Q2948*P2948/(P2948-1)*(U2948-V2948)*(K2948)/I2948)/N2948</f>
        <v>0.34449540869138867</v>
      </c>
      <c r="X2948" s="465">
        <f t="shared" ref="X2948:X2949" si="643">(Q2948*P2948/(P2948-1)*(P2948*V2948-U2948)*(K2948)/I2948)/N2948</f>
        <v>0.18806753346395882</v>
      </c>
      <c r="Y2948" s="43">
        <f>Cal_111320b_12mm!$A$3</f>
        <v>20201113</v>
      </c>
      <c r="Z2948" s="48" t="s">
        <v>1108</v>
      </c>
      <c r="AA2948" s="48"/>
      <c r="AE2948" s="689" t="s">
        <v>1250</v>
      </c>
      <c r="AF2948" s="128">
        <v>1</v>
      </c>
      <c r="AG2948" s="765" t="s">
        <v>1634</v>
      </c>
      <c r="AH2948" t="s">
        <v>1104</v>
      </c>
    </row>
    <row r="2949" spans="1:35" x14ac:dyDescent="0.2">
      <c r="A2949" s="43" t="s">
        <v>932</v>
      </c>
      <c r="B2949" s="45">
        <v>20200204</v>
      </c>
      <c r="C2949" s="107" t="s">
        <v>73</v>
      </c>
      <c r="D2949" s="107">
        <v>16</v>
      </c>
      <c r="E2949" s="107">
        <v>13</v>
      </c>
      <c r="F2949"/>
      <c r="G2949"/>
      <c r="H2949" s="107" t="s">
        <v>11</v>
      </c>
      <c r="I2949" s="107">
        <v>290</v>
      </c>
      <c r="J2949" s="107">
        <v>10</v>
      </c>
      <c r="K2949" s="43">
        <v>5</v>
      </c>
      <c r="L2949" s="43">
        <v>1</v>
      </c>
      <c r="M2949" s="43">
        <v>0</v>
      </c>
      <c r="N2949" s="49">
        <v>1</v>
      </c>
      <c r="O2949" s="111" t="str">
        <f>Cal_111320b_12mm!$E$2</f>
        <v>Cal_111320b_12mm</v>
      </c>
      <c r="P2949" s="112">
        <f>Cal_111320b_12mm!$Q$3</f>
        <v>1.834328118614172</v>
      </c>
      <c r="Q2949" s="112">
        <f>Cal_111320b_12mm!$R$3</f>
        <v>0.54419533879391391</v>
      </c>
      <c r="R2949" s="46">
        <v>55.91</v>
      </c>
      <c r="S2949" s="46">
        <v>37.15</v>
      </c>
      <c r="T2949" s="50">
        <f>AVERAGE(1.042, 1.067, 0.852, 0.885, 0.876, 0.957)</f>
        <v>0.94650000000000001</v>
      </c>
      <c r="U2949" s="79">
        <f t="shared" si="640"/>
        <v>54.963499999999996</v>
      </c>
      <c r="V2949" s="79">
        <f t="shared" si="641"/>
        <v>36.203499999999998</v>
      </c>
      <c r="W2949" s="465">
        <f t="shared" si="642"/>
        <v>0.38699005191918867</v>
      </c>
      <c r="X2949" s="465">
        <f t="shared" si="643"/>
        <v>0.23610514822045772</v>
      </c>
      <c r="Y2949" s="43">
        <f>Cal_111320b_12mm!$A$3</f>
        <v>20201113</v>
      </c>
      <c r="Z2949" s="48" t="s">
        <v>1103</v>
      </c>
      <c r="AA2949" s="48"/>
      <c r="AE2949" s="689" t="s">
        <v>1250</v>
      </c>
      <c r="AF2949" s="128">
        <v>1</v>
      </c>
      <c r="AG2949" s="765" t="s">
        <v>1634</v>
      </c>
      <c r="AH2949" t="s">
        <v>1104</v>
      </c>
    </row>
    <row r="2950" spans="1:35" s="82" customFormat="1" x14ac:dyDescent="0.2">
      <c r="A2950" s="82" t="s">
        <v>932</v>
      </c>
      <c r="B2950" s="81">
        <v>20200204</v>
      </c>
      <c r="C2950" s="126" t="s">
        <v>73</v>
      </c>
      <c r="D2950" s="126">
        <v>16</v>
      </c>
      <c r="E2950" s="126">
        <v>13</v>
      </c>
      <c r="F2950"/>
      <c r="G2950"/>
      <c r="H2950" s="126" t="s">
        <v>10</v>
      </c>
      <c r="I2950" s="126">
        <v>294</v>
      </c>
      <c r="J2950" s="126">
        <v>5</v>
      </c>
      <c r="K2950" s="82">
        <v>5</v>
      </c>
      <c r="L2950" s="82">
        <v>1</v>
      </c>
      <c r="M2950" s="82">
        <v>0</v>
      </c>
      <c r="N2950" s="83">
        <v>1</v>
      </c>
      <c r="O2950" s="156" t="str">
        <f>Cal_111320b_12mm!$E$2</f>
        <v>Cal_111320b_12mm</v>
      </c>
      <c r="P2950" s="157">
        <f>Cal_111320b_12mm!$Q$3</f>
        <v>1.834328118614172</v>
      </c>
      <c r="Q2950" s="157">
        <f>Cal_111320b_12mm!$R$3</f>
        <v>0.54419533879391391</v>
      </c>
      <c r="R2950" s="84">
        <v>13.72</v>
      </c>
      <c r="S2950" s="84">
        <v>9.2690000000000001</v>
      </c>
      <c r="T2950" s="82">
        <f t="shared" ref="T2950:T2953" si="644">AVERAGE(0.873, 0.875, 1.03, 0.893, 0.525, 0.624)</f>
        <v>0.80333333333333334</v>
      </c>
      <c r="U2950" s="125">
        <f t="shared" si="631"/>
        <v>12.916666666666668</v>
      </c>
      <c r="V2950" s="125">
        <f t="shared" si="632"/>
        <v>8.4656666666666673</v>
      </c>
      <c r="W2950" s="459">
        <f t="shared" si="633"/>
        <v>9.0568094135149643E-2</v>
      </c>
      <c r="X2950" s="459">
        <f t="shared" si="634"/>
        <v>5.3151399773934987E-2</v>
      </c>
      <c r="Y2950" s="82">
        <f>Cal_111320b_12mm!$A$3</f>
        <v>20201113</v>
      </c>
      <c r="Z2950" s="85" t="s">
        <v>1098</v>
      </c>
      <c r="AA2950" s="85"/>
      <c r="AB2950" s="85"/>
      <c r="AE2950" s="689" t="s">
        <v>1250</v>
      </c>
      <c r="AF2950" s="128">
        <v>1</v>
      </c>
      <c r="AG2950" s="765" t="s">
        <v>1634</v>
      </c>
      <c r="AH2950" s="153" t="s">
        <v>242</v>
      </c>
      <c r="AI2950" s="155"/>
    </row>
    <row r="2951" spans="1:35" s="82" customFormat="1" x14ac:dyDescent="0.2">
      <c r="A2951" s="82" t="s">
        <v>932</v>
      </c>
      <c r="B2951" s="81">
        <v>20200204</v>
      </c>
      <c r="C2951" s="126" t="s">
        <v>73</v>
      </c>
      <c r="D2951" s="126">
        <v>16</v>
      </c>
      <c r="E2951" s="126">
        <v>13</v>
      </c>
      <c r="F2951"/>
      <c r="G2951"/>
      <c r="H2951" s="126" t="s">
        <v>11</v>
      </c>
      <c r="I2951" s="126">
        <v>294</v>
      </c>
      <c r="J2951" s="126">
        <v>5</v>
      </c>
      <c r="K2951" s="82">
        <v>5</v>
      </c>
      <c r="L2951" s="82">
        <v>1</v>
      </c>
      <c r="M2951" s="82">
        <v>0</v>
      </c>
      <c r="N2951" s="83">
        <v>1</v>
      </c>
      <c r="O2951" s="156" t="str">
        <f>Cal_111320b_12mm!$E$2</f>
        <v>Cal_111320b_12mm</v>
      </c>
      <c r="P2951" s="157">
        <f>Cal_111320b_12mm!$Q$3</f>
        <v>1.834328118614172</v>
      </c>
      <c r="Q2951" s="157">
        <f>Cal_111320b_12mm!$R$3</f>
        <v>0.54419533879391391</v>
      </c>
      <c r="R2951" s="84">
        <v>15.41</v>
      </c>
      <c r="S2951" s="84">
        <v>10.07</v>
      </c>
      <c r="T2951" s="82">
        <f t="shared" si="644"/>
        <v>0.80333333333333334</v>
      </c>
      <c r="U2951" s="125">
        <f t="shared" si="631"/>
        <v>14.606666666666667</v>
      </c>
      <c r="V2951" s="125">
        <f t="shared" si="632"/>
        <v>9.2666666666666675</v>
      </c>
      <c r="W2951" s="459">
        <f t="shared" si="633"/>
        <v>0.1086572955923835</v>
      </c>
      <c r="X2951" s="459">
        <f t="shared" si="634"/>
        <v>4.8660573867495706E-2</v>
      </c>
      <c r="Y2951" s="82">
        <f>Cal_111320b_12mm!$A$3</f>
        <v>20201113</v>
      </c>
      <c r="Z2951" s="85" t="s">
        <v>1098</v>
      </c>
      <c r="AA2951" s="85"/>
      <c r="AB2951" s="85"/>
      <c r="AE2951" s="689" t="s">
        <v>1250</v>
      </c>
      <c r="AF2951" s="128">
        <v>1</v>
      </c>
      <c r="AG2951" s="765" t="s">
        <v>1634</v>
      </c>
      <c r="AH2951" s="153" t="s">
        <v>243</v>
      </c>
      <c r="AI2951" s="155"/>
    </row>
    <row r="2952" spans="1:35" s="372" customFormat="1" x14ac:dyDescent="0.2">
      <c r="A2952" s="372" t="s">
        <v>932</v>
      </c>
      <c r="B2952" s="462">
        <v>20200204</v>
      </c>
      <c r="C2952" s="373" t="s">
        <v>73</v>
      </c>
      <c r="D2952" s="373">
        <v>16</v>
      </c>
      <c r="E2952" s="373">
        <v>13</v>
      </c>
      <c r="F2952"/>
      <c r="G2952"/>
      <c r="H2952" s="373" t="s">
        <v>10</v>
      </c>
      <c r="I2952" s="373">
        <v>292</v>
      </c>
      <c r="J2952" s="373">
        <v>20</v>
      </c>
      <c r="K2952" s="372">
        <v>5</v>
      </c>
      <c r="L2952" s="372">
        <v>1</v>
      </c>
      <c r="M2952" s="372">
        <v>0</v>
      </c>
      <c r="N2952" s="375">
        <v>1</v>
      </c>
      <c r="O2952" s="374" t="str">
        <f>Cal_111320b_12mm!$E$2</f>
        <v>Cal_111320b_12mm</v>
      </c>
      <c r="P2952" s="596">
        <f>Cal_111320b_12mm!$Q$3</f>
        <v>1.834328118614172</v>
      </c>
      <c r="Q2952" s="596">
        <f>Cal_111320b_12mm!$R$3</f>
        <v>0.54419533879391391</v>
      </c>
      <c r="R2952" s="376">
        <v>4.8250000000000002</v>
      </c>
      <c r="S2952" s="376">
        <v>3.2189999999999999</v>
      </c>
      <c r="T2952" s="372">
        <f t="shared" si="644"/>
        <v>0.80333333333333334</v>
      </c>
      <c r="U2952" s="378">
        <f t="shared" si="631"/>
        <v>4.0216666666666665</v>
      </c>
      <c r="V2952" s="378">
        <f t="shared" si="632"/>
        <v>2.4156666666666666</v>
      </c>
      <c r="W2952" s="464">
        <f t="shared" si="633"/>
        <v>3.2902405800165561E-2</v>
      </c>
      <c r="X2952" s="464">
        <f t="shared" si="634"/>
        <v>8.3886512108806623E-3</v>
      </c>
      <c r="Y2952" s="372">
        <f>Cal_111320b_12mm!$A$3</f>
        <v>20201113</v>
      </c>
      <c r="Z2952" s="380" t="s">
        <v>1102</v>
      </c>
      <c r="AA2952" s="380"/>
      <c r="AB2952" s="380"/>
      <c r="AE2952" s="689" t="s">
        <v>1250</v>
      </c>
      <c r="AF2952" s="128">
        <v>1</v>
      </c>
      <c r="AG2952" s="765" t="s">
        <v>1634</v>
      </c>
      <c r="AH2952" s="412" t="s">
        <v>248</v>
      </c>
      <c r="AI2952" s="371"/>
    </row>
    <row r="2953" spans="1:35" s="372" customFormat="1" x14ac:dyDescent="0.2">
      <c r="A2953" s="372" t="s">
        <v>932</v>
      </c>
      <c r="B2953" s="462">
        <v>20200204</v>
      </c>
      <c r="C2953" s="373" t="s">
        <v>73</v>
      </c>
      <c r="D2953" s="373">
        <v>16</v>
      </c>
      <c r="E2953" s="373">
        <v>13</v>
      </c>
      <c r="F2953"/>
      <c r="G2953"/>
      <c r="H2953" s="373" t="s">
        <v>11</v>
      </c>
      <c r="I2953" s="373">
        <v>293</v>
      </c>
      <c r="J2953" s="373">
        <v>20</v>
      </c>
      <c r="K2953" s="372">
        <v>5</v>
      </c>
      <c r="L2953" s="372">
        <v>1</v>
      </c>
      <c r="M2953" s="372">
        <v>0</v>
      </c>
      <c r="N2953" s="375">
        <v>1</v>
      </c>
      <c r="O2953" s="374" t="str">
        <f>Cal_111320b_12mm!$E$2</f>
        <v>Cal_111320b_12mm</v>
      </c>
      <c r="P2953" s="596">
        <f>Cal_111320b_12mm!$Q$3</f>
        <v>1.834328118614172</v>
      </c>
      <c r="Q2953" s="596">
        <f>Cal_111320b_12mm!$R$3</f>
        <v>0.54419533879391391</v>
      </c>
      <c r="R2953" s="376">
        <v>5.5919999999999996</v>
      </c>
      <c r="S2953" s="376">
        <v>4.2309999999999999</v>
      </c>
      <c r="T2953" s="372">
        <f t="shared" si="644"/>
        <v>0.80333333333333334</v>
      </c>
      <c r="U2953" s="378">
        <f t="shared" si="631"/>
        <v>4.788666666666666</v>
      </c>
      <c r="V2953" s="378">
        <f t="shared" si="632"/>
        <v>3.4276666666666666</v>
      </c>
      <c r="W2953" s="464">
        <f t="shared" si="633"/>
        <v>2.7787883520958928E-2</v>
      </c>
      <c r="X2953" s="464">
        <f t="shared" si="634"/>
        <v>3.0601354280357845E-2</v>
      </c>
      <c r="Y2953" s="372">
        <f>Cal_111320b_12mm!$A$3</f>
        <v>20201113</v>
      </c>
      <c r="Z2953" s="380" t="s">
        <v>1102</v>
      </c>
      <c r="AA2953" s="380"/>
      <c r="AB2953" s="380"/>
      <c r="AE2953" s="689" t="s">
        <v>1250</v>
      </c>
      <c r="AF2953" s="128">
        <v>1</v>
      </c>
      <c r="AG2953" s="765" t="s">
        <v>1634</v>
      </c>
      <c r="AH2953" s="412" t="s">
        <v>249</v>
      </c>
      <c r="AI2953" s="371"/>
    </row>
    <row r="2954" spans="1:35" x14ac:dyDescent="0.2">
      <c r="A2954" s="43" t="s">
        <v>932</v>
      </c>
      <c r="B2954" s="45">
        <v>20200204</v>
      </c>
      <c r="C2954" s="107" t="s">
        <v>73</v>
      </c>
      <c r="D2954" s="107">
        <v>16</v>
      </c>
      <c r="E2954" s="107">
        <v>17</v>
      </c>
      <c r="F2954"/>
      <c r="G2954"/>
      <c r="H2954" s="107" t="s">
        <v>10</v>
      </c>
      <c r="I2954" s="107">
        <v>290</v>
      </c>
      <c r="J2954" s="107">
        <v>0</v>
      </c>
      <c r="K2954" s="43">
        <v>5</v>
      </c>
      <c r="L2954" s="43">
        <v>1</v>
      </c>
      <c r="M2954" s="43">
        <v>0</v>
      </c>
      <c r="N2954" s="49">
        <v>1</v>
      </c>
      <c r="O2954" s="111" t="str">
        <f>Cal_111320b_12mm!$E$2</f>
        <v>Cal_111320b_12mm</v>
      </c>
      <c r="P2954" s="112">
        <f>Cal_111320b_12mm!$Q$3</f>
        <v>1.834328118614172</v>
      </c>
      <c r="Q2954" s="112">
        <f>Cal_111320b_12mm!$R$3</f>
        <v>0.54419533879391391</v>
      </c>
      <c r="R2954" s="46">
        <v>76.209999999999994</v>
      </c>
      <c r="S2954" s="46">
        <v>49.18</v>
      </c>
      <c r="T2954" s="43">
        <f t="shared" ref="T2954" si="645">AVERAGE(0.878, 0.551, 0.758, 0.695, 0.792, 0.866)</f>
        <v>0.75666666666666671</v>
      </c>
      <c r="U2954" s="79">
        <f t="shared" si="631"/>
        <v>75.453333333333333</v>
      </c>
      <c r="V2954" s="79">
        <f t="shared" si="632"/>
        <v>48.423333333333332</v>
      </c>
      <c r="W2954" s="465">
        <f t="shared" si="633"/>
        <v>0.55758747885797832</v>
      </c>
      <c r="X2954" s="465">
        <f t="shared" si="634"/>
        <v>0.27582217973199641</v>
      </c>
      <c r="Y2954" s="43">
        <f>Cal_111320b_12mm!$A$3</f>
        <v>20201113</v>
      </c>
      <c r="Z2954" s="48" t="s">
        <v>1108</v>
      </c>
      <c r="AA2954" s="48"/>
      <c r="AE2954" s="689" t="s">
        <v>1250</v>
      </c>
      <c r="AF2954" s="128">
        <v>1</v>
      </c>
      <c r="AG2954" s="765" t="s">
        <v>1634</v>
      </c>
      <c r="AH2954"/>
    </row>
    <row r="2955" spans="1:35" x14ac:dyDescent="0.2">
      <c r="A2955" s="43" t="s">
        <v>932</v>
      </c>
      <c r="B2955" s="45">
        <v>20200204</v>
      </c>
      <c r="C2955" s="107" t="s">
        <v>73</v>
      </c>
      <c r="D2955" s="107">
        <v>16</v>
      </c>
      <c r="E2955" s="107">
        <v>17</v>
      </c>
      <c r="F2955"/>
      <c r="G2955"/>
      <c r="H2955" s="107" t="s">
        <v>11</v>
      </c>
      <c r="I2955" s="107">
        <v>290</v>
      </c>
      <c r="J2955" s="107">
        <v>0</v>
      </c>
      <c r="K2955" s="43">
        <v>5</v>
      </c>
      <c r="L2955" s="43">
        <v>1</v>
      </c>
      <c r="M2955" s="43">
        <v>0</v>
      </c>
      <c r="N2955" s="49">
        <v>1</v>
      </c>
      <c r="O2955" s="111" t="str">
        <f>Cal_111320b_12mm!$E$2</f>
        <v>Cal_111320b_12mm</v>
      </c>
      <c r="P2955" s="112">
        <f>Cal_111320b_12mm!$Q$3</f>
        <v>1.834328118614172</v>
      </c>
      <c r="Q2955" s="112">
        <f>Cal_111320b_12mm!$R$3</f>
        <v>0.54419533879391391</v>
      </c>
      <c r="R2955" s="46">
        <v>75.47</v>
      </c>
      <c r="S2955" s="46">
        <v>48.48</v>
      </c>
      <c r="T2955" s="43">
        <f t="shared" ref="T2955" si="646">AVERAGE(1.044, 0.635, 0.864, 0.696, 0.707, 0.783)</f>
        <v>0.78816666666666668</v>
      </c>
      <c r="U2955" s="79">
        <f t="shared" si="624"/>
        <v>74.68183333333333</v>
      </c>
      <c r="V2955" s="79">
        <f t="shared" si="625"/>
        <v>47.691833333333328</v>
      </c>
      <c r="W2955" s="465">
        <f t="shared" si="626"/>
        <v>0.55676234015452586</v>
      </c>
      <c r="X2955" s="465">
        <f t="shared" si="627"/>
        <v>0.26405753736726045</v>
      </c>
      <c r="Y2955" s="43">
        <f>Cal_111320b_12mm!$A$3</f>
        <v>20201113</v>
      </c>
      <c r="Z2955" s="48" t="s">
        <v>1105</v>
      </c>
      <c r="AA2955" s="48"/>
      <c r="AE2955" s="689" t="s">
        <v>1250</v>
      </c>
      <c r="AF2955" s="128">
        <v>1</v>
      </c>
      <c r="AG2955" s="765" t="s">
        <v>1634</v>
      </c>
      <c r="AH2955"/>
    </row>
    <row r="2956" spans="1:35" x14ac:dyDescent="0.2">
      <c r="A2956" s="43" t="s">
        <v>932</v>
      </c>
      <c r="B2956" s="45">
        <v>20200204</v>
      </c>
      <c r="C2956" s="107" t="s">
        <v>73</v>
      </c>
      <c r="D2956" s="107">
        <v>16</v>
      </c>
      <c r="E2956" s="107">
        <v>17</v>
      </c>
      <c r="F2956"/>
      <c r="G2956"/>
      <c r="H2956" s="107" t="s">
        <v>10</v>
      </c>
      <c r="I2956" s="107">
        <v>290</v>
      </c>
      <c r="J2956" s="107">
        <v>10</v>
      </c>
      <c r="T2956" s="50"/>
      <c r="U2956" s="79" t="e">
        <f t="shared" si="624"/>
        <v>#DIV/0!</v>
      </c>
      <c r="V2956" s="79" t="e">
        <f t="shared" si="625"/>
        <v>#DIV/0!</v>
      </c>
      <c r="W2956" s="465" t="e">
        <f t="shared" si="626"/>
        <v>#DIV/0!</v>
      </c>
      <c r="X2956" s="465" t="e">
        <f t="shared" si="627"/>
        <v>#DIV/0!</v>
      </c>
      <c r="AE2956" s="689"/>
      <c r="AF2956" s="128"/>
      <c r="AH2956"/>
    </row>
    <row r="2957" spans="1:35" x14ac:dyDescent="0.2">
      <c r="A2957" s="43" t="s">
        <v>932</v>
      </c>
      <c r="B2957" s="45">
        <v>20200204</v>
      </c>
      <c r="C2957" s="107" t="s">
        <v>73</v>
      </c>
      <c r="D2957" s="107">
        <v>16</v>
      </c>
      <c r="E2957" s="107">
        <v>17</v>
      </c>
      <c r="F2957"/>
      <c r="G2957"/>
      <c r="H2957" s="107" t="s">
        <v>11</v>
      </c>
      <c r="I2957" s="107">
        <v>290</v>
      </c>
      <c r="J2957" s="107">
        <v>10</v>
      </c>
      <c r="T2957" s="50"/>
      <c r="U2957" s="79" t="e">
        <f t="shared" si="624"/>
        <v>#DIV/0!</v>
      </c>
      <c r="V2957" s="79" t="e">
        <f t="shared" si="625"/>
        <v>#DIV/0!</v>
      </c>
      <c r="W2957" s="465" t="e">
        <f t="shared" si="626"/>
        <v>#DIV/0!</v>
      </c>
      <c r="X2957" s="465" t="e">
        <f t="shared" si="627"/>
        <v>#DIV/0!</v>
      </c>
      <c r="AE2957" s="689"/>
      <c r="AF2957" s="128"/>
      <c r="AH2957"/>
    </row>
    <row r="2958" spans="1:35" x14ac:dyDescent="0.2">
      <c r="A2958" s="43" t="s">
        <v>932</v>
      </c>
      <c r="B2958" s="45">
        <v>20200204</v>
      </c>
      <c r="C2958" s="107" t="s">
        <v>73</v>
      </c>
      <c r="D2958" s="107">
        <v>16</v>
      </c>
      <c r="E2958" s="107">
        <v>21</v>
      </c>
      <c r="F2958"/>
      <c r="G2958"/>
      <c r="H2958" s="107" t="s">
        <v>10</v>
      </c>
      <c r="I2958" s="107">
        <v>290</v>
      </c>
      <c r="J2958" s="107">
        <v>0</v>
      </c>
      <c r="K2958" s="43">
        <v>5</v>
      </c>
      <c r="L2958" s="43">
        <v>1</v>
      </c>
      <c r="M2958" s="43">
        <v>0</v>
      </c>
      <c r="N2958" s="49">
        <v>1</v>
      </c>
      <c r="O2958" s="111" t="str">
        <f>Cal_111320b_12mm!$E$2</f>
        <v>Cal_111320b_12mm</v>
      </c>
      <c r="P2958" s="112">
        <f>Cal_111320b_12mm!$Q$3</f>
        <v>1.834328118614172</v>
      </c>
      <c r="Q2958" s="112">
        <f>Cal_111320b_12mm!$R$3</f>
        <v>0.54419533879391391</v>
      </c>
      <c r="R2958" s="46">
        <v>132.9</v>
      </c>
      <c r="S2958" s="46">
        <v>82.53</v>
      </c>
      <c r="T2958" s="43">
        <f t="shared" ref="T2958" si="647">AVERAGE(0.878, 0.551, 0.758, 0.695, 0.792, 0.866)</f>
        <v>0.75666666666666671</v>
      </c>
      <c r="U2958" s="79">
        <f t="shared" si="624"/>
        <v>132.14333333333335</v>
      </c>
      <c r="V2958" s="79">
        <f t="shared" si="625"/>
        <v>81.773333333333341</v>
      </c>
      <c r="W2958" s="465">
        <f t="shared" si="626"/>
        <v>1.0390559123224701</v>
      </c>
      <c r="X2958" s="465">
        <f t="shared" si="627"/>
        <v>0.36833761314935864</v>
      </c>
      <c r="Y2958" s="43">
        <f>Cal_111320b_12mm!$A$3</f>
        <v>20201113</v>
      </c>
      <c r="Z2958" s="48" t="s">
        <v>1108</v>
      </c>
      <c r="AA2958" s="48"/>
      <c r="AE2958" s="689" t="s">
        <v>1250</v>
      </c>
      <c r="AF2958" s="128">
        <v>1</v>
      </c>
      <c r="AG2958" s="765" t="s">
        <v>1634</v>
      </c>
      <c r="AH2958"/>
    </row>
    <row r="2959" spans="1:35" x14ac:dyDescent="0.2">
      <c r="A2959" s="43" t="s">
        <v>932</v>
      </c>
      <c r="B2959" s="45">
        <v>20200204</v>
      </c>
      <c r="C2959" s="107" t="s">
        <v>73</v>
      </c>
      <c r="D2959" s="107">
        <v>16</v>
      </c>
      <c r="E2959" s="107">
        <v>21</v>
      </c>
      <c r="F2959"/>
      <c r="G2959"/>
      <c r="H2959" s="107" t="s">
        <v>11</v>
      </c>
      <c r="I2959" s="107">
        <v>290</v>
      </c>
      <c r="J2959" s="107">
        <v>0</v>
      </c>
      <c r="K2959" s="43">
        <v>5</v>
      </c>
      <c r="L2959" s="43">
        <v>1</v>
      </c>
      <c r="M2959" s="43">
        <v>0</v>
      </c>
      <c r="N2959" s="49">
        <v>1</v>
      </c>
      <c r="O2959" s="111" t="str">
        <f>Cal_111320b_12mm!$E$2</f>
        <v>Cal_111320b_12mm</v>
      </c>
      <c r="P2959" s="112">
        <f>Cal_111320b_12mm!$Q$3</f>
        <v>1.834328118614172</v>
      </c>
      <c r="Q2959" s="112">
        <f>Cal_111320b_12mm!$R$3</f>
        <v>0.54419533879391391</v>
      </c>
      <c r="R2959" s="46">
        <v>138.4</v>
      </c>
      <c r="S2959" s="46">
        <v>86.26</v>
      </c>
      <c r="T2959" s="43">
        <f t="shared" ref="T2959" si="648">AVERAGE(1.044, 0.635, 0.864, 0.696, 0.707, 0.783)</f>
        <v>0.78816666666666668</v>
      </c>
      <c r="U2959" s="79">
        <f t="shared" si="624"/>
        <v>137.61183333333335</v>
      </c>
      <c r="V2959" s="79">
        <f t="shared" si="625"/>
        <v>85.471833333333336</v>
      </c>
      <c r="W2959" s="465">
        <f t="shared" si="626"/>
        <v>1.0755682999502403</v>
      </c>
      <c r="X2959" s="465">
        <f t="shared" si="627"/>
        <v>0.39547977819512808</v>
      </c>
      <c r="Y2959" s="43">
        <f>Cal_111320b_12mm!$A$3</f>
        <v>20201113</v>
      </c>
      <c r="Z2959" s="48" t="s">
        <v>1105</v>
      </c>
      <c r="AA2959" s="48"/>
      <c r="AE2959" s="689" t="s">
        <v>1250</v>
      </c>
      <c r="AF2959" s="128">
        <v>1</v>
      </c>
      <c r="AG2959" s="765" t="s">
        <v>1634</v>
      </c>
      <c r="AH2959"/>
    </row>
    <row r="2960" spans="1:35" x14ac:dyDescent="0.2">
      <c r="A2960" s="43" t="s">
        <v>932</v>
      </c>
      <c r="B2960" s="45">
        <v>20200204</v>
      </c>
      <c r="C2960" s="107" t="s">
        <v>73</v>
      </c>
      <c r="D2960" s="107">
        <v>16</v>
      </c>
      <c r="E2960" s="107">
        <v>21</v>
      </c>
      <c r="F2960"/>
      <c r="G2960"/>
      <c r="H2960" s="107" t="s">
        <v>10</v>
      </c>
      <c r="I2960" s="107">
        <v>290</v>
      </c>
      <c r="J2960" s="107">
        <v>10</v>
      </c>
      <c r="K2960" s="43">
        <v>5</v>
      </c>
      <c r="L2960" s="43">
        <v>1</v>
      </c>
      <c r="M2960" s="43">
        <v>0</v>
      </c>
      <c r="N2960" s="49">
        <v>1</v>
      </c>
      <c r="O2960" s="111" t="str">
        <f>Cal_111320b_12mm!$E$2</f>
        <v>Cal_111320b_12mm</v>
      </c>
      <c r="P2960" s="112">
        <f>Cal_111320b_12mm!$Q$3</f>
        <v>1.834328118614172</v>
      </c>
      <c r="Q2960" s="112">
        <f>Cal_111320b_12mm!$R$3</f>
        <v>0.54419533879391391</v>
      </c>
      <c r="R2960" s="46">
        <v>102.8</v>
      </c>
      <c r="S2960" s="46">
        <v>65.72</v>
      </c>
      <c r="T2960" s="43">
        <f t="shared" ref="T2960" si="649">AVERAGE(0.878, 0.551, 0.758, 0.695, 0.792, 0.866)</f>
        <v>0.75666666666666671</v>
      </c>
      <c r="U2960" s="79">
        <f t="shared" si="624"/>
        <v>102.04333333333334</v>
      </c>
      <c r="V2960" s="79">
        <f t="shared" si="625"/>
        <v>64.963333333333338</v>
      </c>
      <c r="W2960" s="465">
        <f t="shared" si="626"/>
        <v>0.76490357810040066</v>
      </c>
      <c r="X2960" s="465">
        <f t="shared" si="627"/>
        <v>0.3531745410060918</v>
      </c>
      <c r="Y2960" s="43">
        <f>Cal_111320b_12mm!$A$3</f>
        <v>20201113</v>
      </c>
      <c r="Z2960" s="48" t="s">
        <v>1108</v>
      </c>
      <c r="AA2960" s="48"/>
      <c r="AE2960" s="689" t="s">
        <v>1250</v>
      </c>
      <c r="AF2960" s="128">
        <v>1</v>
      </c>
      <c r="AG2960" s="765" t="s">
        <v>1634</v>
      </c>
      <c r="AH2960"/>
    </row>
    <row r="2961" spans="1:35" x14ac:dyDescent="0.2">
      <c r="A2961" s="43" t="s">
        <v>932</v>
      </c>
      <c r="B2961" s="45">
        <v>20200204</v>
      </c>
      <c r="C2961" s="107" t="s">
        <v>73</v>
      </c>
      <c r="D2961" s="107">
        <v>16</v>
      </c>
      <c r="E2961" s="107">
        <v>21</v>
      </c>
      <c r="F2961"/>
      <c r="G2961"/>
      <c r="H2961" s="107" t="s">
        <v>11</v>
      </c>
      <c r="I2961" s="107">
        <v>290</v>
      </c>
      <c r="J2961" s="107">
        <v>10</v>
      </c>
      <c r="K2961" s="43">
        <v>5</v>
      </c>
      <c r="L2961" s="43">
        <v>1</v>
      </c>
      <c r="M2961" s="43">
        <v>0</v>
      </c>
      <c r="N2961" s="49">
        <v>1</v>
      </c>
      <c r="O2961" s="111" t="str">
        <f>Cal_111320b_12mm!$E$2</f>
        <v>Cal_111320b_12mm</v>
      </c>
      <c r="P2961" s="112">
        <f>Cal_111320b_12mm!$Q$3</f>
        <v>1.834328118614172</v>
      </c>
      <c r="Q2961" s="112">
        <f>Cal_111320b_12mm!$R$3</f>
        <v>0.54419533879391391</v>
      </c>
      <c r="R2961" s="46">
        <v>101.8</v>
      </c>
      <c r="S2961" s="46">
        <v>63.95</v>
      </c>
      <c r="T2961" s="43">
        <f t="shared" ref="T2961" si="650">AVERAGE(1.044, 0.635, 0.864, 0.696, 0.707, 0.783)</f>
        <v>0.78816666666666668</v>
      </c>
      <c r="U2961" s="79">
        <f t="shared" si="624"/>
        <v>101.01183333333333</v>
      </c>
      <c r="V2961" s="79">
        <f t="shared" si="625"/>
        <v>63.161833333333334</v>
      </c>
      <c r="W2961" s="465">
        <f t="shared" si="626"/>
        <v>0.78078749814185988</v>
      </c>
      <c r="X2961" s="465">
        <f t="shared" si="627"/>
        <v>0.30628516560668173</v>
      </c>
      <c r="Y2961" s="43">
        <f>Cal_111320b_12mm!$A$3</f>
        <v>20201113</v>
      </c>
      <c r="Z2961" s="48" t="s">
        <v>1105</v>
      </c>
      <c r="AA2961" s="48"/>
      <c r="AE2961" s="689" t="s">
        <v>1250</v>
      </c>
      <c r="AF2961" s="128">
        <v>1</v>
      </c>
      <c r="AG2961" s="765" t="s">
        <v>1634</v>
      </c>
      <c r="AH2961"/>
    </row>
    <row r="2962" spans="1:35" s="82" customFormat="1" x14ac:dyDescent="0.2">
      <c r="A2962" s="82" t="s">
        <v>932</v>
      </c>
      <c r="B2962" s="81">
        <v>20200204</v>
      </c>
      <c r="C2962" s="126" t="s">
        <v>73</v>
      </c>
      <c r="D2962" s="126">
        <v>16</v>
      </c>
      <c r="E2962" s="126">
        <v>21</v>
      </c>
      <c r="F2962"/>
      <c r="G2962"/>
      <c r="H2962" s="126" t="s">
        <v>10</v>
      </c>
      <c r="I2962" s="126">
        <v>293</v>
      </c>
      <c r="J2962" s="126">
        <v>5</v>
      </c>
      <c r="K2962" s="82">
        <v>5</v>
      </c>
      <c r="L2962" s="82">
        <v>1</v>
      </c>
      <c r="M2962" s="82">
        <v>0</v>
      </c>
      <c r="N2962" s="83">
        <v>1</v>
      </c>
      <c r="O2962" s="156" t="str">
        <f>Cal_111320b_12mm!$E$2</f>
        <v>Cal_111320b_12mm</v>
      </c>
      <c r="P2962" s="157">
        <f>Cal_111320b_12mm!$Q$3</f>
        <v>1.834328118614172</v>
      </c>
      <c r="Q2962" s="157">
        <f>Cal_111320b_12mm!$R$3</f>
        <v>0.54419533879391391</v>
      </c>
      <c r="R2962" s="84">
        <v>29.1</v>
      </c>
      <c r="S2962" s="84">
        <v>18.13</v>
      </c>
      <c r="T2962" s="82">
        <f t="shared" ref="T2962:T2965" si="651">AVERAGE(0.873, 0.875, 1.03, 0.893, 0.525, 0.624)</f>
        <v>0.80333333333333334</v>
      </c>
      <c r="U2962" s="125">
        <f t="shared" si="624"/>
        <v>28.296666666666667</v>
      </c>
      <c r="V2962" s="125">
        <f t="shared" si="625"/>
        <v>17.326666666666664</v>
      </c>
      <c r="W2962" s="459">
        <f t="shared" si="626"/>
        <v>0.22397728304549569</v>
      </c>
      <c r="X2962" s="459">
        <f t="shared" si="627"/>
        <v>7.1177105840281377E-2</v>
      </c>
      <c r="Y2962" s="82">
        <f>Cal_111320b_12mm!$A$3</f>
        <v>20201113</v>
      </c>
      <c r="Z2962" s="85" t="s">
        <v>1098</v>
      </c>
      <c r="AA2962" s="85"/>
      <c r="AB2962" s="85"/>
      <c r="AE2962" s="689" t="s">
        <v>1250</v>
      </c>
      <c r="AF2962" s="128">
        <v>1</v>
      </c>
      <c r="AG2962" s="765" t="s">
        <v>1634</v>
      </c>
      <c r="AH2962" s="153" t="s">
        <v>240</v>
      </c>
      <c r="AI2962" s="155"/>
    </row>
    <row r="2963" spans="1:35" s="82" customFormat="1" x14ac:dyDescent="0.2">
      <c r="A2963" s="82" t="s">
        <v>932</v>
      </c>
      <c r="B2963" s="81">
        <v>20200204</v>
      </c>
      <c r="C2963" s="126" t="s">
        <v>73</v>
      </c>
      <c r="D2963" s="126">
        <v>16</v>
      </c>
      <c r="E2963" s="126">
        <v>21</v>
      </c>
      <c r="F2963"/>
      <c r="G2963"/>
      <c r="H2963" s="126" t="s">
        <v>11</v>
      </c>
      <c r="I2963" s="126">
        <v>293</v>
      </c>
      <c r="J2963" s="126">
        <v>5</v>
      </c>
      <c r="K2963" s="82">
        <v>5</v>
      </c>
      <c r="L2963" s="82">
        <v>1</v>
      </c>
      <c r="M2963" s="82">
        <v>0</v>
      </c>
      <c r="N2963" s="83">
        <v>1</v>
      </c>
      <c r="O2963" s="156" t="str">
        <f>Cal_111320b_12mm!$E$2</f>
        <v>Cal_111320b_12mm</v>
      </c>
      <c r="P2963" s="157">
        <f>Cal_111320b_12mm!$Q$3</f>
        <v>1.834328118614172</v>
      </c>
      <c r="Q2963" s="157">
        <f>Cal_111320b_12mm!$R$3</f>
        <v>0.54419533879391391</v>
      </c>
      <c r="R2963" s="84">
        <v>26.67</v>
      </c>
      <c r="S2963" s="84">
        <v>16.850000000000001</v>
      </c>
      <c r="T2963" s="82">
        <f t="shared" si="651"/>
        <v>0.80333333333333334</v>
      </c>
      <c r="U2963" s="125">
        <f t="shared" si="624"/>
        <v>25.866666666666667</v>
      </c>
      <c r="V2963" s="125">
        <f t="shared" si="625"/>
        <v>16.046666666666667</v>
      </c>
      <c r="W2963" s="459">
        <f t="shared" si="626"/>
        <v>0.20049744024674271</v>
      </c>
      <c r="X2963" s="459">
        <f t="shared" si="627"/>
        <v>7.2852545920269851E-2</v>
      </c>
      <c r="Y2963" s="82">
        <f>Cal_111320b_12mm!$A$3</f>
        <v>20201113</v>
      </c>
      <c r="Z2963" s="85" t="s">
        <v>1098</v>
      </c>
      <c r="AA2963" s="85"/>
      <c r="AB2963" s="85"/>
      <c r="AE2963" s="689" t="s">
        <v>1250</v>
      </c>
      <c r="AF2963" s="128">
        <v>1</v>
      </c>
      <c r="AG2963" s="765" t="s">
        <v>1634</v>
      </c>
      <c r="AH2963" s="153" t="s">
        <v>241</v>
      </c>
      <c r="AI2963" s="155"/>
    </row>
    <row r="2964" spans="1:35" s="372" customFormat="1" x14ac:dyDescent="0.2">
      <c r="A2964" s="372" t="s">
        <v>932</v>
      </c>
      <c r="B2964" s="462">
        <v>20200204</v>
      </c>
      <c r="C2964" s="373" t="s">
        <v>73</v>
      </c>
      <c r="D2964" s="373">
        <v>16</v>
      </c>
      <c r="E2964" s="373">
        <v>21</v>
      </c>
      <c r="F2964"/>
      <c r="G2964"/>
      <c r="H2964" s="373" t="s">
        <v>10</v>
      </c>
      <c r="I2964" s="373">
        <v>293</v>
      </c>
      <c r="J2964" s="373">
        <v>20</v>
      </c>
      <c r="K2964" s="372">
        <v>5</v>
      </c>
      <c r="L2964" s="372">
        <v>1</v>
      </c>
      <c r="M2964" s="372">
        <v>0</v>
      </c>
      <c r="N2964" s="375">
        <v>1</v>
      </c>
      <c r="O2964" s="374" t="str">
        <f>Cal_111320b_12mm!$E$2</f>
        <v>Cal_111320b_12mm</v>
      </c>
      <c r="P2964" s="596">
        <f>Cal_111320b_12mm!$Q$3</f>
        <v>1.834328118614172</v>
      </c>
      <c r="Q2964" s="596">
        <f>Cal_111320b_12mm!$R$3</f>
        <v>0.54419533879391391</v>
      </c>
      <c r="R2964" s="376">
        <v>18.27</v>
      </c>
      <c r="S2964" s="376">
        <v>11.12</v>
      </c>
      <c r="T2964" s="372">
        <f t="shared" si="651"/>
        <v>0.80333333333333334</v>
      </c>
      <c r="U2964" s="378">
        <f t="shared" si="624"/>
        <v>17.466666666666665</v>
      </c>
      <c r="V2964" s="378">
        <f t="shared" si="625"/>
        <v>10.316666666666666</v>
      </c>
      <c r="W2964" s="464">
        <f t="shared" si="626"/>
        <v>0.14598337044442058</v>
      </c>
      <c r="X2964" s="464">
        <f t="shared" si="627"/>
        <v>2.9757844176872252E-2</v>
      </c>
      <c r="Y2964" s="372">
        <f>Cal_111320b_12mm!$A$3</f>
        <v>20201113</v>
      </c>
      <c r="Z2964" s="380" t="s">
        <v>1102</v>
      </c>
      <c r="AA2964" s="380"/>
      <c r="AB2964" s="380"/>
      <c r="AE2964" s="689" t="s">
        <v>1250</v>
      </c>
      <c r="AF2964" s="128">
        <v>1</v>
      </c>
      <c r="AG2964" s="765" t="s">
        <v>1634</v>
      </c>
      <c r="AH2964" s="412" t="s">
        <v>246</v>
      </c>
      <c r="AI2964" s="371"/>
    </row>
    <row r="2965" spans="1:35" s="610" customFormat="1" ht="13.5" thickBot="1" x14ac:dyDescent="0.25">
      <c r="A2965" s="610" t="s">
        <v>932</v>
      </c>
      <c r="B2965" s="611">
        <v>20200204</v>
      </c>
      <c r="C2965" s="612" t="s">
        <v>73</v>
      </c>
      <c r="D2965" s="612">
        <v>16</v>
      </c>
      <c r="E2965" s="612">
        <v>21</v>
      </c>
      <c r="F2965" s="407"/>
      <c r="G2965" s="407"/>
      <c r="H2965" s="612" t="s">
        <v>11</v>
      </c>
      <c r="I2965" s="613">
        <v>294</v>
      </c>
      <c r="J2965" s="612">
        <v>20</v>
      </c>
      <c r="K2965" s="610">
        <v>5</v>
      </c>
      <c r="L2965" s="610">
        <v>1</v>
      </c>
      <c r="M2965" s="610">
        <v>0</v>
      </c>
      <c r="N2965" s="614">
        <v>1</v>
      </c>
      <c r="O2965" s="631" t="str">
        <f>Cal_111320b_12mm!$E$2</f>
        <v>Cal_111320b_12mm</v>
      </c>
      <c r="P2965" s="632">
        <f>Cal_111320b_12mm!$Q$3</f>
        <v>1.834328118614172</v>
      </c>
      <c r="Q2965" s="632">
        <f>Cal_111320b_12mm!$R$3</f>
        <v>0.54419533879391391</v>
      </c>
      <c r="R2965" s="626">
        <v>14.31</v>
      </c>
      <c r="S2965" s="626">
        <v>8.8960000000000008</v>
      </c>
      <c r="T2965" s="610">
        <f t="shared" si="651"/>
        <v>0.80333333333333334</v>
      </c>
      <c r="U2965" s="618">
        <f t="shared" si="624"/>
        <v>13.506666666666668</v>
      </c>
      <c r="V2965" s="618">
        <f t="shared" si="625"/>
        <v>8.092666666666668</v>
      </c>
      <c r="W2965" s="619">
        <f t="shared" si="626"/>
        <v>0.11016303339647271</v>
      </c>
      <c r="X2965" s="619">
        <f t="shared" si="627"/>
        <v>2.7224133321043398E-2</v>
      </c>
      <c r="Y2965" s="610">
        <f>Cal_111320b_12mm!$A$3</f>
        <v>20201113</v>
      </c>
      <c r="Z2965" s="625" t="s">
        <v>1102</v>
      </c>
      <c r="AA2965" s="625"/>
      <c r="AB2965" s="625"/>
      <c r="AE2965" s="693" t="s">
        <v>1250</v>
      </c>
      <c r="AF2965" s="174">
        <v>1</v>
      </c>
      <c r="AG2965" s="793" t="s">
        <v>1634</v>
      </c>
      <c r="AH2965" s="622" t="s">
        <v>247</v>
      </c>
      <c r="AI2965" s="613"/>
    </row>
    <row r="2966" spans="1:35" x14ac:dyDescent="0.2">
      <c r="A2966" s="43" t="s">
        <v>932</v>
      </c>
      <c r="B2966" s="45">
        <v>20200205</v>
      </c>
      <c r="C2966" s="107" t="s">
        <v>67</v>
      </c>
      <c r="D2966" s="107">
        <v>19</v>
      </c>
      <c r="E2966" s="107">
        <v>1</v>
      </c>
      <c r="F2966"/>
      <c r="G2966"/>
      <c r="H2966" s="107" t="s">
        <v>10</v>
      </c>
      <c r="I2966" s="107">
        <v>290</v>
      </c>
      <c r="J2966" s="107">
        <v>0</v>
      </c>
      <c r="K2966" s="43">
        <v>5</v>
      </c>
      <c r="L2966" s="43">
        <v>1</v>
      </c>
      <c r="M2966" s="43">
        <v>0</v>
      </c>
      <c r="N2966" s="49">
        <v>1</v>
      </c>
      <c r="O2966" s="111" t="str">
        <f>Cal_111320b_12mm!$E$2</f>
        <v>Cal_111320b_12mm</v>
      </c>
      <c r="P2966" s="112">
        <f>Cal_111320b_12mm!$Q$3</f>
        <v>1.834328118614172</v>
      </c>
      <c r="Q2966" s="112">
        <f>Cal_111320b_12mm!$R$3</f>
        <v>0.54419533879391391</v>
      </c>
      <c r="R2966" s="46">
        <v>59.56</v>
      </c>
      <c r="S2966" s="46">
        <v>40.82</v>
      </c>
      <c r="T2966" s="43">
        <f t="shared" ref="T2966" si="652">AVERAGE(1.044, 0.635, 0.864, 0.696, 0.707, 0.783)</f>
        <v>0.78816666666666668</v>
      </c>
      <c r="U2966" s="79">
        <f t="shared" si="624"/>
        <v>58.771833333333333</v>
      </c>
      <c r="V2966" s="79">
        <f t="shared" si="625"/>
        <v>40.031833333333331</v>
      </c>
      <c r="W2966" s="465">
        <f t="shared" si="626"/>
        <v>0.38657748256746255</v>
      </c>
      <c r="X2966" s="465">
        <f t="shared" si="627"/>
        <v>0.30240682013228481</v>
      </c>
      <c r="Y2966" s="43">
        <f>Cal_111320b_12mm!$A$3</f>
        <v>20201113</v>
      </c>
      <c r="Z2966" s="48" t="s">
        <v>1105</v>
      </c>
      <c r="AA2966" s="48"/>
      <c r="AE2966" s="689" t="s">
        <v>1250</v>
      </c>
      <c r="AF2966" s="128">
        <v>1</v>
      </c>
      <c r="AG2966" s="765" t="s">
        <v>1634</v>
      </c>
      <c r="AH2966"/>
    </row>
    <row r="2967" spans="1:35" x14ac:dyDescent="0.2">
      <c r="A2967" s="43" t="s">
        <v>932</v>
      </c>
      <c r="B2967" s="45">
        <v>20200205</v>
      </c>
      <c r="C2967" s="107" t="s">
        <v>67</v>
      </c>
      <c r="D2967" s="107">
        <v>19</v>
      </c>
      <c r="E2967" s="107">
        <v>1</v>
      </c>
      <c r="F2967"/>
      <c r="G2967"/>
      <c r="H2967" s="107" t="s">
        <v>11</v>
      </c>
      <c r="I2967" s="107">
        <v>290</v>
      </c>
      <c r="J2967" s="107">
        <v>0</v>
      </c>
      <c r="K2967" s="43">
        <v>5</v>
      </c>
      <c r="L2967" s="43">
        <v>1</v>
      </c>
      <c r="M2967" s="43">
        <v>0</v>
      </c>
      <c r="N2967" s="49">
        <v>1</v>
      </c>
      <c r="O2967" s="111" t="str">
        <f>Cal_111320b_12mm!$E$2</f>
        <v>Cal_111320b_12mm</v>
      </c>
      <c r="P2967" s="112">
        <f>Cal_111320b_12mm!$Q$3</f>
        <v>1.834328118614172</v>
      </c>
      <c r="Q2967" s="112">
        <f>Cal_111320b_12mm!$R$3</f>
        <v>0.54419533879391391</v>
      </c>
      <c r="R2967" s="46">
        <v>62.34</v>
      </c>
      <c r="S2967" s="46">
        <v>42.3</v>
      </c>
      <c r="T2967" s="50">
        <f>AVERAGE(1.042, 1.067, 0.852, 0.885, 0.876, 0.957)</f>
        <v>0.94650000000000001</v>
      </c>
      <c r="U2967" s="79">
        <f t="shared" si="624"/>
        <v>61.393500000000003</v>
      </c>
      <c r="V2967" s="79">
        <f t="shared" si="625"/>
        <v>41.353499999999997</v>
      </c>
      <c r="W2967" s="465">
        <f t="shared" si="626"/>
        <v>0.41339449042966653</v>
      </c>
      <c r="X2967" s="465">
        <f t="shared" si="627"/>
        <v>0.29833689904855704</v>
      </c>
      <c r="Y2967" s="43">
        <f>Cal_111320b_12mm!$A$3</f>
        <v>20201113</v>
      </c>
      <c r="Z2967" s="48" t="s">
        <v>1103</v>
      </c>
      <c r="AA2967" s="48"/>
      <c r="AE2967" s="689" t="s">
        <v>1250</v>
      </c>
      <c r="AF2967" s="128">
        <v>1</v>
      </c>
      <c r="AG2967" s="765" t="s">
        <v>1634</v>
      </c>
      <c r="AH2967"/>
    </row>
    <row r="2968" spans="1:35" x14ac:dyDescent="0.2">
      <c r="A2968" s="43" t="s">
        <v>932</v>
      </c>
      <c r="B2968" s="45">
        <v>20200205</v>
      </c>
      <c r="C2968" s="107" t="s">
        <v>67</v>
      </c>
      <c r="D2968" s="107">
        <v>19</v>
      </c>
      <c r="E2968" s="107">
        <v>2</v>
      </c>
      <c r="F2968"/>
      <c r="G2968"/>
      <c r="H2968" s="107" t="s">
        <v>10</v>
      </c>
      <c r="I2968" s="107">
        <v>290</v>
      </c>
      <c r="J2968" s="107">
        <v>0</v>
      </c>
      <c r="K2968" s="43">
        <v>5</v>
      </c>
      <c r="L2968" s="43">
        <v>1</v>
      </c>
      <c r="M2968" s="43">
        <v>0</v>
      </c>
      <c r="N2968" s="49">
        <v>1</v>
      </c>
      <c r="O2968" s="111" t="str">
        <f>Cal_111320b_12mm!$E$2</f>
        <v>Cal_111320b_12mm</v>
      </c>
      <c r="P2968" s="112">
        <f>Cal_111320b_12mm!$Q$3</f>
        <v>1.834328118614172</v>
      </c>
      <c r="Q2968" s="112">
        <f>Cal_111320b_12mm!$R$3</f>
        <v>0.54419533879391391</v>
      </c>
      <c r="R2968" s="46">
        <v>49.95</v>
      </c>
      <c r="S2968" s="46">
        <v>34.630000000000003</v>
      </c>
      <c r="T2968" s="50">
        <f>AVERAGE(1.042, 1.067, 0.852, 0.885, 0.876, 0.957)</f>
        <v>0.94650000000000001</v>
      </c>
      <c r="U2968" s="79">
        <f t="shared" si="624"/>
        <v>49.003500000000003</v>
      </c>
      <c r="V2968" s="79">
        <f t="shared" si="625"/>
        <v>33.683500000000002</v>
      </c>
      <c r="W2968" s="465">
        <f t="shared" si="626"/>
        <v>0.31602812342227993</v>
      </c>
      <c r="X2968" s="465">
        <f t="shared" si="627"/>
        <v>0.26369558212839295</v>
      </c>
      <c r="Y2968" s="43">
        <f>Cal_111320b_12mm!$A$3</f>
        <v>20201113</v>
      </c>
      <c r="Z2968" s="48" t="s">
        <v>1103</v>
      </c>
      <c r="AA2968" s="48"/>
      <c r="AE2968" s="689" t="s">
        <v>1250</v>
      </c>
      <c r="AF2968" s="128">
        <v>1</v>
      </c>
      <c r="AG2968" s="765" t="s">
        <v>1634</v>
      </c>
      <c r="AH2968"/>
    </row>
    <row r="2969" spans="1:35" x14ac:dyDescent="0.2">
      <c r="A2969" s="43" t="s">
        <v>932</v>
      </c>
      <c r="B2969" s="45">
        <v>20200205</v>
      </c>
      <c r="C2969" s="107" t="s">
        <v>67</v>
      </c>
      <c r="D2969" s="107">
        <v>19</v>
      </c>
      <c r="E2969" s="107">
        <v>2</v>
      </c>
      <c r="F2969"/>
      <c r="G2969"/>
      <c r="H2969" s="107" t="s">
        <v>11</v>
      </c>
      <c r="I2969" s="107">
        <v>290</v>
      </c>
      <c r="J2969" s="107">
        <v>0</v>
      </c>
      <c r="K2969" s="43">
        <v>5</v>
      </c>
      <c r="L2969" s="43">
        <v>1</v>
      </c>
      <c r="M2969" s="43">
        <v>0</v>
      </c>
      <c r="N2969" s="49">
        <v>1</v>
      </c>
      <c r="O2969" s="111" t="str">
        <f>Cal_111320b_12mm!$E$2</f>
        <v>Cal_111320b_12mm</v>
      </c>
      <c r="P2969" s="112">
        <f>Cal_111320b_12mm!$Q$3</f>
        <v>1.834328118614172</v>
      </c>
      <c r="Q2969" s="112">
        <f>Cal_111320b_12mm!$R$3</f>
        <v>0.54419533879391391</v>
      </c>
      <c r="R2969" s="46">
        <v>50.13</v>
      </c>
      <c r="S2969" s="46">
        <v>34.31</v>
      </c>
      <c r="T2969" s="43">
        <f t="shared" ref="T2969" si="653">AVERAGE(1.044, 0.635, 0.864, 0.696, 0.707, 0.783)</f>
        <v>0.78816666666666668</v>
      </c>
      <c r="U2969" s="79">
        <f t="shared" si="624"/>
        <v>49.341833333333334</v>
      </c>
      <c r="V2969" s="79">
        <f t="shared" si="625"/>
        <v>33.521833333333333</v>
      </c>
      <c r="W2969" s="465">
        <f t="shared" si="626"/>
        <v>0.32634235721543531</v>
      </c>
      <c r="X2969" s="465">
        <f t="shared" si="627"/>
        <v>0.25059891779613003</v>
      </c>
      <c r="Y2969" s="43">
        <f>Cal_111320b_12mm!$A$3</f>
        <v>20201113</v>
      </c>
      <c r="Z2969" s="48" t="s">
        <v>1105</v>
      </c>
      <c r="AA2969" s="48"/>
      <c r="AE2969" s="689" t="s">
        <v>1250</v>
      </c>
      <c r="AF2969" s="128">
        <v>1</v>
      </c>
      <c r="AG2969" s="765" t="s">
        <v>1634</v>
      </c>
      <c r="AH2969"/>
    </row>
    <row r="2970" spans="1:35" x14ac:dyDescent="0.2">
      <c r="A2970" s="43" t="s">
        <v>932</v>
      </c>
      <c r="B2970" s="45">
        <v>20200205</v>
      </c>
      <c r="C2970" s="107" t="s">
        <v>67</v>
      </c>
      <c r="D2970" s="107">
        <v>19</v>
      </c>
      <c r="E2970" s="107">
        <v>3</v>
      </c>
      <c r="F2970"/>
      <c r="G2970"/>
      <c r="H2970" s="107" t="s">
        <v>10</v>
      </c>
      <c r="I2970" s="107">
        <v>290</v>
      </c>
      <c r="J2970" s="107">
        <v>0</v>
      </c>
      <c r="K2970" s="43">
        <v>5</v>
      </c>
      <c r="L2970" s="43">
        <v>1</v>
      </c>
      <c r="M2970" s="43">
        <v>0</v>
      </c>
      <c r="N2970" s="49">
        <v>1</v>
      </c>
      <c r="O2970" s="111" t="str">
        <f>Cal_111320b_12mm!$E$2</f>
        <v>Cal_111320b_12mm</v>
      </c>
      <c r="P2970" s="112">
        <f>Cal_111320b_12mm!$Q$3</f>
        <v>1.834328118614172</v>
      </c>
      <c r="Q2970" s="112">
        <f>Cal_111320b_12mm!$R$3</f>
        <v>0.54419533879391391</v>
      </c>
      <c r="R2970" s="46">
        <v>80.92</v>
      </c>
      <c r="S2970" s="46">
        <v>53.83</v>
      </c>
      <c r="T2970" s="50">
        <f>AVERAGE(1.042, 1.067, 0.852, 0.885, 0.876, 0.957)</f>
        <v>0.94650000000000001</v>
      </c>
      <c r="U2970" s="79">
        <f t="shared" si="624"/>
        <v>79.973500000000001</v>
      </c>
      <c r="V2970" s="79">
        <f t="shared" si="625"/>
        <v>52.883499999999998</v>
      </c>
      <c r="W2970" s="465">
        <f t="shared" si="626"/>
        <v>0.55882518691315686</v>
      </c>
      <c r="X2970" s="465">
        <f t="shared" si="627"/>
        <v>0.35134800122017246</v>
      </c>
      <c r="Y2970" s="43">
        <f>Cal_111320b_12mm!$A$3</f>
        <v>20201113</v>
      </c>
      <c r="Z2970" s="48" t="s">
        <v>1103</v>
      </c>
      <c r="AA2970" s="48"/>
      <c r="AE2970" s="689" t="s">
        <v>1250</v>
      </c>
      <c r="AF2970" s="128">
        <v>1</v>
      </c>
      <c r="AG2970" s="765" t="s">
        <v>1634</v>
      </c>
      <c r="AH2970"/>
    </row>
    <row r="2971" spans="1:35" x14ac:dyDescent="0.2">
      <c r="A2971" s="43" t="s">
        <v>932</v>
      </c>
      <c r="B2971" s="45">
        <v>20200205</v>
      </c>
      <c r="C2971" s="107" t="s">
        <v>67</v>
      </c>
      <c r="D2971" s="107">
        <v>19</v>
      </c>
      <c r="E2971" s="107">
        <v>3</v>
      </c>
      <c r="F2971"/>
      <c r="G2971"/>
      <c r="H2971" s="107" t="s">
        <v>11</v>
      </c>
      <c r="I2971" s="107">
        <v>290</v>
      </c>
      <c r="J2971" s="107">
        <v>0</v>
      </c>
      <c r="K2971" s="43">
        <v>5</v>
      </c>
      <c r="L2971" s="43">
        <v>1</v>
      </c>
      <c r="M2971" s="43">
        <v>0</v>
      </c>
      <c r="N2971" s="49">
        <v>1</v>
      </c>
      <c r="O2971" s="111" t="str">
        <f>Cal_111320b_12mm!$E$2</f>
        <v>Cal_111320b_12mm</v>
      </c>
      <c r="P2971" s="112">
        <f>Cal_111320b_12mm!$Q$3</f>
        <v>1.834328118614172</v>
      </c>
      <c r="Q2971" s="112">
        <f>Cal_111320b_12mm!$R$3</f>
        <v>0.54419533879391391</v>
      </c>
      <c r="R2971" s="46">
        <v>73.36</v>
      </c>
      <c r="S2971" s="46">
        <v>50.47</v>
      </c>
      <c r="T2971" s="43">
        <f t="shared" ref="T2971" si="654">AVERAGE(0.878, 0.551, 0.758, 0.695, 0.792, 0.866)</f>
        <v>0.75666666666666671</v>
      </c>
      <c r="U2971" s="79">
        <f t="shared" si="624"/>
        <v>72.603333333333339</v>
      </c>
      <c r="V2971" s="79">
        <f t="shared" si="625"/>
        <v>49.713333333333331</v>
      </c>
      <c r="W2971" s="465">
        <f t="shared" si="626"/>
        <v>0.47218562305065204</v>
      </c>
      <c r="X2971" s="465">
        <f t="shared" si="627"/>
        <v>0.38342611015034467</v>
      </c>
      <c r="Y2971" s="43">
        <f>Cal_111320b_12mm!$A$3</f>
        <v>20201113</v>
      </c>
      <c r="Z2971" s="48" t="s">
        <v>1108</v>
      </c>
      <c r="AA2971" s="48"/>
      <c r="AE2971" s="689" t="s">
        <v>1250</v>
      </c>
      <c r="AF2971" s="128">
        <v>1</v>
      </c>
      <c r="AG2971" s="765" t="s">
        <v>1634</v>
      </c>
      <c r="AH2971"/>
    </row>
    <row r="2972" spans="1:35" x14ac:dyDescent="0.2">
      <c r="A2972" s="43" t="s">
        <v>932</v>
      </c>
      <c r="B2972" s="45">
        <v>20200205</v>
      </c>
      <c r="C2972" s="107" t="s">
        <v>67</v>
      </c>
      <c r="D2972" s="107">
        <v>19</v>
      </c>
      <c r="E2972" s="107">
        <v>4</v>
      </c>
      <c r="F2972"/>
      <c r="G2972"/>
      <c r="H2972" s="107" t="s">
        <v>10</v>
      </c>
      <c r="I2972" s="107">
        <v>290</v>
      </c>
      <c r="J2972" s="107">
        <v>0</v>
      </c>
      <c r="K2972" s="43">
        <v>5</v>
      </c>
      <c r="L2972" s="43">
        <v>1</v>
      </c>
      <c r="M2972" s="43">
        <v>0</v>
      </c>
      <c r="N2972" s="49">
        <v>1</v>
      </c>
      <c r="O2972" s="111" t="str">
        <f>Cal_111320b_12mm!$E$2</f>
        <v>Cal_111320b_12mm</v>
      </c>
      <c r="P2972" s="112">
        <f>Cal_111320b_12mm!$Q$3</f>
        <v>1.834328118614172</v>
      </c>
      <c r="Q2972" s="112">
        <f>Cal_111320b_12mm!$R$3</f>
        <v>0.54419533879391391</v>
      </c>
      <c r="R2972" s="46">
        <v>79.03</v>
      </c>
      <c r="S2972" s="46">
        <v>51.13</v>
      </c>
      <c r="T2972" s="43">
        <f t="shared" ref="T2972:T2973" si="655">AVERAGE(1.044, 0.635, 0.864, 0.696, 0.707, 0.783)</f>
        <v>0.78816666666666668</v>
      </c>
      <c r="U2972" s="79">
        <f t="shared" si="624"/>
        <v>78.241833333333332</v>
      </c>
      <c r="V2972" s="79">
        <f t="shared" si="625"/>
        <v>50.341833333333334</v>
      </c>
      <c r="W2972" s="465">
        <f t="shared" si="626"/>
        <v>0.57553424565806843</v>
      </c>
      <c r="X2972" s="465">
        <f t="shared" si="627"/>
        <v>0.29089454482434496</v>
      </c>
      <c r="Y2972" s="43">
        <f>Cal_111320b_12mm!$A$3</f>
        <v>20201113</v>
      </c>
      <c r="Z2972" s="48" t="s">
        <v>1105</v>
      </c>
      <c r="AA2972" s="48"/>
      <c r="AE2972" s="689" t="s">
        <v>1250</v>
      </c>
      <c r="AF2972" s="128">
        <v>1</v>
      </c>
      <c r="AG2972" s="765" t="s">
        <v>1634</v>
      </c>
      <c r="AH2972"/>
    </row>
    <row r="2973" spans="1:35" x14ac:dyDescent="0.2">
      <c r="A2973" s="43" t="s">
        <v>932</v>
      </c>
      <c r="B2973" s="45">
        <v>20200205</v>
      </c>
      <c r="C2973" s="107" t="s">
        <v>67</v>
      </c>
      <c r="D2973" s="107">
        <v>19</v>
      </c>
      <c r="E2973" s="107">
        <v>4</v>
      </c>
      <c r="F2973"/>
      <c r="G2973"/>
      <c r="H2973" s="107" t="s">
        <v>11</v>
      </c>
      <c r="I2973" s="107">
        <v>290</v>
      </c>
      <c r="J2973" s="107">
        <v>0</v>
      </c>
      <c r="K2973" s="43">
        <v>5</v>
      </c>
      <c r="L2973" s="43">
        <v>1</v>
      </c>
      <c r="M2973" s="43">
        <v>0</v>
      </c>
      <c r="N2973" s="49">
        <v>1</v>
      </c>
      <c r="O2973" s="111" t="str">
        <f>Cal_111320b_12mm!$E$2</f>
        <v>Cal_111320b_12mm</v>
      </c>
      <c r="P2973" s="112">
        <f>Cal_111320b_12mm!$Q$3</f>
        <v>1.834328118614172</v>
      </c>
      <c r="Q2973" s="112">
        <f>Cal_111320b_12mm!$R$3</f>
        <v>0.54419533879391391</v>
      </c>
      <c r="R2973" s="46">
        <v>90.61</v>
      </c>
      <c r="S2973" s="46">
        <v>58.7</v>
      </c>
      <c r="T2973" s="43">
        <f t="shared" si="655"/>
        <v>0.78816666666666668</v>
      </c>
      <c r="U2973" s="79">
        <f t="shared" si="624"/>
        <v>89.821833333333331</v>
      </c>
      <c r="V2973" s="79">
        <f t="shared" si="625"/>
        <v>57.911833333333334</v>
      </c>
      <c r="W2973" s="465">
        <f t="shared" si="626"/>
        <v>0.65825440067917429</v>
      </c>
      <c r="X2973" s="465">
        <f t="shared" si="627"/>
        <v>0.33846098267567204</v>
      </c>
      <c r="Y2973" s="43">
        <f>Cal_111320b_12mm!$A$3</f>
        <v>20201113</v>
      </c>
      <c r="Z2973" s="48" t="s">
        <v>1105</v>
      </c>
      <c r="AA2973" s="48"/>
      <c r="AE2973" s="689" t="s">
        <v>1250</v>
      </c>
      <c r="AF2973" s="128">
        <v>1</v>
      </c>
      <c r="AG2973" s="765" t="s">
        <v>1634</v>
      </c>
      <c r="AH2973"/>
    </row>
    <row r="2974" spans="1:35" s="82" customFormat="1" x14ac:dyDescent="0.2">
      <c r="A2974" s="82" t="s">
        <v>932</v>
      </c>
      <c r="B2974" s="81">
        <v>20200205</v>
      </c>
      <c r="C2974" s="126" t="s">
        <v>67</v>
      </c>
      <c r="D2974" s="126">
        <v>19</v>
      </c>
      <c r="E2974" s="126">
        <v>4</v>
      </c>
      <c r="F2974"/>
      <c r="G2974"/>
      <c r="H2974" s="126" t="s">
        <v>10</v>
      </c>
      <c r="I2974" s="126">
        <v>292</v>
      </c>
      <c r="J2974" s="126">
        <v>5</v>
      </c>
      <c r="K2974" s="82">
        <v>5</v>
      </c>
      <c r="L2974" s="82">
        <v>1</v>
      </c>
      <c r="M2974" s="82">
        <v>0</v>
      </c>
      <c r="N2974" s="83">
        <v>1</v>
      </c>
      <c r="O2974" s="111" t="str">
        <f>Cal_111320b_12mm!$E$2</f>
        <v>Cal_111320b_12mm</v>
      </c>
      <c r="P2974" s="112">
        <f>Cal_111320b_12mm!$Q$3</f>
        <v>1.834328118614172</v>
      </c>
      <c r="Q2974" s="112">
        <f>Cal_111320b_12mm!$R$3</f>
        <v>0.54419533879391391</v>
      </c>
      <c r="R2974" s="84">
        <v>49.31</v>
      </c>
      <c r="S2974" s="84">
        <v>30.82</v>
      </c>
      <c r="T2974" s="82">
        <f t="shared" ref="T2974:T2977" si="656">AVERAGE(0.873, 0.875, 1.03, 0.893, 0.525, 0.624)</f>
        <v>0.80333333333333334</v>
      </c>
      <c r="U2974" s="79">
        <f t="shared" ref="U2974:U2975" si="657">(R2974-T2974)*(L2974+M2974)/L2974</f>
        <v>48.506666666666668</v>
      </c>
      <c r="V2974" s="79">
        <f t="shared" ref="V2974:V2975" si="658">(S2974-T2974)*(L2974+M2974)/L2974</f>
        <v>30.016666666666666</v>
      </c>
      <c r="W2974" s="465">
        <f t="shared" ref="W2974:W2975" si="659">(Q2974*P2974/(P2974-1)*(U2974-V2974)*(K2974)/I2974)/N2974</f>
        <v>0.37880789741286514</v>
      </c>
      <c r="X2974" s="465">
        <f t="shared" ref="X2974:X2975" si="660">(Q2974*P2974/(P2974-1)*(P2974*V2974-U2974)*(K2974)/I2974)/N2974</f>
        <v>0.13426781444648533</v>
      </c>
      <c r="Y2974" s="43">
        <f>Cal_111320b_12mm!$A$3</f>
        <v>20201113</v>
      </c>
      <c r="Z2974" s="85" t="s">
        <v>1102</v>
      </c>
      <c r="AA2974" s="745">
        <v>20200706</v>
      </c>
      <c r="AB2974" s="85"/>
      <c r="AE2974" s="689" t="s">
        <v>1250</v>
      </c>
      <c r="AF2974" s="128">
        <v>1</v>
      </c>
      <c r="AG2974" s="765" t="s">
        <v>1634</v>
      </c>
      <c r="AH2974" s="153" t="s">
        <v>259</v>
      </c>
      <c r="AI2974" s="155"/>
    </row>
    <row r="2975" spans="1:35" s="82" customFormat="1" x14ac:dyDescent="0.2">
      <c r="A2975" s="82" t="s">
        <v>932</v>
      </c>
      <c r="B2975" s="81">
        <v>20200205</v>
      </c>
      <c r="C2975" s="126" t="s">
        <v>67</v>
      </c>
      <c r="D2975" s="126">
        <v>19</v>
      </c>
      <c r="E2975" s="126">
        <v>4</v>
      </c>
      <c r="F2975"/>
      <c r="G2975"/>
      <c r="H2975" s="126" t="s">
        <v>11</v>
      </c>
      <c r="I2975" s="126">
        <v>294</v>
      </c>
      <c r="J2975" s="126">
        <v>5</v>
      </c>
      <c r="K2975" s="82">
        <v>5</v>
      </c>
      <c r="L2975" s="82">
        <v>1</v>
      </c>
      <c r="M2975" s="82">
        <v>0</v>
      </c>
      <c r="N2975" s="83">
        <v>1</v>
      </c>
      <c r="O2975" s="111" t="str">
        <f>Cal_111320b_12mm!$E$2</f>
        <v>Cal_111320b_12mm</v>
      </c>
      <c r="P2975" s="112">
        <f>Cal_111320b_12mm!$Q$3</f>
        <v>1.834328118614172</v>
      </c>
      <c r="Q2975" s="112">
        <f>Cal_111320b_12mm!$R$3</f>
        <v>0.54419533879391391</v>
      </c>
      <c r="R2975" s="84">
        <v>56.13</v>
      </c>
      <c r="S2975" s="84">
        <v>35.979999999999997</v>
      </c>
      <c r="T2975" s="82">
        <f t="shared" si="656"/>
        <v>0.80333333333333334</v>
      </c>
      <c r="U2975" s="79">
        <f t="shared" si="657"/>
        <v>55.326666666666668</v>
      </c>
      <c r="V2975" s="79">
        <f t="shared" si="658"/>
        <v>35.176666666666662</v>
      </c>
      <c r="W2975" s="465">
        <f t="shared" si="659"/>
        <v>0.41000833449185925</v>
      </c>
      <c r="X2975" s="465">
        <f t="shared" si="660"/>
        <v>0.18717708867724342</v>
      </c>
      <c r="Y2975" s="43">
        <f>Cal_111320b_12mm!$A$3</f>
        <v>20201113</v>
      </c>
      <c r="Z2975" s="85" t="s">
        <v>1102</v>
      </c>
      <c r="AA2975" s="745">
        <v>20200706</v>
      </c>
      <c r="AB2975" s="85"/>
      <c r="AE2975" s="689" t="s">
        <v>1250</v>
      </c>
      <c r="AF2975" s="128">
        <v>1</v>
      </c>
      <c r="AG2975" s="765" t="s">
        <v>1634</v>
      </c>
      <c r="AH2975" s="153" t="s">
        <v>260</v>
      </c>
      <c r="AI2975" s="155"/>
    </row>
    <row r="2976" spans="1:35" s="372" customFormat="1" x14ac:dyDescent="0.2">
      <c r="A2976" s="372" t="s">
        <v>932</v>
      </c>
      <c r="B2976" s="462">
        <v>20200205</v>
      </c>
      <c r="C2976" s="373" t="s">
        <v>67</v>
      </c>
      <c r="D2976" s="373">
        <v>19</v>
      </c>
      <c r="E2976" s="373">
        <v>4</v>
      </c>
      <c r="F2976"/>
      <c r="G2976"/>
      <c r="H2976" s="373" t="s">
        <v>10</v>
      </c>
      <c r="I2976" s="373">
        <v>293</v>
      </c>
      <c r="J2976" s="373">
        <v>20</v>
      </c>
      <c r="K2976" s="372">
        <v>5</v>
      </c>
      <c r="L2976" s="372">
        <v>1</v>
      </c>
      <c r="M2976" s="372">
        <v>0</v>
      </c>
      <c r="N2976" s="375">
        <v>1</v>
      </c>
      <c r="O2976" s="111" t="str">
        <f>Cal_111320b_12mm!$E$2</f>
        <v>Cal_111320b_12mm</v>
      </c>
      <c r="P2976" s="112">
        <f>Cal_111320b_12mm!$Q$3</f>
        <v>1.834328118614172</v>
      </c>
      <c r="Q2976" s="112">
        <f>Cal_111320b_12mm!$R$3</f>
        <v>0.54419533879391391</v>
      </c>
      <c r="R2976" s="376">
        <v>39.72</v>
      </c>
      <c r="S2976" s="376">
        <v>24.8</v>
      </c>
      <c r="T2976" s="82">
        <f t="shared" si="656"/>
        <v>0.80333333333333334</v>
      </c>
      <c r="U2976" s="378">
        <f t="shared" si="624"/>
        <v>38.916666666666664</v>
      </c>
      <c r="V2976" s="378">
        <f t="shared" si="625"/>
        <v>23.996666666666666</v>
      </c>
      <c r="W2976" s="464">
        <f t="shared" si="626"/>
        <v>0.3046254387455602</v>
      </c>
      <c r="X2976" s="464">
        <f t="shared" si="627"/>
        <v>0.10415032993252933</v>
      </c>
      <c r="Y2976" s="43">
        <f>Cal_111320b_12mm!$A$3</f>
        <v>20201113</v>
      </c>
      <c r="Z2976" s="85" t="s">
        <v>1102</v>
      </c>
      <c r="AA2976" s="745">
        <v>20200706</v>
      </c>
      <c r="AB2976" s="380"/>
      <c r="AE2976" s="689" t="s">
        <v>1250</v>
      </c>
      <c r="AF2976" s="128">
        <v>1</v>
      </c>
      <c r="AG2976" s="765" t="s">
        <v>1634</v>
      </c>
      <c r="AH2976" s="412" t="s">
        <v>679</v>
      </c>
      <c r="AI2976" s="371"/>
    </row>
    <row r="2977" spans="1:35" s="372" customFormat="1" x14ac:dyDescent="0.2">
      <c r="A2977" s="372" t="s">
        <v>932</v>
      </c>
      <c r="B2977" s="462">
        <v>20200205</v>
      </c>
      <c r="C2977" s="373" t="s">
        <v>67</v>
      </c>
      <c r="D2977" s="373">
        <v>19</v>
      </c>
      <c r="E2977" s="373">
        <v>4</v>
      </c>
      <c r="F2977"/>
      <c r="G2977"/>
      <c r="H2977" s="373" t="s">
        <v>11</v>
      </c>
      <c r="I2977" s="373">
        <v>294</v>
      </c>
      <c r="J2977" s="373">
        <v>20</v>
      </c>
      <c r="K2977" s="372">
        <v>5</v>
      </c>
      <c r="L2977" s="372">
        <v>1</v>
      </c>
      <c r="M2977" s="372">
        <v>0</v>
      </c>
      <c r="N2977" s="375">
        <v>1</v>
      </c>
      <c r="O2977" s="111" t="str">
        <f>Cal_111320b_12mm!$E$2</f>
        <v>Cal_111320b_12mm</v>
      </c>
      <c r="P2977" s="112">
        <f>Cal_111320b_12mm!$Q$3</f>
        <v>1.834328118614172</v>
      </c>
      <c r="Q2977" s="112">
        <f>Cal_111320b_12mm!$R$3</f>
        <v>0.54419533879391391</v>
      </c>
      <c r="R2977" s="376">
        <v>48.18</v>
      </c>
      <c r="S2977" s="376">
        <v>29.52</v>
      </c>
      <c r="T2977" s="82">
        <f t="shared" si="656"/>
        <v>0.80333333333333334</v>
      </c>
      <c r="U2977" s="378">
        <f t="shared" si="624"/>
        <v>47.376666666666665</v>
      </c>
      <c r="V2977" s="378">
        <f t="shared" si="625"/>
        <v>28.716666666666665</v>
      </c>
      <c r="W2977" s="464">
        <f t="shared" si="626"/>
        <v>0.37969010032844125</v>
      </c>
      <c r="X2977" s="464">
        <f t="shared" si="627"/>
        <v>0.10782552751215554</v>
      </c>
      <c r="Y2977" s="43">
        <f>Cal_111320b_12mm!$A$3</f>
        <v>20201113</v>
      </c>
      <c r="Z2977" s="85" t="s">
        <v>1102</v>
      </c>
      <c r="AA2977" s="745">
        <v>20200706</v>
      </c>
      <c r="AB2977" s="380"/>
      <c r="AE2977" s="689" t="s">
        <v>1250</v>
      </c>
      <c r="AF2977" s="128">
        <v>1</v>
      </c>
      <c r="AG2977" s="765" t="s">
        <v>1634</v>
      </c>
      <c r="AH2977" s="412" t="s">
        <v>1719</v>
      </c>
      <c r="AI2977" s="371"/>
    </row>
    <row r="2978" spans="1:35" x14ac:dyDescent="0.2">
      <c r="A2978" s="43" t="s">
        <v>932</v>
      </c>
      <c r="B2978" s="45">
        <v>20200205</v>
      </c>
      <c r="C2978" s="107" t="s">
        <v>67</v>
      </c>
      <c r="D2978" s="107">
        <v>19</v>
      </c>
      <c r="E2978" s="107">
        <v>9</v>
      </c>
      <c r="F2978"/>
      <c r="G2978"/>
      <c r="H2978" s="107" t="s">
        <v>10</v>
      </c>
      <c r="I2978" s="107">
        <v>290</v>
      </c>
      <c r="J2978" s="107">
        <v>0</v>
      </c>
      <c r="K2978" s="43">
        <v>5</v>
      </c>
      <c r="L2978" s="43">
        <v>1</v>
      </c>
      <c r="M2978" s="43">
        <v>0</v>
      </c>
      <c r="N2978" s="49">
        <v>1</v>
      </c>
      <c r="O2978" s="111" t="str">
        <f>Cal_111320b_12mm!$E$2</f>
        <v>Cal_111320b_12mm</v>
      </c>
      <c r="P2978" s="112">
        <f>Cal_111320b_12mm!$Q$3</f>
        <v>1.834328118614172</v>
      </c>
      <c r="Q2978" s="112">
        <f>Cal_111320b_12mm!$R$3</f>
        <v>0.54419533879391391</v>
      </c>
      <c r="R2978" s="46">
        <v>102.3</v>
      </c>
      <c r="S2978" s="46">
        <v>65.319999999999993</v>
      </c>
      <c r="T2978" s="43">
        <f t="shared" ref="T2978" si="661">AVERAGE(0.878, 0.551, 0.758, 0.695, 0.792, 0.866)</f>
        <v>0.75666666666666671</v>
      </c>
      <c r="U2978" s="79">
        <f t="shared" si="624"/>
        <v>101.54333333333334</v>
      </c>
      <c r="V2978" s="79">
        <f t="shared" si="625"/>
        <v>64.563333333333333</v>
      </c>
      <c r="W2978" s="465">
        <f t="shared" si="626"/>
        <v>0.76284073134176977</v>
      </c>
      <c r="X2978" s="465">
        <f t="shared" si="627"/>
        <v>0.34835302354425068</v>
      </c>
      <c r="Y2978" s="43">
        <f>Cal_111320b_12mm!$A$3</f>
        <v>20201113</v>
      </c>
      <c r="Z2978" s="48" t="s">
        <v>1108</v>
      </c>
      <c r="AA2978" s="48"/>
      <c r="AE2978" s="689" t="s">
        <v>1250</v>
      </c>
      <c r="AF2978" s="128">
        <v>1</v>
      </c>
      <c r="AG2978" s="765" t="s">
        <v>1634</v>
      </c>
      <c r="AH2978"/>
    </row>
    <row r="2979" spans="1:35" x14ac:dyDescent="0.2">
      <c r="A2979" s="43" t="s">
        <v>932</v>
      </c>
      <c r="B2979" s="45">
        <v>20200205</v>
      </c>
      <c r="C2979" s="107" t="s">
        <v>67</v>
      </c>
      <c r="D2979" s="107">
        <v>19</v>
      </c>
      <c r="E2979" s="107">
        <v>9</v>
      </c>
      <c r="F2979"/>
      <c r="G2979"/>
      <c r="H2979" s="107" t="s">
        <v>11</v>
      </c>
      <c r="I2979" s="107">
        <v>290</v>
      </c>
      <c r="J2979" s="107">
        <v>0</v>
      </c>
      <c r="K2979" s="43">
        <v>5</v>
      </c>
      <c r="L2979" s="43">
        <v>1</v>
      </c>
      <c r="M2979" s="43">
        <v>0</v>
      </c>
      <c r="N2979" s="49">
        <v>1</v>
      </c>
      <c r="O2979" s="111" t="str">
        <f>Cal_111320b_12mm!$E$2</f>
        <v>Cal_111320b_12mm</v>
      </c>
      <c r="P2979" s="112">
        <f>Cal_111320b_12mm!$Q$3</f>
        <v>1.834328118614172</v>
      </c>
      <c r="Q2979" s="112">
        <f>Cal_111320b_12mm!$R$3</f>
        <v>0.54419533879391391</v>
      </c>
      <c r="R2979" s="46">
        <v>106.2</v>
      </c>
      <c r="S2979" s="46">
        <v>68.38</v>
      </c>
      <c r="T2979" s="50">
        <f>AVERAGE(1.042, 1.067, 0.852, 0.885, 0.876, 0.957)</f>
        <v>0.94650000000000001</v>
      </c>
      <c r="U2979" s="79">
        <f t="shared" si="624"/>
        <v>105.2535</v>
      </c>
      <c r="V2979" s="79">
        <f t="shared" si="625"/>
        <v>67.433499999999995</v>
      </c>
      <c r="W2979" s="465">
        <f t="shared" si="626"/>
        <v>0.78016864411427078</v>
      </c>
      <c r="X2979" s="465">
        <f t="shared" si="627"/>
        <v>0.38042329253872803</v>
      </c>
      <c r="Y2979" s="43">
        <f>Cal_111320b_12mm!$A$3</f>
        <v>20201113</v>
      </c>
      <c r="Z2979" s="48" t="s">
        <v>1103</v>
      </c>
      <c r="AA2979" s="48"/>
      <c r="AE2979" s="689" t="s">
        <v>1250</v>
      </c>
      <c r="AF2979" s="128">
        <v>1</v>
      </c>
      <c r="AG2979" s="765" t="s">
        <v>1634</v>
      </c>
      <c r="AH2979"/>
    </row>
    <row r="2980" spans="1:35" x14ac:dyDescent="0.2">
      <c r="A2980" s="43" t="s">
        <v>932</v>
      </c>
      <c r="B2980" s="45">
        <v>20200205</v>
      </c>
      <c r="C2980" s="107" t="s">
        <v>67</v>
      </c>
      <c r="D2980" s="107">
        <v>19</v>
      </c>
      <c r="E2980" s="107">
        <v>9</v>
      </c>
      <c r="F2980"/>
      <c r="G2980"/>
      <c r="H2980" s="107" t="s">
        <v>10</v>
      </c>
      <c r="I2980" s="107">
        <v>290</v>
      </c>
      <c r="J2980" s="107">
        <v>10</v>
      </c>
      <c r="K2980" s="43">
        <v>5</v>
      </c>
      <c r="L2980" s="43">
        <v>1</v>
      </c>
      <c r="M2980" s="43">
        <v>0</v>
      </c>
      <c r="N2980" s="49">
        <v>1</v>
      </c>
      <c r="O2980" s="111" t="str">
        <f>Cal_111320b_12mm!$E$2</f>
        <v>Cal_111320b_12mm</v>
      </c>
      <c r="P2980" s="112">
        <f>Cal_111320b_12mm!$Q$3</f>
        <v>1.834328118614172</v>
      </c>
      <c r="Q2980" s="112">
        <f>Cal_111320b_12mm!$R$3</f>
        <v>0.54419533879391391</v>
      </c>
      <c r="R2980" s="46">
        <v>50.78</v>
      </c>
      <c r="S2980" s="46">
        <v>33.619999999999997</v>
      </c>
      <c r="T2980" s="43">
        <f t="shared" ref="T2980:T2981" si="662">AVERAGE(1.044, 0.635, 0.864, 0.696, 0.707, 0.783)</f>
        <v>0.78816666666666668</v>
      </c>
      <c r="U2980" s="79">
        <f t="shared" si="624"/>
        <v>49.991833333333332</v>
      </c>
      <c r="V2980" s="79">
        <f t="shared" si="625"/>
        <v>32.831833333333329</v>
      </c>
      <c r="W2980" s="465">
        <f t="shared" si="626"/>
        <v>0.35398450378109164</v>
      </c>
      <c r="X2980" s="465">
        <f t="shared" si="627"/>
        <v>0.21108124295015934</v>
      </c>
      <c r="Y2980" s="43">
        <f>Cal_111320b_12mm!$A$3</f>
        <v>20201113</v>
      </c>
      <c r="Z2980" s="48" t="s">
        <v>1105</v>
      </c>
      <c r="AA2980" s="48"/>
      <c r="AE2980" s="689" t="s">
        <v>1250</v>
      </c>
      <c r="AF2980" s="128">
        <v>1</v>
      </c>
      <c r="AG2980" s="765" t="s">
        <v>1634</v>
      </c>
      <c r="AH2980"/>
    </row>
    <row r="2981" spans="1:35" x14ac:dyDescent="0.2">
      <c r="A2981" s="43" t="s">
        <v>932</v>
      </c>
      <c r="B2981" s="45">
        <v>20200205</v>
      </c>
      <c r="C2981" s="107" t="s">
        <v>67</v>
      </c>
      <c r="D2981" s="107">
        <v>19</v>
      </c>
      <c r="E2981" s="107">
        <v>9</v>
      </c>
      <c r="F2981"/>
      <c r="G2981"/>
      <c r="H2981" s="107" t="s">
        <v>11</v>
      </c>
      <c r="I2981" s="107">
        <v>290</v>
      </c>
      <c r="J2981" s="107">
        <v>10</v>
      </c>
      <c r="K2981" s="43">
        <v>5</v>
      </c>
      <c r="L2981" s="43">
        <v>1</v>
      </c>
      <c r="M2981" s="43">
        <v>0</v>
      </c>
      <c r="N2981" s="49">
        <v>1</v>
      </c>
      <c r="O2981" s="111" t="str">
        <f>Cal_111320b_12mm!$E$2</f>
        <v>Cal_111320b_12mm</v>
      </c>
      <c r="P2981" s="112">
        <f>Cal_111320b_12mm!$Q$3</f>
        <v>1.834328118614172</v>
      </c>
      <c r="Q2981" s="112">
        <f>Cal_111320b_12mm!$R$3</f>
        <v>0.54419533879391391</v>
      </c>
      <c r="R2981" s="46">
        <v>48.06</v>
      </c>
      <c r="S2981" s="46">
        <v>31.94</v>
      </c>
      <c r="T2981" s="43">
        <f t="shared" si="662"/>
        <v>0.78816666666666668</v>
      </c>
      <c r="U2981" s="79">
        <f t="shared" si="624"/>
        <v>47.271833333333333</v>
      </c>
      <c r="V2981" s="79">
        <f t="shared" si="625"/>
        <v>31.151833333333336</v>
      </c>
      <c r="W2981" s="465">
        <f t="shared" si="626"/>
        <v>0.33253089749132847</v>
      </c>
      <c r="X2981" s="465">
        <f t="shared" si="627"/>
        <v>0.2036205195139402</v>
      </c>
      <c r="Y2981" s="43">
        <f>Cal_111320b_12mm!$A$3</f>
        <v>20201113</v>
      </c>
      <c r="Z2981" s="48" t="s">
        <v>1105</v>
      </c>
      <c r="AA2981" s="48"/>
      <c r="AE2981" s="689" t="s">
        <v>1250</v>
      </c>
      <c r="AF2981" s="128">
        <v>1</v>
      </c>
      <c r="AG2981" s="765" t="s">
        <v>1634</v>
      </c>
      <c r="AH2981"/>
    </row>
    <row r="2982" spans="1:35" s="82" customFormat="1" x14ac:dyDescent="0.2">
      <c r="A2982" s="82" t="s">
        <v>932</v>
      </c>
      <c r="B2982" s="81">
        <v>20200205</v>
      </c>
      <c r="C2982" s="126" t="s">
        <v>67</v>
      </c>
      <c r="D2982" s="126">
        <v>19</v>
      </c>
      <c r="E2982" s="126">
        <v>9</v>
      </c>
      <c r="F2982"/>
      <c r="G2982"/>
      <c r="H2982" s="126" t="s">
        <v>10</v>
      </c>
      <c r="I2982" s="126">
        <v>293</v>
      </c>
      <c r="J2982" s="126">
        <v>5</v>
      </c>
      <c r="K2982" s="82">
        <v>5</v>
      </c>
      <c r="L2982" s="82">
        <v>1</v>
      </c>
      <c r="M2982" s="82">
        <v>0</v>
      </c>
      <c r="N2982" s="83">
        <v>1</v>
      </c>
      <c r="O2982" s="111" t="str">
        <f>Cal_111320b_12mm!$E$2</f>
        <v>Cal_111320b_12mm</v>
      </c>
      <c r="P2982" s="112">
        <f>Cal_111320b_12mm!$Q$3</f>
        <v>1.834328118614172</v>
      </c>
      <c r="Q2982" s="112">
        <f>Cal_111320b_12mm!$R$3</f>
        <v>0.54419533879391391</v>
      </c>
      <c r="R2982" s="84">
        <v>78.92</v>
      </c>
      <c r="S2982" s="84">
        <v>47.98</v>
      </c>
      <c r="T2982" s="82">
        <f t="shared" ref="T2982:T2985" si="663">AVERAGE(0.873, 0.875, 1.03, 0.893, 0.525, 0.624)</f>
        <v>0.80333333333333334</v>
      </c>
      <c r="U2982" s="125">
        <f t="shared" si="624"/>
        <v>78.116666666666674</v>
      </c>
      <c r="V2982" s="125">
        <f t="shared" si="625"/>
        <v>47.176666666666662</v>
      </c>
      <c r="W2982" s="459">
        <f t="shared" si="626"/>
        <v>0.63170985755949305</v>
      </c>
      <c r="X2982" s="459">
        <f t="shared" si="627"/>
        <v>0.17193001660372423</v>
      </c>
      <c r="Y2982" s="43">
        <f>Cal_111320b_12mm!$A$3</f>
        <v>20201113</v>
      </c>
      <c r="Z2982" s="85" t="s">
        <v>1102</v>
      </c>
      <c r="AA2982" s="745">
        <v>20200706</v>
      </c>
      <c r="AB2982" s="85"/>
      <c r="AE2982" s="689" t="s">
        <v>1250</v>
      </c>
      <c r="AF2982" s="128">
        <v>1</v>
      </c>
      <c r="AG2982" s="765" t="s">
        <v>1634</v>
      </c>
      <c r="AH2982" s="153" t="s">
        <v>258</v>
      </c>
      <c r="AI2982" s="155"/>
    </row>
    <row r="2983" spans="1:35" s="82" customFormat="1" x14ac:dyDescent="0.2">
      <c r="A2983" s="82" t="s">
        <v>932</v>
      </c>
      <c r="B2983" s="81">
        <v>20200205</v>
      </c>
      <c r="C2983" s="126" t="s">
        <v>67</v>
      </c>
      <c r="D2983" s="126">
        <v>19</v>
      </c>
      <c r="E2983" s="126">
        <v>9</v>
      </c>
      <c r="F2983"/>
      <c r="G2983"/>
      <c r="H2983" s="126" t="s">
        <v>11</v>
      </c>
      <c r="I2983" s="126">
        <v>294</v>
      </c>
      <c r="J2983" s="126">
        <v>5</v>
      </c>
      <c r="K2983" s="82">
        <v>5</v>
      </c>
      <c r="L2983" s="82">
        <v>1</v>
      </c>
      <c r="M2983" s="82">
        <v>0</v>
      </c>
      <c r="N2983" s="83">
        <v>1</v>
      </c>
      <c r="O2983" s="111" t="str">
        <f>Cal_111320b_12mm!$E$2</f>
        <v>Cal_111320b_12mm</v>
      </c>
      <c r="P2983" s="112">
        <f>Cal_111320b_12mm!$Q$3</f>
        <v>1.834328118614172</v>
      </c>
      <c r="Q2983" s="112">
        <f>Cal_111320b_12mm!$R$3</f>
        <v>0.54419533879391391</v>
      </c>
      <c r="R2983" s="84">
        <v>59.7</v>
      </c>
      <c r="S2983" s="84">
        <v>37.24</v>
      </c>
      <c r="T2983" s="82">
        <f t="shared" si="663"/>
        <v>0.80333333333333334</v>
      </c>
      <c r="U2983" s="125">
        <f t="shared" si="624"/>
        <v>58.896666666666668</v>
      </c>
      <c r="V2983" s="125">
        <f t="shared" si="625"/>
        <v>36.436666666666667</v>
      </c>
      <c r="W2983" s="459">
        <f t="shared" si="626"/>
        <v>0.45701177134923854</v>
      </c>
      <c r="X2983" s="459">
        <f t="shared" si="627"/>
        <v>0.16156435493347351</v>
      </c>
      <c r="Y2983" s="43">
        <f>Cal_111320b_12mm!$A$3</f>
        <v>20201113</v>
      </c>
      <c r="Z2983" s="85" t="s">
        <v>1102</v>
      </c>
      <c r="AA2983" s="745">
        <v>20200706</v>
      </c>
      <c r="AB2983" s="85"/>
      <c r="AE2983" s="689" t="s">
        <v>1250</v>
      </c>
      <c r="AF2983" s="128">
        <v>1</v>
      </c>
      <c r="AG2983" s="765" t="s">
        <v>1634</v>
      </c>
      <c r="AH2983" s="153" t="s">
        <v>165</v>
      </c>
      <c r="AI2983" s="155"/>
    </row>
    <row r="2984" spans="1:35" s="372" customFormat="1" x14ac:dyDescent="0.2">
      <c r="A2984" s="372" t="s">
        <v>932</v>
      </c>
      <c r="B2984" s="462">
        <v>20200205</v>
      </c>
      <c r="C2984" s="373" t="s">
        <v>67</v>
      </c>
      <c r="D2984" s="373">
        <v>19</v>
      </c>
      <c r="E2984" s="373">
        <v>9</v>
      </c>
      <c r="F2984"/>
      <c r="G2984"/>
      <c r="H2984" s="373" t="s">
        <v>10</v>
      </c>
      <c r="I2984" s="373">
        <v>295</v>
      </c>
      <c r="J2984" s="373">
        <v>20</v>
      </c>
      <c r="K2984" s="372">
        <v>5</v>
      </c>
      <c r="L2984" s="372">
        <v>1</v>
      </c>
      <c r="M2984" s="372">
        <v>0</v>
      </c>
      <c r="N2984" s="375">
        <v>1</v>
      </c>
      <c r="O2984" s="111" t="str">
        <f>Cal_111320b_12mm!$E$2</f>
        <v>Cal_111320b_12mm</v>
      </c>
      <c r="P2984" s="112">
        <f>Cal_111320b_12mm!$Q$3</f>
        <v>1.834328118614172</v>
      </c>
      <c r="Q2984" s="112">
        <f>Cal_111320b_12mm!$R$3</f>
        <v>0.54419533879391391</v>
      </c>
      <c r="R2984" s="376">
        <v>39.32</v>
      </c>
      <c r="S2984" s="376">
        <v>23.91</v>
      </c>
      <c r="T2984" s="82">
        <f t="shared" si="663"/>
        <v>0.80333333333333334</v>
      </c>
      <c r="U2984" s="378">
        <f t="shared" si="624"/>
        <v>38.516666666666666</v>
      </c>
      <c r="V2984" s="378">
        <f t="shared" si="625"/>
        <v>23.106666666666666</v>
      </c>
      <c r="W2984" s="464">
        <f t="shared" si="626"/>
        <v>0.31249680947953862</v>
      </c>
      <c r="X2984" s="464">
        <f t="shared" si="627"/>
        <v>7.8449509874429779E-2</v>
      </c>
      <c r="Y2984" s="43">
        <f>Cal_111320b_12mm!$A$3</f>
        <v>20201113</v>
      </c>
      <c r="Z2984" s="85" t="s">
        <v>1102</v>
      </c>
      <c r="AA2984" s="745">
        <v>20200706</v>
      </c>
      <c r="AB2984" s="380"/>
      <c r="AE2984" s="689" t="s">
        <v>1250</v>
      </c>
      <c r="AF2984" s="128">
        <v>1</v>
      </c>
      <c r="AG2984" s="765" t="s">
        <v>1634</v>
      </c>
      <c r="AH2984" s="412" t="s">
        <v>265</v>
      </c>
      <c r="AI2984" s="371"/>
    </row>
    <row r="2985" spans="1:35" s="372" customFormat="1" x14ac:dyDescent="0.2">
      <c r="A2985" s="372" t="s">
        <v>932</v>
      </c>
      <c r="B2985" s="462">
        <v>20200205</v>
      </c>
      <c r="C2985" s="373" t="s">
        <v>67</v>
      </c>
      <c r="D2985" s="373">
        <v>19</v>
      </c>
      <c r="E2985" s="373">
        <v>9</v>
      </c>
      <c r="F2985"/>
      <c r="G2985"/>
      <c r="H2985" s="373" t="s">
        <v>11</v>
      </c>
      <c r="I2985" s="373">
        <v>293</v>
      </c>
      <c r="J2985" s="373">
        <v>20</v>
      </c>
      <c r="K2985" s="372">
        <v>5</v>
      </c>
      <c r="L2985" s="372">
        <v>1</v>
      </c>
      <c r="M2985" s="372">
        <v>0</v>
      </c>
      <c r="N2985" s="375">
        <v>1</v>
      </c>
      <c r="O2985" s="111" t="str">
        <f>Cal_111320b_12mm!$E$2</f>
        <v>Cal_111320b_12mm</v>
      </c>
      <c r="P2985" s="112">
        <f>Cal_111320b_12mm!$Q$3</f>
        <v>1.834328118614172</v>
      </c>
      <c r="Q2985" s="112">
        <f>Cal_111320b_12mm!$R$3</f>
        <v>0.54419533879391391</v>
      </c>
      <c r="R2985" s="376">
        <v>59.67</v>
      </c>
      <c r="S2985" s="376">
        <v>37.130000000000003</v>
      </c>
      <c r="T2985" s="82">
        <f t="shared" si="663"/>
        <v>0.80333333333333334</v>
      </c>
      <c r="U2985" s="378">
        <f t="shared" si="624"/>
        <v>58.866666666666667</v>
      </c>
      <c r="V2985" s="378">
        <f t="shared" si="625"/>
        <v>36.326666666666668</v>
      </c>
      <c r="W2985" s="464">
        <f t="shared" si="626"/>
        <v>0.46020491885555809</v>
      </c>
      <c r="X2985" s="464">
        <f t="shared" si="627"/>
        <v>0.15860857288688118</v>
      </c>
      <c r="Y2985" s="43">
        <f>Cal_111320b_12mm!$A$3</f>
        <v>20201113</v>
      </c>
      <c r="Z2985" s="85" t="s">
        <v>1102</v>
      </c>
      <c r="AA2985" s="745">
        <v>20200706</v>
      </c>
      <c r="AB2985" s="380"/>
      <c r="AE2985" s="689" t="s">
        <v>1250</v>
      </c>
      <c r="AF2985" s="128">
        <v>1</v>
      </c>
      <c r="AG2985" s="765" t="s">
        <v>1634</v>
      </c>
      <c r="AH2985" s="412" t="s">
        <v>266</v>
      </c>
      <c r="AI2985" s="371"/>
    </row>
    <row r="2986" spans="1:35" x14ac:dyDescent="0.2">
      <c r="A2986" s="43" t="s">
        <v>932</v>
      </c>
      <c r="B2986" s="45">
        <v>20200205</v>
      </c>
      <c r="C2986" s="107" t="s">
        <v>67</v>
      </c>
      <c r="D2986" s="107">
        <v>19</v>
      </c>
      <c r="E2986" s="107">
        <v>14</v>
      </c>
      <c r="F2986"/>
      <c r="G2986"/>
      <c r="H2986" s="107" t="s">
        <v>10</v>
      </c>
      <c r="I2986" s="107">
        <v>290</v>
      </c>
      <c r="J2986" s="107">
        <v>0</v>
      </c>
      <c r="K2986" s="43">
        <v>5</v>
      </c>
      <c r="L2986" s="43">
        <v>1</v>
      </c>
      <c r="M2986" s="43">
        <v>0</v>
      </c>
      <c r="N2986" s="49">
        <v>1</v>
      </c>
      <c r="O2986" s="111" t="str">
        <f>Cal_111320b_12mm!$E$2</f>
        <v>Cal_111320b_12mm</v>
      </c>
      <c r="P2986" s="112">
        <f>Cal_111320b_12mm!$Q$3</f>
        <v>1.834328118614172</v>
      </c>
      <c r="Q2986" s="112">
        <f>Cal_111320b_12mm!$R$3</f>
        <v>0.54419533879391391</v>
      </c>
      <c r="R2986" s="46">
        <v>143.5</v>
      </c>
      <c r="S2986" s="46">
        <v>90.9</v>
      </c>
      <c r="T2986" s="50">
        <f t="shared" ref="T2986:T2987" si="664">AVERAGE(1.042, 1.067, 0.852, 0.885, 0.876, 0.957)</f>
        <v>0.94650000000000001</v>
      </c>
      <c r="U2986" s="79">
        <f t="shared" si="624"/>
        <v>142.55350000000001</v>
      </c>
      <c r="V2986" s="79">
        <f t="shared" si="625"/>
        <v>89.953500000000005</v>
      </c>
      <c r="W2986" s="465">
        <f t="shared" si="626"/>
        <v>1.0850573950399431</v>
      </c>
      <c r="X2986" s="465">
        <f t="shared" si="627"/>
        <v>0.46312424722563045</v>
      </c>
      <c r="Y2986" s="43">
        <f>Cal_111320b_12mm!$A$3</f>
        <v>20201113</v>
      </c>
      <c r="Z2986" s="48" t="s">
        <v>1103</v>
      </c>
      <c r="AA2986" s="48"/>
      <c r="AE2986" s="689" t="s">
        <v>1250</v>
      </c>
      <c r="AF2986" s="128">
        <v>1</v>
      </c>
      <c r="AG2986" s="765" t="s">
        <v>1634</v>
      </c>
      <c r="AH2986"/>
    </row>
    <row r="2987" spans="1:35" x14ac:dyDescent="0.2">
      <c r="A2987" s="43" t="s">
        <v>932</v>
      </c>
      <c r="B2987" s="45">
        <v>20200205</v>
      </c>
      <c r="C2987" s="107" t="s">
        <v>67</v>
      </c>
      <c r="D2987" s="107">
        <v>19</v>
      </c>
      <c r="E2987" s="107">
        <v>14</v>
      </c>
      <c r="F2987"/>
      <c r="G2987"/>
      <c r="H2987" s="107" t="s">
        <v>11</v>
      </c>
      <c r="I2987" s="107">
        <v>290</v>
      </c>
      <c r="J2987" s="107">
        <v>0</v>
      </c>
      <c r="K2987" s="43">
        <v>5</v>
      </c>
      <c r="L2987" s="43">
        <v>1</v>
      </c>
      <c r="M2987" s="43">
        <v>0</v>
      </c>
      <c r="N2987" s="49">
        <v>1</v>
      </c>
      <c r="O2987" s="111" t="str">
        <f>Cal_111320b_12mm!$E$2</f>
        <v>Cal_111320b_12mm</v>
      </c>
      <c r="P2987" s="112">
        <f>Cal_111320b_12mm!$Q$3</f>
        <v>1.834328118614172</v>
      </c>
      <c r="Q2987" s="112">
        <f>Cal_111320b_12mm!$R$3</f>
        <v>0.54419533879391391</v>
      </c>
      <c r="R2987" s="46">
        <v>147.80000000000001</v>
      </c>
      <c r="S2987" s="46">
        <v>93.23</v>
      </c>
      <c r="T2987" s="50">
        <f t="shared" si="664"/>
        <v>0.94650000000000001</v>
      </c>
      <c r="U2987" s="79">
        <f t="shared" si="624"/>
        <v>146.85350000000003</v>
      </c>
      <c r="V2987" s="79">
        <f t="shared" si="625"/>
        <v>92.283500000000004</v>
      </c>
      <c r="W2987" s="465">
        <f t="shared" si="626"/>
        <v>1.1256954761849753</v>
      </c>
      <c r="X2987" s="465">
        <f t="shared" si="627"/>
        <v>0.46258758766484787</v>
      </c>
      <c r="Y2987" s="43">
        <f>Cal_111320b_12mm!$A$3</f>
        <v>20201113</v>
      </c>
      <c r="Z2987" s="48" t="s">
        <v>1103</v>
      </c>
      <c r="AA2987" s="48"/>
      <c r="AE2987" s="689" t="s">
        <v>1250</v>
      </c>
      <c r="AF2987" s="128">
        <v>1</v>
      </c>
      <c r="AG2987" s="765" t="s">
        <v>1634</v>
      </c>
      <c r="AH2987"/>
    </row>
    <row r="2988" spans="1:35" x14ac:dyDescent="0.2">
      <c r="A2988" s="43" t="s">
        <v>932</v>
      </c>
      <c r="B2988" s="45">
        <v>20200205</v>
      </c>
      <c r="C2988" s="107" t="s">
        <v>67</v>
      </c>
      <c r="D2988" s="107">
        <v>19</v>
      </c>
      <c r="E2988" s="107">
        <v>14</v>
      </c>
      <c r="F2988"/>
      <c r="G2988"/>
      <c r="H2988" s="107" t="s">
        <v>10</v>
      </c>
      <c r="I2988" s="107">
        <v>290</v>
      </c>
      <c r="J2988" s="107">
        <v>10</v>
      </c>
      <c r="K2988" s="43">
        <v>5</v>
      </c>
      <c r="L2988" s="43">
        <v>1</v>
      </c>
      <c r="M2988" s="43">
        <v>0</v>
      </c>
      <c r="N2988" s="49">
        <v>1</v>
      </c>
      <c r="O2988" s="111" t="str">
        <f>Cal_111320b_12mm!$E$2</f>
        <v>Cal_111320b_12mm</v>
      </c>
      <c r="P2988" s="112">
        <f>Cal_111320b_12mm!$Q$3</f>
        <v>1.834328118614172</v>
      </c>
      <c r="Q2988" s="112">
        <f>Cal_111320b_12mm!$R$3</f>
        <v>0.54419533879391391</v>
      </c>
      <c r="R2988" s="46">
        <v>83.3</v>
      </c>
      <c r="S2988" s="46">
        <v>53.92</v>
      </c>
      <c r="T2988" s="43">
        <f t="shared" ref="T2988:T2989" si="665">AVERAGE(1.044, 0.635, 0.864, 0.696, 0.707, 0.783)</f>
        <v>0.78816666666666668</v>
      </c>
      <c r="U2988" s="79">
        <f t="shared" si="624"/>
        <v>82.511833333333328</v>
      </c>
      <c r="V2988" s="79">
        <f t="shared" si="625"/>
        <v>53.131833333333333</v>
      </c>
      <c r="W2988" s="465">
        <f t="shared" si="626"/>
        <v>0.60606437768580834</v>
      </c>
      <c r="X2988" s="465">
        <f t="shared" si="627"/>
        <v>0.30838285323439746</v>
      </c>
      <c r="Y2988" s="43">
        <f>Cal_111320b_12mm!$A$3</f>
        <v>20201113</v>
      </c>
      <c r="Z2988" s="48" t="s">
        <v>1105</v>
      </c>
      <c r="AA2988" s="48"/>
      <c r="AE2988" s="689" t="s">
        <v>1250</v>
      </c>
      <c r="AF2988" s="128">
        <v>1</v>
      </c>
      <c r="AG2988" s="765" t="s">
        <v>1634</v>
      </c>
      <c r="AH2988"/>
    </row>
    <row r="2989" spans="1:35" x14ac:dyDescent="0.2">
      <c r="A2989" s="43" t="s">
        <v>932</v>
      </c>
      <c r="B2989" s="45">
        <v>20200205</v>
      </c>
      <c r="C2989" s="107" t="s">
        <v>67</v>
      </c>
      <c r="D2989" s="107">
        <v>19</v>
      </c>
      <c r="E2989" s="107">
        <v>14</v>
      </c>
      <c r="F2989"/>
      <c r="G2989"/>
      <c r="H2989" s="107" t="s">
        <v>11</v>
      </c>
      <c r="I2989" s="107">
        <v>290</v>
      </c>
      <c r="J2989" s="107">
        <v>10</v>
      </c>
      <c r="K2989" s="43">
        <v>5</v>
      </c>
      <c r="L2989" s="43">
        <v>1</v>
      </c>
      <c r="M2989" s="43">
        <v>0</v>
      </c>
      <c r="N2989" s="49">
        <v>1</v>
      </c>
      <c r="O2989" s="111" t="str">
        <f>Cal_111320b_12mm!$E$2</f>
        <v>Cal_111320b_12mm</v>
      </c>
      <c r="P2989" s="112">
        <f>Cal_111320b_12mm!$Q$3</f>
        <v>1.834328118614172</v>
      </c>
      <c r="Q2989" s="112">
        <f>Cal_111320b_12mm!$R$3</f>
        <v>0.54419533879391391</v>
      </c>
      <c r="R2989" s="46">
        <v>84.83</v>
      </c>
      <c r="S2989" s="46">
        <v>55.23</v>
      </c>
      <c r="T2989" s="43">
        <f t="shared" si="665"/>
        <v>0.78816666666666668</v>
      </c>
      <c r="U2989" s="79">
        <f t="shared" si="624"/>
        <v>84.041833333333329</v>
      </c>
      <c r="V2989" s="79">
        <f t="shared" si="625"/>
        <v>54.441833333333328</v>
      </c>
      <c r="W2989" s="465">
        <f t="shared" si="626"/>
        <v>0.61060264055479674</v>
      </c>
      <c r="X2989" s="465">
        <f t="shared" si="627"/>
        <v>0.32639088318745496</v>
      </c>
      <c r="Y2989" s="43">
        <f>Cal_111320b_12mm!$A$3</f>
        <v>20201113</v>
      </c>
      <c r="Z2989" s="48" t="s">
        <v>1105</v>
      </c>
      <c r="AA2989" s="48"/>
      <c r="AE2989" s="689" t="s">
        <v>1250</v>
      </c>
      <c r="AF2989" s="128">
        <v>1</v>
      </c>
      <c r="AG2989" s="765" t="s">
        <v>1634</v>
      </c>
      <c r="AH2989"/>
    </row>
    <row r="2990" spans="1:35" s="82" customFormat="1" x14ac:dyDescent="0.2">
      <c r="A2990" s="82" t="s">
        <v>932</v>
      </c>
      <c r="B2990" s="81">
        <v>20200205</v>
      </c>
      <c r="C2990" s="126" t="s">
        <v>67</v>
      </c>
      <c r="D2990" s="126">
        <v>19</v>
      </c>
      <c r="E2990" s="126">
        <v>14</v>
      </c>
      <c r="F2990"/>
      <c r="G2990"/>
      <c r="H2990" s="126" t="s">
        <v>10</v>
      </c>
      <c r="I2990" s="126">
        <v>294</v>
      </c>
      <c r="J2990" s="126">
        <v>5</v>
      </c>
      <c r="K2990" s="82">
        <v>5</v>
      </c>
      <c r="L2990" s="82">
        <v>1</v>
      </c>
      <c r="M2990" s="82">
        <v>0</v>
      </c>
      <c r="N2990" s="83">
        <v>1</v>
      </c>
      <c r="O2990" s="111" t="str">
        <f>Cal_111320b_12mm!$E$2</f>
        <v>Cal_111320b_12mm</v>
      </c>
      <c r="P2990" s="112">
        <f>Cal_111320b_12mm!$Q$3</f>
        <v>1.834328118614172</v>
      </c>
      <c r="Q2990" s="112">
        <f>Cal_111320b_12mm!$R$3</f>
        <v>0.54419533879391391</v>
      </c>
      <c r="R2990" s="84">
        <v>74.709999999999994</v>
      </c>
      <c r="S2990" s="84">
        <v>46.45</v>
      </c>
      <c r="T2990" s="82">
        <f t="shared" ref="T2990:T2993" si="666">AVERAGE(0.873, 0.875, 1.03, 0.893, 0.525, 0.624)</f>
        <v>0.80333333333333334</v>
      </c>
      <c r="U2990" s="125">
        <f t="shared" si="624"/>
        <v>73.906666666666666</v>
      </c>
      <c r="V2990" s="125">
        <f t="shared" si="625"/>
        <v>45.646666666666668</v>
      </c>
      <c r="W2990" s="459">
        <f t="shared" si="626"/>
        <v>0.57502905869677112</v>
      </c>
      <c r="X2990" s="459">
        <f t="shared" si="627"/>
        <v>0.19990292129732465</v>
      </c>
      <c r="Y2990" s="43">
        <f>Cal_111320b_12mm!$A$3</f>
        <v>20201113</v>
      </c>
      <c r="Z2990" s="85" t="s">
        <v>1102</v>
      </c>
      <c r="AA2990" s="745">
        <v>20200706</v>
      </c>
      <c r="AB2990" s="85"/>
      <c r="AE2990" s="689" t="s">
        <v>1250</v>
      </c>
      <c r="AF2990" s="128">
        <v>1</v>
      </c>
      <c r="AG2990" s="765" t="s">
        <v>1634</v>
      </c>
      <c r="AH2990" s="153" t="s">
        <v>256</v>
      </c>
      <c r="AI2990" s="155"/>
    </row>
    <row r="2991" spans="1:35" s="82" customFormat="1" x14ac:dyDescent="0.2">
      <c r="A2991" s="82" t="s">
        <v>932</v>
      </c>
      <c r="B2991" s="81">
        <v>20200205</v>
      </c>
      <c r="C2991" s="126" t="s">
        <v>67</v>
      </c>
      <c r="D2991" s="126">
        <v>19</v>
      </c>
      <c r="E2991" s="126">
        <v>14</v>
      </c>
      <c r="F2991"/>
      <c r="G2991"/>
      <c r="H2991" s="126" t="s">
        <v>11</v>
      </c>
      <c r="I2991" s="126">
        <v>293</v>
      </c>
      <c r="J2991" s="126">
        <v>5</v>
      </c>
      <c r="K2991" s="82">
        <v>5</v>
      </c>
      <c r="L2991" s="82">
        <v>1</v>
      </c>
      <c r="M2991" s="82">
        <v>0</v>
      </c>
      <c r="N2991" s="83">
        <v>1</v>
      </c>
      <c r="O2991" s="111" t="str">
        <f>Cal_111320b_12mm!$E$2</f>
        <v>Cal_111320b_12mm</v>
      </c>
      <c r="P2991" s="112">
        <f>Cal_111320b_12mm!$Q$3</f>
        <v>1.834328118614172</v>
      </c>
      <c r="Q2991" s="112">
        <f>Cal_111320b_12mm!$R$3</f>
        <v>0.54419533879391391</v>
      </c>
      <c r="R2991" s="84">
        <v>81.5</v>
      </c>
      <c r="S2991" s="84">
        <v>49.12</v>
      </c>
      <c r="T2991" s="82">
        <f t="shared" si="666"/>
        <v>0.80333333333333334</v>
      </c>
      <c r="U2991" s="125">
        <f t="shared" si="624"/>
        <v>80.696666666666673</v>
      </c>
      <c r="V2991" s="125">
        <f t="shared" si="625"/>
        <v>48.316666666666663</v>
      </c>
      <c r="W2991" s="459">
        <f t="shared" si="626"/>
        <v>0.66111070419445328</v>
      </c>
      <c r="X2991" s="459">
        <f t="shared" si="627"/>
        <v>0.16194871614016371</v>
      </c>
      <c r="Y2991" s="43">
        <f>Cal_111320b_12mm!$A$3</f>
        <v>20201113</v>
      </c>
      <c r="Z2991" s="85" t="s">
        <v>1102</v>
      </c>
      <c r="AA2991" s="745">
        <v>20200706</v>
      </c>
      <c r="AB2991" s="85"/>
      <c r="AE2991" s="689" t="s">
        <v>1250</v>
      </c>
      <c r="AF2991" s="128">
        <v>1</v>
      </c>
      <c r="AG2991" s="765" t="s">
        <v>1634</v>
      </c>
      <c r="AH2991" s="153" t="s">
        <v>257</v>
      </c>
      <c r="AI2991" s="155"/>
    </row>
    <row r="2992" spans="1:35" s="372" customFormat="1" x14ac:dyDescent="0.2">
      <c r="A2992" s="372" t="s">
        <v>932</v>
      </c>
      <c r="B2992" s="462">
        <v>20200205</v>
      </c>
      <c r="C2992" s="373" t="s">
        <v>67</v>
      </c>
      <c r="D2992" s="373">
        <v>19</v>
      </c>
      <c r="E2992" s="373">
        <v>14</v>
      </c>
      <c r="F2992"/>
      <c r="G2992"/>
      <c r="H2992" s="373" t="s">
        <v>10</v>
      </c>
      <c r="I2992" s="373">
        <v>294</v>
      </c>
      <c r="J2992" s="373">
        <v>20</v>
      </c>
      <c r="K2992" s="372">
        <v>5</v>
      </c>
      <c r="L2992" s="372">
        <v>1</v>
      </c>
      <c r="M2992" s="372">
        <v>0</v>
      </c>
      <c r="N2992" s="375">
        <v>1</v>
      </c>
      <c r="O2992" s="111" t="str">
        <f>Cal_111320b_12mm!$E$2</f>
        <v>Cal_111320b_12mm</v>
      </c>
      <c r="P2992" s="112">
        <f>Cal_111320b_12mm!$Q$3</f>
        <v>1.834328118614172</v>
      </c>
      <c r="Q2992" s="112">
        <f>Cal_111320b_12mm!$R$3</f>
        <v>0.54419533879391391</v>
      </c>
      <c r="R2992" s="376">
        <v>70.08</v>
      </c>
      <c r="S2992" s="376">
        <v>42.85</v>
      </c>
      <c r="T2992" s="82">
        <f t="shared" si="666"/>
        <v>0.80333333333333334</v>
      </c>
      <c r="U2992" s="378">
        <f t="shared" si="624"/>
        <v>69.276666666666671</v>
      </c>
      <c r="V2992" s="378">
        <f t="shared" si="625"/>
        <v>42.046666666666667</v>
      </c>
      <c r="W2992" s="464">
        <f t="shared" si="626"/>
        <v>0.55407081628850252</v>
      </c>
      <c r="X2992" s="464">
        <f t="shared" si="627"/>
        <v>0.15974486909528021</v>
      </c>
      <c r="Y2992" s="43">
        <f>Cal_111320b_12mm!$A$3</f>
        <v>20201113</v>
      </c>
      <c r="Z2992" s="85" t="s">
        <v>1102</v>
      </c>
      <c r="AA2992" s="745">
        <v>20200706</v>
      </c>
      <c r="AB2992" s="380"/>
      <c r="AE2992" s="689" t="s">
        <v>1250</v>
      </c>
      <c r="AF2992" s="128">
        <v>1</v>
      </c>
      <c r="AG2992" s="765" t="s">
        <v>1634</v>
      </c>
      <c r="AH2992" s="412" t="s">
        <v>263</v>
      </c>
      <c r="AI2992" s="371"/>
    </row>
    <row r="2993" spans="1:35" s="372" customFormat="1" x14ac:dyDescent="0.2">
      <c r="A2993" s="372" t="s">
        <v>932</v>
      </c>
      <c r="B2993" s="462">
        <v>20200205</v>
      </c>
      <c r="C2993" s="373" t="s">
        <v>67</v>
      </c>
      <c r="D2993" s="373">
        <v>19</v>
      </c>
      <c r="E2993" s="373">
        <v>14</v>
      </c>
      <c r="F2993"/>
      <c r="G2993"/>
      <c r="H2993" s="373" t="s">
        <v>11</v>
      </c>
      <c r="I2993" s="373">
        <v>292</v>
      </c>
      <c r="J2993" s="373">
        <v>20</v>
      </c>
      <c r="K2993" s="372">
        <v>5</v>
      </c>
      <c r="L2993" s="372">
        <v>1</v>
      </c>
      <c r="M2993" s="372">
        <v>0</v>
      </c>
      <c r="N2993" s="375">
        <v>1</v>
      </c>
      <c r="O2993" s="111" t="str">
        <f>Cal_111320b_12mm!$E$2</f>
        <v>Cal_111320b_12mm</v>
      </c>
      <c r="P2993" s="112">
        <f>Cal_111320b_12mm!$Q$3</f>
        <v>1.834328118614172</v>
      </c>
      <c r="Q2993" s="112">
        <f>Cal_111320b_12mm!$R$3</f>
        <v>0.54419533879391391</v>
      </c>
      <c r="R2993" s="376">
        <v>55.93</v>
      </c>
      <c r="S2993" s="376">
        <v>33.42</v>
      </c>
      <c r="T2993" s="82">
        <f t="shared" si="666"/>
        <v>0.80333333333333334</v>
      </c>
      <c r="U2993" s="378">
        <f t="shared" si="624"/>
        <v>55.126666666666665</v>
      </c>
      <c r="V2993" s="378">
        <f t="shared" si="625"/>
        <v>32.616666666666667</v>
      </c>
      <c r="W2993" s="464">
        <f t="shared" si="626"/>
        <v>0.46116634779684113</v>
      </c>
      <c r="X2993" s="464">
        <f t="shared" si="627"/>
        <v>9.6351235828227771E-2</v>
      </c>
      <c r="Y2993" s="43">
        <f>Cal_111320b_12mm!$A$3</f>
        <v>20201113</v>
      </c>
      <c r="Z2993" s="85" t="s">
        <v>1102</v>
      </c>
      <c r="AA2993" s="745">
        <v>20200706</v>
      </c>
      <c r="AB2993" s="380"/>
      <c r="AE2993" s="689" t="s">
        <v>1250</v>
      </c>
      <c r="AF2993" s="128">
        <v>1</v>
      </c>
      <c r="AG2993" s="765" t="s">
        <v>1634</v>
      </c>
      <c r="AH2993" s="412" t="s">
        <v>264</v>
      </c>
      <c r="AI2993" s="371"/>
    </row>
    <row r="2994" spans="1:35" x14ac:dyDescent="0.2">
      <c r="A2994" s="43" t="s">
        <v>932</v>
      </c>
      <c r="B2994" s="45">
        <v>20200205</v>
      </c>
      <c r="C2994" s="107" t="s">
        <v>67</v>
      </c>
      <c r="D2994" s="107">
        <v>19</v>
      </c>
      <c r="E2994" s="107">
        <v>19</v>
      </c>
      <c r="F2994"/>
      <c r="G2994"/>
      <c r="H2994" s="107" t="s">
        <v>10</v>
      </c>
      <c r="I2994" s="107">
        <v>290</v>
      </c>
      <c r="J2994" s="107">
        <v>0</v>
      </c>
      <c r="K2994" s="43">
        <v>5</v>
      </c>
      <c r="L2994" s="43">
        <v>1</v>
      </c>
      <c r="M2994" s="43">
        <v>0</v>
      </c>
      <c r="N2994" s="49">
        <v>1</v>
      </c>
      <c r="O2994" s="111" t="str">
        <f>Cal_111320b_12mm!$E$2</f>
        <v>Cal_111320b_12mm</v>
      </c>
      <c r="P2994" s="112">
        <f>Cal_111320b_12mm!$Q$3</f>
        <v>1.834328118614172</v>
      </c>
      <c r="Q2994" s="112">
        <f>Cal_111320b_12mm!$R$3</f>
        <v>0.54419533879391391</v>
      </c>
      <c r="R2994" s="46">
        <v>127.1</v>
      </c>
      <c r="S2994" s="46">
        <v>79.569999999999993</v>
      </c>
      <c r="T2994" s="43">
        <f t="shared" ref="T2994:T2995" si="667">AVERAGE(0.878, 0.551, 0.758, 0.695, 0.792, 0.866)</f>
        <v>0.75666666666666671</v>
      </c>
      <c r="U2994" s="79">
        <f t="shared" si="624"/>
        <v>126.34333333333333</v>
      </c>
      <c r="V2994" s="79">
        <f t="shared" si="625"/>
        <v>78.813333333333333</v>
      </c>
      <c r="W2994" s="465">
        <f t="shared" si="626"/>
        <v>0.98047106437734755</v>
      </c>
      <c r="X2994" s="465">
        <f t="shared" si="627"/>
        <v>0.3759781658629886</v>
      </c>
      <c r="Y2994" s="43">
        <f>Cal_111320b_12mm!$A$3</f>
        <v>20201113</v>
      </c>
      <c r="Z2994" s="48" t="s">
        <v>1108</v>
      </c>
      <c r="AA2994" s="48"/>
      <c r="AE2994" s="689" t="s">
        <v>1250</v>
      </c>
      <c r="AF2994" s="128">
        <v>1</v>
      </c>
      <c r="AG2994" s="765" t="s">
        <v>1634</v>
      </c>
      <c r="AH2994"/>
    </row>
    <row r="2995" spans="1:35" ht="13.5" thickBot="1" x14ac:dyDescent="0.25">
      <c r="A2995" s="43" t="s">
        <v>932</v>
      </c>
      <c r="B2995" s="45">
        <v>20200205</v>
      </c>
      <c r="C2995" s="107" t="s">
        <v>67</v>
      </c>
      <c r="D2995" s="107">
        <v>19</v>
      </c>
      <c r="E2995" s="140">
        <v>19</v>
      </c>
      <c r="F2995"/>
      <c r="G2995"/>
      <c r="H2995" s="107" t="s">
        <v>11</v>
      </c>
      <c r="I2995" s="107">
        <v>290</v>
      </c>
      <c r="J2995" s="107">
        <v>0</v>
      </c>
      <c r="K2995" s="43">
        <v>5</v>
      </c>
      <c r="L2995" s="43">
        <v>1</v>
      </c>
      <c r="M2995" s="43">
        <v>0</v>
      </c>
      <c r="N2995" s="49">
        <v>1</v>
      </c>
      <c r="O2995" s="111" t="str">
        <f>Cal_111320b_12mm!$E$2</f>
        <v>Cal_111320b_12mm</v>
      </c>
      <c r="P2995" s="112">
        <f>Cal_111320b_12mm!$Q$3</f>
        <v>1.834328118614172</v>
      </c>
      <c r="Q2995" s="112">
        <f>Cal_111320b_12mm!$R$3</f>
        <v>0.54419533879391391</v>
      </c>
      <c r="R2995" s="46">
        <v>126.9</v>
      </c>
      <c r="S2995" s="46">
        <v>80.099999999999994</v>
      </c>
      <c r="T2995" s="43">
        <f t="shared" si="667"/>
        <v>0.75666666666666671</v>
      </c>
      <c r="U2995" s="79">
        <f t="shared" si="624"/>
        <v>126.14333333333335</v>
      </c>
      <c r="V2995" s="79">
        <f t="shared" si="625"/>
        <v>79.343333333333334</v>
      </c>
      <c r="W2995" s="465">
        <f t="shared" si="626"/>
        <v>0.96541228303934112</v>
      </c>
      <c r="X2995" s="465">
        <f t="shared" si="627"/>
        <v>0.40015872979312056</v>
      </c>
      <c r="Y2995" s="43">
        <f>Cal_111320b_12mm!$A$3</f>
        <v>20201113</v>
      </c>
      <c r="Z2995" s="48" t="s">
        <v>1108</v>
      </c>
      <c r="AA2995" s="48"/>
      <c r="AE2995" s="689" t="s">
        <v>1250</v>
      </c>
      <c r="AF2995" s="128">
        <v>1</v>
      </c>
      <c r="AG2995" s="765" t="s">
        <v>1634</v>
      </c>
      <c r="AH2995"/>
    </row>
    <row r="2996" spans="1:35" x14ac:dyDescent="0.2">
      <c r="A2996" s="43" t="s">
        <v>932</v>
      </c>
      <c r="B2996" s="45">
        <v>20200205</v>
      </c>
      <c r="C2996" s="107" t="s">
        <v>67</v>
      </c>
      <c r="D2996" s="107">
        <v>19</v>
      </c>
      <c r="E2996" s="107">
        <v>19</v>
      </c>
      <c r="F2996"/>
      <c r="G2996"/>
      <c r="H2996" s="107" t="s">
        <v>10</v>
      </c>
      <c r="I2996" s="107">
        <v>290</v>
      </c>
      <c r="J2996" s="107">
        <v>10</v>
      </c>
      <c r="K2996" s="43">
        <v>5</v>
      </c>
      <c r="L2996" s="43">
        <v>1</v>
      </c>
      <c r="M2996" s="43">
        <v>0</v>
      </c>
      <c r="N2996" s="49">
        <v>1</v>
      </c>
      <c r="O2996" s="111" t="str">
        <f>Cal_111320b_12mm!$E$2</f>
        <v>Cal_111320b_12mm</v>
      </c>
      <c r="P2996" s="112">
        <f>Cal_111320b_12mm!$Q$3</f>
        <v>1.834328118614172</v>
      </c>
      <c r="Q2996" s="112">
        <f>Cal_111320b_12mm!$R$3</f>
        <v>0.54419533879391391</v>
      </c>
      <c r="R2996" s="46">
        <v>91.57</v>
      </c>
      <c r="S2996" s="46">
        <v>59.12</v>
      </c>
      <c r="T2996" s="50">
        <f>AVERAGE(1.042, 1.067, 0.852, 0.885, 0.876, 0.957)</f>
        <v>0.94650000000000001</v>
      </c>
      <c r="U2996" s="79">
        <f t="shared" si="624"/>
        <v>90.623499999999993</v>
      </c>
      <c r="V2996" s="79">
        <f t="shared" si="625"/>
        <v>58.173499999999997</v>
      </c>
      <c r="W2996" s="465">
        <f t="shared" si="626"/>
        <v>0.66939377317578208</v>
      </c>
      <c r="X2996" s="465">
        <f t="shared" si="627"/>
        <v>0.33182513177328954</v>
      </c>
      <c r="Y2996" s="43">
        <f>Cal_111320b_12mm!$A$3</f>
        <v>20201113</v>
      </c>
      <c r="Z2996" s="48" t="s">
        <v>1103</v>
      </c>
      <c r="AA2996" s="48"/>
      <c r="AE2996" s="689" t="s">
        <v>1250</v>
      </c>
      <c r="AF2996" s="128">
        <v>1</v>
      </c>
      <c r="AG2996" s="765" t="s">
        <v>1634</v>
      </c>
      <c r="AH2996"/>
    </row>
    <row r="2997" spans="1:35" x14ac:dyDescent="0.2">
      <c r="A2997" s="43" t="s">
        <v>932</v>
      </c>
      <c r="B2997" s="45">
        <v>20200205</v>
      </c>
      <c r="C2997" s="107" t="s">
        <v>67</v>
      </c>
      <c r="D2997" s="107">
        <v>19</v>
      </c>
      <c r="E2997" s="107">
        <v>19</v>
      </c>
      <c r="F2997"/>
      <c r="G2997"/>
      <c r="H2997" s="107" t="s">
        <v>11</v>
      </c>
      <c r="I2997" s="107">
        <v>290</v>
      </c>
      <c r="J2997" s="107">
        <v>10</v>
      </c>
      <c r="K2997" s="43">
        <v>5</v>
      </c>
      <c r="L2997" s="43">
        <v>1</v>
      </c>
      <c r="M2997" s="43">
        <v>0</v>
      </c>
      <c r="N2997" s="49">
        <v>1</v>
      </c>
      <c r="O2997" s="111" t="str">
        <f>Cal_111320b_12mm!$E$2</f>
        <v>Cal_111320b_12mm</v>
      </c>
      <c r="P2997" s="112">
        <f>Cal_111320b_12mm!$Q$3</f>
        <v>1.834328118614172</v>
      </c>
      <c r="Q2997" s="112">
        <f>Cal_111320b_12mm!$R$3</f>
        <v>0.54419533879391391</v>
      </c>
      <c r="R2997" s="46">
        <v>84.16</v>
      </c>
      <c r="S2997" s="46">
        <v>53.61</v>
      </c>
      <c r="T2997" s="43">
        <f t="shared" ref="T2997" si="668">AVERAGE(1.044, 0.635, 0.864, 0.696, 0.707, 0.783)</f>
        <v>0.78816666666666668</v>
      </c>
      <c r="U2997" s="79">
        <f t="shared" si="624"/>
        <v>83.371833333333328</v>
      </c>
      <c r="V2997" s="79">
        <f t="shared" si="625"/>
        <v>52.821833333333331</v>
      </c>
      <c r="W2997" s="465">
        <f t="shared" si="626"/>
        <v>0.63019968476179189</v>
      </c>
      <c r="X2997" s="465">
        <f t="shared" si="627"/>
        <v>0.27891216388754825</v>
      </c>
      <c r="Y2997" s="43">
        <f>Cal_111320b_12mm!$A$3</f>
        <v>20201113</v>
      </c>
      <c r="Z2997" s="48" t="s">
        <v>1105</v>
      </c>
      <c r="AA2997" s="48"/>
      <c r="AE2997" s="689" t="s">
        <v>1250</v>
      </c>
      <c r="AF2997" s="128">
        <v>1</v>
      </c>
      <c r="AG2997" s="765" t="s">
        <v>1634</v>
      </c>
      <c r="AH2997"/>
    </row>
    <row r="2998" spans="1:35" s="82" customFormat="1" x14ac:dyDescent="0.2">
      <c r="A2998" s="82" t="s">
        <v>932</v>
      </c>
      <c r="B2998" s="81">
        <v>20200205</v>
      </c>
      <c r="C2998" s="126" t="s">
        <v>67</v>
      </c>
      <c r="D2998" s="126">
        <v>19</v>
      </c>
      <c r="E2998" s="126">
        <v>19</v>
      </c>
      <c r="F2998"/>
      <c r="G2998"/>
      <c r="H2998" s="126" t="s">
        <v>10</v>
      </c>
      <c r="I2998" s="126">
        <v>293</v>
      </c>
      <c r="J2998" s="126">
        <v>5</v>
      </c>
      <c r="K2998" s="82">
        <v>5</v>
      </c>
      <c r="L2998" s="82">
        <v>1</v>
      </c>
      <c r="M2998" s="82">
        <v>0</v>
      </c>
      <c r="N2998" s="83">
        <v>1</v>
      </c>
      <c r="O2998" s="111" t="str">
        <f>Cal_111320b_12mm!$E$2</f>
        <v>Cal_111320b_12mm</v>
      </c>
      <c r="P2998" s="112">
        <f>Cal_111320b_12mm!$Q$3</f>
        <v>1.834328118614172</v>
      </c>
      <c r="Q2998" s="112">
        <f>Cal_111320b_12mm!$R$3</f>
        <v>0.54419533879391391</v>
      </c>
      <c r="R2998" s="84">
        <v>78.849999999999994</v>
      </c>
      <c r="S2998" s="84">
        <v>47.7</v>
      </c>
      <c r="T2998" s="82">
        <f t="shared" ref="T2998:T3001" si="669">AVERAGE(0.873, 0.875, 1.03, 0.893, 0.525, 0.624)</f>
        <v>0.80333333333333334</v>
      </c>
      <c r="U2998" s="125">
        <f t="shared" ref="U2998:U3060" si="670">(R2998-T2998)*(L2998+M2998)/L2998</f>
        <v>78.046666666666667</v>
      </c>
      <c r="V2998" s="125">
        <f t="shared" ref="V2998:V3060" si="671">(S2998-T2998)*(L2998+M2998)/L2998</f>
        <v>46.896666666666668</v>
      </c>
      <c r="W2998" s="459">
        <f t="shared" ref="W2998:W3060" si="672">(Q2998*P2998/(P2998-1)*(U2998-V2998)*(K2998)/I2998)/N2998</f>
        <v>0.63599748102709108</v>
      </c>
      <c r="X2998" s="459">
        <f t="shared" ref="X2998:X3060" si="673">(Q2998*P2998/(P2998-1)*(P2998*V2998-U2998)*(K2998)/I2998)/N2998</f>
        <v>0.16287268004139649</v>
      </c>
      <c r="Y2998" s="43">
        <f>Cal_111320b_12mm!$A$3</f>
        <v>20201113</v>
      </c>
      <c r="Z2998" s="85" t="s">
        <v>1102</v>
      </c>
      <c r="AA2998" s="745">
        <v>20200706</v>
      </c>
      <c r="AB2998" s="85"/>
      <c r="AE2998" s="689" t="s">
        <v>1250</v>
      </c>
      <c r="AF2998" s="128">
        <v>1</v>
      </c>
      <c r="AG2998" s="765" t="s">
        <v>1634</v>
      </c>
      <c r="AH2998" s="153" t="s">
        <v>254</v>
      </c>
      <c r="AI2998" s="155"/>
    </row>
    <row r="2999" spans="1:35" s="82" customFormat="1" x14ac:dyDescent="0.2">
      <c r="A2999" s="82" t="s">
        <v>932</v>
      </c>
      <c r="B2999" s="81">
        <v>20200205</v>
      </c>
      <c r="C2999" s="126" t="s">
        <v>67</v>
      </c>
      <c r="D2999" s="126">
        <v>19</v>
      </c>
      <c r="E2999" s="126">
        <v>19</v>
      </c>
      <c r="F2999"/>
      <c r="G2999"/>
      <c r="H2999" s="126" t="s">
        <v>11</v>
      </c>
      <c r="I2999" s="126">
        <v>293</v>
      </c>
      <c r="J2999" s="126">
        <v>5</v>
      </c>
      <c r="K2999" s="82">
        <v>5</v>
      </c>
      <c r="L2999" s="82">
        <v>1</v>
      </c>
      <c r="M2999" s="82">
        <v>0</v>
      </c>
      <c r="N2999" s="83">
        <v>1</v>
      </c>
      <c r="O2999" s="111" t="str">
        <f>Cal_111320b_12mm!$E$2</f>
        <v>Cal_111320b_12mm</v>
      </c>
      <c r="P2999" s="112">
        <f>Cal_111320b_12mm!$Q$3</f>
        <v>1.834328118614172</v>
      </c>
      <c r="Q2999" s="112">
        <f>Cal_111320b_12mm!$R$3</f>
        <v>0.54419533879391391</v>
      </c>
      <c r="R2999" s="84">
        <v>73.39</v>
      </c>
      <c r="S2999" s="84">
        <v>44.6</v>
      </c>
      <c r="T2999" s="82">
        <f t="shared" si="669"/>
        <v>0.80333333333333334</v>
      </c>
      <c r="U2999" s="125">
        <f t="shared" si="670"/>
        <v>72.586666666666673</v>
      </c>
      <c r="V2999" s="125">
        <f t="shared" si="671"/>
        <v>43.796666666666667</v>
      </c>
      <c r="W2999" s="459">
        <f t="shared" si="672"/>
        <v>0.58781276015312867</v>
      </c>
      <c r="X2999" s="459">
        <f t="shared" si="673"/>
        <v>0.15824986308085087</v>
      </c>
      <c r="Y2999" s="43">
        <f>Cal_111320b_12mm!$A$3</f>
        <v>20201113</v>
      </c>
      <c r="Z2999" s="85" t="s">
        <v>1102</v>
      </c>
      <c r="AA2999" s="745">
        <v>20200706</v>
      </c>
      <c r="AB2999" s="85"/>
      <c r="AE2999" s="689" t="s">
        <v>1250</v>
      </c>
      <c r="AF2999" s="128">
        <v>1</v>
      </c>
      <c r="AG2999" s="765" t="s">
        <v>1634</v>
      </c>
      <c r="AH2999" s="153" t="s">
        <v>255</v>
      </c>
      <c r="AI2999" s="155"/>
    </row>
    <row r="3000" spans="1:35" s="372" customFormat="1" x14ac:dyDescent="0.2">
      <c r="A3000" s="372" t="s">
        <v>932</v>
      </c>
      <c r="B3000" s="462">
        <v>20200205</v>
      </c>
      <c r="C3000" s="373" t="s">
        <v>67</v>
      </c>
      <c r="D3000" s="373">
        <v>19</v>
      </c>
      <c r="E3000" s="373">
        <v>19</v>
      </c>
      <c r="F3000"/>
      <c r="G3000"/>
      <c r="H3000" s="373" t="s">
        <v>10</v>
      </c>
      <c r="I3000" s="373">
        <v>293</v>
      </c>
      <c r="J3000" s="373">
        <v>20</v>
      </c>
      <c r="K3000" s="372">
        <v>5</v>
      </c>
      <c r="L3000" s="372">
        <v>1</v>
      </c>
      <c r="M3000" s="372">
        <v>0</v>
      </c>
      <c r="N3000" s="375">
        <v>1</v>
      </c>
      <c r="O3000" s="111" t="str">
        <f>Cal_111320b_12mm!$E$2</f>
        <v>Cal_111320b_12mm</v>
      </c>
      <c r="P3000" s="112">
        <f>Cal_111320b_12mm!$Q$3</f>
        <v>1.834328118614172</v>
      </c>
      <c r="Q3000" s="112">
        <f>Cal_111320b_12mm!$R$3</f>
        <v>0.54419533879391391</v>
      </c>
      <c r="R3000" s="376">
        <v>46.45</v>
      </c>
      <c r="S3000" s="376">
        <v>28.03</v>
      </c>
      <c r="T3000" s="82">
        <f t="shared" si="669"/>
        <v>0.80333333333333334</v>
      </c>
      <c r="U3000" s="378">
        <f t="shared" si="670"/>
        <v>45.646666666666668</v>
      </c>
      <c r="V3000" s="378">
        <f t="shared" si="671"/>
        <v>27.226666666666667</v>
      </c>
      <c r="W3000" s="464">
        <f t="shared" si="672"/>
        <v>0.37608582987219968</v>
      </c>
      <c r="X3000" s="464">
        <f t="shared" si="673"/>
        <v>8.7711986291522478E-2</v>
      </c>
      <c r="Y3000" s="43">
        <f>Cal_111320b_12mm!$A$3</f>
        <v>20201113</v>
      </c>
      <c r="Z3000" s="85" t="s">
        <v>1102</v>
      </c>
      <c r="AA3000" s="745">
        <v>20200706</v>
      </c>
      <c r="AB3000" s="380"/>
      <c r="AE3000" s="689" t="s">
        <v>1250</v>
      </c>
      <c r="AF3000" s="128">
        <v>3</v>
      </c>
      <c r="AG3000" s="765" t="s">
        <v>1634</v>
      </c>
      <c r="AH3000" s="412" t="s">
        <v>1720</v>
      </c>
      <c r="AI3000" s="371"/>
    </row>
    <row r="3001" spans="1:35" s="610" customFormat="1" ht="13.5" thickBot="1" x14ac:dyDescent="0.25">
      <c r="A3001" s="610" t="s">
        <v>932</v>
      </c>
      <c r="B3001" s="611">
        <v>20200205</v>
      </c>
      <c r="C3001" s="612" t="s">
        <v>67</v>
      </c>
      <c r="D3001" s="612">
        <v>19</v>
      </c>
      <c r="E3001" s="612">
        <v>19</v>
      </c>
      <c r="F3001" s="407"/>
      <c r="G3001" s="407"/>
      <c r="H3001" s="612" t="s">
        <v>11</v>
      </c>
      <c r="I3001" s="613">
        <v>294</v>
      </c>
      <c r="J3001" s="612">
        <v>20</v>
      </c>
      <c r="K3001" s="610">
        <v>5</v>
      </c>
      <c r="L3001" s="610">
        <v>1</v>
      </c>
      <c r="M3001" s="610">
        <v>0</v>
      </c>
      <c r="N3001" s="614">
        <v>1</v>
      </c>
      <c r="O3001" s="499" t="str">
        <f>Cal_111320b_12mm!$E$2</f>
        <v>Cal_111320b_12mm</v>
      </c>
      <c r="P3001" s="634">
        <f>Cal_111320b_12mm!$Q$3</f>
        <v>1.834328118614172</v>
      </c>
      <c r="Q3001" s="634">
        <f>Cal_111320b_12mm!$R$3</f>
        <v>0.54419533879391391</v>
      </c>
      <c r="R3001" s="626">
        <v>81.27</v>
      </c>
      <c r="S3001" s="626">
        <v>48.38</v>
      </c>
      <c r="T3001" s="258">
        <f t="shared" si="669"/>
        <v>0.80333333333333334</v>
      </c>
      <c r="U3001" s="618">
        <f t="shared" si="670"/>
        <v>80.466666666666669</v>
      </c>
      <c r="V3001" s="618">
        <f t="shared" si="671"/>
        <v>47.576666666666668</v>
      </c>
      <c r="W3001" s="619">
        <f t="shared" si="672"/>
        <v>0.66923941049316349</v>
      </c>
      <c r="X3001" s="619">
        <f t="shared" si="673"/>
        <v>0.13845769411146075</v>
      </c>
      <c r="Y3001" s="115">
        <f>Cal_111320b_12mm!$A$3</f>
        <v>20201113</v>
      </c>
      <c r="Z3001" s="276" t="s">
        <v>1102</v>
      </c>
      <c r="AA3001" s="794">
        <v>20200706</v>
      </c>
      <c r="AB3001" s="625"/>
      <c r="AE3001" s="693" t="s">
        <v>1250</v>
      </c>
      <c r="AF3001" s="174">
        <v>3</v>
      </c>
      <c r="AG3001" s="793" t="s">
        <v>1634</v>
      </c>
      <c r="AH3001" s="622" t="s">
        <v>1721</v>
      </c>
      <c r="AI3001" s="613"/>
    </row>
    <row r="3002" spans="1:35" x14ac:dyDescent="0.2">
      <c r="A3002" s="43" t="s">
        <v>932</v>
      </c>
      <c r="B3002" s="45">
        <v>20200205</v>
      </c>
      <c r="C3002" s="107" t="s">
        <v>66</v>
      </c>
      <c r="D3002" s="107">
        <v>20</v>
      </c>
      <c r="E3002" s="107">
        <v>1</v>
      </c>
      <c r="F3002"/>
      <c r="G3002"/>
      <c r="H3002" s="107" t="s">
        <v>10</v>
      </c>
      <c r="I3002" s="107">
        <v>290</v>
      </c>
      <c r="J3002" s="107">
        <v>0</v>
      </c>
      <c r="K3002" s="43">
        <v>5</v>
      </c>
      <c r="L3002" s="43">
        <v>1</v>
      </c>
      <c r="M3002" s="43">
        <v>0</v>
      </c>
      <c r="N3002" s="49">
        <v>1</v>
      </c>
      <c r="O3002" s="111" t="str">
        <f>Cal_111320b_12mm!$E$2</f>
        <v>Cal_111320b_12mm</v>
      </c>
      <c r="P3002" s="112">
        <f>Cal_111320b_12mm!$Q$3</f>
        <v>1.834328118614172</v>
      </c>
      <c r="Q3002" s="112">
        <f>Cal_111320b_12mm!$R$3</f>
        <v>0.54419533879391391</v>
      </c>
      <c r="R3002" s="46">
        <v>200.1</v>
      </c>
      <c r="S3002" s="46">
        <v>123.1</v>
      </c>
      <c r="T3002" s="43">
        <f t="shared" ref="T3002:T3003" si="674">AVERAGE(1.044, 0.635, 0.864, 0.696, 0.707, 0.783)</f>
        <v>0.78816666666666668</v>
      </c>
      <c r="U3002" s="79">
        <f t="shared" si="670"/>
        <v>199.31183333333334</v>
      </c>
      <c r="V3002" s="79">
        <f t="shared" si="671"/>
        <v>122.31183333333333</v>
      </c>
      <c r="W3002" s="465">
        <f t="shared" si="672"/>
        <v>1.5883920041459243</v>
      </c>
      <c r="X3002" s="465">
        <f t="shared" si="673"/>
        <v>0.51670601870491661</v>
      </c>
      <c r="Y3002" s="43">
        <f>Cal_111320b_12mm!$A$3</f>
        <v>20201113</v>
      </c>
      <c r="Z3002" s="48" t="s">
        <v>1105</v>
      </c>
      <c r="AA3002" s="48"/>
      <c r="AE3002" s="689" t="s">
        <v>1250</v>
      </c>
      <c r="AF3002" s="128">
        <v>1</v>
      </c>
      <c r="AG3002" s="765" t="s">
        <v>1634</v>
      </c>
      <c r="AH3002"/>
    </row>
    <row r="3003" spans="1:35" x14ac:dyDescent="0.2">
      <c r="A3003" s="43" t="s">
        <v>932</v>
      </c>
      <c r="B3003" s="45">
        <v>20200205</v>
      </c>
      <c r="C3003" s="107" t="s">
        <v>66</v>
      </c>
      <c r="D3003" s="107">
        <v>20</v>
      </c>
      <c r="E3003" s="107">
        <v>1</v>
      </c>
      <c r="F3003"/>
      <c r="G3003"/>
      <c r="H3003" s="107" t="s">
        <v>11</v>
      </c>
      <c r="I3003" s="107">
        <v>290</v>
      </c>
      <c r="J3003" s="107">
        <v>0</v>
      </c>
      <c r="K3003" s="43">
        <v>5</v>
      </c>
      <c r="L3003" s="43">
        <v>1</v>
      </c>
      <c r="M3003" s="43">
        <v>0</v>
      </c>
      <c r="N3003" s="49">
        <v>1</v>
      </c>
      <c r="O3003" s="111" t="str">
        <f>Cal_111320b_12mm!$E$2</f>
        <v>Cal_111320b_12mm</v>
      </c>
      <c r="P3003" s="112">
        <f>Cal_111320b_12mm!$Q$3</f>
        <v>1.834328118614172</v>
      </c>
      <c r="Q3003" s="112">
        <f>Cal_111320b_12mm!$R$3</f>
        <v>0.54419533879391391</v>
      </c>
      <c r="R3003" s="46">
        <v>222.2</v>
      </c>
      <c r="S3003" s="46">
        <v>134.30000000000001</v>
      </c>
      <c r="T3003" s="43">
        <f t="shared" si="674"/>
        <v>0.78816666666666668</v>
      </c>
      <c r="U3003" s="79">
        <f t="shared" si="670"/>
        <v>221.41183333333333</v>
      </c>
      <c r="V3003" s="79">
        <f t="shared" si="671"/>
        <v>133.51183333333336</v>
      </c>
      <c r="W3003" s="465">
        <f t="shared" si="672"/>
        <v>1.8132423008367102</v>
      </c>
      <c r="X3003" s="465">
        <f t="shared" si="673"/>
        <v>0.48461792018734723</v>
      </c>
      <c r="Y3003" s="43">
        <f>Cal_111320b_12mm!$A$3</f>
        <v>20201113</v>
      </c>
      <c r="Z3003" s="48" t="s">
        <v>1105</v>
      </c>
      <c r="AA3003" s="48"/>
      <c r="AE3003" s="689" t="s">
        <v>1250</v>
      </c>
      <c r="AF3003" s="128">
        <v>1</v>
      </c>
      <c r="AG3003" s="765" t="s">
        <v>1634</v>
      </c>
      <c r="AH3003"/>
    </row>
    <row r="3004" spans="1:35" x14ac:dyDescent="0.2">
      <c r="A3004" s="43" t="s">
        <v>932</v>
      </c>
      <c r="B3004" s="45">
        <v>20200205</v>
      </c>
      <c r="C3004" s="107" t="s">
        <v>66</v>
      </c>
      <c r="D3004" s="107">
        <v>20</v>
      </c>
      <c r="E3004" s="107">
        <v>3</v>
      </c>
      <c r="F3004"/>
      <c r="G3004"/>
      <c r="H3004" s="107" t="s">
        <v>10</v>
      </c>
      <c r="I3004" s="107">
        <v>290</v>
      </c>
      <c r="J3004" s="107">
        <v>0</v>
      </c>
      <c r="K3004" s="43">
        <v>5</v>
      </c>
      <c r="L3004" s="43">
        <v>1</v>
      </c>
      <c r="M3004" s="43">
        <v>0</v>
      </c>
      <c r="N3004" s="49">
        <v>1</v>
      </c>
      <c r="O3004" s="111" t="str">
        <f>Cal_111320b_12mm!$E$2</f>
        <v>Cal_111320b_12mm</v>
      </c>
      <c r="P3004" s="112">
        <f>Cal_111320b_12mm!$Q$3</f>
        <v>1.834328118614172</v>
      </c>
      <c r="Q3004" s="112">
        <f>Cal_111320b_12mm!$R$3</f>
        <v>0.54419533879391391</v>
      </c>
      <c r="R3004" s="46">
        <v>187.8</v>
      </c>
      <c r="S3004" s="46">
        <v>116.8</v>
      </c>
      <c r="T3004" s="50">
        <f>AVERAGE(1.042, 1.067, 0.852, 0.885, 0.876, 0.957)</f>
        <v>0.94650000000000001</v>
      </c>
      <c r="U3004" s="79">
        <f t="shared" si="670"/>
        <v>186.85350000000003</v>
      </c>
      <c r="V3004" s="79">
        <f t="shared" si="671"/>
        <v>115.8535</v>
      </c>
      <c r="W3004" s="465">
        <f t="shared" si="672"/>
        <v>1.4646211986280604</v>
      </c>
      <c r="X3004" s="465">
        <f t="shared" si="673"/>
        <v>0.52932302691307564</v>
      </c>
      <c r="Y3004" s="43">
        <f>Cal_111320b_12mm!$A$3</f>
        <v>20201113</v>
      </c>
      <c r="Z3004" s="48" t="s">
        <v>1103</v>
      </c>
      <c r="AA3004" s="48"/>
      <c r="AE3004" s="689" t="s">
        <v>1250</v>
      </c>
      <c r="AF3004" s="128">
        <v>1</v>
      </c>
      <c r="AG3004" s="765" t="s">
        <v>1634</v>
      </c>
      <c r="AH3004"/>
    </row>
    <row r="3005" spans="1:35" x14ac:dyDescent="0.2">
      <c r="A3005" s="43" t="s">
        <v>932</v>
      </c>
      <c r="B3005" s="45">
        <v>20200205</v>
      </c>
      <c r="C3005" s="107" t="s">
        <v>66</v>
      </c>
      <c r="D3005" s="107">
        <v>20</v>
      </c>
      <c r="E3005" s="107">
        <v>3</v>
      </c>
      <c r="F3005"/>
      <c r="G3005"/>
      <c r="H3005" s="107" t="s">
        <v>11</v>
      </c>
      <c r="I3005" s="107">
        <v>290</v>
      </c>
      <c r="J3005" s="107">
        <v>0</v>
      </c>
      <c r="K3005" s="43">
        <v>5</v>
      </c>
      <c r="L3005" s="43">
        <v>1</v>
      </c>
      <c r="M3005" s="43">
        <v>0</v>
      </c>
      <c r="N3005" s="49">
        <v>1</v>
      </c>
      <c r="O3005" s="111" t="str">
        <f>Cal_111320b_12mm!$E$2</f>
        <v>Cal_111320b_12mm</v>
      </c>
      <c r="P3005" s="112">
        <f>Cal_111320b_12mm!$Q$3</f>
        <v>1.834328118614172</v>
      </c>
      <c r="Q3005" s="112">
        <f>Cal_111320b_12mm!$R$3</f>
        <v>0.54419533879391391</v>
      </c>
      <c r="R3005" s="46">
        <v>191.5</v>
      </c>
      <c r="S3005" s="46">
        <v>118.8</v>
      </c>
      <c r="T3005" s="50">
        <f>AVERAGE(1.042, 1.067, 0.852, 0.885, 0.876, 0.957)</f>
        <v>0.94650000000000001</v>
      </c>
      <c r="U3005" s="79">
        <f t="shared" si="670"/>
        <v>190.55350000000001</v>
      </c>
      <c r="V3005" s="79">
        <f t="shared" si="671"/>
        <v>117.8535</v>
      </c>
      <c r="W3005" s="465">
        <f t="shared" si="672"/>
        <v>1.4996895935247885</v>
      </c>
      <c r="X3005" s="465">
        <f t="shared" si="673"/>
        <v>0.52867645311870815</v>
      </c>
      <c r="Y3005" s="43">
        <f>Cal_111320b_12mm!$A$3</f>
        <v>20201113</v>
      </c>
      <c r="Z3005" s="48" t="s">
        <v>1103</v>
      </c>
      <c r="AA3005" s="48"/>
      <c r="AE3005" s="689" t="s">
        <v>1250</v>
      </c>
      <c r="AF3005" s="128">
        <v>1</v>
      </c>
      <c r="AG3005" s="765" t="s">
        <v>1634</v>
      </c>
      <c r="AH3005" s="152" t="s">
        <v>2090</v>
      </c>
    </row>
    <row r="3006" spans="1:35" x14ac:dyDescent="0.2">
      <c r="A3006" s="43" t="s">
        <v>932</v>
      </c>
      <c r="B3006" s="45">
        <v>20200205</v>
      </c>
      <c r="C3006" s="107" t="s">
        <v>66</v>
      </c>
      <c r="D3006" s="107">
        <v>20</v>
      </c>
      <c r="E3006" s="107">
        <v>7</v>
      </c>
      <c r="F3006"/>
      <c r="G3006"/>
      <c r="H3006" s="107" t="s">
        <v>10</v>
      </c>
      <c r="I3006" s="107">
        <v>290</v>
      </c>
      <c r="J3006" s="107">
        <v>0</v>
      </c>
      <c r="K3006" s="43">
        <v>5</v>
      </c>
      <c r="L3006" s="43">
        <v>1</v>
      </c>
      <c r="M3006" s="43">
        <v>0</v>
      </c>
      <c r="N3006" s="49">
        <v>1</v>
      </c>
      <c r="O3006" s="111" t="str">
        <f>Cal_111320b_12mm!$E$2</f>
        <v>Cal_111320b_12mm</v>
      </c>
      <c r="P3006" s="112">
        <f>Cal_111320b_12mm!$Q$3</f>
        <v>1.834328118614172</v>
      </c>
      <c r="Q3006" s="112">
        <f>Cal_111320b_12mm!$R$3</f>
        <v>0.54419533879391391</v>
      </c>
      <c r="R3006" s="46">
        <v>207.1</v>
      </c>
      <c r="S3006" s="46">
        <v>125.6</v>
      </c>
      <c r="T3006" s="50">
        <f>AVERAGE(1.042, 1.067, 0.852, 0.885, 0.876, 0.957)</f>
        <v>0.94650000000000001</v>
      </c>
      <c r="U3006" s="79">
        <f t="shared" si="670"/>
        <v>206.15350000000001</v>
      </c>
      <c r="V3006" s="79">
        <f t="shared" si="671"/>
        <v>124.65349999999999</v>
      </c>
      <c r="W3006" s="465">
        <f t="shared" si="672"/>
        <v>1.6812201082843226</v>
      </c>
      <c r="X3006" s="465">
        <f t="shared" si="673"/>
        <v>0.464180130107198</v>
      </c>
      <c r="Y3006" s="43">
        <f>Cal_111320b_12mm!$A$3</f>
        <v>20201113</v>
      </c>
      <c r="Z3006" s="48" t="s">
        <v>1103</v>
      </c>
      <c r="AA3006" s="48"/>
      <c r="AE3006" s="689" t="s">
        <v>1250</v>
      </c>
      <c r="AF3006" s="128">
        <v>1</v>
      </c>
      <c r="AG3006" s="765" t="s">
        <v>1634</v>
      </c>
      <c r="AH3006"/>
    </row>
    <row r="3007" spans="1:35" x14ac:dyDescent="0.2">
      <c r="A3007" s="43" t="s">
        <v>932</v>
      </c>
      <c r="B3007" s="45">
        <v>20200205</v>
      </c>
      <c r="C3007" s="107" t="s">
        <v>66</v>
      </c>
      <c r="D3007" s="107">
        <v>20</v>
      </c>
      <c r="E3007" s="107">
        <v>7</v>
      </c>
      <c r="F3007"/>
      <c r="G3007"/>
      <c r="H3007" s="107" t="s">
        <v>11</v>
      </c>
      <c r="I3007" s="107">
        <v>290</v>
      </c>
      <c r="J3007" s="107">
        <v>0</v>
      </c>
      <c r="K3007" s="43">
        <v>5</v>
      </c>
      <c r="L3007" s="43">
        <v>1</v>
      </c>
      <c r="M3007" s="43">
        <v>0</v>
      </c>
      <c r="N3007" s="49">
        <v>1</v>
      </c>
      <c r="O3007" s="111" t="str">
        <f>Cal_111320b_12mm!$E$2</f>
        <v>Cal_111320b_12mm</v>
      </c>
      <c r="P3007" s="112">
        <f>Cal_111320b_12mm!$Q$3</f>
        <v>1.834328118614172</v>
      </c>
      <c r="Q3007" s="112">
        <f>Cal_111320b_12mm!$R$3</f>
        <v>0.54419533879391391</v>
      </c>
      <c r="R3007" s="46">
        <v>192.6</v>
      </c>
      <c r="S3007" s="46">
        <v>115.9</v>
      </c>
      <c r="T3007" s="43">
        <f t="shared" ref="T3007" si="675">AVERAGE(1.044, 0.635, 0.864, 0.696, 0.707, 0.783)</f>
        <v>0.78816666666666668</v>
      </c>
      <c r="U3007" s="79">
        <f t="shared" si="670"/>
        <v>191.81183333333334</v>
      </c>
      <c r="V3007" s="79">
        <f t="shared" si="671"/>
        <v>115.11183333333334</v>
      </c>
      <c r="W3007" s="465">
        <f t="shared" si="672"/>
        <v>1.5822034638700306</v>
      </c>
      <c r="X3007" s="465">
        <f t="shared" si="673"/>
        <v>0.39897600301231345</v>
      </c>
      <c r="Y3007" s="43">
        <f>Cal_111320b_12mm!$A$3</f>
        <v>20201113</v>
      </c>
      <c r="Z3007" s="48" t="s">
        <v>1106</v>
      </c>
      <c r="AA3007" s="48"/>
      <c r="AE3007" s="689" t="s">
        <v>1250</v>
      </c>
      <c r="AF3007" s="128">
        <v>1</v>
      </c>
      <c r="AG3007" s="765" t="s">
        <v>1634</v>
      </c>
      <c r="AH3007"/>
    </row>
    <row r="3008" spans="1:35" x14ac:dyDescent="0.2">
      <c r="A3008" s="43" t="s">
        <v>932</v>
      </c>
      <c r="B3008" s="45">
        <v>20200205</v>
      </c>
      <c r="C3008" s="107" t="s">
        <v>66</v>
      </c>
      <c r="D3008" s="107">
        <v>20</v>
      </c>
      <c r="E3008" s="107">
        <v>10</v>
      </c>
      <c r="F3008"/>
      <c r="G3008"/>
      <c r="H3008" s="107" t="s">
        <v>10</v>
      </c>
      <c r="I3008" s="107">
        <v>290</v>
      </c>
      <c r="J3008" s="107">
        <v>0</v>
      </c>
      <c r="K3008" s="43">
        <v>5</v>
      </c>
      <c r="L3008" s="43">
        <v>1</v>
      </c>
      <c r="M3008" s="43">
        <v>0</v>
      </c>
      <c r="N3008" s="49">
        <v>1</v>
      </c>
      <c r="O3008" s="111" t="str">
        <f>Cal_111320b_12mm!$E$2</f>
        <v>Cal_111320b_12mm</v>
      </c>
      <c r="P3008" s="112">
        <f>Cal_111320b_12mm!$Q$3</f>
        <v>1.834328118614172</v>
      </c>
      <c r="Q3008" s="112">
        <f>Cal_111320b_12mm!$R$3</f>
        <v>0.54419533879391391</v>
      </c>
      <c r="R3008" s="46">
        <v>209.7</v>
      </c>
      <c r="S3008" s="46">
        <v>126.9</v>
      </c>
      <c r="T3008" s="50">
        <f t="shared" ref="T3008:T3009" si="676">AVERAGE(1.042, 1.067, 0.852, 0.885, 0.876, 0.957)</f>
        <v>0.94650000000000001</v>
      </c>
      <c r="U3008" s="79">
        <f t="shared" si="670"/>
        <v>208.7535</v>
      </c>
      <c r="V3008" s="79">
        <f t="shared" si="671"/>
        <v>125.95350000000001</v>
      </c>
      <c r="W3008" s="465">
        <f t="shared" si="672"/>
        <v>1.708037116146526</v>
      </c>
      <c r="X3008" s="465">
        <f t="shared" si="673"/>
        <v>0.45973730596152906</v>
      </c>
      <c r="Y3008" s="43">
        <f>Cal_111320b_12mm!$A$3</f>
        <v>20201113</v>
      </c>
      <c r="Z3008" s="48" t="s">
        <v>1103</v>
      </c>
      <c r="AA3008" s="48"/>
      <c r="AE3008" s="689" t="s">
        <v>1250</v>
      </c>
      <c r="AF3008" s="128">
        <v>1</v>
      </c>
      <c r="AG3008" s="765" t="s">
        <v>1634</v>
      </c>
      <c r="AH3008"/>
    </row>
    <row r="3009" spans="1:35" x14ac:dyDescent="0.2">
      <c r="A3009" s="43" t="s">
        <v>932</v>
      </c>
      <c r="B3009" s="45">
        <v>20200205</v>
      </c>
      <c r="C3009" s="107" t="s">
        <v>66</v>
      </c>
      <c r="D3009" s="107">
        <v>20</v>
      </c>
      <c r="E3009" s="107">
        <v>10</v>
      </c>
      <c r="F3009"/>
      <c r="G3009"/>
      <c r="H3009" s="107" t="s">
        <v>11</v>
      </c>
      <c r="I3009" s="107">
        <v>290</v>
      </c>
      <c r="J3009" s="107">
        <v>0</v>
      </c>
      <c r="K3009" s="43">
        <v>5</v>
      </c>
      <c r="L3009" s="43">
        <v>1</v>
      </c>
      <c r="M3009" s="43">
        <v>0</v>
      </c>
      <c r="N3009" s="49">
        <v>1</v>
      </c>
      <c r="O3009" s="111" t="str">
        <f>Cal_111320b_12mm!$E$2</f>
        <v>Cal_111320b_12mm</v>
      </c>
      <c r="P3009" s="112">
        <f>Cal_111320b_12mm!$Q$3</f>
        <v>1.834328118614172</v>
      </c>
      <c r="Q3009" s="112">
        <f>Cal_111320b_12mm!$R$3</f>
        <v>0.54419533879391391</v>
      </c>
      <c r="R3009" s="46">
        <v>199.2</v>
      </c>
      <c r="S3009" s="46">
        <v>121</v>
      </c>
      <c r="T3009" s="50">
        <f t="shared" si="676"/>
        <v>0.94650000000000001</v>
      </c>
      <c r="U3009" s="79">
        <f t="shared" si="670"/>
        <v>198.2535</v>
      </c>
      <c r="V3009" s="79">
        <f t="shared" si="671"/>
        <v>120.0535</v>
      </c>
      <c r="W3009" s="465">
        <f t="shared" si="672"/>
        <v>1.6131461652494967</v>
      </c>
      <c r="X3009" s="465">
        <f t="shared" si="673"/>
        <v>0.45308388460659565</v>
      </c>
      <c r="Y3009" s="43">
        <f>Cal_111320b_12mm!$A$3</f>
        <v>20201113</v>
      </c>
      <c r="Z3009" s="48" t="s">
        <v>1103</v>
      </c>
      <c r="AA3009" s="48"/>
      <c r="AE3009" s="689" t="s">
        <v>1250</v>
      </c>
      <c r="AF3009" s="128">
        <v>1</v>
      </c>
      <c r="AG3009" s="765" t="s">
        <v>1634</v>
      </c>
      <c r="AH3009"/>
    </row>
    <row r="3010" spans="1:35" s="82" customFormat="1" x14ac:dyDescent="0.2">
      <c r="A3010" s="82" t="s">
        <v>932</v>
      </c>
      <c r="B3010" s="81">
        <v>20200205</v>
      </c>
      <c r="C3010" s="126" t="s">
        <v>66</v>
      </c>
      <c r="D3010" s="126">
        <v>20</v>
      </c>
      <c r="E3010" s="126">
        <v>10</v>
      </c>
      <c r="F3010"/>
      <c r="G3010"/>
      <c r="H3010" s="126" t="s">
        <v>10</v>
      </c>
      <c r="I3010" s="126">
        <v>294</v>
      </c>
      <c r="J3010" s="126">
        <v>5</v>
      </c>
      <c r="K3010" s="82">
        <v>5</v>
      </c>
      <c r="L3010" s="82">
        <v>1</v>
      </c>
      <c r="M3010" s="82">
        <v>0</v>
      </c>
      <c r="N3010" s="83">
        <v>1</v>
      </c>
      <c r="O3010" s="156" t="str">
        <f>Cal_111320b_12mm!$E$2</f>
        <v>Cal_111320b_12mm</v>
      </c>
      <c r="P3010" s="157">
        <f>Cal_111320b_12mm!$Q$3</f>
        <v>1.834328118614172</v>
      </c>
      <c r="Q3010" s="157">
        <f>Cal_111320b_12mm!$R$3</f>
        <v>0.54419533879391391</v>
      </c>
      <c r="R3010" s="155">
        <v>197.3</v>
      </c>
      <c r="S3010" s="155">
        <v>113.6</v>
      </c>
      <c r="T3010" s="600">
        <f t="shared" ref="T3010:T3013" si="677">AVERAGE(1.079,1.297,0.84,0.75,0.747,0.923)</f>
        <v>0.93933333333333335</v>
      </c>
      <c r="U3010" s="125">
        <f t="shared" si="670"/>
        <v>196.36066666666667</v>
      </c>
      <c r="V3010" s="125">
        <f t="shared" si="671"/>
        <v>112.66066666666666</v>
      </c>
      <c r="W3010" s="459">
        <f t="shared" si="672"/>
        <v>1.7031115432738766</v>
      </c>
      <c r="X3010" s="459">
        <f t="shared" si="673"/>
        <v>0.20950026089119109</v>
      </c>
      <c r="Y3010" s="82">
        <f>Cal_111320b_12mm!$A$3</f>
        <v>20201113</v>
      </c>
      <c r="Z3010" s="480" t="s">
        <v>965</v>
      </c>
      <c r="AA3010" s="480"/>
      <c r="AB3010" s="155"/>
      <c r="AC3010" s="155"/>
      <c r="AD3010" s="155" t="s">
        <v>619</v>
      </c>
      <c r="AE3010" s="689" t="s">
        <v>1250</v>
      </c>
      <c r="AF3010" s="128">
        <v>1</v>
      </c>
      <c r="AG3010" s="765" t="s">
        <v>1634</v>
      </c>
      <c r="AH3010" s="153" t="s">
        <v>271</v>
      </c>
      <c r="AI3010" s="155"/>
    </row>
    <row r="3011" spans="1:35" s="82" customFormat="1" x14ac:dyDescent="0.2">
      <c r="A3011" s="82" t="s">
        <v>932</v>
      </c>
      <c r="B3011" s="81">
        <v>20200205</v>
      </c>
      <c r="C3011" s="126" t="s">
        <v>66</v>
      </c>
      <c r="D3011" s="126">
        <v>20</v>
      </c>
      <c r="E3011" s="126">
        <v>10</v>
      </c>
      <c r="F3011"/>
      <c r="G3011"/>
      <c r="H3011" s="126" t="s">
        <v>11</v>
      </c>
      <c r="I3011" s="126">
        <v>292</v>
      </c>
      <c r="J3011" s="126">
        <v>5</v>
      </c>
      <c r="K3011" s="82">
        <v>5</v>
      </c>
      <c r="L3011" s="82">
        <v>1</v>
      </c>
      <c r="M3011" s="82">
        <v>0</v>
      </c>
      <c r="N3011" s="83">
        <v>1</v>
      </c>
      <c r="O3011" s="156" t="str">
        <f>Cal_111320b_12mm!$E$2</f>
        <v>Cal_111320b_12mm</v>
      </c>
      <c r="P3011" s="157">
        <f>Cal_111320b_12mm!$Q$3</f>
        <v>1.834328118614172</v>
      </c>
      <c r="Q3011" s="157">
        <f>Cal_111320b_12mm!$R$3</f>
        <v>0.54419533879391391</v>
      </c>
      <c r="R3011" s="155">
        <v>219.5</v>
      </c>
      <c r="S3011" s="155">
        <v>125.2</v>
      </c>
      <c r="T3011" s="600">
        <f t="shared" si="677"/>
        <v>0.93933333333333335</v>
      </c>
      <c r="U3011" s="125">
        <f t="shared" si="670"/>
        <v>218.56066666666666</v>
      </c>
      <c r="V3011" s="125">
        <f t="shared" si="671"/>
        <v>124.26066666666667</v>
      </c>
      <c r="W3011" s="459">
        <f t="shared" si="672"/>
        <v>1.9319407639823245</v>
      </c>
      <c r="X3011" s="459">
        <f t="shared" si="673"/>
        <v>0.19205024121870198</v>
      </c>
      <c r="Y3011" s="82">
        <f>Cal_111320b_12mm!$A$3</f>
        <v>20201113</v>
      </c>
      <c r="Z3011" s="480" t="s">
        <v>965</v>
      </c>
      <c r="AA3011" s="480"/>
      <c r="AB3011" s="155"/>
      <c r="AC3011" s="155"/>
      <c r="AD3011" s="155" t="s">
        <v>619</v>
      </c>
      <c r="AE3011" s="689" t="s">
        <v>1250</v>
      </c>
      <c r="AF3011" s="497">
        <v>3</v>
      </c>
      <c r="AG3011" s="765" t="s">
        <v>1634</v>
      </c>
      <c r="AH3011" s="153" t="s">
        <v>272</v>
      </c>
      <c r="AI3011" s="153" t="s">
        <v>1722</v>
      </c>
    </row>
    <row r="3012" spans="1:35" s="372" customFormat="1" x14ac:dyDescent="0.2">
      <c r="A3012" s="372" t="s">
        <v>932</v>
      </c>
      <c r="B3012" s="462">
        <v>20200205</v>
      </c>
      <c r="C3012" s="373" t="s">
        <v>66</v>
      </c>
      <c r="D3012" s="373">
        <v>20</v>
      </c>
      <c r="E3012" s="373">
        <v>10</v>
      </c>
      <c r="F3012"/>
      <c r="G3012"/>
      <c r="H3012" s="373" t="s">
        <v>10</v>
      </c>
      <c r="I3012" s="373">
        <v>294</v>
      </c>
      <c r="J3012" s="373">
        <v>20</v>
      </c>
      <c r="K3012" s="372">
        <v>5</v>
      </c>
      <c r="L3012" s="372">
        <v>1</v>
      </c>
      <c r="M3012" s="372">
        <v>0</v>
      </c>
      <c r="N3012" s="375">
        <v>1</v>
      </c>
      <c r="O3012" s="374" t="str">
        <f>Cal_111320b_12mm!$E$2</f>
        <v>Cal_111320b_12mm</v>
      </c>
      <c r="P3012" s="596">
        <f>Cal_111320b_12mm!$Q$3</f>
        <v>1.834328118614172</v>
      </c>
      <c r="Q3012" s="596">
        <f>Cal_111320b_12mm!$R$3</f>
        <v>0.54419533879391391</v>
      </c>
      <c r="R3012" s="371">
        <v>156.1</v>
      </c>
      <c r="S3012" s="371">
        <v>88.77</v>
      </c>
      <c r="T3012" s="601">
        <f t="shared" si="677"/>
        <v>0.93933333333333335</v>
      </c>
      <c r="U3012" s="378">
        <f t="shared" si="670"/>
        <v>155.16066666666666</v>
      </c>
      <c r="V3012" s="378">
        <f t="shared" si="671"/>
        <v>87.830666666666659</v>
      </c>
      <c r="W3012" s="464">
        <f t="shared" si="672"/>
        <v>1.3700179236395471</v>
      </c>
      <c r="X3012" s="464">
        <f t="shared" si="673"/>
        <v>0.12106121519939106</v>
      </c>
      <c r="Y3012" s="372">
        <f>Cal_111320b_12mm!$A$3</f>
        <v>20201113</v>
      </c>
      <c r="Z3012" s="602" t="s">
        <v>965</v>
      </c>
      <c r="AA3012" s="602"/>
      <c r="AB3012" s="371"/>
      <c r="AC3012" s="371"/>
      <c r="AD3012" s="371" t="s">
        <v>619</v>
      </c>
      <c r="AE3012" s="689" t="s">
        <v>1250</v>
      </c>
      <c r="AF3012" s="128">
        <v>1</v>
      </c>
      <c r="AG3012" s="765" t="s">
        <v>1634</v>
      </c>
      <c r="AH3012" s="412" t="s">
        <v>277</v>
      </c>
      <c r="AI3012" s="371"/>
    </row>
    <row r="3013" spans="1:35" s="372" customFormat="1" x14ac:dyDescent="0.2">
      <c r="A3013" s="372" t="s">
        <v>932</v>
      </c>
      <c r="B3013" s="462">
        <v>20200205</v>
      </c>
      <c r="C3013" s="373" t="s">
        <v>66</v>
      </c>
      <c r="D3013" s="373">
        <v>20</v>
      </c>
      <c r="E3013" s="373">
        <v>10</v>
      </c>
      <c r="F3013"/>
      <c r="G3013"/>
      <c r="H3013" s="373" t="s">
        <v>11</v>
      </c>
      <c r="I3013" s="373">
        <v>293</v>
      </c>
      <c r="J3013" s="373">
        <v>20</v>
      </c>
      <c r="K3013" s="372">
        <v>5</v>
      </c>
      <c r="L3013" s="372">
        <v>1</v>
      </c>
      <c r="M3013" s="372">
        <v>0</v>
      </c>
      <c r="N3013" s="375">
        <v>1</v>
      </c>
      <c r="O3013" s="374" t="str">
        <f>Cal_111320b_12mm!$E$2</f>
        <v>Cal_111320b_12mm</v>
      </c>
      <c r="P3013" s="596">
        <f>Cal_111320b_12mm!$Q$3</f>
        <v>1.834328118614172</v>
      </c>
      <c r="Q3013" s="596">
        <f>Cal_111320b_12mm!$R$3</f>
        <v>0.54419533879391391</v>
      </c>
      <c r="R3013" s="371">
        <v>154.80000000000001</v>
      </c>
      <c r="S3013" s="371">
        <v>89.44</v>
      </c>
      <c r="T3013" s="601">
        <f t="shared" si="677"/>
        <v>0.93933333333333335</v>
      </c>
      <c r="U3013" s="378">
        <f t="shared" si="670"/>
        <v>153.86066666666667</v>
      </c>
      <c r="V3013" s="378">
        <f t="shared" si="671"/>
        <v>88.50066666666666</v>
      </c>
      <c r="W3013" s="464">
        <f t="shared" si="672"/>
        <v>1.3344717611534729</v>
      </c>
      <c r="X3013" s="464">
        <f t="shared" si="673"/>
        <v>0.17310962703336</v>
      </c>
      <c r="Y3013" s="372">
        <f>Cal_111320b_12mm!$A$3</f>
        <v>20201113</v>
      </c>
      <c r="Z3013" s="602" t="s">
        <v>965</v>
      </c>
      <c r="AA3013" s="602"/>
      <c r="AB3013" s="371"/>
      <c r="AC3013" s="371"/>
      <c r="AD3013" s="371" t="s">
        <v>619</v>
      </c>
      <c r="AE3013" s="689" t="s">
        <v>1250</v>
      </c>
      <c r="AF3013" s="128">
        <v>1</v>
      </c>
      <c r="AG3013" s="765" t="s">
        <v>1634</v>
      </c>
      <c r="AH3013" s="412" t="s">
        <v>976</v>
      </c>
      <c r="AI3013" s="371"/>
    </row>
    <row r="3014" spans="1:35" x14ac:dyDescent="0.2">
      <c r="A3014" s="43" t="s">
        <v>932</v>
      </c>
      <c r="B3014" s="45">
        <v>20200205</v>
      </c>
      <c r="C3014" s="107" t="s">
        <v>66</v>
      </c>
      <c r="D3014" s="107">
        <v>20</v>
      </c>
      <c r="E3014" s="107">
        <v>12</v>
      </c>
      <c r="F3014"/>
      <c r="G3014"/>
      <c r="H3014" s="107" t="s">
        <v>10</v>
      </c>
      <c r="I3014" s="107">
        <v>290</v>
      </c>
      <c r="J3014" s="107">
        <v>0</v>
      </c>
      <c r="K3014" s="43">
        <v>5</v>
      </c>
      <c r="L3014" s="43">
        <v>1</v>
      </c>
      <c r="M3014" s="43">
        <v>0</v>
      </c>
      <c r="N3014" s="49">
        <v>1</v>
      </c>
      <c r="O3014" s="111" t="str">
        <f>Cal_111320b_12mm!$E$2</f>
        <v>Cal_111320b_12mm</v>
      </c>
      <c r="P3014" s="112">
        <f>Cal_111320b_12mm!$Q$3</f>
        <v>1.834328118614172</v>
      </c>
      <c r="Q3014" s="112">
        <f>Cal_111320b_12mm!$R$3</f>
        <v>0.54419533879391391</v>
      </c>
      <c r="R3014" s="46">
        <v>211.8</v>
      </c>
      <c r="S3014" s="46">
        <v>129.4</v>
      </c>
      <c r="T3014" s="50">
        <f t="shared" ref="T3014" si="678">AVERAGE(1.042, 1.067, 0.852, 0.885, 0.876, 0.957)</f>
        <v>0.94650000000000001</v>
      </c>
      <c r="U3014" s="79">
        <f t="shared" si="670"/>
        <v>210.85350000000003</v>
      </c>
      <c r="V3014" s="79">
        <f t="shared" si="671"/>
        <v>128.45350000000002</v>
      </c>
      <c r="W3014" s="465">
        <f t="shared" si="672"/>
        <v>1.6997857291120018</v>
      </c>
      <c r="X3014" s="465">
        <f t="shared" si="673"/>
        <v>0.51101596937400318</v>
      </c>
      <c r="Y3014" s="43">
        <f>Cal_111320b_12mm!$A$3</f>
        <v>20201113</v>
      </c>
      <c r="Z3014" s="86" t="s">
        <v>1103</v>
      </c>
      <c r="AA3014" s="86"/>
      <c r="AE3014" s="689" t="s">
        <v>1250</v>
      </c>
      <c r="AF3014" s="128">
        <v>1</v>
      </c>
      <c r="AG3014" s="765" t="s">
        <v>1634</v>
      </c>
      <c r="AH3014"/>
    </row>
    <row r="3015" spans="1:35" x14ac:dyDescent="0.2">
      <c r="A3015" s="43" t="s">
        <v>932</v>
      </c>
      <c r="B3015" s="45">
        <v>20200205</v>
      </c>
      <c r="C3015" s="107" t="s">
        <v>66</v>
      </c>
      <c r="D3015" s="107">
        <v>20</v>
      </c>
      <c r="E3015" s="107">
        <v>12</v>
      </c>
      <c r="F3015"/>
      <c r="G3015"/>
      <c r="H3015" s="107" t="s">
        <v>11</v>
      </c>
      <c r="I3015" s="107">
        <v>290</v>
      </c>
      <c r="J3015" s="107">
        <v>0</v>
      </c>
      <c r="K3015" s="43">
        <v>5</v>
      </c>
      <c r="L3015" s="43">
        <v>1</v>
      </c>
      <c r="M3015" s="43">
        <v>0</v>
      </c>
      <c r="N3015" s="49">
        <v>1</v>
      </c>
      <c r="O3015" s="111" t="str">
        <f>Cal_111320b_12mm!$E$2</f>
        <v>Cal_111320b_12mm</v>
      </c>
      <c r="P3015" s="112">
        <f>Cal_111320b_12mm!$Q$3</f>
        <v>1.834328118614172</v>
      </c>
      <c r="Q3015" s="112">
        <f>Cal_111320b_12mm!$R$3</f>
        <v>0.54419533879391391</v>
      </c>
      <c r="R3015" s="46">
        <v>280.10000000000002</v>
      </c>
      <c r="S3015" s="46">
        <v>169.7</v>
      </c>
      <c r="T3015" s="50">
        <f>(0.86+0.917+0.854+0.934+1.06+1.182)/6</f>
        <v>0.96783333333333343</v>
      </c>
      <c r="U3015" s="79">
        <f t="shared" si="670"/>
        <v>279.13216666666671</v>
      </c>
      <c r="V3015" s="79">
        <f t="shared" si="671"/>
        <v>168.73216666666664</v>
      </c>
      <c r="W3015" s="465">
        <f t="shared" si="672"/>
        <v>2.2773828215287022</v>
      </c>
      <c r="X3015" s="465">
        <f t="shared" si="673"/>
        <v>0.62665140607809922</v>
      </c>
      <c r="Y3015" s="43">
        <f>Cal_111320b_12mm!$A$3</f>
        <v>20201113</v>
      </c>
      <c r="Z3015" s="86" t="s">
        <v>1086</v>
      </c>
      <c r="AA3015" s="86"/>
      <c r="AE3015" s="689" t="s">
        <v>1250</v>
      </c>
      <c r="AF3015" s="128">
        <v>1</v>
      </c>
      <c r="AG3015" s="765" t="s">
        <v>1634</v>
      </c>
      <c r="AH3015"/>
    </row>
    <row r="3016" spans="1:35" s="82" customFormat="1" x14ac:dyDescent="0.2">
      <c r="A3016" s="82" t="s">
        <v>932</v>
      </c>
      <c r="B3016" s="81">
        <v>20200205</v>
      </c>
      <c r="C3016" s="126" t="s">
        <v>66</v>
      </c>
      <c r="D3016" s="126">
        <v>20</v>
      </c>
      <c r="E3016" s="126">
        <v>12</v>
      </c>
      <c r="F3016"/>
      <c r="G3016"/>
      <c r="H3016" s="126" t="s">
        <v>10</v>
      </c>
      <c r="I3016" s="126">
        <v>293</v>
      </c>
      <c r="J3016" s="126">
        <v>5</v>
      </c>
      <c r="K3016" s="82">
        <v>5</v>
      </c>
      <c r="L3016" s="82">
        <v>1</v>
      </c>
      <c r="M3016" s="82">
        <v>0</v>
      </c>
      <c r="N3016" s="83">
        <v>1</v>
      </c>
      <c r="O3016" s="156" t="str">
        <f>Cal_111320b_12mm!$E$2</f>
        <v>Cal_111320b_12mm</v>
      </c>
      <c r="P3016" s="157">
        <f>Cal_111320b_12mm!$Q$3</f>
        <v>1.834328118614172</v>
      </c>
      <c r="Q3016" s="157">
        <f>Cal_111320b_12mm!$R$3</f>
        <v>0.54419533879391391</v>
      </c>
      <c r="R3016" s="155">
        <v>127.5</v>
      </c>
      <c r="S3016" s="155">
        <v>74.03</v>
      </c>
      <c r="T3016" s="600">
        <f t="shared" ref="T3016:T3017" si="679">AVERAGE(1.079,1.297,0.84,0.75,0.747,0.923)</f>
        <v>0.93933333333333335</v>
      </c>
      <c r="U3016" s="125">
        <f t="shared" si="670"/>
        <v>126.56066666666666</v>
      </c>
      <c r="V3016" s="125">
        <f t="shared" si="671"/>
        <v>73.090666666666664</v>
      </c>
      <c r="W3016" s="459">
        <f t="shared" si="672"/>
        <v>1.0917106038689748</v>
      </c>
      <c r="X3016" s="459">
        <f t="shared" si="673"/>
        <v>0.15336621721148144</v>
      </c>
      <c r="Y3016" s="82">
        <f>Cal_111320b_12mm!$A$3</f>
        <v>20201113</v>
      </c>
      <c r="Z3016" s="480" t="s">
        <v>952</v>
      </c>
      <c r="AA3016" s="480"/>
      <c r="AB3016" s="155"/>
      <c r="AC3016" s="155"/>
      <c r="AD3016" s="155" t="s">
        <v>619</v>
      </c>
      <c r="AE3016" s="689" t="s">
        <v>1250</v>
      </c>
      <c r="AF3016" s="128">
        <v>1</v>
      </c>
      <c r="AG3016" s="765" t="s">
        <v>1634</v>
      </c>
      <c r="AH3016" s="155" t="s">
        <v>269</v>
      </c>
      <c r="AI3016" s="155"/>
    </row>
    <row r="3017" spans="1:35" s="82" customFormat="1" x14ac:dyDescent="0.2">
      <c r="A3017" s="82" t="s">
        <v>932</v>
      </c>
      <c r="B3017" s="81">
        <v>20200205</v>
      </c>
      <c r="C3017" s="126" t="s">
        <v>66</v>
      </c>
      <c r="D3017" s="126">
        <v>20</v>
      </c>
      <c r="E3017" s="126">
        <v>12</v>
      </c>
      <c r="F3017"/>
      <c r="G3017"/>
      <c r="H3017" s="126" t="s">
        <v>11</v>
      </c>
      <c r="I3017" s="126">
        <v>295</v>
      </c>
      <c r="J3017" s="126">
        <v>5</v>
      </c>
      <c r="K3017" s="82">
        <v>5</v>
      </c>
      <c r="L3017" s="82">
        <v>1</v>
      </c>
      <c r="M3017" s="82">
        <v>0</v>
      </c>
      <c r="N3017" s="83">
        <v>1</v>
      </c>
      <c r="O3017" s="156" t="str">
        <f>Cal_111320b_12mm!$E$2</f>
        <v>Cal_111320b_12mm</v>
      </c>
      <c r="P3017" s="157">
        <f>Cal_111320b_12mm!$Q$3</f>
        <v>1.834328118614172</v>
      </c>
      <c r="Q3017" s="157">
        <f>Cal_111320b_12mm!$R$3</f>
        <v>0.54419533879391391</v>
      </c>
      <c r="R3017" s="155">
        <v>88.36</v>
      </c>
      <c r="S3017" s="155">
        <v>51.12</v>
      </c>
      <c r="T3017" s="600">
        <f t="shared" si="679"/>
        <v>0.93933333333333335</v>
      </c>
      <c r="U3017" s="125">
        <f t="shared" si="670"/>
        <v>87.420666666666662</v>
      </c>
      <c r="V3017" s="125">
        <f t="shared" si="671"/>
        <v>50.180666666666667</v>
      </c>
      <c r="W3017" s="459">
        <f t="shared" si="672"/>
        <v>0.75518372388176613</v>
      </c>
      <c r="X3017" s="459">
        <f t="shared" si="673"/>
        <v>9.38330217642971E-2</v>
      </c>
      <c r="Y3017" s="82">
        <f>Cal_111320b_12mm!$A$3</f>
        <v>20201113</v>
      </c>
      <c r="Z3017" s="480" t="s">
        <v>965</v>
      </c>
      <c r="AA3017" s="480"/>
      <c r="AB3017" s="155"/>
      <c r="AC3017" s="155"/>
      <c r="AD3017" s="155" t="s">
        <v>619</v>
      </c>
      <c r="AE3017" s="689" t="s">
        <v>1250</v>
      </c>
      <c r="AF3017" s="497">
        <v>3</v>
      </c>
      <c r="AG3017" s="765" t="s">
        <v>1634</v>
      </c>
      <c r="AH3017" s="155" t="s">
        <v>270</v>
      </c>
      <c r="AI3017" s="153" t="s">
        <v>1723</v>
      </c>
    </row>
    <row r="3018" spans="1:35" s="372" customFormat="1" x14ac:dyDescent="0.2">
      <c r="A3018" s="372" t="s">
        <v>932</v>
      </c>
      <c r="B3018" s="462">
        <v>20200205</v>
      </c>
      <c r="C3018" s="373" t="s">
        <v>66</v>
      </c>
      <c r="D3018" s="373">
        <v>20</v>
      </c>
      <c r="E3018" s="373">
        <v>12</v>
      </c>
      <c r="F3018"/>
      <c r="G3018"/>
      <c r="H3018" s="373" t="s">
        <v>10</v>
      </c>
      <c r="I3018" s="373">
        <v>293</v>
      </c>
      <c r="J3018" s="373">
        <v>20</v>
      </c>
      <c r="K3018" s="372">
        <v>5</v>
      </c>
      <c r="L3018" s="372">
        <v>1</v>
      </c>
      <c r="M3018" s="372">
        <v>0</v>
      </c>
      <c r="N3018" s="375">
        <v>1</v>
      </c>
      <c r="O3018" s="374" t="str">
        <f>Cal_111320b_12mm!$E$2</f>
        <v>Cal_111320b_12mm</v>
      </c>
      <c r="P3018" s="596">
        <f>Cal_111320b_12mm!$Q$3</f>
        <v>1.834328118614172</v>
      </c>
      <c r="Q3018" s="596">
        <f>Cal_111320b_12mm!$R$3</f>
        <v>0.54419533879391391</v>
      </c>
      <c r="R3018" s="376">
        <v>119.9</v>
      </c>
      <c r="S3018" s="376">
        <v>69.95</v>
      </c>
      <c r="T3018" s="372">
        <f t="shared" ref="T3018" si="680">AVERAGE(0.979,0.636,0.798,0.933,0.704,1.108)</f>
        <v>0.85966666666666658</v>
      </c>
      <c r="U3018" s="378">
        <f t="shared" si="670"/>
        <v>119.04033333333334</v>
      </c>
      <c r="V3018" s="378">
        <f t="shared" si="671"/>
        <v>69.090333333333334</v>
      </c>
      <c r="W3018" s="464">
        <f t="shared" si="672"/>
        <v>1.0198418676501833</v>
      </c>
      <c r="X3018" s="464">
        <f t="shared" si="673"/>
        <v>0.15709051670425911</v>
      </c>
      <c r="Y3018" s="372">
        <f>Cal_111320b_12mm!$A$3</f>
        <v>20201113</v>
      </c>
      <c r="Z3018" s="380" t="s">
        <v>1097</v>
      </c>
      <c r="AA3018" s="380"/>
      <c r="AB3018" s="380"/>
      <c r="AE3018" s="689" t="s">
        <v>1250</v>
      </c>
      <c r="AF3018" s="497">
        <v>3</v>
      </c>
      <c r="AG3018" s="765" t="s">
        <v>1634</v>
      </c>
      <c r="AH3018" s="371" t="s">
        <v>275</v>
      </c>
      <c r="AI3018" s="412" t="s">
        <v>1724</v>
      </c>
    </row>
    <row r="3019" spans="1:35" s="372" customFormat="1" x14ac:dyDescent="0.2">
      <c r="A3019" s="372" t="s">
        <v>932</v>
      </c>
      <c r="B3019" s="462">
        <v>20200205</v>
      </c>
      <c r="C3019" s="373" t="s">
        <v>66</v>
      </c>
      <c r="D3019" s="373">
        <v>20</v>
      </c>
      <c r="E3019" s="373">
        <v>12</v>
      </c>
      <c r="F3019"/>
      <c r="G3019"/>
      <c r="H3019" s="373" t="s">
        <v>11</v>
      </c>
      <c r="I3019" s="373">
        <v>294</v>
      </c>
      <c r="J3019" s="373">
        <v>20</v>
      </c>
      <c r="K3019" s="372">
        <v>5</v>
      </c>
      <c r="L3019" s="372">
        <v>1</v>
      </c>
      <c r="M3019" s="372">
        <v>0</v>
      </c>
      <c r="N3019" s="375">
        <v>1</v>
      </c>
      <c r="O3019" s="374" t="str">
        <f>Cal_111320b_12mm!$E$2</f>
        <v>Cal_111320b_12mm</v>
      </c>
      <c r="P3019" s="596">
        <f>Cal_111320b_12mm!$Q$3</f>
        <v>1.834328118614172</v>
      </c>
      <c r="Q3019" s="596">
        <f>Cal_111320b_12mm!$R$3</f>
        <v>0.54419533879391391</v>
      </c>
      <c r="R3019" s="627">
        <v>83.1</v>
      </c>
      <c r="S3019" s="371">
        <v>48.15</v>
      </c>
      <c r="T3019" s="601">
        <f t="shared" ref="T3019" si="681">AVERAGE(1.079,1.297,0.84,0.75,0.747,0.923)</f>
        <v>0.93933333333333335</v>
      </c>
      <c r="U3019" s="378">
        <f t="shared" si="670"/>
        <v>82.160666666666657</v>
      </c>
      <c r="V3019" s="378">
        <f t="shared" si="671"/>
        <v>47.210666666666668</v>
      </c>
      <c r="W3019" s="464">
        <f t="shared" si="672"/>
        <v>0.71115589530970069</v>
      </c>
      <c r="X3019" s="464">
        <f t="shared" si="673"/>
        <v>9.0327719342875118E-2</v>
      </c>
      <c r="Y3019" s="372">
        <f>Cal_111320b_12mm!$A$3</f>
        <v>20201113</v>
      </c>
      <c r="Z3019" s="602" t="s">
        <v>965</v>
      </c>
      <c r="AA3019" s="602"/>
      <c r="AB3019" s="371"/>
      <c r="AC3019" s="371"/>
      <c r="AD3019" s="371" t="s">
        <v>619</v>
      </c>
      <c r="AE3019" s="689" t="s">
        <v>1250</v>
      </c>
      <c r="AF3019" s="128">
        <v>1</v>
      </c>
      <c r="AG3019" s="765" t="s">
        <v>1634</v>
      </c>
      <c r="AH3019" s="371" t="s">
        <v>276</v>
      </c>
      <c r="AI3019" s="371"/>
    </row>
    <row r="3020" spans="1:35" x14ac:dyDescent="0.2">
      <c r="A3020" s="43" t="s">
        <v>932</v>
      </c>
      <c r="B3020" s="45">
        <v>20200205</v>
      </c>
      <c r="C3020" s="107" t="s">
        <v>66</v>
      </c>
      <c r="D3020" s="107">
        <v>20</v>
      </c>
      <c r="E3020" s="107">
        <v>14</v>
      </c>
      <c r="F3020"/>
      <c r="G3020"/>
      <c r="H3020" s="107" t="s">
        <v>10</v>
      </c>
      <c r="I3020" s="107">
        <v>290</v>
      </c>
      <c r="J3020" s="107">
        <v>0</v>
      </c>
      <c r="K3020" s="43">
        <v>5</v>
      </c>
      <c r="L3020" s="43">
        <v>1</v>
      </c>
      <c r="M3020" s="43">
        <v>0</v>
      </c>
      <c r="N3020" s="49">
        <v>1</v>
      </c>
      <c r="O3020" s="111" t="str">
        <f>Cal_111320b_12mm!$E$2</f>
        <v>Cal_111320b_12mm</v>
      </c>
      <c r="P3020" s="112">
        <f>Cal_111320b_12mm!$Q$3</f>
        <v>1.834328118614172</v>
      </c>
      <c r="Q3020" s="112">
        <f>Cal_111320b_12mm!$R$3</f>
        <v>0.54419533879391391</v>
      </c>
      <c r="R3020" s="46">
        <v>184.7</v>
      </c>
      <c r="S3020" s="46">
        <v>114.3</v>
      </c>
      <c r="T3020" s="50">
        <f>AVERAGE(1.042, 1.067, 0.852, 0.885, 0.876, 0.957)</f>
        <v>0.94650000000000001</v>
      </c>
      <c r="U3020" s="79">
        <f t="shared" si="670"/>
        <v>183.7535</v>
      </c>
      <c r="V3020" s="79">
        <f t="shared" si="671"/>
        <v>113.3535</v>
      </c>
      <c r="W3020" s="465">
        <f t="shared" si="672"/>
        <v>1.4522441180762733</v>
      </c>
      <c r="X3020" s="465">
        <f t="shared" si="673"/>
        <v>0.49867283108691285</v>
      </c>
      <c r="Y3020" s="43">
        <f>Cal_111320b_12mm!$A$3</f>
        <v>20201113</v>
      </c>
      <c r="Z3020" s="48" t="s">
        <v>1103</v>
      </c>
      <c r="AA3020" s="48"/>
      <c r="AE3020" s="689" t="s">
        <v>1250</v>
      </c>
      <c r="AF3020" s="128">
        <v>1</v>
      </c>
      <c r="AG3020" s="765" t="s">
        <v>1634</v>
      </c>
      <c r="AH3020"/>
    </row>
    <row r="3021" spans="1:35" x14ac:dyDescent="0.2">
      <c r="A3021" s="43" t="s">
        <v>932</v>
      </c>
      <c r="B3021" s="45">
        <v>20200205</v>
      </c>
      <c r="C3021" s="107" t="s">
        <v>66</v>
      </c>
      <c r="D3021" s="107">
        <v>20</v>
      </c>
      <c r="E3021" s="107">
        <v>14</v>
      </c>
      <c r="F3021"/>
      <c r="G3021"/>
      <c r="H3021" s="107" t="s">
        <v>11</v>
      </c>
      <c r="I3021" s="107">
        <v>290</v>
      </c>
      <c r="J3021" s="107">
        <v>0</v>
      </c>
      <c r="K3021" s="43">
        <v>5</v>
      </c>
      <c r="L3021" s="43">
        <v>1</v>
      </c>
      <c r="M3021" s="43">
        <v>0</v>
      </c>
      <c r="N3021" s="49">
        <v>1</v>
      </c>
      <c r="O3021" s="111" t="str">
        <f>Cal_111320b_12mm!$E$2</f>
        <v>Cal_111320b_12mm</v>
      </c>
      <c r="P3021" s="112">
        <f>Cal_111320b_12mm!$Q$3</f>
        <v>1.834328118614172</v>
      </c>
      <c r="Q3021" s="112">
        <f>Cal_111320b_12mm!$R$3</f>
        <v>0.54419533879391391</v>
      </c>
      <c r="R3021" s="46">
        <v>161.30000000000001</v>
      </c>
      <c r="S3021" s="46">
        <v>97.23</v>
      </c>
      <c r="T3021" s="43">
        <f t="shared" ref="T3021" si="682">AVERAGE(0.878, 0.551, 0.758, 0.695, 0.792, 0.866)</f>
        <v>0.75666666666666671</v>
      </c>
      <c r="U3021" s="79">
        <f t="shared" si="670"/>
        <v>160.54333333333335</v>
      </c>
      <c r="V3021" s="79">
        <f t="shared" si="671"/>
        <v>96.473333333333343</v>
      </c>
      <c r="W3021" s="465">
        <f t="shared" si="672"/>
        <v>1.3216659182549266</v>
      </c>
      <c r="X3021" s="465">
        <f t="shared" si="673"/>
        <v>0.33872799231924883</v>
      </c>
      <c r="Y3021" s="43">
        <f>Cal_111320b_12mm!$A$3</f>
        <v>20201113</v>
      </c>
      <c r="Z3021" s="48" t="s">
        <v>1108</v>
      </c>
      <c r="AA3021" s="48"/>
      <c r="AE3021" s="689" t="s">
        <v>1250</v>
      </c>
      <c r="AF3021" s="128">
        <v>1</v>
      </c>
      <c r="AG3021" s="765" t="s">
        <v>1634</v>
      </c>
      <c r="AH3021"/>
    </row>
    <row r="3022" spans="1:35" x14ac:dyDescent="0.2">
      <c r="A3022" s="43" t="s">
        <v>932</v>
      </c>
      <c r="B3022" s="45">
        <v>20200205</v>
      </c>
      <c r="C3022" s="107" t="s">
        <v>66</v>
      </c>
      <c r="D3022" s="107">
        <v>20</v>
      </c>
      <c r="E3022" s="107">
        <v>14</v>
      </c>
      <c r="F3022"/>
      <c r="G3022"/>
      <c r="H3022" s="107" t="s">
        <v>10</v>
      </c>
      <c r="I3022" s="107">
        <v>290</v>
      </c>
      <c r="J3022" s="107">
        <v>10</v>
      </c>
      <c r="K3022" s="43">
        <v>5</v>
      </c>
      <c r="L3022" s="43">
        <v>1</v>
      </c>
      <c r="M3022" s="43">
        <v>0</v>
      </c>
      <c r="N3022" s="49">
        <v>1</v>
      </c>
      <c r="O3022" s="111" t="str">
        <f>Cal_111320b_12mm!$E$2</f>
        <v>Cal_111320b_12mm</v>
      </c>
      <c r="P3022" s="112">
        <f>Cal_111320b_12mm!$Q$3</f>
        <v>1.834328118614172</v>
      </c>
      <c r="Q3022" s="112">
        <f>Cal_111320b_12mm!$R$3</f>
        <v>0.54419533879391391</v>
      </c>
      <c r="R3022" s="46">
        <v>67.540000000000006</v>
      </c>
      <c r="S3022" s="46">
        <v>43.98</v>
      </c>
      <c r="T3022" s="43">
        <f t="shared" ref="T3022:T3023" si="683">AVERAGE(1.044, 0.635, 0.864, 0.696, 0.707, 0.783)</f>
        <v>0.78816666666666668</v>
      </c>
      <c r="U3022" s="79">
        <f t="shared" si="670"/>
        <v>66.751833333333337</v>
      </c>
      <c r="V3022" s="79">
        <f t="shared" si="671"/>
        <v>43.191833333333328</v>
      </c>
      <c r="W3022" s="465">
        <f t="shared" si="672"/>
        <v>0.48600669633348026</v>
      </c>
      <c r="X3022" s="465">
        <f t="shared" si="673"/>
        <v>0.25736408370799579</v>
      </c>
      <c r="Y3022" s="43">
        <f>Cal_111320b_12mm!$A$3</f>
        <v>20201113</v>
      </c>
      <c r="Z3022" s="48" t="s">
        <v>1106</v>
      </c>
      <c r="AA3022" s="48"/>
      <c r="AE3022" s="689" t="s">
        <v>1250</v>
      </c>
      <c r="AF3022" s="128">
        <v>1</v>
      </c>
      <c r="AG3022" s="765" t="s">
        <v>1634</v>
      </c>
      <c r="AH3022"/>
    </row>
    <row r="3023" spans="1:35" x14ac:dyDescent="0.2">
      <c r="A3023" s="43" t="s">
        <v>932</v>
      </c>
      <c r="B3023" s="45">
        <v>20200205</v>
      </c>
      <c r="C3023" s="107" t="s">
        <v>66</v>
      </c>
      <c r="D3023" s="107">
        <v>20</v>
      </c>
      <c r="E3023" s="107">
        <v>14</v>
      </c>
      <c r="F3023"/>
      <c r="G3023"/>
      <c r="H3023" s="107" t="s">
        <v>11</v>
      </c>
      <c r="I3023" s="107">
        <v>290</v>
      </c>
      <c r="J3023" s="107">
        <v>10</v>
      </c>
      <c r="K3023" s="43">
        <v>5</v>
      </c>
      <c r="L3023" s="43">
        <v>1</v>
      </c>
      <c r="M3023" s="43">
        <v>0</v>
      </c>
      <c r="N3023" s="49">
        <v>1</v>
      </c>
      <c r="O3023" s="111" t="str">
        <f>Cal_111320b_12mm!$E$2</f>
        <v>Cal_111320b_12mm</v>
      </c>
      <c r="P3023" s="112">
        <f>Cal_111320b_12mm!$Q$3</f>
        <v>1.834328118614172</v>
      </c>
      <c r="Q3023" s="112">
        <f>Cal_111320b_12mm!$R$3</f>
        <v>0.54419533879391391</v>
      </c>
      <c r="R3023" s="46">
        <v>75.849999999999994</v>
      </c>
      <c r="S3023" s="46">
        <v>48.27</v>
      </c>
      <c r="T3023" s="43">
        <f t="shared" si="683"/>
        <v>0.78816666666666668</v>
      </c>
      <c r="U3023" s="79">
        <f t="shared" si="670"/>
        <v>75.061833333333325</v>
      </c>
      <c r="V3023" s="79">
        <f t="shared" si="671"/>
        <v>47.481833333333334</v>
      </c>
      <c r="W3023" s="465">
        <f t="shared" si="672"/>
        <v>0.56893313603044893</v>
      </c>
      <c r="X3023" s="465">
        <f t="shared" si="673"/>
        <v>0.24827245027558972</v>
      </c>
      <c r="Y3023" s="43">
        <f>Cal_111320b_12mm!$A$3</f>
        <v>20201113</v>
      </c>
      <c r="Z3023" s="48" t="s">
        <v>1106</v>
      </c>
      <c r="AA3023" s="48"/>
      <c r="AE3023" s="689" t="s">
        <v>1250</v>
      </c>
      <c r="AF3023" s="128">
        <v>1</v>
      </c>
      <c r="AG3023" s="765" t="s">
        <v>1634</v>
      </c>
      <c r="AH3023"/>
    </row>
    <row r="3024" spans="1:35" s="82" customFormat="1" x14ac:dyDescent="0.2">
      <c r="A3024" s="82" t="s">
        <v>932</v>
      </c>
      <c r="B3024" s="81">
        <v>20200205</v>
      </c>
      <c r="C3024" s="126" t="s">
        <v>66</v>
      </c>
      <c r="D3024" s="126">
        <v>20</v>
      </c>
      <c r="E3024" s="126">
        <v>14</v>
      </c>
      <c r="F3024"/>
      <c r="G3024"/>
      <c r="H3024" s="126" t="s">
        <v>10</v>
      </c>
      <c r="I3024" s="126">
        <v>293</v>
      </c>
      <c r="J3024" s="126">
        <v>5</v>
      </c>
      <c r="K3024" s="82">
        <v>5</v>
      </c>
      <c r="L3024" s="82">
        <v>1</v>
      </c>
      <c r="M3024" s="82">
        <v>0</v>
      </c>
      <c r="N3024" s="83">
        <v>1</v>
      </c>
      <c r="O3024" s="156" t="str">
        <f>Cal_111320b_12mm!$E$2</f>
        <v>Cal_111320b_12mm</v>
      </c>
      <c r="P3024" s="157">
        <f>Cal_111320b_12mm!$Q$3</f>
        <v>1.834328118614172</v>
      </c>
      <c r="Q3024" s="157">
        <f>Cal_111320b_12mm!$R$3</f>
        <v>0.54419533879391391</v>
      </c>
      <c r="R3024" s="630">
        <v>111</v>
      </c>
      <c r="S3024" s="629">
        <v>64.8</v>
      </c>
      <c r="T3024" s="600">
        <f t="shared" ref="T3024:T3025" si="684">AVERAGE(1.079,1.297,0.84,0.75,0.747,0.923)</f>
        <v>0.93933333333333335</v>
      </c>
      <c r="U3024" s="125">
        <f t="shared" si="670"/>
        <v>110.06066666666666</v>
      </c>
      <c r="V3024" s="125">
        <f t="shared" si="671"/>
        <v>63.860666666666667</v>
      </c>
      <c r="W3024" s="459">
        <f t="shared" si="672"/>
        <v>0.94327716287164065</v>
      </c>
      <c r="X3024" s="459">
        <f t="shared" si="673"/>
        <v>0.14456947297897416</v>
      </c>
      <c r="Y3024" s="82">
        <f>Cal_111320b_12mm!$A$3</f>
        <v>20201113</v>
      </c>
      <c r="Z3024" s="480" t="s">
        <v>952</v>
      </c>
      <c r="AA3024" s="480"/>
      <c r="AB3024" s="155"/>
      <c r="AC3024" s="155"/>
      <c r="AD3024" s="155" t="s">
        <v>619</v>
      </c>
      <c r="AE3024" s="689" t="s">
        <v>1250</v>
      </c>
      <c r="AF3024" s="128">
        <v>1</v>
      </c>
      <c r="AG3024" s="765" t="s">
        <v>1634</v>
      </c>
      <c r="AH3024" s="153" t="s">
        <v>267</v>
      </c>
      <c r="AI3024" s="155"/>
    </row>
    <row r="3025" spans="1:35" s="82" customFormat="1" x14ac:dyDescent="0.2">
      <c r="A3025" s="82" t="s">
        <v>932</v>
      </c>
      <c r="B3025" s="81">
        <v>20200205</v>
      </c>
      <c r="C3025" s="126" t="s">
        <v>66</v>
      </c>
      <c r="D3025" s="126">
        <v>20</v>
      </c>
      <c r="E3025" s="126">
        <v>14</v>
      </c>
      <c r="F3025"/>
      <c r="G3025"/>
      <c r="H3025" s="126" t="s">
        <v>11</v>
      </c>
      <c r="I3025" s="126">
        <v>294</v>
      </c>
      <c r="J3025" s="126">
        <v>5</v>
      </c>
      <c r="K3025" s="82">
        <v>5</v>
      </c>
      <c r="L3025" s="82">
        <v>1</v>
      </c>
      <c r="M3025" s="82">
        <v>0</v>
      </c>
      <c r="N3025" s="83">
        <v>1</v>
      </c>
      <c r="O3025" s="156" t="str">
        <f>Cal_111320b_12mm!$E$2</f>
        <v>Cal_111320b_12mm</v>
      </c>
      <c r="P3025" s="157">
        <f>Cal_111320b_12mm!$Q$3</f>
        <v>1.834328118614172</v>
      </c>
      <c r="Q3025" s="157">
        <f>Cal_111320b_12mm!$R$3</f>
        <v>0.54419533879391391</v>
      </c>
      <c r="R3025" s="155">
        <v>68.239999999999995</v>
      </c>
      <c r="S3025" s="155">
        <v>40.67</v>
      </c>
      <c r="T3025" s="600">
        <f t="shared" si="684"/>
        <v>0.93933333333333335</v>
      </c>
      <c r="U3025" s="125">
        <f t="shared" si="670"/>
        <v>67.300666666666658</v>
      </c>
      <c r="V3025" s="125">
        <f t="shared" si="671"/>
        <v>39.730666666666671</v>
      </c>
      <c r="W3025" s="459">
        <f t="shared" si="672"/>
        <v>0.56098907106404705</v>
      </c>
      <c r="X3025" s="459">
        <f t="shared" si="673"/>
        <v>0.11350846478710125</v>
      </c>
      <c r="Y3025" s="82">
        <f>Cal_111320b_12mm!$A$3</f>
        <v>20201113</v>
      </c>
      <c r="Z3025" s="480" t="s">
        <v>952</v>
      </c>
      <c r="AA3025" s="480"/>
      <c r="AB3025" s="155"/>
      <c r="AC3025" s="155"/>
      <c r="AD3025" s="155" t="s">
        <v>619</v>
      </c>
      <c r="AE3025" s="689" t="s">
        <v>1250</v>
      </c>
      <c r="AF3025" s="128">
        <v>1</v>
      </c>
      <c r="AG3025" s="765" t="s">
        <v>1634</v>
      </c>
      <c r="AH3025" s="153" t="s">
        <v>977</v>
      </c>
      <c r="AI3025" s="155"/>
    </row>
    <row r="3026" spans="1:35" s="372" customFormat="1" x14ac:dyDescent="0.2">
      <c r="A3026" s="372" t="s">
        <v>932</v>
      </c>
      <c r="B3026" s="462">
        <v>20200205</v>
      </c>
      <c r="C3026" s="373" t="s">
        <v>66</v>
      </c>
      <c r="D3026" s="373">
        <v>20</v>
      </c>
      <c r="E3026" s="373">
        <v>14</v>
      </c>
      <c r="F3026"/>
      <c r="G3026"/>
      <c r="H3026" s="373" t="s">
        <v>10</v>
      </c>
      <c r="I3026" s="373">
        <v>293</v>
      </c>
      <c r="J3026" s="373">
        <v>20</v>
      </c>
      <c r="K3026" s="372">
        <v>5</v>
      </c>
      <c r="L3026" s="372">
        <v>1</v>
      </c>
      <c r="M3026" s="372">
        <v>0</v>
      </c>
      <c r="N3026" s="375">
        <v>1</v>
      </c>
      <c r="O3026" s="374" t="str">
        <f>Cal_111320b_12mm!$E$2</f>
        <v>Cal_111320b_12mm</v>
      </c>
      <c r="P3026" s="596">
        <f>Cal_111320b_12mm!$Q$3</f>
        <v>1.834328118614172</v>
      </c>
      <c r="Q3026" s="596">
        <f>Cal_111320b_12mm!$R$3</f>
        <v>0.54419533879391391</v>
      </c>
      <c r="R3026" s="376">
        <v>100.8</v>
      </c>
      <c r="S3026" s="376">
        <v>58.61</v>
      </c>
      <c r="T3026" s="372">
        <f t="shared" ref="T3026:T3027" si="685">AVERAGE(0.979,0.636,0.798,0.933,0.704,1.108)</f>
        <v>0.85966666666666658</v>
      </c>
      <c r="U3026" s="378">
        <f t="shared" si="670"/>
        <v>99.940333333333328</v>
      </c>
      <c r="V3026" s="378">
        <f t="shared" si="671"/>
        <v>57.75033333333333</v>
      </c>
      <c r="W3026" s="464">
        <f t="shared" si="672"/>
        <v>0.86140397189511952</v>
      </c>
      <c r="X3026" s="464">
        <f t="shared" si="673"/>
        <v>0.12235503212276741</v>
      </c>
      <c r="Y3026" s="372">
        <f>Cal_111320b_12mm!$A$3</f>
        <v>20201113</v>
      </c>
      <c r="Z3026" s="380" t="s">
        <v>1097</v>
      </c>
      <c r="AA3026" s="380"/>
      <c r="AB3026" s="380"/>
      <c r="AE3026" s="689" t="s">
        <v>1250</v>
      </c>
      <c r="AF3026" s="128">
        <v>1</v>
      </c>
      <c r="AG3026" s="765" t="s">
        <v>1634</v>
      </c>
      <c r="AH3026" s="412" t="s">
        <v>273</v>
      </c>
      <c r="AI3026" s="371"/>
    </row>
    <row r="3027" spans="1:35" s="610" customFormat="1" ht="13.5" thickBot="1" x14ac:dyDescent="0.25">
      <c r="A3027" s="610" t="s">
        <v>932</v>
      </c>
      <c r="B3027" s="611">
        <v>20200205</v>
      </c>
      <c r="C3027" s="612" t="s">
        <v>66</v>
      </c>
      <c r="D3027" s="612">
        <v>20</v>
      </c>
      <c r="E3027" s="612">
        <v>14</v>
      </c>
      <c r="F3027" s="407"/>
      <c r="G3027" s="407"/>
      <c r="H3027" s="612" t="s">
        <v>11</v>
      </c>
      <c r="I3027" s="613">
        <v>293</v>
      </c>
      <c r="J3027" s="612">
        <v>20</v>
      </c>
      <c r="K3027" s="610">
        <v>5</v>
      </c>
      <c r="L3027" s="610">
        <v>1</v>
      </c>
      <c r="M3027" s="610">
        <v>0</v>
      </c>
      <c r="N3027" s="614">
        <v>1</v>
      </c>
      <c r="O3027" s="631" t="str">
        <f>Cal_111320b_12mm!$E$2</f>
        <v>Cal_111320b_12mm</v>
      </c>
      <c r="P3027" s="632">
        <f>Cal_111320b_12mm!$Q$3</f>
        <v>1.834328118614172</v>
      </c>
      <c r="Q3027" s="632">
        <f>Cal_111320b_12mm!$R$3</f>
        <v>0.54419533879391391</v>
      </c>
      <c r="R3027" s="626">
        <v>142.80000000000001</v>
      </c>
      <c r="S3027" s="626">
        <v>82.94</v>
      </c>
      <c r="T3027" s="610">
        <f t="shared" si="685"/>
        <v>0.85966666666666658</v>
      </c>
      <c r="U3027" s="618">
        <f t="shared" si="670"/>
        <v>141.94033333333334</v>
      </c>
      <c r="V3027" s="618">
        <f t="shared" si="671"/>
        <v>82.080333333333328</v>
      </c>
      <c r="W3027" s="619">
        <f t="shared" si="672"/>
        <v>1.2221768608116113</v>
      </c>
      <c r="X3027" s="619">
        <f t="shared" si="673"/>
        <v>0.17603614175904359</v>
      </c>
      <c r="Y3027" s="610">
        <f>Cal_111320b_12mm!$A$3</f>
        <v>20201113</v>
      </c>
      <c r="Z3027" s="625" t="s">
        <v>1097</v>
      </c>
      <c r="AA3027" s="625"/>
      <c r="AB3027" s="625"/>
      <c r="AE3027" s="693" t="s">
        <v>1250</v>
      </c>
      <c r="AF3027" s="795">
        <v>3</v>
      </c>
      <c r="AG3027" s="793" t="s">
        <v>1634</v>
      </c>
      <c r="AH3027" s="622" t="s">
        <v>274</v>
      </c>
      <c r="AI3027" s="622" t="s">
        <v>1164</v>
      </c>
    </row>
    <row r="3028" spans="1:35" x14ac:dyDescent="0.2">
      <c r="A3028" s="43" t="s">
        <v>932</v>
      </c>
      <c r="B3028" s="45">
        <v>20200205</v>
      </c>
      <c r="C3028" s="107" t="s">
        <v>64</v>
      </c>
      <c r="D3028" s="107">
        <v>21</v>
      </c>
      <c r="E3028" s="107">
        <v>1</v>
      </c>
      <c r="F3028"/>
      <c r="G3028"/>
      <c r="H3028" s="107" t="s">
        <v>10</v>
      </c>
      <c r="I3028" s="107">
        <v>290</v>
      </c>
      <c r="J3028" s="107">
        <v>0</v>
      </c>
      <c r="K3028" s="43">
        <v>5</v>
      </c>
      <c r="L3028" s="43">
        <v>1</v>
      </c>
      <c r="M3028" s="43">
        <v>0</v>
      </c>
      <c r="N3028" s="49">
        <v>1</v>
      </c>
      <c r="O3028" s="111" t="str">
        <f>Cal_111320b_12mm!$E$2</f>
        <v>Cal_111320b_12mm</v>
      </c>
      <c r="P3028" s="112">
        <f>Cal_111320b_12mm!$Q$3</f>
        <v>1.834328118614172</v>
      </c>
      <c r="Q3028" s="112">
        <f>Cal_111320b_12mm!$R$3</f>
        <v>0.54419533879391391</v>
      </c>
      <c r="R3028" s="46">
        <v>328.6</v>
      </c>
      <c r="S3028" s="46">
        <v>196.6</v>
      </c>
      <c r="T3028" s="50">
        <f t="shared" ref="T3028:T3029" si="686">AVERAGE(1.042, 1.067, 0.852, 0.885, 0.876, 0.957)</f>
        <v>0.94650000000000001</v>
      </c>
      <c r="U3028" s="79">
        <f t="shared" si="670"/>
        <v>327.65350000000001</v>
      </c>
      <c r="V3028" s="79">
        <f t="shared" si="671"/>
        <v>195.65350000000001</v>
      </c>
      <c r="W3028" s="465">
        <f t="shared" si="672"/>
        <v>2.7229577213930121</v>
      </c>
      <c r="X3028" s="465">
        <f t="shared" si="673"/>
        <v>0.64441716613229061</v>
      </c>
      <c r="Y3028" s="43">
        <f>Cal_111320b_12mm!$A$3</f>
        <v>20201113</v>
      </c>
      <c r="Z3028" s="48" t="s">
        <v>1103</v>
      </c>
      <c r="AA3028" s="48"/>
      <c r="AE3028" s="689" t="s">
        <v>1250</v>
      </c>
      <c r="AF3028" s="128">
        <v>1</v>
      </c>
      <c r="AG3028" s="765" t="s">
        <v>1634</v>
      </c>
      <c r="AH3028"/>
    </row>
    <row r="3029" spans="1:35" x14ac:dyDescent="0.2">
      <c r="A3029" s="43" t="s">
        <v>932</v>
      </c>
      <c r="B3029" s="45">
        <v>20200205</v>
      </c>
      <c r="C3029" s="107" t="s">
        <v>64</v>
      </c>
      <c r="D3029" s="107">
        <v>21</v>
      </c>
      <c r="E3029" s="107">
        <v>1</v>
      </c>
      <c r="F3029"/>
      <c r="G3029"/>
      <c r="H3029" s="107" t="s">
        <v>11</v>
      </c>
      <c r="I3029" s="107">
        <v>290</v>
      </c>
      <c r="J3029" s="107">
        <v>0</v>
      </c>
      <c r="K3029" s="43">
        <v>5</v>
      </c>
      <c r="L3029" s="43">
        <v>1</v>
      </c>
      <c r="M3029" s="43">
        <v>0</v>
      </c>
      <c r="N3029" s="49">
        <v>1</v>
      </c>
      <c r="O3029" s="111" t="str">
        <f>Cal_111320b_12mm!$E$2</f>
        <v>Cal_111320b_12mm</v>
      </c>
      <c r="P3029" s="112">
        <f>Cal_111320b_12mm!$Q$3</f>
        <v>1.834328118614172</v>
      </c>
      <c r="Q3029" s="112">
        <f>Cal_111320b_12mm!$R$3</f>
        <v>0.54419533879391391</v>
      </c>
      <c r="R3029" s="46">
        <v>389.5</v>
      </c>
      <c r="S3029" s="46">
        <v>233.2</v>
      </c>
      <c r="T3029" s="50">
        <f t="shared" si="686"/>
        <v>0.94650000000000001</v>
      </c>
      <c r="U3029" s="79">
        <f t="shared" si="670"/>
        <v>388.55349999999999</v>
      </c>
      <c r="V3029" s="79">
        <f t="shared" si="671"/>
        <v>232.2535</v>
      </c>
      <c r="W3029" s="465">
        <f t="shared" si="672"/>
        <v>3.2242294837403618</v>
      </c>
      <c r="X3029" s="465">
        <f t="shared" si="673"/>
        <v>0.77306472995813058</v>
      </c>
      <c r="Y3029" s="43">
        <f>Cal_111320b_12mm!$A$3</f>
        <v>20201113</v>
      </c>
      <c r="Z3029" s="48" t="s">
        <v>1103</v>
      </c>
      <c r="AA3029" s="48"/>
      <c r="AE3029" s="689" t="s">
        <v>1250</v>
      </c>
      <c r="AF3029" s="128">
        <v>1</v>
      </c>
      <c r="AG3029" s="765" t="s">
        <v>1634</v>
      </c>
      <c r="AH3029"/>
    </row>
    <row r="3030" spans="1:35" x14ac:dyDescent="0.2">
      <c r="A3030" s="43" t="s">
        <v>932</v>
      </c>
      <c r="B3030" s="45">
        <v>20200205</v>
      </c>
      <c r="C3030" s="107" t="s">
        <v>64</v>
      </c>
      <c r="D3030" s="107">
        <v>21</v>
      </c>
      <c r="E3030" s="107">
        <v>3</v>
      </c>
      <c r="F3030"/>
      <c r="G3030"/>
      <c r="H3030" s="107" t="s">
        <v>10</v>
      </c>
      <c r="I3030" s="107">
        <v>290</v>
      </c>
      <c r="J3030" s="107">
        <v>0</v>
      </c>
      <c r="K3030" s="43">
        <v>5</v>
      </c>
      <c r="L3030" s="43">
        <v>1</v>
      </c>
      <c r="M3030" s="43">
        <v>0</v>
      </c>
      <c r="N3030" s="49">
        <v>1</v>
      </c>
      <c r="O3030" s="111" t="str">
        <f>Cal_111320b_12mm!$E$2</f>
        <v>Cal_111320b_12mm</v>
      </c>
      <c r="P3030" s="112">
        <f>Cal_111320b_12mm!$Q$3</f>
        <v>1.834328118614172</v>
      </c>
      <c r="Q3030" s="112">
        <f>Cal_111320b_12mm!$R$3</f>
        <v>0.54419533879391391</v>
      </c>
      <c r="R3030" s="46">
        <v>212.3</v>
      </c>
      <c r="S3030" s="46">
        <v>126.4</v>
      </c>
      <c r="T3030" s="50">
        <f>(0.86+0.917+0.854+0.934+1.06+1.182)/6</f>
        <v>0.96783333333333343</v>
      </c>
      <c r="U3030" s="79">
        <f t="shared" si="670"/>
        <v>211.33216666666667</v>
      </c>
      <c r="V3030" s="79">
        <f t="shared" si="671"/>
        <v>125.43216666666667</v>
      </c>
      <c r="W3030" s="465">
        <f t="shared" si="672"/>
        <v>1.7719853656640887</v>
      </c>
      <c r="X3030" s="465">
        <f t="shared" si="673"/>
        <v>0.38681643507661745</v>
      </c>
      <c r="Y3030" s="43">
        <f>Cal_111320b_12mm!$A$3</f>
        <v>20201113</v>
      </c>
      <c r="Z3030" s="86" t="s">
        <v>1086</v>
      </c>
      <c r="AA3030" s="86"/>
      <c r="AE3030" s="689" t="s">
        <v>1250</v>
      </c>
      <c r="AF3030" s="128">
        <v>1</v>
      </c>
      <c r="AG3030" s="765" t="s">
        <v>1634</v>
      </c>
      <c r="AH3030"/>
    </row>
    <row r="3031" spans="1:35" x14ac:dyDescent="0.2">
      <c r="A3031" s="43" t="s">
        <v>932</v>
      </c>
      <c r="B3031" s="45">
        <v>20200205</v>
      </c>
      <c r="C3031" s="107" t="s">
        <v>64</v>
      </c>
      <c r="D3031" s="107">
        <v>21</v>
      </c>
      <c r="E3031" s="107">
        <v>3</v>
      </c>
      <c r="F3031"/>
      <c r="G3031"/>
      <c r="H3031" s="107" t="s">
        <v>11</v>
      </c>
      <c r="I3031" s="107">
        <v>290</v>
      </c>
      <c r="J3031" s="107">
        <v>0</v>
      </c>
      <c r="K3031" s="43">
        <v>5</v>
      </c>
      <c r="L3031" s="43">
        <v>1</v>
      </c>
      <c r="M3031" s="43">
        <v>0</v>
      </c>
      <c r="N3031" s="49">
        <v>1</v>
      </c>
      <c r="O3031" s="111" t="str">
        <f>Cal_111320b_12mm!$E$2</f>
        <v>Cal_111320b_12mm</v>
      </c>
      <c r="P3031" s="112">
        <f>Cal_111320b_12mm!$Q$3</f>
        <v>1.834328118614172</v>
      </c>
      <c r="Q3031" s="112">
        <f>Cal_111320b_12mm!$R$3</f>
        <v>0.54419533879391391</v>
      </c>
      <c r="R3031" s="46">
        <v>247.7</v>
      </c>
      <c r="S3031" s="46">
        <v>150</v>
      </c>
      <c r="T3031" s="50">
        <f>AVERAGE(1.042, 1.067, 0.852, 0.885, 0.876, 0.957)</f>
        <v>0.94650000000000001</v>
      </c>
      <c r="U3031" s="79">
        <f t="shared" si="670"/>
        <v>246.7535</v>
      </c>
      <c r="V3031" s="79">
        <f t="shared" si="671"/>
        <v>149.05350000000001</v>
      </c>
      <c r="W3031" s="465">
        <f t="shared" si="672"/>
        <v>2.0154012831825554</v>
      </c>
      <c r="X3031" s="465">
        <f t="shared" si="673"/>
        <v>0.54994517265775889</v>
      </c>
      <c r="Y3031" s="43">
        <f>Cal_111320b_12mm!$A$3</f>
        <v>20201113</v>
      </c>
      <c r="Z3031" s="48" t="s">
        <v>1103</v>
      </c>
      <c r="AA3031" s="48"/>
      <c r="AE3031" s="689" t="s">
        <v>1250</v>
      </c>
      <c r="AF3031" s="128">
        <v>1</v>
      </c>
      <c r="AG3031" s="765" t="s">
        <v>1634</v>
      </c>
      <c r="AH3031"/>
    </row>
    <row r="3032" spans="1:35" x14ac:dyDescent="0.2">
      <c r="A3032" s="43" t="s">
        <v>932</v>
      </c>
      <c r="B3032" s="45">
        <v>20200205</v>
      </c>
      <c r="C3032" s="107" t="s">
        <v>64</v>
      </c>
      <c r="D3032" s="107">
        <v>21</v>
      </c>
      <c r="E3032" s="107">
        <v>5</v>
      </c>
      <c r="F3032"/>
      <c r="G3032"/>
      <c r="H3032" s="107" t="s">
        <v>10</v>
      </c>
      <c r="I3032" s="107">
        <v>290</v>
      </c>
      <c r="J3032" s="107">
        <v>0</v>
      </c>
      <c r="K3032" s="43">
        <v>5</v>
      </c>
      <c r="L3032" s="43">
        <v>1</v>
      </c>
      <c r="M3032" s="43">
        <v>0</v>
      </c>
      <c r="N3032" s="49">
        <v>1</v>
      </c>
      <c r="O3032" s="111" t="str">
        <f>Cal_111320b_12mm!$E$2</f>
        <v>Cal_111320b_12mm</v>
      </c>
      <c r="P3032" s="112">
        <f>Cal_111320b_12mm!$Q$3</f>
        <v>1.834328118614172</v>
      </c>
      <c r="Q3032" s="112">
        <f>Cal_111320b_12mm!$R$3</f>
        <v>0.54419533879391391</v>
      </c>
      <c r="R3032" s="46">
        <v>222.2</v>
      </c>
      <c r="S3032" s="46">
        <v>135.80000000000001</v>
      </c>
      <c r="T3032" s="50">
        <f t="shared" ref="T3032:T3034" si="687">AVERAGE(1.042, 1.067, 0.852, 0.885, 0.876, 0.957)</f>
        <v>0.94650000000000001</v>
      </c>
      <c r="U3032" s="79">
        <f t="shared" si="670"/>
        <v>221.2535</v>
      </c>
      <c r="V3032" s="79">
        <f t="shared" si="671"/>
        <v>134.85350000000003</v>
      </c>
      <c r="W3032" s="465">
        <f>(Q3032*P3032/(P3032-1)*(U3032-V3032)*(K3032)/I3032)/N3032</f>
        <v>1.7822995994572441</v>
      </c>
      <c r="X3032" s="465">
        <f t="shared" si="673"/>
        <v>0.53865192655631355</v>
      </c>
      <c r="Y3032" s="43">
        <f>Cal_111320b_12mm!$A$3</f>
        <v>20201113</v>
      </c>
      <c r="Z3032" s="48" t="s">
        <v>1103</v>
      </c>
      <c r="AA3032" s="48"/>
      <c r="AE3032" s="689" t="s">
        <v>1250</v>
      </c>
      <c r="AF3032" s="128">
        <v>1</v>
      </c>
      <c r="AG3032" s="765" t="s">
        <v>1634</v>
      </c>
      <c r="AH3032" s="152" t="s">
        <v>2091</v>
      </c>
    </row>
    <row r="3033" spans="1:35" x14ac:dyDescent="0.2">
      <c r="A3033" s="43" t="s">
        <v>932</v>
      </c>
      <c r="B3033" s="45">
        <v>20200205</v>
      </c>
      <c r="C3033" s="107" t="s">
        <v>64</v>
      </c>
      <c r="D3033" s="107">
        <v>21</v>
      </c>
      <c r="E3033" s="107">
        <v>5</v>
      </c>
      <c r="F3033"/>
      <c r="G3033"/>
      <c r="H3033" s="107" t="s">
        <v>11</v>
      </c>
      <c r="I3033" s="107">
        <v>290</v>
      </c>
      <c r="J3033" s="107">
        <v>0</v>
      </c>
      <c r="K3033" s="43">
        <v>5</v>
      </c>
      <c r="L3033" s="43">
        <v>1</v>
      </c>
      <c r="M3033" s="43">
        <v>0</v>
      </c>
      <c r="N3033" s="49">
        <v>1</v>
      </c>
      <c r="O3033" s="111" t="str">
        <f>Cal_111320b_12mm!$E$2</f>
        <v>Cal_111320b_12mm</v>
      </c>
      <c r="P3033" s="112">
        <f>Cal_111320b_12mm!$Q$3</f>
        <v>1.834328118614172</v>
      </c>
      <c r="Q3033" s="112">
        <f>Cal_111320b_12mm!$R$3</f>
        <v>0.54419533879391391</v>
      </c>
      <c r="R3033" s="46">
        <v>184.1</v>
      </c>
      <c r="S3033" s="46">
        <v>112.2</v>
      </c>
      <c r="T3033" s="50">
        <f t="shared" si="687"/>
        <v>0.94650000000000001</v>
      </c>
      <c r="U3033" s="79">
        <f t="shared" si="670"/>
        <v>183.15350000000001</v>
      </c>
      <c r="V3033" s="79">
        <f t="shared" si="671"/>
        <v>111.2535</v>
      </c>
      <c r="W3033" s="465">
        <f t="shared" si="672"/>
        <v>1.4831868194557396</v>
      </c>
      <c r="X3033" s="465">
        <f t="shared" si="673"/>
        <v>0.43158721754996859</v>
      </c>
      <c r="Y3033" s="43">
        <f>Cal_111320b_12mm!$A$3</f>
        <v>20201113</v>
      </c>
      <c r="Z3033" s="48" t="s">
        <v>1103</v>
      </c>
      <c r="AA3033" s="48"/>
      <c r="AE3033" s="689" t="s">
        <v>1250</v>
      </c>
      <c r="AF3033" s="128">
        <v>1</v>
      </c>
      <c r="AG3033" s="765" t="s">
        <v>1634</v>
      </c>
      <c r="AH3033"/>
    </row>
    <row r="3034" spans="1:35" x14ac:dyDescent="0.2">
      <c r="A3034" s="43" t="s">
        <v>932</v>
      </c>
      <c r="B3034" s="45">
        <v>20200205</v>
      </c>
      <c r="C3034" s="107" t="s">
        <v>64</v>
      </c>
      <c r="D3034" s="107">
        <v>21</v>
      </c>
      <c r="E3034" s="107">
        <v>5</v>
      </c>
      <c r="F3034"/>
      <c r="G3034"/>
      <c r="H3034" s="107" t="s">
        <v>10</v>
      </c>
      <c r="I3034" s="107">
        <v>290</v>
      </c>
      <c r="J3034" s="107">
        <v>10</v>
      </c>
      <c r="K3034" s="43">
        <v>5</v>
      </c>
      <c r="L3034" s="43">
        <v>1</v>
      </c>
      <c r="M3034" s="43">
        <v>0</v>
      </c>
      <c r="N3034" s="49">
        <v>1</v>
      </c>
      <c r="O3034" s="111" t="str">
        <f>Cal_111320b_12mm!$E$2</f>
        <v>Cal_111320b_12mm</v>
      </c>
      <c r="P3034" s="112">
        <f>Cal_111320b_12mm!$Q$3</f>
        <v>1.834328118614172</v>
      </c>
      <c r="Q3034" s="112">
        <f>Cal_111320b_12mm!$R$3</f>
        <v>0.54419533879391391</v>
      </c>
      <c r="R3034" s="583">
        <v>52.43</v>
      </c>
      <c r="S3034" s="583">
        <v>34.56</v>
      </c>
      <c r="T3034" s="50">
        <f t="shared" si="687"/>
        <v>0.94650000000000001</v>
      </c>
      <c r="U3034" s="79">
        <f t="shared" si="670"/>
        <v>51.483499999999999</v>
      </c>
      <c r="V3034" s="79">
        <f t="shared" si="671"/>
        <v>33.613500000000002</v>
      </c>
      <c r="W3034" s="465">
        <f t="shared" si="672"/>
        <v>0.36863071576737216</v>
      </c>
      <c r="X3034" s="465">
        <f t="shared" si="673"/>
        <v>0.20988822604471807</v>
      </c>
      <c r="Y3034" s="43">
        <f>Cal_111320b_12mm!$A$3</f>
        <v>20201113</v>
      </c>
      <c r="Z3034" s="48" t="s">
        <v>1103</v>
      </c>
      <c r="AA3034" s="48"/>
      <c r="AB3034"/>
      <c r="AC3034"/>
      <c r="AD3034"/>
      <c r="AE3034" s="689" t="s">
        <v>1250</v>
      </c>
      <c r="AF3034" s="128">
        <v>1</v>
      </c>
      <c r="AG3034" s="765" t="s">
        <v>1634</v>
      </c>
      <c r="AH3034" s="490" t="s">
        <v>933</v>
      </c>
    </row>
    <row r="3035" spans="1:35" x14ac:dyDescent="0.2">
      <c r="A3035" s="43" t="s">
        <v>932</v>
      </c>
      <c r="B3035" s="45">
        <v>20200205</v>
      </c>
      <c r="C3035" s="107" t="s">
        <v>64</v>
      </c>
      <c r="D3035" s="107">
        <v>21</v>
      </c>
      <c r="E3035" s="107">
        <v>5</v>
      </c>
      <c r="F3035"/>
      <c r="G3035"/>
      <c r="H3035" s="107" t="s">
        <v>11</v>
      </c>
      <c r="I3035" s="107">
        <v>290</v>
      </c>
      <c r="J3035" s="107">
        <v>10</v>
      </c>
      <c r="K3035" s="43">
        <v>5</v>
      </c>
      <c r="L3035" s="43">
        <v>1</v>
      </c>
      <c r="M3035" s="43">
        <v>0</v>
      </c>
      <c r="N3035" s="49">
        <v>1</v>
      </c>
      <c r="O3035" s="111" t="str">
        <f>Cal_111320b_12mm!$E$2</f>
        <v>Cal_111320b_12mm</v>
      </c>
      <c r="P3035" s="112">
        <f>Cal_111320b_12mm!$Q$3</f>
        <v>1.834328118614172</v>
      </c>
      <c r="Q3035" s="112">
        <f>Cal_111320b_12mm!$R$3</f>
        <v>0.54419533879391391</v>
      </c>
      <c r="R3035" s="583">
        <v>72.239999999999995</v>
      </c>
      <c r="S3035" s="583">
        <v>46.08</v>
      </c>
      <c r="T3035" s="50">
        <f>(0.86+0.917+0.854+0.934+1.06+1.182)/6</f>
        <v>0.96783333333333343</v>
      </c>
      <c r="U3035" s="79">
        <f t="shared" si="670"/>
        <v>71.272166666666664</v>
      </c>
      <c r="V3035" s="79">
        <f t="shared" si="671"/>
        <v>45.112166666666667</v>
      </c>
      <c r="W3035" s="465">
        <f t="shared" si="672"/>
        <v>0.53964071205788777</v>
      </c>
      <c r="X3035" s="465">
        <f t="shared" si="673"/>
        <v>0.23678075321203793</v>
      </c>
      <c r="Y3035" s="43">
        <f>Cal_111320b_12mm!$A$3</f>
        <v>20201113</v>
      </c>
      <c r="Z3035" s="86" t="s">
        <v>1086</v>
      </c>
      <c r="AA3035" s="86"/>
      <c r="AB3035"/>
      <c r="AC3035"/>
      <c r="AD3035"/>
      <c r="AE3035" s="689" t="s">
        <v>1250</v>
      </c>
      <c r="AF3035" s="128">
        <v>1</v>
      </c>
      <c r="AG3035" s="765" t="s">
        <v>1634</v>
      </c>
      <c r="AH3035" s="490" t="s">
        <v>933</v>
      </c>
    </row>
    <row r="3036" spans="1:35" s="82" customFormat="1" x14ac:dyDescent="0.2">
      <c r="A3036" s="82" t="s">
        <v>932</v>
      </c>
      <c r="B3036" s="81">
        <v>20200205</v>
      </c>
      <c r="C3036" s="126" t="s">
        <v>64</v>
      </c>
      <c r="D3036" s="126">
        <v>21</v>
      </c>
      <c r="E3036" s="126">
        <v>5</v>
      </c>
      <c r="F3036"/>
      <c r="G3036"/>
      <c r="H3036" s="126" t="s">
        <v>10</v>
      </c>
      <c r="I3036" s="126">
        <v>293</v>
      </c>
      <c r="J3036" s="126">
        <v>5</v>
      </c>
      <c r="K3036" s="82">
        <v>5</v>
      </c>
      <c r="L3036" s="82">
        <v>1</v>
      </c>
      <c r="M3036" s="82">
        <v>0</v>
      </c>
      <c r="N3036" s="83">
        <v>1</v>
      </c>
      <c r="O3036" s="156" t="str">
        <f>Cal_111320b_12mm!$E$2</f>
        <v>Cal_111320b_12mm</v>
      </c>
      <c r="P3036" s="157">
        <f>Cal_111320b_12mm!$Q$3</f>
        <v>1.834328118614172</v>
      </c>
      <c r="Q3036" s="157">
        <f>Cal_111320b_12mm!$R$3</f>
        <v>0.54419533879391391</v>
      </c>
      <c r="R3036" s="599">
        <v>152</v>
      </c>
      <c r="S3036" s="599">
        <v>89.5</v>
      </c>
      <c r="T3036" s="82">
        <f t="shared" ref="T3036:T3037" si="688">AVERAGE(0.873, 0.875, 1.03, 0.893, 0.525, 0.624)</f>
        <v>0.80333333333333334</v>
      </c>
      <c r="U3036" s="125">
        <f t="shared" si="670"/>
        <v>151.19666666666666</v>
      </c>
      <c r="V3036" s="125">
        <f t="shared" si="671"/>
        <v>88.696666666666673</v>
      </c>
      <c r="W3036" s="459">
        <f t="shared" si="672"/>
        <v>1.2760784129757043</v>
      </c>
      <c r="X3036" s="459">
        <f t="shared" si="673"/>
        <v>0.2348417743774403</v>
      </c>
      <c r="Y3036" s="82">
        <f>Cal_111320b_12mm!$A$3</f>
        <v>20201113</v>
      </c>
      <c r="Z3036" s="85" t="s">
        <v>1102</v>
      </c>
      <c r="AA3036" s="85"/>
      <c r="AB3036" s="155"/>
      <c r="AC3036" s="155"/>
      <c r="AD3036" s="155"/>
      <c r="AE3036" s="689" t="s">
        <v>1250</v>
      </c>
      <c r="AF3036" s="128">
        <v>1</v>
      </c>
      <c r="AG3036" s="765" t="s">
        <v>1634</v>
      </c>
      <c r="AH3036" s="153" t="s">
        <v>978</v>
      </c>
      <c r="AI3036" s="155"/>
    </row>
    <row r="3037" spans="1:35" s="82" customFormat="1" x14ac:dyDescent="0.2">
      <c r="A3037" s="82" t="s">
        <v>932</v>
      </c>
      <c r="B3037" s="81">
        <v>20200205</v>
      </c>
      <c r="C3037" s="126" t="s">
        <v>64</v>
      </c>
      <c r="D3037" s="126">
        <v>21</v>
      </c>
      <c r="E3037" s="126">
        <v>5</v>
      </c>
      <c r="F3037"/>
      <c r="G3037"/>
      <c r="H3037" s="126" t="s">
        <v>11</v>
      </c>
      <c r="I3037" s="126">
        <v>293</v>
      </c>
      <c r="J3037" s="126">
        <v>5</v>
      </c>
      <c r="K3037" s="82">
        <v>5</v>
      </c>
      <c r="L3037" s="82">
        <v>1</v>
      </c>
      <c r="M3037" s="82">
        <v>0</v>
      </c>
      <c r="N3037" s="83">
        <v>1</v>
      </c>
      <c r="O3037" s="156" t="str">
        <f>Cal_111320b_12mm!$E$2</f>
        <v>Cal_111320b_12mm</v>
      </c>
      <c r="P3037" s="157">
        <f>Cal_111320b_12mm!$Q$3</f>
        <v>1.834328118614172</v>
      </c>
      <c r="Q3037" s="157">
        <f>Cal_111320b_12mm!$R$3</f>
        <v>0.54419533879391391</v>
      </c>
      <c r="R3037" s="599">
        <v>191.6</v>
      </c>
      <c r="S3037" s="599">
        <v>113.1</v>
      </c>
      <c r="T3037" s="82">
        <f t="shared" si="688"/>
        <v>0.80333333333333334</v>
      </c>
      <c r="U3037" s="125">
        <f t="shared" si="670"/>
        <v>190.79666666666665</v>
      </c>
      <c r="V3037" s="125">
        <f t="shared" si="671"/>
        <v>112.29666666666667</v>
      </c>
      <c r="W3037" s="459">
        <f t="shared" si="672"/>
        <v>1.6027544866974848</v>
      </c>
      <c r="X3037" s="459">
        <f t="shared" si="673"/>
        <v>0.31018437578288183</v>
      </c>
      <c r="Y3037" s="82">
        <f>Cal_111320b_12mm!$A$3</f>
        <v>20201113</v>
      </c>
      <c r="Z3037" s="85" t="s">
        <v>1102</v>
      </c>
      <c r="AA3037" s="85"/>
      <c r="AB3037" s="155"/>
      <c r="AC3037" s="155"/>
      <c r="AD3037" s="155"/>
      <c r="AE3037" s="689" t="s">
        <v>1250</v>
      </c>
      <c r="AF3037" s="128">
        <v>1</v>
      </c>
      <c r="AG3037" s="765" t="s">
        <v>1634</v>
      </c>
      <c r="AH3037" s="153" t="s">
        <v>979</v>
      </c>
      <c r="AI3037" s="155"/>
    </row>
    <row r="3038" spans="1:35" s="372" customFormat="1" x14ac:dyDescent="0.2">
      <c r="A3038" s="372" t="s">
        <v>932</v>
      </c>
      <c r="B3038" s="462">
        <v>20200205</v>
      </c>
      <c r="C3038" s="373" t="s">
        <v>64</v>
      </c>
      <c r="D3038" s="373">
        <v>21</v>
      </c>
      <c r="E3038" s="373">
        <v>5</v>
      </c>
      <c r="F3038"/>
      <c r="G3038"/>
      <c r="H3038" s="373" t="s">
        <v>10</v>
      </c>
      <c r="I3038" s="373">
        <v>295</v>
      </c>
      <c r="J3038" s="373">
        <v>20</v>
      </c>
      <c r="K3038" s="372">
        <v>5</v>
      </c>
      <c r="L3038" s="372">
        <v>1</v>
      </c>
      <c r="M3038" s="372">
        <v>0</v>
      </c>
      <c r="N3038" s="375">
        <v>1</v>
      </c>
      <c r="O3038" s="374" t="str">
        <f>Cal_111320b_12mm!$E$2</f>
        <v>Cal_111320b_12mm</v>
      </c>
      <c r="P3038" s="596">
        <f>Cal_111320b_12mm!$Q$3</f>
        <v>1.834328118614172</v>
      </c>
      <c r="Q3038" s="596">
        <f>Cal_111320b_12mm!$R$3</f>
        <v>0.54419533879391391</v>
      </c>
      <c r="R3038" s="597">
        <v>126.9</v>
      </c>
      <c r="S3038" s="597">
        <v>74.41</v>
      </c>
      <c r="T3038" s="372">
        <f t="shared" ref="T3038:T3039" si="689">AVERAGE(0.979,0.636,0.798,0.933,0.704,1.108)</f>
        <v>0.85966666666666658</v>
      </c>
      <c r="U3038" s="378">
        <f t="shared" si="670"/>
        <v>126.04033333333334</v>
      </c>
      <c r="V3038" s="378">
        <f t="shared" si="671"/>
        <v>73.550333333333327</v>
      </c>
      <c r="W3038" s="464">
        <f t="shared" si="672"/>
        <v>1.0644359201545091</v>
      </c>
      <c r="X3038" s="464">
        <f t="shared" si="673"/>
        <v>0.1799768944988735</v>
      </c>
      <c r="Y3038" s="372">
        <f>Cal_111320b_12mm!$A$3</f>
        <v>20201113</v>
      </c>
      <c r="Z3038" s="598" t="s">
        <v>1097</v>
      </c>
      <c r="AA3038" s="598"/>
      <c r="AB3038" s="371"/>
      <c r="AC3038" s="371"/>
      <c r="AD3038" s="371"/>
      <c r="AE3038" s="689" t="s">
        <v>1250</v>
      </c>
      <c r="AF3038" s="128">
        <v>1</v>
      </c>
      <c r="AG3038" s="765" t="s">
        <v>1634</v>
      </c>
      <c r="AH3038" s="412" t="s">
        <v>980</v>
      </c>
      <c r="AI3038" s="371"/>
    </row>
    <row r="3039" spans="1:35" s="372" customFormat="1" x14ac:dyDescent="0.2">
      <c r="A3039" s="372" t="s">
        <v>932</v>
      </c>
      <c r="B3039" s="462">
        <v>20200205</v>
      </c>
      <c r="C3039" s="373" t="s">
        <v>64</v>
      </c>
      <c r="D3039" s="373">
        <v>21</v>
      </c>
      <c r="E3039" s="373">
        <v>5</v>
      </c>
      <c r="F3039"/>
      <c r="G3039"/>
      <c r="H3039" s="373" t="s">
        <v>11</v>
      </c>
      <c r="I3039" s="373">
        <v>294</v>
      </c>
      <c r="J3039" s="373">
        <v>20</v>
      </c>
      <c r="K3039" s="372">
        <v>5</v>
      </c>
      <c r="L3039" s="372">
        <v>1</v>
      </c>
      <c r="M3039" s="372">
        <v>0</v>
      </c>
      <c r="N3039" s="375">
        <v>1</v>
      </c>
      <c r="O3039" s="374" t="str">
        <f>Cal_111320b_12mm!$E$2</f>
        <v>Cal_111320b_12mm</v>
      </c>
      <c r="P3039" s="596">
        <f>Cal_111320b_12mm!$Q$3</f>
        <v>1.834328118614172</v>
      </c>
      <c r="Q3039" s="596">
        <f>Cal_111320b_12mm!$R$3</f>
        <v>0.54419533879391391</v>
      </c>
      <c r="R3039" s="597">
        <v>142.6</v>
      </c>
      <c r="S3039" s="597">
        <v>82.94</v>
      </c>
      <c r="T3039" s="372">
        <f t="shared" si="689"/>
        <v>0.85966666666666658</v>
      </c>
      <c r="U3039" s="378">
        <f t="shared" si="670"/>
        <v>141.74033333333333</v>
      </c>
      <c r="V3039" s="378">
        <f t="shared" si="671"/>
        <v>82.080333333333328</v>
      </c>
      <c r="W3039" s="464">
        <f t="shared" si="672"/>
        <v>1.2139502350265168</v>
      </c>
      <c r="X3039" s="464">
        <f t="shared" si="673"/>
        <v>0.17950694100478196</v>
      </c>
      <c r="Y3039" s="372">
        <f>Cal_111320b_12mm!$A$3</f>
        <v>20201113</v>
      </c>
      <c r="Z3039" s="598" t="s">
        <v>1097</v>
      </c>
      <c r="AA3039" s="598"/>
      <c r="AB3039" s="371"/>
      <c r="AC3039" s="371"/>
      <c r="AD3039" s="371"/>
      <c r="AE3039" s="689" t="s">
        <v>1250</v>
      </c>
      <c r="AF3039" s="128">
        <v>1</v>
      </c>
      <c r="AG3039" s="765" t="s">
        <v>1634</v>
      </c>
      <c r="AH3039" s="412" t="s">
        <v>981</v>
      </c>
      <c r="AI3039" s="371"/>
    </row>
    <row r="3040" spans="1:35" x14ac:dyDescent="0.2">
      <c r="A3040" s="43" t="s">
        <v>932</v>
      </c>
      <c r="B3040" s="45">
        <v>20200205</v>
      </c>
      <c r="C3040" s="107" t="s">
        <v>64</v>
      </c>
      <c r="D3040" s="107">
        <v>21</v>
      </c>
      <c r="E3040" s="107">
        <v>9</v>
      </c>
      <c r="F3040"/>
      <c r="G3040"/>
      <c r="H3040" s="107" t="s">
        <v>10</v>
      </c>
      <c r="I3040" s="107">
        <v>290</v>
      </c>
      <c r="J3040" s="107">
        <v>0</v>
      </c>
      <c r="K3040" s="43">
        <v>5</v>
      </c>
      <c r="L3040" s="43">
        <v>1</v>
      </c>
      <c r="M3040" s="43">
        <v>0</v>
      </c>
      <c r="N3040" s="49">
        <v>1</v>
      </c>
      <c r="O3040" s="111" t="str">
        <f>Cal_111320b_12mm!$E$2</f>
        <v>Cal_111320b_12mm</v>
      </c>
      <c r="P3040" s="112">
        <f>Cal_111320b_12mm!$Q$3</f>
        <v>1.834328118614172</v>
      </c>
      <c r="Q3040" s="112">
        <f>Cal_111320b_12mm!$R$3</f>
        <v>0.54419533879391391</v>
      </c>
      <c r="R3040" s="583">
        <v>152.9</v>
      </c>
      <c r="S3040" s="583">
        <v>94.43</v>
      </c>
      <c r="T3040" s="50">
        <f>(0.86+0.917+0.854+0.934+1.06+1.182)/6</f>
        <v>0.96783333333333343</v>
      </c>
      <c r="U3040" s="79">
        <f t="shared" si="670"/>
        <v>151.93216666666666</v>
      </c>
      <c r="V3040" s="79">
        <f t="shared" si="671"/>
        <v>93.462166666666675</v>
      </c>
      <c r="W3040" s="465">
        <f t="shared" si="672"/>
        <v>1.2061464997715861</v>
      </c>
      <c r="X3040" s="465">
        <f t="shared" si="673"/>
        <v>0.40242249064789443</v>
      </c>
      <c r="Y3040" s="43">
        <f>Cal_111320b_12mm!$A$3</f>
        <v>20201113</v>
      </c>
      <c r="Z3040" s="86" t="s">
        <v>1086</v>
      </c>
      <c r="AA3040" s="86"/>
      <c r="AB3040"/>
      <c r="AC3040"/>
      <c r="AD3040"/>
      <c r="AE3040" s="689" t="s">
        <v>1250</v>
      </c>
      <c r="AF3040" s="128">
        <v>1</v>
      </c>
      <c r="AG3040" s="765" t="s">
        <v>1634</v>
      </c>
      <c r="AH3040"/>
    </row>
    <row r="3041" spans="1:35" x14ac:dyDescent="0.2">
      <c r="A3041" s="43" t="s">
        <v>932</v>
      </c>
      <c r="B3041" s="45">
        <v>20200205</v>
      </c>
      <c r="C3041" s="107" t="s">
        <v>64</v>
      </c>
      <c r="D3041" s="107">
        <v>21</v>
      </c>
      <c r="E3041" s="107">
        <v>9</v>
      </c>
      <c r="F3041"/>
      <c r="G3041"/>
      <c r="H3041" s="107" t="s">
        <v>11</v>
      </c>
      <c r="I3041" s="107">
        <v>290</v>
      </c>
      <c r="J3041" s="107">
        <v>0</v>
      </c>
      <c r="K3041" s="43">
        <v>5</v>
      </c>
      <c r="L3041" s="43">
        <v>1</v>
      </c>
      <c r="M3041" s="43">
        <v>0</v>
      </c>
      <c r="N3041" s="49">
        <v>1</v>
      </c>
      <c r="O3041" s="111" t="str">
        <f>Cal_111320b_12mm!$E$2</f>
        <v>Cal_111320b_12mm</v>
      </c>
      <c r="P3041" s="112">
        <f>Cal_111320b_12mm!$Q$3</f>
        <v>1.834328118614172</v>
      </c>
      <c r="Q3041" s="112">
        <f>Cal_111320b_12mm!$R$3</f>
        <v>0.54419533879391391</v>
      </c>
      <c r="R3041" s="583">
        <v>134</v>
      </c>
      <c r="S3041" s="583">
        <v>85.7</v>
      </c>
      <c r="T3041" s="50">
        <f>AVERAGE(1.042, 1.067, 0.852, 0.885, 0.876, 0.957)</f>
        <v>0.94650000000000001</v>
      </c>
      <c r="U3041" s="79">
        <f t="shared" si="670"/>
        <v>133.05350000000001</v>
      </c>
      <c r="V3041" s="79">
        <f t="shared" si="671"/>
        <v>84.753500000000003</v>
      </c>
      <c r="W3041" s="465">
        <f t="shared" si="672"/>
        <v>0.9963549844188071</v>
      </c>
      <c r="X3041" s="465">
        <f t="shared" si="673"/>
        <v>0.46232992298063003</v>
      </c>
      <c r="Y3041" s="43">
        <f>Cal_111320b_12mm!$A$3</f>
        <v>20201113</v>
      </c>
      <c r="Z3041" s="48" t="s">
        <v>1103</v>
      </c>
      <c r="AA3041" s="48"/>
      <c r="AB3041"/>
      <c r="AC3041"/>
      <c r="AD3041"/>
      <c r="AE3041" s="689" t="s">
        <v>1250</v>
      </c>
      <c r="AF3041" s="128">
        <v>1</v>
      </c>
      <c r="AG3041" s="765" t="s">
        <v>1634</v>
      </c>
      <c r="AH3041"/>
    </row>
    <row r="3042" spans="1:35" x14ac:dyDescent="0.2">
      <c r="A3042" s="43" t="s">
        <v>932</v>
      </c>
      <c r="B3042" s="45">
        <v>20200205</v>
      </c>
      <c r="C3042" s="107" t="s">
        <v>64</v>
      </c>
      <c r="D3042" s="107">
        <v>21</v>
      </c>
      <c r="E3042" s="107">
        <v>12</v>
      </c>
      <c r="F3042"/>
      <c r="G3042"/>
      <c r="H3042" s="107" t="s">
        <v>10</v>
      </c>
      <c r="I3042" s="107">
        <v>290</v>
      </c>
      <c r="J3042" s="107">
        <v>0</v>
      </c>
      <c r="K3042" s="43">
        <v>5</v>
      </c>
      <c r="L3042" s="43">
        <v>1</v>
      </c>
      <c r="M3042" s="43">
        <v>0</v>
      </c>
      <c r="N3042" s="49">
        <v>1</v>
      </c>
      <c r="O3042" s="111" t="str">
        <f>Cal_111320b_12mm!$E$2</f>
        <v>Cal_111320b_12mm</v>
      </c>
      <c r="P3042" s="112">
        <f>Cal_111320b_12mm!$Q$3</f>
        <v>1.834328118614172</v>
      </c>
      <c r="Q3042" s="112">
        <f>Cal_111320b_12mm!$R$3</f>
        <v>0.54419533879391391</v>
      </c>
      <c r="R3042" s="583">
        <v>186.2</v>
      </c>
      <c r="S3042" s="583">
        <v>117.1</v>
      </c>
      <c r="T3042" s="50">
        <f>(0.86+0.917+0.854+0.934+1.06+1.182)/6</f>
        <v>0.96783333333333343</v>
      </c>
      <c r="U3042" s="79">
        <f t="shared" si="670"/>
        <v>185.23216666666664</v>
      </c>
      <c r="V3042" s="79">
        <f t="shared" si="671"/>
        <v>116.13216666666666</v>
      </c>
      <c r="W3042" s="465">
        <f t="shared" si="672"/>
        <v>1.425427110214069</v>
      </c>
      <c r="X3042" s="465">
        <f t="shared" si="673"/>
        <v>0.57331322240066285</v>
      </c>
      <c r="Y3042" s="43">
        <f>Cal_111320b_12mm!$A$3</f>
        <v>20201113</v>
      </c>
      <c r="Z3042" s="86" t="s">
        <v>1086</v>
      </c>
      <c r="AA3042" s="86"/>
      <c r="AB3042"/>
      <c r="AC3042"/>
      <c r="AD3042"/>
      <c r="AE3042" s="689" t="s">
        <v>1250</v>
      </c>
      <c r="AF3042" s="128">
        <v>1</v>
      </c>
      <c r="AG3042" s="765" t="s">
        <v>1634</v>
      </c>
      <c r="AH3042"/>
    </row>
    <row r="3043" spans="1:35" x14ac:dyDescent="0.2">
      <c r="A3043" s="43" t="s">
        <v>932</v>
      </c>
      <c r="B3043" s="45">
        <v>20200205</v>
      </c>
      <c r="C3043" s="107" t="s">
        <v>64</v>
      </c>
      <c r="D3043" s="107">
        <v>21</v>
      </c>
      <c r="E3043" s="107">
        <v>12</v>
      </c>
      <c r="F3043"/>
      <c r="G3043"/>
      <c r="H3043" s="107" t="s">
        <v>11</v>
      </c>
      <c r="I3043" s="107">
        <v>290</v>
      </c>
      <c r="J3043" s="107">
        <v>0</v>
      </c>
      <c r="K3043" s="43">
        <v>5</v>
      </c>
      <c r="L3043" s="43">
        <v>1</v>
      </c>
      <c r="M3043" s="43">
        <v>0</v>
      </c>
      <c r="N3043" s="49">
        <v>1</v>
      </c>
      <c r="O3043" s="111" t="str">
        <f>Cal_111320b_12mm!$E$2</f>
        <v>Cal_111320b_12mm</v>
      </c>
      <c r="P3043" s="112">
        <f>Cal_111320b_12mm!$Q$3</f>
        <v>1.834328118614172</v>
      </c>
      <c r="Q3043" s="112">
        <f>Cal_111320b_12mm!$R$3</f>
        <v>0.54419533879391391</v>
      </c>
      <c r="R3043" s="583">
        <v>177.5</v>
      </c>
      <c r="S3043" s="583">
        <v>108.4</v>
      </c>
      <c r="T3043" s="43">
        <f t="shared" ref="T3043" si="690">AVERAGE(0.878, 0.551, 0.758, 0.695, 0.792, 0.866)</f>
        <v>0.75666666666666671</v>
      </c>
      <c r="U3043" s="79">
        <f t="shared" si="670"/>
        <v>176.74333333333334</v>
      </c>
      <c r="V3043" s="79">
        <f t="shared" si="671"/>
        <v>107.64333333333335</v>
      </c>
      <c r="W3043" s="465">
        <f t="shared" si="672"/>
        <v>1.4254271102140692</v>
      </c>
      <c r="X3043" s="465">
        <f t="shared" si="673"/>
        <v>0.4272126712167873</v>
      </c>
      <c r="Y3043" s="43">
        <f>Cal_111320b_12mm!$A$3</f>
        <v>20201113</v>
      </c>
      <c r="Z3043" s="485" t="s">
        <v>1108</v>
      </c>
      <c r="AA3043" s="485"/>
      <c r="AB3043"/>
      <c r="AC3043"/>
      <c r="AD3043"/>
      <c r="AE3043" s="689" t="s">
        <v>1250</v>
      </c>
      <c r="AF3043" s="128">
        <v>1</v>
      </c>
      <c r="AG3043" s="765" t="s">
        <v>1634</v>
      </c>
      <c r="AH3043"/>
    </row>
    <row r="3044" spans="1:35" x14ac:dyDescent="0.2">
      <c r="A3044" s="43" t="s">
        <v>932</v>
      </c>
      <c r="B3044" s="45">
        <v>20200205</v>
      </c>
      <c r="C3044" s="107" t="s">
        <v>64</v>
      </c>
      <c r="D3044" s="107">
        <v>21</v>
      </c>
      <c r="E3044" s="107">
        <v>12</v>
      </c>
      <c r="F3044"/>
      <c r="G3044"/>
      <c r="H3044" s="107" t="s">
        <v>10</v>
      </c>
      <c r="I3044" s="107">
        <v>290</v>
      </c>
      <c r="J3044" s="107">
        <v>10</v>
      </c>
      <c r="K3044" s="43">
        <v>5</v>
      </c>
      <c r="L3044" s="43">
        <v>1</v>
      </c>
      <c r="M3044" s="43">
        <v>0</v>
      </c>
      <c r="N3044" s="49">
        <v>1</v>
      </c>
      <c r="O3044" s="111" t="str">
        <f>Cal_111320b_12mm!$E$2</f>
        <v>Cal_111320b_12mm</v>
      </c>
      <c r="P3044" s="112">
        <f>Cal_111320b_12mm!$Q$3</f>
        <v>1.834328118614172</v>
      </c>
      <c r="Q3044" s="112">
        <f>Cal_111320b_12mm!$R$3</f>
        <v>0.54419533879391391</v>
      </c>
      <c r="R3044" s="583">
        <v>61.53</v>
      </c>
      <c r="S3044" s="583">
        <v>40.36</v>
      </c>
      <c r="T3044" s="50">
        <f>AVERAGE(1.042, 1.067, 0.852, 0.885, 0.876, 0.957)</f>
        <v>0.94650000000000001</v>
      </c>
      <c r="U3044" s="79">
        <f>(R3044-T3044)*(L3044+M3044)/L3044</f>
        <v>60.583500000000001</v>
      </c>
      <c r="V3044" s="79">
        <f>(S3044-T3044)*(L3044+M3044)/L3044</f>
        <v>39.413499999999999</v>
      </c>
      <c r="W3044" s="465">
        <f>(Q3044*P3044/(P3044-1)*(U3044-V3044)*(K3044)/I3044)/N3044</f>
        <v>0.43670465880219755</v>
      </c>
      <c r="X3044" s="465">
        <f t="shared" si="673"/>
        <v>0.24163756420673679</v>
      </c>
      <c r="Y3044" s="43">
        <f>Cal_111320b_12mm!$A$3</f>
        <v>20201113</v>
      </c>
      <c r="Z3044" s="48" t="s">
        <v>1103</v>
      </c>
      <c r="AA3044" s="48"/>
      <c r="AB3044"/>
      <c r="AC3044"/>
      <c r="AD3044"/>
      <c r="AE3044" s="689" t="s">
        <v>1250</v>
      </c>
      <c r="AF3044" s="128">
        <v>1</v>
      </c>
      <c r="AG3044" s="765" t="s">
        <v>1634</v>
      </c>
      <c r="AH3044"/>
    </row>
    <row r="3045" spans="1:35" x14ac:dyDescent="0.2">
      <c r="A3045" s="43" t="s">
        <v>932</v>
      </c>
      <c r="B3045" s="45">
        <v>20200205</v>
      </c>
      <c r="C3045" s="107" t="s">
        <v>64</v>
      </c>
      <c r="D3045" s="107">
        <v>21</v>
      </c>
      <c r="E3045" s="107">
        <v>12</v>
      </c>
      <c r="F3045"/>
      <c r="G3045"/>
      <c r="H3045" s="107" t="s">
        <v>11</v>
      </c>
      <c r="I3045" s="107">
        <v>290</v>
      </c>
      <c r="J3045" s="107">
        <v>10</v>
      </c>
      <c r="K3045" s="43">
        <v>5</v>
      </c>
      <c r="L3045" s="43">
        <v>1</v>
      </c>
      <c r="M3045" s="43">
        <v>0</v>
      </c>
      <c r="N3045" s="49">
        <v>1</v>
      </c>
      <c r="O3045" s="111" t="str">
        <f>Cal_111320b_12mm!$E$2</f>
        <v>Cal_111320b_12mm</v>
      </c>
      <c r="P3045" s="112">
        <f>Cal_111320b_12mm!$Q$3</f>
        <v>1.834328118614172</v>
      </c>
      <c r="Q3045" s="112">
        <f>Cal_111320b_12mm!$R$3</f>
        <v>0.54419533879391391</v>
      </c>
      <c r="R3045" s="583">
        <v>60.54</v>
      </c>
      <c r="S3045" s="583">
        <v>39.51</v>
      </c>
      <c r="T3045" s="50">
        <f>(0.86+0.917+0.854+0.934+1.06+1.182)/6</f>
        <v>0.96783333333333343</v>
      </c>
      <c r="U3045" s="79">
        <f t="shared" si="670"/>
        <v>59.572166666666668</v>
      </c>
      <c r="V3045" s="79">
        <f t="shared" si="671"/>
        <v>38.542166666666667</v>
      </c>
      <c r="W3045" s="465">
        <f t="shared" si="672"/>
        <v>0.43381667334011409</v>
      </c>
      <c r="X3045" s="465">
        <f t="shared" si="673"/>
        <v>0.22952910960855874</v>
      </c>
      <c r="Y3045" s="43">
        <f>Cal_111320b_12mm!$A$3</f>
        <v>20201113</v>
      </c>
      <c r="Z3045" s="86" t="s">
        <v>1086</v>
      </c>
      <c r="AA3045" s="86"/>
      <c r="AB3045"/>
      <c r="AC3045"/>
      <c r="AD3045"/>
      <c r="AE3045" s="689" t="s">
        <v>1250</v>
      </c>
      <c r="AF3045" s="128">
        <v>1</v>
      </c>
      <c r="AG3045" s="765" t="s">
        <v>1634</v>
      </c>
      <c r="AH3045"/>
    </row>
    <row r="3046" spans="1:35" s="82" customFormat="1" x14ac:dyDescent="0.2">
      <c r="A3046" s="82" t="s">
        <v>932</v>
      </c>
      <c r="B3046" s="81">
        <v>20200205</v>
      </c>
      <c r="C3046" s="126" t="s">
        <v>64</v>
      </c>
      <c r="D3046" s="126">
        <v>21</v>
      </c>
      <c r="E3046" s="126">
        <v>12</v>
      </c>
      <c r="F3046"/>
      <c r="G3046"/>
      <c r="H3046" s="126" t="s">
        <v>10</v>
      </c>
      <c r="I3046" s="126">
        <v>293</v>
      </c>
      <c r="J3046" s="126">
        <v>5</v>
      </c>
      <c r="K3046" s="82">
        <v>5</v>
      </c>
      <c r="L3046" s="82">
        <v>1</v>
      </c>
      <c r="M3046" s="82">
        <v>0</v>
      </c>
      <c r="N3046" s="83">
        <v>1</v>
      </c>
      <c r="O3046" s="156" t="str">
        <f>Cal_111320b_12mm!$E$2</f>
        <v>Cal_111320b_12mm</v>
      </c>
      <c r="P3046" s="157">
        <f>Cal_111320b_12mm!$Q$3</f>
        <v>1.834328118614172</v>
      </c>
      <c r="Q3046" s="157">
        <f>Cal_111320b_12mm!$R$3</f>
        <v>0.54419533879391391</v>
      </c>
      <c r="R3046" s="599">
        <v>124.1</v>
      </c>
      <c r="S3046" s="599">
        <v>75.31</v>
      </c>
      <c r="T3046" s="82">
        <f t="shared" ref="T3046:T3047" si="691">AVERAGE(0.873, 0.875, 1.03, 0.893, 0.525, 0.624)</f>
        <v>0.80333333333333334</v>
      </c>
      <c r="U3046" s="125">
        <f t="shared" si="670"/>
        <v>123.29666666666667</v>
      </c>
      <c r="V3046" s="125">
        <f t="shared" si="671"/>
        <v>74.506666666666675</v>
      </c>
      <c r="W3046" s="459">
        <f t="shared" si="672"/>
        <v>0.99615785230535392</v>
      </c>
      <c r="X3046" s="459">
        <f t="shared" si="673"/>
        <v>0.27304008928273626</v>
      </c>
      <c r="Y3046" s="82">
        <f>Cal_111320b_12mm!$A$3</f>
        <v>20201113</v>
      </c>
      <c r="Z3046" s="85" t="s">
        <v>1102</v>
      </c>
      <c r="AA3046" s="85"/>
      <c r="AB3046" s="155"/>
      <c r="AC3046" s="155"/>
      <c r="AD3046" s="155"/>
      <c r="AE3046" s="689" t="s">
        <v>1250</v>
      </c>
      <c r="AF3046" s="128">
        <v>1</v>
      </c>
      <c r="AG3046" s="765" t="s">
        <v>1634</v>
      </c>
      <c r="AH3046" s="153" t="s">
        <v>982</v>
      </c>
      <c r="AI3046" s="155"/>
    </row>
    <row r="3047" spans="1:35" s="82" customFormat="1" x14ac:dyDescent="0.2">
      <c r="A3047" s="82" t="s">
        <v>932</v>
      </c>
      <c r="B3047" s="81">
        <v>20200205</v>
      </c>
      <c r="C3047" s="126" t="s">
        <v>64</v>
      </c>
      <c r="D3047" s="126">
        <v>21</v>
      </c>
      <c r="E3047" s="126">
        <v>12</v>
      </c>
      <c r="F3047"/>
      <c r="G3047"/>
      <c r="H3047" s="126" t="s">
        <v>11</v>
      </c>
      <c r="I3047" s="126">
        <v>294</v>
      </c>
      <c r="J3047" s="126">
        <v>5</v>
      </c>
      <c r="K3047" s="82">
        <v>5</v>
      </c>
      <c r="L3047" s="82">
        <v>1</v>
      </c>
      <c r="M3047" s="82">
        <v>0</v>
      </c>
      <c r="N3047" s="83">
        <v>1</v>
      </c>
      <c r="O3047" s="156" t="str">
        <f>Cal_111320b_12mm!$E$2</f>
        <v>Cal_111320b_12mm</v>
      </c>
      <c r="P3047" s="157">
        <f>Cal_111320b_12mm!$Q$3</f>
        <v>1.834328118614172</v>
      </c>
      <c r="Q3047" s="157">
        <f>Cal_111320b_12mm!$R$3</f>
        <v>0.54419533879391391</v>
      </c>
      <c r="R3047" s="599">
        <v>149.19999999999999</v>
      </c>
      <c r="S3047" s="599">
        <v>88.79</v>
      </c>
      <c r="T3047" s="82">
        <f t="shared" si="691"/>
        <v>0.80333333333333334</v>
      </c>
      <c r="U3047" s="125">
        <f t="shared" si="670"/>
        <v>148.39666666666665</v>
      </c>
      <c r="V3047" s="125">
        <f t="shared" si="671"/>
        <v>87.986666666666679</v>
      </c>
      <c r="W3047" s="459">
        <f t="shared" si="672"/>
        <v>1.2292110911490419</v>
      </c>
      <c r="X3047" s="459">
        <f t="shared" si="673"/>
        <v>0.26451642045634366</v>
      </c>
      <c r="Y3047" s="82">
        <f>Cal_111320b_12mm!$A$3</f>
        <v>20201113</v>
      </c>
      <c r="Z3047" s="85" t="s">
        <v>1102</v>
      </c>
      <c r="AA3047" s="85"/>
      <c r="AB3047" s="155"/>
      <c r="AC3047" s="155"/>
      <c r="AD3047" s="155"/>
      <c r="AE3047" s="689" t="s">
        <v>1250</v>
      </c>
      <c r="AF3047" s="128">
        <v>1</v>
      </c>
      <c r="AG3047" s="765" t="s">
        <v>1634</v>
      </c>
      <c r="AH3047" s="153" t="s">
        <v>983</v>
      </c>
      <c r="AI3047" s="155"/>
    </row>
    <row r="3048" spans="1:35" s="372" customFormat="1" x14ac:dyDescent="0.2">
      <c r="A3048" s="372" t="s">
        <v>932</v>
      </c>
      <c r="B3048" s="462">
        <v>20200205</v>
      </c>
      <c r="C3048" s="373" t="s">
        <v>64</v>
      </c>
      <c r="D3048" s="373">
        <v>21</v>
      </c>
      <c r="E3048" s="373">
        <v>12</v>
      </c>
      <c r="F3048"/>
      <c r="G3048"/>
      <c r="H3048" s="373" t="s">
        <v>10</v>
      </c>
      <c r="I3048" s="373">
        <v>294</v>
      </c>
      <c r="J3048" s="373">
        <v>20</v>
      </c>
      <c r="K3048" s="372">
        <v>5</v>
      </c>
      <c r="L3048" s="372">
        <v>1</v>
      </c>
      <c r="M3048" s="372">
        <v>0</v>
      </c>
      <c r="N3048" s="375">
        <v>1</v>
      </c>
      <c r="O3048" s="374" t="str">
        <f>Cal_111320b_12mm!$E$2</f>
        <v>Cal_111320b_12mm</v>
      </c>
      <c r="P3048" s="596">
        <f>Cal_111320b_12mm!$Q$3</f>
        <v>1.834328118614172</v>
      </c>
      <c r="Q3048" s="596">
        <f>Cal_111320b_12mm!$R$3</f>
        <v>0.54419533879391391</v>
      </c>
      <c r="R3048" s="597">
        <v>86.94</v>
      </c>
      <c r="S3048" s="597">
        <v>51.79</v>
      </c>
      <c r="T3048" s="372">
        <f t="shared" ref="T3048:T3049" si="692">AVERAGE(0.979,0.636,0.798,0.933,0.704,1.108)</f>
        <v>0.85966666666666658</v>
      </c>
      <c r="U3048" s="378">
        <f t="shared" si="670"/>
        <v>86.080333333333328</v>
      </c>
      <c r="V3048" s="378">
        <f t="shared" si="671"/>
        <v>50.93033333333333</v>
      </c>
      <c r="W3048" s="464">
        <f t="shared" si="672"/>
        <v>0.71522545694237449</v>
      </c>
      <c r="X3048" s="464">
        <f t="shared" si="673"/>
        <v>0.14940600322469028</v>
      </c>
      <c r="Y3048" s="372">
        <f>Cal_111320b_12mm!$A$3</f>
        <v>20201113</v>
      </c>
      <c r="Z3048" s="598" t="s">
        <v>1097</v>
      </c>
      <c r="AA3048" s="598"/>
      <c r="AB3048" s="371"/>
      <c r="AC3048" s="371"/>
      <c r="AD3048" s="371"/>
      <c r="AE3048" s="689" t="s">
        <v>1250</v>
      </c>
      <c r="AF3048" s="128">
        <v>1</v>
      </c>
      <c r="AG3048" s="765" t="s">
        <v>1634</v>
      </c>
      <c r="AH3048" s="412" t="s">
        <v>984</v>
      </c>
      <c r="AI3048" s="371"/>
    </row>
    <row r="3049" spans="1:35" s="372" customFormat="1" x14ac:dyDescent="0.2">
      <c r="A3049" s="372" t="s">
        <v>932</v>
      </c>
      <c r="B3049" s="462">
        <v>20200205</v>
      </c>
      <c r="C3049" s="373" t="s">
        <v>64</v>
      </c>
      <c r="D3049" s="373">
        <v>21</v>
      </c>
      <c r="E3049" s="373">
        <v>12</v>
      </c>
      <c r="F3049"/>
      <c r="G3049"/>
      <c r="H3049" s="373" t="s">
        <v>11</v>
      </c>
      <c r="I3049" s="373">
        <v>292</v>
      </c>
      <c r="J3049" s="373">
        <v>20</v>
      </c>
      <c r="K3049" s="372">
        <v>5</v>
      </c>
      <c r="L3049" s="372">
        <v>1</v>
      </c>
      <c r="M3049" s="372">
        <v>0</v>
      </c>
      <c r="N3049" s="375">
        <v>1</v>
      </c>
      <c r="O3049" s="374" t="str">
        <f>Cal_111320b_12mm!$E$2</f>
        <v>Cal_111320b_12mm</v>
      </c>
      <c r="P3049" s="596">
        <f>Cal_111320b_12mm!$Q$3</f>
        <v>1.834328118614172</v>
      </c>
      <c r="Q3049" s="596">
        <f>Cal_111320b_12mm!$R$3</f>
        <v>0.54419533879391391</v>
      </c>
      <c r="R3049" s="597">
        <v>130.80000000000001</v>
      </c>
      <c r="S3049" s="597">
        <v>76.67</v>
      </c>
      <c r="T3049" s="372">
        <f t="shared" si="692"/>
        <v>0.85966666666666658</v>
      </c>
      <c r="U3049" s="378">
        <f t="shared" si="670"/>
        <v>129.94033333333334</v>
      </c>
      <c r="V3049" s="378">
        <f t="shared" si="671"/>
        <v>75.810333333333332</v>
      </c>
      <c r="W3049" s="464">
        <f t="shared" si="672"/>
        <v>1.1089708754439367</v>
      </c>
      <c r="X3049" s="464">
        <f t="shared" si="673"/>
        <v>0.18685724475466345</v>
      </c>
      <c r="Y3049" s="372">
        <f>Cal_111320b_12mm!$A$3</f>
        <v>20201113</v>
      </c>
      <c r="Z3049" s="598" t="s">
        <v>1097</v>
      </c>
      <c r="AA3049" s="598"/>
      <c r="AB3049" s="371"/>
      <c r="AC3049" s="371"/>
      <c r="AD3049" s="371"/>
      <c r="AE3049" s="689" t="s">
        <v>1250</v>
      </c>
      <c r="AF3049" s="128">
        <v>1</v>
      </c>
      <c r="AG3049" s="765" t="s">
        <v>1634</v>
      </c>
      <c r="AH3049" s="412" t="s">
        <v>985</v>
      </c>
      <c r="AI3049" s="371"/>
    </row>
    <row r="3050" spans="1:35" x14ac:dyDescent="0.2">
      <c r="A3050" s="43" t="s">
        <v>932</v>
      </c>
      <c r="B3050" s="45">
        <v>20200205</v>
      </c>
      <c r="C3050" s="107" t="s">
        <v>64</v>
      </c>
      <c r="D3050" s="107">
        <v>21</v>
      </c>
      <c r="E3050" s="107">
        <v>18</v>
      </c>
      <c r="F3050"/>
      <c r="G3050"/>
      <c r="H3050" s="107" t="s">
        <v>10</v>
      </c>
      <c r="I3050" s="107">
        <v>290</v>
      </c>
      <c r="J3050" s="107">
        <v>0</v>
      </c>
      <c r="K3050" s="43">
        <v>5</v>
      </c>
      <c r="L3050" s="43">
        <v>1</v>
      </c>
      <c r="M3050" s="43">
        <v>0</v>
      </c>
      <c r="N3050" s="49">
        <v>1</v>
      </c>
      <c r="O3050" s="111" t="str">
        <f>Cal_111320b_12mm!$E$2</f>
        <v>Cal_111320b_12mm</v>
      </c>
      <c r="P3050" s="112">
        <f>Cal_111320b_12mm!$Q$3</f>
        <v>1.834328118614172</v>
      </c>
      <c r="Q3050" s="112">
        <f>Cal_111320b_12mm!$R$3</f>
        <v>0.54419533879391391</v>
      </c>
      <c r="R3050" s="46">
        <v>205.8</v>
      </c>
      <c r="S3050" s="46">
        <v>128</v>
      </c>
      <c r="T3050" s="50">
        <f t="shared" ref="T3050:T3051" si="693">AVERAGE(1.042, 1.067, 0.852, 0.885, 0.876, 0.957)</f>
        <v>0.94650000000000001</v>
      </c>
      <c r="U3050" s="79">
        <f t="shared" si="670"/>
        <v>204.85350000000003</v>
      </c>
      <c r="V3050" s="79">
        <f t="shared" si="671"/>
        <v>127.0535</v>
      </c>
      <c r="W3050" s="465">
        <f t="shared" si="672"/>
        <v>1.604894778214973</v>
      </c>
      <c r="X3050" s="465">
        <f t="shared" si="673"/>
        <v>0.58181164549937958</v>
      </c>
      <c r="Y3050" s="43">
        <f>Cal_111320b_12mm!$A$3</f>
        <v>20201113</v>
      </c>
      <c r="Z3050" s="48" t="s">
        <v>1103</v>
      </c>
      <c r="AA3050" s="48"/>
      <c r="AE3050" s="689" t="s">
        <v>1250</v>
      </c>
      <c r="AF3050" s="128">
        <v>1</v>
      </c>
      <c r="AG3050" s="765" t="s">
        <v>1634</v>
      </c>
      <c r="AH3050"/>
    </row>
    <row r="3051" spans="1:35" x14ac:dyDescent="0.2">
      <c r="A3051" s="43" t="s">
        <v>932</v>
      </c>
      <c r="B3051" s="45">
        <v>20200205</v>
      </c>
      <c r="C3051" s="107" t="s">
        <v>64</v>
      </c>
      <c r="D3051" s="107">
        <v>21</v>
      </c>
      <c r="E3051" s="107">
        <v>18</v>
      </c>
      <c r="F3051"/>
      <c r="G3051"/>
      <c r="H3051" s="107" t="s">
        <v>11</v>
      </c>
      <c r="I3051" s="107">
        <v>290</v>
      </c>
      <c r="J3051" s="107">
        <v>0</v>
      </c>
      <c r="K3051" s="43">
        <v>5</v>
      </c>
      <c r="L3051" s="43">
        <v>1</v>
      </c>
      <c r="M3051" s="43">
        <v>0</v>
      </c>
      <c r="N3051" s="49">
        <v>1</v>
      </c>
      <c r="O3051" s="111" t="str">
        <f>Cal_111320b_12mm!$E$2</f>
        <v>Cal_111320b_12mm</v>
      </c>
      <c r="P3051" s="112">
        <f>Cal_111320b_12mm!$Q$3</f>
        <v>1.834328118614172</v>
      </c>
      <c r="Q3051" s="112">
        <f>Cal_111320b_12mm!$R$3</f>
        <v>0.54419533879391391</v>
      </c>
      <c r="R3051" s="46">
        <v>185.7</v>
      </c>
      <c r="S3051" s="46">
        <v>119.1</v>
      </c>
      <c r="T3051" s="50">
        <f t="shared" si="693"/>
        <v>0.94650000000000001</v>
      </c>
      <c r="U3051" s="79">
        <f t="shared" si="670"/>
        <v>184.7535</v>
      </c>
      <c r="V3051" s="79">
        <f t="shared" si="671"/>
        <v>118.15349999999999</v>
      </c>
      <c r="W3051" s="465">
        <f t="shared" si="672"/>
        <v>1.3738559412482927</v>
      </c>
      <c r="X3051" s="465">
        <f t="shared" si="673"/>
        <v>0.65967337856055741</v>
      </c>
      <c r="Y3051" s="43">
        <f>Cal_111320b_12mm!$A$3</f>
        <v>20201113</v>
      </c>
      <c r="Z3051" s="48" t="s">
        <v>1103</v>
      </c>
      <c r="AA3051" s="48"/>
      <c r="AE3051" s="689" t="s">
        <v>1250</v>
      </c>
      <c r="AF3051" s="128">
        <v>1</v>
      </c>
      <c r="AG3051" s="765" t="s">
        <v>1634</v>
      </c>
      <c r="AH3051"/>
    </row>
    <row r="3052" spans="1:35" x14ac:dyDescent="0.2">
      <c r="A3052" s="43" t="s">
        <v>932</v>
      </c>
      <c r="B3052" s="45">
        <v>20200205</v>
      </c>
      <c r="C3052" s="107" t="s">
        <v>64</v>
      </c>
      <c r="D3052" s="107">
        <v>21</v>
      </c>
      <c r="E3052" s="107">
        <v>18</v>
      </c>
      <c r="F3052"/>
      <c r="G3052"/>
      <c r="H3052" s="107" t="s">
        <v>10</v>
      </c>
      <c r="I3052" s="107">
        <v>290</v>
      </c>
      <c r="J3052" s="107">
        <v>10</v>
      </c>
      <c r="K3052" s="43">
        <v>5</v>
      </c>
      <c r="L3052" s="43">
        <v>1</v>
      </c>
      <c r="M3052" s="43">
        <v>0</v>
      </c>
      <c r="N3052" s="49">
        <v>1</v>
      </c>
      <c r="O3052" s="111" t="str">
        <f>Cal_111320b_12mm!$E$2</f>
        <v>Cal_111320b_12mm</v>
      </c>
      <c r="P3052" s="112">
        <f>Cal_111320b_12mm!$Q$3</f>
        <v>1.834328118614172</v>
      </c>
      <c r="Q3052" s="112">
        <f>Cal_111320b_12mm!$R$3</f>
        <v>0.54419533879391391</v>
      </c>
      <c r="R3052" s="46">
        <v>57.92</v>
      </c>
      <c r="S3052" s="46">
        <v>38.21</v>
      </c>
      <c r="T3052" s="43">
        <f t="shared" ref="T3052:T3053" si="694">AVERAGE(1.044, 0.635, 0.864, 0.696, 0.707, 0.783)</f>
        <v>0.78816666666666668</v>
      </c>
      <c r="U3052" s="79">
        <f t="shared" si="670"/>
        <v>57.131833333333333</v>
      </c>
      <c r="V3052" s="79">
        <f t="shared" si="671"/>
        <v>37.421833333333332</v>
      </c>
      <c r="W3052" s="465">
        <f t="shared" si="672"/>
        <v>0.40658709612618393</v>
      </c>
      <c r="X3052" s="465">
        <f t="shared" si="673"/>
        <v>0.2374767300349836</v>
      </c>
      <c r="Y3052" s="43">
        <f>Cal_111320b_12mm!$A$3</f>
        <v>20201113</v>
      </c>
      <c r="Z3052" s="48" t="s">
        <v>1106</v>
      </c>
      <c r="AA3052" s="48"/>
      <c r="AE3052" s="689" t="s">
        <v>1250</v>
      </c>
      <c r="AF3052" s="128">
        <v>1</v>
      </c>
      <c r="AG3052" s="765" t="s">
        <v>1634</v>
      </c>
      <c r="AH3052"/>
    </row>
    <row r="3053" spans="1:35" x14ac:dyDescent="0.2">
      <c r="A3053" s="43" t="s">
        <v>932</v>
      </c>
      <c r="B3053" s="45">
        <v>20200205</v>
      </c>
      <c r="C3053" s="107" t="s">
        <v>64</v>
      </c>
      <c r="D3053" s="107">
        <v>21</v>
      </c>
      <c r="E3053" s="107">
        <v>18</v>
      </c>
      <c r="F3053"/>
      <c r="G3053"/>
      <c r="H3053" s="107" t="s">
        <v>11</v>
      </c>
      <c r="I3053" s="107">
        <v>290</v>
      </c>
      <c r="J3053" s="107">
        <v>10</v>
      </c>
      <c r="K3053" s="43">
        <v>5</v>
      </c>
      <c r="L3053" s="43">
        <v>1</v>
      </c>
      <c r="M3053" s="43">
        <v>0</v>
      </c>
      <c r="N3053" s="49">
        <v>1</v>
      </c>
      <c r="O3053" s="111" t="str">
        <f>Cal_111320b_12mm!$E$2</f>
        <v>Cal_111320b_12mm</v>
      </c>
      <c r="P3053" s="112">
        <f>Cal_111320b_12mm!$Q$3</f>
        <v>1.834328118614172</v>
      </c>
      <c r="Q3053" s="112">
        <f>Cal_111320b_12mm!$R$3</f>
        <v>0.54419533879391391</v>
      </c>
      <c r="R3053" s="46">
        <v>54.88</v>
      </c>
      <c r="S3053" s="46">
        <v>36.11</v>
      </c>
      <c r="T3053" s="43">
        <f t="shared" si="694"/>
        <v>0.78816666666666668</v>
      </c>
      <c r="U3053" s="79">
        <f t="shared" ref="U3053:U3055" si="695">(R3053-T3053)*(L3053+M3053)/L3053</f>
        <v>54.091833333333334</v>
      </c>
      <c r="V3053" s="79">
        <f t="shared" ref="V3053:V3055" si="696">(S3053-T3053)*(L3053+M3053)/L3053</f>
        <v>35.321833333333331</v>
      </c>
      <c r="W3053" s="465">
        <f t="shared" ref="W3053:W3055" si="697">(Q3053*P3053/(P3053-1)*(U3053-V3053)*(K3053)/I3053)/N3053</f>
        <v>0.38719633659505193</v>
      </c>
      <c r="X3053" s="465">
        <f t="shared" ref="X3053:X3055" si="698">(Q3053*P3053/(P3053-1)*(P3053*V3053-U3053)*(K3053)/I3053)/N3053</f>
        <v>0.22072457740863741</v>
      </c>
      <c r="Y3053" s="43">
        <f>Cal_111320b_12mm!$A$3</f>
        <v>20201113</v>
      </c>
      <c r="Z3053" s="48" t="s">
        <v>1106</v>
      </c>
      <c r="AA3053" s="48"/>
      <c r="AE3053" s="689" t="s">
        <v>1250</v>
      </c>
      <c r="AF3053" s="128">
        <v>1</v>
      </c>
      <c r="AG3053" s="765" t="s">
        <v>1634</v>
      </c>
      <c r="AH3053"/>
    </row>
    <row r="3054" spans="1:35" s="82" customFormat="1" x14ac:dyDescent="0.2">
      <c r="A3054" s="82" t="s">
        <v>932</v>
      </c>
      <c r="B3054" s="81">
        <v>20200205</v>
      </c>
      <c r="C3054" s="126" t="s">
        <v>64</v>
      </c>
      <c r="D3054" s="126">
        <v>21</v>
      </c>
      <c r="E3054" s="126">
        <v>18</v>
      </c>
      <c r="F3054"/>
      <c r="G3054"/>
      <c r="H3054" s="126" t="s">
        <v>10</v>
      </c>
      <c r="I3054" s="126">
        <v>293</v>
      </c>
      <c r="J3054" s="126">
        <v>5</v>
      </c>
      <c r="K3054" s="82">
        <v>5</v>
      </c>
      <c r="L3054" s="82">
        <v>1</v>
      </c>
      <c r="M3054" s="82">
        <v>0</v>
      </c>
      <c r="N3054" s="83">
        <v>1</v>
      </c>
      <c r="O3054" s="156" t="str">
        <f>Cal_111320b_12mm!$E$2</f>
        <v>Cal_111320b_12mm</v>
      </c>
      <c r="P3054" s="157">
        <f>Cal_111320b_12mm!$Q$3</f>
        <v>1.834328118614172</v>
      </c>
      <c r="Q3054" s="157">
        <f>Cal_111320b_12mm!$R$3</f>
        <v>0.54419533879391391</v>
      </c>
      <c r="R3054" s="84">
        <v>171.2</v>
      </c>
      <c r="S3054" s="84">
        <v>102.1</v>
      </c>
      <c r="T3054" s="82">
        <f t="shared" ref="T3054:T3055" si="699">AVERAGE(0.873, 0.875, 1.03, 0.893, 0.525, 0.624)</f>
        <v>0.80333333333333334</v>
      </c>
      <c r="U3054" s="125">
        <f t="shared" si="695"/>
        <v>170.39666666666665</v>
      </c>
      <c r="V3054" s="125">
        <f t="shared" si="696"/>
        <v>101.29666666666667</v>
      </c>
      <c r="W3054" s="459">
        <f t="shared" si="697"/>
        <v>1.4108322933859385</v>
      </c>
      <c r="X3054" s="459">
        <f t="shared" si="698"/>
        <v>0.31472498323004461</v>
      </c>
      <c r="Y3054" s="82">
        <f>Cal_111320b_12mm!$A$3</f>
        <v>20201113</v>
      </c>
      <c r="Z3054" s="85" t="s">
        <v>1102</v>
      </c>
      <c r="AA3054" s="85"/>
      <c r="AB3054" s="85"/>
      <c r="AE3054" s="689" t="s">
        <v>1250</v>
      </c>
      <c r="AF3054" s="128">
        <v>1</v>
      </c>
      <c r="AG3054" s="765" t="s">
        <v>1634</v>
      </c>
      <c r="AH3054" s="153" t="s">
        <v>986</v>
      </c>
      <c r="AI3054" s="155"/>
    </row>
    <row r="3055" spans="1:35" s="82" customFormat="1" x14ac:dyDescent="0.2">
      <c r="A3055" s="82" t="s">
        <v>932</v>
      </c>
      <c r="B3055" s="81">
        <v>20200205</v>
      </c>
      <c r="C3055" s="126" t="s">
        <v>64</v>
      </c>
      <c r="D3055" s="126">
        <v>21</v>
      </c>
      <c r="E3055" s="126">
        <v>18</v>
      </c>
      <c r="F3055"/>
      <c r="G3055"/>
      <c r="H3055" s="126" t="s">
        <v>11</v>
      </c>
      <c r="I3055" s="126">
        <v>294</v>
      </c>
      <c r="J3055" s="126">
        <v>5</v>
      </c>
      <c r="K3055" s="82">
        <v>5</v>
      </c>
      <c r="L3055" s="82">
        <v>1</v>
      </c>
      <c r="M3055" s="82">
        <v>0</v>
      </c>
      <c r="N3055" s="83">
        <v>1</v>
      </c>
      <c r="O3055" s="156" t="str">
        <f>Cal_111320b_12mm!$E$2</f>
        <v>Cal_111320b_12mm</v>
      </c>
      <c r="P3055" s="157">
        <f>Cal_111320b_12mm!$Q$3</f>
        <v>1.834328118614172</v>
      </c>
      <c r="Q3055" s="157">
        <f>Cal_111320b_12mm!$R$3</f>
        <v>0.54419533879391391</v>
      </c>
      <c r="R3055" s="84">
        <v>221.2</v>
      </c>
      <c r="S3055" s="84">
        <v>134.19999999999999</v>
      </c>
      <c r="T3055" s="82">
        <f t="shared" si="699"/>
        <v>0.80333333333333334</v>
      </c>
      <c r="U3055" s="125">
        <f t="shared" si="695"/>
        <v>220.39666666666665</v>
      </c>
      <c r="V3055" s="125">
        <f t="shared" si="696"/>
        <v>133.39666666666665</v>
      </c>
      <c r="W3055" s="459">
        <f t="shared" si="697"/>
        <v>1.7702593102129895</v>
      </c>
      <c r="X3055" s="459">
        <f t="shared" si="698"/>
        <v>0.49438235090747967</v>
      </c>
      <c r="Y3055" s="82">
        <f>Cal_111320b_12mm!$A$3</f>
        <v>20201113</v>
      </c>
      <c r="Z3055" s="85" t="s">
        <v>1102</v>
      </c>
      <c r="AA3055" s="85"/>
      <c r="AB3055" s="85"/>
      <c r="AE3055" s="689" t="s">
        <v>1250</v>
      </c>
      <c r="AF3055" s="497">
        <v>3</v>
      </c>
      <c r="AG3055" s="765" t="s">
        <v>1634</v>
      </c>
      <c r="AH3055" s="153" t="s">
        <v>987</v>
      </c>
      <c r="AI3055" s="153" t="s">
        <v>1725</v>
      </c>
    </row>
    <row r="3056" spans="1:35" s="372" customFormat="1" x14ac:dyDescent="0.2">
      <c r="A3056" s="372" t="s">
        <v>932</v>
      </c>
      <c r="B3056" s="462">
        <v>20200205</v>
      </c>
      <c r="C3056" s="373" t="s">
        <v>64</v>
      </c>
      <c r="D3056" s="373">
        <v>21</v>
      </c>
      <c r="E3056" s="373">
        <v>18</v>
      </c>
      <c r="F3056"/>
      <c r="G3056"/>
      <c r="H3056" s="373" t="s">
        <v>10</v>
      </c>
      <c r="I3056" s="373">
        <v>293</v>
      </c>
      <c r="J3056" s="373">
        <v>20</v>
      </c>
      <c r="K3056" s="372">
        <v>5</v>
      </c>
      <c r="L3056" s="372">
        <v>1</v>
      </c>
      <c r="M3056" s="372">
        <v>0</v>
      </c>
      <c r="N3056" s="375">
        <v>1</v>
      </c>
      <c r="O3056" s="374" t="str">
        <f>Cal_111320b_12mm!$E$2</f>
        <v>Cal_111320b_12mm</v>
      </c>
      <c r="P3056" s="596">
        <f>Cal_111320b_12mm!$Q$3</f>
        <v>1.834328118614172</v>
      </c>
      <c r="Q3056" s="596">
        <f>Cal_111320b_12mm!$R$3</f>
        <v>0.54419533879391391</v>
      </c>
      <c r="R3056" s="376">
        <v>165.9</v>
      </c>
      <c r="S3056" s="376">
        <v>98.75</v>
      </c>
      <c r="T3056" s="372">
        <f t="shared" ref="T3056:T3057" si="700">AVERAGE(0.979,0.636,0.798,0.933,0.704,1.108)</f>
        <v>0.85966666666666658</v>
      </c>
      <c r="U3056" s="378">
        <f t="shared" si="670"/>
        <v>165.04033333333334</v>
      </c>
      <c r="V3056" s="378">
        <f t="shared" si="671"/>
        <v>97.890333333333331</v>
      </c>
      <c r="W3056" s="464">
        <f t="shared" si="672"/>
        <v>1.3710186469010972</v>
      </c>
      <c r="X3056" s="464">
        <f t="shared" si="673"/>
        <v>0.29651279862554869</v>
      </c>
      <c r="Y3056" s="372">
        <f>Cal_111320b_12mm!$A$3</f>
        <v>20201113</v>
      </c>
      <c r="Z3056" s="598" t="s">
        <v>1097</v>
      </c>
      <c r="AA3056" s="598"/>
      <c r="AB3056" s="380"/>
      <c r="AE3056" s="689" t="s">
        <v>1250</v>
      </c>
      <c r="AF3056" s="128">
        <v>1</v>
      </c>
      <c r="AG3056" s="765" t="s">
        <v>1634</v>
      </c>
      <c r="AH3056" s="412" t="s">
        <v>988</v>
      </c>
      <c r="AI3056" s="371"/>
    </row>
    <row r="3057" spans="1:35" s="610" customFormat="1" ht="13.5" thickBot="1" x14ac:dyDescent="0.25">
      <c r="A3057" s="610" t="s">
        <v>932</v>
      </c>
      <c r="B3057" s="611">
        <v>20200205</v>
      </c>
      <c r="C3057" s="612" t="s">
        <v>64</v>
      </c>
      <c r="D3057" s="612">
        <v>21</v>
      </c>
      <c r="E3057" s="612">
        <v>18</v>
      </c>
      <c r="F3057" s="407"/>
      <c r="G3057" s="407"/>
      <c r="H3057" s="612" t="s">
        <v>11</v>
      </c>
      <c r="I3057" s="612">
        <v>293</v>
      </c>
      <c r="J3057" s="612">
        <v>20</v>
      </c>
      <c r="K3057" s="610">
        <v>5</v>
      </c>
      <c r="L3057" s="610">
        <v>1</v>
      </c>
      <c r="M3057" s="610">
        <v>0</v>
      </c>
      <c r="N3057" s="614">
        <v>1</v>
      </c>
      <c r="O3057" s="631" t="str">
        <f>Cal_111320b_12mm!$E$2</f>
        <v>Cal_111320b_12mm</v>
      </c>
      <c r="P3057" s="632">
        <f>Cal_111320b_12mm!$Q$3</f>
        <v>1.834328118614172</v>
      </c>
      <c r="Q3057" s="632">
        <f>Cal_111320b_12mm!$R$3</f>
        <v>0.54419533879391391</v>
      </c>
      <c r="R3057" s="626">
        <v>131.80000000000001</v>
      </c>
      <c r="S3057" s="626">
        <v>78.510000000000005</v>
      </c>
      <c r="T3057" s="610">
        <f t="shared" si="700"/>
        <v>0.85966666666666658</v>
      </c>
      <c r="U3057" s="618">
        <f t="shared" si="670"/>
        <v>130.94033333333334</v>
      </c>
      <c r="V3057" s="618">
        <f t="shared" si="671"/>
        <v>77.650333333333336</v>
      </c>
      <c r="W3057" s="619">
        <f t="shared" si="672"/>
        <v>1.088035498039605</v>
      </c>
      <c r="X3057" s="619">
        <f t="shared" si="673"/>
        <v>0.23471382949657579</v>
      </c>
      <c r="Y3057" s="610">
        <f>Cal_111320b_12mm!$A$3</f>
        <v>20201113</v>
      </c>
      <c r="Z3057" s="625" t="s">
        <v>1097</v>
      </c>
      <c r="AA3057" s="625"/>
      <c r="AB3057" s="625"/>
      <c r="AE3057" s="693" t="s">
        <v>1250</v>
      </c>
      <c r="AF3057" s="174">
        <v>1</v>
      </c>
      <c r="AG3057" s="793" t="s">
        <v>1634</v>
      </c>
      <c r="AH3057" s="622" t="s">
        <v>989</v>
      </c>
      <c r="AI3057" s="613"/>
    </row>
    <row r="3058" spans="1:35" x14ac:dyDescent="0.2">
      <c r="A3058" s="43" t="s">
        <v>1302</v>
      </c>
      <c r="B3058" s="45">
        <v>20200608</v>
      </c>
      <c r="C3058" s="107" t="s">
        <v>72</v>
      </c>
      <c r="D3058" s="107">
        <v>6</v>
      </c>
      <c r="E3058" s="107">
        <v>5</v>
      </c>
      <c r="F3058"/>
      <c r="G3058"/>
      <c r="H3058" s="107" t="s">
        <v>10</v>
      </c>
      <c r="I3058" s="107">
        <v>1057</v>
      </c>
      <c r="J3058" s="107">
        <v>0</v>
      </c>
      <c r="K3058" s="43">
        <v>10</v>
      </c>
      <c r="L3058" s="111">
        <v>1</v>
      </c>
      <c r="M3058" s="43">
        <v>0</v>
      </c>
      <c r="N3058" s="49">
        <f>1/3</f>
        <v>0.33333333333333331</v>
      </c>
      <c r="O3058" s="43" t="str">
        <f>Cal_051922a!$E$2</f>
        <v>Cal_051922a</v>
      </c>
      <c r="P3058" s="50">
        <f>Cal_051922a!$Q$3</f>
        <v>1.8382409380942635</v>
      </c>
      <c r="Q3058" s="50">
        <f>Cal_051922a!$R$3</f>
        <v>0.56187208580813652</v>
      </c>
      <c r="R3058" s="46">
        <v>200.4</v>
      </c>
      <c r="S3058" s="46">
        <v>124.1</v>
      </c>
      <c r="T3058" s="43">
        <f t="shared" ref="T3058:T3094" si="701">AVERAGE(0.537,0.653,0.587,0.478,0.886,0.901)</f>
        <v>0.67366666666666664</v>
      </c>
      <c r="U3058" s="79">
        <f t="shared" si="670"/>
        <v>199.72633333333334</v>
      </c>
      <c r="V3058" s="79">
        <f t="shared" si="671"/>
        <v>123.42633333333333</v>
      </c>
      <c r="W3058" s="465">
        <f t="shared" si="672"/>
        <v>2.6683440670662084</v>
      </c>
      <c r="X3058" s="465">
        <f t="shared" si="673"/>
        <v>0.9498677289430929</v>
      </c>
      <c r="Y3058" s="43">
        <v>20220519</v>
      </c>
      <c r="Z3058" s="48" t="s">
        <v>2103</v>
      </c>
      <c r="AA3058" s="48" t="s">
        <v>2104</v>
      </c>
      <c r="AE3058" s="689" t="s">
        <v>1250</v>
      </c>
      <c r="AF3058" s="128">
        <v>1</v>
      </c>
      <c r="AG3058" s="571"/>
      <c r="AH3058" s="155" t="s">
        <v>1325</v>
      </c>
    </row>
    <row r="3059" spans="1:35" s="492" customFormat="1" x14ac:dyDescent="0.2">
      <c r="A3059" s="492" t="s">
        <v>1302</v>
      </c>
      <c r="B3059" s="505">
        <v>20200608</v>
      </c>
      <c r="C3059" s="143" t="s">
        <v>72</v>
      </c>
      <c r="D3059" s="143">
        <v>6</v>
      </c>
      <c r="E3059" s="143">
        <v>6</v>
      </c>
      <c r="F3059"/>
      <c r="G3059"/>
      <c r="H3059" s="143" t="s">
        <v>10</v>
      </c>
      <c r="I3059" s="143">
        <v>1056</v>
      </c>
      <c r="J3059" s="143">
        <v>0</v>
      </c>
      <c r="K3059" s="492">
        <v>5</v>
      </c>
      <c r="L3059" s="498">
        <v>1</v>
      </c>
      <c r="M3059" s="492">
        <v>0</v>
      </c>
      <c r="N3059" s="493">
        <v>1</v>
      </c>
      <c r="O3059" s="492" t="str">
        <f>Cal_051922a!$E$2</f>
        <v>Cal_051922a</v>
      </c>
      <c r="P3059" s="797">
        <f>Cal_051922a!$Q$3</f>
        <v>1.8382409380942635</v>
      </c>
      <c r="Q3059" s="797">
        <f>Cal_051922a!$R$3</f>
        <v>0.56187208580813652</v>
      </c>
      <c r="R3059" s="298">
        <v>133.69999999999999</v>
      </c>
      <c r="S3059" s="298">
        <v>83.16</v>
      </c>
      <c r="T3059" s="492">
        <f t="shared" si="701"/>
        <v>0.67366666666666664</v>
      </c>
      <c r="U3059" s="494">
        <f t="shared" si="670"/>
        <v>133.02633333333333</v>
      </c>
      <c r="V3059" s="494">
        <f t="shared" si="671"/>
        <v>82.486333333333334</v>
      </c>
      <c r="W3059" s="495">
        <f t="shared" si="672"/>
        <v>0.29485761400673083</v>
      </c>
      <c r="X3059" s="495">
        <f t="shared" si="673"/>
        <v>0.10853503079108448</v>
      </c>
      <c r="Y3059" s="492">
        <v>20220519</v>
      </c>
      <c r="Z3059" s="496" t="s">
        <v>2103</v>
      </c>
      <c r="AA3059" s="496" t="s">
        <v>2104</v>
      </c>
      <c r="AB3059" s="496"/>
      <c r="AE3059" s="746" t="s">
        <v>1250</v>
      </c>
      <c r="AF3059" s="497">
        <v>4</v>
      </c>
      <c r="AG3059" s="875"/>
      <c r="AH3059" s="491" t="s">
        <v>2286</v>
      </c>
      <c r="AI3059" s="491"/>
    </row>
    <row r="3060" spans="1:35" x14ac:dyDescent="0.2">
      <c r="A3060" s="43" t="s">
        <v>1302</v>
      </c>
      <c r="B3060" s="45">
        <v>20200608</v>
      </c>
      <c r="C3060" s="107" t="s">
        <v>72</v>
      </c>
      <c r="D3060" s="107">
        <v>6</v>
      </c>
      <c r="E3060" s="107">
        <v>7</v>
      </c>
      <c r="F3060"/>
      <c r="G3060"/>
      <c r="H3060" s="107" t="s">
        <v>10</v>
      </c>
      <c r="I3060" s="107">
        <v>1056</v>
      </c>
      <c r="J3060" s="107">
        <v>0</v>
      </c>
      <c r="K3060" s="43">
        <v>5</v>
      </c>
      <c r="L3060" s="111">
        <v>1</v>
      </c>
      <c r="M3060" s="43">
        <v>0</v>
      </c>
      <c r="N3060" s="49">
        <v>1</v>
      </c>
      <c r="O3060" s="43" t="str">
        <f>Cal_051922a!$E$2</f>
        <v>Cal_051922a</v>
      </c>
      <c r="P3060" s="50">
        <f>Cal_051922a!$Q$3</f>
        <v>1.8382409380942635</v>
      </c>
      <c r="Q3060" s="50">
        <f>Cal_051922a!$R$3</f>
        <v>0.56187208580813652</v>
      </c>
      <c r="R3060" s="46">
        <v>133.6</v>
      </c>
      <c r="S3060" s="46">
        <v>83.74</v>
      </c>
      <c r="T3060" s="43">
        <f t="shared" si="701"/>
        <v>0.67366666666666664</v>
      </c>
      <c r="U3060" s="79">
        <f t="shared" si="670"/>
        <v>132.92633333333333</v>
      </c>
      <c r="V3060" s="79">
        <f t="shared" si="671"/>
        <v>83.066333333333333</v>
      </c>
      <c r="W3060" s="465">
        <f t="shared" si="672"/>
        <v>0.29089039640632369</v>
      </c>
      <c r="X3060" s="465">
        <f t="shared" si="673"/>
        <v>0.11533869079992358</v>
      </c>
      <c r="Y3060" s="43">
        <v>20220519</v>
      </c>
      <c r="Z3060" s="48" t="s">
        <v>2103</v>
      </c>
      <c r="AA3060" s="48" t="s">
        <v>2104</v>
      </c>
      <c r="AE3060" s="689" t="s">
        <v>1250</v>
      </c>
      <c r="AF3060" s="128">
        <v>1</v>
      </c>
      <c r="AG3060" s="571"/>
      <c r="AH3060" s="155" t="s">
        <v>1326</v>
      </c>
    </row>
    <row r="3061" spans="1:35" x14ac:dyDescent="0.2">
      <c r="A3061" s="43" t="s">
        <v>1302</v>
      </c>
      <c r="B3061" s="45">
        <v>20200608</v>
      </c>
      <c r="C3061" s="107" t="s">
        <v>72</v>
      </c>
      <c r="D3061" s="107">
        <v>6</v>
      </c>
      <c r="E3061" s="107">
        <v>8</v>
      </c>
      <c r="F3061"/>
      <c r="G3061"/>
      <c r="H3061" s="107" t="s">
        <v>10</v>
      </c>
      <c r="I3061" s="107">
        <v>1056</v>
      </c>
      <c r="J3061" s="107">
        <v>0</v>
      </c>
      <c r="K3061" s="43">
        <v>5</v>
      </c>
      <c r="L3061" s="111">
        <v>1</v>
      </c>
      <c r="M3061" s="43">
        <v>0</v>
      </c>
      <c r="N3061" s="49">
        <v>1</v>
      </c>
      <c r="O3061" s="43" t="str">
        <f>Cal_051922a!$E$2</f>
        <v>Cal_051922a</v>
      </c>
      <c r="P3061" s="50">
        <f>Cal_051922a!$Q$3</f>
        <v>1.8382409380942635</v>
      </c>
      <c r="Q3061" s="50">
        <f>Cal_051922a!$R$3</f>
        <v>0.56187208580813652</v>
      </c>
      <c r="R3061" s="46">
        <v>137.80000000000001</v>
      </c>
      <c r="S3061" s="46">
        <v>84.9</v>
      </c>
      <c r="T3061" s="43">
        <f t="shared" si="701"/>
        <v>0.67366666666666664</v>
      </c>
      <c r="U3061" s="79">
        <f t="shared" ref="U3061:U3094" si="702">(R3061-T3061)*(L3061+M3061)/L3061</f>
        <v>137.12633333333335</v>
      </c>
      <c r="V3061" s="79">
        <f t="shared" ref="V3061:V3094" si="703">(S3061-T3061)*(L3061+M3061)/L3061</f>
        <v>84.226333333333343</v>
      </c>
      <c r="W3061" s="465">
        <f t="shared" ref="W3061:W3094" si="704">(Q3061*P3061/(P3061-1)*(U3061-V3061)*(K3061)/I3061)/N3061</f>
        <v>0.30862619273755565</v>
      </c>
      <c r="X3061" s="465">
        <f t="shared" ref="X3061:X3094" si="705">(Q3061*P3061/(P3061-1)*(P3061*V3061-U3061)*(K3061)/I3061)/N3061</f>
        <v>0.10327577928555587</v>
      </c>
      <c r="Y3061" s="43">
        <v>20220519</v>
      </c>
      <c r="Z3061" s="48" t="s">
        <v>2103</v>
      </c>
      <c r="AA3061" s="48" t="s">
        <v>2104</v>
      </c>
      <c r="AE3061" s="689" t="s">
        <v>1250</v>
      </c>
      <c r="AF3061" s="128">
        <v>1</v>
      </c>
      <c r="AG3061" s="571"/>
      <c r="AH3061" s="155" t="s">
        <v>1327</v>
      </c>
    </row>
    <row r="3062" spans="1:35" s="82" customFormat="1" x14ac:dyDescent="0.2">
      <c r="A3062" s="82" t="s">
        <v>1302</v>
      </c>
      <c r="B3062" s="81">
        <v>20200609</v>
      </c>
      <c r="C3062" s="126" t="s">
        <v>494</v>
      </c>
      <c r="D3062" s="126">
        <v>8</v>
      </c>
      <c r="E3062" s="126">
        <v>5</v>
      </c>
      <c r="F3062" s="155"/>
      <c r="G3062" s="155"/>
      <c r="H3062" s="126" t="s">
        <v>10</v>
      </c>
      <c r="I3062" s="126">
        <v>1057</v>
      </c>
      <c r="J3062" s="126">
        <v>0</v>
      </c>
      <c r="K3062" s="82">
        <v>10</v>
      </c>
      <c r="L3062" s="156">
        <v>1</v>
      </c>
      <c r="M3062" s="82">
        <v>0</v>
      </c>
      <c r="N3062" s="83">
        <v>1</v>
      </c>
      <c r="O3062" s="82" t="str">
        <f>Cal_051922a!$E$2</f>
        <v>Cal_051922a</v>
      </c>
      <c r="P3062" s="158">
        <f>Cal_051922a!$Q$3</f>
        <v>1.8382409380942635</v>
      </c>
      <c r="Q3062" s="158">
        <f>Cal_051922a!$R$3</f>
        <v>0.56187208580813652</v>
      </c>
      <c r="R3062" s="84">
        <v>277.89999999999998</v>
      </c>
      <c r="S3062" s="84">
        <v>178.2</v>
      </c>
      <c r="T3062" s="82">
        <f t="shared" si="701"/>
        <v>0.67366666666666664</v>
      </c>
      <c r="U3062" s="125">
        <f t="shared" si="702"/>
        <v>277.22633333333329</v>
      </c>
      <c r="V3062" s="125">
        <f t="shared" si="703"/>
        <v>177.52633333333333</v>
      </c>
      <c r="W3062" s="459">
        <f t="shared" si="704"/>
        <v>1.162227625541725</v>
      </c>
      <c r="X3062" s="459">
        <f t="shared" si="705"/>
        <v>0.57248558630379154</v>
      </c>
      <c r="Y3062" s="82">
        <v>20220519</v>
      </c>
      <c r="Z3062" s="85" t="s">
        <v>2103</v>
      </c>
      <c r="AA3062" s="85" t="s">
        <v>2104</v>
      </c>
      <c r="AB3062" s="85"/>
      <c r="AE3062" s="691" t="s">
        <v>1250</v>
      </c>
      <c r="AF3062" s="129">
        <v>1</v>
      </c>
      <c r="AG3062" s="637"/>
      <c r="AH3062" s="153" t="s">
        <v>1328</v>
      </c>
      <c r="AI3062" s="155"/>
    </row>
    <row r="3063" spans="1:35" s="82" customFormat="1" x14ac:dyDescent="0.2">
      <c r="A3063" s="82" t="s">
        <v>1302</v>
      </c>
      <c r="B3063" s="81">
        <v>20200609</v>
      </c>
      <c r="C3063" s="126" t="s">
        <v>494</v>
      </c>
      <c r="D3063" s="126">
        <v>8</v>
      </c>
      <c r="E3063" s="126">
        <v>7</v>
      </c>
      <c r="F3063" s="155"/>
      <c r="G3063" s="155"/>
      <c r="H3063" s="126" t="s">
        <v>10</v>
      </c>
      <c r="I3063" s="126">
        <v>1056</v>
      </c>
      <c r="J3063" s="126">
        <v>0</v>
      </c>
      <c r="K3063" s="82">
        <v>5</v>
      </c>
      <c r="L3063" s="156">
        <v>1</v>
      </c>
      <c r="M3063" s="82">
        <v>0</v>
      </c>
      <c r="N3063" s="83">
        <v>1</v>
      </c>
      <c r="O3063" s="82" t="str">
        <f>Cal_051922a!$E$2</f>
        <v>Cal_051922a</v>
      </c>
      <c r="P3063" s="158">
        <f>Cal_051922a!$Q$3</f>
        <v>1.8382409380942635</v>
      </c>
      <c r="Q3063" s="158">
        <f>Cal_051922a!$R$3</f>
        <v>0.56187208580813652</v>
      </c>
      <c r="R3063" s="84">
        <v>184.1</v>
      </c>
      <c r="S3063" s="84">
        <v>114.6</v>
      </c>
      <c r="T3063" s="82">
        <f t="shared" si="701"/>
        <v>0.67366666666666664</v>
      </c>
      <c r="U3063" s="125">
        <f t="shared" si="702"/>
        <v>183.42633333333333</v>
      </c>
      <c r="V3063" s="125">
        <f t="shared" si="703"/>
        <v>113.92633333333333</v>
      </c>
      <c r="W3063" s="459">
        <f t="shared" si="704"/>
        <v>0.40547297533572996</v>
      </c>
      <c r="X3063" s="459">
        <f t="shared" si="705"/>
        <v>0.15167440967088711</v>
      </c>
      <c r="Y3063" s="82">
        <v>20220519</v>
      </c>
      <c r="Z3063" s="85" t="s">
        <v>2103</v>
      </c>
      <c r="AA3063" s="85" t="s">
        <v>2104</v>
      </c>
      <c r="AB3063" s="85"/>
      <c r="AE3063" s="691" t="s">
        <v>1250</v>
      </c>
      <c r="AF3063" s="129">
        <v>1</v>
      </c>
      <c r="AG3063" s="637"/>
      <c r="AH3063" s="153" t="s">
        <v>1329</v>
      </c>
      <c r="AI3063" s="155"/>
    </row>
    <row r="3064" spans="1:35" s="82" customFormat="1" x14ac:dyDescent="0.2">
      <c r="A3064" s="82" t="s">
        <v>1302</v>
      </c>
      <c r="B3064" s="81">
        <v>20200609</v>
      </c>
      <c r="C3064" s="126" t="s">
        <v>494</v>
      </c>
      <c r="D3064" s="126">
        <v>8</v>
      </c>
      <c r="E3064" s="126">
        <v>8</v>
      </c>
      <c r="F3064" s="155"/>
      <c r="G3064" s="155"/>
      <c r="H3064" s="126" t="s">
        <v>10</v>
      </c>
      <c r="I3064" s="126">
        <v>1056</v>
      </c>
      <c r="J3064" s="126">
        <v>0</v>
      </c>
      <c r="K3064" s="82">
        <v>5</v>
      </c>
      <c r="L3064" s="156">
        <v>1</v>
      </c>
      <c r="M3064" s="82">
        <v>0</v>
      </c>
      <c r="N3064" s="83">
        <v>1</v>
      </c>
      <c r="O3064" s="82" t="str">
        <f>Cal_051922a!$E$2</f>
        <v>Cal_051922a</v>
      </c>
      <c r="P3064" s="158">
        <f>Cal_051922a!$Q$3</f>
        <v>1.8382409380942635</v>
      </c>
      <c r="Q3064" s="158">
        <f>Cal_051922a!$R$3</f>
        <v>0.56187208580813652</v>
      </c>
      <c r="R3064" s="84">
        <v>191.6</v>
      </c>
      <c r="S3064" s="84">
        <v>118.3</v>
      </c>
      <c r="T3064" s="82">
        <f t="shared" si="701"/>
        <v>0.67366666666666664</v>
      </c>
      <c r="U3064" s="125">
        <f t="shared" si="702"/>
        <v>190.92633333333333</v>
      </c>
      <c r="V3064" s="125">
        <f t="shared" si="703"/>
        <v>117.62633333333333</v>
      </c>
      <c r="W3064" s="459">
        <f t="shared" si="704"/>
        <v>0.42764272074976989</v>
      </c>
      <c r="X3064" s="459">
        <f t="shared" si="705"/>
        <v>0.14759921065546591</v>
      </c>
      <c r="Y3064" s="82">
        <v>20220519</v>
      </c>
      <c r="Z3064" s="85" t="s">
        <v>2103</v>
      </c>
      <c r="AA3064" s="85" t="s">
        <v>2104</v>
      </c>
      <c r="AB3064" s="85"/>
      <c r="AE3064" s="691" t="s">
        <v>1250</v>
      </c>
      <c r="AF3064" s="129">
        <v>1</v>
      </c>
      <c r="AG3064" s="637"/>
      <c r="AH3064" s="153" t="s">
        <v>1330</v>
      </c>
      <c r="AI3064" s="155"/>
    </row>
    <row r="3065" spans="1:35" x14ac:dyDescent="0.2">
      <c r="A3065" s="43" t="s">
        <v>1302</v>
      </c>
      <c r="B3065" s="45">
        <v>20200610</v>
      </c>
      <c r="C3065" s="107" t="s">
        <v>70</v>
      </c>
      <c r="D3065" s="107">
        <v>9</v>
      </c>
      <c r="E3065" s="107">
        <v>5</v>
      </c>
      <c r="F3065"/>
      <c r="G3065"/>
      <c r="H3065" s="107" t="s">
        <v>10</v>
      </c>
      <c r="I3065" s="107">
        <v>1057</v>
      </c>
      <c r="J3065" s="107">
        <v>0</v>
      </c>
      <c r="K3065" s="43">
        <v>10</v>
      </c>
      <c r="L3065" s="111">
        <v>1</v>
      </c>
      <c r="M3065" s="43">
        <v>0</v>
      </c>
      <c r="N3065" s="49">
        <f>1/3</f>
        <v>0.33333333333333331</v>
      </c>
      <c r="O3065" s="43" t="str">
        <f>Cal_051922a!$E$2</f>
        <v>Cal_051922a</v>
      </c>
      <c r="P3065" s="50">
        <f>Cal_051922a!$Q$3</f>
        <v>1.8382409380942635</v>
      </c>
      <c r="Q3065" s="50">
        <f>Cal_051922a!$R$3</f>
        <v>0.56187208580813652</v>
      </c>
      <c r="R3065" s="46">
        <v>166.3</v>
      </c>
      <c r="S3065" s="46">
        <v>104</v>
      </c>
      <c r="T3065" s="43">
        <f t="shared" si="701"/>
        <v>0.67366666666666664</v>
      </c>
      <c r="U3065" s="79">
        <f t="shared" si="702"/>
        <v>165.62633333333335</v>
      </c>
      <c r="V3065" s="79">
        <f t="shared" si="703"/>
        <v>103.32633333333334</v>
      </c>
      <c r="W3065" s="465">
        <f t="shared" si="704"/>
        <v>2.1787396510907575</v>
      </c>
      <c r="X3065" s="465">
        <f t="shared" si="705"/>
        <v>0.85024572025130418</v>
      </c>
      <c r="Y3065" s="43">
        <v>20220519</v>
      </c>
      <c r="Z3065" s="48" t="s">
        <v>2103</v>
      </c>
      <c r="AA3065" s="48" t="s">
        <v>2104</v>
      </c>
      <c r="AE3065" s="689" t="s">
        <v>1250</v>
      </c>
      <c r="AF3065" s="128">
        <v>3</v>
      </c>
      <c r="AG3065" s="571"/>
      <c r="AH3065" s="153" t="s">
        <v>2287</v>
      </c>
      <c r="AI3065" t="s">
        <v>673</v>
      </c>
    </row>
    <row r="3066" spans="1:35" x14ac:dyDescent="0.2">
      <c r="A3066" s="43" t="s">
        <v>1302</v>
      </c>
      <c r="B3066" s="45">
        <v>20200610</v>
      </c>
      <c r="C3066" s="107" t="s">
        <v>70</v>
      </c>
      <c r="D3066" s="107">
        <v>9</v>
      </c>
      <c r="E3066" s="107">
        <v>6</v>
      </c>
      <c r="F3066"/>
      <c r="G3066"/>
      <c r="H3066" s="107" t="s">
        <v>10</v>
      </c>
      <c r="I3066" s="107">
        <v>1056</v>
      </c>
      <c r="J3066" s="107">
        <v>0</v>
      </c>
      <c r="K3066" s="43">
        <v>10</v>
      </c>
      <c r="L3066" s="111">
        <v>1</v>
      </c>
      <c r="M3066" s="43">
        <v>0</v>
      </c>
      <c r="N3066" s="49">
        <f>1/3</f>
        <v>0.33333333333333331</v>
      </c>
      <c r="O3066" s="43" t="str">
        <f>Cal_051922a!$E$2</f>
        <v>Cal_051922a</v>
      </c>
      <c r="P3066" s="50">
        <f>Cal_051922a!$Q$3</f>
        <v>1.8382409380942635</v>
      </c>
      <c r="Q3066" s="50">
        <f>Cal_051922a!$R$3</f>
        <v>0.56187208580813652</v>
      </c>
      <c r="R3066" s="46">
        <v>119.8</v>
      </c>
      <c r="S3066" s="46">
        <v>75.7</v>
      </c>
      <c r="T3066" s="43">
        <f t="shared" si="701"/>
        <v>0.67366666666666664</v>
      </c>
      <c r="U3066" s="79">
        <f t="shared" si="702"/>
        <v>119.12633333333333</v>
      </c>
      <c r="V3066" s="79">
        <f t="shared" si="703"/>
        <v>75.026333333333341</v>
      </c>
      <c r="W3066" s="465">
        <f t="shared" si="704"/>
        <v>1.5437143780407792</v>
      </c>
      <c r="X3066" s="465">
        <f t="shared" si="705"/>
        <v>0.65774638350228354</v>
      </c>
      <c r="Y3066" s="43">
        <v>20220519</v>
      </c>
      <c r="Z3066" s="48" t="s">
        <v>2103</v>
      </c>
      <c r="AA3066" s="48" t="s">
        <v>2104</v>
      </c>
      <c r="AE3066" s="689" t="s">
        <v>1250</v>
      </c>
      <c r="AF3066" s="128">
        <v>3</v>
      </c>
      <c r="AG3066" s="571"/>
      <c r="AH3066" s="153" t="s">
        <v>2288</v>
      </c>
      <c r="AI3066" t="s">
        <v>673</v>
      </c>
    </row>
    <row r="3067" spans="1:35" x14ac:dyDescent="0.2">
      <c r="A3067" s="43" t="s">
        <v>1302</v>
      </c>
      <c r="B3067" s="45">
        <v>20200610</v>
      </c>
      <c r="C3067" s="107" t="s">
        <v>70</v>
      </c>
      <c r="D3067" s="107">
        <v>9</v>
      </c>
      <c r="E3067" s="107">
        <v>7</v>
      </c>
      <c r="F3067"/>
      <c r="G3067"/>
      <c r="H3067" s="107" t="s">
        <v>10</v>
      </c>
      <c r="I3067" s="107">
        <v>1056</v>
      </c>
      <c r="J3067" s="107">
        <v>0</v>
      </c>
      <c r="K3067" s="43">
        <v>5</v>
      </c>
      <c r="L3067" s="111">
        <v>1</v>
      </c>
      <c r="M3067" s="43">
        <v>0</v>
      </c>
      <c r="N3067" s="49">
        <v>1</v>
      </c>
      <c r="O3067" s="43" t="str">
        <f>Cal_051922a!$E$2</f>
        <v>Cal_051922a</v>
      </c>
      <c r="P3067" s="50">
        <f>Cal_051922a!$Q$3</f>
        <v>1.8382409380942635</v>
      </c>
      <c r="Q3067" s="50">
        <f>Cal_051922a!$R$3</f>
        <v>0.56187208580813652</v>
      </c>
      <c r="R3067" s="46">
        <v>148.80000000000001</v>
      </c>
      <c r="S3067" s="46">
        <v>94.53</v>
      </c>
      <c r="T3067" s="43">
        <f t="shared" si="701"/>
        <v>0.67366666666666664</v>
      </c>
      <c r="U3067" s="79">
        <f t="shared" si="702"/>
        <v>148.12633333333335</v>
      </c>
      <c r="V3067" s="79">
        <f t="shared" si="703"/>
        <v>93.856333333333339</v>
      </c>
      <c r="W3067" s="465">
        <f t="shared" si="704"/>
        <v>0.31661896937367007</v>
      </c>
      <c r="X3067" s="465">
        <f t="shared" si="705"/>
        <v>0.14237772746530533</v>
      </c>
      <c r="Y3067" s="43">
        <v>20220519</v>
      </c>
      <c r="Z3067" s="48" t="s">
        <v>2103</v>
      </c>
      <c r="AA3067" s="48" t="s">
        <v>2104</v>
      </c>
      <c r="AE3067" s="689" t="s">
        <v>1250</v>
      </c>
      <c r="AF3067" s="128">
        <v>1</v>
      </c>
      <c r="AG3067" s="571"/>
      <c r="AH3067" s="153" t="s">
        <v>1331</v>
      </c>
    </row>
    <row r="3068" spans="1:35" x14ac:dyDescent="0.2">
      <c r="A3068" s="43" t="s">
        <v>1302</v>
      </c>
      <c r="B3068" s="45">
        <v>20200610</v>
      </c>
      <c r="C3068" s="107" t="s">
        <v>70</v>
      </c>
      <c r="D3068" s="107">
        <v>9</v>
      </c>
      <c r="E3068" s="107">
        <v>8</v>
      </c>
      <c r="F3068"/>
      <c r="G3068"/>
      <c r="H3068" s="107" t="s">
        <v>10</v>
      </c>
      <c r="I3068" s="107">
        <v>1056</v>
      </c>
      <c r="J3068" s="107">
        <v>0</v>
      </c>
      <c r="K3068" s="43">
        <v>10</v>
      </c>
      <c r="L3068" s="111">
        <v>1</v>
      </c>
      <c r="M3068" s="43">
        <v>0</v>
      </c>
      <c r="N3068" s="49">
        <v>1</v>
      </c>
      <c r="O3068" s="43" t="str">
        <f>Cal_051922a!$E$2</f>
        <v>Cal_051922a</v>
      </c>
      <c r="P3068" s="50">
        <f>Cal_051922a!$Q$3</f>
        <v>1.8382409380942635</v>
      </c>
      <c r="Q3068" s="50">
        <f>Cal_051922a!$R$3</f>
        <v>0.56187208580813652</v>
      </c>
      <c r="R3068" s="46">
        <v>93.35</v>
      </c>
      <c r="S3068" s="46">
        <v>58.01</v>
      </c>
      <c r="T3068" s="43">
        <f t="shared" si="701"/>
        <v>0.67366666666666664</v>
      </c>
      <c r="U3068" s="79">
        <f t="shared" si="702"/>
        <v>92.676333333333332</v>
      </c>
      <c r="V3068" s="79">
        <f t="shared" si="703"/>
        <v>57.336333333333329</v>
      </c>
      <c r="W3068" s="465">
        <f t="shared" si="704"/>
        <v>0.41235726470114237</v>
      </c>
      <c r="X3068" s="465">
        <f t="shared" si="705"/>
        <v>0.14844000223218706</v>
      </c>
      <c r="Y3068" s="43">
        <v>20220519</v>
      </c>
      <c r="Z3068" s="48" t="s">
        <v>2105</v>
      </c>
      <c r="AA3068" s="48" t="s">
        <v>2104</v>
      </c>
      <c r="AE3068" s="689" t="s">
        <v>1250</v>
      </c>
      <c r="AF3068" s="128">
        <v>1</v>
      </c>
      <c r="AG3068" s="571"/>
      <c r="AH3068" s="153" t="s">
        <v>1332</v>
      </c>
    </row>
    <row r="3069" spans="1:35" s="82" customFormat="1" x14ac:dyDescent="0.2">
      <c r="A3069" s="82" t="s">
        <v>1302</v>
      </c>
      <c r="B3069" s="81">
        <v>20200612</v>
      </c>
      <c r="C3069" s="126" t="s">
        <v>68</v>
      </c>
      <c r="D3069" s="126">
        <v>23</v>
      </c>
      <c r="E3069" s="126">
        <v>3</v>
      </c>
      <c r="F3069" s="155"/>
      <c r="G3069" s="155"/>
      <c r="H3069" s="126" t="s">
        <v>10</v>
      </c>
      <c r="I3069" s="126">
        <v>1057</v>
      </c>
      <c r="J3069" s="126">
        <v>0</v>
      </c>
      <c r="K3069" s="82">
        <v>5</v>
      </c>
      <c r="L3069" s="156">
        <v>1</v>
      </c>
      <c r="M3069" s="82">
        <v>0</v>
      </c>
      <c r="N3069" s="83">
        <v>1</v>
      </c>
      <c r="O3069" s="82" t="str">
        <f>Cal_051922a!$E$2</f>
        <v>Cal_051922a</v>
      </c>
      <c r="P3069" s="158">
        <f>Cal_051922a!$Q$3</f>
        <v>1.8382409380942635</v>
      </c>
      <c r="Q3069" s="158">
        <f>Cal_051922a!$R$3</f>
        <v>0.56187208580813652</v>
      </c>
      <c r="R3069" s="84">
        <v>52.34</v>
      </c>
      <c r="S3069" s="84">
        <v>42.69</v>
      </c>
      <c r="T3069" s="82">
        <f t="shared" si="701"/>
        <v>0.67366666666666664</v>
      </c>
      <c r="U3069" s="125">
        <f t="shared" si="702"/>
        <v>51.666333333333334</v>
      </c>
      <c r="V3069" s="125">
        <f t="shared" si="703"/>
        <v>42.016333333333328</v>
      </c>
      <c r="W3069" s="459">
        <f t="shared" si="704"/>
        <v>5.6246221597179819E-2</v>
      </c>
      <c r="X3069" s="459">
        <f t="shared" si="705"/>
        <v>0.14903681213107031</v>
      </c>
      <c r="Y3069" s="82">
        <v>20220519</v>
      </c>
      <c r="Z3069" s="85" t="s">
        <v>2105</v>
      </c>
      <c r="AA3069" s="85" t="s">
        <v>2104</v>
      </c>
      <c r="AB3069" s="85"/>
      <c r="AE3069" s="691" t="s">
        <v>1250</v>
      </c>
      <c r="AF3069" s="129">
        <v>1</v>
      </c>
      <c r="AG3069" s="637"/>
      <c r="AH3069" s="153" t="s">
        <v>1333</v>
      </c>
      <c r="AI3069" s="155" t="s">
        <v>2107</v>
      </c>
    </row>
    <row r="3070" spans="1:35" s="82" customFormat="1" x14ac:dyDescent="0.2">
      <c r="A3070" s="82" t="s">
        <v>1302</v>
      </c>
      <c r="B3070" s="81">
        <v>20200612</v>
      </c>
      <c r="C3070" s="126" t="s">
        <v>68</v>
      </c>
      <c r="D3070" s="126">
        <v>23</v>
      </c>
      <c r="E3070" s="126">
        <v>4</v>
      </c>
      <c r="F3070" s="155"/>
      <c r="G3070" s="155"/>
      <c r="H3070" s="126" t="s">
        <v>10</v>
      </c>
      <c r="I3070" s="126">
        <v>1056</v>
      </c>
      <c r="J3070" s="126">
        <v>0</v>
      </c>
      <c r="K3070" s="82">
        <v>5</v>
      </c>
      <c r="L3070" s="156">
        <v>1</v>
      </c>
      <c r="M3070" s="82">
        <v>0</v>
      </c>
      <c r="N3070" s="83">
        <v>1</v>
      </c>
      <c r="O3070" s="82" t="str">
        <f>Cal_051922a!$E$2</f>
        <v>Cal_051922a</v>
      </c>
      <c r="P3070" s="158">
        <f>Cal_051922a!$Q$3</f>
        <v>1.8382409380942635</v>
      </c>
      <c r="Q3070" s="158">
        <f>Cal_051922a!$R$3</f>
        <v>0.56187208580813652</v>
      </c>
      <c r="R3070" s="84">
        <v>54.44</v>
      </c>
      <c r="S3070" s="84">
        <v>43.93</v>
      </c>
      <c r="T3070" s="82">
        <f t="shared" si="701"/>
        <v>0.67366666666666664</v>
      </c>
      <c r="U3070" s="125">
        <f t="shared" si="702"/>
        <v>53.766333333333328</v>
      </c>
      <c r="V3070" s="125">
        <f t="shared" si="703"/>
        <v>43.25633333333333</v>
      </c>
      <c r="W3070" s="459">
        <f t="shared" si="704"/>
        <v>6.131684850041038E-2</v>
      </c>
      <c r="X3070" s="459">
        <f t="shared" si="705"/>
        <v>0.15022470029259244</v>
      </c>
      <c r="Y3070" s="82">
        <v>20220519</v>
      </c>
      <c r="Z3070" s="85" t="s">
        <v>2105</v>
      </c>
      <c r="AA3070" s="85" t="s">
        <v>2104</v>
      </c>
      <c r="AB3070" s="85"/>
      <c r="AE3070" s="691" t="s">
        <v>1250</v>
      </c>
      <c r="AF3070" s="129">
        <v>1</v>
      </c>
      <c r="AG3070" s="637"/>
      <c r="AH3070" s="153" t="s">
        <v>1334</v>
      </c>
      <c r="AI3070" s="155" t="s">
        <v>2107</v>
      </c>
    </row>
    <row r="3071" spans="1:35" s="82" customFormat="1" x14ac:dyDescent="0.2">
      <c r="A3071" s="82" t="s">
        <v>1302</v>
      </c>
      <c r="B3071" s="81">
        <v>20200612</v>
      </c>
      <c r="C3071" s="126" t="s">
        <v>68</v>
      </c>
      <c r="D3071" s="126">
        <v>23</v>
      </c>
      <c r="E3071" s="126">
        <v>5</v>
      </c>
      <c r="F3071" s="155"/>
      <c r="G3071" s="155"/>
      <c r="H3071" s="126" t="s">
        <v>10</v>
      </c>
      <c r="I3071" s="126">
        <v>1056</v>
      </c>
      <c r="J3071" s="126">
        <v>0</v>
      </c>
      <c r="K3071" s="82">
        <v>10</v>
      </c>
      <c r="L3071" s="156">
        <v>1</v>
      </c>
      <c r="M3071" s="82">
        <v>0</v>
      </c>
      <c r="N3071" s="83">
        <f>1/3</f>
        <v>0.33333333333333331</v>
      </c>
      <c r="O3071" s="82" t="str">
        <f>Cal_051922a!$E$2</f>
        <v>Cal_051922a</v>
      </c>
      <c r="P3071" s="158">
        <f>Cal_051922a!$Q$3</f>
        <v>1.8382409380942635</v>
      </c>
      <c r="Q3071" s="158">
        <f>Cal_051922a!$R$3</f>
        <v>0.56187208580813652</v>
      </c>
      <c r="R3071" s="84">
        <v>208.4</v>
      </c>
      <c r="S3071" s="84">
        <v>134.19999999999999</v>
      </c>
      <c r="T3071" s="82">
        <f t="shared" si="701"/>
        <v>0.67366666666666664</v>
      </c>
      <c r="U3071" s="125">
        <f t="shared" si="702"/>
        <v>207.72633333333334</v>
      </c>
      <c r="V3071" s="125">
        <f t="shared" si="703"/>
        <v>133.52633333333333</v>
      </c>
      <c r="W3071" s="459">
        <f t="shared" si="704"/>
        <v>2.5973606995606766</v>
      </c>
      <c r="X3071" s="459">
        <f t="shared" si="705"/>
        <v>1.3206367608783618</v>
      </c>
      <c r="Y3071" s="82">
        <v>20220519</v>
      </c>
      <c r="Z3071" s="85" t="s">
        <v>2105</v>
      </c>
      <c r="AA3071" s="85" t="s">
        <v>2104</v>
      </c>
      <c r="AB3071" s="85"/>
      <c r="AE3071" s="691" t="s">
        <v>1250</v>
      </c>
      <c r="AF3071" s="129">
        <v>1</v>
      </c>
      <c r="AG3071" s="637"/>
      <c r="AH3071" s="153" t="s">
        <v>1335</v>
      </c>
      <c r="AI3071" s="155"/>
    </row>
    <row r="3072" spans="1:35" s="82" customFormat="1" x14ac:dyDescent="0.2">
      <c r="A3072" s="82" t="s">
        <v>1302</v>
      </c>
      <c r="B3072" s="81">
        <v>20200612</v>
      </c>
      <c r="C3072" s="126" t="s">
        <v>68</v>
      </c>
      <c r="D3072" s="126">
        <v>23</v>
      </c>
      <c r="E3072" s="126">
        <v>6</v>
      </c>
      <c r="F3072" s="155"/>
      <c r="G3072" s="155"/>
      <c r="H3072" s="126" t="s">
        <v>10</v>
      </c>
      <c r="I3072" s="126">
        <v>1056</v>
      </c>
      <c r="J3072" s="126">
        <v>0</v>
      </c>
      <c r="K3072" s="82">
        <v>10</v>
      </c>
      <c r="L3072" s="156">
        <v>1</v>
      </c>
      <c r="M3072" s="82">
        <v>0</v>
      </c>
      <c r="N3072" s="83">
        <f>1/3</f>
        <v>0.33333333333333331</v>
      </c>
      <c r="O3072" s="82" t="str">
        <f>Cal_051922a!$E$2</f>
        <v>Cal_051922a</v>
      </c>
      <c r="P3072" s="158">
        <f>Cal_051922a!$Q$3</f>
        <v>1.8382409380942635</v>
      </c>
      <c r="Q3072" s="158">
        <f>Cal_051922a!$R$3</f>
        <v>0.56187208580813652</v>
      </c>
      <c r="R3072" s="84">
        <v>204.4</v>
      </c>
      <c r="S3072" s="84">
        <v>129.1</v>
      </c>
      <c r="T3072" s="82">
        <f t="shared" si="701"/>
        <v>0.67366666666666664</v>
      </c>
      <c r="U3072" s="125">
        <f t="shared" si="702"/>
        <v>203.72633333333334</v>
      </c>
      <c r="V3072" s="125">
        <f t="shared" si="703"/>
        <v>128.42633333333333</v>
      </c>
      <c r="W3072" s="459">
        <f t="shared" si="704"/>
        <v>2.6358660468587463</v>
      </c>
      <c r="X3072" s="459">
        <f t="shared" si="705"/>
        <v>1.1324846244457722</v>
      </c>
      <c r="Y3072" s="82">
        <v>20220519</v>
      </c>
      <c r="Z3072" s="85" t="s">
        <v>2105</v>
      </c>
      <c r="AA3072" s="85" t="s">
        <v>2104</v>
      </c>
      <c r="AB3072" s="85"/>
      <c r="AE3072" s="691" t="s">
        <v>1250</v>
      </c>
      <c r="AF3072" s="129">
        <v>1</v>
      </c>
      <c r="AG3072" s="637"/>
      <c r="AH3072" s="153" t="s">
        <v>1336</v>
      </c>
      <c r="AI3072" s="155"/>
    </row>
    <row r="3073" spans="1:35" s="82" customFormat="1" x14ac:dyDescent="0.2">
      <c r="A3073" s="82" t="s">
        <v>1302</v>
      </c>
      <c r="B3073" s="81">
        <v>20200612</v>
      </c>
      <c r="C3073" s="126" t="s">
        <v>68</v>
      </c>
      <c r="D3073" s="126">
        <v>23</v>
      </c>
      <c r="E3073" s="126">
        <v>7</v>
      </c>
      <c r="F3073" s="155"/>
      <c r="G3073" s="155"/>
      <c r="H3073" s="126" t="s">
        <v>10</v>
      </c>
      <c r="I3073" s="126">
        <v>1057</v>
      </c>
      <c r="J3073" s="126">
        <v>0</v>
      </c>
      <c r="K3073" s="82">
        <v>5</v>
      </c>
      <c r="L3073" s="156">
        <v>1</v>
      </c>
      <c r="M3073" s="82">
        <v>0</v>
      </c>
      <c r="N3073" s="83">
        <v>1</v>
      </c>
      <c r="O3073" s="82" t="str">
        <f>Cal_051922a!$E$2</f>
        <v>Cal_051922a</v>
      </c>
      <c r="P3073" s="158">
        <f>Cal_051922a!$Q$3</f>
        <v>1.8382409380942635</v>
      </c>
      <c r="Q3073" s="158">
        <f>Cal_051922a!$R$3</f>
        <v>0.56187208580813652</v>
      </c>
      <c r="R3073" s="84">
        <v>140.69999999999999</v>
      </c>
      <c r="S3073" s="84">
        <v>87.87</v>
      </c>
      <c r="T3073" s="82">
        <f t="shared" si="701"/>
        <v>0.67366666666666664</v>
      </c>
      <c r="U3073" s="125">
        <f t="shared" si="702"/>
        <v>140.02633333333333</v>
      </c>
      <c r="V3073" s="125">
        <f t="shared" si="703"/>
        <v>87.196333333333342</v>
      </c>
      <c r="W3073" s="459">
        <f t="shared" si="704"/>
        <v>0.30792620590456027</v>
      </c>
      <c r="X3073" s="459">
        <f t="shared" si="705"/>
        <v>0.1180968764676857</v>
      </c>
      <c r="Y3073" s="82">
        <v>20220519</v>
      </c>
      <c r="Z3073" s="85" t="s">
        <v>2105</v>
      </c>
      <c r="AA3073" s="85" t="s">
        <v>2104</v>
      </c>
      <c r="AB3073" s="85"/>
      <c r="AE3073" s="691" t="s">
        <v>1250</v>
      </c>
      <c r="AF3073" s="129">
        <v>1</v>
      </c>
      <c r="AG3073" s="637"/>
      <c r="AH3073" s="153" t="s">
        <v>1337</v>
      </c>
      <c r="AI3073" s="155"/>
    </row>
    <row r="3074" spans="1:35" s="82" customFormat="1" x14ac:dyDescent="0.2">
      <c r="A3074" s="82" t="s">
        <v>1302</v>
      </c>
      <c r="B3074" s="81">
        <v>20200612</v>
      </c>
      <c r="C3074" s="126" t="s">
        <v>68</v>
      </c>
      <c r="D3074" s="126">
        <v>23</v>
      </c>
      <c r="E3074" s="126">
        <v>8</v>
      </c>
      <c r="F3074" s="155"/>
      <c r="G3074" s="155"/>
      <c r="H3074" s="126" t="s">
        <v>10</v>
      </c>
      <c r="I3074" s="126">
        <v>1056</v>
      </c>
      <c r="J3074" s="126">
        <v>0</v>
      </c>
      <c r="K3074" s="82">
        <v>5</v>
      </c>
      <c r="L3074" s="156">
        <v>1</v>
      </c>
      <c r="M3074" s="82">
        <v>0</v>
      </c>
      <c r="N3074" s="83">
        <v>1</v>
      </c>
      <c r="O3074" s="82" t="str">
        <f>Cal_051922a!$E$2</f>
        <v>Cal_051922a</v>
      </c>
      <c r="P3074" s="158">
        <f>Cal_051922a!$Q$3</f>
        <v>1.8382409380942635</v>
      </c>
      <c r="Q3074" s="158">
        <f>Cal_051922a!$R$3</f>
        <v>0.56187208580813652</v>
      </c>
      <c r="R3074" s="84">
        <v>149.1</v>
      </c>
      <c r="S3074" s="84">
        <v>92.2</v>
      </c>
      <c r="T3074" s="82">
        <f t="shared" si="701"/>
        <v>0.67366666666666664</v>
      </c>
      <c r="U3074" s="125">
        <f t="shared" si="702"/>
        <v>148.42633333333333</v>
      </c>
      <c r="V3074" s="125">
        <f t="shared" si="703"/>
        <v>91.526333333333341</v>
      </c>
      <c r="W3074" s="459">
        <f t="shared" si="704"/>
        <v>0.33196276685759762</v>
      </c>
      <c r="X3074" s="459">
        <f t="shared" si="705"/>
        <v>0.11563925616819383</v>
      </c>
      <c r="Y3074" s="82">
        <v>20220519</v>
      </c>
      <c r="Z3074" s="85" t="s">
        <v>2105</v>
      </c>
      <c r="AA3074" s="85" t="s">
        <v>2104</v>
      </c>
      <c r="AB3074" s="85"/>
      <c r="AE3074" s="691" t="s">
        <v>1250</v>
      </c>
      <c r="AF3074" s="129">
        <v>1</v>
      </c>
      <c r="AG3074" s="637"/>
      <c r="AH3074" s="153" t="s">
        <v>1338</v>
      </c>
      <c r="AI3074" s="155"/>
    </row>
    <row r="3075" spans="1:35" x14ac:dyDescent="0.2">
      <c r="A3075" s="43" t="s">
        <v>1302</v>
      </c>
      <c r="B3075" s="45">
        <v>20200613</v>
      </c>
      <c r="C3075" s="107" t="s">
        <v>493</v>
      </c>
      <c r="D3075" s="107">
        <v>24</v>
      </c>
      <c r="E3075" s="107">
        <v>3</v>
      </c>
      <c r="F3075"/>
      <c r="G3075"/>
      <c r="H3075" s="107" t="s">
        <v>10</v>
      </c>
      <c r="I3075" s="107">
        <v>1057</v>
      </c>
      <c r="J3075" s="107">
        <v>0</v>
      </c>
      <c r="K3075" s="43">
        <v>5</v>
      </c>
      <c r="L3075" s="111">
        <v>1</v>
      </c>
      <c r="M3075" s="43">
        <v>0</v>
      </c>
      <c r="N3075" s="49">
        <v>1</v>
      </c>
      <c r="O3075" s="43" t="str">
        <f>Cal_051922a!$E$2</f>
        <v>Cal_051922a</v>
      </c>
      <c r="P3075" s="50">
        <f>Cal_051922a!$Q$3</f>
        <v>1.8382409380942635</v>
      </c>
      <c r="Q3075" s="50">
        <f>Cal_051922a!$R$3</f>
        <v>0.56187208580813652</v>
      </c>
      <c r="R3075" s="46">
        <v>170.1</v>
      </c>
      <c r="S3075" s="46">
        <v>124.5</v>
      </c>
      <c r="T3075" s="43">
        <f t="shared" si="701"/>
        <v>0.67366666666666664</v>
      </c>
      <c r="U3075" s="79">
        <f t="shared" si="702"/>
        <v>169.42633333333333</v>
      </c>
      <c r="V3075" s="79">
        <f t="shared" si="703"/>
        <v>123.82633333333334</v>
      </c>
      <c r="W3075" s="465">
        <f t="shared" si="704"/>
        <v>0.26578525438667339</v>
      </c>
      <c r="X3075" s="465">
        <f t="shared" si="705"/>
        <v>0.33920436144793564</v>
      </c>
      <c r="Y3075" s="43">
        <v>20220519</v>
      </c>
      <c r="Z3075" s="48" t="s">
        <v>2105</v>
      </c>
      <c r="AA3075" s="48" t="s">
        <v>2104</v>
      </c>
      <c r="AE3075" s="689" t="s">
        <v>1250</v>
      </c>
      <c r="AF3075" s="128">
        <v>1</v>
      </c>
      <c r="AG3075" s="571"/>
      <c r="AH3075" s="153" t="s">
        <v>1339</v>
      </c>
      <c r="AI3075" t="s">
        <v>2106</v>
      </c>
    </row>
    <row r="3076" spans="1:35" x14ac:dyDescent="0.2">
      <c r="A3076" s="43" t="s">
        <v>1302</v>
      </c>
      <c r="B3076" s="45">
        <v>20200613</v>
      </c>
      <c r="C3076" s="107" t="s">
        <v>493</v>
      </c>
      <c r="D3076" s="107">
        <v>24</v>
      </c>
      <c r="E3076" s="107">
        <v>4</v>
      </c>
      <c r="F3076"/>
      <c r="G3076"/>
      <c r="H3076" s="107" t="s">
        <v>10</v>
      </c>
      <c r="I3076" s="107">
        <v>1056</v>
      </c>
      <c r="J3076" s="107">
        <v>0</v>
      </c>
      <c r="K3076" s="43">
        <v>5</v>
      </c>
      <c r="L3076" s="111">
        <v>1</v>
      </c>
      <c r="M3076" s="43">
        <v>0</v>
      </c>
      <c r="N3076" s="49">
        <v>1</v>
      </c>
      <c r="O3076" s="43" t="str">
        <f>Cal_051922a!$E$2</f>
        <v>Cal_051922a</v>
      </c>
      <c r="P3076" s="50">
        <f>Cal_051922a!$Q$3</f>
        <v>1.8382409380942635</v>
      </c>
      <c r="Q3076" s="50">
        <f>Cal_051922a!$R$3</f>
        <v>0.56187208580813652</v>
      </c>
      <c r="R3076" s="46">
        <v>166.1</v>
      </c>
      <c r="S3076" s="46">
        <v>128.6</v>
      </c>
      <c r="T3076" s="43">
        <f t="shared" si="701"/>
        <v>0.67366666666666664</v>
      </c>
      <c r="U3076" s="79">
        <f t="shared" si="702"/>
        <v>165.42633333333333</v>
      </c>
      <c r="V3076" s="79">
        <f t="shared" si="703"/>
        <v>127.92633333333333</v>
      </c>
      <c r="W3076" s="465">
        <f t="shared" si="704"/>
        <v>0.21878038237539388</v>
      </c>
      <c r="X3076" s="465">
        <f t="shared" si="705"/>
        <v>0.40683285386923951</v>
      </c>
      <c r="Y3076" s="43">
        <v>20220519</v>
      </c>
      <c r="Z3076" s="48" t="s">
        <v>2105</v>
      </c>
      <c r="AA3076" s="48" t="s">
        <v>2104</v>
      </c>
      <c r="AE3076" s="689" t="s">
        <v>1250</v>
      </c>
      <c r="AF3076" s="128">
        <v>1</v>
      </c>
      <c r="AG3076" s="571"/>
      <c r="AH3076" s="153" t="s">
        <v>1340</v>
      </c>
      <c r="AI3076" t="s">
        <v>2106</v>
      </c>
    </row>
    <row r="3077" spans="1:35" x14ac:dyDescent="0.2">
      <c r="A3077" s="43" t="s">
        <v>1302</v>
      </c>
      <c r="B3077" s="45">
        <v>20200613</v>
      </c>
      <c r="C3077" s="107" t="s">
        <v>493</v>
      </c>
      <c r="D3077" s="107">
        <v>24</v>
      </c>
      <c r="E3077" s="107">
        <v>5</v>
      </c>
      <c r="F3077"/>
      <c r="G3077"/>
      <c r="H3077" s="107" t="s">
        <v>10</v>
      </c>
      <c r="I3077" s="107">
        <v>1056</v>
      </c>
      <c r="J3077" s="107">
        <v>0</v>
      </c>
      <c r="K3077" s="43">
        <v>10</v>
      </c>
      <c r="L3077" s="111">
        <v>1</v>
      </c>
      <c r="M3077" s="43">
        <v>0</v>
      </c>
      <c r="N3077" s="49">
        <f>1/3</f>
        <v>0.33333333333333331</v>
      </c>
      <c r="O3077" s="43" t="str">
        <f>Cal_051922a!$E$2</f>
        <v>Cal_051922a</v>
      </c>
      <c r="P3077" s="50">
        <f>Cal_051922a!$Q$3</f>
        <v>1.8382409380942635</v>
      </c>
      <c r="Q3077" s="50">
        <f>Cal_051922a!$R$3</f>
        <v>0.56187208580813652</v>
      </c>
      <c r="R3077" s="46">
        <v>219.4</v>
      </c>
      <c r="S3077" s="46">
        <v>138.9</v>
      </c>
      <c r="T3077" s="43">
        <f t="shared" si="701"/>
        <v>0.67366666666666664</v>
      </c>
      <c r="U3077" s="79">
        <f t="shared" si="702"/>
        <v>218.72633333333334</v>
      </c>
      <c r="V3077" s="79">
        <f t="shared" si="703"/>
        <v>138.22633333333334</v>
      </c>
      <c r="W3077" s="465">
        <f t="shared" si="704"/>
        <v>2.817891324995073</v>
      </c>
      <c r="X3077" s="465">
        <f t="shared" si="705"/>
        <v>1.2380159215091133</v>
      </c>
      <c r="Y3077" s="43">
        <v>20220519</v>
      </c>
      <c r="Z3077" s="48" t="s">
        <v>2105</v>
      </c>
      <c r="AA3077" s="48" t="s">
        <v>2104</v>
      </c>
      <c r="AE3077" s="689" t="s">
        <v>1250</v>
      </c>
      <c r="AF3077" s="128">
        <v>1</v>
      </c>
      <c r="AG3077" s="571"/>
      <c r="AH3077" s="153" t="s">
        <v>1341</v>
      </c>
    </row>
    <row r="3078" spans="1:35" x14ac:dyDescent="0.2">
      <c r="A3078" s="43" t="s">
        <v>1302</v>
      </c>
      <c r="B3078" s="45">
        <v>20200613</v>
      </c>
      <c r="C3078" s="107" t="s">
        <v>493</v>
      </c>
      <c r="D3078" s="107">
        <v>24</v>
      </c>
      <c r="E3078" s="107">
        <v>6</v>
      </c>
      <c r="F3078"/>
      <c r="G3078"/>
      <c r="H3078" s="107" t="s">
        <v>10</v>
      </c>
      <c r="I3078" s="107">
        <v>1056</v>
      </c>
      <c r="J3078" s="107">
        <v>0</v>
      </c>
      <c r="K3078" s="43">
        <v>10</v>
      </c>
      <c r="L3078" s="111">
        <v>1</v>
      </c>
      <c r="M3078" s="43">
        <v>0</v>
      </c>
      <c r="N3078" s="49">
        <f>1/3</f>
        <v>0.33333333333333331</v>
      </c>
      <c r="O3078" s="43" t="str">
        <f>Cal_051922a!$E$2</f>
        <v>Cal_051922a</v>
      </c>
      <c r="P3078" s="50">
        <f>Cal_051922a!$Q$3</f>
        <v>1.8382409380942635</v>
      </c>
      <c r="Q3078" s="50">
        <f>Cal_051922a!$R$3</f>
        <v>0.56187208580813652</v>
      </c>
      <c r="R3078" s="46">
        <v>211.3</v>
      </c>
      <c r="S3078" s="46">
        <v>136.1</v>
      </c>
      <c r="T3078" s="43">
        <f t="shared" si="701"/>
        <v>0.67366666666666664</v>
      </c>
      <c r="U3078" s="79">
        <f t="shared" si="702"/>
        <v>210.62633333333335</v>
      </c>
      <c r="V3078" s="79">
        <f t="shared" si="703"/>
        <v>135.42633333333333</v>
      </c>
      <c r="W3078" s="465">
        <f t="shared" si="704"/>
        <v>2.6323655607407401</v>
      </c>
      <c r="X3078" s="465">
        <f t="shared" si="705"/>
        <v>1.3413826642778266</v>
      </c>
      <c r="Y3078" s="43">
        <v>20220519</v>
      </c>
      <c r="Z3078" s="48" t="s">
        <v>2105</v>
      </c>
      <c r="AA3078" s="48" t="s">
        <v>2104</v>
      </c>
      <c r="AE3078" s="689" t="s">
        <v>1250</v>
      </c>
      <c r="AF3078" s="128">
        <v>1</v>
      </c>
      <c r="AG3078" s="571"/>
      <c r="AH3078" s="153" t="s">
        <v>1342</v>
      </c>
    </row>
    <row r="3079" spans="1:35" x14ac:dyDescent="0.2">
      <c r="A3079" s="43" t="s">
        <v>1302</v>
      </c>
      <c r="B3079" s="45">
        <v>20200613</v>
      </c>
      <c r="C3079" s="107" t="s">
        <v>493</v>
      </c>
      <c r="D3079" s="107">
        <v>24</v>
      </c>
      <c r="E3079" s="107">
        <v>7</v>
      </c>
      <c r="F3079"/>
      <c r="G3079"/>
      <c r="H3079" s="107" t="s">
        <v>10</v>
      </c>
      <c r="I3079" s="107">
        <v>1057</v>
      </c>
      <c r="J3079" s="107">
        <v>0</v>
      </c>
      <c r="K3079" s="43">
        <v>5</v>
      </c>
      <c r="L3079" s="111">
        <v>1</v>
      </c>
      <c r="M3079" s="43">
        <v>0</v>
      </c>
      <c r="N3079" s="49">
        <v>1</v>
      </c>
      <c r="O3079" s="43" t="str">
        <f>Cal_051922a!$E$2</f>
        <v>Cal_051922a</v>
      </c>
      <c r="P3079" s="50">
        <f>Cal_051922a!$Q$3</f>
        <v>1.8382409380942635</v>
      </c>
      <c r="Q3079" s="50">
        <f>Cal_051922a!$R$3</f>
        <v>0.56187208580813652</v>
      </c>
      <c r="R3079" s="46">
        <v>161</v>
      </c>
      <c r="S3079" s="46">
        <v>101.6</v>
      </c>
      <c r="T3079" s="43">
        <f t="shared" si="701"/>
        <v>0.67366666666666664</v>
      </c>
      <c r="U3079" s="79">
        <f t="shared" si="702"/>
        <v>160.32633333333334</v>
      </c>
      <c r="V3079" s="79">
        <f t="shared" si="703"/>
        <v>100.92633333333333</v>
      </c>
      <c r="W3079" s="465">
        <f t="shared" si="704"/>
        <v>0.3462202655826403</v>
      </c>
      <c r="X3079" s="465">
        <f t="shared" si="705"/>
        <v>0.14688473064268343</v>
      </c>
      <c r="Y3079" s="43">
        <v>20220519</v>
      </c>
      <c r="Z3079" s="48" t="s">
        <v>2105</v>
      </c>
      <c r="AA3079" s="48" t="s">
        <v>2104</v>
      </c>
      <c r="AE3079" s="689" t="s">
        <v>1250</v>
      </c>
      <c r="AF3079" s="128">
        <v>1</v>
      </c>
      <c r="AG3079" s="571"/>
      <c r="AH3079" s="153" t="s">
        <v>1343</v>
      </c>
    </row>
    <row r="3080" spans="1:35" x14ac:dyDescent="0.2">
      <c r="A3080" s="43" t="s">
        <v>1302</v>
      </c>
      <c r="B3080" s="45">
        <v>20200613</v>
      </c>
      <c r="C3080" s="107" t="s">
        <v>493</v>
      </c>
      <c r="D3080" s="107">
        <v>24</v>
      </c>
      <c r="E3080" s="107">
        <v>8</v>
      </c>
      <c r="F3080"/>
      <c r="G3080"/>
      <c r="H3080" s="107" t="s">
        <v>10</v>
      </c>
      <c r="I3080" s="107">
        <v>1056</v>
      </c>
      <c r="J3080" s="107">
        <v>0</v>
      </c>
      <c r="K3080" s="43">
        <v>10</v>
      </c>
      <c r="L3080" s="111">
        <v>1</v>
      </c>
      <c r="M3080" s="43">
        <v>0</v>
      </c>
      <c r="N3080" s="49">
        <v>1</v>
      </c>
      <c r="O3080" s="43" t="str">
        <f>Cal_051922a!$E$2</f>
        <v>Cal_051922a</v>
      </c>
      <c r="P3080" s="50">
        <f>Cal_051922a!$Q$3</f>
        <v>1.8382409380942635</v>
      </c>
      <c r="Q3080" s="50">
        <f>Cal_051922a!$R$3</f>
        <v>0.56187208580813652</v>
      </c>
      <c r="R3080" s="46">
        <v>88.12</v>
      </c>
      <c r="S3080" s="46">
        <v>54.77</v>
      </c>
      <c r="T3080" s="43">
        <f t="shared" si="701"/>
        <v>0.67366666666666664</v>
      </c>
      <c r="U3080" s="79">
        <f t="shared" si="702"/>
        <v>87.446333333333342</v>
      </c>
      <c r="V3080" s="79">
        <f t="shared" si="703"/>
        <v>54.096333333333334</v>
      </c>
      <c r="W3080" s="465">
        <f t="shared" si="704"/>
        <v>0.38913737345170069</v>
      </c>
      <c r="X3080" s="465">
        <f t="shared" si="705"/>
        <v>0.13996998519431847</v>
      </c>
      <c r="Y3080" s="43">
        <v>20220519</v>
      </c>
      <c r="Z3080" s="48" t="s">
        <v>2105</v>
      </c>
      <c r="AA3080" s="48" t="s">
        <v>2104</v>
      </c>
      <c r="AE3080" s="689" t="s">
        <v>1250</v>
      </c>
      <c r="AF3080" s="128">
        <v>1</v>
      </c>
      <c r="AG3080" s="571"/>
      <c r="AH3080" s="153" t="s">
        <v>1344</v>
      </c>
    </row>
    <row r="3081" spans="1:35" s="82" customFormat="1" x14ac:dyDescent="0.2">
      <c r="A3081" s="82" t="s">
        <v>1302</v>
      </c>
      <c r="B3081" s="81">
        <v>20200613</v>
      </c>
      <c r="C3081" s="126" t="s">
        <v>67</v>
      </c>
      <c r="D3081" s="126">
        <v>25</v>
      </c>
      <c r="E3081" s="126">
        <v>1</v>
      </c>
      <c r="F3081" s="155"/>
      <c r="G3081" s="155"/>
      <c r="H3081" s="126" t="s">
        <v>10</v>
      </c>
      <c r="I3081" s="126">
        <v>1057</v>
      </c>
      <c r="J3081" s="126">
        <v>0</v>
      </c>
      <c r="K3081" s="82">
        <v>5</v>
      </c>
      <c r="L3081" s="156">
        <v>1</v>
      </c>
      <c r="M3081" s="82">
        <v>0</v>
      </c>
      <c r="N3081" s="83">
        <v>1</v>
      </c>
      <c r="O3081" s="82" t="str">
        <f>Cal_051922a!$E$2</f>
        <v>Cal_051922a</v>
      </c>
      <c r="P3081" s="158">
        <f>Cal_051922a!$Q$3</f>
        <v>1.8382409380942635</v>
      </c>
      <c r="Q3081" s="158">
        <f>Cal_051922a!$R$3</f>
        <v>0.56187208580813652</v>
      </c>
      <c r="R3081" s="84">
        <v>85.98</v>
      </c>
      <c r="S3081" s="84">
        <v>70.97</v>
      </c>
      <c r="T3081" s="82">
        <f t="shared" si="701"/>
        <v>0.67366666666666664</v>
      </c>
      <c r="U3081" s="125">
        <f t="shared" si="702"/>
        <v>85.306333333333342</v>
      </c>
      <c r="V3081" s="125">
        <f t="shared" si="703"/>
        <v>70.296333333333337</v>
      </c>
      <c r="W3081" s="459">
        <f t="shared" si="704"/>
        <v>8.7487646235613351E-2</v>
      </c>
      <c r="X3081" s="459">
        <f t="shared" si="705"/>
        <v>0.25596556402323001</v>
      </c>
      <c r="Y3081" s="82">
        <v>20220519</v>
      </c>
      <c r="Z3081" s="85" t="s">
        <v>2105</v>
      </c>
      <c r="AA3081" s="85" t="s">
        <v>2104</v>
      </c>
      <c r="AB3081" s="85"/>
      <c r="AE3081" s="691" t="s">
        <v>1250</v>
      </c>
      <c r="AF3081" s="129">
        <v>1</v>
      </c>
      <c r="AG3081" s="637"/>
      <c r="AH3081" s="153" t="s">
        <v>1345</v>
      </c>
      <c r="AI3081" s="155" t="s">
        <v>2108</v>
      </c>
    </row>
    <row r="3082" spans="1:35" s="82" customFormat="1" x14ac:dyDescent="0.2">
      <c r="A3082" s="82" t="s">
        <v>1302</v>
      </c>
      <c r="B3082" s="81">
        <v>20200613</v>
      </c>
      <c r="C3082" s="126" t="s">
        <v>67</v>
      </c>
      <c r="D3082" s="126">
        <v>25</v>
      </c>
      <c r="E3082" s="126">
        <v>3</v>
      </c>
      <c r="F3082" s="155"/>
      <c r="G3082" s="155"/>
      <c r="H3082" s="126" t="s">
        <v>10</v>
      </c>
      <c r="I3082" s="126">
        <v>1056</v>
      </c>
      <c r="J3082" s="126">
        <v>0</v>
      </c>
      <c r="K3082" s="82">
        <v>5</v>
      </c>
      <c r="L3082" s="156">
        <v>1</v>
      </c>
      <c r="M3082" s="82">
        <v>0</v>
      </c>
      <c r="N3082" s="83">
        <v>1</v>
      </c>
      <c r="O3082" s="82" t="str">
        <f>Cal_051922a!$E$2</f>
        <v>Cal_051922a</v>
      </c>
      <c r="P3082" s="158">
        <f>Cal_051922a!$Q$3</f>
        <v>1.8382409380942635</v>
      </c>
      <c r="Q3082" s="158">
        <f>Cal_051922a!$R$3</f>
        <v>0.56187208580813652</v>
      </c>
      <c r="R3082" s="84">
        <v>142.6</v>
      </c>
      <c r="S3082" s="84">
        <v>106.2</v>
      </c>
      <c r="T3082" s="82">
        <f t="shared" si="701"/>
        <v>0.67366666666666664</v>
      </c>
      <c r="U3082" s="125">
        <f t="shared" si="702"/>
        <v>141.92633333333333</v>
      </c>
      <c r="V3082" s="125">
        <f t="shared" si="703"/>
        <v>105.52633333333334</v>
      </c>
      <c r="W3082" s="459">
        <f t="shared" si="704"/>
        <v>0.21236282449238225</v>
      </c>
      <c r="X3082" s="459">
        <f t="shared" si="705"/>
        <v>0.30370504977142526</v>
      </c>
      <c r="Y3082" s="82">
        <v>20220519</v>
      </c>
      <c r="Z3082" s="85" t="s">
        <v>2105</v>
      </c>
      <c r="AA3082" s="85" t="s">
        <v>2104</v>
      </c>
      <c r="AB3082" s="85"/>
      <c r="AE3082" s="691" t="s">
        <v>1250</v>
      </c>
      <c r="AF3082" s="129">
        <v>1</v>
      </c>
      <c r="AG3082" s="637"/>
      <c r="AH3082" s="153" t="s">
        <v>1346</v>
      </c>
      <c r="AI3082" s="155" t="s">
        <v>2109</v>
      </c>
    </row>
    <row r="3083" spans="1:35" s="82" customFormat="1" x14ac:dyDescent="0.2">
      <c r="A3083" s="82" t="s">
        <v>1302</v>
      </c>
      <c r="B3083" s="81">
        <v>20200613</v>
      </c>
      <c r="C3083" s="126" t="s">
        <v>67</v>
      </c>
      <c r="D3083" s="126">
        <v>25</v>
      </c>
      <c r="E3083" s="126">
        <v>5</v>
      </c>
      <c r="F3083" s="155"/>
      <c r="G3083" s="155"/>
      <c r="H3083" s="126" t="s">
        <v>10</v>
      </c>
      <c r="I3083" s="126">
        <v>1056</v>
      </c>
      <c r="J3083" s="126">
        <v>0</v>
      </c>
      <c r="K3083" s="82">
        <v>10</v>
      </c>
      <c r="L3083" s="156">
        <v>1</v>
      </c>
      <c r="M3083" s="82">
        <v>0</v>
      </c>
      <c r="N3083" s="83">
        <f>1/3</f>
        <v>0.33333333333333331</v>
      </c>
      <c r="O3083" s="82" t="str">
        <f>Cal_051922a!$E$2</f>
        <v>Cal_051922a</v>
      </c>
      <c r="P3083" s="158">
        <f>Cal_051922a!$Q$3</f>
        <v>1.8382409380942635</v>
      </c>
      <c r="Q3083" s="158">
        <f>Cal_051922a!$R$3</f>
        <v>0.56187208580813652</v>
      </c>
      <c r="R3083" s="84">
        <v>248</v>
      </c>
      <c r="S3083" s="84">
        <v>154.30000000000001</v>
      </c>
      <c r="T3083" s="82">
        <f t="shared" si="701"/>
        <v>0.67366666666666664</v>
      </c>
      <c r="U3083" s="125">
        <f t="shared" si="702"/>
        <v>247.32633333333334</v>
      </c>
      <c r="V3083" s="125">
        <f t="shared" si="703"/>
        <v>153.62633333333335</v>
      </c>
      <c r="W3083" s="459">
        <f t="shared" si="704"/>
        <v>3.2799554925719048</v>
      </c>
      <c r="X3083" s="459">
        <f t="shared" si="705"/>
        <v>1.2278263721031879</v>
      </c>
      <c r="Y3083" s="82">
        <v>20220519</v>
      </c>
      <c r="Z3083" s="85" t="s">
        <v>2105</v>
      </c>
      <c r="AA3083" s="85" t="s">
        <v>2104</v>
      </c>
      <c r="AB3083" s="85"/>
      <c r="AE3083" s="691" t="s">
        <v>1250</v>
      </c>
      <c r="AF3083" s="129">
        <v>1</v>
      </c>
      <c r="AG3083" s="637"/>
      <c r="AH3083" s="153" t="s">
        <v>1347</v>
      </c>
      <c r="AI3083" s="155"/>
    </row>
    <row r="3084" spans="1:35" s="82" customFormat="1" x14ac:dyDescent="0.2">
      <c r="A3084" s="82" t="s">
        <v>1302</v>
      </c>
      <c r="B3084" s="81">
        <v>20200613</v>
      </c>
      <c r="C3084" s="126" t="s">
        <v>67</v>
      </c>
      <c r="D3084" s="126">
        <v>25</v>
      </c>
      <c r="E3084" s="126">
        <v>6</v>
      </c>
      <c r="F3084" s="155"/>
      <c r="G3084" s="155"/>
      <c r="H3084" s="126" t="s">
        <v>10</v>
      </c>
      <c r="I3084" s="126">
        <v>1056</v>
      </c>
      <c r="J3084" s="126">
        <v>0</v>
      </c>
      <c r="K3084" s="82">
        <v>10</v>
      </c>
      <c r="L3084" s="156">
        <v>1</v>
      </c>
      <c r="M3084" s="82">
        <v>0</v>
      </c>
      <c r="N3084" s="83">
        <f>1/3</f>
        <v>0.33333333333333331</v>
      </c>
      <c r="O3084" s="82" t="str">
        <f>Cal_051922a!$E$2</f>
        <v>Cal_051922a</v>
      </c>
      <c r="P3084" s="158">
        <f>Cal_051922a!$Q$3</f>
        <v>1.8382409380942635</v>
      </c>
      <c r="Q3084" s="158">
        <f>Cal_051922a!$R$3</f>
        <v>0.56187208580813652</v>
      </c>
      <c r="R3084" s="84">
        <v>238.5</v>
      </c>
      <c r="S3084" s="84">
        <v>151.19999999999999</v>
      </c>
      <c r="T3084" s="82">
        <f t="shared" si="701"/>
        <v>0.67366666666666664</v>
      </c>
      <c r="U3084" s="125">
        <f t="shared" si="702"/>
        <v>237.82633333333334</v>
      </c>
      <c r="V3084" s="125">
        <f t="shared" si="703"/>
        <v>150.52633333333333</v>
      </c>
      <c r="W3084" s="459">
        <f t="shared" si="704"/>
        <v>3.0559243810195018</v>
      </c>
      <c r="X3084" s="459">
        <f t="shared" si="705"/>
        <v>1.3608957098679391</v>
      </c>
      <c r="Y3084" s="82">
        <v>20220519</v>
      </c>
      <c r="Z3084" s="85" t="s">
        <v>2105</v>
      </c>
      <c r="AA3084" s="85" t="s">
        <v>2104</v>
      </c>
      <c r="AB3084" s="85"/>
      <c r="AE3084" s="691" t="s">
        <v>1250</v>
      </c>
      <c r="AF3084" s="129">
        <v>1</v>
      </c>
      <c r="AG3084" s="637"/>
      <c r="AH3084" s="153" t="s">
        <v>1348</v>
      </c>
      <c r="AI3084" s="155"/>
    </row>
    <row r="3085" spans="1:35" s="82" customFormat="1" x14ac:dyDescent="0.2">
      <c r="A3085" s="82" t="s">
        <v>1302</v>
      </c>
      <c r="B3085" s="81">
        <v>20200613</v>
      </c>
      <c r="C3085" s="126" t="s">
        <v>67</v>
      </c>
      <c r="D3085" s="126">
        <v>25</v>
      </c>
      <c r="E3085" s="126">
        <v>7</v>
      </c>
      <c r="F3085" s="155"/>
      <c r="G3085" s="155"/>
      <c r="H3085" s="126" t="s">
        <v>10</v>
      </c>
      <c r="I3085" s="126">
        <v>1057</v>
      </c>
      <c r="J3085" s="126">
        <v>0</v>
      </c>
      <c r="K3085" s="82">
        <v>5</v>
      </c>
      <c r="L3085" s="156">
        <v>1</v>
      </c>
      <c r="M3085" s="82">
        <v>0</v>
      </c>
      <c r="N3085" s="83">
        <v>1</v>
      </c>
      <c r="O3085" s="82" t="str">
        <f>Cal_051922a!$E$2</f>
        <v>Cal_051922a</v>
      </c>
      <c r="P3085" s="158">
        <f>Cal_051922a!$Q$3</f>
        <v>1.8382409380942635</v>
      </c>
      <c r="Q3085" s="158">
        <f>Cal_051922a!$R$3</f>
        <v>0.56187208580813652</v>
      </c>
      <c r="R3085" s="84">
        <v>186.4</v>
      </c>
      <c r="S3085" s="84">
        <v>116.5</v>
      </c>
      <c r="T3085" s="82">
        <f t="shared" si="701"/>
        <v>0.67366666666666664</v>
      </c>
      <c r="U3085" s="125">
        <f t="shared" si="702"/>
        <v>185.72633333333334</v>
      </c>
      <c r="V3085" s="125">
        <f t="shared" si="703"/>
        <v>115.82633333333334</v>
      </c>
      <c r="W3085" s="459">
        <f t="shared" si="704"/>
        <v>0.40742081757957171</v>
      </c>
      <c r="X3085" s="459">
        <f t="shared" si="705"/>
        <v>0.1584824682605272</v>
      </c>
      <c r="Y3085" s="82">
        <v>20220519</v>
      </c>
      <c r="Z3085" s="85" t="s">
        <v>2105</v>
      </c>
      <c r="AA3085" s="85" t="s">
        <v>2104</v>
      </c>
      <c r="AB3085" s="85"/>
      <c r="AE3085" s="691" t="s">
        <v>1250</v>
      </c>
      <c r="AF3085" s="129">
        <v>1</v>
      </c>
      <c r="AG3085" s="637"/>
      <c r="AH3085" s="153" t="s">
        <v>1349</v>
      </c>
      <c r="AI3085" s="155"/>
    </row>
    <row r="3086" spans="1:35" s="82" customFormat="1" x14ac:dyDescent="0.2">
      <c r="A3086" s="43" t="s">
        <v>1302</v>
      </c>
      <c r="B3086" s="45">
        <v>20200614</v>
      </c>
      <c r="C3086" s="107" t="s">
        <v>69</v>
      </c>
      <c r="D3086" s="107">
        <v>26</v>
      </c>
      <c r="E3086" s="107">
        <v>5</v>
      </c>
      <c r="F3086"/>
      <c r="G3086"/>
      <c r="H3086" s="107" t="s">
        <v>10</v>
      </c>
      <c r="I3086" s="107">
        <v>1057</v>
      </c>
      <c r="J3086" s="107">
        <v>0</v>
      </c>
      <c r="K3086" s="43">
        <v>10</v>
      </c>
      <c r="L3086" s="111">
        <v>1</v>
      </c>
      <c r="M3086" s="43">
        <v>0</v>
      </c>
      <c r="N3086" s="49">
        <f>1/3</f>
        <v>0.33333333333333331</v>
      </c>
      <c r="O3086" s="43" t="str">
        <f>Cal_051922a!$E$2</f>
        <v>Cal_051922a</v>
      </c>
      <c r="P3086" s="50">
        <f>Cal_051922a!$Q$3</f>
        <v>1.8382409380942635</v>
      </c>
      <c r="Q3086" s="50">
        <f>Cal_051922a!$R$3</f>
        <v>0.56187208580813652</v>
      </c>
      <c r="R3086" s="46">
        <v>166.7</v>
      </c>
      <c r="S3086" s="46">
        <v>105.4</v>
      </c>
      <c r="T3086" s="43">
        <f t="shared" si="701"/>
        <v>0.67366666666666664</v>
      </c>
      <c r="U3086" s="79">
        <f t="shared" si="702"/>
        <v>166.02633333333333</v>
      </c>
      <c r="V3086" s="79">
        <f t="shared" si="703"/>
        <v>104.72633333333334</v>
      </c>
      <c r="W3086" s="465">
        <f t="shared" si="704"/>
        <v>2.1437679070925095</v>
      </c>
      <c r="X3086" s="465">
        <f t="shared" si="705"/>
        <v>0.92625811074378717</v>
      </c>
      <c r="Y3086" s="43">
        <v>20220519</v>
      </c>
      <c r="Z3086" s="48" t="s">
        <v>2105</v>
      </c>
      <c r="AA3086" s="48" t="s">
        <v>2104</v>
      </c>
      <c r="AB3086" s="48"/>
      <c r="AC3086" s="43"/>
      <c r="AD3086" s="43"/>
      <c r="AE3086" s="689" t="s">
        <v>1250</v>
      </c>
      <c r="AF3086" s="128">
        <v>1</v>
      </c>
      <c r="AG3086" s="571"/>
      <c r="AH3086" s="153" t="s">
        <v>1350</v>
      </c>
      <c r="AI3086" s="155"/>
    </row>
    <row r="3087" spans="1:35" s="82" customFormat="1" x14ac:dyDescent="0.2">
      <c r="A3087" s="43" t="s">
        <v>1302</v>
      </c>
      <c r="B3087" s="45">
        <v>20200614</v>
      </c>
      <c r="C3087" s="107" t="s">
        <v>69</v>
      </c>
      <c r="D3087" s="107">
        <v>26</v>
      </c>
      <c r="E3087" s="107">
        <v>6</v>
      </c>
      <c r="F3087"/>
      <c r="G3087"/>
      <c r="H3087" s="107" t="s">
        <v>10</v>
      </c>
      <c r="I3087" s="107">
        <v>1056</v>
      </c>
      <c r="J3087" s="107">
        <v>0</v>
      </c>
      <c r="K3087" s="43">
        <v>10</v>
      </c>
      <c r="L3087" s="111">
        <v>1</v>
      </c>
      <c r="M3087" s="43">
        <v>0</v>
      </c>
      <c r="N3087" s="49">
        <f>1/3</f>
        <v>0.33333333333333331</v>
      </c>
      <c r="O3087" s="43" t="str">
        <f>Cal_051922a!$E$2</f>
        <v>Cal_051922a</v>
      </c>
      <c r="P3087" s="50">
        <f>Cal_051922a!$Q$3</f>
        <v>1.8382409380942635</v>
      </c>
      <c r="Q3087" s="50">
        <f>Cal_051922a!$R$3</f>
        <v>0.56187208580813652</v>
      </c>
      <c r="R3087" s="46">
        <v>210</v>
      </c>
      <c r="S3087" s="46">
        <v>132.80000000000001</v>
      </c>
      <c r="T3087" s="43">
        <f t="shared" si="701"/>
        <v>0.67366666666666664</v>
      </c>
      <c r="U3087" s="79">
        <f t="shared" si="702"/>
        <v>209.32633333333334</v>
      </c>
      <c r="V3087" s="79">
        <f t="shared" si="703"/>
        <v>132.12633333333335</v>
      </c>
      <c r="W3087" s="465">
        <f t="shared" si="704"/>
        <v>2.7023752831008649</v>
      </c>
      <c r="X3087" s="465">
        <f t="shared" si="705"/>
        <v>1.1745426665953653</v>
      </c>
      <c r="Y3087" s="43">
        <v>20220519</v>
      </c>
      <c r="Z3087" s="48" t="s">
        <v>2105</v>
      </c>
      <c r="AA3087" s="48" t="s">
        <v>2104</v>
      </c>
      <c r="AB3087" s="48"/>
      <c r="AC3087" s="43"/>
      <c r="AD3087" s="43"/>
      <c r="AE3087" s="689" t="s">
        <v>1250</v>
      </c>
      <c r="AF3087" s="128">
        <v>1</v>
      </c>
      <c r="AG3087" s="571"/>
      <c r="AH3087" s="153" t="s">
        <v>1351</v>
      </c>
      <c r="AI3087" s="155"/>
    </row>
    <row r="3088" spans="1:35" x14ac:dyDescent="0.2">
      <c r="A3088" s="43" t="s">
        <v>1302</v>
      </c>
      <c r="B3088" s="45">
        <v>20200614</v>
      </c>
      <c r="C3088" s="107" t="s">
        <v>69</v>
      </c>
      <c r="D3088" s="107">
        <v>26</v>
      </c>
      <c r="E3088" s="107">
        <v>7</v>
      </c>
      <c r="F3088"/>
      <c r="G3088"/>
      <c r="H3088" s="107" t="s">
        <v>10</v>
      </c>
      <c r="I3088" s="107">
        <v>1056</v>
      </c>
      <c r="J3088" s="107">
        <v>0</v>
      </c>
      <c r="K3088" s="43">
        <v>10</v>
      </c>
      <c r="L3088" s="111">
        <v>1</v>
      </c>
      <c r="M3088" s="43">
        <v>0</v>
      </c>
      <c r="N3088" s="49">
        <v>1</v>
      </c>
      <c r="O3088" s="43" t="str">
        <f>Cal_051922a!$E$2</f>
        <v>Cal_051922a</v>
      </c>
      <c r="P3088" s="50">
        <f>Cal_051922a!$Q$3</f>
        <v>1.8382409380942635</v>
      </c>
      <c r="Q3088" s="50">
        <f>Cal_051922a!$R$3</f>
        <v>0.56187208580813652</v>
      </c>
      <c r="R3088" s="46">
        <v>76.23</v>
      </c>
      <c r="S3088" s="46">
        <v>46.48</v>
      </c>
      <c r="T3088" s="43">
        <f t="shared" si="701"/>
        <v>0.67366666666666664</v>
      </c>
      <c r="U3088" s="79">
        <f t="shared" si="702"/>
        <v>75.556333333333342</v>
      </c>
      <c r="V3088" s="79">
        <f t="shared" si="703"/>
        <v>45.806333333333328</v>
      </c>
      <c r="W3088" s="465">
        <f t="shared" si="704"/>
        <v>0.34713154003562513</v>
      </c>
      <c r="X3088" s="465">
        <f t="shared" si="705"/>
        <v>0.10089268907280055</v>
      </c>
      <c r="Y3088" s="43">
        <v>20220519</v>
      </c>
      <c r="Z3088" s="48" t="s">
        <v>2105</v>
      </c>
      <c r="AA3088" s="48" t="s">
        <v>2104</v>
      </c>
      <c r="AE3088" s="689" t="s">
        <v>1250</v>
      </c>
      <c r="AF3088" s="128">
        <v>1</v>
      </c>
      <c r="AG3088" s="571"/>
      <c r="AH3088" s="153" t="s">
        <v>1352</v>
      </c>
    </row>
    <row r="3089" spans="1:35" x14ac:dyDescent="0.2">
      <c r="A3089" s="43" t="s">
        <v>1302</v>
      </c>
      <c r="B3089" s="45">
        <v>20200614</v>
      </c>
      <c r="C3089" s="107" t="s">
        <v>69</v>
      </c>
      <c r="D3089" s="107">
        <v>26</v>
      </c>
      <c r="E3089" s="107">
        <v>8</v>
      </c>
      <c r="F3089"/>
      <c r="G3089"/>
      <c r="H3089" s="107" t="s">
        <v>10</v>
      </c>
      <c r="I3089" s="107">
        <v>1056</v>
      </c>
      <c r="J3089" s="107">
        <v>0</v>
      </c>
      <c r="K3089" s="43">
        <v>5</v>
      </c>
      <c r="L3089" s="111">
        <v>1</v>
      </c>
      <c r="M3089" s="43">
        <v>0</v>
      </c>
      <c r="N3089" s="49">
        <v>1</v>
      </c>
      <c r="O3089" s="43" t="str">
        <f>Cal_051922a!$E$2</f>
        <v>Cal_051922a</v>
      </c>
      <c r="P3089" s="50">
        <f>Cal_051922a!$Q$3</f>
        <v>1.8382409380942635</v>
      </c>
      <c r="Q3089" s="50">
        <f>Cal_051922a!$R$3</f>
        <v>0.56187208580813652</v>
      </c>
      <c r="R3089" s="46">
        <v>151.80000000000001</v>
      </c>
      <c r="S3089" s="46">
        <v>93.23</v>
      </c>
      <c r="T3089" s="43">
        <f t="shared" si="701"/>
        <v>0.67366666666666664</v>
      </c>
      <c r="U3089" s="79">
        <f t="shared" si="702"/>
        <v>151.12633333333335</v>
      </c>
      <c r="V3089" s="79">
        <f t="shared" si="703"/>
        <v>92.556333333333342</v>
      </c>
      <c r="W3089" s="465">
        <f t="shared" si="704"/>
        <v>0.34170578655271522</v>
      </c>
      <c r="X3089" s="465">
        <f t="shared" si="705"/>
        <v>0.11093336695701593</v>
      </c>
      <c r="Y3089" s="43">
        <v>20220519</v>
      </c>
      <c r="Z3089" s="48" t="s">
        <v>2110</v>
      </c>
      <c r="AA3089" s="48" t="s">
        <v>2104</v>
      </c>
      <c r="AE3089" s="689" t="s">
        <v>1250</v>
      </c>
      <c r="AF3089" s="128">
        <v>1</v>
      </c>
      <c r="AG3089" s="571"/>
      <c r="AH3089" s="153" t="s">
        <v>1353</v>
      </c>
    </row>
    <row r="3090" spans="1:35" s="82" customFormat="1" x14ac:dyDescent="0.2">
      <c r="A3090" s="82" t="s">
        <v>1302</v>
      </c>
      <c r="B3090" s="81">
        <v>20200615</v>
      </c>
      <c r="C3090" s="126"/>
      <c r="D3090" s="126">
        <v>32</v>
      </c>
      <c r="E3090" s="126">
        <v>3</v>
      </c>
      <c r="F3090" s="155"/>
      <c r="G3090" s="155"/>
      <c r="H3090" s="126" t="s">
        <v>10</v>
      </c>
      <c r="I3090" s="126">
        <v>1056</v>
      </c>
      <c r="J3090" s="126">
        <v>0</v>
      </c>
      <c r="K3090" s="82">
        <v>5</v>
      </c>
      <c r="L3090" s="156">
        <v>1</v>
      </c>
      <c r="M3090" s="82">
        <v>0</v>
      </c>
      <c r="N3090" s="83">
        <v>1</v>
      </c>
      <c r="O3090" s="82" t="str">
        <f>Cal_051922a!$E$2</f>
        <v>Cal_051922a</v>
      </c>
      <c r="P3090" s="158">
        <f>Cal_051922a!$Q$3</f>
        <v>1.8382409380942635</v>
      </c>
      <c r="Q3090" s="158">
        <f>Cal_051922a!$R$3</f>
        <v>0.56187208580813652</v>
      </c>
      <c r="R3090" s="84">
        <v>30.26</v>
      </c>
      <c r="S3090" s="84">
        <v>24.56</v>
      </c>
      <c r="T3090" s="82">
        <f t="shared" si="701"/>
        <v>0.67366666666666664</v>
      </c>
      <c r="U3090" s="125">
        <f t="shared" si="702"/>
        <v>29.586333333333336</v>
      </c>
      <c r="V3090" s="125">
        <f t="shared" si="703"/>
        <v>23.886333333333333</v>
      </c>
      <c r="W3090" s="459">
        <f t="shared" si="704"/>
        <v>3.3254618121059891E-2</v>
      </c>
      <c r="X3090" s="459">
        <f t="shared" si="705"/>
        <v>8.355953506620202E-2</v>
      </c>
      <c r="Y3090" s="82">
        <v>20220519</v>
      </c>
      <c r="Z3090" s="85" t="s">
        <v>2110</v>
      </c>
      <c r="AA3090" s="85" t="s">
        <v>2104</v>
      </c>
      <c r="AB3090" s="85"/>
      <c r="AE3090" s="691" t="s">
        <v>1250</v>
      </c>
      <c r="AF3090" s="129">
        <v>1</v>
      </c>
      <c r="AG3090" s="637"/>
      <c r="AH3090" s="153" t="s">
        <v>1354</v>
      </c>
      <c r="AI3090" s="155" t="s">
        <v>2111</v>
      </c>
    </row>
    <row r="3091" spans="1:35" s="82" customFormat="1" x14ac:dyDescent="0.2">
      <c r="A3091" s="82" t="s">
        <v>1302</v>
      </c>
      <c r="B3091" s="81">
        <v>20200615</v>
      </c>
      <c r="C3091" s="126"/>
      <c r="D3091" s="126">
        <v>32</v>
      </c>
      <c r="E3091" s="126">
        <v>4</v>
      </c>
      <c r="F3091" s="155"/>
      <c r="G3091" s="155"/>
      <c r="H3091" s="126" t="s">
        <v>10</v>
      </c>
      <c r="I3091" s="126">
        <v>1056</v>
      </c>
      <c r="J3091" s="126">
        <v>0</v>
      </c>
      <c r="K3091" s="82">
        <v>5</v>
      </c>
      <c r="L3091" s="156">
        <v>1</v>
      </c>
      <c r="M3091" s="82">
        <v>0</v>
      </c>
      <c r="N3091" s="83">
        <v>1</v>
      </c>
      <c r="O3091" s="82" t="str">
        <f>Cal_051922a!$E$2</f>
        <v>Cal_051922a</v>
      </c>
      <c r="P3091" s="158">
        <f>Cal_051922a!$Q$3</f>
        <v>1.8382409380942635</v>
      </c>
      <c r="Q3091" s="158">
        <f>Cal_051922a!$R$3</f>
        <v>0.56187208580813652</v>
      </c>
      <c r="R3091" s="84">
        <v>63.64</v>
      </c>
      <c r="S3091" s="84">
        <v>45.62</v>
      </c>
      <c r="T3091" s="82">
        <f t="shared" si="701"/>
        <v>0.67366666666666664</v>
      </c>
      <c r="U3091" s="125">
        <f t="shared" si="702"/>
        <v>62.966333333333331</v>
      </c>
      <c r="V3091" s="125">
        <f t="shared" si="703"/>
        <v>44.946333333333328</v>
      </c>
      <c r="W3091" s="459">
        <f t="shared" si="704"/>
        <v>0.10513126641078928</v>
      </c>
      <c r="X3091" s="459">
        <f t="shared" si="705"/>
        <v>0.11467508871023113</v>
      </c>
      <c r="Y3091" s="82">
        <v>20220519</v>
      </c>
      <c r="Z3091" s="85" t="s">
        <v>2110</v>
      </c>
      <c r="AA3091" s="85" t="s">
        <v>2104</v>
      </c>
      <c r="AB3091" s="85"/>
      <c r="AE3091" s="691" t="s">
        <v>1250</v>
      </c>
      <c r="AF3091" s="129">
        <v>1</v>
      </c>
      <c r="AG3091" s="637"/>
      <c r="AH3091" s="153" t="s">
        <v>1355</v>
      </c>
      <c r="AI3091" s="155" t="s">
        <v>2112</v>
      </c>
    </row>
    <row r="3092" spans="1:35" s="82" customFormat="1" x14ac:dyDescent="0.2">
      <c r="A3092" s="82" t="s">
        <v>1302</v>
      </c>
      <c r="B3092" s="81">
        <v>20200615</v>
      </c>
      <c r="C3092" s="126"/>
      <c r="D3092" s="126">
        <v>32</v>
      </c>
      <c r="E3092" s="126">
        <v>5</v>
      </c>
      <c r="F3092" s="155"/>
      <c r="G3092" s="155"/>
      <c r="H3092" s="126" t="s">
        <v>10</v>
      </c>
      <c r="I3092" s="126">
        <v>1056</v>
      </c>
      <c r="J3092" s="126">
        <v>0</v>
      </c>
      <c r="K3092" s="82">
        <v>10</v>
      </c>
      <c r="L3092" s="156">
        <v>1</v>
      </c>
      <c r="M3092" s="82">
        <v>0</v>
      </c>
      <c r="N3092" s="83">
        <f>1/3</f>
        <v>0.33333333333333331</v>
      </c>
      <c r="O3092" s="82" t="str">
        <f>Cal_051922a!$E$2</f>
        <v>Cal_051922a</v>
      </c>
      <c r="P3092" s="158">
        <f>Cal_051922a!$Q$3</f>
        <v>1.8382409380942635</v>
      </c>
      <c r="Q3092" s="158">
        <f>Cal_051922a!$R$3</f>
        <v>0.56187208580813652</v>
      </c>
      <c r="R3092" s="84">
        <v>176.4</v>
      </c>
      <c r="S3092" s="84">
        <v>108</v>
      </c>
      <c r="T3092" s="82">
        <f t="shared" si="701"/>
        <v>0.67366666666666664</v>
      </c>
      <c r="U3092" s="125">
        <f t="shared" si="702"/>
        <v>175.72633333333334</v>
      </c>
      <c r="V3092" s="125">
        <f t="shared" si="703"/>
        <v>107.32633333333334</v>
      </c>
      <c r="W3092" s="459">
        <f t="shared" si="704"/>
        <v>2.3943325047163109</v>
      </c>
      <c r="X3092" s="459">
        <f t="shared" si="705"/>
        <v>0.75489125467871854</v>
      </c>
      <c r="Y3092" s="82">
        <v>20220519</v>
      </c>
      <c r="Z3092" s="85" t="s">
        <v>2110</v>
      </c>
      <c r="AA3092" s="85" t="s">
        <v>2104</v>
      </c>
      <c r="AB3092" s="85"/>
      <c r="AE3092" s="691" t="s">
        <v>1250</v>
      </c>
      <c r="AF3092" s="129">
        <v>1</v>
      </c>
      <c r="AG3092" s="637"/>
      <c r="AH3092" s="153" t="s">
        <v>1356</v>
      </c>
      <c r="AI3092" s="155"/>
    </row>
    <row r="3093" spans="1:35" s="82" customFormat="1" x14ac:dyDescent="0.2">
      <c r="A3093" s="82" t="s">
        <v>1302</v>
      </c>
      <c r="B3093" s="81">
        <v>20200615</v>
      </c>
      <c r="C3093" s="126"/>
      <c r="D3093" s="126">
        <v>32</v>
      </c>
      <c r="E3093" s="126">
        <v>5</v>
      </c>
      <c r="F3093" s="155"/>
      <c r="G3093" s="155"/>
      <c r="H3093" s="126" t="s">
        <v>11</v>
      </c>
      <c r="I3093" s="126">
        <v>1056</v>
      </c>
      <c r="J3093" s="126">
        <v>0</v>
      </c>
      <c r="K3093" s="82">
        <v>10</v>
      </c>
      <c r="L3093" s="156">
        <v>1</v>
      </c>
      <c r="M3093" s="82">
        <v>0</v>
      </c>
      <c r="N3093" s="83">
        <f>1/3</f>
        <v>0.33333333333333331</v>
      </c>
      <c r="O3093" s="82" t="str">
        <f>Cal_051922a!$E$2</f>
        <v>Cal_051922a</v>
      </c>
      <c r="P3093" s="158">
        <f>Cal_051922a!$Q$3</f>
        <v>1.8382409380942635</v>
      </c>
      <c r="Q3093" s="158">
        <f>Cal_051922a!$R$3</f>
        <v>0.56187208580813652</v>
      </c>
      <c r="R3093" s="84">
        <v>164.4</v>
      </c>
      <c r="S3093" s="84">
        <v>101.8</v>
      </c>
      <c r="T3093" s="82">
        <f t="shared" si="701"/>
        <v>0.67366666666666664</v>
      </c>
      <c r="U3093" s="125">
        <f t="shared" si="702"/>
        <v>163.72633333333334</v>
      </c>
      <c r="V3093" s="125">
        <f t="shared" si="703"/>
        <v>101.12633333333333</v>
      </c>
      <c r="W3093" s="459">
        <f t="shared" si="704"/>
        <v>2.1913043098719451</v>
      </c>
      <c r="X3093" s="459">
        <f t="shared" si="705"/>
        <v>0.77599590194778356</v>
      </c>
      <c r="Y3093" s="82">
        <v>20220519</v>
      </c>
      <c r="Z3093" s="85" t="s">
        <v>2110</v>
      </c>
      <c r="AA3093" s="85" t="s">
        <v>2104</v>
      </c>
      <c r="AB3093" s="85"/>
      <c r="AE3093" s="691" t="s">
        <v>1250</v>
      </c>
      <c r="AF3093" s="129">
        <v>1</v>
      </c>
      <c r="AG3093" s="637"/>
      <c r="AH3093" s="153" t="s">
        <v>1357</v>
      </c>
      <c r="AI3093" s="155"/>
    </row>
    <row r="3094" spans="1:35" s="258" customFormat="1" ht="13.5" thickBot="1" x14ac:dyDescent="0.25">
      <c r="A3094" s="258" t="s">
        <v>1302</v>
      </c>
      <c r="B3094" s="272">
        <v>20200615</v>
      </c>
      <c r="C3094" s="273"/>
      <c r="D3094" s="273">
        <v>32</v>
      </c>
      <c r="E3094" s="273">
        <v>6</v>
      </c>
      <c r="F3094" s="408"/>
      <c r="G3094" s="408"/>
      <c r="H3094" s="273" t="s">
        <v>10</v>
      </c>
      <c r="I3094" s="273">
        <v>1057</v>
      </c>
      <c r="J3094" s="273">
        <v>0</v>
      </c>
      <c r="K3094" s="82">
        <v>5</v>
      </c>
      <c r="L3094" s="156">
        <v>1</v>
      </c>
      <c r="M3094" s="82">
        <v>0</v>
      </c>
      <c r="N3094" s="83">
        <v>1</v>
      </c>
      <c r="O3094" s="82" t="str">
        <f>Cal_051922a!$E$2</f>
        <v>Cal_051922a</v>
      </c>
      <c r="P3094" s="158">
        <f>Cal_051922a!$Q$3</f>
        <v>1.8382409380942635</v>
      </c>
      <c r="Q3094" s="158">
        <f>Cal_051922a!$R$3</f>
        <v>0.56187208580813652</v>
      </c>
      <c r="R3094" s="275">
        <v>157.4</v>
      </c>
      <c r="S3094" s="275">
        <v>98.76</v>
      </c>
      <c r="T3094" s="82">
        <f t="shared" si="701"/>
        <v>0.67366666666666664</v>
      </c>
      <c r="U3094" s="285">
        <f t="shared" si="702"/>
        <v>156.72633333333334</v>
      </c>
      <c r="V3094" s="285">
        <f t="shared" si="703"/>
        <v>98.086333333333343</v>
      </c>
      <c r="W3094" s="507">
        <f t="shared" si="704"/>
        <v>0.34179051134286248</v>
      </c>
      <c r="X3094" s="507">
        <f t="shared" si="705"/>
        <v>0.13743883773441043</v>
      </c>
      <c r="Y3094" s="82">
        <v>20220519</v>
      </c>
      <c r="Z3094" s="85" t="s">
        <v>2110</v>
      </c>
      <c r="AA3094" s="85" t="s">
        <v>2104</v>
      </c>
      <c r="AB3094" s="276"/>
      <c r="AE3094" s="691" t="s">
        <v>1250</v>
      </c>
      <c r="AF3094" s="566">
        <v>1</v>
      </c>
      <c r="AG3094" s="640"/>
      <c r="AH3094" s="569" t="s">
        <v>1358</v>
      </c>
      <c r="AI3094" s="408"/>
    </row>
    <row r="3095" spans="1:35" x14ac:dyDescent="0.2">
      <c r="A3095" s="43" t="s">
        <v>1266</v>
      </c>
      <c r="B3095" s="45">
        <v>20200725</v>
      </c>
      <c r="C3095" s="107" t="s">
        <v>51</v>
      </c>
      <c r="D3095" s="107">
        <v>1</v>
      </c>
      <c r="E3095" s="107">
        <v>5</v>
      </c>
      <c r="H3095" s="107" t="s">
        <v>10</v>
      </c>
      <c r="I3095" s="107">
        <v>290</v>
      </c>
      <c r="J3095" s="107">
        <v>0</v>
      </c>
      <c r="K3095" s="43">
        <v>10</v>
      </c>
      <c r="L3095" s="43">
        <v>1</v>
      </c>
      <c r="M3095" s="43">
        <v>0</v>
      </c>
      <c r="N3095" s="49">
        <v>1</v>
      </c>
      <c r="O3095" s="111" t="str">
        <f>Cal_051922a!$E$2</f>
        <v>Cal_051922a</v>
      </c>
      <c r="P3095" s="112">
        <f>Cal_051922a!$Q$3</f>
        <v>1.8382409380942635</v>
      </c>
      <c r="Q3095" s="112">
        <f>Cal_051922a!$R$3</f>
        <v>0.56187208580813652</v>
      </c>
      <c r="R3095" s="46">
        <v>204.5</v>
      </c>
      <c r="S3095" s="46">
        <v>125.1</v>
      </c>
      <c r="T3095" s="43">
        <f>AVERAGE(0.526,0.483,0.62,0.68,0.803,0.629)</f>
        <v>0.62350000000000005</v>
      </c>
      <c r="U3095" s="79">
        <f t="shared" ref="U3095:U3158" si="706">(R3095-T3095)*(L3095+M3095)/L3095</f>
        <v>203.87649999999999</v>
      </c>
      <c r="V3095" s="79">
        <f t="shared" ref="V3095:V3158" si="707">(S3095-T3095)*(L3095+M3095)/L3095</f>
        <v>124.47649999999999</v>
      </c>
      <c r="W3095" s="465">
        <f t="shared" ref="W3095:W3158" si="708">(Q3095*P3095/(P3095-1)*(U3095-V3095)*(K3095)/I3095)/N3095</f>
        <v>3.3735995315494671</v>
      </c>
      <c r="X3095" s="465">
        <f t="shared" ref="X3095:X3158" si="709">(Q3095*P3095/(P3095-1)*(P3095*V3095-U3095)*(K3095)/I3095)/N3095</f>
        <v>1.0597223134752305</v>
      </c>
      <c r="Y3095" s="43">
        <f>Cal_051922a!$A$3</f>
        <v>20220519</v>
      </c>
      <c r="Z3095" s="90" t="s">
        <v>1573</v>
      </c>
      <c r="AA3095" s="82">
        <v>20221106</v>
      </c>
      <c r="AE3095" s="689" t="s">
        <v>1250</v>
      </c>
      <c r="AF3095" s="130">
        <v>3</v>
      </c>
      <c r="AG3095" s="765" t="s">
        <v>1634</v>
      </c>
      <c r="AH3095" s="749" t="s">
        <v>1270</v>
      </c>
    </row>
    <row r="3096" spans="1:35" x14ac:dyDescent="0.2">
      <c r="A3096" s="43" t="s">
        <v>1266</v>
      </c>
      <c r="B3096" s="45">
        <v>20200725</v>
      </c>
      <c r="C3096" s="107" t="s">
        <v>51</v>
      </c>
      <c r="D3096" s="107">
        <v>1</v>
      </c>
      <c r="E3096" s="107">
        <v>5</v>
      </c>
      <c r="H3096" s="107" t="s">
        <v>11</v>
      </c>
      <c r="I3096" s="107">
        <v>290</v>
      </c>
      <c r="J3096" s="107">
        <v>0</v>
      </c>
      <c r="K3096" s="43">
        <v>10</v>
      </c>
      <c r="L3096" s="43">
        <v>1</v>
      </c>
      <c r="M3096" s="43">
        <v>0</v>
      </c>
      <c r="N3096" s="49">
        <v>1</v>
      </c>
      <c r="O3096" s="111" t="str">
        <f>Cal_051922a!$E$2</f>
        <v>Cal_051922a</v>
      </c>
      <c r="P3096" s="112">
        <f>Cal_051922a!$Q$3</f>
        <v>1.8382409380942635</v>
      </c>
      <c r="Q3096" s="112">
        <f>Cal_051922a!$R$3</f>
        <v>0.56187208580813652</v>
      </c>
      <c r="R3096" s="46">
        <v>190.4</v>
      </c>
      <c r="S3096" s="46">
        <v>118.9</v>
      </c>
      <c r="T3096" s="43">
        <f>AVERAGE(0.526,0.483,0.62,0.68,0.803,0.629)</f>
        <v>0.62350000000000005</v>
      </c>
      <c r="U3096" s="79">
        <f t="shared" si="706"/>
        <v>189.7765</v>
      </c>
      <c r="V3096" s="79">
        <f t="shared" si="707"/>
        <v>118.2765</v>
      </c>
      <c r="W3096" s="465">
        <f t="shared" si="708"/>
        <v>3.037939124758021</v>
      </c>
      <c r="X3096" s="465">
        <f t="shared" si="709"/>
        <v>1.1745651728649327</v>
      </c>
      <c r="Y3096" s="43">
        <f>Cal_051922a!$A$3</f>
        <v>20220519</v>
      </c>
      <c r="Z3096" s="90" t="s">
        <v>1573</v>
      </c>
      <c r="AA3096" s="82">
        <v>20221106</v>
      </c>
      <c r="AE3096" s="689" t="s">
        <v>1250</v>
      </c>
      <c r="AF3096" s="130">
        <v>1</v>
      </c>
      <c r="AG3096" s="765" t="s">
        <v>1634</v>
      </c>
    </row>
    <row r="3097" spans="1:35" x14ac:dyDescent="0.2">
      <c r="A3097" s="43" t="s">
        <v>1266</v>
      </c>
      <c r="B3097" s="45">
        <v>20200725</v>
      </c>
      <c r="C3097" s="107" t="s">
        <v>51</v>
      </c>
      <c r="D3097" s="107">
        <v>1</v>
      </c>
      <c r="E3097" s="107">
        <v>5</v>
      </c>
      <c r="H3097" s="107" t="s">
        <v>10</v>
      </c>
      <c r="I3097" s="107">
        <v>290</v>
      </c>
      <c r="J3097" s="107">
        <v>10</v>
      </c>
      <c r="K3097" s="43">
        <v>5</v>
      </c>
      <c r="L3097" s="43">
        <v>1</v>
      </c>
      <c r="M3097" s="43">
        <v>0</v>
      </c>
      <c r="N3097" s="49">
        <v>1</v>
      </c>
      <c r="O3097" s="111" t="str">
        <f>Cal_051922a!$E$2</f>
        <v>Cal_051922a</v>
      </c>
      <c r="P3097" s="112">
        <f>Cal_051922a!$Q$3</f>
        <v>1.8382409380942635</v>
      </c>
      <c r="Q3097" s="112">
        <f>Cal_051922a!$R$3</f>
        <v>0.56187208580813652</v>
      </c>
      <c r="R3097" s="46">
        <v>135.19999999999999</v>
      </c>
      <c r="S3097" s="46">
        <v>86.28</v>
      </c>
      <c r="T3097" s="43">
        <f>AVERAGE(0.9, 0.75, 0.835, 0.658, 0.692, 0.783)</f>
        <v>0.76966666666666672</v>
      </c>
      <c r="U3097" s="79">
        <f t="shared" si="706"/>
        <v>134.43033333333332</v>
      </c>
      <c r="V3097" s="79">
        <f t="shared" si="707"/>
        <v>85.510333333333335</v>
      </c>
      <c r="W3097" s="465">
        <f t="shared" si="708"/>
        <v>1.0392726012808555</v>
      </c>
      <c r="X3097" s="465">
        <f t="shared" si="709"/>
        <v>0.48348401841045263</v>
      </c>
      <c r="Y3097" s="43">
        <f>Cal_051922a!$A$3</f>
        <v>20220519</v>
      </c>
      <c r="Z3097" s="48" t="s">
        <v>2004</v>
      </c>
      <c r="AA3097" s="43">
        <v>20230210</v>
      </c>
      <c r="AE3097" s="689" t="s">
        <v>1250</v>
      </c>
      <c r="AF3097" s="130">
        <v>1</v>
      </c>
    </row>
    <row r="3098" spans="1:35" x14ac:dyDescent="0.2">
      <c r="A3098" s="43" t="s">
        <v>1266</v>
      </c>
      <c r="B3098" s="45">
        <v>20200725</v>
      </c>
      <c r="C3098" s="107" t="s">
        <v>51</v>
      </c>
      <c r="D3098" s="107">
        <v>1</v>
      </c>
      <c r="E3098" s="107">
        <v>5</v>
      </c>
      <c r="H3098" s="107" t="s">
        <v>11</v>
      </c>
      <c r="I3098" s="107">
        <v>290</v>
      </c>
      <c r="J3098" s="107">
        <v>10</v>
      </c>
      <c r="K3098" s="43">
        <v>5</v>
      </c>
      <c r="L3098" s="43">
        <v>1</v>
      </c>
      <c r="M3098" s="43">
        <v>0</v>
      </c>
      <c r="N3098" s="49">
        <v>1</v>
      </c>
      <c r="O3098" s="111" t="str">
        <f>Cal_051922a!$E$2</f>
        <v>Cal_051922a</v>
      </c>
      <c r="P3098" s="112">
        <f>Cal_051922a!$Q$3</f>
        <v>1.8382409380942635</v>
      </c>
      <c r="Q3098" s="112">
        <f>Cal_051922a!$R$3</f>
        <v>0.56187208580813652</v>
      </c>
      <c r="R3098" s="46">
        <v>136.69999999999999</v>
      </c>
      <c r="S3098" s="46">
        <v>89.77</v>
      </c>
      <c r="T3098" s="43">
        <f>AVERAGE(0.9, 0.75, 0.835, 0.658, 0.692, 0.783)</f>
        <v>0.76966666666666672</v>
      </c>
      <c r="U3098" s="79">
        <f t="shared" si="706"/>
        <v>135.93033333333332</v>
      </c>
      <c r="V3098" s="79">
        <f t="shared" si="707"/>
        <v>89.00033333333333</v>
      </c>
      <c r="W3098" s="465">
        <f t="shared" si="708"/>
        <v>0.99699638548876868</v>
      </c>
      <c r="X3098" s="465">
        <f t="shared" si="709"/>
        <v>0.58790968907609475</v>
      </c>
      <c r="Y3098" s="43">
        <f>Cal_051922a!$A$3</f>
        <v>20220519</v>
      </c>
      <c r="Z3098" s="48" t="s">
        <v>2004</v>
      </c>
      <c r="AA3098" s="43">
        <v>20230210</v>
      </c>
      <c r="AE3098" s="689" t="s">
        <v>1250</v>
      </c>
      <c r="AF3098" s="130">
        <v>1</v>
      </c>
    </row>
    <row r="3099" spans="1:35" s="82" customFormat="1" x14ac:dyDescent="0.2">
      <c r="A3099" s="82" t="s">
        <v>1266</v>
      </c>
      <c r="B3099" s="81">
        <v>20200725</v>
      </c>
      <c r="C3099" s="126" t="s">
        <v>51</v>
      </c>
      <c r="D3099" s="126">
        <v>1</v>
      </c>
      <c r="E3099" s="126">
        <v>5</v>
      </c>
      <c r="F3099" s="107"/>
      <c r="G3099" s="107"/>
      <c r="H3099" s="126" t="s">
        <v>10</v>
      </c>
      <c r="I3099" s="126">
        <v>294</v>
      </c>
      <c r="J3099" s="126">
        <v>5</v>
      </c>
      <c r="K3099" s="82">
        <v>5</v>
      </c>
      <c r="L3099" s="82">
        <v>1</v>
      </c>
      <c r="M3099" s="82">
        <v>0</v>
      </c>
      <c r="N3099" s="83">
        <v>1</v>
      </c>
      <c r="O3099" s="156" t="str">
        <f>Cal_111320b_12mm!$E$2</f>
        <v>Cal_111320b_12mm</v>
      </c>
      <c r="P3099" s="157">
        <f>Cal_111320b_12mm!$Q$3</f>
        <v>1.834328118614172</v>
      </c>
      <c r="Q3099" s="157">
        <f>Cal_111320b_12mm!$R$3</f>
        <v>0.54419533879391391</v>
      </c>
      <c r="R3099" s="84">
        <v>275.7</v>
      </c>
      <c r="S3099" s="84">
        <v>163.6</v>
      </c>
      <c r="T3099" s="82">
        <f>AVERAGE(0.425,0.335,0.524, 0.514,0.671, 0.631)</f>
        <v>0.51666666666666672</v>
      </c>
      <c r="U3099" s="125">
        <f t="shared" si="706"/>
        <v>275.18333333333334</v>
      </c>
      <c r="V3099" s="125">
        <f t="shared" si="707"/>
        <v>163.08333333333331</v>
      </c>
      <c r="W3099" s="459">
        <f t="shared" si="708"/>
        <v>2.2809892951135193</v>
      </c>
      <c r="X3099" s="459">
        <f t="shared" si="709"/>
        <v>0.48763543989532521</v>
      </c>
      <c r="Y3099" s="43">
        <f>Cal_111320b_12mm!$A$3</f>
        <v>20201113</v>
      </c>
      <c r="Z3099" s="90" t="s">
        <v>1537</v>
      </c>
      <c r="AA3099" s="82">
        <v>20200826</v>
      </c>
      <c r="AB3099" s="85"/>
      <c r="AE3099" s="689" t="s">
        <v>1250</v>
      </c>
      <c r="AF3099" s="130">
        <v>1</v>
      </c>
      <c r="AG3099" s="765" t="s">
        <v>1634</v>
      </c>
      <c r="AH3099" s="159" t="s">
        <v>153</v>
      </c>
      <c r="AI3099" s="155"/>
    </row>
    <row r="3100" spans="1:35" s="82" customFormat="1" x14ac:dyDescent="0.2">
      <c r="A3100" s="82" t="s">
        <v>1266</v>
      </c>
      <c r="B3100" s="81">
        <v>20200725</v>
      </c>
      <c r="C3100" s="126" t="s">
        <v>51</v>
      </c>
      <c r="D3100" s="126">
        <v>1</v>
      </c>
      <c r="E3100" s="126">
        <v>5</v>
      </c>
      <c r="F3100" s="107"/>
      <c r="G3100" s="107"/>
      <c r="H3100" s="126" t="s">
        <v>11</v>
      </c>
      <c r="I3100" s="126">
        <v>295</v>
      </c>
      <c r="J3100" s="126">
        <v>5</v>
      </c>
      <c r="K3100" s="82">
        <v>5</v>
      </c>
      <c r="L3100" s="82">
        <v>1</v>
      </c>
      <c r="M3100" s="82">
        <v>0</v>
      </c>
      <c r="N3100" s="83">
        <v>1</v>
      </c>
      <c r="O3100" s="156" t="str">
        <f>Cal_111320b_12mm!$E$2</f>
        <v>Cal_111320b_12mm</v>
      </c>
      <c r="P3100" s="157">
        <f>Cal_111320b_12mm!$Q$3</f>
        <v>1.834328118614172</v>
      </c>
      <c r="Q3100" s="157">
        <f>Cal_111320b_12mm!$R$3</f>
        <v>0.54419533879391391</v>
      </c>
      <c r="R3100" s="84">
        <v>263.8</v>
      </c>
      <c r="S3100" s="84">
        <v>158.69999999999999</v>
      </c>
      <c r="T3100" s="82">
        <f>AVERAGE(0.425,0.335,0.524, 0.514,0.671, 0.631)</f>
        <v>0.51666666666666672</v>
      </c>
      <c r="U3100" s="125">
        <f t="shared" si="706"/>
        <v>263.28333333333336</v>
      </c>
      <c r="V3100" s="125">
        <f t="shared" si="707"/>
        <v>158.18333333333331</v>
      </c>
      <c r="W3100" s="459">
        <f t="shared" si="708"/>
        <v>2.1313053002141156</v>
      </c>
      <c r="X3100" s="459">
        <f t="shared" si="709"/>
        <v>0.54503018520748936</v>
      </c>
      <c r="Y3100" s="43">
        <f>Cal_111320b_12mm!$A$3</f>
        <v>20201113</v>
      </c>
      <c r="Z3100" s="90" t="s">
        <v>1537</v>
      </c>
      <c r="AA3100" s="82">
        <v>20200826</v>
      </c>
      <c r="AB3100" s="85"/>
      <c r="AE3100" s="689" t="s">
        <v>1250</v>
      </c>
      <c r="AF3100" s="130">
        <v>1</v>
      </c>
      <c r="AG3100" s="765" t="s">
        <v>1634</v>
      </c>
      <c r="AH3100" s="159" t="s">
        <v>156</v>
      </c>
      <c r="AI3100" s="155"/>
    </row>
    <row r="3101" spans="1:35" s="372" customFormat="1" x14ac:dyDescent="0.2">
      <c r="A3101" s="372" t="s">
        <v>1266</v>
      </c>
      <c r="B3101" s="462">
        <v>20200725</v>
      </c>
      <c r="C3101" s="373" t="s">
        <v>51</v>
      </c>
      <c r="D3101" s="373">
        <v>1</v>
      </c>
      <c r="E3101" s="373">
        <v>5</v>
      </c>
      <c r="F3101" s="107"/>
      <c r="G3101" s="107"/>
      <c r="H3101" s="373" t="s">
        <v>10</v>
      </c>
      <c r="I3101" s="373">
        <v>551</v>
      </c>
      <c r="J3101" s="373">
        <v>20</v>
      </c>
      <c r="K3101" s="372">
        <v>5</v>
      </c>
      <c r="L3101" s="372">
        <v>1</v>
      </c>
      <c r="M3101" s="372">
        <v>0</v>
      </c>
      <c r="N3101" s="375">
        <f>1/3</f>
        <v>0.33333333333333331</v>
      </c>
      <c r="O3101" s="156" t="str">
        <f>Cal_111320b_12mm!$E$2</f>
        <v>Cal_111320b_12mm</v>
      </c>
      <c r="P3101" s="157">
        <f>Cal_111320b_12mm!$Q$3</f>
        <v>1.834328118614172</v>
      </c>
      <c r="Q3101" s="157">
        <f>Cal_111320b_12mm!$R$3</f>
        <v>0.54419533879391391</v>
      </c>
      <c r="R3101" s="376">
        <v>144.1</v>
      </c>
      <c r="S3101" s="376">
        <v>84.77</v>
      </c>
      <c r="T3101" s="82">
        <f t="shared" ref="T3101:T3102" si="710">AVERAGE(0.425,0.335,0.524, 0.514,0.671, 0.631)</f>
        <v>0.51666666666666672</v>
      </c>
      <c r="U3101" s="378">
        <f t="shared" si="706"/>
        <v>143.58333333333331</v>
      </c>
      <c r="V3101" s="378">
        <f t="shared" si="707"/>
        <v>84.25333333333333</v>
      </c>
      <c r="W3101" s="464">
        <f t="shared" si="708"/>
        <v>1.9324531293091791</v>
      </c>
      <c r="X3101" s="464">
        <f t="shared" si="709"/>
        <v>0.35714147643622418</v>
      </c>
      <c r="Y3101" s="43">
        <f>Cal_111320b_12mm!$A$3</f>
        <v>20201113</v>
      </c>
      <c r="Z3101" s="90" t="s">
        <v>1537</v>
      </c>
      <c r="AA3101" s="82">
        <v>20200826</v>
      </c>
      <c r="AB3101" s="380"/>
      <c r="AE3101" s="689" t="s">
        <v>1250</v>
      </c>
      <c r="AF3101" s="130">
        <v>1</v>
      </c>
      <c r="AG3101" s="765" t="s">
        <v>1634</v>
      </c>
      <c r="AH3101" s="382" t="s">
        <v>160</v>
      </c>
      <c r="AI3101" s="371"/>
    </row>
    <row r="3102" spans="1:35" s="372" customFormat="1" x14ac:dyDescent="0.2">
      <c r="A3102" s="372" t="s">
        <v>1266</v>
      </c>
      <c r="B3102" s="462">
        <v>20200725</v>
      </c>
      <c r="C3102" s="373" t="s">
        <v>51</v>
      </c>
      <c r="D3102" s="373">
        <v>1</v>
      </c>
      <c r="E3102" s="373">
        <v>5</v>
      </c>
      <c r="F3102" s="107"/>
      <c r="G3102" s="107"/>
      <c r="H3102" s="373" t="s">
        <v>11</v>
      </c>
      <c r="I3102" s="373">
        <v>551</v>
      </c>
      <c r="J3102" s="373">
        <v>20</v>
      </c>
      <c r="K3102" s="372">
        <v>5</v>
      </c>
      <c r="L3102" s="372">
        <v>1</v>
      </c>
      <c r="M3102" s="462">
        <v>0</v>
      </c>
      <c r="N3102" s="375">
        <f>1/3</f>
        <v>0.33333333333333331</v>
      </c>
      <c r="O3102" s="156" t="str">
        <f>Cal_111320b_12mm!$E$2</f>
        <v>Cal_111320b_12mm</v>
      </c>
      <c r="P3102" s="157">
        <f>Cal_111320b_12mm!$Q$3</f>
        <v>1.834328118614172</v>
      </c>
      <c r="Q3102" s="157">
        <f>Cal_111320b_12mm!$R$3</f>
        <v>0.54419533879391391</v>
      </c>
      <c r="R3102" s="376">
        <v>147.80000000000001</v>
      </c>
      <c r="S3102" s="376">
        <v>87.09</v>
      </c>
      <c r="T3102" s="82">
        <f t="shared" si="710"/>
        <v>0.51666666666666672</v>
      </c>
      <c r="U3102" s="378">
        <f t="shared" si="706"/>
        <v>147.28333333333333</v>
      </c>
      <c r="V3102" s="378">
        <f t="shared" si="707"/>
        <v>86.573333333333338</v>
      </c>
      <c r="W3102" s="464">
        <f t="shared" si="708"/>
        <v>1.9774014744709305</v>
      </c>
      <c r="X3102" s="464">
        <f t="shared" si="709"/>
        <v>0.37523941413563822</v>
      </c>
      <c r="Y3102" s="43">
        <f>Cal_111320b_12mm!$A$3</f>
        <v>20201113</v>
      </c>
      <c r="Z3102" s="90" t="s">
        <v>1537</v>
      </c>
      <c r="AA3102" s="82">
        <v>20200826</v>
      </c>
      <c r="AB3102" s="380"/>
      <c r="AE3102" s="689" t="s">
        <v>1250</v>
      </c>
      <c r="AF3102" s="130">
        <v>1</v>
      </c>
      <c r="AG3102" s="765" t="s">
        <v>1634</v>
      </c>
      <c r="AH3102" s="382" t="s">
        <v>161</v>
      </c>
      <c r="AI3102" s="371"/>
    </row>
    <row r="3103" spans="1:35" x14ac:dyDescent="0.2">
      <c r="A3103" s="43" t="s">
        <v>1266</v>
      </c>
      <c r="B3103" s="45">
        <v>20200725</v>
      </c>
      <c r="C3103" s="107" t="s">
        <v>51</v>
      </c>
      <c r="D3103" s="107">
        <v>1</v>
      </c>
      <c r="E3103" s="107">
        <v>7</v>
      </c>
      <c r="H3103" s="107" t="s">
        <v>10</v>
      </c>
      <c r="I3103" s="107">
        <v>290</v>
      </c>
      <c r="J3103" s="107">
        <v>0</v>
      </c>
      <c r="K3103" s="43">
        <v>10</v>
      </c>
      <c r="L3103" s="43">
        <v>1</v>
      </c>
      <c r="M3103" s="43">
        <v>0</v>
      </c>
      <c r="N3103" s="49">
        <v>1</v>
      </c>
      <c r="O3103" s="111" t="str">
        <f>Cal_051922a!$E$2</f>
        <v>Cal_051922a</v>
      </c>
      <c r="P3103" s="112">
        <f>Cal_051922a!$Q$3</f>
        <v>1.8382409380942635</v>
      </c>
      <c r="Q3103" s="112">
        <f>Cal_051922a!$R$3</f>
        <v>0.56187208580813652</v>
      </c>
      <c r="R3103" s="46">
        <v>190.2</v>
      </c>
      <c r="S3103" s="46">
        <v>117.2</v>
      </c>
      <c r="T3103" s="43">
        <f>AVERAGE(0.526,0.483,0.62,0.68,0.803,0.629)</f>
        <v>0.62350000000000005</v>
      </c>
      <c r="U3103" s="79">
        <f t="shared" si="706"/>
        <v>189.57649999999998</v>
      </c>
      <c r="V3103" s="79">
        <f t="shared" si="707"/>
        <v>116.5765</v>
      </c>
      <c r="W3103" s="465">
        <f t="shared" si="708"/>
        <v>3.1016721133893075</v>
      </c>
      <c r="X3103" s="465">
        <f t="shared" si="709"/>
        <v>1.0502854373654271</v>
      </c>
      <c r="Y3103" s="43">
        <f>Cal_051922a!$A$3</f>
        <v>20220519</v>
      </c>
      <c r="Z3103" s="90" t="s">
        <v>1573</v>
      </c>
      <c r="AA3103" s="82">
        <v>20221106</v>
      </c>
      <c r="AE3103" s="689" t="s">
        <v>1250</v>
      </c>
      <c r="AF3103" s="130">
        <v>1</v>
      </c>
      <c r="AG3103" s="765" t="s">
        <v>1634</v>
      </c>
    </row>
    <row r="3104" spans="1:35" x14ac:dyDescent="0.2">
      <c r="A3104" s="43" t="s">
        <v>1266</v>
      </c>
      <c r="B3104" s="45">
        <v>20200725</v>
      </c>
      <c r="C3104" s="107" t="s">
        <v>51</v>
      </c>
      <c r="D3104" s="107">
        <v>1</v>
      </c>
      <c r="E3104" s="107">
        <v>7</v>
      </c>
      <c r="H3104" s="107" t="s">
        <v>11</v>
      </c>
      <c r="I3104" s="107">
        <v>290</v>
      </c>
      <c r="J3104" s="107">
        <v>0</v>
      </c>
      <c r="K3104" s="43">
        <v>10</v>
      </c>
      <c r="L3104" s="43">
        <v>1</v>
      </c>
      <c r="M3104" s="43">
        <v>0</v>
      </c>
      <c r="N3104" s="49">
        <v>1</v>
      </c>
      <c r="O3104" s="111" t="str">
        <f>Cal_051922a!$E$2</f>
        <v>Cal_051922a</v>
      </c>
      <c r="P3104" s="112">
        <f>Cal_051922a!$Q$3</f>
        <v>1.8382409380942635</v>
      </c>
      <c r="Q3104" s="112">
        <f>Cal_051922a!$R$3</f>
        <v>0.56187208580813652</v>
      </c>
      <c r="R3104" s="46">
        <v>194.6</v>
      </c>
      <c r="S3104" s="46">
        <v>119.5</v>
      </c>
      <c r="T3104" s="43">
        <f>AVERAGE(0.593,0.615,0.365,0.678,0.598,0.631)</f>
        <v>0.57999999999999996</v>
      </c>
      <c r="U3104" s="79">
        <f t="shared" si="706"/>
        <v>194.01999999999998</v>
      </c>
      <c r="V3104" s="79">
        <f t="shared" si="707"/>
        <v>118.92</v>
      </c>
      <c r="W3104" s="465">
        <f>(Q3104*P3104/(P3104-1)*(U3104-V3104)*(K3104)/I3104)/N3104</f>
        <v>3.190898297473109</v>
      </c>
      <c r="X3104" s="465">
        <f t="shared" si="709"/>
        <v>1.0445247246261389</v>
      </c>
      <c r="Y3104" s="43">
        <f>Cal_051922a!$A$3</f>
        <v>20220519</v>
      </c>
      <c r="Z3104" s="90" t="s">
        <v>1571</v>
      </c>
      <c r="AA3104" s="82">
        <v>20221106</v>
      </c>
      <c r="AE3104" s="689" t="s">
        <v>1250</v>
      </c>
      <c r="AF3104" s="130">
        <v>1</v>
      </c>
      <c r="AG3104" s="765" t="s">
        <v>1634</v>
      </c>
    </row>
    <row r="3105" spans="1:35" x14ac:dyDescent="0.2">
      <c r="A3105" s="43" t="s">
        <v>1266</v>
      </c>
      <c r="B3105" s="45">
        <v>20200725</v>
      </c>
      <c r="C3105" s="107" t="s">
        <v>51</v>
      </c>
      <c r="D3105" s="107">
        <v>1</v>
      </c>
      <c r="E3105" s="107">
        <v>7</v>
      </c>
      <c r="H3105" s="107" t="s">
        <v>10</v>
      </c>
      <c r="I3105" s="107">
        <v>290</v>
      </c>
      <c r="J3105" s="107">
        <v>10</v>
      </c>
      <c r="K3105" s="43">
        <v>5</v>
      </c>
      <c r="L3105" s="43">
        <v>1</v>
      </c>
      <c r="M3105" s="43">
        <v>0</v>
      </c>
      <c r="N3105" s="49">
        <v>1</v>
      </c>
      <c r="O3105" s="111" t="str">
        <f>Cal_051922a!$E$2</f>
        <v>Cal_051922a</v>
      </c>
      <c r="P3105" s="112">
        <f>Cal_051922a!$Q$3</f>
        <v>1.8382409380942635</v>
      </c>
      <c r="Q3105" s="112">
        <f>Cal_051922a!$R$3</f>
        <v>0.56187208580813652</v>
      </c>
      <c r="R3105" s="46">
        <v>135</v>
      </c>
      <c r="S3105" s="46">
        <v>86.51</v>
      </c>
      <c r="T3105" s="43">
        <f t="shared" ref="T3105:T3106" si="711">AVERAGE(0.9, 0.75, 0.835, 0.658, 0.692, 0.783)</f>
        <v>0.76966666666666672</v>
      </c>
      <c r="U3105" s="79">
        <f t="shared" si="706"/>
        <v>134.23033333333333</v>
      </c>
      <c r="V3105" s="79">
        <f t="shared" si="707"/>
        <v>85.740333333333339</v>
      </c>
      <c r="W3105" s="465">
        <f t="shared" si="708"/>
        <v>1.0301375395770378</v>
      </c>
      <c r="X3105" s="465">
        <f t="shared" si="709"/>
        <v>0.49671488946123843</v>
      </c>
      <c r="Y3105" s="43">
        <f>Cal_051922a!$A$3</f>
        <v>20220519</v>
      </c>
      <c r="Z3105" s="48" t="s">
        <v>2004</v>
      </c>
      <c r="AA3105" s="43">
        <v>20230210</v>
      </c>
      <c r="AE3105" s="689" t="s">
        <v>1250</v>
      </c>
      <c r="AF3105" s="130">
        <v>1</v>
      </c>
    </row>
    <row r="3106" spans="1:35" x14ac:dyDescent="0.2">
      <c r="A3106" s="43" t="s">
        <v>1266</v>
      </c>
      <c r="B3106" s="45">
        <v>20200725</v>
      </c>
      <c r="C3106" s="107" t="s">
        <v>51</v>
      </c>
      <c r="D3106" s="107">
        <v>1</v>
      </c>
      <c r="E3106" s="107">
        <v>7</v>
      </c>
      <c r="H3106" s="107" t="s">
        <v>11</v>
      </c>
      <c r="I3106" s="107">
        <v>290</v>
      </c>
      <c r="J3106" s="107">
        <v>10</v>
      </c>
      <c r="K3106" s="43">
        <v>5</v>
      </c>
      <c r="L3106" s="43">
        <v>1</v>
      </c>
      <c r="M3106" s="43">
        <v>0</v>
      </c>
      <c r="N3106" s="49">
        <v>1</v>
      </c>
      <c r="O3106" s="111" t="str">
        <f>Cal_051922a!$E$2</f>
        <v>Cal_051922a</v>
      </c>
      <c r="P3106" s="112">
        <f>Cal_051922a!$Q$3</f>
        <v>1.8382409380942635</v>
      </c>
      <c r="Q3106" s="112">
        <f>Cal_051922a!$R$3</f>
        <v>0.56187208580813652</v>
      </c>
      <c r="R3106" s="46">
        <v>137.9</v>
      </c>
      <c r="S3106" s="46">
        <v>89.4</v>
      </c>
      <c r="T3106" s="43">
        <f t="shared" si="711"/>
        <v>0.76966666666666672</v>
      </c>
      <c r="U3106" s="79">
        <f t="shared" si="706"/>
        <v>137.13033333333334</v>
      </c>
      <c r="V3106" s="79">
        <f t="shared" si="707"/>
        <v>88.63033333333334</v>
      </c>
      <c r="W3106" s="465">
        <f t="shared" si="708"/>
        <v>1.0303499828724756</v>
      </c>
      <c r="X3106" s="465">
        <f t="shared" si="709"/>
        <v>0.54796718100378761</v>
      </c>
      <c r="Y3106" s="43">
        <f>Cal_051922a!$A$3</f>
        <v>20220519</v>
      </c>
      <c r="Z3106" s="48" t="s">
        <v>2004</v>
      </c>
      <c r="AA3106" s="43">
        <v>20230210</v>
      </c>
      <c r="AE3106" s="689" t="s">
        <v>1250</v>
      </c>
      <c r="AF3106" s="130">
        <v>1</v>
      </c>
    </row>
    <row r="3107" spans="1:35" s="82" customFormat="1" x14ac:dyDescent="0.2">
      <c r="A3107" s="82" t="s">
        <v>1266</v>
      </c>
      <c r="B3107" s="81">
        <v>20200725</v>
      </c>
      <c r="C3107" s="126" t="s">
        <v>51</v>
      </c>
      <c r="D3107" s="126">
        <v>1</v>
      </c>
      <c r="E3107" s="126">
        <v>7</v>
      </c>
      <c r="F3107" s="107"/>
      <c r="G3107" s="107"/>
      <c r="H3107" s="126" t="s">
        <v>10</v>
      </c>
      <c r="I3107" s="126">
        <v>293</v>
      </c>
      <c r="J3107" s="126">
        <v>5</v>
      </c>
      <c r="K3107" s="82">
        <v>5</v>
      </c>
      <c r="L3107" s="82">
        <v>1</v>
      </c>
      <c r="M3107" s="82">
        <v>0</v>
      </c>
      <c r="N3107" s="83">
        <v>1</v>
      </c>
      <c r="O3107" s="156" t="str">
        <f>Cal_111320b_12mm!$E$2</f>
        <v>Cal_111320b_12mm</v>
      </c>
      <c r="P3107" s="157">
        <f>Cal_111320b_12mm!$Q$3</f>
        <v>1.834328118614172</v>
      </c>
      <c r="Q3107" s="157">
        <f>Cal_111320b_12mm!$R$3</f>
        <v>0.54419533879391391</v>
      </c>
      <c r="R3107" s="84">
        <v>236.3</v>
      </c>
      <c r="S3107" s="84">
        <v>140.1</v>
      </c>
      <c r="T3107" s="82">
        <f t="shared" ref="T3107:T3110" si="712">AVERAGE(0.425, 0.335, 0.524, 0.514, 0.671, 0.631)</f>
        <v>0.51666666666666672</v>
      </c>
      <c r="U3107" s="125">
        <f t="shared" si="706"/>
        <v>235.78333333333333</v>
      </c>
      <c r="V3107" s="125">
        <f t="shared" si="707"/>
        <v>139.58333333333331</v>
      </c>
      <c r="W3107" s="459">
        <f t="shared" si="708"/>
        <v>1.9641398932522049</v>
      </c>
      <c r="X3107" s="459">
        <f t="shared" si="709"/>
        <v>0.41361886676932558</v>
      </c>
      <c r="Y3107" s="43">
        <f>Cal_111320b_12mm!$A$3</f>
        <v>20201113</v>
      </c>
      <c r="Z3107" s="90" t="s">
        <v>1537</v>
      </c>
      <c r="AA3107" s="82">
        <v>20200826</v>
      </c>
      <c r="AB3107" s="85"/>
      <c r="AE3107" s="689" t="s">
        <v>1250</v>
      </c>
      <c r="AF3107" s="130">
        <v>1</v>
      </c>
      <c r="AG3107" s="765" t="s">
        <v>1634</v>
      </c>
      <c r="AH3107" s="159" t="s">
        <v>151</v>
      </c>
      <c r="AI3107" s="155"/>
    </row>
    <row r="3108" spans="1:35" s="82" customFormat="1" x14ac:dyDescent="0.2">
      <c r="A3108" s="82" t="s">
        <v>1266</v>
      </c>
      <c r="B3108" s="81">
        <v>20200725</v>
      </c>
      <c r="C3108" s="126" t="s">
        <v>51</v>
      </c>
      <c r="D3108" s="126">
        <v>1</v>
      </c>
      <c r="E3108" s="126">
        <v>7</v>
      </c>
      <c r="F3108" s="107"/>
      <c r="G3108" s="107"/>
      <c r="H3108" s="126" t="s">
        <v>11</v>
      </c>
      <c r="I3108" s="126">
        <v>292</v>
      </c>
      <c r="J3108" s="126">
        <v>5</v>
      </c>
      <c r="K3108" s="82">
        <v>5</v>
      </c>
      <c r="L3108" s="82">
        <v>1</v>
      </c>
      <c r="M3108" s="82">
        <v>0</v>
      </c>
      <c r="N3108" s="83">
        <v>1</v>
      </c>
      <c r="O3108" s="156" t="str">
        <f>Cal_111320b_12mm!$E$2</f>
        <v>Cal_111320b_12mm</v>
      </c>
      <c r="P3108" s="157">
        <f>Cal_111320b_12mm!$Q$3</f>
        <v>1.834328118614172</v>
      </c>
      <c r="Q3108" s="157">
        <f>Cal_111320b_12mm!$R$3</f>
        <v>0.54419533879391391</v>
      </c>
      <c r="R3108" s="84">
        <v>231.6</v>
      </c>
      <c r="S3108" s="84">
        <v>137.6</v>
      </c>
      <c r="T3108" s="82">
        <f t="shared" si="712"/>
        <v>0.51666666666666672</v>
      </c>
      <c r="U3108" s="125">
        <f t="shared" si="706"/>
        <v>231.08333333333331</v>
      </c>
      <c r="V3108" s="125">
        <f t="shared" si="707"/>
        <v>137.08333333333331</v>
      </c>
      <c r="W3108" s="459">
        <f t="shared" si="708"/>
        <v>1.9257946109685948</v>
      </c>
      <c r="X3108" s="459">
        <f t="shared" si="709"/>
        <v>0.41737458949956596</v>
      </c>
      <c r="Y3108" s="43">
        <f>Cal_111320b_12mm!$A$3</f>
        <v>20201113</v>
      </c>
      <c r="Z3108" s="90" t="s">
        <v>1537</v>
      </c>
      <c r="AA3108" s="82">
        <v>20200826</v>
      </c>
      <c r="AB3108" s="85"/>
      <c r="AE3108" s="689" t="s">
        <v>1250</v>
      </c>
      <c r="AF3108" s="130">
        <v>1</v>
      </c>
      <c r="AG3108" s="765" t="s">
        <v>1634</v>
      </c>
      <c r="AH3108" s="159" t="s">
        <v>152</v>
      </c>
      <c r="AI3108" s="155"/>
    </row>
    <row r="3109" spans="1:35" s="372" customFormat="1" x14ac:dyDescent="0.2">
      <c r="A3109" s="372" t="s">
        <v>1266</v>
      </c>
      <c r="B3109" s="462">
        <v>20200725</v>
      </c>
      <c r="C3109" s="373" t="s">
        <v>51</v>
      </c>
      <c r="D3109" s="373">
        <v>1</v>
      </c>
      <c r="E3109" s="373">
        <v>7</v>
      </c>
      <c r="F3109" s="107"/>
      <c r="G3109" s="107"/>
      <c r="H3109" s="373" t="s">
        <v>10</v>
      </c>
      <c r="I3109" s="373">
        <v>550</v>
      </c>
      <c r="J3109" s="373">
        <v>20</v>
      </c>
      <c r="K3109" s="372">
        <v>5</v>
      </c>
      <c r="L3109" s="372">
        <v>1</v>
      </c>
      <c r="M3109" s="372">
        <v>0</v>
      </c>
      <c r="N3109" s="375">
        <v>1</v>
      </c>
      <c r="O3109" s="156" t="str">
        <f>Cal_111320b_12mm!$E$2</f>
        <v>Cal_111320b_12mm</v>
      </c>
      <c r="P3109" s="157">
        <f>Cal_111320b_12mm!$Q$3</f>
        <v>1.834328118614172</v>
      </c>
      <c r="Q3109" s="157">
        <f>Cal_111320b_12mm!$R$3</f>
        <v>0.54419533879391391</v>
      </c>
      <c r="R3109" s="376">
        <v>277.89999999999998</v>
      </c>
      <c r="S3109" s="376">
        <v>162.80000000000001</v>
      </c>
      <c r="T3109" s="82">
        <f t="shared" si="712"/>
        <v>0.51666666666666672</v>
      </c>
      <c r="U3109" s="378">
        <f t="shared" si="706"/>
        <v>277.38333333333333</v>
      </c>
      <c r="V3109" s="378">
        <f t="shared" si="707"/>
        <v>162.28333333333333</v>
      </c>
      <c r="W3109" s="464">
        <f t="shared" si="708"/>
        <v>1.2519229446608453</v>
      </c>
      <c r="X3109" s="464">
        <f t="shared" si="709"/>
        <v>0.22077294778411274</v>
      </c>
      <c r="Y3109" s="43">
        <f>Cal_111320b_12mm!$A$3</f>
        <v>20201113</v>
      </c>
      <c r="Z3109" s="90" t="s">
        <v>1537</v>
      </c>
      <c r="AA3109" s="82">
        <v>20200826</v>
      </c>
      <c r="AB3109" s="380"/>
      <c r="AE3109" s="689" t="s">
        <v>1250</v>
      </c>
      <c r="AF3109" s="130">
        <v>1</v>
      </c>
      <c r="AG3109" s="765" t="s">
        <v>1634</v>
      </c>
      <c r="AH3109" s="382" t="s">
        <v>159</v>
      </c>
      <c r="AI3109" s="371"/>
    </row>
    <row r="3110" spans="1:35" s="372" customFormat="1" x14ac:dyDescent="0.2">
      <c r="A3110" s="372" t="s">
        <v>1266</v>
      </c>
      <c r="B3110" s="462">
        <v>20200725</v>
      </c>
      <c r="C3110" s="373" t="s">
        <v>51</v>
      </c>
      <c r="D3110" s="373">
        <v>1</v>
      </c>
      <c r="E3110" s="373">
        <v>7</v>
      </c>
      <c r="F3110" s="107"/>
      <c r="G3110" s="107"/>
      <c r="H3110" s="373" t="s">
        <v>11</v>
      </c>
      <c r="I3110" s="373">
        <v>550</v>
      </c>
      <c r="J3110" s="373">
        <v>20</v>
      </c>
      <c r="K3110" s="372">
        <v>5</v>
      </c>
      <c r="L3110" s="372">
        <v>1</v>
      </c>
      <c r="M3110" s="372">
        <v>0</v>
      </c>
      <c r="N3110" s="375">
        <v>1</v>
      </c>
      <c r="O3110" s="156" t="str">
        <f>Cal_111320b_12mm!$E$2</f>
        <v>Cal_111320b_12mm</v>
      </c>
      <c r="P3110" s="157">
        <f>Cal_111320b_12mm!$Q$3</f>
        <v>1.834328118614172</v>
      </c>
      <c r="Q3110" s="157">
        <f>Cal_111320b_12mm!$R$3</f>
        <v>0.54419533879391391</v>
      </c>
      <c r="R3110" s="376">
        <v>298.10000000000002</v>
      </c>
      <c r="S3110" s="376">
        <v>170.7</v>
      </c>
      <c r="T3110" s="82">
        <f t="shared" si="712"/>
        <v>0.51666666666666672</v>
      </c>
      <c r="U3110" s="378">
        <f t="shared" si="706"/>
        <v>297.58333333333337</v>
      </c>
      <c r="V3110" s="378">
        <f t="shared" si="707"/>
        <v>170.18333333333331</v>
      </c>
      <c r="W3110" s="464">
        <f t="shared" si="708"/>
        <v>1.3857079335342466</v>
      </c>
      <c r="X3110" s="464">
        <f t="shared" si="709"/>
        <v>0.15867922449753541</v>
      </c>
      <c r="Y3110" s="43">
        <f>Cal_111320b_12mm!$A$3</f>
        <v>20201113</v>
      </c>
      <c r="Z3110" s="90" t="s">
        <v>1537</v>
      </c>
      <c r="AA3110" s="82">
        <v>20200826</v>
      </c>
      <c r="AB3110" s="380"/>
      <c r="AE3110" s="689" t="s">
        <v>1250</v>
      </c>
      <c r="AF3110" s="130">
        <v>1</v>
      </c>
      <c r="AG3110" s="765" t="s">
        <v>1634</v>
      </c>
      <c r="AH3110" s="382" t="s">
        <v>155</v>
      </c>
      <c r="AI3110" s="371"/>
    </row>
    <row r="3111" spans="1:35" x14ac:dyDescent="0.2">
      <c r="A3111" s="43" t="s">
        <v>1266</v>
      </c>
      <c r="B3111" s="45">
        <v>20200725</v>
      </c>
      <c r="C3111" s="107" t="s">
        <v>51</v>
      </c>
      <c r="D3111" s="107">
        <v>1</v>
      </c>
      <c r="E3111" s="107">
        <v>11</v>
      </c>
      <c r="H3111" s="107" t="s">
        <v>10</v>
      </c>
      <c r="I3111" s="107">
        <v>290</v>
      </c>
      <c r="J3111" s="107">
        <v>0</v>
      </c>
      <c r="K3111" s="43">
        <v>5</v>
      </c>
      <c r="L3111" s="43">
        <v>1</v>
      </c>
      <c r="M3111" s="43">
        <v>0</v>
      </c>
      <c r="N3111" s="49">
        <v>1</v>
      </c>
      <c r="O3111" s="111" t="str">
        <f>Cal_051922a!$E$2</f>
        <v>Cal_051922a</v>
      </c>
      <c r="P3111" s="112">
        <f>Cal_051922a!$Q$3</f>
        <v>1.8382409380942635</v>
      </c>
      <c r="Q3111" s="112">
        <f>Cal_051922a!$R$3</f>
        <v>0.56187208580813652</v>
      </c>
      <c r="R3111" s="46">
        <v>99.02</v>
      </c>
      <c r="S3111" s="46">
        <v>60.8</v>
      </c>
      <c r="T3111" s="43">
        <f t="shared" ref="T3111:T3114" si="713">AVERAGE(0.526,0.483,0.62,0.68,0.803,0.629)</f>
        <v>0.62350000000000005</v>
      </c>
      <c r="U3111" s="79">
        <f t="shared" si="706"/>
        <v>98.396499999999989</v>
      </c>
      <c r="V3111" s="79">
        <f t="shared" si="707"/>
        <v>60.176499999999997</v>
      </c>
      <c r="W3111" s="465">
        <f t="shared" si="708"/>
        <v>0.81195827516259811</v>
      </c>
      <c r="X3111" s="465">
        <f t="shared" si="709"/>
        <v>0.25965681687135489</v>
      </c>
      <c r="Y3111" s="43">
        <f>Cal_051922a!$A$3</f>
        <v>20220519</v>
      </c>
      <c r="Z3111" s="90" t="s">
        <v>1573</v>
      </c>
      <c r="AA3111" s="82">
        <v>20221106</v>
      </c>
      <c r="AE3111" s="689" t="s">
        <v>1250</v>
      </c>
      <c r="AF3111" s="130">
        <v>1</v>
      </c>
      <c r="AG3111" s="765" t="s">
        <v>1634</v>
      </c>
    </row>
    <row r="3112" spans="1:35" x14ac:dyDescent="0.2">
      <c r="A3112" s="43" t="s">
        <v>1266</v>
      </c>
      <c r="B3112" s="45">
        <v>20200725</v>
      </c>
      <c r="C3112" s="107" t="s">
        <v>51</v>
      </c>
      <c r="D3112" s="107">
        <v>1</v>
      </c>
      <c r="E3112" s="107">
        <v>11</v>
      </c>
      <c r="H3112" s="107" t="s">
        <v>11</v>
      </c>
      <c r="I3112" s="107">
        <v>290</v>
      </c>
      <c r="J3112" s="107">
        <v>0</v>
      </c>
      <c r="K3112" s="43">
        <v>5</v>
      </c>
      <c r="L3112" s="43">
        <v>1</v>
      </c>
      <c r="M3112" s="43">
        <v>0</v>
      </c>
      <c r="N3112" s="49">
        <v>1</v>
      </c>
      <c r="O3112" s="111" t="str">
        <f>Cal_051922a!$E$2</f>
        <v>Cal_051922a</v>
      </c>
      <c r="P3112" s="112">
        <f>Cal_051922a!$Q$3</f>
        <v>1.8382409380942635</v>
      </c>
      <c r="Q3112" s="112">
        <f>Cal_051922a!$R$3</f>
        <v>0.56187208580813652</v>
      </c>
      <c r="R3112" s="46">
        <v>105.3</v>
      </c>
      <c r="S3112" s="46">
        <v>65.13</v>
      </c>
      <c r="T3112" s="43">
        <f t="shared" si="713"/>
        <v>0.62350000000000005</v>
      </c>
      <c r="U3112" s="79">
        <f t="shared" si="706"/>
        <v>104.67649999999999</v>
      </c>
      <c r="V3112" s="79">
        <f t="shared" si="707"/>
        <v>64.506499999999988</v>
      </c>
      <c r="W3112" s="465">
        <f t="shared" si="708"/>
        <v>0.85338471777293501</v>
      </c>
      <c r="X3112" s="465">
        <f t="shared" si="709"/>
        <v>0.29533843718436847</v>
      </c>
      <c r="Y3112" s="43">
        <f>Cal_051922a!$A$3</f>
        <v>20220519</v>
      </c>
      <c r="Z3112" s="90" t="s">
        <v>1573</v>
      </c>
      <c r="AA3112" s="82">
        <v>20221106</v>
      </c>
      <c r="AE3112" s="689" t="s">
        <v>1250</v>
      </c>
      <c r="AF3112" s="130">
        <v>1</v>
      </c>
      <c r="AG3112" s="765" t="s">
        <v>1634</v>
      </c>
    </row>
    <row r="3113" spans="1:35" x14ac:dyDescent="0.2">
      <c r="A3113" s="43" t="s">
        <v>1266</v>
      </c>
      <c r="B3113" s="45">
        <v>20200725</v>
      </c>
      <c r="C3113" s="107" t="s">
        <v>51</v>
      </c>
      <c r="D3113" s="107">
        <v>1</v>
      </c>
      <c r="E3113" s="107">
        <v>16</v>
      </c>
      <c r="H3113" s="107" t="s">
        <v>10</v>
      </c>
      <c r="I3113" s="107">
        <v>290</v>
      </c>
      <c r="J3113" s="107">
        <v>0</v>
      </c>
      <c r="K3113" s="43">
        <v>5</v>
      </c>
      <c r="L3113" s="43">
        <v>1</v>
      </c>
      <c r="M3113" s="43">
        <v>0</v>
      </c>
      <c r="N3113" s="49">
        <v>1</v>
      </c>
      <c r="O3113" s="111" t="str">
        <f>Cal_051922a!$E$2</f>
        <v>Cal_051922a</v>
      </c>
      <c r="P3113" s="112">
        <f>Cal_051922a!$Q$3</f>
        <v>1.8382409380942635</v>
      </c>
      <c r="Q3113" s="112">
        <f>Cal_051922a!$R$3</f>
        <v>0.56187208580813652</v>
      </c>
      <c r="R3113" s="46">
        <v>51.49</v>
      </c>
      <c r="S3113" s="46">
        <v>31.45</v>
      </c>
      <c r="T3113" s="43">
        <f t="shared" si="713"/>
        <v>0.62350000000000005</v>
      </c>
      <c r="U3113" s="79">
        <f t="shared" si="706"/>
        <v>50.866500000000002</v>
      </c>
      <c r="V3113" s="79">
        <f t="shared" si="707"/>
        <v>30.826499999999999</v>
      </c>
      <c r="W3113" s="465">
        <f t="shared" si="708"/>
        <v>0.42573636405699827</v>
      </c>
      <c r="X3113" s="465">
        <f t="shared" si="709"/>
        <v>0.12321783957040876</v>
      </c>
      <c r="Y3113" s="43">
        <f>Cal_051922a!$A$3</f>
        <v>20220519</v>
      </c>
      <c r="Z3113" s="90" t="s">
        <v>1573</v>
      </c>
      <c r="AA3113" s="82">
        <v>20221106</v>
      </c>
      <c r="AE3113" s="689" t="s">
        <v>1250</v>
      </c>
      <c r="AF3113" s="130">
        <v>1</v>
      </c>
      <c r="AG3113" s="765" t="s">
        <v>1634</v>
      </c>
    </row>
    <row r="3114" spans="1:35" x14ac:dyDescent="0.2">
      <c r="A3114" s="43" t="s">
        <v>1266</v>
      </c>
      <c r="B3114" s="45">
        <v>20200725</v>
      </c>
      <c r="C3114" s="107" t="s">
        <v>51</v>
      </c>
      <c r="D3114" s="107">
        <v>1</v>
      </c>
      <c r="E3114" s="107">
        <v>16</v>
      </c>
      <c r="H3114" s="107" t="s">
        <v>11</v>
      </c>
      <c r="I3114" s="107">
        <v>290</v>
      </c>
      <c r="J3114" s="107">
        <v>0</v>
      </c>
      <c r="K3114" s="43">
        <v>5</v>
      </c>
      <c r="L3114" s="43">
        <v>1</v>
      </c>
      <c r="M3114" s="43">
        <v>0</v>
      </c>
      <c r="N3114" s="49">
        <v>1</v>
      </c>
      <c r="O3114" s="111" t="str">
        <f>Cal_051922a!$E$2</f>
        <v>Cal_051922a</v>
      </c>
      <c r="P3114" s="112">
        <f>Cal_051922a!$Q$3</f>
        <v>1.8382409380942635</v>
      </c>
      <c r="Q3114" s="112">
        <f>Cal_051922a!$R$3</f>
        <v>0.56187208580813652</v>
      </c>
      <c r="R3114" s="46">
        <v>49.55</v>
      </c>
      <c r="S3114" s="46">
        <v>30.98</v>
      </c>
      <c r="T3114" s="43">
        <f t="shared" si="713"/>
        <v>0.62350000000000005</v>
      </c>
      <c r="U3114" s="79">
        <f t="shared" si="706"/>
        <v>48.926499999999997</v>
      </c>
      <c r="V3114" s="79">
        <f t="shared" si="707"/>
        <v>30.3565</v>
      </c>
      <c r="W3114" s="465">
        <f t="shared" si="708"/>
        <v>0.39450719962766739</v>
      </c>
      <c r="X3114" s="465">
        <f t="shared" si="709"/>
        <v>0.14607730663854451</v>
      </c>
      <c r="Y3114" s="43">
        <f>Cal_051922a!$A$3</f>
        <v>20220519</v>
      </c>
      <c r="Z3114" s="90" t="s">
        <v>1573</v>
      </c>
      <c r="AA3114" s="82">
        <v>20221106</v>
      </c>
      <c r="AE3114" s="689" t="s">
        <v>1250</v>
      </c>
      <c r="AF3114" s="130">
        <v>1</v>
      </c>
      <c r="AG3114" s="765" t="s">
        <v>1634</v>
      </c>
    </row>
    <row r="3115" spans="1:35" x14ac:dyDescent="0.2">
      <c r="A3115" s="43" t="s">
        <v>1266</v>
      </c>
      <c r="B3115" s="45">
        <v>20200725</v>
      </c>
      <c r="C3115" s="107" t="s">
        <v>51</v>
      </c>
      <c r="D3115" s="107">
        <v>1</v>
      </c>
      <c r="E3115" s="107">
        <v>16</v>
      </c>
      <c r="H3115" s="107" t="s">
        <v>10</v>
      </c>
      <c r="I3115" s="107">
        <v>290</v>
      </c>
      <c r="J3115" s="107">
        <v>10</v>
      </c>
      <c r="K3115" s="43">
        <v>5</v>
      </c>
      <c r="L3115" s="43">
        <v>1</v>
      </c>
      <c r="M3115" s="43">
        <v>0</v>
      </c>
      <c r="N3115" s="49">
        <v>1</v>
      </c>
      <c r="O3115" s="111" t="str">
        <f>Cal_051922a!$E$2</f>
        <v>Cal_051922a</v>
      </c>
      <c r="P3115" s="112">
        <f>Cal_051922a!$Q$3</f>
        <v>1.8382409380942635</v>
      </c>
      <c r="Q3115" s="112">
        <f>Cal_051922a!$R$3</f>
        <v>0.56187208580813652</v>
      </c>
      <c r="R3115" s="46">
        <v>35.409999999999997</v>
      </c>
      <c r="S3115" s="46">
        <v>21.71</v>
      </c>
      <c r="T3115" s="43">
        <f t="shared" ref="T3115:T3116" si="714">AVERAGE(0.9, 0.75, 0.835, 0.658, 0.692, 0.783)</f>
        <v>0.76966666666666672</v>
      </c>
      <c r="U3115" s="79">
        <f t="shared" si="706"/>
        <v>34.640333333333331</v>
      </c>
      <c r="V3115" s="79">
        <f t="shared" si="707"/>
        <v>20.940333333333335</v>
      </c>
      <c r="W3115" s="465">
        <f t="shared" si="708"/>
        <v>0.29104731474954454</v>
      </c>
      <c r="X3115" s="465">
        <f t="shared" si="709"/>
        <v>8.1855350447362155E-2</v>
      </c>
      <c r="Y3115" s="43">
        <f>Cal_051922a!$A$3</f>
        <v>20220519</v>
      </c>
      <c r="Z3115" s="48" t="s">
        <v>2004</v>
      </c>
      <c r="AA3115" s="43">
        <v>20230210</v>
      </c>
      <c r="AE3115" s="689" t="s">
        <v>1250</v>
      </c>
      <c r="AF3115" s="130">
        <v>1</v>
      </c>
    </row>
    <row r="3116" spans="1:35" x14ac:dyDescent="0.2">
      <c r="A3116" s="43" t="s">
        <v>1266</v>
      </c>
      <c r="B3116" s="45">
        <v>20200725</v>
      </c>
      <c r="C3116" s="107" t="s">
        <v>51</v>
      </c>
      <c r="D3116" s="107">
        <v>1</v>
      </c>
      <c r="E3116" s="107">
        <v>16</v>
      </c>
      <c r="H3116" s="107" t="s">
        <v>11</v>
      </c>
      <c r="I3116" s="107">
        <v>290</v>
      </c>
      <c r="J3116" s="107">
        <v>10</v>
      </c>
      <c r="K3116" s="43">
        <v>5</v>
      </c>
      <c r="L3116" s="43">
        <v>1</v>
      </c>
      <c r="M3116" s="43">
        <v>0</v>
      </c>
      <c r="N3116" s="49">
        <v>1</v>
      </c>
      <c r="O3116" s="111" t="str">
        <f>Cal_051922a!$E$2</f>
        <v>Cal_051922a</v>
      </c>
      <c r="P3116" s="112">
        <f>Cal_051922a!$Q$3</f>
        <v>1.8382409380942635</v>
      </c>
      <c r="Q3116" s="112">
        <f>Cal_051922a!$R$3</f>
        <v>0.56187208580813652</v>
      </c>
      <c r="R3116" s="46">
        <v>41.06</v>
      </c>
      <c r="S3116" s="46">
        <v>24.97</v>
      </c>
      <c r="T3116" s="43">
        <f t="shared" si="714"/>
        <v>0.76966666666666672</v>
      </c>
      <c r="U3116" s="79">
        <f t="shared" si="706"/>
        <v>40.290333333333336</v>
      </c>
      <c r="V3116" s="79">
        <f t="shared" si="707"/>
        <v>24.200333333333333</v>
      </c>
      <c r="W3116" s="465">
        <f t="shared" si="708"/>
        <v>0.34182126235913685</v>
      </c>
      <c r="X3116" s="465">
        <f t="shared" si="709"/>
        <v>8.9135048364357303E-2</v>
      </c>
      <c r="Y3116" s="43">
        <f>Cal_051922a!$A$3</f>
        <v>20220519</v>
      </c>
      <c r="Z3116" s="48" t="s">
        <v>2004</v>
      </c>
      <c r="AA3116" s="43">
        <v>20230210</v>
      </c>
      <c r="AE3116" s="689" t="s">
        <v>1250</v>
      </c>
      <c r="AF3116" s="130">
        <v>1</v>
      </c>
    </row>
    <row r="3117" spans="1:35" s="82" customFormat="1" x14ac:dyDescent="0.2">
      <c r="A3117" s="82" t="s">
        <v>1266</v>
      </c>
      <c r="B3117" s="81">
        <v>20200725</v>
      </c>
      <c r="C3117" s="126" t="s">
        <v>51</v>
      </c>
      <c r="D3117" s="126">
        <v>1</v>
      </c>
      <c r="E3117" s="126">
        <v>16</v>
      </c>
      <c r="F3117" s="107"/>
      <c r="G3117" s="107"/>
      <c r="H3117" s="126" t="s">
        <v>10</v>
      </c>
      <c r="I3117" s="126">
        <v>293</v>
      </c>
      <c r="J3117" s="126">
        <v>5</v>
      </c>
      <c r="K3117" s="82">
        <v>5</v>
      </c>
      <c r="L3117" s="82">
        <v>1</v>
      </c>
      <c r="M3117" s="82">
        <v>0</v>
      </c>
      <c r="N3117" s="83">
        <v>1</v>
      </c>
      <c r="O3117" s="156" t="str">
        <f>Cal_111320b_12mm!$E$2</f>
        <v>Cal_111320b_12mm</v>
      </c>
      <c r="P3117" s="157">
        <f>Cal_111320b_12mm!$Q$3</f>
        <v>1.834328118614172</v>
      </c>
      <c r="Q3117" s="157">
        <f>Cal_111320b_12mm!$R$3</f>
        <v>0.54419533879391391</v>
      </c>
      <c r="R3117" s="84">
        <v>14.73</v>
      </c>
      <c r="S3117" s="84">
        <v>8.9809999999999999</v>
      </c>
      <c r="T3117" s="82">
        <f>AVERAGE(0.425, 0.335, 0.524, 0.514, 0.671, 0.631)</f>
        <v>0.51666666666666672</v>
      </c>
      <c r="U3117" s="125">
        <f t="shared" si="706"/>
        <v>14.213333333333333</v>
      </c>
      <c r="V3117" s="125">
        <f t="shared" si="707"/>
        <v>8.4643333333333324</v>
      </c>
      <c r="W3117" s="459">
        <f t="shared" si="708"/>
        <v>0.11737879673915723</v>
      </c>
      <c r="X3117" s="459">
        <f t="shared" si="709"/>
        <v>2.6808494468548386E-2</v>
      </c>
      <c r="Y3117" s="43">
        <f>Cal_111320b_12mm!$A$3</f>
        <v>20201113</v>
      </c>
      <c r="Z3117" s="90" t="s">
        <v>1537</v>
      </c>
      <c r="AA3117" s="82">
        <v>20200826</v>
      </c>
      <c r="AB3117" s="85"/>
      <c r="AE3117" s="689" t="s">
        <v>1250</v>
      </c>
      <c r="AF3117" s="130">
        <v>1</v>
      </c>
      <c r="AG3117" s="765" t="s">
        <v>1634</v>
      </c>
      <c r="AH3117" s="159" t="s">
        <v>149</v>
      </c>
      <c r="AI3117" s="155"/>
    </row>
    <row r="3118" spans="1:35" s="82" customFormat="1" x14ac:dyDescent="0.2">
      <c r="A3118" s="82" t="s">
        <v>1266</v>
      </c>
      <c r="B3118" s="81">
        <v>20200725</v>
      </c>
      <c r="C3118" s="126" t="s">
        <v>51</v>
      </c>
      <c r="D3118" s="126">
        <v>1</v>
      </c>
      <c r="E3118" s="126">
        <v>16</v>
      </c>
      <c r="F3118" s="107"/>
      <c r="G3118" s="107"/>
      <c r="H3118" s="126" t="s">
        <v>11</v>
      </c>
      <c r="I3118" s="126">
        <v>293</v>
      </c>
      <c r="J3118" s="126">
        <v>5</v>
      </c>
      <c r="K3118" s="82">
        <v>5</v>
      </c>
      <c r="L3118" s="82">
        <v>1</v>
      </c>
      <c r="M3118" s="82">
        <v>0</v>
      </c>
      <c r="N3118" s="83">
        <v>1</v>
      </c>
      <c r="O3118" s="156" t="str">
        <f>Cal_111320b_12mm!$E$2</f>
        <v>Cal_111320b_12mm</v>
      </c>
      <c r="P3118" s="157">
        <f>Cal_111320b_12mm!$Q$3</f>
        <v>1.834328118614172</v>
      </c>
      <c r="Q3118" s="157">
        <f>Cal_111320b_12mm!$R$3</f>
        <v>0.54419533879391391</v>
      </c>
      <c r="R3118" s="84">
        <v>13.51</v>
      </c>
      <c r="S3118" s="84">
        <v>8.1</v>
      </c>
      <c r="T3118" s="82">
        <f>AVERAGE(0.425, 0.335, 0.524, 0.514, 0.671, 0.631)</f>
        <v>0.51666666666666672</v>
      </c>
      <c r="U3118" s="125">
        <f t="shared" si="706"/>
        <v>12.993333333333332</v>
      </c>
      <c r="V3118" s="125">
        <f t="shared" si="707"/>
        <v>7.583333333333333</v>
      </c>
      <c r="W3118" s="459">
        <f t="shared" si="708"/>
        <v>0.11045734742717696</v>
      </c>
      <c r="X3118" s="459">
        <f t="shared" si="709"/>
        <v>1.8722382221753962E-2</v>
      </c>
      <c r="Y3118" s="43">
        <f>Cal_111320b_12mm!$A$3</f>
        <v>20201113</v>
      </c>
      <c r="Z3118" s="90" t="s">
        <v>1537</v>
      </c>
      <c r="AA3118" s="82">
        <v>20200826</v>
      </c>
      <c r="AB3118" s="85"/>
      <c r="AE3118" s="689" t="s">
        <v>1250</v>
      </c>
      <c r="AF3118" s="130">
        <v>1</v>
      </c>
      <c r="AG3118" s="765" t="s">
        <v>1634</v>
      </c>
      <c r="AH3118" s="159" t="s">
        <v>150</v>
      </c>
      <c r="AI3118" s="155"/>
    </row>
    <row r="3119" spans="1:35" s="372" customFormat="1" x14ac:dyDescent="0.2">
      <c r="A3119" s="372" t="s">
        <v>1266</v>
      </c>
      <c r="B3119" s="462">
        <v>20200725</v>
      </c>
      <c r="C3119" s="373" t="s">
        <v>51</v>
      </c>
      <c r="D3119" s="373">
        <v>1</v>
      </c>
      <c r="E3119" s="373">
        <v>16</v>
      </c>
      <c r="F3119" s="107"/>
      <c r="G3119" s="107"/>
      <c r="H3119" s="373" t="s">
        <v>10</v>
      </c>
      <c r="I3119" s="373">
        <v>551</v>
      </c>
      <c r="J3119" s="373">
        <v>20</v>
      </c>
      <c r="K3119" s="372">
        <v>5</v>
      </c>
      <c r="L3119" s="372">
        <v>1</v>
      </c>
      <c r="M3119" s="372">
        <v>0</v>
      </c>
      <c r="N3119" s="375">
        <v>1</v>
      </c>
      <c r="O3119" s="156" t="str">
        <f>Cal_111320b_12mm!$E$2</f>
        <v>Cal_111320b_12mm</v>
      </c>
      <c r="P3119" s="157">
        <f>Cal_111320b_12mm!$Q$3</f>
        <v>1.834328118614172</v>
      </c>
      <c r="Q3119" s="157">
        <f>Cal_111320b_12mm!$R$3</f>
        <v>0.54419533879391391</v>
      </c>
      <c r="R3119" s="376">
        <v>7.5990000000000002</v>
      </c>
      <c r="S3119" s="376">
        <v>4.3179999999999996</v>
      </c>
      <c r="T3119" s="82">
        <f t="shared" ref="T3119:T3120" si="715">AVERAGE(0.425, 0.335, 0.524, 0.514, 0.671, 0.631)</f>
        <v>0.51666666666666672</v>
      </c>
      <c r="U3119" s="378">
        <f t="shared" si="706"/>
        <v>7.0823333333333336</v>
      </c>
      <c r="V3119" s="378">
        <f t="shared" si="707"/>
        <v>3.801333333333333</v>
      </c>
      <c r="W3119" s="464">
        <f t="shared" si="708"/>
        <v>3.5622106395097587E-2</v>
      </c>
      <c r="X3119" s="464">
        <f t="shared" si="709"/>
        <v>-1.1882074607717785E-3</v>
      </c>
      <c r="Y3119" s="43">
        <f>Cal_111320b_12mm!$A$3</f>
        <v>20201113</v>
      </c>
      <c r="Z3119" s="90" t="s">
        <v>1537</v>
      </c>
      <c r="AA3119" s="82">
        <v>20200826</v>
      </c>
      <c r="AB3119" s="380"/>
      <c r="AE3119" s="689" t="s">
        <v>1250</v>
      </c>
      <c r="AF3119" s="130">
        <v>3</v>
      </c>
      <c r="AG3119" s="765" t="s">
        <v>1634</v>
      </c>
      <c r="AH3119" s="750" t="s">
        <v>1538</v>
      </c>
      <c r="AI3119" s="371"/>
    </row>
    <row r="3120" spans="1:35" s="610" customFormat="1" ht="13.5" thickBot="1" x14ac:dyDescent="0.25">
      <c r="A3120" s="610" t="s">
        <v>1266</v>
      </c>
      <c r="B3120" s="611">
        <v>20200725</v>
      </c>
      <c r="C3120" s="612" t="s">
        <v>51</v>
      </c>
      <c r="D3120" s="612">
        <v>1</v>
      </c>
      <c r="E3120" s="612">
        <v>16</v>
      </c>
      <c r="F3120" s="140"/>
      <c r="G3120" s="140"/>
      <c r="H3120" s="612" t="s">
        <v>11</v>
      </c>
      <c r="I3120" s="612">
        <v>551</v>
      </c>
      <c r="J3120" s="612">
        <v>20</v>
      </c>
      <c r="K3120" s="610">
        <v>5</v>
      </c>
      <c r="L3120" s="610">
        <v>1</v>
      </c>
      <c r="M3120" s="610">
        <v>0</v>
      </c>
      <c r="N3120" s="614">
        <v>1</v>
      </c>
      <c r="O3120" s="638" t="str">
        <f>Cal_111320b_12mm!$E$2</f>
        <v>Cal_111320b_12mm</v>
      </c>
      <c r="P3120" s="639">
        <f>Cal_111320b_12mm!$Q$3</f>
        <v>1.834328118614172</v>
      </c>
      <c r="Q3120" s="639">
        <f>Cal_111320b_12mm!$R$3</f>
        <v>0.54419533879391391</v>
      </c>
      <c r="R3120" s="626">
        <v>6.2290000000000001</v>
      </c>
      <c r="S3120" s="626">
        <v>3.738</v>
      </c>
      <c r="T3120" s="258">
        <f t="shared" si="715"/>
        <v>0.51666666666666672</v>
      </c>
      <c r="U3120" s="618">
        <f t="shared" si="706"/>
        <v>5.7123333333333335</v>
      </c>
      <c r="V3120" s="618">
        <f t="shared" si="707"/>
        <v>3.2213333333333334</v>
      </c>
      <c r="W3120" s="619">
        <f t="shared" si="708"/>
        <v>2.7045006714473657E-2</v>
      </c>
      <c r="X3120" s="619">
        <f t="shared" si="709"/>
        <v>2.1350353147550926E-3</v>
      </c>
      <c r="Y3120" s="115">
        <f>Cal_111320b_12mm!$A$3</f>
        <v>20201113</v>
      </c>
      <c r="Z3120" s="286" t="s">
        <v>1537</v>
      </c>
      <c r="AA3120" s="258">
        <v>20200826</v>
      </c>
      <c r="AB3120" s="625"/>
      <c r="AE3120" s="693" t="s">
        <v>1250</v>
      </c>
      <c r="AF3120" s="508">
        <v>1</v>
      </c>
      <c r="AG3120" s="793" t="s">
        <v>1634</v>
      </c>
      <c r="AH3120" s="751" t="s">
        <v>158</v>
      </c>
      <c r="AI3120" s="613"/>
    </row>
    <row r="3121" spans="1:35" x14ac:dyDescent="0.2">
      <c r="A3121" s="43" t="s">
        <v>1266</v>
      </c>
      <c r="B3121" s="45">
        <v>20200725</v>
      </c>
      <c r="C3121" s="107" t="s">
        <v>59</v>
      </c>
      <c r="D3121" s="107">
        <v>2</v>
      </c>
      <c r="E3121" s="107">
        <v>1</v>
      </c>
      <c r="H3121" s="107" t="s">
        <v>10</v>
      </c>
      <c r="I3121" s="107">
        <v>290</v>
      </c>
      <c r="J3121" s="107">
        <v>0</v>
      </c>
      <c r="K3121" s="43">
        <v>15</v>
      </c>
      <c r="L3121" s="43">
        <v>1</v>
      </c>
      <c r="M3121" s="43">
        <v>0</v>
      </c>
      <c r="N3121" s="49">
        <v>1</v>
      </c>
      <c r="O3121" s="111" t="str">
        <f>Cal_051922a!$E$2</f>
        <v>Cal_051922a</v>
      </c>
      <c r="P3121" s="112">
        <f>Cal_051922a!$Q$3</f>
        <v>1.8382409380942635</v>
      </c>
      <c r="Q3121" s="112">
        <f>Cal_051922a!$R$3</f>
        <v>0.56187208580813652</v>
      </c>
      <c r="R3121" s="46">
        <v>349.5</v>
      </c>
      <c r="S3121" s="46">
        <v>207.2</v>
      </c>
      <c r="T3121" s="43">
        <f t="shared" ref="T3121:T3124" si="716">AVERAGE(0.526,0.483,0.62,0.68,0.803,0.629)</f>
        <v>0.62350000000000005</v>
      </c>
      <c r="U3121" s="79">
        <f t="shared" si="706"/>
        <v>348.87650000000002</v>
      </c>
      <c r="V3121" s="79">
        <f t="shared" si="707"/>
        <v>206.57649999999998</v>
      </c>
      <c r="W3121" s="465">
        <f t="shared" si="708"/>
        <v>9.0692042822321639</v>
      </c>
      <c r="X3121" s="465">
        <f t="shared" si="709"/>
        <v>1.9668560599056419</v>
      </c>
      <c r="Y3121" s="43">
        <f>Cal_051922a!$A$3</f>
        <v>20220519</v>
      </c>
      <c r="Z3121" s="90" t="s">
        <v>1573</v>
      </c>
      <c r="AA3121" s="82">
        <v>20221106</v>
      </c>
      <c r="AE3121" s="689" t="s">
        <v>1250</v>
      </c>
      <c r="AF3121" s="130">
        <v>3</v>
      </c>
      <c r="AG3121" s="765" t="s">
        <v>1634</v>
      </c>
      <c r="AH3121" s="490" t="s">
        <v>1731</v>
      </c>
    </row>
    <row r="3122" spans="1:35" x14ac:dyDescent="0.2">
      <c r="A3122" s="43" t="s">
        <v>1266</v>
      </c>
      <c r="B3122" s="45">
        <v>20200725</v>
      </c>
      <c r="C3122" s="107" t="s">
        <v>59</v>
      </c>
      <c r="D3122" s="107">
        <v>2</v>
      </c>
      <c r="E3122" s="107">
        <v>1</v>
      </c>
      <c r="H3122" s="107" t="s">
        <v>11</v>
      </c>
      <c r="I3122" s="107">
        <v>290</v>
      </c>
      <c r="J3122" s="107">
        <v>0</v>
      </c>
      <c r="K3122" s="43">
        <v>15</v>
      </c>
      <c r="L3122" s="43">
        <v>1</v>
      </c>
      <c r="M3122" s="43">
        <v>0</v>
      </c>
      <c r="N3122" s="49">
        <v>1</v>
      </c>
      <c r="O3122" s="111" t="str">
        <f>Cal_051922a!$E$2</f>
        <v>Cal_051922a</v>
      </c>
      <c r="P3122" s="112">
        <f>Cal_051922a!$Q$3</f>
        <v>1.8382409380942635</v>
      </c>
      <c r="Q3122" s="112">
        <f>Cal_051922a!$R$3</f>
        <v>0.56187208580813652</v>
      </c>
      <c r="R3122" s="46">
        <v>321.60000000000002</v>
      </c>
      <c r="S3122" s="46">
        <v>190.4</v>
      </c>
      <c r="T3122" s="43">
        <f t="shared" si="716"/>
        <v>0.62350000000000005</v>
      </c>
      <c r="U3122" s="79">
        <f t="shared" si="706"/>
        <v>320.97650000000004</v>
      </c>
      <c r="V3122" s="79">
        <f t="shared" si="707"/>
        <v>189.7765</v>
      </c>
      <c r="W3122" s="465">
        <f t="shared" si="708"/>
        <v>8.3617681084248776</v>
      </c>
      <c r="X3122" s="465">
        <f t="shared" si="709"/>
        <v>1.7767757507251967</v>
      </c>
      <c r="Y3122" s="43">
        <f>Cal_051922a!$A$3</f>
        <v>20220519</v>
      </c>
      <c r="Z3122" s="90" t="s">
        <v>1573</v>
      </c>
      <c r="AA3122" s="82">
        <v>20221106</v>
      </c>
      <c r="AE3122" s="689" t="s">
        <v>1250</v>
      </c>
      <c r="AF3122" s="130">
        <v>3</v>
      </c>
      <c r="AG3122" s="765" t="s">
        <v>1634</v>
      </c>
      <c r="AH3122" s="490" t="s">
        <v>1731</v>
      </c>
    </row>
    <row r="3123" spans="1:35" x14ac:dyDescent="0.2">
      <c r="A3123" s="43" t="s">
        <v>1266</v>
      </c>
      <c r="B3123" s="45">
        <v>20200725</v>
      </c>
      <c r="C3123" s="107" t="s">
        <v>59</v>
      </c>
      <c r="D3123" s="107">
        <v>2</v>
      </c>
      <c r="E3123" s="107">
        <v>4</v>
      </c>
      <c r="H3123" s="107" t="s">
        <v>10</v>
      </c>
      <c r="I3123" s="107">
        <v>290</v>
      </c>
      <c r="J3123" s="107">
        <v>0</v>
      </c>
      <c r="K3123" s="43">
        <v>15</v>
      </c>
      <c r="L3123" s="43">
        <v>1</v>
      </c>
      <c r="M3123" s="43">
        <v>0</v>
      </c>
      <c r="N3123" s="49">
        <v>1</v>
      </c>
      <c r="O3123" s="111" t="str">
        <f>Cal_051922a!$E$2</f>
        <v>Cal_051922a</v>
      </c>
      <c r="P3123" s="112">
        <f>Cal_051922a!$Q$3</f>
        <v>1.8382409380942635</v>
      </c>
      <c r="Q3123" s="112">
        <f>Cal_051922a!$R$3</f>
        <v>0.56187208580813652</v>
      </c>
      <c r="R3123" s="46">
        <v>352.4</v>
      </c>
      <c r="S3123" s="46">
        <v>213.6</v>
      </c>
      <c r="T3123" s="43">
        <f t="shared" si="716"/>
        <v>0.62350000000000005</v>
      </c>
      <c r="U3123" s="79">
        <f t="shared" si="706"/>
        <v>351.7765</v>
      </c>
      <c r="V3123" s="79">
        <f t="shared" si="707"/>
        <v>212.97649999999999</v>
      </c>
      <c r="W3123" s="465">
        <f t="shared" si="708"/>
        <v>8.8461388220226578</v>
      </c>
      <c r="X3123" s="465">
        <f t="shared" si="709"/>
        <v>2.5318325612533323</v>
      </c>
      <c r="Y3123" s="43">
        <f>Cal_051922a!$A$3</f>
        <v>20220519</v>
      </c>
      <c r="Z3123" s="90" t="s">
        <v>1574</v>
      </c>
      <c r="AA3123" s="82">
        <v>20221106</v>
      </c>
      <c r="AE3123" s="689" t="s">
        <v>1250</v>
      </c>
      <c r="AF3123" s="130">
        <v>3</v>
      </c>
      <c r="AG3123" s="765" t="s">
        <v>1634</v>
      </c>
      <c r="AH3123" s="490" t="s">
        <v>1732</v>
      </c>
    </row>
    <row r="3124" spans="1:35" x14ac:dyDescent="0.2">
      <c r="A3124" s="43" t="s">
        <v>1266</v>
      </c>
      <c r="B3124" s="45">
        <v>20200725</v>
      </c>
      <c r="C3124" s="107" t="s">
        <v>59</v>
      </c>
      <c r="D3124" s="107">
        <v>2</v>
      </c>
      <c r="E3124" s="107">
        <v>4</v>
      </c>
      <c r="H3124" s="107" t="s">
        <v>11</v>
      </c>
      <c r="I3124" s="107">
        <v>290</v>
      </c>
      <c r="J3124" s="107">
        <v>0</v>
      </c>
      <c r="K3124" s="43">
        <v>15</v>
      </c>
      <c r="L3124" s="43">
        <v>1</v>
      </c>
      <c r="M3124" s="43">
        <v>0</v>
      </c>
      <c r="N3124" s="49">
        <v>1</v>
      </c>
      <c r="O3124" s="111" t="str">
        <f>Cal_051922a!$E$2</f>
        <v>Cal_051922a</v>
      </c>
      <c r="P3124" s="112">
        <f>Cal_051922a!$Q$3</f>
        <v>1.8382409380942635</v>
      </c>
      <c r="Q3124" s="112">
        <f>Cal_051922a!$R$3</f>
        <v>0.56187208580813652</v>
      </c>
      <c r="R3124" s="46">
        <v>301.7</v>
      </c>
      <c r="S3124" s="46">
        <v>178.8</v>
      </c>
      <c r="T3124" s="43">
        <f t="shared" si="716"/>
        <v>0.62350000000000005</v>
      </c>
      <c r="U3124" s="79">
        <f t="shared" si="706"/>
        <v>301.07650000000001</v>
      </c>
      <c r="V3124" s="79">
        <f t="shared" si="707"/>
        <v>178.1765</v>
      </c>
      <c r="W3124" s="465">
        <f t="shared" si="708"/>
        <v>7.8327843027851927</v>
      </c>
      <c r="X3124" s="465">
        <f t="shared" si="709"/>
        <v>1.6860457943019265</v>
      </c>
      <c r="Y3124" s="43">
        <f>Cal_051922a!$A$3</f>
        <v>20220519</v>
      </c>
      <c r="Z3124" s="90" t="s">
        <v>1574</v>
      </c>
      <c r="AA3124" s="82">
        <v>20221106</v>
      </c>
      <c r="AE3124" s="689" t="s">
        <v>1250</v>
      </c>
      <c r="AF3124" s="130">
        <v>3</v>
      </c>
      <c r="AG3124" s="765" t="s">
        <v>1634</v>
      </c>
      <c r="AH3124" s="490" t="s">
        <v>1732</v>
      </c>
    </row>
    <row r="3125" spans="1:35" s="82" customFormat="1" x14ac:dyDescent="0.2">
      <c r="A3125" s="82" t="s">
        <v>1266</v>
      </c>
      <c r="B3125" s="81">
        <v>20200725</v>
      </c>
      <c r="C3125" s="126" t="s">
        <v>59</v>
      </c>
      <c r="D3125" s="126">
        <v>2</v>
      </c>
      <c r="E3125" s="126">
        <v>4</v>
      </c>
      <c r="F3125" s="107"/>
      <c r="G3125" s="107"/>
      <c r="H3125" s="126" t="s">
        <v>10</v>
      </c>
      <c r="I3125" s="126">
        <v>170</v>
      </c>
      <c r="J3125" s="126">
        <v>5</v>
      </c>
      <c r="K3125" s="82">
        <v>5</v>
      </c>
      <c r="L3125" s="82">
        <v>1</v>
      </c>
      <c r="M3125" s="82">
        <v>0</v>
      </c>
      <c r="N3125" s="83">
        <f>1/3</f>
        <v>0.33333333333333331</v>
      </c>
      <c r="O3125" s="156" t="str">
        <f>Cal_111320b_12mm!$E$2</f>
        <v>Cal_111320b_12mm</v>
      </c>
      <c r="P3125" s="157">
        <f>Cal_111320b_12mm!$Q$3</f>
        <v>1.834328118614172</v>
      </c>
      <c r="Q3125" s="157">
        <f>Cal_111320b_12mm!$R$3</f>
        <v>0.54419533879391391</v>
      </c>
      <c r="R3125" s="84">
        <v>237.6</v>
      </c>
      <c r="S3125" s="84">
        <v>138.4</v>
      </c>
      <c r="T3125" s="82">
        <f t="shared" ref="T3125:T3128" si="717">AVERAGE(0.425, 0.335, 0.524, 0.514, 0.671, 0.631)</f>
        <v>0.51666666666666672</v>
      </c>
      <c r="U3125" s="125">
        <f t="shared" si="706"/>
        <v>237.08333333333331</v>
      </c>
      <c r="V3125" s="125">
        <f t="shared" si="707"/>
        <v>137.88333333333333</v>
      </c>
      <c r="W3125" s="459">
        <f t="shared" si="708"/>
        <v>10.47246627393505</v>
      </c>
      <c r="X3125" s="459">
        <f t="shared" si="709"/>
        <v>1.67221027520454</v>
      </c>
      <c r="Y3125" s="43">
        <f>Cal_111320b_12mm!$A$3</f>
        <v>20201113</v>
      </c>
      <c r="Z3125" s="90" t="s">
        <v>1537</v>
      </c>
      <c r="AA3125" s="82">
        <v>20200826</v>
      </c>
      <c r="AB3125" s="85"/>
      <c r="AE3125" s="689" t="s">
        <v>1250</v>
      </c>
      <c r="AF3125" s="130">
        <v>4</v>
      </c>
      <c r="AG3125" s="765" t="s">
        <v>1634</v>
      </c>
      <c r="AH3125" s="752" t="s">
        <v>1733</v>
      </c>
      <c r="AI3125" s="155"/>
    </row>
    <row r="3126" spans="1:35" s="82" customFormat="1" x14ac:dyDescent="0.2">
      <c r="A3126" s="82" t="s">
        <v>1266</v>
      </c>
      <c r="B3126" s="81">
        <v>20200725</v>
      </c>
      <c r="C3126" s="126" t="s">
        <v>59</v>
      </c>
      <c r="D3126" s="126">
        <v>2</v>
      </c>
      <c r="E3126" s="126">
        <v>4</v>
      </c>
      <c r="F3126" s="107"/>
      <c r="G3126" s="107"/>
      <c r="H3126" s="126" t="s">
        <v>11</v>
      </c>
      <c r="I3126" s="126">
        <v>295</v>
      </c>
      <c r="J3126" s="126">
        <v>5</v>
      </c>
      <c r="K3126" s="82">
        <v>5</v>
      </c>
      <c r="L3126" s="82">
        <v>1</v>
      </c>
      <c r="M3126" s="82">
        <v>0</v>
      </c>
      <c r="N3126" s="83">
        <f>1/3</f>
        <v>0.33333333333333331</v>
      </c>
      <c r="O3126" s="156" t="str">
        <f>Cal_111320b_12mm!$E$2</f>
        <v>Cal_111320b_12mm</v>
      </c>
      <c r="P3126" s="157">
        <f>Cal_111320b_12mm!$Q$3</f>
        <v>1.834328118614172</v>
      </c>
      <c r="Q3126" s="157">
        <f>Cal_111320b_12mm!$R$3</f>
        <v>0.54419533879391391</v>
      </c>
      <c r="R3126" s="84">
        <v>322.89999999999998</v>
      </c>
      <c r="S3126" s="84">
        <v>192.1</v>
      </c>
      <c r="T3126" s="82">
        <f t="shared" si="717"/>
        <v>0.51666666666666672</v>
      </c>
      <c r="U3126" s="125">
        <f t="shared" si="706"/>
        <v>322.38333333333333</v>
      </c>
      <c r="V3126" s="125">
        <f t="shared" si="707"/>
        <v>191.58333333333331</v>
      </c>
      <c r="W3126" s="459">
        <f t="shared" si="708"/>
        <v>7.957413889667162</v>
      </c>
      <c r="X3126" s="459">
        <f t="shared" si="709"/>
        <v>1.7668964269237208</v>
      </c>
      <c r="Y3126" s="43">
        <f>Cal_111320b_12mm!$A$3</f>
        <v>20201113</v>
      </c>
      <c r="Z3126" s="90" t="s">
        <v>1537</v>
      </c>
      <c r="AA3126" s="82">
        <v>20200826</v>
      </c>
      <c r="AB3126" s="85"/>
      <c r="AE3126" s="689" t="s">
        <v>1250</v>
      </c>
      <c r="AF3126" s="130">
        <v>1</v>
      </c>
      <c r="AG3126" s="765" t="s">
        <v>1634</v>
      </c>
      <c r="AH3126" s="752" t="s">
        <v>1539</v>
      </c>
      <c r="AI3126" s="155"/>
    </row>
    <row r="3127" spans="1:35" s="372" customFormat="1" x14ac:dyDescent="0.2">
      <c r="A3127" s="372" t="s">
        <v>1266</v>
      </c>
      <c r="B3127" s="462">
        <v>20200725</v>
      </c>
      <c r="C3127" s="373" t="s">
        <v>59</v>
      </c>
      <c r="D3127" s="373">
        <v>2</v>
      </c>
      <c r="E3127" s="373">
        <v>4</v>
      </c>
      <c r="F3127" s="107"/>
      <c r="G3127" s="107"/>
      <c r="H3127" s="373" t="s">
        <v>10</v>
      </c>
      <c r="I3127" s="373">
        <v>551</v>
      </c>
      <c r="J3127" s="373">
        <v>20</v>
      </c>
      <c r="K3127" s="372">
        <v>5</v>
      </c>
      <c r="L3127" s="372">
        <v>1</v>
      </c>
      <c r="M3127" s="372">
        <v>0</v>
      </c>
      <c r="N3127" s="375">
        <f>1/3</f>
        <v>0.33333333333333331</v>
      </c>
      <c r="O3127" s="156" t="str">
        <f>Cal_111320b_12mm!$E$2</f>
        <v>Cal_111320b_12mm</v>
      </c>
      <c r="P3127" s="157">
        <f>Cal_111320b_12mm!$Q$3</f>
        <v>1.834328118614172</v>
      </c>
      <c r="Q3127" s="157">
        <f>Cal_111320b_12mm!$R$3</f>
        <v>0.54419533879391391</v>
      </c>
      <c r="R3127" s="376">
        <v>148.1</v>
      </c>
      <c r="S3127" s="376">
        <v>86.01</v>
      </c>
      <c r="T3127" s="82">
        <f t="shared" si="717"/>
        <v>0.51666666666666672</v>
      </c>
      <c r="U3127" s="378">
        <f t="shared" si="706"/>
        <v>147.58333333333331</v>
      </c>
      <c r="V3127" s="378">
        <f t="shared" si="707"/>
        <v>85.493333333333339</v>
      </c>
      <c r="W3127" s="464">
        <f t="shared" si="708"/>
        <v>2.0223498196326806</v>
      </c>
      <c r="X3127" s="464">
        <f t="shared" si="709"/>
        <v>0.30094193729713847</v>
      </c>
      <c r="Y3127" s="43">
        <f>Cal_111320b_12mm!$A$3</f>
        <v>20201113</v>
      </c>
      <c r="Z3127" s="90" t="s">
        <v>1537</v>
      </c>
      <c r="AA3127" s="82">
        <v>20200826</v>
      </c>
      <c r="AB3127" s="380"/>
      <c r="AE3127" s="689" t="s">
        <v>1250</v>
      </c>
      <c r="AF3127" s="130">
        <v>4</v>
      </c>
      <c r="AG3127" s="765" t="s">
        <v>1634</v>
      </c>
      <c r="AH3127" s="750" t="s">
        <v>1734</v>
      </c>
      <c r="AI3127" s="371"/>
    </row>
    <row r="3128" spans="1:35" s="372" customFormat="1" x14ac:dyDescent="0.2">
      <c r="A3128" s="372" t="s">
        <v>1266</v>
      </c>
      <c r="B3128" s="462">
        <v>20200725</v>
      </c>
      <c r="C3128" s="373" t="s">
        <v>59</v>
      </c>
      <c r="D3128" s="373">
        <v>2</v>
      </c>
      <c r="E3128" s="373">
        <v>4</v>
      </c>
      <c r="F3128" s="107"/>
      <c r="G3128" s="107"/>
      <c r="H3128" s="373" t="s">
        <v>11</v>
      </c>
      <c r="I3128" s="373">
        <v>551</v>
      </c>
      <c r="J3128" s="373">
        <v>20</v>
      </c>
      <c r="K3128" s="372">
        <v>5</v>
      </c>
      <c r="L3128" s="372">
        <v>1</v>
      </c>
      <c r="M3128" s="372">
        <v>0</v>
      </c>
      <c r="N3128" s="375">
        <f>1/5</f>
        <v>0.2</v>
      </c>
      <c r="O3128" s="156" t="str">
        <f>Cal_111320b_12mm!$E$2</f>
        <v>Cal_111320b_12mm</v>
      </c>
      <c r="P3128" s="157">
        <f>Cal_111320b_12mm!$Q$3</f>
        <v>1.834328118614172</v>
      </c>
      <c r="Q3128" s="157">
        <f>Cal_111320b_12mm!$R$3</f>
        <v>0.54419533879391391</v>
      </c>
      <c r="R3128" s="376">
        <v>307.60000000000002</v>
      </c>
      <c r="S3128" s="376">
        <v>184</v>
      </c>
      <c r="T3128" s="82">
        <f t="shared" si="717"/>
        <v>0.51666666666666672</v>
      </c>
      <c r="U3128" s="378">
        <f t="shared" si="706"/>
        <v>307.08333333333337</v>
      </c>
      <c r="V3128" s="378">
        <f t="shared" si="707"/>
        <v>183.48333333333332</v>
      </c>
      <c r="W3128" s="464">
        <f t="shared" si="708"/>
        <v>6.7096805096526406</v>
      </c>
      <c r="X3128" s="464">
        <f t="shared" si="709"/>
        <v>1.6006227472745955</v>
      </c>
      <c r="Y3128" s="43">
        <f>Cal_111320b_12mm!$A$3</f>
        <v>20201113</v>
      </c>
      <c r="Z3128" s="90" t="s">
        <v>1537</v>
      </c>
      <c r="AA3128" s="82">
        <v>20200826</v>
      </c>
      <c r="AB3128" s="380"/>
      <c r="AE3128" s="689" t="s">
        <v>1250</v>
      </c>
      <c r="AF3128" s="130">
        <v>1</v>
      </c>
      <c r="AG3128" s="765" t="s">
        <v>1634</v>
      </c>
      <c r="AH3128" s="750" t="s">
        <v>1540</v>
      </c>
      <c r="AI3128" s="371"/>
    </row>
    <row r="3129" spans="1:35" x14ac:dyDescent="0.2">
      <c r="A3129" s="43" t="s">
        <v>1266</v>
      </c>
      <c r="B3129" s="45">
        <v>20200725</v>
      </c>
      <c r="C3129" s="107" t="s">
        <v>59</v>
      </c>
      <c r="D3129" s="107">
        <v>2</v>
      </c>
      <c r="E3129" s="107">
        <v>7</v>
      </c>
      <c r="H3129" s="107" t="s">
        <v>10</v>
      </c>
      <c r="I3129" s="107">
        <v>290</v>
      </c>
      <c r="J3129" s="107">
        <v>0</v>
      </c>
      <c r="K3129" s="43">
        <v>10</v>
      </c>
      <c r="L3129" s="43">
        <v>1</v>
      </c>
      <c r="M3129" s="43">
        <v>0</v>
      </c>
      <c r="N3129" s="49">
        <v>1</v>
      </c>
      <c r="O3129" s="111" t="str">
        <f>Cal_051922a!$E$2</f>
        <v>Cal_051922a</v>
      </c>
      <c r="P3129" s="112">
        <f>Cal_051922a!$Q$3</f>
        <v>1.8382409380942635</v>
      </c>
      <c r="Q3129" s="112">
        <f>Cal_051922a!$R$3</f>
        <v>0.56187208580813652</v>
      </c>
      <c r="R3129" s="46">
        <v>574.29999999999995</v>
      </c>
      <c r="S3129" s="46">
        <v>342.6</v>
      </c>
      <c r="T3129" s="43">
        <f>AVERAGE(0.9, 0.75, 0.835, 0.658, 0.692, 0.783)</f>
        <v>0.76966666666666672</v>
      </c>
      <c r="U3129" s="79">
        <f t="shared" si="706"/>
        <v>573.53033333333326</v>
      </c>
      <c r="V3129" s="79">
        <f t="shared" si="707"/>
        <v>341.83033333333333</v>
      </c>
      <c r="W3129" s="465">
        <f t="shared" si="708"/>
        <v>9.844622310579485</v>
      </c>
      <c r="X3129" s="465">
        <f t="shared" si="709"/>
        <v>2.3299157271926276</v>
      </c>
      <c r="Y3129" s="43">
        <f>Cal_051922a!$A$3</f>
        <v>20220519</v>
      </c>
      <c r="Z3129" s="48" t="s">
        <v>2004</v>
      </c>
      <c r="AA3129" s="43">
        <v>20230210</v>
      </c>
      <c r="AE3129" s="689" t="s">
        <v>1250</v>
      </c>
      <c r="AF3129" s="130">
        <v>1</v>
      </c>
      <c r="AH3129" s="490" t="s">
        <v>2005</v>
      </c>
    </row>
    <row r="3130" spans="1:35" x14ac:dyDescent="0.2">
      <c r="A3130" s="43" t="s">
        <v>1266</v>
      </c>
      <c r="B3130" s="45">
        <v>20200725</v>
      </c>
      <c r="C3130" s="107" t="s">
        <v>59</v>
      </c>
      <c r="D3130" s="107">
        <v>2</v>
      </c>
      <c r="E3130" s="107">
        <v>7</v>
      </c>
      <c r="H3130" s="107" t="s">
        <v>11</v>
      </c>
      <c r="I3130" s="107">
        <v>290</v>
      </c>
      <c r="J3130" s="107">
        <v>0</v>
      </c>
      <c r="K3130" s="43">
        <v>15</v>
      </c>
      <c r="L3130" s="43">
        <v>1</v>
      </c>
      <c r="M3130" s="43">
        <v>0</v>
      </c>
      <c r="N3130" s="49">
        <v>1</v>
      </c>
      <c r="O3130" s="111" t="str">
        <f>Cal_051922a!$E$2</f>
        <v>Cal_051922a</v>
      </c>
      <c r="P3130" s="112">
        <f>Cal_051922a!$Q$3</f>
        <v>1.8382409380942635</v>
      </c>
      <c r="Q3130" s="112">
        <f>Cal_051922a!$R$3</f>
        <v>0.56187208580813652</v>
      </c>
      <c r="R3130" s="46">
        <v>357.7</v>
      </c>
      <c r="S3130" s="46">
        <v>208.3</v>
      </c>
      <c r="T3130" s="43">
        <f t="shared" ref="T3130" si="718">AVERAGE(0.526,0.483,0.62,0.68,0.803,0.629)</f>
        <v>0.62350000000000005</v>
      </c>
      <c r="U3130" s="79">
        <f t="shared" si="706"/>
        <v>357.07650000000001</v>
      </c>
      <c r="V3130" s="79">
        <f t="shared" si="707"/>
        <v>207.6765</v>
      </c>
      <c r="W3130" s="465">
        <f t="shared" si="708"/>
        <v>9.5217085015143006</v>
      </c>
      <c r="X3130" s="465">
        <f t="shared" si="709"/>
        <v>1.5731178008191302</v>
      </c>
      <c r="Y3130" s="43">
        <f>Cal_051922a!$A$3</f>
        <v>20220519</v>
      </c>
      <c r="Z3130" s="90" t="s">
        <v>1574</v>
      </c>
      <c r="AA3130" s="82">
        <v>20221106</v>
      </c>
      <c r="AE3130" s="689" t="s">
        <v>1250</v>
      </c>
      <c r="AF3130" s="130">
        <v>1</v>
      </c>
    </row>
    <row r="3131" spans="1:35" s="82" customFormat="1" x14ac:dyDescent="0.2">
      <c r="A3131" s="82" t="s">
        <v>1266</v>
      </c>
      <c r="B3131" s="81">
        <v>20200725</v>
      </c>
      <c r="C3131" s="126" t="s">
        <v>59</v>
      </c>
      <c r="D3131" s="126">
        <v>2</v>
      </c>
      <c r="E3131" s="126">
        <v>7</v>
      </c>
      <c r="F3131" s="107"/>
      <c r="G3131" s="107"/>
      <c r="H3131" s="126" t="s">
        <v>10</v>
      </c>
      <c r="I3131" s="126">
        <v>292</v>
      </c>
      <c r="J3131" s="126">
        <v>5</v>
      </c>
      <c r="K3131" s="82">
        <v>5</v>
      </c>
      <c r="L3131" s="82">
        <v>1</v>
      </c>
      <c r="M3131" s="82">
        <v>0</v>
      </c>
      <c r="N3131" s="83">
        <f>1/3</f>
        <v>0.33333333333333331</v>
      </c>
      <c r="O3131" s="156" t="str">
        <f>Cal_111320b_12mm!$E$2</f>
        <v>Cal_111320b_12mm</v>
      </c>
      <c r="P3131" s="157">
        <f>Cal_111320b_12mm!$Q$3</f>
        <v>1.834328118614172</v>
      </c>
      <c r="Q3131" s="157">
        <f>Cal_111320b_12mm!$R$3</f>
        <v>0.54419533879391391</v>
      </c>
      <c r="R3131" s="84">
        <v>329.5</v>
      </c>
      <c r="S3131" s="84">
        <v>199.6</v>
      </c>
      <c r="T3131" s="82">
        <f t="shared" ref="T3131:T3134" si="719">AVERAGE(0.425, 0.335, 0.524, 0.514, 0.671, 0.631)</f>
        <v>0.51666666666666672</v>
      </c>
      <c r="U3131" s="125">
        <f t="shared" si="706"/>
        <v>328.98333333333335</v>
      </c>
      <c r="V3131" s="125">
        <f t="shared" si="707"/>
        <v>199.08333333333331</v>
      </c>
      <c r="W3131" s="459">
        <f t="shared" si="708"/>
        <v>7.9838527648346993</v>
      </c>
      <c r="X3131" s="459">
        <f t="shared" si="709"/>
        <v>2.2249579705788647</v>
      </c>
      <c r="Y3131" s="43">
        <f>Cal_111320b_12mm!$A$3</f>
        <v>20201113</v>
      </c>
      <c r="Z3131" s="90" t="s">
        <v>1537</v>
      </c>
      <c r="AA3131" s="82">
        <v>20200826</v>
      </c>
      <c r="AB3131" s="85"/>
      <c r="AE3131" s="689" t="s">
        <v>1250</v>
      </c>
      <c r="AF3131" s="130">
        <v>1</v>
      </c>
      <c r="AG3131" s="765" t="s">
        <v>1634</v>
      </c>
      <c r="AH3131" s="752" t="s">
        <v>1737</v>
      </c>
      <c r="AI3131" s="155"/>
    </row>
    <row r="3132" spans="1:35" s="82" customFormat="1" x14ac:dyDescent="0.2">
      <c r="A3132" s="82" t="s">
        <v>1266</v>
      </c>
      <c r="B3132" s="81">
        <v>20200725</v>
      </c>
      <c r="C3132" s="126" t="s">
        <v>59</v>
      </c>
      <c r="D3132" s="126">
        <v>2</v>
      </c>
      <c r="E3132" s="126">
        <v>7</v>
      </c>
      <c r="F3132" s="107"/>
      <c r="G3132" s="107"/>
      <c r="H3132" s="126" t="s">
        <v>11</v>
      </c>
      <c r="I3132" s="126">
        <v>293</v>
      </c>
      <c r="J3132" s="126">
        <v>5</v>
      </c>
      <c r="K3132" s="82">
        <v>5</v>
      </c>
      <c r="L3132" s="82">
        <v>1</v>
      </c>
      <c r="M3132" s="81">
        <v>0</v>
      </c>
      <c r="N3132" s="83">
        <f>1/3</f>
        <v>0.33333333333333331</v>
      </c>
      <c r="O3132" s="156" t="str">
        <f>Cal_111320b_12mm!$E$2</f>
        <v>Cal_111320b_12mm</v>
      </c>
      <c r="P3132" s="157">
        <f>Cal_111320b_12mm!$Q$3</f>
        <v>1.834328118614172</v>
      </c>
      <c r="Q3132" s="157">
        <f>Cal_111320b_12mm!$R$3</f>
        <v>0.54419533879391391</v>
      </c>
      <c r="R3132" s="84">
        <v>387.5</v>
      </c>
      <c r="S3132" s="84">
        <v>238.3</v>
      </c>
      <c r="T3132" s="82">
        <f t="shared" si="719"/>
        <v>0.51666666666666672</v>
      </c>
      <c r="U3132" s="125">
        <f t="shared" si="706"/>
        <v>386.98333333333335</v>
      </c>
      <c r="V3132" s="125">
        <f t="shared" si="707"/>
        <v>237.78333333333333</v>
      </c>
      <c r="W3132" s="459">
        <f t="shared" si="708"/>
        <v>9.1387631623668089</v>
      </c>
      <c r="X3132" s="459">
        <f t="shared" si="709"/>
        <v>3.0129326809384529</v>
      </c>
      <c r="Y3132" s="43">
        <f>Cal_111320b_12mm!$A$3</f>
        <v>20201113</v>
      </c>
      <c r="Z3132" s="90" t="s">
        <v>1537</v>
      </c>
      <c r="AA3132" s="82">
        <v>20200826</v>
      </c>
      <c r="AB3132" s="85"/>
      <c r="AE3132" s="689" t="s">
        <v>1250</v>
      </c>
      <c r="AF3132" s="130">
        <v>1</v>
      </c>
      <c r="AG3132" s="765" t="s">
        <v>1634</v>
      </c>
      <c r="AH3132" s="159" t="s">
        <v>1738</v>
      </c>
      <c r="AI3132" s="155"/>
    </row>
    <row r="3133" spans="1:35" s="372" customFormat="1" x14ac:dyDescent="0.2">
      <c r="A3133" s="372" t="s">
        <v>1266</v>
      </c>
      <c r="B3133" s="462">
        <v>20200725</v>
      </c>
      <c r="C3133" s="373" t="s">
        <v>59</v>
      </c>
      <c r="D3133" s="373">
        <v>2</v>
      </c>
      <c r="E3133" s="373">
        <v>7</v>
      </c>
      <c r="F3133" s="107"/>
      <c r="G3133" s="107"/>
      <c r="H3133" s="373" t="s">
        <v>10</v>
      </c>
      <c r="I3133" s="373">
        <v>550</v>
      </c>
      <c r="J3133" s="373">
        <v>20</v>
      </c>
      <c r="K3133" s="372">
        <v>5</v>
      </c>
      <c r="L3133" s="372">
        <v>1</v>
      </c>
      <c r="M3133" s="372">
        <v>0</v>
      </c>
      <c r="N3133" s="375">
        <f>1/5</f>
        <v>0.2</v>
      </c>
      <c r="O3133" s="156" t="str">
        <f>Cal_111320b_12mm!$E$2</f>
        <v>Cal_111320b_12mm</v>
      </c>
      <c r="P3133" s="157">
        <f>Cal_111320b_12mm!$Q$3</f>
        <v>1.834328118614172</v>
      </c>
      <c r="Q3133" s="157">
        <f>Cal_111320b_12mm!$R$3</f>
        <v>0.54419533879391391</v>
      </c>
      <c r="R3133" s="376">
        <v>387</v>
      </c>
      <c r="S3133" s="376">
        <v>231.9</v>
      </c>
      <c r="T3133" s="82">
        <f t="shared" si="719"/>
        <v>0.51666666666666672</v>
      </c>
      <c r="U3133" s="378">
        <f t="shared" si="706"/>
        <v>386.48333333333335</v>
      </c>
      <c r="V3133" s="378">
        <f t="shared" si="707"/>
        <v>231.38333333333333</v>
      </c>
      <c r="W3133" s="464">
        <f t="shared" si="708"/>
        <v>8.4349803960424463</v>
      </c>
      <c r="X3133" s="464">
        <f t="shared" si="709"/>
        <v>2.0638575801377654</v>
      </c>
      <c r="Y3133" s="43">
        <f>Cal_111320b_12mm!$A$3</f>
        <v>20201113</v>
      </c>
      <c r="Z3133" s="90" t="s">
        <v>1537</v>
      </c>
      <c r="AA3133" s="82">
        <v>20200826</v>
      </c>
      <c r="AB3133" s="380"/>
      <c r="AE3133" s="689" t="s">
        <v>1250</v>
      </c>
      <c r="AF3133" s="130">
        <v>1</v>
      </c>
      <c r="AG3133" s="765" t="s">
        <v>1634</v>
      </c>
      <c r="AH3133" s="750" t="s">
        <v>1735</v>
      </c>
      <c r="AI3133" s="371"/>
    </row>
    <row r="3134" spans="1:35" s="372" customFormat="1" x14ac:dyDescent="0.2">
      <c r="A3134" s="372" t="s">
        <v>1266</v>
      </c>
      <c r="B3134" s="462">
        <v>20200725</v>
      </c>
      <c r="C3134" s="373" t="s">
        <v>59</v>
      </c>
      <c r="D3134" s="373">
        <v>2</v>
      </c>
      <c r="E3134" s="373">
        <v>7</v>
      </c>
      <c r="F3134" s="107"/>
      <c r="G3134" s="107"/>
      <c r="H3134" s="373" t="s">
        <v>11</v>
      </c>
      <c r="I3134" s="373">
        <v>550</v>
      </c>
      <c r="J3134" s="373">
        <v>20</v>
      </c>
      <c r="K3134" s="372">
        <v>5</v>
      </c>
      <c r="L3134" s="372">
        <v>1</v>
      </c>
      <c r="M3134" s="372">
        <v>0</v>
      </c>
      <c r="N3134" s="375">
        <f>1/5</f>
        <v>0.2</v>
      </c>
      <c r="O3134" s="156" t="str">
        <f>Cal_111320b_12mm!$E$2</f>
        <v>Cal_111320b_12mm</v>
      </c>
      <c r="P3134" s="157">
        <f>Cal_111320b_12mm!$Q$3</f>
        <v>1.834328118614172</v>
      </c>
      <c r="Q3134" s="157">
        <f>Cal_111320b_12mm!$R$3</f>
        <v>0.54419533879391391</v>
      </c>
      <c r="R3134" s="376">
        <v>314.10000000000002</v>
      </c>
      <c r="S3134" s="376">
        <v>191.9</v>
      </c>
      <c r="T3134" s="82">
        <f t="shared" si="719"/>
        <v>0.51666666666666672</v>
      </c>
      <c r="U3134" s="378">
        <f t="shared" si="706"/>
        <v>313.58333333333337</v>
      </c>
      <c r="V3134" s="378">
        <f t="shared" si="707"/>
        <v>191.38333333333333</v>
      </c>
      <c r="W3134" s="464">
        <f t="shared" si="708"/>
        <v>6.6457421302152619</v>
      </c>
      <c r="X3134" s="464">
        <f t="shared" si="709"/>
        <v>2.0381270969314209</v>
      </c>
      <c r="Y3134" s="43">
        <f>Cal_111320b_12mm!$A$3</f>
        <v>20201113</v>
      </c>
      <c r="Z3134" s="90" t="s">
        <v>1537</v>
      </c>
      <c r="AA3134" s="82">
        <v>20200826</v>
      </c>
      <c r="AB3134" s="380"/>
      <c r="AE3134" s="689" t="s">
        <v>1250</v>
      </c>
      <c r="AF3134" s="130">
        <v>1</v>
      </c>
      <c r="AG3134" s="765" t="s">
        <v>1634</v>
      </c>
      <c r="AH3134" s="750" t="s">
        <v>1736</v>
      </c>
      <c r="AI3134" s="371"/>
    </row>
    <row r="3135" spans="1:35" x14ac:dyDescent="0.2">
      <c r="A3135" s="43" t="s">
        <v>1266</v>
      </c>
      <c r="B3135" s="45">
        <v>20200725</v>
      </c>
      <c r="C3135" s="107" t="s">
        <v>59</v>
      </c>
      <c r="D3135" s="107">
        <v>2</v>
      </c>
      <c r="E3135" s="107">
        <v>13</v>
      </c>
      <c r="H3135" s="107" t="s">
        <v>10</v>
      </c>
      <c r="I3135" s="107">
        <v>290</v>
      </c>
      <c r="J3135" s="107">
        <v>0</v>
      </c>
      <c r="K3135" s="43">
        <v>10</v>
      </c>
      <c r="L3135" s="43">
        <v>1</v>
      </c>
      <c r="M3135" s="43">
        <v>0</v>
      </c>
      <c r="N3135" s="49">
        <v>1</v>
      </c>
      <c r="O3135" s="111" t="str">
        <f>Cal_051922a!$E$2</f>
        <v>Cal_051922a</v>
      </c>
      <c r="P3135" s="112">
        <f>Cal_051922a!$Q$3</f>
        <v>1.8382409380942635</v>
      </c>
      <c r="Q3135" s="112">
        <f>Cal_051922a!$R$3</f>
        <v>0.56187208580813652</v>
      </c>
      <c r="R3135" s="46">
        <v>392.6</v>
      </c>
      <c r="S3135" s="46">
        <v>232.4</v>
      </c>
      <c r="T3135" s="43">
        <f t="shared" ref="T3135:T3138" si="720">AVERAGE(0.526,0.483,0.62,0.68,0.803,0.629)</f>
        <v>0.62350000000000005</v>
      </c>
      <c r="U3135" s="79">
        <f t="shared" si="706"/>
        <v>391.97650000000004</v>
      </c>
      <c r="V3135" s="79">
        <f t="shared" si="707"/>
        <v>231.7765</v>
      </c>
      <c r="W3135" s="465">
        <f t="shared" si="708"/>
        <v>6.8066831858214698</v>
      </c>
      <c r="X3135" s="465">
        <f t="shared" si="709"/>
        <v>1.4482068585914674</v>
      </c>
      <c r="Y3135" s="43">
        <f>Cal_051922a!$A$3</f>
        <v>20220519</v>
      </c>
      <c r="Z3135" s="90" t="s">
        <v>1574</v>
      </c>
      <c r="AA3135" s="82">
        <v>20221106</v>
      </c>
      <c r="AE3135" s="689" t="s">
        <v>1250</v>
      </c>
      <c r="AF3135" s="130">
        <v>1</v>
      </c>
      <c r="AG3135" s="765" t="s">
        <v>1634</v>
      </c>
    </row>
    <row r="3136" spans="1:35" x14ac:dyDescent="0.2">
      <c r="A3136" s="43" t="s">
        <v>1266</v>
      </c>
      <c r="B3136" s="45">
        <v>20200725</v>
      </c>
      <c r="C3136" s="107" t="s">
        <v>59</v>
      </c>
      <c r="D3136" s="107">
        <v>2</v>
      </c>
      <c r="E3136" s="107">
        <v>13</v>
      </c>
      <c r="H3136" s="107" t="s">
        <v>11</v>
      </c>
      <c r="I3136" s="107">
        <v>290</v>
      </c>
      <c r="J3136" s="107">
        <v>0</v>
      </c>
      <c r="K3136" s="43">
        <v>10</v>
      </c>
      <c r="L3136" s="43">
        <v>1</v>
      </c>
      <c r="M3136" s="43">
        <v>0</v>
      </c>
      <c r="N3136" s="49">
        <v>1</v>
      </c>
      <c r="O3136" s="111" t="str">
        <f>Cal_051922a!$E$2</f>
        <v>Cal_051922a</v>
      </c>
      <c r="P3136" s="112">
        <f>Cal_051922a!$Q$3</f>
        <v>1.8382409380942635</v>
      </c>
      <c r="Q3136" s="112">
        <f>Cal_051922a!$R$3</f>
        <v>0.56187208580813652</v>
      </c>
      <c r="R3136" s="46">
        <v>418.9</v>
      </c>
      <c r="S3136" s="46">
        <v>259.2</v>
      </c>
      <c r="T3136" s="43">
        <f t="shared" si="720"/>
        <v>0.62350000000000005</v>
      </c>
      <c r="U3136" s="79">
        <f t="shared" si="706"/>
        <v>418.2765</v>
      </c>
      <c r="V3136" s="79">
        <f t="shared" si="707"/>
        <v>258.57650000000001</v>
      </c>
      <c r="W3136" s="465">
        <f t="shared" si="708"/>
        <v>6.7854388562777048</v>
      </c>
      <c r="X3136" s="465">
        <f t="shared" si="709"/>
        <v>2.4239528446459944</v>
      </c>
      <c r="Y3136" s="43">
        <f>Cal_051922a!$A$3</f>
        <v>20220519</v>
      </c>
      <c r="Z3136" s="90" t="s">
        <v>1574</v>
      </c>
      <c r="AA3136" s="82">
        <v>20221106</v>
      </c>
      <c r="AE3136" s="689" t="s">
        <v>1250</v>
      </c>
      <c r="AF3136" s="130">
        <v>1</v>
      </c>
      <c r="AG3136" s="765" t="s">
        <v>1634</v>
      </c>
    </row>
    <row r="3137" spans="1:35" x14ac:dyDescent="0.2">
      <c r="A3137" s="43" t="s">
        <v>1266</v>
      </c>
      <c r="B3137" s="45">
        <v>20200725</v>
      </c>
      <c r="C3137" s="107" t="s">
        <v>59</v>
      </c>
      <c r="D3137" s="107">
        <v>2</v>
      </c>
      <c r="E3137" s="107">
        <v>15</v>
      </c>
      <c r="H3137" s="107" t="s">
        <v>10</v>
      </c>
      <c r="I3137" s="107">
        <v>290</v>
      </c>
      <c r="J3137" s="107">
        <v>0</v>
      </c>
      <c r="K3137" s="43">
        <v>5</v>
      </c>
      <c r="L3137" s="43">
        <v>1</v>
      </c>
      <c r="M3137" s="43">
        <v>0</v>
      </c>
      <c r="N3137" s="49">
        <v>1</v>
      </c>
      <c r="O3137" s="111" t="str">
        <f>Cal_051922a!$E$2</f>
        <v>Cal_051922a</v>
      </c>
      <c r="P3137" s="112">
        <f>Cal_051922a!$Q$3</f>
        <v>1.8382409380942635</v>
      </c>
      <c r="Q3137" s="112">
        <f>Cal_051922a!$R$3</f>
        <v>0.56187208580813652</v>
      </c>
      <c r="R3137" s="46">
        <v>52.82</v>
      </c>
      <c r="S3137" s="46">
        <v>32.32</v>
      </c>
      <c r="T3137" s="43">
        <f t="shared" ref="T3137" si="721">AVERAGE(0.526,0.483,0.62,0.68,0.803,0.629)</f>
        <v>0.62350000000000005</v>
      </c>
      <c r="U3137" s="79">
        <f t="shared" si="706"/>
        <v>52.1965</v>
      </c>
      <c r="V3137" s="79">
        <f t="shared" si="707"/>
        <v>31.6965</v>
      </c>
      <c r="W3137" s="465">
        <f t="shared" si="708"/>
        <v>0.43550875564712888</v>
      </c>
      <c r="X3137" s="465">
        <f t="shared" si="709"/>
        <v>0.12893829203185206</v>
      </c>
      <c r="Y3137" s="43">
        <f>Cal_051922a!$A$3</f>
        <v>20220519</v>
      </c>
      <c r="Z3137" s="90" t="s">
        <v>1573</v>
      </c>
      <c r="AA3137" s="82">
        <v>20221106</v>
      </c>
      <c r="AE3137" s="689" t="s">
        <v>1250</v>
      </c>
      <c r="AF3137" s="130">
        <v>1</v>
      </c>
      <c r="AG3137" s="765" t="s">
        <v>1634</v>
      </c>
    </row>
    <row r="3138" spans="1:35" x14ac:dyDescent="0.2">
      <c r="A3138" s="43" t="s">
        <v>1266</v>
      </c>
      <c r="B3138" s="45">
        <v>20200725</v>
      </c>
      <c r="C3138" s="107" t="s">
        <v>59</v>
      </c>
      <c r="D3138" s="107">
        <v>2</v>
      </c>
      <c r="E3138" s="107">
        <v>15</v>
      </c>
      <c r="H3138" s="107" t="s">
        <v>11</v>
      </c>
      <c r="I3138" s="107">
        <v>290</v>
      </c>
      <c r="J3138" s="107">
        <v>0</v>
      </c>
      <c r="K3138" s="43">
        <v>5</v>
      </c>
      <c r="L3138" s="43">
        <v>1</v>
      </c>
      <c r="M3138" s="43">
        <v>0</v>
      </c>
      <c r="N3138" s="49">
        <v>1</v>
      </c>
      <c r="O3138" s="111" t="str">
        <f>Cal_051922a!$E$2</f>
        <v>Cal_051922a</v>
      </c>
      <c r="P3138" s="112">
        <f>Cal_051922a!$Q$3</f>
        <v>1.8382409380942635</v>
      </c>
      <c r="Q3138" s="112">
        <f>Cal_051922a!$R$3</f>
        <v>0.56187208580813652</v>
      </c>
      <c r="R3138" s="46">
        <v>52.05</v>
      </c>
      <c r="S3138" s="46">
        <v>32.159999999999997</v>
      </c>
      <c r="T3138" s="43">
        <f t="shared" si="720"/>
        <v>0.62350000000000005</v>
      </c>
      <c r="U3138" s="79">
        <f t="shared" si="706"/>
        <v>51.426499999999997</v>
      </c>
      <c r="V3138" s="79">
        <f t="shared" si="707"/>
        <v>31.536499999999997</v>
      </c>
      <c r="W3138" s="465">
        <f t="shared" si="708"/>
        <v>0.42254971462543384</v>
      </c>
      <c r="X3138" s="465">
        <f t="shared" si="709"/>
        <v>0.13904807437739541</v>
      </c>
      <c r="Y3138" s="43">
        <f>Cal_051922a!$A$3</f>
        <v>20220519</v>
      </c>
      <c r="Z3138" s="90" t="s">
        <v>1574</v>
      </c>
      <c r="AA3138" s="82">
        <v>20221106</v>
      </c>
      <c r="AE3138" s="689" t="s">
        <v>1250</v>
      </c>
      <c r="AF3138" s="130">
        <v>1</v>
      </c>
      <c r="AG3138" s="765" t="s">
        <v>1634</v>
      </c>
    </row>
    <row r="3139" spans="1:35" x14ac:dyDescent="0.2">
      <c r="A3139" s="43" t="s">
        <v>1266</v>
      </c>
      <c r="B3139" s="45">
        <v>20200725</v>
      </c>
      <c r="C3139" s="107" t="s">
        <v>59</v>
      </c>
      <c r="D3139" s="107">
        <v>2</v>
      </c>
      <c r="E3139" s="107">
        <v>15</v>
      </c>
      <c r="H3139" s="107" t="s">
        <v>10</v>
      </c>
      <c r="I3139" s="107">
        <v>290</v>
      </c>
      <c r="J3139" s="107">
        <v>10</v>
      </c>
      <c r="K3139" s="43">
        <v>5</v>
      </c>
      <c r="L3139" s="43">
        <v>1</v>
      </c>
      <c r="M3139" s="43">
        <v>0</v>
      </c>
      <c r="N3139" s="49">
        <v>1</v>
      </c>
      <c r="O3139" s="111" t="str">
        <f>Cal_051922a!$E$2</f>
        <v>Cal_051922a</v>
      </c>
      <c r="P3139" s="112">
        <f>Cal_051922a!$Q$3</f>
        <v>1.8382409380942635</v>
      </c>
      <c r="Q3139" s="112">
        <f>Cal_051922a!$R$3</f>
        <v>0.56187208580813652</v>
      </c>
      <c r="R3139" s="46">
        <v>41.63</v>
      </c>
      <c r="S3139" s="46">
        <v>25.71</v>
      </c>
      <c r="T3139" s="43">
        <f t="shared" ref="T3139:T3140" si="722">AVERAGE(0.9, 0.75, 0.835, 0.658, 0.692, 0.783)</f>
        <v>0.76966666666666672</v>
      </c>
      <c r="U3139" s="79">
        <f t="shared" si="706"/>
        <v>40.860333333333337</v>
      </c>
      <c r="V3139" s="79">
        <f t="shared" si="707"/>
        <v>24.940333333333335</v>
      </c>
      <c r="W3139" s="465">
        <f t="shared" si="708"/>
        <v>0.33820972633669721</v>
      </c>
      <c r="X3139" s="465">
        <f t="shared" si="709"/>
        <v>0.1059244057639977</v>
      </c>
      <c r="Y3139" s="43">
        <f>Cal_051922a!$A$3</f>
        <v>20220519</v>
      </c>
      <c r="Z3139" s="48" t="s">
        <v>2004</v>
      </c>
      <c r="AA3139" s="43">
        <v>20230210</v>
      </c>
      <c r="AE3139" s="689" t="s">
        <v>1250</v>
      </c>
      <c r="AF3139" s="130">
        <v>1</v>
      </c>
    </row>
    <row r="3140" spans="1:35" x14ac:dyDescent="0.2">
      <c r="A3140" s="43" t="s">
        <v>1266</v>
      </c>
      <c r="B3140" s="45">
        <v>20200725</v>
      </c>
      <c r="C3140" s="107" t="s">
        <v>59</v>
      </c>
      <c r="D3140" s="107">
        <v>2</v>
      </c>
      <c r="E3140" s="107">
        <v>15</v>
      </c>
      <c r="H3140" s="107" t="s">
        <v>11</v>
      </c>
      <c r="I3140" s="107">
        <v>290</v>
      </c>
      <c r="J3140" s="107">
        <v>10</v>
      </c>
      <c r="K3140" s="43">
        <v>5</v>
      </c>
      <c r="L3140" s="43">
        <v>1</v>
      </c>
      <c r="M3140" s="43">
        <v>0</v>
      </c>
      <c r="N3140" s="49">
        <v>1</v>
      </c>
      <c r="O3140" s="111" t="str">
        <f>Cal_051922a!$E$2</f>
        <v>Cal_051922a</v>
      </c>
      <c r="P3140" s="112">
        <f>Cal_051922a!$Q$3</f>
        <v>1.8382409380942635</v>
      </c>
      <c r="Q3140" s="112">
        <f>Cal_051922a!$R$3</f>
        <v>0.56187208580813652</v>
      </c>
      <c r="R3140" s="46">
        <v>42.18</v>
      </c>
      <c r="S3140" s="46">
        <v>26.3</v>
      </c>
      <c r="T3140" s="43">
        <f t="shared" si="722"/>
        <v>0.76966666666666672</v>
      </c>
      <c r="U3140" s="79">
        <f t="shared" si="706"/>
        <v>41.410333333333334</v>
      </c>
      <c r="V3140" s="79">
        <f t="shared" si="707"/>
        <v>25.530333333333335</v>
      </c>
      <c r="W3140" s="465">
        <f t="shared" si="708"/>
        <v>0.33735995315494666</v>
      </c>
      <c r="X3140" s="465">
        <f t="shared" si="709"/>
        <v>0.11728082031405704</v>
      </c>
      <c r="Y3140" s="43">
        <f>Cal_051922a!$A$3</f>
        <v>20220519</v>
      </c>
      <c r="Z3140" s="48" t="s">
        <v>2004</v>
      </c>
      <c r="AA3140" s="43">
        <v>20230210</v>
      </c>
      <c r="AE3140" s="689" t="s">
        <v>1250</v>
      </c>
      <c r="AF3140" s="130">
        <v>1</v>
      </c>
      <c r="AG3140" s="765"/>
    </row>
    <row r="3141" spans="1:35" s="82" customFormat="1" x14ac:dyDescent="0.2">
      <c r="A3141" s="82" t="s">
        <v>1266</v>
      </c>
      <c r="B3141" s="81">
        <v>20200725</v>
      </c>
      <c r="C3141" s="126" t="s">
        <v>59</v>
      </c>
      <c r="D3141" s="126">
        <v>2</v>
      </c>
      <c r="E3141" s="126">
        <v>15</v>
      </c>
      <c r="F3141" s="107"/>
      <c r="G3141" s="107"/>
      <c r="H3141" s="126" t="s">
        <v>10</v>
      </c>
      <c r="I3141" s="126">
        <v>293</v>
      </c>
      <c r="J3141" s="126">
        <v>5</v>
      </c>
      <c r="K3141" s="82">
        <v>5</v>
      </c>
      <c r="L3141" s="82">
        <v>1</v>
      </c>
      <c r="M3141" s="82">
        <v>0</v>
      </c>
      <c r="N3141" s="83">
        <v>1</v>
      </c>
      <c r="O3141" s="156" t="str">
        <f>Cal_111320b_12mm!$E$2</f>
        <v>Cal_111320b_12mm</v>
      </c>
      <c r="P3141" s="157">
        <f>Cal_111320b_12mm!$Q$3</f>
        <v>1.834328118614172</v>
      </c>
      <c r="Q3141" s="157">
        <f>Cal_111320b_12mm!$R$3</f>
        <v>0.54419533879391391</v>
      </c>
      <c r="R3141" s="84">
        <v>10.35</v>
      </c>
      <c r="S3141" s="84">
        <v>6.2229999999999999</v>
      </c>
      <c r="T3141" s="82">
        <f t="shared" ref="T3141:T3144" si="723">AVERAGE(0.425, 0.335, 0.524, 0.514, 0.671, 0.631)</f>
        <v>0.51666666666666672</v>
      </c>
      <c r="U3141" s="125">
        <f t="shared" si="706"/>
        <v>9.8333333333333321</v>
      </c>
      <c r="V3141" s="125">
        <f t="shared" si="707"/>
        <v>5.7063333333333333</v>
      </c>
      <c r="W3141" s="459">
        <f t="shared" si="708"/>
        <v>8.4262009765611698E-2</v>
      </c>
      <c r="X3141" s="459">
        <f t="shared" si="709"/>
        <v>1.2943607459005822E-2</v>
      </c>
      <c r="Y3141" s="43">
        <f>Cal_111320b_12mm!$A$3</f>
        <v>20201113</v>
      </c>
      <c r="Z3141" s="90" t="s">
        <v>1537</v>
      </c>
      <c r="AA3141" s="82">
        <v>20200826</v>
      </c>
      <c r="AB3141" s="85"/>
      <c r="AE3141" s="689" t="s">
        <v>1250</v>
      </c>
      <c r="AF3141" s="130">
        <v>1</v>
      </c>
      <c r="AG3141" s="765" t="s">
        <v>1634</v>
      </c>
      <c r="AH3141" s="159" t="s">
        <v>162</v>
      </c>
      <c r="AI3141" s="155"/>
    </row>
    <row r="3142" spans="1:35" s="82" customFormat="1" x14ac:dyDescent="0.2">
      <c r="A3142" s="82" t="s">
        <v>1266</v>
      </c>
      <c r="B3142" s="81">
        <v>20200725</v>
      </c>
      <c r="C3142" s="126" t="s">
        <v>59</v>
      </c>
      <c r="D3142" s="126">
        <v>2</v>
      </c>
      <c r="E3142" s="126">
        <v>15</v>
      </c>
      <c r="F3142" s="107"/>
      <c r="G3142" s="107"/>
      <c r="H3142" s="126" t="s">
        <v>11</v>
      </c>
      <c r="I3142" s="126">
        <v>293</v>
      </c>
      <c r="J3142" s="126">
        <v>5</v>
      </c>
      <c r="K3142" s="82">
        <v>5</v>
      </c>
      <c r="L3142" s="82">
        <v>1</v>
      </c>
      <c r="M3142" s="82">
        <v>0</v>
      </c>
      <c r="N3142" s="83">
        <v>1</v>
      </c>
      <c r="O3142" s="156" t="str">
        <f>Cal_111320b_12mm!$E$2</f>
        <v>Cal_111320b_12mm</v>
      </c>
      <c r="P3142" s="157">
        <f>Cal_111320b_12mm!$Q$3</f>
        <v>1.834328118614172</v>
      </c>
      <c r="Q3142" s="157">
        <f>Cal_111320b_12mm!$R$3</f>
        <v>0.54419533879391391</v>
      </c>
      <c r="R3142" s="84">
        <v>10.86</v>
      </c>
      <c r="S3142" s="84">
        <v>6.2370000000000001</v>
      </c>
      <c r="T3142" s="82">
        <f t="shared" si="723"/>
        <v>0.51666666666666672</v>
      </c>
      <c r="U3142" s="125">
        <f t="shared" si="706"/>
        <v>10.343333333333332</v>
      </c>
      <c r="V3142" s="125">
        <f t="shared" si="707"/>
        <v>5.7203333333333335</v>
      </c>
      <c r="W3142" s="459">
        <f t="shared" si="708"/>
        <v>9.4388968050986885E-2</v>
      </c>
      <c r="X3142" s="459">
        <f t="shared" si="709"/>
        <v>3.0551348283671411E-3</v>
      </c>
      <c r="Y3142" s="43">
        <f>Cal_111320b_12mm!$A$3</f>
        <v>20201113</v>
      </c>
      <c r="Z3142" s="90" t="s">
        <v>1537</v>
      </c>
      <c r="AA3142" s="82">
        <v>20200826</v>
      </c>
      <c r="AB3142" s="85"/>
      <c r="AE3142" s="689" t="s">
        <v>1250</v>
      </c>
      <c r="AF3142" s="130">
        <v>1</v>
      </c>
      <c r="AG3142" s="765" t="s">
        <v>1634</v>
      </c>
      <c r="AH3142" s="159" t="s">
        <v>163</v>
      </c>
      <c r="AI3142" s="155"/>
    </row>
    <row r="3143" spans="1:35" s="372" customFormat="1" x14ac:dyDescent="0.2">
      <c r="A3143" s="372" t="s">
        <v>1266</v>
      </c>
      <c r="B3143" s="462">
        <v>20200725</v>
      </c>
      <c r="C3143" s="373" t="s">
        <v>59</v>
      </c>
      <c r="D3143" s="373">
        <v>2</v>
      </c>
      <c r="E3143" s="373">
        <v>15</v>
      </c>
      <c r="F3143" s="107"/>
      <c r="G3143" s="107"/>
      <c r="H3143" s="373" t="s">
        <v>10</v>
      </c>
      <c r="I3143" s="373">
        <v>550</v>
      </c>
      <c r="J3143" s="373">
        <v>20</v>
      </c>
      <c r="K3143" s="372">
        <v>5</v>
      </c>
      <c r="L3143" s="372">
        <v>1</v>
      </c>
      <c r="M3143" s="372">
        <v>0</v>
      </c>
      <c r="N3143" s="375">
        <v>1</v>
      </c>
      <c r="O3143" s="156" t="str">
        <f>Cal_111320b_12mm!$E$2</f>
        <v>Cal_111320b_12mm</v>
      </c>
      <c r="P3143" s="157">
        <f>Cal_111320b_12mm!$Q$3</f>
        <v>1.834328118614172</v>
      </c>
      <c r="Q3143" s="157">
        <f>Cal_111320b_12mm!$R$3</f>
        <v>0.54419533879391391</v>
      </c>
      <c r="R3143" s="376">
        <v>5.6559999999999997</v>
      </c>
      <c r="S3143" s="376">
        <v>3.2120000000000002</v>
      </c>
      <c r="T3143" s="82">
        <f t="shared" si="723"/>
        <v>0.51666666666666672</v>
      </c>
      <c r="U3143" s="378">
        <f t="shared" si="706"/>
        <v>5.1393333333333331</v>
      </c>
      <c r="V3143" s="378">
        <f t="shared" si="707"/>
        <v>2.6953333333333336</v>
      </c>
      <c r="W3143" s="464">
        <f t="shared" si="708"/>
        <v>2.6582968520861037E-2</v>
      </c>
      <c r="X3143" s="464">
        <f t="shared" si="709"/>
        <v>-2.1232396797191437E-3</v>
      </c>
      <c r="Y3143" s="43">
        <f>Cal_111320b_12mm!$A$3</f>
        <v>20201113</v>
      </c>
      <c r="Z3143" s="90" t="s">
        <v>1537</v>
      </c>
      <c r="AA3143" s="82">
        <v>20200826</v>
      </c>
      <c r="AB3143" s="380"/>
      <c r="AE3143" s="689" t="s">
        <v>1250</v>
      </c>
      <c r="AF3143" s="130">
        <v>1</v>
      </c>
      <c r="AG3143" s="765" t="s">
        <v>1634</v>
      </c>
      <c r="AH3143" s="750" t="s">
        <v>1739</v>
      </c>
      <c r="AI3143" s="371"/>
    </row>
    <row r="3144" spans="1:35" s="610" customFormat="1" ht="13.5" thickBot="1" x14ac:dyDescent="0.25">
      <c r="A3144" s="610" t="s">
        <v>1266</v>
      </c>
      <c r="B3144" s="611">
        <v>20200725</v>
      </c>
      <c r="C3144" s="612" t="s">
        <v>59</v>
      </c>
      <c r="D3144" s="612">
        <v>2</v>
      </c>
      <c r="E3144" s="612">
        <v>15</v>
      </c>
      <c r="F3144" s="140"/>
      <c r="G3144" s="140"/>
      <c r="H3144" s="612" t="s">
        <v>11</v>
      </c>
      <c r="I3144" s="612">
        <v>552</v>
      </c>
      <c r="J3144" s="612">
        <v>20</v>
      </c>
      <c r="K3144" s="610">
        <v>5</v>
      </c>
      <c r="L3144" s="610">
        <v>1</v>
      </c>
      <c r="M3144" s="610">
        <v>0</v>
      </c>
      <c r="N3144" s="614">
        <v>1</v>
      </c>
      <c r="O3144" s="638" t="str">
        <f>Cal_111320b_12mm!$E$2</f>
        <v>Cal_111320b_12mm</v>
      </c>
      <c r="P3144" s="639">
        <f>Cal_111320b_12mm!$Q$3</f>
        <v>1.834328118614172</v>
      </c>
      <c r="Q3144" s="639">
        <f>Cal_111320b_12mm!$R$3</f>
        <v>0.54419533879391391</v>
      </c>
      <c r="R3144" s="626">
        <v>5.2830000000000004</v>
      </c>
      <c r="S3144" s="626">
        <v>3.0859999999999999</v>
      </c>
      <c r="T3144" s="258">
        <f t="shared" si="723"/>
        <v>0.51666666666666672</v>
      </c>
      <c r="U3144" s="618">
        <f t="shared" si="706"/>
        <v>4.7663333333333338</v>
      </c>
      <c r="V3144" s="618">
        <f t="shared" si="707"/>
        <v>2.5693333333333332</v>
      </c>
      <c r="W3144" s="619">
        <f t="shared" si="708"/>
        <v>2.3809810784902425E-2</v>
      </c>
      <c r="X3144" s="619">
        <f t="shared" si="709"/>
        <v>-5.7799159814894956E-4</v>
      </c>
      <c r="Y3144" s="115">
        <f>Cal_111320b_12mm!$A$3</f>
        <v>20201113</v>
      </c>
      <c r="Z3144" s="286" t="s">
        <v>1537</v>
      </c>
      <c r="AA3144" s="258">
        <v>20200826</v>
      </c>
      <c r="AB3144" s="625"/>
      <c r="AE3144" s="693" t="s">
        <v>1250</v>
      </c>
      <c r="AF3144" s="508">
        <v>1</v>
      </c>
      <c r="AG3144" s="793" t="s">
        <v>1634</v>
      </c>
      <c r="AH3144" s="753" t="s">
        <v>1740</v>
      </c>
      <c r="AI3144" s="613"/>
    </row>
    <row r="3145" spans="1:35" x14ac:dyDescent="0.2">
      <c r="A3145" s="43" t="s">
        <v>1266</v>
      </c>
      <c r="B3145" s="45">
        <v>20200725</v>
      </c>
      <c r="C3145" s="107" t="s">
        <v>61</v>
      </c>
      <c r="D3145" s="107">
        <v>3</v>
      </c>
      <c r="E3145" s="107">
        <v>1</v>
      </c>
      <c r="H3145" s="107" t="s">
        <v>10</v>
      </c>
      <c r="I3145" s="107">
        <v>290</v>
      </c>
      <c r="J3145" s="107">
        <v>0</v>
      </c>
      <c r="K3145" s="43">
        <v>5</v>
      </c>
      <c r="L3145" s="43">
        <v>1</v>
      </c>
      <c r="M3145" s="43">
        <v>0</v>
      </c>
      <c r="N3145" s="49">
        <v>1</v>
      </c>
      <c r="O3145" s="111" t="str">
        <f>Cal_051922a!$E$2</f>
        <v>Cal_051922a</v>
      </c>
      <c r="P3145" s="112">
        <f>Cal_051922a!$Q$3</f>
        <v>1.8382409380942635</v>
      </c>
      <c r="Q3145" s="112">
        <f>Cal_051922a!$R$3</f>
        <v>0.56187208580813652</v>
      </c>
      <c r="R3145" s="46">
        <v>60.15</v>
      </c>
      <c r="S3145" s="46">
        <v>42.25</v>
      </c>
      <c r="T3145" s="43">
        <f t="shared" ref="T3145:T3150" si="724">AVERAGE(0.526,0.483,0.62,0.68,0.803,0.629)</f>
        <v>0.62350000000000005</v>
      </c>
      <c r="U3145" s="79">
        <f t="shared" si="706"/>
        <v>59.526499999999999</v>
      </c>
      <c r="V3145" s="79">
        <f t="shared" si="707"/>
        <v>41.6265</v>
      </c>
      <c r="W3145" s="465">
        <f t="shared" si="708"/>
        <v>0.38027349883334666</v>
      </c>
      <c r="X3145" s="465">
        <f t="shared" si="709"/>
        <v>0.36100566543428869</v>
      </c>
      <c r="Y3145" s="43">
        <f>Cal_051922a!$A$3</f>
        <v>20220519</v>
      </c>
      <c r="Z3145" s="90" t="s">
        <v>1574</v>
      </c>
      <c r="AA3145" s="82">
        <v>20221106</v>
      </c>
      <c r="AE3145" s="689" t="s">
        <v>1250</v>
      </c>
      <c r="AF3145" s="130">
        <v>1</v>
      </c>
      <c r="AG3145" s="765" t="s">
        <v>1634</v>
      </c>
    </row>
    <row r="3146" spans="1:35" x14ac:dyDescent="0.2">
      <c r="A3146" s="43" t="s">
        <v>1266</v>
      </c>
      <c r="B3146" s="45">
        <v>20200725</v>
      </c>
      <c r="C3146" s="107" t="s">
        <v>61</v>
      </c>
      <c r="D3146" s="107">
        <v>3</v>
      </c>
      <c r="E3146" s="107">
        <v>1</v>
      </c>
      <c r="H3146" s="107" t="s">
        <v>11</v>
      </c>
      <c r="I3146" s="107">
        <v>290</v>
      </c>
      <c r="J3146" s="107">
        <v>0</v>
      </c>
      <c r="K3146" s="43">
        <v>5</v>
      </c>
      <c r="L3146" s="43">
        <v>1</v>
      </c>
      <c r="M3146" s="43">
        <v>0</v>
      </c>
      <c r="N3146" s="49">
        <v>1</v>
      </c>
      <c r="O3146" s="111" t="str">
        <f>Cal_051922a!$E$2</f>
        <v>Cal_051922a</v>
      </c>
      <c r="P3146" s="112">
        <f>Cal_051922a!$Q$3</f>
        <v>1.8382409380942635</v>
      </c>
      <c r="Q3146" s="112">
        <f>Cal_051922a!$R$3</f>
        <v>0.56187208580813652</v>
      </c>
      <c r="R3146" s="46">
        <v>58.76</v>
      </c>
      <c r="S3146" s="46">
        <v>41.16</v>
      </c>
      <c r="T3146" s="43">
        <f>AVERAGE(0.593,0.615,0.365,0.678,0.598,0.631)</f>
        <v>0.57999999999999996</v>
      </c>
      <c r="U3146" s="79">
        <f t="shared" si="706"/>
        <v>58.18</v>
      </c>
      <c r="V3146" s="79">
        <f t="shared" si="707"/>
        <v>40.58</v>
      </c>
      <c r="W3146" s="465">
        <f t="shared" si="708"/>
        <v>0.37390019997021801</v>
      </c>
      <c r="X3146" s="465">
        <f t="shared" si="709"/>
        <v>0.34874303176871374</v>
      </c>
      <c r="Y3146" s="43">
        <f>Cal_051922a!$A$3</f>
        <v>20220519</v>
      </c>
      <c r="Z3146" s="86" t="s">
        <v>1571</v>
      </c>
      <c r="AA3146" s="82">
        <v>20221106</v>
      </c>
      <c r="AE3146" s="689" t="s">
        <v>1250</v>
      </c>
      <c r="AF3146" s="130">
        <v>1</v>
      </c>
      <c r="AG3146" s="765" t="s">
        <v>1634</v>
      </c>
      <c r="AH3146" s="749" t="s">
        <v>1628</v>
      </c>
    </row>
    <row r="3147" spans="1:35" x14ac:dyDescent="0.2">
      <c r="A3147" s="43" t="s">
        <v>1266</v>
      </c>
      <c r="B3147" s="45">
        <v>20200725</v>
      </c>
      <c r="C3147" s="107" t="s">
        <v>61</v>
      </c>
      <c r="D3147" s="107">
        <v>3</v>
      </c>
      <c r="E3147" s="107">
        <v>3</v>
      </c>
      <c r="H3147" s="107" t="s">
        <v>10</v>
      </c>
      <c r="I3147" s="107">
        <v>290</v>
      </c>
      <c r="J3147" s="107">
        <v>0</v>
      </c>
      <c r="K3147" s="43">
        <v>5</v>
      </c>
      <c r="L3147" s="43">
        <v>1</v>
      </c>
      <c r="M3147" s="43">
        <v>0</v>
      </c>
      <c r="N3147" s="49">
        <v>1</v>
      </c>
      <c r="O3147" s="111" t="str">
        <f>Cal_051922a!$E$2</f>
        <v>Cal_051922a</v>
      </c>
      <c r="P3147" s="112">
        <f>Cal_051922a!$Q$3</f>
        <v>1.8382409380942635</v>
      </c>
      <c r="Q3147" s="112">
        <f>Cal_051922a!$R$3</f>
        <v>0.56187208580813652</v>
      </c>
      <c r="R3147" s="46">
        <v>56.03</v>
      </c>
      <c r="S3147" s="46">
        <v>38.86</v>
      </c>
      <c r="T3147" s="43">
        <f t="shared" si="724"/>
        <v>0.62350000000000005</v>
      </c>
      <c r="U3147" s="79">
        <f t="shared" si="706"/>
        <v>55.406500000000001</v>
      </c>
      <c r="V3147" s="79">
        <f t="shared" si="707"/>
        <v>38.236499999999999</v>
      </c>
      <c r="W3147" s="465">
        <f t="shared" si="708"/>
        <v>0.36476513826640017</v>
      </c>
      <c r="X3147" s="465">
        <f t="shared" si="709"/>
        <v>0.31614535780027431</v>
      </c>
      <c r="Y3147" s="43">
        <f>Cal_051922a!$A$3</f>
        <v>20220519</v>
      </c>
      <c r="Z3147" s="90" t="s">
        <v>1574</v>
      </c>
      <c r="AA3147" s="82">
        <v>20221106</v>
      </c>
      <c r="AE3147" s="689" t="s">
        <v>1250</v>
      </c>
      <c r="AF3147" s="130">
        <v>1</v>
      </c>
      <c r="AG3147" s="765" t="s">
        <v>1634</v>
      </c>
    </row>
    <row r="3148" spans="1:35" x14ac:dyDescent="0.2">
      <c r="A3148" s="43" t="s">
        <v>1266</v>
      </c>
      <c r="B3148" s="45">
        <v>20200725</v>
      </c>
      <c r="C3148" s="107" t="s">
        <v>61</v>
      </c>
      <c r="D3148" s="107">
        <v>3</v>
      </c>
      <c r="E3148" s="107">
        <v>3</v>
      </c>
      <c r="H3148" s="107" t="s">
        <v>11</v>
      </c>
      <c r="I3148" s="107">
        <v>290</v>
      </c>
      <c r="J3148" s="107">
        <v>0</v>
      </c>
      <c r="K3148" s="43">
        <v>5</v>
      </c>
      <c r="L3148" s="43">
        <v>1</v>
      </c>
      <c r="M3148" s="43">
        <v>0</v>
      </c>
      <c r="N3148" s="49">
        <v>1</v>
      </c>
      <c r="O3148" s="111" t="str">
        <f>Cal_051922a!$E$2</f>
        <v>Cal_051922a</v>
      </c>
      <c r="P3148" s="112">
        <f>Cal_051922a!$Q$3</f>
        <v>1.8382409380942635</v>
      </c>
      <c r="Q3148" s="112">
        <f>Cal_051922a!$R$3</f>
        <v>0.56187208580813652</v>
      </c>
      <c r="R3148" s="46">
        <v>49.4</v>
      </c>
      <c r="S3148" s="46">
        <v>34.549999999999997</v>
      </c>
      <c r="T3148" s="43">
        <f t="shared" si="724"/>
        <v>0.62350000000000005</v>
      </c>
      <c r="U3148" s="79">
        <f t="shared" si="706"/>
        <v>48.776499999999999</v>
      </c>
      <c r="V3148" s="79">
        <f t="shared" si="707"/>
        <v>33.926499999999997</v>
      </c>
      <c r="W3148" s="465">
        <f t="shared" si="708"/>
        <v>0.31547829372487141</v>
      </c>
      <c r="X3148" s="465">
        <f t="shared" si="709"/>
        <v>0.28868029675297135</v>
      </c>
      <c r="Y3148" s="43">
        <f>Cal_051922a!$A$3</f>
        <v>20220519</v>
      </c>
      <c r="Z3148" s="90" t="s">
        <v>1574</v>
      </c>
      <c r="AA3148" s="82">
        <v>20221106</v>
      </c>
      <c r="AE3148" s="689" t="s">
        <v>1250</v>
      </c>
      <c r="AF3148" s="130">
        <v>1</v>
      </c>
      <c r="AG3148" s="765" t="s">
        <v>1634</v>
      </c>
    </row>
    <row r="3149" spans="1:35" x14ac:dyDescent="0.2">
      <c r="A3149" s="43" t="s">
        <v>1266</v>
      </c>
      <c r="B3149" s="45">
        <v>20200725</v>
      </c>
      <c r="C3149" s="107" t="s">
        <v>61</v>
      </c>
      <c r="D3149" s="107">
        <v>3</v>
      </c>
      <c r="E3149" s="107">
        <v>5</v>
      </c>
      <c r="H3149" s="107" t="s">
        <v>10</v>
      </c>
      <c r="I3149" s="107">
        <v>290</v>
      </c>
      <c r="J3149" s="107">
        <v>0</v>
      </c>
      <c r="K3149" s="43">
        <v>5</v>
      </c>
      <c r="L3149" s="43">
        <v>1</v>
      </c>
      <c r="M3149" s="43">
        <v>0</v>
      </c>
      <c r="N3149" s="49">
        <v>1</v>
      </c>
      <c r="O3149" s="111" t="str">
        <f>Cal_051922a!$E$2</f>
        <v>Cal_051922a</v>
      </c>
      <c r="P3149" s="112">
        <f>Cal_051922a!$Q$3</f>
        <v>1.8382409380942635</v>
      </c>
      <c r="Q3149" s="112">
        <f>Cal_051922a!$R$3</f>
        <v>0.56187208580813652</v>
      </c>
      <c r="R3149" s="46">
        <v>192.8</v>
      </c>
      <c r="S3149" s="46">
        <v>126.1</v>
      </c>
      <c r="T3149" s="43">
        <f>AVERAGE(0.593,0.615,0.365,0.678,0.598,0.631)</f>
        <v>0.57999999999999996</v>
      </c>
      <c r="U3149" s="79">
        <f t="shared" si="706"/>
        <v>192.22</v>
      </c>
      <c r="V3149" s="79">
        <f t="shared" si="707"/>
        <v>125.52</v>
      </c>
      <c r="W3149" s="465">
        <f t="shared" si="708"/>
        <v>1.4169967805689512</v>
      </c>
      <c r="X3149" s="465">
        <f t="shared" si="709"/>
        <v>0.8182466508719235</v>
      </c>
      <c r="Y3149" s="43">
        <f>Cal_051922a!$A$3</f>
        <v>20220519</v>
      </c>
      <c r="Z3149" s="90" t="s">
        <v>1571</v>
      </c>
      <c r="AA3149" s="82">
        <v>20221106</v>
      </c>
      <c r="AE3149" s="689" t="s">
        <v>1250</v>
      </c>
      <c r="AF3149" s="130">
        <v>1</v>
      </c>
      <c r="AG3149" s="765" t="s">
        <v>1634</v>
      </c>
    </row>
    <row r="3150" spans="1:35" x14ac:dyDescent="0.2">
      <c r="A3150" s="43" t="s">
        <v>1266</v>
      </c>
      <c r="B3150" s="45">
        <v>20200725</v>
      </c>
      <c r="C3150" s="107" t="s">
        <v>61</v>
      </c>
      <c r="D3150" s="107">
        <v>3</v>
      </c>
      <c r="E3150" s="107">
        <v>5</v>
      </c>
      <c r="H3150" s="107" t="s">
        <v>11</v>
      </c>
      <c r="I3150" s="107">
        <v>290</v>
      </c>
      <c r="J3150" s="107">
        <v>0</v>
      </c>
      <c r="K3150" s="43">
        <v>5</v>
      </c>
      <c r="L3150" s="43">
        <v>1</v>
      </c>
      <c r="M3150" s="43">
        <v>0</v>
      </c>
      <c r="N3150" s="49">
        <v>1</v>
      </c>
      <c r="O3150" s="111" t="str">
        <f>Cal_051922a!$E$2</f>
        <v>Cal_051922a</v>
      </c>
      <c r="P3150" s="112">
        <f>Cal_051922a!$Q$3</f>
        <v>1.8382409380942635</v>
      </c>
      <c r="Q3150" s="112">
        <f>Cal_051922a!$R$3</f>
        <v>0.56187208580813652</v>
      </c>
      <c r="R3150" s="46">
        <v>185.6</v>
      </c>
      <c r="S3150" s="46">
        <v>119.4</v>
      </c>
      <c r="T3150" s="43">
        <f t="shared" si="724"/>
        <v>0.62350000000000005</v>
      </c>
      <c r="U3150" s="79">
        <f t="shared" si="706"/>
        <v>184.97649999999999</v>
      </c>
      <c r="V3150" s="79">
        <f t="shared" si="707"/>
        <v>118.7765</v>
      </c>
      <c r="W3150" s="465">
        <f t="shared" si="708"/>
        <v>1.4063746157970696</v>
      </c>
      <c r="X3150" s="465">
        <f t="shared" si="709"/>
        <v>0.70878146637738138</v>
      </c>
      <c r="Y3150" s="43">
        <f>Cal_051922a!$A$3</f>
        <v>20220519</v>
      </c>
      <c r="Z3150" s="90" t="s">
        <v>1574</v>
      </c>
      <c r="AA3150" s="82">
        <v>20221106</v>
      </c>
      <c r="AE3150" s="689" t="s">
        <v>1250</v>
      </c>
      <c r="AF3150" s="130">
        <v>1</v>
      </c>
      <c r="AG3150" s="765" t="s">
        <v>1634</v>
      </c>
    </row>
    <row r="3151" spans="1:35" s="82" customFormat="1" x14ac:dyDescent="0.2">
      <c r="A3151" s="82" t="s">
        <v>1266</v>
      </c>
      <c r="B3151" s="81">
        <v>20200725</v>
      </c>
      <c r="C3151" s="126" t="s">
        <v>61</v>
      </c>
      <c r="D3151" s="126">
        <v>3</v>
      </c>
      <c r="E3151" s="126">
        <v>5</v>
      </c>
      <c r="F3151" s="107"/>
      <c r="G3151" s="107"/>
      <c r="H3151" s="126" t="s">
        <v>10</v>
      </c>
      <c r="I3151" s="126">
        <v>293</v>
      </c>
      <c r="J3151" s="126">
        <v>5</v>
      </c>
      <c r="K3151" s="82">
        <v>5</v>
      </c>
      <c r="L3151" s="82">
        <v>1</v>
      </c>
      <c r="M3151" s="82">
        <v>0</v>
      </c>
      <c r="N3151" s="83">
        <v>1</v>
      </c>
      <c r="O3151" s="156" t="str">
        <f>Cal_111320b_12mm!$E$2</f>
        <v>Cal_111320b_12mm</v>
      </c>
      <c r="P3151" s="157">
        <f>Cal_111320b_12mm!$Q$3</f>
        <v>1.834328118614172</v>
      </c>
      <c r="Q3151" s="157">
        <f>Cal_111320b_12mm!$R$3</f>
        <v>0.54419533879391391</v>
      </c>
      <c r="R3151" s="84">
        <v>61.24</v>
      </c>
      <c r="S3151" s="84">
        <v>38.86</v>
      </c>
      <c r="T3151" s="82">
        <f>AVERAGE(0.657,0.645,0.79,0.845,0.704,0.75)</f>
        <v>0.73183333333333334</v>
      </c>
      <c r="U3151" s="125">
        <f t="shared" si="706"/>
        <v>60.508166666666668</v>
      </c>
      <c r="V3151" s="125">
        <f t="shared" si="707"/>
        <v>38.128166666666665</v>
      </c>
      <c r="W3151" s="459">
        <f t="shared" si="708"/>
        <v>0.45693815811834032</v>
      </c>
      <c r="X3151" s="459">
        <f t="shared" si="709"/>
        <v>0.19256332698179762</v>
      </c>
      <c r="Y3151" s="43">
        <f>Cal_111320b_12mm!$A$3</f>
        <v>20201113</v>
      </c>
      <c r="Z3151" s="85" t="s">
        <v>1585</v>
      </c>
      <c r="AA3151" s="82">
        <v>20200825</v>
      </c>
      <c r="AB3151" s="85"/>
      <c r="AE3151" s="689" t="s">
        <v>1250</v>
      </c>
      <c r="AF3151" s="130">
        <v>1</v>
      </c>
      <c r="AG3151" s="130">
        <v>1</v>
      </c>
      <c r="AH3151" s="159" t="s">
        <v>177</v>
      </c>
      <c r="AI3151" s="155"/>
    </row>
    <row r="3152" spans="1:35" s="82" customFormat="1" x14ac:dyDescent="0.2">
      <c r="A3152" s="82" t="s">
        <v>1266</v>
      </c>
      <c r="B3152" s="81">
        <v>20200725</v>
      </c>
      <c r="C3152" s="126" t="s">
        <v>61</v>
      </c>
      <c r="D3152" s="126">
        <v>3</v>
      </c>
      <c r="E3152" s="126">
        <v>5</v>
      </c>
      <c r="F3152" s="107"/>
      <c r="G3152" s="107"/>
      <c r="H3152" s="126" t="s">
        <v>11</v>
      </c>
      <c r="I3152" s="126">
        <v>292</v>
      </c>
      <c r="J3152" s="126">
        <v>5</v>
      </c>
      <c r="K3152" s="82">
        <v>5</v>
      </c>
      <c r="L3152" s="82">
        <v>1</v>
      </c>
      <c r="M3152" s="82">
        <v>0</v>
      </c>
      <c r="N3152" s="83">
        <v>1</v>
      </c>
      <c r="O3152" s="156" t="str">
        <f>Cal_111320b_12mm!$E$2</f>
        <v>Cal_111320b_12mm</v>
      </c>
      <c r="P3152" s="157">
        <f>Cal_111320b_12mm!$Q$3</f>
        <v>1.834328118614172</v>
      </c>
      <c r="Q3152" s="157">
        <f>Cal_111320b_12mm!$R$3</f>
        <v>0.54419533879391391</v>
      </c>
      <c r="R3152" s="84">
        <v>46.31</v>
      </c>
      <c r="S3152" s="84">
        <v>29.98</v>
      </c>
      <c r="T3152" s="82">
        <f t="shared" ref="T3152:T3154" si="725">AVERAGE(0.425, 0.335, 0.524, 0.514, 0.671, 0.631)</f>
        <v>0.51666666666666672</v>
      </c>
      <c r="U3152" s="125">
        <f t="shared" si="706"/>
        <v>45.793333333333337</v>
      </c>
      <c r="V3152" s="125">
        <f t="shared" si="707"/>
        <v>29.463333333333335</v>
      </c>
      <c r="W3152" s="459">
        <f t="shared" si="708"/>
        <v>0.33455559571401228</v>
      </c>
      <c r="X3152" s="459">
        <f t="shared" si="709"/>
        <v>0.16906197420545455</v>
      </c>
      <c r="Y3152" s="43">
        <f>Cal_111320b_12mm!$A$3</f>
        <v>20201113</v>
      </c>
      <c r="Z3152" s="90" t="s">
        <v>1537</v>
      </c>
      <c r="AA3152" s="82">
        <v>20200826</v>
      </c>
      <c r="AB3152" s="85"/>
      <c r="AE3152" s="689" t="s">
        <v>1250</v>
      </c>
      <c r="AF3152" s="130">
        <v>1</v>
      </c>
      <c r="AG3152" s="130">
        <v>1</v>
      </c>
      <c r="AH3152" s="159" t="s">
        <v>178</v>
      </c>
      <c r="AI3152" s="155"/>
    </row>
    <row r="3153" spans="1:35" s="372" customFormat="1" x14ac:dyDescent="0.2">
      <c r="A3153" s="372" t="s">
        <v>1266</v>
      </c>
      <c r="B3153" s="462">
        <v>20200725</v>
      </c>
      <c r="C3153" s="373" t="s">
        <v>61</v>
      </c>
      <c r="D3153" s="373">
        <v>3</v>
      </c>
      <c r="E3153" s="373">
        <v>5</v>
      </c>
      <c r="F3153" s="107"/>
      <c r="G3153" s="107"/>
      <c r="H3153" s="373" t="s">
        <v>10</v>
      </c>
      <c r="I3153" s="373">
        <v>550</v>
      </c>
      <c r="J3153" s="373">
        <v>20</v>
      </c>
      <c r="K3153" s="372">
        <v>5</v>
      </c>
      <c r="L3153" s="372">
        <v>1</v>
      </c>
      <c r="M3153" s="372">
        <v>0</v>
      </c>
      <c r="N3153" s="375">
        <v>1</v>
      </c>
      <c r="O3153" s="156" t="str">
        <f>Cal_111320b_12mm!$E$2</f>
        <v>Cal_111320b_12mm</v>
      </c>
      <c r="P3153" s="157">
        <f>Cal_111320b_12mm!$Q$3</f>
        <v>1.834328118614172</v>
      </c>
      <c r="Q3153" s="157">
        <f>Cal_111320b_12mm!$R$3</f>
        <v>0.54419533879391391</v>
      </c>
      <c r="R3153" s="376">
        <v>43.23</v>
      </c>
      <c r="S3153" s="376">
        <v>27.03</v>
      </c>
      <c r="T3153" s="82">
        <f t="shared" si="725"/>
        <v>0.51666666666666672</v>
      </c>
      <c r="U3153" s="378">
        <f t="shared" si="706"/>
        <v>42.713333333333331</v>
      </c>
      <c r="V3153" s="378">
        <f t="shared" si="707"/>
        <v>26.513333333333335</v>
      </c>
      <c r="W3153" s="464">
        <f t="shared" si="708"/>
        <v>0.17620461949179572</v>
      </c>
      <c r="X3153" s="464">
        <f t="shared" si="709"/>
        <v>6.4399737671749419E-2</v>
      </c>
      <c r="Y3153" s="43">
        <f>Cal_111320b_12mm!$A$3</f>
        <v>20201113</v>
      </c>
      <c r="Z3153" s="90" t="s">
        <v>1537</v>
      </c>
      <c r="AA3153" s="82">
        <v>20200826</v>
      </c>
      <c r="AB3153" s="380"/>
      <c r="AE3153" s="689" t="s">
        <v>1250</v>
      </c>
      <c r="AF3153" s="130">
        <v>1</v>
      </c>
      <c r="AG3153" s="130">
        <v>1</v>
      </c>
      <c r="AH3153" s="382" t="s">
        <v>183</v>
      </c>
      <c r="AI3153" s="371"/>
    </row>
    <row r="3154" spans="1:35" s="372" customFormat="1" x14ac:dyDescent="0.2">
      <c r="A3154" s="372" t="s">
        <v>1266</v>
      </c>
      <c r="B3154" s="462">
        <v>20200725</v>
      </c>
      <c r="C3154" s="373" t="s">
        <v>61</v>
      </c>
      <c r="D3154" s="373">
        <v>3</v>
      </c>
      <c r="E3154" s="373">
        <v>5</v>
      </c>
      <c r="F3154" s="107"/>
      <c r="G3154" s="107"/>
      <c r="H3154" s="373" t="s">
        <v>11</v>
      </c>
      <c r="I3154" s="373">
        <v>550</v>
      </c>
      <c r="J3154" s="373">
        <v>20</v>
      </c>
      <c r="K3154" s="372">
        <v>5</v>
      </c>
      <c r="L3154" s="372">
        <v>1</v>
      </c>
      <c r="M3154" s="372">
        <v>0</v>
      </c>
      <c r="N3154" s="375">
        <v>1</v>
      </c>
      <c r="O3154" s="156" t="str">
        <f>Cal_111320b_12mm!$E$2</f>
        <v>Cal_111320b_12mm</v>
      </c>
      <c r="P3154" s="157">
        <f>Cal_111320b_12mm!$Q$3</f>
        <v>1.834328118614172</v>
      </c>
      <c r="Q3154" s="157">
        <f>Cal_111320b_12mm!$R$3</f>
        <v>0.54419533879391391</v>
      </c>
      <c r="R3154" s="376">
        <v>34.57</v>
      </c>
      <c r="S3154" s="376">
        <v>21.73</v>
      </c>
      <c r="T3154" s="82">
        <f t="shared" si="725"/>
        <v>0.51666666666666672</v>
      </c>
      <c r="U3154" s="378">
        <f t="shared" si="706"/>
        <v>34.053333333333335</v>
      </c>
      <c r="V3154" s="378">
        <f t="shared" si="707"/>
        <v>21.213333333333335</v>
      </c>
      <c r="W3154" s="464">
        <f t="shared" si="708"/>
        <v>0.13965847618979368</v>
      </c>
      <c r="X3154" s="464">
        <f t="shared" si="709"/>
        <v>5.2849209124362848E-2</v>
      </c>
      <c r="Y3154" s="43">
        <f>Cal_111320b_12mm!$A$3</f>
        <v>20201113</v>
      </c>
      <c r="Z3154" s="90" t="s">
        <v>1537</v>
      </c>
      <c r="AA3154" s="82">
        <v>20200826</v>
      </c>
      <c r="AB3154" s="380"/>
      <c r="AE3154" s="689" t="s">
        <v>1250</v>
      </c>
      <c r="AF3154" s="130">
        <v>1</v>
      </c>
      <c r="AG3154" s="130">
        <v>1</v>
      </c>
      <c r="AH3154" s="382" t="s">
        <v>184</v>
      </c>
      <c r="AI3154" s="371"/>
    </row>
    <row r="3155" spans="1:35" x14ac:dyDescent="0.2">
      <c r="A3155" s="43" t="s">
        <v>1266</v>
      </c>
      <c r="B3155" s="45">
        <v>20200725</v>
      </c>
      <c r="C3155" s="107" t="s">
        <v>61</v>
      </c>
      <c r="D3155" s="107">
        <v>3</v>
      </c>
      <c r="E3155" s="107">
        <v>10</v>
      </c>
      <c r="H3155" s="107" t="s">
        <v>10</v>
      </c>
      <c r="I3155" s="107">
        <v>290</v>
      </c>
      <c r="J3155" s="107">
        <v>0</v>
      </c>
      <c r="K3155" s="43">
        <v>5</v>
      </c>
      <c r="L3155" s="43">
        <v>1</v>
      </c>
      <c r="M3155" s="43">
        <v>0</v>
      </c>
      <c r="N3155" s="49">
        <v>1</v>
      </c>
      <c r="O3155" s="111" t="str">
        <f>Cal_051922a!$E$2</f>
        <v>Cal_051922a</v>
      </c>
      <c r="P3155" s="112">
        <f>Cal_051922a!$Q$3</f>
        <v>1.8382409380942635</v>
      </c>
      <c r="Q3155" s="112">
        <f>Cal_051922a!$R$3</f>
        <v>0.56187208580813652</v>
      </c>
      <c r="R3155" s="46">
        <v>98.02</v>
      </c>
      <c r="S3155" s="46">
        <v>63.76</v>
      </c>
      <c r="T3155" s="43">
        <f t="shared" ref="T3155:T3156" si="726">AVERAGE(0.526,0.483,0.62,0.68,0.803,0.629)</f>
        <v>0.62350000000000005</v>
      </c>
      <c r="U3155" s="79">
        <f t="shared" si="706"/>
        <v>97.396499999999989</v>
      </c>
      <c r="V3155" s="79">
        <f t="shared" si="707"/>
        <v>63.136499999999998</v>
      </c>
      <c r="W3155" s="465">
        <f t="shared" si="708"/>
        <v>0.727830730169299</v>
      </c>
      <c r="X3155" s="465">
        <f t="shared" si="709"/>
        <v>0.39649564737345744</v>
      </c>
      <c r="Y3155" s="43">
        <f>Cal_051922a!$A$3</f>
        <v>20220519</v>
      </c>
      <c r="Z3155" s="90" t="s">
        <v>1574</v>
      </c>
      <c r="AA3155" s="82">
        <v>20221106</v>
      </c>
      <c r="AE3155" s="689" t="s">
        <v>1250</v>
      </c>
      <c r="AF3155" s="130">
        <v>1</v>
      </c>
      <c r="AG3155" s="765" t="s">
        <v>1634</v>
      </c>
    </row>
    <row r="3156" spans="1:35" x14ac:dyDescent="0.2">
      <c r="A3156" s="43" t="s">
        <v>1266</v>
      </c>
      <c r="B3156" s="45">
        <v>20200725</v>
      </c>
      <c r="C3156" s="107" t="s">
        <v>61</v>
      </c>
      <c r="D3156" s="107">
        <v>3</v>
      </c>
      <c r="E3156" s="107">
        <v>10</v>
      </c>
      <c r="H3156" s="107" t="s">
        <v>11</v>
      </c>
      <c r="I3156" s="107">
        <v>290</v>
      </c>
      <c r="J3156" s="107">
        <v>0</v>
      </c>
      <c r="K3156" s="43">
        <v>5</v>
      </c>
      <c r="L3156" s="43">
        <v>1</v>
      </c>
      <c r="M3156" s="43">
        <v>0</v>
      </c>
      <c r="N3156" s="49">
        <v>1</v>
      </c>
      <c r="O3156" s="111" t="str">
        <f>Cal_051922a!$E$2</f>
        <v>Cal_051922a</v>
      </c>
      <c r="P3156" s="112">
        <f>Cal_051922a!$Q$3</f>
        <v>1.8382409380942635</v>
      </c>
      <c r="Q3156" s="112">
        <f>Cal_051922a!$R$3</f>
        <v>0.56187208580813652</v>
      </c>
      <c r="R3156" s="46">
        <v>99.01</v>
      </c>
      <c r="S3156" s="46">
        <v>63</v>
      </c>
      <c r="T3156" s="43">
        <f t="shared" si="726"/>
        <v>0.62350000000000005</v>
      </c>
      <c r="U3156" s="79">
        <f t="shared" si="706"/>
        <v>98.386499999999998</v>
      </c>
      <c r="V3156" s="79">
        <f t="shared" si="707"/>
        <v>62.3765</v>
      </c>
      <c r="W3156" s="465">
        <f t="shared" si="708"/>
        <v>0.76500830687088339</v>
      </c>
      <c r="X3156" s="465">
        <f t="shared" si="709"/>
        <v>0.34578409196015325</v>
      </c>
      <c r="Y3156" s="43">
        <f>Cal_051922a!$A$3</f>
        <v>20220519</v>
      </c>
      <c r="Z3156" s="90" t="s">
        <v>1574</v>
      </c>
      <c r="AA3156" s="82">
        <v>20221106</v>
      </c>
      <c r="AE3156" s="689" t="s">
        <v>1250</v>
      </c>
      <c r="AF3156" s="130">
        <v>1</v>
      </c>
      <c r="AG3156" s="765" t="s">
        <v>1634</v>
      </c>
    </row>
    <row r="3157" spans="1:35" s="82" customFormat="1" x14ac:dyDescent="0.2">
      <c r="A3157" s="82" t="s">
        <v>1266</v>
      </c>
      <c r="B3157" s="81">
        <v>20200725</v>
      </c>
      <c r="C3157" s="126" t="s">
        <v>61</v>
      </c>
      <c r="D3157" s="126">
        <v>3</v>
      </c>
      <c r="E3157" s="126">
        <v>10</v>
      </c>
      <c r="F3157" s="107"/>
      <c r="G3157" s="107"/>
      <c r="H3157" s="126" t="s">
        <v>10</v>
      </c>
      <c r="I3157" s="126">
        <v>295</v>
      </c>
      <c r="J3157" s="126">
        <v>5</v>
      </c>
      <c r="K3157" s="82">
        <v>5</v>
      </c>
      <c r="L3157" s="82">
        <v>1</v>
      </c>
      <c r="M3157" s="82">
        <v>0</v>
      </c>
      <c r="N3157" s="83">
        <v>1</v>
      </c>
      <c r="O3157" s="156" t="str">
        <f>Cal_111320b_12mm!$E$2</f>
        <v>Cal_111320b_12mm</v>
      </c>
      <c r="P3157" s="157">
        <f>Cal_111320b_12mm!$Q$3</f>
        <v>1.834328118614172</v>
      </c>
      <c r="Q3157" s="157">
        <f>Cal_111320b_12mm!$R$3</f>
        <v>0.54419533879391391</v>
      </c>
      <c r="R3157" s="84">
        <v>78.47</v>
      </c>
      <c r="S3157" s="84">
        <v>46.01</v>
      </c>
      <c r="T3157" s="82">
        <f t="shared" ref="T3157:T3160" si="727">AVERAGE(0.425, 0.335, 0.524, 0.514, 0.671, 0.631)</f>
        <v>0.51666666666666672</v>
      </c>
      <c r="U3157" s="125">
        <f t="shared" si="706"/>
        <v>77.953333333333333</v>
      </c>
      <c r="V3157" s="125">
        <f t="shared" si="707"/>
        <v>45.493333333333332</v>
      </c>
      <c r="W3157" s="459">
        <f t="shared" si="708"/>
        <v>0.65825090432873612</v>
      </c>
      <c r="X3157" s="459">
        <f t="shared" si="709"/>
        <v>0.11145991023314525</v>
      </c>
      <c r="Y3157" s="43">
        <f>Cal_111320b_12mm!$A$3</f>
        <v>20201113</v>
      </c>
      <c r="Z3157" s="90" t="s">
        <v>1537</v>
      </c>
      <c r="AA3157" s="82">
        <v>20200826</v>
      </c>
      <c r="AB3157" s="85"/>
      <c r="AE3157" s="689" t="s">
        <v>1250</v>
      </c>
      <c r="AF3157" s="130">
        <v>4</v>
      </c>
      <c r="AG3157" s="130">
        <v>1</v>
      </c>
      <c r="AH3157" s="752" t="s">
        <v>1750</v>
      </c>
      <c r="AI3157" s="155"/>
    </row>
    <row r="3158" spans="1:35" s="82" customFormat="1" x14ac:dyDescent="0.2">
      <c r="A3158" s="82" t="s">
        <v>1266</v>
      </c>
      <c r="B3158" s="81">
        <v>20200725</v>
      </c>
      <c r="C3158" s="126" t="s">
        <v>61</v>
      </c>
      <c r="D3158" s="126">
        <v>3</v>
      </c>
      <c r="E3158" s="126">
        <v>10</v>
      </c>
      <c r="F3158" s="107"/>
      <c r="G3158" s="107"/>
      <c r="H3158" s="126" t="s">
        <v>11</v>
      </c>
      <c r="I3158" s="126">
        <v>294</v>
      </c>
      <c r="J3158" s="126">
        <v>5</v>
      </c>
      <c r="K3158" s="82">
        <v>5</v>
      </c>
      <c r="L3158" s="82">
        <v>1</v>
      </c>
      <c r="M3158" s="82">
        <v>0</v>
      </c>
      <c r="N3158" s="83">
        <v>1</v>
      </c>
      <c r="O3158" s="156" t="str">
        <f>Cal_111320b_12mm!$E$2</f>
        <v>Cal_111320b_12mm</v>
      </c>
      <c r="P3158" s="157">
        <f>Cal_111320b_12mm!$Q$3</f>
        <v>1.834328118614172</v>
      </c>
      <c r="Q3158" s="157">
        <f>Cal_111320b_12mm!$R$3</f>
        <v>0.54419533879391391</v>
      </c>
      <c r="R3158" s="84">
        <v>26.65</v>
      </c>
      <c r="S3158" s="84">
        <v>16.8</v>
      </c>
      <c r="T3158" s="82">
        <f t="shared" si="727"/>
        <v>0.51666666666666672</v>
      </c>
      <c r="U3158" s="125">
        <f t="shared" si="706"/>
        <v>26.133333333333333</v>
      </c>
      <c r="V3158" s="125">
        <f t="shared" si="707"/>
        <v>16.283333333333335</v>
      </c>
      <c r="W3158" s="459">
        <f t="shared" si="708"/>
        <v>0.20042591040917176</v>
      </c>
      <c r="X3158" s="459">
        <f t="shared" si="709"/>
        <v>7.6012144379141167E-2</v>
      </c>
      <c r="Y3158" s="43">
        <f>Cal_111320b_12mm!$A$3</f>
        <v>20201113</v>
      </c>
      <c r="Z3158" s="90" t="s">
        <v>1537</v>
      </c>
      <c r="AA3158" s="82">
        <v>20200826</v>
      </c>
      <c r="AB3158" s="85"/>
      <c r="AE3158" s="689" t="s">
        <v>1250</v>
      </c>
      <c r="AF3158" s="130">
        <v>3</v>
      </c>
      <c r="AG3158" s="130">
        <v>1</v>
      </c>
      <c r="AH3158" s="752" t="s">
        <v>1749</v>
      </c>
      <c r="AI3158" s="155"/>
    </row>
    <row r="3159" spans="1:35" s="372" customFormat="1" x14ac:dyDescent="0.2">
      <c r="A3159" s="372" t="s">
        <v>1266</v>
      </c>
      <c r="B3159" s="462">
        <v>20200725</v>
      </c>
      <c r="C3159" s="373" t="s">
        <v>61</v>
      </c>
      <c r="D3159" s="373">
        <v>3</v>
      </c>
      <c r="E3159" s="373">
        <v>10</v>
      </c>
      <c r="F3159" s="107"/>
      <c r="G3159" s="107"/>
      <c r="H3159" s="373" t="s">
        <v>10</v>
      </c>
      <c r="I3159" s="373">
        <v>551</v>
      </c>
      <c r="J3159" s="373">
        <v>20</v>
      </c>
      <c r="K3159" s="372">
        <v>5</v>
      </c>
      <c r="L3159" s="372">
        <v>1</v>
      </c>
      <c r="M3159" s="372">
        <v>0</v>
      </c>
      <c r="N3159" s="375">
        <v>1</v>
      </c>
      <c r="O3159" s="156" t="str">
        <f>Cal_111320b_12mm!$E$2</f>
        <v>Cal_111320b_12mm</v>
      </c>
      <c r="P3159" s="157">
        <f>Cal_111320b_12mm!$Q$3</f>
        <v>1.834328118614172</v>
      </c>
      <c r="Q3159" s="157">
        <f>Cal_111320b_12mm!$R$3</f>
        <v>0.54419533879391391</v>
      </c>
      <c r="R3159" s="376">
        <v>32.69</v>
      </c>
      <c r="S3159" s="376">
        <v>19.88</v>
      </c>
      <c r="T3159" s="82">
        <f t="shared" si="727"/>
        <v>0.51666666666666672</v>
      </c>
      <c r="U3159" s="378">
        <f t="shared" ref="U3159:U3222" si="728">(R3159-T3159)*(L3159+M3159)/L3159</f>
        <v>32.173333333333332</v>
      </c>
      <c r="V3159" s="378">
        <f t="shared" ref="V3159:V3222" si="729">(S3159-T3159)*(L3159+M3159)/L3159</f>
        <v>19.363333333333333</v>
      </c>
      <c r="W3159" s="464">
        <f t="shared" ref="W3159:W3222" si="730">(Q3159*P3159/(P3159-1)*(U3159-V3159)*(K3159)/I3159)/N3159</f>
        <v>0.1390792998845474</v>
      </c>
      <c r="X3159" s="464">
        <f t="shared" ref="X3159:X3222" si="731">(Q3159*P3159/(P3159-1)*(P3159*V3159-U3159)*(K3159)/I3159)/N3159</f>
        <v>3.6321014837917207E-2</v>
      </c>
      <c r="Y3159" s="43">
        <f>Cal_111320b_12mm!$A$3</f>
        <v>20201113</v>
      </c>
      <c r="Z3159" s="90" t="s">
        <v>1537</v>
      </c>
      <c r="AA3159" s="82">
        <v>20200826</v>
      </c>
      <c r="AB3159" s="380"/>
      <c r="AE3159" s="689" t="s">
        <v>1250</v>
      </c>
      <c r="AF3159" s="130">
        <v>3</v>
      </c>
      <c r="AG3159" s="130">
        <v>1</v>
      </c>
      <c r="AH3159" s="382" t="s">
        <v>1753</v>
      </c>
      <c r="AI3159" s="371"/>
    </row>
    <row r="3160" spans="1:35" s="372" customFormat="1" x14ac:dyDescent="0.2">
      <c r="A3160" s="372" t="s">
        <v>1266</v>
      </c>
      <c r="B3160" s="462">
        <v>20200725</v>
      </c>
      <c r="C3160" s="373" t="s">
        <v>61</v>
      </c>
      <c r="D3160" s="373">
        <v>3</v>
      </c>
      <c r="E3160" s="373">
        <v>10</v>
      </c>
      <c r="F3160" s="107"/>
      <c r="G3160" s="107"/>
      <c r="H3160" s="373" t="s">
        <v>11</v>
      </c>
      <c r="I3160" s="373">
        <v>551</v>
      </c>
      <c r="J3160" s="373">
        <v>20</v>
      </c>
      <c r="K3160" s="372">
        <v>5</v>
      </c>
      <c r="L3160" s="372">
        <v>1</v>
      </c>
      <c r="M3160" s="372">
        <v>0</v>
      </c>
      <c r="N3160" s="375">
        <v>1</v>
      </c>
      <c r="O3160" s="156" t="str">
        <f>Cal_111320b_12mm!$E$2</f>
        <v>Cal_111320b_12mm</v>
      </c>
      <c r="P3160" s="157">
        <f>Cal_111320b_12mm!$Q$3</f>
        <v>1.834328118614172</v>
      </c>
      <c r="Q3160" s="157">
        <f>Cal_111320b_12mm!$R$3</f>
        <v>0.54419533879391391</v>
      </c>
      <c r="R3160" s="376">
        <v>18.3</v>
      </c>
      <c r="S3160" s="376">
        <v>11.31</v>
      </c>
      <c r="T3160" s="82">
        <f t="shared" si="727"/>
        <v>0.51666666666666672</v>
      </c>
      <c r="U3160" s="378">
        <f t="shared" si="728"/>
        <v>17.783333333333335</v>
      </c>
      <c r="V3160" s="378">
        <f t="shared" si="729"/>
        <v>10.793333333333333</v>
      </c>
      <c r="W3160" s="464">
        <f t="shared" si="730"/>
        <v>7.5891046541216756E-2</v>
      </c>
      <c r="X3160" s="464">
        <f t="shared" si="731"/>
        <v>2.1879003221451594E-2</v>
      </c>
      <c r="Y3160" s="43">
        <f>Cal_111320b_12mm!$A$3</f>
        <v>20201113</v>
      </c>
      <c r="Z3160" s="90" t="s">
        <v>1537</v>
      </c>
      <c r="AA3160" s="82">
        <v>20200826</v>
      </c>
      <c r="AB3160" s="380"/>
      <c r="AE3160" s="689" t="s">
        <v>1250</v>
      </c>
      <c r="AF3160" s="130">
        <v>3</v>
      </c>
      <c r="AG3160" s="130">
        <v>1</v>
      </c>
      <c r="AH3160" s="382" t="s">
        <v>1754</v>
      </c>
      <c r="AI3160" s="371"/>
    </row>
    <row r="3161" spans="1:35" x14ac:dyDescent="0.2">
      <c r="A3161" s="43" t="s">
        <v>1266</v>
      </c>
      <c r="B3161" s="45">
        <v>20200725</v>
      </c>
      <c r="C3161" s="107" t="s">
        <v>61</v>
      </c>
      <c r="D3161" s="107">
        <v>3</v>
      </c>
      <c r="E3161" s="107">
        <v>13</v>
      </c>
      <c r="H3161" s="107" t="s">
        <v>10</v>
      </c>
      <c r="I3161" s="107">
        <v>290</v>
      </c>
      <c r="J3161" s="107">
        <v>0</v>
      </c>
      <c r="K3161" s="43">
        <v>5</v>
      </c>
      <c r="L3161" s="43">
        <v>1</v>
      </c>
      <c r="M3161" s="43">
        <v>0</v>
      </c>
      <c r="N3161" s="49">
        <v>1</v>
      </c>
      <c r="O3161" s="111" t="str">
        <f>Cal_051922a!$E$2</f>
        <v>Cal_051922a</v>
      </c>
      <c r="P3161" s="112">
        <f>Cal_051922a!$Q$3</f>
        <v>1.8382409380942635</v>
      </c>
      <c r="Q3161" s="112">
        <f>Cal_051922a!$R$3</f>
        <v>0.56187208580813652</v>
      </c>
      <c r="R3161" s="46">
        <v>81.47</v>
      </c>
      <c r="S3161" s="46">
        <v>51.76</v>
      </c>
      <c r="T3161" s="43">
        <f t="shared" ref="T3161" si="732">AVERAGE(0.568,0.46,0.491,0.54,0.373,0.487)</f>
        <v>0.4865000000000001</v>
      </c>
      <c r="U3161" s="79">
        <f t="shared" si="728"/>
        <v>80.983499999999992</v>
      </c>
      <c r="V3161" s="79">
        <f t="shared" si="729"/>
        <v>51.273499999999999</v>
      </c>
      <c r="W3161" s="465">
        <f t="shared" si="730"/>
        <v>0.63116903074518027</v>
      </c>
      <c r="X3161" s="465">
        <f t="shared" si="731"/>
        <v>0.28190262382766607</v>
      </c>
      <c r="Y3161" s="43">
        <f>Cal_051922a!$A$3</f>
        <v>20220519</v>
      </c>
      <c r="Z3161" s="48" t="s">
        <v>1569</v>
      </c>
      <c r="AA3161" s="43">
        <v>20221105</v>
      </c>
      <c r="AE3161" s="689" t="s">
        <v>1250</v>
      </c>
      <c r="AF3161" s="130">
        <v>1</v>
      </c>
      <c r="AG3161" s="765" t="s">
        <v>1634</v>
      </c>
    </row>
    <row r="3162" spans="1:35" x14ac:dyDescent="0.2">
      <c r="A3162" s="43" t="s">
        <v>1266</v>
      </c>
      <c r="B3162" s="45">
        <v>20200725</v>
      </c>
      <c r="C3162" s="107" t="s">
        <v>61</v>
      </c>
      <c r="D3162" s="107">
        <v>3</v>
      </c>
      <c r="E3162" s="107">
        <v>13</v>
      </c>
      <c r="H3162" s="107" t="s">
        <v>11</v>
      </c>
      <c r="I3162" s="107">
        <v>290</v>
      </c>
      <c r="J3162" s="107">
        <v>0</v>
      </c>
      <c r="K3162" s="43">
        <v>5</v>
      </c>
      <c r="L3162" s="43">
        <v>1</v>
      </c>
      <c r="M3162" s="43">
        <v>0</v>
      </c>
      <c r="N3162" s="49">
        <v>1</v>
      </c>
      <c r="O3162" s="111" t="str">
        <f>Cal_051922a!$E$2</f>
        <v>Cal_051922a</v>
      </c>
      <c r="P3162" s="112">
        <f>Cal_051922a!$Q$3</f>
        <v>1.8382409380942635</v>
      </c>
      <c r="Q3162" s="112">
        <f>Cal_051922a!$R$3</f>
        <v>0.56187208580813652</v>
      </c>
      <c r="R3162" s="46">
        <v>90.02</v>
      </c>
      <c r="S3162" s="46">
        <v>57.17</v>
      </c>
      <c r="T3162" s="43">
        <f>AVERAGE(0.593,0.615,0.365,0.678,0.598,0.631)</f>
        <v>0.57999999999999996</v>
      </c>
      <c r="U3162" s="79">
        <f t="shared" si="728"/>
        <v>89.44</v>
      </c>
      <c r="V3162" s="79">
        <f t="shared" si="729"/>
        <v>56.59</v>
      </c>
      <c r="W3162" s="465">
        <f t="shared" si="730"/>
        <v>0.69787622551259421</v>
      </c>
      <c r="X3162" s="465">
        <f t="shared" si="731"/>
        <v>0.30987095250874985</v>
      </c>
      <c r="Y3162" s="43">
        <f>Cal_051922a!$A$3</f>
        <v>20220519</v>
      </c>
      <c r="Z3162" s="90" t="s">
        <v>1571</v>
      </c>
      <c r="AA3162" s="82">
        <v>20221106</v>
      </c>
      <c r="AE3162" s="689" t="s">
        <v>1250</v>
      </c>
      <c r="AF3162" s="130">
        <v>1</v>
      </c>
      <c r="AG3162" s="765" t="s">
        <v>1634</v>
      </c>
    </row>
    <row r="3163" spans="1:35" x14ac:dyDescent="0.2">
      <c r="A3163" s="43" t="s">
        <v>1266</v>
      </c>
      <c r="B3163" s="45">
        <v>20200725</v>
      </c>
      <c r="C3163" s="107" t="s">
        <v>61</v>
      </c>
      <c r="D3163" s="107">
        <v>3</v>
      </c>
      <c r="E3163" s="107">
        <v>16</v>
      </c>
      <c r="H3163" s="107" t="s">
        <v>10</v>
      </c>
      <c r="I3163" s="107">
        <v>290</v>
      </c>
      <c r="J3163" s="107">
        <v>0</v>
      </c>
      <c r="K3163" s="43">
        <v>5</v>
      </c>
      <c r="L3163" s="43">
        <v>1</v>
      </c>
      <c r="M3163" s="43">
        <v>0</v>
      </c>
      <c r="N3163" s="49">
        <v>1</v>
      </c>
      <c r="O3163" s="111" t="str">
        <f>Cal_051922a!$E$2</f>
        <v>Cal_051922a</v>
      </c>
      <c r="P3163" s="112">
        <f>Cal_051922a!$Q$3</f>
        <v>1.8382409380942635</v>
      </c>
      <c r="Q3163" s="112">
        <f>Cal_051922a!$R$3</f>
        <v>0.56187208580813652</v>
      </c>
      <c r="R3163" s="46">
        <v>56.09</v>
      </c>
      <c r="S3163" s="46">
        <v>34.549999999999997</v>
      </c>
      <c r="T3163" s="43">
        <f t="shared" ref="T3163" si="733">AVERAGE(0.9, 0.75, 0.835, 0.658, 0.692, 0.783)</f>
        <v>0.76966666666666672</v>
      </c>
      <c r="U3163" s="79">
        <f t="shared" si="728"/>
        <v>55.320333333333338</v>
      </c>
      <c r="V3163" s="79">
        <f t="shared" si="729"/>
        <v>33.780333333333331</v>
      </c>
      <c r="W3163" s="465">
        <f t="shared" si="730"/>
        <v>0.45760285837264192</v>
      </c>
      <c r="X3163" s="465">
        <f t="shared" si="731"/>
        <v>0.14395281558542508</v>
      </c>
      <c r="Y3163" s="43">
        <f>Cal_051922a!$A$3</f>
        <v>20220519</v>
      </c>
      <c r="Z3163" s="48" t="s">
        <v>2004</v>
      </c>
      <c r="AA3163" s="43">
        <v>20230210</v>
      </c>
      <c r="AE3163" s="689" t="s">
        <v>1250</v>
      </c>
      <c r="AF3163" s="130">
        <v>1</v>
      </c>
    </row>
    <row r="3164" spans="1:35" x14ac:dyDescent="0.2">
      <c r="A3164" s="43" t="s">
        <v>1266</v>
      </c>
      <c r="B3164" s="45">
        <v>20200725</v>
      </c>
      <c r="C3164" s="107" t="s">
        <v>61</v>
      </c>
      <c r="D3164" s="107">
        <v>3</v>
      </c>
      <c r="E3164" s="107">
        <v>16</v>
      </c>
      <c r="H3164" s="107" t="s">
        <v>11</v>
      </c>
      <c r="I3164" s="107">
        <v>290</v>
      </c>
      <c r="J3164" s="107">
        <v>0</v>
      </c>
      <c r="K3164" s="43">
        <v>5</v>
      </c>
      <c r="L3164" s="43">
        <v>1</v>
      </c>
      <c r="M3164" s="43">
        <v>0</v>
      </c>
      <c r="N3164" s="49">
        <v>1</v>
      </c>
      <c r="O3164" s="111" t="str">
        <f>Cal_051922a!$E$2</f>
        <v>Cal_051922a</v>
      </c>
      <c r="P3164" s="112">
        <f>Cal_051922a!$Q$3</f>
        <v>1.8382409380942635</v>
      </c>
      <c r="Q3164" s="112">
        <f>Cal_051922a!$R$3</f>
        <v>0.56187208580813652</v>
      </c>
      <c r="R3164" s="46">
        <v>49.29</v>
      </c>
      <c r="S3164" s="46">
        <v>31.03</v>
      </c>
      <c r="T3164" s="43">
        <f t="shared" ref="T3164" si="734">AVERAGE(0.526,0.483,0.62,0.68,0.803,0.629)</f>
        <v>0.62350000000000005</v>
      </c>
      <c r="U3164" s="79">
        <f t="shared" si="728"/>
        <v>48.666499999999999</v>
      </c>
      <c r="V3164" s="79">
        <f t="shared" si="729"/>
        <v>30.406500000000001</v>
      </c>
      <c r="W3164" s="465">
        <f t="shared" si="730"/>
        <v>0.38792145746910112</v>
      </c>
      <c r="X3164" s="465">
        <f t="shared" si="731"/>
        <v>0.1535534421334081</v>
      </c>
      <c r="Y3164" s="43">
        <f>Cal_051922a!$A$3</f>
        <v>20220519</v>
      </c>
      <c r="Z3164" s="90" t="s">
        <v>1574</v>
      </c>
      <c r="AA3164" s="82">
        <v>20221106</v>
      </c>
      <c r="AE3164" s="689" t="s">
        <v>1250</v>
      </c>
      <c r="AF3164" s="130">
        <v>1</v>
      </c>
    </row>
    <row r="3165" spans="1:35" x14ac:dyDescent="0.2">
      <c r="A3165" s="43" t="s">
        <v>1266</v>
      </c>
      <c r="B3165" s="45">
        <v>20200725</v>
      </c>
      <c r="C3165" s="107" t="s">
        <v>61</v>
      </c>
      <c r="D3165" s="107">
        <v>3</v>
      </c>
      <c r="E3165" s="107">
        <v>16</v>
      </c>
      <c r="H3165" s="107" t="s">
        <v>10</v>
      </c>
      <c r="I3165" s="107">
        <v>290</v>
      </c>
      <c r="J3165" s="107">
        <v>10</v>
      </c>
      <c r="K3165" s="43">
        <v>5</v>
      </c>
      <c r="L3165" s="43">
        <v>1</v>
      </c>
      <c r="M3165" s="43">
        <v>0</v>
      </c>
      <c r="N3165" s="49">
        <v>1</v>
      </c>
      <c r="O3165" s="111" t="str">
        <f>Cal_051922a!$E$2</f>
        <v>Cal_051922a</v>
      </c>
      <c r="P3165" s="112">
        <f>Cal_051922a!$Q$3</f>
        <v>1.8382409380942635</v>
      </c>
      <c r="Q3165" s="112">
        <f>Cal_051922a!$R$3</f>
        <v>0.56187208580813652</v>
      </c>
      <c r="R3165" s="46">
        <v>40.49</v>
      </c>
      <c r="S3165" s="46">
        <v>25.33</v>
      </c>
      <c r="T3165" s="43">
        <f t="shared" ref="T3165:T3166" si="735">AVERAGE(0.9, 0.75, 0.835, 0.658, 0.692, 0.783)</f>
        <v>0.76966666666666672</v>
      </c>
      <c r="U3165" s="79">
        <f t="shared" si="728"/>
        <v>39.720333333333336</v>
      </c>
      <c r="V3165" s="79">
        <f t="shared" si="729"/>
        <v>24.560333333333332</v>
      </c>
      <c r="W3165" s="465">
        <f t="shared" si="730"/>
        <v>0.32206403588343779</v>
      </c>
      <c r="X3165" s="465">
        <f t="shared" si="731"/>
        <v>0.11530310686139722</v>
      </c>
      <c r="Y3165" s="43">
        <f>Cal_051922a!$A$3</f>
        <v>20220519</v>
      </c>
      <c r="Z3165" s="48" t="s">
        <v>2004</v>
      </c>
      <c r="AA3165" s="43">
        <v>20230210</v>
      </c>
      <c r="AE3165" s="689" t="s">
        <v>1250</v>
      </c>
      <c r="AF3165" s="130">
        <v>1</v>
      </c>
    </row>
    <row r="3166" spans="1:35" x14ac:dyDescent="0.2">
      <c r="A3166" s="43" t="s">
        <v>1266</v>
      </c>
      <c r="B3166" s="45">
        <v>20200725</v>
      </c>
      <c r="C3166" s="107" t="s">
        <v>61</v>
      </c>
      <c r="D3166" s="107">
        <v>3</v>
      </c>
      <c r="E3166" s="107">
        <v>16</v>
      </c>
      <c r="H3166" s="107" t="s">
        <v>11</v>
      </c>
      <c r="I3166" s="107">
        <v>290</v>
      </c>
      <c r="J3166" s="107">
        <v>10</v>
      </c>
      <c r="K3166" s="43">
        <v>5</v>
      </c>
      <c r="L3166" s="43">
        <v>1</v>
      </c>
      <c r="M3166" s="43">
        <v>0</v>
      </c>
      <c r="N3166" s="49">
        <v>1</v>
      </c>
      <c r="O3166" s="111" t="str">
        <f>Cal_051922a!$E$2</f>
        <v>Cal_051922a</v>
      </c>
      <c r="P3166" s="112">
        <f>Cal_051922a!$Q$3</f>
        <v>1.8382409380942635</v>
      </c>
      <c r="Q3166" s="112">
        <f>Cal_051922a!$R$3</f>
        <v>0.56187208580813652</v>
      </c>
      <c r="R3166" s="46">
        <v>48.37</v>
      </c>
      <c r="S3166" s="46">
        <v>29.41</v>
      </c>
      <c r="T3166" s="43">
        <f t="shared" si="735"/>
        <v>0.76966666666666672</v>
      </c>
      <c r="U3166" s="79">
        <f t="shared" si="728"/>
        <v>47.600333333333332</v>
      </c>
      <c r="V3166" s="79">
        <f t="shared" si="729"/>
        <v>28.640333333333334</v>
      </c>
      <c r="W3166" s="465">
        <f t="shared" si="730"/>
        <v>0.40279248814973478</v>
      </c>
      <c r="X3166" s="465">
        <f t="shared" si="731"/>
        <v>0.10723075083696428</v>
      </c>
      <c r="Y3166" s="43">
        <f>Cal_051922a!$A$3</f>
        <v>20220519</v>
      </c>
      <c r="Z3166" s="48" t="s">
        <v>2004</v>
      </c>
      <c r="AA3166" s="43">
        <v>20230210</v>
      </c>
      <c r="AE3166" s="689" t="s">
        <v>1250</v>
      </c>
      <c r="AF3166" s="130">
        <v>3</v>
      </c>
      <c r="AH3166" s="490" t="s">
        <v>2006</v>
      </c>
    </row>
    <row r="3167" spans="1:35" s="82" customFormat="1" x14ac:dyDescent="0.2">
      <c r="A3167" s="82" t="s">
        <v>1266</v>
      </c>
      <c r="B3167" s="81">
        <v>20200725</v>
      </c>
      <c r="C3167" s="126" t="s">
        <v>61</v>
      </c>
      <c r="D3167" s="126">
        <v>3</v>
      </c>
      <c r="E3167" s="126">
        <v>19</v>
      </c>
      <c r="F3167" s="107"/>
      <c r="G3167" s="107"/>
      <c r="H3167" s="126" t="s">
        <v>10</v>
      </c>
      <c r="I3167" s="126">
        <v>293</v>
      </c>
      <c r="J3167" s="126">
        <v>5</v>
      </c>
      <c r="K3167" s="82">
        <v>5</v>
      </c>
      <c r="L3167" s="82">
        <v>1</v>
      </c>
      <c r="M3167" s="82">
        <v>0</v>
      </c>
      <c r="N3167" s="83">
        <v>1</v>
      </c>
      <c r="O3167" s="156" t="str">
        <f>Cal_111320b_12mm!$E$2</f>
        <v>Cal_111320b_12mm</v>
      </c>
      <c r="P3167" s="157">
        <f>Cal_111320b_12mm!$Q$3</f>
        <v>1.834328118614172</v>
      </c>
      <c r="Q3167" s="157">
        <f>Cal_111320b_12mm!$R$3</f>
        <v>0.54419533879391391</v>
      </c>
      <c r="R3167" s="84">
        <v>10.06</v>
      </c>
      <c r="S3167" s="84">
        <v>6.157</v>
      </c>
      <c r="T3167" s="82">
        <f t="shared" ref="T3167:T3170" si="736">AVERAGE(0.425, 0.335, 0.524, 0.514, 0.671, 0.631)</f>
        <v>0.51666666666666672</v>
      </c>
      <c r="U3167" s="125">
        <f t="shared" si="728"/>
        <v>9.543333333333333</v>
      </c>
      <c r="V3167" s="125">
        <f t="shared" si="729"/>
        <v>5.6403333333333334</v>
      </c>
      <c r="W3167" s="459">
        <f t="shared" si="730"/>
        <v>7.9688544733506797E-2</v>
      </c>
      <c r="X3167" s="459">
        <f t="shared" si="731"/>
        <v>1.6392782975924416E-2</v>
      </c>
      <c r="Y3167" s="43">
        <f>Cal_111320b_12mm!$A$3</f>
        <v>20201113</v>
      </c>
      <c r="Z3167" s="90" t="s">
        <v>1537</v>
      </c>
      <c r="AA3167" s="82">
        <v>20200826</v>
      </c>
      <c r="AB3167" s="85"/>
      <c r="AE3167" s="689" t="s">
        <v>1250</v>
      </c>
      <c r="AF3167" s="130">
        <v>1</v>
      </c>
      <c r="AG3167" s="130">
        <v>1</v>
      </c>
      <c r="AH3167" s="159" t="s">
        <v>175</v>
      </c>
      <c r="AI3167" s="155"/>
    </row>
    <row r="3168" spans="1:35" s="82" customFormat="1" x14ac:dyDescent="0.2">
      <c r="A3168" s="82" t="s">
        <v>1266</v>
      </c>
      <c r="B3168" s="81">
        <v>20200725</v>
      </c>
      <c r="C3168" s="126" t="s">
        <v>61</v>
      </c>
      <c r="D3168" s="126">
        <v>3</v>
      </c>
      <c r="E3168" s="126">
        <v>19</v>
      </c>
      <c r="F3168" s="107"/>
      <c r="G3168" s="107"/>
      <c r="H3168" s="126" t="s">
        <v>11</v>
      </c>
      <c r="I3168" s="126">
        <v>293</v>
      </c>
      <c r="J3168" s="126">
        <v>5</v>
      </c>
      <c r="K3168" s="82">
        <v>5</v>
      </c>
      <c r="L3168" s="82">
        <v>1</v>
      </c>
      <c r="M3168" s="82">
        <v>0</v>
      </c>
      <c r="N3168" s="83">
        <v>1</v>
      </c>
      <c r="O3168" s="156" t="str">
        <f>Cal_111320b_12mm!$E$2</f>
        <v>Cal_111320b_12mm</v>
      </c>
      <c r="P3168" s="157">
        <f>Cal_111320b_12mm!$Q$3</f>
        <v>1.834328118614172</v>
      </c>
      <c r="Q3168" s="157">
        <f>Cal_111320b_12mm!$R$3</f>
        <v>0.54419533879391391</v>
      </c>
      <c r="R3168" s="84">
        <v>9.2710000000000008</v>
      </c>
      <c r="S3168" s="84">
        <v>5.5490000000000004</v>
      </c>
      <c r="T3168" s="82">
        <f t="shared" si="736"/>
        <v>0.51666666666666672</v>
      </c>
      <c r="U3168" s="125">
        <f t="shared" si="728"/>
        <v>8.7543333333333333</v>
      </c>
      <c r="V3168" s="125">
        <f t="shared" si="729"/>
        <v>5.0323333333333338</v>
      </c>
      <c r="W3168" s="459">
        <f t="shared" si="730"/>
        <v>7.599302164952916E-2</v>
      </c>
      <c r="X3168" s="459">
        <f t="shared" si="731"/>
        <v>9.7312147684888838E-3</v>
      </c>
      <c r="Y3168" s="43">
        <f>Cal_111320b_12mm!$A$3</f>
        <v>20201113</v>
      </c>
      <c r="Z3168" s="90" t="s">
        <v>1537</v>
      </c>
      <c r="AA3168" s="82">
        <v>20200826</v>
      </c>
      <c r="AB3168" s="85"/>
      <c r="AE3168" s="689" t="s">
        <v>1250</v>
      </c>
      <c r="AF3168" s="130">
        <v>1</v>
      </c>
      <c r="AG3168" s="130">
        <v>1</v>
      </c>
      <c r="AH3168" s="159" t="s">
        <v>176</v>
      </c>
      <c r="AI3168" s="155"/>
    </row>
    <row r="3169" spans="1:35" s="372" customFormat="1" x14ac:dyDescent="0.2">
      <c r="A3169" s="372" t="s">
        <v>1266</v>
      </c>
      <c r="B3169" s="462">
        <v>20200725</v>
      </c>
      <c r="C3169" s="373" t="s">
        <v>61</v>
      </c>
      <c r="D3169" s="373">
        <v>3</v>
      </c>
      <c r="E3169" s="373">
        <v>19</v>
      </c>
      <c r="F3169" s="107"/>
      <c r="G3169" s="107"/>
      <c r="H3169" s="373" t="s">
        <v>10</v>
      </c>
      <c r="I3169" s="373">
        <v>552</v>
      </c>
      <c r="J3169" s="373">
        <v>20</v>
      </c>
      <c r="K3169" s="372">
        <v>5</v>
      </c>
      <c r="L3169" s="372">
        <v>1</v>
      </c>
      <c r="M3169" s="372">
        <v>0</v>
      </c>
      <c r="N3169" s="375">
        <v>1</v>
      </c>
      <c r="O3169" s="156" t="str">
        <f>Cal_111320b_12mm!$E$2</f>
        <v>Cal_111320b_12mm</v>
      </c>
      <c r="P3169" s="157">
        <f>Cal_111320b_12mm!$Q$3</f>
        <v>1.834328118614172</v>
      </c>
      <c r="Q3169" s="157">
        <f>Cal_111320b_12mm!$R$3</f>
        <v>0.54419533879391391</v>
      </c>
      <c r="R3169" s="376">
        <v>3.1850000000000001</v>
      </c>
      <c r="S3169" s="376">
        <v>2.206</v>
      </c>
      <c r="T3169" s="82">
        <f t="shared" si="736"/>
        <v>0.51666666666666672</v>
      </c>
      <c r="U3169" s="378">
        <f t="shared" si="728"/>
        <v>2.6683333333333334</v>
      </c>
      <c r="V3169" s="378">
        <f t="shared" si="729"/>
        <v>1.6893333333333334</v>
      </c>
      <c r="W3169" s="464">
        <f t="shared" si="730"/>
        <v>1.0609833754401218E-2</v>
      </c>
      <c r="X3169" s="464">
        <f t="shared" si="731"/>
        <v>4.6650572210096075E-3</v>
      </c>
      <c r="Y3169" s="43">
        <f>Cal_111320b_12mm!$A$3</f>
        <v>20201113</v>
      </c>
      <c r="Z3169" s="90" t="s">
        <v>1537</v>
      </c>
      <c r="AA3169" s="82">
        <v>20200826</v>
      </c>
      <c r="AB3169" s="380"/>
      <c r="AE3169" s="689" t="s">
        <v>1250</v>
      </c>
      <c r="AF3169" s="130">
        <v>1</v>
      </c>
      <c r="AG3169" s="130">
        <v>1</v>
      </c>
      <c r="AH3169" s="382" t="s">
        <v>1751</v>
      </c>
      <c r="AI3169" s="371"/>
    </row>
    <row r="3170" spans="1:35" s="610" customFormat="1" ht="13.5" thickBot="1" x14ac:dyDescent="0.25">
      <c r="A3170" s="610" t="s">
        <v>1266</v>
      </c>
      <c r="B3170" s="611">
        <v>20200725</v>
      </c>
      <c r="C3170" s="612" t="s">
        <v>61</v>
      </c>
      <c r="D3170" s="612">
        <v>3</v>
      </c>
      <c r="E3170" s="612">
        <v>19</v>
      </c>
      <c r="F3170" s="140"/>
      <c r="G3170" s="140"/>
      <c r="H3170" s="612" t="s">
        <v>11</v>
      </c>
      <c r="I3170" s="612">
        <v>550</v>
      </c>
      <c r="J3170" s="612">
        <v>20</v>
      </c>
      <c r="K3170" s="610">
        <v>5</v>
      </c>
      <c r="L3170" s="610">
        <v>1</v>
      </c>
      <c r="M3170" s="610">
        <v>0</v>
      </c>
      <c r="N3170" s="614">
        <v>1</v>
      </c>
      <c r="O3170" s="638" t="str">
        <f>Cal_111320b_12mm!$E$2</f>
        <v>Cal_111320b_12mm</v>
      </c>
      <c r="P3170" s="639">
        <f>Cal_111320b_12mm!$Q$3</f>
        <v>1.834328118614172</v>
      </c>
      <c r="Q3170" s="639">
        <f>Cal_111320b_12mm!$R$3</f>
        <v>0.54419533879391391</v>
      </c>
      <c r="R3170" s="626">
        <v>4.391</v>
      </c>
      <c r="S3170" s="626">
        <v>2.5579999999999998</v>
      </c>
      <c r="T3170" s="258">
        <f t="shared" si="736"/>
        <v>0.51666666666666672</v>
      </c>
      <c r="U3170" s="618">
        <f t="shared" si="728"/>
        <v>3.8743333333333334</v>
      </c>
      <c r="V3170" s="618">
        <f t="shared" si="729"/>
        <v>2.0413333333333332</v>
      </c>
      <c r="W3170" s="619">
        <f t="shared" si="730"/>
        <v>1.9937226390645785E-2</v>
      </c>
      <c r="X3170" s="619">
        <f t="shared" si="731"/>
        <v>-1.4124453588435406E-3</v>
      </c>
      <c r="Y3170" s="115">
        <f>Cal_111320b_12mm!$A$3</f>
        <v>20201113</v>
      </c>
      <c r="Z3170" s="286" t="s">
        <v>1537</v>
      </c>
      <c r="AA3170" s="258">
        <v>20200826</v>
      </c>
      <c r="AB3170" s="625"/>
      <c r="AE3170" s="693" t="s">
        <v>1250</v>
      </c>
      <c r="AF3170" s="508">
        <v>1</v>
      </c>
      <c r="AG3170" s="508">
        <v>1</v>
      </c>
      <c r="AH3170" s="751" t="s">
        <v>1752</v>
      </c>
      <c r="AI3170" s="613"/>
    </row>
    <row r="3171" spans="1:35" x14ac:dyDescent="0.2">
      <c r="A3171" s="43" t="s">
        <v>1266</v>
      </c>
      <c r="B3171" s="45">
        <v>20200726</v>
      </c>
      <c r="C3171" s="107" t="s">
        <v>64</v>
      </c>
      <c r="D3171" s="107">
        <v>7</v>
      </c>
      <c r="E3171" s="107">
        <v>2</v>
      </c>
      <c r="H3171" s="107" t="s">
        <v>10</v>
      </c>
      <c r="I3171" s="107">
        <v>290</v>
      </c>
      <c r="J3171" s="107">
        <v>0</v>
      </c>
      <c r="K3171" s="43">
        <v>5</v>
      </c>
      <c r="L3171" s="43">
        <v>1</v>
      </c>
      <c r="M3171" s="43">
        <v>0</v>
      </c>
      <c r="N3171" s="49">
        <v>1</v>
      </c>
      <c r="O3171" s="111" t="str">
        <f>Cal_051922a!$E$2</f>
        <v>Cal_051922a</v>
      </c>
      <c r="P3171" s="112">
        <f>Cal_051922a!$Q$3</f>
        <v>1.8382409380942635</v>
      </c>
      <c r="Q3171" s="112">
        <f>Cal_051922a!$R$3</f>
        <v>0.56187208580813652</v>
      </c>
      <c r="R3171" s="46">
        <v>37.090000000000003</v>
      </c>
      <c r="S3171" s="46">
        <v>27.91</v>
      </c>
      <c r="T3171" s="43">
        <f t="shared" ref="T3171:T3173" si="737">AVERAGE(0.526,0.483,0.62,0.68,0.803,0.629)</f>
        <v>0.62350000000000005</v>
      </c>
      <c r="U3171" s="79">
        <f t="shared" si="728"/>
        <v>36.466500000000003</v>
      </c>
      <c r="V3171" s="79">
        <f t="shared" si="729"/>
        <v>27.2865</v>
      </c>
      <c r="W3171" s="465">
        <f t="shared" si="730"/>
        <v>0.19502294521173877</v>
      </c>
      <c r="X3171" s="465">
        <f t="shared" si="731"/>
        <v>0.29089141020581566</v>
      </c>
      <c r="Y3171" s="43">
        <f>Cal_051922a!$A$3</f>
        <v>20220519</v>
      </c>
      <c r="Z3171" s="90" t="s">
        <v>1574</v>
      </c>
      <c r="AA3171" s="82">
        <v>20221106</v>
      </c>
      <c r="AE3171" s="689" t="s">
        <v>1250</v>
      </c>
      <c r="AF3171" s="130">
        <v>1</v>
      </c>
      <c r="AG3171" s="765" t="s">
        <v>1634</v>
      </c>
    </row>
    <row r="3172" spans="1:35" x14ac:dyDescent="0.2">
      <c r="A3172" s="43" t="s">
        <v>1266</v>
      </c>
      <c r="B3172" s="45">
        <v>20200726</v>
      </c>
      <c r="C3172" s="107" t="s">
        <v>64</v>
      </c>
      <c r="D3172" s="107">
        <v>7</v>
      </c>
      <c r="E3172" s="107">
        <v>2</v>
      </c>
      <c r="H3172" s="107" t="s">
        <v>11</v>
      </c>
      <c r="I3172" s="107">
        <v>290</v>
      </c>
      <c r="J3172" s="107">
        <v>0</v>
      </c>
      <c r="K3172" s="43">
        <v>5</v>
      </c>
      <c r="L3172" s="43">
        <v>1</v>
      </c>
      <c r="M3172" s="43">
        <v>0</v>
      </c>
      <c r="N3172" s="49">
        <v>1</v>
      </c>
      <c r="O3172" s="111" t="str">
        <f>Cal_051922a!$E$2</f>
        <v>Cal_051922a</v>
      </c>
      <c r="P3172" s="112">
        <f>Cal_051922a!$Q$3</f>
        <v>1.8382409380942635</v>
      </c>
      <c r="Q3172" s="112">
        <f>Cal_051922a!$R$3</f>
        <v>0.56187208580813652</v>
      </c>
      <c r="R3172" s="46">
        <v>36.86</v>
      </c>
      <c r="S3172" s="46">
        <v>29.33</v>
      </c>
      <c r="T3172" s="43">
        <f>AVERAGE(0.593,0.615,0.365,0.678,0.598,0.631)</f>
        <v>0.57999999999999996</v>
      </c>
      <c r="U3172" s="79">
        <f t="shared" si="728"/>
        <v>36.28</v>
      </c>
      <c r="V3172" s="79">
        <f t="shared" si="729"/>
        <v>28.75</v>
      </c>
      <c r="W3172" s="465">
        <f t="shared" si="730"/>
        <v>0.1599698014645308</v>
      </c>
      <c r="X3172" s="465">
        <f t="shared" si="731"/>
        <v>0.3520063669064471</v>
      </c>
      <c r="Y3172" s="43">
        <f>Cal_051922a!$A$3</f>
        <v>20220519</v>
      </c>
      <c r="Z3172" s="90" t="s">
        <v>1571</v>
      </c>
      <c r="AA3172" s="82">
        <v>20221106</v>
      </c>
      <c r="AE3172" s="689" t="s">
        <v>1250</v>
      </c>
      <c r="AF3172" s="130">
        <v>1</v>
      </c>
      <c r="AG3172" s="765" t="s">
        <v>1634</v>
      </c>
    </row>
    <row r="3173" spans="1:35" x14ac:dyDescent="0.2">
      <c r="A3173" s="43" t="s">
        <v>1266</v>
      </c>
      <c r="B3173" s="45">
        <v>20200726</v>
      </c>
      <c r="C3173" s="107" t="s">
        <v>64</v>
      </c>
      <c r="D3173" s="107">
        <v>7</v>
      </c>
      <c r="E3173" s="107">
        <v>3</v>
      </c>
      <c r="H3173" s="107" t="s">
        <v>10</v>
      </c>
      <c r="I3173" s="107">
        <v>290</v>
      </c>
      <c r="J3173" s="107">
        <v>0</v>
      </c>
      <c r="K3173" s="43">
        <v>5</v>
      </c>
      <c r="L3173" s="43">
        <v>1</v>
      </c>
      <c r="M3173" s="43">
        <v>0</v>
      </c>
      <c r="N3173" s="49">
        <v>1</v>
      </c>
      <c r="O3173" s="111" t="str">
        <f>Cal_051922a!$E$2</f>
        <v>Cal_051922a</v>
      </c>
      <c r="P3173" s="112">
        <f>Cal_051922a!$Q$3</f>
        <v>1.8382409380942635</v>
      </c>
      <c r="Q3173" s="112">
        <f>Cal_051922a!$R$3</f>
        <v>0.56187208580813652</v>
      </c>
      <c r="R3173" s="46">
        <v>46.41</v>
      </c>
      <c r="S3173" s="46">
        <v>32.56</v>
      </c>
      <c r="T3173" s="43">
        <f t="shared" si="737"/>
        <v>0.62350000000000005</v>
      </c>
      <c r="U3173" s="79">
        <f t="shared" si="728"/>
        <v>45.786499999999997</v>
      </c>
      <c r="V3173" s="79">
        <f t="shared" si="729"/>
        <v>31.936500000000002</v>
      </c>
      <c r="W3173" s="465">
        <f t="shared" si="730"/>
        <v>0.29423396418110892</v>
      </c>
      <c r="X3173" s="465">
        <f t="shared" si="731"/>
        <v>0.27448697151209928</v>
      </c>
      <c r="Y3173" s="43">
        <f>Cal_051922a!$A$3</f>
        <v>20220519</v>
      </c>
      <c r="Z3173" s="90" t="s">
        <v>1574</v>
      </c>
      <c r="AA3173" s="82">
        <v>20221106</v>
      </c>
      <c r="AE3173" s="689" t="s">
        <v>1250</v>
      </c>
      <c r="AF3173" s="130">
        <v>1</v>
      </c>
      <c r="AG3173" s="765" t="s">
        <v>1634</v>
      </c>
    </row>
    <row r="3174" spans="1:35" x14ac:dyDescent="0.2">
      <c r="A3174" s="43" t="s">
        <v>1266</v>
      </c>
      <c r="B3174" s="45">
        <v>20200726</v>
      </c>
      <c r="C3174" s="107" t="s">
        <v>64</v>
      </c>
      <c r="D3174" s="107">
        <v>7</v>
      </c>
      <c r="E3174" s="107">
        <v>3</v>
      </c>
      <c r="H3174" s="107" t="s">
        <v>11</v>
      </c>
      <c r="I3174" s="107">
        <v>290</v>
      </c>
      <c r="J3174" s="107">
        <v>0</v>
      </c>
      <c r="K3174" s="43">
        <v>5</v>
      </c>
      <c r="L3174" s="43">
        <v>1</v>
      </c>
      <c r="M3174" s="43">
        <v>0</v>
      </c>
      <c r="N3174" s="49">
        <v>1</v>
      </c>
      <c r="O3174" s="111" t="str">
        <f>Cal_051922a!$E$2</f>
        <v>Cal_051922a</v>
      </c>
      <c r="P3174" s="112">
        <f>Cal_051922a!$Q$3</f>
        <v>1.8382409380942635</v>
      </c>
      <c r="Q3174" s="112">
        <f>Cal_051922a!$R$3</f>
        <v>0.56187208580813652</v>
      </c>
      <c r="R3174" s="46">
        <v>44.28</v>
      </c>
      <c r="S3174" s="46">
        <v>30.71</v>
      </c>
      <c r="T3174" s="43">
        <f t="shared" ref="T3174" si="738">AVERAGE(0.568,0.46,0.491,0.54,0.373,0.487)</f>
        <v>0.4865000000000001</v>
      </c>
      <c r="U3174" s="79">
        <f t="shared" si="728"/>
        <v>43.793500000000002</v>
      </c>
      <c r="V3174" s="79">
        <f t="shared" si="729"/>
        <v>30.223500000000001</v>
      </c>
      <c r="W3174" s="465">
        <f t="shared" si="730"/>
        <v>0.28828555190885552</v>
      </c>
      <c r="X3174" s="465">
        <f t="shared" si="731"/>
        <v>0.24993050808280534</v>
      </c>
      <c r="Y3174" s="43">
        <f>Cal_051922a!$A$3</f>
        <v>20220519</v>
      </c>
      <c r="Z3174" s="48" t="s">
        <v>1569</v>
      </c>
      <c r="AA3174" s="43">
        <v>20221105</v>
      </c>
      <c r="AE3174" s="689" t="s">
        <v>1250</v>
      </c>
      <c r="AF3174" s="130">
        <v>1</v>
      </c>
      <c r="AG3174" s="765" t="s">
        <v>1634</v>
      </c>
    </row>
    <row r="3175" spans="1:35" x14ac:dyDescent="0.2">
      <c r="A3175" s="43" t="s">
        <v>1266</v>
      </c>
      <c r="B3175" s="45">
        <v>20200726</v>
      </c>
      <c r="C3175" s="107" t="s">
        <v>64</v>
      </c>
      <c r="D3175" s="107">
        <v>7</v>
      </c>
      <c r="E3175" s="107">
        <v>5</v>
      </c>
      <c r="H3175" s="107" t="s">
        <v>10</v>
      </c>
      <c r="I3175" s="107">
        <v>290</v>
      </c>
      <c r="J3175" s="107">
        <v>0</v>
      </c>
      <c r="K3175" s="43">
        <v>5</v>
      </c>
      <c r="L3175" s="43">
        <v>1</v>
      </c>
      <c r="M3175" s="43">
        <v>0</v>
      </c>
      <c r="N3175" s="49">
        <v>1</v>
      </c>
      <c r="O3175" s="111" t="str">
        <f>Cal_051922a!$E$2</f>
        <v>Cal_051922a</v>
      </c>
      <c r="P3175" s="112">
        <f>Cal_051922a!$Q$3</f>
        <v>1.8382409380942635</v>
      </c>
      <c r="Q3175" s="112">
        <f>Cal_051922a!$R$3</f>
        <v>0.56187208580813652</v>
      </c>
      <c r="R3175" s="46">
        <v>169.4</v>
      </c>
      <c r="S3175" s="46">
        <v>115.8</v>
      </c>
      <c r="T3175" s="43">
        <f>AVERAGE(0.593,0.615,0.365,0.678,0.598,0.631)</f>
        <v>0.57999999999999996</v>
      </c>
      <c r="U3175" s="79">
        <f t="shared" si="728"/>
        <v>168.82</v>
      </c>
      <c r="V3175" s="79">
        <f t="shared" si="729"/>
        <v>115.22</v>
      </c>
      <c r="W3175" s="465">
        <f t="shared" si="730"/>
        <v>1.1386960635456638</v>
      </c>
      <c r="X3175" s="465">
        <f t="shared" si="731"/>
        <v>0.91312634061795628</v>
      </c>
      <c r="Y3175" s="43">
        <f>Cal_051922a!$A$3</f>
        <v>20220519</v>
      </c>
      <c r="Z3175" s="90" t="s">
        <v>1571</v>
      </c>
      <c r="AA3175" s="82">
        <v>20221106</v>
      </c>
      <c r="AE3175" s="689" t="s">
        <v>1250</v>
      </c>
      <c r="AF3175" s="130">
        <v>1</v>
      </c>
      <c r="AG3175" s="765" t="s">
        <v>1634</v>
      </c>
    </row>
    <row r="3176" spans="1:35" x14ac:dyDescent="0.2">
      <c r="A3176" s="43" t="s">
        <v>1266</v>
      </c>
      <c r="B3176" s="45">
        <v>20200726</v>
      </c>
      <c r="C3176" s="107" t="s">
        <v>64</v>
      </c>
      <c r="D3176" s="107">
        <v>7</v>
      </c>
      <c r="E3176" s="107">
        <v>5</v>
      </c>
      <c r="H3176" s="107" t="s">
        <v>11</v>
      </c>
      <c r="I3176" s="107">
        <v>290</v>
      </c>
      <c r="J3176" s="107">
        <v>0</v>
      </c>
      <c r="K3176" s="43">
        <v>5</v>
      </c>
      <c r="L3176" s="43">
        <v>1</v>
      </c>
      <c r="M3176" s="43">
        <v>0</v>
      </c>
      <c r="N3176" s="49">
        <v>1</v>
      </c>
      <c r="O3176" s="111" t="str">
        <f>Cal_051922a!$E$2</f>
        <v>Cal_051922a</v>
      </c>
      <c r="P3176" s="112">
        <f>Cal_051922a!$Q$3</f>
        <v>1.8382409380942635</v>
      </c>
      <c r="Q3176" s="112">
        <f>Cal_051922a!$R$3</f>
        <v>0.56187208580813652</v>
      </c>
      <c r="R3176" s="46">
        <v>169.1</v>
      </c>
      <c r="S3176" s="46">
        <v>112.2</v>
      </c>
      <c r="T3176" s="43">
        <f t="shared" ref="T3176" si="739">AVERAGE(0.526,0.483,0.62,0.68,0.803,0.629)</f>
        <v>0.62350000000000005</v>
      </c>
      <c r="U3176" s="79">
        <f t="shared" si="728"/>
        <v>168.47649999999999</v>
      </c>
      <c r="V3176" s="79">
        <f t="shared" si="729"/>
        <v>111.5765</v>
      </c>
      <c r="W3176" s="465">
        <f t="shared" si="730"/>
        <v>1.2088023510400796</v>
      </c>
      <c r="X3176" s="465">
        <f t="shared" si="731"/>
        <v>0.77813709070755244</v>
      </c>
      <c r="Y3176" s="43">
        <f>Cal_051922a!$A$3</f>
        <v>20220519</v>
      </c>
      <c r="Z3176" s="90" t="s">
        <v>1574</v>
      </c>
      <c r="AA3176" s="82">
        <v>20221106</v>
      </c>
      <c r="AE3176" s="689" t="s">
        <v>1250</v>
      </c>
      <c r="AF3176" s="130">
        <v>1</v>
      </c>
      <c r="AG3176" s="765" t="s">
        <v>1634</v>
      </c>
    </row>
    <row r="3177" spans="1:35" s="82" customFormat="1" x14ac:dyDescent="0.2">
      <c r="A3177" s="82" t="s">
        <v>1266</v>
      </c>
      <c r="B3177" s="81">
        <v>20200726</v>
      </c>
      <c r="C3177" s="126" t="s">
        <v>64</v>
      </c>
      <c r="D3177" s="126">
        <v>7</v>
      </c>
      <c r="E3177" s="126">
        <v>5</v>
      </c>
      <c r="F3177" s="107"/>
      <c r="G3177" s="107"/>
      <c r="H3177" s="126" t="s">
        <v>10</v>
      </c>
      <c r="I3177" s="126">
        <v>295</v>
      </c>
      <c r="J3177" s="126">
        <v>5</v>
      </c>
      <c r="K3177" s="82">
        <v>5</v>
      </c>
      <c r="L3177" s="82">
        <v>1</v>
      </c>
      <c r="M3177" s="82">
        <v>0</v>
      </c>
      <c r="N3177" s="83">
        <v>1</v>
      </c>
      <c r="O3177" s="156" t="str">
        <f>Cal_111320b_12mm!$E$2</f>
        <v>Cal_111320b_12mm</v>
      </c>
      <c r="P3177" s="157">
        <f>Cal_111320b_12mm!$Q$3</f>
        <v>1.834328118614172</v>
      </c>
      <c r="Q3177" s="157">
        <f>Cal_111320b_12mm!$R$3</f>
        <v>0.54419533879391391</v>
      </c>
      <c r="R3177" s="84">
        <v>60.59</v>
      </c>
      <c r="S3177" s="84">
        <v>39.15</v>
      </c>
      <c r="T3177" s="82">
        <f t="shared" ref="T3177:T3179" si="740">AVERAGE(0.425, 0.335, 0.524, 0.514, 0.671, 0.631)</f>
        <v>0.51666666666666672</v>
      </c>
      <c r="U3177" s="125">
        <f t="shared" si="728"/>
        <v>60.073333333333338</v>
      </c>
      <c r="V3177" s="125">
        <f t="shared" si="729"/>
        <v>38.633333333333333</v>
      </c>
      <c r="W3177" s="459">
        <f t="shared" si="730"/>
        <v>0.43477816971066247</v>
      </c>
      <c r="X3177" s="459">
        <f t="shared" si="731"/>
        <v>0.21886693145963379</v>
      </c>
      <c r="Y3177" s="43">
        <f>Cal_111320b_12mm!$A$3</f>
        <v>20201113</v>
      </c>
      <c r="Z3177" s="90" t="s">
        <v>1537</v>
      </c>
      <c r="AA3177" s="82">
        <v>20200826</v>
      </c>
      <c r="AB3177" s="85"/>
      <c r="AE3177" s="689" t="s">
        <v>1250</v>
      </c>
      <c r="AF3177" s="130">
        <v>1</v>
      </c>
      <c r="AG3177" s="765" t="s">
        <v>1634</v>
      </c>
      <c r="AH3177" s="159" t="s">
        <v>190</v>
      </c>
      <c r="AI3177" s="155"/>
    </row>
    <row r="3178" spans="1:35" s="82" customFormat="1" x14ac:dyDescent="0.2">
      <c r="A3178" s="82" t="s">
        <v>1266</v>
      </c>
      <c r="B3178" s="81">
        <v>20200726</v>
      </c>
      <c r="C3178" s="126" t="s">
        <v>64</v>
      </c>
      <c r="D3178" s="126">
        <v>7</v>
      </c>
      <c r="E3178" s="126">
        <v>5</v>
      </c>
      <c r="F3178" s="107"/>
      <c r="G3178" s="107"/>
      <c r="H3178" s="126" t="s">
        <v>11</v>
      </c>
      <c r="I3178" s="126">
        <v>294</v>
      </c>
      <c r="J3178" s="126">
        <v>5</v>
      </c>
      <c r="K3178" s="82">
        <v>5</v>
      </c>
      <c r="L3178" s="82">
        <v>1</v>
      </c>
      <c r="M3178" s="82">
        <v>0</v>
      </c>
      <c r="N3178" s="83">
        <v>1</v>
      </c>
      <c r="O3178" s="156" t="str">
        <f>Cal_111320b_12mm!$E$2</f>
        <v>Cal_111320b_12mm</v>
      </c>
      <c r="P3178" s="157">
        <f>Cal_111320b_12mm!$Q$3</f>
        <v>1.834328118614172</v>
      </c>
      <c r="Q3178" s="157">
        <f>Cal_111320b_12mm!$R$3</f>
        <v>0.54419533879391391</v>
      </c>
      <c r="R3178" s="84">
        <v>57.75</v>
      </c>
      <c r="S3178" s="84">
        <v>36.47</v>
      </c>
      <c r="T3178" s="82">
        <f t="shared" si="740"/>
        <v>0.51666666666666672</v>
      </c>
      <c r="U3178" s="125">
        <f t="shared" si="728"/>
        <v>57.233333333333334</v>
      </c>
      <c r="V3178" s="125">
        <f t="shared" si="729"/>
        <v>35.953333333333333</v>
      </c>
      <c r="W3178" s="459">
        <f t="shared" si="730"/>
        <v>0.43300135771646459</v>
      </c>
      <c r="X3178" s="459">
        <f t="shared" si="731"/>
        <v>0.17736934012319622</v>
      </c>
      <c r="Y3178" s="43">
        <f>Cal_111320b_12mm!$A$3</f>
        <v>20201113</v>
      </c>
      <c r="Z3178" s="90" t="s">
        <v>1537</v>
      </c>
      <c r="AA3178" s="82">
        <v>20200826</v>
      </c>
      <c r="AB3178" s="85"/>
      <c r="AE3178" s="689" t="s">
        <v>1250</v>
      </c>
      <c r="AF3178" s="130">
        <v>1</v>
      </c>
      <c r="AG3178" s="765" t="s">
        <v>1634</v>
      </c>
      <c r="AH3178" s="159" t="s">
        <v>191</v>
      </c>
      <c r="AI3178" s="155"/>
    </row>
    <row r="3179" spans="1:35" s="372" customFormat="1" x14ac:dyDescent="0.2">
      <c r="A3179" s="372" t="s">
        <v>1266</v>
      </c>
      <c r="B3179" s="462">
        <v>20200726</v>
      </c>
      <c r="C3179" s="373" t="s">
        <v>64</v>
      </c>
      <c r="D3179" s="373">
        <v>7</v>
      </c>
      <c r="E3179" s="373">
        <v>5</v>
      </c>
      <c r="F3179" s="107"/>
      <c r="G3179" s="107"/>
      <c r="H3179" s="373" t="s">
        <v>10</v>
      </c>
      <c r="I3179" s="373">
        <v>551</v>
      </c>
      <c r="J3179" s="373">
        <v>20</v>
      </c>
      <c r="K3179" s="372">
        <v>5</v>
      </c>
      <c r="L3179" s="372">
        <v>1</v>
      </c>
      <c r="M3179" s="372">
        <v>0</v>
      </c>
      <c r="N3179" s="375">
        <v>1</v>
      </c>
      <c r="O3179" s="374" t="str">
        <f>Cal_111320b_12mm!$E$2</f>
        <v>Cal_111320b_12mm</v>
      </c>
      <c r="P3179" s="596">
        <f>Cal_111320b_12mm!$Q$3</f>
        <v>1.834328118614172</v>
      </c>
      <c r="Q3179" s="596">
        <f>Cal_111320b_12mm!$R$3</f>
        <v>0.54419533879391391</v>
      </c>
      <c r="R3179" s="376">
        <v>29.91</v>
      </c>
      <c r="S3179" s="376">
        <v>18.2</v>
      </c>
      <c r="T3179" s="372">
        <f t="shared" si="740"/>
        <v>0.51666666666666672</v>
      </c>
      <c r="U3179" s="378">
        <f t="shared" si="728"/>
        <v>29.393333333333334</v>
      </c>
      <c r="V3179" s="378">
        <f t="shared" si="729"/>
        <v>17.683333333333334</v>
      </c>
      <c r="W3179" s="464">
        <f t="shared" si="730"/>
        <v>0.12713650286089387</v>
      </c>
      <c r="X3179" s="464">
        <f t="shared" si="731"/>
        <v>3.3045743584737899E-2</v>
      </c>
      <c r="Y3179" s="372">
        <f>Cal_111320b_12mm!$A$3</f>
        <v>20201113</v>
      </c>
      <c r="Z3179" s="694" t="s">
        <v>1541</v>
      </c>
      <c r="AA3179" s="372">
        <v>20200826</v>
      </c>
      <c r="AB3179" s="380"/>
      <c r="AE3179" s="692" t="s">
        <v>1250</v>
      </c>
      <c r="AF3179" s="628">
        <v>1</v>
      </c>
      <c r="AG3179" s="789" t="s">
        <v>1634</v>
      </c>
      <c r="AH3179" s="382" t="s">
        <v>202</v>
      </c>
      <c r="AI3179" s="371"/>
    </row>
    <row r="3180" spans="1:35" s="372" customFormat="1" x14ac:dyDescent="0.2">
      <c r="A3180" s="372" t="s">
        <v>1266</v>
      </c>
      <c r="B3180" s="462">
        <v>20200726</v>
      </c>
      <c r="C3180" s="373" t="s">
        <v>64</v>
      </c>
      <c r="D3180" s="373">
        <v>7</v>
      </c>
      <c r="E3180" s="373">
        <v>5</v>
      </c>
      <c r="F3180" s="107"/>
      <c r="G3180" s="107"/>
      <c r="H3180" s="373" t="s">
        <v>11</v>
      </c>
      <c r="I3180" s="373">
        <v>551</v>
      </c>
      <c r="J3180" s="373">
        <v>20</v>
      </c>
      <c r="K3180" s="372">
        <v>5</v>
      </c>
      <c r="L3180" s="372">
        <v>1</v>
      </c>
      <c r="M3180" s="372">
        <v>0</v>
      </c>
      <c r="N3180" s="375">
        <v>1</v>
      </c>
      <c r="O3180" s="374" t="str">
        <f>Cal_111320b_12mm!$E$2</f>
        <v>Cal_111320b_12mm</v>
      </c>
      <c r="P3180" s="596">
        <f>Cal_111320b_12mm!$Q$3</f>
        <v>1.834328118614172</v>
      </c>
      <c r="Q3180" s="596">
        <f>Cal_111320b_12mm!$R$3</f>
        <v>0.54419533879391391</v>
      </c>
      <c r="R3180" s="376">
        <v>36.229999999999997</v>
      </c>
      <c r="S3180" s="376">
        <v>23.52</v>
      </c>
      <c r="T3180" s="372">
        <f>AVERAGE(0.657,0.645,0.79,0.845,0.704,0.75)</f>
        <v>0.73183333333333334</v>
      </c>
      <c r="U3180" s="378">
        <f t="shared" si="728"/>
        <v>35.498166666666663</v>
      </c>
      <c r="V3180" s="378">
        <f t="shared" si="729"/>
        <v>22.788166666666665</v>
      </c>
      <c r="W3180" s="464">
        <f t="shared" si="730"/>
        <v>0.13799359106421522</v>
      </c>
      <c r="X3180" s="464">
        <f t="shared" si="731"/>
        <v>6.8430144791249259E-2</v>
      </c>
      <c r="Y3180" s="372">
        <f>Cal_111320b_12mm!$A$3</f>
        <v>20201113</v>
      </c>
      <c r="Z3180" s="380" t="s">
        <v>1585</v>
      </c>
      <c r="AA3180" s="372">
        <v>20200825</v>
      </c>
      <c r="AB3180" s="380"/>
      <c r="AE3180" s="692" t="s">
        <v>1250</v>
      </c>
      <c r="AF3180" s="628">
        <v>1</v>
      </c>
      <c r="AG3180" s="789" t="s">
        <v>1634</v>
      </c>
      <c r="AH3180" s="382" t="s">
        <v>203</v>
      </c>
      <c r="AI3180" s="371"/>
    </row>
    <row r="3181" spans="1:35" x14ac:dyDescent="0.2">
      <c r="A3181" s="43" t="s">
        <v>1266</v>
      </c>
      <c r="B3181" s="45">
        <v>20200726</v>
      </c>
      <c r="C3181" s="107" t="s">
        <v>64</v>
      </c>
      <c r="D3181" s="107">
        <v>7</v>
      </c>
      <c r="E3181" s="107">
        <v>7</v>
      </c>
      <c r="H3181" s="107" t="s">
        <v>10</v>
      </c>
      <c r="I3181" s="107">
        <v>290</v>
      </c>
      <c r="J3181" s="107">
        <v>0</v>
      </c>
      <c r="K3181" s="43">
        <v>5</v>
      </c>
      <c r="L3181" s="43">
        <v>1</v>
      </c>
      <c r="M3181" s="43">
        <v>0</v>
      </c>
      <c r="N3181" s="49">
        <v>1</v>
      </c>
      <c r="O3181" s="111" t="str">
        <f>Cal_051922a!$E$2</f>
        <v>Cal_051922a</v>
      </c>
      <c r="P3181" s="112">
        <f>Cal_051922a!$Q$3</f>
        <v>1.8382409380942635</v>
      </c>
      <c r="Q3181" s="112">
        <f>Cal_051922a!$R$3</f>
        <v>0.56187208580813652</v>
      </c>
      <c r="R3181" s="46">
        <v>200.4</v>
      </c>
      <c r="S3181" s="46">
        <v>137.69999999999999</v>
      </c>
      <c r="T3181" s="43">
        <f t="shared" ref="T3181:T3184" si="741">AVERAGE(0.593,0.615,0.365,0.678,0.598,0.631)</f>
        <v>0.57999999999999996</v>
      </c>
      <c r="U3181" s="79">
        <f t="shared" si="728"/>
        <v>199.82</v>
      </c>
      <c r="V3181" s="79">
        <f t="shared" si="729"/>
        <v>137.11999999999998</v>
      </c>
      <c r="W3181" s="465">
        <f t="shared" si="730"/>
        <v>1.3320194623939019</v>
      </c>
      <c r="X3181" s="465">
        <f t="shared" si="731"/>
        <v>1.1097952230679586</v>
      </c>
      <c r="Y3181" s="43">
        <f>Cal_051922a!$A$3</f>
        <v>20220519</v>
      </c>
      <c r="Z3181" s="90" t="s">
        <v>1571</v>
      </c>
      <c r="AA3181" s="82">
        <v>20221106</v>
      </c>
      <c r="AE3181" s="689" t="s">
        <v>1250</v>
      </c>
      <c r="AF3181" s="130">
        <v>1</v>
      </c>
      <c r="AG3181" s="765" t="s">
        <v>1634</v>
      </c>
    </row>
    <row r="3182" spans="1:35" x14ac:dyDescent="0.2">
      <c r="A3182" s="43" t="s">
        <v>1266</v>
      </c>
      <c r="B3182" s="45">
        <v>20200726</v>
      </c>
      <c r="C3182" s="107" t="s">
        <v>64</v>
      </c>
      <c r="D3182" s="107">
        <v>7</v>
      </c>
      <c r="E3182" s="107">
        <v>7</v>
      </c>
      <c r="H3182" s="107" t="s">
        <v>11</v>
      </c>
      <c r="I3182" s="107">
        <v>290</v>
      </c>
      <c r="J3182" s="107">
        <v>0</v>
      </c>
      <c r="K3182" s="43">
        <v>5</v>
      </c>
      <c r="L3182" s="43">
        <v>1</v>
      </c>
      <c r="M3182" s="43">
        <v>0</v>
      </c>
      <c r="N3182" s="49">
        <v>1</v>
      </c>
      <c r="O3182" s="111" t="str">
        <f>Cal_051922a!$E$2</f>
        <v>Cal_051922a</v>
      </c>
      <c r="P3182" s="112">
        <f>Cal_051922a!$Q$3</f>
        <v>1.8382409380942635</v>
      </c>
      <c r="Q3182" s="112">
        <f>Cal_051922a!$R$3</f>
        <v>0.56187208580813652</v>
      </c>
      <c r="R3182" s="46">
        <v>194.7</v>
      </c>
      <c r="S3182" s="46">
        <v>135.6</v>
      </c>
      <c r="T3182" s="43">
        <f t="shared" ref="T3182:T3183" si="742">AVERAGE(0.526,0.483,0.62,0.68,0.803,0.629)</f>
        <v>0.62350000000000005</v>
      </c>
      <c r="U3182" s="79">
        <f t="shared" si="728"/>
        <v>194.07649999999998</v>
      </c>
      <c r="V3182" s="79">
        <f t="shared" si="729"/>
        <v>134.97649999999999</v>
      </c>
      <c r="W3182" s="465">
        <f t="shared" si="730"/>
        <v>1.2555398760363568</v>
      </c>
      <c r="X3182" s="465">
        <f t="shared" si="731"/>
        <v>1.148103647098436</v>
      </c>
      <c r="Y3182" s="43">
        <f>Cal_051922a!$A$3</f>
        <v>20220519</v>
      </c>
      <c r="Z3182" s="90" t="s">
        <v>1574</v>
      </c>
      <c r="AA3182" s="82">
        <v>20221106</v>
      </c>
      <c r="AE3182" s="689" t="s">
        <v>1250</v>
      </c>
      <c r="AF3182" s="130">
        <v>1</v>
      </c>
      <c r="AG3182" s="765" t="s">
        <v>1634</v>
      </c>
    </row>
    <row r="3183" spans="1:35" x14ac:dyDescent="0.2">
      <c r="A3183" s="43" t="s">
        <v>1266</v>
      </c>
      <c r="B3183" s="45">
        <v>20200726</v>
      </c>
      <c r="C3183" s="107" t="s">
        <v>64</v>
      </c>
      <c r="D3183" s="107">
        <v>7</v>
      </c>
      <c r="E3183" s="107">
        <v>9</v>
      </c>
      <c r="H3183" s="107" t="s">
        <v>10</v>
      </c>
      <c r="I3183" s="107">
        <v>290</v>
      </c>
      <c r="J3183" s="107">
        <v>0</v>
      </c>
      <c r="K3183" s="43">
        <v>5</v>
      </c>
      <c r="L3183" s="43">
        <v>1</v>
      </c>
      <c r="M3183" s="43">
        <v>0</v>
      </c>
      <c r="N3183" s="49">
        <v>1</v>
      </c>
      <c r="O3183" s="111" t="str">
        <f>Cal_051922a!$E$2</f>
        <v>Cal_051922a</v>
      </c>
      <c r="P3183" s="112">
        <f>Cal_051922a!$Q$3</f>
        <v>1.8382409380942635</v>
      </c>
      <c r="Q3183" s="112">
        <f>Cal_051922a!$R$3</f>
        <v>0.56187208580813652</v>
      </c>
      <c r="R3183" s="46">
        <v>145.80000000000001</v>
      </c>
      <c r="S3183" s="46">
        <v>92.05</v>
      </c>
      <c r="T3183" s="43">
        <f t="shared" si="742"/>
        <v>0.62350000000000005</v>
      </c>
      <c r="U3183" s="79">
        <f t="shared" si="728"/>
        <v>145.1765</v>
      </c>
      <c r="V3183" s="79">
        <f t="shared" si="729"/>
        <v>91.42649999999999</v>
      </c>
      <c r="W3183" s="465">
        <f t="shared" si="730"/>
        <v>1.1418827129772284</v>
      </c>
      <c r="X3183" s="465">
        <f t="shared" si="731"/>
        <v>0.48622821424256973</v>
      </c>
      <c r="Y3183" s="43">
        <f>Cal_051922a!$A$3</f>
        <v>20220519</v>
      </c>
      <c r="Z3183" s="90" t="s">
        <v>1574</v>
      </c>
      <c r="AA3183" s="82">
        <v>20221106</v>
      </c>
      <c r="AE3183" s="689" t="s">
        <v>1250</v>
      </c>
      <c r="AF3183" s="130">
        <v>1</v>
      </c>
      <c r="AG3183" s="765" t="s">
        <v>1634</v>
      </c>
    </row>
    <row r="3184" spans="1:35" x14ac:dyDescent="0.2">
      <c r="A3184" s="43" t="s">
        <v>1266</v>
      </c>
      <c r="B3184" s="45">
        <v>20200726</v>
      </c>
      <c r="C3184" s="107" t="s">
        <v>64</v>
      </c>
      <c r="D3184" s="107">
        <v>7</v>
      </c>
      <c r="E3184" s="107">
        <v>9</v>
      </c>
      <c r="H3184" s="107" t="s">
        <v>11</v>
      </c>
      <c r="I3184" s="107">
        <v>290</v>
      </c>
      <c r="J3184" s="107">
        <v>0</v>
      </c>
      <c r="K3184" s="43">
        <v>5</v>
      </c>
      <c r="L3184" s="43">
        <v>1</v>
      </c>
      <c r="M3184" s="43">
        <v>0</v>
      </c>
      <c r="N3184" s="49">
        <v>1</v>
      </c>
      <c r="O3184" s="111" t="str">
        <f>Cal_051922a!$E$2</f>
        <v>Cal_051922a</v>
      </c>
      <c r="P3184" s="112">
        <f>Cal_051922a!$Q$3</f>
        <v>1.8382409380942635</v>
      </c>
      <c r="Q3184" s="112">
        <f>Cal_051922a!$R$3</f>
        <v>0.56187208580813652</v>
      </c>
      <c r="R3184" s="46">
        <v>146.30000000000001</v>
      </c>
      <c r="S3184" s="46">
        <v>93.25</v>
      </c>
      <c r="T3184" s="43">
        <f t="shared" si="741"/>
        <v>0.57999999999999996</v>
      </c>
      <c r="U3184" s="79">
        <f t="shared" si="728"/>
        <v>145.72</v>
      </c>
      <c r="V3184" s="79">
        <f t="shared" si="729"/>
        <v>92.67</v>
      </c>
      <c r="W3184" s="465">
        <f t="shared" si="730"/>
        <v>1.1270116822965945</v>
      </c>
      <c r="X3184" s="465">
        <f t="shared" si="731"/>
        <v>0.52324332719691946</v>
      </c>
      <c r="Y3184" s="43">
        <f>Cal_051922a!$A$3</f>
        <v>20220519</v>
      </c>
      <c r="Z3184" s="90" t="s">
        <v>1571</v>
      </c>
      <c r="AA3184" s="82">
        <v>20221106</v>
      </c>
      <c r="AE3184" s="689" t="s">
        <v>1250</v>
      </c>
      <c r="AF3184" s="130">
        <v>1</v>
      </c>
      <c r="AG3184" s="765" t="s">
        <v>1634</v>
      </c>
    </row>
    <row r="3185" spans="1:35" x14ac:dyDescent="0.2">
      <c r="A3185" s="43" t="s">
        <v>1266</v>
      </c>
      <c r="B3185" s="45">
        <v>20200726</v>
      </c>
      <c r="C3185" s="107" t="s">
        <v>64</v>
      </c>
      <c r="D3185" s="107">
        <v>7</v>
      </c>
      <c r="E3185" s="107">
        <v>9</v>
      </c>
      <c r="H3185" s="107" t="s">
        <v>10</v>
      </c>
      <c r="I3185" s="107">
        <v>290</v>
      </c>
      <c r="J3185" s="107">
        <v>10</v>
      </c>
      <c r="K3185" s="43">
        <v>5</v>
      </c>
      <c r="L3185" s="43">
        <v>1</v>
      </c>
      <c r="M3185" s="43">
        <v>0</v>
      </c>
      <c r="N3185" s="49">
        <v>1</v>
      </c>
      <c r="O3185" s="111" t="str">
        <f>Cal_051922a!$E$2</f>
        <v>Cal_051922a</v>
      </c>
      <c r="P3185" s="112">
        <f>Cal_051922a!$Q$3</f>
        <v>1.8382409380942635</v>
      </c>
      <c r="Q3185" s="112">
        <f>Cal_051922a!$R$3</f>
        <v>0.56187208580813652</v>
      </c>
      <c r="R3185" s="46">
        <v>121.9</v>
      </c>
      <c r="S3185" s="46">
        <v>76.180000000000007</v>
      </c>
      <c r="T3185" s="43">
        <f t="shared" ref="T3185:T3186" si="743">AVERAGE(0.9, 0.75, 0.835, 0.658, 0.692, 0.783)</f>
        <v>0.76966666666666672</v>
      </c>
      <c r="U3185" s="79">
        <f t="shared" si="728"/>
        <v>121.13033333333334</v>
      </c>
      <c r="V3185" s="79">
        <f t="shared" si="729"/>
        <v>75.410333333333341</v>
      </c>
      <c r="W3185" s="465">
        <f t="shared" si="730"/>
        <v>0.97129074674081606</v>
      </c>
      <c r="X3185" s="465">
        <f t="shared" si="731"/>
        <v>0.37160641901842711</v>
      </c>
      <c r="Y3185" s="43">
        <f>Cal_051922a!$A$3</f>
        <v>20220519</v>
      </c>
      <c r="Z3185" s="48" t="s">
        <v>2004</v>
      </c>
      <c r="AA3185" s="43">
        <v>20230210</v>
      </c>
      <c r="AE3185" s="689" t="s">
        <v>1250</v>
      </c>
      <c r="AF3185" s="130">
        <v>1</v>
      </c>
    </row>
    <row r="3186" spans="1:35" x14ac:dyDescent="0.2">
      <c r="A3186" s="43" t="s">
        <v>1266</v>
      </c>
      <c r="B3186" s="45">
        <v>20200726</v>
      </c>
      <c r="C3186" s="107" t="s">
        <v>64</v>
      </c>
      <c r="D3186" s="107">
        <v>7</v>
      </c>
      <c r="E3186" s="107">
        <v>9</v>
      </c>
      <c r="H3186" s="107" t="s">
        <v>11</v>
      </c>
      <c r="I3186" s="107">
        <v>290</v>
      </c>
      <c r="J3186" s="107">
        <v>10</v>
      </c>
      <c r="K3186" s="43">
        <v>5</v>
      </c>
      <c r="L3186" s="43">
        <v>1</v>
      </c>
      <c r="M3186" s="43">
        <v>0</v>
      </c>
      <c r="N3186" s="49">
        <v>1</v>
      </c>
      <c r="O3186" s="111" t="str">
        <f>Cal_051922a!$E$2</f>
        <v>Cal_051922a</v>
      </c>
      <c r="P3186" s="112">
        <f>Cal_051922a!$Q$3</f>
        <v>1.8382409380942635</v>
      </c>
      <c r="Q3186" s="112">
        <f>Cal_051922a!$R$3</f>
        <v>0.56187208580813652</v>
      </c>
      <c r="R3186" s="46">
        <v>131</v>
      </c>
      <c r="S3186" s="46">
        <v>83.02</v>
      </c>
      <c r="T3186" s="43">
        <f t="shared" si="743"/>
        <v>0.76966666666666672</v>
      </c>
      <c r="U3186" s="79">
        <f t="shared" si="728"/>
        <v>130.23033333333333</v>
      </c>
      <c r="V3186" s="79">
        <f t="shared" si="729"/>
        <v>82.25033333333333</v>
      </c>
      <c r="W3186" s="465">
        <f t="shared" si="730"/>
        <v>1.0193029315097193</v>
      </c>
      <c r="X3186" s="465">
        <f t="shared" si="731"/>
        <v>0.44540004265500149</v>
      </c>
      <c r="Y3186" s="43">
        <f>Cal_051922a!$A$3</f>
        <v>20220519</v>
      </c>
      <c r="Z3186" s="48" t="s">
        <v>2004</v>
      </c>
      <c r="AA3186" s="43">
        <v>20230210</v>
      </c>
      <c r="AE3186" s="689" t="s">
        <v>1250</v>
      </c>
      <c r="AF3186" s="130">
        <v>1</v>
      </c>
    </row>
    <row r="3187" spans="1:35" s="82" customFormat="1" x14ac:dyDescent="0.2">
      <c r="A3187" s="82" t="s">
        <v>1266</v>
      </c>
      <c r="B3187" s="81">
        <v>20200726</v>
      </c>
      <c r="C3187" s="126" t="s">
        <v>64</v>
      </c>
      <c r="D3187" s="126">
        <v>7</v>
      </c>
      <c r="E3187" s="126">
        <v>9</v>
      </c>
      <c r="F3187" s="107"/>
      <c r="G3187" s="107"/>
      <c r="H3187" s="126" t="s">
        <v>10</v>
      </c>
      <c r="I3187" s="126">
        <v>282</v>
      </c>
      <c r="J3187" s="126">
        <v>5</v>
      </c>
      <c r="K3187" s="82">
        <v>5</v>
      </c>
      <c r="L3187" s="82">
        <v>1</v>
      </c>
      <c r="M3187" s="82">
        <v>0</v>
      </c>
      <c r="N3187" s="83">
        <v>1</v>
      </c>
      <c r="O3187" s="156" t="str">
        <f>Cal_111320b_12mm!$E$2</f>
        <v>Cal_111320b_12mm</v>
      </c>
      <c r="P3187" s="157">
        <f>Cal_111320b_12mm!$Q$3</f>
        <v>1.834328118614172</v>
      </c>
      <c r="Q3187" s="157">
        <f>Cal_111320b_12mm!$R$3</f>
        <v>0.54419533879391391</v>
      </c>
      <c r="R3187" s="84">
        <v>20.99</v>
      </c>
      <c r="S3187" s="84">
        <v>13.95</v>
      </c>
      <c r="T3187" s="82">
        <f t="shared" ref="T3187:T3190" si="744">AVERAGE(0.425, 0.335, 0.524, 0.514, 0.671, 0.631)</f>
        <v>0.51666666666666672</v>
      </c>
      <c r="U3187" s="125">
        <f t="shared" si="728"/>
        <v>20.473333333333333</v>
      </c>
      <c r="V3187" s="125">
        <f t="shared" si="729"/>
        <v>13.433333333333332</v>
      </c>
      <c r="W3187" s="459">
        <f t="shared" si="730"/>
        <v>0.14934425327734727</v>
      </c>
      <c r="X3187" s="459">
        <f t="shared" si="731"/>
        <v>8.8414507492914005E-2</v>
      </c>
      <c r="Y3187" s="82">
        <f>Cal_111320b_12mm!$A$3</f>
        <v>20201113</v>
      </c>
      <c r="Z3187" s="90" t="s">
        <v>1537</v>
      </c>
      <c r="AA3187" s="82">
        <v>20200826</v>
      </c>
      <c r="AB3187" s="85"/>
      <c r="AE3187" s="691" t="s">
        <v>1250</v>
      </c>
      <c r="AF3187" s="567">
        <v>1</v>
      </c>
      <c r="AG3187" s="788" t="s">
        <v>1634</v>
      </c>
      <c r="AH3187" s="159" t="s">
        <v>1759</v>
      </c>
      <c r="AI3187" s="155"/>
    </row>
    <row r="3188" spans="1:35" s="82" customFormat="1" x14ac:dyDescent="0.2">
      <c r="A3188" s="82" t="s">
        <v>1266</v>
      </c>
      <c r="B3188" s="81">
        <v>20200726</v>
      </c>
      <c r="C3188" s="126" t="s">
        <v>64</v>
      </c>
      <c r="D3188" s="126">
        <v>7</v>
      </c>
      <c r="E3188" s="126">
        <v>9</v>
      </c>
      <c r="F3188" s="107"/>
      <c r="G3188" s="107"/>
      <c r="H3188" s="126" t="s">
        <v>11</v>
      </c>
      <c r="I3188" s="126">
        <v>295</v>
      </c>
      <c r="J3188" s="126">
        <v>5</v>
      </c>
      <c r="K3188" s="82">
        <v>5</v>
      </c>
      <c r="L3188" s="82">
        <v>1</v>
      </c>
      <c r="M3188" s="82">
        <v>0</v>
      </c>
      <c r="N3188" s="83">
        <v>1</v>
      </c>
      <c r="O3188" s="156" t="str">
        <f>Cal_111320b_12mm!$E$2</f>
        <v>Cal_111320b_12mm</v>
      </c>
      <c r="P3188" s="157">
        <f>Cal_111320b_12mm!$Q$3</f>
        <v>1.834328118614172</v>
      </c>
      <c r="Q3188" s="157">
        <f>Cal_111320b_12mm!$R$3</f>
        <v>0.54419533879391391</v>
      </c>
      <c r="R3188" s="84">
        <v>22.39</v>
      </c>
      <c r="S3188" s="84">
        <v>14.81</v>
      </c>
      <c r="T3188" s="82">
        <f t="shared" si="744"/>
        <v>0.51666666666666672</v>
      </c>
      <c r="U3188" s="125">
        <f t="shared" si="728"/>
        <v>21.873333333333335</v>
      </c>
      <c r="V3188" s="125">
        <f t="shared" si="729"/>
        <v>14.293333333333333</v>
      </c>
      <c r="W3188" s="459">
        <f t="shared" si="730"/>
        <v>0.15371355067195999</v>
      </c>
      <c r="X3188" s="459">
        <f t="shared" si="731"/>
        <v>8.8118217560846784E-2</v>
      </c>
      <c r="Y3188" s="82">
        <f>Cal_111320b_12mm!$A$3</f>
        <v>20201113</v>
      </c>
      <c r="Z3188" s="90" t="s">
        <v>1537</v>
      </c>
      <c r="AA3188" s="82">
        <v>20200826</v>
      </c>
      <c r="AB3188" s="85"/>
      <c r="AE3188" s="691" t="s">
        <v>1250</v>
      </c>
      <c r="AF3188" s="567">
        <v>1</v>
      </c>
      <c r="AG3188" s="788" t="s">
        <v>1634</v>
      </c>
      <c r="AH3188" s="159" t="s">
        <v>189</v>
      </c>
      <c r="AI3188" s="155"/>
    </row>
    <row r="3189" spans="1:35" s="372" customFormat="1" x14ac:dyDescent="0.2">
      <c r="A3189" s="372" t="s">
        <v>1266</v>
      </c>
      <c r="B3189" s="462">
        <v>20200726</v>
      </c>
      <c r="C3189" s="373" t="s">
        <v>64</v>
      </c>
      <c r="D3189" s="373">
        <v>7</v>
      </c>
      <c r="E3189" s="373">
        <v>9</v>
      </c>
      <c r="F3189" s="361"/>
      <c r="G3189" s="107"/>
      <c r="H3189" s="623" t="s">
        <v>10</v>
      </c>
      <c r="I3189" s="373">
        <v>550</v>
      </c>
      <c r="J3189" s="373">
        <v>20</v>
      </c>
      <c r="K3189" s="372">
        <v>5</v>
      </c>
      <c r="L3189" s="372">
        <v>1</v>
      </c>
      <c r="M3189" s="372">
        <v>0</v>
      </c>
      <c r="N3189" s="375">
        <v>1</v>
      </c>
      <c r="O3189" s="374" t="str">
        <f>Cal_111320b_12mm!$E$2</f>
        <v>Cal_111320b_12mm</v>
      </c>
      <c r="P3189" s="596">
        <f>Cal_111320b_12mm!$Q$3</f>
        <v>1.834328118614172</v>
      </c>
      <c r="Q3189" s="596">
        <f>Cal_111320b_12mm!$R$3</f>
        <v>0.54419533879391391</v>
      </c>
      <c r="R3189" s="376">
        <v>10.07</v>
      </c>
      <c r="S3189" s="376">
        <v>6.702</v>
      </c>
      <c r="T3189" s="372">
        <f t="shared" si="744"/>
        <v>0.51666666666666672</v>
      </c>
      <c r="U3189" s="378">
        <f t="shared" ref="U3189:U3190" si="745">(R3189-T3189)*(L3189+M3189)/L3189</f>
        <v>9.5533333333333328</v>
      </c>
      <c r="V3189" s="378">
        <f t="shared" ref="V3189:V3190" si="746">(S3189-T3189)*(L3189+M3189)/L3189</f>
        <v>6.1853333333333333</v>
      </c>
      <c r="W3189" s="464">
        <f t="shared" ref="W3189:W3190" si="747">(Q3189*P3189/(P3189-1)*(U3189-V3189)*(K3189)/I3189)/N3189</f>
        <v>3.6633157928911607E-2</v>
      </c>
      <c r="X3189" s="464">
        <f t="shared" ref="X3189:X3190" si="748">(Q3189*P3189/(P3189-1)*(P3189*V3189-U3189)*(K3189)/I3189)/N3189</f>
        <v>1.9497775582865397E-2</v>
      </c>
      <c r="Y3189" s="372">
        <v>20201113</v>
      </c>
      <c r="Z3189" s="694" t="s">
        <v>1541</v>
      </c>
      <c r="AA3189" s="372">
        <v>20200826</v>
      </c>
      <c r="AB3189" s="767"/>
      <c r="AC3189" s="82"/>
      <c r="AD3189" s="82"/>
      <c r="AE3189" s="692" t="s">
        <v>1250</v>
      </c>
      <c r="AF3189" s="628">
        <v>1</v>
      </c>
      <c r="AG3189" s="789" t="s">
        <v>1634</v>
      </c>
      <c r="AH3189" s="750" t="s">
        <v>200</v>
      </c>
      <c r="AI3189" s="371"/>
    </row>
    <row r="3190" spans="1:35" s="372" customFormat="1" x14ac:dyDescent="0.2">
      <c r="A3190" s="372" t="s">
        <v>1266</v>
      </c>
      <c r="B3190" s="462">
        <v>20200726</v>
      </c>
      <c r="C3190" s="373" t="s">
        <v>64</v>
      </c>
      <c r="D3190" s="373">
        <v>7</v>
      </c>
      <c r="E3190" s="373">
        <v>9</v>
      </c>
      <c r="F3190" s="361"/>
      <c r="G3190" s="107"/>
      <c r="H3190" s="623" t="s">
        <v>11</v>
      </c>
      <c r="I3190" s="373">
        <v>550</v>
      </c>
      <c r="J3190" s="373">
        <v>20</v>
      </c>
      <c r="K3190" s="372">
        <v>5</v>
      </c>
      <c r="L3190" s="372">
        <v>1</v>
      </c>
      <c r="M3190" s="372">
        <v>0</v>
      </c>
      <c r="N3190" s="375">
        <v>1</v>
      </c>
      <c r="O3190" s="374" t="str">
        <f>Cal_111320b_12mm!$E$2</f>
        <v>Cal_111320b_12mm</v>
      </c>
      <c r="P3190" s="596">
        <f>Cal_111320b_12mm!$Q$3</f>
        <v>1.834328118614172</v>
      </c>
      <c r="Q3190" s="596">
        <f>Cal_111320b_12mm!$R$3</f>
        <v>0.54419533879391391</v>
      </c>
      <c r="R3190" s="376">
        <v>11.66</v>
      </c>
      <c r="S3190" s="376">
        <v>7.992</v>
      </c>
      <c r="T3190" s="372">
        <f t="shared" si="744"/>
        <v>0.51666666666666672</v>
      </c>
      <c r="U3190" s="378">
        <f t="shared" si="745"/>
        <v>11.143333333333333</v>
      </c>
      <c r="V3190" s="378">
        <f t="shared" si="746"/>
        <v>7.4753333333333334</v>
      </c>
      <c r="W3190" s="464">
        <f t="shared" si="747"/>
        <v>3.989620643801893E-2</v>
      </c>
      <c r="X3190" s="464">
        <f t="shared" si="748"/>
        <v>2.7941275505024347E-2</v>
      </c>
      <c r="Y3190" s="372">
        <v>20201113</v>
      </c>
      <c r="Z3190" s="694" t="s">
        <v>1541</v>
      </c>
      <c r="AA3190" s="372">
        <v>20200826</v>
      </c>
      <c r="AB3190" s="767"/>
      <c r="AC3190" s="82"/>
      <c r="AD3190" s="82"/>
      <c r="AE3190" s="692" t="s">
        <v>1250</v>
      </c>
      <c r="AF3190" s="628">
        <v>1</v>
      </c>
      <c r="AG3190" s="789" t="s">
        <v>1634</v>
      </c>
      <c r="AH3190" s="750" t="s">
        <v>201</v>
      </c>
      <c r="AI3190" s="371"/>
    </row>
    <row r="3191" spans="1:35" x14ac:dyDescent="0.2">
      <c r="A3191" s="43" t="s">
        <v>1266</v>
      </c>
      <c r="B3191" s="45">
        <v>20200726</v>
      </c>
      <c r="C3191" s="107" t="s">
        <v>64</v>
      </c>
      <c r="D3191" s="107">
        <v>7</v>
      </c>
      <c r="E3191" s="107">
        <v>13</v>
      </c>
      <c r="H3191" s="107" t="s">
        <v>10</v>
      </c>
      <c r="I3191" s="107">
        <v>290</v>
      </c>
      <c r="J3191" s="107">
        <v>0</v>
      </c>
      <c r="K3191" s="43">
        <v>5</v>
      </c>
      <c r="L3191" s="43">
        <v>1</v>
      </c>
      <c r="M3191" s="43">
        <v>0</v>
      </c>
      <c r="N3191" s="49">
        <v>1</v>
      </c>
      <c r="O3191" s="111" t="str">
        <f>Cal_051922a!$E$2</f>
        <v>Cal_051922a</v>
      </c>
      <c r="P3191" s="112">
        <f>Cal_051922a!$Q$3</f>
        <v>1.8382409380942635</v>
      </c>
      <c r="Q3191" s="112">
        <f>Cal_051922a!$R$3</f>
        <v>0.56187208580813652</v>
      </c>
      <c r="R3191" s="46">
        <v>153.5</v>
      </c>
      <c r="S3191" s="46">
        <v>101.6</v>
      </c>
      <c r="T3191" s="43">
        <f t="shared" ref="T3191:T3192" si="749">AVERAGE(0.526,0.483,0.62,0.68,0.803,0.629)</f>
        <v>0.62350000000000005</v>
      </c>
      <c r="U3191" s="79">
        <f t="shared" si="728"/>
        <v>152.87649999999999</v>
      </c>
      <c r="V3191" s="79">
        <f t="shared" si="729"/>
        <v>100.97649999999999</v>
      </c>
      <c r="W3191" s="465">
        <f t="shared" si="730"/>
        <v>1.1025807033212678</v>
      </c>
      <c r="X3191" s="465">
        <f t="shared" si="731"/>
        <v>0.69559535113132476</v>
      </c>
      <c r="Y3191" s="43">
        <f>Cal_051922a!$A$3</f>
        <v>20220519</v>
      </c>
      <c r="Z3191" s="90" t="s">
        <v>1574</v>
      </c>
      <c r="AA3191" s="82">
        <v>20221106</v>
      </c>
      <c r="AE3191" s="689" t="s">
        <v>1250</v>
      </c>
      <c r="AF3191" s="130">
        <v>1</v>
      </c>
      <c r="AG3191" s="765" t="s">
        <v>1634</v>
      </c>
    </row>
    <row r="3192" spans="1:35" x14ac:dyDescent="0.2">
      <c r="A3192" s="43" t="s">
        <v>1266</v>
      </c>
      <c r="B3192" s="45">
        <v>20200726</v>
      </c>
      <c r="C3192" s="107" t="s">
        <v>64</v>
      </c>
      <c r="D3192" s="107">
        <v>7</v>
      </c>
      <c r="E3192" s="107">
        <v>13</v>
      </c>
      <c r="H3192" s="107" t="s">
        <v>11</v>
      </c>
      <c r="I3192" s="107">
        <v>290</v>
      </c>
      <c r="J3192" s="107">
        <v>0</v>
      </c>
      <c r="K3192" s="43">
        <v>5</v>
      </c>
      <c r="L3192" s="43">
        <v>1</v>
      </c>
      <c r="M3192" s="43">
        <v>0</v>
      </c>
      <c r="N3192" s="49">
        <v>1</v>
      </c>
      <c r="O3192" s="111" t="str">
        <f>Cal_051922a!$E$2</f>
        <v>Cal_051922a</v>
      </c>
      <c r="P3192" s="112">
        <f>Cal_051922a!$Q$3</f>
        <v>1.8382409380942635</v>
      </c>
      <c r="Q3192" s="112">
        <f>Cal_051922a!$R$3</f>
        <v>0.56187208580813652</v>
      </c>
      <c r="R3192" s="46">
        <v>153.69999999999999</v>
      </c>
      <c r="S3192" s="46">
        <v>99.61</v>
      </c>
      <c r="T3192" s="43">
        <f t="shared" si="749"/>
        <v>0.62350000000000005</v>
      </c>
      <c r="U3192" s="79">
        <f t="shared" si="728"/>
        <v>153.07649999999998</v>
      </c>
      <c r="V3192" s="79">
        <f t="shared" si="729"/>
        <v>98.986499999999992</v>
      </c>
      <c r="W3192" s="465">
        <f t="shared" si="730"/>
        <v>1.1491057850221069</v>
      </c>
      <c r="X3192" s="465">
        <f t="shared" si="731"/>
        <v>0.61363261464585117</v>
      </c>
      <c r="Y3192" s="43">
        <f>Cal_051922a!$A$3</f>
        <v>20220519</v>
      </c>
      <c r="Z3192" s="90" t="s">
        <v>1574</v>
      </c>
      <c r="AA3192" s="82">
        <v>20221106</v>
      </c>
      <c r="AE3192" s="689" t="s">
        <v>1250</v>
      </c>
      <c r="AF3192" s="130">
        <v>1</v>
      </c>
      <c r="AG3192" s="765" t="s">
        <v>1634</v>
      </c>
    </row>
    <row r="3193" spans="1:35" x14ac:dyDescent="0.2">
      <c r="A3193" s="43" t="s">
        <v>1266</v>
      </c>
      <c r="B3193" s="45">
        <v>20200726</v>
      </c>
      <c r="C3193" s="107" t="s">
        <v>64</v>
      </c>
      <c r="D3193" s="107">
        <v>7</v>
      </c>
      <c r="E3193" s="107">
        <v>13</v>
      </c>
      <c r="H3193" s="107" t="s">
        <v>10</v>
      </c>
      <c r="I3193" s="107">
        <v>290</v>
      </c>
      <c r="J3193" s="107">
        <v>10</v>
      </c>
      <c r="K3193" s="43">
        <v>5</v>
      </c>
      <c r="L3193" s="43">
        <v>1</v>
      </c>
      <c r="M3193" s="43">
        <v>0</v>
      </c>
      <c r="N3193" s="49">
        <v>1</v>
      </c>
      <c r="O3193" s="111" t="str">
        <f>Cal_051922a!$E$2</f>
        <v>Cal_051922a</v>
      </c>
      <c r="P3193" s="112">
        <f>Cal_051922a!$Q$3</f>
        <v>1.8382409380942635</v>
      </c>
      <c r="Q3193" s="112">
        <f>Cal_051922a!$R$3</f>
        <v>0.56187208580813652</v>
      </c>
      <c r="R3193" s="46">
        <v>119.3</v>
      </c>
      <c r="S3193" s="46">
        <v>77.14</v>
      </c>
      <c r="T3193" s="43">
        <f t="shared" ref="T3193:T3194" si="750">AVERAGE(0.9, 0.75, 0.835, 0.658, 0.692, 0.783)</f>
        <v>0.76966666666666672</v>
      </c>
      <c r="U3193" s="79">
        <f t="shared" si="728"/>
        <v>118.53033333333333</v>
      </c>
      <c r="V3193" s="79">
        <f t="shared" si="729"/>
        <v>76.370333333333335</v>
      </c>
      <c r="W3193" s="465">
        <f t="shared" si="730"/>
        <v>0.89566093356502197</v>
      </c>
      <c r="X3193" s="465">
        <f t="shared" si="731"/>
        <v>0.46433178425113003</v>
      </c>
      <c r="Y3193" s="43">
        <f>Cal_051922a!$A$3</f>
        <v>20220519</v>
      </c>
      <c r="Z3193" s="48" t="s">
        <v>2004</v>
      </c>
      <c r="AA3193" s="43">
        <v>20230210</v>
      </c>
      <c r="AE3193" s="689" t="s">
        <v>1250</v>
      </c>
      <c r="AF3193" s="130">
        <v>1</v>
      </c>
    </row>
    <row r="3194" spans="1:35" x14ac:dyDescent="0.2">
      <c r="A3194" s="43" t="s">
        <v>1266</v>
      </c>
      <c r="B3194" s="45">
        <v>20200726</v>
      </c>
      <c r="C3194" s="107" t="s">
        <v>64</v>
      </c>
      <c r="D3194" s="107">
        <v>7</v>
      </c>
      <c r="E3194" s="107">
        <v>13</v>
      </c>
      <c r="H3194" s="107" t="s">
        <v>11</v>
      </c>
      <c r="I3194" s="107">
        <v>290</v>
      </c>
      <c r="J3194" s="107">
        <v>10</v>
      </c>
      <c r="K3194" s="43">
        <v>5</v>
      </c>
      <c r="L3194" s="43">
        <v>1</v>
      </c>
      <c r="M3194" s="43">
        <v>0</v>
      </c>
      <c r="N3194" s="49">
        <v>1</v>
      </c>
      <c r="O3194" s="111" t="str">
        <f>Cal_051922a!$E$2</f>
        <v>Cal_051922a</v>
      </c>
      <c r="P3194" s="112">
        <f>Cal_051922a!$Q$3</f>
        <v>1.8382409380942635</v>
      </c>
      <c r="Q3194" s="112">
        <f>Cal_051922a!$R$3</f>
        <v>0.56187208580813652</v>
      </c>
      <c r="R3194" s="46">
        <v>120.7</v>
      </c>
      <c r="S3194" s="46">
        <v>78.510000000000005</v>
      </c>
      <c r="T3194" s="43">
        <f t="shared" si="750"/>
        <v>0.76966666666666672</v>
      </c>
      <c r="U3194" s="79">
        <f t="shared" si="728"/>
        <v>119.93033333333334</v>
      </c>
      <c r="V3194" s="79">
        <f t="shared" si="729"/>
        <v>77.740333333333339</v>
      </c>
      <c r="W3194" s="465">
        <f t="shared" si="730"/>
        <v>0.8962982634513349</v>
      </c>
      <c r="X3194" s="465">
        <f t="shared" si="731"/>
        <v>0.48809123177936442</v>
      </c>
      <c r="Y3194" s="43">
        <f>Cal_051922a!$A$3</f>
        <v>20220519</v>
      </c>
      <c r="Z3194" s="48" t="s">
        <v>2004</v>
      </c>
      <c r="AA3194" s="43">
        <v>20230210</v>
      </c>
      <c r="AE3194" s="689" t="s">
        <v>1250</v>
      </c>
      <c r="AF3194" s="130">
        <v>1</v>
      </c>
    </row>
    <row r="3195" spans="1:35" s="82" customFormat="1" x14ac:dyDescent="0.2">
      <c r="A3195" s="82" t="s">
        <v>1266</v>
      </c>
      <c r="B3195" s="81">
        <v>20200726</v>
      </c>
      <c r="C3195" s="126" t="s">
        <v>64</v>
      </c>
      <c r="D3195" s="126">
        <v>7</v>
      </c>
      <c r="E3195" s="126">
        <v>13</v>
      </c>
      <c r="F3195" s="361"/>
      <c r="G3195" s="107"/>
      <c r="H3195" s="126" t="s">
        <v>10</v>
      </c>
      <c r="I3195" s="126">
        <v>294</v>
      </c>
      <c r="J3195" s="126">
        <v>5</v>
      </c>
      <c r="K3195" s="82">
        <v>5</v>
      </c>
      <c r="L3195" s="82">
        <v>1</v>
      </c>
      <c r="M3195" s="82">
        <v>0</v>
      </c>
      <c r="N3195" s="83">
        <v>1</v>
      </c>
      <c r="O3195" s="156" t="str">
        <f>Cal_111320b_12mm!$E$2</f>
        <v>Cal_111320b_12mm</v>
      </c>
      <c r="P3195" s="157">
        <f>Cal_111320b_12mm!$Q$3</f>
        <v>1.834328118614172</v>
      </c>
      <c r="Q3195" s="157">
        <f>Cal_111320b_12mm!$R$3</f>
        <v>0.54419533879391391</v>
      </c>
      <c r="R3195" s="84">
        <v>19.3</v>
      </c>
      <c r="S3195" s="84">
        <v>12.81</v>
      </c>
      <c r="T3195" s="82">
        <f t="shared" ref="T3195:T3198" si="751">AVERAGE(0.425, 0.335, 0.524, 0.514, 0.671, 0.631)</f>
        <v>0.51666666666666672</v>
      </c>
      <c r="U3195" s="125">
        <f t="shared" ref="U3195:U3198" si="752">(R3195-T3195)*(L3195+M3195)/L3195</f>
        <v>18.783333333333335</v>
      </c>
      <c r="V3195" s="125">
        <f t="shared" ref="V3195:V3198" si="753">(S3195-T3195)*(L3195+M3195)/L3195</f>
        <v>12.293333333333333</v>
      </c>
      <c r="W3195" s="459">
        <f t="shared" ref="W3195:W3198" si="754">(Q3195*P3195/(P3195-1)*(U3195-V3195)*(K3195)/I3195)/N3195</f>
        <v>0.13205727498025641</v>
      </c>
      <c r="X3195" s="459">
        <f t="shared" ref="X3195:X3198" si="755">(Q3195*P3195/(P3195-1)*(P3195*V3195-U3195)*(K3195)/I3195)/N3195</f>
        <v>7.6643553281626503E-2</v>
      </c>
      <c r="Y3195" s="82">
        <f>Cal_111320b_12mm!$A$3</f>
        <v>20201113</v>
      </c>
      <c r="Z3195" s="90" t="s">
        <v>1537</v>
      </c>
      <c r="AA3195" s="82">
        <v>20200826</v>
      </c>
      <c r="AB3195" s="48"/>
      <c r="AC3195" s="43"/>
      <c r="AD3195" s="43"/>
      <c r="AE3195" s="691" t="s">
        <v>1250</v>
      </c>
      <c r="AF3195" s="567">
        <v>1</v>
      </c>
      <c r="AG3195" s="788" t="s">
        <v>1634</v>
      </c>
      <c r="AH3195" s="752" t="s">
        <v>192</v>
      </c>
      <c r="AI3195" s="155"/>
    </row>
    <row r="3196" spans="1:35" s="82" customFormat="1" x14ac:dyDescent="0.2">
      <c r="A3196" s="82" t="s">
        <v>1266</v>
      </c>
      <c r="B3196" s="81">
        <v>20200726</v>
      </c>
      <c r="C3196" s="126" t="s">
        <v>64</v>
      </c>
      <c r="D3196" s="126">
        <v>7</v>
      </c>
      <c r="E3196" s="126">
        <v>13</v>
      </c>
      <c r="F3196" s="361"/>
      <c r="G3196" s="107"/>
      <c r="H3196" s="126" t="s">
        <v>11</v>
      </c>
      <c r="I3196" s="126">
        <v>294</v>
      </c>
      <c r="J3196" s="126">
        <v>5</v>
      </c>
      <c r="K3196" s="82">
        <v>5</v>
      </c>
      <c r="L3196" s="82">
        <v>1</v>
      </c>
      <c r="M3196" s="82">
        <v>0</v>
      </c>
      <c r="N3196" s="83">
        <v>1</v>
      </c>
      <c r="O3196" s="156" t="str">
        <f>Cal_111320b_12mm!$E$2</f>
        <v>Cal_111320b_12mm</v>
      </c>
      <c r="P3196" s="157">
        <f>Cal_111320b_12mm!$Q$3</f>
        <v>1.834328118614172</v>
      </c>
      <c r="Q3196" s="157">
        <f>Cal_111320b_12mm!$R$3</f>
        <v>0.54419533879391391</v>
      </c>
      <c r="R3196" s="84">
        <v>19.59</v>
      </c>
      <c r="S3196" s="84">
        <v>12.8</v>
      </c>
      <c r="T3196" s="82">
        <f t="shared" si="751"/>
        <v>0.51666666666666672</v>
      </c>
      <c r="U3196" s="125">
        <f t="shared" si="752"/>
        <v>19.073333333333334</v>
      </c>
      <c r="V3196" s="125">
        <f t="shared" si="753"/>
        <v>12.283333333333333</v>
      </c>
      <c r="W3196" s="459">
        <f t="shared" si="754"/>
        <v>0.13816161742926666</v>
      </c>
      <c r="X3196" s="459">
        <f t="shared" si="755"/>
        <v>7.0369443347587587E-2</v>
      </c>
      <c r="Y3196" s="82">
        <f>Cal_111320b_12mm!$A$3</f>
        <v>20201113</v>
      </c>
      <c r="Z3196" s="90" t="s">
        <v>1537</v>
      </c>
      <c r="AA3196" s="82">
        <v>20200826</v>
      </c>
      <c r="AB3196" s="48"/>
      <c r="AC3196" s="43"/>
      <c r="AD3196" s="43"/>
      <c r="AE3196" s="691" t="s">
        <v>1250</v>
      </c>
      <c r="AF3196" s="567">
        <v>1</v>
      </c>
      <c r="AG3196" s="788" t="s">
        <v>1634</v>
      </c>
      <c r="AH3196" s="752" t="s">
        <v>195</v>
      </c>
      <c r="AI3196" s="155"/>
    </row>
    <row r="3197" spans="1:35" s="372" customFormat="1" x14ac:dyDescent="0.2">
      <c r="A3197" s="372" t="s">
        <v>1266</v>
      </c>
      <c r="B3197" s="462">
        <v>20200726</v>
      </c>
      <c r="C3197" s="373" t="s">
        <v>64</v>
      </c>
      <c r="D3197" s="373">
        <v>7</v>
      </c>
      <c r="E3197" s="373">
        <v>13</v>
      </c>
      <c r="F3197" s="766"/>
      <c r="G3197" s="107"/>
      <c r="H3197" s="373" t="s">
        <v>10</v>
      </c>
      <c r="I3197" s="373">
        <v>550</v>
      </c>
      <c r="J3197" s="373">
        <v>20</v>
      </c>
      <c r="K3197" s="372">
        <v>5</v>
      </c>
      <c r="L3197" s="372">
        <v>1</v>
      </c>
      <c r="M3197" s="372">
        <v>0</v>
      </c>
      <c r="N3197" s="375">
        <v>1</v>
      </c>
      <c r="O3197" s="374" t="str">
        <f>Cal_111320b_12mm!$E$2</f>
        <v>Cal_111320b_12mm</v>
      </c>
      <c r="P3197" s="596">
        <f>Cal_111320b_12mm!$Q$3</f>
        <v>1.834328118614172</v>
      </c>
      <c r="Q3197" s="596">
        <f>Cal_111320b_12mm!$R$3</f>
        <v>0.54419533879391391</v>
      </c>
      <c r="R3197" s="376">
        <v>9.5180000000000007</v>
      </c>
      <c r="S3197" s="376">
        <v>6.6289999999999996</v>
      </c>
      <c r="T3197" s="372">
        <f t="shared" si="751"/>
        <v>0.51666666666666672</v>
      </c>
      <c r="U3197" s="378">
        <f t="shared" si="752"/>
        <v>9.0013333333333332</v>
      </c>
      <c r="V3197" s="378">
        <f t="shared" si="753"/>
        <v>6.112333333333333</v>
      </c>
      <c r="W3197" s="464">
        <f t="shared" si="754"/>
        <v>3.1423157142703585E-2</v>
      </c>
      <c r="X3197" s="464">
        <f t="shared" si="755"/>
        <v>2.4045312775676172E-2</v>
      </c>
      <c r="Y3197" s="372">
        <f>Cal_111320b_12mm!$A$3</f>
        <v>20201113</v>
      </c>
      <c r="Z3197" s="694" t="s">
        <v>1537</v>
      </c>
      <c r="AA3197" s="372">
        <v>20200826</v>
      </c>
      <c r="AB3197" s="48"/>
      <c r="AC3197" s="43"/>
      <c r="AD3197" s="43"/>
      <c r="AE3197" s="692" t="s">
        <v>1250</v>
      </c>
      <c r="AF3197" s="628">
        <v>1</v>
      </c>
      <c r="AG3197" s="789" t="s">
        <v>1634</v>
      </c>
      <c r="AH3197" s="752" t="s">
        <v>196</v>
      </c>
      <c r="AI3197" s="371"/>
    </row>
    <row r="3198" spans="1:35" s="372" customFormat="1" x14ac:dyDescent="0.2">
      <c r="A3198" s="372" t="s">
        <v>1266</v>
      </c>
      <c r="B3198" s="462">
        <v>20200726</v>
      </c>
      <c r="C3198" s="373" t="s">
        <v>64</v>
      </c>
      <c r="D3198" s="373">
        <v>7</v>
      </c>
      <c r="E3198" s="373">
        <v>13</v>
      </c>
      <c r="F3198" s="766"/>
      <c r="G3198" s="107"/>
      <c r="H3198" s="373" t="s">
        <v>11</v>
      </c>
      <c r="I3198" s="373">
        <v>552</v>
      </c>
      <c r="J3198" s="373">
        <v>20</v>
      </c>
      <c r="K3198" s="372">
        <v>5</v>
      </c>
      <c r="L3198" s="372">
        <v>1</v>
      </c>
      <c r="M3198" s="372">
        <v>0</v>
      </c>
      <c r="N3198" s="375">
        <v>1</v>
      </c>
      <c r="O3198" s="374" t="str">
        <f>Cal_111320b_12mm!$E$2</f>
        <v>Cal_111320b_12mm</v>
      </c>
      <c r="P3198" s="596">
        <f>Cal_111320b_12mm!$Q$3</f>
        <v>1.834328118614172</v>
      </c>
      <c r="Q3198" s="596">
        <f>Cal_111320b_12mm!$R$3</f>
        <v>0.54419533879391391</v>
      </c>
      <c r="R3198" s="376">
        <v>12.25</v>
      </c>
      <c r="S3198" s="376">
        <v>8.0850000000000009</v>
      </c>
      <c r="T3198" s="372">
        <f t="shared" si="751"/>
        <v>0.51666666666666672</v>
      </c>
      <c r="U3198" s="378">
        <f t="shared" si="752"/>
        <v>11.733333333333333</v>
      </c>
      <c r="V3198" s="378">
        <f t="shared" si="753"/>
        <v>7.5683333333333342</v>
      </c>
      <c r="W3198" s="464">
        <f t="shared" si="754"/>
        <v>4.5137852489357547E-2</v>
      </c>
      <c r="X3198" s="464">
        <f t="shared" si="755"/>
        <v>2.3294744116148118E-2</v>
      </c>
      <c r="Y3198" s="372">
        <f>Cal_111320b_12mm!$A$3</f>
        <v>20201113</v>
      </c>
      <c r="Z3198" s="694" t="s">
        <v>1541</v>
      </c>
      <c r="AA3198" s="372">
        <v>20200826</v>
      </c>
      <c r="AB3198" s="48"/>
      <c r="AC3198" s="43"/>
      <c r="AD3198" s="43"/>
      <c r="AE3198" s="692" t="s">
        <v>1250</v>
      </c>
      <c r="AF3198" s="628">
        <v>1</v>
      </c>
      <c r="AG3198" s="789" t="s">
        <v>1634</v>
      </c>
      <c r="AH3198" s="752" t="s">
        <v>197</v>
      </c>
      <c r="AI3198" s="371"/>
    </row>
    <row r="3199" spans="1:35" x14ac:dyDescent="0.2">
      <c r="A3199" s="43" t="s">
        <v>1266</v>
      </c>
      <c r="B3199" s="45">
        <v>20200726</v>
      </c>
      <c r="C3199" s="107" t="s">
        <v>64</v>
      </c>
      <c r="D3199" s="107">
        <v>7</v>
      </c>
      <c r="E3199" s="107">
        <v>18</v>
      </c>
      <c r="H3199" s="107" t="s">
        <v>10</v>
      </c>
      <c r="I3199" s="107">
        <v>290</v>
      </c>
      <c r="J3199" s="107">
        <v>0</v>
      </c>
      <c r="K3199" s="43">
        <v>5</v>
      </c>
      <c r="L3199" s="43">
        <v>1</v>
      </c>
      <c r="M3199" s="43">
        <v>0</v>
      </c>
      <c r="N3199" s="49">
        <v>1</v>
      </c>
      <c r="O3199" s="111" t="str">
        <f>Cal_051922a!$E$2</f>
        <v>Cal_051922a</v>
      </c>
      <c r="P3199" s="112">
        <f>Cal_051922a!$Q$3</f>
        <v>1.8382409380942635</v>
      </c>
      <c r="Q3199" s="112">
        <f>Cal_051922a!$R$3</f>
        <v>0.56187208580813652</v>
      </c>
      <c r="R3199" s="46">
        <v>59.17</v>
      </c>
      <c r="S3199" s="46">
        <v>37.39</v>
      </c>
      <c r="T3199" s="43">
        <f t="shared" ref="T3199:T3200" si="756">AVERAGE(0.593,0.615,0.365,0.678,0.598,0.631)</f>
        <v>0.57999999999999996</v>
      </c>
      <c r="U3199" s="79">
        <f t="shared" si="728"/>
        <v>58.59</v>
      </c>
      <c r="V3199" s="79">
        <f t="shared" si="729"/>
        <v>36.81</v>
      </c>
      <c r="W3199" s="465">
        <f t="shared" si="730"/>
        <v>0.46270149746314476</v>
      </c>
      <c r="X3199" s="465">
        <f t="shared" si="731"/>
        <v>0.19280607671896657</v>
      </c>
      <c r="Y3199" s="43">
        <f>Cal_051922a!$A$3</f>
        <v>20220519</v>
      </c>
      <c r="Z3199" s="86" t="s">
        <v>1571</v>
      </c>
      <c r="AA3199" s="43">
        <v>20221106</v>
      </c>
      <c r="AE3199" s="689" t="s">
        <v>1250</v>
      </c>
      <c r="AF3199" s="130">
        <v>1</v>
      </c>
      <c r="AG3199" s="765" t="s">
        <v>1634</v>
      </c>
    </row>
    <row r="3200" spans="1:35" x14ac:dyDescent="0.2">
      <c r="A3200" s="43" t="s">
        <v>1266</v>
      </c>
      <c r="B3200" s="45">
        <v>20200726</v>
      </c>
      <c r="C3200" s="107" t="s">
        <v>64</v>
      </c>
      <c r="D3200" s="107">
        <v>7</v>
      </c>
      <c r="E3200" s="107">
        <v>18</v>
      </c>
      <c r="H3200" s="107" t="s">
        <v>11</v>
      </c>
      <c r="I3200" s="107">
        <v>290</v>
      </c>
      <c r="J3200" s="107">
        <v>0</v>
      </c>
      <c r="K3200" s="43">
        <v>5</v>
      </c>
      <c r="L3200" s="43">
        <v>1</v>
      </c>
      <c r="M3200" s="43">
        <v>0</v>
      </c>
      <c r="N3200" s="49">
        <v>1</v>
      </c>
      <c r="O3200" s="111" t="str">
        <f>Cal_051922a!$E$2</f>
        <v>Cal_051922a</v>
      </c>
      <c r="P3200" s="112">
        <f>Cal_051922a!$Q$3</f>
        <v>1.8382409380942635</v>
      </c>
      <c r="Q3200" s="112">
        <f>Cal_051922a!$R$3</f>
        <v>0.56187208580813652</v>
      </c>
      <c r="R3200" s="46">
        <v>60.83</v>
      </c>
      <c r="S3200" s="46">
        <v>38.770000000000003</v>
      </c>
      <c r="T3200" s="43">
        <f t="shared" si="756"/>
        <v>0.57999999999999996</v>
      </c>
      <c r="U3200" s="79">
        <f t="shared" si="728"/>
        <v>60.25</v>
      </c>
      <c r="V3200" s="79">
        <f t="shared" si="729"/>
        <v>38.190000000000005</v>
      </c>
      <c r="W3200" s="465">
        <f t="shared" si="730"/>
        <v>0.46864990973539805</v>
      </c>
      <c r="X3200" s="465">
        <f t="shared" si="731"/>
        <v>0.21143252052852018</v>
      </c>
      <c r="Y3200" s="43">
        <f>Cal_051922a!$A$3</f>
        <v>20220519</v>
      </c>
      <c r="Z3200" s="86" t="s">
        <v>1571</v>
      </c>
      <c r="AA3200" s="43">
        <v>20221106</v>
      </c>
      <c r="AE3200" s="689" t="s">
        <v>1250</v>
      </c>
      <c r="AF3200" s="130">
        <v>1</v>
      </c>
      <c r="AG3200" s="765" t="s">
        <v>1634</v>
      </c>
    </row>
    <row r="3201" spans="1:35" x14ac:dyDescent="0.2">
      <c r="A3201" s="43" t="s">
        <v>1266</v>
      </c>
      <c r="B3201" s="45">
        <v>20200726</v>
      </c>
      <c r="C3201" s="107" t="s">
        <v>64</v>
      </c>
      <c r="D3201" s="107">
        <v>7</v>
      </c>
      <c r="E3201" s="107">
        <v>18</v>
      </c>
      <c r="H3201" s="107" t="s">
        <v>10</v>
      </c>
      <c r="I3201" s="107">
        <v>290</v>
      </c>
      <c r="J3201" s="107">
        <v>10</v>
      </c>
      <c r="K3201" s="43">
        <v>5</v>
      </c>
      <c r="L3201" s="43">
        <v>1</v>
      </c>
      <c r="M3201" s="43">
        <v>0</v>
      </c>
      <c r="N3201" s="49">
        <v>1</v>
      </c>
      <c r="O3201" s="111" t="str">
        <f>Cal_051922a!$E$2</f>
        <v>Cal_051922a</v>
      </c>
      <c r="P3201" s="112">
        <f>Cal_051922a!$Q$3</f>
        <v>1.8382409380942635</v>
      </c>
      <c r="Q3201" s="112">
        <f>Cal_051922a!$R$3</f>
        <v>0.56187208580813652</v>
      </c>
      <c r="R3201" s="46">
        <v>41.03</v>
      </c>
      <c r="S3201" s="46">
        <v>26.19</v>
      </c>
      <c r="T3201" s="43">
        <f t="shared" ref="T3201:T3202" si="757">AVERAGE(0.9, 0.75, 0.835, 0.658, 0.692, 0.783)</f>
        <v>0.76966666666666672</v>
      </c>
      <c r="U3201" s="79">
        <f t="shared" si="728"/>
        <v>40.260333333333335</v>
      </c>
      <c r="V3201" s="79">
        <f t="shared" si="729"/>
        <v>25.420333333333335</v>
      </c>
      <c r="W3201" s="465">
        <f t="shared" si="730"/>
        <v>0.31526585042943384</v>
      </c>
      <c r="X3201" s="465">
        <f t="shared" si="731"/>
        <v>0.13741605769971574</v>
      </c>
      <c r="Y3201" s="43">
        <f>Cal_051922a!$A$3</f>
        <v>20220519</v>
      </c>
      <c r="Z3201" s="48" t="s">
        <v>2004</v>
      </c>
      <c r="AA3201" s="43">
        <v>20230210</v>
      </c>
      <c r="AE3201" s="689" t="s">
        <v>1250</v>
      </c>
      <c r="AF3201" s="130">
        <v>1</v>
      </c>
    </row>
    <row r="3202" spans="1:35" x14ac:dyDescent="0.2">
      <c r="A3202" s="43" t="s">
        <v>1266</v>
      </c>
      <c r="B3202" s="45">
        <v>20200726</v>
      </c>
      <c r="C3202" s="107" t="s">
        <v>64</v>
      </c>
      <c r="D3202" s="107">
        <v>7</v>
      </c>
      <c r="E3202" s="107">
        <v>18</v>
      </c>
      <c r="H3202" s="107" t="s">
        <v>11</v>
      </c>
      <c r="I3202" s="107">
        <v>290</v>
      </c>
      <c r="J3202" s="107">
        <v>10</v>
      </c>
      <c r="K3202" s="43">
        <v>5</v>
      </c>
      <c r="L3202" s="43">
        <v>1</v>
      </c>
      <c r="M3202" s="43">
        <v>0</v>
      </c>
      <c r="N3202" s="49">
        <v>1</v>
      </c>
      <c r="O3202" s="111" t="str">
        <f>Cal_051922a!$E$2</f>
        <v>Cal_051922a</v>
      </c>
      <c r="P3202" s="112">
        <f>Cal_051922a!$Q$3</f>
        <v>1.8382409380942635</v>
      </c>
      <c r="Q3202" s="112">
        <f>Cal_051922a!$R$3</f>
        <v>0.56187208580813652</v>
      </c>
      <c r="R3202" s="46">
        <v>41.47</v>
      </c>
      <c r="S3202" s="46">
        <v>26.23</v>
      </c>
      <c r="T3202" s="43">
        <f t="shared" si="757"/>
        <v>0.76966666666666672</v>
      </c>
      <c r="U3202" s="79">
        <f t="shared" si="728"/>
        <v>40.700333333333333</v>
      </c>
      <c r="V3202" s="79">
        <f t="shared" si="729"/>
        <v>25.460333333333335</v>
      </c>
      <c r="W3202" s="465">
        <f t="shared" si="730"/>
        <v>0.32376358224693874</v>
      </c>
      <c r="X3202" s="465">
        <f t="shared" si="731"/>
        <v>0.1296306405512487</v>
      </c>
      <c r="Y3202" s="43">
        <f>Cal_051922a!$A$3</f>
        <v>20220519</v>
      </c>
      <c r="Z3202" s="48" t="s">
        <v>2004</v>
      </c>
      <c r="AA3202" s="43">
        <v>20230210</v>
      </c>
      <c r="AE3202" s="689" t="s">
        <v>1250</v>
      </c>
      <c r="AF3202" s="130">
        <v>1</v>
      </c>
    </row>
    <row r="3203" spans="1:35" s="82" customFormat="1" x14ac:dyDescent="0.2">
      <c r="A3203" s="82" t="s">
        <v>1266</v>
      </c>
      <c r="B3203" s="81">
        <v>20200726</v>
      </c>
      <c r="C3203" s="126" t="s">
        <v>64</v>
      </c>
      <c r="D3203" s="126">
        <v>7</v>
      </c>
      <c r="E3203" s="126">
        <v>18</v>
      </c>
      <c r="F3203" s="107"/>
      <c r="G3203" s="107"/>
      <c r="H3203" s="126" t="s">
        <v>10</v>
      </c>
      <c r="I3203" s="126">
        <v>293</v>
      </c>
      <c r="J3203" s="567">
        <v>5</v>
      </c>
      <c r="K3203" s="82">
        <v>5</v>
      </c>
      <c r="L3203" s="82">
        <v>1</v>
      </c>
      <c r="M3203" s="82">
        <v>0</v>
      </c>
      <c r="N3203" s="83">
        <v>1</v>
      </c>
      <c r="O3203" s="156" t="str">
        <f>Cal_111320b_12mm!$E$2</f>
        <v>Cal_111320b_12mm</v>
      </c>
      <c r="P3203" s="157">
        <f>Cal_111320b_12mm!$Q$3</f>
        <v>1.834328118614172</v>
      </c>
      <c r="Q3203" s="157">
        <f>Cal_111320b_12mm!$R$3</f>
        <v>0.54419533879391391</v>
      </c>
      <c r="R3203" s="84">
        <v>17.440000000000001</v>
      </c>
      <c r="S3203" s="84">
        <v>10.55</v>
      </c>
      <c r="T3203" s="82">
        <f t="shared" ref="T3203:T3206" si="758">AVERAGE(0.425, 0.335, 0.524, 0.514, 0.671, 0.631)</f>
        <v>0.51666666666666672</v>
      </c>
      <c r="U3203" s="125">
        <f t="shared" si="728"/>
        <v>16.923333333333336</v>
      </c>
      <c r="V3203" s="125">
        <f t="shared" si="729"/>
        <v>10.033333333333333</v>
      </c>
      <c r="W3203" s="459">
        <f t="shared" si="730"/>
        <v>0.1406748842464417</v>
      </c>
      <c r="X3203" s="459">
        <f t="shared" si="731"/>
        <v>3.0239834981374555E-2</v>
      </c>
      <c r="Y3203" s="82">
        <f>Cal_111320b_12mm!$A$3</f>
        <v>20201113</v>
      </c>
      <c r="Z3203" s="90" t="s">
        <v>1537</v>
      </c>
      <c r="AA3203" s="82">
        <v>20200826</v>
      </c>
      <c r="AB3203" s="85"/>
      <c r="AE3203" s="691" t="s">
        <v>1250</v>
      </c>
      <c r="AF3203" s="567">
        <v>1</v>
      </c>
      <c r="AG3203" s="788" t="s">
        <v>1634</v>
      </c>
      <c r="AH3203" s="159" t="s">
        <v>174</v>
      </c>
      <c r="AI3203" s="155"/>
    </row>
    <row r="3204" spans="1:35" s="82" customFormat="1" x14ac:dyDescent="0.2">
      <c r="A3204" s="82" t="s">
        <v>1266</v>
      </c>
      <c r="B3204" s="81">
        <v>20200726</v>
      </c>
      <c r="C3204" s="126" t="s">
        <v>64</v>
      </c>
      <c r="D3204" s="126">
        <v>7</v>
      </c>
      <c r="E3204" s="126">
        <v>18</v>
      </c>
      <c r="F3204" s="107"/>
      <c r="G3204" s="107"/>
      <c r="H3204" s="126" t="s">
        <v>11</v>
      </c>
      <c r="I3204" s="126">
        <v>293</v>
      </c>
      <c r="J3204" s="567">
        <v>5</v>
      </c>
      <c r="K3204" s="82">
        <v>5</v>
      </c>
      <c r="L3204" s="82">
        <v>1</v>
      </c>
      <c r="M3204" s="82">
        <v>0</v>
      </c>
      <c r="N3204" s="83">
        <v>1</v>
      </c>
      <c r="O3204" s="156" t="str">
        <f>Cal_111320b_12mm!$E$2</f>
        <v>Cal_111320b_12mm</v>
      </c>
      <c r="P3204" s="157">
        <f>Cal_111320b_12mm!$Q$3</f>
        <v>1.834328118614172</v>
      </c>
      <c r="Q3204" s="157">
        <f>Cal_111320b_12mm!$R$3</f>
        <v>0.54419533879391391</v>
      </c>
      <c r="R3204" s="84">
        <v>16.760000000000002</v>
      </c>
      <c r="S3204" s="84">
        <v>9.9280000000000008</v>
      </c>
      <c r="T3204" s="82">
        <f t="shared" si="758"/>
        <v>0.51666666666666672</v>
      </c>
      <c r="U3204" s="125">
        <f t="shared" si="728"/>
        <v>16.243333333333336</v>
      </c>
      <c r="V3204" s="125">
        <f t="shared" si="729"/>
        <v>9.4113333333333333</v>
      </c>
      <c r="W3204" s="459">
        <f t="shared" si="730"/>
        <v>0.13949068347920024</v>
      </c>
      <c r="X3204" s="459">
        <f t="shared" si="731"/>
        <v>2.0828458802466331E-2</v>
      </c>
      <c r="Y3204" s="82">
        <f>Cal_111320b_12mm!$A$3</f>
        <v>20201113</v>
      </c>
      <c r="Z3204" s="90" t="s">
        <v>1537</v>
      </c>
      <c r="AA3204" s="82">
        <v>20200826</v>
      </c>
      <c r="AB3204" s="85"/>
      <c r="AE3204" s="691" t="s">
        <v>1250</v>
      </c>
      <c r="AF3204" s="567">
        <v>1</v>
      </c>
      <c r="AG3204" s="788" t="s">
        <v>1634</v>
      </c>
      <c r="AH3204" s="159" t="s">
        <v>187</v>
      </c>
      <c r="AI3204" s="155"/>
    </row>
    <row r="3205" spans="1:35" s="372" customFormat="1" x14ac:dyDescent="0.2">
      <c r="A3205" s="372" t="s">
        <v>1266</v>
      </c>
      <c r="B3205" s="462">
        <v>20200726</v>
      </c>
      <c r="C3205" s="373" t="s">
        <v>64</v>
      </c>
      <c r="D3205" s="373">
        <v>7</v>
      </c>
      <c r="E3205" s="373">
        <v>18</v>
      </c>
      <c r="F3205" s="107"/>
      <c r="G3205" s="107"/>
      <c r="H3205" s="373" t="s">
        <v>10</v>
      </c>
      <c r="I3205" s="373">
        <v>550</v>
      </c>
      <c r="J3205" s="628">
        <v>20</v>
      </c>
      <c r="K3205" s="372">
        <v>5</v>
      </c>
      <c r="L3205" s="372">
        <v>1</v>
      </c>
      <c r="M3205" s="372">
        <v>0</v>
      </c>
      <c r="N3205" s="375">
        <v>1</v>
      </c>
      <c r="O3205" s="374" t="str">
        <f>Cal_111320b_12mm!$E$2</f>
        <v>Cal_111320b_12mm</v>
      </c>
      <c r="P3205" s="596">
        <f>Cal_111320b_12mm!$Q$3</f>
        <v>1.834328118614172</v>
      </c>
      <c r="Q3205" s="596">
        <f>Cal_111320b_12mm!$R$3</f>
        <v>0.54419533879391391</v>
      </c>
      <c r="R3205" s="376">
        <v>13.62</v>
      </c>
      <c r="S3205" s="376">
        <v>8.1340000000000003</v>
      </c>
      <c r="T3205" s="372">
        <f t="shared" si="758"/>
        <v>0.51666666666666672</v>
      </c>
      <c r="U3205" s="378">
        <f t="shared" si="728"/>
        <v>13.103333333333332</v>
      </c>
      <c r="V3205" s="378">
        <f t="shared" si="729"/>
        <v>7.6173333333333337</v>
      </c>
      <c r="W3205" s="464">
        <f t="shared" si="730"/>
        <v>5.9670280403209326E-2</v>
      </c>
      <c r="X3205" s="464">
        <f t="shared" si="731"/>
        <v>9.4558293516477585E-3</v>
      </c>
      <c r="Y3205" s="372">
        <f>Cal_111320b_12mm!$A$3</f>
        <v>20201113</v>
      </c>
      <c r="Z3205" s="694" t="s">
        <v>1541</v>
      </c>
      <c r="AA3205" s="372">
        <v>20200826</v>
      </c>
      <c r="AB3205" s="380"/>
      <c r="AE3205" s="692" t="s">
        <v>1250</v>
      </c>
      <c r="AF3205" s="628">
        <v>1</v>
      </c>
      <c r="AG3205" s="789" t="s">
        <v>1634</v>
      </c>
      <c r="AH3205" s="382" t="s">
        <v>198</v>
      </c>
      <c r="AI3205" s="371"/>
    </row>
    <row r="3206" spans="1:35" s="610" customFormat="1" ht="13.5" thickBot="1" x14ac:dyDescent="0.25">
      <c r="A3206" s="610" t="s">
        <v>1266</v>
      </c>
      <c r="B3206" s="611">
        <v>20200726</v>
      </c>
      <c r="C3206" s="612" t="s">
        <v>64</v>
      </c>
      <c r="D3206" s="612">
        <v>7</v>
      </c>
      <c r="E3206" s="612">
        <v>18</v>
      </c>
      <c r="F3206" s="140"/>
      <c r="G3206" s="140"/>
      <c r="H3206" s="612" t="s">
        <v>11</v>
      </c>
      <c r="I3206" s="612">
        <v>552</v>
      </c>
      <c r="J3206" s="633">
        <v>20</v>
      </c>
      <c r="K3206" s="610">
        <v>5</v>
      </c>
      <c r="L3206" s="610">
        <v>1</v>
      </c>
      <c r="M3206" s="610">
        <v>0</v>
      </c>
      <c r="N3206" s="614">
        <v>1</v>
      </c>
      <c r="O3206" s="631" t="str">
        <f>Cal_111320b_12mm!$E$2</f>
        <v>Cal_111320b_12mm</v>
      </c>
      <c r="P3206" s="632">
        <f>Cal_111320b_12mm!$Q$3</f>
        <v>1.834328118614172</v>
      </c>
      <c r="Q3206" s="632">
        <f>Cal_111320b_12mm!$R$3</f>
        <v>0.54419533879391391</v>
      </c>
      <c r="R3206" s="626">
        <v>14.19</v>
      </c>
      <c r="S3206" s="626">
        <v>8.4440000000000008</v>
      </c>
      <c r="T3206" s="610">
        <f t="shared" si="758"/>
        <v>0.51666666666666672</v>
      </c>
      <c r="U3206" s="618">
        <f t="shared" si="728"/>
        <v>13.673333333333332</v>
      </c>
      <c r="V3206" s="618">
        <f t="shared" si="729"/>
        <v>7.9273333333333342</v>
      </c>
      <c r="W3206" s="619">
        <f t="shared" si="730"/>
        <v>6.227181282205245E-2</v>
      </c>
      <c r="X3206" s="619">
        <f t="shared" si="731"/>
        <v>9.4068488151259518E-3</v>
      </c>
      <c r="Y3206" s="610">
        <f>Cal_111320b_12mm!$A$3</f>
        <v>20201113</v>
      </c>
      <c r="Z3206" s="695" t="s">
        <v>1541</v>
      </c>
      <c r="AA3206" s="610">
        <v>20200826</v>
      </c>
      <c r="AB3206" s="625"/>
      <c r="AE3206" s="791" t="s">
        <v>1250</v>
      </c>
      <c r="AF3206" s="633">
        <v>1</v>
      </c>
      <c r="AG3206" s="792" t="s">
        <v>1634</v>
      </c>
      <c r="AH3206" s="751" t="s">
        <v>199</v>
      </c>
      <c r="AI3206" s="613"/>
    </row>
    <row r="3207" spans="1:35" x14ac:dyDescent="0.2">
      <c r="A3207" s="43" t="s">
        <v>1266</v>
      </c>
      <c r="B3207" s="45">
        <v>20200726</v>
      </c>
      <c r="C3207" s="107" t="s">
        <v>66</v>
      </c>
      <c r="D3207" s="107">
        <v>10</v>
      </c>
      <c r="E3207" s="107">
        <v>1</v>
      </c>
      <c r="H3207" s="107" t="s">
        <v>10</v>
      </c>
      <c r="I3207" s="107">
        <v>290</v>
      </c>
      <c r="J3207" s="107">
        <v>0</v>
      </c>
      <c r="K3207" s="43">
        <v>5</v>
      </c>
      <c r="L3207" s="43">
        <v>1</v>
      </c>
      <c r="M3207" s="43">
        <v>0</v>
      </c>
      <c r="N3207" s="49">
        <v>1</v>
      </c>
      <c r="O3207" s="111" t="str">
        <f>Cal_051922a!$E$2</f>
        <v>Cal_051922a</v>
      </c>
      <c r="P3207" s="112">
        <f>Cal_051922a!$Q$3</f>
        <v>1.8382409380942635</v>
      </c>
      <c r="Q3207" s="112">
        <f>Cal_051922a!$R$3</f>
        <v>0.56187208580813652</v>
      </c>
      <c r="R3207" s="46">
        <v>38.770000000000003</v>
      </c>
      <c r="S3207" s="46">
        <v>14.67</v>
      </c>
      <c r="T3207" s="43">
        <f t="shared" ref="T3207:T3208" si="759">AVERAGE(0.593,0.615,0.365,0.678,0.598,0.631)</f>
        <v>0.57999999999999996</v>
      </c>
      <c r="U3207" s="79">
        <f t="shared" si="728"/>
        <v>38.190000000000005</v>
      </c>
      <c r="V3207" s="79">
        <f t="shared" si="729"/>
        <v>14.09</v>
      </c>
      <c r="W3207" s="465">
        <f t="shared" si="730"/>
        <v>0.51198834200467358</v>
      </c>
      <c r="X3207" s="465">
        <f t="shared" si="731"/>
        <v>-0.26107549983607953</v>
      </c>
      <c r="Y3207" s="43">
        <f>Cal_051922a!$A$3</f>
        <v>20220519</v>
      </c>
      <c r="Z3207" s="90" t="s">
        <v>1571</v>
      </c>
      <c r="AA3207" s="82">
        <v>20221106</v>
      </c>
      <c r="AE3207" s="689" t="s">
        <v>1250</v>
      </c>
      <c r="AF3207" s="130">
        <v>4</v>
      </c>
      <c r="AG3207" s="130">
        <v>1</v>
      </c>
      <c r="AH3207" s="749" t="s">
        <v>1618</v>
      </c>
    </row>
    <row r="3208" spans="1:35" x14ac:dyDescent="0.2">
      <c r="A3208" s="43" t="s">
        <v>1266</v>
      </c>
      <c r="B3208" s="45">
        <v>20200726</v>
      </c>
      <c r="C3208" s="107" t="s">
        <v>66</v>
      </c>
      <c r="D3208" s="107">
        <v>10</v>
      </c>
      <c r="E3208" s="107">
        <v>1</v>
      </c>
      <c r="H3208" s="107" t="s">
        <v>11</v>
      </c>
      <c r="I3208" s="107">
        <v>290</v>
      </c>
      <c r="J3208" s="107">
        <v>0</v>
      </c>
      <c r="K3208" s="43">
        <v>5</v>
      </c>
      <c r="L3208" s="43">
        <v>1</v>
      </c>
      <c r="M3208" s="43">
        <v>0</v>
      </c>
      <c r="N3208" s="49">
        <v>1</v>
      </c>
      <c r="O3208" s="111" t="str">
        <f>Cal_051922a!$E$2</f>
        <v>Cal_051922a</v>
      </c>
      <c r="P3208" s="112">
        <f>Cal_051922a!$Q$3</f>
        <v>1.8382409380942635</v>
      </c>
      <c r="Q3208" s="112">
        <f>Cal_051922a!$R$3</f>
        <v>0.56187208580813652</v>
      </c>
      <c r="R3208" s="46">
        <v>18.87</v>
      </c>
      <c r="S3208" s="46">
        <v>15.66</v>
      </c>
      <c r="T3208" s="43">
        <f t="shared" si="759"/>
        <v>0.57999999999999996</v>
      </c>
      <c r="U3208" s="79">
        <f t="shared" si="728"/>
        <v>18.290000000000003</v>
      </c>
      <c r="V3208" s="79">
        <f t="shared" si="729"/>
        <v>15.08</v>
      </c>
      <c r="W3208" s="465">
        <f t="shared" si="730"/>
        <v>6.8194297835477313E-2</v>
      </c>
      <c r="X3208" s="465">
        <f t="shared" si="731"/>
        <v>0.20034833239180427</v>
      </c>
      <c r="Y3208" s="43">
        <f>Cal_051922a!$A$3</f>
        <v>20220519</v>
      </c>
      <c r="Z3208" s="90" t="s">
        <v>1571</v>
      </c>
      <c r="AA3208" s="82">
        <v>20221106</v>
      </c>
      <c r="AE3208" s="689" t="s">
        <v>1250</v>
      </c>
      <c r="AF3208" s="130">
        <v>1</v>
      </c>
      <c r="AG3208" s="130">
        <v>1</v>
      </c>
      <c r="AH3208" s="749" t="s">
        <v>1619</v>
      </c>
    </row>
    <row r="3209" spans="1:35" x14ac:dyDescent="0.2">
      <c r="A3209" s="43" t="s">
        <v>1266</v>
      </c>
      <c r="B3209" s="45">
        <v>20200726</v>
      </c>
      <c r="C3209" s="107" t="s">
        <v>66</v>
      </c>
      <c r="D3209" s="107">
        <v>10</v>
      </c>
      <c r="E3209" s="107">
        <v>3</v>
      </c>
      <c r="H3209" s="107" t="s">
        <v>10</v>
      </c>
      <c r="I3209" s="107">
        <v>290</v>
      </c>
      <c r="J3209" s="107">
        <v>0</v>
      </c>
      <c r="K3209" s="43">
        <v>5</v>
      </c>
      <c r="L3209" s="43">
        <v>1</v>
      </c>
      <c r="M3209" s="43">
        <v>0</v>
      </c>
      <c r="N3209" s="49">
        <v>1</v>
      </c>
      <c r="O3209" s="111" t="str">
        <f>Cal_051922a!$E$2</f>
        <v>Cal_051922a</v>
      </c>
      <c r="P3209" s="112">
        <f>Cal_051922a!$Q$3</f>
        <v>1.8382409380942635</v>
      </c>
      <c r="Q3209" s="112">
        <f>Cal_051922a!$R$3</f>
        <v>0.56187208580813652</v>
      </c>
      <c r="R3209" s="46">
        <v>20.6</v>
      </c>
      <c r="S3209" s="46">
        <v>15.18</v>
      </c>
      <c r="T3209" s="43">
        <f t="shared" ref="T3209:T3210" si="760">AVERAGE(0.526,0.483,0.62,0.68,0.803,0.629)</f>
        <v>0.62350000000000005</v>
      </c>
      <c r="U3209" s="79">
        <f t="shared" si="728"/>
        <v>19.976500000000001</v>
      </c>
      <c r="V3209" s="79">
        <f t="shared" si="729"/>
        <v>14.5565</v>
      </c>
      <c r="W3209" s="465">
        <f t="shared" si="730"/>
        <v>0.11514426612719217</v>
      </c>
      <c r="X3209" s="465">
        <f t="shared" si="731"/>
        <v>0.14407594586905617</v>
      </c>
      <c r="Y3209" s="43">
        <f>Cal_051922a!$A$3</f>
        <v>20220519</v>
      </c>
      <c r="Z3209" s="90" t="s">
        <v>1574</v>
      </c>
      <c r="AA3209" s="82">
        <v>20221106</v>
      </c>
      <c r="AE3209" s="689" t="s">
        <v>1250</v>
      </c>
      <c r="AF3209" s="130">
        <v>1</v>
      </c>
      <c r="AG3209" s="765" t="s">
        <v>1634</v>
      </c>
    </row>
    <row r="3210" spans="1:35" x14ac:dyDescent="0.2">
      <c r="A3210" s="43" t="s">
        <v>1266</v>
      </c>
      <c r="B3210" s="45">
        <v>20200726</v>
      </c>
      <c r="C3210" s="107" t="s">
        <v>66</v>
      </c>
      <c r="D3210" s="107">
        <v>10</v>
      </c>
      <c r="E3210" s="107">
        <v>3</v>
      </c>
      <c r="H3210" s="107" t="s">
        <v>11</v>
      </c>
      <c r="I3210" s="107">
        <v>290</v>
      </c>
      <c r="J3210" s="107">
        <v>0</v>
      </c>
      <c r="K3210" s="43">
        <v>5</v>
      </c>
      <c r="L3210" s="43">
        <v>1</v>
      </c>
      <c r="M3210" s="43">
        <v>0</v>
      </c>
      <c r="N3210" s="49">
        <v>1</v>
      </c>
      <c r="O3210" s="111" t="str">
        <f>Cal_051922a!$E$2</f>
        <v>Cal_051922a</v>
      </c>
      <c r="P3210" s="112">
        <f>Cal_051922a!$Q$3</f>
        <v>1.8382409380942635</v>
      </c>
      <c r="Q3210" s="112">
        <f>Cal_051922a!$R$3</f>
        <v>0.56187208580813652</v>
      </c>
      <c r="R3210" s="46">
        <v>19.899999999999999</v>
      </c>
      <c r="S3210" s="46">
        <v>14.42</v>
      </c>
      <c r="T3210" s="43">
        <f t="shared" si="760"/>
        <v>0.62350000000000005</v>
      </c>
      <c r="U3210" s="79">
        <f t="shared" si="728"/>
        <v>19.276499999999999</v>
      </c>
      <c r="V3210" s="79">
        <f t="shared" si="729"/>
        <v>13.7965</v>
      </c>
      <c r="W3210" s="465">
        <f t="shared" si="730"/>
        <v>0.11641892589981784</v>
      </c>
      <c r="X3210" s="465">
        <f t="shared" si="731"/>
        <v>0.12926730738471079</v>
      </c>
      <c r="Y3210" s="43">
        <f>Cal_051922a!$A$3</f>
        <v>20220519</v>
      </c>
      <c r="Z3210" s="90" t="s">
        <v>1574</v>
      </c>
      <c r="AA3210" s="82">
        <v>20221106</v>
      </c>
      <c r="AE3210" s="689" t="s">
        <v>1250</v>
      </c>
      <c r="AF3210" s="130">
        <v>1</v>
      </c>
      <c r="AG3210" s="765" t="s">
        <v>1634</v>
      </c>
    </row>
    <row r="3211" spans="1:35" x14ac:dyDescent="0.2">
      <c r="A3211" s="43" t="s">
        <v>1266</v>
      </c>
      <c r="B3211" s="45">
        <v>20200726</v>
      </c>
      <c r="C3211" s="107" t="s">
        <v>66</v>
      </c>
      <c r="D3211" s="107">
        <v>10</v>
      </c>
      <c r="E3211" s="107">
        <v>5</v>
      </c>
      <c r="H3211" s="107" t="s">
        <v>10</v>
      </c>
      <c r="I3211" s="107">
        <v>290</v>
      </c>
      <c r="J3211" s="107">
        <v>0</v>
      </c>
      <c r="K3211" s="43">
        <v>5</v>
      </c>
      <c r="L3211" s="43">
        <v>1</v>
      </c>
      <c r="M3211" s="43">
        <v>0</v>
      </c>
      <c r="N3211" s="49">
        <v>1</v>
      </c>
      <c r="O3211" s="111" t="str">
        <f>Cal_051922a!$E$2</f>
        <v>Cal_051922a</v>
      </c>
      <c r="P3211" s="112">
        <f>Cal_051922a!$Q$3</f>
        <v>1.8382409380942635</v>
      </c>
      <c r="Q3211" s="112">
        <f>Cal_051922a!$R$3</f>
        <v>0.56187208580813652</v>
      </c>
      <c r="R3211" s="46">
        <v>69.97</v>
      </c>
      <c r="S3211" s="46">
        <v>47.26</v>
      </c>
      <c r="T3211" s="43">
        <f t="shared" ref="T3211:T3214" si="761">AVERAGE(0.593,0.615,0.365,0.678,0.598,0.631)</f>
        <v>0.57999999999999996</v>
      </c>
      <c r="U3211" s="79">
        <f t="shared" si="728"/>
        <v>69.39</v>
      </c>
      <c r="V3211" s="79">
        <f t="shared" si="729"/>
        <v>46.68</v>
      </c>
      <c r="W3211" s="465">
        <f t="shared" si="730"/>
        <v>0.48245872393884381</v>
      </c>
      <c r="X3211" s="465">
        <f t="shared" si="731"/>
        <v>0.34881249482836485</v>
      </c>
      <c r="Y3211" s="43">
        <f>Cal_051922a!$A$3</f>
        <v>20220519</v>
      </c>
      <c r="Z3211" s="90" t="s">
        <v>1571</v>
      </c>
      <c r="AA3211" s="82">
        <v>20221106</v>
      </c>
      <c r="AE3211" s="689" t="s">
        <v>1250</v>
      </c>
      <c r="AF3211" s="130">
        <v>1</v>
      </c>
      <c r="AG3211" s="765" t="s">
        <v>1634</v>
      </c>
    </row>
    <row r="3212" spans="1:35" x14ac:dyDescent="0.2">
      <c r="A3212" s="43" t="s">
        <v>1266</v>
      </c>
      <c r="B3212" s="45">
        <v>20200726</v>
      </c>
      <c r="C3212" s="107" t="s">
        <v>66</v>
      </c>
      <c r="D3212" s="107">
        <v>10</v>
      </c>
      <c r="E3212" s="107">
        <v>5</v>
      </c>
      <c r="H3212" s="107" t="s">
        <v>11</v>
      </c>
      <c r="I3212" s="107">
        <v>280</v>
      </c>
      <c r="J3212" s="107">
        <v>0</v>
      </c>
      <c r="K3212" s="43">
        <v>5</v>
      </c>
      <c r="L3212" s="43">
        <v>1</v>
      </c>
      <c r="M3212" s="43">
        <v>0</v>
      </c>
      <c r="N3212" s="49">
        <v>1</v>
      </c>
      <c r="O3212" s="111" t="str">
        <f>Cal_051922a!$E$2</f>
        <v>Cal_051922a</v>
      </c>
      <c r="P3212" s="112">
        <f>Cal_051922a!$Q$3</f>
        <v>1.8382409380942635</v>
      </c>
      <c r="Q3212" s="112">
        <f>Cal_051922a!$R$3</f>
        <v>0.56187208580813652</v>
      </c>
      <c r="R3212" s="46">
        <v>70.260000000000005</v>
      </c>
      <c r="S3212" s="46">
        <v>47.24</v>
      </c>
      <c r="T3212" s="43">
        <f t="shared" si="761"/>
        <v>0.57999999999999996</v>
      </c>
      <c r="U3212" s="79">
        <f t="shared" si="728"/>
        <v>69.680000000000007</v>
      </c>
      <c r="V3212" s="79">
        <f t="shared" si="729"/>
        <v>46.660000000000004</v>
      </c>
      <c r="W3212" s="465">
        <f t="shared" si="730"/>
        <v>0.50651033988660343</v>
      </c>
      <c r="X3212" s="465">
        <f t="shared" si="731"/>
        <v>0.35408025945439658</v>
      </c>
      <c r="Y3212" s="43">
        <f>Cal_051922a!$A$3</f>
        <v>20220519</v>
      </c>
      <c r="Z3212" s="90" t="s">
        <v>1571</v>
      </c>
      <c r="AA3212" s="82">
        <v>20221106</v>
      </c>
      <c r="AE3212" s="689" t="s">
        <v>1250</v>
      </c>
      <c r="AF3212" s="130">
        <v>1</v>
      </c>
      <c r="AG3212" s="765" t="s">
        <v>1634</v>
      </c>
      <c r="AH3212" s="490" t="s">
        <v>1268</v>
      </c>
    </row>
    <row r="3213" spans="1:35" x14ac:dyDescent="0.2">
      <c r="A3213" s="43" t="s">
        <v>1266</v>
      </c>
      <c r="B3213" s="45">
        <v>20200726</v>
      </c>
      <c r="C3213" s="107" t="s">
        <v>66</v>
      </c>
      <c r="D3213" s="107">
        <v>10</v>
      </c>
      <c r="E3213" s="107">
        <v>7</v>
      </c>
      <c r="H3213" s="107" t="s">
        <v>10</v>
      </c>
      <c r="I3213" s="107">
        <v>290</v>
      </c>
      <c r="J3213" s="107">
        <v>0</v>
      </c>
      <c r="K3213" s="43">
        <v>10</v>
      </c>
      <c r="L3213" s="43">
        <v>1</v>
      </c>
      <c r="M3213" s="43">
        <v>0</v>
      </c>
      <c r="N3213" s="49">
        <v>1</v>
      </c>
      <c r="O3213" s="111" t="str">
        <f>Cal_051922a!$E$2</f>
        <v>Cal_051922a</v>
      </c>
      <c r="P3213" s="112">
        <f>Cal_051922a!$Q$3</f>
        <v>1.8382409380942635</v>
      </c>
      <c r="Q3213" s="112">
        <f>Cal_051922a!$R$3</f>
        <v>0.56187208580813652</v>
      </c>
      <c r="R3213" s="46">
        <v>123.2</v>
      </c>
      <c r="S3213" s="46">
        <v>81.48</v>
      </c>
      <c r="T3213" s="43">
        <f t="shared" si="761"/>
        <v>0.57999999999999996</v>
      </c>
      <c r="U3213" s="79">
        <f t="shared" si="728"/>
        <v>122.62</v>
      </c>
      <c r="V3213" s="79">
        <f t="shared" si="729"/>
        <v>80.900000000000006</v>
      </c>
      <c r="W3213" s="465">
        <f t="shared" si="730"/>
        <v>1.7726268571315331</v>
      </c>
      <c r="X3213" s="465">
        <f t="shared" si="731"/>
        <v>1.1086859791267012</v>
      </c>
      <c r="Y3213" s="43">
        <f>Cal_051922a!$A$3</f>
        <v>20220519</v>
      </c>
      <c r="Z3213" s="90" t="s">
        <v>1571</v>
      </c>
      <c r="AA3213" s="82">
        <v>20221106</v>
      </c>
      <c r="AE3213" s="689" t="s">
        <v>1250</v>
      </c>
      <c r="AF3213" s="130">
        <v>1</v>
      </c>
      <c r="AG3213" s="765" t="s">
        <v>1634</v>
      </c>
    </row>
    <row r="3214" spans="1:35" x14ac:dyDescent="0.2">
      <c r="A3214" s="43" t="s">
        <v>1266</v>
      </c>
      <c r="B3214" s="45">
        <v>20200726</v>
      </c>
      <c r="C3214" s="107" t="s">
        <v>66</v>
      </c>
      <c r="D3214" s="107">
        <v>10</v>
      </c>
      <c r="E3214" s="107">
        <v>7</v>
      </c>
      <c r="H3214" s="107" t="s">
        <v>11</v>
      </c>
      <c r="I3214" s="107">
        <v>290</v>
      </c>
      <c r="J3214" s="107">
        <v>0</v>
      </c>
      <c r="K3214" s="43">
        <v>10</v>
      </c>
      <c r="L3214" s="43">
        <v>1</v>
      </c>
      <c r="M3214" s="43">
        <v>0</v>
      </c>
      <c r="N3214" s="49">
        <v>1</v>
      </c>
      <c r="O3214" s="111" t="str">
        <f>Cal_051922a!$E$2</f>
        <v>Cal_051922a</v>
      </c>
      <c r="P3214" s="112">
        <f>Cal_051922a!$Q$3</f>
        <v>1.8382409380942635</v>
      </c>
      <c r="Q3214" s="112">
        <f>Cal_051922a!$R$3</f>
        <v>0.56187208580813652</v>
      </c>
      <c r="R3214" s="46">
        <v>124.5</v>
      </c>
      <c r="S3214" s="46">
        <v>81.86</v>
      </c>
      <c r="T3214" s="43">
        <f t="shared" si="761"/>
        <v>0.57999999999999996</v>
      </c>
      <c r="U3214" s="79">
        <f t="shared" si="728"/>
        <v>123.92</v>
      </c>
      <c r="V3214" s="79">
        <f t="shared" si="729"/>
        <v>81.28</v>
      </c>
      <c r="W3214" s="465">
        <f t="shared" si="730"/>
        <v>1.8117164234920562</v>
      </c>
      <c r="X3214" s="465">
        <f t="shared" si="731"/>
        <v>1.0831303914778978</v>
      </c>
      <c r="Y3214" s="43">
        <f>Cal_051922a!$A$3</f>
        <v>20220519</v>
      </c>
      <c r="Z3214" s="90" t="s">
        <v>1571</v>
      </c>
      <c r="AA3214" s="82">
        <v>20221106</v>
      </c>
      <c r="AE3214" s="689" t="s">
        <v>1250</v>
      </c>
      <c r="AF3214" s="130">
        <v>1</v>
      </c>
      <c r="AG3214" s="765" t="s">
        <v>1634</v>
      </c>
    </row>
    <row r="3215" spans="1:35" s="82" customFormat="1" x14ac:dyDescent="0.2">
      <c r="A3215" s="82" t="s">
        <v>1266</v>
      </c>
      <c r="B3215" s="81">
        <v>20200726</v>
      </c>
      <c r="C3215" s="126" t="s">
        <v>66</v>
      </c>
      <c r="D3215" s="126">
        <v>10</v>
      </c>
      <c r="E3215" s="126">
        <v>7</v>
      </c>
      <c r="F3215" s="107"/>
      <c r="G3215" s="107"/>
      <c r="H3215" s="126" t="s">
        <v>10</v>
      </c>
      <c r="I3215" s="126">
        <v>293</v>
      </c>
      <c r="J3215" s="126">
        <v>5</v>
      </c>
      <c r="K3215" s="82">
        <v>5</v>
      </c>
      <c r="L3215" s="82">
        <v>1</v>
      </c>
      <c r="M3215" s="82">
        <v>0</v>
      </c>
      <c r="N3215" s="83">
        <v>1</v>
      </c>
      <c r="O3215" s="156" t="str">
        <f>Cal_111320b_12mm!$E$2</f>
        <v>Cal_111320b_12mm</v>
      </c>
      <c r="P3215" s="157">
        <f>Cal_111320b_12mm!$Q$3</f>
        <v>1.834328118614172</v>
      </c>
      <c r="Q3215" s="157">
        <f>Cal_111320b_12mm!$R$3</f>
        <v>0.54419533879391391</v>
      </c>
      <c r="R3215" s="84">
        <v>29.14</v>
      </c>
      <c r="S3215" s="84">
        <v>18.48</v>
      </c>
      <c r="T3215" s="82">
        <f t="shared" ref="T3215:T3218" si="762">AVERAGE(0.425, 0.335, 0.524, 0.514, 0.671, 0.631)</f>
        <v>0.51666666666666672</v>
      </c>
      <c r="U3215" s="125">
        <f t="shared" si="728"/>
        <v>28.623333333333335</v>
      </c>
      <c r="V3215" s="125">
        <f t="shared" si="729"/>
        <v>17.963333333333335</v>
      </c>
      <c r="W3215" s="459">
        <f t="shared" si="730"/>
        <v>0.21764793411713615</v>
      </c>
      <c r="X3215" s="459">
        <f t="shared" si="731"/>
        <v>8.8351873829276548E-2</v>
      </c>
      <c r="Y3215" s="43">
        <f>Cal_111320b_12mm!$A$3</f>
        <v>20201113</v>
      </c>
      <c r="Z3215" s="90" t="s">
        <v>1537</v>
      </c>
      <c r="AA3215" s="82">
        <v>20200826</v>
      </c>
      <c r="AB3215" s="85"/>
      <c r="AE3215" s="689" t="s">
        <v>1250</v>
      </c>
      <c r="AF3215" s="130">
        <v>1</v>
      </c>
      <c r="AG3215" s="765" t="s">
        <v>1634</v>
      </c>
      <c r="AH3215" s="159" t="s">
        <v>206</v>
      </c>
      <c r="AI3215" s="155"/>
    </row>
    <row r="3216" spans="1:35" s="82" customFormat="1" x14ac:dyDescent="0.2">
      <c r="A3216" s="82" t="s">
        <v>1266</v>
      </c>
      <c r="B3216" s="81">
        <v>20200726</v>
      </c>
      <c r="C3216" s="126" t="s">
        <v>66</v>
      </c>
      <c r="D3216" s="126">
        <v>10</v>
      </c>
      <c r="E3216" s="126">
        <v>7</v>
      </c>
      <c r="F3216" s="107"/>
      <c r="G3216" s="107"/>
      <c r="H3216" s="126" t="s">
        <v>11</v>
      </c>
      <c r="I3216" s="126">
        <v>293</v>
      </c>
      <c r="J3216" s="126">
        <v>5</v>
      </c>
      <c r="K3216" s="82">
        <v>5</v>
      </c>
      <c r="L3216" s="82">
        <v>1</v>
      </c>
      <c r="M3216" s="82">
        <v>0</v>
      </c>
      <c r="N3216" s="83">
        <v>1</v>
      </c>
      <c r="O3216" s="156" t="str">
        <f>Cal_111320b_12mm!$E$2</f>
        <v>Cal_111320b_12mm</v>
      </c>
      <c r="P3216" s="157">
        <f>Cal_111320b_12mm!$Q$3</f>
        <v>1.834328118614172</v>
      </c>
      <c r="Q3216" s="157">
        <f>Cal_111320b_12mm!$R$3</f>
        <v>0.54419533879391391</v>
      </c>
      <c r="R3216" s="84">
        <v>27.14</v>
      </c>
      <c r="S3216" s="84">
        <v>17.5</v>
      </c>
      <c r="T3216" s="82">
        <f t="shared" si="762"/>
        <v>0.51666666666666672</v>
      </c>
      <c r="U3216" s="125">
        <f t="shared" si="728"/>
        <v>26.623333333333335</v>
      </c>
      <c r="V3216" s="125">
        <f t="shared" si="729"/>
        <v>16.983333333333334</v>
      </c>
      <c r="W3216" s="459">
        <f t="shared" si="730"/>
        <v>0.19682233441737268</v>
      </c>
      <c r="X3216" s="459">
        <f t="shared" si="731"/>
        <v>9.2483477697485814E-2</v>
      </c>
      <c r="Y3216" s="43">
        <f>Cal_111320b_12mm!$A$3</f>
        <v>20201113</v>
      </c>
      <c r="Z3216" s="90" t="s">
        <v>1537</v>
      </c>
      <c r="AA3216" s="82">
        <v>20200826</v>
      </c>
      <c r="AB3216" s="85"/>
      <c r="AE3216" s="689" t="s">
        <v>1250</v>
      </c>
      <c r="AF3216" s="130">
        <v>1</v>
      </c>
      <c r="AG3216" s="765" t="s">
        <v>1634</v>
      </c>
      <c r="AH3216" s="159" t="s">
        <v>209</v>
      </c>
      <c r="AI3216" s="155"/>
    </row>
    <row r="3217" spans="1:35" s="372" customFormat="1" x14ac:dyDescent="0.2">
      <c r="A3217" s="372" t="s">
        <v>1266</v>
      </c>
      <c r="B3217" s="462">
        <v>20200726</v>
      </c>
      <c r="C3217" s="373" t="s">
        <v>66</v>
      </c>
      <c r="D3217" s="373">
        <v>10</v>
      </c>
      <c r="E3217" s="373">
        <v>7</v>
      </c>
      <c r="F3217" s="107"/>
      <c r="G3217" s="107"/>
      <c r="H3217" s="373" t="s">
        <v>10</v>
      </c>
      <c r="I3217" s="373">
        <v>550</v>
      </c>
      <c r="J3217" s="373">
        <v>20</v>
      </c>
      <c r="K3217" s="372">
        <v>5</v>
      </c>
      <c r="L3217" s="372">
        <v>1</v>
      </c>
      <c r="M3217" s="372">
        <v>0</v>
      </c>
      <c r="N3217" s="375">
        <v>1</v>
      </c>
      <c r="O3217" s="156" t="str">
        <f>Cal_111320b_12mm!$E$2</f>
        <v>Cal_111320b_12mm</v>
      </c>
      <c r="P3217" s="157">
        <f>Cal_111320b_12mm!$Q$3</f>
        <v>1.834328118614172</v>
      </c>
      <c r="Q3217" s="157">
        <f>Cal_111320b_12mm!$R$3</f>
        <v>0.54419533879391391</v>
      </c>
      <c r="R3217" s="376">
        <v>16.91</v>
      </c>
      <c r="S3217" s="376">
        <v>10.95</v>
      </c>
      <c r="T3217" s="82">
        <f t="shared" si="762"/>
        <v>0.51666666666666672</v>
      </c>
      <c r="U3217" s="378">
        <f t="shared" si="728"/>
        <v>16.393333333333334</v>
      </c>
      <c r="V3217" s="378">
        <f t="shared" si="729"/>
        <v>10.433333333333332</v>
      </c>
      <c r="W3217" s="464">
        <f t="shared" si="730"/>
        <v>6.482589704759896E-2</v>
      </c>
      <c r="X3217" s="464">
        <f t="shared" si="731"/>
        <v>2.9854972693650228E-2</v>
      </c>
      <c r="Y3217" s="43">
        <f>Cal_111320b_12mm!$A$3</f>
        <v>20201113</v>
      </c>
      <c r="Z3217" s="90" t="s">
        <v>1537</v>
      </c>
      <c r="AA3217" s="82">
        <v>20200826</v>
      </c>
      <c r="AB3217" s="380"/>
      <c r="AE3217" s="689" t="s">
        <v>1250</v>
      </c>
      <c r="AF3217" s="130">
        <v>1</v>
      </c>
      <c r="AG3217" s="765" t="s">
        <v>1634</v>
      </c>
      <c r="AH3217" s="382" t="s">
        <v>214</v>
      </c>
      <c r="AI3217" s="371"/>
    </row>
    <row r="3218" spans="1:35" s="372" customFormat="1" x14ac:dyDescent="0.2">
      <c r="A3218" s="372" t="s">
        <v>1266</v>
      </c>
      <c r="B3218" s="462">
        <v>20200726</v>
      </c>
      <c r="C3218" s="373" t="s">
        <v>66</v>
      </c>
      <c r="D3218" s="373">
        <v>10</v>
      </c>
      <c r="E3218" s="373">
        <v>7</v>
      </c>
      <c r="F3218" s="107"/>
      <c r="G3218" s="107"/>
      <c r="H3218" s="373" t="s">
        <v>11</v>
      </c>
      <c r="I3218" s="373">
        <v>550</v>
      </c>
      <c r="J3218" s="373">
        <v>20</v>
      </c>
      <c r="K3218" s="372">
        <v>5</v>
      </c>
      <c r="L3218" s="372">
        <v>1</v>
      </c>
      <c r="M3218" s="372">
        <v>0</v>
      </c>
      <c r="N3218" s="375">
        <v>1</v>
      </c>
      <c r="O3218" s="156" t="str">
        <f>Cal_111320b_12mm!$E$2</f>
        <v>Cal_111320b_12mm</v>
      </c>
      <c r="P3218" s="157">
        <f>Cal_111320b_12mm!$Q$3</f>
        <v>1.834328118614172</v>
      </c>
      <c r="Q3218" s="157">
        <f>Cal_111320b_12mm!$R$3</f>
        <v>0.54419533879391391</v>
      </c>
      <c r="R3218" s="376">
        <v>13.03</v>
      </c>
      <c r="S3218" s="376">
        <v>8.5869999999999997</v>
      </c>
      <c r="T3218" s="82">
        <f t="shared" si="762"/>
        <v>0.51666666666666672</v>
      </c>
      <c r="U3218" s="378">
        <f t="shared" si="728"/>
        <v>12.513333333333332</v>
      </c>
      <c r="V3218" s="378">
        <f t="shared" si="729"/>
        <v>8.0703333333333322</v>
      </c>
      <c r="W3218" s="464">
        <f t="shared" si="730"/>
        <v>4.8325748419879543E-2</v>
      </c>
      <c r="X3218" s="464">
        <f t="shared" si="731"/>
        <v>2.4911265551538487E-2</v>
      </c>
      <c r="Y3218" s="43">
        <f>Cal_111320b_12mm!$A$3</f>
        <v>20201113</v>
      </c>
      <c r="Z3218" s="90" t="s">
        <v>1537</v>
      </c>
      <c r="AA3218" s="82">
        <v>20200826</v>
      </c>
      <c r="AB3218" s="380"/>
      <c r="AE3218" s="689" t="s">
        <v>1250</v>
      </c>
      <c r="AF3218" s="130">
        <v>1</v>
      </c>
      <c r="AG3218" s="765" t="s">
        <v>1634</v>
      </c>
      <c r="AH3218" s="382" t="s">
        <v>215</v>
      </c>
      <c r="AI3218" s="371"/>
    </row>
    <row r="3219" spans="1:35" x14ac:dyDescent="0.2">
      <c r="A3219" s="43" t="s">
        <v>1266</v>
      </c>
      <c r="B3219" s="45">
        <v>20200726</v>
      </c>
      <c r="C3219" s="107" t="s">
        <v>66</v>
      </c>
      <c r="D3219" s="107">
        <v>10</v>
      </c>
      <c r="E3219" s="107">
        <v>10</v>
      </c>
      <c r="H3219" s="107" t="s">
        <v>10</v>
      </c>
      <c r="I3219" s="107">
        <v>290</v>
      </c>
      <c r="J3219" s="107">
        <v>0</v>
      </c>
      <c r="K3219" s="43">
        <v>5</v>
      </c>
      <c r="L3219" s="43">
        <v>1</v>
      </c>
      <c r="M3219" s="43">
        <v>0</v>
      </c>
      <c r="N3219" s="49">
        <v>1</v>
      </c>
      <c r="O3219" s="156" t="str">
        <f>Cal_111320b_12mm!$E$2</f>
        <v>Cal_111320b_12mm</v>
      </c>
      <c r="P3219" s="157">
        <f>Cal_111320b_12mm!$Q$3</f>
        <v>1.834328118614172</v>
      </c>
      <c r="Q3219" s="157">
        <f>Cal_111320b_12mm!$R$3</f>
        <v>0.54419533879391391</v>
      </c>
      <c r="R3219" s="46">
        <v>95.2</v>
      </c>
      <c r="S3219" s="46">
        <v>60.35</v>
      </c>
      <c r="T3219" s="43">
        <f t="shared" ref="T3219" si="763">AVERAGE(0.593,0.615,0.365,0.678,0.598,0.631)</f>
        <v>0.57999999999999996</v>
      </c>
      <c r="U3219" s="79">
        <f t="shared" si="728"/>
        <v>94.62</v>
      </c>
      <c r="V3219" s="79">
        <f t="shared" si="729"/>
        <v>59.77</v>
      </c>
      <c r="W3219" s="465">
        <f t="shared" si="730"/>
        <v>0.71890209538292793</v>
      </c>
      <c r="X3219" s="465">
        <f t="shared" si="731"/>
        <v>0.30979402826110286</v>
      </c>
      <c r="Y3219" s="43">
        <f>Cal_051922a!$A$3</f>
        <v>20220519</v>
      </c>
      <c r="Z3219" s="90" t="s">
        <v>1571</v>
      </c>
      <c r="AA3219" s="82">
        <v>20221106</v>
      </c>
      <c r="AE3219" s="689" t="s">
        <v>1250</v>
      </c>
      <c r="AF3219" s="130">
        <v>1</v>
      </c>
      <c r="AG3219" s="765" t="s">
        <v>1634</v>
      </c>
      <c r="AH3219" s="490" t="s">
        <v>1269</v>
      </c>
    </row>
    <row r="3220" spans="1:35" x14ac:dyDescent="0.2">
      <c r="A3220" s="43" t="s">
        <v>1266</v>
      </c>
      <c r="B3220" s="45">
        <v>20200726</v>
      </c>
      <c r="C3220" s="107" t="s">
        <v>66</v>
      </c>
      <c r="D3220" s="107">
        <v>10</v>
      </c>
      <c r="E3220" s="107">
        <v>10</v>
      </c>
      <c r="H3220" s="107" t="s">
        <v>11</v>
      </c>
      <c r="I3220" s="107">
        <v>290</v>
      </c>
      <c r="J3220" s="107">
        <v>0</v>
      </c>
      <c r="K3220" s="43">
        <v>5</v>
      </c>
      <c r="L3220" s="43">
        <v>1</v>
      </c>
      <c r="M3220" s="43">
        <v>0</v>
      </c>
      <c r="N3220" s="49">
        <v>1</v>
      </c>
      <c r="O3220" s="156" t="str">
        <f>Cal_111320b_12mm!$E$2</f>
        <v>Cal_111320b_12mm</v>
      </c>
      <c r="P3220" s="157">
        <f>Cal_111320b_12mm!$Q$3</f>
        <v>1.834328118614172</v>
      </c>
      <c r="Q3220" s="157">
        <f>Cal_111320b_12mm!$R$3</f>
        <v>0.54419533879391391</v>
      </c>
      <c r="R3220" s="46">
        <v>95.93</v>
      </c>
      <c r="S3220" s="46">
        <v>61.41</v>
      </c>
      <c r="T3220" s="43">
        <f t="shared" ref="T3220" si="764">AVERAGE(0.526,0.483,0.62,0.68,0.803,0.629)</f>
        <v>0.62350000000000005</v>
      </c>
      <c r="U3220" s="79">
        <f t="shared" si="728"/>
        <v>95.3065</v>
      </c>
      <c r="V3220" s="79">
        <f t="shared" si="729"/>
        <v>60.786499999999997</v>
      </c>
      <c r="W3220" s="465">
        <f t="shared" si="730"/>
        <v>0.7120947010794455</v>
      </c>
      <c r="X3220" s="465">
        <f t="shared" si="731"/>
        <v>0.33409631313985971</v>
      </c>
      <c r="Y3220" s="43">
        <f>Cal_051922a!$A$3</f>
        <v>20220519</v>
      </c>
      <c r="Z3220" s="90" t="s">
        <v>1574</v>
      </c>
      <c r="AA3220" s="82">
        <v>20221106</v>
      </c>
      <c r="AE3220" s="689" t="s">
        <v>1250</v>
      </c>
      <c r="AF3220" s="130">
        <v>1</v>
      </c>
      <c r="AG3220" s="765" t="s">
        <v>1634</v>
      </c>
    </row>
    <row r="3221" spans="1:35" s="82" customFormat="1" x14ac:dyDescent="0.2">
      <c r="A3221" s="82" t="s">
        <v>1266</v>
      </c>
      <c r="B3221" s="81">
        <v>20200726</v>
      </c>
      <c r="C3221" s="126" t="s">
        <v>66</v>
      </c>
      <c r="D3221" s="126">
        <v>10</v>
      </c>
      <c r="E3221" s="126">
        <v>10</v>
      </c>
      <c r="F3221" s="107"/>
      <c r="G3221" s="107"/>
      <c r="H3221" s="126" t="s">
        <v>10</v>
      </c>
      <c r="I3221" s="126">
        <v>294</v>
      </c>
      <c r="J3221" s="126">
        <v>5</v>
      </c>
      <c r="K3221" s="82">
        <v>5</v>
      </c>
      <c r="L3221" s="82">
        <v>1</v>
      </c>
      <c r="M3221" s="82">
        <v>0</v>
      </c>
      <c r="N3221" s="83">
        <v>1</v>
      </c>
      <c r="O3221" s="156" t="str">
        <f>Cal_111320b_12mm!$E$2</f>
        <v>Cal_111320b_12mm</v>
      </c>
      <c r="P3221" s="157">
        <f>Cal_111320b_12mm!$Q$3</f>
        <v>1.834328118614172</v>
      </c>
      <c r="Q3221" s="157">
        <f>Cal_111320b_12mm!$R$3</f>
        <v>0.54419533879391391</v>
      </c>
      <c r="R3221" s="84">
        <v>11.46</v>
      </c>
      <c r="S3221" s="84">
        <v>7.3929999999999998</v>
      </c>
      <c r="T3221" s="82">
        <f t="shared" ref="T3221:T3224" si="765">AVERAGE(0.425, 0.335, 0.524, 0.514, 0.671, 0.631)</f>
        <v>0.51666666666666672</v>
      </c>
      <c r="U3221" s="125">
        <f t="shared" si="728"/>
        <v>10.943333333333333</v>
      </c>
      <c r="V3221" s="125">
        <f t="shared" si="729"/>
        <v>6.8763333333333332</v>
      </c>
      <c r="W3221" s="459">
        <f t="shared" si="730"/>
        <v>8.2754535800416432E-2</v>
      </c>
      <c r="X3221" s="459">
        <f t="shared" si="731"/>
        <v>3.3983245821448585E-2</v>
      </c>
      <c r="Y3221" s="43">
        <f>Cal_111320b_12mm!$A$3</f>
        <v>20201113</v>
      </c>
      <c r="Z3221" s="90" t="s">
        <v>1537</v>
      </c>
      <c r="AA3221" s="82">
        <v>20200826</v>
      </c>
      <c r="AB3221" s="85"/>
      <c r="AE3221" s="689" t="s">
        <v>1250</v>
      </c>
      <c r="AF3221" s="130">
        <v>1</v>
      </c>
      <c r="AG3221" s="765" t="s">
        <v>1634</v>
      </c>
      <c r="AH3221" s="159" t="s">
        <v>210</v>
      </c>
      <c r="AI3221" s="155"/>
    </row>
    <row r="3222" spans="1:35" s="82" customFormat="1" x14ac:dyDescent="0.2">
      <c r="A3222" s="82" t="s">
        <v>1266</v>
      </c>
      <c r="B3222" s="81">
        <v>20200726</v>
      </c>
      <c r="C3222" s="126" t="s">
        <v>66</v>
      </c>
      <c r="D3222" s="126">
        <v>10</v>
      </c>
      <c r="E3222" s="126">
        <v>10</v>
      </c>
      <c r="F3222" s="107"/>
      <c r="G3222" s="107"/>
      <c r="H3222" s="126" t="s">
        <v>11</v>
      </c>
      <c r="I3222" s="126">
        <v>294</v>
      </c>
      <c r="J3222" s="126">
        <v>5</v>
      </c>
      <c r="K3222" s="82">
        <v>5</v>
      </c>
      <c r="L3222" s="82">
        <v>1</v>
      </c>
      <c r="M3222" s="82">
        <v>0</v>
      </c>
      <c r="N3222" s="83">
        <v>1</v>
      </c>
      <c r="O3222" s="156" t="str">
        <f>Cal_111320b_12mm!$E$2</f>
        <v>Cal_111320b_12mm</v>
      </c>
      <c r="P3222" s="157">
        <f>Cal_111320b_12mm!$Q$3</f>
        <v>1.834328118614172</v>
      </c>
      <c r="Q3222" s="157">
        <f>Cal_111320b_12mm!$R$3</f>
        <v>0.54419533879391391</v>
      </c>
      <c r="R3222" s="84">
        <v>11.84</v>
      </c>
      <c r="S3222" s="84">
        <v>7.7640000000000002</v>
      </c>
      <c r="T3222" s="82">
        <f t="shared" si="765"/>
        <v>0.51666666666666672</v>
      </c>
      <c r="U3222" s="125">
        <f t="shared" si="728"/>
        <v>11.323333333333332</v>
      </c>
      <c r="V3222" s="125">
        <f t="shared" si="729"/>
        <v>7.2473333333333336</v>
      </c>
      <c r="W3222" s="459">
        <f t="shared" si="730"/>
        <v>8.2937666073886723E-2</v>
      </c>
      <c r="X3222" s="459">
        <f t="shared" si="731"/>
        <v>4.009848924254112E-2</v>
      </c>
      <c r="Y3222" s="43">
        <f>Cal_111320b_12mm!$A$3</f>
        <v>20201113</v>
      </c>
      <c r="Z3222" s="90" t="s">
        <v>1537</v>
      </c>
      <c r="AA3222" s="82">
        <v>20200826</v>
      </c>
      <c r="AB3222" s="85"/>
      <c r="AE3222" s="689" t="s">
        <v>1250</v>
      </c>
      <c r="AF3222" s="130">
        <v>1</v>
      </c>
      <c r="AG3222" s="765" t="s">
        <v>1634</v>
      </c>
      <c r="AH3222" s="159" t="s">
        <v>212</v>
      </c>
      <c r="AI3222" s="155"/>
    </row>
    <row r="3223" spans="1:35" s="372" customFormat="1" x14ac:dyDescent="0.2">
      <c r="A3223" s="372" t="s">
        <v>1266</v>
      </c>
      <c r="B3223" s="462">
        <v>20200726</v>
      </c>
      <c r="C3223" s="373" t="s">
        <v>66</v>
      </c>
      <c r="D3223" s="373">
        <v>10</v>
      </c>
      <c r="E3223" s="373">
        <v>10</v>
      </c>
      <c r="F3223" s="107"/>
      <c r="G3223" s="107"/>
      <c r="H3223" s="373" t="s">
        <v>10</v>
      </c>
      <c r="I3223" s="373">
        <v>551</v>
      </c>
      <c r="J3223" s="373">
        <v>20</v>
      </c>
      <c r="K3223" s="372">
        <v>5</v>
      </c>
      <c r="L3223" s="372">
        <v>1</v>
      </c>
      <c r="M3223" s="372">
        <v>0</v>
      </c>
      <c r="N3223" s="375">
        <v>1</v>
      </c>
      <c r="O3223" s="156" t="str">
        <f>Cal_111320b_12mm!$E$2</f>
        <v>Cal_111320b_12mm</v>
      </c>
      <c r="P3223" s="157">
        <f>Cal_111320b_12mm!$Q$3</f>
        <v>1.834328118614172</v>
      </c>
      <c r="Q3223" s="157">
        <f>Cal_111320b_12mm!$R$3</f>
        <v>0.54419533879391391</v>
      </c>
      <c r="R3223" s="376">
        <v>5.6660000000000004</v>
      </c>
      <c r="S3223" s="376">
        <v>4.2140000000000004</v>
      </c>
      <c r="T3223" s="82">
        <f t="shared" si="765"/>
        <v>0.51666666666666672</v>
      </c>
      <c r="U3223" s="378">
        <f t="shared" ref="U3223:U3288" si="766">(R3223-T3223)*(L3223+M3223)/L3223</f>
        <v>5.1493333333333338</v>
      </c>
      <c r="V3223" s="378">
        <f t="shared" ref="V3223:V3288" si="767">(S3223-T3223)*(L3223+M3223)/L3223</f>
        <v>3.6973333333333338</v>
      </c>
      <c r="W3223" s="464">
        <f t="shared" ref="W3223:W3288" si="768">(Q3223*P3223/(P3223-1)*(U3223-V3223)*(K3223)/I3223)/N3223</f>
        <v>1.5764492071222703E-2</v>
      </c>
      <c r="X3223" s="464">
        <f t="shared" ref="X3223:X3288" si="769">(Q3223*P3223/(P3223-1)*(P3223*V3223-U3223)*(K3223)/I3223)/N3223</f>
        <v>1.7727335969775358E-2</v>
      </c>
      <c r="Y3223" s="43">
        <f>Cal_111320b_12mm!$A$3</f>
        <v>20201113</v>
      </c>
      <c r="Z3223" s="90" t="s">
        <v>1541</v>
      </c>
      <c r="AA3223" s="82">
        <v>20200826</v>
      </c>
      <c r="AB3223" s="380"/>
      <c r="AE3223" s="689" t="s">
        <v>1250</v>
      </c>
      <c r="AF3223" s="130">
        <v>1</v>
      </c>
      <c r="AG3223" s="765" t="s">
        <v>1634</v>
      </c>
      <c r="AH3223" s="382" t="s">
        <v>216</v>
      </c>
      <c r="AI3223" s="371"/>
    </row>
    <row r="3224" spans="1:35" s="372" customFormat="1" x14ac:dyDescent="0.2">
      <c r="A3224" s="372" t="s">
        <v>1266</v>
      </c>
      <c r="B3224" s="462">
        <v>20200726</v>
      </c>
      <c r="C3224" s="373" t="s">
        <v>66</v>
      </c>
      <c r="D3224" s="373">
        <v>10</v>
      </c>
      <c r="E3224" s="373">
        <v>10</v>
      </c>
      <c r="F3224" s="107"/>
      <c r="G3224" s="107"/>
      <c r="H3224" s="373" t="s">
        <v>11</v>
      </c>
      <c r="I3224" s="373">
        <v>551</v>
      </c>
      <c r="J3224" s="373">
        <v>20</v>
      </c>
      <c r="K3224" s="372">
        <v>5</v>
      </c>
      <c r="L3224" s="372">
        <v>1</v>
      </c>
      <c r="M3224" s="372">
        <v>0</v>
      </c>
      <c r="N3224" s="375">
        <v>1</v>
      </c>
      <c r="O3224" s="156" t="str">
        <f>Cal_111320b_12mm!$E$2</f>
        <v>Cal_111320b_12mm</v>
      </c>
      <c r="P3224" s="157">
        <f>Cal_111320b_12mm!$Q$3</f>
        <v>1.834328118614172</v>
      </c>
      <c r="Q3224" s="157">
        <f>Cal_111320b_12mm!$R$3</f>
        <v>0.54419533879391391</v>
      </c>
      <c r="R3224" s="376">
        <v>4.4950000000000001</v>
      </c>
      <c r="S3224" s="376">
        <v>3.181</v>
      </c>
      <c r="T3224" s="82">
        <f t="shared" si="765"/>
        <v>0.51666666666666672</v>
      </c>
      <c r="U3224" s="378">
        <f t="shared" si="766"/>
        <v>3.9783333333333335</v>
      </c>
      <c r="V3224" s="378">
        <f t="shared" si="767"/>
        <v>2.6643333333333334</v>
      </c>
      <c r="W3224" s="464">
        <f t="shared" si="768"/>
        <v>1.4266213899164349E-2</v>
      </c>
      <c r="X3224" s="464">
        <f t="shared" si="769"/>
        <v>9.8683138263763598E-3</v>
      </c>
      <c r="Y3224" s="43">
        <f>Cal_111320b_12mm!$A$3</f>
        <v>20201113</v>
      </c>
      <c r="Z3224" s="90" t="s">
        <v>1541</v>
      </c>
      <c r="AA3224" s="82">
        <v>20200826</v>
      </c>
      <c r="AB3224" s="380"/>
      <c r="AE3224" s="689" t="s">
        <v>1250</v>
      </c>
      <c r="AF3224" s="130">
        <v>1</v>
      </c>
      <c r="AG3224" s="765" t="s">
        <v>1634</v>
      </c>
      <c r="AH3224" s="382" t="s">
        <v>217</v>
      </c>
      <c r="AI3224" s="371"/>
    </row>
    <row r="3225" spans="1:35" x14ac:dyDescent="0.2">
      <c r="A3225" s="43" t="s">
        <v>1266</v>
      </c>
      <c r="B3225" s="45">
        <v>20200726</v>
      </c>
      <c r="C3225" s="107" t="s">
        <v>66</v>
      </c>
      <c r="D3225" s="107">
        <v>10</v>
      </c>
      <c r="E3225" s="107">
        <v>13</v>
      </c>
      <c r="H3225" s="107" t="s">
        <v>10</v>
      </c>
      <c r="I3225" s="107">
        <v>290</v>
      </c>
      <c r="J3225" s="107">
        <v>0</v>
      </c>
      <c r="K3225" s="43">
        <v>5</v>
      </c>
      <c r="L3225" s="43">
        <v>1</v>
      </c>
      <c r="M3225" s="43">
        <v>0</v>
      </c>
      <c r="N3225" s="49">
        <v>1</v>
      </c>
      <c r="O3225" s="111" t="str">
        <f>Cal_051922a!$E$2</f>
        <v>Cal_051922a</v>
      </c>
      <c r="P3225" s="112">
        <f>Cal_051922a!$Q$3</f>
        <v>1.8382409380942635</v>
      </c>
      <c r="Q3225" s="112">
        <f>Cal_051922a!$R$3</f>
        <v>0.56187208580813652</v>
      </c>
      <c r="R3225" s="46">
        <v>84.68</v>
      </c>
      <c r="S3225" s="46">
        <v>52.32</v>
      </c>
      <c r="T3225" s="43">
        <f t="shared" ref="T3225:T3228" si="770">AVERAGE(0.593,0.615,0.365,0.678,0.598,0.631)</f>
        <v>0.57999999999999996</v>
      </c>
      <c r="U3225" s="79">
        <f t="shared" si="766"/>
        <v>84.100000000000009</v>
      </c>
      <c r="V3225" s="79">
        <f t="shared" si="767"/>
        <v>51.74</v>
      </c>
      <c r="W3225" s="465">
        <f t="shared" si="768"/>
        <v>0.68746650403615084</v>
      </c>
      <c r="X3225" s="465">
        <f t="shared" si="769"/>
        <v>0.23391252036434995</v>
      </c>
      <c r="Y3225" s="43">
        <f>Cal_051922a!$A$3</f>
        <v>20220519</v>
      </c>
      <c r="Z3225" s="90" t="s">
        <v>1571</v>
      </c>
      <c r="AA3225" s="82">
        <v>20221106</v>
      </c>
      <c r="AE3225" s="689" t="s">
        <v>1250</v>
      </c>
      <c r="AF3225" s="130">
        <v>1</v>
      </c>
      <c r="AG3225" s="765" t="s">
        <v>1634</v>
      </c>
    </row>
    <row r="3226" spans="1:35" x14ac:dyDescent="0.2">
      <c r="A3226" s="43" t="s">
        <v>1266</v>
      </c>
      <c r="B3226" s="45">
        <v>20200726</v>
      </c>
      <c r="C3226" s="107" t="s">
        <v>66</v>
      </c>
      <c r="D3226" s="107">
        <v>10</v>
      </c>
      <c r="E3226" s="107">
        <v>13</v>
      </c>
      <c r="H3226" s="107" t="s">
        <v>11</v>
      </c>
      <c r="I3226" s="107">
        <v>290</v>
      </c>
      <c r="J3226" s="107">
        <v>0</v>
      </c>
      <c r="K3226" s="43">
        <v>5</v>
      </c>
      <c r="L3226" s="43">
        <v>1</v>
      </c>
      <c r="M3226" s="43">
        <v>0</v>
      </c>
      <c r="N3226" s="49">
        <v>1</v>
      </c>
      <c r="O3226" s="111" t="str">
        <f>Cal_051922a!$E$2</f>
        <v>Cal_051922a</v>
      </c>
      <c r="P3226" s="112">
        <f>Cal_051922a!$Q$3</f>
        <v>1.8382409380942635</v>
      </c>
      <c r="Q3226" s="112">
        <f>Cal_051922a!$R$3</f>
        <v>0.56187208580813652</v>
      </c>
      <c r="R3226" s="46">
        <v>83.43</v>
      </c>
      <c r="S3226" s="46">
        <v>52.37</v>
      </c>
      <c r="T3226" s="43">
        <f t="shared" si="770"/>
        <v>0.57999999999999996</v>
      </c>
      <c r="U3226" s="79">
        <f t="shared" si="766"/>
        <v>82.850000000000009</v>
      </c>
      <c r="V3226" s="79">
        <f t="shared" si="767"/>
        <v>51.79</v>
      </c>
      <c r="W3226" s="465">
        <f t="shared" si="768"/>
        <v>0.65984887562925987</v>
      </c>
      <c r="X3226" s="465">
        <f t="shared" si="769"/>
        <v>0.26242054210753835</v>
      </c>
      <c r="Y3226" s="43">
        <f>Cal_051922a!$A$3</f>
        <v>20220519</v>
      </c>
      <c r="Z3226" s="90" t="s">
        <v>1571</v>
      </c>
      <c r="AA3226" s="82">
        <v>20221106</v>
      </c>
      <c r="AE3226" s="689" t="s">
        <v>1250</v>
      </c>
      <c r="AF3226" s="130">
        <v>1</v>
      </c>
      <c r="AG3226" s="765" t="s">
        <v>1634</v>
      </c>
    </row>
    <row r="3227" spans="1:35" x14ac:dyDescent="0.2">
      <c r="A3227" s="43" t="s">
        <v>1266</v>
      </c>
      <c r="B3227" s="45">
        <v>20200726</v>
      </c>
      <c r="C3227" s="107" t="s">
        <v>66</v>
      </c>
      <c r="D3227" s="107">
        <v>10</v>
      </c>
      <c r="E3227" s="107">
        <v>16</v>
      </c>
      <c r="H3227" s="107" t="s">
        <v>10</v>
      </c>
      <c r="I3227" s="107">
        <v>290</v>
      </c>
      <c r="J3227" s="107">
        <v>0</v>
      </c>
      <c r="K3227" s="43">
        <v>5</v>
      </c>
      <c r="L3227" s="43">
        <v>1</v>
      </c>
      <c r="M3227" s="43">
        <v>0</v>
      </c>
      <c r="N3227" s="49">
        <v>1</v>
      </c>
      <c r="O3227" s="111" t="str">
        <f>Cal_051922a!$E$2</f>
        <v>Cal_051922a</v>
      </c>
      <c r="P3227" s="112">
        <f>Cal_051922a!$Q$3</f>
        <v>1.8382409380942635</v>
      </c>
      <c r="Q3227" s="112">
        <f>Cal_051922a!$R$3</f>
        <v>0.56187208580813652</v>
      </c>
      <c r="R3227" s="46">
        <v>45.55</v>
      </c>
      <c r="S3227" s="46">
        <v>20.149999999999999</v>
      </c>
      <c r="T3227" s="43">
        <f t="shared" ref="T3227" si="771">AVERAGE(0.526,0.483,0.62,0.68,0.803,0.629)</f>
        <v>0.62350000000000005</v>
      </c>
      <c r="U3227" s="79">
        <f t="shared" si="766"/>
        <v>44.926499999999997</v>
      </c>
      <c r="V3227" s="79">
        <f t="shared" si="767"/>
        <v>19.526499999999999</v>
      </c>
      <c r="W3227" s="465">
        <f t="shared" si="768"/>
        <v>0.53960597041156444</v>
      </c>
      <c r="X3227" s="465">
        <f t="shared" si="769"/>
        <v>-0.19188066078735935</v>
      </c>
      <c r="Y3227" s="43">
        <f>Cal_051922a!$A$3</f>
        <v>20220519</v>
      </c>
      <c r="Z3227" s="90" t="s">
        <v>1574</v>
      </c>
      <c r="AA3227" s="82">
        <v>20221106</v>
      </c>
      <c r="AE3227" s="689" t="s">
        <v>1250</v>
      </c>
      <c r="AF3227" s="130">
        <v>4</v>
      </c>
      <c r="AG3227" s="130" t="s">
        <v>1634</v>
      </c>
      <c r="AH3227" s="490" t="s">
        <v>1741</v>
      </c>
    </row>
    <row r="3228" spans="1:35" x14ac:dyDescent="0.2">
      <c r="A3228" s="43" t="s">
        <v>1266</v>
      </c>
      <c r="B3228" s="45">
        <v>20200726</v>
      </c>
      <c r="C3228" s="107" t="s">
        <v>66</v>
      </c>
      <c r="D3228" s="107">
        <v>10</v>
      </c>
      <c r="E3228" s="107">
        <v>16</v>
      </c>
      <c r="H3228" s="107" t="s">
        <v>11</v>
      </c>
      <c r="I3228" s="107">
        <v>290</v>
      </c>
      <c r="J3228" s="107">
        <v>0</v>
      </c>
      <c r="K3228" s="43">
        <v>5</v>
      </c>
      <c r="L3228" s="43">
        <v>1</v>
      </c>
      <c r="M3228" s="43">
        <v>0</v>
      </c>
      <c r="N3228" s="49">
        <v>1</v>
      </c>
      <c r="O3228" s="111" t="str">
        <f>Cal_051922a!$E$2</f>
        <v>Cal_051922a</v>
      </c>
      <c r="P3228" s="112">
        <f>Cal_051922a!$Q$3</f>
        <v>1.8382409380942635</v>
      </c>
      <c r="Q3228" s="112">
        <f>Cal_051922a!$R$3</f>
        <v>0.56187208580813652</v>
      </c>
      <c r="R3228" s="46">
        <v>45.89</v>
      </c>
      <c r="S3228" s="46">
        <v>28.43</v>
      </c>
      <c r="T3228" s="43">
        <f t="shared" si="770"/>
        <v>0.57999999999999996</v>
      </c>
      <c r="U3228" s="79">
        <f t="shared" si="766"/>
        <v>45.31</v>
      </c>
      <c r="V3228" s="79">
        <f t="shared" si="767"/>
        <v>27.85</v>
      </c>
      <c r="W3228" s="465">
        <f t="shared" si="768"/>
        <v>0.37092599383409119</v>
      </c>
      <c r="X3228" s="465">
        <f t="shared" si="769"/>
        <v>0.12502309448353438</v>
      </c>
      <c r="Y3228" s="43">
        <f>Cal_051922a!$A$3</f>
        <v>20220519</v>
      </c>
      <c r="Z3228" s="90" t="s">
        <v>1571</v>
      </c>
      <c r="AA3228" s="82">
        <v>20221106</v>
      </c>
      <c r="AE3228" s="689" t="s">
        <v>1250</v>
      </c>
      <c r="AF3228" s="130">
        <v>1</v>
      </c>
      <c r="AG3228" s="130" t="s">
        <v>1634</v>
      </c>
    </row>
    <row r="3229" spans="1:35" x14ac:dyDescent="0.2">
      <c r="A3229" s="43" t="s">
        <v>1266</v>
      </c>
      <c r="B3229" s="45">
        <v>20200726</v>
      </c>
      <c r="C3229" s="107" t="s">
        <v>66</v>
      </c>
      <c r="D3229" s="107">
        <v>10</v>
      </c>
      <c r="E3229" s="107">
        <v>16</v>
      </c>
      <c r="H3229" s="107" t="s">
        <v>10</v>
      </c>
      <c r="I3229" s="107">
        <v>290</v>
      </c>
      <c r="J3229" s="107">
        <v>10</v>
      </c>
      <c r="K3229" s="43">
        <v>5</v>
      </c>
      <c r="L3229" s="43">
        <v>1</v>
      </c>
      <c r="M3229" s="43">
        <v>0</v>
      </c>
      <c r="N3229" s="49">
        <v>1</v>
      </c>
      <c r="O3229" s="111" t="str">
        <f>Cal_051922a!$E$2</f>
        <v>Cal_051922a</v>
      </c>
      <c r="P3229" s="112">
        <f>Cal_051922a!$Q$3</f>
        <v>1.8382409380942635</v>
      </c>
      <c r="Q3229" s="112">
        <f>Cal_051922a!$R$3</f>
        <v>0.56187208580813652</v>
      </c>
      <c r="R3229" s="46">
        <v>32.86</v>
      </c>
      <c r="S3229" s="46">
        <v>20.66</v>
      </c>
      <c r="T3229" s="43">
        <f t="shared" ref="T3229:T3230" si="772">AVERAGE(0.9, 0.75, 0.835, 0.658, 0.692, 0.783)</f>
        <v>0.76966666666666672</v>
      </c>
      <c r="U3229" s="79">
        <f t="shared" si="766"/>
        <v>32.090333333333334</v>
      </c>
      <c r="V3229" s="79">
        <f t="shared" si="767"/>
        <v>19.890333333333334</v>
      </c>
      <c r="W3229" s="465">
        <f t="shared" si="768"/>
        <v>0.25918082043390106</v>
      </c>
      <c r="X3229" s="465">
        <f t="shared" si="769"/>
        <v>9.5023584700761277E-2</v>
      </c>
      <c r="Y3229" s="43">
        <f>Cal_051922a!$A$3</f>
        <v>20220519</v>
      </c>
      <c r="Z3229" s="48" t="s">
        <v>2004</v>
      </c>
      <c r="AA3229" s="43">
        <v>20230210</v>
      </c>
      <c r="AE3229" s="689" t="s">
        <v>1250</v>
      </c>
      <c r="AF3229" s="130">
        <v>1</v>
      </c>
    </row>
    <row r="3230" spans="1:35" x14ac:dyDescent="0.2">
      <c r="A3230" s="43" t="s">
        <v>1266</v>
      </c>
      <c r="B3230" s="45">
        <v>20200726</v>
      </c>
      <c r="C3230" s="107" t="s">
        <v>66</v>
      </c>
      <c r="D3230" s="107">
        <v>10</v>
      </c>
      <c r="E3230" s="107">
        <v>16</v>
      </c>
      <c r="H3230" s="107" t="s">
        <v>11</v>
      </c>
      <c r="I3230" s="107">
        <v>290</v>
      </c>
      <c r="J3230" s="107">
        <v>10</v>
      </c>
      <c r="K3230" s="43">
        <v>5</v>
      </c>
      <c r="L3230" s="43">
        <v>1</v>
      </c>
      <c r="M3230" s="43">
        <v>0</v>
      </c>
      <c r="N3230" s="49">
        <v>1</v>
      </c>
      <c r="O3230" s="111" t="str">
        <f>Cal_051922a!$E$2</f>
        <v>Cal_051922a</v>
      </c>
      <c r="P3230" s="112">
        <f>Cal_051922a!$Q$3</f>
        <v>1.8382409380942635</v>
      </c>
      <c r="Q3230" s="112">
        <f>Cal_051922a!$R$3</f>
        <v>0.56187208580813652</v>
      </c>
      <c r="R3230" s="46">
        <v>33.74</v>
      </c>
      <c r="S3230" s="46">
        <v>21.19</v>
      </c>
      <c r="T3230" s="43">
        <f t="shared" si="772"/>
        <v>0.76966666666666672</v>
      </c>
      <c r="U3230" s="79">
        <f t="shared" si="766"/>
        <v>32.970333333333336</v>
      </c>
      <c r="V3230" s="79">
        <f t="shared" si="767"/>
        <v>20.420333333333335</v>
      </c>
      <c r="W3230" s="465">
        <f t="shared" si="768"/>
        <v>0.26661633577421789</v>
      </c>
      <c r="X3230" s="465">
        <f t="shared" si="769"/>
        <v>9.7026238725196293E-2</v>
      </c>
      <c r="Y3230" s="43">
        <f>Cal_051922a!$A$3</f>
        <v>20220519</v>
      </c>
      <c r="Z3230" s="48" t="s">
        <v>2004</v>
      </c>
      <c r="AA3230" s="43">
        <v>20230210</v>
      </c>
      <c r="AE3230" s="689" t="s">
        <v>1250</v>
      </c>
      <c r="AF3230" s="130">
        <v>1</v>
      </c>
    </row>
    <row r="3231" spans="1:35" s="82" customFormat="1" x14ac:dyDescent="0.2">
      <c r="A3231" s="82" t="s">
        <v>1266</v>
      </c>
      <c r="B3231" s="81">
        <v>20200726</v>
      </c>
      <c r="C3231" s="126" t="s">
        <v>66</v>
      </c>
      <c r="D3231" s="126">
        <v>10</v>
      </c>
      <c r="E3231" s="126">
        <v>16</v>
      </c>
      <c r="F3231" s="107"/>
      <c r="G3231" s="107"/>
      <c r="H3231" s="126" t="s">
        <v>10</v>
      </c>
      <c r="I3231" s="126">
        <v>293</v>
      </c>
      <c r="J3231" s="126">
        <v>5</v>
      </c>
      <c r="K3231" s="82">
        <v>5</v>
      </c>
      <c r="L3231" s="82">
        <v>1</v>
      </c>
      <c r="M3231" s="82">
        <v>0</v>
      </c>
      <c r="N3231" s="83">
        <v>1</v>
      </c>
      <c r="O3231" s="156" t="str">
        <f>Cal_111320b_12mm!$E$2</f>
        <v>Cal_111320b_12mm</v>
      </c>
      <c r="P3231" s="157">
        <f>Cal_111320b_12mm!$Q$3</f>
        <v>1.834328118614172</v>
      </c>
      <c r="Q3231" s="157">
        <f>Cal_111320b_12mm!$R$3</f>
        <v>0.54419533879391391</v>
      </c>
      <c r="R3231" s="84">
        <v>10.43</v>
      </c>
      <c r="S3231" s="84">
        <v>6.5679999999999996</v>
      </c>
      <c r="T3231" s="82">
        <f t="shared" ref="T3231:T3234" si="773">AVERAGE(0.425, 0.335, 0.524, 0.514, 0.671, 0.631)</f>
        <v>0.51666666666666672</v>
      </c>
      <c r="U3231" s="125">
        <f t="shared" si="766"/>
        <v>9.9133333333333322</v>
      </c>
      <c r="V3231" s="125">
        <f t="shared" si="767"/>
        <v>6.051333333333333</v>
      </c>
      <c r="W3231" s="459">
        <f t="shared" si="768"/>
        <v>7.885143729459472E-2</v>
      </c>
      <c r="X3231" s="459">
        <f t="shared" si="769"/>
        <v>2.4231147850314806E-2</v>
      </c>
      <c r="Y3231" s="43">
        <f>Cal_111320b_12mm!$A$3</f>
        <v>20201113</v>
      </c>
      <c r="Z3231" s="90" t="s">
        <v>1541</v>
      </c>
      <c r="AA3231" s="82">
        <v>20200826</v>
      </c>
      <c r="AB3231" s="85"/>
      <c r="AE3231" s="689" t="s">
        <v>1250</v>
      </c>
      <c r="AF3231" s="130">
        <v>1</v>
      </c>
      <c r="AG3231" s="130" t="s">
        <v>1634</v>
      </c>
      <c r="AH3231" s="159" t="s">
        <v>204</v>
      </c>
      <c r="AI3231" s="155"/>
    </row>
    <row r="3232" spans="1:35" s="82" customFormat="1" x14ac:dyDescent="0.2">
      <c r="A3232" s="82" t="s">
        <v>1266</v>
      </c>
      <c r="B3232" s="81">
        <v>20200726</v>
      </c>
      <c r="C3232" s="126" t="s">
        <v>66</v>
      </c>
      <c r="D3232" s="126">
        <v>10</v>
      </c>
      <c r="E3232" s="126">
        <v>16</v>
      </c>
      <c r="F3232" s="107"/>
      <c r="G3232" s="107"/>
      <c r="H3232" s="126" t="s">
        <v>11</v>
      </c>
      <c r="I3232" s="126">
        <v>293</v>
      </c>
      <c r="J3232" s="126">
        <v>5</v>
      </c>
      <c r="K3232" s="82">
        <v>5</v>
      </c>
      <c r="L3232" s="82">
        <v>1</v>
      </c>
      <c r="M3232" s="82">
        <v>0</v>
      </c>
      <c r="N3232" s="83">
        <v>1</v>
      </c>
      <c r="O3232" s="156" t="str">
        <f>Cal_111320b_12mm!$E$2</f>
        <v>Cal_111320b_12mm</v>
      </c>
      <c r="P3232" s="157">
        <f>Cal_111320b_12mm!$Q$3</f>
        <v>1.834328118614172</v>
      </c>
      <c r="Q3232" s="157">
        <f>Cal_111320b_12mm!$R$3</f>
        <v>0.54419533879391391</v>
      </c>
      <c r="R3232" s="84">
        <v>11.31</v>
      </c>
      <c r="S3232" s="84">
        <v>6.7460000000000004</v>
      </c>
      <c r="T3232" s="82">
        <f t="shared" si="773"/>
        <v>0.51666666666666672</v>
      </c>
      <c r="U3232" s="125">
        <f t="shared" si="766"/>
        <v>10.793333333333333</v>
      </c>
      <c r="V3232" s="125">
        <f t="shared" si="767"/>
        <v>6.2293333333333338</v>
      </c>
      <c r="W3232" s="459">
        <f t="shared" si="768"/>
        <v>9.318435002913783E-2</v>
      </c>
      <c r="X3232" s="459">
        <f t="shared" si="769"/>
        <v>1.2930409868849932E-2</v>
      </c>
      <c r="Y3232" s="43">
        <f>Cal_111320b_12mm!$A$3</f>
        <v>20201113</v>
      </c>
      <c r="Z3232" s="90" t="s">
        <v>1541</v>
      </c>
      <c r="AA3232" s="82">
        <v>20200826</v>
      </c>
      <c r="AB3232" s="85"/>
      <c r="AE3232" s="689" t="s">
        <v>1250</v>
      </c>
      <c r="AF3232" s="130">
        <v>1</v>
      </c>
      <c r="AG3232" s="130" t="s">
        <v>1634</v>
      </c>
      <c r="AH3232" s="159" t="s">
        <v>205</v>
      </c>
      <c r="AI3232" s="155"/>
    </row>
    <row r="3233" spans="1:35" s="372" customFormat="1" x14ac:dyDescent="0.2">
      <c r="A3233" s="372" t="s">
        <v>1266</v>
      </c>
      <c r="B3233" s="462">
        <v>20200726</v>
      </c>
      <c r="C3233" s="373" t="s">
        <v>66</v>
      </c>
      <c r="D3233" s="373">
        <v>10</v>
      </c>
      <c r="E3233" s="373">
        <v>16</v>
      </c>
      <c r="F3233" s="107"/>
      <c r="G3233" s="107"/>
      <c r="H3233" s="373" t="s">
        <v>10</v>
      </c>
      <c r="I3233" s="373">
        <v>552</v>
      </c>
      <c r="J3233" s="373">
        <v>20</v>
      </c>
      <c r="K3233" s="372">
        <v>5</v>
      </c>
      <c r="L3233" s="372">
        <v>1</v>
      </c>
      <c r="M3233" s="372">
        <v>0</v>
      </c>
      <c r="N3233" s="375">
        <v>1</v>
      </c>
      <c r="O3233" s="156" t="str">
        <f>Cal_111320b_12mm!$E$2</f>
        <v>Cal_111320b_12mm</v>
      </c>
      <c r="P3233" s="157">
        <f>Cal_111320b_12mm!$Q$3</f>
        <v>1.834328118614172</v>
      </c>
      <c r="Q3233" s="157">
        <f>Cal_111320b_12mm!$R$3</f>
        <v>0.54419533879391391</v>
      </c>
      <c r="R3233" s="376">
        <v>7.3579999999999997</v>
      </c>
      <c r="S3233" s="376">
        <v>4.3819999999999997</v>
      </c>
      <c r="T3233" s="82">
        <f t="shared" si="773"/>
        <v>0.51666666666666672</v>
      </c>
      <c r="U3233" s="378">
        <f t="shared" si="766"/>
        <v>6.841333333333333</v>
      </c>
      <c r="V3233" s="378">
        <f t="shared" si="767"/>
        <v>3.8653333333333331</v>
      </c>
      <c r="W3233" s="464">
        <f t="shared" si="768"/>
        <v>3.2252160626249249E-2</v>
      </c>
      <c r="X3233" s="464">
        <f t="shared" si="769"/>
        <v>2.698043744481586E-3</v>
      </c>
      <c r="Y3233" s="43">
        <f>Cal_111320b_12mm!$A$3</f>
        <v>20201113</v>
      </c>
      <c r="Z3233" s="90" t="s">
        <v>1537</v>
      </c>
      <c r="AA3233" s="82">
        <v>20200826</v>
      </c>
      <c r="AB3233" s="380"/>
      <c r="AE3233" s="689" t="s">
        <v>1250</v>
      </c>
      <c r="AF3233" s="130">
        <v>1</v>
      </c>
      <c r="AG3233" s="130" t="s">
        <v>1634</v>
      </c>
      <c r="AH3233" s="382" t="s">
        <v>211</v>
      </c>
      <c r="AI3233" s="371"/>
    </row>
    <row r="3234" spans="1:35" s="610" customFormat="1" ht="13.5" thickBot="1" x14ac:dyDescent="0.25">
      <c r="A3234" s="610" t="s">
        <v>1266</v>
      </c>
      <c r="B3234" s="611">
        <v>20200726</v>
      </c>
      <c r="C3234" s="612" t="s">
        <v>66</v>
      </c>
      <c r="D3234" s="612">
        <v>10</v>
      </c>
      <c r="E3234" s="612">
        <v>16</v>
      </c>
      <c r="F3234" s="140"/>
      <c r="G3234" s="140"/>
      <c r="H3234" s="612" t="s">
        <v>11</v>
      </c>
      <c r="I3234" s="612">
        <v>550</v>
      </c>
      <c r="J3234" s="612">
        <v>20</v>
      </c>
      <c r="K3234" s="610">
        <v>5</v>
      </c>
      <c r="L3234" s="610">
        <v>1</v>
      </c>
      <c r="M3234" s="610">
        <v>0</v>
      </c>
      <c r="N3234" s="614">
        <v>1</v>
      </c>
      <c r="O3234" s="638" t="str">
        <f>Cal_111320b_12mm!$E$2</f>
        <v>Cal_111320b_12mm</v>
      </c>
      <c r="P3234" s="639">
        <f>Cal_111320b_12mm!$Q$3</f>
        <v>1.834328118614172</v>
      </c>
      <c r="Q3234" s="639">
        <f>Cal_111320b_12mm!$R$3</f>
        <v>0.54419533879391391</v>
      </c>
      <c r="R3234" s="626">
        <v>6.1740000000000004</v>
      </c>
      <c r="S3234" s="626">
        <v>3.661</v>
      </c>
      <c r="T3234" s="258">
        <f t="shared" si="773"/>
        <v>0.51666666666666672</v>
      </c>
      <c r="U3234" s="618">
        <f t="shared" si="766"/>
        <v>5.6573333333333338</v>
      </c>
      <c r="V3234" s="618">
        <f t="shared" si="767"/>
        <v>3.1443333333333334</v>
      </c>
      <c r="W3234" s="619">
        <f t="shared" si="768"/>
        <v>2.7333469677955729E-2</v>
      </c>
      <c r="X3234" s="619">
        <f t="shared" si="769"/>
        <v>1.2008640047664364E-3</v>
      </c>
      <c r="Y3234" s="115">
        <f>Cal_111320b_12mm!$A$3</f>
        <v>20201113</v>
      </c>
      <c r="Z3234" s="286" t="s">
        <v>1537</v>
      </c>
      <c r="AA3234" s="258">
        <v>20200826</v>
      </c>
      <c r="AB3234" s="625"/>
      <c r="AE3234" s="693" t="s">
        <v>1250</v>
      </c>
      <c r="AF3234" s="508">
        <v>1</v>
      </c>
      <c r="AG3234" s="508" t="s">
        <v>1634</v>
      </c>
      <c r="AH3234" s="751" t="s">
        <v>213</v>
      </c>
      <c r="AI3234" s="613"/>
    </row>
    <row r="3235" spans="1:35" x14ac:dyDescent="0.2">
      <c r="A3235" s="43" t="s">
        <v>1266</v>
      </c>
      <c r="B3235" s="45">
        <v>20200726</v>
      </c>
      <c r="C3235" s="107" t="s">
        <v>68</v>
      </c>
      <c r="D3235" s="107">
        <v>11</v>
      </c>
      <c r="E3235" s="107">
        <v>1</v>
      </c>
      <c r="H3235" s="107" t="s">
        <v>10</v>
      </c>
      <c r="I3235" s="107">
        <v>290</v>
      </c>
      <c r="J3235" s="107">
        <v>0</v>
      </c>
      <c r="K3235" s="43">
        <v>5</v>
      </c>
      <c r="L3235" s="43">
        <v>1</v>
      </c>
      <c r="M3235" s="43">
        <v>0</v>
      </c>
      <c r="N3235" s="49">
        <v>1</v>
      </c>
      <c r="O3235" s="111" t="str">
        <f>Cal_051922a!$E$2</f>
        <v>Cal_051922a</v>
      </c>
      <c r="P3235" s="112">
        <f>Cal_051922a!$Q$3</f>
        <v>1.8382409380942635</v>
      </c>
      <c r="Q3235" s="112">
        <f>Cal_051922a!$R$3</f>
        <v>0.56187208580813652</v>
      </c>
      <c r="R3235" s="46">
        <v>8.0039999999999996</v>
      </c>
      <c r="S3235" s="46">
        <v>5.8170000000000002</v>
      </c>
      <c r="T3235" s="43">
        <f t="shared" ref="T3235:T3242" si="774">AVERAGE(0.593,0.615,0.365,0.678,0.598,0.631)</f>
        <v>0.57999999999999996</v>
      </c>
      <c r="U3235" s="79">
        <f t="shared" si="766"/>
        <v>7.4239999999999995</v>
      </c>
      <c r="V3235" s="79">
        <f t="shared" si="767"/>
        <v>5.2370000000000001</v>
      </c>
      <c r="W3235" s="465">
        <f t="shared" si="768"/>
        <v>4.646134871220832E-2</v>
      </c>
      <c r="X3235" s="465">
        <f t="shared" si="769"/>
        <v>4.6798449331576418E-2</v>
      </c>
      <c r="Y3235" s="43">
        <f>Cal_051922a!$A$3</f>
        <v>20220519</v>
      </c>
      <c r="Z3235" s="90" t="s">
        <v>1571</v>
      </c>
      <c r="AA3235" s="82">
        <v>20221106</v>
      </c>
      <c r="AE3235" s="689" t="s">
        <v>1250</v>
      </c>
      <c r="AF3235" s="130">
        <v>3</v>
      </c>
      <c r="AG3235" s="130" t="s">
        <v>1634</v>
      </c>
      <c r="AH3235" s="490" t="s">
        <v>1755</v>
      </c>
    </row>
    <row r="3236" spans="1:35" x14ac:dyDescent="0.2">
      <c r="A3236" s="43" t="s">
        <v>1266</v>
      </c>
      <c r="B3236" s="45">
        <v>20200726</v>
      </c>
      <c r="C3236" s="107" t="s">
        <v>68</v>
      </c>
      <c r="D3236" s="107">
        <v>11</v>
      </c>
      <c r="E3236" s="107">
        <v>1</v>
      </c>
      <c r="H3236" s="107" t="s">
        <v>11</v>
      </c>
      <c r="I3236" s="107">
        <v>290</v>
      </c>
      <c r="J3236" s="107">
        <v>0</v>
      </c>
      <c r="K3236" s="43">
        <v>5</v>
      </c>
      <c r="L3236" s="43">
        <v>1</v>
      </c>
      <c r="M3236" s="43">
        <v>0</v>
      </c>
      <c r="N3236" s="49">
        <v>1</v>
      </c>
      <c r="O3236" s="111" t="str">
        <f>Cal_051922a!$E$2</f>
        <v>Cal_051922a</v>
      </c>
      <c r="P3236" s="112">
        <f>Cal_051922a!$Q$3</f>
        <v>1.8382409380942635</v>
      </c>
      <c r="Q3236" s="112">
        <f>Cal_051922a!$R$3</f>
        <v>0.56187208580813652</v>
      </c>
      <c r="R3236" s="46">
        <v>7.0650000000000004</v>
      </c>
      <c r="S3236" s="46">
        <v>5.7939999999999996</v>
      </c>
      <c r="T3236" s="43">
        <f t="shared" ref="T3236" si="775">AVERAGE(0.526,0.483,0.62,0.68,0.803,0.629)</f>
        <v>0.62350000000000005</v>
      </c>
      <c r="U3236" s="79">
        <f t="shared" si="766"/>
        <v>6.4415000000000004</v>
      </c>
      <c r="V3236" s="79">
        <f t="shared" si="767"/>
        <v>5.1704999999999997</v>
      </c>
      <c r="W3236" s="465">
        <f t="shared" si="768"/>
        <v>2.7001542850122004E-2</v>
      </c>
      <c r="X3236" s="465">
        <f t="shared" si="769"/>
        <v>6.5074032056387232E-2</v>
      </c>
      <c r="Y3236" s="43">
        <f>Cal_051922a!$A$3</f>
        <v>20220519</v>
      </c>
      <c r="Z3236" s="90" t="s">
        <v>1574</v>
      </c>
      <c r="AA3236" s="82">
        <v>20221106</v>
      </c>
      <c r="AE3236" s="689" t="s">
        <v>1250</v>
      </c>
      <c r="AF3236" s="130">
        <v>3</v>
      </c>
      <c r="AG3236" s="130" t="s">
        <v>1634</v>
      </c>
      <c r="AH3236" s="490" t="s">
        <v>1755</v>
      </c>
    </row>
    <row r="3237" spans="1:35" x14ac:dyDescent="0.2">
      <c r="A3237" s="43" t="s">
        <v>1266</v>
      </c>
      <c r="B3237" s="45">
        <v>20200726</v>
      </c>
      <c r="C3237" s="107" t="s">
        <v>68</v>
      </c>
      <c r="D3237" s="107">
        <v>11</v>
      </c>
      <c r="E3237" s="107">
        <v>3</v>
      </c>
      <c r="H3237" s="107" t="s">
        <v>10</v>
      </c>
      <c r="I3237" s="107">
        <v>290</v>
      </c>
      <c r="J3237" s="107">
        <v>0</v>
      </c>
      <c r="K3237" s="43">
        <v>5</v>
      </c>
      <c r="L3237" s="43">
        <v>1</v>
      </c>
      <c r="M3237" s="43">
        <v>0</v>
      </c>
      <c r="N3237" s="49">
        <v>1</v>
      </c>
      <c r="O3237" s="111" t="str">
        <f>Cal_051922a!$E$2</f>
        <v>Cal_051922a</v>
      </c>
      <c r="P3237" s="112">
        <f>Cal_051922a!$Q$3</f>
        <v>1.8382409380942635</v>
      </c>
      <c r="Q3237" s="112">
        <f>Cal_051922a!$R$3</f>
        <v>0.56187208580813652</v>
      </c>
      <c r="R3237" s="46">
        <v>7.6989999999999998</v>
      </c>
      <c r="S3237" s="46">
        <v>5.976</v>
      </c>
      <c r="T3237" s="43">
        <f t="shared" si="774"/>
        <v>0.57999999999999996</v>
      </c>
      <c r="U3237" s="79">
        <f t="shared" si="766"/>
        <v>7.1189999999999998</v>
      </c>
      <c r="V3237" s="79">
        <f t="shared" si="767"/>
        <v>5.3959999999999999</v>
      </c>
      <c r="W3237" s="465">
        <f t="shared" si="768"/>
        <v>3.6603979803902578E-2</v>
      </c>
      <c r="X3237" s="465">
        <f t="shared" si="769"/>
        <v>5.9487269049307727E-2</v>
      </c>
      <c r="Y3237" s="43">
        <f>Cal_051922a!$A$3</f>
        <v>20220519</v>
      </c>
      <c r="Z3237" s="90" t="s">
        <v>1571</v>
      </c>
      <c r="AA3237" s="82">
        <v>20221106</v>
      </c>
      <c r="AE3237" s="689" t="s">
        <v>1250</v>
      </c>
      <c r="AF3237" s="130">
        <v>3</v>
      </c>
      <c r="AG3237" s="130" t="s">
        <v>1634</v>
      </c>
      <c r="AH3237" s="490" t="s">
        <v>1756</v>
      </c>
    </row>
    <row r="3238" spans="1:35" x14ac:dyDescent="0.2">
      <c r="A3238" s="43" t="s">
        <v>1266</v>
      </c>
      <c r="B3238" s="45">
        <v>20200726</v>
      </c>
      <c r="C3238" s="107" t="s">
        <v>68</v>
      </c>
      <c r="D3238" s="107">
        <v>11</v>
      </c>
      <c r="E3238" s="107">
        <v>3</v>
      </c>
      <c r="H3238" s="107" t="s">
        <v>11</v>
      </c>
      <c r="I3238" s="107">
        <v>290</v>
      </c>
      <c r="J3238" s="107">
        <v>0</v>
      </c>
      <c r="K3238" s="43">
        <v>5</v>
      </c>
      <c r="L3238" s="43">
        <v>1</v>
      </c>
      <c r="M3238" s="43">
        <v>0</v>
      </c>
      <c r="N3238" s="49">
        <v>1</v>
      </c>
      <c r="O3238" s="111" t="str">
        <f>Cal_051922a!$E$2</f>
        <v>Cal_051922a</v>
      </c>
      <c r="P3238" s="112">
        <f>Cal_051922a!$Q$3</f>
        <v>1.8382409380942635</v>
      </c>
      <c r="Q3238" s="112">
        <f>Cal_051922a!$R$3</f>
        <v>0.56187208580813652</v>
      </c>
      <c r="R3238" s="46">
        <v>6.8380000000000001</v>
      </c>
      <c r="S3238" s="46">
        <v>5.7919999999999998</v>
      </c>
      <c r="T3238" s="43">
        <f t="shared" si="774"/>
        <v>0.57999999999999996</v>
      </c>
      <c r="U3238" s="79">
        <f t="shared" si="766"/>
        <v>6.258</v>
      </c>
      <c r="V3238" s="79">
        <f t="shared" si="767"/>
        <v>5.2119999999999997</v>
      </c>
      <c r="W3238" s="465">
        <f t="shared" si="768"/>
        <v>2.222156870277546E-2</v>
      </c>
      <c r="X3238" s="465">
        <f t="shared" si="769"/>
        <v>7.0593032672860601E-2</v>
      </c>
      <c r="Y3238" s="43">
        <f>Cal_051922a!$A$3</f>
        <v>20220519</v>
      </c>
      <c r="Z3238" s="90" t="s">
        <v>1571</v>
      </c>
      <c r="AA3238" s="82">
        <v>20221106</v>
      </c>
      <c r="AE3238" s="689" t="s">
        <v>1250</v>
      </c>
      <c r="AF3238" s="130">
        <v>3</v>
      </c>
      <c r="AG3238" s="130" t="s">
        <v>1634</v>
      </c>
      <c r="AH3238" s="490" t="s">
        <v>1756</v>
      </c>
    </row>
    <row r="3239" spans="1:35" x14ac:dyDescent="0.2">
      <c r="A3239" s="43" t="s">
        <v>1266</v>
      </c>
      <c r="B3239" s="45">
        <v>20200726</v>
      </c>
      <c r="C3239" s="107" t="s">
        <v>68</v>
      </c>
      <c r="D3239" s="107">
        <v>11</v>
      </c>
      <c r="E3239" s="107">
        <v>5</v>
      </c>
      <c r="H3239" s="107" t="s">
        <v>10</v>
      </c>
      <c r="I3239" s="107">
        <v>290</v>
      </c>
      <c r="J3239" s="107">
        <v>0</v>
      </c>
      <c r="K3239" s="43">
        <v>5</v>
      </c>
      <c r="L3239" s="43">
        <v>1</v>
      </c>
      <c r="M3239" s="43">
        <v>0</v>
      </c>
      <c r="N3239" s="49">
        <v>1</v>
      </c>
      <c r="O3239" s="111" t="str">
        <f>Cal_051922a!$E$2</f>
        <v>Cal_051922a</v>
      </c>
      <c r="P3239" s="112">
        <f>Cal_051922a!$Q$3</f>
        <v>1.8382409380942635</v>
      </c>
      <c r="Q3239" s="112">
        <f>Cal_051922a!$R$3</f>
        <v>0.56187208580813652</v>
      </c>
      <c r="R3239" s="46">
        <v>10.79</v>
      </c>
      <c r="S3239" s="46">
        <v>8.6929999999999996</v>
      </c>
      <c r="T3239" s="43">
        <f t="shared" si="774"/>
        <v>0.57999999999999996</v>
      </c>
      <c r="U3239" s="79">
        <f t="shared" si="766"/>
        <v>10.209999999999999</v>
      </c>
      <c r="V3239" s="79">
        <f t="shared" si="767"/>
        <v>8.1129999999999995</v>
      </c>
      <c r="W3239" s="465">
        <f t="shared" si="768"/>
        <v>4.4549359053269705E-2</v>
      </c>
      <c r="X3239" s="465">
        <f t="shared" si="769"/>
        <v>9.9925863694338757E-2</v>
      </c>
      <c r="Y3239" s="43">
        <f>Cal_051922a!$A$3</f>
        <v>20220519</v>
      </c>
      <c r="Z3239" s="90" t="s">
        <v>1571</v>
      </c>
      <c r="AA3239" s="82">
        <v>20221106</v>
      </c>
      <c r="AE3239" s="689" t="s">
        <v>1250</v>
      </c>
      <c r="AF3239" s="130">
        <v>1</v>
      </c>
      <c r="AG3239" s="130" t="s">
        <v>1634</v>
      </c>
    </row>
    <row r="3240" spans="1:35" x14ac:dyDescent="0.2">
      <c r="A3240" s="43" t="s">
        <v>1266</v>
      </c>
      <c r="B3240" s="45">
        <v>20200726</v>
      </c>
      <c r="C3240" s="107" t="s">
        <v>68</v>
      </c>
      <c r="D3240" s="107">
        <v>11</v>
      </c>
      <c r="E3240" s="107">
        <v>5</v>
      </c>
      <c r="H3240" s="107" t="s">
        <v>11</v>
      </c>
      <c r="I3240" s="107">
        <v>290</v>
      </c>
      <c r="J3240" s="107">
        <v>0</v>
      </c>
      <c r="K3240" s="43">
        <v>5</v>
      </c>
      <c r="L3240" s="43">
        <v>1</v>
      </c>
      <c r="M3240" s="43">
        <v>0</v>
      </c>
      <c r="N3240" s="49">
        <v>1</v>
      </c>
      <c r="O3240" s="111" t="str">
        <f>Cal_051922a!$E$2</f>
        <v>Cal_051922a</v>
      </c>
      <c r="P3240" s="112">
        <f>Cal_051922a!$Q$3</f>
        <v>1.8382409380942635</v>
      </c>
      <c r="Q3240" s="112">
        <f>Cal_051922a!$R$3</f>
        <v>0.56187208580813652</v>
      </c>
      <c r="R3240" s="46">
        <v>10.14</v>
      </c>
      <c r="S3240" s="46">
        <v>7.9870000000000001</v>
      </c>
      <c r="T3240" s="43">
        <f t="shared" si="774"/>
        <v>0.57999999999999996</v>
      </c>
      <c r="U3240" s="79">
        <f t="shared" si="766"/>
        <v>9.56</v>
      </c>
      <c r="V3240" s="79">
        <f t="shared" si="767"/>
        <v>7.407</v>
      </c>
      <c r="W3240" s="465">
        <f t="shared" si="768"/>
        <v>4.5739041507720422E-2</v>
      </c>
      <c r="X3240" s="465">
        <f t="shared" si="769"/>
        <v>8.6163827331369458E-2</v>
      </c>
      <c r="Y3240" s="43">
        <f>Cal_051922a!$A$3</f>
        <v>20220519</v>
      </c>
      <c r="Z3240" s="90" t="s">
        <v>1571</v>
      </c>
      <c r="AA3240" s="82">
        <v>20221106</v>
      </c>
      <c r="AE3240" s="689" t="s">
        <v>1250</v>
      </c>
      <c r="AF3240" s="130">
        <v>1</v>
      </c>
      <c r="AG3240" s="130" t="s">
        <v>1634</v>
      </c>
    </row>
    <row r="3241" spans="1:35" x14ac:dyDescent="0.2">
      <c r="A3241" s="43" t="s">
        <v>1266</v>
      </c>
      <c r="B3241" s="45">
        <v>20200726</v>
      </c>
      <c r="C3241" s="107" t="s">
        <v>68</v>
      </c>
      <c r="D3241" s="107">
        <v>11</v>
      </c>
      <c r="E3241" s="107">
        <v>7</v>
      </c>
      <c r="H3241" s="107" t="s">
        <v>10</v>
      </c>
      <c r="I3241" s="107">
        <v>290</v>
      </c>
      <c r="J3241" s="107">
        <v>0</v>
      </c>
      <c r="K3241" s="43">
        <v>5</v>
      </c>
      <c r="L3241" s="43">
        <v>1</v>
      </c>
      <c r="M3241" s="43">
        <v>0</v>
      </c>
      <c r="N3241" s="49">
        <v>1</v>
      </c>
      <c r="O3241" s="111" t="str">
        <f>Cal_051922a!$E$2</f>
        <v>Cal_051922a</v>
      </c>
      <c r="P3241" s="112">
        <f>Cal_051922a!$Q$3</f>
        <v>1.8382409380942635</v>
      </c>
      <c r="Q3241" s="112">
        <f>Cal_051922a!$R$3</f>
        <v>0.56187208580813652</v>
      </c>
      <c r="R3241" s="46">
        <v>110.1</v>
      </c>
      <c r="S3241" s="46">
        <v>72.709999999999994</v>
      </c>
      <c r="T3241" s="43">
        <f t="shared" si="774"/>
        <v>0.57999999999999996</v>
      </c>
      <c r="U3241" s="79">
        <f t="shared" si="766"/>
        <v>109.52</v>
      </c>
      <c r="V3241" s="79">
        <f t="shared" si="767"/>
        <v>72.13</v>
      </c>
      <c r="W3241" s="465">
        <f t="shared" si="768"/>
        <v>0.79432548164127559</v>
      </c>
      <c r="X3241" s="465">
        <f t="shared" si="769"/>
        <v>0.49015594530128548</v>
      </c>
      <c r="Y3241" s="43">
        <f>Cal_051922a!$A$3</f>
        <v>20220519</v>
      </c>
      <c r="Z3241" s="90" t="s">
        <v>1572</v>
      </c>
      <c r="AA3241" s="82">
        <v>20221106</v>
      </c>
      <c r="AE3241" s="689" t="s">
        <v>1250</v>
      </c>
      <c r="AF3241" s="130">
        <v>1</v>
      </c>
      <c r="AG3241" s="130" t="s">
        <v>1634</v>
      </c>
    </row>
    <row r="3242" spans="1:35" x14ac:dyDescent="0.2">
      <c r="A3242" s="43" t="s">
        <v>1266</v>
      </c>
      <c r="B3242" s="45">
        <v>20200726</v>
      </c>
      <c r="C3242" s="107" t="s">
        <v>68</v>
      </c>
      <c r="D3242" s="107">
        <v>11</v>
      </c>
      <c r="E3242" s="107">
        <v>7</v>
      </c>
      <c r="H3242" s="107" t="s">
        <v>11</v>
      </c>
      <c r="I3242" s="107">
        <v>290</v>
      </c>
      <c r="J3242" s="107">
        <v>0</v>
      </c>
      <c r="K3242" s="43">
        <v>5</v>
      </c>
      <c r="L3242" s="43">
        <v>1</v>
      </c>
      <c r="M3242" s="43">
        <v>0</v>
      </c>
      <c r="N3242" s="49">
        <v>1</v>
      </c>
      <c r="O3242" s="111" t="str">
        <f>Cal_051922a!$E$2</f>
        <v>Cal_051922a</v>
      </c>
      <c r="P3242" s="112">
        <f>Cal_051922a!$Q$3</f>
        <v>1.8382409380942635</v>
      </c>
      <c r="Q3242" s="112">
        <f>Cal_051922a!$R$3</f>
        <v>0.56187208580813652</v>
      </c>
      <c r="R3242" s="46">
        <v>112.9</v>
      </c>
      <c r="S3242" s="46">
        <v>74.75</v>
      </c>
      <c r="T3242" s="43">
        <f t="shared" si="774"/>
        <v>0.57999999999999996</v>
      </c>
      <c r="U3242" s="79">
        <f t="shared" si="766"/>
        <v>112.32000000000001</v>
      </c>
      <c r="V3242" s="79">
        <f t="shared" si="767"/>
        <v>74.17</v>
      </c>
      <c r="W3242" s="465">
        <f t="shared" si="768"/>
        <v>0.81047117209453512</v>
      </c>
      <c r="X3242" s="465">
        <f t="shared" si="769"/>
        <v>0.5103383029689581</v>
      </c>
      <c r="Y3242" s="43">
        <f>Cal_051922a!$A$3</f>
        <v>20220519</v>
      </c>
      <c r="Z3242" s="90" t="s">
        <v>1572</v>
      </c>
      <c r="AA3242" s="82">
        <v>20221106</v>
      </c>
      <c r="AE3242" s="689" t="s">
        <v>1250</v>
      </c>
      <c r="AF3242" s="130">
        <v>1</v>
      </c>
      <c r="AG3242" s="130" t="s">
        <v>1634</v>
      </c>
    </row>
    <row r="3243" spans="1:35" s="82" customFormat="1" x14ac:dyDescent="0.2">
      <c r="A3243" s="82" t="s">
        <v>1266</v>
      </c>
      <c r="B3243" s="81">
        <v>20200726</v>
      </c>
      <c r="C3243" s="126" t="s">
        <v>68</v>
      </c>
      <c r="D3243" s="126">
        <v>11</v>
      </c>
      <c r="E3243" s="126">
        <v>7</v>
      </c>
      <c r="F3243" s="107"/>
      <c r="G3243" s="107"/>
      <c r="H3243" s="126" t="s">
        <v>10</v>
      </c>
      <c r="I3243" s="126">
        <v>294</v>
      </c>
      <c r="J3243" s="126">
        <v>5</v>
      </c>
      <c r="K3243" s="82">
        <v>5</v>
      </c>
      <c r="L3243" s="82">
        <v>1</v>
      </c>
      <c r="M3243" s="82">
        <v>0</v>
      </c>
      <c r="N3243" s="83">
        <v>1</v>
      </c>
      <c r="O3243" s="156" t="str">
        <f>Cal_111320b_12mm!$E$2</f>
        <v>Cal_111320b_12mm</v>
      </c>
      <c r="P3243" s="157">
        <f>Cal_111320b_12mm!$Q$3</f>
        <v>1.834328118614172</v>
      </c>
      <c r="Q3243" s="157">
        <f>Cal_111320b_12mm!$R$3</f>
        <v>0.54419533879391391</v>
      </c>
      <c r="R3243" s="84">
        <v>65.52</v>
      </c>
      <c r="S3243" s="84">
        <v>42.6</v>
      </c>
      <c r="T3243" s="82">
        <f t="shared" ref="T3243:T3246" si="776">AVERAGE(0.657,0.645,0.79,0.845,0.704,0.75)</f>
        <v>0.73183333333333334</v>
      </c>
      <c r="U3243" s="125">
        <f t="shared" si="766"/>
        <v>64.788166666666669</v>
      </c>
      <c r="V3243" s="125">
        <f t="shared" si="767"/>
        <v>41.868166666666667</v>
      </c>
      <c r="W3243" s="459">
        <f t="shared" si="768"/>
        <v>0.46637176310438772</v>
      </c>
      <c r="X3243" s="459">
        <f t="shared" si="769"/>
        <v>0.24441357267163377</v>
      </c>
      <c r="Y3243" s="43">
        <f>Cal_111320b_12mm!$A$3</f>
        <v>20201113</v>
      </c>
      <c r="Z3243" s="85" t="s">
        <v>1585</v>
      </c>
      <c r="AA3243" s="82">
        <v>20200825</v>
      </c>
      <c r="AB3243" s="85"/>
      <c r="AE3243" s="689" t="s">
        <v>1250</v>
      </c>
      <c r="AF3243" s="130">
        <v>1</v>
      </c>
      <c r="AG3243" s="130" t="s">
        <v>1634</v>
      </c>
      <c r="AH3243" s="159" t="s">
        <v>222</v>
      </c>
      <c r="AI3243" s="155"/>
    </row>
    <row r="3244" spans="1:35" s="82" customFormat="1" x14ac:dyDescent="0.2">
      <c r="A3244" s="82" t="s">
        <v>1266</v>
      </c>
      <c r="B3244" s="81">
        <v>20200726</v>
      </c>
      <c r="C3244" s="126" t="s">
        <v>68</v>
      </c>
      <c r="D3244" s="126">
        <v>11</v>
      </c>
      <c r="E3244" s="126">
        <v>7</v>
      </c>
      <c r="F3244" s="107"/>
      <c r="G3244" s="107"/>
      <c r="H3244" s="126" t="s">
        <v>11</v>
      </c>
      <c r="I3244" s="126">
        <v>295</v>
      </c>
      <c r="J3244" s="126">
        <v>5</v>
      </c>
      <c r="K3244" s="82">
        <v>5</v>
      </c>
      <c r="L3244" s="82">
        <v>1</v>
      </c>
      <c r="M3244" s="82">
        <v>0</v>
      </c>
      <c r="N3244" s="83">
        <v>1</v>
      </c>
      <c r="O3244" s="156" t="str">
        <f>Cal_111320b_12mm!$E$2</f>
        <v>Cal_111320b_12mm</v>
      </c>
      <c r="P3244" s="157">
        <f>Cal_111320b_12mm!$Q$3</f>
        <v>1.834328118614172</v>
      </c>
      <c r="Q3244" s="157">
        <f>Cal_111320b_12mm!$R$3</f>
        <v>0.54419533879391391</v>
      </c>
      <c r="R3244" s="84">
        <v>74.44</v>
      </c>
      <c r="S3244" s="84">
        <v>49.65</v>
      </c>
      <c r="T3244" s="82">
        <f t="shared" si="776"/>
        <v>0.73183333333333334</v>
      </c>
      <c r="U3244" s="125">
        <f t="shared" si="766"/>
        <v>73.708166666666671</v>
      </c>
      <c r="V3244" s="125">
        <f t="shared" si="767"/>
        <v>48.918166666666664</v>
      </c>
      <c r="W3244" s="459">
        <f t="shared" si="768"/>
        <v>0.50271225872795355</v>
      </c>
      <c r="X3244" s="459">
        <f t="shared" si="769"/>
        <v>0.3249439966620053</v>
      </c>
      <c r="Y3244" s="43">
        <f>Cal_111320b_12mm!$A$3</f>
        <v>20201113</v>
      </c>
      <c r="Z3244" s="85" t="s">
        <v>1585</v>
      </c>
      <c r="AA3244" s="82">
        <v>20200825</v>
      </c>
      <c r="AB3244" s="85"/>
      <c r="AE3244" s="689" t="s">
        <v>1250</v>
      </c>
      <c r="AF3244" s="130">
        <v>1</v>
      </c>
      <c r="AG3244" s="130" t="s">
        <v>1634</v>
      </c>
      <c r="AH3244" s="159" t="s">
        <v>223</v>
      </c>
      <c r="AI3244" s="155"/>
    </row>
    <row r="3245" spans="1:35" s="372" customFormat="1" x14ac:dyDescent="0.2">
      <c r="A3245" s="372" t="s">
        <v>1266</v>
      </c>
      <c r="B3245" s="462">
        <v>20200726</v>
      </c>
      <c r="C3245" s="373" t="s">
        <v>68</v>
      </c>
      <c r="D3245" s="373">
        <v>11</v>
      </c>
      <c r="E3245" s="373">
        <v>7</v>
      </c>
      <c r="F3245" s="107"/>
      <c r="G3245" s="107"/>
      <c r="H3245" s="373" t="s">
        <v>10</v>
      </c>
      <c r="I3245" s="373">
        <v>551</v>
      </c>
      <c r="J3245" s="373">
        <v>20</v>
      </c>
      <c r="K3245" s="372">
        <v>5</v>
      </c>
      <c r="L3245" s="372">
        <v>1</v>
      </c>
      <c r="M3245" s="372">
        <v>0</v>
      </c>
      <c r="N3245" s="375">
        <v>1</v>
      </c>
      <c r="O3245" s="156" t="str">
        <f>Cal_111320b_12mm!$E$2</f>
        <v>Cal_111320b_12mm</v>
      </c>
      <c r="P3245" s="157">
        <f>Cal_111320b_12mm!$Q$3</f>
        <v>1.834328118614172</v>
      </c>
      <c r="Q3245" s="157">
        <f>Cal_111320b_12mm!$R$3</f>
        <v>0.54419533879391391</v>
      </c>
      <c r="R3245" s="376">
        <v>59.13</v>
      </c>
      <c r="S3245" s="376">
        <v>37.590000000000003</v>
      </c>
      <c r="T3245" s="82">
        <f t="shared" si="776"/>
        <v>0.73183333333333334</v>
      </c>
      <c r="U3245" s="378">
        <f t="shared" si="766"/>
        <v>58.398166666666668</v>
      </c>
      <c r="V3245" s="378">
        <f t="shared" si="767"/>
        <v>36.858166666666669</v>
      </c>
      <c r="W3245" s="464">
        <f t="shared" si="768"/>
        <v>0.2338616798995434</v>
      </c>
      <c r="X3245" s="464">
        <f t="shared" si="769"/>
        <v>0.10001337777439642</v>
      </c>
      <c r="Y3245" s="43">
        <f>Cal_111320b_12mm!$A$3</f>
        <v>20201113</v>
      </c>
      <c r="Z3245" s="85" t="s">
        <v>1585</v>
      </c>
      <c r="AA3245" s="82">
        <v>20200825</v>
      </c>
      <c r="AB3245" s="380"/>
      <c r="AE3245" s="689" t="s">
        <v>1250</v>
      </c>
      <c r="AF3245" s="130">
        <v>1</v>
      </c>
      <c r="AG3245" s="130" t="s">
        <v>1634</v>
      </c>
      <c r="AH3245" s="382" t="s">
        <v>227</v>
      </c>
      <c r="AI3245" s="371"/>
    </row>
    <row r="3246" spans="1:35" s="372" customFormat="1" x14ac:dyDescent="0.2">
      <c r="A3246" s="372" t="s">
        <v>1266</v>
      </c>
      <c r="B3246" s="462">
        <v>20200726</v>
      </c>
      <c r="C3246" s="373" t="s">
        <v>68</v>
      </c>
      <c r="D3246" s="373">
        <v>11</v>
      </c>
      <c r="E3246" s="373">
        <v>7</v>
      </c>
      <c r="F3246" s="107"/>
      <c r="G3246" s="107"/>
      <c r="H3246" s="373" t="s">
        <v>11</v>
      </c>
      <c r="I3246" s="373">
        <v>551</v>
      </c>
      <c r="J3246" s="373">
        <v>20</v>
      </c>
      <c r="K3246" s="372">
        <v>5</v>
      </c>
      <c r="L3246" s="372">
        <v>1</v>
      </c>
      <c r="M3246" s="372">
        <v>0</v>
      </c>
      <c r="N3246" s="375">
        <v>1</v>
      </c>
      <c r="O3246" s="156" t="str">
        <f>Cal_111320b_12mm!$E$2</f>
        <v>Cal_111320b_12mm</v>
      </c>
      <c r="P3246" s="157">
        <f>Cal_111320b_12mm!$Q$3</f>
        <v>1.834328118614172</v>
      </c>
      <c r="Q3246" s="157">
        <f>Cal_111320b_12mm!$R$3</f>
        <v>0.54419533879391391</v>
      </c>
      <c r="R3246" s="376">
        <v>76.69</v>
      </c>
      <c r="S3246" s="376">
        <v>48.87</v>
      </c>
      <c r="T3246" s="82">
        <f t="shared" si="776"/>
        <v>0.73183333333333334</v>
      </c>
      <c r="U3246" s="378">
        <f t="shared" si="766"/>
        <v>75.958166666666671</v>
      </c>
      <c r="V3246" s="378">
        <f t="shared" si="767"/>
        <v>48.138166666666663</v>
      </c>
      <c r="W3246" s="464">
        <f t="shared" si="768"/>
        <v>0.30204419381640196</v>
      </c>
      <c r="X3246" s="464">
        <f t="shared" si="769"/>
        <v>0.13400932228770129</v>
      </c>
      <c r="Y3246" s="43">
        <f>Cal_111320b_12mm!$A$3</f>
        <v>20201113</v>
      </c>
      <c r="Z3246" s="85" t="s">
        <v>1585</v>
      </c>
      <c r="AA3246" s="82">
        <v>20200825</v>
      </c>
      <c r="AB3246" s="380"/>
      <c r="AE3246" s="689" t="s">
        <v>1250</v>
      </c>
      <c r="AF3246" s="130">
        <v>1</v>
      </c>
      <c r="AG3246" s="130" t="s">
        <v>1634</v>
      </c>
      <c r="AH3246" s="382" t="s">
        <v>228</v>
      </c>
      <c r="AI3246" s="371"/>
    </row>
    <row r="3247" spans="1:35" x14ac:dyDescent="0.2">
      <c r="A3247" s="43" t="s">
        <v>1266</v>
      </c>
      <c r="B3247" s="45">
        <v>20200726</v>
      </c>
      <c r="C3247" s="107" t="s">
        <v>68</v>
      </c>
      <c r="D3247" s="107">
        <v>11</v>
      </c>
      <c r="E3247" s="107">
        <v>10</v>
      </c>
      <c r="H3247" s="107" t="s">
        <v>10</v>
      </c>
      <c r="I3247" s="107">
        <v>290</v>
      </c>
      <c r="J3247" s="107">
        <v>0</v>
      </c>
      <c r="K3247" s="43">
        <v>5</v>
      </c>
      <c r="L3247" s="43">
        <v>1</v>
      </c>
      <c r="M3247" s="43">
        <v>0</v>
      </c>
      <c r="N3247" s="49">
        <v>1</v>
      </c>
      <c r="O3247" s="111" t="str">
        <f>Cal_051922a!$E$2</f>
        <v>Cal_051922a</v>
      </c>
      <c r="P3247" s="112">
        <f>Cal_051922a!$Q$3</f>
        <v>1.8382409380942635</v>
      </c>
      <c r="Q3247" s="112">
        <f>Cal_051922a!$R$3</f>
        <v>0.56187208580813652</v>
      </c>
      <c r="R3247" s="46">
        <v>132.6</v>
      </c>
      <c r="S3247" s="46">
        <v>64.19</v>
      </c>
      <c r="T3247" s="43">
        <f t="shared" ref="T3247:T3250" si="777">AVERAGE(0.593,0.615,0.365,0.678,0.598,0.631)</f>
        <v>0.57999999999999996</v>
      </c>
      <c r="U3247" s="79">
        <f t="shared" si="766"/>
        <v>132.01999999999998</v>
      </c>
      <c r="V3247" s="79">
        <f t="shared" si="767"/>
        <v>63.61</v>
      </c>
      <c r="W3247" s="465">
        <f t="shared" si="768"/>
        <v>1.4533245840887843</v>
      </c>
      <c r="X3247" s="465">
        <f t="shared" si="769"/>
        <v>-0.32056618165129197</v>
      </c>
      <c r="Y3247" s="43">
        <f>Cal_051922a!$A$3</f>
        <v>20220519</v>
      </c>
      <c r="Z3247" s="90" t="s">
        <v>1572</v>
      </c>
      <c r="AA3247" s="82">
        <v>20221106</v>
      </c>
      <c r="AE3247" s="689" t="s">
        <v>1250</v>
      </c>
      <c r="AF3247" s="130">
        <v>4</v>
      </c>
      <c r="AG3247" s="130" t="s">
        <v>1634</v>
      </c>
      <c r="AH3247" s="490" t="s">
        <v>1742</v>
      </c>
    </row>
    <row r="3248" spans="1:35" x14ac:dyDescent="0.2">
      <c r="A3248" s="43" t="s">
        <v>1266</v>
      </c>
      <c r="B3248" s="45">
        <v>20200726</v>
      </c>
      <c r="C3248" s="107" t="s">
        <v>68</v>
      </c>
      <c r="D3248" s="107">
        <v>11</v>
      </c>
      <c r="E3248" s="107">
        <v>10</v>
      </c>
      <c r="H3248" s="107" t="s">
        <v>11</v>
      </c>
      <c r="I3248" s="107">
        <v>290</v>
      </c>
      <c r="J3248" s="107">
        <v>0</v>
      </c>
      <c r="K3248" s="43">
        <v>5</v>
      </c>
      <c r="L3248" s="43">
        <v>1</v>
      </c>
      <c r="M3248" s="43">
        <v>0</v>
      </c>
      <c r="N3248" s="49">
        <v>1</v>
      </c>
      <c r="O3248" s="111" t="str">
        <f>Cal_051922a!$E$2</f>
        <v>Cal_051922a</v>
      </c>
      <c r="P3248" s="112">
        <f>Cal_051922a!$Q$3</f>
        <v>1.8382409380942635</v>
      </c>
      <c r="Q3248" s="112">
        <f>Cal_051922a!$R$3</f>
        <v>0.56187208580813652</v>
      </c>
      <c r="R3248" s="46">
        <v>133</v>
      </c>
      <c r="S3248" s="46">
        <v>86.03</v>
      </c>
      <c r="T3248" s="43">
        <f t="shared" si="777"/>
        <v>0.57999999999999996</v>
      </c>
      <c r="U3248" s="79">
        <f t="shared" si="766"/>
        <v>132.41999999999999</v>
      </c>
      <c r="V3248" s="79">
        <f t="shared" si="767"/>
        <v>85.45</v>
      </c>
      <c r="W3248" s="465">
        <f t="shared" si="768"/>
        <v>0.99784615867051896</v>
      </c>
      <c r="X3248" s="465">
        <f t="shared" si="769"/>
        <v>0.52383605306165726</v>
      </c>
      <c r="Y3248" s="43">
        <f>Cal_051922a!$A$3</f>
        <v>20220519</v>
      </c>
      <c r="Z3248" s="90" t="s">
        <v>1572</v>
      </c>
      <c r="AA3248" s="82">
        <v>20221106</v>
      </c>
      <c r="AE3248" s="689" t="s">
        <v>1250</v>
      </c>
      <c r="AF3248" s="130">
        <v>1</v>
      </c>
      <c r="AG3248" s="130" t="s">
        <v>1634</v>
      </c>
    </row>
    <row r="3249" spans="1:35" x14ac:dyDescent="0.2">
      <c r="A3249" s="43" t="s">
        <v>1266</v>
      </c>
      <c r="B3249" s="45">
        <v>20200726</v>
      </c>
      <c r="C3249" s="107" t="s">
        <v>68</v>
      </c>
      <c r="D3249" s="107">
        <v>11</v>
      </c>
      <c r="E3249" s="107">
        <v>11</v>
      </c>
      <c r="H3249" s="107" t="s">
        <v>10</v>
      </c>
      <c r="I3249" s="107">
        <v>290</v>
      </c>
      <c r="J3249" s="107">
        <v>0</v>
      </c>
      <c r="K3249" s="43">
        <v>5</v>
      </c>
      <c r="L3249" s="43">
        <v>1</v>
      </c>
      <c r="M3249" s="43">
        <v>0</v>
      </c>
      <c r="N3249" s="49">
        <v>1</v>
      </c>
      <c r="O3249" s="111" t="str">
        <f>Cal_051922a!$E$2</f>
        <v>Cal_051922a</v>
      </c>
      <c r="P3249" s="112">
        <f>Cal_051922a!$Q$3</f>
        <v>1.8382409380942635</v>
      </c>
      <c r="Q3249" s="112">
        <f>Cal_051922a!$R$3</f>
        <v>0.56187208580813652</v>
      </c>
      <c r="R3249" s="46">
        <v>222.9</v>
      </c>
      <c r="S3249" s="46">
        <v>140.80000000000001</v>
      </c>
      <c r="T3249" s="43">
        <f t="shared" si="777"/>
        <v>0.57999999999999996</v>
      </c>
      <c r="U3249" s="79">
        <f t="shared" si="766"/>
        <v>222.32</v>
      </c>
      <c r="V3249" s="79">
        <f t="shared" si="767"/>
        <v>140.22</v>
      </c>
      <c r="W3249" s="465">
        <f t="shared" si="768"/>
        <v>1.7441594555428916</v>
      </c>
      <c r="X3249" s="465">
        <f t="shared" si="769"/>
        <v>0.75285961676940416</v>
      </c>
      <c r="Y3249" s="43">
        <f>Cal_051922a!$A$3</f>
        <v>20220519</v>
      </c>
      <c r="Z3249" s="90" t="s">
        <v>1572</v>
      </c>
      <c r="AA3249" s="82">
        <v>20221106</v>
      </c>
      <c r="AE3249" s="689" t="s">
        <v>1250</v>
      </c>
      <c r="AF3249" s="130">
        <v>1</v>
      </c>
      <c r="AG3249" s="130" t="s">
        <v>1634</v>
      </c>
    </row>
    <row r="3250" spans="1:35" x14ac:dyDescent="0.2">
      <c r="A3250" s="43" t="s">
        <v>1266</v>
      </c>
      <c r="B3250" s="45">
        <v>20200726</v>
      </c>
      <c r="C3250" s="107" t="s">
        <v>68</v>
      </c>
      <c r="D3250" s="107">
        <v>11</v>
      </c>
      <c r="E3250" s="107">
        <v>11</v>
      </c>
      <c r="H3250" s="107" t="s">
        <v>11</v>
      </c>
      <c r="I3250" s="107">
        <v>290</v>
      </c>
      <c r="J3250" s="107">
        <v>0</v>
      </c>
      <c r="K3250" s="43">
        <v>5</v>
      </c>
      <c r="L3250" s="43">
        <v>1</v>
      </c>
      <c r="M3250" s="43">
        <v>0</v>
      </c>
      <c r="N3250" s="49">
        <v>1</v>
      </c>
      <c r="O3250" s="111" t="str">
        <f>Cal_051922a!$E$2</f>
        <v>Cal_051922a</v>
      </c>
      <c r="P3250" s="112">
        <f>Cal_051922a!$Q$3</f>
        <v>1.8382409380942635</v>
      </c>
      <c r="Q3250" s="112">
        <f>Cal_051922a!$R$3</f>
        <v>0.56187208580813652</v>
      </c>
      <c r="R3250" s="46">
        <v>220.8</v>
      </c>
      <c r="S3250" s="46">
        <v>138.4</v>
      </c>
      <c r="T3250" s="43">
        <f t="shared" si="777"/>
        <v>0.57999999999999996</v>
      </c>
      <c r="U3250" s="79">
        <f t="shared" si="766"/>
        <v>220.22</v>
      </c>
      <c r="V3250" s="79">
        <f t="shared" si="767"/>
        <v>137.82</v>
      </c>
      <c r="W3250" s="465">
        <f t="shared" si="768"/>
        <v>1.7505327544060205</v>
      </c>
      <c r="X3250" s="465">
        <f t="shared" si="769"/>
        <v>0.70374743776400261</v>
      </c>
      <c r="Y3250" s="43">
        <f>Cal_051922a!$A$3</f>
        <v>20220519</v>
      </c>
      <c r="Z3250" s="90" t="s">
        <v>1572</v>
      </c>
      <c r="AA3250" s="82">
        <v>20221106</v>
      </c>
      <c r="AE3250" s="689" t="s">
        <v>1250</v>
      </c>
      <c r="AF3250" s="130">
        <v>1</v>
      </c>
      <c r="AG3250" s="130" t="s">
        <v>1634</v>
      </c>
    </row>
    <row r="3251" spans="1:35" x14ac:dyDescent="0.2">
      <c r="A3251" s="43" t="s">
        <v>1266</v>
      </c>
      <c r="B3251" s="45">
        <v>20200726</v>
      </c>
      <c r="C3251" s="107" t="s">
        <v>68</v>
      </c>
      <c r="D3251" s="107">
        <v>11</v>
      </c>
      <c r="E3251" s="107">
        <v>11</v>
      </c>
      <c r="H3251" s="107" t="s">
        <v>10</v>
      </c>
      <c r="I3251" s="107">
        <v>290</v>
      </c>
      <c r="J3251" s="107">
        <v>10</v>
      </c>
      <c r="K3251" s="43">
        <v>5</v>
      </c>
      <c r="L3251" s="43">
        <v>1</v>
      </c>
      <c r="M3251" s="43">
        <v>0</v>
      </c>
      <c r="N3251" s="49">
        <v>1</v>
      </c>
      <c r="O3251" s="111" t="str">
        <f>Cal_051922a!$E$2</f>
        <v>Cal_051922a</v>
      </c>
      <c r="P3251" s="112">
        <f>Cal_051922a!$Q$3</f>
        <v>1.8382409380942635</v>
      </c>
      <c r="Q3251" s="112">
        <f>Cal_051922a!$R$3</f>
        <v>0.56187208580813652</v>
      </c>
      <c r="R3251" s="46">
        <v>186.1</v>
      </c>
      <c r="S3251" s="46">
        <v>117.1</v>
      </c>
      <c r="T3251" s="43">
        <f t="shared" ref="T3251:T3252" si="778">AVERAGE(0.9, 0.75, 0.835, 0.658, 0.692, 0.783)</f>
        <v>0.76966666666666672</v>
      </c>
      <c r="U3251" s="79">
        <f t="shared" si="766"/>
        <v>185.33033333333333</v>
      </c>
      <c r="V3251" s="79">
        <f t="shared" si="767"/>
        <v>116.33033333333333</v>
      </c>
      <c r="W3251" s="465">
        <f t="shared" si="768"/>
        <v>1.4658587385196045</v>
      </c>
      <c r="X3251" s="465">
        <f t="shared" si="769"/>
        <v>0.60573633366539203</v>
      </c>
      <c r="Y3251" s="43">
        <f>Cal_051922a!$A$3</f>
        <v>20220519</v>
      </c>
      <c r="Z3251" s="48" t="s">
        <v>2004</v>
      </c>
      <c r="AA3251" s="43">
        <v>20230210</v>
      </c>
      <c r="AE3251" s="689" t="s">
        <v>1250</v>
      </c>
      <c r="AF3251" s="130">
        <v>1</v>
      </c>
    </row>
    <row r="3252" spans="1:35" x14ac:dyDescent="0.2">
      <c r="A3252" s="43" t="s">
        <v>1266</v>
      </c>
      <c r="B3252" s="45">
        <v>20200726</v>
      </c>
      <c r="C3252" s="107" t="s">
        <v>68</v>
      </c>
      <c r="D3252" s="107">
        <v>11</v>
      </c>
      <c r="E3252" s="107">
        <v>11</v>
      </c>
      <c r="H3252" s="107" t="s">
        <v>11</v>
      </c>
      <c r="I3252" s="107">
        <v>290</v>
      </c>
      <c r="J3252" s="107">
        <v>10</v>
      </c>
      <c r="K3252" s="43">
        <v>5</v>
      </c>
      <c r="L3252" s="43">
        <v>1</v>
      </c>
      <c r="M3252" s="43">
        <v>0</v>
      </c>
      <c r="N3252" s="49">
        <v>1</v>
      </c>
      <c r="O3252" s="111" t="str">
        <f>Cal_051922a!$E$2</f>
        <v>Cal_051922a</v>
      </c>
      <c r="P3252" s="112">
        <f>Cal_051922a!$Q$3</f>
        <v>1.8382409380942635</v>
      </c>
      <c r="Q3252" s="112">
        <f>Cal_051922a!$R$3</f>
        <v>0.56187208580813652</v>
      </c>
      <c r="R3252" s="46">
        <v>188.4</v>
      </c>
      <c r="S3252" s="46">
        <v>119.6</v>
      </c>
      <c r="T3252" s="43">
        <f t="shared" si="778"/>
        <v>0.76966666666666672</v>
      </c>
      <c r="U3252" s="79">
        <f t="shared" si="766"/>
        <v>187.63033333333334</v>
      </c>
      <c r="V3252" s="79">
        <f t="shared" si="767"/>
        <v>118.83033333333333</v>
      </c>
      <c r="W3252" s="465">
        <f t="shared" si="768"/>
        <v>1.4616098726108522</v>
      </c>
      <c r="X3252" s="465">
        <f t="shared" si="769"/>
        <v>0.65450486638901173</v>
      </c>
      <c r="Y3252" s="43">
        <f>Cal_051922a!$A$3</f>
        <v>20220519</v>
      </c>
      <c r="Z3252" s="48" t="s">
        <v>2004</v>
      </c>
      <c r="AA3252" s="43">
        <v>20230210</v>
      </c>
      <c r="AE3252" s="689" t="s">
        <v>1250</v>
      </c>
      <c r="AF3252" s="130">
        <v>1</v>
      </c>
    </row>
    <row r="3253" spans="1:35" s="82" customFormat="1" x14ac:dyDescent="0.2">
      <c r="A3253" s="82" t="s">
        <v>1266</v>
      </c>
      <c r="B3253" s="81">
        <v>20200726</v>
      </c>
      <c r="C3253" s="126" t="s">
        <v>68</v>
      </c>
      <c r="D3253" s="126">
        <v>11</v>
      </c>
      <c r="E3253" s="126">
        <v>11</v>
      </c>
      <c r="F3253" s="107"/>
      <c r="G3253" s="107"/>
      <c r="H3253" s="126" t="s">
        <v>10</v>
      </c>
      <c r="I3253" s="126">
        <v>293</v>
      </c>
      <c r="J3253" s="126">
        <v>5</v>
      </c>
      <c r="K3253" s="82">
        <v>5</v>
      </c>
      <c r="L3253" s="82">
        <v>1</v>
      </c>
      <c r="M3253" s="82">
        <v>0</v>
      </c>
      <c r="N3253" s="83">
        <v>1</v>
      </c>
      <c r="O3253" s="156" t="str">
        <f>Cal_111320b_12mm!$E$2</f>
        <v>Cal_111320b_12mm</v>
      </c>
      <c r="P3253" s="157">
        <f>Cal_111320b_12mm!$Q$3</f>
        <v>1.834328118614172</v>
      </c>
      <c r="Q3253" s="157">
        <f>Cal_111320b_12mm!$R$3</f>
        <v>0.54419533879391391</v>
      </c>
      <c r="R3253" s="84">
        <v>39.83</v>
      </c>
      <c r="S3253" s="84">
        <v>26.3</v>
      </c>
      <c r="T3253" s="82">
        <f t="shared" ref="T3253:T3256" si="779">AVERAGE(0.657,0.645,0.79,0.845,0.704,0.75)</f>
        <v>0.73183333333333334</v>
      </c>
      <c r="U3253" s="125">
        <f t="shared" si="766"/>
        <v>39.098166666666664</v>
      </c>
      <c r="V3253" s="125">
        <f t="shared" si="767"/>
        <v>25.568166666666666</v>
      </c>
      <c r="W3253" s="459">
        <f t="shared" si="768"/>
        <v>0.27624545484098051</v>
      </c>
      <c r="X3253" s="459">
        <f t="shared" si="769"/>
        <v>0.15930032858127993</v>
      </c>
      <c r="Y3253" s="43">
        <f>Cal_111320b_12mm!$A$3</f>
        <v>20201113</v>
      </c>
      <c r="Z3253" s="85" t="s">
        <v>1585</v>
      </c>
      <c r="AA3253" s="82">
        <v>20200825</v>
      </c>
      <c r="AB3253" s="85"/>
      <c r="AE3253" s="689" t="s">
        <v>1250</v>
      </c>
      <c r="AF3253" s="130">
        <v>1</v>
      </c>
      <c r="AG3253" s="130" t="s">
        <v>1634</v>
      </c>
      <c r="AH3253" s="159" t="s">
        <v>220</v>
      </c>
      <c r="AI3253" s="155"/>
    </row>
    <row r="3254" spans="1:35" s="82" customFormat="1" x14ac:dyDescent="0.2">
      <c r="A3254" s="82" t="s">
        <v>1266</v>
      </c>
      <c r="B3254" s="81">
        <v>20200726</v>
      </c>
      <c r="C3254" s="126" t="s">
        <v>68</v>
      </c>
      <c r="D3254" s="126">
        <v>11</v>
      </c>
      <c r="E3254" s="126">
        <v>11</v>
      </c>
      <c r="F3254" s="107"/>
      <c r="G3254" s="107"/>
      <c r="H3254" s="126" t="s">
        <v>11</v>
      </c>
      <c r="I3254" s="126">
        <v>292</v>
      </c>
      <c r="J3254" s="126">
        <v>5</v>
      </c>
      <c r="K3254" s="82">
        <v>5</v>
      </c>
      <c r="L3254" s="82">
        <v>1</v>
      </c>
      <c r="M3254" s="82">
        <v>0</v>
      </c>
      <c r="N3254" s="83">
        <v>1</v>
      </c>
      <c r="O3254" s="156" t="str">
        <f>Cal_111320b_12mm!$E$2</f>
        <v>Cal_111320b_12mm</v>
      </c>
      <c r="P3254" s="157">
        <f>Cal_111320b_12mm!$Q$3</f>
        <v>1.834328118614172</v>
      </c>
      <c r="Q3254" s="157">
        <f>Cal_111320b_12mm!$R$3</f>
        <v>0.54419533879391391</v>
      </c>
      <c r="R3254" s="84">
        <v>40.25</v>
      </c>
      <c r="S3254" s="84">
        <v>24.91</v>
      </c>
      <c r="T3254" s="82">
        <f t="shared" si="779"/>
        <v>0.73183333333333334</v>
      </c>
      <c r="U3254" s="125">
        <f t="shared" si="766"/>
        <v>39.518166666666666</v>
      </c>
      <c r="V3254" s="125">
        <f t="shared" si="767"/>
        <v>24.178166666666666</v>
      </c>
      <c r="W3254" s="459">
        <f t="shared" si="768"/>
        <v>0.31427329076870475</v>
      </c>
      <c r="X3254" s="459">
        <f t="shared" si="769"/>
        <v>9.9004779435204915E-2</v>
      </c>
      <c r="Y3254" s="43">
        <f>Cal_111320b_12mm!$A$3</f>
        <v>20201113</v>
      </c>
      <c r="Z3254" s="85" t="s">
        <v>1585</v>
      </c>
      <c r="AA3254" s="82">
        <v>20200825</v>
      </c>
      <c r="AB3254" s="85"/>
      <c r="AE3254" s="689" t="s">
        <v>1250</v>
      </c>
      <c r="AF3254" s="130">
        <v>1</v>
      </c>
      <c r="AG3254" s="130" t="s">
        <v>1634</v>
      </c>
      <c r="AH3254" s="159" t="s">
        <v>221</v>
      </c>
      <c r="AI3254" s="155"/>
    </row>
    <row r="3255" spans="1:35" s="372" customFormat="1" x14ac:dyDescent="0.2">
      <c r="A3255" s="372" t="s">
        <v>1266</v>
      </c>
      <c r="B3255" s="462">
        <v>20200726</v>
      </c>
      <c r="C3255" s="373" t="s">
        <v>68</v>
      </c>
      <c r="D3255" s="373">
        <v>11</v>
      </c>
      <c r="E3255" s="373">
        <v>11</v>
      </c>
      <c r="F3255" s="107"/>
      <c r="G3255" s="107"/>
      <c r="H3255" s="373" t="s">
        <v>10</v>
      </c>
      <c r="I3255" s="373">
        <v>550</v>
      </c>
      <c r="J3255" s="373">
        <v>20</v>
      </c>
      <c r="K3255" s="372">
        <v>5</v>
      </c>
      <c r="L3255" s="372">
        <v>1</v>
      </c>
      <c r="M3255" s="372">
        <v>0</v>
      </c>
      <c r="N3255" s="375">
        <v>1</v>
      </c>
      <c r="O3255" s="156" t="str">
        <f>Cal_111320b_12mm!$E$2</f>
        <v>Cal_111320b_12mm</v>
      </c>
      <c r="P3255" s="157">
        <f>Cal_111320b_12mm!$Q$3</f>
        <v>1.834328118614172</v>
      </c>
      <c r="Q3255" s="157">
        <f>Cal_111320b_12mm!$R$3</f>
        <v>0.54419533879391391</v>
      </c>
      <c r="R3255" s="376">
        <v>14.15</v>
      </c>
      <c r="S3255" s="376">
        <v>10.43</v>
      </c>
      <c r="T3255" s="82">
        <f t="shared" si="779"/>
        <v>0.73183333333333334</v>
      </c>
      <c r="U3255" s="378">
        <f t="shared" si="766"/>
        <v>13.418166666666668</v>
      </c>
      <c r="V3255" s="378">
        <f t="shared" si="767"/>
        <v>9.6981666666666655</v>
      </c>
      <c r="W3255" s="464">
        <f t="shared" si="768"/>
        <v>4.0461801512930898E-2</v>
      </c>
      <c r="X3255" s="464">
        <f t="shared" si="769"/>
        <v>4.7547545601662536E-2</v>
      </c>
      <c r="Y3255" s="43">
        <f>Cal_111320b_12mm!$A$3</f>
        <v>20201113</v>
      </c>
      <c r="Z3255" s="85" t="s">
        <v>1585</v>
      </c>
      <c r="AA3255" s="82">
        <v>20200825</v>
      </c>
      <c r="AB3255" s="380"/>
      <c r="AE3255" s="689" t="s">
        <v>1250</v>
      </c>
      <c r="AF3255" s="130">
        <v>1</v>
      </c>
      <c r="AG3255" s="130" t="s">
        <v>1634</v>
      </c>
      <c r="AH3255" s="382" t="s">
        <v>193</v>
      </c>
      <c r="AI3255" s="371"/>
    </row>
    <row r="3256" spans="1:35" s="372" customFormat="1" x14ac:dyDescent="0.2">
      <c r="A3256" s="372" t="s">
        <v>1266</v>
      </c>
      <c r="B3256" s="462">
        <v>20200726</v>
      </c>
      <c r="C3256" s="373" t="s">
        <v>68</v>
      </c>
      <c r="D3256" s="373">
        <v>11</v>
      </c>
      <c r="E3256" s="373">
        <v>11</v>
      </c>
      <c r="F3256" s="107"/>
      <c r="G3256" s="107"/>
      <c r="H3256" s="373" t="s">
        <v>11</v>
      </c>
      <c r="I3256" s="373">
        <v>550</v>
      </c>
      <c r="J3256" s="373">
        <v>20</v>
      </c>
      <c r="K3256" s="372">
        <v>5</v>
      </c>
      <c r="L3256" s="372">
        <v>1</v>
      </c>
      <c r="M3256" s="372">
        <v>0</v>
      </c>
      <c r="N3256" s="375">
        <v>1</v>
      </c>
      <c r="O3256" s="156" t="str">
        <f>Cal_111320b_12mm!$E$2</f>
        <v>Cal_111320b_12mm</v>
      </c>
      <c r="P3256" s="157">
        <f>Cal_111320b_12mm!$Q$3</f>
        <v>1.834328118614172</v>
      </c>
      <c r="Q3256" s="157">
        <f>Cal_111320b_12mm!$R$3</f>
        <v>0.54419533879391391</v>
      </c>
      <c r="R3256" s="376">
        <v>13.84</v>
      </c>
      <c r="S3256" s="376">
        <v>10.42</v>
      </c>
      <c r="T3256" s="82">
        <f t="shared" si="779"/>
        <v>0.73183333333333334</v>
      </c>
      <c r="U3256" s="378">
        <f t="shared" si="766"/>
        <v>13.108166666666666</v>
      </c>
      <c r="V3256" s="378">
        <f t="shared" si="767"/>
        <v>9.6881666666666675</v>
      </c>
      <c r="W3256" s="464">
        <f t="shared" si="768"/>
        <v>3.7198753003823526E-2</v>
      </c>
      <c r="X3256" s="464">
        <f t="shared" si="769"/>
        <v>5.0719845673318269E-2</v>
      </c>
      <c r="Y3256" s="43">
        <f>Cal_111320b_12mm!$A$3</f>
        <v>20201113</v>
      </c>
      <c r="Z3256" s="85" t="s">
        <v>1585</v>
      </c>
      <c r="AA3256" s="82">
        <v>20200825</v>
      </c>
      <c r="AB3256" s="380"/>
      <c r="AE3256" s="689" t="s">
        <v>1250</v>
      </c>
      <c r="AF3256" s="130">
        <v>1</v>
      </c>
      <c r="AG3256" s="130" t="s">
        <v>1634</v>
      </c>
      <c r="AH3256" s="382" t="s">
        <v>226</v>
      </c>
      <c r="AI3256" s="371"/>
    </row>
    <row r="3257" spans="1:35" x14ac:dyDescent="0.2">
      <c r="A3257" s="43" t="s">
        <v>1266</v>
      </c>
      <c r="B3257" s="45">
        <v>20200726</v>
      </c>
      <c r="C3257" s="107" t="s">
        <v>68</v>
      </c>
      <c r="D3257" s="107">
        <v>11</v>
      </c>
      <c r="E3257" s="107">
        <v>14</v>
      </c>
      <c r="H3257" s="107" t="s">
        <v>10</v>
      </c>
      <c r="I3257" s="107">
        <v>290</v>
      </c>
      <c r="J3257" s="107">
        <v>0</v>
      </c>
      <c r="K3257" s="43">
        <v>5</v>
      </c>
      <c r="L3257" s="43">
        <v>1</v>
      </c>
      <c r="M3257" s="43">
        <v>0</v>
      </c>
      <c r="N3257" s="49">
        <v>1</v>
      </c>
      <c r="O3257" s="111" t="str">
        <f>Cal_051922a!$E$2</f>
        <v>Cal_051922a</v>
      </c>
      <c r="P3257" s="112">
        <f>Cal_051922a!$Q$3</f>
        <v>1.8382409380942635</v>
      </c>
      <c r="Q3257" s="112">
        <f>Cal_051922a!$R$3</f>
        <v>0.56187208580813652</v>
      </c>
      <c r="R3257" s="46">
        <v>11.53</v>
      </c>
      <c r="S3257" s="46">
        <v>7.6020000000000003</v>
      </c>
      <c r="T3257" s="43">
        <f t="shared" ref="T3257:T3258" si="780">AVERAGE(0.593,0.615,0.365,0.678,0.598,0.631)</f>
        <v>0.57999999999999996</v>
      </c>
      <c r="U3257" s="79">
        <f t="shared" si="766"/>
        <v>10.95</v>
      </c>
      <c r="V3257" s="79">
        <f t="shared" si="767"/>
        <v>7.0220000000000002</v>
      </c>
      <c r="W3257" s="465">
        <f t="shared" si="768"/>
        <v>8.3447726447898621E-2</v>
      </c>
      <c r="X3257" s="465">
        <f t="shared" si="769"/>
        <v>4.1599113701701627E-2</v>
      </c>
      <c r="Y3257" s="43">
        <f>Cal_051922a!$A$3</f>
        <v>20220519</v>
      </c>
      <c r="Z3257" s="90" t="s">
        <v>1572</v>
      </c>
      <c r="AA3257" s="82">
        <v>20221106</v>
      </c>
      <c r="AE3257" s="689" t="s">
        <v>1250</v>
      </c>
      <c r="AF3257" s="130">
        <v>1</v>
      </c>
      <c r="AG3257" s="130" t="s">
        <v>1634</v>
      </c>
    </row>
    <row r="3258" spans="1:35" x14ac:dyDescent="0.2">
      <c r="A3258" s="43" t="s">
        <v>1266</v>
      </c>
      <c r="B3258" s="45">
        <v>20200726</v>
      </c>
      <c r="C3258" s="107" t="s">
        <v>68</v>
      </c>
      <c r="D3258" s="107">
        <v>11</v>
      </c>
      <c r="E3258" s="107">
        <v>14</v>
      </c>
      <c r="H3258" s="107" t="s">
        <v>11</v>
      </c>
      <c r="I3258" s="107">
        <v>290</v>
      </c>
      <c r="J3258" s="107">
        <v>0</v>
      </c>
      <c r="K3258" s="43">
        <v>5</v>
      </c>
      <c r="L3258" s="43">
        <v>1</v>
      </c>
      <c r="M3258" s="43">
        <v>0</v>
      </c>
      <c r="N3258" s="49">
        <v>1</v>
      </c>
      <c r="O3258" s="111" t="str">
        <f>Cal_051922a!$E$2</f>
        <v>Cal_051922a</v>
      </c>
      <c r="P3258" s="112">
        <f>Cal_051922a!$Q$3</f>
        <v>1.8382409380942635</v>
      </c>
      <c r="Q3258" s="112">
        <f>Cal_051922a!$R$3</f>
        <v>0.56187208580813652</v>
      </c>
      <c r="R3258" s="46">
        <v>11.62</v>
      </c>
      <c r="S3258" s="46">
        <v>7.7949999999999999</v>
      </c>
      <c r="T3258" s="43">
        <f t="shared" si="780"/>
        <v>0.57999999999999996</v>
      </c>
      <c r="U3258" s="79">
        <f t="shared" si="766"/>
        <v>11.04</v>
      </c>
      <c r="V3258" s="79">
        <f t="shared" si="767"/>
        <v>7.2149999999999999</v>
      </c>
      <c r="W3258" s="465">
        <f t="shared" si="768"/>
        <v>8.125956050489111E-2</v>
      </c>
      <c r="X3258" s="465">
        <f t="shared" si="769"/>
        <v>4.7224197922816916E-2</v>
      </c>
      <c r="Y3258" s="43">
        <f>Cal_051922a!$A$3</f>
        <v>20220519</v>
      </c>
      <c r="Z3258" s="90" t="s">
        <v>1572</v>
      </c>
      <c r="AA3258" s="82">
        <v>20221106</v>
      </c>
      <c r="AE3258" s="689" t="s">
        <v>1250</v>
      </c>
      <c r="AF3258" s="130">
        <v>1</v>
      </c>
      <c r="AG3258" s="130" t="s">
        <v>1634</v>
      </c>
    </row>
    <row r="3259" spans="1:35" x14ac:dyDescent="0.2">
      <c r="A3259" s="43" t="s">
        <v>1266</v>
      </c>
      <c r="B3259" s="45">
        <v>20200726</v>
      </c>
      <c r="C3259" s="107" t="s">
        <v>68</v>
      </c>
      <c r="D3259" s="107">
        <v>11</v>
      </c>
      <c r="E3259" s="107">
        <v>17</v>
      </c>
      <c r="H3259" s="107" t="s">
        <v>10</v>
      </c>
      <c r="I3259" s="107">
        <v>290</v>
      </c>
      <c r="J3259" s="107">
        <v>0</v>
      </c>
      <c r="K3259" s="43">
        <v>5</v>
      </c>
      <c r="L3259" s="43">
        <v>1</v>
      </c>
      <c r="M3259" s="43">
        <v>0</v>
      </c>
      <c r="N3259" s="49">
        <v>1</v>
      </c>
      <c r="O3259" s="111" t="str">
        <f>Cal_051922a!$E$2</f>
        <v>Cal_051922a</v>
      </c>
      <c r="P3259" s="112">
        <f>Cal_051922a!$Q$3</f>
        <v>1.8382409380942635</v>
      </c>
      <c r="Q3259" s="112">
        <f>Cal_051922a!$R$3</f>
        <v>0.56187208580813652</v>
      </c>
      <c r="R3259" s="46">
        <v>11.53</v>
      </c>
      <c r="S3259" s="46">
        <v>7.7069999999999999</v>
      </c>
      <c r="T3259" s="43">
        <f t="shared" ref="T3259:T3260" si="781">AVERAGE(0.593,0.615,0.365,0.678,0.598,0.631)</f>
        <v>0.57999999999999996</v>
      </c>
      <c r="U3259" s="79">
        <f t="shared" si="766"/>
        <v>10.95</v>
      </c>
      <c r="V3259" s="79">
        <f t="shared" si="767"/>
        <v>7.1269999999999998</v>
      </c>
      <c r="W3259" s="465">
        <f t="shared" si="768"/>
        <v>8.1217071845803582E-2</v>
      </c>
      <c r="X3259" s="465">
        <f t="shared" si="769"/>
        <v>4.5699594310021081E-2</v>
      </c>
      <c r="Y3259" s="43">
        <f>Cal_051922a!$A$3</f>
        <v>20220519</v>
      </c>
      <c r="Z3259" s="90" t="s">
        <v>1572</v>
      </c>
      <c r="AA3259" s="82">
        <v>20221106</v>
      </c>
      <c r="AE3259" s="689" t="s">
        <v>1250</v>
      </c>
      <c r="AF3259" s="130">
        <v>1</v>
      </c>
      <c r="AG3259" s="130" t="s">
        <v>1634</v>
      </c>
    </row>
    <row r="3260" spans="1:35" x14ac:dyDescent="0.2">
      <c r="A3260" s="43" t="s">
        <v>1266</v>
      </c>
      <c r="B3260" s="45">
        <v>20200726</v>
      </c>
      <c r="C3260" s="107" t="s">
        <v>68</v>
      </c>
      <c r="D3260" s="107">
        <v>11</v>
      </c>
      <c r="E3260" s="107">
        <v>17</v>
      </c>
      <c r="H3260" s="107" t="s">
        <v>11</v>
      </c>
      <c r="I3260" s="107">
        <v>290</v>
      </c>
      <c r="J3260" s="107">
        <v>0</v>
      </c>
      <c r="K3260" s="43">
        <v>5</v>
      </c>
      <c r="L3260" s="43">
        <v>1</v>
      </c>
      <c r="M3260" s="43">
        <v>0</v>
      </c>
      <c r="N3260" s="49">
        <v>1</v>
      </c>
      <c r="O3260" s="111" t="str">
        <f>Cal_051922a!$E$2</f>
        <v>Cal_051922a</v>
      </c>
      <c r="P3260" s="112">
        <f>Cal_051922a!$Q$3</f>
        <v>1.8382409380942635</v>
      </c>
      <c r="Q3260" s="112">
        <f>Cal_051922a!$R$3</f>
        <v>0.56187208580813652</v>
      </c>
      <c r="R3260" s="46">
        <v>12.67</v>
      </c>
      <c r="S3260" s="46">
        <v>7.9669999999999996</v>
      </c>
      <c r="T3260" s="43">
        <f t="shared" si="781"/>
        <v>0.57999999999999996</v>
      </c>
      <c r="U3260" s="79">
        <f t="shared" si="766"/>
        <v>12.09</v>
      </c>
      <c r="V3260" s="79">
        <f t="shared" si="767"/>
        <v>7.3869999999999996</v>
      </c>
      <c r="W3260" s="465">
        <f t="shared" si="768"/>
        <v>9.9912081844314507E-2</v>
      </c>
      <c r="X3260" s="465">
        <f t="shared" si="769"/>
        <v>3.1634629660256416E-2</v>
      </c>
      <c r="Y3260" s="43">
        <f>Cal_051922a!$A$3</f>
        <v>20220519</v>
      </c>
      <c r="Z3260" s="90" t="s">
        <v>1572</v>
      </c>
      <c r="AA3260" s="82">
        <v>20221106</v>
      </c>
      <c r="AE3260" s="689" t="s">
        <v>1250</v>
      </c>
      <c r="AF3260" s="130">
        <v>1</v>
      </c>
      <c r="AG3260" s="130" t="s">
        <v>1634</v>
      </c>
    </row>
    <row r="3261" spans="1:35" x14ac:dyDescent="0.2">
      <c r="A3261" s="43" t="s">
        <v>1266</v>
      </c>
      <c r="B3261" s="45">
        <v>20200726</v>
      </c>
      <c r="C3261" s="107" t="s">
        <v>68</v>
      </c>
      <c r="D3261" s="107">
        <v>11</v>
      </c>
      <c r="E3261" s="107">
        <v>17</v>
      </c>
      <c r="H3261" s="107" t="s">
        <v>10</v>
      </c>
      <c r="I3261" s="107">
        <v>290</v>
      </c>
      <c r="J3261" s="107">
        <v>10</v>
      </c>
      <c r="K3261" s="43">
        <v>5</v>
      </c>
      <c r="L3261" s="43">
        <v>1</v>
      </c>
      <c r="M3261" s="43">
        <v>0</v>
      </c>
      <c r="N3261" s="49">
        <v>1</v>
      </c>
      <c r="O3261" s="111" t="str">
        <f>Cal_051922a!$E$2</f>
        <v>Cal_051922a</v>
      </c>
      <c r="P3261" s="112">
        <f>Cal_051922a!$Q$3</f>
        <v>1.8382409380942635</v>
      </c>
      <c r="Q3261" s="112">
        <f>Cal_051922a!$R$3</f>
        <v>0.56187208580813652</v>
      </c>
      <c r="R3261" s="46">
        <v>10.37</v>
      </c>
      <c r="S3261" s="46">
        <v>6.7110000000000003</v>
      </c>
      <c r="T3261" s="43">
        <f t="shared" ref="T3261:T3262" si="782">AVERAGE(0.9, 0.75, 0.835, 0.658, 0.692, 0.783)</f>
        <v>0.76966666666666672</v>
      </c>
      <c r="U3261" s="79">
        <f t="shared" si="766"/>
        <v>9.6003333333333316</v>
      </c>
      <c r="V3261" s="79">
        <f t="shared" si="767"/>
        <v>5.9413333333333336</v>
      </c>
      <c r="W3261" s="465">
        <f t="shared" si="768"/>
        <v>7.7733001800626519E-2</v>
      </c>
      <c r="X3261" s="465">
        <f t="shared" si="769"/>
        <v>2.8069470373800264E-2</v>
      </c>
      <c r="Y3261" s="43">
        <f>Cal_051922a!$A$3</f>
        <v>20220519</v>
      </c>
      <c r="Z3261" s="48" t="s">
        <v>2004</v>
      </c>
      <c r="AA3261" s="43">
        <v>20230210</v>
      </c>
      <c r="AE3261" s="689" t="s">
        <v>1250</v>
      </c>
      <c r="AF3261" s="130">
        <v>1</v>
      </c>
    </row>
    <row r="3262" spans="1:35" x14ac:dyDescent="0.2">
      <c r="A3262" s="43" t="s">
        <v>1266</v>
      </c>
      <c r="B3262" s="45">
        <v>20200726</v>
      </c>
      <c r="C3262" s="107" t="s">
        <v>68</v>
      </c>
      <c r="D3262" s="107">
        <v>11</v>
      </c>
      <c r="E3262" s="107">
        <v>17</v>
      </c>
      <c r="H3262" s="107" t="s">
        <v>11</v>
      </c>
      <c r="I3262" s="107">
        <v>290</v>
      </c>
      <c r="J3262" s="107">
        <v>10</v>
      </c>
      <c r="K3262" s="43">
        <v>5</v>
      </c>
      <c r="L3262" s="43">
        <v>1</v>
      </c>
      <c r="M3262" s="43">
        <v>0</v>
      </c>
      <c r="N3262" s="49">
        <v>1</v>
      </c>
      <c r="O3262" s="111" t="str">
        <f>Cal_051922a!$E$2</f>
        <v>Cal_051922a</v>
      </c>
      <c r="P3262" s="112">
        <f>Cal_051922a!$Q$3</f>
        <v>1.8382409380942635</v>
      </c>
      <c r="Q3262" s="112">
        <f>Cal_051922a!$R$3</f>
        <v>0.56187208580813652</v>
      </c>
      <c r="R3262" s="46">
        <v>9.6319999999999997</v>
      </c>
      <c r="S3262" s="46">
        <v>6.5250000000000004</v>
      </c>
      <c r="T3262" s="43">
        <f t="shared" si="782"/>
        <v>0.76966666666666672</v>
      </c>
      <c r="U3262" s="79">
        <f t="shared" si="766"/>
        <v>8.8623333333333321</v>
      </c>
      <c r="V3262" s="79">
        <f t="shared" si="767"/>
        <v>5.7553333333333336</v>
      </c>
      <c r="W3262" s="465">
        <f t="shared" si="768"/>
        <v>6.6006131892469705E-2</v>
      </c>
      <c r="X3262" s="465">
        <f t="shared" si="769"/>
        <v>3.6484077070930952E-2</v>
      </c>
      <c r="Y3262" s="43">
        <f>Cal_051922a!$A$3</f>
        <v>20220519</v>
      </c>
      <c r="Z3262" s="48" t="s">
        <v>2004</v>
      </c>
      <c r="AA3262" s="43">
        <v>20230210</v>
      </c>
      <c r="AE3262" s="689" t="s">
        <v>1250</v>
      </c>
      <c r="AF3262" s="130">
        <v>1</v>
      </c>
    </row>
    <row r="3263" spans="1:35" s="82" customFormat="1" x14ac:dyDescent="0.2">
      <c r="A3263" s="82" t="s">
        <v>1266</v>
      </c>
      <c r="B3263" s="81">
        <v>20200726</v>
      </c>
      <c r="C3263" s="126" t="s">
        <v>68</v>
      </c>
      <c r="D3263" s="126">
        <v>11</v>
      </c>
      <c r="E3263" s="126">
        <v>17</v>
      </c>
      <c r="F3263" s="107"/>
      <c r="G3263" s="107"/>
      <c r="H3263" s="126" t="s">
        <v>10</v>
      </c>
      <c r="I3263" s="126">
        <v>293</v>
      </c>
      <c r="J3263" s="126">
        <v>5</v>
      </c>
      <c r="K3263" s="82">
        <v>5</v>
      </c>
      <c r="L3263" s="82">
        <v>1</v>
      </c>
      <c r="M3263" s="82">
        <v>0</v>
      </c>
      <c r="N3263" s="83">
        <v>1</v>
      </c>
      <c r="O3263" s="156" t="str">
        <f>Cal_111320b_12mm!$E$2</f>
        <v>Cal_111320b_12mm</v>
      </c>
      <c r="P3263" s="157">
        <f>Cal_111320b_12mm!$Q$3</f>
        <v>1.834328118614172</v>
      </c>
      <c r="Q3263" s="157">
        <f>Cal_111320b_12mm!$R$3</f>
        <v>0.54419533879391391</v>
      </c>
      <c r="R3263" s="84">
        <v>2.5249999999999999</v>
      </c>
      <c r="S3263" s="84">
        <v>2.1150000000000002</v>
      </c>
      <c r="T3263" s="82">
        <f t="shared" ref="T3263:T3266" si="783">AVERAGE(0.657,0.645,0.79,0.845,0.704,0.75)</f>
        <v>0.73183333333333334</v>
      </c>
      <c r="U3263" s="125">
        <f t="shared" si="766"/>
        <v>1.7931666666666666</v>
      </c>
      <c r="V3263" s="125">
        <f t="shared" si="767"/>
        <v>1.3831666666666669</v>
      </c>
      <c r="W3263" s="459">
        <f t="shared" si="768"/>
        <v>8.3710743891206151E-3</v>
      </c>
      <c r="X3263" s="459">
        <f t="shared" si="769"/>
        <v>1.5190740475856924E-2</v>
      </c>
      <c r="Y3263" s="43">
        <f>Cal_111320b_12mm!$A$3</f>
        <v>20201113</v>
      </c>
      <c r="Z3263" s="85" t="s">
        <v>1585</v>
      </c>
      <c r="AA3263" s="82">
        <v>20200825</v>
      </c>
      <c r="AB3263" s="85"/>
      <c r="AE3263" s="689" t="s">
        <v>1250</v>
      </c>
      <c r="AF3263" s="130">
        <v>3</v>
      </c>
      <c r="AG3263" s="130" t="s">
        <v>1634</v>
      </c>
      <c r="AH3263" s="159" t="s">
        <v>1757</v>
      </c>
      <c r="AI3263" s="155"/>
    </row>
    <row r="3264" spans="1:35" s="82" customFormat="1" x14ac:dyDescent="0.2">
      <c r="A3264" s="82" t="s">
        <v>1266</v>
      </c>
      <c r="B3264" s="81">
        <v>20200726</v>
      </c>
      <c r="C3264" s="126" t="s">
        <v>68</v>
      </c>
      <c r="D3264" s="126">
        <v>11</v>
      </c>
      <c r="E3264" s="126">
        <v>17</v>
      </c>
      <c r="F3264" s="107"/>
      <c r="G3264" s="107"/>
      <c r="H3264" s="126" t="s">
        <v>11</v>
      </c>
      <c r="I3264" s="126">
        <v>293</v>
      </c>
      <c r="J3264" s="126">
        <v>5</v>
      </c>
      <c r="K3264" s="82">
        <v>5</v>
      </c>
      <c r="L3264" s="82">
        <v>1</v>
      </c>
      <c r="M3264" s="82">
        <v>0</v>
      </c>
      <c r="N3264" s="83">
        <v>1</v>
      </c>
      <c r="O3264" s="156" t="str">
        <f>Cal_111320b_12mm!$E$2</f>
        <v>Cal_111320b_12mm</v>
      </c>
      <c r="P3264" s="157">
        <f>Cal_111320b_12mm!$Q$3</f>
        <v>1.834328118614172</v>
      </c>
      <c r="Q3264" s="157">
        <f>Cal_111320b_12mm!$R$3</f>
        <v>0.54419533879391391</v>
      </c>
      <c r="R3264" s="84">
        <v>2.609</v>
      </c>
      <c r="S3264" s="84">
        <v>1.9590000000000001</v>
      </c>
      <c r="T3264" s="82">
        <f t="shared" si="783"/>
        <v>0.73183333333333334</v>
      </c>
      <c r="U3264" s="125">
        <f t="shared" si="766"/>
        <v>1.8771666666666667</v>
      </c>
      <c r="V3264" s="125">
        <f t="shared" si="767"/>
        <v>1.2271666666666667</v>
      </c>
      <c r="W3264" s="459">
        <f t="shared" si="768"/>
        <v>1.3271215494947326E-2</v>
      </c>
      <c r="X3264" s="459">
        <f t="shared" si="769"/>
        <v>7.6331877886807757E-3</v>
      </c>
      <c r="Y3264" s="43">
        <f>Cal_111320b_12mm!$A$3</f>
        <v>20201113</v>
      </c>
      <c r="Z3264" s="85" t="s">
        <v>1585</v>
      </c>
      <c r="AA3264" s="82">
        <v>20200825</v>
      </c>
      <c r="AB3264" s="85"/>
      <c r="AE3264" s="689" t="s">
        <v>1250</v>
      </c>
      <c r="AF3264" s="130">
        <v>3</v>
      </c>
      <c r="AG3264" s="130" t="s">
        <v>1634</v>
      </c>
      <c r="AH3264" s="159" t="s">
        <v>1758</v>
      </c>
      <c r="AI3264" s="155"/>
    </row>
    <row r="3265" spans="1:35" s="372" customFormat="1" x14ac:dyDescent="0.2">
      <c r="A3265" s="372" t="s">
        <v>1266</v>
      </c>
      <c r="B3265" s="462">
        <v>20200726</v>
      </c>
      <c r="C3265" s="373" t="s">
        <v>68</v>
      </c>
      <c r="D3265" s="373">
        <v>11</v>
      </c>
      <c r="E3265" s="373">
        <v>17</v>
      </c>
      <c r="F3265" s="107"/>
      <c r="G3265" s="107"/>
      <c r="H3265" s="373" t="s">
        <v>10</v>
      </c>
      <c r="I3265" s="373">
        <v>552</v>
      </c>
      <c r="J3265" s="373">
        <v>20</v>
      </c>
      <c r="K3265" s="372">
        <v>5</v>
      </c>
      <c r="L3265" s="372">
        <v>1</v>
      </c>
      <c r="M3265" s="372">
        <v>0</v>
      </c>
      <c r="N3265" s="375">
        <v>1</v>
      </c>
      <c r="O3265" s="156" t="str">
        <f>Cal_111320b_12mm!$E$2</f>
        <v>Cal_111320b_12mm</v>
      </c>
      <c r="P3265" s="157">
        <f>Cal_111320b_12mm!$Q$3</f>
        <v>1.834328118614172</v>
      </c>
      <c r="Q3265" s="157">
        <f>Cal_111320b_12mm!$R$3</f>
        <v>0.54419533879391391</v>
      </c>
      <c r="R3265" s="376">
        <v>1.7629999999999999</v>
      </c>
      <c r="S3265" s="376">
        <v>1.4339999999999999</v>
      </c>
      <c r="T3265" s="82">
        <f t="shared" si="783"/>
        <v>0.73183333333333334</v>
      </c>
      <c r="U3265" s="378">
        <f t="shared" si="766"/>
        <v>1.0311666666666666</v>
      </c>
      <c r="V3265" s="378">
        <f t="shared" si="767"/>
        <v>0.70216666666666661</v>
      </c>
      <c r="W3265" s="464">
        <f t="shared" si="768"/>
        <v>3.5655110369744634E-3</v>
      </c>
      <c r="X3265" s="464">
        <f t="shared" si="769"/>
        <v>2.7834545983260288E-3</v>
      </c>
      <c r="Y3265" s="43">
        <f>Cal_111320b_12mm!$A$3</f>
        <v>20201113</v>
      </c>
      <c r="Z3265" s="85" t="s">
        <v>1585</v>
      </c>
      <c r="AA3265" s="82">
        <v>20200825</v>
      </c>
      <c r="AB3265" s="380"/>
      <c r="AE3265" s="689" t="s">
        <v>1250</v>
      </c>
      <c r="AF3265" s="130">
        <v>1</v>
      </c>
      <c r="AG3265" s="130" t="s">
        <v>1634</v>
      </c>
      <c r="AH3265" s="382" t="s">
        <v>224</v>
      </c>
      <c r="AI3265" s="371"/>
    </row>
    <row r="3266" spans="1:35" s="610" customFormat="1" ht="13.5" thickBot="1" x14ac:dyDescent="0.25">
      <c r="A3266" s="610" t="s">
        <v>1266</v>
      </c>
      <c r="B3266" s="611">
        <v>20200726</v>
      </c>
      <c r="C3266" s="612" t="s">
        <v>68</v>
      </c>
      <c r="D3266" s="612">
        <v>11</v>
      </c>
      <c r="E3266" s="612">
        <v>17</v>
      </c>
      <c r="F3266" s="140"/>
      <c r="G3266" s="140"/>
      <c r="H3266" s="612" t="s">
        <v>11</v>
      </c>
      <c r="I3266" s="612">
        <v>550</v>
      </c>
      <c r="J3266" s="612">
        <v>20</v>
      </c>
      <c r="K3266" s="610">
        <v>5</v>
      </c>
      <c r="L3266" s="610">
        <v>1</v>
      </c>
      <c r="M3266" s="610">
        <v>0</v>
      </c>
      <c r="N3266" s="614">
        <v>1</v>
      </c>
      <c r="O3266" s="638" t="str">
        <f>Cal_111320b_12mm!$E$2</f>
        <v>Cal_111320b_12mm</v>
      </c>
      <c r="P3266" s="639">
        <f>Cal_111320b_12mm!$Q$3</f>
        <v>1.834328118614172</v>
      </c>
      <c r="Q3266" s="639">
        <f>Cal_111320b_12mm!$R$3</f>
        <v>0.54419533879391391</v>
      </c>
      <c r="R3266" s="626">
        <v>1.825</v>
      </c>
      <c r="S3266" s="626">
        <v>1.3959999999999999</v>
      </c>
      <c r="T3266" s="258">
        <f t="shared" si="783"/>
        <v>0.73183333333333334</v>
      </c>
      <c r="U3266" s="618">
        <f t="shared" si="766"/>
        <v>1.0931666666666666</v>
      </c>
      <c r="V3266" s="618">
        <f t="shared" si="767"/>
        <v>0.66416666666666657</v>
      </c>
      <c r="W3266" s="619">
        <f t="shared" si="768"/>
        <v>4.6661593680234802E-3</v>
      </c>
      <c r="X3266" s="619">
        <f t="shared" si="769"/>
        <v>1.3610493527253704E-3</v>
      </c>
      <c r="Y3266" s="115">
        <f>Cal_111320b_12mm!$A$3</f>
        <v>20201113</v>
      </c>
      <c r="Z3266" s="276" t="s">
        <v>1585</v>
      </c>
      <c r="AA3266" s="258">
        <v>20200825</v>
      </c>
      <c r="AB3266" s="625"/>
      <c r="AE3266" s="693" t="s">
        <v>1250</v>
      </c>
      <c r="AF3266" s="508">
        <v>1</v>
      </c>
      <c r="AG3266" s="508" t="s">
        <v>1634</v>
      </c>
      <c r="AH3266" s="751" t="s">
        <v>225</v>
      </c>
      <c r="AI3266" s="613"/>
    </row>
    <row r="3267" spans="1:35" x14ac:dyDescent="0.2">
      <c r="A3267" s="43" t="s">
        <v>1266</v>
      </c>
      <c r="B3267" s="45">
        <v>20200727</v>
      </c>
      <c r="C3267" s="107" t="s">
        <v>72</v>
      </c>
      <c r="D3267" s="107">
        <v>12</v>
      </c>
      <c r="E3267" s="107">
        <v>4</v>
      </c>
      <c r="H3267" s="107" t="s">
        <v>10</v>
      </c>
      <c r="I3267" s="107">
        <v>290</v>
      </c>
      <c r="J3267" s="107">
        <v>0</v>
      </c>
      <c r="K3267" s="43">
        <v>5</v>
      </c>
      <c r="L3267" s="43">
        <v>1</v>
      </c>
      <c r="M3267" s="43">
        <v>0</v>
      </c>
      <c r="N3267" s="49">
        <v>1</v>
      </c>
      <c r="O3267" s="111" t="str">
        <f>Cal_051922a!$E$2</f>
        <v>Cal_051922a</v>
      </c>
      <c r="P3267" s="112">
        <f>Cal_051922a!$Q$3</f>
        <v>1.8382409380942635</v>
      </c>
      <c r="Q3267" s="112">
        <f>Cal_051922a!$R$3</f>
        <v>0.56187208580813652</v>
      </c>
      <c r="R3267" s="46">
        <v>10.029999999999999</v>
      </c>
      <c r="S3267" s="46">
        <v>7.625</v>
      </c>
      <c r="T3267" s="43">
        <f t="shared" ref="T3267" si="784">AVERAGE(0.593,0.615,0.365,0.678,0.598,0.631)</f>
        <v>0.57999999999999996</v>
      </c>
      <c r="U3267" s="79">
        <f t="shared" si="766"/>
        <v>9.4499999999999993</v>
      </c>
      <c r="V3267" s="79">
        <f t="shared" si="767"/>
        <v>7.0449999999999999</v>
      </c>
      <c r="W3267" s="465">
        <f t="shared" si="768"/>
        <v>5.109261255274853E-2</v>
      </c>
      <c r="X3267" s="465">
        <f t="shared" si="769"/>
        <v>7.4363808531548531E-2</v>
      </c>
      <c r="Y3267" s="43">
        <f>Cal_051922a!$A$3</f>
        <v>20220519</v>
      </c>
      <c r="Z3267" s="90" t="s">
        <v>1572</v>
      </c>
      <c r="AA3267" s="82">
        <v>20221106</v>
      </c>
      <c r="AE3267" s="689" t="s">
        <v>1250</v>
      </c>
      <c r="AF3267" s="130">
        <v>1</v>
      </c>
      <c r="AG3267" s="130" t="s">
        <v>1634</v>
      </c>
    </row>
    <row r="3268" spans="1:35" x14ac:dyDescent="0.2">
      <c r="A3268" s="43" t="s">
        <v>1266</v>
      </c>
      <c r="B3268" s="45">
        <v>20200727</v>
      </c>
      <c r="C3268" s="107" t="s">
        <v>72</v>
      </c>
      <c r="D3268" s="107">
        <v>12</v>
      </c>
      <c r="E3268" s="107">
        <v>4</v>
      </c>
      <c r="H3268" s="107" t="s">
        <v>11</v>
      </c>
      <c r="I3268" s="107">
        <v>290</v>
      </c>
      <c r="J3268" s="107">
        <v>0</v>
      </c>
      <c r="K3268" s="43">
        <v>5</v>
      </c>
      <c r="L3268" s="43">
        <v>1</v>
      </c>
      <c r="M3268" s="43">
        <v>0</v>
      </c>
      <c r="N3268" s="49">
        <v>1</v>
      </c>
      <c r="O3268" s="111" t="str">
        <f>Cal_051922a!$E$2</f>
        <v>Cal_051922a</v>
      </c>
      <c r="P3268" s="112">
        <f>Cal_051922a!$Q$3</f>
        <v>1.8382409380942635</v>
      </c>
      <c r="Q3268" s="112">
        <f>Cal_051922a!$R$3</f>
        <v>0.56187208580813652</v>
      </c>
      <c r="R3268" s="46">
        <v>11.13</v>
      </c>
      <c r="S3268" s="46">
        <v>8.0950000000000006</v>
      </c>
      <c r="T3268" s="43">
        <f t="shared" ref="T3268:T3269" si="785">AVERAGE(0.568,0.46,0.491,0.54,0.373,0.487)</f>
        <v>0.4865000000000001</v>
      </c>
      <c r="U3268" s="79">
        <f t="shared" si="766"/>
        <v>10.643500000000001</v>
      </c>
      <c r="V3268" s="79">
        <f t="shared" si="767"/>
        <v>7.6085000000000003</v>
      </c>
      <c r="W3268" s="465">
        <f t="shared" si="768"/>
        <v>6.4476540165318855E-2</v>
      </c>
      <c r="X3268" s="465">
        <f t="shared" si="769"/>
        <v>7.1014613819049346E-2</v>
      </c>
      <c r="Y3268" s="43">
        <f>Cal_051922a!$A$3</f>
        <v>20220519</v>
      </c>
      <c r="Z3268" s="48" t="s">
        <v>1569</v>
      </c>
      <c r="AA3268" s="43">
        <v>20221105</v>
      </c>
      <c r="AE3268" s="689" t="s">
        <v>1250</v>
      </c>
      <c r="AF3268" s="130">
        <v>1</v>
      </c>
      <c r="AG3268" s="130" t="s">
        <v>1634</v>
      </c>
    </row>
    <row r="3269" spans="1:35" x14ac:dyDescent="0.2">
      <c r="A3269" s="43" t="s">
        <v>1266</v>
      </c>
      <c r="B3269" s="45">
        <v>20200727</v>
      </c>
      <c r="C3269" s="107" t="s">
        <v>72</v>
      </c>
      <c r="D3269" s="107">
        <v>12</v>
      </c>
      <c r="E3269" s="107">
        <v>5</v>
      </c>
      <c r="H3269" s="107" t="s">
        <v>10</v>
      </c>
      <c r="I3269" s="107">
        <v>290</v>
      </c>
      <c r="J3269" s="107">
        <v>0</v>
      </c>
      <c r="K3269" s="43">
        <v>5</v>
      </c>
      <c r="L3269" s="43">
        <v>1</v>
      </c>
      <c r="M3269" s="43">
        <v>0</v>
      </c>
      <c r="N3269" s="49">
        <v>1</v>
      </c>
      <c r="O3269" s="111" t="str">
        <f>Cal_051922a!$E$2</f>
        <v>Cal_051922a</v>
      </c>
      <c r="P3269" s="112">
        <f>Cal_051922a!$Q$3</f>
        <v>1.8382409380942635</v>
      </c>
      <c r="Q3269" s="112">
        <f>Cal_051922a!$R$3</f>
        <v>0.56187208580813652</v>
      </c>
      <c r="R3269" s="46">
        <v>65.09</v>
      </c>
      <c r="S3269" s="46">
        <v>45.01</v>
      </c>
      <c r="T3269" s="43">
        <f t="shared" si="785"/>
        <v>0.4865000000000001</v>
      </c>
      <c r="U3269" s="79">
        <f t="shared" si="766"/>
        <v>64.603499999999997</v>
      </c>
      <c r="V3269" s="79">
        <f t="shared" si="767"/>
        <v>44.523499999999999</v>
      </c>
      <c r="W3269" s="465">
        <f t="shared" si="768"/>
        <v>0.42658613723874866</v>
      </c>
      <c r="X3269" s="465">
        <f t="shared" si="769"/>
        <v>0.36628241693395519</v>
      </c>
      <c r="Y3269" s="43">
        <f>Cal_051922a!$A$3</f>
        <v>20220519</v>
      </c>
      <c r="Z3269" s="48" t="s">
        <v>1569</v>
      </c>
      <c r="AA3269" s="43">
        <v>20221105</v>
      </c>
      <c r="AE3269" s="689" t="s">
        <v>1250</v>
      </c>
      <c r="AF3269" s="130">
        <v>1</v>
      </c>
      <c r="AG3269" s="130" t="s">
        <v>1634</v>
      </c>
    </row>
    <row r="3270" spans="1:35" x14ac:dyDescent="0.2">
      <c r="A3270" s="43" t="s">
        <v>1266</v>
      </c>
      <c r="B3270" s="45">
        <v>20200727</v>
      </c>
      <c r="C3270" s="107" t="s">
        <v>72</v>
      </c>
      <c r="D3270" s="107">
        <v>12</v>
      </c>
      <c r="E3270" s="107">
        <v>5</v>
      </c>
      <c r="H3270" s="107" t="s">
        <v>11</v>
      </c>
      <c r="I3270" s="107">
        <v>290</v>
      </c>
      <c r="J3270" s="107">
        <v>0</v>
      </c>
      <c r="K3270" s="43">
        <v>5</v>
      </c>
      <c r="L3270" s="43">
        <v>1</v>
      </c>
      <c r="M3270" s="43">
        <v>0</v>
      </c>
      <c r="N3270" s="49">
        <v>1</v>
      </c>
      <c r="O3270" s="111" t="str">
        <f>Cal_051922a!$E$2</f>
        <v>Cal_051922a</v>
      </c>
      <c r="P3270" s="112">
        <f>Cal_051922a!$Q$3</f>
        <v>1.8382409380942635</v>
      </c>
      <c r="Q3270" s="112">
        <f>Cal_051922a!$R$3</f>
        <v>0.56187208580813652</v>
      </c>
      <c r="R3270" s="46">
        <v>63.97</v>
      </c>
      <c r="S3270" s="46">
        <v>44.85</v>
      </c>
      <c r="T3270" s="43">
        <f t="shared" ref="T3270" si="786">AVERAGE(0.593,0.615,0.365,0.678,0.598,0.631)</f>
        <v>0.57999999999999996</v>
      </c>
      <c r="U3270" s="79">
        <f t="shared" si="766"/>
        <v>63.39</v>
      </c>
      <c r="V3270" s="79">
        <f t="shared" si="767"/>
        <v>44.27</v>
      </c>
      <c r="W3270" s="465">
        <f t="shared" si="768"/>
        <v>0.40619158087673674</v>
      </c>
      <c r="X3270" s="465">
        <f t="shared" si="769"/>
        <v>0.38216267908093965</v>
      </c>
      <c r="Y3270" s="43">
        <f>Cal_051922a!$A$3</f>
        <v>20220519</v>
      </c>
      <c r="Z3270" s="90" t="s">
        <v>1572</v>
      </c>
      <c r="AA3270" s="82">
        <v>20221106</v>
      </c>
      <c r="AE3270" s="689" t="s">
        <v>1250</v>
      </c>
      <c r="AF3270" s="130">
        <v>1</v>
      </c>
      <c r="AG3270" s="130" t="s">
        <v>1634</v>
      </c>
    </row>
    <row r="3271" spans="1:35" s="82" customFormat="1" x14ac:dyDescent="0.2">
      <c r="A3271" s="82" t="s">
        <v>1266</v>
      </c>
      <c r="B3271" s="81">
        <v>20200727</v>
      </c>
      <c r="C3271" s="126" t="s">
        <v>72</v>
      </c>
      <c r="D3271" s="126">
        <v>12</v>
      </c>
      <c r="E3271" s="126">
        <v>5</v>
      </c>
      <c r="F3271" s="107"/>
      <c r="G3271" s="107"/>
      <c r="H3271" s="126" t="s">
        <v>10</v>
      </c>
      <c r="I3271" s="126">
        <v>294</v>
      </c>
      <c r="J3271" s="126">
        <v>5</v>
      </c>
      <c r="K3271" s="82">
        <v>5</v>
      </c>
      <c r="L3271" s="82">
        <v>1</v>
      </c>
      <c r="M3271" s="82">
        <v>0</v>
      </c>
      <c r="N3271" s="83">
        <v>1</v>
      </c>
      <c r="O3271" s="156" t="str">
        <f>Cal_111320b_12mm!$E$2</f>
        <v>Cal_111320b_12mm</v>
      </c>
      <c r="P3271" s="157">
        <f>Cal_111320b_12mm!$Q$3</f>
        <v>1.834328118614172</v>
      </c>
      <c r="Q3271" s="157">
        <f>Cal_111320b_12mm!$R$3</f>
        <v>0.54419533879391391</v>
      </c>
      <c r="R3271" s="84">
        <v>45.05</v>
      </c>
      <c r="S3271" s="84">
        <v>30.94</v>
      </c>
      <c r="T3271" s="82">
        <f t="shared" ref="T3271:T3274" si="787">AVERAGE(0.657,0.645,0.79,0.845,0.704,0.75)</f>
        <v>0.73183333333333334</v>
      </c>
      <c r="U3271" s="125">
        <f t="shared" si="766"/>
        <v>44.318166666666663</v>
      </c>
      <c r="V3271" s="125">
        <f t="shared" si="767"/>
        <v>30.208166666666667</v>
      </c>
      <c r="W3271" s="459">
        <f t="shared" si="768"/>
        <v>0.28710757318511809</v>
      </c>
      <c r="X3271" s="459">
        <f t="shared" si="769"/>
        <v>0.22572887504750141</v>
      </c>
      <c r="Y3271" s="43">
        <f>Cal_111320b_12mm!$A$3</f>
        <v>20201113</v>
      </c>
      <c r="Z3271" s="85" t="s">
        <v>1585</v>
      </c>
      <c r="AA3271" s="82">
        <v>20200825</v>
      </c>
      <c r="AB3271" s="85"/>
      <c r="AE3271" s="689" t="s">
        <v>1250</v>
      </c>
      <c r="AF3271" s="130">
        <v>1</v>
      </c>
      <c r="AG3271" s="130" t="s">
        <v>1634</v>
      </c>
      <c r="AH3271" s="159" t="s">
        <v>234</v>
      </c>
      <c r="AI3271" s="155"/>
    </row>
    <row r="3272" spans="1:35" s="82" customFormat="1" x14ac:dyDescent="0.2">
      <c r="A3272" s="82" t="s">
        <v>1266</v>
      </c>
      <c r="B3272" s="81">
        <v>20200727</v>
      </c>
      <c r="C3272" s="126" t="s">
        <v>72</v>
      </c>
      <c r="D3272" s="126">
        <v>12</v>
      </c>
      <c r="E3272" s="126">
        <v>5</v>
      </c>
      <c r="F3272" s="107"/>
      <c r="G3272" s="107"/>
      <c r="H3272" s="126" t="s">
        <v>11</v>
      </c>
      <c r="I3272" s="126">
        <v>294</v>
      </c>
      <c r="J3272" s="126">
        <v>5</v>
      </c>
      <c r="K3272" s="82">
        <v>5</v>
      </c>
      <c r="L3272" s="82">
        <v>1</v>
      </c>
      <c r="M3272" s="82">
        <v>0</v>
      </c>
      <c r="N3272" s="83">
        <v>1</v>
      </c>
      <c r="O3272" s="156" t="str">
        <f>Cal_111320b_12mm!$E$2</f>
        <v>Cal_111320b_12mm</v>
      </c>
      <c r="P3272" s="157">
        <f>Cal_111320b_12mm!$Q$3</f>
        <v>1.834328118614172</v>
      </c>
      <c r="Q3272" s="157">
        <f>Cal_111320b_12mm!$R$3</f>
        <v>0.54419533879391391</v>
      </c>
      <c r="R3272" s="84">
        <v>34.69</v>
      </c>
      <c r="S3272" s="84">
        <v>23.28</v>
      </c>
      <c r="T3272" s="82">
        <f t="shared" si="787"/>
        <v>0.73183333333333334</v>
      </c>
      <c r="U3272" s="125">
        <f t="shared" si="766"/>
        <v>33.958166666666664</v>
      </c>
      <c r="V3272" s="125">
        <f t="shared" si="767"/>
        <v>22.548166666666667</v>
      </c>
      <c r="W3272" s="459">
        <f t="shared" si="768"/>
        <v>0.23216849114402535</v>
      </c>
      <c r="X3272" s="459">
        <f t="shared" si="769"/>
        <v>0.15062606355665081</v>
      </c>
      <c r="Y3272" s="43">
        <f>Cal_111320b_12mm!$A$3</f>
        <v>20201113</v>
      </c>
      <c r="Z3272" s="85" t="s">
        <v>1585</v>
      </c>
      <c r="AA3272" s="82">
        <v>20200825</v>
      </c>
      <c r="AB3272" s="85"/>
      <c r="AE3272" s="689" t="s">
        <v>1250</v>
      </c>
      <c r="AF3272" s="130">
        <v>1</v>
      </c>
      <c r="AG3272" s="130" t="s">
        <v>1634</v>
      </c>
      <c r="AH3272" s="159" t="s">
        <v>235</v>
      </c>
      <c r="AI3272" s="155"/>
    </row>
    <row r="3273" spans="1:35" s="372" customFormat="1" x14ac:dyDescent="0.2">
      <c r="A3273" s="372" t="s">
        <v>1266</v>
      </c>
      <c r="B3273" s="462">
        <v>20200727</v>
      </c>
      <c r="C3273" s="373" t="s">
        <v>72</v>
      </c>
      <c r="D3273" s="373">
        <v>12</v>
      </c>
      <c r="E3273" s="373">
        <v>5</v>
      </c>
      <c r="F3273" s="107"/>
      <c r="G3273" s="107"/>
      <c r="H3273" s="373" t="s">
        <v>10</v>
      </c>
      <c r="I3273" s="373">
        <v>550</v>
      </c>
      <c r="J3273" s="373">
        <v>20</v>
      </c>
      <c r="K3273" s="372">
        <v>5</v>
      </c>
      <c r="L3273" s="372">
        <v>1</v>
      </c>
      <c r="M3273" s="372">
        <v>0</v>
      </c>
      <c r="N3273" s="375">
        <v>1</v>
      </c>
      <c r="O3273" s="156" t="str">
        <f>Cal_111320b_12mm!$E$2</f>
        <v>Cal_111320b_12mm</v>
      </c>
      <c r="P3273" s="157">
        <f>Cal_111320b_12mm!$Q$3</f>
        <v>1.834328118614172</v>
      </c>
      <c r="Q3273" s="157">
        <f>Cal_111320b_12mm!$R$3</f>
        <v>0.54419533879391391</v>
      </c>
      <c r="R3273" s="376">
        <v>46.15</v>
      </c>
      <c r="S3273" s="376">
        <v>30.28</v>
      </c>
      <c r="T3273" s="82">
        <f t="shared" si="787"/>
        <v>0.73183333333333334</v>
      </c>
      <c r="U3273" s="378">
        <f t="shared" si="766"/>
        <v>45.418166666666664</v>
      </c>
      <c r="V3273" s="378">
        <f t="shared" si="767"/>
        <v>29.548166666666667</v>
      </c>
      <c r="W3273" s="464">
        <f t="shared" si="768"/>
        <v>0.17261526613177769</v>
      </c>
      <c r="X3273" s="464">
        <f t="shared" si="769"/>
        <v>9.55297293243937E-2</v>
      </c>
      <c r="Y3273" s="43">
        <f>Cal_111320b_12mm!$A$3</f>
        <v>20201113</v>
      </c>
      <c r="Z3273" s="85" t="s">
        <v>1585</v>
      </c>
      <c r="AA3273" s="82">
        <v>20200825</v>
      </c>
      <c r="AB3273" s="380"/>
      <c r="AE3273" s="689" t="s">
        <v>1250</v>
      </c>
      <c r="AF3273" s="130">
        <v>1</v>
      </c>
      <c r="AG3273" s="130" t="s">
        <v>1634</v>
      </c>
      <c r="AH3273" s="382" t="s">
        <v>236</v>
      </c>
      <c r="AI3273" s="371"/>
    </row>
    <row r="3274" spans="1:35" s="372" customFormat="1" x14ac:dyDescent="0.2">
      <c r="A3274" s="372" t="s">
        <v>1266</v>
      </c>
      <c r="B3274" s="462">
        <v>20200727</v>
      </c>
      <c r="C3274" s="373" t="s">
        <v>72</v>
      </c>
      <c r="D3274" s="373">
        <v>12</v>
      </c>
      <c r="E3274" s="373">
        <v>5</v>
      </c>
      <c r="F3274" s="107"/>
      <c r="G3274" s="107"/>
      <c r="H3274" s="373" t="s">
        <v>11</v>
      </c>
      <c r="I3274" s="373">
        <v>552</v>
      </c>
      <c r="J3274" s="373">
        <v>20</v>
      </c>
      <c r="K3274" s="372">
        <v>5</v>
      </c>
      <c r="L3274" s="372">
        <v>1</v>
      </c>
      <c r="M3274" s="372">
        <v>0</v>
      </c>
      <c r="N3274" s="375">
        <v>1</v>
      </c>
      <c r="O3274" s="156" t="str">
        <f>Cal_111320b_12mm!$E$2</f>
        <v>Cal_111320b_12mm</v>
      </c>
      <c r="P3274" s="157">
        <f>Cal_111320b_12mm!$Q$3</f>
        <v>1.834328118614172</v>
      </c>
      <c r="Q3274" s="157">
        <f>Cal_111320b_12mm!$R$3</f>
        <v>0.54419533879391391</v>
      </c>
      <c r="R3274" s="376">
        <v>52.13</v>
      </c>
      <c r="S3274" s="376">
        <v>34.11</v>
      </c>
      <c r="T3274" s="82">
        <f t="shared" si="787"/>
        <v>0.73183333333333334</v>
      </c>
      <c r="U3274" s="378">
        <f t="shared" si="766"/>
        <v>51.398166666666668</v>
      </c>
      <c r="V3274" s="378">
        <f t="shared" si="767"/>
        <v>33.378166666666665</v>
      </c>
      <c r="W3274" s="464">
        <f t="shared" si="768"/>
        <v>0.19529030056620014</v>
      </c>
      <c r="X3274" s="464">
        <f t="shared" si="769"/>
        <v>0.10651387669845555</v>
      </c>
      <c r="Y3274" s="43">
        <f>Cal_111320b_12mm!$A$3</f>
        <v>20201113</v>
      </c>
      <c r="Z3274" s="85" t="s">
        <v>1585</v>
      </c>
      <c r="AA3274" s="82">
        <v>20200825</v>
      </c>
      <c r="AB3274" s="380"/>
      <c r="AE3274" s="689" t="s">
        <v>1250</v>
      </c>
      <c r="AF3274" s="130">
        <v>1</v>
      </c>
      <c r="AG3274" s="130" t="s">
        <v>1634</v>
      </c>
      <c r="AH3274" s="382" t="s">
        <v>237</v>
      </c>
      <c r="AI3274" s="371"/>
    </row>
    <row r="3275" spans="1:35" x14ac:dyDescent="0.2">
      <c r="A3275" s="43" t="s">
        <v>1266</v>
      </c>
      <c r="B3275" s="45">
        <v>20200727</v>
      </c>
      <c r="C3275" s="107" t="s">
        <v>72</v>
      </c>
      <c r="D3275" s="107">
        <v>12</v>
      </c>
      <c r="E3275" s="107">
        <v>8</v>
      </c>
      <c r="H3275" s="107" t="s">
        <v>10</v>
      </c>
      <c r="I3275" s="107">
        <v>290</v>
      </c>
      <c r="J3275" s="107">
        <v>0</v>
      </c>
      <c r="K3275" s="43">
        <v>5</v>
      </c>
      <c r="L3275" s="43">
        <v>1</v>
      </c>
      <c r="M3275" s="43">
        <v>0</v>
      </c>
      <c r="N3275" s="49">
        <v>1</v>
      </c>
      <c r="O3275" s="111" t="str">
        <f>Cal_051922a!$E$2</f>
        <v>Cal_051922a</v>
      </c>
      <c r="P3275" s="112">
        <f>Cal_051922a!$Q$3</f>
        <v>1.8382409380942635</v>
      </c>
      <c r="Q3275" s="112">
        <f>Cal_051922a!$R$3</f>
        <v>0.56187208580813652</v>
      </c>
      <c r="R3275" s="46">
        <v>149.30000000000001</v>
      </c>
      <c r="S3275" s="46">
        <v>100.5</v>
      </c>
      <c r="T3275" s="43">
        <f t="shared" ref="T3275:T3276" si="788">AVERAGE(0.593,0.615,0.365,0.678,0.598,0.631)</f>
        <v>0.57999999999999996</v>
      </c>
      <c r="U3275" s="79">
        <f t="shared" si="766"/>
        <v>148.72</v>
      </c>
      <c r="V3275" s="79">
        <f t="shared" si="767"/>
        <v>99.92</v>
      </c>
      <c r="W3275" s="465">
        <f t="shared" si="768"/>
        <v>1.0367232817356042</v>
      </c>
      <c r="X3275" s="465">
        <f t="shared" si="769"/>
        <v>0.74263876152102559</v>
      </c>
      <c r="Y3275" s="43">
        <f>Cal_051922a!$A$3</f>
        <v>20220519</v>
      </c>
      <c r="Z3275" s="90" t="s">
        <v>1572</v>
      </c>
      <c r="AA3275" s="82">
        <v>20221106</v>
      </c>
      <c r="AE3275" s="689" t="s">
        <v>1250</v>
      </c>
      <c r="AF3275" s="130">
        <v>1</v>
      </c>
      <c r="AG3275" s="130" t="s">
        <v>1634</v>
      </c>
    </row>
    <row r="3276" spans="1:35" x14ac:dyDescent="0.2">
      <c r="A3276" s="43" t="s">
        <v>1266</v>
      </c>
      <c r="B3276" s="45">
        <v>20200727</v>
      </c>
      <c r="C3276" s="107" t="s">
        <v>72</v>
      </c>
      <c r="D3276" s="107">
        <v>12</v>
      </c>
      <c r="E3276" s="107">
        <v>8</v>
      </c>
      <c r="H3276" s="107" t="s">
        <v>11</v>
      </c>
      <c r="I3276" s="107">
        <v>290</v>
      </c>
      <c r="J3276" s="107">
        <v>0</v>
      </c>
      <c r="K3276" s="43">
        <v>5</v>
      </c>
      <c r="L3276" s="43">
        <v>1</v>
      </c>
      <c r="M3276" s="43">
        <v>0</v>
      </c>
      <c r="N3276" s="49">
        <v>1</v>
      </c>
      <c r="O3276" s="111" t="str">
        <f>Cal_051922a!$E$2</f>
        <v>Cal_051922a</v>
      </c>
      <c r="P3276" s="112">
        <f>Cal_051922a!$Q$3</f>
        <v>1.8382409380942635</v>
      </c>
      <c r="Q3276" s="112">
        <f>Cal_051922a!$R$3</f>
        <v>0.56187208580813652</v>
      </c>
      <c r="R3276" s="46">
        <v>150.19999999999999</v>
      </c>
      <c r="S3276" s="46">
        <v>101</v>
      </c>
      <c r="T3276" s="43">
        <f t="shared" si="788"/>
        <v>0.57999999999999996</v>
      </c>
      <c r="U3276" s="79">
        <f t="shared" si="766"/>
        <v>149.61999999999998</v>
      </c>
      <c r="V3276" s="79">
        <f t="shared" si="767"/>
        <v>100.42</v>
      </c>
      <c r="W3276" s="465">
        <f t="shared" si="768"/>
        <v>1.0452210135531088</v>
      </c>
      <c r="X3276" s="465">
        <f t="shared" si="769"/>
        <v>0.7430449630664947</v>
      </c>
      <c r="Y3276" s="43">
        <f>Cal_051922a!$A$3</f>
        <v>20220519</v>
      </c>
      <c r="Z3276" s="90" t="s">
        <v>1572</v>
      </c>
      <c r="AA3276" s="82">
        <v>20221106</v>
      </c>
      <c r="AE3276" s="689" t="s">
        <v>1250</v>
      </c>
      <c r="AF3276" s="130">
        <v>1</v>
      </c>
      <c r="AG3276" s="130" t="s">
        <v>1634</v>
      </c>
    </row>
    <row r="3277" spans="1:35" x14ac:dyDescent="0.2">
      <c r="A3277" s="43" t="s">
        <v>1266</v>
      </c>
      <c r="B3277" s="45">
        <v>20200727</v>
      </c>
      <c r="C3277" s="107" t="s">
        <v>72</v>
      </c>
      <c r="D3277" s="107">
        <v>12</v>
      </c>
      <c r="E3277" s="107">
        <v>8</v>
      </c>
      <c r="H3277" s="107" t="s">
        <v>10</v>
      </c>
      <c r="I3277" s="107">
        <v>290</v>
      </c>
      <c r="J3277" s="107">
        <v>10</v>
      </c>
      <c r="K3277" s="43">
        <v>5</v>
      </c>
      <c r="L3277" s="43">
        <v>1</v>
      </c>
      <c r="M3277" s="43">
        <v>0</v>
      </c>
      <c r="N3277" s="49">
        <v>1</v>
      </c>
      <c r="O3277" s="111" t="str">
        <f>Cal_051922a!$E$2</f>
        <v>Cal_051922a</v>
      </c>
      <c r="P3277" s="112">
        <f>Cal_051922a!$Q$3</f>
        <v>1.8382409380942635</v>
      </c>
      <c r="Q3277" s="112">
        <f>Cal_051922a!$R$3</f>
        <v>0.56187208580813652</v>
      </c>
      <c r="R3277" s="46">
        <v>71.42</v>
      </c>
      <c r="S3277" s="46">
        <v>48.26</v>
      </c>
      <c r="T3277" s="43">
        <f t="shared" ref="T3277:T3278" si="789">AVERAGE(0.9, 0.75, 0.835, 0.658, 0.692, 0.783)</f>
        <v>0.76966666666666672</v>
      </c>
      <c r="U3277" s="79">
        <f t="shared" si="766"/>
        <v>70.650333333333336</v>
      </c>
      <c r="V3277" s="79">
        <f t="shared" si="767"/>
        <v>47.490333333333332</v>
      </c>
      <c r="W3277" s="465">
        <f t="shared" si="768"/>
        <v>0.49201867223353685</v>
      </c>
      <c r="X3277" s="465">
        <f t="shared" si="769"/>
        <v>0.35368285453726422</v>
      </c>
      <c r="Y3277" s="43">
        <f>Cal_051922a!$A$3</f>
        <v>20220519</v>
      </c>
      <c r="Z3277" s="48" t="s">
        <v>2004</v>
      </c>
      <c r="AA3277" s="43">
        <v>20230210</v>
      </c>
      <c r="AE3277" s="689" t="s">
        <v>1250</v>
      </c>
      <c r="AF3277" s="130">
        <v>1</v>
      </c>
    </row>
    <row r="3278" spans="1:35" x14ac:dyDescent="0.2">
      <c r="A3278" s="43" t="s">
        <v>1266</v>
      </c>
      <c r="B3278" s="45">
        <v>20200727</v>
      </c>
      <c r="C3278" s="107" t="s">
        <v>72</v>
      </c>
      <c r="D3278" s="107">
        <v>12</v>
      </c>
      <c r="E3278" s="107">
        <v>8</v>
      </c>
      <c r="H3278" s="107" t="s">
        <v>11</v>
      </c>
      <c r="I3278" s="107">
        <v>290</v>
      </c>
      <c r="J3278" s="107">
        <v>10</v>
      </c>
      <c r="K3278" s="43">
        <v>5</v>
      </c>
      <c r="L3278" s="43">
        <v>1</v>
      </c>
      <c r="M3278" s="43">
        <v>0</v>
      </c>
      <c r="N3278" s="49">
        <v>1</v>
      </c>
      <c r="O3278" s="111" t="str">
        <f>Cal_051922a!$E$2</f>
        <v>Cal_051922a</v>
      </c>
      <c r="P3278" s="112">
        <f>Cal_051922a!$Q$3</f>
        <v>1.8382409380942635</v>
      </c>
      <c r="Q3278" s="112">
        <f>Cal_051922a!$R$3</f>
        <v>0.56187208580813652</v>
      </c>
      <c r="R3278" s="46">
        <v>76.430000000000007</v>
      </c>
      <c r="S3278" s="46">
        <v>51.63</v>
      </c>
      <c r="T3278" s="43">
        <f t="shared" si="789"/>
        <v>0.76966666666666672</v>
      </c>
      <c r="U3278" s="79">
        <f t="shared" si="766"/>
        <v>75.660333333333341</v>
      </c>
      <c r="V3278" s="79">
        <f t="shared" si="767"/>
        <v>50.860333333333337</v>
      </c>
      <c r="W3278" s="465">
        <f t="shared" si="768"/>
        <v>0.52685937268530714</v>
      </c>
      <c r="X3278" s="465">
        <f t="shared" si="769"/>
        <v>0.37885466495193554</v>
      </c>
      <c r="Y3278" s="43">
        <f>Cal_051922a!$A$3</f>
        <v>20220519</v>
      </c>
      <c r="Z3278" s="48" t="s">
        <v>2004</v>
      </c>
      <c r="AA3278" s="43">
        <v>20230210</v>
      </c>
      <c r="AE3278" s="689" t="s">
        <v>1250</v>
      </c>
      <c r="AF3278" s="130">
        <v>1</v>
      </c>
    </row>
    <row r="3279" spans="1:35" s="82" customFormat="1" x14ac:dyDescent="0.2">
      <c r="A3279" s="82" t="s">
        <v>1266</v>
      </c>
      <c r="B3279" s="81">
        <v>20200727</v>
      </c>
      <c r="C3279" s="126" t="s">
        <v>72</v>
      </c>
      <c r="D3279" s="126">
        <v>12</v>
      </c>
      <c r="E3279" s="126">
        <v>8</v>
      </c>
      <c r="F3279" s="107"/>
      <c r="G3279" s="107"/>
      <c r="H3279" s="126" t="s">
        <v>10</v>
      </c>
      <c r="I3279" s="126">
        <v>293</v>
      </c>
      <c r="J3279" s="126">
        <v>5</v>
      </c>
      <c r="K3279" s="82">
        <v>5</v>
      </c>
      <c r="L3279" s="82">
        <v>1</v>
      </c>
      <c r="M3279" s="82">
        <v>0</v>
      </c>
      <c r="N3279" s="83">
        <v>1</v>
      </c>
      <c r="O3279" s="156" t="str">
        <f>Cal_111320b_12mm!$E$2</f>
        <v>Cal_111320b_12mm</v>
      </c>
      <c r="P3279" s="157">
        <f>Cal_111320b_12mm!$Q$3</f>
        <v>1.834328118614172</v>
      </c>
      <c r="Q3279" s="157">
        <f>Cal_111320b_12mm!$R$3</f>
        <v>0.54419533879391391</v>
      </c>
      <c r="R3279" s="84">
        <v>51.03</v>
      </c>
      <c r="S3279" s="84">
        <v>32.81</v>
      </c>
      <c r="T3279" s="82">
        <f t="shared" ref="T3279:T3282" si="790">AVERAGE(0.657,0.645,0.79,0.845,0.704,0.75)</f>
        <v>0.73183333333333334</v>
      </c>
      <c r="U3279" s="125">
        <f t="shared" si="766"/>
        <v>50.298166666666667</v>
      </c>
      <c r="V3279" s="125">
        <f t="shared" si="767"/>
        <v>32.078166666666668</v>
      </c>
      <c r="W3279" s="459">
        <f t="shared" si="768"/>
        <v>0.37200237895067739</v>
      </c>
      <c r="X3279" s="459">
        <f t="shared" si="769"/>
        <v>0.17443923392404984</v>
      </c>
      <c r="Y3279" s="43">
        <f>Cal_111320b_12mm!$A$3</f>
        <v>20201113</v>
      </c>
      <c r="Z3279" s="85" t="s">
        <v>1585</v>
      </c>
      <c r="AA3279" s="82">
        <v>20200825</v>
      </c>
      <c r="AB3279" s="85"/>
      <c r="AE3279" s="689" t="s">
        <v>1250</v>
      </c>
      <c r="AF3279" s="130">
        <v>3</v>
      </c>
      <c r="AG3279" s="130" t="s">
        <v>1634</v>
      </c>
      <c r="AH3279" s="159" t="s">
        <v>1743</v>
      </c>
      <c r="AI3279" s="155"/>
    </row>
    <row r="3280" spans="1:35" s="82" customFormat="1" x14ac:dyDescent="0.2">
      <c r="A3280" s="82" t="s">
        <v>1266</v>
      </c>
      <c r="B3280" s="81">
        <v>20200727</v>
      </c>
      <c r="C3280" s="126" t="s">
        <v>72</v>
      </c>
      <c r="D3280" s="126">
        <v>12</v>
      </c>
      <c r="E3280" s="126">
        <v>8</v>
      </c>
      <c r="F3280" s="107"/>
      <c r="G3280" s="107"/>
      <c r="H3280" s="126" t="s">
        <v>11</v>
      </c>
      <c r="I3280" s="126">
        <v>292</v>
      </c>
      <c r="J3280" s="126">
        <v>5</v>
      </c>
      <c r="K3280" s="82">
        <v>5</v>
      </c>
      <c r="L3280" s="82">
        <v>1</v>
      </c>
      <c r="M3280" s="82">
        <v>0</v>
      </c>
      <c r="N3280" s="83">
        <v>1</v>
      </c>
      <c r="O3280" s="156" t="str">
        <f>Cal_111320b_12mm!$E$2</f>
        <v>Cal_111320b_12mm</v>
      </c>
      <c r="P3280" s="157">
        <f>Cal_111320b_12mm!$Q$3</f>
        <v>1.834328118614172</v>
      </c>
      <c r="Q3280" s="157">
        <f>Cal_111320b_12mm!$R$3</f>
        <v>0.54419533879391391</v>
      </c>
      <c r="R3280" s="84">
        <v>53.66</v>
      </c>
      <c r="S3280" s="84">
        <v>33.32</v>
      </c>
      <c r="T3280" s="82">
        <f t="shared" si="790"/>
        <v>0.73183333333333334</v>
      </c>
      <c r="U3280" s="125">
        <f t="shared" si="766"/>
        <v>52.928166666666662</v>
      </c>
      <c r="V3280" s="125">
        <f t="shared" si="767"/>
        <v>32.588166666666666</v>
      </c>
      <c r="W3280" s="459">
        <f t="shared" si="768"/>
        <v>0.41670917433086396</v>
      </c>
      <c r="X3280" s="459">
        <f t="shared" si="769"/>
        <v>0.14032125800754219</v>
      </c>
      <c r="Y3280" s="43">
        <f>Cal_111320b_12mm!$A$3</f>
        <v>20201113</v>
      </c>
      <c r="Z3280" s="85" t="s">
        <v>1585</v>
      </c>
      <c r="AA3280" s="82">
        <v>20200825</v>
      </c>
      <c r="AB3280" s="85"/>
      <c r="AE3280" s="689" t="s">
        <v>1250</v>
      </c>
      <c r="AF3280" s="130">
        <v>3</v>
      </c>
      <c r="AG3280" s="130" t="s">
        <v>1634</v>
      </c>
      <c r="AH3280" s="159" t="s">
        <v>1744</v>
      </c>
      <c r="AI3280" s="155"/>
    </row>
    <row r="3281" spans="1:35" s="372" customFormat="1" x14ac:dyDescent="0.2">
      <c r="A3281" s="372" t="s">
        <v>1266</v>
      </c>
      <c r="B3281" s="462">
        <v>20200727</v>
      </c>
      <c r="C3281" s="373" t="s">
        <v>72</v>
      </c>
      <c r="D3281" s="373">
        <v>12</v>
      </c>
      <c r="E3281" s="373">
        <v>8</v>
      </c>
      <c r="F3281" s="107"/>
      <c r="G3281" s="107"/>
      <c r="H3281" s="373" t="s">
        <v>10</v>
      </c>
      <c r="I3281" s="373">
        <v>550</v>
      </c>
      <c r="J3281" s="373">
        <v>20</v>
      </c>
      <c r="K3281" s="372">
        <v>5</v>
      </c>
      <c r="L3281" s="372">
        <v>1</v>
      </c>
      <c r="M3281" s="372">
        <v>0</v>
      </c>
      <c r="N3281" s="375">
        <v>1</v>
      </c>
      <c r="O3281" s="156" t="str">
        <f>Cal_111320b_12mm!$E$2</f>
        <v>Cal_111320b_12mm</v>
      </c>
      <c r="P3281" s="157">
        <f>Cal_111320b_12mm!$Q$3</f>
        <v>1.834328118614172</v>
      </c>
      <c r="Q3281" s="157">
        <f>Cal_111320b_12mm!$R$3</f>
        <v>0.54419533879391391</v>
      </c>
      <c r="R3281" s="376">
        <v>111.9</v>
      </c>
      <c r="S3281" s="376">
        <v>71.2</v>
      </c>
      <c r="T3281" s="82">
        <f t="shared" si="790"/>
        <v>0.73183333333333334</v>
      </c>
      <c r="U3281" s="378">
        <f t="shared" si="766"/>
        <v>111.16816666666668</v>
      </c>
      <c r="V3281" s="378">
        <f t="shared" si="767"/>
        <v>70.468166666666676</v>
      </c>
      <c r="W3281" s="464">
        <f t="shared" si="768"/>
        <v>0.44268691440222768</v>
      </c>
      <c r="X3281" s="464">
        <f t="shared" si="769"/>
        <v>0.19680068710620419</v>
      </c>
      <c r="Y3281" s="43">
        <f>Cal_111320b_12mm!$A$3</f>
        <v>20201113</v>
      </c>
      <c r="Z3281" s="85" t="s">
        <v>1585</v>
      </c>
      <c r="AA3281" s="82">
        <v>20200825</v>
      </c>
      <c r="AB3281" s="380"/>
      <c r="AE3281" s="689" t="s">
        <v>1250</v>
      </c>
      <c r="AF3281" s="130">
        <v>3</v>
      </c>
      <c r="AG3281" s="130" t="s">
        <v>1634</v>
      </c>
      <c r="AH3281" s="382" t="s">
        <v>1745</v>
      </c>
      <c r="AI3281" s="371"/>
    </row>
    <row r="3282" spans="1:35" s="372" customFormat="1" x14ac:dyDescent="0.2">
      <c r="A3282" s="372" t="s">
        <v>1266</v>
      </c>
      <c r="B3282" s="462">
        <v>20200727</v>
      </c>
      <c r="C3282" s="373" t="s">
        <v>72</v>
      </c>
      <c r="D3282" s="373">
        <v>12</v>
      </c>
      <c r="E3282" s="373">
        <v>8</v>
      </c>
      <c r="F3282" s="107"/>
      <c r="G3282" s="107"/>
      <c r="H3282" s="373" t="s">
        <v>11</v>
      </c>
      <c r="I3282" s="373">
        <v>550</v>
      </c>
      <c r="J3282" s="373">
        <v>20</v>
      </c>
      <c r="K3282" s="372">
        <v>5</v>
      </c>
      <c r="L3282" s="372">
        <v>1</v>
      </c>
      <c r="M3282" s="372">
        <v>0</v>
      </c>
      <c r="N3282" s="375">
        <v>1</v>
      </c>
      <c r="O3282" s="156" t="str">
        <f>Cal_111320b_12mm!$E$2</f>
        <v>Cal_111320b_12mm</v>
      </c>
      <c r="P3282" s="157">
        <f>Cal_111320b_12mm!$Q$3</f>
        <v>1.834328118614172</v>
      </c>
      <c r="Q3282" s="157">
        <f>Cal_111320b_12mm!$R$3</f>
        <v>0.54419533879391391</v>
      </c>
      <c r="R3282" s="376">
        <v>105.6</v>
      </c>
      <c r="S3282" s="376">
        <v>67.38</v>
      </c>
      <c r="T3282" s="82">
        <f t="shared" si="790"/>
        <v>0.73183333333333334</v>
      </c>
      <c r="U3282" s="378">
        <f t="shared" si="766"/>
        <v>104.86816666666667</v>
      </c>
      <c r="V3282" s="378">
        <f t="shared" si="767"/>
        <v>66.648166666666668</v>
      </c>
      <c r="W3282" s="464">
        <f t="shared" si="768"/>
        <v>0.41571238006027372</v>
      </c>
      <c r="X3282" s="464">
        <f t="shared" si="769"/>
        <v>0.1891093183416177</v>
      </c>
      <c r="Y3282" s="43">
        <f>Cal_111320b_12mm!$A$3</f>
        <v>20201113</v>
      </c>
      <c r="Z3282" s="85" t="s">
        <v>1585</v>
      </c>
      <c r="AA3282" s="82">
        <v>20200825</v>
      </c>
      <c r="AB3282" s="380"/>
      <c r="AE3282" s="689" t="s">
        <v>1250</v>
      </c>
      <c r="AF3282" s="130">
        <v>3</v>
      </c>
      <c r="AG3282" s="130" t="s">
        <v>1634</v>
      </c>
      <c r="AH3282" s="382" t="s">
        <v>1746</v>
      </c>
      <c r="AI3282" s="371"/>
    </row>
    <row r="3283" spans="1:35" x14ac:dyDescent="0.2">
      <c r="A3283" s="43" t="s">
        <v>1266</v>
      </c>
      <c r="B3283" s="45">
        <v>20200727</v>
      </c>
      <c r="C3283" s="107" t="s">
        <v>72</v>
      </c>
      <c r="D3283" s="107">
        <v>12</v>
      </c>
      <c r="E3283" s="107">
        <v>13</v>
      </c>
      <c r="H3283" s="107" t="s">
        <v>10</v>
      </c>
      <c r="I3283" s="107">
        <v>290</v>
      </c>
      <c r="J3283" s="107">
        <v>0</v>
      </c>
      <c r="K3283" s="43">
        <v>5</v>
      </c>
      <c r="L3283" s="43">
        <v>1</v>
      </c>
      <c r="M3283" s="43">
        <v>0</v>
      </c>
      <c r="N3283" s="49">
        <v>1</v>
      </c>
      <c r="O3283" s="111" t="str">
        <f>Cal_051922a!$E$2</f>
        <v>Cal_051922a</v>
      </c>
      <c r="P3283" s="112">
        <f>Cal_051922a!$Q$3</f>
        <v>1.8382409380942635</v>
      </c>
      <c r="Q3283" s="112">
        <f>Cal_051922a!$R$3</f>
        <v>0.56187208580813652</v>
      </c>
      <c r="R3283" s="46">
        <v>32.659999999999997</v>
      </c>
      <c r="S3283" s="46">
        <v>20.97</v>
      </c>
      <c r="T3283" s="43">
        <f t="shared" ref="T3283" si="791">AVERAGE(0.593,0.615,0.365,0.678,0.598,0.631)</f>
        <v>0.57999999999999996</v>
      </c>
      <c r="U3283" s="378">
        <f t="shared" ref="U3283:U3286" si="792">(R3283-T3283)*(L3283+M3283)/L3283</f>
        <v>32.08</v>
      </c>
      <c r="V3283" s="378">
        <f t="shared" ref="V3283:V3286" si="793">(S3283-T3283)*(L3283+M3283)/L3283</f>
        <v>20.39</v>
      </c>
      <c r="W3283" s="464">
        <f t="shared" ref="W3283:W3286" si="794">(Q3283*P3283/(P3283-1)*(U3283-V3283)*(K3283)/I3283)/N3283</f>
        <v>0.24834621236658225</v>
      </c>
      <c r="X3283" s="464">
        <f t="shared" ref="X3283:X3286" si="795">(Q3283*P3283/(P3283-1)*(P3283*V3283-U3283)*(K3283)/I3283)/N3283</f>
        <v>0.11475619017547832</v>
      </c>
      <c r="Y3283" s="43">
        <f>Cal_051922a!$A$3</f>
        <v>20220519</v>
      </c>
      <c r="Z3283" s="90" t="s">
        <v>1572</v>
      </c>
      <c r="AA3283" s="82">
        <v>20221106</v>
      </c>
      <c r="AE3283" s="689" t="s">
        <v>1250</v>
      </c>
      <c r="AF3283" s="130">
        <v>1</v>
      </c>
      <c r="AG3283" s="130" t="s">
        <v>1634</v>
      </c>
      <c r="AH3283" s="490" t="s">
        <v>1271</v>
      </c>
    </row>
    <row r="3284" spans="1:35" x14ac:dyDescent="0.2">
      <c r="A3284" s="43" t="s">
        <v>1266</v>
      </c>
      <c r="B3284" s="45">
        <v>20200727</v>
      </c>
      <c r="C3284" s="107" t="s">
        <v>72</v>
      </c>
      <c r="D3284" s="107">
        <v>12</v>
      </c>
      <c r="E3284" s="107">
        <v>13</v>
      </c>
      <c r="H3284" s="107" t="s">
        <v>11</v>
      </c>
      <c r="I3284" s="107">
        <v>290</v>
      </c>
      <c r="J3284" s="107">
        <v>0</v>
      </c>
      <c r="K3284" s="43">
        <v>5</v>
      </c>
      <c r="L3284" s="43">
        <v>1</v>
      </c>
      <c r="M3284" s="43">
        <v>0</v>
      </c>
      <c r="N3284" s="49">
        <v>1</v>
      </c>
      <c r="O3284" s="111" t="str">
        <f>Cal_051922a!$E$2</f>
        <v>Cal_051922a</v>
      </c>
      <c r="P3284" s="112">
        <f>Cal_051922a!$Q$3</f>
        <v>1.8382409380942635</v>
      </c>
      <c r="Q3284" s="112">
        <f>Cal_051922a!$R$3</f>
        <v>0.56187208580813652</v>
      </c>
      <c r="R3284" s="46">
        <v>32.409999999999997</v>
      </c>
      <c r="S3284" s="46">
        <v>21.2</v>
      </c>
      <c r="T3284" s="43">
        <f t="shared" ref="T3284" si="796">AVERAGE(0.568,0.46,0.491,0.54,0.373,0.487)</f>
        <v>0.4865000000000001</v>
      </c>
      <c r="U3284" s="378">
        <f t="shared" si="792"/>
        <v>31.923499999999997</v>
      </c>
      <c r="V3284" s="378">
        <f t="shared" si="793"/>
        <v>20.7135</v>
      </c>
      <c r="W3284" s="464">
        <f t="shared" si="794"/>
        <v>0.23814893418557628</v>
      </c>
      <c r="X3284" s="464">
        <f t="shared" si="795"/>
        <v>0.13071431324232805</v>
      </c>
      <c r="Y3284" s="43">
        <f>Cal_051922a!$A$3</f>
        <v>20220519</v>
      </c>
      <c r="Z3284" s="48" t="s">
        <v>1569</v>
      </c>
      <c r="AA3284" s="43">
        <v>20221105</v>
      </c>
      <c r="AE3284" s="689" t="s">
        <v>1250</v>
      </c>
      <c r="AF3284" s="130">
        <v>1</v>
      </c>
      <c r="AG3284" s="130" t="s">
        <v>1634</v>
      </c>
    </row>
    <row r="3285" spans="1:35" x14ac:dyDescent="0.2">
      <c r="A3285" s="43" t="s">
        <v>1266</v>
      </c>
      <c r="B3285" s="45">
        <v>20200727</v>
      </c>
      <c r="C3285" s="107" t="s">
        <v>72</v>
      </c>
      <c r="D3285" s="107">
        <v>12</v>
      </c>
      <c r="E3285" s="107">
        <v>13</v>
      </c>
      <c r="H3285" s="107" t="s">
        <v>10</v>
      </c>
      <c r="I3285" s="107">
        <v>290</v>
      </c>
      <c r="J3285" s="107">
        <v>10</v>
      </c>
      <c r="K3285" s="43">
        <v>5</v>
      </c>
      <c r="L3285" s="43">
        <v>1</v>
      </c>
      <c r="M3285" s="43">
        <v>0</v>
      </c>
      <c r="N3285" s="49">
        <v>1</v>
      </c>
      <c r="O3285" s="111" t="str">
        <f>Cal_051922a!$E$2</f>
        <v>Cal_051922a</v>
      </c>
      <c r="P3285" s="112">
        <f>Cal_051922a!$Q$3</f>
        <v>1.8382409380942635</v>
      </c>
      <c r="Q3285" s="112">
        <f>Cal_051922a!$R$3</f>
        <v>0.56187208580813652</v>
      </c>
      <c r="R3285" s="46">
        <v>26.02</v>
      </c>
      <c r="S3285" s="46">
        <v>16.79</v>
      </c>
      <c r="T3285" s="43">
        <f t="shared" ref="T3285:T3286" si="797">AVERAGE(0.9, 0.75, 0.835, 0.658, 0.692, 0.783)</f>
        <v>0.76966666666666672</v>
      </c>
      <c r="U3285" s="378">
        <f t="shared" si="792"/>
        <v>25.250333333333334</v>
      </c>
      <c r="V3285" s="378">
        <f t="shared" si="793"/>
        <v>16.020333333333333</v>
      </c>
      <c r="W3285" s="464">
        <f t="shared" si="794"/>
        <v>0.19608516168892681</v>
      </c>
      <c r="X3285" s="464">
        <f t="shared" si="795"/>
        <v>8.9202799216320336E-2</v>
      </c>
      <c r="Y3285" s="43">
        <f>Cal_051922a!$A$3</f>
        <v>20220519</v>
      </c>
      <c r="Z3285" s="48" t="s">
        <v>2004</v>
      </c>
      <c r="AA3285" s="43">
        <v>20230210</v>
      </c>
      <c r="AE3285" s="689" t="s">
        <v>1250</v>
      </c>
      <c r="AF3285" s="130">
        <v>1</v>
      </c>
    </row>
    <row r="3286" spans="1:35" x14ac:dyDescent="0.2">
      <c r="A3286" s="43" t="s">
        <v>1266</v>
      </c>
      <c r="B3286" s="45">
        <v>20200727</v>
      </c>
      <c r="C3286" s="107" t="s">
        <v>72</v>
      </c>
      <c r="D3286" s="107">
        <v>12</v>
      </c>
      <c r="E3286" s="107">
        <v>13</v>
      </c>
      <c r="H3286" s="107" t="s">
        <v>11</v>
      </c>
      <c r="I3286" s="107">
        <v>290</v>
      </c>
      <c r="J3286" s="107">
        <v>10</v>
      </c>
      <c r="K3286" s="43">
        <v>5</v>
      </c>
      <c r="L3286" s="43">
        <v>1</v>
      </c>
      <c r="M3286" s="43">
        <v>0</v>
      </c>
      <c r="N3286" s="49">
        <v>1</v>
      </c>
      <c r="O3286" s="111" t="str">
        <f>Cal_051922a!$E$2</f>
        <v>Cal_051922a</v>
      </c>
      <c r="P3286" s="112">
        <f>Cal_051922a!$Q$3</f>
        <v>1.8382409380942635</v>
      </c>
      <c r="Q3286" s="112">
        <f>Cal_051922a!$R$3</f>
        <v>0.56187208580813652</v>
      </c>
      <c r="R3286" s="46">
        <v>26.59</v>
      </c>
      <c r="S3286" s="46">
        <v>17.010000000000002</v>
      </c>
      <c r="T3286" s="43">
        <f t="shared" si="797"/>
        <v>0.76966666666666672</v>
      </c>
      <c r="U3286" s="378">
        <f t="shared" si="792"/>
        <v>25.820333333333334</v>
      </c>
      <c r="V3286" s="378">
        <f t="shared" si="793"/>
        <v>16.240333333333336</v>
      </c>
      <c r="W3286" s="464">
        <f t="shared" si="794"/>
        <v>0.20352067702924359</v>
      </c>
      <c r="X3286" s="464">
        <f t="shared" si="795"/>
        <v>8.5685014555711952E-2</v>
      </c>
      <c r="Y3286" s="43">
        <f>Cal_051922a!$A$3</f>
        <v>20220519</v>
      </c>
      <c r="Z3286" s="48" t="s">
        <v>2004</v>
      </c>
      <c r="AA3286" s="43">
        <v>20230210</v>
      </c>
      <c r="AE3286" s="689" t="s">
        <v>1250</v>
      </c>
      <c r="AF3286" s="130">
        <v>1</v>
      </c>
    </row>
    <row r="3287" spans="1:35" s="82" customFormat="1" x14ac:dyDescent="0.2">
      <c r="A3287" s="82" t="s">
        <v>1266</v>
      </c>
      <c r="B3287" s="81">
        <v>20200727</v>
      </c>
      <c r="C3287" s="126" t="s">
        <v>72</v>
      </c>
      <c r="D3287" s="126">
        <v>12</v>
      </c>
      <c r="E3287" s="126">
        <v>13</v>
      </c>
      <c r="F3287" s="107"/>
      <c r="G3287" s="107"/>
      <c r="H3287" s="126" t="s">
        <v>10</v>
      </c>
      <c r="I3287" s="126">
        <v>294</v>
      </c>
      <c r="J3287" s="126">
        <v>5</v>
      </c>
      <c r="K3287" s="82">
        <v>5</v>
      </c>
      <c r="L3287" s="82">
        <v>1</v>
      </c>
      <c r="M3287" s="82">
        <v>0</v>
      </c>
      <c r="N3287" s="83">
        <v>1</v>
      </c>
      <c r="O3287" s="156" t="str">
        <f>Cal_111320b_12mm!$E$2</f>
        <v>Cal_111320b_12mm</v>
      </c>
      <c r="P3287" s="157">
        <f>Cal_111320b_12mm!$Q$3</f>
        <v>1.834328118614172</v>
      </c>
      <c r="Q3287" s="157">
        <f>Cal_111320b_12mm!$R$3</f>
        <v>0.54419533879391391</v>
      </c>
      <c r="R3287" s="84">
        <v>3.8940000000000001</v>
      </c>
      <c r="S3287" s="84">
        <v>2.7250000000000001</v>
      </c>
      <c r="T3287" s="82">
        <f t="shared" ref="T3287:T3290" si="798">AVERAGE(0.657,0.645,0.79,0.845,0.704,0.75)</f>
        <v>0.73183333333333334</v>
      </c>
      <c r="U3287" s="125">
        <f t="shared" si="766"/>
        <v>3.1621666666666668</v>
      </c>
      <c r="V3287" s="125">
        <f t="shared" si="767"/>
        <v>1.9931666666666668</v>
      </c>
      <c r="W3287" s="459">
        <f t="shared" si="768"/>
        <v>2.3786587742976841E-2</v>
      </c>
      <c r="X3287" s="459">
        <f t="shared" si="769"/>
        <v>1.0050901481316245E-2</v>
      </c>
      <c r="Y3287" s="43">
        <f>Cal_111320b_12mm!$A$3</f>
        <v>20201113</v>
      </c>
      <c r="Z3287" s="85" t="s">
        <v>1585</v>
      </c>
      <c r="AA3287" s="82">
        <v>20200825</v>
      </c>
      <c r="AB3287" s="85"/>
      <c r="AE3287" s="689" t="s">
        <v>1250</v>
      </c>
      <c r="AF3287" s="130">
        <v>1</v>
      </c>
      <c r="AG3287" s="130" t="s">
        <v>1634</v>
      </c>
      <c r="AH3287" s="159" t="s">
        <v>232</v>
      </c>
      <c r="AI3287" s="155"/>
    </row>
    <row r="3288" spans="1:35" s="82" customFormat="1" x14ac:dyDescent="0.2">
      <c r="A3288" s="82" t="s">
        <v>1266</v>
      </c>
      <c r="B3288" s="81">
        <v>20200727</v>
      </c>
      <c r="C3288" s="126" t="s">
        <v>72</v>
      </c>
      <c r="D3288" s="126">
        <v>12</v>
      </c>
      <c r="E3288" s="126">
        <v>13</v>
      </c>
      <c r="F3288" s="107"/>
      <c r="G3288" s="107"/>
      <c r="H3288" s="126" t="s">
        <v>11</v>
      </c>
      <c r="I3288" s="126">
        <v>295</v>
      </c>
      <c r="J3288" s="126">
        <v>5</v>
      </c>
      <c r="K3288" s="82">
        <v>5</v>
      </c>
      <c r="L3288" s="82">
        <v>1</v>
      </c>
      <c r="M3288" s="82">
        <v>0</v>
      </c>
      <c r="N3288" s="83">
        <v>1</v>
      </c>
      <c r="O3288" s="156" t="str">
        <f>Cal_111320b_12mm!$E$2</f>
        <v>Cal_111320b_12mm</v>
      </c>
      <c r="P3288" s="157">
        <f>Cal_111320b_12mm!$Q$3</f>
        <v>1.834328118614172</v>
      </c>
      <c r="Q3288" s="157">
        <f>Cal_111320b_12mm!$R$3</f>
        <v>0.54419533879391391</v>
      </c>
      <c r="R3288" s="84">
        <v>3.1739999999999999</v>
      </c>
      <c r="S3288" s="84">
        <v>2.298</v>
      </c>
      <c r="T3288" s="82">
        <f t="shared" si="798"/>
        <v>0.73183333333333334</v>
      </c>
      <c r="U3288" s="125">
        <f t="shared" si="766"/>
        <v>2.4421666666666666</v>
      </c>
      <c r="V3288" s="125">
        <f t="shared" si="767"/>
        <v>1.5661666666666667</v>
      </c>
      <c r="W3288" s="459">
        <f t="shared" si="768"/>
        <v>1.7764257307208035E-2</v>
      </c>
      <c r="X3288" s="459">
        <f t="shared" si="769"/>
        <v>8.7340300771632969E-3</v>
      </c>
      <c r="Y3288" s="43">
        <f>Cal_111320b_12mm!$A$3</f>
        <v>20201113</v>
      </c>
      <c r="Z3288" s="85" t="s">
        <v>1585</v>
      </c>
      <c r="AA3288" s="82">
        <v>20200825</v>
      </c>
      <c r="AB3288" s="85"/>
      <c r="AE3288" s="689" t="s">
        <v>1250</v>
      </c>
      <c r="AF3288" s="130">
        <v>1</v>
      </c>
      <c r="AG3288" s="130" t="s">
        <v>1634</v>
      </c>
      <c r="AH3288" s="159" t="s">
        <v>233</v>
      </c>
      <c r="AI3288" s="155"/>
    </row>
    <row r="3289" spans="1:35" s="372" customFormat="1" x14ac:dyDescent="0.2">
      <c r="A3289" s="372" t="s">
        <v>1266</v>
      </c>
      <c r="B3289" s="462">
        <v>20200727</v>
      </c>
      <c r="C3289" s="373" t="s">
        <v>72</v>
      </c>
      <c r="D3289" s="373">
        <v>12</v>
      </c>
      <c r="E3289" s="373">
        <v>13</v>
      </c>
      <c r="F3289" s="107"/>
      <c r="G3289" s="107"/>
      <c r="H3289" s="373" t="s">
        <v>10</v>
      </c>
      <c r="I3289" s="373">
        <v>551</v>
      </c>
      <c r="J3289" s="373">
        <v>20</v>
      </c>
      <c r="K3289" s="372">
        <v>5</v>
      </c>
      <c r="L3289" s="372">
        <v>1</v>
      </c>
      <c r="M3289" s="372">
        <v>0</v>
      </c>
      <c r="N3289" s="375">
        <v>1</v>
      </c>
      <c r="O3289" s="156" t="str">
        <f>Cal_111320b_12mm!$E$2</f>
        <v>Cal_111320b_12mm</v>
      </c>
      <c r="P3289" s="157">
        <f>Cal_111320b_12mm!$Q$3</f>
        <v>1.834328118614172</v>
      </c>
      <c r="Q3289" s="157">
        <f>Cal_111320b_12mm!$R$3</f>
        <v>0.54419533879391391</v>
      </c>
      <c r="R3289" s="376">
        <v>4.0039999999999996</v>
      </c>
      <c r="S3289" s="376">
        <v>3.0960000000000001</v>
      </c>
      <c r="T3289" s="82">
        <f t="shared" si="798"/>
        <v>0.73183333333333334</v>
      </c>
      <c r="U3289" s="378">
        <f t="shared" ref="U3289:U3350" si="799">(R3289-T3289)*(L3289+M3289)/L3289</f>
        <v>3.2721666666666662</v>
      </c>
      <c r="V3289" s="378">
        <f t="shared" ref="V3289:V3350" si="800">(S3289-T3289)*(L3289+M3289)/L3289</f>
        <v>2.3641666666666667</v>
      </c>
      <c r="W3289" s="464">
        <f t="shared" ref="W3289:W3350" si="801">(Q3289*P3289/(P3289-1)*(U3289-V3289)*(K3289)/I3289)/N3289</f>
        <v>9.8582360886158432E-3</v>
      </c>
      <c r="X3289" s="464">
        <f t="shared" ref="X3289:X3350" si="802">(Q3289*P3289/(P3289-1)*(P3289*V3289-U3289)*(K3289)/I3289)/N3289</f>
        <v>1.1557269715637565E-2</v>
      </c>
      <c r="Y3289" s="43">
        <f>Cal_111320b_12mm!$A$3</f>
        <v>20201113</v>
      </c>
      <c r="Z3289" s="85" t="s">
        <v>1585</v>
      </c>
      <c r="AA3289" s="82">
        <v>20200825</v>
      </c>
      <c r="AB3289" s="380"/>
      <c r="AE3289" s="689" t="s">
        <v>1250</v>
      </c>
      <c r="AF3289" s="130">
        <v>1</v>
      </c>
      <c r="AG3289" s="130" t="s">
        <v>1634</v>
      </c>
      <c r="AH3289" s="382" t="s">
        <v>242</v>
      </c>
      <c r="AI3289" s="371"/>
    </row>
    <row r="3290" spans="1:35" s="372" customFormat="1" x14ac:dyDescent="0.2">
      <c r="A3290" s="372" t="s">
        <v>1266</v>
      </c>
      <c r="B3290" s="462">
        <v>20200727</v>
      </c>
      <c r="C3290" s="373" t="s">
        <v>72</v>
      </c>
      <c r="D3290" s="373">
        <v>12</v>
      </c>
      <c r="E3290" s="373">
        <v>13</v>
      </c>
      <c r="F3290" s="107"/>
      <c r="G3290" s="107"/>
      <c r="H3290" s="373" t="s">
        <v>11</v>
      </c>
      <c r="I3290" s="373">
        <v>551</v>
      </c>
      <c r="J3290" s="373">
        <v>20</v>
      </c>
      <c r="K3290" s="372">
        <v>5</v>
      </c>
      <c r="L3290" s="372">
        <v>1</v>
      </c>
      <c r="M3290" s="372">
        <v>0</v>
      </c>
      <c r="N3290" s="375">
        <v>1</v>
      </c>
      <c r="O3290" s="156" t="str">
        <f>Cal_111320b_12mm!$E$2</f>
        <v>Cal_111320b_12mm</v>
      </c>
      <c r="P3290" s="157">
        <f>Cal_111320b_12mm!$Q$3</f>
        <v>1.834328118614172</v>
      </c>
      <c r="Q3290" s="157">
        <f>Cal_111320b_12mm!$R$3</f>
        <v>0.54419533879391391</v>
      </c>
      <c r="R3290" s="376">
        <v>3.8119999999999998</v>
      </c>
      <c r="S3290" s="376">
        <v>2.6190000000000002</v>
      </c>
      <c r="T3290" s="82">
        <f t="shared" si="798"/>
        <v>0.73183333333333334</v>
      </c>
      <c r="U3290" s="378">
        <f t="shared" si="799"/>
        <v>3.0801666666666665</v>
      </c>
      <c r="V3290" s="378">
        <f t="shared" si="800"/>
        <v>1.8871666666666669</v>
      </c>
      <c r="W3290" s="464">
        <f t="shared" si="801"/>
        <v>1.295250622656245E-2</v>
      </c>
      <c r="X3290" s="464">
        <f t="shared" si="802"/>
        <v>4.1421551919473363E-3</v>
      </c>
      <c r="Y3290" s="43">
        <f>Cal_111320b_12mm!$A$3</f>
        <v>20201113</v>
      </c>
      <c r="Z3290" s="85" t="s">
        <v>1585</v>
      </c>
      <c r="AA3290" s="82">
        <v>20200825</v>
      </c>
      <c r="AB3290" s="380"/>
      <c r="AE3290" s="689" t="s">
        <v>1250</v>
      </c>
      <c r="AF3290" s="130">
        <v>1</v>
      </c>
      <c r="AG3290" s="130" t="s">
        <v>1634</v>
      </c>
      <c r="AH3290" s="382" t="s">
        <v>243</v>
      </c>
      <c r="AI3290" s="371"/>
    </row>
    <row r="3291" spans="1:35" x14ac:dyDescent="0.2">
      <c r="A3291" s="43" t="s">
        <v>1266</v>
      </c>
      <c r="B3291" s="45">
        <v>20200727</v>
      </c>
      <c r="C3291" s="107" t="s">
        <v>72</v>
      </c>
      <c r="D3291" s="107">
        <v>12</v>
      </c>
      <c r="E3291" s="107">
        <v>16</v>
      </c>
      <c r="H3291" s="107" t="s">
        <v>10</v>
      </c>
      <c r="I3291" s="107">
        <v>290</v>
      </c>
      <c r="J3291" s="107">
        <v>0</v>
      </c>
      <c r="K3291" s="43">
        <v>5</v>
      </c>
      <c r="L3291" s="43">
        <v>1</v>
      </c>
      <c r="M3291" s="43">
        <v>0</v>
      </c>
      <c r="N3291" s="49">
        <v>1</v>
      </c>
      <c r="O3291" s="111" t="str">
        <f>Cal_051922a!$E$2</f>
        <v>Cal_051922a</v>
      </c>
      <c r="P3291" s="112">
        <f>Cal_051922a!$Q$3</f>
        <v>1.8382409380942635</v>
      </c>
      <c r="Q3291" s="112">
        <f>Cal_051922a!$R$3</f>
        <v>0.56187208580813652</v>
      </c>
      <c r="R3291" s="46">
        <v>21.37</v>
      </c>
      <c r="S3291" s="46">
        <v>13.9</v>
      </c>
      <c r="T3291" s="43">
        <f t="shared" ref="T3291:T3292" si="803">AVERAGE(0.593,0.615,0.365,0.678,0.598,0.631)</f>
        <v>0.57999999999999996</v>
      </c>
      <c r="U3291" s="79">
        <f t="shared" si="799"/>
        <v>20.790000000000003</v>
      </c>
      <c r="V3291" s="79">
        <f t="shared" si="800"/>
        <v>13.32</v>
      </c>
      <c r="W3291" s="465">
        <f t="shared" si="801"/>
        <v>0.15869514169190507</v>
      </c>
      <c r="X3291" s="465">
        <f t="shared" si="802"/>
        <v>7.8505643097709771E-2</v>
      </c>
      <c r="Y3291" s="43">
        <f>Cal_051922a!$A$3</f>
        <v>20220519</v>
      </c>
      <c r="Z3291" s="90" t="s">
        <v>1572</v>
      </c>
      <c r="AA3291" s="82">
        <v>20221106</v>
      </c>
      <c r="AE3291" s="689" t="s">
        <v>1250</v>
      </c>
      <c r="AF3291" s="130">
        <v>1</v>
      </c>
      <c r="AG3291" s="130" t="s">
        <v>1634</v>
      </c>
    </row>
    <row r="3292" spans="1:35" x14ac:dyDescent="0.2">
      <c r="A3292" s="43" t="s">
        <v>1266</v>
      </c>
      <c r="B3292" s="45">
        <v>20200727</v>
      </c>
      <c r="C3292" s="107" t="s">
        <v>72</v>
      </c>
      <c r="D3292" s="107">
        <v>12</v>
      </c>
      <c r="E3292" s="107">
        <v>16</v>
      </c>
      <c r="H3292" s="107" t="s">
        <v>11</v>
      </c>
      <c r="I3292" s="107">
        <v>290</v>
      </c>
      <c r="J3292" s="107">
        <v>0</v>
      </c>
      <c r="K3292" s="43">
        <v>5</v>
      </c>
      <c r="L3292" s="43">
        <v>1</v>
      </c>
      <c r="M3292" s="43">
        <v>0</v>
      </c>
      <c r="N3292" s="49">
        <v>1</v>
      </c>
      <c r="O3292" s="111" t="str">
        <f>Cal_051922a!$E$2</f>
        <v>Cal_051922a</v>
      </c>
      <c r="P3292" s="112">
        <f>Cal_051922a!$Q$3</f>
        <v>1.8382409380942635</v>
      </c>
      <c r="Q3292" s="112">
        <f>Cal_051922a!$R$3</f>
        <v>0.56187208580813652</v>
      </c>
      <c r="R3292" s="46">
        <v>20.309999999999999</v>
      </c>
      <c r="S3292" s="46">
        <v>13.1</v>
      </c>
      <c r="T3292" s="43">
        <f t="shared" si="803"/>
        <v>0.57999999999999996</v>
      </c>
      <c r="U3292" s="79">
        <f t="shared" si="799"/>
        <v>19.73</v>
      </c>
      <c r="V3292" s="79">
        <f t="shared" si="800"/>
        <v>12.52</v>
      </c>
      <c r="W3292" s="465">
        <f t="shared" si="801"/>
        <v>0.15317161601052681</v>
      </c>
      <c r="X3292" s="465">
        <f t="shared" si="802"/>
        <v>6.9782875398330377E-2</v>
      </c>
      <c r="Y3292" s="43">
        <f>Cal_051922a!$A$3</f>
        <v>20220519</v>
      </c>
      <c r="Z3292" s="90" t="s">
        <v>1572</v>
      </c>
      <c r="AA3292" s="43">
        <v>20221105</v>
      </c>
      <c r="AE3292" s="689" t="s">
        <v>1250</v>
      </c>
      <c r="AF3292" s="130">
        <v>1</v>
      </c>
      <c r="AG3292" s="130" t="s">
        <v>1634</v>
      </c>
    </row>
    <row r="3293" spans="1:35" x14ac:dyDescent="0.2">
      <c r="A3293" s="43" t="s">
        <v>1266</v>
      </c>
      <c r="B3293" s="45">
        <v>20200727</v>
      </c>
      <c r="C3293" s="107" t="s">
        <v>72</v>
      </c>
      <c r="D3293" s="107">
        <v>12</v>
      </c>
      <c r="E3293" s="107">
        <v>18</v>
      </c>
      <c r="H3293" s="107" t="s">
        <v>10</v>
      </c>
      <c r="I3293" s="107">
        <v>290</v>
      </c>
      <c r="J3293" s="107">
        <v>0</v>
      </c>
      <c r="K3293" s="43">
        <v>5</v>
      </c>
      <c r="L3293" s="43">
        <v>1</v>
      </c>
      <c r="M3293" s="43">
        <v>0</v>
      </c>
      <c r="N3293" s="49">
        <v>1</v>
      </c>
      <c r="O3293" s="111" t="str">
        <f>Cal_051922a!$E$2</f>
        <v>Cal_051922a</v>
      </c>
      <c r="P3293" s="112">
        <f>Cal_051922a!$Q$3</f>
        <v>1.8382409380942635</v>
      </c>
      <c r="Q3293" s="112">
        <f>Cal_051922a!$R$3</f>
        <v>0.56187208580813652</v>
      </c>
      <c r="R3293" s="46">
        <v>16.45</v>
      </c>
      <c r="S3293" s="46">
        <v>10.68</v>
      </c>
      <c r="T3293" s="43">
        <f t="shared" ref="T3293:T3294" si="804">AVERAGE(0.593,0.615,0.365,0.678,0.598,0.631)</f>
        <v>0.57999999999999996</v>
      </c>
      <c r="U3293" s="79">
        <f t="shared" si="799"/>
        <v>15.87</v>
      </c>
      <c r="V3293" s="79">
        <f t="shared" si="800"/>
        <v>10.1</v>
      </c>
      <c r="W3293" s="465">
        <f t="shared" si="801"/>
        <v>0.12257978146750896</v>
      </c>
      <c r="X3293" s="465">
        <f t="shared" si="802"/>
        <v>5.7279672464556314E-2</v>
      </c>
      <c r="Y3293" s="43">
        <f>Cal_051922a!$A$3</f>
        <v>20220519</v>
      </c>
      <c r="Z3293" s="90" t="s">
        <v>1572</v>
      </c>
      <c r="AA3293" s="82">
        <v>20221106</v>
      </c>
      <c r="AE3293" s="689" t="s">
        <v>1250</v>
      </c>
      <c r="AF3293" s="130">
        <v>1</v>
      </c>
      <c r="AG3293" s="130" t="s">
        <v>1634</v>
      </c>
    </row>
    <row r="3294" spans="1:35" x14ac:dyDescent="0.2">
      <c r="A3294" s="43" t="s">
        <v>1266</v>
      </c>
      <c r="B3294" s="45">
        <v>20200727</v>
      </c>
      <c r="C3294" s="107" t="s">
        <v>72</v>
      </c>
      <c r="D3294" s="107">
        <v>12</v>
      </c>
      <c r="E3294" s="107">
        <v>18</v>
      </c>
      <c r="H3294" s="107" t="s">
        <v>11</v>
      </c>
      <c r="I3294" s="107">
        <v>290</v>
      </c>
      <c r="J3294" s="107">
        <v>0</v>
      </c>
      <c r="K3294" s="43">
        <v>5</v>
      </c>
      <c r="L3294" s="43">
        <v>1</v>
      </c>
      <c r="M3294" s="43">
        <v>0</v>
      </c>
      <c r="N3294" s="49">
        <v>1</v>
      </c>
      <c r="O3294" s="111" t="str">
        <f>Cal_051922a!$E$2</f>
        <v>Cal_051922a</v>
      </c>
      <c r="P3294" s="112">
        <f>Cal_051922a!$Q$3</f>
        <v>1.8382409380942635</v>
      </c>
      <c r="Q3294" s="112">
        <f>Cal_051922a!$R$3</f>
        <v>0.56187208580813652</v>
      </c>
      <c r="R3294" s="46">
        <v>16.2</v>
      </c>
      <c r="S3294" s="46">
        <v>10.23</v>
      </c>
      <c r="T3294" s="43">
        <f t="shared" si="804"/>
        <v>0.57999999999999996</v>
      </c>
      <c r="U3294" s="79">
        <f t="shared" si="799"/>
        <v>15.62</v>
      </c>
      <c r="V3294" s="79">
        <f t="shared" si="800"/>
        <v>9.65</v>
      </c>
      <c r="W3294" s="465">
        <f t="shared" si="801"/>
        <v>0.1268286473762614</v>
      </c>
      <c r="X3294" s="465">
        <f t="shared" si="802"/>
        <v>4.5017266529127728E-2</v>
      </c>
      <c r="Y3294" s="43">
        <f>Cal_051922a!$A$3</f>
        <v>20220519</v>
      </c>
      <c r="Z3294" s="90" t="s">
        <v>1572</v>
      </c>
      <c r="AA3294" s="43">
        <v>20221105</v>
      </c>
      <c r="AE3294" s="689" t="s">
        <v>1250</v>
      </c>
      <c r="AF3294" s="130">
        <v>1</v>
      </c>
      <c r="AG3294" s="130" t="s">
        <v>1634</v>
      </c>
    </row>
    <row r="3295" spans="1:35" x14ac:dyDescent="0.2">
      <c r="A3295" s="43" t="s">
        <v>1266</v>
      </c>
      <c r="B3295" s="45">
        <v>20200727</v>
      </c>
      <c r="C3295" s="107" t="s">
        <v>72</v>
      </c>
      <c r="D3295" s="107">
        <v>12</v>
      </c>
      <c r="E3295" s="107">
        <v>18</v>
      </c>
      <c r="H3295" s="107" t="s">
        <v>10</v>
      </c>
      <c r="I3295" s="107">
        <v>290</v>
      </c>
      <c r="J3295" s="107">
        <v>10</v>
      </c>
      <c r="K3295" s="43">
        <v>5</v>
      </c>
      <c r="L3295" s="43">
        <v>1</v>
      </c>
      <c r="M3295" s="43">
        <v>0</v>
      </c>
      <c r="N3295" s="49">
        <v>1</v>
      </c>
      <c r="O3295" s="111" t="str">
        <f>Cal_051922a!$E$2</f>
        <v>Cal_051922a</v>
      </c>
      <c r="P3295" s="112">
        <f>Cal_051922a!$Q$3</f>
        <v>1.8382409380942635</v>
      </c>
      <c r="Q3295" s="112">
        <f>Cal_051922a!$R$3</f>
        <v>0.56187208580813652</v>
      </c>
      <c r="R3295" s="46">
        <v>12.03</v>
      </c>
      <c r="S3295" s="46">
        <v>7.8010000000000002</v>
      </c>
      <c r="T3295" s="43">
        <f t="shared" ref="T3295:T3296" si="805">AVERAGE(0.9, 0.75, 0.835, 0.658, 0.692, 0.783)</f>
        <v>0.76966666666666672</v>
      </c>
      <c r="U3295" s="79">
        <f t="shared" si="799"/>
        <v>11.260333333333332</v>
      </c>
      <c r="V3295" s="79">
        <f t="shared" si="800"/>
        <v>7.0313333333333334</v>
      </c>
      <c r="W3295" s="465">
        <f t="shared" si="801"/>
        <v>8.9842269640571085E-2</v>
      </c>
      <c r="X3295" s="465">
        <f t="shared" si="802"/>
        <v>3.5370777265138001E-2</v>
      </c>
      <c r="Y3295" s="43">
        <f>Cal_051922a!$A$3</f>
        <v>20220519</v>
      </c>
      <c r="Z3295" s="48" t="s">
        <v>2004</v>
      </c>
      <c r="AA3295" s="43">
        <v>20230210</v>
      </c>
      <c r="AE3295" s="689" t="s">
        <v>1250</v>
      </c>
      <c r="AF3295" s="130">
        <v>1</v>
      </c>
    </row>
    <row r="3296" spans="1:35" x14ac:dyDescent="0.2">
      <c r="A3296" s="43" t="s">
        <v>1266</v>
      </c>
      <c r="B3296" s="45">
        <v>20200727</v>
      </c>
      <c r="C3296" s="107" t="s">
        <v>72</v>
      </c>
      <c r="D3296" s="107">
        <v>12</v>
      </c>
      <c r="E3296" s="107">
        <v>18</v>
      </c>
      <c r="H3296" s="107" t="s">
        <v>11</v>
      </c>
      <c r="I3296" s="107">
        <v>290</v>
      </c>
      <c r="J3296" s="107">
        <v>10</v>
      </c>
      <c r="K3296" s="43">
        <v>5</v>
      </c>
      <c r="L3296" s="43">
        <v>1</v>
      </c>
      <c r="M3296" s="43">
        <v>0</v>
      </c>
      <c r="N3296" s="49">
        <v>1</v>
      </c>
      <c r="O3296" s="111" t="str">
        <f>Cal_051922a!$E$2</f>
        <v>Cal_051922a</v>
      </c>
      <c r="P3296" s="112">
        <f>Cal_051922a!$Q$3</f>
        <v>1.8382409380942635</v>
      </c>
      <c r="Q3296" s="112">
        <f>Cal_051922a!$R$3</f>
        <v>0.56187208580813652</v>
      </c>
      <c r="R3296" s="46">
        <v>13.55</v>
      </c>
      <c r="S3296" s="46">
        <v>8.5269999999999992</v>
      </c>
      <c r="T3296" s="43">
        <f t="shared" si="805"/>
        <v>0.76966666666666672</v>
      </c>
      <c r="U3296" s="79">
        <f t="shared" si="799"/>
        <v>12.780333333333335</v>
      </c>
      <c r="V3296" s="79">
        <f t="shared" si="800"/>
        <v>7.7573333333333325</v>
      </c>
      <c r="W3296" s="465">
        <f t="shared" si="801"/>
        <v>0.10671026729831849</v>
      </c>
      <c r="X3296" s="465">
        <f t="shared" si="802"/>
        <v>3.143129085042811E-2</v>
      </c>
      <c r="Y3296" s="43">
        <f>Cal_051922a!$A$3</f>
        <v>20220519</v>
      </c>
      <c r="Z3296" s="48" t="s">
        <v>2004</v>
      </c>
      <c r="AA3296" s="43">
        <v>20230210</v>
      </c>
      <c r="AE3296" s="689" t="s">
        <v>1250</v>
      </c>
      <c r="AF3296" s="130">
        <v>1</v>
      </c>
    </row>
    <row r="3297" spans="1:35" s="82" customFormat="1" x14ac:dyDescent="0.2">
      <c r="A3297" s="82" t="s">
        <v>1266</v>
      </c>
      <c r="B3297" s="81">
        <v>20200727</v>
      </c>
      <c r="C3297" s="126" t="s">
        <v>72</v>
      </c>
      <c r="D3297" s="126">
        <v>12</v>
      </c>
      <c r="E3297" s="126">
        <v>18</v>
      </c>
      <c r="F3297" s="107"/>
      <c r="G3297" s="107"/>
      <c r="H3297" s="126" t="s">
        <v>10</v>
      </c>
      <c r="I3297" s="126">
        <v>293</v>
      </c>
      <c r="J3297" s="126">
        <v>5</v>
      </c>
      <c r="K3297" s="82">
        <v>5</v>
      </c>
      <c r="L3297" s="82">
        <v>1</v>
      </c>
      <c r="M3297" s="82">
        <v>0</v>
      </c>
      <c r="N3297" s="83">
        <v>1</v>
      </c>
      <c r="O3297" s="156" t="str">
        <f>Cal_111320b_12mm!$E$2</f>
        <v>Cal_111320b_12mm</v>
      </c>
      <c r="P3297" s="157">
        <f>Cal_111320b_12mm!$Q$3</f>
        <v>1.834328118614172</v>
      </c>
      <c r="Q3297" s="157">
        <f>Cal_111320b_12mm!$R$3</f>
        <v>0.54419533879391391</v>
      </c>
      <c r="R3297" s="84">
        <v>2.343</v>
      </c>
      <c r="S3297" s="84">
        <v>1.724</v>
      </c>
      <c r="T3297" s="82">
        <f t="shared" ref="T3297:T3300" si="806">AVERAGE(0.657,0.645,0.79,0.845,0.704,0.75)</f>
        <v>0.73183333333333334</v>
      </c>
      <c r="U3297" s="125">
        <f t="shared" si="799"/>
        <v>1.6111666666666666</v>
      </c>
      <c r="V3297" s="125">
        <f t="shared" si="800"/>
        <v>0.99216666666666664</v>
      </c>
      <c r="W3297" s="459">
        <f t="shared" si="801"/>
        <v>1.2638280602111378E-2</v>
      </c>
      <c r="X3297" s="459">
        <f t="shared" si="802"/>
        <v>4.2629706198685311E-3</v>
      </c>
      <c r="Y3297" s="43">
        <f>Cal_111320b_12mm!$A$3</f>
        <v>20201113</v>
      </c>
      <c r="Z3297" s="85" t="s">
        <v>1585</v>
      </c>
      <c r="AA3297" s="82">
        <v>20200825</v>
      </c>
      <c r="AB3297" s="85"/>
      <c r="AE3297" s="689" t="s">
        <v>1250</v>
      </c>
      <c r="AF3297" s="130">
        <v>3</v>
      </c>
      <c r="AG3297" s="130">
        <v>1</v>
      </c>
      <c r="AH3297" s="159" t="s">
        <v>1586</v>
      </c>
      <c r="AI3297" s="155"/>
    </row>
    <row r="3298" spans="1:35" s="82" customFormat="1" x14ac:dyDescent="0.2">
      <c r="A3298" s="82" t="s">
        <v>1266</v>
      </c>
      <c r="B3298" s="81">
        <v>20200727</v>
      </c>
      <c r="C3298" s="126" t="s">
        <v>72</v>
      </c>
      <c r="D3298" s="126">
        <v>12</v>
      </c>
      <c r="E3298" s="126">
        <v>18</v>
      </c>
      <c r="F3298" s="107"/>
      <c r="G3298" s="107"/>
      <c r="H3298" s="126" t="s">
        <v>11</v>
      </c>
      <c r="I3298" s="126">
        <v>293</v>
      </c>
      <c r="J3298" s="126">
        <v>5</v>
      </c>
      <c r="K3298" s="82">
        <v>5</v>
      </c>
      <c r="L3298" s="82">
        <v>1</v>
      </c>
      <c r="M3298" s="82">
        <v>0</v>
      </c>
      <c r="N3298" s="83">
        <v>1</v>
      </c>
      <c r="O3298" s="156" t="str">
        <f>Cal_111320b_12mm!$E$2</f>
        <v>Cal_111320b_12mm</v>
      </c>
      <c r="P3298" s="157">
        <f>Cal_111320b_12mm!$Q$3</f>
        <v>1.834328118614172</v>
      </c>
      <c r="Q3298" s="157">
        <f>Cal_111320b_12mm!$R$3</f>
        <v>0.54419533879391391</v>
      </c>
      <c r="R3298" s="84">
        <v>0.66800000000000004</v>
      </c>
      <c r="S3298" s="84">
        <v>0.51</v>
      </c>
      <c r="T3298" s="82">
        <f t="shared" si="806"/>
        <v>0.73183333333333334</v>
      </c>
      <c r="U3298" s="125">
        <f t="shared" si="799"/>
        <v>-6.3833333333333298E-2</v>
      </c>
      <c r="V3298" s="125">
        <f t="shared" si="800"/>
        <v>-0.22183333333333333</v>
      </c>
      <c r="W3298" s="459">
        <f t="shared" si="801"/>
        <v>3.2259262280025817E-3</v>
      </c>
      <c r="X3298" s="459">
        <f t="shared" si="802"/>
        <v>-7.0047882096009786E-3</v>
      </c>
      <c r="Y3298" s="43">
        <f>Cal_111320b_12mm!$A$3</f>
        <v>20201113</v>
      </c>
      <c r="Z3298" s="85" t="s">
        <v>1585</v>
      </c>
      <c r="AA3298" s="82">
        <v>20200825</v>
      </c>
      <c r="AB3298" s="85"/>
      <c r="AE3298" s="689" t="s">
        <v>1250</v>
      </c>
      <c r="AF3298" s="130">
        <v>4</v>
      </c>
      <c r="AG3298" s="130">
        <v>1</v>
      </c>
      <c r="AH3298" s="752" t="s">
        <v>1620</v>
      </c>
      <c r="AI3298" s="155"/>
    </row>
    <row r="3299" spans="1:35" s="372" customFormat="1" x14ac:dyDescent="0.2">
      <c r="A3299" s="372" t="s">
        <v>1266</v>
      </c>
      <c r="B3299" s="462">
        <v>20200727</v>
      </c>
      <c r="C3299" s="373" t="s">
        <v>72</v>
      </c>
      <c r="D3299" s="373">
        <v>12</v>
      </c>
      <c r="E3299" s="373">
        <v>18</v>
      </c>
      <c r="F3299" s="107"/>
      <c r="G3299" s="107"/>
      <c r="H3299" s="373" t="s">
        <v>10</v>
      </c>
      <c r="I3299" s="373">
        <v>552</v>
      </c>
      <c r="J3299" s="373">
        <v>20</v>
      </c>
      <c r="K3299" s="372">
        <v>5</v>
      </c>
      <c r="L3299" s="372">
        <v>1</v>
      </c>
      <c r="M3299" s="372">
        <v>0</v>
      </c>
      <c r="N3299" s="375">
        <v>1</v>
      </c>
      <c r="O3299" s="156" t="str">
        <f>Cal_111320b_12mm!$E$2</f>
        <v>Cal_111320b_12mm</v>
      </c>
      <c r="P3299" s="157">
        <f>Cal_111320b_12mm!$Q$3</f>
        <v>1.834328118614172</v>
      </c>
      <c r="Q3299" s="157">
        <f>Cal_111320b_12mm!$R$3</f>
        <v>0.54419533879391391</v>
      </c>
      <c r="R3299" s="376">
        <v>4.0170000000000003</v>
      </c>
      <c r="S3299" s="376">
        <v>2.6880000000000002</v>
      </c>
      <c r="T3299" s="82">
        <f t="shared" si="806"/>
        <v>0.73183333333333334</v>
      </c>
      <c r="U3299" s="378">
        <f t="shared" si="799"/>
        <v>3.285166666666667</v>
      </c>
      <c r="V3299" s="378">
        <f t="shared" si="800"/>
        <v>1.9561666666666668</v>
      </c>
      <c r="W3299" s="464">
        <f t="shared" si="801"/>
        <v>1.4402930602246391E-2</v>
      </c>
      <c r="X3299" s="464">
        <f t="shared" si="802"/>
        <v>3.2846577342173855E-3</v>
      </c>
      <c r="Y3299" s="43">
        <f>Cal_111320b_12mm!$A$3</f>
        <v>20201113</v>
      </c>
      <c r="Z3299" s="85" t="s">
        <v>1585</v>
      </c>
      <c r="AA3299" s="82">
        <v>20200825</v>
      </c>
      <c r="AB3299" s="380"/>
      <c r="AE3299" s="689" t="s">
        <v>1250</v>
      </c>
      <c r="AF3299" s="130">
        <v>1</v>
      </c>
      <c r="AG3299" s="130" t="s">
        <v>1634</v>
      </c>
      <c r="AH3299" s="750" t="s">
        <v>1621</v>
      </c>
      <c r="AI3299" s="371"/>
    </row>
    <row r="3300" spans="1:35" s="610" customFormat="1" ht="13.5" thickBot="1" x14ac:dyDescent="0.25">
      <c r="A3300" s="610" t="s">
        <v>1266</v>
      </c>
      <c r="B3300" s="611">
        <v>20200727</v>
      </c>
      <c r="C3300" s="612" t="s">
        <v>72</v>
      </c>
      <c r="D3300" s="612">
        <v>12</v>
      </c>
      <c r="E3300" s="612">
        <v>18</v>
      </c>
      <c r="F3300" s="140"/>
      <c r="G3300" s="140"/>
      <c r="H3300" s="612" t="s">
        <v>11</v>
      </c>
      <c r="I3300" s="612">
        <v>550</v>
      </c>
      <c r="J3300" s="612">
        <v>20</v>
      </c>
      <c r="K3300" s="610">
        <v>5</v>
      </c>
      <c r="L3300" s="610">
        <v>1</v>
      </c>
      <c r="M3300" s="610">
        <v>0</v>
      </c>
      <c r="N3300" s="614">
        <v>1</v>
      </c>
      <c r="O3300" s="638" t="str">
        <f>Cal_111320b_12mm!$E$2</f>
        <v>Cal_111320b_12mm</v>
      </c>
      <c r="P3300" s="639">
        <f>Cal_111320b_12mm!$Q$3</f>
        <v>1.834328118614172</v>
      </c>
      <c r="Q3300" s="639">
        <f>Cal_111320b_12mm!$R$3</f>
        <v>0.54419533879391391</v>
      </c>
      <c r="R3300" s="626">
        <v>5.2640000000000002</v>
      </c>
      <c r="S3300" s="626">
        <v>3.5579999999999998</v>
      </c>
      <c r="T3300" s="258">
        <f t="shared" si="806"/>
        <v>0.73183333333333334</v>
      </c>
      <c r="U3300" s="618">
        <f t="shared" si="799"/>
        <v>4.5321666666666669</v>
      </c>
      <c r="V3300" s="618">
        <f t="shared" si="800"/>
        <v>2.8261666666666665</v>
      </c>
      <c r="W3300" s="619">
        <f t="shared" si="801"/>
        <v>1.8555869188457013E-2</v>
      </c>
      <c r="X3300" s="619">
        <f t="shared" si="802"/>
        <v>7.091151709344305E-3</v>
      </c>
      <c r="Y3300" s="115">
        <f>Cal_111320b_12mm!$A$3</f>
        <v>20201113</v>
      </c>
      <c r="Z3300" s="276" t="s">
        <v>1585</v>
      </c>
      <c r="AA3300" s="258">
        <v>20200825</v>
      </c>
      <c r="AB3300" s="625"/>
      <c r="AE3300" s="693" t="s">
        <v>1250</v>
      </c>
      <c r="AF3300" s="508">
        <v>1</v>
      </c>
      <c r="AG3300" s="508" t="s">
        <v>1634</v>
      </c>
      <c r="AH3300" s="753" t="s">
        <v>1622</v>
      </c>
      <c r="AI3300" s="613"/>
    </row>
    <row r="3301" spans="1:35" x14ac:dyDescent="0.2">
      <c r="A3301" s="43" t="s">
        <v>1266</v>
      </c>
      <c r="B3301" s="45">
        <v>20200727</v>
      </c>
      <c r="C3301" s="107" t="s">
        <v>70</v>
      </c>
      <c r="D3301" s="107">
        <v>15</v>
      </c>
      <c r="E3301" s="107">
        <v>6</v>
      </c>
      <c r="H3301" s="107" t="s">
        <v>10</v>
      </c>
      <c r="I3301" s="107">
        <v>290</v>
      </c>
      <c r="J3301" s="107">
        <v>0</v>
      </c>
      <c r="K3301" s="43">
        <v>5</v>
      </c>
      <c r="L3301" s="43">
        <v>1</v>
      </c>
      <c r="M3301" s="43">
        <v>0</v>
      </c>
      <c r="N3301" s="49">
        <v>1</v>
      </c>
      <c r="O3301" s="111" t="str">
        <f>Cal_051922a!$E$2</f>
        <v>Cal_051922a</v>
      </c>
      <c r="P3301" s="112">
        <f>Cal_051922a!$Q$3</f>
        <v>1.8382409380942635</v>
      </c>
      <c r="Q3301" s="112">
        <f>Cal_051922a!$R$3</f>
        <v>0.56187208580813652</v>
      </c>
      <c r="R3301" s="46">
        <v>20.6</v>
      </c>
      <c r="S3301" s="46">
        <v>15.32</v>
      </c>
      <c r="T3301" s="43">
        <f t="shared" ref="T3301:T3304" si="807">AVERAGE(0.568,0.46,0.491,0.54,0.373,0.487)</f>
        <v>0.4865000000000001</v>
      </c>
      <c r="U3301" s="79">
        <f t="shared" si="799"/>
        <v>20.113500000000002</v>
      </c>
      <c r="V3301" s="79">
        <f t="shared" si="800"/>
        <v>14.833500000000001</v>
      </c>
      <c r="W3301" s="465">
        <f t="shared" si="801"/>
        <v>0.1121700599910654</v>
      </c>
      <c r="X3301" s="465">
        <f t="shared" si="802"/>
        <v>0.15198293108827032</v>
      </c>
      <c r="Y3301" s="43">
        <f>Cal_051922a!$A$3</f>
        <v>20220519</v>
      </c>
      <c r="Z3301" s="86" t="s">
        <v>1570</v>
      </c>
      <c r="AA3301" s="43">
        <v>20221105</v>
      </c>
      <c r="AE3301" s="689" t="s">
        <v>1250</v>
      </c>
      <c r="AF3301" s="130">
        <v>1</v>
      </c>
      <c r="AG3301" s="130" t="s">
        <v>1634</v>
      </c>
    </row>
    <row r="3302" spans="1:35" x14ac:dyDescent="0.2">
      <c r="A3302" s="43" t="s">
        <v>1266</v>
      </c>
      <c r="B3302" s="45">
        <v>20200727</v>
      </c>
      <c r="C3302" s="107" t="s">
        <v>70</v>
      </c>
      <c r="D3302" s="107">
        <v>15</v>
      </c>
      <c r="E3302" s="107">
        <v>6</v>
      </c>
      <c r="H3302" s="107" t="s">
        <v>11</v>
      </c>
      <c r="I3302" s="107">
        <v>290</v>
      </c>
      <c r="J3302" s="107">
        <v>0</v>
      </c>
      <c r="K3302" s="43">
        <v>5</v>
      </c>
      <c r="L3302" s="43">
        <v>1</v>
      </c>
      <c r="M3302" s="43">
        <v>0</v>
      </c>
      <c r="N3302" s="49">
        <v>1</v>
      </c>
      <c r="O3302" s="111" t="str">
        <f>Cal_051922a!$E$2</f>
        <v>Cal_051922a</v>
      </c>
      <c r="P3302" s="112">
        <f>Cal_051922a!$Q$3</f>
        <v>1.8382409380942635</v>
      </c>
      <c r="Q3302" s="112">
        <f>Cal_051922a!$R$3</f>
        <v>0.56187208580813652</v>
      </c>
      <c r="R3302" s="46">
        <v>17.739999999999998</v>
      </c>
      <c r="S3302" s="46">
        <v>13.1</v>
      </c>
      <c r="T3302" s="43">
        <f t="shared" si="807"/>
        <v>0.4865000000000001</v>
      </c>
      <c r="U3302" s="79">
        <f t="shared" si="799"/>
        <v>17.253499999999999</v>
      </c>
      <c r="V3302" s="79">
        <f t="shared" si="800"/>
        <v>12.6135</v>
      </c>
      <c r="W3302" s="465">
        <f t="shared" si="801"/>
        <v>9.8573689083057442E-2</v>
      </c>
      <c r="X3302" s="465">
        <f t="shared" si="802"/>
        <v>0.12604583786467577</v>
      </c>
      <c r="Y3302" s="43">
        <f>Cal_051922a!$A$3</f>
        <v>20220519</v>
      </c>
      <c r="Z3302" s="86" t="s">
        <v>1570</v>
      </c>
      <c r="AA3302" s="43">
        <v>20221105</v>
      </c>
      <c r="AE3302" s="689" t="s">
        <v>1250</v>
      </c>
      <c r="AF3302" s="130">
        <v>1</v>
      </c>
      <c r="AG3302" s="130" t="s">
        <v>1634</v>
      </c>
    </row>
    <row r="3303" spans="1:35" x14ac:dyDescent="0.2">
      <c r="A3303" s="43" t="s">
        <v>1266</v>
      </c>
      <c r="B3303" s="45">
        <v>20200727</v>
      </c>
      <c r="C3303" s="107" t="s">
        <v>70</v>
      </c>
      <c r="D3303" s="107">
        <v>15</v>
      </c>
      <c r="E3303" s="107">
        <v>9</v>
      </c>
      <c r="H3303" s="107" t="s">
        <v>10</v>
      </c>
      <c r="I3303" s="107">
        <v>290</v>
      </c>
      <c r="J3303" s="107">
        <v>0</v>
      </c>
      <c r="K3303" s="43">
        <v>5</v>
      </c>
      <c r="L3303" s="43">
        <v>1</v>
      </c>
      <c r="M3303" s="43">
        <v>0</v>
      </c>
      <c r="N3303" s="49">
        <v>1</v>
      </c>
      <c r="O3303" s="111" t="str">
        <f>Cal_051922a!$E$2</f>
        <v>Cal_051922a</v>
      </c>
      <c r="P3303" s="112">
        <f>Cal_051922a!$Q$3</f>
        <v>1.8382409380942635</v>
      </c>
      <c r="Q3303" s="112">
        <f>Cal_051922a!$R$3</f>
        <v>0.56187208580813652</v>
      </c>
      <c r="R3303" s="46">
        <v>219.7</v>
      </c>
      <c r="S3303" s="46">
        <v>148.30000000000001</v>
      </c>
      <c r="T3303" s="43">
        <f t="shared" ref="T3303" si="808">AVERAGE(0.593,0.615,0.365,0.678,0.598,0.631)</f>
        <v>0.57999999999999996</v>
      </c>
      <c r="U3303" s="79">
        <f t="shared" si="799"/>
        <v>219.11999999999998</v>
      </c>
      <c r="V3303" s="79">
        <f t="shared" si="800"/>
        <v>147.72</v>
      </c>
      <c r="W3303" s="465">
        <f t="shared" si="801"/>
        <v>1.5168451294246337</v>
      </c>
      <c r="X3303" s="465">
        <f t="shared" si="802"/>
        <v>1.1137329433322656</v>
      </c>
      <c r="Y3303" s="43">
        <f>Cal_051922a!$A$3</f>
        <v>20220519</v>
      </c>
      <c r="Z3303" s="90" t="s">
        <v>1572</v>
      </c>
      <c r="AA3303" s="82">
        <v>20221106</v>
      </c>
      <c r="AE3303" s="689" t="s">
        <v>1250</v>
      </c>
      <c r="AF3303" s="130">
        <v>1</v>
      </c>
      <c r="AG3303" s="130" t="s">
        <v>1634</v>
      </c>
    </row>
    <row r="3304" spans="1:35" x14ac:dyDescent="0.2">
      <c r="A3304" s="43" t="s">
        <v>1266</v>
      </c>
      <c r="B3304" s="45">
        <v>20200727</v>
      </c>
      <c r="C3304" s="107" t="s">
        <v>70</v>
      </c>
      <c r="D3304" s="107">
        <v>15</v>
      </c>
      <c r="E3304" s="107">
        <v>9</v>
      </c>
      <c r="H3304" s="107" t="s">
        <v>11</v>
      </c>
      <c r="I3304" s="107">
        <v>290</v>
      </c>
      <c r="J3304" s="107">
        <v>0</v>
      </c>
      <c r="K3304" s="43">
        <v>5</v>
      </c>
      <c r="L3304" s="43">
        <v>1</v>
      </c>
      <c r="M3304" s="43">
        <v>0</v>
      </c>
      <c r="N3304" s="49">
        <v>1</v>
      </c>
      <c r="O3304" s="111" t="str">
        <f>Cal_051922a!$E$2</f>
        <v>Cal_051922a</v>
      </c>
      <c r="P3304" s="112">
        <f>Cal_051922a!$Q$3</f>
        <v>1.8382409380942635</v>
      </c>
      <c r="Q3304" s="112">
        <f>Cal_051922a!$R$3</f>
        <v>0.56187208580813652</v>
      </c>
      <c r="R3304" s="46">
        <v>226.4</v>
      </c>
      <c r="S3304" s="46">
        <v>148.69999999999999</v>
      </c>
      <c r="T3304" s="43">
        <f t="shared" si="807"/>
        <v>0.4865000000000001</v>
      </c>
      <c r="U3304" s="79">
        <f t="shared" si="799"/>
        <v>225.9135</v>
      </c>
      <c r="V3304" s="79">
        <f t="shared" si="800"/>
        <v>148.21349999999998</v>
      </c>
      <c r="W3304" s="465">
        <f t="shared" si="801"/>
        <v>1.6506844055503378</v>
      </c>
      <c r="X3304" s="465">
        <f t="shared" si="802"/>
        <v>0.98868184943581594</v>
      </c>
      <c r="Y3304" s="43">
        <f>Cal_051922a!$A$3</f>
        <v>20220519</v>
      </c>
      <c r="Z3304" s="86" t="s">
        <v>1570</v>
      </c>
      <c r="AA3304" s="43">
        <v>20221105</v>
      </c>
      <c r="AE3304" s="689" t="s">
        <v>1250</v>
      </c>
      <c r="AF3304" s="130">
        <v>1</v>
      </c>
      <c r="AG3304" s="130" t="s">
        <v>1634</v>
      </c>
    </row>
    <row r="3305" spans="1:35" s="82" customFormat="1" x14ac:dyDescent="0.2">
      <c r="A3305" s="82" t="s">
        <v>1266</v>
      </c>
      <c r="B3305" s="81">
        <v>20200727</v>
      </c>
      <c r="C3305" s="126" t="s">
        <v>70</v>
      </c>
      <c r="D3305" s="126">
        <v>15</v>
      </c>
      <c r="E3305" s="126">
        <v>9</v>
      </c>
      <c r="F3305" s="107"/>
      <c r="G3305" s="107"/>
      <c r="H3305" s="126" t="s">
        <v>10</v>
      </c>
      <c r="I3305" s="126">
        <v>293</v>
      </c>
      <c r="J3305" s="126">
        <v>5</v>
      </c>
      <c r="K3305" s="82">
        <v>5</v>
      </c>
      <c r="L3305" s="82">
        <v>1</v>
      </c>
      <c r="M3305" s="82">
        <v>0</v>
      </c>
      <c r="N3305" s="83">
        <v>1</v>
      </c>
      <c r="O3305" s="156" t="str">
        <f>Cal_111320b_12mm!$E$2</f>
        <v>Cal_111320b_12mm</v>
      </c>
      <c r="P3305" s="157">
        <f>Cal_111320b_12mm!$Q$3</f>
        <v>1.834328118614172</v>
      </c>
      <c r="Q3305" s="157">
        <f>Cal_111320b_12mm!$R$3</f>
        <v>0.54419533879391391</v>
      </c>
      <c r="R3305" s="84">
        <v>168.1</v>
      </c>
      <c r="S3305" s="84">
        <v>108.5</v>
      </c>
      <c r="T3305" s="82">
        <f t="shared" ref="T3305:T3306" si="809">AVERAGE(0.657,0.645,0.79,0.845,0.704,0.75)</f>
        <v>0.73183333333333334</v>
      </c>
      <c r="U3305" s="125">
        <f t="shared" si="799"/>
        <v>167.36816666666667</v>
      </c>
      <c r="V3305" s="125">
        <f t="shared" si="800"/>
        <v>107.76816666666667</v>
      </c>
      <c r="W3305" s="459">
        <f t="shared" si="801"/>
        <v>1.2168683746136317</v>
      </c>
      <c r="X3305" s="459">
        <f t="shared" si="802"/>
        <v>0.61892889590429345</v>
      </c>
      <c r="Y3305" s="43">
        <f>Cal_111320b_12mm!$A$3</f>
        <v>20201113</v>
      </c>
      <c r="Z3305" s="85" t="s">
        <v>1585</v>
      </c>
      <c r="AA3305" s="82">
        <v>20200825</v>
      </c>
      <c r="AB3305" s="85"/>
      <c r="AE3305" s="689" t="s">
        <v>1250</v>
      </c>
      <c r="AF3305" s="130">
        <v>1</v>
      </c>
      <c r="AG3305" s="130" t="s">
        <v>1634</v>
      </c>
      <c r="AH3305" s="159" t="s">
        <v>246</v>
      </c>
      <c r="AI3305" s="155"/>
    </row>
    <row r="3306" spans="1:35" s="82" customFormat="1" x14ac:dyDescent="0.2">
      <c r="A3306" s="82" t="s">
        <v>1266</v>
      </c>
      <c r="B3306" s="81">
        <v>20200727</v>
      </c>
      <c r="C3306" s="126" t="s">
        <v>70</v>
      </c>
      <c r="D3306" s="126">
        <v>15</v>
      </c>
      <c r="E3306" s="126">
        <v>9</v>
      </c>
      <c r="F3306" s="107"/>
      <c r="G3306" s="107"/>
      <c r="H3306" s="126" t="s">
        <v>11</v>
      </c>
      <c r="I3306" s="126">
        <v>292</v>
      </c>
      <c r="J3306" s="126">
        <v>5</v>
      </c>
      <c r="K3306" s="82">
        <v>5</v>
      </c>
      <c r="L3306" s="82">
        <v>1</v>
      </c>
      <c r="M3306" s="82">
        <v>0</v>
      </c>
      <c r="N3306" s="83">
        <v>1</v>
      </c>
      <c r="O3306" s="156" t="str">
        <f>Cal_111320b_12mm!$E$2</f>
        <v>Cal_111320b_12mm</v>
      </c>
      <c r="P3306" s="157">
        <f>Cal_111320b_12mm!$Q$3</f>
        <v>1.834328118614172</v>
      </c>
      <c r="Q3306" s="157">
        <f>Cal_111320b_12mm!$R$3</f>
        <v>0.54419533879391391</v>
      </c>
      <c r="R3306" s="84">
        <v>142.5</v>
      </c>
      <c r="S3306" s="84">
        <v>90.7</v>
      </c>
      <c r="T3306" s="82">
        <f t="shared" si="809"/>
        <v>0.73183333333333334</v>
      </c>
      <c r="U3306" s="125">
        <f t="shared" si="799"/>
        <v>141.76816666666667</v>
      </c>
      <c r="V3306" s="125">
        <f t="shared" si="800"/>
        <v>89.968166666666676</v>
      </c>
      <c r="W3306" s="459">
        <f t="shared" si="801"/>
        <v>1.0612357537039703</v>
      </c>
      <c r="X3306" s="459">
        <f t="shared" si="802"/>
        <v>0.47659260244863477</v>
      </c>
      <c r="Y3306" s="43">
        <f>Cal_111320b_12mm!$A$3</f>
        <v>20201113</v>
      </c>
      <c r="Z3306" s="85" t="s">
        <v>1585</v>
      </c>
      <c r="AA3306" s="82">
        <v>20200825</v>
      </c>
      <c r="AB3306" s="85"/>
      <c r="AE3306" s="689" t="s">
        <v>1250</v>
      </c>
      <c r="AF3306" s="130">
        <v>1</v>
      </c>
      <c r="AG3306" s="130" t="s">
        <v>1634</v>
      </c>
      <c r="AH3306" s="159" t="s">
        <v>247</v>
      </c>
      <c r="AI3306" s="155"/>
    </row>
    <row r="3307" spans="1:35" s="372" customFormat="1" x14ac:dyDescent="0.2">
      <c r="A3307" s="372" t="s">
        <v>1266</v>
      </c>
      <c r="B3307" s="462">
        <v>20200727</v>
      </c>
      <c r="C3307" s="373" t="s">
        <v>70</v>
      </c>
      <c r="D3307" s="373">
        <v>15</v>
      </c>
      <c r="E3307" s="373">
        <v>9</v>
      </c>
      <c r="F3307" s="107"/>
      <c r="G3307" s="107"/>
      <c r="H3307" s="373" t="s">
        <v>10</v>
      </c>
      <c r="I3307" s="373">
        <v>550</v>
      </c>
      <c r="J3307" s="373">
        <v>20</v>
      </c>
      <c r="K3307" s="372">
        <v>5</v>
      </c>
      <c r="L3307" s="372">
        <v>1</v>
      </c>
      <c r="M3307" s="372">
        <v>0</v>
      </c>
      <c r="N3307" s="375">
        <v>1</v>
      </c>
      <c r="O3307" s="156" t="str">
        <f>Cal_111320b_12mm!$E$2</f>
        <v>Cal_111320b_12mm</v>
      </c>
      <c r="P3307" s="157">
        <f>Cal_111320b_12mm!$Q$3</f>
        <v>1.834328118614172</v>
      </c>
      <c r="Q3307" s="157">
        <f>Cal_111320b_12mm!$R$3</f>
        <v>0.54419533879391391</v>
      </c>
      <c r="R3307" s="376">
        <v>243.4</v>
      </c>
      <c r="S3307" s="376">
        <v>155.1</v>
      </c>
      <c r="T3307" s="82">
        <f t="shared" ref="T3307:T3308" si="810">AVERAGE(0.401,0.394,0.496,0.296,0.234,0.257,0.213)</f>
        <v>0.32728571428571429</v>
      </c>
      <c r="U3307" s="378">
        <f t="shared" si="799"/>
        <v>243.07271428571428</v>
      </c>
      <c r="V3307" s="378">
        <f t="shared" si="800"/>
        <v>154.77271428571427</v>
      </c>
      <c r="W3307" s="464">
        <f t="shared" si="801"/>
        <v>0.9604239445139241</v>
      </c>
      <c r="X3307" s="464">
        <f t="shared" si="802"/>
        <v>0.44411425364441065</v>
      </c>
      <c r="Y3307" s="43">
        <f>Cal_111320b_12mm!$A$3</f>
        <v>20201113</v>
      </c>
      <c r="Z3307" s="85" t="s">
        <v>1587</v>
      </c>
      <c r="AA3307" s="82">
        <v>20200826</v>
      </c>
      <c r="AB3307" s="48"/>
      <c r="AC3307" s="43"/>
      <c r="AD3307" s="43"/>
      <c r="AE3307" s="692" t="s">
        <v>1250</v>
      </c>
      <c r="AF3307" s="628">
        <v>1</v>
      </c>
      <c r="AG3307" s="130" t="s">
        <v>1634</v>
      </c>
      <c r="AH3307" s="382" t="s">
        <v>251</v>
      </c>
      <c r="AI3307" s="371"/>
    </row>
    <row r="3308" spans="1:35" s="372" customFormat="1" x14ac:dyDescent="0.2">
      <c r="A3308" s="372" t="s">
        <v>1266</v>
      </c>
      <c r="B3308" s="462">
        <v>20200727</v>
      </c>
      <c r="C3308" s="373" t="s">
        <v>70</v>
      </c>
      <c r="D3308" s="373">
        <v>15</v>
      </c>
      <c r="E3308" s="373">
        <v>9</v>
      </c>
      <c r="F3308" s="107"/>
      <c r="G3308" s="107"/>
      <c r="H3308" s="373" t="s">
        <v>11</v>
      </c>
      <c r="I3308" s="373">
        <v>550</v>
      </c>
      <c r="J3308" s="373">
        <v>20</v>
      </c>
      <c r="K3308" s="372">
        <v>5</v>
      </c>
      <c r="L3308" s="372">
        <v>1</v>
      </c>
      <c r="M3308" s="372">
        <v>0</v>
      </c>
      <c r="N3308" s="375">
        <v>1</v>
      </c>
      <c r="O3308" s="156" t="str">
        <f>Cal_111320b_12mm!$E$2</f>
        <v>Cal_111320b_12mm</v>
      </c>
      <c r="P3308" s="157">
        <f>Cal_111320b_12mm!$Q$3</f>
        <v>1.834328118614172</v>
      </c>
      <c r="Q3308" s="157">
        <f>Cal_111320b_12mm!$R$3</f>
        <v>0.54419533879391391</v>
      </c>
      <c r="R3308" s="376">
        <v>216</v>
      </c>
      <c r="S3308" s="376">
        <v>140.5</v>
      </c>
      <c r="T3308" s="82">
        <f t="shared" si="810"/>
        <v>0.32728571428571429</v>
      </c>
      <c r="U3308" s="378">
        <f t="shared" si="799"/>
        <v>215.67271428571428</v>
      </c>
      <c r="V3308" s="378">
        <f t="shared" si="800"/>
        <v>140.17271428571428</v>
      </c>
      <c r="W3308" s="464">
        <f t="shared" si="801"/>
        <v>0.82120054145867782</v>
      </c>
      <c r="X3308" s="464">
        <f t="shared" si="802"/>
        <v>0.45084493802020953</v>
      </c>
      <c r="Y3308" s="43">
        <f>Cal_111320b_12mm!$A$3</f>
        <v>20201113</v>
      </c>
      <c r="Z3308" s="85" t="s">
        <v>1587</v>
      </c>
      <c r="AA3308" s="82">
        <v>20200826</v>
      </c>
      <c r="AB3308" s="48"/>
      <c r="AC3308" s="43"/>
      <c r="AD3308" s="43"/>
      <c r="AE3308" s="692" t="s">
        <v>1250</v>
      </c>
      <c r="AF3308" s="628">
        <v>1</v>
      </c>
      <c r="AG3308" s="130" t="s">
        <v>1634</v>
      </c>
      <c r="AH3308" s="382" t="s">
        <v>252</v>
      </c>
      <c r="AI3308" s="371"/>
    </row>
    <row r="3309" spans="1:35" x14ac:dyDescent="0.2">
      <c r="A3309" s="43" t="s">
        <v>1266</v>
      </c>
      <c r="B3309" s="45">
        <v>20200727</v>
      </c>
      <c r="C3309" s="107" t="s">
        <v>70</v>
      </c>
      <c r="D3309" s="107">
        <v>15</v>
      </c>
      <c r="E3309" s="107">
        <v>11</v>
      </c>
      <c r="H3309" s="107" t="s">
        <v>10</v>
      </c>
      <c r="I3309" s="107">
        <v>290</v>
      </c>
      <c r="J3309" s="107">
        <v>0</v>
      </c>
      <c r="K3309" s="43">
        <v>5</v>
      </c>
      <c r="L3309" s="43">
        <v>1</v>
      </c>
      <c r="M3309" s="43">
        <v>0</v>
      </c>
      <c r="N3309" s="49">
        <v>1</v>
      </c>
      <c r="O3309" s="111" t="str">
        <f>Cal_051922a!$E$2</f>
        <v>Cal_051922a</v>
      </c>
      <c r="P3309" s="112">
        <f>Cal_051922a!$Q$3</f>
        <v>1.8382409380942635</v>
      </c>
      <c r="Q3309" s="112">
        <f>Cal_051922a!$R$3</f>
        <v>0.56187208580813652</v>
      </c>
      <c r="R3309" s="46">
        <v>140.9</v>
      </c>
      <c r="S3309" s="46">
        <v>88.79</v>
      </c>
      <c r="T3309" s="43">
        <f t="shared" ref="T3309:T3310" si="811">AVERAGE(0.568,0.46,0.491,0.54,0.373,0.487)</f>
        <v>0.4865000000000001</v>
      </c>
      <c r="U3309" s="79">
        <f>(R3309-T3309)*(L3309+M3309)/L3309</f>
        <v>140.4135</v>
      </c>
      <c r="V3309" s="79">
        <f>(S3309-T3309)*(L3309+M3309)/L3309</f>
        <v>88.3035</v>
      </c>
      <c r="W3309" s="465">
        <f t="shared" si="801"/>
        <v>1.1070420125254576</v>
      </c>
      <c r="X3309" s="465">
        <f t="shared" si="802"/>
        <v>0.46545494690920797</v>
      </c>
      <c r="Y3309" s="43">
        <f>Cal_051922a!$A$3</f>
        <v>20220519</v>
      </c>
      <c r="Z3309" s="86" t="s">
        <v>1570</v>
      </c>
      <c r="AA3309" s="43">
        <v>20221105</v>
      </c>
      <c r="AE3309" s="689" t="s">
        <v>1250</v>
      </c>
      <c r="AF3309" s="130">
        <v>1</v>
      </c>
      <c r="AG3309" s="130" t="s">
        <v>1634</v>
      </c>
    </row>
    <row r="3310" spans="1:35" x14ac:dyDescent="0.2">
      <c r="A3310" s="43" t="s">
        <v>1266</v>
      </c>
      <c r="B3310" s="45">
        <v>20200727</v>
      </c>
      <c r="C3310" s="107" t="s">
        <v>70</v>
      </c>
      <c r="D3310" s="107">
        <v>15</v>
      </c>
      <c r="E3310" s="107">
        <v>11</v>
      </c>
      <c r="H3310" s="107" t="s">
        <v>11</v>
      </c>
      <c r="I3310" s="107">
        <v>290</v>
      </c>
      <c r="J3310" s="107">
        <v>0</v>
      </c>
      <c r="K3310" s="43">
        <v>5</v>
      </c>
      <c r="L3310" s="43">
        <v>1</v>
      </c>
      <c r="M3310" s="43">
        <v>0</v>
      </c>
      <c r="N3310" s="49">
        <v>1</v>
      </c>
      <c r="O3310" s="111" t="str">
        <f>Cal_051922a!$E$2</f>
        <v>Cal_051922a</v>
      </c>
      <c r="P3310" s="112">
        <f>Cal_051922a!$Q$3</f>
        <v>1.8382409380942635</v>
      </c>
      <c r="Q3310" s="112">
        <f>Cal_051922a!$R$3</f>
        <v>0.56187208580813652</v>
      </c>
      <c r="R3310" s="46">
        <v>137.30000000000001</v>
      </c>
      <c r="S3310" s="46">
        <v>85.5</v>
      </c>
      <c r="T3310" s="43">
        <f t="shared" si="811"/>
        <v>0.4865000000000001</v>
      </c>
      <c r="U3310" s="79">
        <f>(R3310-T3310)*(L3310+M3310)/L3310</f>
        <v>136.8135</v>
      </c>
      <c r="V3310" s="79">
        <f>(S3310-T3310)*(L3310+M3310)/L3310</f>
        <v>85.013499999999993</v>
      </c>
      <c r="W3310" s="465">
        <f t="shared" si="801"/>
        <v>1.1004562703668919</v>
      </c>
      <c r="X3310" s="465">
        <f t="shared" si="802"/>
        <v>0.41345280753940827</v>
      </c>
      <c r="Y3310" s="43">
        <f>Cal_051922a!$A$3</f>
        <v>20220519</v>
      </c>
      <c r="Z3310" s="86" t="s">
        <v>1570</v>
      </c>
      <c r="AA3310" s="43">
        <v>20221105</v>
      </c>
      <c r="AE3310" s="689" t="s">
        <v>1250</v>
      </c>
      <c r="AF3310" s="130">
        <v>1</v>
      </c>
      <c r="AG3310" s="130" t="s">
        <v>1634</v>
      </c>
    </row>
    <row r="3311" spans="1:35" s="82" customFormat="1" x14ac:dyDescent="0.2">
      <c r="A3311" s="82" t="s">
        <v>1266</v>
      </c>
      <c r="B3311" s="81">
        <v>20200727</v>
      </c>
      <c r="C3311" s="126" t="s">
        <v>70</v>
      </c>
      <c r="D3311" s="126">
        <v>15</v>
      </c>
      <c r="E3311" s="126">
        <v>11</v>
      </c>
      <c r="F3311" s="107"/>
      <c r="G3311" s="107"/>
      <c r="H3311" s="126" t="s">
        <v>10</v>
      </c>
      <c r="I3311" s="126">
        <v>294</v>
      </c>
      <c r="J3311" s="126">
        <v>5</v>
      </c>
      <c r="K3311" s="82">
        <v>5</v>
      </c>
      <c r="L3311" s="82">
        <v>1</v>
      </c>
      <c r="M3311" s="82">
        <v>0</v>
      </c>
      <c r="N3311" s="83">
        <v>1</v>
      </c>
      <c r="O3311" s="156" t="str">
        <f>Cal_111320b_12mm!$E$2</f>
        <v>Cal_111320b_12mm</v>
      </c>
      <c r="P3311" s="157">
        <f>Cal_111320b_12mm!$Q$3</f>
        <v>1.834328118614172</v>
      </c>
      <c r="Q3311" s="157">
        <f>Cal_111320b_12mm!$R$3</f>
        <v>0.54419533879391391</v>
      </c>
      <c r="R3311" s="84">
        <v>77.36</v>
      </c>
      <c r="S3311" s="84">
        <v>49.39</v>
      </c>
      <c r="T3311" s="82">
        <f t="shared" ref="T3311:T3312" si="812">AVERAGE(0.657,0.645,0.79,0.845,0.704,0.75)</f>
        <v>0.73183333333333334</v>
      </c>
      <c r="U3311" s="125">
        <f t="shared" si="799"/>
        <v>76.628166666666672</v>
      </c>
      <c r="V3311" s="125">
        <f t="shared" si="800"/>
        <v>48.658166666666666</v>
      </c>
      <c r="W3311" s="459">
        <f t="shared" si="801"/>
        <v>0.56912819432939465</v>
      </c>
      <c r="X3311" s="459">
        <f t="shared" si="802"/>
        <v>0.25692926378107789</v>
      </c>
      <c r="Y3311" s="372">
        <f>Cal_111320b_12mm!$A$3</f>
        <v>20201113</v>
      </c>
      <c r="Z3311" s="380" t="s">
        <v>1585</v>
      </c>
      <c r="AA3311" s="372">
        <v>20200825</v>
      </c>
      <c r="AB3311" s="85"/>
      <c r="AE3311" s="689" t="s">
        <v>1250</v>
      </c>
      <c r="AF3311" s="130">
        <v>1</v>
      </c>
      <c r="AG3311" s="130" t="s">
        <v>1634</v>
      </c>
      <c r="AH3311" s="159" t="s">
        <v>248</v>
      </c>
      <c r="AI3311" s="155"/>
    </row>
    <row r="3312" spans="1:35" s="82" customFormat="1" x14ac:dyDescent="0.2">
      <c r="A3312" s="82" t="s">
        <v>1266</v>
      </c>
      <c r="B3312" s="81">
        <v>20200727</v>
      </c>
      <c r="C3312" s="126" t="s">
        <v>70</v>
      </c>
      <c r="D3312" s="126">
        <v>15</v>
      </c>
      <c r="E3312" s="126">
        <v>11</v>
      </c>
      <c r="F3312" s="107"/>
      <c r="G3312" s="107"/>
      <c r="H3312" s="126" t="s">
        <v>11</v>
      </c>
      <c r="I3312" s="126">
        <v>295</v>
      </c>
      <c r="J3312" s="126">
        <v>5</v>
      </c>
      <c r="K3312" s="82">
        <v>5</v>
      </c>
      <c r="L3312" s="82">
        <v>1</v>
      </c>
      <c r="M3312" s="82">
        <v>0</v>
      </c>
      <c r="N3312" s="83">
        <v>1</v>
      </c>
      <c r="O3312" s="156" t="str">
        <f>Cal_111320b_12mm!$E$2</f>
        <v>Cal_111320b_12mm</v>
      </c>
      <c r="P3312" s="157">
        <f>Cal_111320b_12mm!$Q$3</f>
        <v>1.834328118614172</v>
      </c>
      <c r="Q3312" s="157">
        <f>Cal_111320b_12mm!$R$3</f>
        <v>0.54419533879391391</v>
      </c>
      <c r="R3312" s="84">
        <v>62.81</v>
      </c>
      <c r="S3312" s="84">
        <v>39.5</v>
      </c>
      <c r="T3312" s="82">
        <f t="shared" si="812"/>
        <v>0.73183333333333334</v>
      </c>
      <c r="U3312" s="125">
        <f t="shared" si="799"/>
        <v>62.078166666666668</v>
      </c>
      <c r="V3312" s="125">
        <f t="shared" si="800"/>
        <v>38.768166666666666</v>
      </c>
      <c r="W3312" s="459">
        <f t="shared" si="801"/>
        <v>0.47269958656509059</v>
      </c>
      <c r="X3312" s="459">
        <f t="shared" si="802"/>
        <v>0.18322678676589052</v>
      </c>
      <c r="Y3312" s="372">
        <f>Cal_111320b_12mm!$A$3</f>
        <v>20201113</v>
      </c>
      <c r="Z3312" s="380" t="s">
        <v>1585</v>
      </c>
      <c r="AA3312" s="372">
        <v>20200825</v>
      </c>
      <c r="AB3312" s="85"/>
      <c r="AE3312" s="689" t="s">
        <v>1250</v>
      </c>
      <c r="AF3312" s="130">
        <v>1</v>
      </c>
      <c r="AG3312" s="130" t="s">
        <v>1634</v>
      </c>
      <c r="AH3312" s="159" t="s">
        <v>249</v>
      </c>
      <c r="AI3312" s="155"/>
    </row>
    <row r="3313" spans="1:35" s="372" customFormat="1" x14ac:dyDescent="0.2">
      <c r="A3313" s="372" t="s">
        <v>1266</v>
      </c>
      <c r="B3313" s="462">
        <v>20200727</v>
      </c>
      <c r="C3313" s="373" t="s">
        <v>70</v>
      </c>
      <c r="D3313" s="373">
        <v>15</v>
      </c>
      <c r="E3313" s="373">
        <v>11</v>
      </c>
      <c r="F3313" s="107"/>
      <c r="G3313" s="107"/>
      <c r="H3313" s="373" t="s">
        <v>10</v>
      </c>
      <c r="I3313" s="373">
        <v>551</v>
      </c>
      <c r="J3313" s="373">
        <v>20</v>
      </c>
      <c r="K3313" s="372">
        <v>5</v>
      </c>
      <c r="L3313" s="372">
        <v>1</v>
      </c>
      <c r="M3313" s="372">
        <v>0</v>
      </c>
      <c r="N3313" s="375">
        <v>1</v>
      </c>
      <c r="O3313" s="156" t="str">
        <f>Cal_111320b_12mm!$E$2</f>
        <v>Cal_111320b_12mm</v>
      </c>
      <c r="P3313" s="157">
        <f>Cal_111320b_12mm!$Q$3</f>
        <v>1.834328118614172</v>
      </c>
      <c r="Q3313" s="157">
        <f>Cal_111320b_12mm!$R$3</f>
        <v>0.54419533879391391</v>
      </c>
      <c r="R3313" s="376">
        <v>93.14</v>
      </c>
      <c r="S3313" s="376">
        <v>58.74</v>
      </c>
      <c r="T3313" s="82">
        <f t="shared" ref="T3313:T3314" si="813">AVERAGE(0.401,0.394,0.496,0.296,0.234,0.257,0.213)</f>
        <v>0.32728571428571429</v>
      </c>
      <c r="U3313" s="378">
        <f t="shared" si="799"/>
        <v>92.812714285714293</v>
      </c>
      <c r="V3313" s="378">
        <f t="shared" si="800"/>
        <v>58.412714285714287</v>
      </c>
      <c r="W3313" s="464">
        <f t="shared" si="801"/>
        <v>0.3734838341942569</v>
      </c>
      <c r="X3313" s="464">
        <f t="shared" si="802"/>
        <v>0.15564037665998776</v>
      </c>
      <c r="Y3313" s="43">
        <f>Cal_111320b_12mm!$A$3</f>
        <v>20201113</v>
      </c>
      <c r="Z3313" s="85" t="s">
        <v>1587</v>
      </c>
      <c r="AA3313" s="82">
        <v>20200826</v>
      </c>
      <c r="AB3313" s="380"/>
      <c r="AE3313" s="689" t="s">
        <v>1250</v>
      </c>
      <c r="AF3313" s="130">
        <v>1</v>
      </c>
      <c r="AG3313" s="130" t="s">
        <v>1634</v>
      </c>
      <c r="AH3313" s="382" t="s">
        <v>194</v>
      </c>
      <c r="AI3313" s="371"/>
    </row>
    <row r="3314" spans="1:35" s="372" customFormat="1" x14ac:dyDescent="0.2">
      <c r="A3314" s="372" t="s">
        <v>1266</v>
      </c>
      <c r="B3314" s="462">
        <v>20200727</v>
      </c>
      <c r="C3314" s="373" t="s">
        <v>70</v>
      </c>
      <c r="D3314" s="373">
        <v>15</v>
      </c>
      <c r="E3314" s="373">
        <v>11</v>
      </c>
      <c r="F3314" s="107"/>
      <c r="G3314" s="107"/>
      <c r="H3314" s="373" t="s">
        <v>11</v>
      </c>
      <c r="I3314" s="373">
        <v>551</v>
      </c>
      <c r="J3314" s="373">
        <v>20</v>
      </c>
      <c r="K3314" s="372">
        <v>5</v>
      </c>
      <c r="L3314" s="372">
        <v>1</v>
      </c>
      <c r="M3314" s="372">
        <v>0</v>
      </c>
      <c r="N3314" s="375">
        <v>1</v>
      </c>
      <c r="O3314" s="156" t="str">
        <f>Cal_111320b_12mm!$E$2</f>
        <v>Cal_111320b_12mm</v>
      </c>
      <c r="P3314" s="157">
        <f>Cal_111320b_12mm!$Q$3</f>
        <v>1.834328118614172</v>
      </c>
      <c r="Q3314" s="157">
        <f>Cal_111320b_12mm!$R$3</f>
        <v>0.54419533879391391</v>
      </c>
      <c r="R3314" s="376">
        <v>109.6</v>
      </c>
      <c r="S3314" s="376">
        <v>67.7</v>
      </c>
      <c r="T3314" s="82">
        <f t="shared" si="813"/>
        <v>0.32728571428571429</v>
      </c>
      <c r="U3314" s="378">
        <f t="shared" si="799"/>
        <v>109.27271428571429</v>
      </c>
      <c r="V3314" s="378">
        <f t="shared" si="800"/>
        <v>67.372714285714295</v>
      </c>
      <c r="W3314" s="464">
        <f t="shared" si="801"/>
        <v>0.45491199571916746</v>
      </c>
      <c r="X3314" s="464">
        <f t="shared" si="802"/>
        <v>0.15537524594485264</v>
      </c>
      <c r="Y3314" s="43">
        <f>Cal_111320b_12mm!$A$3</f>
        <v>20201113</v>
      </c>
      <c r="Z3314" s="85" t="s">
        <v>1587</v>
      </c>
      <c r="AA3314" s="82">
        <v>20200826</v>
      </c>
      <c r="AB3314" s="380"/>
      <c r="AE3314" s="689" t="s">
        <v>1250</v>
      </c>
      <c r="AF3314" s="130">
        <v>1</v>
      </c>
      <c r="AG3314" s="130" t="s">
        <v>1634</v>
      </c>
      <c r="AH3314" s="382" t="s">
        <v>253</v>
      </c>
      <c r="AI3314" s="371"/>
    </row>
    <row r="3315" spans="1:35" x14ac:dyDescent="0.2">
      <c r="A3315" s="43" t="s">
        <v>1266</v>
      </c>
      <c r="B3315" s="45">
        <v>20200727</v>
      </c>
      <c r="C3315" s="107" t="s">
        <v>70</v>
      </c>
      <c r="D3315" s="107">
        <v>15</v>
      </c>
      <c r="E3315" s="107">
        <v>15</v>
      </c>
      <c r="H3315" s="107" t="s">
        <v>10</v>
      </c>
      <c r="I3315" s="107">
        <v>290</v>
      </c>
      <c r="J3315" s="107">
        <v>0</v>
      </c>
      <c r="K3315" s="43">
        <v>5</v>
      </c>
      <c r="L3315" s="43">
        <v>1</v>
      </c>
      <c r="M3315" s="43">
        <v>0</v>
      </c>
      <c r="N3315" s="49">
        <v>1</v>
      </c>
      <c r="O3315" s="111" t="str">
        <f>Cal_051922a!$E$2</f>
        <v>Cal_051922a</v>
      </c>
      <c r="P3315" s="112">
        <f>Cal_051922a!$Q$3</f>
        <v>1.8382409380942635</v>
      </c>
      <c r="Q3315" s="112">
        <f>Cal_051922a!$R$3</f>
        <v>0.56187208580813652</v>
      </c>
      <c r="R3315" s="46">
        <v>35.69</v>
      </c>
      <c r="S3315" s="46">
        <v>23.12</v>
      </c>
      <c r="T3315" s="43">
        <f t="shared" ref="T3315:T3319" si="814">AVERAGE(0.593,0.615,0.365,0.678,0.598,0.631)</f>
        <v>0.57999999999999996</v>
      </c>
      <c r="U3315" s="79">
        <f t="shared" si="799"/>
        <v>35.11</v>
      </c>
      <c r="V3315" s="79">
        <f t="shared" si="800"/>
        <v>22.540000000000003</v>
      </c>
      <c r="W3315" s="465">
        <f t="shared" si="801"/>
        <v>0.26704122236509314</v>
      </c>
      <c r="X3315" s="465">
        <f t="shared" si="802"/>
        <v>0.13434809363775363</v>
      </c>
      <c r="Y3315" s="43">
        <f>Cal_051922a!$A$3</f>
        <v>20220519</v>
      </c>
      <c r="Z3315" s="90" t="s">
        <v>1572</v>
      </c>
      <c r="AA3315" s="82">
        <v>20221106</v>
      </c>
      <c r="AE3315" s="689" t="s">
        <v>1250</v>
      </c>
      <c r="AF3315" s="130">
        <v>1</v>
      </c>
      <c r="AG3315" s="130" t="s">
        <v>1634</v>
      </c>
    </row>
    <row r="3316" spans="1:35" x14ac:dyDescent="0.2">
      <c r="A3316" s="43" t="s">
        <v>1266</v>
      </c>
      <c r="B3316" s="45">
        <v>20200727</v>
      </c>
      <c r="C3316" s="107" t="s">
        <v>70</v>
      </c>
      <c r="D3316" s="107">
        <v>15</v>
      </c>
      <c r="E3316" s="107">
        <v>15</v>
      </c>
      <c r="H3316" s="107" t="s">
        <v>11</v>
      </c>
      <c r="I3316" s="107">
        <v>290</v>
      </c>
      <c r="J3316" s="107">
        <v>0</v>
      </c>
      <c r="K3316" s="43">
        <v>5</v>
      </c>
      <c r="L3316" s="43">
        <v>1</v>
      </c>
      <c r="M3316" s="43">
        <v>0</v>
      </c>
      <c r="N3316" s="49">
        <v>1</v>
      </c>
      <c r="O3316" s="111" t="str">
        <f>Cal_051922a!$E$2</f>
        <v>Cal_051922a</v>
      </c>
      <c r="P3316" s="112">
        <f>Cal_051922a!$Q$3</f>
        <v>1.8382409380942635</v>
      </c>
      <c r="Q3316" s="112">
        <f>Cal_051922a!$R$3</f>
        <v>0.56187208580813652</v>
      </c>
      <c r="R3316" s="46">
        <v>36.07</v>
      </c>
      <c r="S3316" s="46">
        <v>23.89</v>
      </c>
      <c r="T3316" s="43">
        <f t="shared" ref="T3316:T3320" si="815">AVERAGE(0.568,0.46,0.491,0.54,0.373,0.487)</f>
        <v>0.4865000000000001</v>
      </c>
      <c r="U3316" s="79">
        <f t="shared" si="799"/>
        <v>35.583500000000001</v>
      </c>
      <c r="V3316" s="79">
        <f t="shared" si="800"/>
        <v>23.403500000000001</v>
      </c>
      <c r="W3316" s="465">
        <f t="shared" si="801"/>
        <v>0.25875593384302581</v>
      </c>
      <c r="X3316" s="465">
        <f t="shared" si="802"/>
        <v>0.15801047507767618</v>
      </c>
      <c r="Y3316" s="43">
        <f>Cal_051922a!$A$3</f>
        <v>20220519</v>
      </c>
      <c r="Z3316" s="86" t="s">
        <v>1570</v>
      </c>
      <c r="AA3316" s="43">
        <v>20221105</v>
      </c>
      <c r="AE3316" s="689" t="s">
        <v>1250</v>
      </c>
      <c r="AF3316" s="130">
        <v>1</v>
      </c>
      <c r="AG3316" s="130" t="s">
        <v>1634</v>
      </c>
    </row>
    <row r="3317" spans="1:35" x14ac:dyDescent="0.2">
      <c r="A3317" s="43" t="s">
        <v>1266</v>
      </c>
      <c r="B3317" s="45">
        <v>20200727</v>
      </c>
      <c r="C3317" s="107" t="s">
        <v>70</v>
      </c>
      <c r="D3317" s="107">
        <v>15</v>
      </c>
      <c r="E3317" s="107">
        <v>19</v>
      </c>
      <c r="H3317" s="107" t="s">
        <v>10</v>
      </c>
      <c r="I3317" s="107">
        <v>290</v>
      </c>
      <c r="J3317" s="107">
        <v>0</v>
      </c>
      <c r="K3317" s="43">
        <v>5</v>
      </c>
      <c r="L3317" s="43">
        <v>1</v>
      </c>
      <c r="M3317" s="43">
        <v>0</v>
      </c>
      <c r="N3317" s="49">
        <v>1</v>
      </c>
      <c r="O3317" s="111" t="str">
        <f>Cal_051922a!$E$2</f>
        <v>Cal_051922a</v>
      </c>
      <c r="P3317" s="112">
        <f>Cal_051922a!$Q$3</f>
        <v>1.8382409380942635</v>
      </c>
      <c r="Q3317" s="112">
        <f>Cal_051922a!$R$3</f>
        <v>0.56187208580813652</v>
      </c>
      <c r="R3317" s="46">
        <v>23.85</v>
      </c>
      <c r="S3317" s="46">
        <v>15.43</v>
      </c>
      <c r="T3317" s="43">
        <f t="shared" si="814"/>
        <v>0.57999999999999996</v>
      </c>
      <c r="U3317" s="79">
        <f t="shared" si="799"/>
        <v>23.270000000000003</v>
      </c>
      <c r="V3317" s="79">
        <f t="shared" si="800"/>
        <v>14.85</v>
      </c>
      <c r="W3317" s="465">
        <f t="shared" si="801"/>
        <v>0.17887725475847932</v>
      </c>
      <c r="X3317" s="465">
        <f t="shared" si="802"/>
        <v>8.5569566121834445E-2</v>
      </c>
      <c r="Y3317" s="43">
        <f>Cal_051922a!$A$3</f>
        <v>20220519</v>
      </c>
      <c r="Z3317" s="90" t="s">
        <v>1572</v>
      </c>
      <c r="AA3317" s="82">
        <v>20221106</v>
      </c>
      <c r="AE3317" s="689" t="s">
        <v>1250</v>
      </c>
      <c r="AF3317" s="130">
        <v>1</v>
      </c>
      <c r="AG3317" s="130" t="s">
        <v>1634</v>
      </c>
    </row>
    <row r="3318" spans="1:35" x14ac:dyDescent="0.2">
      <c r="A3318" s="43" t="s">
        <v>1266</v>
      </c>
      <c r="B3318" s="45">
        <v>20200727</v>
      </c>
      <c r="C3318" s="107" t="s">
        <v>70</v>
      </c>
      <c r="D3318" s="107">
        <v>15</v>
      </c>
      <c r="E3318" s="107">
        <v>19</v>
      </c>
      <c r="H3318" s="107" t="s">
        <v>11</v>
      </c>
      <c r="I3318" s="107">
        <v>290</v>
      </c>
      <c r="J3318" s="107">
        <v>0</v>
      </c>
      <c r="K3318" s="43">
        <v>5</v>
      </c>
      <c r="L3318" s="43">
        <v>1</v>
      </c>
      <c r="M3318" s="43">
        <v>0</v>
      </c>
      <c r="N3318" s="49">
        <v>1</v>
      </c>
      <c r="O3318" s="111" t="str">
        <f>Cal_051922a!$E$2</f>
        <v>Cal_051922a</v>
      </c>
      <c r="P3318" s="112">
        <f>Cal_051922a!$Q$3</f>
        <v>1.8382409380942635</v>
      </c>
      <c r="Q3318" s="112">
        <f>Cal_051922a!$R$3</f>
        <v>0.56187208580813652</v>
      </c>
      <c r="R3318" s="46">
        <v>20.91</v>
      </c>
      <c r="S3318" s="46">
        <v>13.01</v>
      </c>
      <c r="T3318" s="43">
        <f t="shared" si="815"/>
        <v>0.4865000000000001</v>
      </c>
      <c r="U3318" s="79">
        <f t="shared" si="799"/>
        <v>20.423500000000001</v>
      </c>
      <c r="V3318" s="79">
        <f t="shared" si="800"/>
        <v>12.5235</v>
      </c>
      <c r="W3318" s="465">
        <f t="shared" si="801"/>
        <v>0.16783020339572285</v>
      </c>
      <c r="X3318" s="465">
        <f t="shared" si="802"/>
        <v>5.5186615546675123E-2</v>
      </c>
      <c r="Y3318" s="43">
        <f>Cal_051922a!$A$3</f>
        <v>20220519</v>
      </c>
      <c r="Z3318" s="86" t="s">
        <v>1570</v>
      </c>
      <c r="AA3318" s="43">
        <v>20221105</v>
      </c>
      <c r="AE3318" s="689" t="s">
        <v>1250</v>
      </c>
      <c r="AF3318" s="130">
        <v>1</v>
      </c>
      <c r="AG3318" s="130" t="s">
        <v>1634</v>
      </c>
    </row>
    <row r="3319" spans="1:35" x14ac:dyDescent="0.2">
      <c r="A3319" s="43" t="s">
        <v>1266</v>
      </c>
      <c r="B3319" s="45">
        <v>20200727</v>
      </c>
      <c r="C3319" s="107" t="s">
        <v>70</v>
      </c>
      <c r="D3319" s="107">
        <v>15</v>
      </c>
      <c r="E3319" s="107">
        <v>22</v>
      </c>
      <c r="H3319" s="107" t="s">
        <v>10</v>
      </c>
      <c r="I3319" s="107">
        <v>290</v>
      </c>
      <c r="J3319" s="107">
        <v>0</v>
      </c>
      <c r="K3319" s="43">
        <v>5</v>
      </c>
      <c r="L3319" s="43">
        <v>1</v>
      </c>
      <c r="M3319" s="43">
        <v>0</v>
      </c>
      <c r="N3319" s="49">
        <v>1</v>
      </c>
      <c r="O3319" s="111" t="str">
        <f>Cal_051922a!$E$2</f>
        <v>Cal_051922a</v>
      </c>
      <c r="P3319" s="112">
        <f>Cal_051922a!$Q$3</f>
        <v>1.8382409380942635</v>
      </c>
      <c r="Q3319" s="112">
        <f>Cal_051922a!$R$3</f>
        <v>0.56187208580813652</v>
      </c>
      <c r="R3319" s="46">
        <v>10.19</v>
      </c>
      <c r="S3319" s="46">
        <v>6.5279999999999996</v>
      </c>
      <c r="T3319" s="43">
        <f t="shared" si="814"/>
        <v>0.57999999999999996</v>
      </c>
      <c r="U3319" s="79">
        <f t="shared" si="799"/>
        <v>9.61</v>
      </c>
      <c r="V3319" s="79">
        <f t="shared" si="800"/>
        <v>5.9479999999999995</v>
      </c>
      <c r="W3319" s="465">
        <f t="shared" si="801"/>
        <v>7.7796734789257846E-2</v>
      </c>
      <c r="X3319" s="465">
        <f t="shared" si="802"/>
        <v>2.8124456496675231E-2</v>
      </c>
      <c r="Y3319" s="43">
        <f>Cal_051922a!$A$3</f>
        <v>20220519</v>
      </c>
      <c r="Z3319" s="90" t="s">
        <v>1572</v>
      </c>
      <c r="AA3319" s="82">
        <v>20221106</v>
      </c>
      <c r="AE3319" s="689" t="s">
        <v>1250</v>
      </c>
      <c r="AF3319" s="130">
        <v>1</v>
      </c>
      <c r="AG3319" s="130" t="s">
        <v>1634</v>
      </c>
    </row>
    <row r="3320" spans="1:35" x14ac:dyDescent="0.2">
      <c r="A3320" s="43" t="s">
        <v>1266</v>
      </c>
      <c r="B3320" s="45">
        <v>20200727</v>
      </c>
      <c r="C3320" s="107" t="s">
        <v>70</v>
      </c>
      <c r="D3320" s="107">
        <v>15</v>
      </c>
      <c r="E3320" s="107">
        <v>22</v>
      </c>
      <c r="H3320" s="107" t="s">
        <v>11</v>
      </c>
      <c r="I3320" s="107">
        <v>290</v>
      </c>
      <c r="J3320" s="107">
        <v>0</v>
      </c>
      <c r="K3320" s="43">
        <v>5</v>
      </c>
      <c r="L3320" s="43">
        <v>1</v>
      </c>
      <c r="M3320" s="43">
        <v>0</v>
      </c>
      <c r="N3320" s="49">
        <v>1</v>
      </c>
      <c r="O3320" s="111" t="str">
        <f>Cal_051922a!$E$2</f>
        <v>Cal_051922a</v>
      </c>
      <c r="P3320" s="112">
        <f>Cal_051922a!$Q$3</f>
        <v>1.8382409380942635</v>
      </c>
      <c r="Q3320" s="112">
        <f>Cal_051922a!$R$3</f>
        <v>0.56187208580813652</v>
      </c>
      <c r="R3320" s="46">
        <v>10.1</v>
      </c>
      <c r="S3320" s="46">
        <v>6.4240000000000004</v>
      </c>
      <c r="T3320" s="43">
        <f t="shared" si="815"/>
        <v>0.4865000000000001</v>
      </c>
      <c r="U3320" s="79">
        <f t="shared" si="799"/>
        <v>9.6135000000000002</v>
      </c>
      <c r="V3320" s="79">
        <f t="shared" si="800"/>
        <v>5.9375</v>
      </c>
      <c r="W3320" s="465">
        <f t="shared" si="801"/>
        <v>7.8094155402870527E-2</v>
      </c>
      <c r="X3320" s="465">
        <f t="shared" si="802"/>
        <v>2.7640053282440135E-2</v>
      </c>
      <c r="Y3320" s="43">
        <f>Cal_051922a!$A$3</f>
        <v>20220519</v>
      </c>
      <c r="Z3320" s="86" t="s">
        <v>1570</v>
      </c>
      <c r="AA3320" s="43">
        <v>20221105</v>
      </c>
      <c r="AE3320" s="689" t="s">
        <v>1250</v>
      </c>
      <c r="AF3320" s="130">
        <v>1</v>
      </c>
      <c r="AG3320" s="130" t="s">
        <v>1634</v>
      </c>
    </row>
    <row r="3321" spans="1:35" x14ac:dyDescent="0.2">
      <c r="A3321" s="43" t="s">
        <v>1266</v>
      </c>
      <c r="B3321" s="45">
        <v>20200727</v>
      </c>
      <c r="C3321" s="107" t="s">
        <v>70</v>
      </c>
      <c r="D3321" s="107">
        <v>15</v>
      </c>
      <c r="E3321" s="107">
        <v>22</v>
      </c>
      <c r="H3321" s="107" t="s">
        <v>10</v>
      </c>
      <c r="I3321" s="107">
        <v>290</v>
      </c>
      <c r="J3321" s="107">
        <v>10</v>
      </c>
      <c r="K3321" s="43">
        <v>5</v>
      </c>
      <c r="L3321" s="43">
        <v>1</v>
      </c>
      <c r="M3321" s="43">
        <v>0</v>
      </c>
      <c r="N3321" s="49">
        <v>1</v>
      </c>
      <c r="O3321" s="111" t="str">
        <f>Cal_051922a!$E$2</f>
        <v>Cal_051922a</v>
      </c>
      <c r="P3321" s="112">
        <f>Cal_051922a!$Q$3</f>
        <v>1.8382409380942635</v>
      </c>
      <c r="Q3321" s="112">
        <f>Cal_051922a!$R$3</f>
        <v>0.56187208580813652</v>
      </c>
      <c r="R3321" s="46">
        <v>8.4610000000000003</v>
      </c>
      <c r="S3321" s="46">
        <v>5.4189999999999996</v>
      </c>
      <c r="T3321" s="43">
        <f t="shared" ref="T3321:T3322" si="816">AVERAGE(0.9, 0.75, 0.835, 0.658, 0.692, 0.783)</f>
        <v>0.76966666666666672</v>
      </c>
      <c r="U3321" s="79">
        <f t="shared" si="799"/>
        <v>7.6913333333333336</v>
      </c>
      <c r="V3321" s="79">
        <f t="shared" si="800"/>
        <v>4.6493333333333329</v>
      </c>
      <c r="W3321" s="465">
        <f t="shared" si="801"/>
        <v>6.4625250472125195E-2</v>
      </c>
      <c r="X3321" s="465">
        <f t="shared" si="802"/>
        <v>1.8169457892377984E-2</v>
      </c>
      <c r="Y3321" s="43">
        <f>Cal_051922a!$A$3</f>
        <v>20220519</v>
      </c>
      <c r="Z3321" s="48" t="s">
        <v>2004</v>
      </c>
      <c r="AA3321" s="43">
        <v>20230210</v>
      </c>
      <c r="AE3321" s="689" t="s">
        <v>1250</v>
      </c>
      <c r="AF3321" s="130">
        <v>1</v>
      </c>
    </row>
    <row r="3322" spans="1:35" x14ac:dyDescent="0.2">
      <c r="A3322" s="43" t="s">
        <v>1266</v>
      </c>
      <c r="B3322" s="45">
        <v>20200727</v>
      </c>
      <c r="C3322" s="107" t="s">
        <v>70</v>
      </c>
      <c r="D3322" s="107">
        <v>15</v>
      </c>
      <c r="E3322" s="107">
        <v>22</v>
      </c>
      <c r="H3322" s="107" t="s">
        <v>11</v>
      </c>
      <c r="I3322" s="107">
        <v>290</v>
      </c>
      <c r="J3322" s="107">
        <v>10</v>
      </c>
      <c r="K3322" s="43">
        <v>5</v>
      </c>
      <c r="L3322" s="43">
        <v>1</v>
      </c>
      <c r="M3322" s="43">
        <v>0</v>
      </c>
      <c r="N3322" s="49">
        <v>1</v>
      </c>
      <c r="O3322" s="111" t="str">
        <f>Cal_051922a!$E$2</f>
        <v>Cal_051922a</v>
      </c>
      <c r="P3322" s="112">
        <f>Cal_051922a!$Q$3</f>
        <v>1.8382409380942635</v>
      </c>
      <c r="Q3322" s="112">
        <f>Cal_051922a!$R$3</f>
        <v>0.56187208580813652</v>
      </c>
      <c r="R3322" s="46">
        <v>8.7349999999999994</v>
      </c>
      <c r="S3322" s="46">
        <v>5.5919999999999996</v>
      </c>
      <c r="T3322" s="43">
        <f t="shared" si="816"/>
        <v>0.76966666666666672</v>
      </c>
      <c r="U3322" s="79">
        <f t="shared" si="799"/>
        <v>7.9653333333333327</v>
      </c>
      <c r="V3322" s="79">
        <f t="shared" si="800"/>
        <v>4.8223333333333329</v>
      </c>
      <c r="W3322" s="465">
        <f t="shared" si="801"/>
        <v>6.6770927756045179E-2</v>
      </c>
      <c r="X3322" s="465">
        <f t="shared" si="802"/>
        <v>1.9104541552046866E-2</v>
      </c>
      <c r="Y3322" s="43">
        <f>Cal_051922a!$A$3</f>
        <v>20220519</v>
      </c>
      <c r="Z3322" s="48" t="s">
        <v>2004</v>
      </c>
      <c r="AA3322" s="43">
        <v>20230210</v>
      </c>
      <c r="AE3322" s="689" t="s">
        <v>1250</v>
      </c>
      <c r="AF3322" s="130">
        <v>1</v>
      </c>
    </row>
    <row r="3323" spans="1:35" s="82" customFormat="1" x14ac:dyDescent="0.2">
      <c r="A3323" s="82" t="s">
        <v>1266</v>
      </c>
      <c r="B3323" s="81">
        <v>20200727</v>
      </c>
      <c r="C3323" s="126" t="s">
        <v>70</v>
      </c>
      <c r="D3323" s="126">
        <v>15</v>
      </c>
      <c r="E3323" s="126">
        <v>22</v>
      </c>
      <c r="F3323" s="107"/>
      <c r="G3323" s="107"/>
      <c r="H3323" s="126" t="s">
        <v>10</v>
      </c>
      <c r="I3323" s="126">
        <v>293</v>
      </c>
      <c r="J3323" s="126">
        <v>5</v>
      </c>
      <c r="K3323" s="82">
        <v>5</v>
      </c>
      <c r="L3323" s="82">
        <v>1</v>
      </c>
      <c r="M3323" s="82">
        <v>0</v>
      </c>
      <c r="N3323" s="83">
        <v>1</v>
      </c>
      <c r="O3323" s="156" t="str">
        <f>Cal_111320b_12mm!$E$2</f>
        <v>Cal_111320b_12mm</v>
      </c>
      <c r="P3323" s="157">
        <f>Cal_111320b_12mm!$Q$3</f>
        <v>1.834328118614172</v>
      </c>
      <c r="Q3323" s="157">
        <f>Cal_111320b_12mm!$R$3</f>
        <v>0.54419533879391391</v>
      </c>
      <c r="R3323" s="84">
        <v>1.4339999999999999</v>
      </c>
      <c r="S3323" s="84">
        <v>0.97199999999999998</v>
      </c>
      <c r="T3323" s="82">
        <f>AVERAGE(0.401,0.394,0.496,0.296,0.234,0.257,0.213)</f>
        <v>0.32728571428571429</v>
      </c>
      <c r="U3323" s="125">
        <f t="shared" si="799"/>
        <v>1.1067142857142858</v>
      </c>
      <c r="V3323" s="125">
        <f t="shared" si="800"/>
        <v>0.64471428571428568</v>
      </c>
      <c r="W3323" s="459">
        <f t="shared" si="801"/>
        <v>9.43277162871641E-3</v>
      </c>
      <c r="X3323" s="459">
        <f t="shared" si="802"/>
        <v>1.5497361246077726E-3</v>
      </c>
      <c r="Y3323" s="43">
        <f>Cal_111320b_12mm!$A$3</f>
        <v>20201113</v>
      </c>
      <c r="Z3323" s="85" t="s">
        <v>1587</v>
      </c>
      <c r="AA3323" s="82">
        <v>20200826</v>
      </c>
      <c r="AB3323" s="85"/>
      <c r="AE3323" s="689" t="s">
        <v>1250</v>
      </c>
      <c r="AF3323" s="130">
        <v>1</v>
      </c>
      <c r="AG3323" s="130">
        <v>1</v>
      </c>
      <c r="AH3323" s="490" t="s">
        <v>208</v>
      </c>
      <c r="AI3323" s="155"/>
    </row>
    <row r="3324" spans="1:35" s="82" customFormat="1" x14ac:dyDescent="0.2">
      <c r="A3324" s="82" t="s">
        <v>1266</v>
      </c>
      <c r="B3324" s="81">
        <v>20200727</v>
      </c>
      <c r="C3324" s="126" t="s">
        <v>70</v>
      </c>
      <c r="D3324" s="126">
        <v>15</v>
      </c>
      <c r="E3324" s="126">
        <v>22</v>
      </c>
      <c r="F3324" s="107"/>
      <c r="G3324" s="107"/>
      <c r="H3324" s="126" t="s">
        <v>11</v>
      </c>
      <c r="I3324" s="126">
        <v>293</v>
      </c>
      <c r="J3324" s="126">
        <v>5</v>
      </c>
      <c r="K3324" s="82">
        <v>5</v>
      </c>
      <c r="L3324" s="82">
        <v>1</v>
      </c>
      <c r="M3324" s="82">
        <v>0</v>
      </c>
      <c r="N3324" s="83">
        <v>1</v>
      </c>
      <c r="O3324" s="156" t="str">
        <f>Cal_111320b_12mm!$E$2</f>
        <v>Cal_111320b_12mm</v>
      </c>
      <c r="P3324" s="157">
        <f>Cal_111320b_12mm!$Q$3</f>
        <v>1.834328118614172</v>
      </c>
      <c r="Q3324" s="157">
        <f>Cal_111320b_12mm!$R$3</f>
        <v>0.54419533879391391</v>
      </c>
      <c r="R3324" s="84">
        <v>1.121</v>
      </c>
      <c r="S3324" s="84">
        <v>0.90500000000000003</v>
      </c>
      <c r="T3324" s="82">
        <f>AVERAGE(0.401,0.394,0.496,0.296,0.234,0.257,0.213)</f>
        <v>0.32728571428571429</v>
      </c>
      <c r="U3324" s="125">
        <f t="shared" si="799"/>
        <v>0.79371428571428571</v>
      </c>
      <c r="V3324" s="125">
        <f t="shared" si="800"/>
        <v>0.57771428571428574</v>
      </c>
      <c r="W3324" s="459">
        <f t="shared" si="801"/>
        <v>4.4101269952440342E-3</v>
      </c>
      <c r="X3324" s="459">
        <f t="shared" si="802"/>
        <v>5.4310565532698146E-3</v>
      </c>
      <c r="Y3324" s="43">
        <f>Cal_111320b_12mm!$A$3</f>
        <v>20201113</v>
      </c>
      <c r="Z3324" s="85" t="s">
        <v>1587</v>
      </c>
      <c r="AA3324" s="82">
        <v>20200826</v>
      </c>
      <c r="AB3324" s="85"/>
      <c r="AE3324" s="689" t="s">
        <v>1250</v>
      </c>
      <c r="AF3324" s="130">
        <v>1</v>
      </c>
      <c r="AG3324" s="130">
        <v>1</v>
      </c>
      <c r="AH3324" s="490" t="s">
        <v>250</v>
      </c>
      <c r="AI3324" s="155"/>
    </row>
    <row r="3325" spans="1:35" s="372" customFormat="1" x14ac:dyDescent="0.2">
      <c r="A3325" s="372" t="s">
        <v>1266</v>
      </c>
      <c r="B3325" s="462">
        <v>20200727</v>
      </c>
      <c r="C3325" s="373" t="s">
        <v>70</v>
      </c>
      <c r="D3325" s="373">
        <v>15</v>
      </c>
      <c r="E3325" s="373">
        <v>22</v>
      </c>
      <c r="F3325" s="107"/>
      <c r="G3325" s="107"/>
      <c r="H3325" s="373" t="s">
        <v>10</v>
      </c>
      <c r="I3325" s="373">
        <v>550</v>
      </c>
      <c r="J3325" s="373">
        <v>20</v>
      </c>
      <c r="K3325" s="372">
        <v>5</v>
      </c>
      <c r="L3325" s="372">
        <v>1</v>
      </c>
      <c r="M3325" s="372">
        <v>0</v>
      </c>
      <c r="N3325" s="375">
        <v>1</v>
      </c>
      <c r="O3325" s="156" t="str">
        <f>Cal_111320b_12mm!$E$2</f>
        <v>Cal_111320b_12mm</v>
      </c>
      <c r="P3325" s="157">
        <f>Cal_111320b_12mm!$Q$3</f>
        <v>1.834328118614172</v>
      </c>
      <c r="Q3325" s="157">
        <f>Cal_111320b_12mm!$R$3</f>
        <v>0.54419533879391391</v>
      </c>
      <c r="R3325" s="376">
        <v>2.9</v>
      </c>
      <c r="S3325" s="376">
        <v>1.8959999999999999</v>
      </c>
      <c r="T3325" s="82">
        <f t="shared" ref="T3325:T3326" si="817">AVERAGE(0.657,0.645,0.79,0.845,0.704,0.75)</f>
        <v>0.73183333333333334</v>
      </c>
      <c r="U3325" s="378">
        <f t="shared" si="799"/>
        <v>2.1681666666666666</v>
      </c>
      <c r="V3325" s="378">
        <f t="shared" si="800"/>
        <v>1.1641666666666666</v>
      </c>
      <c r="W3325" s="464">
        <f t="shared" si="801"/>
        <v>1.0920335677145862E-2</v>
      </c>
      <c r="X3325" s="464">
        <f t="shared" si="802"/>
        <v>-3.5570508381318176E-4</v>
      </c>
      <c r="Y3325" s="43">
        <f>Cal_111320b_12mm!$A$3</f>
        <v>20201113</v>
      </c>
      <c r="Z3325" s="85" t="s">
        <v>1585</v>
      </c>
      <c r="AA3325" s="82">
        <v>20200825</v>
      </c>
      <c r="AB3325" s="380"/>
      <c r="AE3325" s="689" t="s">
        <v>1250</v>
      </c>
      <c r="AF3325" s="130">
        <v>1</v>
      </c>
      <c r="AG3325" s="130">
        <v>1</v>
      </c>
      <c r="AH3325" s="382" t="s">
        <v>244</v>
      </c>
      <c r="AI3325" s="371"/>
    </row>
    <row r="3326" spans="1:35" s="610" customFormat="1" ht="13.5" thickBot="1" x14ac:dyDescent="0.25">
      <c r="A3326" s="610" t="s">
        <v>1266</v>
      </c>
      <c r="B3326" s="611">
        <v>20200727</v>
      </c>
      <c r="C3326" s="612" t="s">
        <v>70</v>
      </c>
      <c r="D3326" s="612">
        <v>15</v>
      </c>
      <c r="E3326" s="612">
        <v>22</v>
      </c>
      <c r="F3326" s="140"/>
      <c r="G3326" s="140"/>
      <c r="H3326" s="612" t="s">
        <v>11</v>
      </c>
      <c r="I3326" s="612">
        <v>552</v>
      </c>
      <c r="J3326" s="612">
        <v>20</v>
      </c>
      <c r="K3326" s="610">
        <v>5</v>
      </c>
      <c r="L3326" s="610">
        <v>1</v>
      </c>
      <c r="M3326" s="610">
        <v>0</v>
      </c>
      <c r="N3326" s="614">
        <v>1</v>
      </c>
      <c r="O3326" s="638" t="str">
        <f>Cal_111320b_12mm!$E$2</f>
        <v>Cal_111320b_12mm</v>
      </c>
      <c r="P3326" s="639">
        <f>Cal_111320b_12mm!$Q$3</f>
        <v>1.834328118614172</v>
      </c>
      <c r="Q3326" s="639">
        <f>Cal_111320b_12mm!$R$3</f>
        <v>0.54419533879391391</v>
      </c>
      <c r="R3326" s="626">
        <v>3.2530000000000001</v>
      </c>
      <c r="S3326" s="626">
        <v>2.3290000000000002</v>
      </c>
      <c r="T3326" s="258">
        <f t="shared" si="817"/>
        <v>0.73183333333333334</v>
      </c>
      <c r="U3326" s="618">
        <f t="shared" si="799"/>
        <v>2.5211666666666668</v>
      </c>
      <c r="V3326" s="618">
        <f t="shared" si="800"/>
        <v>1.5971666666666668</v>
      </c>
      <c r="W3326" s="619">
        <f t="shared" si="801"/>
        <v>1.0013775678311259E-2</v>
      </c>
      <c r="X3326" s="619">
        <f t="shared" si="802"/>
        <v>4.4277476264797779E-3</v>
      </c>
      <c r="Y3326" s="115">
        <f>Cal_111320b_12mm!$A$3</f>
        <v>20201113</v>
      </c>
      <c r="Z3326" s="276" t="s">
        <v>1585</v>
      </c>
      <c r="AA3326" s="258">
        <v>20200825</v>
      </c>
      <c r="AB3326" s="625"/>
      <c r="AE3326" s="693" t="s">
        <v>1250</v>
      </c>
      <c r="AF3326" s="508">
        <v>1</v>
      </c>
      <c r="AG3326" s="508">
        <v>1</v>
      </c>
      <c r="AH3326" s="751" t="s">
        <v>245</v>
      </c>
      <c r="AI3326" s="613"/>
    </row>
    <row r="3327" spans="1:35" x14ac:dyDescent="0.2">
      <c r="A3327" s="43" t="s">
        <v>1266</v>
      </c>
      <c r="B3327" s="45">
        <v>20200728</v>
      </c>
      <c r="C3327" s="107" t="s">
        <v>67</v>
      </c>
      <c r="D3327" s="107">
        <v>16</v>
      </c>
      <c r="E3327" s="107">
        <v>1</v>
      </c>
      <c r="H3327" s="107" t="s">
        <v>10</v>
      </c>
      <c r="I3327" s="107">
        <v>290</v>
      </c>
      <c r="J3327" s="107">
        <v>0</v>
      </c>
      <c r="K3327" s="43">
        <v>5</v>
      </c>
      <c r="L3327" s="43">
        <v>1</v>
      </c>
      <c r="M3327" s="43">
        <v>0</v>
      </c>
      <c r="N3327" s="49">
        <v>1</v>
      </c>
      <c r="O3327" s="111" t="str">
        <f>Cal_051922a!$E$2</f>
        <v>Cal_051922a</v>
      </c>
      <c r="P3327" s="112">
        <f>Cal_051922a!$Q$3</f>
        <v>1.8382409380942635</v>
      </c>
      <c r="Q3327" s="112">
        <f>Cal_051922a!$R$3</f>
        <v>0.56187208580813652</v>
      </c>
      <c r="R3327" s="46">
        <v>14.74</v>
      </c>
      <c r="S3327" s="46">
        <v>12.62</v>
      </c>
      <c r="T3327" s="43">
        <f t="shared" ref="T3327:T3334" si="818">AVERAGE(0.568,0.46,0.491,0.54,0.373,0.487)</f>
        <v>0.4865000000000001</v>
      </c>
      <c r="U3327" s="79">
        <f t="shared" si="799"/>
        <v>14.253500000000001</v>
      </c>
      <c r="V3327" s="79">
        <f t="shared" si="800"/>
        <v>12.1335</v>
      </c>
      <c r="W3327" s="465">
        <f t="shared" si="801"/>
        <v>4.5037978632776275E-2</v>
      </c>
      <c r="X3327" s="465">
        <f t="shared" si="802"/>
        <v>0.17103377228650238</v>
      </c>
      <c r="Y3327" s="43">
        <f>Cal_051922a!$A$3</f>
        <v>20220519</v>
      </c>
      <c r="Z3327" s="86" t="s">
        <v>1570</v>
      </c>
      <c r="AA3327" s="43">
        <v>20221105</v>
      </c>
      <c r="AE3327" s="689" t="s">
        <v>1250</v>
      </c>
      <c r="AF3327" s="130">
        <v>1</v>
      </c>
      <c r="AG3327" s="130" t="s">
        <v>1634</v>
      </c>
    </row>
    <row r="3328" spans="1:35" x14ac:dyDescent="0.2">
      <c r="A3328" s="43" t="s">
        <v>1266</v>
      </c>
      <c r="B3328" s="45">
        <v>20200728</v>
      </c>
      <c r="C3328" s="107" t="s">
        <v>67</v>
      </c>
      <c r="D3328" s="107">
        <v>16</v>
      </c>
      <c r="E3328" s="107">
        <v>1</v>
      </c>
      <c r="H3328" s="107" t="s">
        <v>11</v>
      </c>
      <c r="I3328" s="107">
        <v>290</v>
      </c>
      <c r="J3328" s="107">
        <v>0</v>
      </c>
      <c r="K3328" s="43">
        <v>5</v>
      </c>
      <c r="L3328" s="43">
        <v>1</v>
      </c>
      <c r="M3328" s="43">
        <v>0</v>
      </c>
      <c r="N3328" s="49">
        <v>1</v>
      </c>
      <c r="O3328" s="111" t="str">
        <f>Cal_051922a!$E$2</f>
        <v>Cal_051922a</v>
      </c>
      <c r="P3328" s="112">
        <f>Cal_051922a!$Q$3</f>
        <v>1.8382409380942635</v>
      </c>
      <c r="Q3328" s="112">
        <f>Cal_051922a!$R$3</f>
        <v>0.56187208580813652</v>
      </c>
      <c r="R3328" s="46">
        <v>14.86</v>
      </c>
      <c r="S3328" s="46">
        <v>12.68</v>
      </c>
      <c r="T3328" s="43">
        <f t="shared" si="818"/>
        <v>0.4865000000000001</v>
      </c>
      <c r="U3328" s="79">
        <f t="shared" si="799"/>
        <v>14.3735</v>
      </c>
      <c r="V3328" s="79">
        <f t="shared" si="800"/>
        <v>12.1935</v>
      </c>
      <c r="W3328" s="465">
        <f t="shared" si="801"/>
        <v>4.6312638405401993E-2</v>
      </c>
      <c r="X3328" s="465">
        <f t="shared" si="802"/>
        <v>0.17082758451743346</v>
      </c>
      <c r="Y3328" s="43">
        <f>Cal_051922a!$A$3</f>
        <v>20220519</v>
      </c>
      <c r="Z3328" s="86" t="s">
        <v>1570</v>
      </c>
      <c r="AA3328" s="43">
        <v>20221105</v>
      </c>
      <c r="AE3328" s="689" t="s">
        <v>1250</v>
      </c>
      <c r="AF3328" s="130">
        <v>1</v>
      </c>
      <c r="AG3328" s="130" t="s">
        <v>1634</v>
      </c>
    </row>
    <row r="3329" spans="1:35" x14ac:dyDescent="0.2">
      <c r="A3329" s="43" t="s">
        <v>1266</v>
      </c>
      <c r="B3329" s="45">
        <v>20200728</v>
      </c>
      <c r="C3329" s="107" t="s">
        <v>67</v>
      </c>
      <c r="D3329" s="107">
        <v>16</v>
      </c>
      <c r="E3329" s="107">
        <v>4</v>
      </c>
      <c r="H3329" s="107" t="s">
        <v>10</v>
      </c>
      <c r="I3329" s="107">
        <v>290</v>
      </c>
      <c r="J3329" s="107">
        <v>0</v>
      </c>
      <c r="K3329" s="43">
        <v>5</v>
      </c>
      <c r="L3329" s="43">
        <v>1</v>
      </c>
      <c r="M3329" s="43">
        <v>0</v>
      </c>
      <c r="N3329" s="49">
        <v>1</v>
      </c>
      <c r="O3329" s="111" t="str">
        <f>Cal_051922a!$E$2</f>
        <v>Cal_051922a</v>
      </c>
      <c r="P3329" s="112">
        <f>Cal_051922a!$Q$3</f>
        <v>1.8382409380942635</v>
      </c>
      <c r="Q3329" s="112">
        <f>Cal_051922a!$R$3</f>
        <v>0.56187208580813652</v>
      </c>
      <c r="R3329" s="46">
        <v>37.97</v>
      </c>
      <c r="S3329" s="46">
        <v>23.12</v>
      </c>
      <c r="T3329" s="43">
        <f t="shared" si="818"/>
        <v>0.4865000000000001</v>
      </c>
      <c r="U3329" s="79">
        <f t="shared" si="799"/>
        <v>37.483499999999999</v>
      </c>
      <c r="V3329" s="79">
        <f t="shared" si="800"/>
        <v>22.633500000000002</v>
      </c>
      <c r="W3329" s="465">
        <f t="shared" si="801"/>
        <v>0.31547829372487135</v>
      </c>
      <c r="X3329" s="465">
        <f t="shared" si="802"/>
        <v>8.7576057816851405E-2</v>
      </c>
      <c r="Y3329" s="43">
        <f>Cal_051922a!$A$3</f>
        <v>20220519</v>
      </c>
      <c r="Z3329" s="86" t="s">
        <v>1570</v>
      </c>
      <c r="AA3329" s="43">
        <v>20221105</v>
      </c>
      <c r="AE3329" s="689" t="s">
        <v>1250</v>
      </c>
      <c r="AF3329" s="130">
        <v>3</v>
      </c>
      <c r="AG3329" s="130" t="s">
        <v>1634</v>
      </c>
      <c r="AH3329" s="490" t="s">
        <v>1747</v>
      </c>
    </row>
    <row r="3330" spans="1:35" x14ac:dyDescent="0.2">
      <c r="A3330" s="43" t="s">
        <v>1266</v>
      </c>
      <c r="B3330" s="45">
        <v>20200728</v>
      </c>
      <c r="C3330" s="107" t="s">
        <v>67</v>
      </c>
      <c r="D3330" s="107">
        <v>16</v>
      </c>
      <c r="E3330" s="107">
        <v>4</v>
      </c>
      <c r="H3330" s="107" t="s">
        <v>11</v>
      </c>
      <c r="I3330" s="107">
        <v>290</v>
      </c>
      <c r="J3330" s="107">
        <v>0</v>
      </c>
      <c r="K3330" s="43">
        <v>5</v>
      </c>
      <c r="L3330" s="43">
        <v>1</v>
      </c>
      <c r="M3330" s="43">
        <v>0</v>
      </c>
      <c r="N3330" s="49">
        <v>1</v>
      </c>
      <c r="O3330" s="111" t="str">
        <f>Cal_051922a!$E$2</f>
        <v>Cal_051922a</v>
      </c>
      <c r="P3330" s="112">
        <f>Cal_051922a!$Q$3</f>
        <v>1.8382409380942635</v>
      </c>
      <c r="Q3330" s="112">
        <f>Cal_051922a!$R$3</f>
        <v>0.56187208580813652</v>
      </c>
      <c r="R3330" s="46">
        <v>30.37</v>
      </c>
      <c r="S3330" s="46">
        <v>22.03</v>
      </c>
      <c r="T3330" s="43">
        <f t="shared" si="818"/>
        <v>0.4865000000000001</v>
      </c>
      <c r="U3330" s="79">
        <f t="shared" si="799"/>
        <v>29.883500000000002</v>
      </c>
      <c r="V3330" s="79">
        <f t="shared" si="800"/>
        <v>21.543500000000002</v>
      </c>
      <c r="W3330" s="465">
        <f t="shared" si="801"/>
        <v>0.17717770839497829</v>
      </c>
      <c r="X3330" s="465">
        <f t="shared" si="802"/>
        <v>0.20646606841546222</v>
      </c>
      <c r="Y3330" s="43">
        <f>Cal_051922a!$A$3</f>
        <v>20220519</v>
      </c>
      <c r="Z3330" s="86" t="s">
        <v>1570</v>
      </c>
      <c r="AA3330" s="43">
        <v>20221105</v>
      </c>
      <c r="AE3330" s="689" t="s">
        <v>1250</v>
      </c>
      <c r="AF3330" s="130">
        <v>3</v>
      </c>
      <c r="AG3330" s="130" t="s">
        <v>1634</v>
      </c>
      <c r="AH3330" s="490" t="s">
        <v>1748</v>
      </c>
    </row>
    <row r="3331" spans="1:35" x14ac:dyDescent="0.2">
      <c r="A3331" s="43" t="s">
        <v>1266</v>
      </c>
      <c r="B3331" s="45">
        <v>20200728</v>
      </c>
      <c r="C3331" s="107" t="s">
        <v>67</v>
      </c>
      <c r="D3331" s="107">
        <v>16</v>
      </c>
      <c r="E3331" s="107">
        <v>5</v>
      </c>
      <c r="H3331" s="107" t="s">
        <v>10</v>
      </c>
      <c r="I3331" s="107">
        <v>290</v>
      </c>
      <c r="J3331" s="107">
        <v>0</v>
      </c>
      <c r="K3331" s="43">
        <v>5</v>
      </c>
      <c r="L3331" s="43">
        <v>1</v>
      </c>
      <c r="M3331" s="43">
        <v>0</v>
      </c>
      <c r="N3331" s="49">
        <v>1</v>
      </c>
      <c r="O3331" s="111" t="str">
        <f>Cal_051922a!$E$2</f>
        <v>Cal_051922a</v>
      </c>
      <c r="P3331" s="112">
        <f>Cal_051922a!$Q$3</f>
        <v>1.8382409380942635</v>
      </c>
      <c r="Q3331" s="112">
        <f>Cal_051922a!$R$3</f>
        <v>0.56187208580813652</v>
      </c>
      <c r="R3331" s="46">
        <v>66.19</v>
      </c>
      <c r="S3331" s="46">
        <v>43.85</v>
      </c>
      <c r="T3331" s="43">
        <f t="shared" si="818"/>
        <v>0.4865000000000001</v>
      </c>
      <c r="U3331" s="79">
        <f t="shared" si="799"/>
        <v>65.703499999999991</v>
      </c>
      <c r="V3331" s="79">
        <f t="shared" si="800"/>
        <v>43.363500000000002</v>
      </c>
      <c r="W3331" s="465">
        <f t="shared" si="801"/>
        <v>0.47459832200765145</v>
      </c>
      <c r="X3331" s="465">
        <f t="shared" si="802"/>
        <v>0.29761310676295388</v>
      </c>
      <c r="Y3331" s="43">
        <f>Cal_051922a!$A$3</f>
        <v>20220519</v>
      </c>
      <c r="Z3331" s="86" t="s">
        <v>1570</v>
      </c>
      <c r="AA3331" s="43">
        <v>20221105</v>
      </c>
      <c r="AE3331" s="689" t="s">
        <v>1250</v>
      </c>
      <c r="AF3331" s="130">
        <v>1</v>
      </c>
      <c r="AG3331" s="130" t="s">
        <v>1634</v>
      </c>
    </row>
    <row r="3332" spans="1:35" x14ac:dyDescent="0.2">
      <c r="A3332" s="43" t="s">
        <v>1266</v>
      </c>
      <c r="B3332" s="45">
        <v>20200728</v>
      </c>
      <c r="C3332" s="107" t="s">
        <v>67</v>
      </c>
      <c r="D3332" s="107">
        <v>16</v>
      </c>
      <c r="E3332" s="107">
        <v>5</v>
      </c>
      <c r="H3332" s="107" t="s">
        <v>11</v>
      </c>
      <c r="I3332" s="107">
        <v>290</v>
      </c>
      <c r="J3332" s="107">
        <v>0</v>
      </c>
      <c r="K3332" s="43">
        <v>5</v>
      </c>
      <c r="L3332" s="43">
        <v>1</v>
      </c>
      <c r="M3332" s="43">
        <v>0</v>
      </c>
      <c r="N3332" s="49">
        <v>1</v>
      </c>
      <c r="O3332" s="111" t="str">
        <f>Cal_051922a!$E$2</f>
        <v>Cal_051922a</v>
      </c>
      <c r="P3332" s="112">
        <f>Cal_051922a!$Q$3</f>
        <v>1.8382409380942635</v>
      </c>
      <c r="Q3332" s="112">
        <f>Cal_051922a!$R$3</f>
        <v>0.56187208580813652</v>
      </c>
      <c r="R3332" s="46">
        <v>64.25</v>
      </c>
      <c r="S3332" s="46">
        <v>42.76</v>
      </c>
      <c r="T3332" s="43">
        <f t="shared" si="818"/>
        <v>0.4865000000000001</v>
      </c>
      <c r="U3332" s="79">
        <f t="shared" si="799"/>
        <v>63.763500000000001</v>
      </c>
      <c r="V3332" s="79">
        <f t="shared" si="800"/>
        <v>42.273499999999999</v>
      </c>
      <c r="W3332" s="465">
        <f t="shared" si="801"/>
        <v>0.45654064189545368</v>
      </c>
      <c r="X3332" s="465">
        <f t="shared" si="802"/>
        <v>0.29626021214386922</v>
      </c>
      <c r="Y3332" s="43">
        <f>Cal_051922a!$A$3</f>
        <v>20220519</v>
      </c>
      <c r="Z3332" s="86" t="s">
        <v>1570</v>
      </c>
      <c r="AA3332" s="43">
        <v>20221105</v>
      </c>
      <c r="AE3332" s="689" t="s">
        <v>1250</v>
      </c>
      <c r="AF3332" s="130">
        <v>1</v>
      </c>
      <c r="AG3332" s="130" t="s">
        <v>1634</v>
      </c>
    </row>
    <row r="3333" spans="1:35" x14ac:dyDescent="0.2">
      <c r="A3333" s="43" t="s">
        <v>1266</v>
      </c>
      <c r="B3333" s="45">
        <v>20200728</v>
      </c>
      <c r="C3333" s="107" t="s">
        <v>67</v>
      </c>
      <c r="D3333" s="107">
        <v>16</v>
      </c>
      <c r="E3333" s="107">
        <v>7</v>
      </c>
      <c r="H3333" s="107" t="s">
        <v>10</v>
      </c>
      <c r="I3333" s="107">
        <v>290</v>
      </c>
      <c r="J3333" s="107">
        <v>0</v>
      </c>
      <c r="K3333" s="43">
        <v>5</v>
      </c>
      <c r="L3333" s="43">
        <v>1</v>
      </c>
      <c r="M3333" s="43">
        <v>0</v>
      </c>
      <c r="N3333" s="49">
        <v>1</v>
      </c>
      <c r="O3333" s="111" t="str">
        <f>Cal_051922a!$E$2</f>
        <v>Cal_051922a</v>
      </c>
      <c r="P3333" s="112">
        <f>Cal_051922a!$Q$3</f>
        <v>1.8382409380942635</v>
      </c>
      <c r="Q3333" s="112">
        <f>Cal_051922a!$R$3</f>
        <v>0.56187208580813652</v>
      </c>
      <c r="R3333" s="46">
        <v>221</v>
      </c>
      <c r="S3333" s="46">
        <v>141</v>
      </c>
      <c r="T3333" s="43">
        <f t="shared" si="818"/>
        <v>0.4865000000000001</v>
      </c>
      <c r="U3333" s="79">
        <f t="shared" si="799"/>
        <v>220.51349999999999</v>
      </c>
      <c r="V3333" s="79">
        <f t="shared" si="800"/>
        <v>140.51349999999999</v>
      </c>
      <c r="W3333" s="465">
        <f t="shared" si="801"/>
        <v>1.6995463635009906</v>
      </c>
      <c r="X3333" s="465">
        <f t="shared" si="802"/>
        <v>0.80269931769537128</v>
      </c>
      <c r="Y3333" s="43">
        <f>Cal_051922a!$A$3</f>
        <v>20220519</v>
      </c>
      <c r="Z3333" s="86" t="s">
        <v>1570</v>
      </c>
      <c r="AA3333" s="43">
        <v>20221105</v>
      </c>
      <c r="AE3333" s="689" t="s">
        <v>1250</v>
      </c>
      <c r="AF3333" s="130">
        <v>1</v>
      </c>
      <c r="AG3333" s="130" t="s">
        <v>1634</v>
      </c>
    </row>
    <row r="3334" spans="1:35" x14ac:dyDescent="0.2">
      <c r="A3334" s="43" t="s">
        <v>1266</v>
      </c>
      <c r="B3334" s="45">
        <v>20200728</v>
      </c>
      <c r="C3334" s="107" t="s">
        <v>67</v>
      </c>
      <c r="D3334" s="107">
        <v>16</v>
      </c>
      <c r="E3334" s="107">
        <v>7</v>
      </c>
      <c r="H3334" s="107" t="s">
        <v>11</v>
      </c>
      <c r="I3334" s="107">
        <v>290</v>
      </c>
      <c r="J3334" s="107">
        <v>0</v>
      </c>
      <c r="K3334" s="43">
        <v>5</v>
      </c>
      <c r="L3334" s="43">
        <v>1</v>
      </c>
      <c r="M3334" s="43">
        <v>0</v>
      </c>
      <c r="N3334" s="49">
        <v>1</v>
      </c>
      <c r="O3334" s="111" t="str">
        <f>Cal_051922a!$E$2</f>
        <v>Cal_051922a</v>
      </c>
      <c r="P3334" s="112">
        <f>Cal_051922a!$Q$3</f>
        <v>1.8382409380942635</v>
      </c>
      <c r="Q3334" s="112">
        <f>Cal_051922a!$R$3</f>
        <v>0.56187208580813652</v>
      </c>
      <c r="R3334" s="46">
        <v>215.9</v>
      </c>
      <c r="S3334" s="46">
        <v>139.4</v>
      </c>
      <c r="T3334" s="43">
        <f t="shared" si="818"/>
        <v>0.4865000000000001</v>
      </c>
      <c r="U3334" s="79">
        <f t="shared" si="799"/>
        <v>215.4135</v>
      </c>
      <c r="V3334" s="79">
        <f t="shared" si="800"/>
        <v>138.9135</v>
      </c>
      <c r="W3334" s="465">
        <f t="shared" si="801"/>
        <v>1.6251912100978223</v>
      </c>
      <c r="X3334" s="465">
        <f t="shared" si="802"/>
        <v>0.8485618843370244</v>
      </c>
      <c r="Y3334" s="43">
        <f>Cal_051922a!$A$3</f>
        <v>20220519</v>
      </c>
      <c r="Z3334" s="86" t="s">
        <v>1570</v>
      </c>
      <c r="AA3334" s="43">
        <v>20221105</v>
      </c>
      <c r="AE3334" s="689" t="s">
        <v>1250</v>
      </c>
      <c r="AF3334" s="130">
        <v>1</v>
      </c>
      <c r="AG3334" s="130" t="s">
        <v>1634</v>
      </c>
    </row>
    <row r="3335" spans="1:35" x14ac:dyDescent="0.2">
      <c r="A3335" s="43" t="s">
        <v>1266</v>
      </c>
      <c r="B3335" s="45">
        <v>20200728</v>
      </c>
      <c r="C3335" s="107" t="s">
        <v>67</v>
      </c>
      <c r="D3335" s="107">
        <v>16</v>
      </c>
      <c r="E3335" s="107">
        <v>7</v>
      </c>
      <c r="H3335" s="107" t="s">
        <v>10</v>
      </c>
      <c r="I3335" s="107">
        <v>290</v>
      </c>
      <c r="J3335" s="107">
        <v>10</v>
      </c>
      <c r="K3335" s="43">
        <v>5</v>
      </c>
      <c r="L3335" s="43">
        <v>1</v>
      </c>
      <c r="M3335" s="43">
        <v>0</v>
      </c>
      <c r="N3335" s="49">
        <v>1</v>
      </c>
      <c r="O3335" s="111" t="str">
        <f>Cal_051922a!$E$2</f>
        <v>Cal_051922a</v>
      </c>
      <c r="P3335" s="112">
        <f>Cal_051922a!$Q$3</f>
        <v>1.8382409380942635</v>
      </c>
      <c r="Q3335" s="112">
        <f>Cal_051922a!$R$3</f>
        <v>0.56187208580813652</v>
      </c>
      <c r="R3335" s="46">
        <v>183.5</v>
      </c>
      <c r="S3335" s="46">
        <v>116.3</v>
      </c>
      <c r="T3335" s="43">
        <f t="shared" ref="T3335:T3336" si="819">AVERAGE(0.9, 0.75, 0.835, 0.658, 0.692, 0.783)</f>
        <v>0.76966666666666672</v>
      </c>
      <c r="U3335" s="79">
        <f t="shared" si="799"/>
        <v>182.73033333333333</v>
      </c>
      <c r="V3335" s="79">
        <f t="shared" si="800"/>
        <v>115.53033333333333</v>
      </c>
      <c r="W3335" s="465">
        <f t="shared" si="801"/>
        <v>1.4276189453408323</v>
      </c>
      <c r="X3335" s="465">
        <f t="shared" si="802"/>
        <v>0.6297298334634065</v>
      </c>
      <c r="Y3335" s="43">
        <f>Cal_051922a!$A$3</f>
        <v>20220519</v>
      </c>
      <c r="Z3335" s="48" t="s">
        <v>2004</v>
      </c>
      <c r="AA3335" s="43">
        <v>20230210</v>
      </c>
      <c r="AE3335" s="689" t="s">
        <v>1250</v>
      </c>
      <c r="AF3335" s="130">
        <v>1</v>
      </c>
    </row>
    <row r="3336" spans="1:35" x14ac:dyDescent="0.2">
      <c r="A3336" s="43" t="s">
        <v>1266</v>
      </c>
      <c r="B3336" s="45">
        <v>20200728</v>
      </c>
      <c r="C3336" s="107" t="s">
        <v>67</v>
      </c>
      <c r="D3336" s="107">
        <v>16</v>
      </c>
      <c r="E3336" s="107">
        <v>7</v>
      </c>
      <c r="H3336" s="107" t="s">
        <v>11</v>
      </c>
      <c r="I3336" s="107">
        <v>290</v>
      </c>
      <c r="J3336" s="107">
        <v>10</v>
      </c>
      <c r="K3336" s="43">
        <v>5</v>
      </c>
      <c r="L3336" s="43">
        <v>1</v>
      </c>
      <c r="M3336" s="43">
        <v>0</v>
      </c>
      <c r="N3336" s="49">
        <v>1</v>
      </c>
      <c r="O3336" s="111" t="str">
        <f>Cal_051922a!$E$2</f>
        <v>Cal_051922a</v>
      </c>
      <c r="P3336" s="112">
        <f>Cal_051922a!$Q$3</f>
        <v>1.8382409380942635</v>
      </c>
      <c r="Q3336" s="112">
        <f>Cal_051922a!$R$3</f>
        <v>0.56187208580813652</v>
      </c>
      <c r="R3336" s="46">
        <v>175.3</v>
      </c>
      <c r="S3336" s="46">
        <v>113.3</v>
      </c>
      <c r="T3336" s="43">
        <f t="shared" si="819"/>
        <v>0.76966666666666672</v>
      </c>
      <c r="U3336" s="79">
        <f t="shared" si="799"/>
        <v>174.53033333333335</v>
      </c>
      <c r="V3336" s="79">
        <f t="shared" si="800"/>
        <v>112.53033333333333</v>
      </c>
      <c r="W3336" s="465">
        <f t="shared" si="801"/>
        <v>1.3171484317132682</v>
      </c>
      <c r="X3336" s="465">
        <f t="shared" si="802"/>
        <v>0.68677674691312973</v>
      </c>
      <c r="Y3336" s="43">
        <f>Cal_051922a!$A$3</f>
        <v>20220519</v>
      </c>
      <c r="Z3336" s="48" t="s">
        <v>2004</v>
      </c>
      <c r="AA3336" s="43">
        <v>20230210</v>
      </c>
      <c r="AE3336" s="689" t="s">
        <v>1250</v>
      </c>
      <c r="AF3336" s="130">
        <v>1</v>
      </c>
    </row>
    <row r="3337" spans="1:35" s="82" customFormat="1" x14ac:dyDescent="0.2">
      <c r="A3337" s="82" t="s">
        <v>1266</v>
      </c>
      <c r="B3337" s="81">
        <v>20200728</v>
      </c>
      <c r="C3337" s="126" t="s">
        <v>67</v>
      </c>
      <c r="D3337" s="126">
        <v>16</v>
      </c>
      <c r="E3337" s="126">
        <v>7</v>
      </c>
      <c r="F3337" s="107"/>
      <c r="G3337" s="107"/>
      <c r="H3337" s="126" t="s">
        <v>10</v>
      </c>
      <c r="I3337" s="126">
        <v>292</v>
      </c>
      <c r="J3337" s="126">
        <v>5</v>
      </c>
      <c r="K3337" s="82">
        <v>5</v>
      </c>
      <c r="L3337" s="82">
        <v>1</v>
      </c>
      <c r="M3337" s="82">
        <v>0</v>
      </c>
      <c r="N3337" s="83">
        <v>1</v>
      </c>
      <c r="O3337" s="156" t="str">
        <f>Cal_051922a!$E$2</f>
        <v>Cal_051922a</v>
      </c>
      <c r="P3337" s="157">
        <f>Cal_051922a!$Q$3</f>
        <v>1.8382409380942635</v>
      </c>
      <c r="Q3337" s="157">
        <f>Cal_051922a!$R$3</f>
        <v>0.56187208580813652</v>
      </c>
      <c r="R3337" s="84">
        <v>52.08</v>
      </c>
      <c r="S3337" s="84">
        <v>31.49</v>
      </c>
      <c r="T3337" s="82">
        <f t="shared" ref="T3337:T3340" si="820">AVERAGE(0.401,0.394,0.496,0.296,0.234,0.257,0.213)</f>
        <v>0.32728571428571429</v>
      </c>
      <c r="U3337" s="125">
        <f t="shared" si="799"/>
        <v>51.752714285714283</v>
      </c>
      <c r="V3337" s="125">
        <f t="shared" si="800"/>
        <v>31.162714285714284</v>
      </c>
      <c r="W3337" s="459">
        <f t="shared" si="801"/>
        <v>0.43442471280397116</v>
      </c>
      <c r="X3337" s="459">
        <f t="shared" si="802"/>
        <v>0.11671578109137901</v>
      </c>
      <c r="Y3337" s="43">
        <f>Cal_111320b_12mm!$A$3</f>
        <v>20201113</v>
      </c>
      <c r="Z3337" s="85" t="s">
        <v>1587</v>
      </c>
      <c r="AA3337" s="82">
        <v>20200826</v>
      </c>
      <c r="AB3337" s="85"/>
      <c r="AE3337" s="689" t="s">
        <v>1250</v>
      </c>
      <c r="AF3337" s="130">
        <v>1</v>
      </c>
      <c r="AG3337" s="130" t="s">
        <v>1634</v>
      </c>
      <c r="AH3337" s="159" t="s">
        <v>256</v>
      </c>
      <c r="AI3337" s="155"/>
    </row>
    <row r="3338" spans="1:35" s="82" customFormat="1" x14ac:dyDescent="0.2">
      <c r="A3338" s="82" t="s">
        <v>1266</v>
      </c>
      <c r="B3338" s="81">
        <v>20200728</v>
      </c>
      <c r="C3338" s="126" t="s">
        <v>67</v>
      </c>
      <c r="D3338" s="126">
        <v>16</v>
      </c>
      <c r="E3338" s="126">
        <v>7</v>
      </c>
      <c r="F3338" s="107"/>
      <c r="G3338" s="107"/>
      <c r="H3338" s="126" t="s">
        <v>11</v>
      </c>
      <c r="I3338" s="126">
        <v>293</v>
      </c>
      <c r="J3338" s="126">
        <v>5</v>
      </c>
      <c r="K3338" s="82">
        <v>5</v>
      </c>
      <c r="L3338" s="82">
        <v>1</v>
      </c>
      <c r="M3338" s="82">
        <v>0</v>
      </c>
      <c r="N3338" s="83">
        <v>1</v>
      </c>
      <c r="O3338" s="156" t="str">
        <f>Cal_051922a!$E$2</f>
        <v>Cal_051922a</v>
      </c>
      <c r="P3338" s="157">
        <f>Cal_051922a!$Q$3</f>
        <v>1.8382409380942635</v>
      </c>
      <c r="Q3338" s="157">
        <f>Cal_051922a!$R$3</f>
        <v>0.56187208580813652</v>
      </c>
      <c r="R3338" s="84">
        <v>49.9</v>
      </c>
      <c r="S3338" s="84">
        <v>32.04</v>
      </c>
      <c r="T3338" s="82">
        <f t="shared" si="820"/>
        <v>0.32728571428571429</v>
      </c>
      <c r="U3338" s="125">
        <f t="shared" si="799"/>
        <v>49.572714285714284</v>
      </c>
      <c r="V3338" s="125">
        <f t="shared" si="800"/>
        <v>31.712714285714284</v>
      </c>
      <c r="W3338" s="459">
        <f t="shared" si="801"/>
        <v>0.37553884108861058</v>
      </c>
      <c r="X3338" s="459">
        <f t="shared" si="802"/>
        <v>0.18341467072105092</v>
      </c>
      <c r="Y3338" s="43">
        <f>Cal_111320b_12mm!$A$3</f>
        <v>20201113</v>
      </c>
      <c r="Z3338" s="85" t="s">
        <v>1587</v>
      </c>
      <c r="AA3338" s="82">
        <v>20200826</v>
      </c>
      <c r="AB3338" s="85"/>
      <c r="AE3338" s="689" t="s">
        <v>1250</v>
      </c>
      <c r="AF3338" s="130">
        <v>1</v>
      </c>
      <c r="AG3338" s="130" t="s">
        <v>1634</v>
      </c>
      <c r="AH3338" s="159" t="s">
        <v>257</v>
      </c>
      <c r="AI3338" s="155"/>
    </row>
    <row r="3339" spans="1:35" s="372" customFormat="1" x14ac:dyDescent="0.2">
      <c r="A3339" s="372" t="s">
        <v>1266</v>
      </c>
      <c r="B3339" s="462">
        <v>20200728</v>
      </c>
      <c r="C3339" s="373" t="s">
        <v>67</v>
      </c>
      <c r="D3339" s="373">
        <v>16</v>
      </c>
      <c r="E3339" s="373">
        <v>7</v>
      </c>
      <c r="F3339" s="107"/>
      <c r="G3339" s="107"/>
      <c r="H3339" s="373" t="s">
        <v>10</v>
      </c>
      <c r="I3339" s="373">
        <v>550</v>
      </c>
      <c r="J3339" s="373">
        <v>20</v>
      </c>
      <c r="K3339" s="82">
        <v>5</v>
      </c>
      <c r="L3339" s="82">
        <v>1</v>
      </c>
      <c r="M3339" s="82">
        <v>0</v>
      </c>
      <c r="N3339" s="83">
        <v>1</v>
      </c>
      <c r="O3339" s="374" t="str">
        <f>Cal_051922a!$E$2</f>
        <v>Cal_051922a</v>
      </c>
      <c r="P3339" s="596">
        <f>Cal_051922a!$Q$3</f>
        <v>1.8382409380942635</v>
      </c>
      <c r="Q3339" s="596">
        <f>Cal_051922a!$R$3</f>
        <v>0.56187208580813652</v>
      </c>
      <c r="R3339" s="376">
        <v>19.940000000000001</v>
      </c>
      <c r="S3339" s="376">
        <v>12.83</v>
      </c>
      <c r="T3339" s="82">
        <f t="shared" si="820"/>
        <v>0.32728571428571429</v>
      </c>
      <c r="U3339" s="378">
        <f t="shared" si="799"/>
        <v>19.612714285714286</v>
      </c>
      <c r="V3339" s="378">
        <f t="shared" si="800"/>
        <v>12.502714285714285</v>
      </c>
      <c r="W3339" s="464">
        <f t="shared" si="801"/>
        <v>7.96430601568794E-2</v>
      </c>
      <c r="X3339" s="464">
        <f t="shared" si="802"/>
        <v>3.7752456600670344E-2</v>
      </c>
      <c r="Y3339" s="43">
        <f>Cal_111320b_12mm!$A$3</f>
        <v>20201113</v>
      </c>
      <c r="Z3339" s="85" t="s">
        <v>1587</v>
      </c>
      <c r="AA3339" s="82">
        <v>20200826</v>
      </c>
      <c r="AB3339" s="380"/>
      <c r="AE3339" s="689" t="s">
        <v>1250</v>
      </c>
      <c r="AF3339" s="130">
        <v>1</v>
      </c>
      <c r="AG3339" s="130" t="s">
        <v>1634</v>
      </c>
      <c r="AH3339" s="382" t="s">
        <v>261</v>
      </c>
      <c r="AI3339" s="371"/>
    </row>
    <row r="3340" spans="1:35" s="372" customFormat="1" x14ac:dyDescent="0.2">
      <c r="A3340" s="372" t="s">
        <v>1266</v>
      </c>
      <c r="B3340" s="462">
        <v>20200728</v>
      </c>
      <c r="C3340" s="373" t="s">
        <v>67</v>
      </c>
      <c r="D3340" s="373">
        <v>16</v>
      </c>
      <c r="E3340" s="373">
        <v>7</v>
      </c>
      <c r="F3340" s="107"/>
      <c r="G3340" s="107"/>
      <c r="H3340" s="373" t="s">
        <v>11</v>
      </c>
      <c r="I3340" s="373">
        <v>550</v>
      </c>
      <c r="J3340" s="373">
        <v>20</v>
      </c>
      <c r="K3340" s="82">
        <v>5</v>
      </c>
      <c r="L3340" s="82">
        <v>1</v>
      </c>
      <c r="M3340" s="82">
        <v>0</v>
      </c>
      <c r="N3340" s="83">
        <v>1</v>
      </c>
      <c r="O3340" s="374" t="str">
        <f>Cal_051922a!$E$2</f>
        <v>Cal_051922a</v>
      </c>
      <c r="P3340" s="596">
        <f>Cal_051922a!$Q$3</f>
        <v>1.8382409380942635</v>
      </c>
      <c r="Q3340" s="596">
        <f>Cal_051922a!$R$3</f>
        <v>0.56187208580813652</v>
      </c>
      <c r="R3340" s="376">
        <v>20.14</v>
      </c>
      <c r="S3340" s="376">
        <v>12.82</v>
      </c>
      <c r="T3340" s="82">
        <f t="shared" si="820"/>
        <v>0.32728571428571429</v>
      </c>
      <c r="U3340" s="378">
        <f t="shared" si="799"/>
        <v>19.812714285714286</v>
      </c>
      <c r="V3340" s="378">
        <f t="shared" si="800"/>
        <v>12.492714285714285</v>
      </c>
      <c r="W3340" s="464">
        <f t="shared" si="801"/>
        <v>8.1995386828179612E-2</v>
      </c>
      <c r="X3340" s="464">
        <f t="shared" si="802"/>
        <v>3.5306233904815146E-2</v>
      </c>
      <c r="Y3340" s="43">
        <f>Cal_111320b_12mm!$A$3</f>
        <v>20201113</v>
      </c>
      <c r="Z3340" s="85" t="s">
        <v>1587</v>
      </c>
      <c r="AA3340" s="82">
        <v>20200826</v>
      </c>
      <c r="AB3340" s="380"/>
      <c r="AE3340" s="689" t="s">
        <v>1250</v>
      </c>
      <c r="AF3340" s="130">
        <v>1</v>
      </c>
      <c r="AG3340" s="130" t="s">
        <v>1634</v>
      </c>
      <c r="AH3340" s="382" t="s">
        <v>262</v>
      </c>
      <c r="AI3340" s="371"/>
    </row>
    <row r="3341" spans="1:35" x14ac:dyDescent="0.2">
      <c r="A3341" s="43" t="s">
        <v>1266</v>
      </c>
      <c r="B3341" s="45">
        <v>20200728</v>
      </c>
      <c r="C3341" s="107" t="s">
        <v>67</v>
      </c>
      <c r="D3341" s="107">
        <v>16</v>
      </c>
      <c r="E3341" s="107">
        <v>11</v>
      </c>
      <c r="H3341" s="107" t="s">
        <v>10</v>
      </c>
      <c r="I3341" s="107">
        <v>290</v>
      </c>
      <c r="J3341" s="107">
        <v>0</v>
      </c>
      <c r="K3341" s="43">
        <v>5</v>
      </c>
      <c r="L3341" s="43">
        <v>1</v>
      </c>
      <c r="M3341" s="43">
        <v>0</v>
      </c>
      <c r="N3341" s="49">
        <v>1</v>
      </c>
      <c r="O3341" s="111" t="str">
        <f>Cal_051922a!$E$2</f>
        <v>Cal_051922a</v>
      </c>
      <c r="P3341" s="112">
        <f>Cal_051922a!$Q$3</f>
        <v>1.8382409380942635</v>
      </c>
      <c r="Q3341" s="112">
        <f>Cal_051922a!$R$3</f>
        <v>0.56187208580813652</v>
      </c>
      <c r="R3341" s="46">
        <v>134</v>
      </c>
      <c r="S3341" s="46">
        <v>86.97</v>
      </c>
      <c r="T3341" s="43">
        <f t="shared" ref="T3341" si="821">AVERAGE(0.593,0.615,0.365,0.678,0.598,0.631)</f>
        <v>0.57999999999999996</v>
      </c>
      <c r="U3341" s="79">
        <f t="shared" si="799"/>
        <v>133.41999999999999</v>
      </c>
      <c r="V3341" s="79">
        <f t="shared" si="800"/>
        <v>86.39</v>
      </c>
      <c r="W3341" s="465">
        <f t="shared" si="801"/>
        <v>0.99912081844314449</v>
      </c>
      <c r="X3341" s="465">
        <f t="shared" si="802"/>
        <v>0.53930078801142156</v>
      </c>
      <c r="Y3341" s="43">
        <f>Cal_051922a!$A$3</f>
        <v>20220519</v>
      </c>
      <c r="Z3341" s="90" t="s">
        <v>1572</v>
      </c>
      <c r="AA3341" s="82">
        <v>20221106</v>
      </c>
      <c r="AE3341" s="689" t="s">
        <v>1250</v>
      </c>
      <c r="AF3341" s="130">
        <v>1</v>
      </c>
      <c r="AG3341" s="130" t="s">
        <v>1634</v>
      </c>
    </row>
    <row r="3342" spans="1:35" x14ac:dyDescent="0.2">
      <c r="A3342" s="43" t="s">
        <v>1266</v>
      </c>
      <c r="B3342" s="45">
        <v>20200728</v>
      </c>
      <c r="C3342" s="107" t="s">
        <v>67</v>
      </c>
      <c r="D3342" s="107">
        <v>16</v>
      </c>
      <c r="E3342" s="107">
        <v>11</v>
      </c>
      <c r="H3342" s="107" t="s">
        <v>11</v>
      </c>
      <c r="I3342" s="107">
        <v>290</v>
      </c>
      <c r="J3342" s="107">
        <v>0</v>
      </c>
      <c r="K3342" s="43">
        <v>5</v>
      </c>
      <c r="L3342" s="43">
        <v>1</v>
      </c>
      <c r="M3342" s="43">
        <v>0</v>
      </c>
      <c r="N3342" s="49">
        <v>1</v>
      </c>
      <c r="O3342" s="111" t="str">
        <f>Cal_051922a!$E$2</f>
        <v>Cal_051922a</v>
      </c>
      <c r="P3342" s="112">
        <f>Cal_051922a!$Q$3</f>
        <v>1.8382409380942635</v>
      </c>
      <c r="Q3342" s="112">
        <f>Cal_051922a!$R$3</f>
        <v>0.56187208580813652</v>
      </c>
      <c r="R3342" s="84">
        <v>135.19999999999999</v>
      </c>
      <c r="S3342" s="84">
        <v>87.66</v>
      </c>
      <c r="T3342" s="43">
        <f t="shared" ref="T3342" si="822">AVERAGE(0.568,0.46,0.491,0.54,0.373,0.487)</f>
        <v>0.4865000000000001</v>
      </c>
      <c r="U3342" s="79">
        <f t="shared" si="799"/>
        <v>134.71349999999998</v>
      </c>
      <c r="V3342" s="79">
        <f t="shared" si="800"/>
        <v>87.17349999999999</v>
      </c>
      <c r="W3342" s="465">
        <f t="shared" si="801"/>
        <v>1.0099554265104635</v>
      </c>
      <c r="X3342" s="465">
        <f t="shared" si="802"/>
        <v>0.5424186435238818</v>
      </c>
      <c r="Y3342" s="43">
        <f>Cal_051922a!$A$3</f>
        <v>20220519</v>
      </c>
      <c r="Z3342" s="86" t="s">
        <v>1570</v>
      </c>
      <c r="AA3342" s="43">
        <v>20221105</v>
      </c>
      <c r="AE3342" s="689" t="s">
        <v>1250</v>
      </c>
      <c r="AF3342" s="130">
        <v>1</v>
      </c>
      <c r="AG3342" s="130" t="s">
        <v>1634</v>
      </c>
    </row>
    <row r="3343" spans="1:35" x14ac:dyDescent="0.2">
      <c r="A3343" s="43" t="s">
        <v>1266</v>
      </c>
      <c r="B3343" s="45">
        <v>20200728</v>
      </c>
      <c r="C3343" s="107" t="s">
        <v>67</v>
      </c>
      <c r="D3343" s="107">
        <v>16</v>
      </c>
      <c r="E3343" s="107">
        <v>11</v>
      </c>
      <c r="H3343" s="107" t="s">
        <v>10</v>
      </c>
      <c r="I3343" s="107">
        <v>290</v>
      </c>
      <c r="J3343" s="107">
        <v>10</v>
      </c>
      <c r="K3343" s="43">
        <v>5</v>
      </c>
      <c r="L3343" s="43">
        <v>1</v>
      </c>
      <c r="M3343" s="43">
        <v>0</v>
      </c>
      <c r="N3343" s="49">
        <v>1</v>
      </c>
      <c r="O3343" s="111" t="str">
        <f>Cal_051922a!$E$2</f>
        <v>Cal_051922a</v>
      </c>
      <c r="P3343" s="112">
        <f>Cal_051922a!$Q$3</f>
        <v>1.8382409380942635</v>
      </c>
      <c r="Q3343" s="112">
        <f>Cal_051922a!$R$3</f>
        <v>0.56187208580813652</v>
      </c>
      <c r="R3343" s="46">
        <v>114.2</v>
      </c>
      <c r="S3343" s="46">
        <v>72.31</v>
      </c>
      <c r="T3343" s="43">
        <f t="shared" ref="T3343:T3344" si="823">AVERAGE(0.9, 0.75, 0.835, 0.658, 0.692, 0.783)</f>
        <v>0.76966666666666672</v>
      </c>
      <c r="U3343" s="79">
        <f t="shared" si="799"/>
        <v>113.43033333333334</v>
      </c>
      <c r="V3343" s="79">
        <f t="shared" si="800"/>
        <v>71.540333333333336</v>
      </c>
      <c r="W3343" s="465">
        <f t="shared" si="801"/>
        <v>0.88992496458820625</v>
      </c>
      <c r="X3343" s="465">
        <f t="shared" si="802"/>
        <v>0.38405575694162158</v>
      </c>
      <c r="Y3343" s="43">
        <f>Cal_051922a!$A$3</f>
        <v>20220519</v>
      </c>
      <c r="Z3343" s="48" t="s">
        <v>2004</v>
      </c>
      <c r="AA3343" s="43">
        <v>20230210</v>
      </c>
      <c r="AE3343" s="689" t="s">
        <v>1250</v>
      </c>
      <c r="AF3343" s="130">
        <v>1</v>
      </c>
    </row>
    <row r="3344" spans="1:35" x14ac:dyDescent="0.2">
      <c r="A3344" s="43" t="s">
        <v>1266</v>
      </c>
      <c r="B3344" s="45">
        <v>20200728</v>
      </c>
      <c r="C3344" s="107" t="s">
        <v>67</v>
      </c>
      <c r="D3344" s="107">
        <v>16</v>
      </c>
      <c r="E3344" s="107">
        <v>11</v>
      </c>
      <c r="H3344" s="107" t="s">
        <v>11</v>
      </c>
      <c r="I3344" s="107">
        <v>290</v>
      </c>
      <c r="J3344" s="107">
        <v>10</v>
      </c>
      <c r="K3344" s="43">
        <v>5</v>
      </c>
      <c r="L3344" s="43">
        <v>1</v>
      </c>
      <c r="M3344" s="43">
        <v>0</v>
      </c>
      <c r="N3344" s="49">
        <v>1</v>
      </c>
      <c r="O3344" s="111" t="str">
        <f>Cal_051922a!$E$2</f>
        <v>Cal_051922a</v>
      </c>
      <c r="P3344" s="112">
        <f>Cal_051922a!$Q$3</f>
        <v>1.8382409380942635</v>
      </c>
      <c r="Q3344" s="112">
        <f>Cal_051922a!$R$3</f>
        <v>0.56187208580813652</v>
      </c>
      <c r="R3344" s="46">
        <v>118.3</v>
      </c>
      <c r="S3344" s="46">
        <v>74.239999999999995</v>
      </c>
      <c r="T3344" s="43">
        <f t="shared" si="823"/>
        <v>0.76966666666666672</v>
      </c>
      <c r="U3344" s="79">
        <f t="shared" si="799"/>
        <v>117.53033333333333</v>
      </c>
      <c r="V3344" s="79">
        <f t="shared" si="800"/>
        <v>73.470333333333329</v>
      </c>
      <c r="W3344" s="465">
        <f t="shared" si="801"/>
        <v>0.93602515969817079</v>
      </c>
      <c r="X3344" s="465">
        <f t="shared" si="802"/>
        <v>0.37232474461273513</v>
      </c>
      <c r="Y3344" s="43">
        <f>Cal_051922a!$A$3</f>
        <v>20220519</v>
      </c>
      <c r="Z3344" s="48" t="s">
        <v>2004</v>
      </c>
      <c r="AA3344" s="43">
        <v>20230210</v>
      </c>
      <c r="AE3344" s="689" t="s">
        <v>1250</v>
      </c>
      <c r="AF3344" s="130">
        <v>1</v>
      </c>
    </row>
    <row r="3345" spans="1:35" s="82" customFormat="1" x14ac:dyDescent="0.2">
      <c r="A3345" s="82" t="s">
        <v>1266</v>
      </c>
      <c r="B3345" s="81">
        <v>20200728</v>
      </c>
      <c r="C3345" s="126" t="s">
        <v>67</v>
      </c>
      <c r="D3345" s="126">
        <v>16</v>
      </c>
      <c r="E3345" s="126">
        <v>11</v>
      </c>
      <c r="F3345" s="107"/>
      <c r="G3345" s="107"/>
      <c r="H3345" s="126" t="s">
        <v>10</v>
      </c>
      <c r="I3345" s="126">
        <v>294</v>
      </c>
      <c r="J3345" s="126">
        <v>5</v>
      </c>
      <c r="K3345" s="82">
        <v>5</v>
      </c>
      <c r="L3345" s="82">
        <v>1</v>
      </c>
      <c r="M3345" s="82">
        <v>0</v>
      </c>
      <c r="N3345" s="83">
        <v>1</v>
      </c>
      <c r="O3345" s="156" t="str">
        <f>Cal_051922a!$E$2</f>
        <v>Cal_051922a</v>
      </c>
      <c r="P3345" s="157">
        <f>Cal_051922a!$Q$3</f>
        <v>1.8382409380942635</v>
      </c>
      <c r="Q3345" s="157">
        <f>Cal_051922a!$R$3</f>
        <v>0.56187208580813652</v>
      </c>
      <c r="R3345" s="84">
        <v>24.86</v>
      </c>
      <c r="S3345" s="84">
        <v>15.69</v>
      </c>
      <c r="T3345" s="82">
        <f t="shared" ref="T3345:T3348" si="824">AVERAGE(0.401,0.394,0.496,0.296,0.234,0.257,0.213)</f>
        <v>0.32728571428571429</v>
      </c>
      <c r="U3345" s="125">
        <f t="shared" si="799"/>
        <v>24.532714285714285</v>
      </c>
      <c r="V3345" s="125">
        <f t="shared" si="800"/>
        <v>15.362714285714285</v>
      </c>
      <c r="W3345" s="459">
        <f t="shared" si="801"/>
        <v>0.19216001889703169</v>
      </c>
      <c r="X3345" s="459">
        <f t="shared" si="802"/>
        <v>7.7695011304168532E-2</v>
      </c>
      <c r="Y3345" s="43">
        <f>Cal_111320b_12mm!$A$3</f>
        <v>20201113</v>
      </c>
      <c r="Z3345" s="85" t="s">
        <v>1587</v>
      </c>
      <c r="AA3345" s="82">
        <v>20200826</v>
      </c>
      <c r="AB3345" s="85"/>
      <c r="AE3345" s="689" t="s">
        <v>1250</v>
      </c>
      <c r="AF3345" s="130">
        <v>1</v>
      </c>
      <c r="AG3345" s="130" t="s">
        <v>1634</v>
      </c>
      <c r="AH3345" s="159" t="s">
        <v>258</v>
      </c>
      <c r="AI3345" s="155"/>
    </row>
    <row r="3346" spans="1:35" s="82" customFormat="1" x14ac:dyDescent="0.2">
      <c r="A3346" s="82" t="s">
        <v>1266</v>
      </c>
      <c r="B3346" s="81">
        <v>20200728</v>
      </c>
      <c r="C3346" s="126" t="s">
        <v>67</v>
      </c>
      <c r="D3346" s="126">
        <v>16</v>
      </c>
      <c r="E3346" s="126">
        <v>11</v>
      </c>
      <c r="F3346" s="107"/>
      <c r="G3346" s="107"/>
      <c r="H3346" s="126" t="s">
        <v>11</v>
      </c>
      <c r="I3346" s="126">
        <v>295</v>
      </c>
      <c r="J3346" s="126">
        <v>5</v>
      </c>
      <c r="K3346" s="82">
        <v>5</v>
      </c>
      <c r="L3346" s="82">
        <v>1</v>
      </c>
      <c r="M3346" s="82">
        <v>0</v>
      </c>
      <c r="N3346" s="83">
        <v>1</v>
      </c>
      <c r="O3346" s="156" t="str">
        <f>Cal_051922a!$E$2</f>
        <v>Cal_051922a</v>
      </c>
      <c r="P3346" s="157">
        <f>Cal_051922a!$Q$3</f>
        <v>1.8382409380942635</v>
      </c>
      <c r="Q3346" s="157">
        <f>Cal_051922a!$R$3</f>
        <v>0.56187208580813652</v>
      </c>
      <c r="R3346" s="84">
        <v>25.28</v>
      </c>
      <c r="S3346" s="84">
        <v>15.56</v>
      </c>
      <c r="T3346" s="82">
        <f t="shared" si="824"/>
        <v>0.32728571428571429</v>
      </c>
      <c r="U3346" s="125">
        <f t="shared" si="799"/>
        <v>24.952714285714286</v>
      </c>
      <c r="V3346" s="125">
        <f t="shared" si="800"/>
        <v>15.232714285714286</v>
      </c>
      <c r="W3346" s="459">
        <f t="shared" si="801"/>
        <v>0.20299496989138105</v>
      </c>
      <c r="X3346" s="459">
        <f t="shared" si="802"/>
        <v>6.3669512493651673E-2</v>
      </c>
      <c r="Y3346" s="43">
        <f>Cal_111320b_12mm!$A$3</f>
        <v>20201113</v>
      </c>
      <c r="Z3346" s="85" t="s">
        <v>1587</v>
      </c>
      <c r="AA3346" s="82">
        <v>20200826</v>
      </c>
      <c r="AB3346" s="85"/>
      <c r="AE3346" s="689" t="s">
        <v>1250</v>
      </c>
      <c r="AF3346" s="130">
        <v>1</v>
      </c>
      <c r="AG3346" s="130" t="s">
        <v>1634</v>
      </c>
      <c r="AH3346" s="159" t="s">
        <v>165</v>
      </c>
      <c r="AI3346" s="155"/>
    </row>
    <row r="3347" spans="1:35" s="372" customFormat="1" x14ac:dyDescent="0.2">
      <c r="A3347" s="372" t="s">
        <v>1266</v>
      </c>
      <c r="B3347" s="462">
        <v>20200728</v>
      </c>
      <c r="C3347" s="373" t="s">
        <v>67</v>
      </c>
      <c r="D3347" s="373">
        <v>16</v>
      </c>
      <c r="E3347" s="373">
        <v>11</v>
      </c>
      <c r="F3347" s="107"/>
      <c r="G3347" s="107"/>
      <c r="H3347" s="373" t="s">
        <v>10</v>
      </c>
      <c r="I3347" s="373">
        <v>551</v>
      </c>
      <c r="J3347" s="373">
        <v>20</v>
      </c>
      <c r="K3347" s="82">
        <v>5</v>
      </c>
      <c r="L3347" s="82">
        <v>1</v>
      </c>
      <c r="M3347" s="82">
        <v>0</v>
      </c>
      <c r="N3347" s="83">
        <v>1</v>
      </c>
      <c r="O3347" s="374" t="str">
        <f>Cal_051922a!$E$2</f>
        <v>Cal_051922a</v>
      </c>
      <c r="P3347" s="596">
        <f>Cal_051922a!$Q$3</f>
        <v>1.8382409380942635</v>
      </c>
      <c r="Q3347" s="596">
        <f>Cal_051922a!$R$3</f>
        <v>0.56187208580813652</v>
      </c>
      <c r="R3347" s="376">
        <v>6.7</v>
      </c>
      <c r="S3347" s="376">
        <v>4.6349999999999998</v>
      </c>
      <c r="T3347" s="82">
        <f t="shared" si="824"/>
        <v>0.32728571428571429</v>
      </c>
      <c r="U3347" s="378">
        <f t="shared" si="799"/>
        <v>6.3727142857142862</v>
      </c>
      <c r="V3347" s="378">
        <f t="shared" si="800"/>
        <v>4.3077142857142858</v>
      </c>
      <c r="W3347" s="464">
        <f t="shared" si="801"/>
        <v>2.3089231846247015E-2</v>
      </c>
      <c r="X3347" s="464">
        <f t="shared" si="802"/>
        <v>1.7285084939783625E-2</v>
      </c>
      <c r="Y3347" s="43">
        <f>Cal_111320b_12mm!$A$3</f>
        <v>20201113</v>
      </c>
      <c r="Z3347" s="85" t="s">
        <v>1587</v>
      </c>
      <c r="AA3347" s="82">
        <v>20200826</v>
      </c>
      <c r="AB3347" s="380"/>
      <c r="AE3347" s="689" t="s">
        <v>1250</v>
      </c>
      <c r="AF3347" s="130">
        <v>1</v>
      </c>
      <c r="AG3347" s="130" t="s">
        <v>1634</v>
      </c>
      <c r="AH3347" s="382" t="s">
        <v>263</v>
      </c>
      <c r="AI3347" s="371"/>
    </row>
    <row r="3348" spans="1:35" s="372" customFormat="1" x14ac:dyDescent="0.2">
      <c r="A3348" s="372" t="s">
        <v>1266</v>
      </c>
      <c r="B3348" s="462">
        <v>20200728</v>
      </c>
      <c r="C3348" s="373" t="s">
        <v>67</v>
      </c>
      <c r="D3348" s="373">
        <v>16</v>
      </c>
      <c r="E3348" s="373">
        <v>11</v>
      </c>
      <c r="F3348" s="107"/>
      <c r="G3348" s="107"/>
      <c r="H3348" s="373" t="s">
        <v>11</v>
      </c>
      <c r="I3348" s="373">
        <v>551</v>
      </c>
      <c r="J3348" s="373">
        <v>20</v>
      </c>
      <c r="K3348" s="82">
        <v>5</v>
      </c>
      <c r="L3348" s="82">
        <v>1</v>
      </c>
      <c r="M3348" s="82">
        <v>0</v>
      </c>
      <c r="N3348" s="83">
        <v>1</v>
      </c>
      <c r="O3348" s="374" t="str">
        <f>Cal_051922a!$E$2</f>
        <v>Cal_051922a</v>
      </c>
      <c r="P3348" s="596">
        <f>Cal_051922a!$Q$3</f>
        <v>1.8382409380942635</v>
      </c>
      <c r="Q3348" s="596">
        <f>Cal_051922a!$R$3</f>
        <v>0.56187208580813652</v>
      </c>
      <c r="R3348" s="376">
        <v>5.5640000000000001</v>
      </c>
      <c r="S3348" s="376">
        <v>4.165</v>
      </c>
      <c r="T3348" s="82">
        <f t="shared" si="824"/>
        <v>0.32728571428571429</v>
      </c>
      <c r="U3348" s="378">
        <f t="shared" si="799"/>
        <v>5.2367142857142861</v>
      </c>
      <c r="V3348" s="378">
        <f t="shared" si="800"/>
        <v>3.8377142857142856</v>
      </c>
      <c r="W3348" s="464">
        <f t="shared" si="801"/>
        <v>1.5642535279854521E-2</v>
      </c>
      <c r="X3348" s="464">
        <f t="shared" si="802"/>
        <v>2.03266776318629E-2</v>
      </c>
      <c r="Y3348" s="43">
        <f>Cal_111320b_12mm!$A$3</f>
        <v>20201113</v>
      </c>
      <c r="Z3348" s="85" t="s">
        <v>1587</v>
      </c>
      <c r="AA3348" s="82">
        <v>20200826</v>
      </c>
      <c r="AB3348" s="380"/>
      <c r="AE3348" s="689" t="s">
        <v>1250</v>
      </c>
      <c r="AF3348" s="130">
        <v>1</v>
      </c>
      <c r="AG3348" s="130" t="s">
        <v>1634</v>
      </c>
      <c r="AH3348" s="382" t="s">
        <v>264</v>
      </c>
      <c r="AI3348" s="371"/>
    </row>
    <row r="3349" spans="1:35" x14ac:dyDescent="0.2">
      <c r="A3349" s="43" t="s">
        <v>1266</v>
      </c>
      <c r="B3349" s="45">
        <v>20200728</v>
      </c>
      <c r="C3349" s="107" t="s">
        <v>67</v>
      </c>
      <c r="D3349" s="107">
        <v>16</v>
      </c>
      <c r="E3349" s="107">
        <v>14</v>
      </c>
      <c r="H3349" s="107" t="s">
        <v>10</v>
      </c>
      <c r="I3349" s="107">
        <v>290</v>
      </c>
      <c r="J3349" s="107">
        <v>0</v>
      </c>
      <c r="K3349" s="43">
        <v>5</v>
      </c>
      <c r="L3349" s="43">
        <v>1</v>
      </c>
      <c r="M3349" s="43">
        <v>0</v>
      </c>
      <c r="N3349" s="49">
        <v>1</v>
      </c>
      <c r="O3349" s="111" t="str">
        <f>Cal_051922a!$E$2</f>
        <v>Cal_051922a</v>
      </c>
      <c r="P3349" s="112">
        <f>Cal_051922a!$Q$3</f>
        <v>1.8382409380942635</v>
      </c>
      <c r="Q3349" s="112">
        <f>Cal_051922a!$R$3</f>
        <v>0.56187208580813652</v>
      </c>
      <c r="R3349" s="46">
        <v>57.34</v>
      </c>
      <c r="S3349" s="46">
        <v>36.29</v>
      </c>
      <c r="T3349" s="43">
        <f t="shared" ref="T3349:T3352" si="825">AVERAGE(0.568,0.46,0.491,0.54,0.373,0.487)</f>
        <v>0.4865000000000001</v>
      </c>
      <c r="U3349" s="79">
        <f t="shared" si="799"/>
        <v>56.853500000000004</v>
      </c>
      <c r="V3349" s="79">
        <f t="shared" si="800"/>
        <v>35.8035</v>
      </c>
      <c r="W3349" s="465">
        <f t="shared" si="801"/>
        <v>0.44719313689619822</v>
      </c>
      <c r="X3349" s="465">
        <f t="shared" si="802"/>
        <v>0.19039081942624711</v>
      </c>
      <c r="Y3349" s="43">
        <f>Cal_051922a!$A$3</f>
        <v>20220519</v>
      </c>
      <c r="Z3349" s="86" t="s">
        <v>1570</v>
      </c>
      <c r="AA3349" s="43">
        <v>20221105</v>
      </c>
      <c r="AE3349" s="689" t="s">
        <v>1250</v>
      </c>
      <c r="AF3349" s="130">
        <v>1</v>
      </c>
      <c r="AG3349" s="130" t="s">
        <v>1634</v>
      </c>
      <c r="AH3349" s="490" t="s">
        <v>1272</v>
      </c>
    </row>
    <row r="3350" spans="1:35" x14ac:dyDescent="0.2">
      <c r="A3350" s="43" t="s">
        <v>1266</v>
      </c>
      <c r="B3350" s="45">
        <v>20200728</v>
      </c>
      <c r="C3350" s="107" t="s">
        <v>67</v>
      </c>
      <c r="D3350" s="107">
        <v>16</v>
      </c>
      <c r="E3350" s="107">
        <v>14</v>
      </c>
      <c r="H3350" s="107" t="s">
        <v>11</v>
      </c>
      <c r="I3350" s="107">
        <v>290</v>
      </c>
      <c r="J3350" s="107">
        <v>0</v>
      </c>
      <c r="K3350" s="43">
        <v>5</v>
      </c>
      <c r="L3350" s="43">
        <v>1</v>
      </c>
      <c r="M3350" s="43">
        <v>0</v>
      </c>
      <c r="N3350" s="49">
        <v>1</v>
      </c>
      <c r="O3350" s="111" t="str">
        <f>Cal_051922a!$E$2</f>
        <v>Cal_051922a</v>
      </c>
      <c r="P3350" s="112">
        <f>Cal_051922a!$Q$3</f>
        <v>1.8382409380942635</v>
      </c>
      <c r="Q3350" s="112">
        <f>Cal_051922a!$R$3</f>
        <v>0.56187208580813652</v>
      </c>
      <c r="R3350" s="46">
        <v>58.43</v>
      </c>
      <c r="S3350" s="46">
        <v>36.74</v>
      </c>
      <c r="T3350" s="43">
        <f t="shared" si="825"/>
        <v>0.4865000000000001</v>
      </c>
      <c r="U3350" s="79">
        <f t="shared" si="799"/>
        <v>57.9435</v>
      </c>
      <c r="V3350" s="79">
        <f t="shared" si="800"/>
        <v>36.253500000000003</v>
      </c>
      <c r="W3350" s="465">
        <f t="shared" si="801"/>
        <v>0.46078950780420613</v>
      </c>
      <c r="X3350" s="465">
        <f t="shared" si="802"/>
        <v>0.18480798854491548</v>
      </c>
      <c r="Y3350" s="43">
        <f>Cal_051922a!$A$3</f>
        <v>20220519</v>
      </c>
      <c r="Z3350" s="86" t="s">
        <v>1570</v>
      </c>
      <c r="AA3350" s="43">
        <v>20221105</v>
      </c>
      <c r="AE3350" s="689" t="s">
        <v>1250</v>
      </c>
      <c r="AF3350" s="130">
        <v>1</v>
      </c>
      <c r="AG3350" s="130" t="s">
        <v>1634</v>
      </c>
    </row>
    <row r="3351" spans="1:35" x14ac:dyDescent="0.2">
      <c r="A3351" s="43" t="s">
        <v>1266</v>
      </c>
      <c r="B3351" s="45">
        <v>20200728</v>
      </c>
      <c r="C3351" s="107" t="s">
        <v>67</v>
      </c>
      <c r="D3351" s="107">
        <v>16</v>
      </c>
      <c r="E3351" s="107">
        <v>17</v>
      </c>
      <c r="H3351" s="107" t="s">
        <v>10</v>
      </c>
      <c r="I3351" s="107">
        <v>290</v>
      </c>
      <c r="J3351" s="107">
        <v>0</v>
      </c>
      <c r="K3351" s="43">
        <v>5</v>
      </c>
      <c r="L3351" s="43">
        <v>1</v>
      </c>
      <c r="M3351" s="43">
        <v>0</v>
      </c>
      <c r="N3351" s="49">
        <v>1</v>
      </c>
      <c r="O3351" s="111" t="str">
        <f>Cal_051922a!$E$2</f>
        <v>Cal_051922a</v>
      </c>
      <c r="P3351" s="112">
        <f>Cal_051922a!$Q$3</f>
        <v>1.8382409380942635</v>
      </c>
      <c r="Q3351" s="112">
        <f>Cal_051922a!$R$3</f>
        <v>0.56187208580813652</v>
      </c>
      <c r="R3351" s="46">
        <v>37.47</v>
      </c>
      <c r="S3351" s="46">
        <v>23.35</v>
      </c>
      <c r="T3351" s="43">
        <f t="shared" si="825"/>
        <v>0.4865000000000001</v>
      </c>
      <c r="U3351" s="79">
        <f t="shared" ref="U3351:U3414" si="826">(R3351-T3351)*(L3351+M3351)/L3351</f>
        <v>36.983499999999999</v>
      </c>
      <c r="V3351" s="79">
        <f t="shared" ref="V3351:V3414" si="827">(S3351-T3351)*(L3351+M3351)/L3351</f>
        <v>22.863500000000002</v>
      </c>
      <c r="W3351" s="465">
        <f t="shared" ref="W3351:W3414" si="828">(Q3351*P3351/(P3351-1)*(U3351-V3351)*(K3351)/I3351)/N3351</f>
        <v>0.29996993315792486</v>
      </c>
      <c r="X3351" s="465">
        <f t="shared" ref="X3351:X3414" si="829">(Q3351*P3351/(P3351-1)*(P3351*V3351-U3351)*(K3351)/I3351)/N3351</f>
        <v>0.10718022773076584</v>
      </c>
      <c r="Y3351" s="43">
        <f>Cal_051922a!$A$3</f>
        <v>20220519</v>
      </c>
      <c r="Z3351" s="86" t="s">
        <v>1570</v>
      </c>
      <c r="AA3351" s="43">
        <v>20221105</v>
      </c>
      <c r="AE3351" s="689" t="s">
        <v>1250</v>
      </c>
      <c r="AF3351" s="130">
        <v>1</v>
      </c>
      <c r="AG3351" s="130" t="s">
        <v>1634</v>
      </c>
    </row>
    <row r="3352" spans="1:35" x14ac:dyDescent="0.2">
      <c r="A3352" s="43" t="s">
        <v>1266</v>
      </c>
      <c r="B3352" s="45">
        <v>20200728</v>
      </c>
      <c r="C3352" s="107" t="s">
        <v>67</v>
      </c>
      <c r="D3352" s="107">
        <v>16</v>
      </c>
      <c r="E3352" s="107">
        <v>17</v>
      </c>
      <c r="H3352" s="107" t="s">
        <v>11</v>
      </c>
      <c r="I3352" s="107">
        <v>290</v>
      </c>
      <c r="J3352" s="107">
        <v>0</v>
      </c>
      <c r="K3352" s="43">
        <v>5</v>
      </c>
      <c r="L3352" s="43">
        <v>1</v>
      </c>
      <c r="M3352" s="43">
        <v>0</v>
      </c>
      <c r="N3352" s="49">
        <v>1</v>
      </c>
      <c r="O3352" s="111" t="str">
        <f>Cal_051922a!$E$2</f>
        <v>Cal_051922a</v>
      </c>
      <c r="P3352" s="112">
        <f>Cal_051922a!$Q$3</f>
        <v>1.8382409380942635</v>
      </c>
      <c r="Q3352" s="112">
        <f>Cal_051922a!$R$3</f>
        <v>0.56187208580813652</v>
      </c>
      <c r="R3352" s="46">
        <v>35.979999999999997</v>
      </c>
      <c r="S3352" s="46">
        <v>22.84</v>
      </c>
      <c r="T3352" s="43">
        <f t="shared" si="825"/>
        <v>0.4865000000000001</v>
      </c>
      <c r="U3352" s="79">
        <f t="shared" si="826"/>
        <v>35.493499999999997</v>
      </c>
      <c r="V3352" s="79">
        <f t="shared" si="827"/>
        <v>22.3535</v>
      </c>
      <c r="W3352" s="465">
        <f t="shared" si="828"/>
        <v>0.27915049020503768</v>
      </c>
      <c r="X3352" s="465">
        <f t="shared" si="829"/>
        <v>0.11891765865341997</v>
      </c>
      <c r="Y3352" s="43">
        <f>Cal_051922a!$A$3</f>
        <v>20220519</v>
      </c>
      <c r="Z3352" s="86" t="s">
        <v>1570</v>
      </c>
      <c r="AA3352" s="43">
        <v>20221105</v>
      </c>
      <c r="AE3352" s="689" t="s">
        <v>1250</v>
      </c>
      <c r="AF3352" s="130">
        <v>1</v>
      </c>
      <c r="AG3352" s="130" t="s">
        <v>1634</v>
      </c>
    </row>
    <row r="3353" spans="1:35" x14ac:dyDescent="0.2">
      <c r="A3353" s="43" t="s">
        <v>1266</v>
      </c>
      <c r="B3353" s="45">
        <v>20200728</v>
      </c>
      <c r="C3353" s="107" t="s">
        <v>67</v>
      </c>
      <c r="D3353" s="107">
        <v>16</v>
      </c>
      <c r="E3353" s="107">
        <v>17</v>
      </c>
      <c r="H3353" s="107" t="s">
        <v>10</v>
      </c>
      <c r="I3353" s="107">
        <v>290</v>
      </c>
      <c r="J3353" s="107">
        <v>10</v>
      </c>
      <c r="K3353" s="43">
        <v>5</v>
      </c>
      <c r="L3353" s="43">
        <v>1</v>
      </c>
      <c r="M3353" s="43">
        <v>0</v>
      </c>
      <c r="N3353" s="49">
        <v>1</v>
      </c>
      <c r="O3353" s="111" t="str">
        <f>Cal_051922a!$E$2</f>
        <v>Cal_051922a</v>
      </c>
      <c r="P3353" s="112">
        <f>Cal_051922a!$Q$3</f>
        <v>1.8382409380942635</v>
      </c>
      <c r="Q3353" s="112">
        <f>Cal_051922a!$R$3</f>
        <v>0.56187208580813652</v>
      </c>
      <c r="R3353" s="46">
        <v>25.96</v>
      </c>
      <c r="S3353" s="46">
        <v>15.94</v>
      </c>
      <c r="T3353" s="43">
        <f t="shared" ref="T3353:T3354" si="830">AVERAGE(0.9, 0.75, 0.835, 0.658, 0.692, 0.783)</f>
        <v>0.76966666666666672</v>
      </c>
      <c r="U3353" s="79">
        <f t="shared" si="826"/>
        <v>25.190333333333335</v>
      </c>
      <c r="V3353" s="79">
        <f t="shared" si="827"/>
        <v>15.170333333333332</v>
      </c>
      <c r="W3353" s="465">
        <f t="shared" si="828"/>
        <v>0.21286818202849916</v>
      </c>
      <c r="X3353" s="465">
        <f t="shared" si="829"/>
        <v>5.7283092159693003E-2</v>
      </c>
      <c r="Y3353" s="43">
        <f>Cal_051922a!$A$3</f>
        <v>20220519</v>
      </c>
      <c r="Z3353" s="48" t="s">
        <v>2004</v>
      </c>
      <c r="AA3353" s="43">
        <v>20230210</v>
      </c>
      <c r="AE3353" s="689" t="s">
        <v>1250</v>
      </c>
      <c r="AF3353" s="130">
        <v>1</v>
      </c>
    </row>
    <row r="3354" spans="1:35" x14ac:dyDescent="0.2">
      <c r="A3354" s="43" t="s">
        <v>1266</v>
      </c>
      <c r="B3354" s="45">
        <v>20200728</v>
      </c>
      <c r="C3354" s="107" t="s">
        <v>67</v>
      </c>
      <c r="D3354" s="107">
        <v>16</v>
      </c>
      <c r="E3354" s="107">
        <v>17</v>
      </c>
      <c r="H3354" s="107" t="s">
        <v>11</v>
      </c>
      <c r="I3354" s="107">
        <v>290</v>
      </c>
      <c r="J3354" s="107">
        <v>10</v>
      </c>
      <c r="K3354" s="43">
        <v>5</v>
      </c>
      <c r="L3354" s="43">
        <v>1</v>
      </c>
      <c r="M3354" s="43">
        <v>0</v>
      </c>
      <c r="N3354" s="49">
        <v>1</v>
      </c>
      <c r="O3354" s="111" t="str">
        <f>Cal_051922a!$E$2</f>
        <v>Cal_051922a</v>
      </c>
      <c r="P3354" s="112">
        <f>Cal_051922a!$Q$3</f>
        <v>1.8382409380942635</v>
      </c>
      <c r="Q3354" s="112">
        <f>Cal_051922a!$R$3</f>
        <v>0.56187208580813652</v>
      </c>
      <c r="R3354" s="46">
        <v>26.04</v>
      </c>
      <c r="S3354" s="46">
        <v>15.75</v>
      </c>
      <c r="T3354" s="43">
        <f t="shared" si="830"/>
        <v>0.76966666666666672</v>
      </c>
      <c r="U3354" s="79">
        <f t="shared" si="826"/>
        <v>25.270333333333333</v>
      </c>
      <c r="V3354" s="79">
        <f t="shared" si="827"/>
        <v>14.980333333333334</v>
      </c>
      <c r="W3354" s="465">
        <f t="shared" si="828"/>
        <v>0.21860415100531488</v>
      </c>
      <c r="X3354" s="465">
        <f t="shared" si="829"/>
        <v>4.8163628504947313E-2</v>
      </c>
      <c r="Y3354" s="43">
        <f>Cal_051922a!$A$3</f>
        <v>20220519</v>
      </c>
      <c r="Z3354" s="48" t="s">
        <v>2004</v>
      </c>
      <c r="AA3354" s="43">
        <v>20230210</v>
      </c>
      <c r="AE3354" s="689" t="s">
        <v>1250</v>
      </c>
      <c r="AF3354" s="130">
        <v>1</v>
      </c>
    </row>
    <row r="3355" spans="1:35" s="82" customFormat="1" x14ac:dyDescent="0.2">
      <c r="A3355" s="82" t="s">
        <v>1266</v>
      </c>
      <c r="B3355" s="81">
        <v>20200728</v>
      </c>
      <c r="C3355" s="126" t="s">
        <v>67</v>
      </c>
      <c r="D3355" s="126">
        <v>16</v>
      </c>
      <c r="E3355" s="126">
        <v>17</v>
      </c>
      <c r="F3355" s="107"/>
      <c r="G3355" s="107"/>
      <c r="H3355" s="126" t="s">
        <v>10</v>
      </c>
      <c r="I3355" s="126">
        <v>293</v>
      </c>
      <c r="J3355" s="126">
        <v>5</v>
      </c>
      <c r="K3355" s="82">
        <v>5</v>
      </c>
      <c r="L3355" s="82">
        <v>1</v>
      </c>
      <c r="M3355" s="82">
        <v>0</v>
      </c>
      <c r="N3355" s="83">
        <v>1</v>
      </c>
      <c r="O3355" s="156" t="str">
        <f>Cal_051922a!$E$2</f>
        <v>Cal_051922a</v>
      </c>
      <c r="P3355" s="157">
        <f>Cal_051922a!$Q$3</f>
        <v>1.8382409380942635</v>
      </c>
      <c r="Q3355" s="157">
        <f>Cal_051922a!$R$3</f>
        <v>0.56187208580813652</v>
      </c>
      <c r="R3355" s="84">
        <v>10.43</v>
      </c>
      <c r="S3355" s="84">
        <v>6.3230000000000004</v>
      </c>
      <c r="T3355" s="82">
        <f t="shared" ref="T3355:T3358" si="831">AVERAGE(0.401,0.394,0.496,0.296,0.234,0.257,0.213)</f>
        <v>0.32728571428571429</v>
      </c>
      <c r="U3355" s="125">
        <f t="shared" si="826"/>
        <v>10.102714285714285</v>
      </c>
      <c r="V3355" s="125">
        <f t="shared" si="827"/>
        <v>5.9957142857142864</v>
      </c>
      <c r="W3355" s="459">
        <f t="shared" si="828"/>
        <v>8.6357112001731406E-2</v>
      </c>
      <c r="X3355" s="459">
        <f t="shared" si="829"/>
        <v>1.9320551714270263E-2</v>
      </c>
      <c r="Y3355" s="43">
        <f>Cal_111320b_12mm!$A$3</f>
        <v>20201113</v>
      </c>
      <c r="Z3355" s="85" t="s">
        <v>1587</v>
      </c>
      <c r="AA3355" s="82">
        <v>20200826</v>
      </c>
      <c r="AB3355" s="85"/>
      <c r="AE3355" s="689" t="s">
        <v>1250</v>
      </c>
      <c r="AF3355" s="130">
        <v>1</v>
      </c>
      <c r="AG3355" s="130" t="s">
        <v>1634</v>
      </c>
      <c r="AH3355" s="159" t="s">
        <v>254</v>
      </c>
      <c r="AI3355" s="155"/>
    </row>
    <row r="3356" spans="1:35" s="82" customFormat="1" x14ac:dyDescent="0.2">
      <c r="A3356" s="82" t="s">
        <v>1266</v>
      </c>
      <c r="B3356" s="81">
        <v>20200728</v>
      </c>
      <c r="C3356" s="126" t="s">
        <v>67</v>
      </c>
      <c r="D3356" s="126">
        <v>16</v>
      </c>
      <c r="E3356" s="126">
        <v>17</v>
      </c>
      <c r="F3356" s="107"/>
      <c r="G3356" s="107"/>
      <c r="H3356" s="126" t="s">
        <v>11</v>
      </c>
      <c r="I3356" s="126">
        <v>293</v>
      </c>
      <c r="J3356" s="126">
        <v>5</v>
      </c>
      <c r="K3356" s="82">
        <v>5</v>
      </c>
      <c r="L3356" s="82">
        <v>1</v>
      </c>
      <c r="M3356" s="82">
        <v>0</v>
      </c>
      <c r="N3356" s="83">
        <v>1</v>
      </c>
      <c r="O3356" s="156" t="str">
        <f>Cal_051922a!$E$2</f>
        <v>Cal_051922a</v>
      </c>
      <c r="P3356" s="157">
        <f>Cal_051922a!$Q$3</f>
        <v>1.8382409380942635</v>
      </c>
      <c r="Q3356" s="157">
        <f>Cal_051922a!$R$3</f>
        <v>0.56187208580813652</v>
      </c>
      <c r="R3356" s="84">
        <v>9.6159999999999997</v>
      </c>
      <c r="S3356" s="84">
        <v>5.8109999999999999</v>
      </c>
      <c r="T3356" s="82">
        <f t="shared" si="831"/>
        <v>0.32728571428571429</v>
      </c>
      <c r="U3356" s="125">
        <f t="shared" si="826"/>
        <v>9.2887142857142848</v>
      </c>
      <c r="V3356" s="125">
        <f t="shared" si="827"/>
        <v>5.483714285714286</v>
      </c>
      <c r="W3356" s="459">
        <f t="shared" si="828"/>
        <v>8.0007015136739232E-2</v>
      </c>
      <c r="X3356" s="459">
        <f t="shared" si="829"/>
        <v>1.6646375366058973E-2</v>
      </c>
      <c r="Y3356" s="43">
        <f>Cal_111320b_12mm!$A$3</f>
        <v>20201113</v>
      </c>
      <c r="Z3356" s="85" t="s">
        <v>1587</v>
      </c>
      <c r="AA3356" s="82">
        <v>20200826</v>
      </c>
      <c r="AB3356" s="85"/>
      <c r="AE3356" s="689" t="s">
        <v>1250</v>
      </c>
      <c r="AF3356" s="130">
        <v>1</v>
      </c>
      <c r="AG3356" s="130" t="s">
        <v>1634</v>
      </c>
      <c r="AH3356" s="159" t="s">
        <v>255</v>
      </c>
      <c r="AI3356" s="155"/>
    </row>
    <row r="3357" spans="1:35" s="372" customFormat="1" x14ac:dyDescent="0.2">
      <c r="A3357" s="372" t="s">
        <v>1266</v>
      </c>
      <c r="B3357" s="462">
        <v>20200728</v>
      </c>
      <c r="C3357" s="373" t="s">
        <v>67</v>
      </c>
      <c r="D3357" s="373">
        <v>16</v>
      </c>
      <c r="E3357" s="373">
        <v>17</v>
      </c>
      <c r="F3357" s="107"/>
      <c r="G3357" s="107"/>
      <c r="H3357" s="373" t="s">
        <v>10</v>
      </c>
      <c r="I3357" s="373">
        <v>552</v>
      </c>
      <c r="J3357" s="373">
        <v>20</v>
      </c>
      <c r="K3357" s="82">
        <v>5</v>
      </c>
      <c r="L3357" s="82">
        <v>1</v>
      </c>
      <c r="M3357" s="82">
        <v>0</v>
      </c>
      <c r="N3357" s="83">
        <v>1</v>
      </c>
      <c r="O3357" s="374" t="str">
        <f>Cal_051922a!$E$2</f>
        <v>Cal_051922a</v>
      </c>
      <c r="P3357" s="596">
        <f>Cal_051922a!$Q$3</f>
        <v>1.8382409380942635</v>
      </c>
      <c r="Q3357" s="596">
        <f>Cal_051922a!$R$3</f>
        <v>0.56187208580813652</v>
      </c>
      <c r="R3357" s="376">
        <v>6.0439999999999996</v>
      </c>
      <c r="S3357" s="376">
        <v>3.65</v>
      </c>
      <c r="T3357" s="82">
        <f t="shared" si="831"/>
        <v>0.32728571428571429</v>
      </c>
      <c r="U3357" s="378">
        <f t="shared" si="826"/>
        <v>5.7167142857142856</v>
      </c>
      <c r="V3357" s="378">
        <f t="shared" si="827"/>
        <v>3.3227142857142855</v>
      </c>
      <c r="W3357" s="464">
        <f t="shared" si="828"/>
        <v>2.6719362733790712E-2</v>
      </c>
      <c r="X3357" s="464">
        <f t="shared" si="829"/>
        <v>4.3665637496080314E-3</v>
      </c>
      <c r="Y3357" s="43">
        <f>Cal_111320b_12mm!$A$3</f>
        <v>20201113</v>
      </c>
      <c r="Z3357" s="85" t="s">
        <v>1587</v>
      </c>
      <c r="AA3357" s="82">
        <v>20200826</v>
      </c>
      <c r="AB3357" s="380"/>
      <c r="AE3357" s="689" t="s">
        <v>1250</v>
      </c>
      <c r="AF3357" s="130">
        <v>1</v>
      </c>
      <c r="AG3357" s="130" t="s">
        <v>1634</v>
      </c>
      <c r="AH3357" s="382" t="s">
        <v>259</v>
      </c>
      <c r="AI3357" s="371"/>
    </row>
    <row r="3358" spans="1:35" s="610" customFormat="1" ht="13.5" thickBot="1" x14ac:dyDescent="0.25">
      <c r="A3358" s="610" t="s">
        <v>1266</v>
      </c>
      <c r="B3358" s="611">
        <v>20200728</v>
      </c>
      <c r="C3358" s="612" t="s">
        <v>67</v>
      </c>
      <c r="D3358" s="612">
        <v>16</v>
      </c>
      <c r="E3358" s="612">
        <v>17</v>
      </c>
      <c r="F3358" s="140"/>
      <c r="G3358" s="140"/>
      <c r="H3358" s="612" t="s">
        <v>11</v>
      </c>
      <c r="I3358" s="612">
        <v>550</v>
      </c>
      <c r="J3358" s="612">
        <v>20</v>
      </c>
      <c r="K3358" s="258">
        <v>5</v>
      </c>
      <c r="L3358" s="258">
        <v>1</v>
      </c>
      <c r="M3358" s="258">
        <v>0</v>
      </c>
      <c r="N3358" s="274">
        <v>1</v>
      </c>
      <c r="O3358" s="631" t="str">
        <f>Cal_051922a!$E$2</f>
        <v>Cal_051922a</v>
      </c>
      <c r="P3358" s="632">
        <f>Cal_051922a!$Q$3</f>
        <v>1.8382409380942635</v>
      </c>
      <c r="Q3358" s="632">
        <f>Cal_051922a!$R$3</f>
        <v>0.56187208580813652</v>
      </c>
      <c r="R3358" s="626">
        <v>5.6989999999999998</v>
      </c>
      <c r="S3358" s="626">
        <v>3.7879999999999998</v>
      </c>
      <c r="T3358" s="258">
        <f t="shared" si="831"/>
        <v>0.32728571428571429</v>
      </c>
      <c r="U3358" s="618">
        <f t="shared" si="826"/>
        <v>5.3717142857142859</v>
      </c>
      <c r="V3358" s="618">
        <f t="shared" si="827"/>
        <v>3.4607142857142854</v>
      </c>
      <c r="W3358" s="619">
        <f t="shared" si="828"/>
        <v>2.1406172708832147E-2</v>
      </c>
      <c r="X3358" s="619">
        <f t="shared" si="829"/>
        <v>1.1088558646092421E-2</v>
      </c>
      <c r="Y3358" s="115">
        <f>Cal_111320b_12mm!$A$3</f>
        <v>20201113</v>
      </c>
      <c r="Z3358" s="276" t="s">
        <v>1587</v>
      </c>
      <c r="AA3358" s="258">
        <v>20200826</v>
      </c>
      <c r="AB3358" s="625"/>
      <c r="AE3358" s="693" t="s">
        <v>1250</v>
      </c>
      <c r="AF3358" s="508">
        <v>1</v>
      </c>
      <c r="AG3358" s="508" t="s">
        <v>1634</v>
      </c>
      <c r="AH3358" s="751" t="s">
        <v>260</v>
      </c>
      <c r="AI3358" s="613"/>
    </row>
    <row r="3359" spans="1:35" x14ac:dyDescent="0.2">
      <c r="A3359" s="43" t="s">
        <v>1267</v>
      </c>
      <c r="B3359" s="45">
        <v>20201013</v>
      </c>
      <c r="C3359" s="107" t="s">
        <v>51</v>
      </c>
      <c r="D3359" s="107">
        <v>1</v>
      </c>
      <c r="E3359" s="107">
        <v>2</v>
      </c>
      <c r="H3359" s="107" t="s">
        <v>10</v>
      </c>
      <c r="I3359" s="107">
        <v>290</v>
      </c>
      <c r="J3359" s="107">
        <v>0</v>
      </c>
      <c r="K3359" s="43">
        <v>10</v>
      </c>
      <c r="L3359" s="43">
        <v>1</v>
      </c>
      <c r="M3359" s="43">
        <v>0</v>
      </c>
      <c r="N3359" s="49">
        <v>1</v>
      </c>
      <c r="O3359" s="111" t="str">
        <f>Cal_051922a!$E$2</f>
        <v>Cal_051922a</v>
      </c>
      <c r="P3359" s="112">
        <f>Cal_051922a!$Q$3</f>
        <v>1.8382409380942635</v>
      </c>
      <c r="Q3359" s="112">
        <f>Cal_051922a!$R$3</f>
        <v>0.56187208580813652</v>
      </c>
      <c r="R3359" s="46">
        <v>186.8</v>
      </c>
      <c r="S3359" s="46">
        <v>117.4</v>
      </c>
      <c r="T3359" s="43">
        <f>AVERAGE(0.752,0.643,0.766,0.706,0.634,0.813)</f>
        <v>0.71899999999999997</v>
      </c>
      <c r="U3359" s="79">
        <f t="shared" si="826"/>
        <v>186.08100000000002</v>
      </c>
      <c r="V3359" s="79">
        <f t="shared" si="827"/>
        <v>116.68100000000001</v>
      </c>
      <c r="W3359" s="465">
        <f t="shared" si="828"/>
        <v>2.948712940674219</v>
      </c>
      <c r="X3359" s="465">
        <f t="shared" si="829"/>
        <v>1.2069664542262388</v>
      </c>
      <c r="Y3359" s="43">
        <f>Cal_051922a!$A$3</f>
        <v>20220519</v>
      </c>
      <c r="Z3359" s="48" t="s">
        <v>1603</v>
      </c>
      <c r="AA3359" s="43">
        <v>20221204</v>
      </c>
      <c r="AE3359" s="689" t="s">
        <v>1250</v>
      </c>
      <c r="AF3359" s="130">
        <v>1</v>
      </c>
      <c r="AG3359" s="130" t="s">
        <v>1634</v>
      </c>
      <c r="AH3359"/>
    </row>
    <row r="3360" spans="1:35" x14ac:dyDescent="0.2">
      <c r="A3360" s="43" t="s">
        <v>1267</v>
      </c>
      <c r="B3360" s="45">
        <v>20201013</v>
      </c>
      <c r="C3360" s="107" t="s">
        <v>51</v>
      </c>
      <c r="D3360" s="107">
        <v>1</v>
      </c>
      <c r="E3360" s="107">
        <v>2</v>
      </c>
      <c r="H3360" s="107" t="s">
        <v>11</v>
      </c>
      <c r="I3360" s="107">
        <v>290</v>
      </c>
      <c r="J3360" s="107">
        <v>0</v>
      </c>
      <c r="K3360" s="43">
        <v>10</v>
      </c>
      <c r="L3360" s="43">
        <v>1</v>
      </c>
      <c r="M3360" s="43">
        <v>0</v>
      </c>
      <c r="N3360" s="49">
        <v>1</v>
      </c>
      <c r="O3360" s="111" t="str">
        <f>Cal_051922a!$E$2</f>
        <v>Cal_051922a</v>
      </c>
      <c r="P3360" s="112">
        <f>Cal_051922a!$Q$3</f>
        <v>1.8382409380942635</v>
      </c>
      <c r="Q3360" s="112">
        <f>Cal_051922a!$R$3</f>
        <v>0.56187208580813652</v>
      </c>
      <c r="R3360" s="46">
        <v>178.7</v>
      </c>
      <c r="S3360" s="46">
        <v>114.8</v>
      </c>
      <c r="T3360" s="43">
        <f>AVERAGE(0.536,0.72,0.472,0.716,0.588,0.543)</f>
        <v>0.59583333333333333</v>
      </c>
      <c r="U3360" s="79">
        <f t="shared" si="826"/>
        <v>178.10416666666666</v>
      </c>
      <c r="V3360" s="79">
        <f t="shared" si="827"/>
        <v>114.20416666666667</v>
      </c>
      <c r="W3360" s="465">
        <f t="shared" si="828"/>
        <v>2.7150253156928321</v>
      </c>
      <c r="X3360" s="465">
        <f t="shared" si="829"/>
        <v>1.3524398434028588</v>
      </c>
      <c r="Y3360" s="43">
        <f>Cal_051922a!$A$3</f>
        <v>20220519</v>
      </c>
      <c r="Z3360" s="48" t="s">
        <v>1588</v>
      </c>
      <c r="AA3360" s="43">
        <v>20221203</v>
      </c>
      <c r="AE3360" s="689" t="s">
        <v>1250</v>
      </c>
      <c r="AF3360" s="130">
        <v>1</v>
      </c>
      <c r="AG3360" s="130" t="s">
        <v>1634</v>
      </c>
      <c r="AH3360"/>
    </row>
    <row r="3361" spans="1:35" x14ac:dyDescent="0.2">
      <c r="A3361" s="43" t="s">
        <v>1267</v>
      </c>
      <c r="B3361" s="45">
        <v>20201013</v>
      </c>
      <c r="C3361" s="107" t="s">
        <v>51</v>
      </c>
      <c r="D3361" s="107">
        <v>1</v>
      </c>
      <c r="E3361" s="107">
        <v>2</v>
      </c>
      <c r="H3361" s="107" t="s">
        <v>10</v>
      </c>
      <c r="I3361" s="107">
        <v>290</v>
      </c>
      <c r="J3361" s="107">
        <v>10</v>
      </c>
      <c r="K3361" s="43">
        <v>5</v>
      </c>
      <c r="L3361" s="43">
        <v>1</v>
      </c>
      <c r="M3361" s="43">
        <v>0</v>
      </c>
      <c r="N3361" s="49">
        <v>1</v>
      </c>
      <c r="O3361" s="111" t="str">
        <f>Cal_051922a!$E$2</f>
        <v>Cal_051922a</v>
      </c>
      <c r="P3361" s="112">
        <f>Cal_051922a!$Q$3</f>
        <v>1.8382409380942635</v>
      </c>
      <c r="Q3361" s="112">
        <f>Cal_051922a!$R$3</f>
        <v>0.56187208580813652</v>
      </c>
      <c r="R3361" s="46">
        <v>172.3</v>
      </c>
      <c r="S3361" s="46">
        <v>113.5</v>
      </c>
      <c r="T3361" s="43">
        <f>AVERAGE(0.515, 0.731, 0.635, 0.606, 0.862,0.566)</f>
        <v>0.65249999999999997</v>
      </c>
      <c r="U3361" s="79">
        <f t="shared" si="826"/>
        <v>171.64750000000001</v>
      </c>
      <c r="V3361" s="79">
        <f t="shared" si="827"/>
        <v>112.8475</v>
      </c>
      <c r="W3361" s="465">
        <f t="shared" si="828"/>
        <v>1.2491665771732285</v>
      </c>
      <c r="X3361" s="465">
        <f t="shared" si="829"/>
        <v>0.76040666318308237</v>
      </c>
      <c r="Y3361" s="43">
        <f>Cal_051922a!$A$3</f>
        <v>20220519</v>
      </c>
      <c r="Z3361" s="48" t="s">
        <v>2000</v>
      </c>
      <c r="AA3361" s="43">
        <v>20230208</v>
      </c>
      <c r="AE3361" s="689" t="s">
        <v>1250</v>
      </c>
      <c r="AF3361" s="130">
        <v>1</v>
      </c>
      <c r="AH3361"/>
    </row>
    <row r="3362" spans="1:35" x14ac:dyDescent="0.2">
      <c r="A3362" s="43" t="s">
        <v>1267</v>
      </c>
      <c r="B3362" s="45">
        <v>20201013</v>
      </c>
      <c r="C3362" s="107" t="s">
        <v>51</v>
      </c>
      <c r="D3362" s="107">
        <v>1</v>
      </c>
      <c r="E3362" s="107">
        <v>2</v>
      </c>
      <c r="H3362" s="107" t="s">
        <v>11</v>
      </c>
      <c r="I3362" s="107">
        <v>290</v>
      </c>
      <c r="J3362" s="107">
        <v>10</v>
      </c>
      <c r="K3362" s="43">
        <v>5</v>
      </c>
      <c r="L3362" s="43">
        <v>1</v>
      </c>
      <c r="M3362" s="43">
        <v>0</v>
      </c>
      <c r="N3362" s="49">
        <v>1</v>
      </c>
      <c r="O3362" s="111" t="str">
        <f>Cal_051922a!$E$2</f>
        <v>Cal_051922a</v>
      </c>
      <c r="P3362" s="112">
        <f>Cal_051922a!$Q$3</f>
        <v>1.8382409380942635</v>
      </c>
      <c r="Q3362" s="112">
        <f>Cal_051922a!$R$3</f>
        <v>0.56187208580813652</v>
      </c>
      <c r="R3362" s="46">
        <v>213.4</v>
      </c>
      <c r="S3362" s="46">
        <v>138.5</v>
      </c>
      <c r="T3362" s="43">
        <f>AVERAGE(0.515, 0.731, 0.635, 0.606, 0.862,0.566)</f>
        <v>0.65249999999999997</v>
      </c>
      <c r="U3362" s="79">
        <f t="shared" si="826"/>
        <v>212.7475</v>
      </c>
      <c r="V3362" s="79">
        <f t="shared" si="827"/>
        <v>137.8475</v>
      </c>
      <c r="W3362" s="465">
        <f t="shared" si="828"/>
        <v>1.5912002828278029</v>
      </c>
      <c r="X3362" s="465">
        <f t="shared" si="829"/>
        <v>0.86356962567718398</v>
      </c>
      <c r="Y3362" s="43">
        <f>Cal_051922a!$A$3</f>
        <v>20220519</v>
      </c>
      <c r="Z3362" s="48" t="s">
        <v>2000</v>
      </c>
      <c r="AA3362" s="43">
        <v>20230208</v>
      </c>
      <c r="AE3362" s="689" t="s">
        <v>1250</v>
      </c>
      <c r="AF3362" s="130">
        <v>1</v>
      </c>
      <c r="AH3362"/>
    </row>
    <row r="3363" spans="1:35" s="82" customFormat="1" x14ac:dyDescent="0.2">
      <c r="A3363" s="82" t="s">
        <v>1267</v>
      </c>
      <c r="B3363" s="81">
        <v>20201013</v>
      </c>
      <c r="C3363" s="126" t="s">
        <v>51</v>
      </c>
      <c r="D3363" s="126">
        <v>1</v>
      </c>
      <c r="E3363" s="126">
        <v>2</v>
      </c>
      <c r="F3363" s="107"/>
      <c r="G3363" s="107"/>
      <c r="H3363" s="126" t="s">
        <v>10</v>
      </c>
      <c r="I3363" s="126">
        <v>295</v>
      </c>
      <c r="J3363" s="126">
        <v>5</v>
      </c>
      <c r="K3363" s="82">
        <v>5</v>
      </c>
      <c r="L3363" s="82">
        <v>1</v>
      </c>
      <c r="M3363" s="82">
        <v>0</v>
      </c>
      <c r="N3363" s="83">
        <v>1</v>
      </c>
      <c r="O3363" s="156" t="str">
        <f>Cal_051922a!$E$2</f>
        <v>Cal_051922a</v>
      </c>
      <c r="P3363" s="157">
        <f>Cal_051922a!$Q$3</f>
        <v>1.8382409380942635</v>
      </c>
      <c r="Q3363" s="157">
        <f>Cal_051922a!$R$3</f>
        <v>0.56187208580813652</v>
      </c>
      <c r="R3363" s="84">
        <v>202.1</v>
      </c>
      <c r="S3363" s="84">
        <v>126.2</v>
      </c>
      <c r="T3363" s="82">
        <f t="shared" ref="T3363:T3366" si="832">AVERAGE(0.819,0.655,0.799,0.606,0.68,0.411)</f>
        <v>0.66166666666666674</v>
      </c>
      <c r="U3363" s="125">
        <f t="shared" si="826"/>
        <v>201.43833333333333</v>
      </c>
      <c r="V3363" s="125">
        <f t="shared" si="827"/>
        <v>125.53833333333334</v>
      </c>
      <c r="W3363" s="459">
        <f t="shared" si="828"/>
        <v>1.585115042670352</v>
      </c>
      <c r="X3363" s="459">
        <f t="shared" si="829"/>
        <v>0.61256385092042764</v>
      </c>
      <c r="Y3363" s="82">
        <f>Cal_051922a!$A$3</f>
        <v>20220519</v>
      </c>
      <c r="Z3363" s="85" t="s">
        <v>1563</v>
      </c>
      <c r="AA3363" s="82">
        <v>20221027</v>
      </c>
      <c r="AB3363" s="85"/>
      <c r="AE3363" s="689" t="s">
        <v>1250</v>
      </c>
      <c r="AF3363" s="130">
        <v>1</v>
      </c>
      <c r="AG3363" s="130" t="s">
        <v>1634</v>
      </c>
      <c r="AH3363" s="155" t="s">
        <v>153</v>
      </c>
      <c r="AI3363" s="155" t="s">
        <v>1273</v>
      </c>
    </row>
    <row r="3364" spans="1:35" s="82" customFormat="1" x14ac:dyDescent="0.2">
      <c r="A3364" s="82" t="s">
        <v>1267</v>
      </c>
      <c r="B3364" s="81">
        <v>20201013</v>
      </c>
      <c r="C3364" s="126" t="s">
        <v>51</v>
      </c>
      <c r="D3364" s="126">
        <v>1</v>
      </c>
      <c r="E3364" s="126">
        <v>2</v>
      </c>
      <c r="F3364" s="107"/>
      <c r="G3364" s="107"/>
      <c r="H3364" s="126" t="s">
        <v>11</v>
      </c>
      <c r="I3364" s="126">
        <v>294</v>
      </c>
      <c r="J3364" s="126">
        <v>5</v>
      </c>
      <c r="K3364" s="82">
        <v>5</v>
      </c>
      <c r="L3364" s="82">
        <v>1</v>
      </c>
      <c r="M3364" s="82">
        <v>0</v>
      </c>
      <c r="N3364" s="83">
        <v>1</v>
      </c>
      <c r="O3364" s="156" t="str">
        <f>Cal_051922a!$E$2</f>
        <v>Cal_051922a</v>
      </c>
      <c r="P3364" s="157">
        <f>Cal_051922a!$Q$3</f>
        <v>1.8382409380942635</v>
      </c>
      <c r="Q3364" s="157">
        <f>Cal_051922a!$R$3</f>
        <v>0.56187208580813652</v>
      </c>
      <c r="R3364" s="84">
        <v>183.2</v>
      </c>
      <c r="S3364" s="84">
        <v>113</v>
      </c>
      <c r="T3364" s="82">
        <f t="shared" si="832"/>
        <v>0.66166666666666674</v>
      </c>
      <c r="U3364" s="125">
        <f t="shared" si="826"/>
        <v>182.53833333333333</v>
      </c>
      <c r="V3364" s="125">
        <f t="shared" si="827"/>
        <v>112.33833333333334</v>
      </c>
      <c r="W3364" s="459">
        <f t="shared" si="828"/>
        <v>1.4710614314690971</v>
      </c>
      <c r="X3364" s="459">
        <f t="shared" si="829"/>
        <v>0.50222686711034026</v>
      </c>
      <c r="Y3364" s="82">
        <f>Cal_051922a!$A$3</f>
        <v>20220519</v>
      </c>
      <c r="Z3364" s="85" t="s">
        <v>1563</v>
      </c>
      <c r="AA3364" s="82">
        <v>20221027</v>
      </c>
      <c r="AB3364" s="85"/>
      <c r="AE3364" s="689" t="s">
        <v>1250</v>
      </c>
      <c r="AF3364" s="130">
        <v>1</v>
      </c>
      <c r="AG3364" s="130" t="s">
        <v>1634</v>
      </c>
      <c r="AH3364" s="155" t="s">
        <v>156</v>
      </c>
      <c r="AI3364" s="155" t="s">
        <v>1273</v>
      </c>
    </row>
    <row r="3365" spans="1:35" s="372" customFormat="1" x14ac:dyDescent="0.2">
      <c r="A3365" s="372" t="s">
        <v>1267</v>
      </c>
      <c r="B3365" s="462">
        <v>20201013</v>
      </c>
      <c r="C3365" s="373" t="s">
        <v>51</v>
      </c>
      <c r="D3365" s="373">
        <v>1</v>
      </c>
      <c r="E3365" s="373">
        <v>2</v>
      </c>
      <c r="F3365" s="107"/>
      <c r="G3365" s="107"/>
      <c r="H3365" s="373" t="s">
        <v>10</v>
      </c>
      <c r="I3365" s="373">
        <v>551</v>
      </c>
      <c r="J3365" s="373">
        <v>20</v>
      </c>
      <c r="K3365" s="372">
        <v>5</v>
      </c>
      <c r="L3365" s="372">
        <v>1</v>
      </c>
      <c r="M3365" s="372">
        <v>0</v>
      </c>
      <c r="N3365" s="375">
        <v>1</v>
      </c>
      <c r="O3365" s="374" t="str">
        <f>Cal_051922a!$E$2</f>
        <v>Cal_051922a</v>
      </c>
      <c r="P3365" s="596">
        <f>Cal_051922a!$Q$3</f>
        <v>1.8382409380942635</v>
      </c>
      <c r="Q3365" s="596">
        <f>Cal_051922a!$R$3</f>
        <v>0.56187208580813652</v>
      </c>
      <c r="R3365" s="376">
        <v>176.9</v>
      </c>
      <c r="S3365" s="376">
        <v>105</v>
      </c>
      <c r="T3365" s="82">
        <f t="shared" si="832"/>
        <v>0.66166666666666674</v>
      </c>
      <c r="U3365" s="378">
        <f t="shared" si="826"/>
        <v>176.23833333333334</v>
      </c>
      <c r="V3365" s="378">
        <f t="shared" si="827"/>
        <v>104.33833333333334</v>
      </c>
      <c r="W3365" s="464">
        <f t="shared" si="828"/>
        <v>0.80393015484027142</v>
      </c>
      <c r="X3365" s="464">
        <f t="shared" si="829"/>
        <v>0.17398728432153887</v>
      </c>
      <c r="Y3365" s="82">
        <f>Cal_051922a!$A$3</f>
        <v>20220519</v>
      </c>
      <c r="Z3365" s="85" t="s">
        <v>1563</v>
      </c>
      <c r="AA3365" s="82">
        <v>20221027</v>
      </c>
      <c r="AB3365" s="380"/>
      <c r="AE3365" s="689" t="s">
        <v>1250</v>
      </c>
      <c r="AF3365" s="130">
        <v>1</v>
      </c>
      <c r="AG3365" s="130" t="s">
        <v>1634</v>
      </c>
      <c r="AH3365" s="371" t="s">
        <v>160</v>
      </c>
      <c r="AI3365" s="371" t="s">
        <v>1273</v>
      </c>
    </row>
    <row r="3366" spans="1:35" s="372" customFormat="1" x14ac:dyDescent="0.2">
      <c r="A3366" s="372" t="s">
        <v>1267</v>
      </c>
      <c r="B3366" s="462">
        <v>20201013</v>
      </c>
      <c r="C3366" s="373" t="s">
        <v>51</v>
      </c>
      <c r="D3366" s="373">
        <v>1</v>
      </c>
      <c r="E3366" s="373">
        <v>2</v>
      </c>
      <c r="F3366" s="107"/>
      <c r="G3366" s="107"/>
      <c r="H3366" s="373" t="s">
        <v>11</v>
      </c>
      <c r="I3366" s="373">
        <v>551</v>
      </c>
      <c r="J3366" s="373">
        <v>20</v>
      </c>
      <c r="K3366" s="372">
        <v>5</v>
      </c>
      <c r="L3366" s="372">
        <v>1</v>
      </c>
      <c r="M3366" s="372">
        <v>0</v>
      </c>
      <c r="N3366" s="375">
        <v>1</v>
      </c>
      <c r="O3366" s="374" t="str">
        <f>Cal_051922a!$E$2</f>
        <v>Cal_051922a</v>
      </c>
      <c r="P3366" s="596">
        <f>Cal_051922a!$Q$3</f>
        <v>1.8382409380942635</v>
      </c>
      <c r="Q3366" s="596">
        <f>Cal_051922a!$R$3</f>
        <v>0.56187208580813652</v>
      </c>
      <c r="R3366" s="376">
        <v>153.80000000000001</v>
      </c>
      <c r="S3366" s="376">
        <v>89.53</v>
      </c>
      <c r="T3366" s="82">
        <f t="shared" si="832"/>
        <v>0.66166666666666674</v>
      </c>
      <c r="U3366" s="378">
        <f t="shared" si="826"/>
        <v>153.13833333333335</v>
      </c>
      <c r="V3366" s="378">
        <f t="shared" si="827"/>
        <v>88.868333333333339</v>
      </c>
      <c r="W3366" s="464">
        <f t="shared" si="828"/>
        <v>0.71861739988295192</v>
      </c>
      <c r="X3366" s="464">
        <f t="shared" si="829"/>
        <v>0.11430651388391054</v>
      </c>
      <c r="Y3366" s="82">
        <f>Cal_051922a!$A$3</f>
        <v>20220519</v>
      </c>
      <c r="Z3366" s="85" t="s">
        <v>1563</v>
      </c>
      <c r="AA3366" s="82">
        <v>20221027</v>
      </c>
      <c r="AB3366" s="380"/>
      <c r="AE3366" s="689" t="s">
        <v>1250</v>
      </c>
      <c r="AF3366" s="130">
        <v>1</v>
      </c>
      <c r="AG3366" s="130" t="s">
        <v>1634</v>
      </c>
      <c r="AH3366" s="371" t="s">
        <v>161</v>
      </c>
      <c r="AI3366" s="371" t="s">
        <v>1273</v>
      </c>
    </row>
    <row r="3367" spans="1:35" x14ac:dyDescent="0.2">
      <c r="A3367" s="43" t="s">
        <v>1267</v>
      </c>
      <c r="B3367" s="45">
        <v>20201013</v>
      </c>
      <c r="C3367" s="107" t="s">
        <v>51</v>
      </c>
      <c r="D3367" s="107">
        <v>1</v>
      </c>
      <c r="E3367" s="107">
        <v>8</v>
      </c>
      <c r="H3367" s="107" t="s">
        <v>10</v>
      </c>
      <c r="I3367" s="107">
        <v>290</v>
      </c>
      <c r="J3367" s="107">
        <v>0</v>
      </c>
      <c r="K3367" s="43">
        <v>10</v>
      </c>
      <c r="L3367" s="43">
        <v>1</v>
      </c>
      <c r="M3367" s="43">
        <v>0</v>
      </c>
      <c r="N3367" s="49">
        <v>1</v>
      </c>
      <c r="O3367" s="111" t="str">
        <f>Cal_051922a!$E$2</f>
        <v>Cal_051922a</v>
      </c>
      <c r="P3367" s="112">
        <f>Cal_051922a!$Q$3</f>
        <v>1.8382409380942635</v>
      </c>
      <c r="Q3367" s="112">
        <f>Cal_051922a!$R$3</f>
        <v>0.56187208580813652</v>
      </c>
      <c r="R3367" s="46">
        <v>165.6</v>
      </c>
      <c r="S3367" s="46">
        <v>109.5</v>
      </c>
      <c r="T3367" s="43">
        <f t="shared" ref="T3367:T3368" si="833">AVERAGE(0.536,0.72,0.472,0.716,0.588,0.543)</f>
        <v>0.59583333333333333</v>
      </c>
      <c r="U3367" s="79">
        <f t="shared" si="826"/>
        <v>165.00416666666666</v>
      </c>
      <c r="V3367" s="79">
        <f t="shared" si="827"/>
        <v>108.90416666666667</v>
      </c>
      <c r="W3367" s="465">
        <f t="shared" si="828"/>
        <v>2.3836137748101396</v>
      </c>
      <c r="X3367" s="465">
        <f t="shared" si="829"/>
        <v>1.4950879969905124</v>
      </c>
      <c r="Y3367" s="43">
        <f>Cal_051922a!$A$3</f>
        <v>20220519</v>
      </c>
      <c r="Z3367" s="48" t="s">
        <v>1588</v>
      </c>
      <c r="AA3367" s="43">
        <v>20221203</v>
      </c>
      <c r="AE3367" s="689" t="s">
        <v>1250</v>
      </c>
      <c r="AF3367" s="130">
        <v>1</v>
      </c>
      <c r="AG3367" s="130" t="s">
        <v>1634</v>
      </c>
      <c r="AH3367"/>
    </row>
    <row r="3368" spans="1:35" x14ac:dyDescent="0.2">
      <c r="A3368" s="43" t="s">
        <v>1267</v>
      </c>
      <c r="B3368" s="45">
        <v>20201013</v>
      </c>
      <c r="C3368" s="107" t="s">
        <v>51</v>
      </c>
      <c r="D3368" s="107">
        <v>1</v>
      </c>
      <c r="E3368" s="107">
        <v>8</v>
      </c>
      <c r="H3368" s="107" t="s">
        <v>11</v>
      </c>
      <c r="I3368" s="107">
        <v>290</v>
      </c>
      <c r="J3368" s="107">
        <v>0</v>
      </c>
      <c r="K3368" s="43">
        <v>10</v>
      </c>
      <c r="L3368" s="43">
        <v>1</v>
      </c>
      <c r="M3368" s="43">
        <v>0</v>
      </c>
      <c r="N3368" s="49">
        <v>1</v>
      </c>
      <c r="O3368" s="111" t="str">
        <f>Cal_051922a!$E$2</f>
        <v>Cal_051922a</v>
      </c>
      <c r="P3368" s="112">
        <f>Cal_051922a!$Q$3</f>
        <v>1.8382409380942635</v>
      </c>
      <c r="Q3368" s="112">
        <f>Cal_051922a!$R$3</f>
        <v>0.56187208580813652</v>
      </c>
      <c r="R3368" s="46">
        <v>175.2</v>
      </c>
      <c r="S3368" s="46">
        <v>113.7</v>
      </c>
      <c r="T3368" s="43">
        <f t="shared" si="833"/>
        <v>0.59583333333333333</v>
      </c>
      <c r="U3368" s="79">
        <f t="shared" si="826"/>
        <v>174.60416666666666</v>
      </c>
      <c r="V3368" s="79">
        <f t="shared" si="827"/>
        <v>113.10416666666667</v>
      </c>
      <c r="W3368" s="465">
        <f t="shared" si="828"/>
        <v>2.6130525338827728</v>
      </c>
      <c r="X3368" s="465">
        <f t="shared" si="829"/>
        <v>1.4152353184158353</v>
      </c>
      <c r="Y3368" s="43">
        <f>Cal_051922a!$A$3</f>
        <v>20220519</v>
      </c>
      <c r="Z3368" s="48" t="s">
        <v>1588</v>
      </c>
      <c r="AA3368" s="43">
        <v>20221203</v>
      </c>
      <c r="AE3368" s="689" t="s">
        <v>1250</v>
      </c>
      <c r="AF3368" s="130">
        <v>1</v>
      </c>
      <c r="AG3368" s="130" t="s">
        <v>1634</v>
      </c>
      <c r="AH3368" t="s">
        <v>1589</v>
      </c>
    </row>
    <row r="3369" spans="1:35" x14ac:dyDescent="0.2">
      <c r="A3369" s="43" t="s">
        <v>1267</v>
      </c>
      <c r="B3369" s="45">
        <v>20201013</v>
      </c>
      <c r="C3369" s="107" t="s">
        <v>51</v>
      </c>
      <c r="D3369" s="107">
        <v>1</v>
      </c>
      <c r="E3369" s="107">
        <v>8</v>
      </c>
      <c r="H3369" s="107" t="s">
        <v>10</v>
      </c>
      <c r="I3369" s="107">
        <v>290</v>
      </c>
      <c r="J3369" s="107">
        <v>10</v>
      </c>
      <c r="K3369" s="43">
        <v>5</v>
      </c>
      <c r="L3369" s="43">
        <v>1</v>
      </c>
      <c r="M3369" s="43">
        <v>0</v>
      </c>
      <c r="N3369" s="49">
        <v>1</v>
      </c>
      <c r="O3369" s="111" t="str">
        <f>Cal_051922a!$E$2</f>
        <v>Cal_051922a</v>
      </c>
      <c r="P3369" s="112">
        <f>Cal_051922a!$Q$3</f>
        <v>1.8382409380942635</v>
      </c>
      <c r="Q3369" s="112">
        <f>Cal_051922a!$R$3</f>
        <v>0.56187208580813652</v>
      </c>
      <c r="R3369" s="46">
        <v>207.1</v>
      </c>
      <c r="S3369" s="46">
        <v>136.9</v>
      </c>
      <c r="T3369" s="43">
        <f t="shared" ref="T3369:T3370" si="834">AVERAGE(0.515, 0.731, 0.635, 0.606, 0.862,0.566)</f>
        <v>0.65249999999999997</v>
      </c>
      <c r="U3369" s="79">
        <f t="shared" si="826"/>
        <v>206.44749999999999</v>
      </c>
      <c r="V3369" s="79">
        <f t="shared" si="827"/>
        <v>136.2475</v>
      </c>
      <c r="W3369" s="465">
        <f t="shared" si="828"/>
        <v>1.4913519339721191</v>
      </c>
      <c r="X3369" s="465">
        <f t="shared" si="829"/>
        <v>0.93492538777135248</v>
      </c>
      <c r="Y3369" s="43">
        <f>Cal_051922a!$A$3</f>
        <v>20220519</v>
      </c>
      <c r="Z3369" s="48" t="s">
        <v>2000</v>
      </c>
      <c r="AA3369" s="43">
        <v>20230208</v>
      </c>
      <c r="AE3369" s="689" t="s">
        <v>1250</v>
      </c>
      <c r="AF3369" s="130">
        <v>1</v>
      </c>
      <c r="AH3369"/>
    </row>
    <row r="3370" spans="1:35" x14ac:dyDescent="0.2">
      <c r="A3370" s="43" t="s">
        <v>1267</v>
      </c>
      <c r="B3370" s="45">
        <v>20201013</v>
      </c>
      <c r="C3370" s="107" t="s">
        <v>51</v>
      </c>
      <c r="D3370" s="107">
        <v>1</v>
      </c>
      <c r="E3370" s="107">
        <v>8</v>
      </c>
      <c r="H3370" s="107" t="s">
        <v>11</v>
      </c>
      <c r="I3370" s="107">
        <v>290</v>
      </c>
      <c r="J3370" s="107">
        <v>10</v>
      </c>
      <c r="K3370" s="43">
        <v>5</v>
      </c>
      <c r="L3370" s="43">
        <v>1</v>
      </c>
      <c r="M3370" s="43">
        <v>0</v>
      </c>
      <c r="N3370" s="49">
        <v>1</v>
      </c>
      <c r="O3370" s="111" t="str">
        <f>Cal_051922a!$E$2</f>
        <v>Cal_051922a</v>
      </c>
      <c r="P3370" s="112">
        <f>Cal_051922a!$Q$3</f>
        <v>1.8382409380942635</v>
      </c>
      <c r="Q3370" s="112">
        <f>Cal_051922a!$R$3</f>
        <v>0.56187208580813652</v>
      </c>
      <c r="R3370" s="46">
        <v>189.6</v>
      </c>
      <c r="S3370" s="46">
        <v>125.3</v>
      </c>
      <c r="T3370" s="43">
        <f t="shared" si="834"/>
        <v>0.65249999999999997</v>
      </c>
      <c r="U3370" s="79">
        <f t="shared" si="826"/>
        <v>188.94749999999999</v>
      </c>
      <c r="V3370" s="79">
        <f t="shared" si="827"/>
        <v>124.64749999999999</v>
      </c>
      <c r="W3370" s="465">
        <f t="shared" si="828"/>
        <v>1.3660103896639213</v>
      </c>
      <c r="X3370" s="465">
        <f t="shared" si="829"/>
        <v>0.85369567805856461</v>
      </c>
      <c r="Y3370" s="43">
        <f>Cal_051922a!$A$3</f>
        <v>20220519</v>
      </c>
      <c r="Z3370" s="48" t="s">
        <v>2000</v>
      </c>
      <c r="AA3370" s="43">
        <v>20230208</v>
      </c>
      <c r="AE3370" s="689" t="s">
        <v>1250</v>
      </c>
      <c r="AF3370" s="130">
        <v>1</v>
      </c>
      <c r="AH3370"/>
    </row>
    <row r="3371" spans="1:35" s="82" customFormat="1" x14ac:dyDescent="0.2">
      <c r="A3371" s="82" t="s">
        <v>1267</v>
      </c>
      <c r="B3371" s="81">
        <v>20201013</v>
      </c>
      <c r="C3371" s="126" t="s">
        <v>51</v>
      </c>
      <c r="D3371" s="126">
        <v>1</v>
      </c>
      <c r="E3371" s="126">
        <v>8</v>
      </c>
      <c r="F3371" s="107"/>
      <c r="G3371" s="107"/>
      <c r="H3371" s="126" t="s">
        <v>10</v>
      </c>
      <c r="I3371" s="126">
        <v>293</v>
      </c>
      <c r="J3371" s="126">
        <v>5</v>
      </c>
      <c r="K3371" s="82">
        <v>5</v>
      </c>
      <c r="L3371" s="82">
        <v>1</v>
      </c>
      <c r="M3371" s="82">
        <v>0</v>
      </c>
      <c r="N3371" s="83">
        <v>1</v>
      </c>
      <c r="O3371" s="156" t="str">
        <f>Cal_051922a!$E$2</f>
        <v>Cal_051922a</v>
      </c>
      <c r="P3371" s="157">
        <f>Cal_051922a!$Q$3</f>
        <v>1.8382409380942635</v>
      </c>
      <c r="Q3371" s="157">
        <f>Cal_051922a!$R$3</f>
        <v>0.56187208580813652</v>
      </c>
      <c r="R3371" s="84">
        <v>235.8</v>
      </c>
      <c r="S3371" s="84">
        <v>146</v>
      </c>
      <c r="T3371" s="82">
        <f t="shared" ref="T3371:T3374" si="835">AVERAGE(0.819,0.655,0.799,0.606,0.68,0.411)</f>
        <v>0.66166666666666674</v>
      </c>
      <c r="U3371" s="125">
        <f t="shared" si="826"/>
        <v>235.13833333333335</v>
      </c>
      <c r="V3371" s="125">
        <f t="shared" si="827"/>
        <v>145.33833333333334</v>
      </c>
      <c r="W3371" s="459">
        <f t="shared" si="828"/>
        <v>1.8882076108486692</v>
      </c>
      <c r="X3371" s="459">
        <f t="shared" si="829"/>
        <v>0.67345806952562381</v>
      </c>
      <c r="Y3371" s="82">
        <f>Cal_051922a!$A$3</f>
        <v>20220519</v>
      </c>
      <c r="Z3371" s="85" t="s">
        <v>1563</v>
      </c>
      <c r="AA3371" s="82">
        <v>20221027</v>
      </c>
      <c r="AB3371" s="85"/>
      <c r="AE3371" s="689" t="s">
        <v>1250</v>
      </c>
      <c r="AF3371" s="130">
        <v>1</v>
      </c>
      <c r="AG3371" s="130" t="s">
        <v>1634</v>
      </c>
      <c r="AH3371" s="155" t="s">
        <v>151</v>
      </c>
      <c r="AI3371" s="155"/>
    </row>
    <row r="3372" spans="1:35" s="82" customFormat="1" x14ac:dyDescent="0.2">
      <c r="A3372" s="82" t="s">
        <v>1267</v>
      </c>
      <c r="B3372" s="81">
        <v>20201013</v>
      </c>
      <c r="C3372" s="126" t="s">
        <v>51</v>
      </c>
      <c r="D3372" s="126">
        <v>1</v>
      </c>
      <c r="E3372" s="126">
        <v>8</v>
      </c>
      <c r="F3372" s="107"/>
      <c r="G3372" s="107"/>
      <c r="H3372" s="126" t="s">
        <v>11</v>
      </c>
      <c r="I3372" s="126">
        <v>292</v>
      </c>
      <c r="J3372" s="126">
        <v>5</v>
      </c>
      <c r="K3372" s="82">
        <v>5</v>
      </c>
      <c r="L3372" s="82">
        <v>1</v>
      </c>
      <c r="M3372" s="82">
        <v>0</v>
      </c>
      <c r="N3372" s="83">
        <v>1</v>
      </c>
      <c r="O3372" s="156" t="str">
        <f>Cal_051922a!$E$2</f>
        <v>Cal_051922a</v>
      </c>
      <c r="P3372" s="157">
        <f>Cal_051922a!$Q$3</f>
        <v>1.8382409380942635</v>
      </c>
      <c r="Q3372" s="157">
        <f>Cal_051922a!$R$3</f>
        <v>0.56187208580813652</v>
      </c>
      <c r="R3372" s="84">
        <v>212.2</v>
      </c>
      <c r="S3372" s="84">
        <v>130.1</v>
      </c>
      <c r="T3372" s="82">
        <f t="shared" si="835"/>
        <v>0.66166666666666674</v>
      </c>
      <c r="U3372" s="125">
        <f t="shared" si="826"/>
        <v>211.53833333333333</v>
      </c>
      <c r="V3372" s="125">
        <f t="shared" si="827"/>
        <v>129.43833333333333</v>
      </c>
      <c r="W3372" s="459">
        <f t="shared" si="828"/>
        <v>1.7322131579021869</v>
      </c>
      <c r="X3372" s="459">
        <f t="shared" si="829"/>
        <v>0.55701961907153252</v>
      </c>
      <c r="Y3372" s="82">
        <f>Cal_051922a!$A$3</f>
        <v>20220519</v>
      </c>
      <c r="Z3372" s="85" t="s">
        <v>1563</v>
      </c>
      <c r="AA3372" s="82">
        <v>20221027</v>
      </c>
      <c r="AB3372" s="85"/>
      <c r="AE3372" s="689" t="s">
        <v>1250</v>
      </c>
      <c r="AF3372" s="130">
        <v>1</v>
      </c>
      <c r="AG3372" s="130" t="s">
        <v>1634</v>
      </c>
      <c r="AH3372" s="155" t="s">
        <v>152</v>
      </c>
      <c r="AI3372" s="155"/>
    </row>
    <row r="3373" spans="1:35" s="372" customFormat="1" x14ac:dyDescent="0.2">
      <c r="A3373" s="372" t="s">
        <v>1267</v>
      </c>
      <c r="B3373" s="462">
        <v>20201013</v>
      </c>
      <c r="C3373" s="373" t="s">
        <v>51</v>
      </c>
      <c r="D3373" s="373">
        <v>1</v>
      </c>
      <c r="E3373" s="373">
        <v>8</v>
      </c>
      <c r="F3373" s="107"/>
      <c r="G3373" s="107"/>
      <c r="H3373" s="373" t="s">
        <v>10</v>
      </c>
      <c r="I3373" s="373">
        <v>550</v>
      </c>
      <c r="J3373" s="373">
        <v>20</v>
      </c>
      <c r="K3373" s="372">
        <v>5</v>
      </c>
      <c r="L3373" s="372">
        <v>1</v>
      </c>
      <c r="M3373" s="372">
        <v>0</v>
      </c>
      <c r="N3373" s="375">
        <v>1</v>
      </c>
      <c r="O3373" s="374" t="str">
        <f>Cal_051922a!$E$2</f>
        <v>Cal_051922a</v>
      </c>
      <c r="P3373" s="596">
        <f>Cal_051922a!$Q$3</f>
        <v>1.8382409380942635</v>
      </c>
      <c r="Q3373" s="596">
        <f>Cal_051922a!$R$3</f>
        <v>0.56187208580813652</v>
      </c>
      <c r="R3373" s="376">
        <v>246.4</v>
      </c>
      <c r="S3373" s="376">
        <v>145.30000000000001</v>
      </c>
      <c r="T3373" s="82">
        <f t="shared" si="835"/>
        <v>0.66166666666666674</v>
      </c>
      <c r="U3373" s="378">
        <f t="shared" si="826"/>
        <v>245.73833333333334</v>
      </c>
      <c r="V3373" s="378">
        <f t="shared" si="827"/>
        <v>144.63833333333335</v>
      </c>
      <c r="W3373" s="464">
        <f t="shared" si="828"/>
        <v>1.1324772688973987</v>
      </c>
      <c r="X3373" s="464">
        <f t="shared" si="829"/>
        <v>0.22561918092860239</v>
      </c>
      <c r="Y3373" s="82">
        <f>Cal_051922a!$A$3</f>
        <v>20220519</v>
      </c>
      <c r="Z3373" s="85" t="s">
        <v>1563</v>
      </c>
      <c r="AA3373" s="82">
        <v>20221027</v>
      </c>
      <c r="AB3373" s="380"/>
      <c r="AE3373" s="689" t="s">
        <v>1250</v>
      </c>
      <c r="AF3373" s="130">
        <v>1</v>
      </c>
      <c r="AG3373" s="130" t="s">
        <v>1634</v>
      </c>
      <c r="AH3373" s="371" t="s">
        <v>159</v>
      </c>
      <c r="AI3373" s="371"/>
    </row>
    <row r="3374" spans="1:35" s="372" customFormat="1" x14ac:dyDescent="0.2">
      <c r="A3374" s="372" t="s">
        <v>1267</v>
      </c>
      <c r="B3374" s="462">
        <v>20201013</v>
      </c>
      <c r="C3374" s="373" t="s">
        <v>51</v>
      </c>
      <c r="D3374" s="373">
        <v>1</v>
      </c>
      <c r="E3374" s="373">
        <v>8</v>
      </c>
      <c r="F3374" s="107"/>
      <c r="G3374" s="107"/>
      <c r="H3374" s="373" t="s">
        <v>11</v>
      </c>
      <c r="I3374" s="373">
        <v>550</v>
      </c>
      <c r="J3374" s="373">
        <v>20</v>
      </c>
      <c r="K3374" s="372">
        <v>5</v>
      </c>
      <c r="L3374" s="372">
        <v>1</v>
      </c>
      <c r="M3374" s="372">
        <v>0</v>
      </c>
      <c r="N3374" s="375">
        <v>1</v>
      </c>
      <c r="O3374" s="374" t="str">
        <f>Cal_051922a!$E$2</f>
        <v>Cal_051922a</v>
      </c>
      <c r="P3374" s="596">
        <f>Cal_051922a!$Q$3</f>
        <v>1.8382409380942635</v>
      </c>
      <c r="Q3374" s="596">
        <f>Cal_051922a!$R$3</f>
        <v>0.56187208580813652</v>
      </c>
      <c r="R3374" s="376">
        <v>245.7</v>
      </c>
      <c r="S3374" s="376">
        <v>144</v>
      </c>
      <c r="T3374" s="82">
        <f t="shared" si="835"/>
        <v>0.66166666666666674</v>
      </c>
      <c r="U3374" s="378">
        <f t="shared" si="826"/>
        <v>245.03833333333333</v>
      </c>
      <c r="V3374" s="378">
        <f t="shared" si="827"/>
        <v>143.33833333333334</v>
      </c>
      <c r="W3374" s="464">
        <f t="shared" si="828"/>
        <v>1.1391982022439708</v>
      </c>
      <c r="X3374" s="464">
        <f t="shared" si="829"/>
        <v>0.20669176438988127</v>
      </c>
      <c r="Y3374" s="82">
        <f>Cal_051922a!$A$3</f>
        <v>20220519</v>
      </c>
      <c r="Z3374" s="85" t="s">
        <v>1563</v>
      </c>
      <c r="AA3374" s="82">
        <v>20221027</v>
      </c>
      <c r="AB3374" s="380"/>
      <c r="AE3374" s="689" t="s">
        <v>1250</v>
      </c>
      <c r="AF3374" s="130">
        <v>1</v>
      </c>
      <c r="AG3374" s="130" t="s">
        <v>1634</v>
      </c>
      <c r="AH3374" s="371" t="s">
        <v>155</v>
      </c>
      <c r="AI3374" s="371"/>
    </row>
    <row r="3375" spans="1:35" x14ac:dyDescent="0.2">
      <c r="A3375" s="43" t="s">
        <v>1267</v>
      </c>
      <c r="B3375" s="45">
        <v>20201013</v>
      </c>
      <c r="C3375" s="107" t="s">
        <v>51</v>
      </c>
      <c r="D3375" s="107">
        <v>1</v>
      </c>
      <c r="E3375" s="107">
        <v>22</v>
      </c>
      <c r="H3375" s="107" t="s">
        <v>10</v>
      </c>
      <c r="I3375" s="107">
        <v>290</v>
      </c>
      <c r="J3375" s="107">
        <v>0</v>
      </c>
      <c r="K3375" s="43">
        <v>10</v>
      </c>
      <c r="L3375" s="43">
        <v>1</v>
      </c>
      <c r="M3375" s="43">
        <v>0</v>
      </c>
      <c r="N3375" s="49">
        <v>1</v>
      </c>
      <c r="O3375" s="111" t="str">
        <f>Cal_051922a!$E$2</f>
        <v>Cal_051922a</v>
      </c>
      <c r="P3375" s="112">
        <f>Cal_051922a!$Q$3</f>
        <v>1.8382409380942635</v>
      </c>
      <c r="Q3375" s="112">
        <f>Cal_051922a!$R$3</f>
        <v>0.56187208580813652</v>
      </c>
      <c r="R3375" s="46">
        <v>189.9</v>
      </c>
      <c r="S3375" s="46">
        <v>124.7</v>
      </c>
      <c r="T3375" s="43">
        <f t="shared" ref="T3375:T3376" si="836">AVERAGE(0.536,0.72,0.472,0.716,0.588,0.543)</f>
        <v>0.59583333333333333</v>
      </c>
      <c r="U3375" s="79">
        <f t="shared" si="826"/>
        <v>189.30416666666667</v>
      </c>
      <c r="V3375" s="79">
        <f t="shared" si="827"/>
        <v>124.10416666666667</v>
      </c>
      <c r="W3375" s="465">
        <f t="shared" si="828"/>
        <v>2.7702605725066149</v>
      </c>
      <c r="X3375" s="465">
        <f t="shared" si="829"/>
        <v>1.6498003477628274</v>
      </c>
      <c r="Y3375" s="43">
        <f>Cal_051922a!$A$3</f>
        <v>20220519</v>
      </c>
      <c r="Z3375" s="48" t="s">
        <v>1588</v>
      </c>
      <c r="AA3375" s="43">
        <v>20221203</v>
      </c>
      <c r="AE3375" s="689" t="s">
        <v>1250</v>
      </c>
      <c r="AF3375" s="130">
        <v>1</v>
      </c>
      <c r="AG3375" s="130" t="s">
        <v>1634</v>
      </c>
      <c r="AH3375"/>
    </row>
    <row r="3376" spans="1:35" x14ac:dyDescent="0.2">
      <c r="A3376" s="43" t="s">
        <v>1267</v>
      </c>
      <c r="B3376" s="45">
        <v>20201013</v>
      </c>
      <c r="C3376" s="107" t="s">
        <v>51</v>
      </c>
      <c r="D3376" s="107">
        <v>1</v>
      </c>
      <c r="E3376" s="107">
        <v>22</v>
      </c>
      <c r="H3376" s="107" t="s">
        <v>11</v>
      </c>
      <c r="I3376" s="107">
        <v>290</v>
      </c>
      <c r="J3376" s="107">
        <v>0</v>
      </c>
      <c r="K3376" s="43">
        <v>10</v>
      </c>
      <c r="L3376" s="43">
        <v>1</v>
      </c>
      <c r="M3376" s="43">
        <v>0</v>
      </c>
      <c r="N3376" s="49">
        <v>1</v>
      </c>
      <c r="O3376" s="111" t="str">
        <f>Cal_051922a!$E$2</f>
        <v>Cal_051922a</v>
      </c>
      <c r="P3376" s="112">
        <f>Cal_051922a!$Q$3</f>
        <v>1.8382409380942635</v>
      </c>
      <c r="Q3376" s="112">
        <f>Cal_051922a!$R$3</f>
        <v>0.56187208580813652</v>
      </c>
      <c r="R3376" s="46">
        <v>174</v>
      </c>
      <c r="S3376" s="46">
        <v>112.9</v>
      </c>
      <c r="T3376" s="43">
        <f t="shared" si="836"/>
        <v>0.59583333333333333</v>
      </c>
      <c r="U3376" s="79">
        <f t="shared" si="826"/>
        <v>173.40416666666667</v>
      </c>
      <c r="V3376" s="79">
        <f t="shared" si="827"/>
        <v>112.30416666666667</v>
      </c>
      <c r="W3376" s="465">
        <f t="shared" si="828"/>
        <v>2.5960570702477637</v>
      </c>
      <c r="X3376" s="465">
        <f t="shared" si="829"/>
        <v>1.4037381952893289</v>
      </c>
      <c r="Y3376" s="43">
        <f>Cal_051922a!$A$3</f>
        <v>20220519</v>
      </c>
      <c r="Z3376" s="48" t="s">
        <v>1590</v>
      </c>
      <c r="AA3376" s="43">
        <v>20221203</v>
      </c>
      <c r="AE3376" s="689" t="s">
        <v>1250</v>
      </c>
      <c r="AF3376" s="130">
        <v>1</v>
      </c>
      <c r="AG3376" s="130" t="s">
        <v>1634</v>
      </c>
      <c r="AH3376"/>
    </row>
    <row r="3377" spans="1:35" x14ac:dyDescent="0.2">
      <c r="A3377" s="43" t="s">
        <v>1267</v>
      </c>
      <c r="B3377" s="45">
        <v>20201013</v>
      </c>
      <c r="C3377" s="107" t="s">
        <v>51</v>
      </c>
      <c r="D3377" s="107">
        <v>1</v>
      </c>
      <c r="E3377" s="107">
        <v>22</v>
      </c>
      <c r="H3377" s="107" t="s">
        <v>10</v>
      </c>
      <c r="I3377" s="107">
        <v>290</v>
      </c>
      <c r="J3377" s="107">
        <v>10</v>
      </c>
      <c r="K3377" s="43">
        <v>5</v>
      </c>
      <c r="L3377" s="43">
        <v>1</v>
      </c>
      <c r="M3377" s="43">
        <v>0</v>
      </c>
      <c r="N3377" s="49">
        <v>1</v>
      </c>
      <c r="O3377" s="111" t="str">
        <f>Cal_051922a!$E$2</f>
        <v>Cal_051922a</v>
      </c>
      <c r="P3377" s="112">
        <f>Cal_051922a!$Q$3</f>
        <v>1.8382409380942635</v>
      </c>
      <c r="Q3377" s="112">
        <f>Cal_051922a!$R$3</f>
        <v>0.56187208580813652</v>
      </c>
      <c r="R3377" s="46">
        <v>186.1</v>
      </c>
      <c r="S3377" s="46">
        <v>120.8</v>
      </c>
      <c r="T3377" s="43">
        <f t="shared" ref="T3377:T3378" si="837">AVERAGE(0.515, 0.731, 0.635, 0.606, 0.862,0.566)</f>
        <v>0.65249999999999997</v>
      </c>
      <c r="U3377" s="79">
        <f t="shared" si="826"/>
        <v>185.44749999999999</v>
      </c>
      <c r="V3377" s="79">
        <f t="shared" si="827"/>
        <v>120.14749999999999</v>
      </c>
      <c r="W3377" s="465">
        <f t="shared" si="828"/>
        <v>1.3872547192076836</v>
      </c>
      <c r="X3377" s="465">
        <f t="shared" si="829"/>
        <v>0.75231594824804016</v>
      </c>
      <c r="Y3377" s="43">
        <f>Cal_051922a!$A$3</f>
        <v>20220519</v>
      </c>
      <c r="Z3377" s="48" t="s">
        <v>2000</v>
      </c>
      <c r="AA3377" s="43">
        <v>20230209</v>
      </c>
      <c r="AE3377" s="689" t="s">
        <v>1250</v>
      </c>
      <c r="AF3377" s="130">
        <v>1</v>
      </c>
      <c r="AH3377"/>
    </row>
    <row r="3378" spans="1:35" x14ac:dyDescent="0.2">
      <c r="A3378" s="43" t="s">
        <v>1267</v>
      </c>
      <c r="B3378" s="45">
        <v>20201013</v>
      </c>
      <c r="C3378" s="107" t="s">
        <v>51</v>
      </c>
      <c r="D3378" s="107">
        <v>1</v>
      </c>
      <c r="E3378" s="107">
        <v>22</v>
      </c>
      <c r="H3378" s="107" t="s">
        <v>11</v>
      </c>
      <c r="I3378" s="107">
        <v>290</v>
      </c>
      <c r="J3378" s="107">
        <v>10</v>
      </c>
      <c r="K3378" s="43">
        <v>5</v>
      </c>
      <c r="L3378" s="43">
        <v>1</v>
      </c>
      <c r="M3378" s="43">
        <v>0</v>
      </c>
      <c r="N3378" s="49">
        <v>1</v>
      </c>
      <c r="O3378" s="111" t="str">
        <f>Cal_051922a!$E$2</f>
        <v>Cal_051922a</v>
      </c>
      <c r="P3378" s="112">
        <f>Cal_051922a!$Q$3</f>
        <v>1.8382409380942635</v>
      </c>
      <c r="Q3378" s="112">
        <f>Cal_051922a!$R$3</f>
        <v>0.56187208580813652</v>
      </c>
      <c r="R3378" s="46">
        <v>201.5</v>
      </c>
      <c r="S3378" s="46">
        <v>134.4</v>
      </c>
      <c r="T3378" s="43">
        <f t="shared" si="837"/>
        <v>0.65249999999999997</v>
      </c>
      <c r="U3378" s="79">
        <f t="shared" si="826"/>
        <v>200.8475</v>
      </c>
      <c r="V3378" s="79">
        <f t="shared" si="827"/>
        <v>133.7475</v>
      </c>
      <c r="W3378" s="465">
        <f t="shared" si="828"/>
        <v>1.425494512386456</v>
      </c>
      <c r="X3378" s="465">
        <f t="shared" si="829"/>
        <v>0.95626314254214828</v>
      </c>
      <c r="Y3378" s="43">
        <f>Cal_051922a!$A$3</f>
        <v>20220519</v>
      </c>
      <c r="Z3378" s="48" t="s">
        <v>2000</v>
      </c>
      <c r="AA3378" s="43">
        <v>20230209</v>
      </c>
      <c r="AE3378" s="689" t="s">
        <v>1250</v>
      </c>
      <c r="AF3378" s="130">
        <v>1</v>
      </c>
      <c r="AH3378"/>
    </row>
    <row r="3379" spans="1:35" s="82" customFormat="1" x14ac:dyDescent="0.2">
      <c r="A3379" s="82" t="s">
        <v>1267</v>
      </c>
      <c r="B3379" s="81">
        <v>20201013</v>
      </c>
      <c r="C3379" s="126" t="s">
        <v>51</v>
      </c>
      <c r="D3379" s="126">
        <v>1</v>
      </c>
      <c r="E3379" s="126">
        <v>22</v>
      </c>
      <c r="F3379" s="107"/>
      <c r="G3379" s="107"/>
      <c r="H3379" s="126" t="s">
        <v>10</v>
      </c>
      <c r="I3379" s="126">
        <v>293</v>
      </c>
      <c r="J3379" s="126">
        <v>5</v>
      </c>
      <c r="K3379" s="82">
        <v>5</v>
      </c>
      <c r="L3379" s="82">
        <v>1</v>
      </c>
      <c r="M3379" s="82">
        <v>0</v>
      </c>
      <c r="N3379" s="83">
        <v>1</v>
      </c>
      <c r="O3379" s="156" t="str">
        <f>Cal_051922a!$E$2</f>
        <v>Cal_051922a</v>
      </c>
      <c r="P3379" s="157">
        <f>Cal_051922a!$Q$3</f>
        <v>1.8382409380942635</v>
      </c>
      <c r="Q3379" s="157">
        <f>Cal_051922a!$R$3</f>
        <v>0.56187208580813652</v>
      </c>
      <c r="R3379" s="84">
        <v>165.6</v>
      </c>
      <c r="S3379" s="84">
        <v>102.2</v>
      </c>
      <c r="T3379" s="82">
        <f>AVERAGE(0.819,0.655,0.799,0.606,0.68,0.411)</f>
        <v>0.66166666666666674</v>
      </c>
      <c r="U3379" s="125">
        <f t="shared" si="826"/>
        <v>164.93833333333333</v>
      </c>
      <c r="V3379" s="125">
        <f t="shared" si="827"/>
        <v>101.53833333333334</v>
      </c>
      <c r="W3379" s="459">
        <f t="shared" si="828"/>
        <v>1.3330998054321335</v>
      </c>
      <c r="X3379" s="459">
        <f t="shared" si="829"/>
        <v>0.45656750240639343</v>
      </c>
      <c r="Y3379" s="82">
        <f>Cal_051922a!$A$3</f>
        <v>20220519</v>
      </c>
      <c r="Z3379" s="85" t="s">
        <v>1563</v>
      </c>
      <c r="AA3379" s="82">
        <v>20221027</v>
      </c>
      <c r="AB3379" s="85"/>
      <c r="AE3379" s="689" t="s">
        <v>1250</v>
      </c>
      <c r="AF3379" s="130">
        <v>1</v>
      </c>
      <c r="AG3379" s="130" t="s">
        <v>1634</v>
      </c>
      <c r="AH3379" s="155" t="s">
        <v>149</v>
      </c>
      <c r="AI3379" s="155"/>
    </row>
    <row r="3380" spans="1:35" s="82" customFormat="1" x14ac:dyDescent="0.2">
      <c r="A3380" s="82" t="s">
        <v>1267</v>
      </c>
      <c r="B3380" s="81">
        <v>20201013</v>
      </c>
      <c r="C3380" s="126" t="s">
        <v>51</v>
      </c>
      <c r="D3380" s="126">
        <v>1</v>
      </c>
      <c r="E3380" s="126">
        <v>22</v>
      </c>
      <c r="F3380" s="107"/>
      <c r="G3380" s="107"/>
      <c r="H3380" s="126" t="s">
        <v>11</v>
      </c>
      <c r="I3380" s="126">
        <v>293</v>
      </c>
      <c r="J3380" s="126">
        <v>5</v>
      </c>
      <c r="K3380" s="82">
        <v>5</v>
      </c>
      <c r="L3380" s="82">
        <v>1</v>
      </c>
      <c r="M3380" s="82">
        <v>0</v>
      </c>
      <c r="N3380" s="83">
        <v>1</v>
      </c>
      <c r="O3380" s="156" t="str">
        <f>Cal_051922a!$E$2</f>
        <v>Cal_051922a</v>
      </c>
      <c r="P3380" s="157">
        <f>Cal_051922a!$Q$3</f>
        <v>1.8382409380942635</v>
      </c>
      <c r="Q3380" s="157">
        <f>Cal_051922a!$R$3</f>
        <v>0.56187208580813652</v>
      </c>
      <c r="R3380" s="84">
        <v>157.69999999999999</v>
      </c>
      <c r="S3380" s="84">
        <v>96.96</v>
      </c>
      <c r="T3380" s="82">
        <f>AVERAGE(0.819,0.655,0.799,0.606,0.68,0.411)</f>
        <v>0.66166666666666674</v>
      </c>
      <c r="U3380" s="125">
        <f t="shared" si="826"/>
        <v>157.03833333333333</v>
      </c>
      <c r="V3380" s="125">
        <f t="shared" si="827"/>
        <v>96.298333333333332</v>
      </c>
      <c r="W3380" s="459">
        <f t="shared" si="828"/>
        <v>1.2771684886742554</v>
      </c>
      <c r="X3380" s="459">
        <f t="shared" si="829"/>
        <v>0.42014102299789208</v>
      </c>
      <c r="Y3380" s="82">
        <f>Cal_051922a!$A$3</f>
        <v>20220519</v>
      </c>
      <c r="Z3380" s="85" t="s">
        <v>1563</v>
      </c>
      <c r="AA3380" s="82">
        <v>20221027</v>
      </c>
      <c r="AB3380" s="85"/>
      <c r="AE3380" s="689" t="s">
        <v>1250</v>
      </c>
      <c r="AF3380" s="130">
        <v>1</v>
      </c>
      <c r="AG3380" s="130" t="s">
        <v>1634</v>
      </c>
      <c r="AH3380" s="155" t="s">
        <v>150</v>
      </c>
      <c r="AI3380" s="155"/>
    </row>
    <row r="3381" spans="1:35" s="372" customFormat="1" x14ac:dyDescent="0.2">
      <c r="A3381" s="372" t="s">
        <v>1267</v>
      </c>
      <c r="B3381" s="462">
        <v>20201013</v>
      </c>
      <c r="C3381" s="373" t="s">
        <v>51</v>
      </c>
      <c r="D3381" s="373">
        <v>1</v>
      </c>
      <c r="E3381" s="373">
        <v>22</v>
      </c>
      <c r="F3381" s="107"/>
      <c r="G3381" s="107"/>
      <c r="H3381" s="373" t="s">
        <v>10</v>
      </c>
      <c r="I3381" s="373">
        <v>552</v>
      </c>
      <c r="J3381" s="373">
        <v>20</v>
      </c>
      <c r="K3381" s="372">
        <v>5</v>
      </c>
      <c r="L3381" s="372">
        <v>1</v>
      </c>
      <c r="M3381" s="372">
        <v>0</v>
      </c>
      <c r="N3381" s="375">
        <v>1</v>
      </c>
      <c r="O3381" s="374" t="str">
        <f>Cal_051922a!$E$2</f>
        <v>Cal_051922a</v>
      </c>
      <c r="P3381" s="596">
        <f>Cal_051922a!$Q$3</f>
        <v>1.8382409380942635</v>
      </c>
      <c r="Q3381" s="596">
        <f>Cal_051922a!$R$3</f>
        <v>0.56187208580813652</v>
      </c>
      <c r="R3381" s="376">
        <v>163.5</v>
      </c>
      <c r="S3381" s="376">
        <v>96</v>
      </c>
      <c r="T3381" s="82">
        <f t="shared" ref="T3381:T3382" si="838">AVERAGE(0.819,0.655,0.799,0.606,0.68,0.411)</f>
        <v>0.66166666666666674</v>
      </c>
      <c r="U3381" s="378">
        <f t="shared" si="826"/>
        <v>162.83833333333334</v>
      </c>
      <c r="V3381" s="378">
        <f t="shared" si="827"/>
        <v>95.338333333333338</v>
      </c>
      <c r="W3381" s="464">
        <f t="shared" si="828"/>
        <v>0.75336549061439984</v>
      </c>
      <c r="X3381" s="464">
        <f t="shared" si="829"/>
        <v>0.13858011957298372</v>
      </c>
      <c r="Y3381" s="372">
        <f>Cal_051922a!$A$3</f>
        <v>20220519</v>
      </c>
      <c r="Z3381" s="85" t="s">
        <v>1563</v>
      </c>
      <c r="AA3381" s="82">
        <v>20221027</v>
      </c>
      <c r="AB3381" s="380"/>
      <c r="AE3381" s="689" t="s">
        <v>1250</v>
      </c>
      <c r="AF3381" s="130">
        <v>1</v>
      </c>
      <c r="AG3381" s="130" t="s">
        <v>1634</v>
      </c>
      <c r="AH3381" s="371" t="s">
        <v>157</v>
      </c>
      <c r="AI3381" s="371"/>
    </row>
    <row r="3382" spans="1:35" s="610" customFormat="1" ht="13.5" thickBot="1" x14ac:dyDescent="0.25">
      <c r="A3382" s="610" t="s">
        <v>1267</v>
      </c>
      <c r="B3382" s="611">
        <v>20201013</v>
      </c>
      <c r="C3382" s="612" t="s">
        <v>51</v>
      </c>
      <c r="D3382" s="612">
        <v>1</v>
      </c>
      <c r="E3382" s="612">
        <v>22</v>
      </c>
      <c r="F3382" s="140"/>
      <c r="G3382" s="140"/>
      <c r="H3382" s="612" t="s">
        <v>11</v>
      </c>
      <c r="I3382" s="612">
        <v>550</v>
      </c>
      <c r="J3382" s="612">
        <v>20</v>
      </c>
      <c r="K3382" s="610">
        <v>5</v>
      </c>
      <c r="L3382" s="610">
        <v>1</v>
      </c>
      <c r="M3382" s="610">
        <v>0</v>
      </c>
      <c r="N3382" s="614">
        <v>1</v>
      </c>
      <c r="O3382" s="631" t="str">
        <f>Cal_051922a!$E$2</f>
        <v>Cal_051922a</v>
      </c>
      <c r="P3382" s="632">
        <f>Cal_051922a!$Q$3</f>
        <v>1.8382409380942635</v>
      </c>
      <c r="Q3382" s="632">
        <f>Cal_051922a!$R$3</f>
        <v>0.56187208580813652</v>
      </c>
      <c r="R3382" s="626">
        <v>165.5</v>
      </c>
      <c r="S3382" s="626">
        <v>97.6</v>
      </c>
      <c r="T3382" s="258">
        <f t="shared" si="838"/>
        <v>0.66166666666666674</v>
      </c>
      <c r="U3382" s="618">
        <f t="shared" si="826"/>
        <v>164.83833333333334</v>
      </c>
      <c r="V3382" s="618">
        <f t="shared" si="827"/>
        <v>96.938333333333333</v>
      </c>
      <c r="W3382" s="619">
        <f t="shared" si="828"/>
        <v>0.76058562372040939</v>
      </c>
      <c r="X3382" s="619">
        <f t="shared" si="829"/>
        <v>0.14962678897827261</v>
      </c>
      <c r="Y3382" s="610">
        <f>Cal_051922a!$A$3</f>
        <v>20220519</v>
      </c>
      <c r="Z3382" s="276" t="s">
        <v>1563</v>
      </c>
      <c r="AA3382" s="258">
        <v>20221027</v>
      </c>
      <c r="AB3382" s="625"/>
      <c r="AE3382" s="693" t="s">
        <v>1250</v>
      </c>
      <c r="AF3382" s="508">
        <v>1</v>
      </c>
      <c r="AG3382" s="508" t="s">
        <v>1634</v>
      </c>
      <c r="AH3382" s="613" t="s">
        <v>158</v>
      </c>
      <c r="AI3382" s="613"/>
    </row>
    <row r="3383" spans="1:35" x14ac:dyDescent="0.2">
      <c r="A3383" s="43" t="s">
        <v>1267</v>
      </c>
      <c r="B3383" s="45">
        <v>20201014</v>
      </c>
      <c r="C3383" s="107" t="s">
        <v>61</v>
      </c>
      <c r="D3383" s="107">
        <v>2</v>
      </c>
      <c r="E3383" s="107">
        <v>1</v>
      </c>
      <c r="H3383" s="107" t="s">
        <v>10</v>
      </c>
      <c r="I3383" s="107">
        <v>290</v>
      </c>
      <c r="J3383" s="107">
        <v>0</v>
      </c>
      <c r="K3383" s="43">
        <v>5</v>
      </c>
      <c r="L3383" s="43">
        <v>1</v>
      </c>
      <c r="M3383" s="43">
        <v>0</v>
      </c>
      <c r="N3383" s="49">
        <v>1</v>
      </c>
      <c r="O3383" s="111" t="str">
        <f>Cal_051922a!$E$2</f>
        <v>Cal_051922a</v>
      </c>
      <c r="P3383" s="112">
        <f>Cal_051922a!$Q$3</f>
        <v>1.8382409380942635</v>
      </c>
      <c r="Q3383" s="112">
        <f>Cal_051922a!$R$3</f>
        <v>0.56187208580813652</v>
      </c>
      <c r="R3383" s="46">
        <v>63.98</v>
      </c>
      <c r="S3383" s="46">
        <v>47.26</v>
      </c>
      <c r="T3383" s="43">
        <f t="shared" ref="T3383:T3384" si="839">AVERAGE(0.752,0.643,0.766,0.706,0.634,0.813)</f>
        <v>0.71899999999999997</v>
      </c>
      <c r="U3383" s="79">
        <f t="shared" si="826"/>
        <v>63.260999999999996</v>
      </c>
      <c r="V3383" s="79">
        <f t="shared" si="827"/>
        <v>46.540999999999997</v>
      </c>
      <c r="W3383" s="465">
        <f t="shared" si="828"/>
        <v>0.35520518997170702</v>
      </c>
      <c r="X3383" s="465">
        <f t="shared" si="829"/>
        <v>0.47359073532059481</v>
      </c>
      <c r="Y3383" s="43">
        <f>Cal_051922a!$A$3</f>
        <v>20220519</v>
      </c>
      <c r="Z3383" s="48" t="s">
        <v>1603</v>
      </c>
      <c r="AA3383" s="43">
        <v>20221204</v>
      </c>
      <c r="AE3383" s="689" t="s">
        <v>1250</v>
      </c>
      <c r="AF3383" s="130">
        <v>1</v>
      </c>
      <c r="AG3383" s="130" t="s">
        <v>1634</v>
      </c>
      <c r="AH3383"/>
    </row>
    <row r="3384" spans="1:35" x14ac:dyDescent="0.2">
      <c r="A3384" s="43" t="s">
        <v>1267</v>
      </c>
      <c r="B3384" s="45">
        <v>20201014</v>
      </c>
      <c r="C3384" s="107" t="s">
        <v>61</v>
      </c>
      <c r="D3384" s="107">
        <v>2</v>
      </c>
      <c r="E3384" s="107">
        <v>1</v>
      </c>
      <c r="H3384" s="107" t="s">
        <v>11</v>
      </c>
      <c r="I3384" s="107">
        <v>290</v>
      </c>
      <c r="J3384" s="107">
        <v>0</v>
      </c>
      <c r="K3384" s="43">
        <v>5</v>
      </c>
      <c r="L3384" s="43">
        <v>1</v>
      </c>
      <c r="M3384" s="43">
        <v>0</v>
      </c>
      <c r="N3384" s="49">
        <v>1</v>
      </c>
      <c r="O3384" s="111" t="str">
        <f>Cal_051922a!$E$2</f>
        <v>Cal_051922a</v>
      </c>
      <c r="P3384" s="112">
        <f>Cal_051922a!$Q$3</f>
        <v>1.8382409380942635</v>
      </c>
      <c r="Q3384" s="112">
        <f>Cal_051922a!$R$3</f>
        <v>0.56187208580813652</v>
      </c>
      <c r="R3384" s="46">
        <v>62.38</v>
      </c>
      <c r="S3384" s="46">
        <v>44.97</v>
      </c>
      <c r="T3384" s="43">
        <f t="shared" si="839"/>
        <v>0.71899999999999997</v>
      </c>
      <c r="U3384" s="79">
        <f t="shared" si="826"/>
        <v>61.661000000000001</v>
      </c>
      <c r="V3384" s="79">
        <f t="shared" si="827"/>
        <v>44.250999999999998</v>
      </c>
      <c r="W3384" s="465">
        <f t="shared" si="828"/>
        <v>0.36986377735690323</v>
      </c>
      <c r="X3384" s="465">
        <f t="shared" si="829"/>
        <v>0.41815213313297994</v>
      </c>
      <c r="Y3384" s="43">
        <f>Cal_051922a!$A$3</f>
        <v>20220519</v>
      </c>
      <c r="Z3384" s="48" t="s">
        <v>1603</v>
      </c>
      <c r="AA3384" s="43">
        <v>20221204</v>
      </c>
      <c r="AE3384" s="689" t="s">
        <v>1250</v>
      </c>
      <c r="AF3384" s="130">
        <v>1</v>
      </c>
      <c r="AG3384" s="130" t="s">
        <v>1634</v>
      </c>
      <c r="AH3384"/>
    </row>
    <row r="3385" spans="1:35" x14ac:dyDescent="0.2">
      <c r="A3385" s="43" t="s">
        <v>1267</v>
      </c>
      <c r="B3385" s="45">
        <v>20201014</v>
      </c>
      <c r="C3385" s="107" t="s">
        <v>61</v>
      </c>
      <c r="D3385" s="107">
        <v>2</v>
      </c>
      <c r="E3385" s="107">
        <v>6</v>
      </c>
      <c r="H3385" s="107" t="s">
        <v>10</v>
      </c>
      <c r="I3385" s="107">
        <v>290</v>
      </c>
      <c r="J3385" s="107">
        <v>0</v>
      </c>
      <c r="K3385" s="43">
        <v>5</v>
      </c>
      <c r="L3385" s="43">
        <v>1</v>
      </c>
      <c r="M3385" s="43">
        <v>0</v>
      </c>
      <c r="N3385" s="49">
        <v>1</v>
      </c>
      <c r="O3385" s="111" t="str">
        <f>Cal_051922a!$E$2</f>
        <v>Cal_051922a</v>
      </c>
      <c r="P3385" s="112">
        <f>Cal_051922a!$Q$3</f>
        <v>1.8382409380942635</v>
      </c>
      <c r="Q3385" s="112">
        <f>Cal_051922a!$R$3</f>
        <v>0.56187208580813652</v>
      </c>
      <c r="R3385" s="46">
        <v>143.80000000000001</v>
      </c>
      <c r="S3385" s="46">
        <v>94.07</v>
      </c>
      <c r="T3385" s="43">
        <f>AVERAGE(0.67,0.673,0.852,0.598,0.709,0.87)</f>
        <v>0.72866666666666668</v>
      </c>
      <c r="U3385" s="79">
        <f t="shared" si="826"/>
        <v>143.07133333333334</v>
      </c>
      <c r="V3385" s="79">
        <f t="shared" si="827"/>
        <v>93.341333333333324</v>
      </c>
      <c r="W3385" s="465">
        <f t="shared" si="828"/>
        <v>1.0564805082113038</v>
      </c>
      <c r="X3385" s="465">
        <f t="shared" si="829"/>
        <v>0.60572951581089574</v>
      </c>
      <c r="Y3385" s="43">
        <f>Cal_051922a!$A$3</f>
        <v>20220519</v>
      </c>
      <c r="Z3385" s="48" t="s">
        <v>1605</v>
      </c>
      <c r="AA3385" s="43">
        <v>20221204</v>
      </c>
      <c r="AE3385" s="689" t="s">
        <v>1250</v>
      </c>
      <c r="AF3385" s="130">
        <v>1</v>
      </c>
      <c r="AG3385" s="130" t="s">
        <v>1634</v>
      </c>
      <c r="AH3385"/>
    </row>
    <row r="3386" spans="1:35" x14ac:dyDescent="0.2">
      <c r="A3386" s="43" t="s">
        <v>1267</v>
      </c>
      <c r="B3386" s="45">
        <v>20201014</v>
      </c>
      <c r="C3386" s="107" t="s">
        <v>61</v>
      </c>
      <c r="D3386" s="107">
        <v>2</v>
      </c>
      <c r="E3386" s="107">
        <v>6</v>
      </c>
      <c r="H3386" s="107" t="s">
        <v>11</v>
      </c>
      <c r="I3386" s="107">
        <v>290</v>
      </c>
      <c r="J3386" s="107">
        <v>0</v>
      </c>
      <c r="K3386" s="43">
        <v>5</v>
      </c>
      <c r="L3386" s="43">
        <v>1</v>
      </c>
      <c r="M3386" s="43">
        <v>0</v>
      </c>
      <c r="N3386" s="49">
        <v>1</v>
      </c>
      <c r="O3386" s="111" t="str">
        <f>Cal_051922a!$E$2</f>
        <v>Cal_051922a</v>
      </c>
      <c r="P3386" s="112">
        <f>Cal_051922a!$Q$3</f>
        <v>1.8382409380942635</v>
      </c>
      <c r="Q3386" s="112">
        <f>Cal_051922a!$R$3</f>
        <v>0.56187208580813652</v>
      </c>
      <c r="R3386" s="46">
        <v>142.4</v>
      </c>
      <c r="S3386" s="46">
        <v>97.23</v>
      </c>
      <c r="T3386" s="43">
        <f t="shared" ref="T3386" si="840">AVERAGE(0.536,0.72,0.472,0.716,0.588,0.543)</f>
        <v>0.59583333333333333</v>
      </c>
      <c r="U3386" s="79">
        <f t="shared" si="826"/>
        <v>141.80416666666667</v>
      </c>
      <c r="V3386" s="79">
        <f t="shared" si="827"/>
        <v>96.634166666666673</v>
      </c>
      <c r="W3386" s="465">
        <f t="shared" si="828"/>
        <v>0.95960636549174694</v>
      </c>
      <c r="X3386" s="465">
        <f t="shared" si="829"/>
        <v>0.76124199568120876</v>
      </c>
      <c r="Y3386" s="43">
        <f>Cal_051922a!$A$3</f>
        <v>20220519</v>
      </c>
      <c r="Z3386" s="48" t="s">
        <v>1588</v>
      </c>
      <c r="AA3386" s="43">
        <v>20221203</v>
      </c>
      <c r="AE3386" s="689" t="s">
        <v>1250</v>
      </c>
      <c r="AF3386" s="130">
        <v>1</v>
      </c>
      <c r="AG3386" s="130" t="s">
        <v>1634</v>
      </c>
      <c r="AH3386"/>
    </row>
    <row r="3387" spans="1:35" s="82" customFormat="1" x14ac:dyDescent="0.2">
      <c r="A3387" s="82" t="s">
        <v>1267</v>
      </c>
      <c r="B3387" s="81">
        <v>20201014</v>
      </c>
      <c r="C3387" s="126" t="s">
        <v>61</v>
      </c>
      <c r="D3387" s="126">
        <v>2</v>
      </c>
      <c r="E3387" s="126">
        <v>6</v>
      </c>
      <c r="F3387" s="107"/>
      <c r="G3387" s="107"/>
      <c r="H3387" s="126" t="s">
        <v>10</v>
      </c>
      <c r="I3387" s="126">
        <v>294</v>
      </c>
      <c r="J3387" s="126">
        <v>5</v>
      </c>
      <c r="K3387" s="82">
        <v>5</v>
      </c>
      <c r="L3387" s="82">
        <v>1</v>
      </c>
      <c r="M3387" s="82">
        <v>0</v>
      </c>
      <c r="N3387" s="83">
        <v>1</v>
      </c>
      <c r="O3387" s="156" t="str">
        <f>Cal_051922a!$E$2</f>
        <v>Cal_051922a</v>
      </c>
      <c r="P3387" s="157">
        <f>Cal_051922a!$Q$3</f>
        <v>1.8382409380942635</v>
      </c>
      <c r="Q3387" s="157">
        <f>Cal_051922a!$R$3</f>
        <v>0.56187208580813652</v>
      </c>
      <c r="R3387" s="84">
        <v>61.49</v>
      </c>
      <c r="S3387" s="84">
        <v>42.02</v>
      </c>
      <c r="T3387" s="82">
        <f t="shared" ref="T3387:T3390" si="841">AVERAGE(0.819,0.655,0.799,0.606,0.68,0.411)</f>
        <v>0.66166666666666674</v>
      </c>
      <c r="U3387" s="125">
        <f t="shared" si="826"/>
        <v>60.828333333333333</v>
      </c>
      <c r="V3387" s="125">
        <f t="shared" si="827"/>
        <v>41.358333333333334</v>
      </c>
      <c r="W3387" s="459">
        <f t="shared" si="828"/>
        <v>0.40799951667668555</v>
      </c>
      <c r="X3387" s="459">
        <f t="shared" si="829"/>
        <v>0.31848371299037281</v>
      </c>
      <c r="Y3387" s="82">
        <f>Cal_051922a!$A$3</f>
        <v>20220519</v>
      </c>
      <c r="Z3387" s="85" t="s">
        <v>1563</v>
      </c>
      <c r="AA3387" s="82">
        <v>20221027</v>
      </c>
      <c r="AB3387" s="85"/>
      <c r="AE3387" s="689" t="s">
        <v>1250</v>
      </c>
      <c r="AF3387" s="130">
        <v>1</v>
      </c>
      <c r="AG3387" s="130" t="s">
        <v>1634</v>
      </c>
      <c r="AH3387" s="155" t="s">
        <v>167</v>
      </c>
      <c r="AI3387" s="155"/>
    </row>
    <row r="3388" spans="1:35" s="82" customFormat="1" x14ac:dyDescent="0.2">
      <c r="A3388" s="82" t="s">
        <v>1267</v>
      </c>
      <c r="B3388" s="81">
        <v>20201014</v>
      </c>
      <c r="C3388" s="126" t="s">
        <v>61</v>
      </c>
      <c r="D3388" s="126">
        <v>2</v>
      </c>
      <c r="E3388" s="126">
        <v>6</v>
      </c>
      <c r="F3388" s="107"/>
      <c r="G3388" s="107"/>
      <c r="H3388" s="126" t="s">
        <v>11</v>
      </c>
      <c r="I3388" s="126">
        <v>294</v>
      </c>
      <c r="J3388" s="126">
        <v>5</v>
      </c>
      <c r="K3388" s="82">
        <v>5</v>
      </c>
      <c r="L3388" s="82">
        <v>1</v>
      </c>
      <c r="M3388" s="82">
        <v>0</v>
      </c>
      <c r="N3388" s="83">
        <v>1</v>
      </c>
      <c r="O3388" s="156" t="str">
        <f>Cal_051922a!$E$2</f>
        <v>Cal_051922a</v>
      </c>
      <c r="P3388" s="157">
        <f>Cal_051922a!$Q$3</f>
        <v>1.8382409380942635</v>
      </c>
      <c r="Q3388" s="157">
        <f>Cal_051922a!$R$3</f>
        <v>0.56187208580813652</v>
      </c>
      <c r="R3388" s="84">
        <v>60.93</v>
      </c>
      <c r="S3388" s="84">
        <v>42.74</v>
      </c>
      <c r="T3388" s="82">
        <f t="shared" si="841"/>
        <v>0.66166666666666674</v>
      </c>
      <c r="U3388" s="125">
        <f t="shared" si="826"/>
        <v>60.268333333333331</v>
      </c>
      <c r="V3388" s="125">
        <f t="shared" si="827"/>
        <v>42.078333333333333</v>
      </c>
      <c r="W3388" s="459">
        <f t="shared" si="828"/>
        <v>0.38117674413707808</v>
      </c>
      <c r="X3388" s="459">
        <f t="shared" si="829"/>
        <v>0.35795370516391817</v>
      </c>
      <c r="Y3388" s="82">
        <f>Cal_051922a!$A$3</f>
        <v>20220519</v>
      </c>
      <c r="Z3388" s="85" t="s">
        <v>1563</v>
      </c>
      <c r="AA3388" s="82">
        <v>20221027</v>
      </c>
      <c r="AB3388" s="85"/>
      <c r="AE3388" s="689" t="s">
        <v>1250</v>
      </c>
      <c r="AF3388" s="130">
        <v>1</v>
      </c>
      <c r="AG3388" s="130" t="s">
        <v>1634</v>
      </c>
      <c r="AH3388" s="155" t="s">
        <v>168</v>
      </c>
      <c r="AI3388" s="155"/>
    </row>
    <row r="3389" spans="1:35" s="372" customFormat="1" x14ac:dyDescent="0.2">
      <c r="A3389" s="372" t="s">
        <v>1267</v>
      </c>
      <c r="B3389" s="462">
        <v>20201014</v>
      </c>
      <c r="C3389" s="373" t="s">
        <v>61</v>
      </c>
      <c r="D3389" s="373">
        <v>2</v>
      </c>
      <c r="E3389" s="373">
        <v>6</v>
      </c>
      <c r="F3389" s="107"/>
      <c r="G3389" s="107"/>
      <c r="H3389" s="373" t="s">
        <v>10</v>
      </c>
      <c r="I3389" s="373">
        <v>551</v>
      </c>
      <c r="J3389" s="373">
        <v>20</v>
      </c>
      <c r="K3389" s="372">
        <v>5</v>
      </c>
      <c r="L3389" s="372">
        <v>1</v>
      </c>
      <c r="M3389" s="372">
        <v>0</v>
      </c>
      <c r="N3389" s="375">
        <v>1</v>
      </c>
      <c r="O3389" s="374" t="str">
        <f>Cal_051922a!$E$2</f>
        <v>Cal_051922a</v>
      </c>
      <c r="P3389" s="596">
        <f>Cal_051922a!$Q$3</f>
        <v>1.8382409380942635</v>
      </c>
      <c r="Q3389" s="596">
        <f>Cal_051922a!$R$3</f>
        <v>0.56187208580813652</v>
      </c>
      <c r="R3389" s="376">
        <v>79.2</v>
      </c>
      <c r="S3389" s="376">
        <v>49.92</v>
      </c>
      <c r="T3389" s="82">
        <f t="shared" si="841"/>
        <v>0.66166666666666674</v>
      </c>
      <c r="U3389" s="378">
        <f t="shared" si="826"/>
        <v>78.538333333333341</v>
      </c>
      <c r="V3389" s="378">
        <f t="shared" si="827"/>
        <v>49.258333333333333</v>
      </c>
      <c r="W3389" s="464">
        <f t="shared" si="828"/>
        <v>0.32738629949545411</v>
      </c>
      <c r="X3389" s="464">
        <f t="shared" si="829"/>
        <v>0.13429045584258556</v>
      </c>
      <c r="Y3389" s="82">
        <f>Cal_051922a!$A$3</f>
        <v>20220519</v>
      </c>
      <c r="Z3389" s="85" t="s">
        <v>1563</v>
      </c>
      <c r="AA3389" s="82">
        <v>20221027</v>
      </c>
      <c r="AB3389" s="380"/>
      <c r="AE3389" s="689" t="s">
        <v>1250</v>
      </c>
      <c r="AF3389" s="130">
        <v>1</v>
      </c>
      <c r="AG3389" s="130" t="s">
        <v>1634</v>
      </c>
      <c r="AH3389" s="371" t="s">
        <v>172</v>
      </c>
      <c r="AI3389" s="371"/>
    </row>
    <row r="3390" spans="1:35" s="372" customFormat="1" x14ac:dyDescent="0.2">
      <c r="A3390" s="372" t="s">
        <v>1267</v>
      </c>
      <c r="B3390" s="462">
        <v>20201014</v>
      </c>
      <c r="C3390" s="373" t="s">
        <v>61</v>
      </c>
      <c r="D3390" s="373">
        <v>2</v>
      </c>
      <c r="E3390" s="373">
        <v>6</v>
      </c>
      <c r="F3390" s="107"/>
      <c r="G3390" s="107"/>
      <c r="H3390" s="373" t="s">
        <v>11</v>
      </c>
      <c r="I3390" s="373">
        <v>551</v>
      </c>
      <c r="J3390" s="373">
        <v>20</v>
      </c>
      <c r="K3390" s="372">
        <v>5</v>
      </c>
      <c r="L3390" s="372">
        <v>1</v>
      </c>
      <c r="M3390" s="372">
        <v>0</v>
      </c>
      <c r="N3390" s="375">
        <v>1</v>
      </c>
      <c r="O3390" s="374" t="str">
        <f>Cal_051922a!$E$2</f>
        <v>Cal_051922a</v>
      </c>
      <c r="P3390" s="596">
        <f>Cal_051922a!$Q$3</f>
        <v>1.8382409380942635</v>
      </c>
      <c r="Q3390" s="596">
        <f>Cal_051922a!$R$3</f>
        <v>0.56187208580813652</v>
      </c>
      <c r="R3390" s="376">
        <v>78.12</v>
      </c>
      <c r="S3390" s="376">
        <v>51</v>
      </c>
      <c r="T3390" s="82">
        <f t="shared" si="841"/>
        <v>0.66166666666666674</v>
      </c>
      <c r="U3390" s="378">
        <f t="shared" si="826"/>
        <v>77.458333333333343</v>
      </c>
      <c r="V3390" s="378">
        <f t="shared" si="827"/>
        <v>50.338333333333331</v>
      </c>
      <c r="W3390" s="464">
        <f t="shared" si="828"/>
        <v>0.30323485117201898</v>
      </c>
      <c r="X3390" s="464">
        <f t="shared" si="829"/>
        <v>0.16856427051550635</v>
      </c>
      <c r="Y3390" s="82">
        <f>Cal_051922a!$A$3</f>
        <v>20220519</v>
      </c>
      <c r="Z3390" s="85" t="s">
        <v>1563</v>
      </c>
      <c r="AA3390" s="82">
        <v>20221027</v>
      </c>
      <c r="AB3390" s="380"/>
      <c r="AE3390" s="689" t="s">
        <v>1250</v>
      </c>
      <c r="AF3390" s="130">
        <v>1</v>
      </c>
      <c r="AG3390" s="130" t="s">
        <v>1634</v>
      </c>
      <c r="AH3390" s="371" t="s">
        <v>173</v>
      </c>
      <c r="AI3390" s="371"/>
    </row>
    <row r="3391" spans="1:35" x14ac:dyDescent="0.2">
      <c r="A3391" s="43" t="s">
        <v>1267</v>
      </c>
      <c r="B3391" s="45">
        <v>20201014</v>
      </c>
      <c r="C3391" s="107" t="s">
        <v>61</v>
      </c>
      <c r="D3391" s="107">
        <v>2</v>
      </c>
      <c r="E3391" s="107">
        <v>8</v>
      </c>
      <c r="H3391" s="107" t="s">
        <v>10</v>
      </c>
      <c r="I3391" s="107">
        <v>290</v>
      </c>
      <c r="J3391" s="107">
        <v>0</v>
      </c>
      <c r="K3391" s="43">
        <v>5</v>
      </c>
      <c r="L3391" s="43">
        <v>1</v>
      </c>
      <c r="M3391" s="43">
        <v>0</v>
      </c>
      <c r="N3391" s="49">
        <v>1</v>
      </c>
      <c r="O3391" s="111" t="str">
        <f>Cal_051922a!$E$2</f>
        <v>Cal_051922a</v>
      </c>
      <c r="P3391" s="112">
        <f>Cal_051922a!$Q$3</f>
        <v>1.8382409380942635</v>
      </c>
      <c r="Q3391" s="112">
        <f>Cal_051922a!$R$3</f>
        <v>0.56187208580813652</v>
      </c>
      <c r="R3391" s="46">
        <v>113.1</v>
      </c>
      <c r="S3391" s="46">
        <v>76.55</v>
      </c>
      <c r="T3391" s="43">
        <f t="shared" ref="T3391:T3392" si="842">AVERAGE(0.536,0.72,0.472,0.716,0.588,0.543)</f>
        <v>0.59583333333333333</v>
      </c>
      <c r="U3391" s="79">
        <f t="shared" si="826"/>
        <v>112.50416666666666</v>
      </c>
      <c r="V3391" s="79">
        <f t="shared" si="827"/>
        <v>75.954166666666666</v>
      </c>
      <c r="W3391" s="465">
        <f t="shared" si="828"/>
        <v>0.77648024482451505</v>
      </c>
      <c r="X3391" s="465">
        <f t="shared" si="829"/>
        <v>0.57610143245585554</v>
      </c>
      <c r="Y3391" s="43">
        <f>Cal_051922a!$A$3</f>
        <v>20220519</v>
      </c>
      <c r="Z3391" s="48" t="s">
        <v>1588</v>
      </c>
      <c r="AA3391" s="43">
        <v>20221203</v>
      </c>
      <c r="AE3391" s="689" t="s">
        <v>1250</v>
      </c>
      <c r="AF3391" s="130">
        <v>1</v>
      </c>
      <c r="AG3391" s="130" t="s">
        <v>1634</v>
      </c>
      <c r="AH3391"/>
    </row>
    <row r="3392" spans="1:35" x14ac:dyDescent="0.2">
      <c r="A3392" s="43" t="s">
        <v>1267</v>
      </c>
      <c r="B3392" s="45">
        <v>20201014</v>
      </c>
      <c r="C3392" s="107" t="s">
        <v>61</v>
      </c>
      <c r="D3392" s="107">
        <v>2</v>
      </c>
      <c r="E3392" s="107">
        <v>8</v>
      </c>
      <c r="H3392" s="107" t="s">
        <v>11</v>
      </c>
      <c r="I3392" s="107">
        <v>290</v>
      </c>
      <c r="J3392" s="107">
        <v>0</v>
      </c>
      <c r="K3392" s="43">
        <v>5</v>
      </c>
      <c r="L3392" s="43">
        <v>1</v>
      </c>
      <c r="M3392" s="43">
        <v>0</v>
      </c>
      <c r="N3392" s="49">
        <v>1</v>
      </c>
      <c r="O3392" s="111" t="str">
        <f>Cal_051922a!$E$2</f>
        <v>Cal_051922a</v>
      </c>
      <c r="P3392" s="112">
        <f>Cal_051922a!$Q$3</f>
        <v>1.8382409380942635</v>
      </c>
      <c r="Q3392" s="112">
        <f>Cal_051922a!$R$3</f>
        <v>0.56187208580813652</v>
      </c>
      <c r="R3392" s="46">
        <v>122.5</v>
      </c>
      <c r="S3392" s="46">
        <v>83.6</v>
      </c>
      <c r="T3392" s="43">
        <f t="shared" si="842"/>
        <v>0.59583333333333333</v>
      </c>
      <c r="U3392" s="79">
        <f t="shared" si="826"/>
        <v>121.90416666666667</v>
      </c>
      <c r="V3392" s="79">
        <f t="shared" si="827"/>
        <v>83.004166666666663</v>
      </c>
      <c r="W3392" s="465">
        <f t="shared" si="828"/>
        <v>0.82640441925235686</v>
      </c>
      <c r="X3392" s="465">
        <f t="shared" si="829"/>
        <v>0.6517227184459401</v>
      </c>
      <c r="Y3392" s="43">
        <f>Cal_051922a!$A$3</f>
        <v>20220519</v>
      </c>
      <c r="Z3392" s="48" t="s">
        <v>1588</v>
      </c>
      <c r="AA3392" s="43">
        <v>20221203</v>
      </c>
      <c r="AE3392" s="689" t="s">
        <v>1250</v>
      </c>
      <c r="AF3392" s="130">
        <v>1</v>
      </c>
      <c r="AG3392" s="130" t="s">
        <v>1634</v>
      </c>
      <c r="AH3392"/>
    </row>
    <row r="3393" spans="1:35" s="82" customFormat="1" x14ac:dyDescent="0.2">
      <c r="A3393" s="82" t="s">
        <v>1267</v>
      </c>
      <c r="B3393" s="81">
        <v>20201014</v>
      </c>
      <c r="C3393" s="126" t="s">
        <v>61</v>
      </c>
      <c r="D3393" s="126">
        <v>2</v>
      </c>
      <c r="E3393" s="126">
        <v>8</v>
      </c>
      <c r="F3393" s="107"/>
      <c r="G3393" s="107"/>
      <c r="H3393" s="126" t="s">
        <v>10</v>
      </c>
      <c r="I3393" s="126">
        <v>293</v>
      </c>
      <c r="J3393" s="126">
        <v>5</v>
      </c>
      <c r="K3393" s="82">
        <v>5</v>
      </c>
      <c r="L3393" s="82">
        <v>1</v>
      </c>
      <c r="M3393" s="82">
        <v>0</v>
      </c>
      <c r="N3393" s="83">
        <v>1</v>
      </c>
      <c r="O3393" s="156" t="str">
        <f>Cal_051922a!$E$2</f>
        <v>Cal_051922a</v>
      </c>
      <c r="P3393" s="157">
        <f>Cal_051922a!$Q$3</f>
        <v>1.8382409380942635</v>
      </c>
      <c r="Q3393" s="157">
        <f>Cal_051922a!$R$3</f>
        <v>0.56187208580813652</v>
      </c>
      <c r="R3393" s="84">
        <v>45.81</v>
      </c>
      <c r="S3393" s="84">
        <v>31.07</v>
      </c>
      <c r="T3393" s="82">
        <f t="shared" ref="T3393:T3396" si="843">AVERAGE(0.819,0.655,0.799,0.606,0.68,0.411)</f>
        <v>0.66166666666666674</v>
      </c>
      <c r="U3393" s="125">
        <f t="shared" si="826"/>
        <v>45.148333333333333</v>
      </c>
      <c r="V3393" s="125">
        <f t="shared" si="827"/>
        <v>30.408333333333335</v>
      </c>
      <c r="W3393" s="459">
        <f t="shared" si="828"/>
        <v>0.30993519135756548</v>
      </c>
      <c r="X3393" s="459">
        <f t="shared" si="829"/>
        <v>0.22602791012322052</v>
      </c>
      <c r="Y3393" s="82">
        <f>Cal_051922a!$A$3</f>
        <v>20220519</v>
      </c>
      <c r="Z3393" s="85" t="s">
        <v>1563</v>
      </c>
      <c r="AA3393" s="82">
        <v>20221027</v>
      </c>
      <c r="AB3393" s="85"/>
      <c r="AE3393" s="689" t="s">
        <v>1250</v>
      </c>
      <c r="AF3393" s="130">
        <v>1</v>
      </c>
      <c r="AG3393" s="130" t="s">
        <v>1634</v>
      </c>
      <c r="AH3393" s="155" t="s">
        <v>164</v>
      </c>
      <c r="AI3393" s="155"/>
    </row>
    <row r="3394" spans="1:35" s="82" customFormat="1" x14ac:dyDescent="0.2">
      <c r="A3394" s="82" t="s">
        <v>1267</v>
      </c>
      <c r="B3394" s="81">
        <v>20201014</v>
      </c>
      <c r="C3394" s="126" t="s">
        <v>61</v>
      </c>
      <c r="D3394" s="126">
        <v>2</v>
      </c>
      <c r="E3394" s="126">
        <v>8</v>
      </c>
      <c r="F3394" s="107"/>
      <c r="G3394" s="107"/>
      <c r="H3394" s="126" t="s">
        <v>11</v>
      </c>
      <c r="I3394" s="126">
        <v>292</v>
      </c>
      <c r="J3394" s="126">
        <v>5</v>
      </c>
      <c r="K3394" s="82">
        <v>5</v>
      </c>
      <c r="L3394" s="82">
        <v>1</v>
      </c>
      <c r="M3394" s="82">
        <v>0</v>
      </c>
      <c r="N3394" s="83">
        <v>1</v>
      </c>
      <c r="O3394" s="156" t="str">
        <f>Cal_051922a!$E$2</f>
        <v>Cal_051922a</v>
      </c>
      <c r="P3394" s="157">
        <f>Cal_051922a!$Q$3</f>
        <v>1.8382409380942635</v>
      </c>
      <c r="Q3394" s="157">
        <f>Cal_051922a!$R$3</f>
        <v>0.56187208580813652</v>
      </c>
      <c r="R3394" s="84">
        <v>39.75</v>
      </c>
      <c r="S3394" s="84">
        <v>28.02</v>
      </c>
      <c r="T3394" s="82">
        <f t="shared" si="843"/>
        <v>0.66166666666666674</v>
      </c>
      <c r="U3394" s="125">
        <f t="shared" si="826"/>
        <v>39.088333333333331</v>
      </c>
      <c r="V3394" s="125">
        <f t="shared" si="827"/>
        <v>27.358333333333334</v>
      </c>
      <c r="W3394" s="459">
        <f t="shared" si="828"/>
        <v>0.24748916372950852</v>
      </c>
      <c r="X3394" s="459">
        <f t="shared" si="829"/>
        <v>0.23636744796490974</v>
      </c>
      <c r="Y3394" s="82">
        <f>Cal_051922a!$A$3</f>
        <v>20220519</v>
      </c>
      <c r="Z3394" s="85" t="s">
        <v>1563</v>
      </c>
      <c r="AA3394" s="82">
        <v>20221027</v>
      </c>
      <c r="AB3394" s="85"/>
      <c r="AE3394" s="689" t="s">
        <v>1250</v>
      </c>
      <c r="AF3394" s="130">
        <v>1</v>
      </c>
      <c r="AG3394" s="130" t="s">
        <v>1634</v>
      </c>
      <c r="AH3394" s="155" t="s">
        <v>166</v>
      </c>
      <c r="AI3394" s="155"/>
    </row>
    <row r="3395" spans="1:35" s="372" customFormat="1" x14ac:dyDescent="0.2">
      <c r="A3395" s="372" t="s">
        <v>1267</v>
      </c>
      <c r="B3395" s="462">
        <v>20201014</v>
      </c>
      <c r="C3395" s="373" t="s">
        <v>61</v>
      </c>
      <c r="D3395" s="373">
        <v>2</v>
      </c>
      <c r="E3395" s="373">
        <v>8</v>
      </c>
      <c r="F3395" s="107"/>
      <c r="G3395" s="107"/>
      <c r="H3395" s="373" t="s">
        <v>10</v>
      </c>
      <c r="I3395" s="373">
        <v>550</v>
      </c>
      <c r="J3395" s="373">
        <v>20</v>
      </c>
      <c r="K3395" s="372">
        <v>5</v>
      </c>
      <c r="L3395" s="372">
        <v>1</v>
      </c>
      <c r="M3395" s="372">
        <v>0</v>
      </c>
      <c r="N3395" s="375">
        <v>1</v>
      </c>
      <c r="O3395" s="374" t="str">
        <f>Cal_051922a!$E$2</f>
        <v>Cal_051922a</v>
      </c>
      <c r="P3395" s="596">
        <f>Cal_051922a!$Q$3</f>
        <v>1.8382409380942635</v>
      </c>
      <c r="Q3395" s="596">
        <f>Cal_051922a!$R$3</f>
        <v>0.56187208580813652</v>
      </c>
      <c r="R3395" s="376">
        <v>44.74</v>
      </c>
      <c r="S3395" s="376">
        <v>29.19</v>
      </c>
      <c r="T3395" s="82">
        <f t="shared" si="843"/>
        <v>0.66166666666666674</v>
      </c>
      <c r="U3395" s="378">
        <f t="shared" si="826"/>
        <v>44.078333333333333</v>
      </c>
      <c r="V3395" s="378">
        <f t="shared" si="827"/>
        <v>28.528333333333336</v>
      </c>
      <c r="W3395" s="464">
        <f t="shared" si="828"/>
        <v>0.17418418923199355</v>
      </c>
      <c r="X3395" s="464">
        <f t="shared" si="829"/>
        <v>9.3685519485977337E-2</v>
      </c>
      <c r="Y3395" s="82">
        <f>Cal_051922a!$A$3</f>
        <v>20220519</v>
      </c>
      <c r="Z3395" s="85" t="s">
        <v>1563</v>
      </c>
      <c r="AA3395" s="82">
        <v>20221027</v>
      </c>
      <c r="AB3395" s="380"/>
      <c r="AE3395" s="689" t="s">
        <v>1250</v>
      </c>
      <c r="AF3395" s="130">
        <v>3</v>
      </c>
      <c r="AG3395" s="130" t="s">
        <v>1634</v>
      </c>
      <c r="AH3395" s="371" t="s">
        <v>1769</v>
      </c>
      <c r="AI3395" s="371"/>
    </row>
    <row r="3396" spans="1:35" s="372" customFormat="1" x14ac:dyDescent="0.2">
      <c r="A3396" s="372" t="s">
        <v>1267</v>
      </c>
      <c r="B3396" s="462">
        <v>20201014</v>
      </c>
      <c r="C3396" s="373" t="s">
        <v>61</v>
      </c>
      <c r="D3396" s="373">
        <v>2</v>
      </c>
      <c r="E3396" s="373">
        <v>8</v>
      </c>
      <c r="F3396" s="107"/>
      <c r="G3396" s="107"/>
      <c r="H3396" s="373" t="s">
        <v>11</v>
      </c>
      <c r="I3396" s="373">
        <v>550</v>
      </c>
      <c r="J3396" s="373">
        <v>20</v>
      </c>
      <c r="K3396" s="372">
        <v>5</v>
      </c>
      <c r="L3396" s="372">
        <v>1</v>
      </c>
      <c r="M3396" s="372">
        <v>0</v>
      </c>
      <c r="N3396" s="375">
        <v>1</v>
      </c>
      <c r="O3396" s="374" t="str">
        <f>Cal_051922a!$E$2</f>
        <v>Cal_051922a</v>
      </c>
      <c r="P3396" s="596">
        <f>Cal_051922a!$Q$3</f>
        <v>1.8382409380942635</v>
      </c>
      <c r="Q3396" s="596">
        <f>Cal_051922a!$R$3</f>
        <v>0.56187208580813652</v>
      </c>
      <c r="R3396" s="376">
        <v>68.23</v>
      </c>
      <c r="S3396" s="376">
        <v>43.69</v>
      </c>
      <c r="T3396" s="82">
        <f t="shared" si="843"/>
        <v>0.66166666666666674</v>
      </c>
      <c r="U3396" s="378">
        <f t="shared" si="826"/>
        <v>67.568333333333342</v>
      </c>
      <c r="V3396" s="378">
        <f t="shared" si="827"/>
        <v>43.028333333333329</v>
      </c>
      <c r="W3396" s="464">
        <f t="shared" si="828"/>
        <v>0.27488617387479902</v>
      </c>
      <c r="X3396" s="464">
        <f t="shared" si="829"/>
        <v>0.12913277044791246</v>
      </c>
      <c r="Y3396" s="82">
        <f>Cal_051922a!$A$3</f>
        <v>20220519</v>
      </c>
      <c r="Z3396" s="85" t="s">
        <v>1563</v>
      </c>
      <c r="AA3396" s="82">
        <v>20221027</v>
      </c>
      <c r="AB3396" s="380"/>
      <c r="AE3396" s="689" t="s">
        <v>1250</v>
      </c>
      <c r="AF3396" s="130">
        <v>3</v>
      </c>
      <c r="AG3396" s="130" t="s">
        <v>1634</v>
      </c>
      <c r="AH3396" s="371" t="s">
        <v>1770</v>
      </c>
      <c r="AI3396" s="371"/>
    </row>
    <row r="3397" spans="1:35" x14ac:dyDescent="0.2">
      <c r="A3397" s="43" t="s">
        <v>1267</v>
      </c>
      <c r="B3397" s="45">
        <v>20201014</v>
      </c>
      <c r="C3397" s="107" t="s">
        <v>61</v>
      </c>
      <c r="D3397" s="107">
        <v>2</v>
      </c>
      <c r="E3397" s="107">
        <v>12</v>
      </c>
      <c r="H3397" s="107" t="s">
        <v>10</v>
      </c>
      <c r="I3397" s="107">
        <v>290</v>
      </c>
      <c r="J3397" s="107">
        <v>0</v>
      </c>
      <c r="K3397" s="43">
        <v>5</v>
      </c>
      <c r="L3397" s="43">
        <v>1</v>
      </c>
      <c r="M3397" s="43">
        <v>0</v>
      </c>
      <c r="N3397" s="49">
        <v>1</v>
      </c>
      <c r="O3397" s="111" t="str">
        <f>Cal_051922a!$E$2</f>
        <v>Cal_051922a</v>
      </c>
      <c r="P3397" s="112">
        <f>Cal_051922a!$Q$3</f>
        <v>1.8382409380942635</v>
      </c>
      <c r="Q3397" s="112">
        <f>Cal_051922a!$R$3</f>
        <v>0.56187208580813652</v>
      </c>
      <c r="R3397" s="46">
        <v>102.9</v>
      </c>
      <c r="S3397" s="46">
        <v>71.3</v>
      </c>
      <c r="T3397" s="43">
        <f t="shared" ref="T3397:T3398" si="844">AVERAGE(0.536,0.72,0.472,0.716,0.588,0.543)</f>
        <v>0.59583333333333333</v>
      </c>
      <c r="U3397" s="79">
        <f t="shared" si="826"/>
        <v>102.30416666666667</v>
      </c>
      <c r="V3397" s="79">
        <f t="shared" si="827"/>
        <v>70.704166666666666</v>
      </c>
      <c r="W3397" s="465">
        <f t="shared" si="828"/>
        <v>0.67132081358289153</v>
      </c>
      <c r="X3397" s="465">
        <f t="shared" si="829"/>
        <v>0.58776956338625708</v>
      </c>
      <c r="Y3397" s="43">
        <f>Cal_051922a!$A$3</f>
        <v>20220519</v>
      </c>
      <c r="Z3397" s="48" t="s">
        <v>1588</v>
      </c>
      <c r="AA3397" s="43">
        <v>20221203</v>
      </c>
      <c r="AE3397" s="689" t="s">
        <v>1250</v>
      </c>
      <c r="AF3397" s="130">
        <v>1</v>
      </c>
      <c r="AG3397" s="130" t="s">
        <v>1634</v>
      </c>
      <c r="AH3397"/>
    </row>
    <row r="3398" spans="1:35" x14ac:dyDescent="0.2">
      <c r="A3398" s="43" t="s">
        <v>1267</v>
      </c>
      <c r="B3398" s="45">
        <v>20201014</v>
      </c>
      <c r="C3398" s="107" t="s">
        <v>61</v>
      </c>
      <c r="D3398" s="107">
        <v>2</v>
      </c>
      <c r="E3398" s="107">
        <v>12</v>
      </c>
      <c r="H3398" s="107" t="s">
        <v>11</v>
      </c>
      <c r="I3398" s="107">
        <v>290</v>
      </c>
      <c r="J3398" s="107">
        <v>0</v>
      </c>
      <c r="K3398" s="43">
        <v>5</v>
      </c>
      <c r="L3398" s="43">
        <v>1</v>
      </c>
      <c r="M3398" s="43">
        <v>0</v>
      </c>
      <c r="N3398" s="49">
        <v>1</v>
      </c>
      <c r="O3398" s="111" t="str">
        <f>Cal_051922a!$E$2</f>
        <v>Cal_051922a</v>
      </c>
      <c r="P3398" s="112">
        <f>Cal_051922a!$Q$3</f>
        <v>1.8382409380942635</v>
      </c>
      <c r="Q3398" s="112">
        <f>Cal_051922a!$R$3</f>
        <v>0.56187208580813652</v>
      </c>
      <c r="R3398" s="46">
        <v>104.8</v>
      </c>
      <c r="S3398" s="46">
        <v>71.8</v>
      </c>
      <c r="T3398" s="43">
        <f t="shared" si="844"/>
        <v>0.59583333333333333</v>
      </c>
      <c r="U3398" s="79">
        <f t="shared" si="826"/>
        <v>104.20416666666667</v>
      </c>
      <c r="V3398" s="79">
        <f t="shared" si="827"/>
        <v>71.204166666666666</v>
      </c>
      <c r="W3398" s="465">
        <f t="shared" si="828"/>
        <v>0.70106287494415875</v>
      </c>
      <c r="X3398" s="465">
        <f t="shared" si="829"/>
        <v>0.56693143538796331</v>
      </c>
      <c r="Y3398" s="43">
        <f>Cal_051922a!$A$3</f>
        <v>20220519</v>
      </c>
      <c r="Z3398" s="48" t="s">
        <v>1588</v>
      </c>
      <c r="AA3398" s="43">
        <v>20221203</v>
      </c>
      <c r="AE3398" s="689" t="s">
        <v>1250</v>
      </c>
      <c r="AF3398" s="130">
        <v>1</v>
      </c>
      <c r="AG3398" s="130" t="s">
        <v>1634</v>
      </c>
      <c r="AH3398"/>
    </row>
    <row r="3399" spans="1:35" x14ac:dyDescent="0.2">
      <c r="A3399" s="43" t="s">
        <v>1267</v>
      </c>
      <c r="B3399" s="45">
        <v>20201014</v>
      </c>
      <c r="C3399" s="107" t="s">
        <v>61</v>
      </c>
      <c r="D3399" s="107">
        <v>2</v>
      </c>
      <c r="E3399" s="107">
        <v>12</v>
      </c>
      <c r="H3399" s="107" t="s">
        <v>10</v>
      </c>
      <c r="I3399" s="107">
        <v>290</v>
      </c>
      <c r="J3399" s="107">
        <v>10</v>
      </c>
      <c r="K3399" s="43">
        <v>5</v>
      </c>
      <c r="L3399" s="43">
        <v>1</v>
      </c>
      <c r="M3399" s="43">
        <v>0</v>
      </c>
      <c r="N3399" s="49">
        <v>1</v>
      </c>
      <c r="O3399" s="111" t="str">
        <f>Cal_051922a!$E$2</f>
        <v>Cal_051922a</v>
      </c>
      <c r="P3399" s="112">
        <f>Cal_051922a!$Q$3</f>
        <v>1.8382409380942635</v>
      </c>
      <c r="Q3399" s="112">
        <f>Cal_051922a!$R$3</f>
        <v>0.56187208580813652</v>
      </c>
      <c r="R3399" s="46">
        <v>80.34</v>
      </c>
      <c r="S3399" s="46">
        <v>53.63</v>
      </c>
      <c r="T3399" s="43">
        <f t="shared" ref="T3399:T3400" si="845">AVERAGE(0.515, 0.731, 0.635, 0.606, 0.862,0.566)</f>
        <v>0.65249999999999997</v>
      </c>
      <c r="U3399" s="79">
        <f t="shared" si="826"/>
        <v>79.6875</v>
      </c>
      <c r="V3399" s="79">
        <f t="shared" si="827"/>
        <v>52.977499999999999</v>
      </c>
      <c r="W3399" s="465">
        <f t="shared" si="828"/>
        <v>0.56743604211389331</v>
      </c>
      <c r="X3399" s="465">
        <f t="shared" si="829"/>
        <v>0.3759802173599669</v>
      </c>
      <c r="Y3399" s="43">
        <f>Cal_051922a!$A$3</f>
        <v>20220519</v>
      </c>
      <c r="Z3399" s="48" t="s">
        <v>2000</v>
      </c>
      <c r="AA3399" s="43">
        <v>20230209</v>
      </c>
      <c r="AE3399" s="689" t="s">
        <v>1250</v>
      </c>
      <c r="AF3399" s="130">
        <v>1</v>
      </c>
      <c r="AH3399"/>
    </row>
    <row r="3400" spans="1:35" x14ac:dyDescent="0.2">
      <c r="A3400" s="43" t="s">
        <v>1267</v>
      </c>
      <c r="B3400" s="45">
        <v>20201014</v>
      </c>
      <c r="C3400" s="107" t="s">
        <v>61</v>
      </c>
      <c r="D3400" s="107">
        <v>2</v>
      </c>
      <c r="E3400" s="107">
        <v>12</v>
      </c>
      <c r="H3400" s="107" t="s">
        <v>11</v>
      </c>
      <c r="I3400" s="107">
        <v>290</v>
      </c>
      <c r="J3400" s="107">
        <v>10</v>
      </c>
      <c r="K3400" s="43">
        <v>5</v>
      </c>
      <c r="L3400" s="43">
        <v>1</v>
      </c>
      <c r="M3400" s="43">
        <v>0</v>
      </c>
      <c r="N3400" s="49">
        <v>1</v>
      </c>
      <c r="O3400" s="111" t="str">
        <f>Cal_051922a!$E$2</f>
        <v>Cal_051922a</v>
      </c>
      <c r="P3400" s="112">
        <f>Cal_051922a!$Q$3</f>
        <v>1.8382409380942635</v>
      </c>
      <c r="Q3400" s="112">
        <f>Cal_051922a!$R$3</f>
        <v>0.56187208580813652</v>
      </c>
      <c r="R3400" s="46">
        <v>81.63</v>
      </c>
      <c r="S3400" s="46">
        <v>53.79</v>
      </c>
      <c r="T3400" s="43">
        <f t="shared" si="845"/>
        <v>0.65249999999999997</v>
      </c>
      <c r="U3400" s="79">
        <f t="shared" si="826"/>
        <v>80.977499999999992</v>
      </c>
      <c r="V3400" s="79">
        <f t="shared" si="827"/>
        <v>53.137499999999996</v>
      </c>
      <c r="W3400" s="465">
        <f t="shared" si="828"/>
        <v>0.59144213449834471</v>
      </c>
      <c r="X3400" s="465">
        <f t="shared" si="829"/>
        <v>0.35482338365166699</v>
      </c>
      <c r="Y3400" s="43">
        <f>Cal_051922a!$A$3</f>
        <v>20220519</v>
      </c>
      <c r="Z3400" s="48" t="s">
        <v>2000</v>
      </c>
      <c r="AA3400" s="43">
        <v>20230209</v>
      </c>
      <c r="AE3400" s="689" t="s">
        <v>1250</v>
      </c>
      <c r="AF3400" s="130">
        <v>1</v>
      </c>
      <c r="AH3400"/>
    </row>
    <row r="3401" spans="1:35" s="82" customFormat="1" x14ac:dyDescent="0.2">
      <c r="A3401" s="82" t="s">
        <v>1267</v>
      </c>
      <c r="B3401" s="81">
        <v>20201014</v>
      </c>
      <c r="C3401" s="126" t="s">
        <v>61</v>
      </c>
      <c r="D3401" s="126">
        <v>2</v>
      </c>
      <c r="E3401" s="126">
        <v>12</v>
      </c>
      <c r="F3401" s="107"/>
      <c r="G3401" s="107"/>
      <c r="H3401" s="126" t="s">
        <v>10</v>
      </c>
      <c r="I3401" s="126">
        <v>293</v>
      </c>
      <c r="J3401" s="126">
        <v>5</v>
      </c>
      <c r="K3401" s="82">
        <v>5</v>
      </c>
      <c r="L3401" s="82">
        <v>1</v>
      </c>
      <c r="M3401" s="82">
        <v>0</v>
      </c>
      <c r="N3401" s="83">
        <v>1</v>
      </c>
      <c r="O3401" s="156" t="str">
        <f>Cal_051922a!$E$2</f>
        <v>Cal_051922a</v>
      </c>
      <c r="P3401" s="157">
        <f>Cal_051922a!$Q$3</f>
        <v>1.8382409380942635</v>
      </c>
      <c r="Q3401" s="157">
        <f>Cal_051922a!$R$3</f>
        <v>0.56187208580813652</v>
      </c>
      <c r="R3401" s="84">
        <v>30.77</v>
      </c>
      <c r="S3401" s="84">
        <v>20.46</v>
      </c>
      <c r="T3401" s="82">
        <f t="shared" ref="T3401:T3404" si="846">AVERAGE(0.819,0.655,0.799,0.606,0.68,0.411)</f>
        <v>0.66166666666666674</v>
      </c>
      <c r="U3401" s="125">
        <f t="shared" si="826"/>
        <v>30.108333333333334</v>
      </c>
      <c r="V3401" s="125">
        <f t="shared" si="827"/>
        <v>19.798333333333336</v>
      </c>
      <c r="W3401" s="459">
        <f t="shared" si="828"/>
        <v>0.21678641946380595</v>
      </c>
      <c r="X3401" s="459">
        <f t="shared" si="829"/>
        <v>0.13216977031368146</v>
      </c>
      <c r="Y3401" s="82">
        <f>Cal_051922a!$A$3</f>
        <v>20220519</v>
      </c>
      <c r="Z3401" s="85" t="s">
        <v>1563</v>
      </c>
      <c r="AA3401" s="82">
        <v>20221027</v>
      </c>
      <c r="AB3401" s="85"/>
      <c r="AE3401" s="689" t="s">
        <v>1250</v>
      </c>
      <c r="AF3401" s="130">
        <v>1</v>
      </c>
      <c r="AG3401" s="130" t="s">
        <v>1634</v>
      </c>
      <c r="AH3401" s="155" t="s">
        <v>162</v>
      </c>
      <c r="AI3401" s="155"/>
    </row>
    <row r="3402" spans="1:35" s="82" customFormat="1" x14ac:dyDescent="0.2">
      <c r="A3402" s="82" t="s">
        <v>1267</v>
      </c>
      <c r="B3402" s="81">
        <v>20201014</v>
      </c>
      <c r="C3402" s="126" t="s">
        <v>61</v>
      </c>
      <c r="D3402" s="126">
        <v>2</v>
      </c>
      <c r="E3402" s="126">
        <v>12</v>
      </c>
      <c r="F3402" s="107"/>
      <c r="G3402" s="107"/>
      <c r="H3402" s="126" t="s">
        <v>11</v>
      </c>
      <c r="I3402" s="126">
        <v>293</v>
      </c>
      <c r="J3402" s="126">
        <v>5</v>
      </c>
      <c r="K3402" s="82">
        <v>5</v>
      </c>
      <c r="L3402" s="82">
        <v>1</v>
      </c>
      <c r="M3402" s="82">
        <v>0</v>
      </c>
      <c r="N3402" s="83">
        <v>1</v>
      </c>
      <c r="O3402" s="156" t="str">
        <f>Cal_051922a!$E$2</f>
        <v>Cal_051922a</v>
      </c>
      <c r="P3402" s="157">
        <f>Cal_051922a!$Q$3</f>
        <v>1.8382409380942635</v>
      </c>
      <c r="Q3402" s="157">
        <f>Cal_051922a!$R$3</f>
        <v>0.56187208580813652</v>
      </c>
      <c r="R3402" s="84">
        <v>29.14</v>
      </c>
      <c r="S3402" s="84">
        <v>20.010000000000002</v>
      </c>
      <c r="T3402" s="82">
        <f t="shared" si="846"/>
        <v>0.66166666666666674</v>
      </c>
      <c r="U3402" s="125">
        <f t="shared" si="826"/>
        <v>28.478333333333335</v>
      </c>
      <c r="V3402" s="125">
        <f t="shared" si="827"/>
        <v>19.348333333333336</v>
      </c>
      <c r="W3402" s="459">
        <f t="shared" si="828"/>
        <v>0.19197478270655174</v>
      </c>
      <c r="X3402" s="459">
        <f t="shared" si="829"/>
        <v>0.14904991694214351</v>
      </c>
      <c r="Y3402" s="82">
        <f>Cal_051922a!$A$3</f>
        <v>20220519</v>
      </c>
      <c r="Z3402" s="85" t="s">
        <v>1563</v>
      </c>
      <c r="AA3402" s="82">
        <v>20221027</v>
      </c>
      <c r="AB3402" s="85"/>
      <c r="AE3402" s="689" t="s">
        <v>1250</v>
      </c>
      <c r="AF3402" s="130">
        <v>1</v>
      </c>
      <c r="AG3402" s="130" t="s">
        <v>1634</v>
      </c>
      <c r="AH3402" s="155" t="s">
        <v>163</v>
      </c>
      <c r="AI3402" s="155"/>
    </row>
    <row r="3403" spans="1:35" s="372" customFormat="1" x14ac:dyDescent="0.2">
      <c r="A3403" s="372" t="s">
        <v>1267</v>
      </c>
      <c r="B3403" s="462">
        <v>20201014</v>
      </c>
      <c r="C3403" s="373" t="s">
        <v>61</v>
      </c>
      <c r="D3403" s="373">
        <v>2</v>
      </c>
      <c r="E3403" s="373">
        <v>12</v>
      </c>
      <c r="F3403" s="107"/>
      <c r="G3403" s="107"/>
      <c r="H3403" s="373" t="s">
        <v>10</v>
      </c>
      <c r="I3403" s="373">
        <v>550</v>
      </c>
      <c r="J3403" s="373">
        <v>20</v>
      </c>
      <c r="K3403" s="372">
        <v>5</v>
      </c>
      <c r="L3403" s="372">
        <v>1</v>
      </c>
      <c r="M3403" s="372">
        <v>0</v>
      </c>
      <c r="N3403" s="375">
        <v>1</v>
      </c>
      <c r="O3403" s="374" t="str">
        <f>Cal_051922a!$E$2</f>
        <v>Cal_051922a</v>
      </c>
      <c r="P3403" s="596">
        <f>Cal_051922a!$Q$3</f>
        <v>1.8382409380942635</v>
      </c>
      <c r="Q3403" s="596">
        <f>Cal_051922a!$R$3</f>
        <v>0.56187208580813652</v>
      </c>
      <c r="R3403" s="376">
        <v>33.229999999999997</v>
      </c>
      <c r="S3403" s="376">
        <v>21.37</v>
      </c>
      <c r="T3403" s="82">
        <f t="shared" si="846"/>
        <v>0.66166666666666674</v>
      </c>
      <c r="U3403" s="378">
        <f t="shared" si="826"/>
        <v>32.568333333333328</v>
      </c>
      <c r="V3403" s="378">
        <f t="shared" si="827"/>
        <v>20.708333333333336</v>
      </c>
      <c r="W3403" s="464">
        <f t="shared" si="828"/>
        <v>0.13285044915057509</v>
      </c>
      <c r="X3403" s="464">
        <f t="shared" si="829"/>
        <v>6.1592568365390808E-2</v>
      </c>
      <c r="Y3403" s="82">
        <f>Cal_051922a!$A$3</f>
        <v>20220519</v>
      </c>
      <c r="Z3403" s="85" t="s">
        <v>1563</v>
      </c>
      <c r="AA3403" s="82">
        <v>20221027</v>
      </c>
      <c r="AB3403" s="380"/>
      <c r="AE3403" s="689" t="s">
        <v>1250</v>
      </c>
      <c r="AF3403" s="130">
        <v>1</v>
      </c>
      <c r="AG3403" s="130" t="s">
        <v>1634</v>
      </c>
      <c r="AH3403" s="371" t="s">
        <v>169</v>
      </c>
      <c r="AI3403" s="371"/>
    </row>
    <row r="3404" spans="1:35" s="610" customFormat="1" ht="13.5" thickBot="1" x14ac:dyDescent="0.25">
      <c r="A3404" s="610" t="s">
        <v>1267</v>
      </c>
      <c r="B3404" s="611">
        <v>20201014</v>
      </c>
      <c r="C3404" s="612" t="s">
        <v>61</v>
      </c>
      <c r="D3404" s="612">
        <v>2</v>
      </c>
      <c r="E3404" s="612">
        <v>12</v>
      </c>
      <c r="F3404" s="140"/>
      <c r="G3404" s="140"/>
      <c r="H3404" s="612" t="s">
        <v>11</v>
      </c>
      <c r="I3404" s="612">
        <v>552</v>
      </c>
      <c r="J3404" s="612">
        <v>20</v>
      </c>
      <c r="K3404" s="610">
        <v>5</v>
      </c>
      <c r="L3404" s="610">
        <v>1</v>
      </c>
      <c r="M3404" s="610">
        <v>0</v>
      </c>
      <c r="N3404" s="614">
        <v>1</v>
      </c>
      <c r="O3404" s="631" t="str">
        <f>Cal_051922a!$E$2</f>
        <v>Cal_051922a</v>
      </c>
      <c r="P3404" s="632">
        <f>Cal_051922a!$Q$3</f>
        <v>1.8382409380942635</v>
      </c>
      <c r="Q3404" s="632">
        <f>Cal_051922a!$R$3</f>
        <v>0.56187208580813652</v>
      </c>
      <c r="R3404" s="626">
        <v>39.549999999999997</v>
      </c>
      <c r="S3404" s="626">
        <v>25.22</v>
      </c>
      <c r="T3404" s="258">
        <f t="shared" si="846"/>
        <v>0.66166666666666674</v>
      </c>
      <c r="U3404" s="618">
        <f t="shared" si="826"/>
        <v>38.888333333333328</v>
      </c>
      <c r="V3404" s="618">
        <f t="shared" si="827"/>
        <v>24.558333333333334</v>
      </c>
      <c r="W3404" s="619">
        <f t="shared" si="828"/>
        <v>0.15993670341487917</v>
      </c>
      <c r="X3404" s="619">
        <f t="shared" si="829"/>
        <v>6.9820801717912731E-2</v>
      </c>
      <c r="Y3404" s="258">
        <f>Cal_051922a!$A$3</f>
        <v>20220519</v>
      </c>
      <c r="Z3404" s="276" t="s">
        <v>1563</v>
      </c>
      <c r="AA3404" s="258">
        <v>20221027</v>
      </c>
      <c r="AB3404" s="625"/>
      <c r="AE3404" s="693" t="s">
        <v>1250</v>
      </c>
      <c r="AF3404" s="508">
        <v>1</v>
      </c>
      <c r="AG3404" s="508" t="s">
        <v>1634</v>
      </c>
      <c r="AH3404" s="613" t="s">
        <v>154</v>
      </c>
      <c r="AI3404" s="613"/>
    </row>
    <row r="3405" spans="1:35" x14ac:dyDescent="0.2">
      <c r="A3405" s="43" t="s">
        <v>1267</v>
      </c>
      <c r="B3405" s="45">
        <v>20201014</v>
      </c>
      <c r="C3405" s="107" t="s">
        <v>59</v>
      </c>
      <c r="D3405" s="107">
        <v>5</v>
      </c>
      <c r="E3405" s="107">
        <v>2</v>
      </c>
      <c r="H3405" s="107" t="s">
        <v>10</v>
      </c>
      <c r="I3405" s="107">
        <v>290</v>
      </c>
      <c r="J3405" s="107">
        <v>0</v>
      </c>
      <c r="K3405" s="43">
        <v>5</v>
      </c>
      <c r="L3405" s="43">
        <v>1</v>
      </c>
      <c r="M3405" s="43">
        <v>0</v>
      </c>
      <c r="N3405" s="49">
        <v>1</v>
      </c>
      <c r="O3405" s="111" t="str">
        <f>Cal_051922a!$E$2</f>
        <v>Cal_051922a</v>
      </c>
      <c r="P3405" s="112">
        <f>Cal_051922a!$Q$3</f>
        <v>1.8382409380942635</v>
      </c>
      <c r="Q3405" s="112">
        <f>Cal_051922a!$R$3</f>
        <v>0.56187208580813652</v>
      </c>
      <c r="R3405" s="46">
        <v>224.4</v>
      </c>
      <c r="S3405" s="46">
        <v>149.6</v>
      </c>
      <c r="T3405" s="43">
        <f t="shared" ref="T3405" si="847">AVERAGE(0.536,0.72,0.472,0.716,0.588,0.543)</f>
        <v>0.59583333333333333</v>
      </c>
      <c r="U3405" s="79">
        <f t="shared" si="826"/>
        <v>223.80416666666667</v>
      </c>
      <c r="V3405" s="79">
        <f t="shared" si="827"/>
        <v>149.00416666666666</v>
      </c>
      <c r="W3405" s="465">
        <f t="shared" si="828"/>
        <v>1.5890758498734265</v>
      </c>
      <c r="X3405" s="465">
        <f t="shared" si="829"/>
        <v>1.0643704917373766</v>
      </c>
      <c r="Y3405" s="43">
        <f>Cal_051922a!$A$3</f>
        <v>20220519</v>
      </c>
      <c r="Z3405" s="48" t="s">
        <v>1588</v>
      </c>
      <c r="AA3405" s="43">
        <v>20221203</v>
      </c>
      <c r="AE3405" s="689" t="s">
        <v>1250</v>
      </c>
      <c r="AF3405" s="130">
        <v>3</v>
      </c>
      <c r="AG3405" s="130" t="s">
        <v>1634</v>
      </c>
      <c r="AH3405" t="s">
        <v>1760</v>
      </c>
    </row>
    <row r="3406" spans="1:35" x14ac:dyDescent="0.2">
      <c r="A3406" s="43" t="s">
        <v>1267</v>
      </c>
      <c r="B3406" s="45">
        <v>20201014</v>
      </c>
      <c r="C3406" s="107" t="s">
        <v>59</v>
      </c>
      <c r="D3406" s="107">
        <v>5</v>
      </c>
      <c r="E3406" s="107">
        <v>2</v>
      </c>
      <c r="H3406" s="107" t="s">
        <v>11</v>
      </c>
      <c r="I3406" s="107">
        <v>290</v>
      </c>
      <c r="J3406" s="107">
        <v>0</v>
      </c>
      <c r="K3406" s="43">
        <v>10</v>
      </c>
      <c r="L3406" s="43">
        <v>1</v>
      </c>
      <c r="M3406" s="43">
        <v>0</v>
      </c>
      <c r="N3406" s="49">
        <v>1</v>
      </c>
      <c r="O3406" s="111" t="str">
        <f>Cal_051922a!$E$2</f>
        <v>Cal_051922a</v>
      </c>
      <c r="P3406" s="112">
        <f>Cal_051922a!$Q$3</f>
        <v>1.8382409380942635</v>
      </c>
      <c r="Q3406" s="112">
        <f>Cal_051922a!$R$3</f>
        <v>0.56187208580813652</v>
      </c>
      <c r="R3406" s="46">
        <v>159.30000000000001</v>
      </c>
      <c r="S3406" s="46">
        <v>99.09</v>
      </c>
      <c r="T3406" s="43">
        <f t="shared" ref="T3406" si="848">AVERAGE(0.752,0.643,0.766,0.706,0.634,0.813)</f>
        <v>0.71899999999999997</v>
      </c>
      <c r="U3406" s="79">
        <f t="shared" si="826"/>
        <v>158.58100000000002</v>
      </c>
      <c r="V3406" s="79">
        <f t="shared" si="827"/>
        <v>98.371000000000009</v>
      </c>
      <c r="W3406" s="465">
        <f t="shared" si="828"/>
        <v>2.5582421636598665</v>
      </c>
      <c r="X3406" s="465">
        <f t="shared" si="829"/>
        <v>0.94531315173641017</v>
      </c>
      <c r="Y3406" s="43">
        <f>Cal_051922a!$A$3</f>
        <v>20220519</v>
      </c>
      <c r="Z3406" s="48" t="s">
        <v>1603</v>
      </c>
      <c r="AA3406" s="43">
        <v>20221204</v>
      </c>
      <c r="AE3406" s="689" t="s">
        <v>1250</v>
      </c>
      <c r="AF3406" s="130">
        <v>3</v>
      </c>
      <c r="AG3406" s="130" t="s">
        <v>1634</v>
      </c>
      <c r="AH3406" t="s">
        <v>1761</v>
      </c>
    </row>
    <row r="3407" spans="1:35" x14ac:dyDescent="0.2">
      <c r="A3407" s="43" t="s">
        <v>1267</v>
      </c>
      <c r="B3407" s="45">
        <v>20201014</v>
      </c>
      <c r="C3407" s="107" t="s">
        <v>59</v>
      </c>
      <c r="D3407" s="107">
        <v>5</v>
      </c>
      <c r="E3407" s="107">
        <v>5</v>
      </c>
      <c r="H3407" s="107" t="s">
        <v>10</v>
      </c>
      <c r="I3407" s="107">
        <v>290</v>
      </c>
      <c r="J3407" s="107">
        <v>0</v>
      </c>
      <c r="K3407" s="43">
        <v>10</v>
      </c>
      <c r="L3407" s="43">
        <v>1</v>
      </c>
      <c r="M3407" s="43">
        <v>0</v>
      </c>
      <c r="N3407" s="49">
        <v>1</v>
      </c>
      <c r="O3407" s="111" t="str">
        <f>Cal_051922a!$E$2</f>
        <v>Cal_051922a</v>
      </c>
      <c r="P3407" s="112">
        <f>Cal_051922a!$Q$3</f>
        <v>1.8382409380942635</v>
      </c>
      <c r="Q3407" s="112">
        <f>Cal_051922a!$R$3</f>
        <v>0.56187208580813652</v>
      </c>
      <c r="R3407" s="46">
        <v>152.4</v>
      </c>
      <c r="S3407" s="46">
        <v>95.5</v>
      </c>
      <c r="T3407" s="43">
        <f>AVERAGE(0.67,0.673,0.852,0.598,0.709,0.87)</f>
        <v>0.72866666666666668</v>
      </c>
      <c r="U3407" s="79">
        <f t="shared" si="826"/>
        <v>151.67133333333334</v>
      </c>
      <c r="V3407" s="79">
        <f t="shared" si="827"/>
        <v>94.771333333333331</v>
      </c>
      <c r="W3407" s="465">
        <f t="shared" si="828"/>
        <v>2.4176047020801597</v>
      </c>
      <c r="X3407" s="465">
        <f t="shared" si="829"/>
        <v>0.95774584480044767</v>
      </c>
      <c r="Y3407" s="43">
        <f>Cal_051922a!$A$3</f>
        <v>20220519</v>
      </c>
      <c r="Z3407" s="48" t="s">
        <v>1606</v>
      </c>
      <c r="AA3407" s="43">
        <v>20221204</v>
      </c>
      <c r="AE3407" s="689" t="s">
        <v>1250</v>
      </c>
      <c r="AF3407" s="130">
        <v>1</v>
      </c>
      <c r="AG3407" s="130" t="s">
        <v>1634</v>
      </c>
      <c r="AH3407"/>
    </row>
    <row r="3408" spans="1:35" x14ac:dyDescent="0.2">
      <c r="A3408" s="43" t="s">
        <v>1267</v>
      </c>
      <c r="B3408" s="45">
        <v>20201014</v>
      </c>
      <c r="C3408" s="107" t="s">
        <v>59</v>
      </c>
      <c r="D3408" s="107">
        <v>5</v>
      </c>
      <c r="E3408" s="107">
        <v>5</v>
      </c>
      <c r="H3408" s="107" t="s">
        <v>11</v>
      </c>
      <c r="I3408" s="107">
        <v>290</v>
      </c>
      <c r="J3408" s="107">
        <v>0</v>
      </c>
      <c r="K3408" s="43">
        <v>5</v>
      </c>
      <c r="L3408" s="43">
        <v>1</v>
      </c>
      <c r="M3408" s="43">
        <v>0</v>
      </c>
      <c r="N3408" s="49">
        <v>1</v>
      </c>
      <c r="O3408" s="111" t="str">
        <f>Cal_051922a!$E$2</f>
        <v>Cal_051922a</v>
      </c>
      <c r="P3408" s="112">
        <f>Cal_051922a!$Q$3</f>
        <v>1.8382409380942635</v>
      </c>
      <c r="Q3408" s="112">
        <f>Cal_051922a!$R$3</f>
        <v>0.56187208580813652</v>
      </c>
      <c r="R3408" s="46">
        <v>283.7</v>
      </c>
      <c r="S3408" s="46">
        <v>184</v>
      </c>
      <c r="T3408" s="43">
        <f t="shared" ref="T3408" si="849">AVERAGE(0.536,0.72,0.472,0.716,0.588,0.543)</f>
        <v>0.59583333333333333</v>
      </c>
      <c r="U3408" s="79">
        <f t="shared" si="826"/>
        <v>283.10416666666663</v>
      </c>
      <c r="V3408" s="79">
        <f t="shared" si="827"/>
        <v>183.40416666666667</v>
      </c>
      <c r="W3408" s="465">
        <f t="shared" si="828"/>
        <v>2.1180596555131088</v>
      </c>
      <c r="X3408" s="465">
        <f t="shared" si="829"/>
        <v>1.1479773014702728</v>
      </c>
      <c r="Y3408" s="43">
        <f>Cal_051922a!$A$3</f>
        <v>20220519</v>
      </c>
      <c r="Z3408" s="48" t="s">
        <v>1588</v>
      </c>
      <c r="AA3408" s="43">
        <v>20221203</v>
      </c>
      <c r="AE3408" s="689" t="s">
        <v>1250</v>
      </c>
      <c r="AF3408" s="130">
        <v>1</v>
      </c>
      <c r="AG3408" s="130" t="s">
        <v>1634</v>
      </c>
      <c r="AH3408"/>
    </row>
    <row r="3409" spans="1:35" x14ac:dyDescent="0.2">
      <c r="A3409" s="43" t="s">
        <v>1267</v>
      </c>
      <c r="B3409" s="45">
        <v>20201014</v>
      </c>
      <c r="C3409" s="107" t="s">
        <v>59</v>
      </c>
      <c r="D3409" s="107">
        <v>5</v>
      </c>
      <c r="E3409" s="107">
        <v>5</v>
      </c>
      <c r="H3409" s="107" t="s">
        <v>10</v>
      </c>
      <c r="I3409" s="107">
        <v>290</v>
      </c>
      <c r="J3409" s="107">
        <v>10</v>
      </c>
      <c r="K3409" s="43">
        <v>5</v>
      </c>
      <c r="L3409" s="43">
        <v>1</v>
      </c>
      <c r="M3409" s="43">
        <v>0</v>
      </c>
      <c r="N3409" s="49">
        <v>1</v>
      </c>
      <c r="O3409" s="111" t="str">
        <f>Cal_051922a!$E$2</f>
        <v>Cal_051922a</v>
      </c>
      <c r="P3409" s="112">
        <f>Cal_051922a!$Q$3</f>
        <v>1.8382409380942635</v>
      </c>
      <c r="Q3409" s="112">
        <f>Cal_051922a!$R$3</f>
        <v>0.56187208580813652</v>
      </c>
      <c r="R3409" s="46">
        <v>69.400000000000006</v>
      </c>
      <c r="S3409" s="46">
        <v>45.24</v>
      </c>
      <c r="T3409" s="43">
        <f t="shared" ref="T3409:T3410" si="850">AVERAGE(0.515, 0.731, 0.635, 0.606, 0.862,0.566)</f>
        <v>0.65249999999999997</v>
      </c>
      <c r="U3409" s="79">
        <f t="shared" si="826"/>
        <v>68.747500000000002</v>
      </c>
      <c r="V3409" s="79">
        <f t="shared" si="827"/>
        <v>44.587499999999999</v>
      </c>
      <c r="W3409" s="465">
        <f t="shared" si="828"/>
        <v>0.51326300177729933</v>
      </c>
      <c r="X3409" s="465">
        <f t="shared" si="829"/>
        <v>0.28074525586586502</v>
      </c>
      <c r="Y3409" s="43">
        <f>Cal_051922a!$A$3</f>
        <v>20220519</v>
      </c>
      <c r="Z3409" s="48" t="s">
        <v>2000</v>
      </c>
      <c r="AA3409" s="43">
        <v>20230209</v>
      </c>
      <c r="AE3409" s="689" t="s">
        <v>1250</v>
      </c>
      <c r="AF3409" s="130">
        <v>1</v>
      </c>
      <c r="AH3409"/>
    </row>
    <row r="3410" spans="1:35" x14ac:dyDescent="0.2">
      <c r="A3410" s="43" t="s">
        <v>1267</v>
      </c>
      <c r="B3410" s="45">
        <v>20201014</v>
      </c>
      <c r="C3410" s="107" t="s">
        <v>59</v>
      </c>
      <c r="D3410" s="107">
        <v>5</v>
      </c>
      <c r="E3410" s="107">
        <v>5</v>
      </c>
      <c r="H3410" s="107" t="s">
        <v>11</v>
      </c>
      <c r="I3410" s="107">
        <v>290</v>
      </c>
      <c r="J3410" s="107">
        <v>10</v>
      </c>
      <c r="K3410" s="43">
        <v>5</v>
      </c>
      <c r="L3410" s="43">
        <v>1</v>
      </c>
      <c r="M3410" s="43">
        <v>0</v>
      </c>
      <c r="N3410" s="49">
        <v>1</v>
      </c>
      <c r="O3410" s="111" t="str">
        <f>Cal_051922a!$E$2</f>
        <v>Cal_051922a</v>
      </c>
      <c r="P3410" s="112">
        <f>Cal_051922a!$Q$3</f>
        <v>1.8382409380942635</v>
      </c>
      <c r="Q3410" s="112">
        <f>Cal_051922a!$R$3</f>
        <v>0.56187208580813652</v>
      </c>
      <c r="R3410" s="46">
        <v>73.849999999999994</v>
      </c>
      <c r="S3410" s="46">
        <v>49.9</v>
      </c>
      <c r="T3410" s="43">
        <f t="shared" si="850"/>
        <v>0.65249999999999997</v>
      </c>
      <c r="U3410" s="79">
        <f t="shared" si="826"/>
        <v>73.197499999999991</v>
      </c>
      <c r="V3410" s="79">
        <f t="shared" si="827"/>
        <v>49.247499999999995</v>
      </c>
      <c r="W3410" s="465">
        <f t="shared" si="828"/>
        <v>0.50880169257310903</v>
      </c>
      <c r="X3410" s="465">
        <f t="shared" si="829"/>
        <v>0.36819122401296872</v>
      </c>
      <c r="Y3410" s="43">
        <f>Cal_051922a!$A$3</f>
        <v>20220519</v>
      </c>
      <c r="Z3410" s="48" t="s">
        <v>2000</v>
      </c>
      <c r="AA3410" s="43">
        <v>20230209</v>
      </c>
      <c r="AE3410" s="689" t="s">
        <v>1250</v>
      </c>
      <c r="AF3410" s="130">
        <v>1</v>
      </c>
      <c r="AH3410"/>
    </row>
    <row r="3411" spans="1:35" s="82" customFormat="1" x14ac:dyDescent="0.2">
      <c r="A3411" s="82" t="s">
        <v>1267</v>
      </c>
      <c r="B3411" s="81">
        <v>20201014</v>
      </c>
      <c r="C3411" s="126" t="s">
        <v>59</v>
      </c>
      <c r="D3411" s="126">
        <v>5</v>
      </c>
      <c r="E3411" s="126">
        <v>5</v>
      </c>
      <c r="F3411" s="107"/>
      <c r="G3411" s="107"/>
      <c r="H3411" s="126" t="s">
        <v>10</v>
      </c>
      <c r="I3411" s="126">
        <v>294</v>
      </c>
      <c r="J3411" s="126">
        <v>5</v>
      </c>
      <c r="K3411" s="82">
        <v>5</v>
      </c>
      <c r="L3411" s="82">
        <v>1</v>
      </c>
      <c r="M3411" s="82">
        <v>0</v>
      </c>
      <c r="N3411" s="83">
        <v>1</v>
      </c>
      <c r="O3411" s="156" t="str">
        <f>Cal_051922a!$E$2</f>
        <v>Cal_051922a</v>
      </c>
      <c r="P3411" s="157">
        <f>Cal_051922a!$Q$3</f>
        <v>1.8382409380942635</v>
      </c>
      <c r="Q3411" s="157">
        <f>Cal_051922a!$R$3</f>
        <v>0.56187208580813652</v>
      </c>
      <c r="R3411" s="84">
        <v>231.3</v>
      </c>
      <c r="S3411" s="84">
        <v>154.30000000000001</v>
      </c>
      <c r="T3411" s="82">
        <f t="shared" ref="T3411:T3414" si="851">AVERAGE(0.819,0.655,0.799,0.606,0.68,0.411)</f>
        <v>0.66166666666666674</v>
      </c>
      <c r="U3411" s="125">
        <f t="shared" si="826"/>
        <v>230.63833333333335</v>
      </c>
      <c r="V3411" s="125">
        <f t="shared" si="827"/>
        <v>153.63833333333335</v>
      </c>
      <c r="W3411" s="459">
        <f t="shared" si="828"/>
        <v>1.6135574105857617</v>
      </c>
      <c r="X3411" s="459">
        <f t="shared" si="829"/>
        <v>1.0851894586626141</v>
      </c>
      <c r="Y3411" s="82">
        <f>Cal_051922a!$A$3</f>
        <v>20220519</v>
      </c>
      <c r="Z3411" s="85" t="s">
        <v>1564</v>
      </c>
      <c r="AA3411" s="82">
        <v>20221027</v>
      </c>
      <c r="AB3411" s="85"/>
      <c r="AE3411" s="689" t="s">
        <v>1250</v>
      </c>
      <c r="AF3411" s="130">
        <v>1</v>
      </c>
      <c r="AG3411" s="130" t="s">
        <v>1634</v>
      </c>
      <c r="AH3411" s="155" t="s">
        <v>178</v>
      </c>
      <c r="AI3411" s="155"/>
    </row>
    <row r="3412" spans="1:35" s="82" customFormat="1" x14ac:dyDescent="0.2">
      <c r="A3412" s="82" t="s">
        <v>1267</v>
      </c>
      <c r="B3412" s="81">
        <v>20201014</v>
      </c>
      <c r="C3412" s="126" t="s">
        <v>59</v>
      </c>
      <c r="D3412" s="126">
        <v>5</v>
      </c>
      <c r="E3412" s="126">
        <v>5</v>
      </c>
      <c r="F3412" s="107"/>
      <c r="G3412" s="107"/>
      <c r="H3412" s="126" t="s">
        <v>11</v>
      </c>
      <c r="I3412" s="126">
        <v>295</v>
      </c>
      <c r="J3412" s="126">
        <v>5</v>
      </c>
      <c r="K3412" s="82">
        <v>5</v>
      </c>
      <c r="L3412" s="82">
        <v>1</v>
      </c>
      <c r="M3412" s="82">
        <v>0</v>
      </c>
      <c r="N3412" s="83">
        <v>1</v>
      </c>
      <c r="O3412" s="156" t="str">
        <f>Cal_051922a!$E$2</f>
        <v>Cal_051922a</v>
      </c>
      <c r="P3412" s="157">
        <f>Cal_051922a!$Q$3</f>
        <v>1.8382409380942635</v>
      </c>
      <c r="Q3412" s="157">
        <f>Cal_051922a!$R$3</f>
        <v>0.56187208580813652</v>
      </c>
      <c r="R3412" s="84">
        <v>200.3</v>
      </c>
      <c r="S3412" s="84">
        <v>130.19999999999999</v>
      </c>
      <c r="T3412" s="82">
        <f t="shared" si="851"/>
        <v>0.66166666666666674</v>
      </c>
      <c r="U3412" s="125">
        <f t="shared" si="826"/>
        <v>199.63833333333335</v>
      </c>
      <c r="V3412" s="125">
        <f t="shared" si="827"/>
        <v>129.53833333333333</v>
      </c>
      <c r="W3412" s="459">
        <f t="shared" si="828"/>
        <v>1.463986356932697</v>
      </c>
      <c r="X3412" s="459">
        <f t="shared" si="829"/>
        <v>0.80371669056350137</v>
      </c>
      <c r="Y3412" s="82">
        <f>Cal_051922a!$A$3</f>
        <v>20220519</v>
      </c>
      <c r="Z3412" s="85" t="s">
        <v>1564</v>
      </c>
      <c r="AA3412" s="82">
        <v>20221027</v>
      </c>
      <c r="AB3412" s="85"/>
      <c r="AE3412" s="689" t="s">
        <v>1250</v>
      </c>
      <c r="AF3412" s="130">
        <v>1</v>
      </c>
      <c r="AG3412" s="130" t="s">
        <v>1634</v>
      </c>
      <c r="AH3412" s="155" t="s">
        <v>179</v>
      </c>
      <c r="AI3412" s="155"/>
    </row>
    <row r="3413" spans="1:35" s="372" customFormat="1" x14ac:dyDescent="0.2">
      <c r="A3413" s="372" t="s">
        <v>1267</v>
      </c>
      <c r="B3413" s="462">
        <v>20201014</v>
      </c>
      <c r="C3413" s="373" t="s">
        <v>59</v>
      </c>
      <c r="D3413" s="373">
        <v>5</v>
      </c>
      <c r="E3413" s="373">
        <v>5</v>
      </c>
      <c r="F3413" s="107"/>
      <c r="G3413" s="107"/>
      <c r="H3413" s="373" t="s">
        <v>10</v>
      </c>
      <c r="I3413" s="373">
        <v>551</v>
      </c>
      <c r="J3413" s="373">
        <v>20</v>
      </c>
      <c r="K3413" s="372">
        <v>5</v>
      </c>
      <c r="L3413" s="372">
        <v>1</v>
      </c>
      <c r="M3413" s="372">
        <v>0</v>
      </c>
      <c r="N3413" s="375">
        <v>1</v>
      </c>
      <c r="O3413" s="374" t="str">
        <f>Cal_051922a!$E$2</f>
        <v>Cal_051922a</v>
      </c>
      <c r="P3413" s="596">
        <f>Cal_051922a!$Q$3</f>
        <v>1.8382409380942635</v>
      </c>
      <c r="Q3413" s="596">
        <f>Cal_051922a!$R$3</f>
        <v>0.56187208580813652</v>
      </c>
      <c r="R3413" s="376">
        <v>355.1</v>
      </c>
      <c r="S3413" s="376">
        <v>227.8</v>
      </c>
      <c r="T3413" s="82">
        <f t="shared" si="851"/>
        <v>0.66166666666666674</v>
      </c>
      <c r="U3413" s="378">
        <f t="shared" si="826"/>
        <v>354.43833333333333</v>
      </c>
      <c r="V3413" s="378">
        <f t="shared" si="827"/>
        <v>227.13833333333335</v>
      </c>
      <c r="W3413" s="464">
        <f t="shared" si="828"/>
        <v>1.4233700794320796</v>
      </c>
      <c r="X3413" s="464">
        <f t="shared" si="829"/>
        <v>0.70549790391199341</v>
      </c>
      <c r="Y3413" s="82">
        <f>Cal_051922a!$A$3</f>
        <v>20220519</v>
      </c>
      <c r="Z3413" s="85" t="s">
        <v>1563</v>
      </c>
      <c r="AA3413" s="82">
        <v>20221027</v>
      </c>
      <c r="AB3413" s="380"/>
      <c r="AE3413" s="689" t="s">
        <v>1250</v>
      </c>
      <c r="AF3413" s="130">
        <v>1</v>
      </c>
      <c r="AG3413" s="130" t="s">
        <v>1634</v>
      </c>
      <c r="AH3413" s="371" t="s">
        <v>184</v>
      </c>
      <c r="AI3413" s="371"/>
    </row>
    <row r="3414" spans="1:35" s="372" customFormat="1" x14ac:dyDescent="0.2">
      <c r="A3414" s="372" t="s">
        <v>1267</v>
      </c>
      <c r="B3414" s="462">
        <v>20201014</v>
      </c>
      <c r="C3414" s="373" t="s">
        <v>59</v>
      </c>
      <c r="D3414" s="373">
        <v>5</v>
      </c>
      <c r="E3414" s="373">
        <v>5</v>
      </c>
      <c r="F3414" s="107"/>
      <c r="G3414" s="107"/>
      <c r="H3414" s="373" t="s">
        <v>11</v>
      </c>
      <c r="I3414" s="373">
        <v>551</v>
      </c>
      <c r="J3414" s="373">
        <v>20</v>
      </c>
      <c r="K3414" s="372">
        <v>5</v>
      </c>
      <c r="L3414" s="372">
        <v>1</v>
      </c>
      <c r="M3414" s="372">
        <v>0</v>
      </c>
      <c r="N3414" s="375">
        <v>1</v>
      </c>
      <c r="O3414" s="374" t="str">
        <f>Cal_051922a!$E$2</f>
        <v>Cal_051922a</v>
      </c>
      <c r="P3414" s="596">
        <f>Cal_051922a!$Q$3</f>
        <v>1.8382409380942635</v>
      </c>
      <c r="Q3414" s="596">
        <f>Cal_051922a!$R$3</f>
        <v>0.56187208580813652</v>
      </c>
      <c r="R3414" s="376">
        <v>363.4</v>
      </c>
      <c r="S3414" s="376">
        <v>233.5</v>
      </c>
      <c r="T3414" s="82">
        <f t="shared" si="851"/>
        <v>0.66166666666666674</v>
      </c>
      <c r="U3414" s="378">
        <f t="shared" si="826"/>
        <v>362.73833333333329</v>
      </c>
      <c r="V3414" s="378">
        <f t="shared" si="827"/>
        <v>232.83833333333334</v>
      </c>
      <c r="W3414" s="464">
        <f t="shared" si="828"/>
        <v>1.4524412672288065</v>
      </c>
      <c r="X3414" s="464">
        <f t="shared" si="829"/>
        <v>0.72985031629310715</v>
      </c>
      <c r="Y3414" s="82">
        <f>Cal_051922a!$A$3</f>
        <v>20220519</v>
      </c>
      <c r="Z3414" s="85" t="s">
        <v>1563</v>
      </c>
      <c r="AA3414" s="82">
        <v>20221027</v>
      </c>
      <c r="AB3414" s="380"/>
      <c r="AE3414" s="689" t="s">
        <v>1250</v>
      </c>
      <c r="AF3414" s="130">
        <v>1</v>
      </c>
      <c r="AG3414" s="130" t="s">
        <v>1634</v>
      </c>
      <c r="AH3414" s="371" t="s">
        <v>185</v>
      </c>
      <c r="AI3414" s="371"/>
    </row>
    <row r="3415" spans="1:35" x14ac:dyDescent="0.2">
      <c r="A3415" s="43" t="s">
        <v>1267</v>
      </c>
      <c r="B3415" s="45">
        <v>20201014</v>
      </c>
      <c r="C3415" s="107" t="s">
        <v>59</v>
      </c>
      <c r="D3415" s="107">
        <v>5</v>
      </c>
      <c r="E3415" s="107">
        <v>9</v>
      </c>
      <c r="H3415" s="107" t="s">
        <v>10</v>
      </c>
      <c r="I3415" s="107">
        <v>290</v>
      </c>
      <c r="J3415" s="107">
        <v>0</v>
      </c>
      <c r="K3415" s="43">
        <v>5</v>
      </c>
      <c r="L3415" s="43">
        <v>1</v>
      </c>
      <c r="M3415" s="43">
        <v>0</v>
      </c>
      <c r="N3415" s="49">
        <v>1</v>
      </c>
      <c r="O3415" s="111" t="str">
        <f>Cal_051922a!$E$2</f>
        <v>Cal_051922a</v>
      </c>
      <c r="P3415" s="112">
        <f>Cal_051922a!$Q$3</f>
        <v>1.8382409380942635</v>
      </c>
      <c r="Q3415" s="112">
        <f>Cal_051922a!$R$3</f>
        <v>0.56187208580813652</v>
      </c>
      <c r="R3415" s="46">
        <v>234</v>
      </c>
      <c r="S3415" s="46">
        <v>152</v>
      </c>
      <c r="T3415" s="43">
        <f t="shared" ref="T3415:T3416" si="852">AVERAGE(0.536,0.72,0.472,0.716,0.588,0.543)</f>
        <v>0.59583333333333333</v>
      </c>
      <c r="U3415" s="79">
        <f t="shared" ref="U3415:U3478" si="853">(R3415-T3415)*(L3415+M3415)/L3415</f>
        <v>233.40416666666667</v>
      </c>
      <c r="V3415" s="79">
        <f t="shared" ref="V3415:V3478" si="854">(S3415-T3415)*(L3415+M3415)/L3415</f>
        <v>151.40416666666667</v>
      </c>
      <c r="W3415" s="465">
        <f t="shared" ref="W3415:W3478" si="855">(Q3415*P3415/(P3415-1)*(U3415-V3415)*(K3415)/I3415)/N3415</f>
        <v>1.7420350225885155</v>
      </c>
      <c r="X3415" s="465">
        <f t="shared" ref="X3415:X3478" si="856">(Q3415*P3415/(P3415-1)*(P3415*V3415-U3415)*(K3415)/I3415)/N3415</f>
        <v>0.95415019916456101</v>
      </c>
      <c r="Y3415" s="43">
        <f>Cal_051922a!$A$3</f>
        <v>20220519</v>
      </c>
      <c r="Z3415" s="48" t="s">
        <v>1588</v>
      </c>
      <c r="AA3415" s="43">
        <v>20221203</v>
      </c>
      <c r="AE3415" s="689" t="s">
        <v>1250</v>
      </c>
      <c r="AF3415" s="130">
        <v>3</v>
      </c>
      <c r="AG3415" s="130" t="s">
        <v>1634</v>
      </c>
      <c r="AH3415" t="s">
        <v>1762</v>
      </c>
    </row>
    <row r="3416" spans="1:35" x14ac:dyDescent="0.2">
      <c r="A3416" s="43" t="s">
        <v>1267</v>
      </c>
      <c r="B3416" s="45">
        <v>20201014</v>
      </c>
      <c r="C3416" s="107" t="s">
        <v>59</v>
      </c>
      <c r="D3416" s="107">
        <v>5</v>
      </c>
      <c r="E3416" s="107">
        <v>9</v>
      </c>
      <c r="H3416" s="107" t="s">
        <v>11</v>
      </c>
      <c r="I3416" s="107">
        <v>290</v>
      </c>
      <c r="J3416" s="107">
        <v>0</v>
      </c>
      <c r="K3416" s="43">
        <v>5</v>
      </c>
      <c r="L3416" s="43">
        <v>1</v>
      </c>
      <c r="M3416" s="43">
        <v>0</v>
      </c>
      <c r="N3416" s="49">
        <v>1</v>
      </c>
      <c r="O3416" s="111" t="str">
        <f>Cal_051922a!$E$2</f>
        <v>Cal_051922a</v>
      </c>
      <c r="P3416" s="112">
        <f>Cal_051922a!$Q$3</f>
        <v>1.8382409380942635</v>
      </c>
      <c r="Q3416" s="112">
        <f>Cal_051922a!$R$3</f>
        <v>0.56187208580813652</v>
      </c>
      <c r="R3416" s="46">
        <v>289.8</v>
      </c>
      <c r="S3416" s="46">
        <v>188</v>
      </c>
      <c r="T3416" s="43">
        <f t="shared" si="852"/>
        <v>0.59583333333333333</v>
      </c>
      <c r="U3416" s="79">
        <f t="shared" si="853"/>
        <v>289.20416666666665</v>
      </c>
      <c r="V3416" s="79">
        <f t="shared" si="854"/>
        <v>187.40416666666667</v>
      </c>
      <c r="W3416" s="465">
        <f t="shared" si="855"/>
        <v>2.1626727475550105</v>
      </c>
      <c r="X3416" s="465">
        <f t="shared" si="856"/>
        <v>1.1745956763321592</v>
      </c>
      <c r="Y3416" s="43">
        <f>Cal_051922a!$A$3</f>
        <v>20220519</v>
      </c>
      <c r="Z3416" s="48" t="s">
        <v>1588</v>
      </c>
      <c r="AA3416" s="43">
        <v>20221203</v>
      </c>
      <c r="AE3416" s="689" t="s">
        <v>1250</v>
      </c>
      <c r="AF3416" s="130">
        <v>3</v>
      </c>
      <c r="AG3416" s="130" t="s">
        <v>1634</v>
      </c>
      <c r="AH3416" t="s">
        <v>1762</v>
      </c>
    </row>
    <row r="3417" spans="1:35" x14ac:dyDescent="0.2">
      <c r="A3417" s="43" t="s">
        <v>1267</v>
      </c>
      <c r="B3417" s="45">
        <v>20201014</v>
      </c>
      <c r="C3417" s="107" t="s">
        <v>59</v>
      </c>
      <c r="D3417" s="107">
        <v>5</v>
      </c>
      <c r="E3417" s="107">
        <v>9</v>
      </c>
      <c r="H3417" s="107" t="s">
        <v>10</v>
      </c>
      <c r="I3417" s="107">
        <v>290</v>
      </c>
      <c r="J3417" s="107">
        <v>10</v>
      </c>
      <c r="K3417" s="43">
        <v>5</v>
      </c>
      <c r="L3417" s="43">
        <v>1</v>
      </c>
      <c r="M3417" s="43">
        <v>0</v>
      </c>
      <c r="N3417" s="49">
        <v>1</v>
      </c>
      <c r="O3417" s="111" t="str">
        <f>Cal_051922a!$E$2</f>
        <v>Cal_051922a</v>
      </c>
      <c r="P3417" s="112">
        <f>Cal_051922a!$Q$3</f>
        <v>1.8382409380942635</v>
      </c>
      <c r="Q3417" s="112">
        <f>Cal_051922a!$R$3</f>
        <v>0.56187208580813652</v>
      </c>
      <c r="R3417" s="46">
        <v>69.12</v>
      </c>
      <c r="S3417" s="46">
        <v>46.29</v>
      </c>
      <c r="T3417" s="43">
        <f t="shared" ref="T3417:T3418" si="857">AVERAGE(0.515, 0.731, 0.635, 0.606, 0.862,0.566)</f>
        <v>0.65249999999999997</v>
      </c>
      <c r="U3417" s="79">
        <f t="shared" si="853"/>
        <v>68.467500000000001</v>
      </c>
      <c r="V3417" s="79">
        <f t="shared" si="854"/>
        <v>45.637499999999996</v>
      </c>
      <c r="W3417" s="465">
        <f t="shared" si="855"/>
        <v>0.48500804348409532</v>
      </c>
      <c r="X3417" s="465">
        <f t="shared" si="856"/>
        <v>0.32769847422131354</v>
      </c>
      <c r="Y3417" s="43">
        <f>Cal_051922a!$A$3</f>
        <v>20220519</v>
      </c>
      <c r="Z3417" s="48" t="s">
        <v>2000</v>
      </c>
      <c r="AA3417" s="43">
        <v>20230209</v>
      </c>
      <c r="AE3417" s="689" t="s">
        <v>1250</v>
      </c>
      <c r="AF3417" s="130">
        <v>1</v>
      </c>
      <c r="AH3417"/>
    </row>
    <row r="3418" spans="1:35" x14ac:dyDescent="0.2">
      <c r="A3418" s="43" t="s">
        <v>1267</v>
      </c>
      <c r="B3418" s="45">
        <v>20201014</v>
      </c>
      <c r="C3418" s="107" t="s">
        <v>59</v>
      </c>
      <c r="D3418" s="107">
        <v>5</v>
      </c>
      <c r="E3418" s="107">
        <v>9</v>
      </c>
      <c r="H3418" s="107" t="s">
        <v>11</v>
      </c>
      <c r="I3418" s="107">
        <v>290</v>
      </c>
      <c r="J3418" s="107">
        <v>10</v>
      </c>
      <c r="K3418" s="43">
        <v>5</v>
      </c>
      <c r="L3418" s="43">
        <v>1</v>
      </c>
      <c r="M3418" s="43">
        <v>0</v>
      </c>
      <c r="N3418" s="49">
        <v>1</v>
      </c>
      <c r="O3418" s="111" t="str">
        <f>Cal_051922a!$E$2</f>
        <v>Cal_051922a</v>
      </c>
      <c r="P3418" s="112">
        <f>Cal_051922a!$Q$3</f>
        <v>1.8382409380942635</v>
      </c>
      <c r="Q3418" s="112">
        <f>Cal_051922a!$R$3</f>
        <v>0.56187208580813652</v>
      </c>
      <c r="R3418" s="46">
        <v>88.34</v>
      </c>
      <c r="S3418" s="46">
        <v>60.07</v>
      </c>
      <c r="T3418" s="43">
        <f t="shared" si="857"/>
        <v>0.65249999999999997</v>
      </c>
      <c r="U3418" s="79">
        <f t="shared" si="853"/>
        <v>87.6875</v>
      </c>
      <c r="V3418" s="79">
        <f t="shared" si="854"/>
        <v>59.417499999999997</v>
      </c>
      <c r="W3418" s="465">
        <f t="shared" si="855"/>
        <v>0.60057719620216266</v>
      </c>
      <c r="X3418" s="465">
        <f t="shared" si="856"/>
        <v>0.45752172498679661</v>
      </c>
      <c r="Y3418" s="43">
        <f>Cal_051922a!$A$3</f>
        <v>20220519</v>
      </c>
      <c r="Z3418" s="48" t="s">
        <v>2000</v>
      </c>
      <c r="AA3418" s="43">
        <v>20230209</v>
      </c>
      <c r="AE3418" s="689" t="s">
        <v>1250</v>
      </c>
      <c r="AF3418" s="130">
        <v>1</v>
      </c>
      <c r="AH3418"/>
    </row>
    <row r="3419" spans="1:35" s="82" customFormat="1" x14ac:dyDescent="0.2">
      <c r="A3419" s="82" t="s">
        <v>1267</v>
      </c>
      <c r="B3419" s="81">
        <v>20201014</v>
      </c>
      <c r="C3419" s="126" t="s">
        <v>59</v>
      </c>
      <c r="D3419" s="126">
        <v>5</v>
      </c>
      <c r="E3419" s="126">
        <v>9</v>
      </c>
      <c r="F3419" s="107"/>
      <c r="G3419" s="107"/>
      <c r="H3419" s="126" t="s">
        <v>10</v>
      </c>
      <c r="I3419" s="126">
        <v>293</v>
      </c>
      <c r="J3419" s="126">
        <v>5</v>
      </c>
      <c r="K3419" s="82">
        <v>5</v>
      </c>
      <c r="L3419" s="82">
        <v>1</v>
      </c>
      <c r="M3419" s="82">
        <v>0</v>
      </c>
      <c r="N3419" s="83">
        <v>1</v>
      </c>
      <c r="O3419" s="156" t="str">
        <f>Cal_051922a!$E$2</f>
        <v>Cal_051922a</v>
      </c>
      <c r="P3419" s="157">
        <f>Cal_051922a!$Q$3</f>
        <v>1.8382409380942635</v>
      </c>
      <c r="Q3419" s="157">
        <f>Cal_051922a!$R$3</f>
        <v>0.56187208580813652</v>
      </c>
      <c r="R3419" s="84">
        <v>216</v>
      </c>
      <c r="S3419" s="84">
        <v>140.9</v>
      </c>
      <c r="T3419" s="82">
        <f t="shared" ref="T3419:T3422" si="858">AVERAGE(0.819,0.655,0.799,0.606,0.68,0.411)</f>
        <v>0.66166666666666674</v>
      </c>
      <c r="U3419" s="125">
        <f t="shared" si="853"/>
        <v>215.33833333333334</v>
      </c>
      <c r="V3419" s="125">
        <f t="shared" si="854"/>
        <v>140.23833333333334</v>
      </c>
      <c r="W3419" s="459">
        <f t="shared" si="855"/>
        <v>1.5791134919235525</v>
      </c>
      <c r="X3419" s="459">
        <f t="shared" si="856"/>
        <v>0.89266196699109623</v>
      </c>
      <c r="Y3419" s="82">
        <f>Cal_051922a!$A$3</f>
        <v>20220519</v>
      </c>
      <c r="Z3419" s="85" t="s">
        <v>1563</v>
      </c>
      <c r="AA3419" s="82">
        <v>20221027</v>
      </c>
      <c r="AB3419" s="85"/>
      <c r="AE3419" s="689" t="s">
        <v>1250</v>
      </c>
      <c r="AF3419" s="130">
        <v>1</v>
      </c>
      <c r="AG3419" s="130" t="s">
        <v>1634</v>
      </c>
      <c r="AH3419" s="155" t="s">
        <v>176</v>
      </c>
      <c r="AI3419" s="155"/>
    </row>
    <row r="3420" spans="1:35" s="82" customFormat="1" x14ac:dyDescent="0.2">
      <c r="A3420" s="82" t="s">
        <v>1267</v>
      </c>
      <c r="B3420" s="81">
        <v>20201014</v>
      </c>
      <c r="C3420" s="126" t="s">
        <v>59</v>
      </c>
      <c r="D3420" s="126">
        <v>5</v>
      </c>
      <c r="E3420" s="126">
        <v>9</v>
      </c>
      <c r="F3420" s="107"/>
      <c r="G3420" s="107"/>
      <c r="H3420" s="126" t="s">
        <v>11</v>
      </c>
      <c r="I3420" s="126">
        <v>292</v>
      </c>
      <c r="J3420" s="126">
        <v>5</v>
      </c>
      <c r="K3420" s="82">
        <v>5</v>
      </c>
      <c r="L3420" s="82">
        <v>1</v>
      </c>
      <c r="M3420" s="82">
        <v>0</v>
      </c>
      <c r="N3420" s="83">
        <v>1</v>
      </c>
      <c r="O3420" s="156" t="str">
        <f>Cal_051922a!$E$2</f>
        <v>Cal_051922a</v>
      </c>
      <c r="P3420" s="157">
        <f>Cal_051922a!$Q$3</f>
        <v>1.8382409380942635</v>
      </c>
      <c r="Q3420" s="157">
        <f>Cal_051922a!$R$3</f>
        <v>0.56187208580813652</v>
      </c>
      <c r="R3420" s="84">
        <v>216</v>
      </c>
      <c r="S3420" s="84">
        <v>142.19999999999999</v>
      </c>
      <c r="T3420" s="82">
        <f t="shared" si="858"/>
        <v>0.66166666666666674</v>
      </c>
      <c r="U3420" s="125">
        <f t="shared" si="853"/>
        <v>215.33833333333334</v>
      </c>
      <c r="V3420" s="125">
        <f t="shared" si="854"/>
        <v>141.53833333333333</v>
      </c>
      <c r="W3420" s="459">
        <f t="shared" si="855"/>
        <v>1.5570929482726117</v>
      </c>
      <c r="X3420" s="459">
        <f t="shared" si="856"/>
        <v>0.94613915863723175</v>
      </c>
      <c r="Y3420" s="82">
        <f>Cal_051922a!$A$3</f>
        <v>20220519</v>
      </c>
      <c r="Z3420" s="85" t="s">
        <v>1563</v>
      </c>
      <c r="AA3420" s="82">
        <v>20221027</v>
      </c>
      <c r="AB3420" s="85"/>
      <c r="AE3420" s="689" t="s">
        <v>1250</v>
      </c>
      <c r="AF3420" s="130">
        <v>1</v>
      </c>
      <c r="AG3420" s="130" t="s">
        <v>1634</v>
      </c>
      <c r="AH3420" s="155" t="s">
        <v>177</v>
      </c>
      <c r="AI3420" s="155"/>
    </row>
    <row r="3421" spans="1:35" s="372" customFormat="1" x14ac:dyDescent="0.2">
      <c r="A3421" s="372" t="s">
        <v>1267</v>
      </c>
      <c r="B3421" s="462">
        <v>20201014</v>
      </c>
      <c r="C3421" s="373" t="s">
        <v>59</v>
      </c>
      <c r="D3421" s="373">
        <v>5</v>
      </c>
      <c r="E3421" s="373">
        <v>9</v>
      </c>
      <c r="F3421" s="107"/>
      <c r="G3421" s="107"/>
      <c r="H3421" s="373" t="s">
        <v>10</v>
      </c>
      <c r="I3421" s="373">
        <v>550</v>
      </c>
      <c r="J3421" s="373">
        <v>20</v>
      </c>
      <c r="K3421" s="372">
        <v>5</v>
      </c>
      <c r="L3421" s="372">
        <v>1</v>
      </c>
      <c r="M3421" s="372">
        <v>0</v>
      </c>
      <c r="N3421" s="375">
        <v>1</v>
      </c>
      <c r="O3421" s="374" t="str">
        <f>Cal_051922a!$E$2</f>
        <v>Cal_051922a</v>
      </c>
      <c r="P3421" s="596">
        <f>Cal_051922a!$Q$3</f>
        <v>1.8382409380942635</v>
      </c>
      <c r="Q3421" s="596">
        <f>Cal_051922a!$R$3</f>
        <v>0.56187208580813652</v>
      </c>
      <c r="R3421" s="376">
        <v>345.3</v>
      </c>
      <c r="S3421" s="376">
        <v>220.6</v>
      </c>
      <c r="T3421" s="82">
        <f t="shared" si="858"/>
        <v>0.66166666666666674</v>
      </c>
      <c r="U3421" s="378">
        <f t="shared" si="853"/>
        <v>344.63833333333332</v>
      </c>
      <c r="V3421" s="378">
        <f t="shared" si="854"/>
        <v>219.93833333333333</v>
      </c>
      <c r="W3421" s="464">
        <f t="shared" si="855"/>
        <v>1.3968339805292345</v>
      </c>
      <c r="X3421" s="464">
        <f t="shared" si="856"/>
        <v>0.66829953419586863</v>
      </c>
      <c r="Y3421" s="82">
        <f>Cal_051922a!$A$3</f>
        <v>20220519</v>
      </c>
      <c r="Z3421" s="85" t="s">
        <v>1564</v>
      </c>
      <c r="AA3421" s="82">
        <v>20221027</v>
      </c>
      <c r="AB3421" s="380"/>
      <c r="AE3421" s="689" t="s">
        <v>1250</v>
      </c>
      <c r="AF3421" s="130">
        <v>1</v>
      </c>
      <c r="AG3421" s="130" t="s">
        <v>1634</v>
      </c>
      <c r="AH3421" s="371" t="s">
        <v>182</v>
      </c>
      <c r="AI3421" s="371"/>
    </row>
    <row r="3422" spans="1:35" s="372" customFormat="1" x14ac:dyDescent="0.2">
      <c r="A3422" s="372" t="s">
        <v>1267</v>
      </c>
      <c r="B3422" s="462">
        <v>20201014</v>
      </c>
      <c r="C3422" s="373" t="s">
        <v>59</v>
      </c>
      <c r="D3422" s="373">
        <v>5</v>
      </c>
      <c r="E3422" s="373">
        <v>9</v>
      </c>
      <c r="F3422" s="107"/>
      <c r="G3422" s="107"/>
      <c r="H3422" s="373" t="s">
        <v>11</v>
      </c>
      <c r="I3422" s="373">
        <v>550</v>
      </c>
      <c r="J3422" s="373">
        <v>20</v>
      </c>
      <c r="K3422" s="372">
        <v>5</v>
      </c>
      <c r="L3422" s="372">
        <v>1</v>
      </c>
      <c r="M3422" s="372">
        <v>0</v>
      </c>
      <c r="N3422" s="375">
        <v>1</v>
      </c>
      <c r="O3422" s="374" t="str">
        <f>Cal_051922a!$E$2</f>
        <v>Cal_051922a</v>
      </c>
      <c r="P3422" s="596">
        <f>Cal_051922a!$Q$3</f>
        <v>1.8382409380942635</v>
      </c>
      <c r="Q3422" s="596">
        <f>Cal_051922a!$R$3</f>
        <v>0.56187208580813652</v>
      </c>
      <c r="R3422" s="376">
        <v>350.2</v>
      </c>
      <c r="S3422" s="376">
        <v>226.1</v>
      </c>
      <c r="T3422" s="82">
        <f t="shared" si="858"/>
        <v>0.66166666666666674</v>
      </c>
      <c r="U3422" s="378">
        <f t="shared" si="853"/>
        <v>349.5383333333333</v>
      </c>
      <c r="V3422" s="378">
        <f t="shared" si="854"/>
        <v>225.43833333333333</v>
      </c>
      <c r="W3422" s="464">
        <f t="shared" si="855"/>
        <v>1.3901130471826624</v>
      </c>
      <c r="X3422" s="464">
        <f t="shared" si="856"/>
        <v>0.72666328104768718</v>
      </c>
      <c r="Y3422" s="82">
        <f>Cal_051922a!$A$3</f>
        <v>20220519</v>
      </c>
      <c r="Z3422" s="85" t="s">
        <v>1564</v>
      </c>
      <c r="AA3422" s="82">
        <v>20221027</v>
      </c>
      <c r="AB3422" s="380"/>
      <c r="AE3422" s="689" t="s">
        <v>1250</v>
      </c>
      <c r="AF3422" s="130">
        <v>1</v>
      </c>
      <c r="AG3422" s="130" t="s">
        <v>1634</v>
      </c>
      <c r="AH3422" s="371" t="s">
        <v>183</v>
      </c>
      <c r="AI3422" s="371"/>
    </row>
    <row r="3423" spans="1:35" x14ac:dyDescent="0.2">
      <c r="A3423" s="43" t="s">
        <v>1267</v>
      </c>
      <c r="B3423" s="45">
        <v>20201014</v>
      </c>
      <c r="C3423" s="107" t="s">
        <v>59</v>
      </c>
      <c r="D3423" s="107">
        <v>5</v>
      </c>
      <c r="E3423" s="107">
        <v>14</v>
      </c>
      <c r="H3423" s="107" t="s">
        <v>10</v>
      </c>
      <c r="I3423" s="107">
        <v>290</v>
      </c>
      <c r="J3423" s="107">
        <v>0</v>
      </c>
      <c r="K3423" s="43">
        <v>5</v>
      </c>
      <c r="L3423" s="43">
        <v>1</v>
      </c>
      <c r="M3423" s="43">
        <v>0</v>
      </c>
      <c r="N3423" s="49">
        <v>1</v>
      </c>
      <c r="O3423" s="111" t="str">
        <f>Cal_051922a!$E$2</f>
        <v>Cal_051922a</v>
      </c>
      <c r="P3423" s="112">
        <f>Cal_051922a!$Q$3</f>
        <v>1.8382409380942635</v>
      </c>
      <c r="Q3423" s="112">
        <f>Cal_051922a!$R$3</f>
        <v>0.56187208580813652</v>
      </c>
      <c r="R3423" s="46">
        <v>201.4</v>
      </c>
      <c r="S3423" s="46">
        <v>137.6</v>
      </c>
      <c r="T3423" s="43">
        <f t="shared" ref="T3423:T3424" si="859">AVERAGE(0.536,0.72,0.472,0.716,0.588,0.543)</f>
        <v>0.59583333333333333</v>
      </c>
      <c r="U3423" s="79">
        <f t="shared" si="853"/>
        <v>200.80416666666667</v>
      </c>
      <c r="V3423" s="79">
        <f t="shared" si="854"/>
        <v>137.00416666666666</v>
      </c>
      <c r="W3423" s="465">
        <f t="shared" si="855"/>
        <v>1.3553882248920401</v>
      </c>
      <c r="X3423" s="465">
        <f t="shared" si="856"/>
        <v>1.0843637160073982</v>
      </c>
      <c r="Y3423" s="43">
        <f>Cal_051922a!$A$3</f>
        <v>20220519</v>
      </c>
      <c r="Z3423" s="48" t="s">
        <v>1588</v>
      </c>
      <c r="AA3423" s="43">
        <v>20221203</v>
      </c>
      <c r="AE3423" s="689" t="s">
        <v>1250</v>
      </c>
      <c r="AF3423" s="130">
        <v>3</v>
      </c>
      <c r="AG3423" s="130" t="s">
        <v>1634</v>
      </c>
      <c r="AH3423" t="s">
        <v>733</v>
      </c>
    </row>
    <row r="3424" spans="1:35" x14ac:dyDescent="0.2">
      <c r="A3424" s="43" t="s">
        <v>1267</v>
      </c>
      <c r="B3424" s="45">
        <v>20201014</v>
      </c>
      <c r="C3424" s="107" t="s">
        <v>59</v>
      </c>
      <c r="D3424" s="107">
        <v>5</v>
      </c>
      <c r="E3424" s="107">
        <v>14</v>
      </c>
      <c r="H3424" s="107" t="s">
        <v>11</v>
      </c>
      <c r="I3424" s="107">
        <v>290</v>
      </c>
      <c r="J3424" s="107">
        <v>0</v>
      </c>
      <c r="K3424" s="43">
        <v>5</v>
      </c>
      <c r="L3424" s="43">
        <v>1</v>
      </c>
      <c r="M3424" s="43">
        <v>0</v>
      </c>
      <c r="N3424" s="49">
        <v>1</v>
      </c>
      <c r="O3424" s="111" t="str">
        <f>Cal_051922a!$E$2</f>
        <v>Cal_051922a</v>
      </c>
      <c r="P3424" s="112">
        <f>Cal_051922a!$Q$3</f>
        <v>1.8382409380942635</v>
      </c>
      <c r="Q3424" s="112">
        <f>Cal_051922a!$R$3</f>
        <v>0.56187208580813652</v>
      </c>
      <c r="R3424" s="46">
        <v>255.8</v>
      </c>
      <c r="S3424" s="46">
        <v>166.1</v>
      </c>
      <c r="T3424" s="43">
        <f t="shared" si="859"/>
        <v>0.59583333333333333</v>
      </c>
      <c r="U3424" s="79">
        <f t="shared" si="853"/>
        <v>255.20416666666668</v>
      </c>
      <c r="V3424" s="79">
        <f t="shared" si="854"/>
        <v>165.50416666666666</v>
      </c>
      <c r="W3424" s="465">
        <f t="shared" si="855"/>
        <v>1.9056163600754863</v>
      </c>
      <c r="X3424" s="465">
        <f t="shared" si="856"/>
        <v>1.041659782513443</v>
      </c>
      <c r="Y3424" s="43">
        <f>Cal_051922a!$A$3</f>
        <v>20220519</v>
      </c>
      <c r="Z3424" s="48" t="s">
        <v>1588</v>
      </c>
      <c r="AA3424" s="43">
        <v>20221203</v>
      </c>
      <c r="AE3424" s="689" t="s">
        <v>1250</v>
      </c>
      <c r="AF3424" s="130">
        <v>3</v>
      </c>
      <c r="AG3424" s="130" t="s">
        <v>1634</v>
      </c>
      <c r="AH3424" t="s">
        <v>733</v>
      </c>
    </row>
    <row r="3425" spans="1:35" x14ac:dyDescent="0.2">
      <c r="A3425" s="43" t="s">
        <v>1267</v>
      </c>
      <c r="B3425" s="45">
        <v>20201014</v>
      </c>
      <c r="C3425" s="107" t="s">
        <v>59</v>
      </c>
      <c r="D3425" s="107">
        <v>5</v>
      </c>
      <c r="E3425" s="107">
        <v>14</v>
      </c>
      <c r="H3425" s="107" t="s">
        <v>10</v>
      </c>
      <c r="I3425" s="107">
        <v>290</v>
      </c>
      <c r="J3425" s="107">
        <v>10</v>
      </c>
      <c r="K3425" s="43">
        <v>5</v>
      </c>
      <c r="L3425" s="43">
        <v>1</v>
      </c>
      <c r="M3425" s="43">
        <v>0</v>
      </c>
      <c r="N3425" s="49">
        <v>1</v>
      </c>
      <c r="O3425" s="111" t="str">
        <f>Cal_051922a!$E$2</f>
        <v>Cal_051922a</v>
      </c>
      <c r="P3425" s="112">
        <f>Cal_051922a!$Q$3</f>
        <v>1.8382409380942635</v>
      </c>
      <c r="Q3425" s="112">
        <f>Cal_051922a!$R$3</f>
        <v>0.56187208580813652</v>
      </c>
      <c r="R3425" s="46">
        <v>63.9</v>
      </c>
      <c r="S3425" s="46">
        <v>41.99</v>
      </c>
      <c r="T3425" s="43">
        <f t="shared" ref="T3425:T3426" si="860">AVERAGE(0.515, 0.731, 0.635, 0.606, 0.862,0.566)</f>
        <v>0.65249999999999997</v>
      </c>
      <c r="U3425" s="79">
        <f t="shared" si="853"/>
        <v>63.247499999999995</v>
      </c>
      <c r="V3425" s="79">
        <f t="shared" si="854"/>
        <v>41.337499999999999</v>
      </c>
      <c r="W3425" s="465">
        <f t="shared" si="855"/>
        <v>0.46546326030383373</v>
      </c>
      <c r="X3425" s="465">
        <f t="shared" si="856"/>
        <v>0.27066943048000258</v>
      </c>
      <c r="Y3425" s="43">
        <f>Cal_051922a!$A$3</f>
        <v>20220519</v>
      </c>
      <c r="Z3425" s="48" t="s">
        <v>2000</v>
      </c>
      <c r="AA3425" s="43">
        <v>20230209</v>
      </c>
      <c r="AE3425" s="689" t="s">
        <v>1250</v>
      </c>
      <c r="AF3425" s="130">
        <v>1</v>
      </c>
      <c r="AH3425"/>
    </row>
    <row r="3426" spans="1:35" x14ac:dyDescent="0.2">
      <c r="A3426" s="43" t="s">
        <v>1267</v>
      </c>
      <c r="B3426" s="45">
        <v>20201014</v>
      </c>
      <c r="C3426" s="107" t="s">
        <v>59</v>
      </c>
      <c r="D3426" s="107">
        <v>5</v>
      </c>
      <c r="E3426" s="107">
        <v>14</v>
      </c>
      <c r="H3426" s="107" t="s">
        <v>11</v>
      </c>
      <c r="I3426" s="107">
        <v>290</v>
      </c>
      <c r="J3426" s="107">
        <v>10</v>
      </c>
      <c r="K3426" s="43">
        <v>5</v>
      </c>
      <c r="L3426" s="43">
        <v>1</v>
      </c>
      <c r="M3426" s="43">
        <v>0</v>
      </c>
      <c r="N3426" s="49">
        <v>1</v>
      </c>
      <c r="O3426" s="111" t="str">
        <f>Cal_051922a!$E$2</f>
        <v>Cal_051922a</v>
      </c>
      <c r="P3426" s="112">
        <f>Cal_051922a!$Q$3</f>
        <v>1.8382409380942635</v>
      </c>
      <c r="Q3426" s="112">
        <f>Cal_051922a!$R$3</f>
        <v>0.56187208580813652</v>
      </c>
      <c r="R3426" s="46">
        <v>72.239999999999995</v>
      </c>
      <c r="S3426" s="46">
        <v>48.34</v>
      </c>
      <c r="T3426" s="43">
        <f t="shared" si="860"/>
        <v>0.65249999999999997</v>
      </c>
      <c r="U3426" s="79">
        <f t="shared" si="853"/>
        <v>71.587499999999991</v>
      </c>
      <c r="V3426" s="79">
        <f t="shared" si="854"/>
        <v>47.6875</v>
      </c>
      <c r="W3426" s="465">
        <f t="shared" si="855"/>
        <v>0.50773947609592074</v>
      </c>
      <c r="X3426" s="465">
        <f t="shared" si="856"/>
        <v>0.34147316839767955</v>
      </c>
      <c r="Y3426" s="43">
        <f>Cal_051922a!$A$3</f>
        <v>20220519</v>
      </c>
      <c r="Z3426" s="48" t="s">
        <v>2000</v>
      </c>
      <c r="AA3426" s="43">
        <v>20230209</v>
      </c>
      <c r="AE3426" s="689" t="s">
        <v>1250</v>
      </c>
      <c r="AF3426" s="130">
        <v>1</v>
      </c>
      <c r="AH3426"/>
    </row>
    <row r="3427" spans="1:35" s="82" customFormat="1" x14ac:dyDescent="0.2">
      <c r="A3427" s="82" t="s">
        <v>1267</v>
      </c>
      <c r="B3427" s="81">
        <v>20201014</v>
      </c>
      <c r="C3427" s="126" t="s">
        <v>59</v>
      </c>
      <c r="D3427" s="126">
        <v>5</v>
      </c>
      <c r="E3427" s="126">
        <v>14</v>
      </c>
      <c r="F3427" s="107"/>
      <c r="G3427" s="107"/>
      <c r="H3427" s="126" t="s">
        <v>10</v>
      </c>
      <c r="I3427" s="126">
        <v>293</v>
      </c>
      <c r="J3427" s="126">
        <v>5</v>
      </c>
      <c r="K3427" s="82">
        <v>5</v>
      </c>
      <c r="L3427" s="82">
        <v>1</v>
      </c>
      <c r="M3427" s="82">
        <v>0</v>
      </c>
      <c r="N3427" s="83">
        <v>1</v>
      </c>
      <c r="O3427" s="156" t="str">
        <f>Cal_051922a!$E$2</f>
        <v>Cal_051922a</v>
      </c>
      <c r="P3427" s="157">
        <f>Cal_051922a!$Q$3</f>
        <v>1.8382409380942635</v>
      </c>
      <c r="Q3427" s="157">
        <f>Cal_051922a!$R$3</f>
        <v>0.56187208580813652</v>
      </c>
      <c r="R3427" s="84">
        <v>209.6</v>
      </c>
      <c r="S3427" s="84">
        <v>140.6</v>
      </c>
      <c r="T3427" s="82">
        <f t="shared" ref="T3427:T3430" si="861">AVERAGE(0.819,0.655,0.799,0.606,0.68,0.411)</f>
        <v>0.66166666666666674</v>
      </c>
      <c r="U3427" s="125">
        <f t="shared" si="853"/>
        <v>208.93833333333333</v>
      </c>
      <c r="V3427" s="125">
        <f t="shared" si="854"/>
        <v>139.93833333333333</v>
      </c>
      <c r="W3427" s="459">
        <f t="shared" si="855"/>
        <v>1.450849945975035</v>
      </c>
      <c r="X3427" s="459">
        <f t="shared" si="856"/>
        <v>1.0156378528537524</v>
      </c>
      <c r="Y3427" s="82">
        <f>Cal_051922a!$A$3</f>
        <v>20220519</v>
      </c>
      <c r="Z3427" s="85" t="s">
        <v>1563</v>
      </c>
      <c r="AA3427" s="82">
        <v>20221027</v>
      </c>
      <c r="AB3427" s="85"/>
      <c r="AE3427" s="689" t="s">
        <v>1250</v>
      </c>
      <c r="AF3427" s="130">
        <v>1</v>
      </c>
      <c r="AG3427" s="130" t="s">
        <v>1634</v>
      </c>
      <c r="AH3427" s="155" t="s">
        <v>174</v>
      </c>
      <c r="AI3427" s="155"/>
    </row>
    <row r="3428" spans="1:35" s="82" customFormat="1" x14ac:dyDescent="0.2">
      <c r="A3428" s="82" t="s">
        <v>1267</v>
      </c>
      <c r="B3428" s="81">
        <v>20201014</v>
      </c>
      <c r="C3428" s="126" t="s">
        <v>59</v>
      </c>
      <c r="D3428" s="126">
        <v>5</v>
      </c>
      <c r="E3428" s="126">
        <v>14</v>
      </c>
      <c r="F3428" s="107"/>
      <c r="G3428" s="107"/>
      <c r="H3428" s="126" t="s">
        <v>11</v>
      </c>
      <c r="I3428" s="126">
        <v>293</v>
      </c>
      <c r="J3428" s="126">
        <v>5</v>
      </c>
      <c r="K3428" s="82">
        <v>5</v>
      </c>
      <c r="L3428" s="82">
        <v>1</v>
      </c>
      <c r="M3428" s="82">
        <v>0</v>
      </c>
      <c r="N3428" s="83">
        <v>1</v>
      </c>
      <c r="O3428" s="156" t="str">
        <f>Cal_051922a!$E$2</f>
        <v>Cal_051922a</v>
      </c>
      <c r="P3428" s="157">
        <f>Cal_051922a!$Q$3</f>
        <v>1.8382409380942635</v>
      </c>
      <c r="Q3428" s="157">
        <f>Cal_051922a!$R$3</f>
        <v>0.56187208580813652</v>
      </c>
      <c r="R3428" s="84">
        <v>173.3</v>
      </c>
      <c r="S3428" s="84">
        <v>113</v>
      </c>
      <c r="T3428" s="82">
        <f t="shared" si="861"/>
        <v>0.66166666666666674</v>
      </c>
      <c r="U3428" s="125">
        <f t="shared" si="853"/>
        <v>172.63833333333335</v>
      </c>
      <c r="V3428" s="125">
        <f t="shared" si="854"/>
        <v>112.33833333333334</v>
      </c>
      <c r="W3428" s="459">
        <f t="shared" si="855"/>
        <v>1.2679166919173135</v>
      </c>
      <c r="X3428" s="459">
        <f t="shared" si="856"/>
        <v>0.71210637901222418</v>
      </c>
      <c r="Y3428" s="82">
        <f>Cal_051922a!$A$3</f>
        <v>20220519</v>
      </c>
      <c r="Z3428" s="85" t="s">
        <v>1563</v>
      </c>
      <c r="AA3428" s="82">
        <v>20221027</v>
      </c>
      <c r="AB3428" s="85"/>
      <c r="AE3428" s="689" t="s">
        <v>1250</v>
      </c>
      <c r="AF3428" s="130">
        <v>1</v>
      </c>
      <c r="AG3428" s="130" t="s">
        <v>1634</v>
      </c>
      <c r="AH3428" s="155" t="s">
        <v>175</v>
      </c>
      <c r="AI3428" s="155"/>
    </row>
    <row r="3429" spans="1:35" s="372" customFormat="1" x14ac:dyDescent="0.2">
      <c r="A3429" s="372" t="s">
        <v>1267</v>
      </c>
      <c r="B3429" s="462">
        <v>20201014</v>
      </c>
      <c r="C3429" s="373" t="s">
        <v>59</v>
      </c>
      <c r="D3429" s="373">
        <v>5</v>
      </c>
      <c r="E3429" s="373">
        <v>14</v>
      </c>
      <c r="F3429" s="107"/>
      <c r="G3429" s="107"/>
      <c r="H3429" s="373" t="s">
        <v>10</v>
      </c>
      <c r="I3429" s="373">
        <v>552</v>
      </c>
      <c r="J3429" s="373">
        <v>20</v>
      </c>
      <c r="K3429" s="372">
        <v>5</v>
      </c>
      <c r="L3429" s="372">
        <v>1</v>
      </c>
      <c r="M3429" s="372">
        <v>0</v>
      </c>
      <c r="N3429" s="375">
        <v>1</v>
      </c>
      <c r="O3429" s="374" t="str">
        <f>Cal_051922a!$E$2</f>
        <v>Cal_051922a</v>
      </c>
      <c r="P3429" s="596">
        <f>Cal_051922a!$Q$3</f>
        <v>1.8382409380942635</v>
      </c>
      <c r="Q3429" s="596">
        <f>Cal_051922a!$R$3</f>
        <v>0.56187208580813652</v>
      </c>
      <c r="R3429" s="376">
        <v>338</v>
      </c>
      <c r="S3429" s="376">
        <v>220.2</v>
      </c>
      <c r="T3429" s="82">
        <f t="shared" si="861"/>
        <v>0.66166666666666674</v>
      </c>
      <c r="U3429" s="378">
        <f t="shared" si="853"/>
        <v>337.33833333333331</v>
      </c>
      <c r="V3429" s="378">
        <f t="shared" si="854"/>
        <v>219.53833333333333</v>
      </c>
      <c r="W3429" s="464">
        <f t="shared" si="855"/>
        <v>1.3147622932500189</v>
      </c>
      <c r="X3429" s="464">
        <f t="shared" si="856"/>
        <v>0.73914662080540994</v>
      </c>
      <c r="Y3429" s="82">
        <f>Cal_051922a!$A$3</f>
        <v>20220519</v>
      </c>
      <c r="Z3429" s="85" t="s">
        <v>1564</v>
      </c>
      <c r="AA3429" s="82">
        <v>20221027</v>
      </c>
      <c r="AB3429" s="380"/>
      <c r="AE3429" s="689" t="s">
        <v>1250</v>
      </c>
      <c r="AF3429" s="130">
        <v>1</v>
      </c>
      <c r="AG3429" s="130" t="s">
        <v>1634</v>
      </c>
      <c r="AH3429" s="371" t="s">
        <v>1763</v>
      </c>
      <c r="AI3429" s="371"/>
    </row>
    <row r="3430" spans="1:35" s="610" customFormat="1" ht="13.5" thickBot="1" x14ac:dyDescent="0.25">
      <c r="A3430" s="610" t="s">
        <v>1267</v>
      </c>
      <c r="B3430" s="611">
        <v>20201014</v>
      </c>
      <c r="C3430" s="612" t="s">
        <v>59</v>
      </c>
      <c r="D3430" s="612">
        <v>5</v>
      </c>
      <c r="E3430" s="612">
        <v>14</v>
      </c>
      <c r="F3430" s="140"/>
      <c r="G3430" s="140"/>
      <c r="H3430" s="612" t="s">
        <v>11</v>
      </c>
      <c r="I3430" s="612">
        <v>550</v>
      </c>
      <c r="J3430" s="612">
        <v>20</v>
      </c>
      <c r="K3430" s="610">
        <v>5</v>
      </c>
      <c r="L3430" s="610">
        <v>1</v>
      </c>
      <c r="M3430" s="610">
        <v>0</v>
      </c>
      <c r="N3430" s="614">
        <v>1</v>
      </c>
      <c r="O3430" s="631" t="str">
        <f>Cal_051922a!$E$2</f>
        <v>Cal_051922a</v>
      </c>
      <c r="P3430" s="632">
        <f>Cal_051922a!$Q$3</f>
        <v>1.8382409380942635</v>
      </c>
      <c r="Q3430" s="632">
        <f>Cal_051922a!$R$3</f>
        <v>0.56187208580813652</v>
      </c>
      <c r="R3430" s="626">
        <v>319.39999999999998</v>
      </c>
      <c r="S3430" s="626">
        <v>205.5</v>
      </c>
      <c r="T3430" s="258">
        <f t="shared" si="861"/>
        <v>0.66166666666666674</v>
      </c>
      <c r="U3430" s="618">
        <f t="shared" si="853"/>
        <v>318.73833333333329</v>
      </c>
      <c r="V3430" s="618">
        <f t="shared" si="854"/>
        <v>204.83833333333334</v>
      </c>
      <c r="W3430" s="619">
        <f t="shared" si="855"/>
        <v>1.2758571802909364</v>
      </c>
      <c r="X3430" s="619">
        <f t="shared" si="856"/>
        <v>0.64749333735612624</v>
      </c>
      <c r="Y3430" s="258">
        <f>Cal_051922a!$A$3</f>
        <v>20220519</v>
      </c>
      <c r="Z3430" s="276" t="s">
        <v>1564</v>
      </c>
      <c r="AA3430" s="258">
        <v>20221027</v>
      </c>
      <c r="AB3430" s="625"/>
      <c r="AE3430" s="693" t="s">
        <v>1250</v>
      </c>
      <c r="AF3430" s="508">
        <v>1</v>
      </c>
      <c r="AG3430" s="508" t="s">
        <v>1634</v>
      </c>
      <c r="AH3430" s="613" t="s">
        <v>181</v>
      </c>
      <c r="AI3430" s="613"/>
    </row>
    <row r="3431" spans="1:35" x14ac:dyDescent="0.2">
      <c r="A3431" s="43" t="s">
        <v>1267</v>
      </c>
      <c r="B3431" s="45">
        <v>20201014</v>
      </c>
      <c r="C3431" s="107" t="s">
        <v>64</v>
      </c>
      <c r="D3431" s="107">
        <v>6</v>
      </c>
      <c r="E3431" s="107">
        <v>2</v>
      </c>
      <c r="H3431" s="107" t="s">
        <v>10</v>
      </c>
      <c r="I3431" s="107">
        <v>290</v>
      </c>
      <c r="J3431" s="107">
        <v>0</v>
      </c>
      <c r="K3431" s="43">
        <v>5</v>
      </c>
      <c r="L3431" s="43">
        <v>1</v>
      </c>
      <c r="M3431" s="43">
        <v>0</v>
      </c>
      <c r="N3431" s="49">
        <v>1</v>
      </c>
      <c r="O3431" s="111" t="str">
        <f>Cal_051922a!$E$2</f>
        <v>Cal_051922a</v>
      </c>
      <c r="P3431" s="112">
        <f>Cal_051922a!$Q$3</f>
        <v>1.8382409380942635</v>
      </c>
      <c r="Q3431" s="112">
        <f>Cal_051922a!$R$3</f>
        <v>0.56187208580813652</v>
      </c>
      <c r="R3431" s="46">
        <v>34.17</v>
      </c>
      <c r="S3431" s="46">
        <v>26.73</v>
      </c>
      <c r="T3431" s="43">
        <f t="shared" ref="T3431" si="862">AVERAGE(0.752,0.643,0.766,0.706,0.634,0.813)</f>
        <v>0.71899999999999997</v>
      </c>
      <c r="U3431" s="79">
        <f t="shared" si="853"/>
        <v>33.451000000000001</v>
      </c>
      <c r="V3431" s="79">
        <f t="shared" si="854"/>
        <v>26.010999999999999</v>
      </c>
      <c r="W3431" s="465">
        <f t="shared" si="855"/>
        <v>0.15805781180559217</v>
      </c>
      <c r="X3431" s="465">
        <f t="shared" si="856"/>
        <v>0.30514260960301676</v>
      </c>
      <c r="Y3431" s="43">
        <f>Cal_051922a!$A$3</f>
        <v>20220519</v>
      </c>
      <c r="Z3431" s="48" t="s">
        <v>1603</v>
      </c>
      <c r="AA3431" s="43">
        <v>20221204</v>
      </c>
      <c r="AE3431" s="689" t="s">
        <v>1250</v>
      </c>
      <c r="AF3431" s="130">
        <v>1</v>
      </c>
      <c r="AG3431" s="130" t="s">
        <v>1634</v>
      </c>
      <c r="AH3431"/>
    </row>
    <row r="3432" spans="1:35" x14ac:dyDescent="0.2">
      <c r="A3432" s="43" t="s">
        <v>1267</v>
      </c>
      <c r="B3432" s="45">
        <v>20201014</v>
      </c>
      <c r="C3432" s="107" t="s">
        <v>64</v>
      </c>
      <c r="D3432" s="107">
        <v>6</v>
      </c>
      <c r="E3432" s="107">
        <v>2</v>
      </c>
      <c r="H3432" s="107" t="s">
        <v>11</v>
      </c>
      <c r="I3432" s="107">
        <v>290</v>
      </c>
      <c r="J3432" s="107">
        <v>0</v>
      </c>
      <c r="K3432" s="43">
        <v>5</v>
      </c>
      <c r="L3432" s="43">
        <v>1</v>
      </c>
      <c r="M3432" s="43">
        <v>0</v>
      </c>
      <c r="N3432" s="49">
        <v>1</v>
      </c>
      <c r="O3432" s="111" t="str">
        <f>Cal_051922a!$E$2</f>
        <v>Cal_051922a</v>
      </c>
      <c r="P3432" s="112">
        <f>Cal_051922a!$Q$3</f>
        <v>1.8382409380942635</v>
      </c>
      <c r="Q3432" s="112">
        <f>Cal_051922a!$R$3</f>
        <v>0.56187208580813652</v>
      </c>
      <c r="R3432" s="46">
        <v>34.700000000000003</v>
      </c>
      <c r="S3432" s="46">
        <v>26.98</v>
      </c>
      <c r="T3432" s="43">
        <f t="shared" ref="T3432:T3434" si="863">AVERAGE(0.536,0.72,0.472,0.716,0.588,0.543)</f>
        <v>0.59583333333333333</v>
      </c>
      <c r="U3432" s="79">
        <f t="shared" si="853"/>
        <v>34.104166666666671</v>
      </c>
      <c r="V3432" s="79">
        <f t="shared" si="854"/>
        <v>26.384166666666665</v>
      </c>
      <c r="W3432" s="465">
        <f t="shared" si="855"/>
        <v>0.16400622407784576</v>
      </c>
      <c r="X3432" s="465">
        <f t="shared" si="856"/>
        <v>0.30583949959732909</v>
      </c>
      <c r="Y3432" s="43">
        <f>Cal_051922a!$A$3</f>
        <v>20220519</v>
      </c>
      <c r="Z3432" s="48" t="s">
        <v>1588</v>
      </c>
      <c r="AA3432" s="43">
        <v>20221203</v>
      </c>
      <c r="AE3432" s="689" t="s">
        <v>1250</v>
      </c>
      <c r="AF3432" s="130">
        <v>1</v>
      </c>
      <c r="AG3432" s="130" t="s">
        <v>1634</v>
      </c>
      <c r="AH3432"/>
    </row>
    <row r="3433" spans="1:35" x14ac:dyDescent="0.2">
      <c r="A3433" s="43" t="s">
        <v>1267</v>
      </c>
      <c r="B3433" s="45">
        <v>20201014</v>
      </c>
      <c r="C3433" s="107" t="s">
        <v>64</v>
      </c>
      <c r="D3433" s="107">
        <v>6</v>
      </c>
      <c r="E3433" s="107">
        <v>4</v>
      </c>
      <c r="H3433" s="107" t="s">
        <v>10</v>
      </c>
      <c r="I3433" s="107">
        <v>290</v>
      </c>
      <c r="J3433" s="107">
        <v>0</v>
      </c>
      <c r="K3433" s="43">
        <v>5</v>
      </c>
      <c r="L3433" s="43">
        <v>1</v>
      </c>
      <c r="M3433" s="43">
        <v>0</v>
      </c>
      <c r="N3433" s="49">
        <v>1</v>
      </c>
      <c r="O3433" s="111" t="str">
        <f>Cal_051922a!$E$2</f>
        <v>Cal_051922a</v>
      </c>
      <c r="P3433" s="112">
        <f>Cal_051922a!$Q$3</f>
        <v>1.8382409380942635</v>
      </c>
      <c r="Q3433" s="112">
        <f>Cal_051922a!$R$3</f>
        <v>0.56187208580813652</v>
      </c>
      <c r="R3433" s="46">
        <v>64.95</v>
      </c>
      <c r="S3433" s="46">
        <v>43.38</v>
      </c>
      <c r="T3433" s="43">
        <f t="shared" si="863"/>
        <v>0.59583333333333333</v>
      </c>
      <c r="U3433" s="79">
        <f t="shared" si="853"/>
        <v>64.354166666666671</v>
      </c>
      <c r="V3433" s="79">
        <f t="shared" si="854"/>
        <v>42.784166666666671</v>
      </c>
      <c r="W3433" s="465">
        <f t="shared" si="855"/>
        <v>0.45824018825895468</v>
      </c>
      <c r="X3433" s="465">
        <f t="shared" si="856"/>
        <v>0.30365454972175204</v>
      </c>
      <c r="Y3433" s="43">
        <f>Cal_051922a!$A$3</f>
        <v>20220519</v>
      </c>
      <c r="Z3433" s="48" t="s">
        <v>1588</v>
      </c>
      <c r="AA3433" s="43">
        <v>20221203</v>
      </c>
      <c r="AE3433" s="689" t="s">
        <v>1250</v>
      </c>
      <c r="AF3433" s="130">
        <v>1</v>
      </c>
      <c r="AG3433" s="130" t="s">
        <v>1634</v>
      </c>
      <c r="AH3433"/>
    </row>
    <row r="3434" spans="1:35" x14ac:dyDescent="0.2">
      <c r="A3434" s="43" t="s">
        <v>1267</v>
      </c>
      <c r="B3434" s="45">
        <v>20201014</v>
      </c>
      <c r="C3434" s="107" t="s">
        <v>64</v>
      </c>
      <c r="D3434" s="107">
        <v>6</v>
      </c>
      <c r="E3434" s="107">
        <v>4</v>
      </c>
      <c r="H3434" s="107" t="s">
        <v>11</v>
      </c>
      <c r="I3434" s="107">
        <v>290</v>
      </c>
      <c r="J3434" s="107">
        <v>0</v>
      </c>
      <c r="K3434" s="43">
        <v>5</v>
      </c>
      <c r="L3434" s="43">
        <v>1</v>
      </c>
      <c r="M3434" s="43">
        <v>0</v>
      </c>
      <c r="N3434" s="49">
        <v>1</v>
      </c>
      <c r="O3434" s="111" t="str">
        <f>Cal_051922a!$E$2</f>
        <v>Cal_051922a</v>
      </c>
      <c r="P3434" s="112">
        <f>Cal_051922a!$Q$3</f>
        <v>1.8382409380942635</v>
      </c>
      <c r="Q3434" s="112">
        <f>Cal_051922a!$R$3</f>
        <v>0.56187208580813652</v>
      </c>
      <c r="R3434" s="46">
        <v>63.29</v>
      </c>
      <c r="S3434" s="46">
        <v>42.31</v>
      </c>
      <c r="T3434" s="43">
        <f t="shared" si="863"/>
        <v>0.59583333333333333</v>
      </c>
      <c r="U3434" s="79">
        <f t="shared" si="853"/>
        <v>62.694166666666668</v>
      </c>
      <c r="V3434" s="79">
        <f t="shared" si="854"/>
        <v>41.714166666666671</v>
      </c>
      <c r="W3434" s="465">
        <f t="shared" si="855"/>
        <v>0.44570603382813473</v>
      </c>
      <c r="X3434" s="465">
        <f t="shared" si="856"/>
        <v>0.2971342867558085</v>
      </c>
      <c r="Y3434" s="43">
        <f>Cal_051922a!$A$3</f>
        <v>20220519</v>
      </c>
      <c r="Z3434" s="48" t="s">
        <v>1588</v>
      </c>
      <c r="AA3434" s="43">
        <v>20221203</v>
      </c>
      <c r="AE3434" s="689" t="s">
        <v>1250</v>
      </c>
      <c r="AF3434" s="130">
        <v>1</v>
      </c>
      <c r="AG3434" s="130" t="s">
        <v>1634</v>
      </c>
      <c r="AH3434"/>
    </row>
    <row r="3435" spans="1:35" s="82" customFormat="1" x14ac:dyDescent="0.2">
      <c r="A3435" s="82" t="s">
        <v>1267</v>
      </c>
      <c r="B3435" s="81">
        <v>20201014</v>
      </c>
      <c r="C3435" s="126" t="s">
        <v>64</v>
      </c>
      <c r="D3435" s="126">
        <v>6</v>
      </c>
      <c r="E3435" s="126">
        <v>4</v>
      </c>
      <c r="F3435" s="107"/>
      <c r="G3435" s="107"/>
      <c r="H3435" s="126" t="s">
        <v>10</v>
      </c>
      <c r="I3435" s="126">
        <v>294</v>
      </c>
      <c r="J3435" s="126">
        <v>5</v>
      </c>
      <c r="K3435" s="82">
        <v>5</v>
      </c>
      <c r="L3435" s="82">
        <v>1</v>
      </c>
      <c r="M3435" s="82">
        <v>0</v>
      </c>
      <c r="N3435" s="83">
        <v>1</v>
      </c>
      <c r="O3435" s="156" t="str">
        <f>Cal_051922a!$E$2</f>
        <v>Cal_051922a</v>
      </c>
      <c r="P3435" s="157">
        <f>Cal_051922a!$Q$3</f>
        <v>1.8382409380942635</v>
      </c>
      <c r="Q3435" s="157">
        <f>Cal_051922a!$R$3</f>
        <v>0.56187208580813652</v>
      </c>
      <c r="R3435" s="84">
        <v>22.89</v>
      </c>
      <c r="S3435" s="84">
        <v>15.32</v>
      </c>
      <c r="T3435" s="82">
        <f t="shared" ref="T3435:T3438" si="864">AVERAGE(0.819,0.655,0.799,0.606,0.68,0.411)</f>
        <v>0.66166666666666674</v>
      </c>
      <c r="U3435" s="125">
        <f t="shared" si="853"/>
        <v>22.228333333333335</v>
      </c>
      <c r="V3435" s="125">
        <f t="shared" si="854"/>
        <v>14.658333333333333</v>
      </c>
      <c r="W3435" s="459">
        <f t="shared" si="855"/>
        <v>0.15863155322252234</v>
      </c>
      <c r="X3435" s="459">
        <f t="shared" si="856"/>
        <v>9.8850615019338561E-2</v>
      </c>
      <c r="Y3435" s="82">
        <f>Cal_051922a!$A$3</f>
        <v>20220519</v>
      </c>
      <c r="Z3435" s="85" t="s">
        <v>1564</v>
      </c>
      <c r="AA3435" s="82">
        <v>20221027</v>
      </c>
      <c r="AB3435" s="85"/>
      <c r="AE3435" s="689" t="s">
        <v>1250</v>
      </c>
      <c r="AF3435" s="130">
        <v>1</v>
      </c>
      <c r="AG3435" s="130" t="s">
        <v>1634</v>
      </c>
      <c r="AH3435" s="155" t="s">
        <v>192</v>
      </c>
      <c r="AI3435" s="155"/>
    </row>
    <row r="3436" spans="1:35" s="82" customFormat="1" x14ac:dyDescent="0.2">
      <c r="A3436" s="82" t="s">
        <v>1267</v>
      </c>
      <c r="B3436" s="81">
        <v>20201014</v>
      </c>
      <c r="C3436" s="126" t="s">
        <v>64</v>
      </c>
      <c r="D3436" s="126">
        <v>6</v>
      </c>
      <c r="E3436" s="126">
        <v>4</v>
      </c>
      <c r="F3436" s="107"/>
      <c r="G3436" s="107"/>
      <c r="H3436" s="126" t="s">
        <v>11</v>
      </c>
      <c r="I3436" s="126">
        <v>294</v>
      </c>
      <c r="J3436" s="126">
        <v>5</v>
      </c>
      <c r="K3436" s="82">
        <v>5</v>
      </c>
      <c r="L3436" s="82">
        <v>1</v>
      </c>
      <c r="M3436" s="82">
        <v>0</v>
      </c>
      <c r="N3436" s="83">
        <v>1</v>
      </c>
      <c r="O3436" s="156" t="str">
        <f>Cal_051922a!$E$2</f>
        <v>Cal_051922a</v>
      </c>
      <c r="P3436" s="157">
        <f>Cal_051922a!$Q$3</f>
        <v>1.8382409380942635</v>
      </c>
      <c r="Q3436" s="157">
        <f>Cal_051922a!$R$3</f>
        <v>0.56187208580813652</v>
      </c>
      <c r="R3436" s="84">
        <v>25.63</v>
      </c>
      <c r="S3436" s="84">
        <v>16.96</v>
      </c>
      <c r="T3436" s="82">
        <f t="shared" si="864"/>
        <v>0.66166666666666674</v>
      </c>
      <c r="U3436" s="125">
        <f t="shared" si="853"/>
        <v>24.968333333333334</v>
      </c>
      <c r="V3436" s="125">
        <f t="shared" si="854"/>
        <v>16.298333333333336</v>
      </c>
      <c r="W3436" s="459">
        <f t="shared" si="855"/>
        <v>0.18168237337374746</v>
      </c>
      <c r="X3436" s="459">
        <f t="shared" si="856"/>
        <v>0.10460735070097207</v>
      </c>
      <c r="Y3436" s="82">
        <f>Cal_051922a!$A$3</f>
        <v>20220519</v>
      </c>
      <c r="Z3436" s="85" t="s">
        <v>1564</v>
      </c>
      <c r="AA3436" s="82">
        <v>20221027</v>
      </c>
      <c r="AB3436" s="85"/>
      <c r="AE3436" s="689" t="s">
        <v>1250</v>
      </c>
      <c r="AF3436" s="130">
        <v>1</v>
      </c>
      <c r="AG3436" s="130" t="s">
        <v>1634</v>
      </c>
      <c r="AH3436" s="155" t="s">
        <v>195</v>
      </c>
      <c r="AI3436" s="155"/>
    </row>
    <row r="3437" spans="1:35" s="372" customFormat="1" x14ac:dyDescent="0.2">
      <c r="A3437" s="372" t="s">
        <v>1267</v>
      </c>
      <c r="B3437" s="462">
        <v>20201014</v>
      </c>
      <c r="C3437" s="373" t="s">
        <v>64</v>
      </c>
      <c r="D3437" s="373">
        <v>6</v>
      </c>
      <c r="E3437" s="373">
        <v>4</v>
      </c>
      <c r="F3437" s="107"/>
      <c r="G3437" s="107"/>
      <c r="H3437" s="373" t="s">
        <v>10</v>
      </c>
      <c r="I3437" s="373">
        <v>550</v>
      </c>
      <c r="J3437" s="373">
        <v>20</v>
      </c>
      <c r="K3437" s="372">
        <v>5</v>
      </c>
      <c r="L3437" s="372">
        <v>1</v>
      </c>
      <c r="M3437" s="372">
        <v>0</v>
      </c>
      <c r="N3437" s="375">
        <v>1</v>
      </c>
      <c r="O3437" s="374" t="str">
        <f>Cal_051922a!$E$2</f>
        <v>Cal_051922a</v>
      </c>
      <c r="P3437" s="596">
        <f>Cal_051922a!$Q$3</f>
        <v>1.8382409380942635</v>
      </c>
      <c r="Q3437" s="596">
        <f>Cal_051922a!$R$3</f>
        <v>0.56187208580813652</v>
      </c>
      <c r="R3437" s="376">
        <v>31.15</v>
      </c>
      <c r="S3437" s="376">
        <v>19.36</v>
      </c>
      <c r="T3437" s="82">
        <f t="shared" si="864"/>
        <v>0.66166666666666674</v>
      </c>
      <c r="U3437" s="378">
        <f t="shared" si="853"/>
        <v>30.488333333333333</v>
      </c>
      <c r="V3437" s="378">
        <f t="shared" si="854"/>
        <v>18.698333333333334</v>
      </c>
      <c r="W3437" s="464">
        <f t="shared" si="855"/>
        <v>0.13206634026014175</v>
      </c>
      <c r="X3437" s="464">
        <f t="shared" si="856"/>
        <v>4.3503576320270416E-2</v>
      </c>
      <c r="Y3437" s="82">
        <f>Cal_051922a!$A$3</f>
        <v>20220519</v>
      </c>
      <c r="Z3437" s="85" t="s">
        <v>1564</v>
      </c>
      <c r="AA3437" s="82">
        <v>20221027</v>
      </c>
      <c r="AB3437" s="380"/>
      <c r="AE3437" s="689" t="s">
        <v>1250</v>
      </c>
      <c r="AF3437" s="130">
        <v>1</v>
      </c>
      <c r="AG3437" s="130" t="s">
        <v>1634</v>
      </c>
      <c r="AH3437" s="371" t="s">
        <v>202</v>
      </c>
      <c r="AI3437" s="371"/>
    </row>
    <row r="3438" spans="1:35" s="372" customFormat="1" x14ac:dyDescent="0.2">
      <c r="A3438" s="372" t="s">
        <v>1267</v>
      </c>
      <c r="B3438" s="462">
        <v>20201014</v>
      </c>
      <c r="C3438" s="373" t="s">
        <v>64</v>
      </c>
      <c r="D3438" s="373">
        <v>6</v>
      </c>
      <c r="E3438" s="373">
        <v>4</v>
      </c>
      <c r="F3438" s="107"/>
      <c r="G3438" s="107"/>
      <c r="H3438" s="373" t="s">
        <v>11</v>
      </c>
      <c r="I3438" s="373">
        <v>552</v>
      </c>
      <c r="J3438" s="373">
        <v>20</v>
      </c>
      <c r="K3438" s="372">
        <v>5</v>
      </c>
      <c r="L3438" s="372">
        <v>1</v>
      </c>
      <c r="M3438" s="372">
        <v>0</v>
      </c>
      <c r="N3438" s="375">
        <v>1</v>
      </c>
      <c r="O3438" s="374" t="str">
        <f>Cal_051922a!$E$2</f>
        <v>Cal_051922a</v>
      </c>
      <c r="P3438" s="596">
        <f>Cal_051922a!$Q$3</f>
        <v>1.8382409380942635</v>
      </c>
      <c r="Q3438" s="596">
        <f>Cal_051922a!$R$3</f>
        <v>0.56187208580813652</v>
      </c>
      <c r="R3438" s="376">
        <v>30.84</v>
      </c>
      <c r="S3438" s="376">
        <v>18.63</v>
      </c>
      <c r="T3438" s="82">
        <f t="shared" si="864"/>
        <v>0.66166666666666674</v>
      </c>
      <c r="U3438" s="378">
        <f t="shared" si="853"/>
        <v>30.178333333333335</v>
      </c>
      <c r="V3438" s="378">
        <f t="shared" si="854"/>
        <v>17.968333333333334</v>
      </c>
      <c r="W3438" s="464">
        <f t="shared" si="855"/>
        <v>0.13627544652447146</v>
      </c>
      <c r="X3438" s="464">
        <f t="shared" si="856"/>
        <v>3.1828772195354099E-2</v>
      </c>
      <c r="Y3438" s="82">
        <f>Cal_051922a!$A$3</f>
        <v>20220519</v>
      </c>
      <c r="Z3438" s="85" t="s">
        <v>1564</v>
      </c>
      <c r="AA3438" s="82">
        <v>20221027</v>
      </c>
      <c r="AB3438" s="380"/>
      <c r="AE3438" s="689" t="s">
        <v>1250</v>
      </c>
      <c r="AF3438" s="130">
        <v>1</v>
      </c>
      <c r="AG3438" s="130" t="s">
        <v>1634</v>
      </c>
      <c r="AH3438" s="371" t="s">
        <v>203</v>
      </c>
      <c r="AI3438" s="371"/>
    </row>
    <row r="3439" spans="1:35" x14ac:dyDescent="0.2">
      <c r="A3439" s="43" t="s">
        <v>1267</v>
      </c>
      <c r="B3439" s="45">
        <v>20201014</v>
      </c>
      <c r="C3439" s="107" t="s">
        <v>64</v>
      </c>
      <c r="D3439" s="107">
        <v>6</v>
      </c>
      <c r="E3439" s="107">
        <v>8</v>
      </c>
      <c r="H3439" s="107" t="s">
        <v>10</v>
      </c>
      <c r="I3439" s="107">
        <v>290</v>
      </c>
      <c r="J3439" s="107">
        <v>0</v>
      </c>
      <c r="K3439" s="43">
        <v>5</v>
      </c>
      <c r="L3439" s="43">
        <v>1</v>
      </c>
      <c r="M3439" s="43">
        <v>0</v>
      </c>
      <c r="N3439" s="49">
        <v>1</v>
      </c>
      <c r="O3439" s="111" t="str">
        <f>Cal_051922a!$E$2</f>
        <v>Cal_051922a</v>
      </c>
      <c r="P3439" s="112">
        <f>Cal_051922a!$Q$3</f>
        <v>1.8382409380942635</v>
      </c>
      <c r="Q3439" s="112">
        <f>Cal_051922a!$R$3</f>
        <v>0.56187208580813652</v>
      </c>
      <c r="R3439" s="46">
        <v>137.9</v>
      </c>
      <c r="S3439" s="46">
        <v>89.15</v>
      </c>
      <c r="T3439" s="43">
        <f t="shared" ref="T3439" si="865">AVERAGE(0.752,0.643,0.766,0.706,0.634,0.813)</f>
        <v>0.71899999999999997</v>
      </c>
      <c r="U3439" s="79">
        <f t="shared" si="853"/>
        <v>137.18100000000001</v>
      </c>
      <c r="V3439" s="79">
        <f t="shared" si="854"/>
        <v>88.431000000000012</v>
      </c>
      <c r="W3439" s="465">
        <f t="shared" si="855"/>
        <v>1.0356610652584162</v>
      </c>
      <c r="X3439" s="465">
        <f t="shared" si="856"/>
        <v>0.53910639718380804</v>
      </c>
      <c r="Y3439" s="43">
        <f>Cal_051922a!$A$3</f>
        <v>20220519</v>
      </c>
      <c r="Z3439" s="48" t="s">
        <v>1603</v>
      </c>
      <c r="AA3439" s="43">
        <v>20221204</v>
      </c>
      <c r="AE3439" s="689" t="s">
        <v>1250</v>
      </c>
      <c r="AF3439" s="130">
        <v>3</v>
      </c>
      <c r="AG3439" s="130" t="s">
        <v>1634</v>
      </c>
      <c r="AH3439" t="s">
        <v>1764</v>
      </c>
    </row>
    <row r="3440" spans="1:35" x14ac:dyDescent="0.2">
      <c r="A3440" s="43" t="s">
        <v>1267</v>
      </c>
      <c r="B3440" s="45">
        <v>20201014</v>
      </c>
      <c r="C3440" s="107" t="s">
        <v>64</v>
      </c>
      <c r="D3440" s="107">
        <v>6</v>
      </c>
      <c r="E3440" s="107">
        <v>8</v>
      </c>
      <c r="H3440" s="107" t="s">
        <v>11</v>
      </c>
      <c r="I3440" s="107">
        <v>290</v>
      </c>
      <c r="J3440" s="107">
        <v>0</v>
      </c>
      <c r="K3440" s="43">
        <v>5</v>
      </c>
      <c r="L3440" s="43">
        <v>1</v>
      </c>
      <c r="M3440" s="43">
        <v>0</v>
      </c>
      <c r="N3440" s="49">
        <v>1</v>
      </c>
      <c r="O3440" s="111" t="str">
        <f>Cal_051922a!$E$2</f>
        <v>Cal_051922a</v>
      </c>
      <c r="P3440" s="112">
        <f>Cal_051922a!$Q$3</f>
        <v>1.8382409380942635</v>
      </c>
      <c r="Q3440" s="112">
        <f>Cal_051922a!$R$3</f>
        <v>0.56187208580813652</v>
      </c>
      <c r="R3440" s="46">
        <v>108.3</v>
      </c>
      <c r="S3440" s="46">
        <v>72.25</v>
      </c>
      <c r="T3440" s="43">
        <f t="shared" ref="T3440" si="866">AVERAGE(0.536,0.72,0.472,0.716,0.588,0.543)</f>
        <v>0.59583333333333333</v>
      </c>
      <c r="U3440" s="79">
        <f t="shared" si="853"/>
        <v>107.70416666666667</v>
      </c>
      <c r="V3440" s="79">
        <f t="shared" si="854"/>
        <v>71.654166666666669</v>
      </c>
      <c r="W3440" s="465">
        <f t="shared" si="855"/>
        <v>0.76585808005263378</v>
      </c>
      <c r="X3440" s="465">
        <f t="shared" si="856"/>
        <v>0.51014977030616449</v>
      </c>
      <c r="Y3440" s="43">
        <f>Cal_051922a!$A$3</f>
        <v>20220519</v>
      </c>
      <c r="Z3440" s="48" t="s">
        <v>1588</v>
      </c>
      <c r="AA3440" s="43">
        <v>20221203</v>
      </c>
      <c r="AE3440" s="689" t="s">
        <v>1250</v>
      </c>
      <c r="AF3440" s="130">
        <v>3</v>
      </c>
      <c r="AG3440" s="130" t="s">
        <v>1634</v>
      </c>
      <c r="AH3440" t="s">
        <v>1764</v>
      </c>
    </row>
    <row r="3441" spans="1:35" x14ac:dyDescent="0.2">
      <c r="A3441" s="43" t="s">
        <v>1267</v>
      </c>
      <c r="B3441" s="45">
        <v>20201014</v>
      </c>
      <c r="C3441" s="107" t="s">
        <v>64</v>
      </c>
      <c r="D3441" s="107">
        <v>6</v>
      </c>
      <c r="E3441" s="107">
        <v>8</v>
      </c>
      <c r="H3441" s="107" t="s">
        <v>10</v>
      </c>
      <c r="I3441" s="107">
        <v>290</v>
      </c>
      <c r="J3441" s="107">
        <v>10</v>
      </c>
      <c r="K3441" s="43">
        <v>5</v>
      </c>
      <c r="L3441" s="43">
        <v>1</v>
      </c>
      <c r="M3441" s="43">
        <v>0</v>
      </c>
      <c r="N3441" s="49">
        <v>1</v>
      </c>
      <c r="O3441" s="111" t="str">
        <f>Cal_051922a!$E$2</f>
        <v>Cal_051922a</v>
      </c>
      <c r="P3441" s="112">
        <f>Cal_051922a!$Q$3</f>
        <v>1.8382409380942635</v>
      </c>
      <c r="Q3441" s="112">
        <f>Cal_051922a!$R$3</f>
        <v>0.56187208580813652</v>
      </c>
      <c r="R3441" s="46">
        <v>79.55</v>
      </c>
      <c r="S3441" s="46">
        <v>52.85</v>
      </c>
      <c r="T3441" s="43">
        <f t="shared" ref="T3441:T3442" si="867">AVERAGE(0.515, 0.731, 0.635, 0.606, 0.862,0.566)</f>
        <v>0.65249999999999997</v>
      </c>
      <c r="U3441" s="79">
        <f t="shared" si="853"/>
        <v>78.897499999999994</v>
      </c>
      <c r="V3441" s="79">
        <f t="shared" si="854"/>
        <v>52.197499999999998</v>
      </c>
      <c r="W3441" s="465">
        <f t="shared" si="855"/>
        <v>0.56722359881845563</v>
      </c>
      <c r="X3441" s="465">
        <f t="shared" si="856"/>
        <v>0.36230252460916601</v>
      </c>
      <c r="Y3441" s="43">
        <f>Cal_051922a!$A$3</f>
        <v>20220519</v>
      </c>
      <c r="Z3441" s="48" t="s">
        <v>2000</v>
      </c>
      <c r="AA3441" s="43">
        <v>20230209</v>
      </c>
      <c r="AE3441" s="689" t="s">
        <v>1250</v>
      </c>
      <c r="AF3441" s="130">
        <v>1</v>
      </c>
      <c r="AH3441"/>
    </row>
    <row r="3442" spans="1:35" x14ac:dyDescent="0.2">
      <c r="A3442" s="43" t="s">
        <v>1267</v>
      </c>
      <c r="B3442" s="45">
        <v>20201014</v>
      </c>
      <c r="C3442" s="107" t="s">
        <v>64</v>
      </c>
      <c r="D3442" s="107">
        <v>6</v>
      </c>
      <c r="E3442" s="107">
        <v>8</v>
      </c>
      <c r="H3442" s="107" t="s">
        <v>11</v>
      </c>
      <c r="I3442" s="107">
        <v>290</v>
      </c>
      <c r="J3442" s="107">
        <v>10</v>
      </c>
      <c r="K3442" s="43">
        <v>5</v>
      </c>
      <c r="L3442" s="43">
        <v>1</v>
      </c>
      <c r="M3442" s="43">
        <v>0</v>
      </c>
      <c r="N3442" s="49">
        <v>1</v>
      </c>
      <c r="O3442" s="111" t="str">
        <f>Cal_051922a!$E$2</f>
        <v>Cal_051922a</v>
      </c>
      <c r="P3442" s="112">
        <f>Cal_051922a!$Q$3</f>
        <v>1.8382409380942635</v>
      </c>
      <c r="Q3442" s="112">
        <f>Cal_051922a!$R$3</f>
        <v>0.56187208580813652</v>
      </c>
      <c r="R3442" s="46">
        <v>80.86</v>
      </c>
      <c r="S3442" s="46">
        <v>53.52</v>
      </c>
      <c r="T3442" s="43">
        <f t="shared" si="867"/>
        <v>0.65249999999999997</v>
      </c>
      <c r="U3442" s="79">
        <f t="shared" si="853"/>
        <v>80.207499999999996</v>
      </c>
      <c r="V3442" s="79">
        <f t="shared" si="854"/>
        <v>52.8675</v>
      </c>
      <c r="W3442" s="465">
        <f t="shared" si="855"/>
        <v>0.58081996972646355</v>
      </c>
      <c r="X3442" s="465">
        <f t="shared" si="856"/>
        <v>0.36063742440754254</v>
      </c>
      <c r="Y3442" s="43">
        <f>Cal_051922a!$A$3</f>
        <v>20220519</v>
      </c>
      <c r="Z3442" s="48" t="s">
        <v>2000</v>
      </c>
      <c r="AA3442" s="43">
        <v>20230209</v>
      </c>
      <c r="AE3442" s="689" t="s">
        <v>1250</v>
      </c>
      <c r="AF3442" s="130">
        <v>1</v>
      </c>
      <c r="AH3442"/>
    </row>
    <row r="3443" spans="1:35" s="82" customFormat="1" x14ac:dyDescent="0.2">
      <c r="A3443" s="82" t="s">
        <v>1267</v>
      </c>
      <c r="B3443" s="81">
        <v>20201014</v>
      </c>
      <c r="C3443" s="126" t="s">
        <v>64</v>
      </c>
      <c r="D3443" s="126">
        <v>6</v>
      </c>
      <c r="E3443" s="126">
        <v>8</v>
      </c>
      <c r="F3443" s="107"/>
      <c r="G3443" s="107"/>
      <c r="H3443" s="126" t="s">
        <v>10</v>
      </c>
      <c r="I3443" s="126">
        <v>295</v>
      </c>
      <c r="J3443" s="126">
        <v>5</v>
      </c>
      <c r="K3443" s="82">
        <v>5</v>
      </c>
      <c r="L3443" s="82">
        <v>1</v>
      </c>
      <c r="M3443" s="82">
        <v>0</v>
      </c>
      <c r="N3443" s="83">
        <v>1</v>
      </c>
      <c r="O3443" s="156" t="str">
        <f>Cal_051922a!$E$2</f>
        <v>Cal_051922a</v>
      </c>
      <c r="P3443" s="157">
        <f>Cal_051922a!$Q$3</f>
        <v>1.8382409380942635</v>
      </c>
      <c r="Q3443" s="157">
        <f>Cal_051922a!$R$3</f>
        <v>0.56187208580813652</v>
      </c>
      <c r="R3443" s="84">
        <v>27.25</v>
      </c>
      <c r="S3443" s="84">
        <v>17.329999999999998</v>
      </c>
      <c r="T3443" s="82">
        <f t="shared" ref="T3443:T3446" si="868">AVERAGE(0.819,0.655,0.799,0.606,0.68,0.411)</f>
        <v>0.66166666666666674</v>
      </c>
      <c r="U3443" s="125">
        <f t="shared" si="853"/>
        <v>26.588333333333335</v>
      </c>
      <c r="V3443" s="125">
        <f t="shared" si="854"/>
        <v>16.668333333333333</v>
      </c>
      <c r="W3443" s="459">
        <f t="shared" si="855"/>
        <v>0.20717182112371402</v>
      </c>
      <c r="X3443" s="459">
        <f t="shared" si="856"/>
        <v>8.462466354632546E-2</v>
      </c>
      <c r="Y3443" s="82">
        <f>Cal_051922a!$A$3</f>
        <v>20220519</v>
      </c>
      <c r="Z3443" s="85" t="s">
        <v>1564</v>
      </c>
      <c r="AA3443" s="82">
        <v>20221027</v>
      </c>
      <c r="AB3443" s="85"/>
      <c r="AE3443" s="689" t="s">
        <v>1250</v>
      </c>
      <c r="AF3443" s="130">
        <v>1</v>
      </c>
      <c r="AG3443" s="130" t="s">
        <v>1634</v>
      </c>
      <c r="AH3443" s="155" t="s">
        <v>190</v>
      </c>
      <c r="AI3443" s="155" t="s">
        <v>1766</v>
      </c>
    </row>
    <row r="3444" spans="1:35" s="82" customFormat="1" x14ac:dyDescent="0.2">
      <c r="A3444" s="82" t="s">
        <v>1267</v>
      </c>
      <c r="B3444" s="81">
        <v>20201014</v>
      </c>
      <c r="C3444" s="126" t="s">
        <v>64</v>
      </c>
      <c r="D3444" s="126">
        <v>6</v>
      </c>
      <c r="E3444" s="126">
        <v>8</v>
      </c>
      <c r="F3444" s="107"/>
      <c r="G3444" s="107"/>
      <c r="H3444" s="126" t="s">
        <v>11</v>
      </c>
      <c r="I3444" s="126">
        <v>294</v>
      </c>
      <c r="J3444" s="126">
        <v>5</v>
      </c>
      <c r="K3444" s="82">
        <v>5</v>
      </c>
      <c r="L3444" s="82">
        <v>1</v>
      </c>
      <c r="M3444" s="82">
        <v>0</v>
      </c>
      <c r="N3444" s="83">
        <v>1</v>
      </c>
      <c r="O3444" s="156" t="str">
        <f>Cal_051922a!$E$2</f>
        <v>Cal_051922a</v>
      </c>
      <c r="P3444" s="157">
        <f>Cal_051922a!$Q$3</f>
        <v>1.8382409380942635</v>
      </c>
      <c r="Q3444" s="157">
        <f>Cal_051922a!$R$3</f>
        <v>0.56187208580813652</v>
      </c>
      <c r="R3444" s="84">
        <v>24.94</v>
      </c>
      <c r="S3444" s="84">
        <v>16.43</v>
      </c>
      <c r="T3444" s="82">
        <f t="shared" si="868"/>
        <v>0.66166666666666674</v>
      </c>
      <c r="U3444" s="125">
        <f t="shared" si="853"/>
        <v>24.278333333333336</v>
      </c>
      <c r="V3444" s="125">
        <f t="shared" si="854"/>
        <v>15.768333333333333</v>
      </c>
      <c r="W3444" s="459">
        <f t="shared" si="855"/>
        <v>0.17832952680629666</v>
      </c>
      <c r="X3444" s="459">
        <f t="shared" si="856"/>
        <v>9.8650438371218535E-2</v>
      </c>
      <c r="Y3444" s="82">
        <f>Cal_051922a!$A$3</f>
        <v>20220519</v>
      </c>
      <c r="Z3444" s="85" t="s">
        <v>1564</v>
      </c>
      <c r="AA3444" s="82">
        <v>20221027</v>
      </c>
      <c r="AB3444" s="85"/>
      <c r="AE3444" s="689" t="s">
        <v>1250</v>
      </c>
      <c r="AF3444" s="130">
        <v>1</v>
      </c>
      <c r="AG3444" s="130" t="s">
        <v>1634</v>
      </c>
      <c r="AH3444" s="155" t="s">
        <v>191</v>
      </c>
      <c r="AI3444" s="155" t="s">
        <v>1766</v>
      </c>
    </row>
    <row r="3445" spans="1:35" s="372" customFormat="1" x14ac:dyDescent="0.2">
      <c r="A3445" s="372" t="s">
        <v>1267</v>
      </c>
      <c r="B3445" s="462">
        <v>20201014</v>
      </c>
      <c r="C3445" s="373" t="s">
        <v>64</v>
      </c>
      <c r="D3445" s="373">
        <v>6</v>
      </c>
      <c r="E3445" s="373">
        <v>8</v>
      </c>
      <c r="F3445" s="107"/>
      <c r="G3445" s="107"/>
      <c r="H3445" s="373" t="s">
        <v>10</v>
      </c>
      <c r="I3445" s="373">
        <v>551</v>
      </c>
      <c r="J3445" s="373">
        <v>20</v>
      </c>
      <c r="K3445" s="372">
        <v>5</v>
      </c>
      <c r="L3445" s="372">
        <v>1</v>
      </c>
      <c r="M3445" s="372">
        <v>0</v>
      </c>
      <c r="N3445" s="375">
        <v>1</v>
      </c>
      <c r="O3445" s="374" t="str">
        <f>Cal_051922a!$E$2</f>
        <v>Cal_051922a</v>
      </c>
      <c r="P3445" s="596">
        <f>Cal_051922a!$Q$3</f>
        <v>1.8382409380942635</v>
      </c>
      <c r="Q3445" s="596">
        <f>Cal_051922a!$R$3</f>
        <v>0.56187208580813652</v>
      </c>
      <c r="R3445" s="376">
        <v>48.37</v>
      </c>
      <c r="S3445" s="376">
        <v>28.58</v>
      </c>
      <c r="T3445" s="82">
        <f t="shared" si="868"/>
        <v>0.66166666666666674</v>
      </c>
      <c r="U3445" s="378">
        <f t="shared" si="853"/>
        <v>47.708333333333329</v>
      </c>
      <c r="V3445" s="378">
        <f t="shared" si="854"/>
        <v>27.918333333333333</v>
      </c>
      <c r="W3445" s="464">
        <f t="shared" si="855"/>
        <v>0.22127646403739867</v>
      </c>
      <c r="X3445" s="464">
        <f t="shared" si="856"/>
        <v>4.0389830283951489E-2</v>
      </c>
      <c r="Y3445" s="82">
        <f>Cal_051922a!$A$3</f>
        <v>20220519</v>
      </c>
      <c r="Z3445" s="85" t="s">
        <v>1564</v>
      </c>
      <c r="AA3445" s="82">
        <v>20221027</v>
      </c>
      <c r="AB3445" s="380"/>
      <c r="AE3445" s="689" t="s">
        <v>1250</v>
      </c>
      <c r="AF3445" s="130">
        <v>1</v>
      </c>
      <c r="AG3445" s="130" t="s">
        <v>1634</v>
      </c>
      <c r="AH3445" s="371" t="s">
        <v>200</v>
      </c>
      <c r="AI3445" s="155" t="s">
        <v>1766</v>
      </c>
    </row>
    <row r="3446" spans="1:35" s="372" customFormat="1" x14ac:dyDescent="0.2">
      <c r="A3446" s="372" t="s">
        <v>1267</v>
      </c>
      <c r="B3446" s="462">
        <v>20201014</v>
      </c>
      <c r="C3446" s="373" t="s">
        <v>64</v>
      </c>
      <c r="D3446" s="373">
        <v>6</v>
      </c>
      <c r="E3446" s="373">
        <v>8</v>
      </c>
      <c r="F3446" s="107"/>
      <c r="G3446" s="107"/>
      <c r="H3446" s="373" t="s">
        <v>11</v>
      </c>
      <c r="I3446" s="373">
        <v>551</v>
      </c>
      <c r="J3446" s="373">
        <v>20</v>
      </c>
      <c r="K3446" s="372">
        <v>5</v>
      </c>
      <c r="L3446" s="372">
        <v>1</v>
      </c>
      <c r="M3446" s="372">
        <v>0</v>
      </c>
      <c r="N3446" s="375">
        <v>1</v>
      </c>
      <c r="O3446" s="374" t="str">
        <f>Cal_051922a!$E$2</f>
        <v>Cal_051922a</v>
      </c>
      <c r="P3446" s="596">
        <f>Cal_051922a!$Q$3</f>
        <v>1.8382409380942635</v>
      </c>
      <c r="Q3446" s="596">
        <f>Cal_051922a!$R$3</f>
        <v>0.56187208580813652</v>
      </c>
      <c r="R3446" s="376">
        <v>51.64</v>
      </c>
      <c r="S3446" s="376">
        <v>30.88</v>
      </c>
      <c r="T3446" s="82">
        <f t="shared" si="868"/>
        <v>0.66166666666666674</v>
      </c>
      <c r="U3446" s="378">
        <f t="shared" si="853"/>
        <v>50.978333333333332</v>
      </c>
      <c r="V3446" s="378">
        <f t="shared" si="854"/>
        <v>30.218333333333334</v>
      </c>
      <c r="W3446" s="464">
        <f t="shared" si="855"/>
        <v>0.23212225333079317</v>
      </c>
      <c r="X3446" s="464">
        <f t="shared" si="856"/>
        <v>5.1100932290387639E-2</v>
      </c>
      <c r="Y3446" s="82">
        <f>Cal_051922a!$A$3</f>
        <v>20220519</v>
      </c>
      <c r="Z3446" s="85" t="s">
        <v>1564</v>
      </c>
      <c r="AA3446" s="82">
        <v>20221027</v>
      </c>
      <c r="AB3446" s="380"/>
      <c r="AE3446" s="689" t="s">
        <v>1250</v>
      </c>
      <c r="AF3446" s="130">
        <v>1</v>
      </c>
      <c r="AG3446" s="130" t="s">
        <v>1634</v>
      </c>
      <c r="AH3446" s="371" t="s">
        <v>201</v>
      </c>
      <c r="AI3446" s="155" t="s">
        <v>1766</v>
      </c>
    </row>
    <row r="3447" spans="1:35" x14ac:dyDescent="0.2">
      <c r="A3447" s="43" t="s">
        <v>1267</v>
      </c>
      <c r="B3447" s="45">
        <v>20201014</v>
      </c>
      <c r="C3447" s="107" t="s">
        <v>64</v>
      </c>
      <c r="D3447" s="107">
        <v>6</v>
      </c>
      <c r="E3447" s="107">
        <v>13</v>
      </c>
      <c r="H3447" s="107" t="s">
        <v>10</v>
      </c>
      <c r="I3447" s="107">
        <v>290</v>
      </c>
      <c r="J3447" s="107">
        <v>0</v>
      </c>
      <c r="K3447" s="43">
        <v>5</v>
      </c>
      <c r="L3447" s="43">
        <v>1</v>
      </c>
      <c r="M3447" s="43">
        <v>0</v>
      </c>
      <c r="N3447" s="49">
        <v>1</v>
      </c>
      <c r="O3447" s="111" t="str">
        <f>Cal_051922a!$E$2</f>
        <v>Cal_051922a</v>
      </c>
      <c r="P3447" s="112">
        <f>Cal_051922a!$Q$3</f>
        <v>1.8382409380942635</v>
      </c>
      <c r="Q3447" s="112">
        <f>Cal_051922a!$R$3</f>
        <v>0.56187208580813652</v>
      </c>
      <c r="R3447" s="46">
        <v>72.25</v>
      </c>
      <c r="S3447" s="46">
        <v>62.78</v>
      </c>
      <c r="T3447" s="43">
        <f t="shared" ref="T3447:T3448" si="869">AVERAGE(0.536,0.72,0.472,0.716,0.588,0.543)</f>
        <v>0.59583333333333333</v>
      </c>
      <c r="U3447" s="79">
        <f t="shared" si="853"/>
        <v>71.654166666666669</v>
      </c>
      <c r="V3447" s="79">
        <f t="shared" si="854"/>
        <v>62.18416666666667</v>
      </c>
      <c r="W3447" s="465">
        <f t="shared" si="855"/>
        <v>0.20118380077942977</v>
      </c>
      <c r="X3447" s="465">
        <f t="shared" si="856"/>
        <v>0.90618355168464981</v>
      </c>
      <c r="Y3447" s="43">
        <f>Cal_051922a!$A$3</f>
        <v>20220519</v>
      </c>
      <c r="Z3447" s="48" t="s">
        <v>1590</v>
      </c>
      <c r="AA3447" s="43">
        <v>20221203</v>
      </c>
      <c r="AE3447" s="689" t="s">
        <v>1250</v>
      </c>
      <c r="AF3447" s="130">
        <v>4</v>
      </c>
      <c r="AG3447" s="130" t="s">
        <v>1634</v>
      </c>
      <c r="AH3447" t="s">
        <v>1765</v>
      </c>
    </row>
    <row r="3448" spans="1:35" x14ac:dyDescent="0.2">
      <c r="A3448" s="43" t="s">
        <v>1267</v>
      </c>
      <c r="B3448" s="45">
        <v>20201014</v>
      </c>
      <c r="C3448" s="107" t="s">
        <v>64</v>
      </c>
      <c r="D3448" s="107">
        <v>6</v>
      </c>
      <c r="E3448" s="107">
        <v>13</v>
      </c>
      <c r="H3448" s="107" t="s">
        <v>11</v>
      </c>
      <c r="I3448" s="107">
        <v>290</v>
      </c>
      <c r="J3448" s="107">
        <v>0</v>
      </c>
      <c r="K3448" s="43">
        <v>5</v>
      </c>
      <c r="L3448" s="43">
        <v>1</v>
      </c>
      <c r="M3448" s="43">
        <v>0</v>
      </c>
      <c r="N3448" s="49">
        <v>1</v>
      </c>
      <c r="O3448" s="111" t="str">
        <f>Cal_051922a!$E$2</f>
        <v>Cal_051922a</v>
      </c>
      <c r="P3448" s="112">
        <f>Cal_051922a!$Q$3</f>
        <v>1.8382409380942635</v>
      </c>
      <c r="Q3448" s="112">
        <f>Cal_051922a!$R$3</f>
        <v>0.56187208580813652</v>
      </c>
      <c r="R3448" s="46">
        <v>105.2</v>
      </c>
      <c r="S3448" s="46">
        <v>69.48</v>
      </c>
      <c r="T3448" s="43">
        <f t="shared" si="869"/>
        <v>0.59583333333333333</v>
      </c>
      <c r="U3448" s="79">
        <f t="shared" si="853"/>
        <v>104.60416666666667</v>
      </c>
      <c r="V3448" s="79">
        <f t="shared" si="854"/>
        <v>68.884166666666673</v>
      </c>
      <c r="W3448" s="465">
        <f t="shared" si="855"/>
        <v>0.75884745130319231</v>
      </c>
      <c r="X3448" s="465">
        <f t="shared" si="856"/>
        <v>0.46783260822473272</v>
      </c>
      <c r="Y3448" s="43">
        <f>Cal_051922a!$A$3</f>
        <v>20220519</v>
      </c>
      <c r="Z3448" s="48" t="s">
        <v>1590</v>
      </c>
      <c r="AA3448" s="43">
        <v>20221203</v>
      </c>
      <c r="AE3448" s="689" t="s">
        <v>1250</v>
      </c>
      <c r="AF3448" s="130">
        <v>1</v>
      </c>
      <c r="AG3448" s="130" t="s">
        <v>1634</v>
      </c>
      <c r="AH3448"/>
    </row>
    <row r="3449" spans="1:35" x14ac:dyDescent="0.2">
      <c r="A3449" s="43" t="s">
        <v>1267</v>
      </c>
      <c r="B3449" s="45">
        <v>20201014</v>
      </c>
      <c r="C3449" s="107" t="s">
        <v>64</v>
      </c>
      <c r="D3449" s="107">
        <v>6</v>
      </c>
      <c r="E3449" s="107">
        <v>13</v>
      </c>
      <c r="H3449" s="107" t="s">
        <v>10</v>
      </c>
      <c r="I3449" s="107">
        <v>290</v>
      </c>
      <c r="J3449" s="107">
        <v>10</v>
      </c>
      <c r="K3449" s="43">
        <v>5</v>
      </c>
      <c r="L3449" s="43">
        <v>1</v>
      </c>
      <c r="M3449" s="43">
        <v>0</v>
      </c>
      <c r="N3449" s="49">
        <v>1</v>
      </c>
      <c r="O3449" s="111" t="str">
        <f>Cal_051922a!$E$2</f>
        <v>Cal_051922a</v>
      </c>
      <c r="P3449" s="112">
        <f>Cal_051922a!$Q$3</f>
        <v>1.8382409380942635</v>
      </c>
      <c r="Q3449" s="112">
        <f>Cal_051922a!$R$3</f>
        <v>0.56187208580813652</v>
      </c>
      <c r="R3449" s="46">
        <v>72.27</v>
      </c>
      <c r="S3449" s="46">
        <v>46.96</v>
      </c>
      <c r="T3449" s="43">
        <f t="shared" ref="T3449:T3450" si="870">AVERAGE(0.515, 0.731, 0.635, 0.606, 0.862,0.566)</f>
        <v>0.65249999999999997</v>
      </c>
      <c r="U3449" s="79">
        <f t="shared" si="853"/>
        <v>71.617499999999993</v>
      </c>
      <c r="V3449" s="79">
        <f t="shared" si="854"/>
        <v>46.307499999999997</v>
      </c>
      <c r="W3449" s="465">
        <f t="shared" si="855"/>
        <v>0.53769398075262587</v>
      </c>
      <c r="X3449" s="465">
        <f t="shared" si="856"/>
        <v>0.28694380765916755</v>
      </c>
      <c r="Y3449" s="43">
        <f>Cal_051922a!$A$3</f>
        <v>20220519</v>
      </c>
      <c r="Z3449" s="48" t="s">
        <v>2000</v>
      </c>
      <c r="AA3449" s="43">
        <v>20230209</v>
      </c>
      <c r="AE3449" s="689" t="s">
        <v>1250</v>
      </c>
      <c r="AF3449" s="130">
        <v>1</v>
      </c>
      <c r="AH3449"/>
    </row>
    <row r="3450" spans="1:35" x14ac:dyDescent="0.2">
      <c r="A3450" s="43" t="s">
        <v>1267</v>
      </c>
      <c r="B3450" s="45">
        <v>20201014</v>
      </c>
      <c r="C3450" s="107" t="s">
        <v>64</v>
      </c>
      <c r="D3450" s="107">
        <v>6</v>
      </c>
      <c r="E3450" s="107">
        <v>13</v>
      </c>
      <c r="H3450" s="107" t="s">
        <v>11</v>
      </c>
      <c r="I3450" s="107">
        <v>290</v>
      </c>
      <c r="J3450" s="107">
        <v>10</v>
      </c>
      <c r="K3450" s="43">
        <v>5</v>
      </c>
      <c r="L3450" s="43">
        <v>1</v>
      </c>
      <c r="M3450" s="43">
        <v>0</v>
      </c>
      <c r="N3450" s="49">
        <v>1</v>
      </c>
      <c r="O3450" s="111" t="str">
        <f>Cal_051922a!$E$2</f>
        <v>Cal_051922a</v>
      </c>
      <c r="P3450" s="112">
        <f>Cal_051922a!$Q$3</f>
        <v>1.8382409380942635</v>
      </c>
      <c r="Q3450" s="112">
        <f>Cal_051922a!$R$3</f>
        <v>0.56187208580813652</v>
      </c>
      <c r="R3450" s="46">
        <v>74.92</v>
      </c>
      <c r="S3450" s="46">
        <v>49.06</v>
      </c>
      <c r="T3450" s="43">
        <f t="shared" si="870"/>
        <v>0.65249999999999997</v>
      </c>
      <c r="U3450" s="79">
        <f t="shared" si="853"/>
        <v>74.267499999999998</v>
      </c>
      <c r="V3450" s="79">
        <f t="shared" si="854"/>
        <v>48.407499999999999</v>
      </c>
      <c r="W3450" s="465">
        <f t="shared" si="855"/>
        <v>0.54937836200169532</v>
      </c>
      <c r="X3450" s="465">
        <f t="shared" si="856"/>
        <v>0.31265594653458689</v>
      </c>
      <c r="Y3450" s="43">
        <f>Cal_051922a!$A$3</f>
        <v>20220519</v>
      </c>
      <c r="Z3450" s="48" t="s">
        <v>2000</v>
      </c>
      <c r="AA3450" s="43">
        <v>20230209</v>
      </c>
      <c r="AE3450" s="689" t="s">
        <v>1250</v>
      </c>
      <c r="AF3450" s="130">
        <v>1</v>
      </c>
      <c r="AH3450"/>
    </row>
    <row r="3451" spans="1:35" s="82" customFormat="1" x14ac:dyDescent="0.2">
      <c r="A3451" s="82" t="s">
        <v>1267</v>
      </c>
      <c r="B3451" s="81">
        <v>20201014</v>
      </c>
      <c r="C3451" s="126" t="s">
        <v>64</v>
      </c>
      <c r="D3451" s="126">
        <v>6</v>
      </c>
      <c r="E3451" s="126">
        <v>13</v>
      </c>
      <c r="F3451" s="107"/>
      <c r="G3451" s="107"/>
      <c r="H3451" s="126" t="s">
        <v>10</v>
      </c>
      <c r="I3451" s="126">
        <v>293</v>
      </c>
      <c r="J3451" s="126">
        <v>5</v>
      </c>
      <c r="K3451" s="82">
        <v>5</v>
      </c>
      <c r="L3451" s="82">
        <v>1</v>
      </c>
      <c r="M3451" s="82">
        <v>0</v>
      </c>
      <c r="N3451" s="83">
        <v>1</v>
      </c>
      <c r="O3451" s="156" t="str">
        <f>Cal_051922a!$E$2</f>
        <v>Cal_051922a</v>
      </c>
      <c r="P3451" s="157">
        <f>Cal_051922a!$Q$3</f>
        <v>1.8382409380942635</v>
      </c>
      <c r="Q3451" s="157">
        <f>Cal_051922a!$R$3</f>
        <v>0.56187208580813652</v>
      </c>
      <c r="R3451" s="84">
        <v>25.49</v>
      </c>
      <c r="S3451" s="84">
        <v>16.850000000000001</v>
      </c>
      <c r="T3451" s="82">
        <f t="shared" ref="T3451:T3454" si="871">AVERAGE(0.819,0.655,0.799,0.606,0.68,0.411)</f>
        <v>0.66166666666666674</v>
      </c>
      <c r="U3451" s="125">
        <f t="shared" si="853"/>
        <v>24.828333333333333</v>
      </c>
      <c r="V3451" s="125">
        <f t="shared" si="854"/>
        <v>16.188333333333336</v>
      </c>
      <c r="W3451" s="459">
        <f t="shared" si="855"/>
        <v>0.18167164540904784</v>
      </c>
      <c r="X3451" s="459">
        <f t="shared" si="856"/>
        <v>0.10365636800190722</v>
      </c>
      <c r="Y3451" s="82">
        <f>Cal_051922a!$A$3</f>
        <v>20220519</v>
      </c>
      <c r="Z3451" s="85" t="s">
        <v>1564</v>
      </c>
      <c r="AA3451" s="82">
        <v>20221027</v>
      </c>
      <c r="AB3451" s="85"/>
      <c r="AE3451" s="689" t="s">
        <v>1250</v>
      </c>
      <c r="AF3451" s="130">
        <v>1</v>
      </c>
      <c r="AG3451" s="130" t="s">
        <v>1634</v>
      </c>
      <c r="AH3451" s="155" t="s">
        <v>188</v>
      </c>
      <c r="AI3451" s="155" t="s">
        <v>1766</v>
      </c>
    </row>
    <row r="3452" spans="1:35" s="82" customFormat="1" x14ac:dyDescent="0.2">
      <c r="A3452" s="82" t="s">
        <v>1267</v>
      </c>
      <c r="B3452" s="81">
        <v>20201014</v>
      </c>
      <c r="C3452" s="126" t="s">
        <v>64</v>
      </c>
      <c r="D3452" s="126">
        <v>6</v>
      </c>
      <c r="E3452" s="126">
        <v>13</v>
      </c>
      <c r="F3452" s="107"/>
      <c r="G3452" s="107"/>
      <c r="H3452" s="126" t="s">
        <v>11</v>
      </c>
      <c r="I3452" s="126">
        <v>292</v>
      </c>
      <c r="J3452" s="126">
        <v>5</v>
      </c>
      <c r="K3452" s="82">
        <v>5</v>
      </c>
      <c r="L3452" s="82">
        <v>1</v>
      </c>
      <c r="M3452" s="82">
        <v>0</v>
      </c>
      <c r="N3452" s="83">
        <v>1</v>
      </c>
      <c r="O3452" s="156" t="str">
        <f>Cal_051922a!$E$2</f>
        <v>Cal_051922a</v>
      </c>
      <c r="P3452" s="157">
        <f>Cal_051922a!$Q$3</f>
        <v>1.8382409380942635</v>
      </c>
      <c r="Q3452" s="157">
        <f>Cal_051922a!$R$3</f>
        <v>0.56187208580813652</v>
      </c>
      <c r="R3452" s="84">
        <v>23.68</v>
      </c>
      <c r="S3452" s="84">
        <v>15.41</v>
      </c>
      <c r="T3452" s="82">
        <f t="shared" si="871"/>
        <v>0.66166666666666674</v>
      </c>
      <c r="U3452" s="125">
        <f t="shared" si="853"/>
        <v>23.018333333333334</v>
      </c>
      <c r="V3452" s="125">
        <f t="shared" si="854"/>
        <v>14.748333333333333</v>
      </c>
      <c r="W3452" s="459">
        <f t="shared" si="855"/>
        <v>0.17448724501645663</v>
      </c>
      <c r="X3452" s="459">
        <f t="shared" si="856"/>
        <v>8.6350230273455439E-2</v>
      </c>
      <c r="Y3452" s="82">
        <f>Cal_051922a!$A$3</f>
        <v>20220519</v>
      </c>
      <c r="Z3452" s="85" t="s">
        <v>1564</v>
      </c>
      <c r="AA3452" s="82">
        <v>20221027</v>
      </c>
      <c r="AB3452" s="85"/>
      <c r="AE3452" s="689" t="s">
        <v>1250</v>
      </c>
      <c r="AF3452" s="130">
        <v>1</v>
      </c>
      <c r="AG3452" s="130" t="s">
        <v>1634</v>
      </c>
      <c r="AH3452" s="155" t="s">
        <v>189</v>
      </c>
      <c r="AI3452" s="155" t="s">
        <v>1766</v>
      </c>
    </row>
    <row r="3453" spans="1:35" s="372" customFormat="1" x14ac:dyDescent="0.2">
      <c r="A3453" s="372" t="s">
        <v>1267</v>
      </c>
      <c r="B3453" s="462">
        <v>20201014</v>
      </c>
      <c r="C3453" s="373" t="s">
        <v>64</v>
      </c>
      <c r="D3453" s="373">
        <v>6</v>
      </c>
      <c r="E3453" s="373">
        <v>13</v>
      </c>
      <c r="F3453" s="107"/>
      <c r="G3453" s="107"/>
      <c r="H3453" s="373" t="s">
        <v>10</v>
      </c>
      <c r="I3453" s="373">
        <v>550</v>
      </c>
      <c r="J3453" s="373">
        <v>20</v>
      </c>
      <c r="K3453" s="372">
        <v>5</v>
      </c>
      <c r="L3453" s="372">
        <v>1</v>
      </c>
      <c r="M3453" s="372">
        <v>0</v>
      </c>
      <c r="N3453" s="375">
        <v>1</v>
      </c>
      <c r="O3453" s="374" t="str">
        <f>Cal_051922a!$E$2</f>
        <v>Cal_051922a</v>
      </c>
      <c r="P3453" s="596">
        <f>Cal_051922a!$Q$3</f>
        <v>1.8382409380942635</v>
      </c>
      <c r="Q3453" s="596">
        <f>Cal_051922a!$R$3</f>
        <v>0.56187208580813652</v>
      </c>
      <c r="R3453" s="376">
        <v>37.42</v>
      </c>
      <c r="S3453" s="376">
        <v>22.25</v>
      </c>
      <c r="T3453" s="82">
        <f t="shared" si="871"/>
        <v>0.66166666666666674</v>
      </c>
      <c r="U3453" s="378">
        <f t="shared" si="853"/>
        <v>36.758333333333333</v>
      </c>
      <c r="V3453" s="378">
        <f t="shared" si="854"/>
        <v>21.588333333333335</v>
      </c>
      <c r="W3453" s="464">
        <f t="shared" si="855"/>
        <v>0.16992759811249791</v>
      </c>
      <c r="X3453" s="464">
        <f t="shared" si="856"/>
        <v>3.2778269564307426E-2</v>
      </c>
      <c r="Y3453" s="82">
        <f>Cal_051922a!$A$3</f>
        <v>20220519</v>
      </c>
      <c r="Z3453" s="85" t="s">
        <v>1564</v>
      </c>
      <c r="AA3453" s="82">
        <v>20221027</v>
      </c>
      <c r="AB3453" s="380"/>
      <c r="AE3453" s="689" t="s">
        <v>1250</v>
      </c>
      <c r="AF3453" s="130">
        <v>1</v>
      </c>
      <c r="AG3453" s="130" t="s">
        <v>1634</v>
      </c>
      <c r="AH3453" s="371" t="s">
        <v>198</v>
      </c>
      <c r="AI3453" s="155" t="s">
        <v>1766</v>
      </c>
    </row>
    <row r="3454" spans="1:35" s="372" customFormat="1" x14ac:dyDescent="0.2">
      <c r="A3454" s="372" t="s">
        <v>1267</v>
      </c>
      <c r="B3454" s="462">
        <v>20201014</v>
      </c>
      <c r="C3454" s="373" t="s">
        <v>64</v>
      </c>
      <c r="D3454" s="373">
        <v>6</v>
      </c>
      <c r="E3454" s="373">
        <v>13</v>
      </c>
      <c r="F3454" s="107"/>
      <c r="G3454" s="107"/>
      <c r="H3454" s="373" t="s">
        <v>11</v>
      </c>
      <c r="I3454" s="373">
        <v>550</v>
      </c>
      <c r="J3454" s="373">
        <v>20</v>
      </c>
      <c r="K3454" s="372">
        <v>5</v>
      </c>
      <c r="L3454" s="372">
        <v>1</v>
      </c>
      <c r="M3454" s="372">
        <v>0</v>
      </c>
      <c r="N3454" s="375">
        <v>1</v>
      </c>
      <c r="O3454" s="374" t="str">
        <f>Cal_051922a!$E$2</f>
        <v>Cal_051922a</v>
      </c>
      <c r="P3454" s="596">
        <f>Cal_051922a!$Q$3</f>
        <v>1.8382409380942635</v>
      </c>
      <c r="Q3454" s="596">
        <f>Cal_051922a!$R$3</f>
        <v>0.56187208580813652</v>
      </c>
      <c r="R3454" s="376">
        <v>47.83</v>
      </c>
      <c r="S3454" s="376">
        <v>29.09</v>
      </c>
      <c r="T3454" s="82">
        <f t="shared" si="871"/>
        <v>0.66166666666666674</v>
      </c>
      <c r="U3454" s="378">
        <f t="shared" si="853"/>
        <v>47.168333333333329</v>
      </c>
      <c r="V3454" s="378">
        <f t="shared" si="854"/>
        <v>28.428333333333335</v>
      </c>
      <c r="W3454" s="464">
        <f t="shared" si="855"/>
        <v>0.20991715152460186</v>
      </c>
      <c r="X3454" s="464">
        <f t="shared" si="856"/>
        <v>5.7013596947819094E-2</v>
      </c>
      <c r="Y3454" s="82">
        <f>Cal_051922a!$A$3</f>
        <v>20220519</v>
      </c>
      <c r="Z3454" s="85" t="s">
        <v>1564</v>
      </c>
      <c r="AA3454" s="82">
        <v>20221027</v>
      </c>
      <c r="AB3454" s="380"/>
      <c r="AE3454" s="689" t="s">
        <v>1250</v>
      </c>
      <c r="AF3454" s="130">
        <v>1</v>
      </c>
      <c r="AG3454" s="130" t="s">
        <v>1634</v>
      </c>
      <c r="AH3454" s="371" t="s">
        <v>199</v>
      </c>
      <c r="AI3454" s="155" t="s">
        <v>1766</v>
      </c>
    </row>
    <row r="3455" spans="1:35" x14ac:dyDescent="0.2">
      <c r="A3455" s="43" t="s">
        <v>1267</v>
      </c>
      <c r="B3455" s="45">
        <v>20201014</v>
      </c>
      <c r="C3455" s="107" t="s">
        <v>64</v>
      </c>
      <c r="D3455" s="107">
        <v>6</v>
      </c>
      <c r="E3455" s="107">
        <v>17</v>
      </c>
      <c r="H3455" s="107" t="s">
        <v>10</v>
      </c>
      <c r="I3455" s="107">
        <v>290</v>
      </c>
      <c r="J3455" s="107">
        <v>0</v>
      </c>
      <c r="K3455" s="43">
        <v>5</v>
      </c>
      <c r="L3455" s="43">
        <v>1</v>
      </c>
      <c r="M3455" s="43">
        <v>0</v>
      </c>
      <c r="N3455" s="49">
        <v>1</v>
      </c>
      <c r="O3455" s="111" t="str">
        <f>Cal_051922a!$E$2</f>
        <v>Cal_051922a</v>
      </c>
      <c r="P3455" s="112">
        <f>Cal_051922a!$Q$3</f>
        <v>1.8382409380942635</v>
      </c>
      <c r="Q3455" s="112">
        <f>Cal_051922a!$R$3</f>
        <v>0.56187208580813652</v>
      </c>
      <c r="R3455" s="46">
        <v>116.7</v>
      </c>
      <c r="S3455" s="46">
        <v>76.209999999999994</v>
      </c>
      <c r="T3455" s="43">
        <f>AVERAGE(0.67,0.673,0.852,0.598,0.709,0.87)</f>
        <v>0.72866666666666668</v>
      </c>
      <c r="U3455" s="79">
        <f t="shared" si="853"/>
        <v>115.97133333333333</v>
      </c>
      <c r="V3455" s="79">
        <f t="shared" si="854"/>
        <v>75.481333333333325</v>
      </c>
      <c r="W3455" s="465">
        <f t="shared" si="855"/>
        <v>0.86018290322693924</v>
      </c>
      <c r="X3455" s="465">
        <f t="shared" si="856"/>
        <v>0.48397862106984602</v>
      </c>
      <c r="Y3455" s="43">
        <f>Cal_051922a!$A$3</f>
        <v>20220519</v>
      </c>
      <c r="Z3455" s="48" t="s">
        <v>1605</v>
      </c>
      <c r="AA3455" s="43">
        <v>20221204</v>
      </c>
      <c r="AE3455" s="689" t="s">
        <v>1250</v>
      </c>
      <c r="AF3455" s="130">
        <v>1</v>
      </c>
      <c r="AG3455" s="130" t="s">
        <v>1634</v>
      </c>
      <c r="AH3455"/>
    </row>
    <row r="3456" spans="1:35" x14ac:dyDescent="0.2">
      <c r="A3456" s="43" t="s">
        <v>1267</v>
      </c>
      <c r="B3456" s="45">
        <v>20201014</v>
      </c>
      <c r="C3456" s="107" t="s">
        <v>64</v>
      </c>
      <c r="D3456" s="107">
        <v>6</v>
      </c>
      <c r="E3456" s="107">
        <v>17</v>
      </c>
      <c r="H3456" s="107" t="s">
        <v>11</v>
      </c>
      <c r="I3456" s="107">
        <v>290</v>
      </c>
      <c r="J3456" s="107">
        <v>0</v>
      </c>
      <c r="K3456" s="43">
        <v>5</v>
      </c>
      <c r="L3456" s="43">
        <v>1</v>
      </c>
      <c r="M3456" s="43">
        <v>0</v>
      </c>
      <c r="N3456" s="49">
        <v>1</v>
      </c>
      <c r="O3456" s="111" t="str">
        <f>Cal_051922a!$E$2</f>
        <v>Cal_051922a</v>
      </c>
      <c r="P3456" s="112">
        <f>Cal_051922a!$Q$3</f>
        <v>1.8382409380942635</v>
      </c>
      <c r="Q3456" s="112">
        <f>Cal_051922a!$R$3</f>
        <v>0.56187208580813652</v>
      </c>
      <c r="R3456" s="46">
        <v>112.2</v>
      </c>
      <c r="S3456" s="46">
        <v>73.12</v>
      </c>
      <c r="T3456" s="43">
        <f t="shared" ref="T3456" si="872">AVERAGE(0.536,0.72,0.472,0.716,0.588,0.543)</f>
        <v>0.59583333333333333</v>
      </c>
      <c r="U3456" s="79">
        <f t="shared" si="853"/>
        <v>111.60416666666667</v>
      </c>
      <c r="V3456" s="79">
        <f t="shared" si="854"/>
        <v>72.524166666666673</v>
      </c>
      <c r="W3456" s="465">
        <f t="shared" si="855"/>
        <v>0.83022839857023389</v>
      </c>
      <c r="X3456" s="465">
        <f t="shared" si="856"/>
        <v>0.46127229584013835</v>
      </c>
      <c r="Y3456" s="43">
        <f>Cal_051922a!$A$3</f>
        <v>20220519</v>
      </c>
      <c r="Z3456" s="48" t="s">
        <v>1590</v>
      </c>
      <c r="AA3456" s="43">
        <v>20221203</v>
      </c>
      <c r="AE3456" s="689" t="s">
        <v>1250</v>
      </c>
      <c r="AF3456" s="130">
        <v>1</v>
      </c>
      <c r="AG3456" s="130" t="s">
        <v>1634</v>
      </c>
      <c r="AH3456"/>
    </row>
    <row r="3457" spans="1:35" x14ac:dyDescent="0.2">
      <c r="A3457" s="43" t="s">
        <v>1267</v>
      </c>
      <c r="B3457" s="45">
        <v>20201014</v>
      </c>
      <c r="C3457" s="107" t="s">
        <v>64</v>
      </c>
      <c r="D3457" s="107">
        <v>6</v>
      </c>
      <c r="E3457" s="107">
        <v>17</v>
      </c>
      <c r="H3457" s="107" t="s">
        <v>10</v>
      </c>
      <c r="I3457" s="107">
        <v>290</v>
      </c>
      <c r="J3457" s="107">
        <v>10</v>
      </c>
      <c r="K3457" s="43">
        <v>5</v>
      </c>
      <c r="L3457" s="43">
        <v>1</v>
      </c>
      <c r="M3457" s="43">
        <v>0</v>
      </c>
      <c r="N3457" s="49">
        <v>1</v>
      </c>
      <c r="O3457" s="111" t="str">
        <f>Cal_051922a!$E$2</f>
        <v>Cal_051922a</v>
      </c>
      <c r="P3457" s="112">
        <f>Cal_051922a!$Q$3</f>
        <v>1.8382409380942635</v>
      </c>
      <c r="Q3457" s="112">
        <f>Cal_051922a!$R$3</f>
        <v>0.56187208580813652</v>
      </c>
      <c r="R3457" s="46">
        <v>73.08</v>
      </c>
      <c r="S3457" s="46">
        <v>47.17</v>
      </c>
      <c r="T3457" s="43">
        <f t="shared" ref="T3457:T3458" si="873">AVERAGE(0.515, 0.731, 0.635, 0.606, 0.862,0.566)</f>
        <v>0.65249999999999997</v>
      </c>
      <c r="U3457" s="79">
        <f t="shared" si="853"/>
        <v>72.427499999999995</v>
      </c>
      <c r="V3457" s="79">
        <f t="shared" si="854"/>
        <v>46.517499999999998</v>
      </c>
      <c r="W3457" s="465">
        <f t="shared" si="855"/>
        <v>0.55044057847888328</v>
      </c>
      <c r="X3457" s="465">
        <f t="shared" si="856"/>
        <v>0.27793686194535877</v>
      </c>
      <c r="Y3457" s="43">
        <f>Cal_051922a!$A$3</f>
        <v>20220519</v>
      </c>
      <c r="Z3457" s="48" t="s">
        <v>2000</v>
      </c>
      <c r="AA3457" s="43">
        <v>20230209</v>
      </c>
      <c r="AE3457" s="689" t="s">
        <v>1250</v>
      </c>
      <c r="AF3457" s="130">
        <v>1</v>
      </c>
      <c r="AH3457"/>
    </row>
    <row r="3458" spans="1:35" x14ac:dyDescent="0.2">
      <c r="A3458" s="43" t="s">
        <v>1267</v>
      </c>
      <c r="B3458" s="45">
        <v>20201014</v>
      </c>
      <c r="C3458" s="107" t="s">
        <v>64</v>
      </c>
      <c r="D3458" s="107">
        <v>6</v>
      </c>
      <c r="E3458" s="107">
        <v>17</v>
      </c>
      <c r="H3458" s="107" t="s">
        <v>11</v>
      </c>
      <c r="I3458" s="107">
        <v>290</v>
      </c>
      <c r="J3458" s="107">
        <v>10</v>
      </c>
      <c r="K3458" s="43">
        <v>5</v>
      </c>
      <c r="L3458" s="43">
        <v>1</v>
      </c>
      <c r="M3458" s="43">
        <v>0</v>
      </c>
      <c r="N3458" s="49">
        <v>1</v>
      </c>
      <c r="O3458" s="111" t="str">
        <f>Cal_051922a!$E$2</f>
        <v>Cal_051922a</v>
      </c>
      <c r="P3458" s="112">
        <f>Cal_051922a!$Q$3</f>
        <v>1.8382409380942635</v>
      </c>
      <c r="Q3458" s="112">
        <f>Cal_051922a!$R$3</f>
        <v>0.56187208580813652</v>
      </c>
      <c r="R3458" s="46">
        <v>71.34</v>
      </c>
      <c r="S3458" s="46">
        <v>47.51</v>
      </c>
      <c r="T3458" s="43">
        <f t="shared" si="873"/>
        <v>0.65249999999999997</v>
      </c>
      <c r="U3458" s="79">
        <f t="shared" si="853"/>
        <v>70.6875</v>
      </c>
      <c r="V3458" s="79">
        <f t="shared" si="854"/>
        <v>46.857499999999995</v>
      </c>
      <c r="W3458" s="465">
        <f t="shared" si="855"/>
        <v>0.50625237302785775</v>
      </c>
      <c r="X3458" s="465">
        <f t="shared" si="856"/>
        <v>0.32817974208320649</v>
      </c>
      <c r="Y3458" s="43">
        <f>Cal_051922a!$A$3</f>
        <v>20220519</v>
      </c>
      <c r="Z3458" s="48" t="s">
        <v>2000</v>
      </c>
      <c r="AA3458" s="43">
        <v>20230209</v>
      </c>
      <c r="AE3458" s="689" t="s">
        <v>1250</v>
      </c>
      <c r="AF3458" s="130">
        <v>1</v>
      </c>
      <c r="AH3458"/>
    </row>
    <row r="3459" spans="1:35" s="82" customFormat="1" x14ac:dyDescent="0.2">
      <c r="A3459" s="82" t="s">
        <v>1267</v>
      </c>
      <c r="B3459" s="81">
        <v>20201014</v>
      </c>
      <c r="C3459" s="126" t="s">
        <v>64</v>
      </c>
      <c r="D3459" s="126">
        <v>6</v>
      </c>
      <c r="E3459" s="126">
        <v>17</v>
      </c>
      <c r="F3459" s="107"/>
      <c r="G3459" s="107"/>
      <c r="H3459" s="126" t="s">
        <v>10</v>
      </c>
      <c r="I3459" s="126">
        <v>293</v>
      </c>
      <c r="J3459" s="126">
        <v>5</v>
      </c>
      <c r="K3459" s="82">
        <v>5</v>
      </c>
      <c r="L3459" s="82">
        <v>1</v>
      </c>
      <c r="M3459" s="82">
        <v>0</v>
      </c>
      <c r="N3459" s="83">
        <v>1</v>
      </c>
      <c r="O3459" s="156" t="str">
        <f>Cal_051922a!$E$2</f>
        <v>Cal_051922a</v>
      </c>
      <c r="P3459" s="157">
        <f>Cal_051922a!$Q$3</f>
        <v>1.8382409380942635</v>
      </c>
      <c r="Q3459" s="157">
        <f>Cal_051922a!$R$3</f>
        <v>0.56187208580813652</v>
      </c>
      <c r="R3459" s="84">
        <v>15.28</v>
      </c>
      <c r="S3459" s="84">
        <v>10.4</v>
      </c>
      <c r="T3459" s="82">
        <f t="shared" ref="T3459:T3462" si="874">AVERAGE(0.819,0.655,0.799,0.606,0.68,0.411)</f>
        <v>0.66166666666666674</v>
      </c>
      <c r="U3459" s="125">
        <f t="shared" si="853"/>
        <v>14.618333333333332</v>
      </c>
      <c r="V3459" s="125">
        <f t="shared" si="854"/>
        <v>9.7383333333333333</v>
      </c>
      <c r="W3459" s="459">
        <f t="shared" si="855"/>
        <v>0.10261083675881408</v>
      </c>
      <c r="X3459" s="459">
        <f t="shared" si="856"/>
        <v>6.903248480612055E-2</v>
      </c>
      <c r="Y3459" s="82">
        <f>Cal_051922a!$A$3</f>
        <v>20220519</v>
      </c>
      <c r="Z3459" s="85" t="s">
        <v>1564</v>
      </c>
      <c r="AA3459" s="82">
        <v>20221027</v>
      </c>
      <c r="AB3459" s="85"/>
      <c r="AE3459" s="689" t="s">
        <v>1250</v>
      </c>
      <c r="AF3459" s="130">
        <v>1</v>
      </c>
      <c r="AG3459" s="130" t="s">
        <v>1634</v>
      </c>
      <c r="AH3459" s="155" t="s">
        <v>186</v>
      </c>
      <c r="AI3459" s="155" t="s">
        <v>1766</v>
      </c>
    </row>
    <row r="3460" spans="1:35" s="82" customFormat="1" x14ac:dyDescent="0.2">
      <c r="A3460" s="82" t="s">
        <v>1267</v>
      </c>
      <c r="B3460" s="81">
        <v>20201014</v>
      </c>
      <c r="C3460" s="126" t="s">
        <v>64</v>
      </c>
      <c r="D3460" s="126">
        <v>6</v>
      </c>
      <c r="E3460" s="126">
        <v>17</v>
      </c>
      <c r="F3460" s="107"/>
      <c r="G3460" s="107"/>
      <c r="H3460" s="126" t="s">
        <v>11</v>
      </c>
      <c r="I3460" s="126">
        <v>293</v>
      </c>
      <c r="J3460" s="126">
        <v>5</v>
      </c>
      <c r="K3460" s="82">
        <v>5</v>
      </c>
      <c r="L3460" s="82">
        <v>1</v>
      </c>
      <c r="M3460" s="82">
        <v>0</v>
      </c>
      <c r="N3460" s="83">
        <v>1</v>
      </c>
      <c r="O3460" s="156" t="str">
        <f>Cal_051922a!$E$2</f>
        <v>Cal_051922a</v>
      </c>
      <c r="P3460" s="157">
        <f>Cal_051922a!$Q$3</f>
        <v>1.8382409380942635</v>
      </c>
      <c r="Q3460" s="157">
        <f>Cal_051922a!$R$3</f>
        <v>0.56187208580813652</v>
      </c>
      <c r="R3460" s="84">
        <v>22.69</v>
      </c>
      <c r="S3460" s="84">
        <v>14.95</v>
      </c>
      <c r="T3460" s="82">
        <f t="shared" si="874"/>
        <v>0.66166666666666674</v>
      </c>
      <c r="U3460" s="125">
        <f t="shared" si="853"/>
        <v>22.028333333333336</v>
      </c>
      <c r="V3460" s="125">
        <f t="shared" si="854"/>
        <v>14.288333333333332</v>
      </c>
      <c r="W3460" s="459">
        <f t="shared" si="855"/>
        <v>0.1627475156789388</v>
      </c>
      <c r="X3460" s="459">
        <f t="shared" si="856"/>
        <v>8.9091983854893864E-2</v>
      </c>
      <c r="Y3460" s="82">
        <f>Cal_051922a!$A$3</f>
        <v>20220519</v>
      </c>
      <c r="Z3460" s="85" t="s">
        <v>1564</v>
      </c>
      <c r="AA3460" s="82">
        <v>20221027</v>
      </c>
      <c r="AB3460" s="85"/>
      <c r="AE3460" s="689" t="s">
        <v>1250</v>
      </c>
      <c r="AF3460" s="130">
        <v>1</v>
      </c>
      <c r="AG3460" s="130" t="s">
        <v>1634</v>
      </c>
      <c r="AH3460" s="155" t="s">
        <v>187</v>
      </c>
      <c r="AI3460" s="155" t="s">
        <v>1766</v>
      </c>
    </row>
    <row r="3461" spans="1:35" s="372" customFormat="1" x14ac:dyDescent="0.2">
      <c r="A3461" s="372" t="s">
        <v>1267</v>
      </c>
      <c r="B3461" s="462">
        <v>20201014</v>
      </c>
      <c r="C3461" s="373" t="s">
        <v>64</v>
      </c>
      <c r="D3461" s="373">
        <v>6</v>
      </c>
      <c r="E3461" s="373">
        <v>17</v>
      </c>
      <c r="F3461" s="107"/>
      <c r="G3461" s="107"/>
      <c r="H3461" s="373" t="s">
        <v>10</v>
      </c>
      <c r="I3461" s="373">
        <v>550</v>
      </c>
      <c r="J3461" s="373">
        <v>20</v>
      </c>
      <c r="K3461" s="372">
        <v>5</v>
      </c>
      <c r="L3461" s="372">
        <v>1</v>
      </c>
      <c r="M3461" s="372">
        <v>0</v>
      </c>
      <c r="N3461" s="375">
        <v>1</v>
      </c>
      <c r="O3461" s="374" t="str">
        <f>Cal_051922a!$E$2</f>
        <v>Cal_051922a</v>
      </c>
      <c r="P3461" s="596">
        <f>Cal_051922a!$Q$3</f>
        <v>1.8382409380942635</v>
      </c>
      <c r="Q3461" s="596">
        <f>Cal_051922a!$R$3</f>
        <v>0.56187208580813652</v>
      </c>
      <c r="R3461" s="376">
        <v>38.07</v>
      </c>
      <c r="S3461" s="376">
        <v>23.17</v>
      </c>
      <c r="T3461" s="82">
        <f t="shared" si="874"/>
        <v>0.66166666666666674</v>
      </c>
      <c r="U3461" s="378">
        <f t="shared" si="853"/>
        <v>37.408333333333331</v>
      </c>
      <c r="V3461" s="378">
        <f t="shared" si="854"/>
        <v>22.508333333333336</v>
      </c>
      <c r="W3461" s="464">
        <f t="shared" si="855"/>
        <v>0.16690317810654043</v>
      </c>
      <c r="X3461" s="464">
        <f t="shared" si="856"/>
        <v>4.4441123829324351E-2</v>
      </c>
      <c r="Y3461" s="82">
        <f>Cal_051922a!$A$3</f>
        <v>20220519</v>
      </c>
      <c r="Z3461" s="85" t="s">
        <v>1564</v>
      </c>
      <c r="AA3461" s="82">
        <v>20221027</v>
      </c>
      <c r="AB3461" s="380"/>
      <c r="AE3461" s="689" t="s">
        <v>1250</v>
      </c>
      <c r="AF3461" s="130">
        <v>3</v>
      </c>
      <c r="AG3461" s="130" t="s">
        <v>1634</v>
      </c>
      <c r="AH3461" s="371" t="s">
        <v>1771</v>
      </c>
      <c r="AI3461" s="155" t="s">
        <v>1766</v>
      </c>
    </row>
    <row r="3462" spans="1:35" s="610" customFormat="1" ht="13.5" thickBot="1" x14ac:dyDescent="0.25">
      <c r="A3462" s="610" t="s">
        <v>1267</v>
      </c>
      <c r="B3462" s="611">
        <v>20201014</v>
      </c>
      <c r="C3462" s="612" t="s">
        <v>64</v>
      </c>
      <c r="D3462" s="612">
        <v>6</v>
      </c>
      <c r="E3462" s="612">
        <v>17</v>
      </c>
      <c r="F3462" s="140"/>
      <c r="G3462" s="140"/>
      <c r="H3462" s="612" t="s">
        <v>11</v>
      </c>
      <c r="I3462" s="612">
        <v>552</v>
      </c>
      <c r="J3462" s="612">
        <v>20</v>
      </c>
      <c r="K3462" s="610">
        <v>5</v>
      </c>
      <c r="L3462" s="610">
        <v>1</v>
      </c>
      <c r="M3462" s="610">
        <v>0</v>
      </c>
      <c r="N3462" s="614">
        <v>1</v>
      </c>
      <c r="O3462" s="631" t="str">
        <f>Cal_051922a!$E$2</f>
        <v>Cal_051922a</v>
      </c>
      <c r="P3462" s="632">
        <f>Cal_051922a!$Q$3</f>
        <v>1.8382409380942635</v>
      </c>
      <c r="Q3462" s="632">
        <f>Cal_051922a!$R$3</f>
        <v>0.56187208580813652</v>
      </c>
      <c r="R3462" s="626">
        <v>46.69</v>
      </c>
      <c r="S3462" s="626">
        <v>28.01</v>
      </c>
      <c r="T3462" s="258">
        <f t="shared" si="874"/>
        <v>0.66166666666666674</v>
      </c>
      <c r="U3462" s="618">
        <f t="shared" si="853"/>
        <v>46.028333333333329</v>
      </c>
      <c r="V3462" s="618">
        <f t="shared" si="854"/>
        <v>27.348333333333336</v>
      </c>
      <c r="W3462" s="619">
        <f t="shared" si="855"/>
        <v>0.20848692392114046</v>
      </c>
      <c r="X3462" s="619">
        <f t="shared" si="856"/>
        <v>4.7372655428977076E-2</v>
      </c>
      <c r="Y3462" s="258">
        <f>Cal_051922a!$A$3</f>
        <v>20220519</v>
      </c>
      <c r="Z3462" s="276" t="s">
        <v>1564</v>
      </c>
      <c r="AA3462" s="258">
        <v>20221027</v>
      </c>
      <c r="AB3462" s="625"/>
      <c r="AE3462" s="693" t="s">
        <v>1250</v>
      </c>
      <c r="AF3462" s="508">
        <v>3</v>
      </c>
      <c r="AG3462" s="508" t="s">
        <v>1634</v>
      </c>
      <c r="AH3462" s="613" t="s">
        <v>1772</v>
      </c>
      <c r="AI3462" s="408" t="s">
        <v>1766</v>
      </c>
    </row>
    <row r="3463" spans="1:35" x14ac:dyDescent="0.2">
      <c r="A3463" s="43" t="s">
        <v>1267</v>
      </c>
      <c r="B3463" s="45">
        <v>20201014</v>
      </c>
      <c r="C3463" s="107" t="s">
        <v>66</v>
      </c>
      <c r="D3463" s="107">
        <v>7</v>
      </c>
      <c r="E3463" s="107">
        <v>1</v>
      </c>
      <c r="H3463" s="107" t="s">
        <v>10</v>
      </c>
      <c r="I3463" s="107">
        <v>290</v>
      </c>
      <c r="J3463" s="107">
        <v>0</v>
      </c>
      <c r="K3463" s="43">
        <v>5</v>
      </c>
      <c r="L3463" s="43">
        <v>1</v>
      </c>
      <c r="M3463" s="43">
        <v>0</v>
      </c>
      <c r="N3463" s="49">
        <v>1</v>
      </c>
      <c r="O3463" s="111" t="str">
        <f>Cal_051922a!$E$2</f>
        <v>Cal_051922a</v>
      </c>
      <c r="P3463" s="112">
        <f>Cal_051922a!$Q$3</f>
        <v>1.8382409380942635</v>
      </c>
      <c r="Q3463" s="112">
        <f>Cal_051922a!$R$3</f>
        <v>0.56187208580813652</v>
      </c>
      <c r="R3463" s="46">
        <v>24.03</v>
      </c>
      <c r="S3463" s="46">
        <v>19.440000000000001</v>
      </c>
      <c r="T3463" s="43">
        <f t="shared" ref="T3463:T3466" si="875">AVERAGE(0.536,0.72,0.472,0.716,0.588,0.543)</f>
        <v>0.59583333333333333</v>
      </c>
      <c r="U3463" s="79">
        <f t="shared" si="853"/>
        <v>23.434166666666666</v>
      </c>
      <c r="V3463" s="79">
        <f t="shared" si="854"/>
        <v>18.844166666666666</v>
      </c>
      <c r="W3463" s="465">
        <f t="shared" si="855"/>
        <v>9.7511472605869343E-2</v>
      </c>
      <c r="X3463" s="465">
        <f t="shared" si="856"/>
        <v>0.23806293595566461</v>
      </c>
      <c r="Y3463" s="43">
        <f>Cal_051922a!$A$3</f>
        <v>20220519</v>
      </c>
      <c r="Z3463" s="48" t="s">
        <v>1590</v>
      </c>
      <c r="AA3463" s="43">
        <v>20221203</v>
      </c>
      <c r="AE3463" s="689" t="s">
        <v>1250</v>
      </c>
      <c r="AF3463" s="130">
        <v>1</v>
      </c>
      <c r="AG3463" s="130" t="s">
        <v>1634</v>
      </c>
      <c r="AH3463"/>
    </row>
    <row r="3464" spans="1:35" x14ac:dyDescent="0.2">
      <c r="A3464" s="43" t="s">
        <v>1267</v>
      </c>
      <c r="B3464" s="45">
        <v>20201014</v>
      </c>
      <c r="C3464" s="107" t="s">
        <v>66</v>
      </c>
      <c r="D3464" s="107">
        <v>7</v>
      </c>
      <c r="E3464" s="107">
        <v>1</v>
      </c>
      <c r="H3464" s="107" t="s">
        <v>11</v>
      </c>
      <c r="I3464" s="107">
        <v>290</v>
      </c>
      <c r="J3464" s="107">
        <v>0</v>
      </c>
      <c r="K3464" s="43">
        <v>5</v>
      </c>
      <c r="L3464" s="43">
        <v>1</v>
      </c>
      <c r="M3464" s="43">
        <v>0</v>
      </c>
      <c r="N3464" s="49">
        <v>1</v>
      </c>
      <c r="O3464" s="111" t="str">
        <f>Cal_051922a!$E$2</f>
        <v>Cal_051922a</v>
      </c>
      <c r="P3464" s="112">
        <f>Cal_051922a!$Q$3</f>
        <v>1.8382409380942635</v>
      </c>
      <c r="Q3464" s="112">
        <f>Cal_051922a!$R$3</f>
        <v>0.56187208580813652</v>
      </c>
      <c r="R3464" s="46">
        <v>22.84</v>
      </c>
      <c r="S3464" s="46">
        <v>16.89</v>
      </c>
      <c r="T3464" s="43">
        <f t="shared" si="875"/>
        <v>0.59583333333333333</v>
      </c>
      <c r="U3464" s="79">
        <f t="shared" si="853"/>
        <v>22.244166666666665</v>
      </c>
      <c r="V3464" s="79">
        <f t="shared" si="854"/>
        <v>16.294166666666666</v>
      </c>
      <c r="W3464" s="465">
        <f t="shared" si="855"/>
        <v>0.12640376078538618</v>
      </c>
      <c r="X3464" s="465">
        <f t="shared" si="856"/>
        <v>0.16376058762498283</v>
      </c>
      <c r="Y3464" s="43">
        <f>Cal_051922a!$A$3</f>
        <v>20220519</v>
      </c>
      <c r="Z3464" s="48" t="s">
        <v>1590</v>
      </c>
      <c r="AA3464" s="43">
        <v>20221203</v>
      </c>
      <c r="AE3464" s="689" t="s">
        <v>1250</v>
      </c>
      <c r="AF3464" s="130">
        <v>1</v>
      </c>
      <c r="AG3464" s="130" t="s">
        <v>1634</v>
      </c>
      <c r="AH3464"/>
    </row>
    <row r="3465" spans="1:35" x14ac:dyDescent="0.2">
      <c r="A3465" s="43" t="s">
        <v>1267</v>
      </c>
      <c r="B3465" s="45">
        <v>20201014</v>
      </c>
      <c r="C3465" s="107" t="s">
        <v>66</v>
      </c>
      <c r="D3465" s="107">
        <v>7</v>
      </c>
      <c r="E3465" s="107">
        <v>3</v>
      </c>
      <c r="H3465" s="107" t="s">
        <v>10</v>
      </c>
      <c r="I3465" s="107">
        <v>290</v>
      </c>
      <c r="J3465" s="107">
        <v>0</v>
      </c>
      <c r="K3465" s="43">
        <v>5</v>
      </c>
      <c r="L3465" s="43">
        <v>1</v>
      </c>
      <c r="M3465" s="43">
        <v>0</v>
      </c>
      <c r="N3465" s="49">
        <v>1</v>
      </c>
      <c r="O3465" s="111" t="str">
        <f>Cal_051922a!$E$2</f>
        <v>Cal_051922a</v>
      </c>
      <c r="P3465" s="112">
        <f>Cal_051922a!$Q$3</f>
        <v>1.8382409380942635</v>
      </c>
      <c r="Q3465" s="112">
        <f>Cal_051922a!$R$3</f>
        <v>0.56187208580813652</v>
      </c>
      <c r="R3465" s="46">
        <v>44.23</v>
      </c>
      <c r="S3465" s="46">
        <v>29.31</v>
      </c>
      <c r="T3465" s="43">
        <f t="shared" si="875"/>
        <v>0.59583333333333333</v>
      </c>
      <c r="U3465" s="79">
        <f t="shared" si="853"/>
        <v>43.634166666666665</v>
      </c>
      <c r="V3465" s="79">
        <f t="shared" si="854"/>
        <v>28.714166666666664</v>
      </c>
      <c r="W3465" s="465">
        <f t="shared" si="855"/>
        <v>0.31696539679293478</v>
      </c>
      <c r="X3465" s="465">
        <f t="shared" si="856"/>
        <v>0.1943726563536966</v>
      </c>
      <c r="Y3465" s="43">
        <f>Cal_051922a!$A$3</f>
        <v>20220519</v>
      </c>
      <c r="Z3465" s="48" t="s">
        <v>1590</v>
      </c>
      <c r="AA3465" s="43">
        <v>20221203</v>
      </c>
      <c r="AE3465" s="689" t="s">
        <v>1250</v>
      </c>
      <c r="AF3465" s="130">
        <v>1</v>
      </c>
      <c r="AG3465" s="130" t="s">
        <v>1634</v>
      </c>
      <c r="AH3465"/>
    </row>
    <row r="3466" spans="1:35" x14ac:dyDescent="0.2">
      <c r="A3466" s="43" t="s">
        <v>1267</v>
      </c>
      <c r="B3466" s="45">
        <v>20201014</v>
      </c>
      <c r="C3466" s="107" t="s">
        <v>66</v>
      </c>
      <c r="D3466" s="107">
        <v>7</v>
      </c>
      <c r="E3466" s="107">
        <v>3</v>
      </c>
      <c r="H3466" s="107" t="s">
        <v>11</v>
      </c>
      <c r="I3466" s="107">
        <v>290</v>
      </c>
      <c r="J3466" s="107">
        <v>0</v>
      </c>
      <c r="K3466" s="43">
        <v>5</v>
      </c>
      <c r="L3466" s="43">
        <v>1</v>
      </c>
      <c r="M3466" s="43">
        <v>0</v>
      </c>
      <c r="N3466" s="49">
        <v>1</v>
      </c>
      <c r="O3466" s="111" t="str">
        <f>Cal_051922a!$E$2</f>
        <v>Cal_051922a</v>
      </c>
      <c r="P3466" s="112">
        <f>Cal_051922a!$Q$3</f>
        <v>1.8382409380942635</v>
      </c>
      <c r="Q3466" s="112">
        <f>Cal_051922a!$R$3</f>
        <v>0.56187208580813652</v>
      </c>
      <c r="R3466" s="46">
        <v>41.68</v>
      </c>
      <c r="S3466" s="46">
        <v>27.3</v>
      </c>
      <c r="T3466" s="43">
        <f t="shared" si="875"/>
        <v>0.59583333333333333</v>
      </c>
      <c r="U3466" s="79">
        <f t="shared" si="853"/>
        <v>41.084166666666668</v>
      </c>
      <c r="V3466" s="79">
        <f t="shared" si="854"/>
        <v>26.704166666666666</v>
      </c>
      <c r="W3466" s="465">
        <f t="shared" si="855"/>
        <v>0.30549345883930318</v>
      </c>
      <c r="X3466" s="465">
        <f t="shared" si="856"/>
        <v>0.17005078218817474</v>
      </c>
      <c r="Y3466" s="43">
        <f>Cal_051922a!$A$3</f>
        <v>20220519</v>
      </c>
      <c r="Z3466" s="48" t="s">
        <v>1590</v>
      </c>
      <c r="AA3466" s="43">
        <v>20221203</v>
      </c>
      <c r="AE3466" s="689" t="s">
        <v>1250</v>
      </c>
      <c r="AF3466" s="130">
        <v>1</v>
      </c>
      <c r="AG3466" s="130" t="s">
        <v>1634</v>
      </c>
      <c r="AH3466"/>
    </row>
    <row r="3467" spans="1:35" x14ac:dyDescent="0.2">
      <c r="A3467" s="43" t="s">
        <v>1267</v>
      </c>
      <c r="B3467" s="45">
        <v>20201014</v>
      </c>
      <c r="C3467" s="107" t="s">
        <v>66</v>
      </c>
      <c r="D3467" s="107">
        <v>7</v>
      </c>
      <c r="E3467" s="107">
        <v>6</v>
      </c>
      <c r="H3467" s="107" t="s">
        <v>10</v>
      </c>
      <c r="I3467" s="107">
        <v>290</v>
      </c>
      <c r="J3467" s="107">
        <v>0</v>
      </c>
      <c r="K3467" s="43">
        <v>5</v>
      </c>
      <c r="L3467" s="43">
        <v>1</v>
      </c>
      <c r="M3467" s="43">
        <v>0</v>
      </c>
      <c r="N3467" s="49">
        <v>1</v>
      </c>
      <c r="O3467" s="111" t="str">
        <f>Cal_051922a!$E$2</f>
        <v>Cal_051922a</v>
      </c>
      <c r="P3467" s="112">
        <f>Cal_051922a!$Q$3</f>
        <v>1.8382409380942635</v>
      </c>
      <c r="Q3467" s="112">
        <f>Cal_051922a!$R$3</f>
        <v>0.56187208580813652</v>
      </c>
      <c r="R3467" s="46">
        <v>77.45</v>
      </c>
      <c r="S3467" s="46">
        <v>47.93</v>
      </c>
      <c r="T3467" s="43">
        <f t="shared" ref="T3467:T3468" si="876">AVERAGE(0.752,0.643,0.766,0.706,0.634,0.813)</f>
        <v>0.71899999999999997</v>
      </c>
      <c r="U3467" s="79">
        <f t="shared" si="853"/>
        <v>76.731000000000009</v>
      </c>
      <c r="V3467" s="79">
        <f t="shared" si="854"/>
        <v>47.210999999999999</v>
      </c>
      <c r="W3467" s="465">
        <f t="shared" si="855"/>
        <v>0.62713260813186589</v>
      </c>
      <c r="X3467" s="465">
        <f t="shared" si="856"/>
        <v>0.21359458786682081</v>
      </c>
      <c r="Y3467" s="43">
        <f>Cal_051922a!$A$3</f>
        <v>20220519</v>
      </c>
      <c r="Z3467" s="48" t="s">
        <v>1603</v>
      </c>
      <c r="AA3467" s="43">
        <v>20221204</v>
      </c>
      <c r="AE3467" s="689" t="s">
        <v>1250</v>
      </c>
      <c r="AF3467" s="130">
        <v>1</v>
      </c>
      <c r="AG3467" s="130" t="s">
        <v>1634</v>
      </c>
      <c r="AH3467"/>
    </row>
    <row r="3468" spans="1:35" x14ac:dyDescent="0.2">
      <c r="A3468" s="43" t="s">
        <v>1267</v>
      </c>
      <c r="B3468" s="45">
        <v>20201014</v>
      </c>
      <c r="C3468" s="107" t="s">
        <v>66</v>
      </c>
      <c r="D3468" s="107">
        <v>7</v>
      </c>
      <c r="E3468" s="107">
        <v>6</v>
      </c>
      <c r="H3468" s="107" t="s">
        <v>11</v>
      </c>
      <c r="I3468" s="107">
        <v>290</v>
      </c>
      <c r="J3468" s="107">
        <v>0</v>
      </c>
      <c r="K3468" s="43">
        <v>5</v>
      </c>
      <c r="L3468" s="43">
        <v>1</v>
      </c>
      <c r="M3468" s="43">
        <v>0</v>
      </c>
      <c r="N3468" s="49">
        <v>1</v>
      </c>
      <c r="O3468" s="111" t="str">
        <f>Cal_051922a!$E$2</f>
        <v>Cal_051922a</v>
      </c>
      <c r="P3468" s="112">
        <f>Cal_051922a!$Q$3</f>
        <v>1.8382409380942635</v>
      </c>
      <c r="Q3468" s="112">
        <f>Cal_051922a!$R$3</f>
        <v>0.56187208580813652</v>
      </c>
      <c r="R3468" s="46">
        <v>77.319999999999993</v>
      </c>
      <c r="S3468" s="46">
        <v>50.1</v>
      </c>
      <c r="T3468" s="43">
        <f t="shared" si="876"/>
        <v>0.71899999999999997</v>
      </c>
      <c r="U3468" s="79">
        <f t="shared" si="853"/>
        <v>76.600999999999999</v>
      </c>
      <c r="V3468" s="79">
        <f t="shared" si="854"/>
        <v>49.381</v>
      </c>
      <c r="W3468" s="465">
        <f t="shared" si="855"/>
        <v>0.57827065018121215</v>
      </c>
      <c r="X3468" s="465">
        <f t="shared" si="856"/>
        <v>0.3010996166127794</v>
      </c>
      <c r="Y3468" s="43">
        <f>Cal_051922a!$A$3</f>
        <v>20220519</v>
      </c>
      <c r="Z3468" s="48" t="s">
        <v>1603</v>
      </c>
      <c r="AA3468" s="43">
        <v>20221204</v>
      </c>
      <c r="AE3468" s="689" t="s">
        <v>1250</v>
      </c>
      <c r="AF3468" s="130">
        <v>1</v>
      </c>
      <c r="AG3468" s="130" t="s">
        <v>1634</v>
      </c>
      <c r="AH3468"/>
    </row>
    <row r="3469" spans="1:35" s="82" customFormat="1" x14ac:dyDescent="0.2">
      <c r="A3469" s="82" t="s">
        <v>1267</v>
      </c>
      <c r="B3469" s="81">
        <v>20201014</v>
      </c>
      <c r="C3469" s="126" t="s">
        <v>66</v>
      </c>
      <c r="D3469" s="126">
        <v>7</v>
      </c>
      <c r="E3469" s="126">
        <v>6</v>
      </c>
      <c r="F3469" s="107"/>
      <c r="G3469" s="107"/>
      <c r="H3469" s="126" t="s">
        <v>10</v>
      </c>
      <c r="I3469" s="126">
        <v>293</v>
      </c>
      <c r="J3469" s="126">
        <v>5</v>
      </c>
      <c r="K3469" s="82">
        <v>5</v>
      </c>
      <c r="L3469" s="82">
        <v>1</v>
      </c>
      <c r="M3469" s="82">
        <v>0</v>
      </c>
      <c r="N3469" s="83">
        <v>1</v>
      </c>
      <c r="O3469" s="156" t="str">
        <f>Cal_051922a!$E$2</f>
        <v>Cal_051922a</v>
      </c>
      <c r="P3469" s="157">
        <f>Cal_051922a!$Q$3</f>
        <v>1.8382409380942635</v>
      </c>
      <c r="Q3469" s="157">
        <f>Cal_051922a!$R$3</f>
        <v>0.56187208580813652</v>
      </c>
      <c r="R3469" s="84">
        <v>29.52</v>
      </c>
      <c r="S3469" s="84">
        <v>19.010000000000002</v>
      </c>
      <c r="T3469" s="82">
        <f t="shared" ref="T3469:T3472" si="877">AVERAGE(0.819,0.655,0.799,0.606,0.68,0.411)</f>
        <v>0.66166666666666674</v>
      </c>
      <c r="U3469" s="125">
        <f t="shared" si="853"/>
        <v>28.858333333333334</v>
      </c>
      <c r="V3469" s="125">
        <f t="shared" si="854"/>
        <v>18.348333333333336</v>
      </c>
      <c r="W3469" s="459">
        <f t="shared" si="855"/>
        <v>0.22099178162605243</v>
      </c>
      <c r="X3469" s="459">
        <f t="shared" si="856"/>
        <v>0.10240738440310475</v>
      </c>
      <c r="Y3469" s="82">
        <f>Cal_051922a!$A$3</f>
        <v>20220519</v>
      </c>
      <c r="Z3469" s="85" t="s">
        <v>1564</v>
      </c>
      <c r="AA3469" s="82">
        <v>20221027</v>
      </c>
      <c r="AB3469" s="85"/>
      <c r="AE3469" s="689" t="s">
        <v>1250</v>
      </c>
      <c r="AF3469" s="130">
        <v>1</v>
      </c>
      <c r="AG3469" s="130" t="s">
        <v>1634</v>
      </c>
      <c r="AH3469" s="155" t="s">
        <v>206</v>
      </c>
      <c r="AI3469" s="155"/>
    </row>
    <row r="3470" spans="1:35" s="82" customFormat="1" x14ac:dyDescent="0.2">
      <c r="A3470" s="82" t="s">
        <v>1267</v>
      </c>
      <c r="B3470" s="81">
        <v>20201014</v>
      </c>
      <c r="C3470" s="126" t="s">
        <v>66</v>
      </c>
      <c r="D3470" s="126">
        <v>7</v>
      </c>
      <c r="E3470" s="126">
        <v>6</v>
      </c>
      <c r="F3470" s="107"/>
      <c r="G3470" s="107"/>
      <c r="H3470" s="126" t="s">
        <v>11</v>
      </c>
      <c r="I3470" s="126">
        <v>292</v>
      </c>
      <c r="J3470" s="126">
        <v>5</v>
      </c>
      <c r="K3470" s="82">
        <v>5</v>
      </c>
      <c r="L3470" s="82">
        <v>1</v>
      </c>
      <c r="M3470" s="82">
        <v>0</v>
      </c>
      <c r="N3470" s="83">
        <v>1</v>
      </c>
      <c r="O3470" s="156" t="str">
        <f>Cal_051922a!$E$2</f>
        <v>Cal_051922a</v>
      </c>
      <c r="P3470" s="157">
        <f>Cal_051922a!$Q$3</f>
        <v>1.8382409380942635</v>
      </c>
      <c r="Q3470" s="157">
        <f>Cal_051922a!$R$3</f>
        <v>0.56187208580813652</v>
      </c>
      <c r="R3470" s="84">
        <v>22</v>
      </c>
      <c r="S3470" s="84">
        <v>14.3</v>
      </c>
      <c r="T3470" s="82">
        <f t="shared" si="877"/>
        <v>0.66166666666666674</v>
      </c>
      <c r="U3470" s="125">
        <f t="shared" si="853"/>
        <v>21.338333333333335</v>
      </c>
      <c r="V3470" s="125">
        <f t="shared" si="854"/>
        <v>13.638333333333334</v>
      </c>
      <c r="W3470" s="459">
        <f t="shared" si="855"/>
        <v>0.16246091736719662</v>
      </c>
      <c r="X3470" s="459">
        <f t="shared" si="856"/>
        <v>7.8745214432707406E-2</v>
      </c>
      <c r="Y3470" s="82">
        <f>Cal_051922a!$A$3</f>
        <v>20220519</v>
      </c>
      <c r="Z3470" s="85" t="s">
        <v>1564</v>
      </c>
      <c r="AA3470" s="82">
        <v>20221027</v>
      </c>
      <c r="AB3470" s="85"/>
      <c r="AE3470" s="689" t="s">
        <v>1250</v>
      </c>
      <c r="AF3470" s="130">
        <v>1</v>
      </c>
      <c r="AG3470" s="130" t="s">
        <v>1634</v>
      </c>
      <c r="AH3470" s="155" t="s">
        <v>209</v>
      </c>
      <c r="AI3470" s="155"/>
    </row>
    <row r="3471" spans="1:35" s="372" customFormat="1" x14ac:dyDescent="0.2">
      <c r="A3471" s="372" t="s">
        <v>1267</v>
      </c>
      <c r="B3471" s="462">
        <v>20201014</v>
      </c>
      <c r="C3471" s="373" t="s">
        <v>66</v>
      </c>
      <c r="D3471" s="373">
        <v>7</v>
      </c>
      <c r="E3471" s="373">
        <v>6</v>
      </c>
      <c r="F3471" s="107"/>
      <c r="G3471" s="107"/>
      <c r="H3471" s="373" t="s">
        <v>10</v>
      </c>
      <c r="I3471" s="373">
        <v>550</v>
      </c>
      <c r="J3471" s="373">
        <v>20</v>
      </c>
      <c r="K3471" s="372">
        <v>5</v>
      </c>
      <c r="L3471" s="372">
        <v>1</v>
      </c>
      <c r="M3471" s="372">
        <v>0</v>
      </c>
      <c r="N3471" s="375">
        <v>1</v>
      </c>
      <c r="O3471" s="374" t="str">
        <f>Cal_051922a!$E$2</f>
        <v>Cal_051922a</v>
      </c>
      <c r="P3471" s="596">
        <f>Cal_051922a!$Q$3</f>
        <v>1.8382409380942635</v>
      </c>
      <c r="Q3471" s="596">
        <f>Cal_051922a!$R$3</f>
        <v>0.56187208580813652</v>
      </c>
      <c r="R3471" s="376">
        <v>30.94</v>
      </c>
      <c r="S3471" s="376">
        <v>19.2</v>
      </c>
      <c r="T3471" s="82">
        <f t="shared" si="877"/>
        <v>0.66166666666666674</v>
      </c>
      <c r="U3471" s="378">
        <f t="shared" si="853"/>
        <v>30.278333333333336</v>
      </c>
      <c r="V3471" s="378">
        <f t="shared" si="854"/>
        <v>18.538333333333334</v>
      </c>
      <c r="W3471" s="464">
        <f t="shared" si="855"/>
        <v>0.13150626248126077</v>
      </c>
      <c r="X3471" s="464">
        <f t="shared" si="856"/>
        <v>4.2561317706271466E-2</v>
      </c>
      <c r="Y3471" s="82">
        <f>Cal_051922a!$A$3</f>
        <v>20220519</v>
      </c>
      <c r="Z3471" s="85" t="s">
        <v>1564</v>
      </c>
      <c r="AA3471" s="82">
        <v>20221027</v>
      </c>
      <c r="AB3471" s="380"/>
      <c r="AE3471" s="689" t="s">
        <v>1250</v>
      </c>
      <c r="AF3471" s="130">
        <v>1</v>
      </c>
      <c r="AG3471" s="130" t="s">
        <v>1634</v>
      </c>
      <c r="AH3471" s="371" t="s">
        <v>214</v>
      </c>
      <c r="AI3471" s="371"/>
    </row>
    <row r="3472" spans="1:35" s="372" customFormat="1" x14ac:dyDescent="0.2">
      <c r="A3472" s="372" t="s">
        <v>1267</v>
      </c>
      <c r="B3472" s="462">
        <v>20201014</v>
      </c>
      <c r="C3472" s="373" t="s">
        <v>66</v>
      </c>
      <c r="D3472" s="373">
        <v>7</v>
      </c>
      <c r="E3472" s="373">
        <v>6</v>
      </c>
      <c r="F3472" s="107"/>
      <c r="G3472" s="107"/>
      <c r="H3472" s="373" t="s">
        <v>11</v>
      </c>
      <c r="I3472" s="373">
        <v>550</v>
      </c>
      <c r="J3472" s="373">
        <v>20</v>
      </c>
      <c r="K3472" s="372">
        <v>5</v>
      </c>
      <c r="L3472" s="372">
        <v>1</v>
      </c>
      <c r="M3472" s="372">
        <v>0</v>
      </c>
      <c r="N3472" s="375">
        <v>1</v>
      </c>
      <c r="O3472" s="374" t="str">
        <f>Cal_051922a!$E$2</f>
        <v>Cal_051922a</v>
      </c>
      <c r="P3472" s="596">
        <f>Cal_051922a!$Q$3</f>
        <v>1.8382409380942635</v>
      </c>
      <c r="Q3472" s="596">
        <f>Cal_051922a!$R$3</f>
        <v>0.56187208580813652</v>
      </c>
      <c r="R3472" s="376">
        <v>29.48</v>
      </c>
      <c r="S3472" s="376">
        <v>18.309999999999999</v>
      </c>
      <c r="T3472" s="82">
        <f t="shared" si="877"/>
        <v>0.66166666666666674</v>
      </c>
      <c r="U3472" s="378">
        <f t="shared" si="853"/>
        <v>28.818333333333335</v>
      </c>
      <c r="V3472" s="378">
        <f t="shared" si="854"/>
        <v>17.648333333333333</v>
      </c>
      <c r="W3472" s="464">
        <f t="shared" si="855"/>
        <v>0.12512137580201729</v>
      </c>
      <c r="X3472" s="464">
        <f t="shared" si="856"/>
        <v>4.0589458200120575E-2</v>
      </c>
      <c r="Y3472" s="82">
        <f>Cal_051922a!$A$3</f>
        <v>20220519</v>
      </c>
      <c r="Z3472" s="85" t="s">
        <v>1564</v>
      </c>
      <c r="AA3472" s="82">
        <v>20221027</v>
      </c>
      <c r="AB3472" s="380"/>
      <c r="AE3472" s="689" t="s">
        <v>1250</v>
      </c>
      <c r="AF3472" s="130">
        <v>1</v>
      </c>
      <c r="AG3472" s="130" t="s">
        <v>1634</v>
      </c>
      <c r="AH3472" s="371" t="s">
        <v>215</v>
      </c>
      <c r="AI3472" s="371"/>
    </row>
    <row r="3473" spans="1:35" x14ac:dyDescent="0.2">
      <c r="A3473" s="43" t="s">
        <v>1267</v>
      </c>
      <c r="B3473" s="45">
        <v>20201014</v>
      </c>
      <c r="C3473" s="107" t="s">
        <v>66</v>
      </c>
      <c r="D3473" s="107">
        <v>7</v>
      </c>
      <c r="E3473" s="107">
        <v>9</v>
      </c>
      <c r="H3473" s="107" t="s">
        <v>10</v>
      </c>
      <c r="I3473" s="107">
        <v>290</v>
      </c>
      <c r="J3473" s="107">
        <v>0</v>
      </c>
      <c r="K3473" s="43">
        <v>5</v>
      </c>
      <c r="L3473" s="43">
        <v>1</v>
      </c>
      <c r="M3473" s="43">
        <v>0</v>
      </c>
      <c r="N3473" s="49">
        <v>1</v>
      </c>
      <c r="O3473" s="111" t="str">
        <f>Cal_051922a!$E$2</f>
        <v>Cal_051922a</v>
      </c>
      <c r="P3473" s="112">
        <f>Cal_051922a!$Q$3</f>
        <v>1.8382409380942635</v>
      </c>
      <c r="Q3473" s="112">
        <f>Cal_051922a!$R$3</f>
        <v>0.56187208580813652</v>
      </c>
      <c r="R3473" s="46">
        <v>76.790000000000006</v>
      </c>
      <c r="S3473" s="46">
        <v>49.21</v>
      </c>
      <c r="T3473" s="43">
        <f t="shared" ref="T3473" si="878">AVERAGE(0.752,0.643,0.766,0.706,0.634,0.813)</f>
        <v>0.71899999999999997</v>
      </c>
      <c r="U3473" s="79">
        <f t="shared" si="853"/>
        <v>76.071000000000012</v>
      </c>
      <c r="V3473" s="79">
        <f t="shared" si="854"/>
        <v>48.491</v>
      </c>
      <c r="W3473" s="465">
        <f t="shared" si="855"/>
        <v>0.58591860881696678</v>
      </c>
      <c r="X3473" s="465">
        <f t="shared" si="856"/>
        <v>0.27760265659093192</v>
      </c>
      <c r="Y3473" s="43">
        <f>Cal_051922a!$A$3</f>
        <v>20220519</v>
      </c>
      <c r="Z3473" s="48" t="s">
        <v>1603</v>
      </c>
      <c r="AA3473" s="43">
        <v>20221204</v>
      </c>
      <c r="AE3473" s="689" t="s">
        <v>1250</v>
      </c>
      <c r="AF3473" s="130">
        <v>1</v>
      </c>
      <c r="AG3473" s="130" t="s">
        <v>1634</v>
      </c>
      <c r="AH3473"/>
    </row>
    <row r="3474" spans="1:35" x14ac:dyDescent="0.2">
      <c r="A3474" s="43" t="s">
        <v>1267</v>
      </c>
      <c r="B3474" s="45">
        <v>20201014</v>
      </c>
      <c r="C3474" s="107" t="s">
        <v>66</v>
      </c>
      <c r="D3474" s="107">
        <v>7</v>
      </c>
      <c r="E3474" s="107">
        <v>9</v>
      </c>
      <c r="H3474" s="107" t="s">
        <v>11</v>
      </c>
      <c r="I3474" s="107">
        <v>290</v>
      </c>
      <c r="J3474" s="107">
        <v>0</v>
      </c>
      <c r="K3474" s="43">
        <v>5</v>
      </c>
      <c r="L3474" s="43">
        <v>1</v>
      </c>
      <c r="M3474" s="43">
        <v>0</v>
      </c>
      <c r="N3474" s="49">
        <v>1</v>
      </c>
      <c r="O3474" s="111" t="str">
        <f>Cal_051922a!$E$2</f>
        <v>Cal_051922a</v>
      </c>
      <c r="P3474" s="112">
        <f>Cal_051922a!$Q$3</f>
        <v>1.8382409380942635</v>
      </c>
      <c r="Q3474" s="112">
        <f>Cal_051922a!$R$3</f>
        <v>0.56187208580813652</v>
      </c>
      <c r="R3474" s="46">
        <v>70.540000000000006</v>
      </c>
      <c r="S3474" s="46">
        <v>45.55</v>
      </c>
      <c r="T3474" s="43">
        <f t="shared" ref="T3474" si="879">AVERAGE(0.536,0.72,0.472,0.716,0.588,0.543)</f>
        <v>0.59583333333333333</v>
      </c>
      <c r="U3474" s="79">
        <f t="shared" si="853"/>
        <v>69.944166666666675</v>
      </c>
      <c r="V3474" s="79">
        <f t="shared" si="854"/>
        <v>44.954166666666666</v>
      </c>
      <c r="W3474" s="465">
        <f t="shared" si="855"/>
        <v>0.53089579529862219</v>
      </c>
      <c r="X3474" s="465">
        <f t="shared" si="856"/>
        <v>0.26964201347738964</v>
      </c>
      <c r="Y3474" s="43">
        <f>Cal_051922a!$A$3</f>
        <v>20220519</v>
      </c>
      <c r="Z3474" s="48" t="s">
        <v>1590</v>
      </c>
      <c r="AA3474" s="43">
        <v>20221203</v>
      </c>
      <c r="AE3474" s="689" t="s">
        <v>1250</v>
      </c>
      <c r="AF3474" s="130">
        <v>1</v>
      </c>
      <c r="AG3474" s="130" t="s">
        <v>1634</v>
      </c>
      <c r="AH3474"/>
    </row>
    <row r="3475" spans="1:35" s="82" customFormat="1" x14ac:dyDescent="0.2">
      <c r="A3475" s="82" t="s">
        <v>1267</v>
      </c>
      <c r="B3475" s="81">
        <v>20201014</v>
      </c>
      <c r="C3475" s="126" t="s">
        <v>66</v>
      </c>
      <c r="D3475" s="126">
        <v>7</v>
      </c>
      <c r="E3475" s="126">
        <v>9</v>
      </c>
      <c r="F3475" s="107"/>
      <c r="G3475" s="107"/>
      <c r="H3475" s="126" t="s">
        <v>10</v>
      </c>
      <c r="I3475" s="126">
        <v>295</v>
      </c>
      <c r="J3475" s="126">
        <v>5</v>
      </c>
      <c r="K3475" s="82">
        <v>5</v>
      </c>
      <c r="L3475" s="82">
        <v>1</v>
      </c>
      <c r="M3475" s="82">
        <v>0</v>
      </c>
      <c r="N3475" s="83">
        <v>1</v>
      </c>
      <c r="O3475" s="156" t="str">
        <f>Cal_051922a!$E$2</f>
        <v>Cal_051922a</v>
      </c>
      <c r="P3475" s="157">
        <f>Cal_051922a!$Q$3</f>
        <v>1.8382409380942635</v>
      </c>
      <c r="Q3475" s="157">
        <f>Cal_051922a!$R$3</f>
        <v>0.56187208580813652</v>
      </c>
      <c r="R3475" s="84">
        <v>22.64</v>
      </c>
      <c r="S3475" s="84">
        <v>14.97</v>
      </c>
      <c r="T3475" s="82">
        <f t="shared" ref="T3475:T3478" si="880">AVERAGE(0.819,0.655,0.799,0.606,0.68,0.411)</f>
        <v>0.66166666666666674</v>
      </c>
      <c r="U3475" s="125">
        <f t="shared" si="853"/>
        <v>21.978333333333335</v>
      </c>
      <c r="V3475" s="125">
        <f t="shared" si="854"/>
        <v>14.308333333333334</v>
      </c>
      <c r="W3475" s="459">
        <f t="shared" si="855"/>
        <v>0.16018224475996842</v>
      </c>
      <c r="X3475" s="459">
        <f t="shared" si="856"/>
        <v>9.029998910587389E-2</v>
      </c>
      <c r="Y3475" s="82">
        <f>Cal_051922a!$A$3</f>
        <v>20220519</v>
      </c>
      <c r="Z3475" s="85" t="s">
        <v>1564</v>
      </c>
      <c r="AA3475" s="82">
        <v>20221027</v>
      </c>
      <c r="AB3475" s="85"/>
      <c r="AE3475" s="689" t="s">
        <v>1250</v>
      </c>
      <c r="AF3475" s="130">
        <v>1</v>
      </c>
      <c r="AG3475" s="130" t="s">
        <v>1634</v>
      </c>
      <c r="AH3475" s="155" t="s">
        <v>210</v>
      </c>
      <c r="AI3475" s="155"/>
    </row>
    <row r="3476" spans="1:35" s="82" customFormat="1" x14ac:dyDescent="0.2">
      <c r="A3476" s="82" t="s">
        <v>1267</v>
      </c>
      <c r="B3476" s="81">
        <v>20201014</v>
      </c>
      <c r="C3476" s="126" t="s">
        <v>66</v>
      </c>
      <c r="D3476" s="126">
        <v>7</v>
      </c>
      <c r="E3476" s="126">
        <v>9</v>
      </c>
      <c r="F3476" s="107"/>
      <c r="G3476" s="107"/>
      <c r="H3476" s="126" t="s">
        <v>11</v>
      </c>
      <c r="I3476" s="126">
        <v>294</v>
      </c>
      <c r="J3476" s="126">
        <v>5</v>
      </c>
      <c r="K3476" s="82">
        <v>5</v>
      </c>
      <c r="L3476" s="82">
        <v>1</v>
      </c>
      <c r="M3476" s="82">
        <v>0</v>
      </c>
      <c r="N3476" s="83">
        <v>1</v>
      </c>
      <c r="O3476" s="156" t="str">
        <f>Cal_051922a!$E$2</f>
        <v>Cal_051922a</v>
      </c>
      <c r="P3476" s="157">
        <f>Cal_051922a!$Q$3</f>
        <v>1.8382409380942635</v>
      </c>
      <c r="Q3476" s="157">
        <f>Cal_051922a!$R$3</f>
        <v>0.56187208580813652</v>
      </c>
      <c r="R3476" s="84">
        <v>26.85</v>
      </c>
      <c r="S3476" s="84">
        <v>17.82</v>
      </c>
      <c r="T3476" s="82">
        <f t="shared" si="880"/>
        <v>0.66166666666666674</v>
      </c>
      <c r="U3476" s="125">
        <f t="shared" si="853"/>
        <v>26.188333333333336</v>
      </c>
      <c r="V3476" s="125">
        <f t="shared" si="854"/>
        <v>17.158333333333335</v>
      </c>
      <c r="W3476" s="459">
        <f t="shared" si="855"/>
        <v>0.18922627815051213</v>
      </c>
      <c r="X3476" s="459">
        <f t="shared" si="856"/>
        <v>0.11216984715363322</v>
      </c>
      <c r="Y3476" s="82">
        <f>Cal_051922a!$A$3</f>
        <v>20220519</v>
      </c>
      <c r="Z3476" s="85" t="s">
        <v>1564</v>
      </c>
      <c r="AA3476" s="82">
        <v>20221027</v>
      </c>
      <c r="AB3476" s="85"/>
      <c r="AE3476" s="689" t="s">
        <v>1250</v>
      </c>
      <c r="AF3476" s="130">
        <v>1</v>
      </c>
      <c r="AG3476" s="130" t="s">
        <v>1634</v>
      </c>
      <c r="AH3476" s="155" t="s">
        <v>212</v>
      </c>
      <c r="AI3476" s="155"/>
    </row>
    <row r="3477" spans="1:35" s="372" customFormat="1" x14ac:dyDescent="0.2">
      <c r="A3477" s="372" t="s">
        <v>1267</v>
      </c>
      <c r="B3477" s="462">
        <v>20201014</v>
      </c>
      <c r="C3477" s="373" t="s">
        <v>66</v>
      </c>
      <c r="D3477" s="373">
        <v>7</v>
      </c>
      <c r="E3477" s="373">
        <v>9</v>
      </c>
      <c r="F3477" s="107"/>
      <c r="G3477" s="107"/>
      <c r="H3477" s="373" t="s">
        <v>10</v>
      </c>
      <c r="I3477" s="373">
        <v>551</v>
      </c>
      <c r="J3477" s="373">
        <v>20</v>
      </c>
      <c r="K3477" s="372">
        <v>5</v>
      </c>
      <c r="L3477" s="372">
        <v>1</v>
      </c>
      <c r="M3477" s="372">
        <v>0</v>
      </c>
      <c r="N3477" s="375">
        <v>1</v>
      </c>
      <c r="O3477" s="374" t="str">
        <f>Cal_051922a!$E$2</f>
        <v>Cal_051922a</v>
      </c>
      <c r="P3477" s="596">
        <f>Cal_051922a!$Q$3</f>
        <v>1.8382409380942635</v>
      </c>
      <c r="Q3477" s="596">
        <f>Cal_051922a!$R$3</f>
        <v>0.56187208580813652</v>
      </c>
      <c r="R3477" s="376">
        <v>23.64</v>
      </c>
      <c r="S3477" s="376">
        <v>15.23</v>
      </c>
      <c r="T3477" s="82">
        <f t="shared" si="880"/>
        <v>0.66166666666666674</v>
      </c>
      <c r="U3477" s="378">
        <f t="shared" si="853"/>
        <v>22.978333333333335</v>
      </c>
      <c r="V3477" s="378">
        <f t="shared" si="854"/>
        <v>14.568333333333333</v>
      </c>
      <c r="W3477" s="464">
        <f t="shared" si="855"/>
        <v>9.4034111296337736E-2</v>
      </c>
      <c r="X3477" s="464">
        <f t="shared" si="856"/>
        <v>4.250848787164755E-2</v>
      </c>
      <c r="Y3477" s="82">
        <f>Cal_051922a!$A$3</f>
        <v>20220519</v>
      </c>
      <c r="Z3477" s="85" t="s">
        <v>1564</v>
      </c>
      <c r="AA3477" s="82">
        <v>20221027</v>
      </c>
      <c r="AB3477" s="380"/>
      <c r="AE3477" s="689" t="s">
        <v>1250</v>
      </c>
      <c r="AF3477" s="130">
        <v>3</v>
      </c>
      <c r="AG3477" s="130" t="s">
        <v>1634</v>
      </c>
      <c r="AH3477" s="371" t="s">
        <v>1773</v>
      </c>
      <c r="AI3477" s="371"/>
    </row>
    <row r="3478" spans="1:35" s="372" customFormat="1" x14ac:dyDescent="0.2">
      <c r="A3478" s="372" t="s">
        <v>1267</v>
      </c>
      <c r="B3478" s="462">
        <v>20201014</v>
      </c>
      <c r="C3478" s="373" t="s">
        <v>66</v>
      </c>
      <c r="D3478" s="373">
        <v>7</v>
      </c>
      <c r="E3478" s="373">
        <v>9</v>
      </c>
      <c r="F3478" s="107"/>
      <c r="G3478" s="107"/>
      <c r="H3478" s="373" t="s">
        <v>11</v>
      </c>
      <c r="I3478" s="373">
        <v>551</v>
      </c>
      <c r="J3478" s="373">
        <v>20</v>
      </c>
      <c r="K3478" s="372">
        <v>5</v>
      </c>
      <c r="L3478" s="372">
        <v>1</v>
      </c>
      <c r="M3478" s="372">
        <v>0</v>
      </c>
      <c r="N3478" s="375">
        <v>1</v>
      </c>
      <c r="O3478" s="374" t="str">
        <f>Cal_051922a!$E$2</f>
        <v>Cal_051922a</v>
      </c>
      <c r="P3478" s="596">
        <f>Cal_051922a!$Q$3</f>
        <v>1.8382409380942635</v>
      </c>
      <c r="Q3478" s="596">
        <f>Cal_051922a!$R$3</f>
        <v>0.56187208580813652</v>
      </c>
      <c r="R3478" s="376">
        <v>33.619999999999997</v>
      </c>
      <c r="S3478" s="376">
        <v>20.98</v>
      </c>
      <c r="T3478" s="82">
        <f t="shared" si="880"/>
        <v>0.66166666666666674</v>
      </c>
      <c r="U3478" s="378">
        <f t="shared" si="853"/>
        <v>32.958333333333329</v>
      </c>
      <c r="V3478" s="378">
        <f t="shared" si="854"/>
        <v>20.318333333333335</v>
      </c>
      <c r="W3478" s="464">
        <f t="shared" si="855"/>
        <v>0.1413306975963981</v>
      </c>
      <c r="X3478" s="464">
        <f t="shared" si="856"/>
        <v>4.9104129821163855E-2</v>
      </c>
      <c r="Y3478" s="82">
        <f>Cal_051922a!$A$3</f>
        <v>20220519</v>
      </c>
      <c r="Z3478" s="85" t="s">
        <v>1564</v>
      </c>
      <c r="AA3478" s="82">
        <v>20221027</v>
      </c>
      <c r="AB3478" s="380"/>
      <c r="AE3478" s="689" t="s">
        <v>1250</v>
      </c>
      <c r="AF3478" s="130">
        <v>3</v>
      </c>
      <c r="AG3478" s="130" t="s">
        <v>1634</v>
      </c>
      <c r="AH3478" s="371" t="s">
        <v>1774</v>
      </c>
      <c r="AI3478" s="371"/>
    </row>
    <row r="3479" spans="1:35" x14ac:dyDescent="0.2">
      <c r="A3479" s="43" t="s">
        <v>1267</v>
      </c>
      <c r="B3479" s="45">
        <v>20201014</v>
      </c>
      <c r="C3479" s="107" t="s">
        <v>66</v>
      </c>
      <c r="D3479" s="107">
        <v>7</v>
      </c>
      <c r="E3479" s="107">
        <v>12</v>
      </c>
      <c r="H3479" s="107" t="s">
        <v>10</v>
      </c>
      <c r="I3479" s="107">
        <v>290</v>
      </c>
      <c r="J3479" s="107">
        <v>0</v>
      </c>
      <c r="O3479" s="111"/>
      <c r="P3479" s="112"/>
      <c r="Q3479" s="112"/>
      <c r="T3479" s="43"/>
      <c r="U3479" s="79" t="e">
        <f t="shared" ref="U3479:U3542" si="881">(R3479-T3479)*(L3479+M3479)/L3479</f>
        <v>#DIV/0!</v>
      </c>
      <c r="V3479" s="79" t="e">
        <f t="shared" ref="V3479:V3542" si="882">(S3479-T3479)*(L3479+M3479)/L3479</f>
        <v>#DIV/0!</v>
      </c>
      <c r="W3479" s="465" t="e">
        <f t="shared" ref="W3479:W3542" si="883">(Q3479*P3479/(P3479-1)*(U3479-V3479)*(K3479)/I3479)/N3479</f>
        <v>#DIV/0!</v>
      </c>
      <c r="X3479" s="465" t="e">
        <f t="shared" ref="X3479:X3542" si="884">(Q3479*P3479/(P3479-1)*(P3479*V3479-U3479)*(K3479)/I3479)/N3479</f>
        <v>#DIV/0!</v>
      </c>
      <c r="AE3479" s="689"/>
      <c r="AH3479"/>
    </row>
    <row r="3480" spans="1:35" x14ac:dyDescent="0.2">
      <c r="A3480" s="43" t="s">
        <v>1267</v>
      </c>
      <c r="B3480" s="45">
        <v>20201014</v>
      </c>
      <c r="C3480" s="107" t="s">
        <v>66</v>
      </c>
      <c r="D3480" s="107">
        <v>7</v>
      </c>
      <c r="E3480" s="107">
        <v>12</v>
      </c>
      <c r="H3480" s="107" t="s">
        <v>11</v>
      </c>
      <c r="I3480" s="107">
        <v>290</v>
      </c>
      <c r="J3480" s="107">
        <v>0</v>
      </c>
      <c r="K3480" s="43">
        <v>5</v>
      </c>
      <c r="L3480" s="43">
        <v>1</v>
      </c>
      <c r="M3480" s="43">
        <v>0</v>
      </c>
      <c r="N3480" s="49">
        <v>1</v>
      </c>
      <c r="O3480" s="111" t="str">
        <f>Cal_051922a!$E$2</f>
        <v>Cal_051922a</v>
      </c>
      <c r="P3480" s="112">
        <f>Cal_051922a!$Q$3</f>
        <v>1.8382409380942635</v>
      </c>
      <c r="Q3480" s="112">
        <f>Cal_051922a!$R$3</f>
        <v>0.56187208580813652</v>
      </c>
      <c r="R3480" s="46">
        <v>85.99</v>
      </c>
      <c r="S3480" s="46">
        <v>55.75</v>
      </c>
      <c r="T3480" s="43">
        <f t="shared" ref="T3480" si="885">AVERAGE(0.536,0.72,0.472,0.716,0.588,0.543)</f>
        <v>0.59583333333333333</v>
      </c>
      <c r="U3480" s="79">
        <f t="shared" si="881"/>
        <v>85.394166666666663</v>
      </c>
      <c r="V3480" s="79">
        <f t="shared" si="882"/>
        <v>55.154166666666669</v>
      </c>
      <c r="W3480" s="465">
        <f t="shared" si="883"/>
        <v>0.64242852540337436</v>
      </c>
      <c r="X3480" s="465">
        <f t="shared" si="884"/>
        <v>0.3397495239772973</v>
      </c>
      <c r="Y3480" s="43">
        <f>Cal_051922a!$A$3</f>
        <v>20220519</v>
      </c>
      <c r="Z3480" s="48" t="s">
        <v>1590</v>
      </c>
      <c r="AA3480" s="43">
        <v>20221203</v>
      </c>
      <c r="AE3480" s="689" t="s">
        <v>1250</v>
      </c>
      <c r="AF3480" s="130">
        <v>1</v>
      </c>
      <c r="AH3480"/>
    </row>
    <row r="3481" spans="1:35" x14ac:dyDescent="0.2">
      <c r="A3481" s="43" t="s">
        <v>1267</v>
      </c>
      <c r="B3481" s="45">
        <v>20201014</v>
      </c>
      <c r="C3481" s="107" t="s">
        <v>66</v>
      </c>
      <c r="D3481" s="107">
        <v>7</v>
      </c>
      <c r="E3481" s="107">
        <v>12</v>
      </c>
      <c r="H3481" s="107" t="s">
        <v>10</v>
      </c>
      <c r="I3481" s="107">
        <v>290</v>
      </c>
      <c r="J3481" s="107">
        <v>10</v>
      </c>
      <c r="K3481" s="43">
        <v>5</v>
      </c>
      <c r="L3481" s="43">
        <v>1</v>
      </c>
      <c r="M3481" s="43">
        <v>0</v>
      </c>
      <c r="N3481" s="49">
        <v>1</v>
      </c>
      <c r="O3481" s="111" t="str">
        <f>Cal_051922a!$E$2</f>
        <v>Cal_051922a</v>
      </c>
      <c r="P3481" s="112">
        <f>Cal_051922a!$Q$3</f>
        <v>1.8382409380942635</v>
      </c>
      <c r="Q3481" s="112">
        <f>Cal_051922a!$R$3</f>
        <v>0.56187208580813652</v>
      </c>
      <c r="R3481" s="46">
        <v>57.45</v>
      </c>
      <c r="S3481" s="46">
        <v>38.03</v>
      </c>
      <c r="T3481" s="43">
        <f t="shared" ref="T3481:T3482" si="886">AVERAGE(0.515, 0.731, 0.635, 0.606, 0.862,0.566)</f>
        <v>0.65249999999999997</v>
      </c>
      <c r="U3481" s="79">
        <f t="shared" si="881"/>
        <v>56.797499999999999</v>
      </c>
      <c r="V3481" s="79">
        <f t="shared" si="882"/>
        <v>37.377499999999998</v>
      </c>
      <c r="W3481" s="465">
        <f t="shared" si="883"/>
        <v>0.4125648797398655</v>
      </c>
      <c r="X3481" s="465">
        <f t="shared" si="884"/>
        <v>0.25304865880922067</v>
      </c>
      <c r="Y3481" s="43">
        <f>Cal_051922a!$A$3</f>
        <v>20220519</v>
      </c>
      <c r="Z3481" s="48" t="s">
        <v>2000</v>
      </c>
      <c r="AA3481" s="43">
        <v>20230209</v>
      </c>
      <c r="AE3481" s="689" t="s">
        <v>1250</v>
      </c>
      <c r="AF3481" s="130">
        <v>1</v>
      </c>
      <c r="AH3481"/>
    </row>
    <row r="3482" spans="1:35" x14ac:dyDescent="0.2">
      <c r="A3482" s="43" t="s">
        <v>1267</v>
      </c>
      <c r="B3482" s="45">
        <v>20201014</v>
      </c>
      <c r="C3482" s="107" t="s">
        <v>66</v>
      </c>
      <c r="D3482" s="107">
        <v>7</v>
      </c>
      <c r="E3482" s="107">
        <v>12</v>
      </c>
      <c r="H3482" s="107" t="s">
        <v>11</v>
      </c>
      <c r="I3482" s="107">
        <v>290</v>
      </c>
      <c r="J3482" s="107">
        <v>10</v>
      </c>
      <c r="K3482" s="43">
        <v>5</v>
      </c>
      <c r="L3482" s="43">
        <v>1</v>
      </c>
      <c r="M3482" s="43">
        <v>0</v>
      </c>
      <c r="N3482" s="49">
        <v>1</v>
      </c>
      <c r="O3482" s="111" t="str">
        <f>Cal_051922a!$E$2</f>
        <v>Cal_051922a</v>
      </c>
      <c r="P3482" s="112">
        <f>Cal_051922a!$Q$3</f>
        <v>1.8382409380942635</v>
      </c>
      <c r="Q3482" s="112">
        <f>Cal_051922a!$R$3</f>
        <v>0.56187208580813652</v>
      </c>
      <c r="R3482" s="46">
        <v>57.89</v>
      </c>
      <c r="S3482" s="46">
        <v>38.97</v>
      </c>
      <c r="T3482" s="43">
        <f t="shared" si="886"/>
        <v>0.65249999999999997</v>
      </c>
      <c r="U3482" s="79">
        <f t="shared" si="881"/>
        <v>57.237499999999997</v>
      </c>
      <c r="V3482" s="79">
        <f t="shared" si="882"/>
        <v>38.317499999999995</v>
      </c>
      <c r="W3482" s="465">
        <f t="shared" si="883"/>
        <v>0.40194271496798434</v>
      </c>
      <c r="X3482" s="465">
        <f t="shared" si="884"/>
        <v>0.280410218303492</v>
      </c>
      <c r="Y3482" s="43">
        <f>Cal_051922a!$A$3</f>
        <v>20220519</v>
      </c>
      <c r="Z3482" s="48" t="s">
        <v>2000</v>
      </c>
      <c r="AA3482" s="43">
        <v>20230209</v>
      </c>
      <c r="AE3482" s="689" t="s">
        <v>1250</v>
      </c>
      <c r="AF3482" s="130">
        <v>1</v>
      </c>
      <c r="AH3482"/>
    </row>
    <row r="3483" spans="1:35" s="82" customFormat="1" x14ac:dyDescent="0.2">
      <c r="A3483" s="82" t="s">
        <v>1267</v>
      </c>
      <c r="B3483" s="81">
        <v>20201014</v>
      </c>
      <c r="C3483" s="126" t="s">
        <v>66</v>
      </c>
      <c r="D3483" s="126">
        <v>7</v>
      </c>
      <c r="E3483" s="126">
        <v>13</v>
      </c>
      <c r="F3483" s="107"/>
      <c r="G3483" s="107"/>
      <c r="H3483" s="126" t="s">
        <v>10</v>
      </c>
      <c r="I3483" s="126">
        <v>293</v>
      </c>
      <c r="J3483" s="126">
        <v>5</v>
      </c>
      <c r="K3483" s="82">
        <v>5</v>
      </c>
      <c r="L3483" s="82">
        <v>1</v>
      </c>
      <c r="M3483" s="82">
        <v>0</v>
      </c>
      <c r="N3483" s="83">
        <v>1</v>
      </c>
      <c r="O3483" s="156" t="str">
        <f>Cal_051922a!$E$2</f>
        <v>Cal_051922a</v>
      </c>
      <c r="P3483" s="157">
        <f>Cal_051922a!$Q$3</f>
        <v>1.8382409380942635</v>
      </c>
      <c r="Q3483" s="157">
        <f>Cal_051922a!$R$3</f>
        <v>0.56187208580813652</v>
      </c>
      <c r="R3483" s="84">
        <v>33.06</v>
      </c>
      <c r="S3483" s="84">
        <v>20.46</v>
      </c>
      <c r="T3483" s="82">
        <f t="shared" ref="T3483:T3486" si="887">AVERAGE(0.819,0.655,0.799,0.606,0.68,0.411)</f>
        <v>0.66166666666666674</v>
      </c>
      <c r="U3483" s="125">
        <f t="shared" si="881"/>
        <v>32.398333333333333</v>
      </c>
      <c r="V3483" s="125">
        <f t="shared" si="882"/>
        <v>19.798333333333336</v>
      </c>
      <c r="W3483" s="459">
        <f t="shared" si="883"/>
        <v>0.26493781622152812</v>
      </c>
      <c r="X3483" s="459">
        <f t="shared" si="884"/>
        <v>8.40183735559593E-2</v>
      </c>
      <c r="Y3483" s="82">
        <f>Cal_051922a!$A$3</f>
        <v>20220519</v>
      </c>
      <c r="Z3483" s="85" t="s">
        <v>1564</v>
      </c>
      <c r="AA3483" s="82">
        <v>20221027</v>
      </c>
      <c r="AB3483" s="85"/>
      <c r="AE3483" s="689" t="s">
        <v>1250</v>
      </c>
      <c r="AF3483" s="130">
        <v>1</v>
      </c>
      <c r="AG3483" s="130" t="s">
        <v>1634</v>
      </c>
      <c r="AH3483" s="155" t="s">
        <v>204</v>
      </c>
      <c r="AI3483" s="155"/>
    </row>
    <row r="3484" spans="1:35" s="82" customFormat="1" x14ac:dyDescent="0.2">
      <c r="A3484" s="82" t="s">
        <v>1267</v>
      </c>
      <c r="B3484" s="81">
        <v>20201014</v>
      </c>
      <c r="C3484" s="126" t="s">
        <v>66</v>
      </c>
      <c r="D3484" s="126">
        <v>7</v>
      </c>
      <c r="E3484" s="126">
        <v>13</v>
      </c>
      <c r="F3484" s="107"/>
      <c r="G3484" s="107"/>
      <c r="H3484" s="126" t="s">
        <v>11</v>
      </c>
      <c r="I3484" s="126">
        <v>293</v>
      </c>
      <c r="J3484" s="126">
        <v>5</v>
      </c>
      <c r="K3484" s="82">
        <v>5</v>
      </c>
      <c r="L3484" s="82">
        <v>1</v>
      </c>
      <c r="M3484" s="82">
        <v>0</v>
      </c>
      <c r="N3484" s="83">
        <v>1</v>
      </c>
      <c r="O3484" s="156" t="str">
        <f>Cal_051922a!$E$2</f>
        <v>Cal_051922a</v>
      </c>
      <c r="P3484" s="157">
        <f>Cal_051922a!$Q$3</f>
        <v>1.8382409380942635</v>
      </c>
      <c r="Q3484" s="157">
        <f>Cal_051922a!$R$3</f>
        <v>0.56187208580813652</v>
      </c>
      <c r="R3484" s="84">
        <v>36.72</v>
      </c>
      <c r="S3484" s="84">
        <v>23.42</v>
      </c>
      <c r="T3484" s="82">
        <f t="shared" si="887"/>
        <v>0.66166666666666674</v>
      </c>
      <c r="U3484" s="125">
        <f t="shared" si="881"/>
        <v>36.05833333333333</v>
      </c>
      <c r="V3484" s="125">
        <f t="shared" si="882"/>
        <v>22.758333333333336</v>
      </c>
      <c r="W3484" s="459">
        <f t="shared" si="883"/>
        <v>0.27965658378939073</v>
      </c>
      <c r="X3484" s="459">
        <f t="shared" si="884"/>
        <v>0.12147118550192934</v>
      </c>
      <c r="Y3484" s="82">
        <f>Cal_051922a!$A$3</f>
        <v>20220519</v>
      </c>
      <c r="Z3484" s="85" t="s">
        <v>1564</v>
      </c>
      <c r="AA3484" s="82">
        <v>20221027</v>
      </c>
      <c r="AB3484" s="85"/>
      <c r="AE3484" s="689" t="s">
        <v>1250</v>
      </c>
      <c r="AF3484" s="130">
        <v>1</v>
      </c>
      <c r="AG3484" s="130" t="s">
        <v>1634</v>
      </c>
      <c r="AH3484" s="155" t="s">
        <v>205</v>
      </c>
      <c r="AI3484" s="155"/>
    </row>
    <row r="3485" spans="1:35" s="372" customFormat="1" x14ac:dyDescent="0.2">
      <c r="A3485" s="372" t="s">
        <v>1267</v>
      </c>
      <c r="B3485" s="462">
        <v>20201014</v>
      </c>
      <c r="C3485" s="373" t="s">
        <v>66</v>
      </c>
      <c r="D3485" s="373">
        <v>7</v>
      </c>
      <c r="E3485" s="373">
        <v>13</v>
      </c>
      <c r="F3485" s="107"/>
      <c r="G3485" s="107"/>
      <c r="H3485" s="373" t="s">
        <v>10</v>
      </c>
      <c r="I3485" s="373">
        <v>551</v>
      </c>
      <c r="J3485" s="373">
        <v>20</v>
      </c>
      <c r="K3485" s="372">
        <v>5</v>
      </c>
      <c r="L3485" s="372">
        <v>1</v>
      </c>
      <c r="M3485" s="372">
        <v>0</v>
      </c>
      <c r="N3485" s="375">
        <v>1</v>
      </c>
      <c r="O3485" s="374" t="str">
        <f>Cal_051922a!$E$2</f>
        <v>Cal_051922a</v>
      </c>
      <c r="P3485" s="596">
        <f>Cal_051922a!$Q$3</f>
        <v>1.8382409380942635</v>
      </c>
      <c r="Q3485" s="596">
        <f>Cal_051922a!$R$3</f>
        <v>0.56187208580813652</v>
      </c>
      <c r="R3485" s="376">
        <v>37.99</v>
      </c>
      <c r="S3485" s="376">
        <v>23.32</v>
      </c>
      <c r="T3485" s="82">
        <f t="shared" si="887"/>
        <v>0.66166666666666674</v>
      </c>
      <c r="U3485" s="378">
        <f t="shared" si="881"/>
        <v>37.328333333333333</v>
      </c>
      <c r="V3485" s="378">
        <f t="shared" si="882"/>
        <v>22.658333333333335</v>
      </c>
      <c r="W3485" s="464">
        <f t="shared" si="883"/>
        <v>0.16402858652999691</v>
      </c>
      <c r="X3485" s="464">
        <f t="shared" si="884"/>
        <v>4.8338034644784054E-2</v>
      </c>
      <c r="Y3485" s="82">
        <f>Cal_051922a!$A$3</f>
        <v>20220519</v>
      </c>
      <c r="Z3485" s="85" t="s">
        <v>1564</v>
      </c>
      <c r="AA3485" s="82">
        <v>20221027</v>
      </c>
      <c r="AB3485" s="380"/>
      <c r="AE3485" s="689" t="s">
        <v>1250</v>
      </c>
      <c r="AF3485" s="130">
        <v>1</v>
      </c>
      <c r="AG3485" s="130" t="s">
        <v>1634</v>
      </c>
      <c r="AH3485" s="371" t="s">
        <v>211</v>
      </c>
      <c r="AI3485" s="371"/>
    </row>
    <row r="3486" spans="1:35" s="610" customFormat="1" ht="13.5" thickBot="1" x14ac:dyDescent="0.25">
      <c r="A3486" s="610" t="s">
        <v>1267</v>
      </c>
      <c r="B3486" s="611">
        <v>20201014</v>
      </c>
      <c r="C3486" s="612" t="s">
        <v>66</v>
      </c>
      <c r="D3486" s="612">
        <v>7</v>
      </c>
      <c r="E3486" s="612">
        <v>13</v>
      </c>
      <c r="F3486" s="140"/>
      <c r="G3486" s="140"/>
      <c r="H3486" s="612" t="s">
        <v>11</v>
      </c>
      <c r="I3486" s="612">
        <v>551</v>
      </c>
      <c r="J3486" s="612">
        <v>20</v>
      </c>
      <c r="K3486" s="610">
        <v>5</v>
      </c>
      <c r="L3486" s="610">
        <v>1</v>
      </c>
      <c r="M3486" s="610">
        <v>0</v>
      </c>
      <c r="N3486" s="614">
        <v>1</v>
      </c>
      <c r="O3486" s="631" t="str">
        <f>Cal_051922a!$E$2</f>
        <v>Cal_051922a</v>
      </c>
      <c r="P3486" s="632">
        <f>Cal_051922a!$Q$3</f>
        <v>1.8382409380942635</v>
      </c>
      <c r="Q3486" s="632">
        <f>Cal_051922a!$R$3</f>
        <v>0.56187208580813652</v>
      </c>
      <c r="R3486" s="626">
        <v>45.72</v>
      </c>
      <c r="S3486" s="626">
        <v>28.25</v>
      </c>
      <c r="T3486" s="258">
        <f t="shared" si="887"/>
        <v>0.66166666666666674</v>
      </c>
      <c r="U3486" s="618">
        <f t="shared" si="881"/>
        <v>45.05833333333333</v>
      </c>
      <c r="V3486" s="618">
        <f t="shared" si="882"/>
        <v>27.588333333333335</v>
      </c>
      <c r="W3486" s="619">
        <f t="shared" si="883"/>
        <v>0.19533601954185725</v>
      </c>
      <c r="X3486" s="619">
        <f t="shared" si="884"/>
        <v>6.3237329506038983E-2</v>
      </c>
      <c r="Y3486" s="258">
        <f>Cal_051922a!$A$3</f>
        <v>20220519</v>
      </c>
      <c r="Z3486" s="276" t="s">
        <v>1564</v>
      </c>
      <c r="AA3486" s="258">
        <v>20221027</v>
      </c>
      <c r="AB3486" s="625"/>
      <c r="AE3486" s="693" t="s">
        <v>1250</v>
      </c>
      <c r="AF3486" s="508">
        <v>1</v>
      </c>
      <c r="AG3486" s="508" t="s">
        <v>1634</v>
      </c>
      <c r="AH3486" s="613" t="s">
        <v>213</v>
      </c>
      <c r="AI3486" s="613"/>
    </row>
    <row r="3487" spans="1:35" x14ac:dyDescent="0.2">
      <c r="A3487" s="43" t="s">
        <v>1267</v>
      </c>
      <c r="B3487" s="45">
        <v>20201015</v>
      </c>
      <c r="C3487" s="107" t="s">
        <v>72</v>
      </c>
      <c r="D3487" s="107">
        <v>9</v>
      </c>
      <c r="E3487" s="107">
        <v>4</v>
      </c>
      <c r="H3487" s="107" t="s">
        <v>10</v>
      </c>
      <c r="I3487" s="107">
        <v>285</v>
      </c>
      <c r="J3487" s="107">
        <v>0</v>
      </c>
      <c r="K3487" s="43">
        <v>5</v>
      </c>
      <c r="L3487" s="43">
        <v>1</v>
      </c>
      <c r="M3487" s="43">
        <v>0</v>
      </c>
      <c r="N3487" s="49">
        <v>1</v>
      </c>
      <c r="O3487" s="111" t="str">
        <f>Cal_051922a!$E$2</f>
        <v>Cal_051922a</v>
      </c>
      <c r="P3487" s="112">
        <f>Cal_051922a!$Q$3</f>
        <v>1.8382409380942635</v>
      </c>
      <c r="Q3487" s="112">
        <f>Cal_051922a!$R$3</f>
        <v>0.56187208580813652</v>
      </c>
      <c r="R3487" s="46">
        <v>6.5010000000000003</v>
      </c>
      <c r="S3487" s="46">
        <v>5.327</v>
      </c>
      <c r="T3487" s="43">
        <f t="shared" ref="T3487:T3490" si="888">AVERAGE(0.536,0.72,0.472,0.716,0.588,0.543)</f>
        <v>0.59583333333333333</v>
      </c>
      <c r="U3487" s="79">
        <f t="shared" si="881"/>
        <v>5.9051666666666671</v>
      </c>
      <c r="V3487" s="79">
        <f t="shared" si="882"/>
        <v>4.7311666666666667</v>
      </c>
      <c r="W3487" s="465">
        <f t="shared" si="883"/>
        <v>2.5378401531471379E-2</v>
      </c>
      <c r="X3487" s="465">
        <f t="shared" si="884"/>
        <v>6.0351688934811146E-2</v>
      </c>
      <c r="Y3487" s="43">
        <f>Cal_051922a!$A$3</f>
        <v>20220519</v>
      </c>
      <c r="Z3487" s="48" t="s">
        <v>1590</v>
      </c>
      <c r="AA3487" s="43">
        <v>20221203</v>
      </c>
      <c r="AE3487" s="689" t="s">
        <v>1250</v>
      </c>
      <c r="AF3487" s="130">
        <v>3</v>
      </c>
      <c r="AG3487" s="130" t="s">
        <v>1634</v>
      </c>
      <c r="AH3487" t="s">
        <v>1775</v>
      </c>
    </row>
    <row r="3488" spans="1:35" x14ac:dyDescent="0.2">
      <c r="A3488" s="43" t="s">
        <v>1267</v>
      </c>
      <c r="B3488" s="45">
        <v>20201015</v>
      </c>
      <c r="C3488" s="107" t="s">
        <v>72</v>
      </c>
      <c r="D3488" s="107">
        <v>9</v>
      </c>
      <c r="E3488" s="107">
        <v>4</v>
      </c>
      <c r="H3488" s="107" t="s">
        <v>11</v>
      </c>
      <c r="I3488" s="107">
        <v>285</v>
      </c>
      <c r="J3488" s="107">
        <v>0</v>
      </c>
      <c r="K3488" s="43">
        <v>5</v>
      </c>
      <c r="L3488" s="43">
        <v>1</v>
      </c>
      <c r="M3488" s="43">
        <v>0</v>
      </c>
      <c r="N3488" s="49">
        <v>1</v>
      </c>
      <c r="O3488" s="111" t="str">
        <f>Cal_051922a!$E$2</f>
        <v>Cal_051922a</v>
      </c>
      <c r="P3488" s="112">
        <f>Cal_051922a!$Q$3</f>
        <v>1.8382409380942635</v>
      </c>
      <c r="Q3488" s="112">
        <f>Cal_051922a!$R$3</f>
        <v>0.56187208580813652</v>
      </c>
      <c r="R3488" s="46">
        <v>7.2279999999999998</v>
      </c>
      <c r="S3488" s="46">
        <v>5.4409999999999998</v>
      </c>
      <c r="T3488" s="43">
        <f t="shared" ref="T3488" si="889">AVERAGE(0.752,0.643,0.766,0.706,0.634,0.813)</f>
        <v>0.71899999999999997</v>
      </c>
      <c r="U3488" s="79">
        <f t="shared" si="881"/>
        <v>6.5089999999999995</v>
      </c>
      <c r="V3488" s="79">
        <f t="shared" si="882"/>
        <v>4.7219999999999995</v>
      </c>
      <c r="W3488" s="465">
        <f t="shared" si="883"/>
        <v>3.8629645261277122E-2</v>
      </c>
      <c r="X3488" s="465">
        <f t="shared" si="884"/>
        <v>4.6934342588468084E-2</v>
      </c>
      <c r="Y3488" s="43">
        <f>Cal_051922a!$A$3</f>
        <v>20220519</v>
      </c>
      <c r="Z3488" s="48" t="s">
        <v>1603</v>
      </c>
      <c r="AA3488" s="43">
        <v>20221204</v>
      </c>
      <c r="AE3488" s="689" t="s">
        <v>1250</v>
      </c>
      <c r="AF3488" s="130">
        <v>3</v>
      </c>
      <c r="AG3488" s="130" t="s">
        <v>1634</v>
      </c>
      <c r="AH3488" t="s">
        <v>1775</v>
      </c>
    </row>
    <row r="3489" spans="1:35" x14ac:dyDescent="0.2">
      <c r="A3489" s="43" t="s">
        <v>1267</v>
      </c>
      <c r="B3489" s="45">
        <v>20201015</v>
      </c>
      <c r="C3489" s="107" t="s">
        <v>72</v>
      </c>
      <c r="D3489" s="107">
        <v>9</v>
      </c>
      <c r="E3489" s="107">
        <v>6</v>
      </c>
      <c r="H3489" s="107" t="s">
        <v>10</v>
      </c>
      <c r="I3489" s="107">
        <v>285</v>
      </c>
      <c r="J3489" s="107">
        <v>0</v>
      </c>
      <c r="K3489" s="43">
        <v>5</v>
      </c>
      <c r="L3489" s="43">
        <v>1</v>
      </c>
      <c r="M3489" s="43">
        <v>0</v>
      </c>
      <c r="N3489" s="49">
        <v>1</v>
      </c>
      <c r="O3489" s="111" t="str">
        <f>Cal_051922a!$E$2</f>
        <v>Cal_051922a</v>
      </c>
      <c r="P3489" s="112">
        <f>Cal_051922a!$Q$3</f>
        <v>1.8382409380942635</v>
      </c>
      <c r="Q3489" s="112">
        <f>Cal_051922a!$R$3</f>
        <v>0.56187208580813652</v>
      </c>
      <c r="R3489" s="46">
        <v>20.010000000000002</v>
      </c>
      <c r="S3489" s="46">
        <v>15.23</v>
      </c>
      <c r="T3489" s="43">
        <f t="shared" si="888"/>
        <v>0.59583333333333333</v>
      </c>
      <c r="U3489" s="79">
        <f t="shared" si="881"/>
        <v>19.414166666666667</v>
      </c>
      <c r="V3489" s="79">
        <f t="shared" si="882"/>
        <v>14.634166666666667</v>
      </c>
      <c r="W3489" s="465">
        <f t="shared" si="883"/>
        <v>0.10332943724057338</v>
      </c>
      <c r="X3489" s="465">
        <f t="shared" si="884"/>
        <v>0.16184583994236035</v>
      </c>
      <c r="Y3489" s="43">
        <f>Cal_051922a!$A$3</f>
        <v>20220519</v>
      </c>
      <c r="Z3489" s="48" t="s">
        <v>1590</v>
      </c>
      <c r="AA3489" s="43">
        <v>20221203</v>
      </c>
      <c r="AE3489" s="689" t="s">
        <v>1250</v>
      </c>
      <c r="AF3489" s="130">
        <v>1</v>
      </c>
      <c r="AG3489" s="130" t="s">
        <v>1634</v>
      </c>
      <c r="AH3489"/>
    </row>
    <row r="3490" spans="1:35" x14ac:dyDescent="0.2">
      <c r="A3490" s="43" t="s">
        <v>1267</v>
      </c>
      <c r="B3490" s="45">
        <v>20201015</v>
      </c>
      <c r="C3490" s="107" t="s">
        <v>72</v>
      </c>
      <c r="D3490" s="107">
        <v>9</v>
      </c>
      <c r="E3490" s="107">
        <v>6</v>
      </c>
      <c r="H3490" s="107" t="s">
        <v>11</v>
      </c>
      <c r="I3490" s="107">
        <v>285</v>
      </c>
      <c r="J3490" s="107">
        <v>0</v>
      </c>
      <c r="K3490" s="43">
        <v>5</v>
      </c>
      <c r="L3490" s="43">
        <v>1</v>
      </c>
      <c r="M3490" s="43">
        <v>0</v>
      </c>
      <c r="N3490" s="49">
        <v>1</v>
      </c>
      <c r="O3490" s="111" t="str">
        <f>Cal_051922a!$E$2</f>
        <v>Cal_051922a</v>
      </c>
      <c r="P3490" s="112">
        <f>Cal_051922a!$Q$3</f>
        <v>1.8382409380942635</v>
      </c>
      <c r="Q3490" s="112">
        <f>Cal_051922a!$R$3</f>
        <v>0.56187208580813652</v>
      </c>
      <c r="R3490" s="46">
        <v>20.88</v>
      </c>
      <c r="S3490" s="46">
        <v>16.010000000000002</v>
      </c>
      <c r="T3490" s="43">
        <f t="shared" si="888"/>
        <v>0.59583333333333333</v>
      </c>
      <c r="U3490" s="79">
        <f t="shared" si="881"/>
        <v>20.284166666666664</v>
      </c>
      <c r="V3490" s="79">
        <f t="shared" si="882"/>
        <v>15.414166666666668</v>
      </c>
      <c r="W3490" s="465">
        <f t="shared" si="883"/>
        <v>0.10527497057773889</v>
      </c>
      <c r="X3490" s="465">
        <f t="shared" si="884"/>
        <v>0.17403412924873593</v>
      </c>
      <c r="Y3490" s="43">
        <f>Cal_051922a!$A$3</f>
        <v>20220519</v>
      </c>
      <c r="Z3490" s="48" t="s">
        <v>1590</v>
      </c>
      <c r="AA3490" s="43">
        <v>20221203</v>
      </c>
      <c r="AE3490" s="689" t="s">
        <v>1250</v>
      </c>
      <c r="AF3490" s="130">
        <v>1</v>
      </c>
      <c r="AG3490" s="130" t="s">
        <v>1634</v>
      </c>
      <c r="AH3490"/>
    </row>
    <row r="3491" spans="1:35" s="82" customFormat="1" x14ac:dyDescent="0.2">
      <c r="A3491" s="82" t="s">
        <v>1267</v>
      </c>
      <c r="B3491" s="81">
        <v>20201015</v>
      </c>
      <c r="C3491" s="126" t="s">
        <v>72</v>
      </c>
      <c r="D3491" s="126">
        <v>9</v>
      </c>
      <c r="E3491" s="126">
        <v>6</v>
      </c>
      <c r="F3491" s="107"/>
      <c r="G3491" s="107"/>
      <c r="H3491" s="126" t="s">
        <v>10</v>
      </c>
      <c r="I3491" s="126">
        <v>294</v>
      </c>
      <c r="J3491" s="126">
        <v>5</v>
      </c>
      <c r="K3491" s="82">
        <v>5</v>
      </c>
      <c r="L3491" s="82">
        <v>1</v>
      </c>
      <c r="M3491" s="82">
        <v>0</v>
      </c>
      <c r="N3491" s="83">
        <v>1</v>
      </c>
      <c r="O3491" s="156" t="str">
        <f>Cal_051922a!$E$2</f>
        <v>Cal_051922a</v>
      </c>
      <c r="P3491" s="157">
        <f>Cal_051922a!$Q$3</f>
        <v>1.8382409380942635</v>
      </c>
      <c r="Q3491" s="157">
        <f>Cal_051922a!$R$3</f>
        <v>0.56187208580813652</v>
      </c>
      <c r="R3491" s="84">
        <v>6.5949999999999998</v>
      </c>
      <c r="S3491" s="84">
        <v>5.2130000000000001</v>
      </c>
      <c r="T3491" s="82">
        <f t="shared" ref="T3491:T3494" si="890">AVERAGE(0.819,0.655,0.799,0.606,0.68,0.411)</f>
        <v>0.66166666666666674</v>
      </c>
      <c r="U3491" s="125">
        <f t="shared" si="881"/>
        <v>5.9333333333333327</v>
      </c>
      <c r="V3491" s="125">
        <f t="shared" si="882"/>
        <v>4.551333333333333</v>
      </c>
      <c r="W3491" s="459">
        <f t="shared" si="883"/>
        <v>2.8960212226357435E-2</v>
      </c>
      <c r="X3491" s="459">
        <f t="shared" si="884"/>
        <v>5.0986610404100054E-2</v>
      </c>
      <c r="Y3491" s="82">
        <f>Cal_051922a!$A$3</f>
        <v>20220519</v>
      </c>
      <c r="Z3491" s="85" t="s">
        <v>1565</v>
      </c>
      <c r="AA3491" s="82">
        <v>20221027</v>
      </c>
      <c r="AB3491" s="85"/>
      <c r="AE3491" s="689" t="s">
        <v>1250</v>
      </c>
      <c r="AF3491" s="130">
        <v>1</v>
      </c>
      <c r="AG3491" s="130" t="s">
        <v>1634</v>
      </c>
      <c r="AH3491" s="155" t="s">
        <v>224</v>
      </c>
      <c r="AI3491" s="155"/>
    </row>
    <row r="3492" spans="1:35" s="82" customFormat="1" x14ac:dyDescent="0.2">
      <c r="A3492" s="82" t="s">
        <v>1267</v>
      </c>
      <c r="B3492" s="81">
        <v>20201015</v>
      </c>
      <c r="C3492" s="126" t="s">
        <v>72</v>
      </c>
      <c r="D3492" s="126">
        <v>9</v>
      </c>
      <c r="E3492" s="126">
        <v>6</v>
      </c>
      <c r="F3492" s="107"/>
      <c r="G3492" s="107"/>
      <c r="H3492" s="126" t="s">
        <v>11</v>
      </c>
      <c r="I3492" s="126">
        <v>294</v>
      </c>
      <c r="J3492" s="126">
        <v>5</v>
      </c>
      <c r="K3492" s="82">
        <v>5</v>
      </c>
      <c r="L3492" s="82">
        <v>1</v>
      </c>
      <c r="M3492" s="82">
        <v>0</v>
      </c>
      <c r="N3492" s="83">
        <v>1</v>
      </c>
      <c r="O3492" s="156" t="str">
        <f>Cal_051922a!$E$2</f>
        <v>Cal_051922a</v>
      </c>
      <c r="P3492" s="157">
        <f>Cal_051922a!$Q$3</f>
        <v>1.8382409380942635</v>
      </c>
      <c r="Q3492" s="157">
        <f>Cal_051922a!$R$3</f>
        <v>0.56187208580813652</v>
      </c>
      <c r="R3492" s="84">
        <v>6.4539999999999997</v>
      </c>
      <c r="S3492" s="84">
        <v>4.9649999999999999</v>
      </c>
      <c r="T3492" s="82">
        <f t="shared" si="890"/>
        <v>0.66166666666666674</v>
      </c>
      <c r="U3492" s="125">
        <f t="shared" si="881"/>
        <v>5.7923333333333327</v>
      </c>
      <c r="V3492" s="125">
        <f t="shared" si="882"/>
        <v>4.3033333333333328</v>
      </c>
      <c r="W3492" s="459">
        <f t="shared" si="883"/>
        <v>3.1202428368340251E-2</v>
      </c>
      <c r="X3492" s="459">
        <f t="shared" si="884"/>
        <v>4.4388129721538633E-2</v>
      </c>
      <c r="Y3492" s="82">
        <f>Cal_051922a!$A$3</f>
        <v>20220519</v>
      </c>
      <c r="Z3492" s="85" t="s">
        <v>1565</v>
      </c>
      <c r="AA3492" s="82">
        <v>20221027</v>
      </c>
      <c r="AB3492" s="85"/>
      <c r="AE3492" s="689" t="s">
        <v>1250</v>
      </c>
      <c r="AF3492" s="130">
        <v>1</v>
      </c>
      <c r="AG3492" s="130" t="s">
        <v>1634</v>
      </c>
      <c r="AH3492" s="155" t="s">
        <v>225</v>
      </c>
      <c r="AI3492" s="155"/>
    </row>
    <row r="3493" spans="1:35" s="372" customFormat="1" x14ac:dyDescent="0.2">
      <c r="A3493" s="372" t="s">
        <v>1267</v>
      </c>
      <c r="B3493" s="462">
        <v>20201015</v>
      </c>
      <c r="C3493" s="373" t="s">
        <v>72</v>
      </c>
      <c r="D3493" s="373">
        <v>9</v>
      </c>
      <c r="E3493" s="373">
        <v>6</v>
      </c>
      <c r="F3493" s="107"/>
      <c r="G3493" s="107"/>
      <c r="H3493" s="373" t="s">
        <v>10</v>
      </c>
      <c r="I3493" s="373">
        <v>550</v>
      </c>
      <c r="J3493" s="373">
        <v>20</v>
      </c>
      <c r="K3493" s="372">
        <v>5</v>
      </c>
      <c r="L3493" s="372">
        <v>1</v>
      </c>
      <c r="M3493" s="372">
        <v>0</v>
      </c>
      <c r="N3493" s="375">
        <v>1</v>
      </c>
      <c r="O3493" s="374" t="str">
        <f>Cal_051922a!$E$2</f>
        <v>Cal_051922a</v>
      </c>
      <c r="P3493" s="596">
        <f>Cal_051922a!$Q$3</f>
        <v>1.8382409380942635</v>
      </c>
      <c r="Q3493" s="596">
        <f>Cal_051922a!$R$3</f>
        <v>0.56187208580813652</v>
      </c>
      <c r="R3493" s="376">
        <v>3.7970000000000002</v>
      </c>
      <c r="S3493" s="376">
        <v>3.1379999999999999</v>
      </c>
      <c r="T3493" s="82">
        <f t="shared" si="890"/>
        <v>0.66166666666666674</v>
      </c>
      <c r="U3493" s="378">
        <f t="shared" si="881"/>
        <v>3.1353333333333335</v>
      </c>
      <c r="V3493" s="378">
        <f t="shared" si="882"/>
        <v>2.4763333333333333</v>
      </c>
      <c r="W3493" s="464">
        <f t="shared" si="883"/>
        <v>7.3818251256516929E-3</v>
      </c>
      <c r="X3493" s="464">
        <f t="shared" si="884"/>
        <v>1.5869960421649881E-2</v>
      </c>
      <c r="Y3493" s="82">
        <f>Cal_051922a!$A$3</f>
        <v>20220519</v>
      </c>
      <c r="Z3493" s="85" t="s">
        <v>1565</v>
      </c>
      <c r="AA3493" s="82">
        <v>20221027</v>
      </c>
      <c r="AB3493" s="380"/>
      <c r="AE3493" s="689" t="s">
        <v>1250</v>
      </c>
      <c r="AF3493" s="130">
        <v>3</v>
      </c>
      <c r="AG3493" s="130" t="s">
        <v>1634</v>
      </c>
      <c r="AH3493" s="371" t="s">
        <v>1776</v>
      </c>
      <c r="AI3493" s="371"/>
    </row>
    <row r="3494" spans="1:35" s="372" customFormat="1" x14ac:dyDescent="0.2">
      <c r="A3494" s="372" t="s">
        <v>1267</v>
      </c>
      <c r="B3494" s="462">
        <v>20201015</v>
      </c>
      <c r="C3494" s="373" t="s">
        <v>72</v>
      </c>
      <c r="D3494" s="373">
        <v>9</v>
      </c>
      <c r="E3494" s="373">
        <v>6</v>
      </c>
      <c r="F3494" s="107"/>
      <c r="G3494" s="107"/>
      <c r="H3494" s="373" t="s">
        <v>11</v>
      </c>
      <c r="I3494" s="373">
        <v>552</v>
      </c>
      <c r="J3494" s="373">
        <v>20</v>
      </c>
      <c r="K3494" s="372">
        <v>5</v>
      </c>
      <c r="L3494" s="372">
        <v>1</v>
      </c>
      <c r="M3494" s="372">
        <v>0</v>
      </c>
      <c r="N3494" s="375">
        <v>1</v>
      </c>
      <c r="O3494" s="374" t="str">
        <f>Cal_051922a!$E$2</f>
        <v>Cal_051922a</v>
      </c>
      <c r="P3494" s="596">
        <f>Cal_051922a!$Q$3</f>
        <v>1.8382409380942635</v>
      </c>
      <c r="Q3494" s="596">
        <f>Cal_051922a!$R$3</f>
        <v>0.56187208580813652</v>
      </c>
      <c r="R3494" s="376">
        <v>3.899</v>
      </c>
      <c r="S3494" s="376">
        <v>2.9449999999999998</v>
      </c>
      <c r="T3494" s="82">
        <f t="shared" si="890"/>
        <v>0.66166666666666674</v>
      </c>
      <c r="U3494" s="378">
        <f t="shared" si="881"/>
        <v>3.2373333333333334</v>
      </c>
      <c r="V3494" s="378">
        <f t="shared" si="882"/>
        <v>2.2833333333333332</v>
      </c>
      <c r="W3494" s="464">
        <f t="shared" si="883"/>
        <v>1.0647565600683518E-2</v>
      </c>
      <c r="X3494" s="464">
        <f t="shared" si="884"/>
        <v>1.071434699055672E-2</v>
      </c>
      <c r="Y3494" s="82">
        <f>Cal_051922a!$A$3</f>
        <v>20220519</v>
      </c>
      <c r="Z3494" s="85" t="s">
        <v>1565</v>
      </c>
      <c r="AA3494" s="82">
        <v>20221027</v>
      </c>
      <c r="AB3494" s="380"/>
      <c r="AE3494" s="689" t="s">
        <v>1250</v>
      </c>
      <c r="AF3494" s="130">
        <v>3</v>
      </c>
      <c r="AG3494" s="130" t="s">
        <v>1634</v>
      </c>
      <c r="AH3494" s="768" t="s">
        <v>1776</v>
      </c>
      <c r="AI3494" s="371"/>
    </row>
    <row r="3495" spans="1:35" x14ac:dyDescent="0.2">
      <c r="A3495" s="43" t="s">
        <v>1267</v>
      </c>
      <c r="B3495" s="45">
        <v>20201015</v>
      </c>
      <c r="C3495" s="107" t="s">
        <v>72</v>
      </c>
      <c r="D3495" s="107">
        <v>9</v>
      </c>
      <c r="E3495" s="107">
        <v>10</v>
      </c>
      <c r="H3495" s="107" t="s">
        <v>10</v>
      </c>
      <c r="I3495" s="107">
        <v>290</v>
      </c>
      <c r="J3495" s="107">
        <v>0</v>
      </c>
      <c r="K3495" s="43">
        <v>5</v>
      </c>
      <c r="L3495" s="43">
        <v>1</v>
      </c>
      <c r="M3495" s="43">
        <v>0</v>
      </c>
      <c r="N3495" s="49">
        <v>1</v>
      </c>
      <c r="O3495" s="111" t="str">
        <f>Cal_051922a!$E$2</f>
        <v>Cal_051922a</v>
      </c>
      <c r="P3495" s="112">
        <f>Cal_051922a!$Q$3</f>
        <v>1.8382409380942635</v>
      </c>
      <c r="Q3495" s="112">
        <f>Cal_051922a!$R$3</f>
        <v>0.56187208580813652</v>
      </c>
      <c r="R3495" s="46">
        <v>31.13</v>
      </c>
      <c r="S3495" s="46">
        <v>21.94</v>
      </c>
      <c r="T3495" s="43">
        <f t="shared" ref="T3495" si="891">AVERAGE(0.536,0.72,0.472,0.716,0.588,0.543)</f>
        <v>0.59583333333333333</v>
      </c>
      <c r="U3495" s="79">
        <f t="shared" si="881"/>
        <v>30.534166666666664</v>
      </c>
      <c r="V3495" s="79">
        <f t="shared" si="882"/>
        <v>21.344166666666666</v>
      </c>
      <c r="W3495" s="465">
        <f t="shared" si="883"/>
        <v>0.19523538850717628</v>
      </c>
      <c r="X3495" s="465">
        <f t="shared" si="884"/>
        <v>0.18485868686922544</v>
      </c>
      <c r="Y3495" s="43">
        <f>Cal_051922a!$A$3</f>
        <v>20220519</v>
      </c>
      <c r="Z3495" s="48" t="s">
        <v>1590</v>
      </c>
      <c r="AA3495" s="43">
        <v>20221203</v>
      </c>
      <c r="AE3495" s="689" t="s">
        <v>1250</v>
      </c>
      <c r="AF3495" s="130">
        <v>1</v>
      </c>
      <c r="AG3495" s="130" t="s">
        <v>1634</v>
      </c>
      <c r="AH3495"/>
    </row>
    <row r="3496" spans="1:35" x14ac:dyDescent="0.2">
      <c r="A3496" s="43" t="s">
        <v>1267</v>
      </c>
      <c r="B3496" s="45">
        <v>20201015</v>
      </c>
      <c r="C3496" s="107" t="s">
        <v>72</v>
      </c>
      <c r="D3496" s="107">
        <v>9</v>
      </c>
      <c r="E3496" s="107">
        <v>10</v>
      </c>
      <c r="H3496" s="107" t="s">
        <v>11</v>
      </c>
      <c r="I3496" s="107">
        <v>290</v>
      </c>
      <c r="J3496" s="107">
        <v>0</v>
      </c>
      <c r="K3496" s="43">
        <v>5</v>
      </c>
      <c r="L3496" s="43">
        <v>1</v>
      </c>
      <c r="M3496" s="43">
        <v>0</v>
      </c>
      <c r="N3496" s="49">
        <v>1</v>
      </c>
      <c r="O3496" s="111" t="str">
        <f>Cal_051922a!$E$2</f>
        <v>Cal_051922a</v>
      </c>
      <c r="P3496" s="112">
        <f>Cal_051922a!$Q$3</f>
        <v>1.8382409380942635</v>
      </c>
      <c r="Q3496" s="112">
        <f>Cal_051922a!$R$3</f>
        <v>0.56187208580813652</v>
      </c>
      <c r="R3496" s="46">
        <v>36.57</v>
      </c>
      <c r="S3496" s="46">
        <v>25.25</v>
      </c>
      <c r="T3496" s="43">
        <f>AVERAGE(0.67,0.673,0.852,0.598,0.709,0.87)</f>
        <v>0.72866666666666668</v>
      </c>
      <c r="U3496" s="79">
        <f t="shared" si="881"/>
        <v>35.841333333333331</v>
      </c>
      <c r="V3496" s="79">
        <f t="shared" si="882"/>
        <v>24.521333333333335</v>
      </c>
      <c r="W3496" s="465">
        <f t="shared" si="883"/>
        <v>0.24048581043539011</v>
      </c>
      <c r="X3496" s="465">
        <f t="shared" si="884"/>
        <v>0.19618682550713304</v>
      </c>
      <c r="Y3496" s="43">
        <f>Cal_051922a!$A$3</f>
        <v>20220519</v>
      </c>
      <c r="Z3496" s="48" t="s">
        <v>1605</v>
      </c>
      <c r="AA3496" s="43">
        <v>20221204</v>
      </c>
      <c r="AE3496" s="689" t="s">
        <v>1250</v>
      </c>
      <c r="AF3496" s="130">
        <v>1</v>
      </c>
      <c r="AG3496" s="130" t="s">
        <v>1634</v>
      </c>
      <c r="AH3496"/>
    </row>
    <row r="3497" spans="1:35" x14ac:dyDescent="0.2">
      <c r="A3497" s="43" t="s">
        <v>1267</v>
      </c>
      <c r="B3497" s="45">
        <v>20201015</v>
      </c>
      <c r="C3497" s="107" t="s">
        <v>72</v>
      </c>
      <c r="D3497" s="107">
        <v>9</v>
      </c>
      <c r="E3497" s="107">
        <v>10</v>
      </c>
      <c r="H3497" s="107" t="s">
        <v>10</v>
      </c>
      <c r="I3497" s="107">
        <v>290</v>
      </c>
      <c r="J3497" s="107">
        <v>10</v>
      </c>
      <c r="K3497" s="43">
        <v>5</v>
      </c>
      <c r="L3497" s="43">
        <v>1</v>
      </c>
      <c r="M3497" s="43">
        <v>0</v>
      </c>
      <c r="N3497" s="49">
        <v>1</v>
      </c>
      <c r="O3497" s="111" t="str">
        <f>Cal_051922a!$E$2</f>
        <v>Cal_051922a</v>
      </c>
      <c r="P3497" s="112">
        <f>Cal_051922a!$Q$3</f>
        <v>1.8382409380942635</v>
      </c>
      <c r="Q3497" s="112">
        <f>Cal_051922a!$R$3</f>
        <v>0.56187208580813652</v>
      </c>
      <c r="R3497" s="46">
        <v>24.36</v>
      </c>
      <c r="S3497" s="46">
        <v>16.64</v>
      </c>
      <c r="T3497" s="43">
        <f t="shared" ref="T3497:T3498" si="892">AVERAGE(0.515, 0.731, 0.635, 0.606, 0.862,0.566)</f>
        <v>0.65249999999999997</v>
      </c>
      <c r="U3497" s="79">
        <f t="shared" si="881"/>
        <v>23.7075</v>
      </c>
      <c r="V3497" s="79">
        <f t="shared" si="882"/>
        <v>15.987500000000001</v>
      </c>
      <c r="W3497" s="465">
        <f t="shared" si="883"/>
        <v>0.16400622407784557</v>
      </c>
      <c r="X3497" s="465">
        <f t="shared" si="884"/>
        <v>0.12069704520323302</v>
      </c>
      <c r="Y3497" s="43">
        <f>Cal_051922a!$A$3</f>
        <v>20220519</v>
      </c>
      <c r="Z3497" s="48" t="s">
        <v>2000</v>
      </c>
      <c r="AA3497" s="43">
        <v>20230209</v>
      </c>
      <c r="AE3497" s="689" t="s">
        <v>1250</v>
      </c>
      <c r="AF3497" s="130">
        <v>1</v>
      </c>
      <c r="AH3497"/>
    </row>
    <row r="3498" spans="1:35" x14ac:dyDescent="0.2">
      <c r="A3498" s="43" t="s">
        <v>1267</v>
      </c>
      <c r="B3498" s="45">
        <v>20201015</v>
      </c>
      <c r="C3498" s="107" t="s">
        <v>72</v>
      </c>
      <c r="D3498" s="107">
        <v>9</v>
      </c>
      <c r="E3498" s="107">
        <v>10</v>
      </c>
      <c r="H3498" s="107" t="s">
        <v>11</v>
      </c>
      <c r="I3498" s="107">
        <v>290</v>
      </c>
      <c r="J3498" s="107">
        <v>10</v>
      </c>
      <c r="K3498" s="43">
        <v>5</v>
      </c>
      <c r="L3498" s="43">
        <v>1</v>
      </c>
      <c r="M3498" s="43">
        <v>0</v>
      </c>
      <c r="N3498" s="49">
        <v>1</v>
      </c>
      <c r="O3498" s="111" t="str">
        <f>Cal_051922a!$E$2</f>
        <v>Cal_051922a</v>
      </c>
      <c r="P3498" s="112">
        <f>Cal_051922a!$Q$3</f>
        <v>1.8382409380942635</v>
      </c>
      <c r="Q3498" s="112">
        <f>Cal_051922a!$R$3</f>
        <v>0.56187208580813652</v>
      </c>
      <c r="R3498" s="46">
        <v>23.94</v>
      </c>
      <c r="S3498" s="46">
        <v>16.760000000000002</v>
      </c>
      <c r="T3498" s="43">
        <f t="shared" si="892"/>
        <v>0.65249999999999997</v>
      </c>
      <c r="U3498" s="79">
        <f t="shared" si="881"/>
        <v>23.287500000000001</v>
      </c>
      <c r="V3498" s="79">
        <f t="shared" si="882"/>
        <v>16.107500000000002</v>
      </c>
      <c r="W3498" s="465">
        <f t="shared" si="883"/>
        <v>0.15253428612421391</v>
      </c>
      <c r="X3498" s="465">
        <f t="shared" si="884"/>
        <v>0.13430592716397838</v>
      </c>
      <c r="Y3498" s="43">
        <f>Cal_051922a!$A$3</f>
        <v>20220519</v>
      </c>
      <c r="Z3498" s="48" t="s">
        <v>2000</v>
      </c>
      <c r="AA3498" s="43">
        <v>20230209</v>
      </c>
      <c r="AE3498" s="689" t="s">
        <v>1250</v>
      </c>
      <c r="AF3498" s="130">
        <v>1</v>
      </c>
      <c r="AH3498"/>
    </row>
    <row r="3499" spans="1:35" x14ac:dyDescent="0.2">
      <c r="A3499" s="43" t="s">
        <v>1267</v>
      </c>
      <c r="B3499" s="45">
        <v>20201015</v>
      </c>
      <c r="C3499" s="107" t="s">
        <v>72</v>
      </c>
      <c r="D3499" s="107">
        <v>9</v>
      </c>
      <c r="E3499" s="107">
        <v>11</v>
      </c>
      <c r="H3499" s="107" t="s">
        <v>10</v>
      </c>
      <c r="I3499" s="107">
        <v>290</v>
      </c>
      <c r="J3499" s="107">
        <v>0</v>
      </c>
      <c r="K3499" s="43">
        <v>5</v>
      </c>
      <c r="L3499" s="43">
        <v>1</v>
      </c>
      <c r="M3499" s="43">
        <v>0</v>
      </c>
      <c r="N3499" s="49">
        <v>1</v>
      </c>
      <c r="O3499" s="111" t="str">
        <f>Cal_051922a!$E$2</f>
        <v>Cal_051922a</v>
      </c>
      <c r="P3499" s="112">
        <f>Cal_051922a!$Q$3</f>
        <v>1.8382409380942635</v>
      </c>
      <c r="Q3499" s="112">
        <f>Cal_051922a!$R$3</f>
        <v>0.56187208580813652</v>
      </c>
      <c r="R3499" s="46">
        <v>64.73</v>
      </c>
      <c r="S3499" s="46">
        <v>41.35</v>
      </c>
      <c r="T3499" s="43">
        <f t="shared" ref="T3499" si="893">AVERAGE(0.752,0.643,0.766,0.706,0.634,0.813)</f>
        <v>0.71899999999999997</v>
      </c>
      <c r="U3499" s="79">
        <f t="shared" si="881"/>
        <v>64.01100000000001</v>
      </c>
      <c r="V3499" s="79">
        <f t="shared" si="882"/>
        <v>40.631</v>
      </c>
      <c r="W3499" s="465">
        <f t="shared" si="883"/>
        <v>0.49669242473316477</v>
      </c>
      <c r="X3499" s="465">
        <f t="shared" si="884"/>
        <v>0.22685900820879024</v>
      </c>
      <c r="Y3499" s="43">
        <f>Cal_051922a!$A$3</f>
        <v>20220519</v>
      </c>
      <c r="Z3499" s="48" t="s">
        <v>1603</v>
      </c>
      <c r="AA3499" s="43">
        <v>20221204</v>
      </c>
      <c r="AE3499" s="689" t="s">
        <v>1250</v>
      </c>
      <c r="AF3499" s="130">
        <v>1</v>
      </c>
      <c r="AG3499" s="130" t="s">
        <v>1634</v>
      </c>
      <c r="AH3499"/>
    </row>
    <row r="3500" spans="1:35" x14ac:dyDescent="0.2">
      <c r="A3500" s="43" t="s">
        <v>1267</v>
      </c>
      <c r="B3500" s="45">
        <v>20201015</v>
      </c>
      <c r="C3500" s="107" t="s">
        <v>72</v>
      </c>
      <c r="D3500" s="107">
        <v>9</v>
      </c>
      <c r="E3500" s="107">
        <v>11</v>
      </c>
      <c r="H3500" s="107" t="s">
        <v>11</v>
      </c>
      <c r="I3500" s="107">
        <v>290</v>
      </c>
      <c r="J3500" s="107">
        <v>0</v>
      </c>
      <c r="K3500" s="43">
        <v>5</v>
      </c>
      <c r="L3500" s="43">
        <v>1</v>
      </c>
      <c r="M3500" s="43">
        <v>0</v>
      </c>
      <c r="N3500" s="49">
        <v>1</v>
      </c>
      <c r="O3500" s="111" t="str">
        <f>Cal_051922a!$E$2</f>
        <v>Cal_051922a</v>
      </c>
      <c r="P3500" s="112">
        <f>Cal_051922a!$Q$3</f>
        <v>1.8382409380942635</v>
      </c>
      <c r="Q3500" s="112">
        <f>Cal_051922a!$R$3</f>
        <v>0.56187208580813652</v>
      </c>
      <c r="R3500" s="46">
        <v>65.88</v>
      </c>
      <c r="S3500" s="46">
        <v>42.02</v>
      </c>
      <c r="T3500" s="43">
        <f>AVERAGE(0.67,0.673,0.852,0.598,0.709,0.87)</f>
        <v>0.72866666666666668</v>
      </c>
      <c r="U3500" s="79">
        <f t="shared" si="881"/>
        <v>65.151333333333326</v>
      </c>
      <c r="V3500" s="79">
        <f t="shared" si="882"/>
        <v>41.291333333333334</v>
      </c>
      <c r="W3500" s="465">
        <f t="shared" si="883"/>
        <v>0.50688970291417035</v>
      </c>
      <c r="X3500" s="465">
        <f t="shared" si="884"/>
        <v>0.22842085802248502</v>
      </c>
      <c r="Y3500" s="43">
        <f>Cal_051922a!$A$3</f>
        <v>20220519</v>
      </c>
      <c r="Z3500" s="48" t="s">
        <v>1605</v>
      </c>
      <c r="AA3500" s="43">
        <v>20221204</v>
      </c>
      <c r="AE3500" s="689" t="s">
        <v>1250</v>
      </c>
      <c r="AF3500" s="130">
        <v>1</v>
      </c>
      <c r="AG3500" s="130" t="s">
        <v>1634</v>
      </c>
      <c r="AH3500"/>
    </row>
    <row r="3501" spans="1:35" x14ac:dyDescent="0.2">
      <c r="A3501" s="43" t="s">
        <v>1267</v>
      </c>
      <c r="B3501" s="45">
        <v>20201015</v>
      </c>
      <c r="C3501" s="107" t="s">
        <v>72</v>
      </c>
      <c r="D3501" s="107">
        <v>9</v>
      </c>
      <c r="E3501" s="107">
        <v>11</v>
      </c>
      <c r="H3501" s="107" t="s">
        <v>10</v>
      </c>
      <c r="I3501" s="107">
        <v>290</v>
      </c>
      <c r="J3501" s="107">
        <v>10</v>
      </c>
      <c r="K3501" s="43">
        <v>5</v>
      </c>
      <c r="L3501" s="43">
        <v>1</v>
      </c>
      <c r="M3501" s="43">
        <v>0</v>
      </c>
      <c r="N3501" s="49">
        <v>1</v>
      </c>
      <c r="O3501" s="111" t="str">
        <f>Cal_051922a!$E$2</f>
        <v>Cal_051922a</v>
      </c>
      <c r="P3501" s="112">
        <f>Cal_051922a!$Q$3</f>
        <v>1.8382409380942635</v>
      </c>
      <c r="Q3501" s="112">
        <f>Cal_051922a!$R$3</f>
        <v>0.56187208580813652</v>
      </c>
      <c r="R3501" s="46">
        <v>50.67</v>
      </c>
      <c r="S3501" s="46">
        <v>32.31</v>
      </c>
      <c r="T3501" s="43">
        <f t="shared" ref="T3501:T3502" si="894">AVERAGE(0.515, 0.731, 0.635, 0.606, 0.862,0.566)</f>
        <v>0.65249999999999997</v>
      </c>
      <c r="U3501" s="79">
        <f t="shared" si="881"/>
        <v>50.017499999999998</v>
      </c>
      <c r="V3501" s="79">
        <f t="shared" si="882"/>
        <v>31.657500000000002</v>
      </c>
      <c r="W3501" s="465">
        <f t="shared" si="883"/>
        <v>0.39004589042347726</v>
      </c>
      <c r="X3501" s="465">
        <f t="shared" si="884"/>
        <v>0.17370665045319178</v>
      </c>
      <c r="Y3501" s="43">
        <f>Cal_051922a!$A$3</f>
        <v>20220519</v>
      </c>
      <c r="Z3501" s="48" t="s">
        <v>2000</v>
      </c>
      <c r="AA3501" s="43">
        <v>20230209</v>
      </c>
      <c r="AE3501" s="689" t="s">
        <v>1250</v>
      </c>
      <c r="AF3501" s="130">
        <v>1</v>
      </c>
      <c r="AH3501"/>
    </row>
    <row r="3502" spans="1:35" x14ac:dyDescent="0.2">
      <c r="A3502" s="43" t="s">
        <v>1267</v>
      </c>
      <c r="B3502" s="45">
        <v>20201015</v>
      </c>
      <c r="C3502" s="107" t="s">
        <v>72</v>
      </c>
      <c r="D3502" s="107">
        <v>9</v>
      </c>
      <c r="E3502" s="107">
        <v>11</v>
      </c>
      <c r="H3502" s="107" t="s">
        <v>11</v>
      </c>
      <c r="I3502" s="107">
        <v>290</v>
      </c>
      <c r="J3502" s="107">
        <v>10</v>
      </c>
      <c r="K3502" s="43">
        <v>5</v>
      </c>
      <c r="L3502" s="43">
        <v>1</v>
      </c>
      <c r="M3502" s="43">
        <v>0</v>
      </c>
      <c r="N3502" s="49">
        <v>1</v>
      </c>
      <c r="O3502" s="111" t="str">
        <f>Cal_051922a!$E$2</f>
        <v>Cal_051922a</v>
      </c>
      <c r="P3502" s="112">
        <f>Cal_051922a!$Q$3</f>
        <v>1.8382409380942635</v>
      </c>
      <c r="Q3502" s="112">
        <f>Cal_051922a!$R$3</f>
        <v>0.56187208580813652</v>
      </c>
      <c r="R3502" s="46">
        <v>48.63</v>
      </c>
      <c r="S3502" s="46">
        <v>30.92</v>
      </c>
      <c r="T3502" s="43">
        <f t="shared" si="894"/>
        <v>0.65249999999999997</v>
      </c>
      <c r="U3502" s="79">
        <f t="shared" si="881"/>
        <v>47.977499999999999</v>
      </c>
      <c r="V3502" s="79">
        <f t="shared" si="882"/>
        <v>30.267500000000002</v>
      </c>
      <c r="W3502" s="465">
        <f t="shared" si="883"/>
        <v>0.37623707622003177</v>
      </c>
      <c r="X3502" s="465">
        <f t="shared" si="884"/>
        <v>0.1627625299075709</v>
      </c>
      <c r="Y3502" s="43">
        <f>Cal_051922a!$A$3</f>
        <v>20220519</v>
      </c>
      <c r="Z3502" s="48" t="s">
        <v>2000</v>
      </c>
      <c r="AA3502" s="43">
        <v>20230209</v>
      </c>
      <c r="AE3502" s="689" t="s">
        <v>1250</v>
      </c>
      <c r="AF3502" s="130">
        <v>1</v>
      </c>
      <c r="AH3502"/>
    </row>
    <row r="3503" spans="1:35" s="82" customFormat="1" x14ac:dyDescent="0.2">
      <c r="A3503" s="82" t="s">
        <v>1267</v>
      </c>
      <c r="B3503" s="81">
        <v>20201015</v>
      </c>
      <c r="C3503" s="126" t="s">
        <v>72</v>
      </c>
      <c r="D3503" s="126">
        <v>9</v>
      </c>
      <c r="E3503" s="126">
        <v>11</v>
      </c>
      <c r="F3503" s="107"/>
      <c r="G3503" s="107"/>
      <c r="H3503" s="126" t="s">
        <v>10</v>
      </c>
      <c r="I3503" s="126">
        <v>292</v>
      </c>
      <c r="J3503" s="126">
        <v>5</v>
      </c>
      <c r="K3503" s="82">
        <v>5</v>
      </c>
      <c r="L3503" s="82">
        <v>1</v>
      </c>
      <c r="M3503" s="82">
        <v>0</v>
      </c>
      <c r="N3503" s="83">
        <v>1</v>
      </c>
      <c r="O3503" s="156" t="str">
        <f>Cal_051922a!$E$2</f>
        <v>Cal_051922a</v>
      </c>
      <c r="P3503" s="157">
        <f>Cal_051922a!$Q$3</f>
        <v>1.8382409380942635</v>
      </c>
      <c r="Q3503" s="157">
        <f>Cal_051922a!$R$3</f>
        <v>0.56187208580813652</v>
      </c>
      <c r="R3503" s="84">
        <v>18.25</v>
      </c>
      <c r="S3503" s="84">
        <v>11.75</v>
      </c>
      <c r="T3503" s="82">
        <f t="shared" ref="T3503:T3506" si="895">AVERAGE(0.819,0.655,0.799,0.606,0.68,0.411)</f>
        <v>0.66166666666666674</v>
      </c>
      <c r="U3503" s="125">
        <f t="shared" si="881"/>
        <v>17.588333333333335</v>
      </c>
      <c r="V3503" s="125">
        <f t="shared" si="882"/>
        <v>11.088333333333333</v>
      </c>
      <c r="W3503" s="459">
        <f t="shared" si="883"/>
        <v>0.13714233284243871</v>
      </c>
      <c r="X3503" s="459">
        <f t="shared" si="884"/>
        <v>5.896476661555488E-2</v>
      </c>
      <c r="Y3503" s="82">
        <f>Cal_051922a!$A$3</f>
        <v>20220519</v>
      </c>
      <c r="Z3503" s="85" t="s">
        <v>1565</v>
      </c>
      <c r="AA3503" s="82">
        <v>20221027</v>
      </c>
      <c r="AB3503" s="85"/>
      <c r="AE3503" s="689" t="s">
        <v>1250</v>
      </c>
      <c r="AF3503" s="130">
        <v>1</v>
      </c>
      <c r="AG3503" s="130" t="s">
        <v>1634</v>
      </c>
      <c r="AH3503" s="155" t="s">
        <v>222</v>
      </c>
      <c r="AI3503" s="155"/>
    </row>
    <row r="3504" spans="1:35" s="82" customFormat="1" x14ac:dyDescent="0.2">
      <c r="A3504" s="82" t="s">
        <v>1267</v>
      </c>
      <c r="B3504" s="81">
        <v>20201015</v>
      </c>
      <c r="C3504" s="126" t="s">
        <v>72</v>
      </c>
      <c r="D3504" s="126">
        <v>9</v>
      </c>
      <c r="E3504" s="126">
        <v>11</v>
      </c>
      <c r="F3504" s="107"/>
      <c r="G3504" s="107"/>
      <c r="H3504" s="126" t="s">
        <v>11</v>
      </c>
      <c r="I3504" s="126">
        <v>293</v>
      </c>
      <c r="J3504" s="126">
        <v>5</v>
      </c>
      <c r="K3504" s="82">
        <v>5</v>
      </c>
      <c r="L3504" s="82">
        <v>1</v>
      </c>
      <c r="M3504" s="82">
        <v>0</v>
      </c>
      <c r="N3504" s="83">
        <v>1</v>
      </c>
      <c r="O3504" s="156" t="str">
        <f>Cal_051922a!$E$2</f>
        <v>Cal_051922a</v>
      </c>
      <c r="P3504" s="157">
        <f>Cal_051922a!$Q$3</f>
        <v>1.8382409380942635</v>
      </c>
      <c r="Q3504" s="157">
        <f>Cal_051922a!$R$3</f>
        <v>0.56187208580813652</v>
      </c>
      <c r="R3504" s="84">
        <v>16.5</v>
      </c>
      <c r="S3504" s="84">
        <v>10.78</v>
      </c>
      <c r="T3504" s="82">
        <f t="shared" si="895"/>
        <v>0.66166666666666674</v>
      </c>
      <c r="U3504" s="125">
        <f t="shared" si="881"/>
        <v>15.838333333333333</v>
      </c>
      <c r="V3504" s="125">
        <f t="shared" si="882"/>
        <v>10.118333333333332</v>
      </c>
      <c r="W3504" s="459">
        <f t="shared" si="883"/>
        <v>0.12027335784024933</v>
      </c>
      <c r="X3504" s="459">
        <f t="shared" si="884"/>
        <v>5.8067666500109791E-2</v>
      </c>
      <c r="Y3504" s="82">
        <f>Cal_051922a!$A$3</f>
        <v>20220519</v>
      </c>
      <c r="Z3504" s="85" t="s">
        <v>1565</v>
      </c>
      <c r="AA3504" s="82">
        <v>20221027</v>
      </c>
      <c r="AB3504" s="85"/>
      <c r="AE3504" s="689" t="s">
        <v>1250</v>
      </c>
      <c r="AF3504" s="130">
        <v>1</v>
      </c>
      <c r="AG3504" s="130" t="s">
        <v>1634</v>
      </c>
      <c r="AH3504" s="155" t="s">
        <v>223</v>
      </c>
      <c r="AI3504" s="155"/>
    </row>
    <row r="3505" spans="1:35" s="372" customFormat="1" x14ac:dyDescent="0.2">
      <c r="A3505" s="372" t="s">
        <v>1267</v>
      </c>
      <c r="B3505" s="462">
        <v>20201015</v>
      </c>
      <c r="C3505" s="373" t="s">
        <v>72</v>
      </c>
      <c r="D3505" s="373">
        <v>9</v>
      </c>
      <c r="E3505" s="373">
        <v>11</v>
      </c>
      <c r="F3505" s="107"/>
      <c r="G3505" s="107"/>
      <c r="H3505" s="373" t="s">
        <v>10</v>
      </c>
      <c r="I3505" s="373">
        <v>550</v>
      </c>
      <c r="J3505" s="373">
        <v>20</v>
      </c>
      <c r="K3505" s="372">
        <v>5</v>
      </c>
      <c r="L3505" s="372">
        <v>1</v>
      </c>
      <c r="M3505" s="372">
        <v>0</v>
      </c>
      <c r="N3505" s="375">
        <v>1</v>
      </c>
      <c r="O3505" s="374" t="str">
        <f>Cal_051922a!$E$2</f>
        <v>Cal_051922a</v>
      </c>
      <c r="P3505" s="596">
        <f>Cal_051922a!$Q$3</f>
        <v>1.8382409380942635</v>
      </c>
      <c r="Q3505" s="596">
        <f>Cal_051922a!$R$3</f>
        <v>0.56187208580813652</v>
      </c>
      <c r="R3505" s="376">
        <v>16.07</v>
      </c>
      <c r="S3505" s="376">
        <v>11.63</v>
      </c>
      <c r="T3505" s="82">
        <f t="shared" si="895"/>
        <v>0.66166666666666674</v>
      </c>
      <c r="U3505" s="378">
        <f t="shared" si="881"/>
        <v>15.408333333333333</v>
      </c>
      <c r="V3505" s="378">
        <f t="shared" si="882"/>
        <v>10.968333333333334</v>
      </c>
      <c r="W3505" s="464">
        <f t="shared" si="883"/>
        <v>4.9734906764633532E-2</v>
      </c>
      <c r="X3505" s="464">
        <f t="shared" si="884"/>
        <v>5.3253382834768589E-2</v>
      </c>
      <c r="Y3505" s="82">
        <f>Cal_051922a!$A$3</f>
        <v>20220519</v>
      </c>
      <c r="Z3505" s="85" t="s">
        <v>1565</v>
      </c>
      <c r="AA3505" s="82">
        <v>20221027</v>
      </c>
      <c r="AB3505" s="380"/>
      <c r="AE3505" s="689" t="s">
        <v>1250</v>
      </c>
      <c r="AF3505" s="130">
        <v>1</v>
      </c>
      <c r="AG3505" s="130" t="s">
        <v>1634</v>
      </c>
      <c r="AH3505" s="371" t="s">
        <v>207</v>
      </c>
      <c r="AI3505" s="371"/>
    </row>
    <row r="3506" spans="1:35" s="372" customFormat="1" x14ac:dyDescent="0.2">
      <c r="A3506" s="372" t="s">
        <v>1267</v>
      </c>
      <c r="B3506" s="462">
        <v>20201015</v>
      </c>
      <c r="C3506" s="373" t="s">
        <v>72</v>
      </c>
      <c r="D3506" s="373">
        <v>9</v>
      </c>
      <c r="E3506" s="373">
        <v>11</v>
      </c>
      <c r="F3506" s="107"/>
      <c r="G3506" s="107"/>
      <c r="H3506" s="373" t="s">
        <v>11</v>
      </c>
      <c r="I3506" s="373">
        <v>550</v>
      </c>
      <c r="J3506" s="373">
        <v>20</v>
      </c>
      <c r="K3506" s="372">
        <v>5</v>
      </c>
      <c r="L3506" s="372">
        <v>1</v>
      </c>
      <c r="M3506" s="372">
        <v>0</v>
      </c>
      <c r="N3506" s="375">
        <v>1</v>
      </c>
      <c r="O3506" s="374" t="str">
        <f>Cal_051922a!$E$2</f>
        <v>Cal_051922a</v>
      </c>
      <c r="P3506" s="596">
        <f>Cal_051922a!$Q$3</f>
        <v>1.8382409380942635</v>
      </c>
      <c r="Q3506" s="596">
        <f>Cal_051922a!$R$3</f>
        <v>0.56187208580813652</v>
      </c>
      <c r="R3506" s="376">
        <v>21.47</v>
      </c>
      <c r="S3506" s="376">
        <v>14.57</v>
      </c>
      <c r="T3506" s="82">
        <f t="shared" si="895"/>
        <v>0.66166666666666674</v>
      </c>
      <c r="U3506" s="378">
        <f t="shared" si="881"/>
        <v>20.808333333333334</v>
      </c>
      <c r="V3506" s="378">
        <f t="shared" si="882"/>
        <v>13.908333333333333</v>
      </c>
      <c r="W3506" s="464">
        <f t="shared" si="883"/>
        <v>7.7290733485579161E-2</v>
      </c>
      <c r="X3506" s="464">
        <f t="shared" si="884"/>
        <v>5.3302987332991075E-2</v>
      </c>
      <c r="Y3506" s="82">
        <f>Cal_051922a!$A$3</f>
        <v>20220519</v>
      </c>
      <c r="Z3506" s="85" t="s">
        <v>1565</v>
      </c>
      <c r="AA3506" s="82">
        <v>20221027</v>
      </c>
      <c r="AB3506" s="380"/>
      <c r="AE3506" s="689" t="s">
        <v>1250</v>
      </c>
      <c r="AF3506" s="130">
        <v>1</v>
      </c>
      <c r="AG3506" s="130" t="s">
        <v>1634</v>
      </c>
      <c r="AH3506" s="371" t="s">
        <v>229</v>
      </c>
      <c r="AI3506" s="371"/>
    </row>
    <row r="3507" spans="1:35" x14ac:dyDescent="0.2">
      <c r="A3507" s="43" t="s">
        <v>1267</v>
      </c>
      <c r="B3507" s="45">
        <v>20201015</v>
      </c>
      <c r="C3507" s="107" t="s">
        <v>72</v>
      </c>
      <c r="D3507" s="107">
        <v>9</v>
      </c>
      <c r="E3507" s="107">
        <v>14</v>
      </c>
      <c r="H3507" s="107" t="s">
        <v>10</v>
      </c>
      <c r="I3507" s="107">
        <v>290</v>
      </c>
      <c r="J3507" s="107">
        <v>0</v>
      </c>
      <c r="K3507" s="43">
        <v>5</v>
      </c>
      <c r="L3507" s="43">
        <v>1</v>
      </c>
      <c r="M3507" s="43">
        <v>0</v>
      </c>
      <c r="N3507" s="49">
        <v>1</v>
      </c>
      <c r="O3507" s="111" t="str">
        <f>Cal_051922a!$E$2</f>
        <v>Cal_051922a</v>
      </c>
      <c r="P3507" s="112">
        <f>Cal_051922a!$Q$3</f>
        <v>1.8382409380942635</v>
      </c>
      <c r="Q3507" s="112">
        <f>Cal_051922a!$R$3</f>
        <v>0.56187208580813652</v>
      </c>
      <c r="R3507" s="46">
        <v>60.6</v>
      </c>
      <c r="S3507" s="46">
        <v>39.28</v>
      </c>
      <c r="T3507" s="43">
        <f t="shared" ref="T3507:T3508" si="896">AVERAGE(0.536,0.72,0.472,0.716,0.588,0.543)</f>
        <v>0.59583333333333333</v>
      </c>
      <c r="U3507" s="79">
        <f t="shared" si="881"/>
        <v>60.00416666666667</v>
      </c>
      <c r="V3507" s="79">
        <f t="shared" si="882"/>
        <v>38.68416666666667</v>
      </c>
      <c r="W3507" s="465">
        <f t="shared" si="883"/>
        <v>0.45292910587301405</v>
      </c>
      <c r="X3507" s="465">
        <f t="shared" si="884"/>
        <v>0.23595337853130963</v>
      </c>
      <c r="Y3507" s="43">
        <f>Cal_051922a!$A$3</f>
        <v>20220519</v>
      </c>
      <c r="Z3507" s="48" t="s">
        <v>1590</v>
      </c>
      <c r="AA3507" s="43">
        <v>20221203</v>
      </c>
      <c r="AE3507" s="689" t="s">
        <v>1250</v>
      </c>
      <c r="AF3507" s="130">
        <v>1</v>
      </c>
      <c r="AG3507" s="130" t="s">
        <v>1634</v>
      </c>
      <c r="AH3507"/>
    </row>
    <row r="3508" spans="1:35" x14ac:dyDescent="0.2">
      <c r="A3508" s="43" t="s">
        <v>1267</v>
      </c>
      <c r="B3508" s="45">
        <v>20201015</v>
      </c>
      <c r="C3508" s="107" t="s">
        <v>72</v>
      </c>
      <c r="D3508" s="107">
        <v>9</v>
      </c>
      <c r="E3508" s="107">
        <v>14</v>
      </c>
      <c r="H3508" s="107" t="s">
        <v>11</v>
      </c>
      <c r="I3508" s="107">
        <v>290</v>
      </c>
      <c r="J3508" s="107">
        <v>0</v>
      </c>
      <c r="K3508" s="43">
        <v>5</v>
      </c>
      <c r="L3508" s="43">
        <v>1</v>
      </c>
      <c r="M3508" s="43">
        <v>0</v>
      </c>
      <c r="N3508" s="49">
        <v>1</v>
      </c>
      <c r="O3508" s="111" t="str">
        <f>Cal_051922a!$E$2</f>
        <v>Cal_051922a</v>
      </c>
      <c r="P3508" s="112">
        <f>Cal_051922a!$Q$3</f>
        <v>1.8382409380942635</v>
      </c>
      <c r="Q3508" s="112">
        <f>Cal_051922a!$R$3</f>
        <v>0.56187208580813652</v>
      </c>
      <c r="R3508" s="46">
        <v>59.1</v>
      </c>
      <c r="S3508" s="46">
        <v>39.299999999999997</v>
      </c>
      <c r="T3508" s="43">
        <f t="shared" si="896"/>
        <v>0.59583333333333333</v>
      </c>
      <c r="U3508" s="79">
        <f t="shared" si="881"/>
        <v>58.50416666666667</v>
      </c>
      <c r="V3508" s="79">
        <f t="shared" si="882"/>
        <v>38.704166666666666</v>
      </c>
      <c r="W3508" s="465">
        <f t="shared" si="883"/>
        <v>0.42063772496649532</v>
      </c>
      <c r="X3508" s="465">
        <f t="shared" si="884"/>
        <v>0.26860091677234738</v>
      </c>
      <c r="Y3508" s="43">
        <f>Cal_051922a!$A$3</f>
        <v>20220519</v>
      </c>
      <c r="Z3508" s="48" t="s">
        <v>1590</v>
      </c>
      <c r="AA3508" s="43">
        <v>20221203</v>
      </c>
      <c r="AE3508" s="689" t="s">
        <v>1250</v>
      </c>
      <c r="AF3508" s="130">
        <v>1</v>
      </c>
      <c r="AG3508" s="130" t="s">
        <v>1634</v>
      </c>
      <c r="AH3508"/>
    </row>
    <row r="3509" spans="1:35" s="82" customFormat="1" x14ac:dyDescent="0.2">
      <c r="A3509" s="82" t="s">
        <v>1267</v>
      </c>
      <c r="B3509" s="81">
        <v>20201015</v>
      </c>
      <c r="C3509" s="126" t="s">
        <v>72</v>
      </c>
      <c r="D3509" s="126">
        <v>9</v>
      </c>
      <c r="E3509" s="126">
        <v>14</v>
      </c>
      <c r="F3509" s="107"/>
      <c r="G3509" s="107"/>
      <c r="H3509" s="126" t="s">
        <v>10</v>
      </c>
      <c r="I3509" s="126">
        <v>295</v>
      </c>
      <c r="J3509" s="126">
        <v>5</v>
      </c>
      <c r="K3509" s="82">
        <v>5</v>
      </c>
      <c r="L3509" s="82">
        <v>1</v>
      </c>
      <c r="M3509" s="82">
        <v>0</v>
      </c>
      <c r="N3509" s="83">
        <v>1</v>
      </c>
      <c r="O3509" s="156" t="str">
        <f>Cal_051922a!$E$2</f>
        <v>Cal_051922a</v>
      </c>
      <c r="P3509" s="157">
        <f>Cal_051922a!$Q$3</f>
        <v>1.8382409380942635</v>
      </c>
      <c r="Q3509" s="157">
        <f>Cal_051922a!$R$3</f>
        <v>0.56187208580813652</v>
      </c>
      <c r="R3509" s="84">
        <v>14.47</v>
      </c>
      <c r="S3509" s="84">
        <v>9.718</v>
      </c>
      <c r="T3509" s="82">
        <f t="shared" ref="T3509:T3512" si="897">AVERAGE(0.819,0.655,0.799,0.606,0.68,0.411)</f>
        <v>0.66166666666666674</v>
      </c>
      <c r="U3509" s="125">
        <f t="shared" si="881"/>
        <v>13.808333333333334</v>
      </c>
      <c r="V3509" s="125">
        <f t="shared" si="882"/>
        <v>9.0563333333333329</v>
      </c>
      <c r="W3509" s="459">
        <f t="shared" si="883"/>
        <v>9.924198528023076E-2</v>
      </c>
      <c r="X3509" s="459">
        <f t="shared" si="884"/>
        <v>5.9298534507796499E-2</v>
      </c>
      <c r="Y3509" s="82">
        <f>Cal_051922a!$A$3</f>
        <v>20220519</v>
      </c>
      <c r="Z3509" s="85" t="s">
        <v>1564</v>
      </c>
      <c r="AA3509" s="82">
        <v>20221027</v>
      </c>
      <c r="AB3509" s="85"/>
      <c r="AE3509" s="689" t="s">
        <v>1250</v>
      </c>
      <c r="AF3509" s="130">
        <v>1</v>
      </c>
      <c r="AG3509" s="130" t="s">
        <v>1634</v>
      </c>
      <c r="AH3509" s="155" t="s">
        <v>220</v>
      </c>
      <c r="AI3509" s="155"/>
    </row>
    <row r="3510" spans="1:35" s="82" customFormat="1" x14ac:dyDescent="0.2">
      <c r="A3510" s="82" t="s">
        <v>1267</v>
      </c>
      <c r="B3510" s="81">
        <v>20201015</v>
      </c>
      <c r="C3510" s="126" t="s">
        <v>72</v>
      </c>
      <c r="D3510" s="126">
        <v>9</v>
      </c>
      <c r="E3510" s="126">
        <v>14</v>
      </c>
      <c r="F3510" s="107"/>
      <c r="G3510" s="107"/>
      <c r="H3510" s="126" t="s">
        <v>11</v>
      </c>
      <c r="I3510" s="126">
        <v>294</v>
      </c>
      <c r="J3510" s="126">
        <v>5</v>
      </c>
      <c r="K3510" s="82">
        <v>5</v>
      </c>
      <c r="L3510" s="82">
        <v>1</v>
      </c>
      <c r="M3510" s="82">
        <v>0</v>
      </c>
      <c r="N3510" s="83">
        <v>1</v>
      </c>
      <c r="O3510" s="156" t="str">
        <f>Cal_051922a!$E$2</f>
        <v>Cal_051922a</v>
      </c>
      <c r="P3510" s="157">
        <f>Cal_051922a!$Q$3</f>
        <v>1.8382409380942635</v>
      </c>
      <c r="Q3510" s="157">
        <f>Cal_051922a!$R$3</f>
        <v>0.56187208580813652</v>
      </c>
      <c r="R3510" s="84">
        <v>17.350000000000001</v>
      </c>
      <c r="S3510" s="84">
        <v>11.65</v>
      </c>
      <c r="T3510" s="82">
        <f t="shared" si="897"/>
        <v>0.66166666666666674</v>
      </c>
      <c r="U3510" s="125">
        <f t="shared" si="881"/>
        <v>16.688333333333336</v>
      </c>
      <c r="V3510" s="125">
        <f t="shared" si="882"/>
        <v>10.988333333333333</v>
      </c>
      <c r="W3510" s="459">
        <f t="shared" si="883"/>
        <v>0.1194451589654396</v>
      </c>
      <c r="X3510" s="459">
        <f t="shared" si="884"/>
        <v>7.3571320308987817E-2</v>
      </c>
      <c r="Y3510" s="82">
        <f>Cal_051922a!$A$3</f>
        <v>20220519</v>
      </c>
      <c r="Z3510" s="85" t="s">
        <v>1565</v>
      </c>
      <c r="AA3510" s="82">
        <v>20221027</v>
      </c>
      <c r="AB3510" s="85"/>
      <c r="AE3510" s="689" t="s">
        <v>1250</v>
      </c>
      <c r="AF3510" s="130">
        <v>1</v>
      </c>
      <c r="AG3510" s="130" t="s">
        <v>1634</v>
      </c>
      <c r="AH3510" s="155" t="s">
        <v>221</v>
      </c>
      <c r="AI3510" s="155"/>
    </row>
    <row r="3511" spans="1:35" s="372" customFormat="1" x14ac:dyDescent="0.2">
      <c r="A3511" s="372" t="s">
        <v>1267</v>
      </c>
      <c r="B3511" s="462">
        <v>20201015</v>
      </c>
      <c r="C3511" s="373" t="s">
        <v>72</v>
      </c>
      <c r="D3511" s="373">
        <v>9</v>
      </c>
      <c r="E3511" s="373">
        <v>14</v>
      </c>
      <c r="F3511" s="107"/>
      <c r="G3511" s="107"/>
      <c r="H3511" s="373" t="s">
        <v>10</v>
      </c>
      <c r="I3511" s="373">
        <v>551</v>
      </c>
      <c r="J3511" s="373">
        <v>20</v>
      </c>
      <c r="K3511" s="372">
        <v>5</v>
      </c>
      <c r="L3511" s="372">
        <v>1</v>
      </c>
      <c r="M3511" s="372">
        <v>0</v>
      </c>
      <c r="N3511" s="375">
        <v>1</v>
      </c>
      <c r="O3511" s="374" t="str">
        <f>Cal_051922a!$E$2</f>
        <v>Cal_051922a</v>
      </c>
      <c r="P3511" s="596">
        <f>Cal_051922a!$Q$3</f>
        <v>1.8382409380942635</v>
      </c>
      <c r="Q3511" s="596">
        <f>Cal_051922a!$R$3</f>
        <v>0.56187208580813652</v>
      </c>
      <c r="R3511" s="376">
        <v>18.86</v>
      </c>
      <c r="S3511" s="376">
        <v>12.5</v>
      </c>
      <c r="T3511" s="82">
        <f t="shared" si="897"/>
        <v>0.66166666666666674</v>
      </c>
      <c r="U3511" s="378">
        <f t="shared" si="881"/>
        <v>18.198333333333334</v>
      </c>
      <c r="V3511" s="378">
        <f t="shared" si="882"/>
        <v>11.838333333333333</v>
      </c>
      <c r="W3511" s="464">
        <f t="shared" si="883"/>
        <v>7.1112597841225686E-2</v>
      </c>
      <c r="X3511" s="464">
        <f t="shared" si="884"/>
        <v>3.9842908610004113E-2</v>
      </c>
      <c r="Y3511" s="82">
        <f>Cal_051922a!$A$3</f>
        <v>20220519</v>
      </c>
      <c r="Z3511" s="85" t="s">
        <v>1565</v>
      </c>
      <c r="AA3511" s="82">
        <v>20221027</v>
      </c>
      <c r="AB3511" s="380"/>
      <c r="AE3511" s="689" t="s">
        <v>1250</v>
      </c>
      <c r="AF3511" s="130">
        <v>1</v>
      </c>
      <c r="AG3511" s="130" t="s">
        <v>1634</v>
      </c>
      <c r="AH3511" s="371" t="s">
        <v>227</v>
      </c>
      <c r="AI3511" s="371"/>
    </row>
    <row r="3512" spans="1:35" s="372" customFormat="1" x14ac:dyDescent="0.2">
      <c r="A3512" s="372" t="s">
        <v>1267</v>
      </c>
      <c r="B3512" s="462">
        <v>20201015</v>
      </c>
      <c r="C3512" s="373" t="s">
        <v>72</v>
      </c>
      <c r="D3512" s="373">
        <v>9</v>
      </c>
      <c r="E3512" s="373">
        <v>14</v>
      </c>
      <c r="F3512" s="107"/>
      <c r="G3512" s="107"/>
      <c r="H3512" s="373" t="s">
        <v>11</v>
      </c>
      <c r="I3512" s="373">
        <v>551</v>
      </c>
      <c r="J3512" s="373">
        <v>20</v>
      </c>
      <c r="K3512" s="372">
        <v>5</v>
      </c>
      <c r="L3512" s="372">
        <v>1</v>
      </c>
      <c r="M3512" s="372">
        <v>0</v>
      </c>
      <c r="N3512" s="375">
        <v>1</v>
      </c>
      <c r="O3512" s="374" t="str">
        <f>Cal_051922a!$E$2</f>
        <v>Cal_051922a</v>
      </c>
      <c r="P3512" s="596">
        <f>Cal_051922a!$Q$3</f>
        <v>1.8382409380942635</v>
      </c>
      <c r="Q3512" s="596">
        <f>Cal_051922a!$R$3</f>
        <v>0.56187208580813652</v>
      </c>
      <c r="R3512" s="376">
        <v>15.47</v>
      </c>
      <c r="S3512" s="376">
        <v>10.63</v>
      </c>
      <c r="T3512" s="82">
        <f t="shared" si="897"/>
        <v>0.66166666666666674</v>
      </c>
      <c r="U3512" s="378">
        <f t="shared" si="881"/>
        <v>14.808333333333334</v>
      </c>
      <c r="V3512" s="378">
        <f t="shared" si="882"/>
        <v>9.9683333333333337</v>
      </c>
      <c r="W3512" s="464">
        <f t="shared" si="883"/>
        <v>5.4117134206215757E-2</v>
      </c>
      <c r="X3512" s="464">
        <f t="shared" si="884"/>
        <v>3.931168236210824E-2</v>
      </c>
      <c r="Y3512" s="82">
        <f>Cal_051922a!$A$3</f>
        <v>20220519</v>
      </c>
      <c r="Z3512" s="85" t="s">
        <v>1565</v>
      </c>
      <c r="AA3512" s="82">
        <v>20221027</v>
      </c>
      <c r="AB3512" s="380"/>
      <c r="AE3512" s="689" t="s">
        <v>1250</v>
      </c>
      <c r="AF3512" s="130">
        <v>1</v>
      </c>
      <c r="AG3512" s="130" t="s">
        <v>1634</v>
      </c>
      <c r="AH3512" s="371" t="s">
        <v>228</v>
      </c>
      <c r="AI3512" s="371"/>
    </row>
    <row r="3513" spans="1:35" x14ac:dyDescent="0.2">
      <c r="A3513" s="43" t="s">
        <v>1267</v>
      </c>
      <c r="B3513" s="45">
        <v>20201015</v>
      </c>
      <c r="C3513" s="107" t="s">
        <v>72</v>
      </c>
      <c r="D3513" s="107">
        <v>9</v>
      </c>
      <c r="E3513" s="107">
        <v>18</v>
      </c>
      <c r="H3513" s="107" t="s">
        <v>10</v>
      </c>
      <c r="I3513" s="107">
        <v>290</v>
      </c>
      <c r="J3513" s="107">
        <v>0</v>
      </c>
      <c r="K3513" s="43">
        <v>5</v>
      </c>
      <c r="L3513" s="43">
        <v>1</v>
      </c>
      <c r="M3513" s="43">
        <v>0</v>
      </c>
      <c r="N3513" s="49">
        <v>1</v>
      </c>
      <c r="O3513" s="111" t="str">
        <f>Cal_051922a!$E$2</f>
        <v>Cal_051922a</v>
      </c>
      <c r="P3513" s="112">
        <f>Cal_051922a!$Q$3</f>
        <v>1.8382409380942635</v>
      </c>
      <c r="Q3513" s="112">
        <f>Cal_051922a!$R$3</f>
        <v>0.56187208580813652</v>
      </c>
      <c r="R3513" s="46">
        <v>63.18</v>
      </c>
      <c r="S3513" s="46">
        <v>40.299999999999997</v>
      </c>
      <c r="T3513" s="43">
        <f t="shared" ref="T3513" si="898">AVERAGE(0.536,0.72,0.472,0.716,0.588,0.543)</f>
        <v>0.59583333333333333</v>
      </c>
      <c r="U3513" s="79">
        <f t="shared" si="881"/>
        <v>62.584166666666668</v>
      </c>
      <c r="V3513" s="79">
        <f t="shared" si="882"/>
        <v>39.704166666666666</v>
      </c>
      <c r="W3513" s="465">
        <f t="shared" si="883"/>
        <v>0.48607025996128345</v>
      </c>
      <c r="X3513" s="465">
        <f t="shared" si="884"/>
        <v>0.2209762485035062</v>
      </c>
      <c r="Y3513" s="43">
        <f>Cal_051922a!$A$3</f>
        <v>20220519</v>
      </c>
      <c r="Z3513" s="48" t="s">
        <v>1590</v>
      </c>
      <c r="AA3513" s="43">
        <v>20221203</v>
      </c>
      <c r="AE3513" s="689" t="s">
        <v>1250</v>
      </c>
      <c r="AF3513" s="130">
        <v>1</v>
      </c>
      <c r="AG3513" s="130" t="s">
        <v>1634</v>
      </c>
      <c r="AH3513"/>
    </row>
    <row r="3514" spans="1:35" x14ac:dyDescent="0.2">
      <c r="A3514" s="43" t="s">
        <v>1267</v>
      </c>
      <c r="B3514" s="45">
        <v>20201015</v>
      </c>
      <c r="C3514" s="107" t="s">
        <v>72</v>
      </c>
      <c r="D3514" s="107">
        <v>9</v>
      </c>
      <c r="E3514" s="107">
        <v>18</v>
      </c>
      <c r="H3514" s="107" t="s">
        <v>11</v>
      </c>
      <c r="I3514" s="107">
        <v>290</v>
      </c>
      <c r="J3514" s="107">
        <v>0</v>
      </c>
      <c r="K3514" s="43">
        <v>5</v>
      </c>
      <c r="L3514" s="43">
        <v>1</v>
      </c>
      <c r="M3514" s="43">
        <v>0</v>
      </c>
      <c r="N3514" s="49">
        <v>1</v>
      </c>
      <c r="O3514" s="111" t="str">
        <f>Cal_051922a!$E$2</f>
        <v>Cal_051922a</v>
      </c>
      <c r="P3514" s="112">
        <f>Cal_051922a!$Q$3</f>
        <v>1.8382409380942635</v>
      </c>
      <c r="Q3514" s="112">
        <f>Cal_051922a!$R$3</f>
        <v>0.56187208580813652</v>
      </c>
      <c r="R3514" s="46">
        <v>65.55</v>
      </c>
      <c r="S3514" s="46">
        <v>42.39</v>
      </c>
      <c r="T3514" s="43">
        <f t="shared" ref="T3514" si="899">AVERAGE(0.752,0.643,0.766,0.706,0.634,0.813)</f>
        <v>0.71899999999999997</v>
      </c>
      <c r="U3514" s="79">
        <f t="shared" si="881"/>
        <v>64.831000000000003</v>
      </c>
      <c r="V3514" s="79">
        <f t="shared" si="882"/>
        <v>41.670999999999999</v>
      </c>
      <c r="W3514" s="465">
        <f t="shared" si="883"/>
        <v>0.49201867223353685</v>
      </c>
      <c r="X3514" s="465">
        <f t="shared" si="884"/>
        <v>0.25005294210340279</v>
      </c>
      <c r="Y3514" s="43">
        <f>Cal_051922a!$A$3</f>
        <v>20220519</v>
      </c>
      <c r="Z3514" s="48" t="s">
        <v>1603</v>
      </c>
      <c r="AA3514" s="43">
        <v>20221204</v>
      </c>
      <c r="AE3514" s="689" t="s">
        <v>1250</v>
      </c>
      <c r="AF3514" s="130">
        <v>1</v>
      </c>
      <c r="AG3514" s="130" t="s">
        <v>1634</v>
      </c>
      <c r="AH3514"/>
    </row>
    <row r="3515" spans="1:35" x14ac:dyDescent="0.2">
      <c r="A3515" s="43" t="s">
        <v>1267</v>
      </c>
      <c r="B3515" s="45">
        <v>20201015</v>
      </c>
      <c r="C3515" s="107" t="s">
        <v>72</v>
      </c>
      <c r="D3515" s="107">
        <v>9</v>
      </c>
      <c r="E3515" s="107">
        <v>18</v>
      </c>
      <c r="H3515" s="107" t="s">
        <v>10</v>
      </c>
      <c r="I3515" s="107">
        <v>290</v>
      </c>
      <c r="J3515" s="107">
        <v>10</v>
      </c>
      <c r="K3515" s="43">
        <v>5</v>
      </c>
      <c r="L3515" s="43">
        <v>1</v>
      </c>
      <c r="M3515" s="43">
        <v>0</v>
      </c>
      <c r="N3515" s="49">
        <v>1</v>
      </c>
      <c r="O3515" s="111" t="str">
        <f>Cal_051922a!$E$2</f>
        <v>Cal_051922a</v>
      </c>
      <c r="P3515" s="112">
        <f>Cal_051922a!$Q$3</f>
        <v>1.8382409380942635</v>
      </c>
      <c r="Q3515" s="112">
        <f>Cal_051922a!$R$3</f>
        <v>0.56187208580813652</v>
      </c>
      <c r="R3515" s="46">
        <v>47.57</v>
      </c>
      <c r="S3515" s="46">
        <v>30.77</v>
      </c>
      <c r="T3515" s="43">
        <f t="shared" ref="T3515:T3516" si="900">AVERAGE(0.515, 0.731, 0.635, 0.606, 0.862,0.566)</f>
        <v>0.65249999999999997</v>
      </c>
      <c r="U3515" s="79">
        <f t="shared" si="881"/>
        <v>46.917499999999997</v>
      </c>
      <c r="V3515" s="79">
        <f t="shared" si="882"/>
        <v>30.1175</v>
      </c>
      <c r="W3515" s="465">
        <f t="shared" si="883"/>
        <v>0.35690473633520792</v>
      </c>
      <c r="X3515" s="465">
        <f t="shared" si="884"/>
        <v>0.17942368978350254</v>
      </c>
      <c r="Y3515" s="43">
        <f>Cal_051922a!$A$3</f>
        <v>20220519</v>
      </c>
      <c r="Z3515" s="48" t="s">
        <v>2000</v>
      </c>
      <c r="AA3515" s="43">
        <v>20230209</v>
      </c>
      <c r="AE3515" s="689" t="s">
        <v>1250</v>
      </c>
      <c r="AF3515" s="130">
        <v>1</v>
      </c>
      <c r="AH3515"/>
    </row>
    <row r="3516" spans="1:35" x14ac:dyDescent="0.2">
      <c r="A3516" s="43" t="s">
        <v>1267</v>
      </c>
      <c r="B3516" s="45">
        <v>20201015</v>
      </c>
      <c r="C3516" s="107" t="s">
        <v>72</v>
      </c>
      <c r="D3516" s="107">
        <v>9</v>
      </c>
      <c r="E3516" s="107">
        <v>18</v>
      </c>
      <c r="H3516" s="107" t="s">
        <v>11</v>
      </c>
      <c r="I3516" s="107">
        <v>290</v>
      </c>
      <c r="J3516" s="107">
        <v>10</v>
      </c>
      <c r="K3516" s="43">
        <v>5</v>
      </c>
      <c r="L3516" s="43">
        <v>1</v>
      </c>
      <c r="M3516" s="43">
        <v>0</v>
      </c>
      <c r="N3516" s="49">
        <v>1</v>
      </c>
      <c r="O3516" s="111" t="str">
        <f>Cal_051922a!$E$2</f>
        <v>Cal_051922a</v>
      </c>
      <c r="P3516" s="112">
        <f>Cal_051922a!$Q$3</f>
        <v>1.8382409380942635</v>
      </c>
      <c r="Q3516" s="112">
        <f>Cal_051922a!$R$3</f>
        <v>0.56187208580813652</v>
      </c>
      <c r="R3516" s="46">
        <v>49.24</v>
      </c>
      <c r="S3516" s="46">
        <v>32.409999999999997</v>
      </c>
      <c r="T3516" s="43">
        <f t="shared" si="900"/>
        <v>0.65249999999999997</v>
      </c>
      <c r="U3516" s="79">
        <f t="shared" si="881"/>
        <v>48.587499999999999</v>
      </c>
      <c r="V3516" s="79">
        <f t="shared" si="882"/>
        <v>31.757499999999997</v>
      </c>
      <c r="W3516" s="465">
        <f t="shared" si="883"/>
        <v>0.3575420662215209</v>
      </c>
      <c r="X3516" s="465">
        <f t="shared" si="884"/>
        <v>0.20799126132774265</v>
      </c>
      <c r="Y3516" s="43">
        <f>Cal_051922a!$A$3</f>
        <v>20220519</v>
      </c>
      <c r="Z3516" s="48" t="s">
        <v>2001</v>
      </c>
      <c r="AA3516" s="43">
        <v>20230209</v>
      </c>
      <c r="AE3516" s="689" t="s">
        <v>1250</v>
      </c>
      <c r="AF3516" s="130">
        <v>1</v>
      </c>
      <c r="AH3516"/>
    </row>
    <row r="3517" spans="1:35" s="82" customFormat="1" x14ac:dyDescent="0.2">
      <c r="A3517" s="82" t="s">
        <v>1267</v>
      </c>
      <c r="B3517" s="81">
        <v>20201015</v>
      </c>
      <c r="C3517" s="126" t="s">
        <v>72</v>
      </c>
      <c r="D3517" s="126">
        <v>9</v>
      </c>
      <c r="E3517" s="126">
        <v>18</v>
      </c>
      <c r="F3517" s="107"/>
      <c r="G3517" s="107"/>
      <c r="H3517" s="126" t="s">
        <v>10</v>
      </c>
      <c r="I3517" s="126">
        <v>293</v>
      </c>
      <c r="J3517" s="126">
        <v>5</v>
      </c>
      <c r="K3517" s="82">
        <v>5</v>
      </c>
      <c r="L3517" s="82">
        <v>1</v>
      </c>
      <c r="M3517" s="82">
        <v>0</v>
      </c>
      <c r="N3517" s="83">
        <v>1</v>
      </c>
      <c r="O3517" s="156" t="str">
        <f>Cal_051922a!$E$2</f>
        <v>Cal_051922a</v>
      </c>
      <c r="P3517" s="157">
        <f>Cal_051922a!$Q$3</f>
        <v>1.8382409380942635</v>
      </c>
      <c r="Q3517" s="157">
        <f>Cal_051922a!$R$3</f>
        <v>0.56187208580813652</v>
      </c>
      <c r="R3517" s="84">
        <v>19.07</v>
      </c>
      <c r="S3517" s="84">
        <v>13.18</v>
      </c>
      <c r="T3517" s="82">
        <f t="shared" ref="T3517:T3520" si="901">AVERAGE(0.819,0.655,0.799,0.606,0.68,0.411)</f>
        <v>0.66166666666666674</v>
      </c>
      <c r="U3517" s="125">
        <f t="shared" si="881"/>
        <v>18.408333333333335</v>
      </c>
      <c r="V3517" s="125">
        <f t="shared" si="882"/>
        <v>12.518333333333333</v>
      </c>
      <c r="W3517" s="459">
        <f t="shared" si="883"/>
        <v>0.12384791567815885</v>
      </c>
      <c r="X3517" s="459">
        <f t="shared" si="884"/>
        <v>9.6794389349091528E-2</v>
      </c>
      <c r="Y3517" s="82">
        <f>Cal_051922a!$A$3</f>
        <v>20220519</v>
      </c>
      <c r="Z3517" s="85" t="s">
        <v>1564</v>
      </c>
      <c r="AA3517" s="82">
        <v>20221027</v>
      </c>
      <c r="AB3517" s="85"/>
      <c r="AE3517" s="689" t="s">
        <v>1250</v>
      </c>
      <c r="AF3517" s="130">
        <v>1</v>
      </c>
      <c r="AG3517" s="130" t="s">
        <v>1634</v>
      </c>
      <c r="AH3517" s="155" t="s">
        <v>218</v>
      </c>
      <c r="AI3517" s="155"/>
    </row>
    <row r="3518" spans="1:35" s="82" customFormat="1" x14ac:dyDescent="0.2">
      <c r="A3518" s="82" t="s">
        <v>1267</v>
      </c>
      <c r="B3518" s="81">
        <v>20201015</v>
      </c>
      <c r="C3518" s="126" t="s">
        <v>72</v>
      </c>
      <c r="D3518" s="126">
        <v>9</v>
      </c>
      <c r="E3518" s="126">
        <v>18</v>
      </c>
      <c r="F3518" s="107"/>
      <c r="G3518" s="107"/>
      <c r="H3518" s="126" t="s">
        <v>11</v>
      </c>
      <c r="I3518" s="126">
        <v>293</v>
      </c>
      <c r="J3518" s="126">
        <v>5</v>
      </c>
      <c r="K3518" s="82">
        <v>5</v>
      </c>
      <c r="L3518" s="82">
        <v>1</v>
      </c>
      <c r="M3518" s="82">
        <v>0</v>
      </c>
      <c r="N3518" s="83">
        <v>1</v>
      </c>
      <c r="O3518" s="156" t="str">
        <f>Cal_051922a!$E$2</f>
        <v>Cal_051922a</v>
      </c>
      <c r="P3518" s="157">
        <f>Cal_051922a!$Q$3</f>
        <v>1.8382409380942635</v>
      </c>
      <c r="Q3518" s="157">
        <f>Cal_051922a!$R$3</f>
        <v>0.56187208580813652</v>
      </c>
      <c r="R3518" s="84">
        <v>15.72</v>
      </c>
      <c r="S3518" s="84">
        <v>10.24</v>
      </c>
      <c r="T3518" s="82">
        <f t="shared" si="901"/>
        <v>0.66166666666666674</v>
      </c>
      <c r="U3518" s="125">
        <f t="shared" si="881"/>
        <v>15.058333333333334</v>
      </c>
      <c r="V3518" s="125">
        <f t="shared" si="882"/>
        <v>9.5783333333333331</v>
      </c>
      <c r="W3518" s="459">
        <f t="shared" si="883"/>
        <v>0.11522692324555352</v>
      </c>
      <c r="X3518" s="459">
        <f t="shared" si="884"/>
        <v>5.3596312940255006E-2</v>
      </c>
      <c r="Y3518" s="82">
        <f>Cal_051922a!$A$3</f>
        <v>20220519</v>
      </c>
      <c r="Z3518" s="85" t="s">
        <v>1564</v>
      </c>
      <c r="AA3518" s="82">
        <v>20221027</v>
      </c>
      <c r="AB3518" s="85"/>
      <c r="AE3518" s="689" t="s">
        <v>1250</v>
      </c>
      <c r="AF3518" s="130">
        <v>1</v>
      </c>
      <c r="AG3518" s="130" t="s">
        <v>1634</v>
      </c>
      <c r="AH3518" s="155" t="s">
        <v>219</v>
      </c>
      <c r="AI3518" s="155"/>
    </row>
    <row r="3519" spans="1:35" s="372" customFormat="1" x14ac:dyDescent="0.2">
      <c r="A3519" s="372" t="s">
        <v>1267</v>
      </c>
      <c r="B3519" s="462">
        <v>20201015</v>
      </c>
      <c r="C3519" s="373" t="s">
        <v>72</v>
      </c>
      <c r="D3519" s="373">
        <v>9</v>
      </c>
      <c r="E3519" s="373">
        <v>18</v>
      </c>
      <c r="F3519" s="107"/>
      <c r="G3519" s="107"/>
      <c r="H3519" s="373" t="s">
        <v>10</v>
      </c>
      <c r="I3519" s="373">
        <v>552</v>
      </c>
      <c r="J3519" s="373">
        <v>20</v>
      </c>
      <c r="K3519" s="372">
        <v>5</v>
      </c>
      <c r="L3519" s="372">
        <v>1</v>
      </c>
      <c r="M3519" s="372">
        <v>0</v>
      </c>
      <c r="N3519" s="375">
        <v>1</v>
      </c>
      <c r="O3519" s="374" t="str">
        <f>Cal_051922a!$E$2</f>
        <v>Cal_051922a</v>
      </c>
      <c r="P3519" s="596">
        <f>Cal_051922a!$Q$3</f>
        <v>1.8382409380942635</v>
      </c>
      <c r="Q3519" s="596">
        <f>Cal_051922a!$R$3</f>
        <v>0.56187208580813652</v>
      </c>
      <c r="R3519" s="376">
        <v>17.61</v>
      </c>
      <c r="S3519" s="376">
        <v>12.11</v>
      </c>
      <c r="T3519" s="82">
        <f t="shared" si="901"/>
        <v>0.66166666666666674</v>
      </c>
      <c r="U3519" s="378">
        <f t="shared" si="881"/>
        <v>16.948333333333334</v>
      </c>
      <c r="V3519" s="378">
        <f t="shared" si="882"/>
        <v>11.448333333333332</v>
      </c>
      <c r="W3519" s="464">
        <f t="shared" si="883"/>
        <v>6.1385336272284444E-2</v>
      </c>
      <c r="X3519" s="464">
        <f t="shared" si="884"/>
        <v>4.5720486785547056E-2</v>
      </c>
      <c r="Y3519" s="82">
        <f>Cal_051922a!$A$3</f>
        <v>20220519</v>
      </c>
      <c r="Z3519" s="85" t="s">
        <v>1565</v>
      </c>
      <c r="AA3519" s="82">
        <v>20221027</v>
      </c>
      <c r="AB3519" s="380"/>
      <c r="AE3519" s="689" t="s">
        <v>1250</v>
      </c>
      <c r="AF3519" s="130">
        <v>1</v>
      </c>
      <c r="AG3519" s="130" t="s">
        <v>1634</v>
      </c>
      <c r="AH3519" s="371" t="s">
        <v>193</v>
      </c>
      <c r="AI3519" s="371"/>
    </row>
    <row r="3520" spans="1:35" s="610" customFormat="1" ht="13.5" thickBot="1" x14ac:dyDescent="0.25">
      <c r="A3520" s="610" t="s">
        <v>1267</v>
      </c>
      <c r="B3520" s="611">
        <v>20201015</v>
      </c>
      <c r="C3520" s="612" t="s">
        <v>72</v>
      </c>
      <c r="D3520" s="612">
        <v>9</v>
      </c>
      <c r="E3520" s="612">
        <v>18</v>
      </c>
      <c r="F3520" s="140"/>
      <c r="G3520" s="140"/>
      <c r="H3520" s="612" t="s">
        <v>11</v>
      </c>
      <c r="I3520" s="612">
        <v>550</v>
      </c>
      <c r="J3520" s="612">
        <v>20</v>
      </c>
      <c r="K3520" s="610">
        <v>5</v>
      </c>
      <c r="L3520" s="610">
        <v>1</v>
      </c>
      <c r="M3520" s="610">
        <v>0</v>
      </c>
      <c r="N3520" s="614">
        <v>1</v>
      </c>
      <c r="O3520" s="631" t="str">
        <f>Cal_051922a!$E$2</f>
        <v>Cal_051922a</v>
      </c>
      <c r="P3520" s="632">
        <f>Cal_051922a!$Q$3</f>
        <v>1.8382409380942635</v>
      </c>
      <c r="Q3520" s="632">
        <f>Cal_051922a!$R$3</f>
        <v>0.56187208580813652</v>
      </c>
      <c r="R3520" s="626">
        <v>16.059999999999999</v>
      </c>
      <c r="S3520" s="626">
        <v>11.25</v>
      </c>
      <c r="T3520" s="258">
        <f t="shared" si="901"/>
        <v>0.66166666666666674</v>
      </c>
      <c r="U3520" s="618">
        <f t="shared" si="881"/>
        <v>15.398333333333332</v>
      </c>
      <c r="V3520" s="618">
        <f t="shared" si="882"/>
        <v>10.588333333333333</v>
      </c>
      <c r="W3520" s="619">
        <f t="shared" si="883"/>
        <v>5.387948232835299E-2</v>
      </c>
      <c r="X3520" s="619">
        <f t="shared" si="884"/>
        <v>4.5540758337959376E-2</v>
      </c>
      <c r="Y3520" s="258">
        <f>Cal_051922a!$A$3</f>
        <v>20220519</v>
      </c>
      <c r="Z3520" s="276" t="s">
        <v>1565</v>
      </c>
      <c r="AA3520" s="258">
        <v>20221027</v>
      </c>
      <c r="AB3520" s="625"/>
      <c r="AE3520" s="693" t="s">
        <v>1250</v>
      </c>
      <c r="AF3520" s="508">
        <v>1</v>
      </c>
      <c r="AG3520" s="508" t="s">
        <v>1634</v>
      </c>
      <c r="AH3520" s="613" t="s">
        <v>226</v>
      </c>
      <c r="AI3520" s="613"/>
    </row>
    <row r="3521" spans="1:35" x14ac:dyDescent="0.2">
      <c r="A3521" s="43" t="s">
        <v>1267</v>
      </c>
      <c r="B3521" s="45">
        <v>20201015</v>
      </c>
      <c r="C3521" s="107" t="s">
        <v>73</v>
      </c>
      <c r="D3521" s="107">
        <v>12</v>
      </c>
      <c r="E3521" s="107">
        <v>4</v>
      </c>
      <c r="H3521" s="107" t="s">
        <v>10</v>
      </c>
      <c r="I3521" s="107">
        <v>290</v>
      </c>
      <c r="J3521" s="107">
        <v>0</v>
      </c>
      <c r="K3521" s="43">
        <v>5</v>
      </c>
      <c r="L3521" s="43">
        <v>1</v>
      </c>
      <c r="M3521" s="43">
        <v>0</v>
      </c>
      <c r="N3521" s="49">
        <v>1</v>
      </c>
      <c r="O3521" s="111" t="str">
        <f>Cal_051922a!$E$2</f>
        <v>Cal_051922a</v>
      </c>
      <c r="P3521" s="112">
        <f>Cal_051922a!$Q$3</f>
        <v>1.8382409380942635</v>
      </c>
      <c r="Q3521" s="112">
        <f>Cal_051922a!$R$3</f>
        <v>0.56187208580813652</v>
      </c>
      <c r="R3521" s="46">
        <v>15.82</v>
      </c>
      <c r="S3521" s="46">
        <v>12.21</v>
      </c>
      <c r="T3521" s="43">
        <f t="shared" ref="T3521:T3522" si="902">AVERAGE(0.536,0.72,0.472,0.716,0.588,0.543)</f>
        <v>0.59583333333333333</v>
      </c>
      <c r="U3521" s="79">
        <f t="shared" si="881"/>
        <v>15.224166666666667</v>
      </c>
      <c r="V3521" s="79">
        <f t="shared" si="882"/>
        <v>11.614166666666668</v>
      </c>
      <c r="W3521" s="465">
        <f t="shared" si="883"/>
        <v>7.6692029652982191E-2</v>
      </c>
      <c r="X3521" s="465">
        <f t="shared" si="884"/>
        <v>0.13013150247995461</v>
      </c>
      <c r="Y3521" s="43">
        <f>Cal_051922a!$A$3</f>
        <v>20220519</v>
      </c>
      <c r="Z3521" s="48" t="s">
        <v>1590</v>
      </c>
      <c r="AA3521" s="43">
        <v>20221203</v>
      </c>
      <c r="AE3521" s="689" t="s">
        <v>1250</v>
      </c>
      <c r="AF3521" s="130">
        <v>1</v>
      </c>
      <c r="AG3521" s="130" t="s">
        <v>1634</v>
      </c>
      <c r="AH3521"/>
    </row>
    <row r="3522" spans="1:35" x14ac:dyDescent="0.2">
      <c r="A3522" s="43" t="s">
        <v>1267</v>
      </c>
      <c r="B3522" s="45">
        <v>20201015</v>
      </c>
      <c r="C3522" s="107" t="s">
        <v>73</v>
      </c>
      <c r="D3522" s="107">
        <v>12</v>
      </c>
      <c r="E3522" s="107">
        <v>4</v>
      </c>
      <c r="H3522" s="107" t="s">
        <v>11</v>
      </c>
      <c r="I3522" s="107">
        <v>290</v>
      </c>
      <c r="J3522" s="107">
        <v>0</v>
      </c>
      <c r="K3522" s="43">
        <v>5</v>
      </c>
      <c r="L3522" s="43">
        <v>1</v>
      </c>
      <c r="M3522" s="43">
        <v>0</v>
      </c>
      <c r="N3522" s="49">
        <v>1</v>
      </c>
      <c r="O3522" s="111" t="str">
        <f>Cal_051922a!$E$2</f>
        <v>Cal_051922a</v>
      </c>
      <c r="P3522" s="112">
        <f>Cal_051922a!$Q$3</f>
        <v>1.8382409380942635</v>
      </c>
      <c r="Q3522" s="112">
        <f>Cal_051922a!$R$3</f>
        <v>0.56187208580813652</v>
      </c>
      <c r="R3522" s="46">
        <v>15.39</v>
      </c>
      <c r="S3522" s="46">
        <v>11.59</v>
      </c>
      <c r="T3522" s="43">
        <f t="shared" si="902"/>
        <v>0.59583333333333333</v>
      </c>
      <c r="U3522" s="79">
        <f t="shared" si="881"/>
        <v>14.794166666666667</v>
      </c>
      <c r="V3522" s="79">
        <f t="shared" si="882"/>
        <v>10.994166666666667</v>
      </c>
      <c r="W3522" s="465">
        <f t="shared" si="883"/>
        <v>8.0728452266297088E-2</v>
      </c>
      <c r="X3522" s="465">
        <f t="shared" si="884"/>
        <v>0.11505420249655252</v>
      </c>
      <c r="Y3522" s="43">
        <f>Cal_051922a!$A$3</f>
        <v>20220519</v>
      </c>
      <c r="Z3522" s="48" t="s">
        <v>1590</v>
      </c>
      <c r="AA3522" s="43">
        <v>20221203</v>
      </c>
      <c r="AE3522" s="689" t="s">
        <v>1250</v>
      </c>
      <c r="AF3522" s="130">
        <v>1</v>
      </c>
      <c r="AG3522" s="130" t="s">
        <v>1634</v>
      </c>
      <c r="AH3522"/>
    </row>
    <row r="3523" spans="1:35" s="82" customFormat="1" x14ac:dyDescent="0.2">
      <c r="A3523" s="82" t="s">
        <v>1267</v>
      </c>
      <c r="B3523" s="81">
        <v>20201015</v>
      </c>
      <c r="C3523" s="126" t="s">
        <v>73</v>
      </c>
      <c r="D3523" s="126">
        <v>12</v>
      </c>
      <c r="E3523" s="126">
        <v>4</v>
      </c>
      <c r="F3523" s="107"/>
      <c r="G3523" s="107"/>
      <c r="H3523" s="126" t="s">
        <v>10</v>
      </c>
      <c r="I3523" s="126">
        <v>294</v>
      </c>
      <c r="J3523" s="126">
        <v>5</v>
      </c>
      <c r="K3523" s="82">
        <v>5</v>
      </c>
      <c r="L3523" s="82">
        <v>1</v>
      </c>
      <c r="M3523" s="82">
        <v>0</v>
      </c>
      <c r="N3523" s="83">
        <v>1</v>
      </c>
      <c r="O3523" s="156" t="str">
        <f>Cal_051922a!$E$2</f>
        <v>Cal_051922a</v>
      </c>
      <c r="P3523" s="157">
        <f>Cal_051922a!$Q$3</f>
        <v>1.8382409380942635</v>
      </c>
      <c r="Q3523" s="157">
        <f>Cal_051922a!$R$3</f>
        <v>0.56187208580813652</v>
      </c>
      <c r="R3523" s="84">
        <v>4.9160000000000004</v>
      </c>
      <c r="S3523" s="84">
        <v>3.8260000000000001</v>
      </c>
      <c r="T3523" s="82">
        <f t="shared" ref="T3523:T3526" si="903">AVERAGE(0.888, 0.832, 0.918, 0.587, 0.78, 0.439)</f>
        <v>0.7406666666666667</v>
      </c>
      <c r="U3523" s="125">
        <f t="shared" si="881"/>
        <v>4.1753333333333336</v>
      </c>
      <c r="V3523" s="125">
        <f t="shared" si="882"/>
        <v>3.0853333333333333</v>
      </c>
      <c r="W3523" s="459">
        <f t="shared" si="883"/>
        <v>2.2841267240759494E-2</v>
      </c>
      <c r="X3523" s="459">
        <f t="shared" si="884"/>
        <v>3.1354410968374435E-2</v>
      </c>
      <c r="Y3523" s="82">
        <f>Cal_051922a!$A$3</f>
        <v>20220519</v>
      </c>
      <c r="Z3523" s="90" t="s">
        <v>1549</v>
      </c>
      <c r="AA3523" s="82">
        <v>20220913</v>
      </c>
      <c r="AB3523" s="85"/>
      <c r="AE3523" s="689" t="s">
        <v>1250</v>
      </c>
      <c r="AF3523" s="130">
        <v>1</v>
      </c>
      <c r="AG3523" s="130" t="s">
        <v>1634</v>
      </c>
      <c r="AH3523" s="155" t="s">
        <v>238</v>
      </c>
      <c r="AI3523" s="155"/>
    </row>
    <row r="3524" spans="1:35" s="82" customFormat="1" x14ac:dyDescent="0.2">
      <c r="A3524" s="82" t="s">
        <v>1267</v>
      </c>
      <c r="B3524" s="81">
        <v>20201015</v>
      </c>
      <c r="C3524" s="126" t="s">
        <v>73</v>
      </c>
      <c r="D3524" s="126">
        <v>12</v>
      </c>
      <c r="E3524" s="126">
        <v>4</v>
      </c>
      <c r="F3524" s="107"/>
      <c r="G3524" s="107"/>
      <c r="H3524" s="126" t="s">
        <v>11</v>
      </c>
      <c r="I3524" s="126">
        <v>294</v>
      </c>
      <c r="J3524" s="126">
        <v>5</v>
      </c>
      <c r="K3524" s="82">
        <v>5</v>
      </c>
      <c r="L3524" s="82">
        <v>1</v>
      </c>
      <c r="M3524" s="82">
        <v>0</v>
      </c>
      <c r="N3524" s="83">
        <v>1</v>
      </c>
      <c r="O3524" s="156" t="str">
        <f>Cal_051922a!$E$2</f>
        <v>Cal_051922a</v>
      </c>
      <c r="P3524" s="157">
        <f>Cal_051922a!$Q$3</f>
        <v>1.8382409380942635</v>
      </c>
      <c r="Q3524" s="157">
        <f>Cal_051922a!$R$3</f>
        <v>0.56187208580813652</v>
      </c>
      <c r="R3524" s="84">
        <v>4.8239999999999998</v>
      </c>
      <c r="S3524" s="84">
        <v>3.7480000000000002</v>
      </c>
      <c r="T3524" s="82">
        <f t="shared" si="903"/>
        <v>0.7406666666666667</v>
      </c>
      <c r="U3524" s="125">
        <f t="shared" si="881"/>
        <v>4.083333333333333</v>
      </c>
      <c r="V3524" s="125">
        <f t="shared" si="882"/>
        <v>3.0073333333333334</v>
      </c>
      <c r="W3524" s="459">
        <f t="shared" si="883"/>
        <v>2.2547893166107523E-2</v>
      </c>
      <c r="X3524" s="459">
        <f t="shared" si="884"/>
        <v>3.0277669582683131E-2</v>
      </c>
      <c r="Y3524" s="82">
        <f>Cal_051922a!$A$3</f>
        <v>20220519</v>
      </c>
      <c r="Z3524" s="90" t="s">
        <v>1549</v>
      </c>
      <c r="AA3524" s="82">
        <v>20220913</v>
      </c>
      <c r="AB3524" s="85"/>
      <c r="AE3524" s="689" t="s">
        <v>1250</v>
      </c>
      <c r="AF3524" s="130">
        <v>1</v>
      </c>
      <c r="AG3524" s="130" t="s">
        <v>1634</v>
      </c>
      <c r="AH3524" s="155" t="s">
        <v>239</v>
      </c>
      <c r="AI3524" s="155"/>
    </row>
    <row r="3525" spans="1:35" s="372" customFormat="1" x14ac:dyDescent="0.2">
      <c r="A3525" s="372" t="s">
        <v>1267</v>
      </c>
      <c r="B3525" s="462">
        <v>20201015</v>
      </c>
      <c r="C3525" s="373" t="s">
        <v>73</v>
      </c>
      <c r="D3525" s="373">
        <v>12</v>
      </c>
      <c r="E3525" s="373">
        <v>4</v>
      </c>
      <c r="F3525" s="107"/>
      <c r="G3525" s="107"/>
      <c r="H3525" s="373" t="s">
        <v>10</v>
      </c>
      <c r="I3525" s="373">
        <v>550</v>
      </c>
      <c r="J3525" s="373">
        <v>20</v>
      </c>
      <c r="K3525" s="372">
        <v>5</v>
      </c>
      <c r="L3525" s="372">
        <v>1</v>
      </c>
      <c r="M3525" s="372">
        <v>0</v>
      </c>
      <c r="N3525" s="375">
        <v>1</v>
      </c>
      <c r="O3525" s="374" t="str">
        <f>Cal_051922a!$E$2</f>
        <v>Cal_051922a</v>
      </c>
      <c r="P3525" s="596">
        <f>Cal_051922a!$Q$3</f>
        <v>1.8382409380942635</v>
      </c>
      <c r="Q3525" s="596">
        <f>Cal_051922a!$R$3</f>
        <v>0.56187208580813652</v>
      </c>
      <c r="R3525" s="376">
        <v>2.8959999999999999</v>
      </c>
      <c r="S3525" s="376">
        <v>2.379</v>
      </c>
      <c r="T3525" s="82">
        <f t="shared" si="903"/>
        <v>0.7406666666666667</v>
      </c>
      <c r="U3525" s="378">
        <f t="shared" si="881"/>
        <v>2.1553333333333331</v>
      </c>
      <c r="V3525" s="378">
        <f t="shared" si="882"/>
        <v>1.6383333333333332</v>
      </c>
      <c r="W3525" s="464">
        <f t="shared" si="883"/>
        <v>5.7912042336296246E-3</v>
      </c>
      <c r="X3525" s="464">
        <f t="shared" si="884"/>
        <v>9.5920944559634898E-3</v>
      </c>
      <c r="Y3525" s="82">
        <f>Cal_051922a!$A$3</f>
        <v>20220519</v>
      </c>
      <c r="Z3525" s="90" t="s">
        <v>1549</v>
      </c>
      <c r="AA3525" s="82">
        <v>20220913</v>
      </c>
      <c r="AB3525" s="380"/>
      <c r="AE3525" s="689" t="s">
        <v>1250</v>
      </c>
      <c r="AF3525" s="130">
        <v>1</v>
      </c>
      <c r="AG3525" s="130" t="s">
        <v>1634</v>
      </c>
      <c r="AH3525" s="371" t="s">
        <v>246</v>
      </c>
      <c r="AI3525" s="371"/>
    </row>
    <row r="3526" spans="1:35" s="372" customFormat="1" x14ac:dyDescent="0.2">
      <c r="A3526" s="372" t="s">
        <v>1267</v>
      </c>
      <c r="B3526" s="462">
        <v>20201015</v>
      </c>
      <c r="C3526" s="373" t="s">
        <v>73</v>
      </c>
      <c r="D3526" s="373">
        <v>12</v>
      </c>
      <c r="E3526" s="373">
        <v>4</v>
      </c>
      <c r="F3526" s="107"/>
      <c r="G3526" s="107"/>
      <c r="H3526" s="373" t="s">
        <v>11</v>
      </c>
      <c r="I3526" s="373">
        <v>552</v>
      </c>
      <c r="J3526" s="373">
        <v>20</v>
      </c>
      <c r="K3526" s="372">
        <v>5</v>
      </c>
      <c r="L3526" s="372">
        <v>1</v>
      </c>
      <c r="M3526" s="372">
        <v>0</v>
      </c>
      <c r="N3526" s="375">
        <v>1</v>
      </c>
      <c r="O3526" s="374" t="str">
        <f>Cal_051922a!$E$2</f>
        <v>Cal_051922a</v>
      </c>
      <c r="P3526" s="596">
        <f>Cal_051922a!$Q$3</f>
        <v>1.8382409380942635</v>
      </c>
      <c r="Q3526" s="596">
        <f>Cal_051922a!$R$3</f>
        <v>0.56187208580813652</v>
      </c>
      <c r="R3526" s="376">
        <v>2.5350000000000001</v>
      </c>
      <c r="S3526" s="376">
        <v>2.25</v>
      </c>
      <c r="T3526" s="82">
        <f t="shared" si="903"/>
        <v>0.7406666666666667</v>
      </c>
      <c r="U3526" s="378">
        <f t="shared" si="881"/>
        <v>1.7943333333333333</v>
      </c>
      <c r="V3526" s="378">
        <f t="shared" si="882"/>
        <v>1.5093333333333332</v>
      </c>
      <c r="W3526" s="464">
        <f t="shared" si="883"/>
        <v>3.180876515927467E-3</v>
      </c>
      <c r="X3526" s="464">
        <f t="shared" si="884"/>
        <v>1.0939815485990162E-2</v>
      </c>
      <c r="Y3526" s="82">
        <f>Cal_051922a!$A$3</f>
        <v>20220519</v>
      </c>
      <c r="Z3526" s="90" t="s">
        <v>1549</v>
      </c>
      <c r="AA3526" s="82">
        <v>20220913</v>
      </c>
      <c r="AB3526" s="380"/>
      <c r="AE3526" s="689" t="s">
        <v>1250</v>
      </c>
      <c r="AF3526" s="130">
        <v>1</v>
      </c>
      <c r="AG3526" s="130" t="s">
        <v>1634</v>
      </c>
      <c r="AH3526" s="371" t="s">
        <v>247</v>
      </c>
      <c r="AI3526" s="371"/>
    </row>
    <row r="3527" spans="1:35" x14ac:dyDescent="0.2">
      <c r="A3527" s="43" t="s">
        <v>1267</v>
      </c>
      <c r="B3527" s="45">
        <v>20201015</v>
      </c>
      <c r="C3527" s="107" t="s">
        <v>73</v>
      </c>
      <c r="D3527" s="107">
        <v>12</v>
      </c>
      <c r="E3527" s="107">
        <v>6</v>
      </c>
      <c r="H3527" s="107" t="s">
        <v>10</v>
      </c>
      <c r="I3527" s="107">
        <v>290</v>
      </c>
      <c r="J3527" s="107">
        <v>0</v>
      </c>
      <c r="O3527" s="111"/>
      <c r="P3527" s="112"/>
      <c r="Q3527" s="112"/>
      <c r="T3527" s="43"/>
      <c r="U3527" s="79" t="e">
        <f t="shared" si="881"/>
        <v>#DIV/0!</v>
      </c>
      <c r="V3527" s="79" t="e">
        <f t="shared" si="882"/>
        <v>#DIV/0!</v>
      </c>
      <c r="W3527" s="465" t="e">
        <f t="shared" si="883"/>
        <v>#DIV/0!</v>
      </c>
      <c r="X3527" s="465" t="e">
        <f t="shared" si="884"/>
        <v>#DIV/0!</v>
      </c>
      <c r="AE3527" s="689"/>
      <c r="AH3527"/>
    </row>
    <row r="3528" spans="1:35" x14ac:dyDescent="0.2">
      <c r="A3528" s="43" t="s">
        <v>1267</v>
      </c>
      <c r="B3528" s="45">
        <v>20201015</v>
      </c>
      <c r="C3528" s="107" t="s">
        <v>73</v>
      </c>
      <c r="D3528" s="107">
        <v>12</v>
      </c>
      <c r="E3528" s="107">
        <v>6</v>
      </c>
      <c r="H3528" s="107" t="s">
        <v>11</v>
      </c>
      <c r="I3528" s="107">
        <v>290</v>
      </c>
      <c r="J3528" s="107">
        <v>0</v>
      </c>
      <c r="K3528" s="43">
        <v>5</v>
      </c>
      <c r="L3528" s="43">
        <v>1</v>
      </c>
      <c r="M3528" s="43">
        <v>0</v>
      </c>
      <c r="N3528" s="49">
        <v>1</v>
      </c>
      <c r="O3528" s="111" t="str">
        <f>Cal_051922a!$E$2</f>
        <v>Cal_051922a</v>
      </c>
      <c r="P3528" s="112">
        <f>Cal_051922a!$Q$3</f>
        <v>1.8382409380942635</v>
      </c>
      <c r="Q3528" s="112">
        <f>Cal_051922a!$R$3</f>
        <v>0.56187208580813652</v>
      </c>
      <c r="R3528" s="46">
        <v>42.13</v>
      </c>
      <c r="S3528" s="46">
        <v>30.25</v>
      </c>
      <c r="T3528" s="43">
        <f t="shared" ref="T3528:T3530" si="904">AVERAGE(0.536,0.72,0.472,0.716,0.588,0.543)</f>
        <v>0.59583333333333333</v>
      </c>
      <c r="U3528" s="79">
        <f t="shared" si="881"/>
        <v>41.534166666666671</v>
      </c>
      <c r="V3528" s="79">
        <f t="shared" si="882"/>
        <v>29.654166666666665</v>
      </c>
      <c r="W3528" s="465">
        <f t="shared" si="883"/>
        <v>0.25238263497989727</v>
      </c>
      <c r="X3528" s="465">
        <f t="shared" si="884"/>
        <v>0.2756948128891244</v>
      </c>
      <c r="Y3528" s="43">
        <f>Cal_051922a!$A$3</f>
        <v>20220519</v>
      </c>
      <c r="Z3528" s="48" t="s">
        <v>1590</v>
      </c>
      <c r="AA3528" s="43">
        <v>20221203</v>
      </c>
      <c r="AE3528" s="689" t="s">
        <v>1250</v>
      </c>
      <c r="AF3528" s="130">
        <v>1</v>
      </c>
      <c r="AH3528"/>
    </row>
    <row r="3529" spans="1:35" x14ac:dyDescent="0.2">
      <c r="A3529" s="43" t="s">
        <v>1267</v>
      </c>
      <c r="B3529" s="45">
        <v>20201015</v>
      </c>
      <c r="C3529" s="107" t="s">
        <v>73</v>
      </c>
      <c r="D3529" s="107">
        <v>12</v>
      </c>
      <c r="E3529" s="107">
        <v>8</v>
      </c>
      <c r="H3529" s="107" t="s">
        <v>10</v>
      </c>
      <c r="I3529" s="107">
        <v>290</v>
      </c>
      <c r="J3529" s="107">
        <v>0</v>
      </c>
      <c r="K3529" s="43">
        <v>5</v>
      </c>
      <c r="L3529" s="43">
        <v>1</v>
      </c>
      <c r="M3529" s="43">
        <v>0</v>
      </c>
      <c r="N3529" s="49">
        <v>1</v>
      </c>
      <c r="O3529" s="111" t="str">
        <f>Cal_051922a!$E$2</f>
        <v>Cal_051922a</v>
      </c>
      <c r="P3529" s="112">
        <f>Cal_051922a!$Q$3</f>
        <v>1.8382409380942635</v>
      </c>
      <c r="Q3529" s="112">
        <f>Cal_051922a!$R$3</f>
        <v>0.56187208580813652</v>
      </c>
      <c r="R3529" s="46">
        <v>66.45</v>
      </c>
      <c r="S3529" s="46">
        <v>45.67</v>
      </c>
      <c r="T3529" s="43">
        <f t="shared" si="904"/>
        <v>0.59583333333333333</v>
      </c>
      <c r="U3529" s="79">
        <f t="shared" si="881"/>
        <v>65.854166666666671</v>
      </c>
      <c r="V3529" s="79">
        <f t="shared" si="882"/>
        <v>45.07416666666667</v>
      </c>
      <c r="W3529" s="465">
        <f t="shared" si="883"/>
        <v>0.44145716791938233</v>
      </c>
      <c r="X3529" s="465">
        <f t="shared" si="884"/>
        <v>0.36121758486374306</v>
      </c>
      <c r="Y3529" s="43">
        <f>Cal_051922a!$A$3</f>
        <v>20220519</v>
      </c>
      <c r="Z3529" s="48" t="s">
        <v>1590</v>
      </c>
      <c r="AA3529" s="43">
        <v>20221203</v>
      </c>
      <c r="AE3529" s="689" t="s">
        <v>1250</v>
      </c>
      <c r="AF3529" s="130">
        <v>1</v>
      </c>
      <c r="AG3529" s="130" t="s">
        <v>1634</v>
      </c>
      <c r="AH3529"/>
    </row>
    <row r="3530" spans="1:35" x14ac:dyDescent="0.2">
      <c r="A3530" s="43" t="s">
        <v>1267</v>
      </c>
      <c r="B3530" s="45">
        <v>20201015</v>
      </c>
      <c r="C3530" s="107" t="s">
        <v>73</v>
      </c>
      <c r="D3530" s="107">
        <v>12</v>
      </c>
      <c r="E3530" s="107">
        <v>8</v>
      </c>
      <c r="H3530" s="107" t="s">
        <v>11</v>
      </c>
      <c r="I3530" s="107">
        <v>290</v>
      </c>
      <c r="J3530" s="107">
        <v>0</v>
      </c>
      <c r="K3530" s="43">
        <v>5</v>
      </c>
      <c r="L3530" s="43">
        <v>1</v>
      </c>
      <c r="M3530" s="43">
        <v>0</v>
      </c>
      <c r="N3530" s="49">
        <v>1</v>
      </c>
      <c r="O3530" s="111" t="str">
        <f>Cal_051922a!$E$2</f>
        <v>Cal_051922a</v>
      </c>
      <c r="P3530" s="112">
        <f>Cal_051922a!$Q$3</f>
        <v>1.8382409380942635</v>
      </c>
      <c r="Q3530" s="112">
        <f>Cal_051922a!$R$3</f>
        <v>0.56187208580813652</v>
      </c>
      <c r="R3530" s="46">
        <v>65.5</v>
      </c>
      <c r="S3530" s="46">
        <v>44.11</v>
      </c>
      <c r="T3530" s="43">
        <f t="shared" si="904"/>
        <v>0.59583333333333333</v>
      </c>
      <c r="U3530" s="79">
        <f t="shared" si="881"/>
        <v>64.904166666666669</v>
      </c>
      <c r="V3530" s="79">
        <f t="shared" si="882"/>
        <v>43.514166666666668</v>
      </c>
      <c r="W3530" s="465">
        <f t="shared" si="883"/>
        <v>0.45441620894107748</v>
      </c>
      <c r="X3530" s="465">
        <f t="shared" si="884"/>
        <v>0.32047827174957044</v>
      </c>
      <c r="Y3530" s="43">
        <f>Cal_051922a!$A$3</f>
        <v>20220519</v>
      </c>
      <c r="Z3530" s="48" t="s">
        <v>1590</v>
      </c>
      <c r="AA3530" s="43">
        <v>20221203</v>
      </c>
      <c r="AE3530" s="689" t="s">
        <v>1250</v>
      </c>
      <c r="AF3530" s="130">
        <v>1</v>
      </c>
      <c r="AG3530" s="130" t="s">
        <v>1634</v>
      </c>
      <c r="AH3530"/>
    </row>
    <row r="3531" spans="1:35" x14ac:dyDescent="0.2">
      <c r="A3531" s="43" t="s">
        <v>1267</v>
      </c>
      <c r="B3531" s="45">
        <v>20201015</v>
      </c>
      <c r="C3531" s="107" t="s">
        <v>73</v>
      </c>
      <c r="D3531" s="107">
        <v>12</v>
      </c>
      <c r="E3531" s="107">
        <v>8</v>
      </c>
      <c r="H3531" s="107" t="s">
        <v>10</v>
      </c>
      <c r="I3531" s="107">
        <v>290</v>
      </c>
      <c r="J3531" s="107">
        <v>10</v>
      </c>
      <c r="K3531" s="43">
        <v>5</v>
      </c>
      <c r="L3531" s="43">
        <v>1</v>
      </c>
      <c r="M3531" s="43">
        <v>0</v>
      </c>
      <c r="N3531" s="49">
        <v>1</v>
      </c>
      <c r="O3531" s="111" t="str">
        <f>Cal_051922a!$E$2</f>
        <v>Cal_051922a</v>
      </c>
      <c r="P3531" s="112">
        <f>Cal_051922a!$Q$3</f>
        <v>1.8382409380942635</v>
      </c>
      <c r="Q3531" s="112">
        <f>Cal_051922a!$R$3</f>
        <v>0.56187208580813652</v>
      </c>
      <c r="R3531" s="46">
        <v>58.78</v>
      </c>
      <c r="S3531" s="46">
        <v>38.68</v>
      </c>
      <c r="T3531" s="43">
        <f t="shared" ref="T3531:T3532" si="905">AVERAGE(0.515, 0.731, 0.635, 0.606, 0.862,0.566)</f>
        <v>0.65249999999999997</v>
      </c>
      <c r="U3531" s="79">
        <f t="shared" si="881"/>
        <v>58.127499999999998</v>
      </c>
      <c r="V3531" s="79">
        <f t="shared" si="882"/>
        <v>38.027499999999996</v>
      </c>
      <c r="W3531" s="465">
        <f t="shared" si="883"/>
        <v>0.42701102382962391</v>
      </c>
      <c r="X3531" s="465">
        <f t="shared" si="884"/>
        <v>0.25017762809132765</v>
      </c>
      <c r="Y3531" s="43">
        <f>Cal_051922a!$A$3</f>
        <v>20220519</v>
      </c>
      <c r="Z3531" s="48" t="s">
        <v>2001</v>
      </c>
      <c r="AA3531" s="43">
        <v>20230209</v>
      </c>
      <c r="AE3531" s="689" t="s">
        <v>1250</v>
      </c>
      <c r="AF3531" s="130">
        <v>3</v>
      </c>
      <c r="AH3531" t="s">
        <v>2002</v>
      </c>
    </row>
    <row r="3532" spans="1:35" x14ac:dyDescent="0.2">
      <c r="A3532" s="43" t="s">
        <v>1267</v>
      </c>
      <c r="B3532" s="45">
        <v>20201015</v>
      </c>
      <c r="C3532" s="107" t="s">
        <v>73</v>
      </c>
      <c r="D3532" s="107">
        <v>12</v>
      </c>
      <c r="E3532" s="107">
        <v>8</v>
      </c>
      <c r="H3532" s="107" t="s">
        <v>11</v>
      </c>
      <c r="I3532" s="107">
        <v>290</v>
      </c>
      <c r="J3532" s="107">
        <v>10</v>
      </c>
      <c r="K3532" s="43">
        <v>5</v>
      </c>
      <c r="L3532" s="43">
        <v>1</v>
      </c>
      <c r="M3532" s="43">
        <v>0</v>
      </c>
      <c r="N3532" s="49">
        <v>1</v>
      </c>
      <c r="O3532" s="111" t="str">
        <f>Cal_051922a!$E$2</f>
        <v>Cal_051922a</v>
      </c>
      <c r="P3532" s="112">
        <f>Cal_051922a!$Q$3</f>
        <v>1.8382409380942635</v>
      </c>
      <c r="Q3532" s="112">
        <f>Cal_051922a!$R$3</f>
        <v>0.56187208580813652</v>
      </c>
      <c r="R3532" s="46">
        <v>55.34</v>
      </c>
      <c r="S3532" s="46">
        <v>37.909999999999997</v>
      </c>
      <c r="T3532" s="43">
        <f t="shared" si="905"/>
        <v>0.65249999999999997</v>
      </c>
      <c r="U3532" s="79">
        <f t="shared" si="881"/>
        <v>54.6875</v>
      </c>
      <c r="V3532" s="79">
        <f t="shared" si="882"/>
        <v>37.257499999999993</v>
      </c>
      <c r="W3532" s="465">
        <f t="shared" si="883"/>
        <v>0.37028866394777848</v>
      </c>
      <c r="X3532" s="465">
        <f t="shared" si="884"/>
        <v>0.29318793059419379</v>
      </c>
      <c r="Y3532" s="43">
        <f>Cal_051922a!$A$3</f>
        <v>20220519</v>
      </c>
      <c r="Z3532" s="48" t="s">
        <v>2001</v>
      </c>
      <c r="AA3532" s="43">
        <v>20230209</v>
      </c>
      <c r="AE3532" s="689" t="s">
        <v>1250</v>
      </c>
      <c r="AF3532" s="130">
        <v>1</v>
      </c>
      <c r="AH3532"/>
    </row>
    <row r="3533" spans="1:35" s="82" customFormat="1" x14ac:dyDescent="0.2">
      <c r="A3533" s="82" t="s">
        <v>1267</v>
      </c>
      <c r="B3533" s="81">
        <v>20201015</v>
      </c>
      <c r="C3533" s="126" t="s">
        <v>73</v>
      </c>
      <c r="D3533" s="126">
        <v>12</v>
      </c>
      <c r="E3533" s="126">
        <v>8</v>
      </c>
      <c r="F3533" s="107"/>
      <c r="G3533" s="107"/>
      <c r="H3533" s="126" t="s">
        <v>10</v>
      </c>
      <c r="I3533" s="126">
        <v>293</v>
      </c>
      <c r="J3533" s="126">
        <v>5</v>
      </c>
      <c r="K3533" s="82">
        <v>5</v>
      </c>
      <c r="L3533" s="82">
        <v>1</v>
      </c>
      <c r="M3533" s="82">
        <v>0</v>
      </c>
      <c r="N3533" s="83">
        <v>1</v>
      </c>
      <c r="O3533" s="156" t="str">
        <f>Cal_051922a!$E$2</f>
        <v>Cal_051922a</v>
      </c>
      <c r="P3533" s="157">
        <f>Cal_051922a!$Q$3</f>
        <v>1.8382409380942635</v>
      </c>
      <c r="Q3533" s="157">
        <f>Cal_051922a!$R$3</f>
        <v>0.56187208580813652</v>
      </c>
      <c r="R3533" s="84">
        <v>13.84</v>
      </c>
      <c r="S3533" s="84">
        <v>9.2910000000000004</v>
      </c>
      <c r="T3533" s="82">
        <f t="shared" ref="T3533:T3536" si="906">AVERAGE(0.888, 0.832, 0.918, 0.587, 0.78, 0.439)</f>
        <v>0.7406666666666667</v>
      </c>
      <c r="U3533" s="125">
        <f t="shared" si="881"/>
        <v>13.099333333333334</v>
      </c>
      <c r="V3533" s="125">
        <f t="shared" si="882"/>
        <v>8.5503333333333345</v>
      </c>
      <c r="W3533" s="459">
        <f t="shared" si="883"/>
        <v>9.5650962380296148E-2</v>
      </c>
      <c r="X3533" s="459">
        <f t="shared" si="884"/>
        <v>5.5053225244627343E-2</v>
      </c>
      <c r="Y3533" s="82">
        <f>Cal_051922a!$A$3</f>
        <v>20220519</v>
      </c>
      <c r="Z3533" s="90" t="s">
        <v>1549</v>
      </c>
      <c r="AA3533" s="82">
        <v>20220913</v>
      </c>
      <c r="AB3533" s="85"/>
      <c r="AE3533" s="689" t="s">
        <v>1250</v>
      </c>
      <c r="AF3533" s="130">
        <v>1</v>
      </c>
      <c r="AG3533" s="130" t="s">
        <v>1634</v>
      </c>
      <c r="AH3533" s="155" t="s">
        <v>236</v>
      </c>
      <c r="AI3533" s="155"/>
    </row>
    <row r="3534" spans="1:35" s="82" customFormat="1" x14ac:dyDescent="0.2">
      <c r="A3534" s="82" t="s">
        <v>1267</v>
      </c>
      <c r="B3534" s="81">
        <v>20201015</v>
      </c>
      <c r="C3534" s="126" t="s">
        <v>73</v>
      </c>
      <c r="D3534" s="126">
        <v>12</v>
      </c>
      <c r="E3534" s="126">
        <v>8</v>
      </c>
      <c r="F3534" s="107"/>
      <c r="G3534" s="107"/>
      <c r="H3534" s="126" t="s">
        <v>11</v>
      </c>
      <c r="I3534" s="126">
        <v>292</v>
      </c>
      <c r="J3534" s="126">
        <v>5</v>
      </c>
      <c r="K3534" s="82">
        <v>5</v>
      </c>
      <c r="L3534" s="82">
        <v>1</v>
      </c>
      <c r="M3534" s="82">
        <v>0</v>
      </c>
      <c r="N3534" s="83">
        <v>1</v>
      </c>
      <c r="O3534" s="156" t="str">
        <f>Cal_051922a!$E$2</f>
        <v>Cal_051922a</v>
      </c>
      <c r="P3534" s="157">
        <f>Cal_051922a!$Q$3</f>
        <v>1.8382409380942635</v>
      </c>
      <c r="Q3534" s="157">
        <f>Cal_051922a!$R$3</f>
        <v>0.56187208580813652</v>
      </c>
      <c r="R3534" s="84">
        <v>12.34</v>
      </c>
      <c r="S3534" s="84">
        <v>8.5670000000000002</v>
      </c>
      <c r="T3534" s="82">
        <f t="shared" si="906"/>
        <v>0.7406666666666667</v>
      </c>
      <c r="U3534" s="125">
        <f t="shared" si="881"/>
        <v>11.599333333333334</v>
      </c>
      <c r="V3534" s="125">
        <f t="shared" si="882"/>
        <v>7.8263333333333334</v>
      </c>
      <c r="W3534" s="459">
        <f t="shared" si="883"/>
        <v>7.960584950992633E-2</v>
      </c>
      <c r="X3534" s="459">
        <f t="shared" si="884"/>
        <v>5.8809860340493958E-2</v>
      </c>
      <c r="Y3534" s="82">
        <f>Cal_051922a!$A$3</f>
        <v>20220519</v>
      </c>
      <c r="Z3534" s="90" t="s">
        <v>1549</v>
      </c>
      <c r="AA3534" s="82">
        <v>20220913</v>
      </c>
      <c r="AB3534" s="85"/>
      <c r="AE3534" s="689" t="s">
        <v>1250</v>
      </c>
      <c r="AF3534" s="130">
        <v>1</v>
      </c>
      <c r="AG3534" s="130" t="s">
        <v>1634</v>
      </c>
      <c r="AH3534" s="155" t="s">
        <v>237</v>
      </c>
      <c r="AI3534" s="155"/>
    </row>
    <row r="3535" spans="1:35" s="372" customFormat="1" x14ac:dyDescent="0.2">
      <c r="A3535" s="372" t="s">
        <v>1267</v>
      </c>
      <c r="B3535" s="462">
        <v>20201015</v>
      </c>
      <c r="C3535" s="373" t="s">
        <v>73</v>
      </c>
      <c r="D3535" s="373">
        <v>12</v>
      </c>
      <c r="E3535" s="373">
        <v>8</v>
      </c>
      <c r="F3535" s="107"/>
      <c r="G3535" s="107"/>
      <c r="H3535" s="373" t="s">
        <v>10</v>
      </c>
      <c r="I3535" s="373">
        <v>550</v>
      </c>
      <c r="J3535" s="373">
        <v>20</v>
      </c>
      <c r="K3535" s="372">
        <v>5</v>
      </c>
      <c r="L3535" s="372">
        <v>1</v>
      </c>
      <c r="M3535" s="372">
        <v>0</v>
      </c>
      <c r="N3535" s="375">
        <v>1</v>
      </c>
      <c r="O3535" s="374" t="str">
        <f>Cal_051922a!$E$2</f>
        <v>Cal_051922a</v>
      </c>
      <c r="P3535" s="596">
        <f>Cal_051922a!$Q$3</f>
        <v>1.8382409380942635</v>
      </c>
      <c r="Q3535" s="596">
        <f>Cal_051922a!$R$3</f>
        <v>0.56187208580813652</v>
      </c>
      <c r="R3535" s="376">
        <v>12.37</v>
      </c>
      <c r="S3535" s="376">
        <v>7.7949999999999999</v>
      </c>
      <c r="T3535" s="82">
        <f t="shared" si="906"/>
        <v>0.7406666666666667</v>
      </c>
      <c r="U3535" s="378">
        <f t="shared" si="881"/>
        <v>11.629333333333333</v>
      </c>
      <c r="V3535" s="378">
        <f t="shared" si="882"/>
        <v>7.0543333333333331</v>
      </c>
      <c r="W3535" s="464">
        <f t="shared" si="883"/>
        <v>5.1247116767612261E-2</v>
      </c>
      <c r="X3535" s="464">
        <f t="shared" si="884"/>
        <v>1.4990268820965375E-2</v>
      </c>
      <c r="Y3535" s="82">
        <f>Cal_051922a!$A$3</f>
        <v>20220519</v>
      </c>
      <c r="Z3535" s="90" t="s">
        <v>1549</v>
      </c>
      <c r="AA3535" s="82">
        <v>20220913</v>
      </c>
      <c r="AB3535" s="380"/>
      <c r="AE3535" s="689" t="s">
        <v>1250</v>
      </c>
      <c r="AF3535" s="130">
        <v>1</v>
      </c>
      <c r="AG3535" s="130" t="s">
        <v>1634</v>
      </c>
      <c r="AH3535" s="371" t="s">
        <v>244</v>
      </c>
      <c r="AI3535" s="371"/>
    </row>
    <row r="3536" spans="1:35" s="372" customFormat="1" x14ac:dyDescent="0.2">
      <c r="A3536" s="372" t="s">
        <v>1267</v>
      </c>
      <c r="B3536" s="462">
        <v>20201015</v>
      </c>
      <c r="C3536" s="373" t="s">
        <v>73</v>
      </c>
      <c r="D3536" s="373">
        <v>12</v>
      </c>
      <c r="E3536" s="373">
        <v>8</v>
      </c>
      <c r="F3536" s="107"/>
      <c r="G3536" s="107"/>
      <c r="H3536" s="373" t="s">
        <v>11</v>
      </c>
      <c r="I3536" s="373">
        <v>550</v>
      </c>
      <c r="J3536" s="373">
        <v>20</v>
      </c>
      <c r="K3536" s="372">
        <v>5</v>
      </c>
      <c r="L3536" s="372">
        <v>1</v>
      </c>
      <c r="M3536" s="372">
        <v>0</v>
      </c>
      <c r="N3536" s="375">
        <v>1</v>
      </c>
      <c r="O3536" s="374" t="str">
        <f>Cal_051922a!$E$2</f>
        <v>Cal_051922a</v>
      </c>
      <c r="P3536" s="596">
        <f>Cal_051922a!$Q$3</f>
        <v>1.8382409380942635</v>
      </c>
      <c r="Q3536" s="596">
        <f>Cal_051922a!$R$3</f>
        <v>0.56187208580813652</v>
      </c>
      <c r="R3536" s="376">
        <v>13.19</v>
      </c>
      <c r="S3536" s="376">
        <v>8.6669999999999998</v>
      </c>
      <c r="T3536" s="82">
        <f t="shared" si="906"/>
        <v>0.7406666666666667</v>
      </c>
      <c r="U3536" s="378">
        <f t="shared" si="881"/>
        <v>12.449333333333334</v>
      </c>
      <c r="V3536" s="378">
        <f t="shared" si="882"/>
        <v>7.926333333333333</v>
      </c>
      <c r="W3536" s="464">
        <f t="shared" si="883"/>
        <v>5.0664635877576025E-2</v>
      </c>
      <c r="X3536" s="464">
        <f t="shared" si="884"/>
        <v>2.3760483052197058E-2</v>
      </c>
      <c r="Y3536" s="82">
        <f>Cal_051922a!$A$3</f>
        <v>20220519</v>
      </c>
      <c r="Z3536" s="90" t="s">
        <v>1549</v>
      </c>
      <c r="AA3536" s="82">
        <v>20220913</v>
      </c>
      <c r="AB3536" s="380"/>
      <c r="AE3536" s="689" t="s">
        <v>1250</v>
      </c>
      <c r="AF3536" s="130">
        <v>1</v>
      </c>
      <c r="AG3536" s="130" t="s">
        <v>1634</v>
      </c>
      <c r="AH3536" s="371" t="s">
        <v>245</v>
      </c>
      <c r="AI3536" s="371"/>
    </row>
    <row r="3537" spans="1:35" x14ac:dyDescent="0.2">
      <c r="A3537" s="43" t="s">
        <v>1267</v>
      </c>
      <c r="B3537" s="45">
        <v>20201015</v>
      </c>
      <c r="C3537" s="107" t="s">
        <v>73</v>
      </c>
      <c r="D3537" s="107">
        <v>12</v>
      </c>
      <c r="E3537" s="107">
        <v>13</v>
      </c>
      <c r="H3537" s="107" t="s">
        <v>10</v>
      </c>
      <c r="I3537" s="107">
        <v>290</v>
      </c>
      <c r="J3537" s="107">
        <v>0</v>
      </c>
      <c r="K3537" s="43">
        <v>5</v>
      </c>
      <c r="L3537" s="43">
        <v>1</v>
      </c>
      <c r="M3537" s="43">
        <v>0</v>
      </c>
      <c r="N3537" s="49">
        <v>1</v>
      </c>
      <c r="O3537" s="111" t="str">
        <f>Cal_051922a!$E$2</f>
        <v>Cal_051922a</v>
      </c>
      <c r="P3537" s="112">
        <f>Cal_051922a!$Q$3</f>
        <v>1.8382409380942635</v>
      </c>
      <c r="Q3537" s="112">
        <f>Cal_051922a!$R$3</f>
        <v>0.56187208580813652</v>
      </c>
      <c r="R3537" s="46">
        <v>51.93</v>
      </c>
      <c r="S3537" s="46">
        <v>34.46</v>
      </c>
      <c r="T3537" s="43">
        <f t="shared" ref="T3537:T3538" si="907">AVERAGE(0.536,0.72,0.472,0.716,0.588,0.543)</f>
        <v>0.59583333333333333</v>
      </c>
      <c r="U3537" s="79">
        <f t="shared" si="881"/>
        <v>51.334166666666668</v>
      </c>
      <c r="V3537" s="79">
        <f t="shared" si="882"/>
        <v>33.864166666666669</v>
      </c>
      <c r="W3537" s="465">
        <f t="shared" si="883"/>
        <v>0.37113843712952882</v>
      </c>
      <c r="X3537" s="465">
        <f t="shared" si="884"/>
        <v>0.23191012965573007</v>
      </c>
      <c r="Y3537" s="43">
        <f>Cal_051922a!$A$3</f>
        <v>20220519</v>
      </c>
      <c r="Z3537" s="48" t="s">
        <v>1590</v>
      </c>
      <c r="AA3537" s="43">
        <v>20221203</v>
      </c>
      <c r="AE3537" s="689" t="s">
        <v>1250</v>
      </c>
      <c r="AF3537" s="130">
        <v>1</v>
      </c>
      <c r="AG3537" s="130" t="s">
        <v>1634</v>
      </c>
      <c r="AH3537"/>
    </row>
    <row r="3538" spans="1:35" x14ac:dyDescent="0.2">
      <c r="A3538" s="43" t="s">
        <v>1267</v>
      </c>
      <c r="B3538" s="45">
        <v>20201015</v>
      </c>
      <c r="C3538" s="107" t="s">
        <v>73</v>
      </c>
      <c r="D3538" s="107">
        <v>12</v>
      </c>
      <c r="E3538" s="107">
        <v>13</v>
      </c>
      <c r="H3538" s="107" t="s">
        <v>11</v>
      </c>
      <c r="I3538" s="107">
        <v>290</v>
      </c>
      <c r="J3538" s="107">
        <v>0</v>
      </c>
      <c r="K3538" s="43">
        <v>5</v>
      </c>
      <c r="L3538" s="43">
        <v>1</v>
      </c>
      <c r="M3538" s="43">
        <v>0</v>
      </c>
      <c r="N3538" s="49">
        <v>1</v>
      </c>
      <c r="O3538" s="111" t="str">
        <f>Cal_051922a!$E$2</f>
        <v>Cal_051922a</v>
      </c>
      <c r="P3538" s="112">
        <f>Cal_051922a!$Q$3</f>
        <v>1.8382409380942635</v>
      </c>
      <c r="Q3538" s="112">
        <f>Cal_051922a!$R$3</f>
        <v>0.56187208580813652</v>
      </c>
      <c r="R3538" s="46">
        <v>56.33</v>
      </c>
      <c r="S3538" s="46">
        <v>37.74</v>
      </c>
      <c r="T3538" s="43">
        <f t="shared" si="907"/>
        <v>0.59583333333333333</v>
      </c>
      <c r="U3538" s="79">
        <f t="shared" si="881"/>
        <v>55.734166666666667</v>
      </c>
      <c r="V3538" s="79">
        <f t="shared" si="882"/>
        <v>37.144166666666671</v>
      </c>
      <c r="W3538" s="465">
        <f t="shared" si="883"/>
        <v>0.3949320862185427</v>
      </c>
      <c r="X3538" s="465">
        <f t="shared" si="884"/>
        <v>0.26652628342782259</v>
      </c>
      <c r="Y3538" s="43">
        <f>Cal_051922a!$A$3</f>
        <v>20220519</v>
      </c>
      <c r="Z3538" s="48" t="s">
        <v>1590</v>
      </c>
      <c r="AA3538" s="43">
        <v>20221203</v>
      </c>
      <c r="AE3538" s="689" t="s">
        <v>1250</v>
      </c>
      <c r="AF3538" s="130">
        <v>1</v>
      </c>
      <c r="AG3538" s="130" t="s">
        <v>1634</v>
      </c>
      <c r="AH3538"/>
    </row>
    <row r="3539" spans="1:35" x14ac:dyDescent="0.2">
      <c r="A3539" s="43" t="s">
        <v>1267</v>
      </c>
      <c r="B3539" s="45">
        <v>20201015</v>
      </c>
      <c r="C3539" s="107" t="s">
        <v>73</v>
      </c>
      <c r="D3539" s="107">
        <v>12</v>
      </c>
      <c r="E3539" s="107">
        <v>13</v>
      </c>
      <c r="H3539" s="107" t="s">
        <v>10</v>
      </c>
      <c r="I3539" s="107">
        <v>290</v>
      </c>
      <c r="J3539" s="107">
        <v>10</v>
      </c>
      <c r="K3539" s="43">
        <v>5</v>
      </c>
      <c r="L3539" s="43">
        <v>1</v>
      </c>
      <c r="M3539" s="43">
        <v>0</v>
      </c>
      <c r="N3539" s="49">
        <v>1</v>
      </c>
      <c r="O3539" s="111" t="str">
        <f>Cal_051922a!$E$2</f>
        <v>Cal_051922a</v>
      </c>
      <c r="P3539" s="112">
        <f>Cal_051922a!$Q$3</f>
        <v>1.8382409380942635</v>
      </c>
      <c r="Q3539" s="112">
        <f>Cal_051922a!$R$3</f>
        <v>0.56187208580813652</v>
      </c>
      <c r="R3539" s="46">
        <v>42.45</v>
      </c>
      <c r="S3539" s="46">
        <v>28.63</v>
      </c>
      <c r="T3539" s="43">
        <f t="shared" ref="T3539:T3540" si="908">AVERAGE(0.515, 0.731, 0.635, 0.606, 0.862,0.566)</f>
        <v>0.65249999999999997</v>
      </c>
      <c r="U3539" s="79">
        <f t="shared" si="881"/>
        <v>41.797499999999999</v>
      </c>
      <c r="V3539" s="79">
        <f t="shared" si="882"/>
        <v>27.977499999999999</v>
      </c>
      <c r="W3539" s="465">
        <f t="shared" si="883"/>
        <v>0.29359663429479621</v>
      </c>
      <c r="X3539" s="465">
        <f t="shared" si="884"/>
        <v>0.20462295703038758</v>
      </c>
      <c r="Y3539" s="43">
        <f>Cal_051922a!$A$3</f>
        <v>20220519</v>
      </c>
      <c r="Z3539" s="48" t="s">
        <v>2001</v>
      </c>
      <c r="AA3539" s="43">
        <v>20230209</v>
      </c>
      <c r="AE3539" s="689" t="s">
        <v>1250</v>
      </c>
      <c r="AF3539" s="130">
        <v>1</v>
      </c>
      <c r="AH3539"/>
    </row>
    <row r="3540" spans="1:35" x14ac:dyDescent="0.2">
      <c r="A3540" s="43" t="s">
        <v>1267</v>
      </c>
      <c r="B3540" s="45">
        <v>20201015</v>
      </c>
      <c r="C3540" s="107" t="s">
        <v>73</v>
      </c>
      <c r="D3540" s="107">
        <v>12</v>
      </c>
      <c r="E3540" s="107">
        <v>13</v>
      </c>
      <c r="H3540" s="107" t="s">
        <v>11</v>
      </c>
      <c r="I3540" s="107">
        <v>290</v>
      </c>
      <c r="J3540" s="107">
        <v>10</v>
      </c>
      <c r="K3540" s="43">
        <v>5</v>
      </c>
      <c r="L3540" s="43">
        <v>1</v>
      </c>
      <c r="M3540" s="43">
        <v>0</v>
      </c>
      <c r="N3540" s="49">
        <v>1</v>
      </c>
      <c r="O3540" s="111" t="str">
        <f>Cal_051922a!$E$2</f>
        <v>Cal_051922a</v>
      </c>
      <c r="P3540" s="112">
        <f>Cal_051922a!$Q$3</f>
        <v>1.8382409380942635</v>
      </c>
      <c r="Q3540" s="112">
        <f>Cal_051922a!$R$3</f>
        <v>0.56187208580813652</v>
      </c>
      <c r="R3540" s="46">
        <v>45.36</v>
      </c>
      <c r="S3540" s="46">
        <v>30.81</v>
      </c>
      <c r="T3540" s="43">
        <f t="shared" si="908"/>
        <v>0.65249999999999997</v>
      </c>
      <c r="U3540" s="79">
        <f t="shared" si="881"/>
        <v>44.707499999999996</v>
      </c>
      <c r="V3540" s="79">
        <f t="shared" si="882"/>
        <v>30.157499999999999</v>
      </c>
      <c r="W3540" s="465">
        <f t="shared" si="883"/>
        <v>0.30910499486174259</v>
      </c>
      <c r="X3540" s="465">
        <f t="shared" si="884"/>
        <v>0.22793574592600579</v>
      </c>
      <c r="Y3540" s="43">
        <f>Cal_051922a!$A$3</f>
        <v>20220519</v>
      </c>
      <c r="Z3540" s="48" t="s">
        <v>2001</v>
      </c>
      <c r="AA3540" s="43">
        <v>20230209</v>
      </c>
      <c r="AE3540" s="689" t="s">
        <v>1250</v>
      </c>
      <c r="AF3540" s="130">
        <v>1</v>
      </c>
      <c r="AH3540"/>
    </row>
    <row r="3541" spans="1:35" s="82" customFormat="1" x14ac:dyDescent="0.2">
      <c r="A3541" s="82" t="s">
        <v>1267</v>
      </c>
      <c r="B3541" s="81">
        <v>20201015</v>
      </c>
      <c r="C3541" s="126" t="s">
        <v>73</v>
      </c>
      <c r="D3541" s="126">
        <v>12</v>
      </c>
      <c r="E3541" s="126">
        <v>13</v>
      </c>
      <c r="F3541" s="107"/>
      <c r="G3541" s="107"/>
      <c r="H3541" s="126" t="s">
        <v>10</v>
      </c>
      <c r="I3541" s="126">
        <v>295</v>
      </c>
      <c r="J3541" s="126">
        <v>5</v>
      </c>
      <c r="K3541" s="82">
        <v>5</v>
      </c>
      <c r="L3541" s="82">
        <v>1</v>
      </c>
      <c r="M3541" s="82">
        <v>0</v>
      </c>
      <c r="N3541" s="83">
        <v>1</v>
      </c>
      <c r="O3541" s="156" t="str">
        <f>Cal_051922a!$E$2</f>
        <v>Cal_051922a</v>
      </c>
      <c r="P3541" s="157">
        <f>Cal_051922a!$Q$3</f>
        <v>1.8382409380942635</v>
      </c>
      <c r="Q3541" s="157">
        <f>Cal_051922a!$R$3</f>
        <v>0.56187208580813652</v>
      </c>
      <c r="R3541" s="84">
        <v>12.39</v>
      </c>
      <c r="S3541" s="84">
        <v>8.4979999999999993</v>
      </c>
      <c r="T3541" s="82">
        <f t="shared" ref="T3541:T3544" si="909">AVERAGE(0.888, 0.832, 0.918, 0.587, 0.78, 0.439)</f>
        <v>0.7406666666666667</v>
      </c>
      <c r="U3541" s="125">
        <f t="shared" si="881"/>
        <v>11.649333333333335</v>
      </c>
      <c r="V3541" s="125">
        <f t="shared" si="882"/>
        <v>7.7573333333333325</v>
      </c>
      <c r="W3541" s="459">
        <f t="shared" si="883"/>
        <v>8.128152498119913E-2</v>
      </c>
      <c r="X3541" s="459">
        <f t="shared" si="884"/>
        <v>5.4518650826043319E-2</v>
      </c>
      <c r="Y3541" s="82">
        <f>Cal_051922a!$A$3</f>
        <v>20220519</v>
      </c>
      <c r="Z3541" s="90" t="s">
        <v>1548</v>
      </c>
      <c r="AA3541" s="82">
        <v>20220913</v>
      </c>
      <c r="AB3541" s="85"/>
      <c r="AE3541" s="689" t="s">
        <v>1250</v>
      </c>
      <c r="AF3541" s="130">
        <v>1</v>
      </c>
      <c r="AG3541" s="130" t="s">
        <v>1634</v>
      </c>
      <c r="AH3541" s="155" t="s">
        <v>234</v>
      </c>
      <c r="AI3541" s="155"/>
    </row>
    <row r="3542" spans="1:35" s="82" customFormat="1" x14ac:dyDescent="0.2">
      <c r="A3542" s="82" t="s">
        <v>1267</v>
      </c>
      <c r="B3542" s="81">
        <v>20201015</v>
      </c>
      <c r="C3542" s="126" t="s">
        <v>73</v>
      </c>
      <c r="D3542" s="126">
        <v>12</v>
      </c>
      <c r="E3542" s="126">
        <v>13</v>
      </c>
      <c r="F3542" s="107"/>
      <c r="G3542" s="107"/>
      <c r="H3542" s="126" t="s">
        <v>11</v>
      </c>
      <c r="I3542" s="126">
        <v>294</v>
      </c>
      <c r="J3542" s="126">
        <v>5</v>
      </c>
      <c r="K3542" s="82">
        <v>5</v>
      </c>
      <c r="L3542" s="82">
        <v>1</v>
      </c>
      <c r="M3542" s="82">
        <v>0</v>
      </c>
      <c r="N3542" s="83">
        <v>1</v>
      </c>
      <c r="O3542" s="156" t="str">
        <f>Cal_051922a!$E$2</f>
        <v>Cal_051922a</v>
      </c>
      <c r="P3542" s="157">
        <f>Cal_051922a!$Q$3</f>
        <v>1.8382409380942635</v>
      </c>
      <c r="Q3542" s="157">
        <f>Cal_051922a!$R$3</f>
        <v>0.56187208580813652</v>
      </c>
      <c r="R3542" s="84">
        <v>12.08</v>
      </c>
      <c r="S3542" s="84">
        <v>8.2089999999999996</v>
      </c>
      <c r="T3542" s="82">
        <f t="shared" si="909"/>
        <v>0.7406666666666667</v>
      </c>
      <c r="U3542" s="125">
        <f t="shared" si="881"/>
        <v>11.339333333333334</v>
      </c>
      <c r="V3542" s="125">
        <f t="shared" si="882"/>
        <v>7.4683333333333328</v>
      </c>
      <c r="W3542" s="459">
        <f t="shared" si="883"/>
        <v>8.1117931641266072E-2</v>
      </c>
      <c r="X3542" s="459">
        <f t="shared" si="884"/>
        <v>5.0067696089464903E-2</v>
      </c>
      <c r="Y3542" s="82">
        <f>Cal_051922a!$A$3</f>
        <v>20220519</v>
      </c>
      <c r="Z3542" s="90" t="s">
        <v>1548</v>
      </c>
      <c r="AA3542" s="82">
        <v>20220913</v>
      </c>
      <c r="AB3542" s="85"/>
      <c r="AE3542" s="689" t="s">
        <v>1250</v>
      </c>
      <c r="AF3542" s="130">
        <v>1</v>
      </c>
      <c r="AG3542" s="130" t="s">
        <v>1634</v>
      </c>
      <c r="AH3542" s="155" t="s">
        <v>235</v>
      </c>
      <c r="AI3542" s="155"/>
    </row>
    <row r="3543" spans="1:35" s="372" customFormat="1" x14ac:dyDescent="0.2">
      <c r="A3543" s="372" t="s">
        <v>1267</v>
      </c>
      <c r="B3543" s="462">
        <v>20201015</v>
      </c>
      <c r="C3543" s="373" t="s">
        <v>73</v>
      </c>
      <c r="D3543" s="373">
        <v>12</v>
      </c>
      <c r="E3543" s="373">
        <v>13</v>
      </c>
      <c r="F3543" s="107"/>
      <c r="G3543" s="107"/>
      <c r="H3543" s="373" t="s">
        <v>10</v>
      </c>
      <c r="I3543" s="373">
        <v>551</v>
      </c>
      <c r="J3543" s="373">
        <v>20</v>
      </c>
      <c r="K3543" s="372">
        <v>5</v>
      </c>
      <c r="L3543" s="372">
        <v>1</v>
      </c>
      <c r="M3543" s="372">
        <v>0</v>
      </c>
      <c r="N3543" s="375">
        <v>1</v>
      </c>
      <c r="O3543" s="374" t="str">
        <f>Cal_051922a!$E$2</f>
        <v>Cal_051922a</v>
      </c>
      <c r="P3543" s="596">
        <f>Cal_051922a!$Q$3</f>
        <v>1.8382409380942635</v>
      </c>
      <c r="Q3543" s="596">
        <f>Cal_051922a!$R$3</f>
        <v>0.56187208580813652</v>
      </c>
      <c r="R3543" s="376">
        <v>10.52</v>
      </c>
      <c r="S3543" s="376">
        <v>7.1379999999999999</v>
      </c>
      <c r="T3543" s="82">
        <f t="shared" si="909"/>
        <v>0.7406666666666667</v>
      </c>
      <c r="U3543" s="378">
        <f t="shared" ref="U3543:U3606" si="910">(R3543-T3543)*(L3543+M3543)/L3543</f>
        <v>9.7793333333333337</v>
      </c>
      <c r="V3543" s="378">
        <f t="shared" ref="V3543:V3606" si="911">(S3543-T3543)*(L3543+M3543)/L3543</f>
        <v>6.3973333333333331</v>
      </c>
      <c r="W3543" s="464">
        <f t="shared" ref="W3543:W3606" si="912">(Q3543*P3543/(P3543-1)*(U3543-V3543)*(K3543)/I3543)/N3543</f>
        <v>3.7814906587897053E-2</v>
      </c>
      <c r="X3543" s="464">
        <f t="shared" ref="X3543:X3606" si="913">(Q3543*P3543/(P3543-1)*(P3543*V3543-U3543)*(K3543)/I3543)/N3543</f>
        <v>2.2144493097081181E-2</v>
      </c>
      <c r="Y3543" s="82">
        <f>Cal_051922a!$A$3</f>
        <v>20220519</v>
      </c>
      <c r="Z3543" s="90" t="s">
        <v>1549</v>
      </c>
      <c r="AA3543" s="82">
        <v>20220913</v>
      </c>
      <c r="AB3543" s="380"/>
      <c r="AE3543" s="689" t="s">
        <v>1250</v>
      </c>
      <c r="AF3543" s="130">
        <v>1</v>
      </c>
      <c r="AG3543" s="130" t="s">
        <v>1634</v>
      </c>
      <c r="AH3543" s="412" t="s">
        <v>242</v>
      </c>
      <c r="AI3543" s="371"/>
    </row>
    <row r="3544" spans="1:35" s="372" customFormat="1" x14ac:dyDescent="0.2">
      <c r="A3544" s="372" t="s">
        <v>1267</v>
      </c>
      <c r="B3544" s="462">
        <v>20201015</v>
      </c>
      <c r="C3544" s="373" t="s">
        <v>73</v>
      </c>
      <c r="D3544" s="373">
        <v>12</v>
      </c>
      <c r="E3544" s="373">
        <v>13</v>
      </c>
      <c r="F3544" s="107"/>
      <c r="G3544" s="107"/>
      <c r="H3544" s="373" t="s">
        <v>11</v>
      </c>
      <c r="I3544" s="373">
        <v>551</v>
      </c>
      <c r="J3544" s="373">
        <v>20</v>
      </c>
      <c r="K3544" s="372">
        <v>5</v>
      </c>
      <c r="L3544" s="372">
        <v>1</v>
      </c>
      <c r="M3544" s="372">
        <v>0</v>
      </c>
      <c r="N3544" s="375">
        <v>1</v>
      </c>
      <c r="O3544" s="374" t="str">
        <f>Cal_051922a!$E$2</f>
        <v>Cal_051922a</v>
      </c>
      <c r="P3544" s="596">
        <f>Cal_051922a!$Q$3</f>
        <v>1.8382409380942635</v>
      </c>
      <c r="Q3544" s="596">
        <f>Cal_051922a!$R$3</f>
        <v>0.56187208580813652</v>
      </c>
      <c r="R3544" s="376">
        <v>9.407</v>
      </c>
      <c r="S3544" s="376">
        <v>6.2690000000000001</v>
      </c>
      <c r="T3544" s="82">
        <f t="shared" si="909"/>
        <v>0.7406666666666667</v>
      </c>
      <c r="U3544" s="378">
        <f t="shared" si="910"/>
        <v>8.6663333333333341</v>
      </c>
      <c r="V3544" s="378">
        <f t="shared" si="911"/>
        <v>5.5283333333333333</v>
      </c>
      <c r="W3544" s="464">
        <f t="shared" si="912"/>
        <v>3.5086687425434936E-2</v>
      </c>
      <c r="X3544" s="464">
        <f t="shared" si="913"/>
        <v>1.6727956372781193E-2</v>
      </c>
      <c r="Y3544" s="82">
        <f>Cal_051922a!$A$3</f>
        <v>20220519</v>
      </c>
      <c r="Z3544" s="90" t="s">
        <v>1549</v>
      </c>
      <c r="AA3544" s="82">
        <v>20220913</v>
      </c>
      <c r="AB3544" s="380"/>
      <c r="AE3544" s="689" t="s">
        <v>1250</v>
      </c>
      <c r="AF3544" s="130">
        <v>1</v>
      </c>
      <c r="AG3544" s="130" t="s">
        <v>1634</v>
      </c>
      <c r="AH3544" s="412" t="s">
        <v>243</v>
      </c>
      <c r="AI3544" s="371"/>
    </row>
    <row r="3545" spans="1:35" x14ac:dyDescent="0.2">
      <c r="A3545" s="43" t="s">
        <v>1267</v>
      </c>
      <c r="B3545" s="45">
        <v>20201015</v>
      </c>
      <c r="C3545" s="107" t="s">
        <v>73</v>
      </c>
      <c r="D3545" s="107">
        <v>12</v>
      </c>
      <c r="E3545" s="107">
        <v>18</v>
      </c>
      <c r="H3545" s="107" t="s">
        <v>10</v>
      </c>
      <c r="I3545" s="107">
        <v>290</v>
      </c>
      <c r="J3545" s="107">
        <v>0</v>
      </c>
      <c r="O3545" s="111"/>
      <c r="P3545" s="112"/>
      <c r="Q3545" s="112"/>
      <c r="T3545" s="43"/>
      <c r="U3545" s="79" t="e">
        <f t="shared" si="910"/>
        <v>#DIV/0!</v>
      </c>
      <c r="V3545" s="79" t="e">
        <f t="shared" si="911"/>
        <v>#DIV/0!</v>
      </c>
      <c r="W3545" s="465" t="e">
        <f t="shared" si="912"/>
        <v>#DIV/0!</v>
      </c>
      <c r="X3545" s="465" t="e">
        <f t="shared" si="913"/>
        <v>#DIV/0!</v>
      </c>
      <c r="AE3545" s="689"/>
      <c r="AH3545"/>
    </row>
    <row r="3546" spans="1:35" x14ac:dyDescent="0.2">
      <c r="A3546" s="43" t="s">
        <v>1267</v>
      </c>
      <c r="B3546" s="45">
        <v>20201015</v>
      </c>
      <c r="C3546" s="107" t="s">
        <v>73</v>
      </c>
      <c r="D3546" s="107">
        <v>12</v>
      </c>
      <c r="E3546" s="107">
        <v>18</v>
      </c>
      <c r="H3546" s="107" t="s">
        <v>11</v>
      </c>
      <c r="I3546" s="107">
        <v>290</v>
      </c>
      <c r="J3546" s="107">
        <v>0</v>
      </c>
      <c r="K3546" s="43">
        <v>5</v>
      </c>
      <c r="L3546" s="43">
        <v>1</v>
      </c>
      <c r="M3546" s="43">
        <v>0</v>
      </c>
      <c r="N3546" s="49">
        <v>1</v>
      </c>
      <c r="O3546" s="111" t="str">
        <f>Cal_051922a!$E$2</f>
        <v>Cal_051922a</v>
      </c>
      <c r="P3546" s="112">
        <f>Cal_051922a!$Q$3</f>
        <v>1.8382409380942635</v>
      </c>
      <c r="Q3546" s="112">
        <f>Cal_051922a!$R$3</f>
        <v>0.56187208580813652</v>
      </c>
      <c r="R3546" s="46">
        <v>38.56</v>
      </c>
      <c r="S3546" s="46">
        <v>25.55</v>
      </c>
      <c r="T3546" s="43">
        <f t="shared" ref="T3546" si="914">AVERAGE(0.536,0.72,0.472,0.716,0.588,0.543)</f>
        <v>0.59583333333333333</v>
      </c>
      <c r="U3546" s="79">
        <f t="shared" si="910"/>
        <v>37.964166666666671</v>
      </c>
      <c r="V3546" s="79">
        <f t="shared" si="911"/>
        <v>24.954166666666666</v>
      </c>
      <c r="W3546" s="465">
        <f t="shared" si="912"/>
        <v>0.27638872736434877</v>
      </c>
      <c r="X3546" s="465">
        <f t="shared" si="913"/>
        <v>0.16799174689272184</v>
      </c>
      <c r="Y3546" s="43">
        <f>Cal_051922a!$A$3</f>
        <v>20220519</v>
      </c>
      <c r="Z3546" s="48" t="s">
        <v>1590</v>
      </c>
      <c r="AA3546" s="43">
        <v>20221203</v>
      </c>
      <c r="AE3546" s="689" t="s">
        <v>1250</v>
      </c>
      <c r="AF3546" s="130">
        <v>1</v>
      </c>
      <c r="AH3546"/>
    </row>
    <row r="3547" spans="1:35" x14ac:dyDescent="0.2">
      <c r="A3547" s="43" t="s">
        <v>1267</v>
      </c>
      <c r="B3547" s="45">
        <v>20201015</v>
      </c>
      <c r="C3547" s="107" t="s">
        <v>73</v>
      </c>
      <c r="D3547" s="107">
        <v>12</v>
      </c>
      <c r="E3547" s="107">
        <v>18</v>
      </c>
      <c r="H3547" s="107" t="s">
        <v>10</v>
      </c>
      <c r="I3547" s="107">
        <v>290</v>
      </c>
      <c r="J3547" s="107">
        <v>10</v>
      </c>
      <c r="K3547" s="43">
        <v>5</v>
      </c>
      <c r="L3547" s="43">
        <v>1</v>
      </c>
      <c r="M3547" s="43">
        <v>0</v>
      </c>
      <c r="N3547" s="49">
        <v>1</v>
      </c>
      <c r="O3547" s="111" t="str">
        <f>Cal_051922a!$E$2</f>
        <v>Cal_051922a</v>
      </c>
      <c r="P3547" s="112">
        <f>Cal_051922a!$Q$3</f>
        <v>1.8382409380942635</v>
      </c>
      <c r="Q3547" s="112">
        <f>Cal_051922a!$R$3</f>
        <v>0.56187208580813652</v>
      </c>
      <c r="R3547" s="46">
        <v>33.01</v>
      </c>
      <c r="S3547" s="46">
        <v>21.79</v>
      </c>
      <c r="T3547" s="43">
        <f t="shared" ref="T3547:T3548" si="915">AVERAGE(0.515, 0.731, 0.635, 0.606, 0.862,0.566)</f>
        <v>0.65249999999999997</v>
      </c>
      <c r="U3547" s="79">
        <f t="shared" si="910"/>
        <v>32.357499999999995</v>
      </c>
      <c r="V3547" s="79">
        <f t="shared" si="911"/>
        <v>21.137499999999999</v>
      </c>
      <c r="W3547" s="465">
        <f t="shared" si="912"/>
        <v>0.23836137748101388</v>
      </c>
      <c r="X3547" s="465">
        <f t="shared" si="913"/>
        <v>0.13805240543869213</v>
      </c>
      <c r="Y3547" s="43">
        <f>Cal_051922a!$A$3</f>
        <v>20220519</v>
      </c>
      <c r="Z3547" s="48" t="s">
        <v>2001</v>
      </c>
      <c r="AA3547" s="43">
        <v>20230209</v>
      </c>
      <c r="AE3547" s="689" t="s">
        <v>1250</v>
      </c>
      <c r="AF3547" s="130">
        <v>1</v>
      </c>
      <c r="AH3547"/>
    </row>
    <row r="3548" spans="1:35" x14ac:dyDescent="0.2">
      <c r="A3548" s="43" t="s">
        <v>1267</v>
      </c>
      <c r="B3548" s="45">
        <v>20201015</v>
      </c>
      <c r="C3548" s="107" t="s">
        <v>73</v>
      </c>
      <c r="D3548" s="107">
        <v>12</v>
      </c>
      <c r="E3548" s="107">
        <v>18</v>
      </c>
      <c r="H3548" s="107" t="s">
        <v>11</v>
      </c>
      <c r="I3548" s="107">
        <v>290</v>
      </c>
      <c r="J3548" s="107">
        <v>10</v>
      </c>
      <c r="K3548" s="43">
        <v>5</v>
      </c>
      <c r="L3548" s="43">
        <v>1</v>
      </c>
      <c r="M3548" s="43">
        <v>0</v>
      </c>
      <c r="N3548" s="49">
        <v>1</v>
      </c>
      <c r="O3548" s="111" t="str">
        <f>Cal_051922a!$E$2</f>
        <v>Cal_051922a</v>
      </c>
      <c r="P3548" s="112">
        <f>Cal_051922a!$Q$3</f>
        <v>1.8382409380942635</v>
      </c>
      <c r="Q3548" s="112">
        <f>Cal_051922a!$R$3</f>
        <v>0.56187208580813652</v>
      </c>
      <c r="R3548" s="46">
        <v>33.24</v>
      </c>
      <c r="S3548" s="46">
        <v>21.95</v>
      </c>
      <c r="T3548" s="43">
        <f t="shared" si="915"/>
        <v>0.65249999999999997</v>
      </c>
      <c r="U3548" s="79">
        <f t="shared" si="910"/>
        <v>32.587499999999999</v>
      </c>
      <c r="V3548" s="79">
        <f t="shared" si="911"/>
        <v>21.297499999999999</v>
      </c>
      <c r="W3548" s="465">
        <f t="shared" si="912"/>
        <v>0.23984848054907731</v>
      </c>
      <c r="X3548" s="465">
        <f t="shared" si="913"/>
        <v>0.1394145610467801</v>
      </c>
      <c r="Y3548" s="43">
        <f>Cal_051922a!$A$3</f>
        <v>20220519</v>
      </c>
      <c r="Z3548" s="48" t="s">
        <v>2001</v>
      </c>
      <c r="AA3548" s="43">
        <v>20230209</v>
      </c>
      <c r="AE3548" s="689" t="s">
        <v>1250</v>
      </c>
      <c r="AF3548" s="130">
        <v>1</v>
      </c>
      <c r="AH3548"/>
    </row>
    <row r="3549" spans="1:35" s="82" customFormat="1" x14ac:dyDescent="0.2">
      <c r="A3549" s="82" t="s">
        <v>1267</v>
      </c>
      <c r="B3549" s="81">
        <v>20201015</v>
      </c>
      <c r="C3549" s="126" t="s">
        <v>73</v>
      </c>
      <c r="D3549" s="126">
        <v>12</v>
      </c>
      <c r="E3549" s="126">
        <v>18</v>
      </c>
      <c r="F3549" s="107"/>
      <c r="G3549" s="107"/>
      <c r="H3549" s="126" t="s">
        <v>10</v>
      </c>
      <c r="I3549" s="126">
        <v>293</v>
      </c>
      <c r="J3549" s="126">
        <v>5</v>
      </c>
      <c r="K3549" s="82">
        <v>5</v>
      </c>
      <c r="L3549" s="82">
        <v>1</v>
      </c>
      <c r="M3549" s="82">
        <v>0</v>
      </c>
      <c r="N3549" s="83">
        <v>1</v>
      </c>
      <c r="O3549" s="156" t="str">
        <f>Cal_051922a!$E$2</f>
        <v>Cal_051922a</v>
      </c>
      <c r="P3549" s="157">
        <f>Cal_051922a!$Q$3</f>
        <v>1.8382409380942635</v>
      </c>
      <c r="Q3549" s="157">
        <f>Cal_051922a!$R$3</f>
        <v>0.56187208580813652</v>
      </c>
      <c r="R3549" s="84">
        <v>7.5149999999999997</v>
      </c>
      <c r="S3549" s="84">
        <v>5.0659999999999998</v>
      </c>
      <c r="T3549" s="82">
        <f t="shared" ref="T3549:T3552" si="916">AVERAGE(0.888, 0.832, 0.918, 0.587, 0.78, 0.439)</f>
        <v>0.7406666666666667</v>
      </c>
      <c r="U3549" s="125">
        <f t="shared" si="910"/>
        <v>6.7743333333333329</v>
      </c>
      <c r="V3549" s="125">
        <f t="shared" si="911"/>
        <v>4.325333333333333</v>
      </c>
      <c r="W3549" s="459">
        <f t="shared" si="912"/>
        <v>5.1494659676708125E-2</v>
      </c>
      <c r="X3549" s="459">
        <f t="shared" si="913"/>
        <v>2.4741648405667085E-2</v>
      </c>
      <c r="Y3549" s="82">
        <f>Cal_051922a!$A$3</f>
        <v>20220519</v>
      </c>
      <c r="Z3549" s="90" t="s">
        <v>1548</v>
      </c>
      <c r="AA3549" s="82">
        <v>20220913</v>
      </c>
      <c r="AB3549" s="85"/>
      <c r="AE3549" s="689" t="s">
        <v>1250</v>
      </c>
      <c r="AF3549" s="130">
        <v>1</v>
      </c>
      <c r="AG3549" s="130" t="s">
        <v>1634</v>
      </c>
      <c r="AH3549" s="155" t="s">
        <v>232</v>
      </c>
      <c r="AI3549" s="155"/>
    </row>
    <row r="3550" spans="1:35" s="82" customFormat="1" x14ac:dyDescent="0.2">
      <c r="A3550" s="82" t="s">
        <v>1267</v>
      </c>
      <c r="B3550" s="81">
        <v>20201015</v>
      </c>
      <c r="C3550" s="126" t="s">
        <v>73</v>
      </c>
      <c r="D3550" s="126">
        <v>12</v>
      </c>
      <c r="E3550" s="126">
        <v>18</v>
      </c>
      <c r="F3550" s="107"/>
      <c r="G3550" s="107"/>
      <c r="H3550" s="126" t="s">
        <v>11</v>
      </c>
      <c r="I3550" s="126">
        <v>293</v>
      </c>
      <c r="J3550" s="126">
        <v>5</v>
      </c>
      <c r="K3550" s="82">
        <v>5</v>
      </c>
      <c r="L3550" s="82">
        <v>1</v>
      </c>
      <c r="M3550" s="82">
        <v>0</v>
      </c>
      <c r="N3550" s="83">
        <v>1</v>
      </c>
      <c r="O3550" s="156" t="str">
        <f>Cal_051922a!$E$2</f>
        <v>Cal_051922a</v>
      </c>
      <c r="P3550" s="157">
        <f>Cal_051922a!$Q$3</f>
        <v>1.8382409380942635</v>
      </c>
      <c r="Q3550" s="157">
        <f>Cal_051922a!$R$3</f>
        <v>0.56187208580813652</v>
      </c>
      <c r="R3550" s="84">
        <v>6.7750000000000004</v>
      </c>
      <c r="S3550" s="84">
        <v>5.0449999999999999</v>
      </c>
      <c r="T3550" s="82">
        <f t="shared" si="916"/>
        <v>0.7406666666666667</v>
      </c>
      <c r="U3550" s="125">
        <f t="shared" si="910"/>
        <v>6.0343333333333335</v>
      </c>
      <c r="V3550" s="125">
        <f t="shared" si="911"/>
        <v>4.3043333333333331</v>
      </c>
      <c r="W3550" s="459">
        <f t="shared" si="912"/>
        <v>3.6376382703432054E-2</v>
      </c>
      <c r="X3550" s="459">
        <f t="shared" si="913"/>
        <v>3.9489789172932874E-2</v>
      </c>
      <c r="Y3550" s="82">
        <f>Cal_051922a!$A$3</f>
        <v>20220519</v>
      </c>
      <c r="Z3550" s="90" t="s">
        <v>1548</v>
      </c>
      <c r="AA3550" s="82">
        <v>20220913</v>
      </c>
      <c r="AB3550" s="85"/>
      <c r="AE3550" s="689" t="s">
        <v>1250</v>
      </c>
      <c r="AF3550" s="130">
        <v>1</v>
      </c>
      <c r="AG3550" s="130" t="s">
        <v>1634</v>
      </c>
      <c r="AH3550" s="155" t="s">
        <v>233</v>
      </c>
      <c r="AI3550" s="155"/>
    </row>
    <row r="3551" spans="1:35" s="372" customFormat="1" x14ac:dyDescent="0.2">
      <c r="A3551" s="372" t="s">
        <v>1267</v>
      </c>
      <c r="B3551" s="462">
        <v>20201015</v>
      </c>
      <c r="C3551" s="373" t="s">
        <v>73</v>
      </c>
      <c r="D3551" s="373">
        <v>12</v>
      </c>
      <c r="E3551" s="373">
        <v>18</v>
      </c>
      <c r="F3551" s="107"/>
      <c r="G3551" s="107"/>
      <c r="H3551" s="373" t="s">
        <v>10</v>
      </c>
      <c r="I3551" s="373">
        <v>552</v>
      </c>
      <c r="J3551" s="373">
        <v>20</v>
      </c>
      <c r="K3551" s="372">
        <v>5</v>
      </c>
      <c r="L3551" s="372">
        <v>1</v>
      </c>
      <c r="M3551" s="372">
        <v>0</v>
      </c>
      <c r="N3551" s="375">
        <v>1</v>
      </c>
      <c r="O3551" s="374" t="str">
        <f>Cal_051922a!$E$2</f>
        <v>Cal_051922a</v>
      </c>
      <c r="P3551" s="596">
        <f>Cal_051922a!$Q$3</f>
        <v>1.8382409380942635</v>
      </c>
      <c r="Q3551" s="596">
        <f>Cal_051922a!$R$3</f>
        <v>0.56187208580813652</v>
      </c>
      <c r="R3551" s="376">
        <v>6.8879999999999999</v>
      </c>
      <c r="S3551" s="376">
        <v>4.6680000000000001</v>
      </c>
      <c r="T3551" s="82">
        <f t="shared" si="916"/>
        <v>0.7406666666666667</v>
      </c>
      <c r="U3551" s="378">
        <f t="shared" si="910"/>
        <v>6.1473333333333331</v>
      </c>
      <c r="V3551" s="378">
        <f t="shared" si="911"/>
        <v>3.9273333333333333</v>
      </c>
      <c r="W3551" s="464">
        <f t="shared" si="912"/>
        <v>2.4777353913540256E-2</v>
      </c>
      <c r="X3551" s="464">
        <f t="shared" si="913"/>
        <v>1.1965135743392948E-2</v>
      </c>
      <c r="Y3551" s="82">
        <f>Cal_051922a!$A$3</f>
        <v>20220519</v>
      </c>
      <c r="Z3551" s="90" t="s">
        <v>1549</v>
      </c>
      <c r="AA3551" s="82">
        <v>20220913</v>
      </c>
      <c r="AB3551" s="380"/>
      <c r="AE3551" s="689" t="s">
        <v>1250</v>
      </c>
      <c r="AF3551" s="130">
        <v>1</v>
      </c>
      <c r="AG3551" s="130" t="s">
        <v>1634</v>
      </c>
      <c r="AH3551" s="371" t="s">
        <v>240</v>
      </c>
      <c r="AI3551" s="371"/>
    </row>
    <row r="3552" spans="1:35" s="610" customFormat="1" ht="13.5" thickBot="1" x14ac:dyDescent="0.25">
      <c r="A3552" s="610" t="s">
        <v>1267</v>
      </c>
      <c r="B3552" s="611">
        <v>20201015</v>
      </c>
      <c r="C3552" s="612" t="s">
        <v>73</v>
      </c>
      <c r="D3552" s="612">
        <v>12</v>
      </c>
      <c r="E3552" s="612">
        <v>18</v>
      </c>
      <c r="F3552" s="140"/>
      <c r="G3552" s="140"/>
      <c r="H3552" s="612" t="s">
        <v>11</v>
      </c>
      <c r="I3552" s="612">
        <v>550</v>
      </c>
      <c r="J3552" s="612">
        <v>20</v>
      </c>
      <c r="K3552" s="610">
        <v>5</v>
      </c>
      <c r="L3552" s="610">
        <v>1</v>
      </c>
      <c r="M3552" s="610">
        <v>0</v>
      </c>
      <c r="N3552" s="614">
        <v>1</v>
      </c>
      <c r="O3552" s="631" t="str">
        <f>Cal_051922a!$E$2</f>
        <v>Cal_051922a</v>
      </c>
      <c r="P3552" s="632">
        <f>Cal_051922a!$Q$3</f>
        <v>1.8382409380942635</v>
      </c>
      <c r="Q3552" s="632">
        <f>Cal_051922a!$R$3</f>
        <v>0.56187208580813652</v>
      </c>
      <c r="R3552" s="626">
        <v>7.484</v>
      </c>
      <c r="S3552" s="626">
        <v>4.9969999999999999</v>
      </c>
      <c r="T3552" s="258">
        <f t="shared" si="916"/>
        <v>0.7406666666666667</v>
      </c>
      <c r="U3552" s="618">
        <f t="shared" si="910"/>
        <v>6.7433333333333332</v>
      </c>
      <c r="V3552" s="618">
        <f t="shared" si="911"/>
        <v>4.2563333333333331</v>
      </c>
      <c r="W3552" s="619">
        <f t="shared" si="912"/>
        <v>2.7858268721541353E-2</v>
      </c>
      <c r="X3552" s="619">
        <f t="shared" si="913"/>
        <v>1.2107009196549071E-2</v>
      </c>
      <c r="Y3552" s="258">
        <f>Cal_051922a!$A$3</f>
        <v>20220519</v>
      </c>
      <c r="Z3552" s="286" t="s">
        <v>1549</v>
      </c>
      <c r="AA3552" s="258">
        <v>20220913</v>
      </c>
      <c r="AB3552" s="625"/>
      <c r="AE3552" s="693" t="s">
        <v>1250</v>
      </c>
      <c r="AF3552" s="508">
        <v>1</v>
      </c>
      <c r="AG3552" s="508" t="s">
        <v>1634</v>
      </c>
      <c r="AH3552" s="613" t="s">
        <v>241</v>
      </c>
      <c r="AI3552" s="613"/>
    </row>
    <row r="3553" spans="1:35" x14ac:dyDescent="0.2">
      <c r="A3553" s="43" t="s">
        <v>1267</v>
      </c>
      <c r="B3553" s="45">
        <v>20201016</v>
      </c>
      <c r="C3553" s="107" t="s">
        <v>70</v>
      </c>
      <c r="D3553" s="107">
        <v>14</v>
      </c>
      <c r="E3553" s="107">
        <v>1</v>
      </c>
      <c r="H3553" s="107" t="s">
        <v>10</v>
      </c>
      <c r="I3553" s="107">
        <v>290</v>
      </c>
      <c r="J3553" s="107">
        <v>0</v>
      </c>
      <c r="K3553" s="43">
        <v>5</v>
      </c>
      <c r="L3553" s="43">
        <v>1</v>
      </c>
      <c r="M3553" s="43">
        <v>0</v>
      </c>
      <c r="N3553" s="49">
        <v>1</v>
      </c>
      <c r="O3553" s="111" t="str">
        <f>Cal_051922a!$E$2</f>
        <v>Cal_051922a</v>
      </c>
      <c r="P3553" s="112">
        <f>Cal_051922a!$Q$3</f>
        <v>1.8382409380942635</v>
      </c>
      <c r="Q3553" s="112">
        <f>Cal_051922a!$R$3</f>
        <v>0.56187208580813652</v>
      </c>
      <c r="R3553" s="46">
        <v>9.3659999999999997</v>
      </c>
      <c r="S3553" s="46">
        <v>7.9530000000000003</v>
      </c>
      <c r="T3553" s="43">
        <f>AVERAGE(0.67,0.673,0.852,0.598,0.709,0.87)</f>
        <v>0.72866666666666668</v>
      </c>
      <c r="U3553" s="79">
        <f t="shared" si="910"/>
        <v>8.6373333333333324</v>
      </c>
      <c r="V3553" s="79">
        <f t="shared" si="911"/>
        <v>7.2243333333333339</v>
      </c>
      <c r="W3553" s="465">
        <f t="shared" si="912"/>
        <v>3.0018237645336215E-2</v>
      </c>
      <c r="X3553" s="465">
        <f t="shared" si="913"/>
        <v>9.8631727538480637E-2</v>
      </c>
      <c r="Y3553" s="43">
        <f>Cal_051922a!$A$3</f>
        <v>20220519</v>
      </c>
      <c r="Z3553" s="48" t="s">
        <v>1605</v>
      </c>
      <c r="AA3553" s="43">
        <v>20221204</v>
      </c>
      <c r="AE3553" s="689" t="s">
        <v>1250</v>
      </c>
      <c r="AF3553" s="130">
        <v>1</v>
      </c>
      <c r="AG3553" s="130" t="s">
        <v>1634</v>
      </c>
      <c r="AH3553"/>
    </row>
    <row r="3554" spans="1:35" x14ac:dyDescent="0.2">
      <c r="A3554" s="43" t="s">
        <v>1267</v>
      </c>
      <c r="B3554" s="45">
        <v>20201016</v>
      </c>
      <c r="C3554" s="107" t="s">
        <v>70</v>
      </c>
      <c r="D3554" s="107">
        <v>14</v>
      </c>
      <c r="E3554" s="107">
        <v>1</v>
      </c>
      <c r="H3554" s="107" t="s">
        <v>11</v>
      </c>
      <c r="I3554" s="107">
        <v>290</v>
      </c>
      <c r="J3554" s="107">
        <v>0</v>
      </c>
      <c r="K3554" s="43">
        <v>5</v>
      </c>
      <c r="L3554" s="43">
        <v>1</v>
      </c>
      <c r="M3554" s="43">
        <v>0</v>
      </c>
      <c r="N3554" s="49">
        <v>1</v>
      </c>
      <c r="O3554" s="111" t="str">
        <f>Cal_051922a!$E$2</f>
        <v>Cal_051922a</v>
      </c>
      <c r="P3554" s="112">
        <f>Cal_051922a!$Q$3</f>
        <v>1.8382409380942635</v>
      </c>
      <c r="Q3554" s="112">
        <f>Cal_051922a!$R$3</f>
        <v>0.56187208580813652</v>
      </c>
      <c r="R3554" s="46">
        <v>9.9570000000000007</v>
      </c>
      <c r="S3554" s="46">
        <v>8.2230000000000008</v>
      </c>
      <c r="T3554" s="43">
        <f t="shared" ref="T3554:T3556" si="917">AVERAGE(0.536,0.72,0.472,0.716,0.588,0.543)</f>
        <v>0.59583333333333333</v>
      </c>
      <c r="U3554" s="79">
        <f t="shared" si="910"/>
        <v>9.3611666666666675</v>
      </c>
      <c r="V3554" s="79">
        <f t="shared" si="911"/>
        <v>7.6271666666666675</v>
      </c>
      <c r="W3554" s="465">
        <f t="shared" si="912"/>
        <v>3.6837667428883974E-2</v>
      </c>
      <c r="X3554" s="465">
        <f t="shared" si="913"/>
        <v>9.8985900067701915E-2</v>
      </c>
      <c r="Y3554" s="43">
        <f>Cal_051922a!$A$3</f>
        <v>20220519</v>
      </c>
      <c r="Z3554" s="48" t="s">
        <v>1590</v>
      </c>
      <c r="AA3554" s="43">
        <v>20221203</v>
      </c>
      <c r="AE3554" s="689" t="s">
        <v>1250</v>
      </c>
      <c r="AF3554" s="130">
        <v>1</v>
      </c>
      <c r="AG3554" s="130" t="s">
        <v>1634</v>
      </c>
      <c r="AH3554"/>
    </row>
    <row r="3555" spans="1:35" x14ac:dyDescent="0.2">
      <c r="A3555" s="43" t="s">
        <v>1267</v>
      </c>
      <c r="B3555" s="45">
        <v>20201016</v>
      </c>
      <c r="C3555" s="107" t="s">
        <v>70</v>
      </c>
      <c r="D3555" s="107">
        <v>14</v>
      </c>
      <c r="E3555" s="107">
        <v>3</v>
      </c>
      <c r="H3555" s="107" t="s">
        <v>10</v>
      </c>
      <c r="I3555" s="107">
        <v>290</v>
      </c>
      <c r="J3555" s="107">
        <v>0</v>
      </c>
      <c r="K3555" s="43">
        <v>5</v>
      </c>
      <c r="L3555" s="43">
        <v>1</v>
      </c>
      <c r="M3555" s="43">
        <v>0</v>
      </c>
      <c r="N3555" s="49">
        <v>1</v>
      </c>
      <c r="O3555" s="111" t="str">
        <f>Cal_051922a!$E$2</f>
        <v>Cal_051922a</v>
      </c>
      <c r="P3555" s="112">
        <f>Cal_051922a!$Q$3</f>
        <v>1.8382409380942635</v>
      </c>
      <c r="Q3555" s="112">
        <f>Cal_051922a!$R$3</f>
        <v>0.56187208580813652</v>
      </c>
      <c r="R3555" s="46">
        <v>14.03</v>
      </c>
      <c r="S3555" s="46">
        <v>10.76</v>
      </c>
      <c r="T3555" s="43">
        <f t="shared" si="917"/>
        <v>0.59583333333333333</v>
      </c>
      <c r="U3555" s="79">
        <f t="shared" si="910"/>
        <v>13.434166666666666</v>
      </c>
      <c r="V3555" s="79">
        <f t="shared" si="911"/>
        <v>10.164166666666667</v>
      </c>
      <c r="W3555" s="465">
        <f t="shared" si="912"/>
        <v>6.9468957608102996E-2</v>
      </c>
      <c r="X3555" s="465">
        <f t="shared" si="913"/>
        <v>0.11153316777221053</v>
      </c>
      <c r="Y3555" s="43">
        <f>Cal_051922a!$A$3</f>
        <v>20220519</v>
      </c>
      <c r="Z3555" s="48" t="s">
        <v>1590</v>
      </c>
      <c r="AA3555" s="43">
        <v>20221203</v>
      </c>
      <c r="AE3555" s="689" t="s">
        <v>1250</v>
      </c>
      <c r="AF3555" s="130">
        <v>1</v>
      </c>
      <c r="AG3555" s="130" t="s">
        <v>1634</v>
      </c>
      <c r="AH3555"/>
    </row>
    <row r="3556" spans="1:35" x14ac:dyDescent="0.2">
      <c r="A3556" s="43" t="s">
        <v>1267</v>
      </c>
      <c r="B3556" s="45">
        <v>20201016</v>
      </c>
      <c r="C3556" s="107" t="s">
        <v>70</v>
      </c>
      <c r="D3556" s="107">
        <v>14</v>
      </c>
      <c r="E3556" s="107">
        <v>3</v>
      </c>
      <c r="H3556" s="107" t="s">
        <v>11</v>
      </c>
      <c r="I3556" s="107">
        <v>290</v>
      </c>
      <c r="J3556" s="107">
        <v>0</v>
      </c>
      <c r="K3556" s="43">
        <v>5</v>
      </c>
      <c r="L3556" s="43">
        <v>1</v>
      </c>
      <c r="M3556" s="43">
        <v>0</v>
      </c>
      <c r="N3556" s="49">
        <v>1</v>
      </c>
      <c r="O3556" s="111" t="str">
        <f>Cal_051922a!$E$2</f>
        <v>Cal_051922a</v>
      </c>
      <c r="P3556" s="112">
        <f>Cal_051922a!$Q$3</f>
        <v>1.8382409380942635</v>
      </c>
      <c r="Q3556" s="112">
        <f>Cal_051922a!$R$3</f>
        <v>0.56187208580813652</v>
      </c>
      <c r="R3556" s="46">
        <v>14.86</v>
      </c>
      <c r="S3556" s="46">
        <v>11.27</v>
      </c>
      <c r="T3556" s="43">
        <f t="shared" si="917"/>
        <v>0.59583333333333333</v>
      </c>
      <c r="U3556" s="79">
        <f t="shared" si="910"/>
        <v>14.264166666666666</v>
      </c>
      <c r="V3556" s="79">
        <f t="shared" si="911"/>
        <v>10.674166666666666</v>
      </c>
      <c r="W3556" s="465">
        <f t="shared" si="912"/>
        <v>7.6267143062106954E-2</v>
      </c>
      <c r="X3556" s="465">
        <f t="shared" si="913"/>
        <v>0.11381699434843956</v>
      </c>
      <c r="Y3556" s="43">
        <f>Cal_051922a!$A$3</f>
        <v>20220519</v>
      </c>
      <c r="Z3556" s="48" t="s">
        <v>1590</v>
      </c>
      <c r="AA3556" s="43">
        <v>20221203</v>
      </c>
      <c r="AE3556" s="689" t="s">
        <v>1250</v>
      </c>
      <c r="AF3556" s="130">
        <v>1</v>
      </c>
      <c r="AG3556" s="130" t="s">
        <v>1634</v>
      </c>
      <c r="AH3556"/>
    </row>
    <row r="3557" spans="1:35" x14ac:dyDescent="0.2">
      <c r="A3557" s="43" t="s">
        <v>1267</v>
      </c>
      <c r="B3557" s="45">
        <v>20201016</v>
      </c>
      <c r="C3557" s="107" t="s">
        <v>70</v>
      </c>
      <c r="D3557" s="107">
        <v>14</v>
      </c>
      <c r="E3557" s="107">
        <v>6</v>
      </c>
      <c r="H3557" s="107" t="s">
        <v>10</v>
      </c>
      <c r="I3557" s="107">
        <v>290</v>
      </c>
      <c r="J3557" s="107">
        <v>0</v>
      </c>
      <c r="K3557" s="43">
        <v>5</v>
      </c>
      <c r="L3557" s="43">
        <v>1</v>
      </c>
      <c r="M3557" s="43">
        <v>0</v>
      </c>
      <c r="N3557" s="49">
        <v>1</v>
      </c>
      <c r="O3557" s="111" t="str">
        <f>Cal_051922a!$E$2</f>
        <v>Cal_051922a</v>
      </c>
      <c r="P3557" s="112">
        <f>Cal_051922a!$Q$3</f>
        <v>1.8382409380942635</v>
      </c>
      <c r="Q3557" s="112">
        <f>Cal_051922a!$R$3</f>
        <v>0.56187208580813652</v>
      </c>
      <c r="R3557" s="46">
        <v>46.48</v>
      </c>
      <c r="S3557" s="46">
        <v>32.85</v>
      </c>
      <c r="T3557" s="43">
        <f t="shared" ref="T3557" si="918">AVERAGE(0.752,0.643,0.766,0.706,0.634,0.813)</f>
        <v>0.71899999999999997</v>
      </c>
      <c r="U3557" s="79">
        <f t="shared" si="910"/>
        <v>45.760999999999996</v>
      </c>
      <c r="V3557" s="79">
        <f t="shared" si="911"/>
        <v>32.131</v>
      </c>
      <c r="W3557" s="465">
        <f t="shared" si="912"/>
        <v>0.28956021168148116</v>
      </c>
      <c r="X3557" s="465">
        <f t="shared" si="913"/>
        <v>0.2826243540899237</v>
      </c>
      <c r="Y3557" s="43">
        <f>Cal_051922a!$A$3</f>
        <v>20220519</v>
      </c>
      <c r="Z3557" s="48" t="s">
        <v>1603</v>
      </c>
      <c r="AA3557" s="43">
        <v>20221204</v>
      </c>
      <c r="AE3557" s="689" t="s">
        <v>1250</v>
      </c>
      <c r="AF3557" s="130">
        <v>3</v>
      </c>
      <c r="AG3557" s="130" t="s">
        <v>1634</v>
      </c>
      <c r="AH3557" t="s">
        <v>1767</v>
      </c>
    </row>
    <row r="3558" spans="1:35" x14ac:dyDescent="0.2">
      <c r="A3558" s="43" t="s">
        <v>1267</v>
      </c>
      <c r="B3558" s="45">
        <v>20201016</v>
      </c>
      <c r="C3558" s="107" t="s">
        <v>70</v>
      </c>
      <c r="D3558" s="107">
        <v>14</v>
      </c>
      <c r="E3558" s="107">
        <v>6</v>
      </c>
      <c r="H3558" s="107" t="s">
        <v>11</v>
      </c>
      <c r="I3558" s="107">
        <v>290</v>
      </c>
      <c r="J3558" s="107">
        <v>0</v>
      </c>
      <c r="K3558" s="43">
        <v>5</v>
      </c>
      <c r="L3558" s="43">
        <v>1</v>
      </c>
      <c r="M3558" s="43">
        <v>0</v>
      </c>
      <c r="N3558" s="49">
        <v>1</v>
      </c>
      <c r="O3558" s="111" t="str">
        <f>Cal_051922a!$E$2</f>
        <v>Cal_051922a</v>
      </c>
      <c r="P3558" s="112">
        <f>Cal_051922a!$Q$3</f>
        <v>1.8382409380942635</v>
      </c>
      <c r="Q3558" s="112">
        <f>Cal_051922a!$R$3</f>
        <v>0.56187208580813652</v>
      </c>
      <c r="R3558" s="46">
        <v>18.239999999999998</v>
      </c>
      <c r="S3558" s="46">
        <v>13.71</v>
      </c>
      <c r="T3558" s="43">
        <f t="shared" ref="T3558:T3561" si="919">AVERAGE(0.536,0.72,0.472,0.716,0.588,0.543)</f>
        <v>0.59583333333333333</v>
      </c>
      <c r="U3558" s="79">
        <f t="shared" si="910"/>
        <v>17.644166666666663</v>
      </c>
      <c r="V3558" s="79">
        <f t="shared" si="911"/>
        <v>13.114166666666668</v>
      </c>
      <c r="W3558" s="465">
        <f t="shared" si="912"/>
        <v>9.6236812833243521E-2</v>
      </c>
      <c r="X3558" s="465">
        <f t="shared" si="913"/>
        <v>0.1372985193886139</v>
      </c>
      <c r="Y3558" s="43">
        <f>Cal_051922a!$A$3</f>
        <v>20220519</v>
      </c>
      <c r="Z3558" s="48" t="s">
        <v>1590</v>
      </c>
      <c r="AA3558" s="43">
        <v>20221203</v>
      </c>
      <c r="AE3558" s="689" t="s">
        <v>1250</v>
      </c>
      <c r="AF3558" s="130">
        <v>3</v>
      </c>
      <c r="AG3558" s="130" t="s">
        <v>1634</v>
      </c>
      <c r="AH3558" t="s">
        <v>1767</v>
      </c>
    </row>
    <row r="3559" spans="1:35" x14ac:dyDescent="0.2">
      <c r="A3559" s="43" t="s">
        <v>1267</v>
      </c>
      <c r="B3559" s="45">
        <v>20201016</v>
      </c>
      <c r="C3559" s="107" t="s">
        <v>70</v>
      </c>
      <c r="D3559" s="107">
        <v>14</v>
      </c>
      <c r="E3559" s="107">
        <v>9</v>
      </c>
      <c r="H3559" s="107" t="s">
        <v>10</v>
      </c>
      <c r="I3559" s="107">
        <v>290</v>
      </c>
      <c r="J3559" s="107">
        <v>0</v>
      </c>
      <c r="K3559" s="43">
        <v>5</v>
      </c>
      <c r="L3559" s="43">
        <v>1</v>
      </c>
      <c r="M3559" s="43">
        <v>0</v>
      </c>
      <c r="N3559" s="49">
        <v>1</v>
      </c>
      <c r="O3559" s="111" t="str">
        <f>Cal_051922a!$E$2</f>
        <v>Cal_051922a</v>
      </c>
      <c r="P3559" s="112">
        <f>Cal_051922a!$Q$3</f>
        <v>1.8382409380942635</v>
      </c>
      <c r="Q3559" s="112">
        <f>Cal_051922a!$R$3</f>
        <v>0.56187208580813652</v>
      </c>
      <c r="R3559" s="46">
        <v>40.049999999999997</v>
      </c>
      <c r="S3559" s="46">
        <v>27.01</v>
      </c>
      <c r="T3559" s="43">
        <f>AVERAGE(0.67,0.673,0.852,0.598,0.709,0.87)</f>
        <v>0.72866666666666668</v>
      </c>
      <c r="U3559" s="79">
        <f t="shared" si="910"/>
        <v>39.321333333333328</v>
      </c>
      <c r="V3559" s="79">
        <f t="shared" si="911"/>
        <v>26.281333333333336</v>
      </c>
      <c r="W3559" s="465">
        <f t="shared" si="912"/>
        <v>0.27702605725066137</v>
      </c>
      <c r="X3559" s="465">
        <f t="shared" si="913"/>
        <v>0.19098842412952857</v>
      </c>
      <c r="Y3559" s="43">
        <f>Cal_051922a!$A$3</f>
        <v>20220519</v>
      </c>
      <c r="Z3559" s="48" t="s">
        <v>1605</v>
      </c>
      <c r="AA3559" s="43">
        <v>20221204</v>
      </c>
      <c r="AE3559" s="689" t="s">
        <v>1250</v>
      </c>
      <c r="AF3559" s="130">
        <v>1</v>
      </c>
      <c r="AG3559" s="130" t="s">
        <v>1634</v>
      </c>
      <c r="AH3559"/>
    </row>
    <row r="3560" spans="1:35" x14ac:dyDescent="0.2">
      <c r="A3560" s="43" t="s">
        <v>1267</v>
      </c>
      <c r="B3560" s="45">
        <v>20201016</v>
      </c>
      <c r="C3560" s="107" t="s">
        <v>70</v>
      </c>
      <c r="D3560" s="107">
        <v>14</v>
      </c>
      <c r="E3560" s="107">
        <v>9</v>
      </c>
      <c r="H3560" s="107" t="s">
        <v>11</v>
      </c>
      <c r="I3560" s="107">
        <v>290</v>
      </c>
      <c r="J3560" s="107">
        <v>0</v>
      </c>
      <c r="K3560" s="43">
        <v>5</v>
      </c>
      <c r="L3560" s="43">
        <v>1</v>
      </c>
      <c r="M3560" s="43">
        <v>0</v>
      </c>
      <c r="N3560" s="49">
        <v>1</v>
      </c>
      <c r="O3560" s="111" t="str">
        <f>Cal_051922a!$E$2</f>
        <v>Cal_051922a</v>
      </c>
      <c r="P3560" s="112">
        <f>Cal_051922a!$Q$3</f>
        <v>1.8382409380942635</v>
      </c>
      <c r="Q3560" s="112">
        <f>Cal_051922a!$R$3</f>
        <v>0.56187208580813652</v>
      </c>
      <c r="R3560" s="46">
        <v>32.53</v>
      </c>
      <c r="S3560" s="46">
        <v>22.09</v>
      </c>
      <c r="T3560" s="43">
        <f t="shared" si="919"/>
        <v>0.59583333333333333</v>
      </c>
      <c r="U3560" s="79">
        <f t="shared" si="910"/>
        <v>31.934166666666666</v>
      </c>
      <c r="V3560" s="79">
        <f t="shared" si="911"/>
        <v>21.494166666666665</v>
      </c>
      <c r="W3560" s="465">
        <f t="shared" si="912"/>
        <v>0.22179080043687932</v>
      </c>
      <c r="X3560" s="465">
        <f t="shared" si="913"/>
        <v>0.16097445494841442</v>
      </c>
      <c r="Y3560" s="43">
        <f>Cal_051922a!$A$3</f>
        <v>20220519</v>
      </c>
      <c r="Z3560" s="48" t="s">
        <v>1590</v>
      </c>
      <c r="AA3560" s="43">
        <v>20221203</v>
      </c>
      <c r="AE3560" s="689" t="s">
        <v>1250</v>
      </c>
      <c r="AF3560" s="130">
        <v>1</v>
      </c>
      <c r="AG3560" s="130" t="s">
        <v>1634</v>
      </c>
      <c r="AH3560"/>
    </row>
    <row r="3561" spans="1:35" x14ac:dyDescent="0.2">
      <c r="A3561" s="43" t="s">
        <v>1267</v>
      </c>
      <c r="B3561" s="45">
        <v>20201016</v>
      </c>
      <c r="C3561" s="107" t="s">
        <v>70</v>
      </c>
      <c r="D3561" s="107">
        <v>14</v>
      </c>
      <c r="E3561" s="107">
        <v>11</v>
      </c>
      <c r="H3561" s="107" t="s">
        <v>10</v>
      </c>
      <c r="I3561" s="107">
        <v>290</v>
      </c>
      <c r="J3561" s="107">
        <v>0</v>
      </c>
      <c r="K3561" s="43">
        <v>5</v>
      </c>
      <c r="L3561" s="43">
        <v>1</v>
      </c>
      <c r="M3561" s="43">
        <v>0</v>
      </c>
      <c r="N3561" s="49">
        <v>1</v>
      </c>
      <c r="O3561" s="111" t="str">
        <f>Cal_051922a!$E$2</f>
        <v>Cal_051922a</v>
      </c>
      <c r="P3561" s="112">
        <f>Cal_051922a!$Q$3</f>
        <v>1.8382409380942635</v>
      </c>
      <c r="Q3561" s="112">
        <f>Cal_051922a!$R$3</f>
        <v>0.56187208580813652</v>
      </c>
      <c r="R3561" s="46">
        <v>64.349999999999994</v>
      </c>
      <c r="S3561" s="46">
        <v>43.12</v>
      </c>
      <c r="T3561" s="43">
        <f t="shared" si="919"/>
        <v>0.59583333333333333</v>
      </c>
      <c r="U3561" s="79">
        <f t="shared" si="910"/>
        <v>63.754166666666663</v>
      </c>
      <c r="V3561" s="79">
        <f t="shared" si="911"/>
        <v>42.524166666666666</v>
      </c>
      <c r="W3561" s="465">
        <f t="shared" si="912"/>
        <v>0.45101711621407531</v>
      </c>
      <c r="X3561" s="465">
        <f t="shared" si="913"/>
        <v>0.30624757641788486</v>
      </c>
      <c r="Y3561" s="43">
        <f>Cal_051922a!$A$3</f>
        <v>20220519</v>
      </c>
      <c r="Z3561" s="48" t="s">
        <v>1590</v>
      </c>
      <c r="AA3561" s="43">
        <v>20221203</v>
      </c>
      <c r="AE3561" s="689" t="s">
        <v>1250</v>
      </c>
      <c r="AF3561" s="130">
        <v>1</v>
      </c>
      <c r="AG3561" s="130" t="s">
        <v>1634</v>
      </c>
      <c r="AH3561"/>
    </row>
    <row r="3562" spans="1:35" x14ac:dyDescent="0.2">
      <c r="A3562" s="43" t="s">
        <v>1267</v>
      </c>
      <c r="B3562" s="45">
        <v>20201016</v>
      </c>
      <c r="C3562" s="107" t="s">
        <v>70</v>
      </c>
      <c r="D3562" s="107">
        <v>14</v>
      </c>
      <c r="E3562" s="107">
        <v>11</v>
      </c>
      <c r="H3562" s="107" t="s">
        <v>11</v>
      </c>
      <c r="I3562" s="107">
        <v>290</v>
      </c>
      <c r="J3562" s="107">
        <v>0</v>
      </c>
      <c r="K3562" s="43">
        <v>5</v>
      </c>
      <c r="L3562" s="43">
        <v>1</v>
      </c>
      <c r="M3562" s="43">
        <v>0</v>
      </c>
      <c r="N3562" s="49">
        <v>1</v>
      </c>
      <c r="O3562" s="111" t="str">
        <f>Cal_051922a!$E$2</f>
        <v>Cal_051922a</v>
      </c>
      <c r="P3562" s="112">
        <f>Cal_051922a!$Q$3</f>
        <v>1.8382409380942635</v>
      </c>
      <c r="Q3562" s="112">
        <f>Cal_051922a!$R$3</f>
        <v>0.56187208580813652</v>
      </c>
      <c r="R3562" s="46">
        <v>69.08</v>
      </c>
      <c r="S3562" s="46">
        <v>45.73</v>
      </c>
      <c r="T3562" s="43">
        <f>AVERAGE(0.67,0.673,0.852,0.598,0.709,0.87)</f>
        <v>0.72866666666666668</v>
      </c>
      <c r="U3562" s="79">
        <f t="shared" si="910"/>
        <v>68.351333333333329</v>
      </c>
      <c r="V3562" s="79">
        <f t="shared" si="911"/>
        <v>45.001333333333328</v>
      </c>
      <c r="W3562" s="465">
        <f t="shared" si="912"/>
        <v>0.49605509484685167</v>
      </c>
      <c r="X3562" s="465">
        <f t="shared" si="913"/>
        <v>0.30532265164306716</v>
      </c>
      <c r="Y3562" s="43">
        <f>Cal_051922a!$A$3</f>
        <v>20220519</v>
      </c>
      <c r="Z3562" s="48" t="s">
        <v>1605</v>
      </c>
      <c r="AA3562" s="43">
        <v>20221204</v>
      </c>
      <c r="AE3562" s="689" t="s">
        <v>1250</v>
      </c>
      <c r="AF3562" s="130">
        <v>1</v>
      </c>
      <c r="AG3562" s="130" t="s">
        <v>1634</v>
      </c>
      <c r="AH3562"/>
    </row>
    <row r="3563" spans="1:35" s="82" customFormat="1" x14ac:dyDescent="0.2">
      <c r="A3563" s="82" t="s">
        <v>1267</v>
      </c>
      <c r="B3563" s="81">
        <v>20201016</v>
      </c>
      <c r="C3563" s="126" t="s">
        <v>70</v>
      </c>
      <c r="D3563" s="126">
        <v>14</v>
      </c>
      <c r="E3563" s="126">
        <v>11</v>
      </c>
      <c r="F3563" s="107"/>
      <c r="G3563" s="107"/>
      <c r="H3563" s="126" t="s">
        <v>10</v>
      </c>
      <c r="I3563" s="126">
        <v>292</v>
      </c>
      <c r="J3563" s="126">
        <v>5</v>
      </c>
      <c r="K3563" s="82">
        <v>5</v>
      </c>
      <c r="L3563" s="82">
        <v>1</v>
      </c>
      <c r="M3563" s="82">
        <v>0</v>
      </c>
      <c r="N3563" s="83">
        <v>1</v>
      </c>
      <c r="O3563" s="156" t="str">
        <f>Cal_051922a!$E$2</f>
        <v>Cal_051922a</v>
      </c>
      <c r="P3563" s="157">
        <f>Cal_051922a!$Q$3</f>
        <v>1.8382409380942635</v>
      </c>
      <c r="Q3563" s="157">
        <f>Cal_051922a!$R$3</f>
        <v>0.56187208580813652</v>
      </c>
      <c r="R3563" s="84">
        <v>14</v>
      </c>
      <c r="S3563" s="84">
        <v>9.9239999999999995</v>
      </c>
      <c r="T3563" s="82">
        <f t="shared" ref="T3563:T3566" si="920">AVERAGE(0.888, 0.832, 0.918, 0.587, 0.78, 0.439)</f>
        <v>0.7406666666666667</v>
      </c>
      <c r="U3563" s="125">
        <f t="shared" si="910"/>
        <v>13.259333333333334</v>
      </c>
      <c r="V3563" s="125">
        <f t="shared" si="911"/>
        <v>9.1833333333333336</v>
      </c>
      <c r="W3563" s="459">
        <f t="shared" si="912"/>
        <v>8.5998792102427696E-2</v>
      </c>
      <c r="X3563" s="459">
        <f t="shared" si="913"/>
        <v>7.6416677311903367E-2</v>
      </c>
      <c r="Y3563" s="82">
        <f>Cal_051922a!$A$3</f>
        <v>20220519</v>
      </c>
      <c r="Z3563" s="90" t="s">
        <v>1549</v>
      </c>
      <c r="AA3563" s="82">
        <v>20220913</v>
      </c>
      <c r="AB3563" s="85"/>
      <c r="AE3563" s="689" t="s">
        <v>1250</v>
      </c>
      <c r="AF3563" s="130">
        <v>1</v>
      </c>
      <c r="AG3563" s="130" t="s">
        <v>1634</v>
      </c>
      <c r="AH3563" s="155" t="s">
        <v>251</v>
      </c>
      <c r="AI3563" s="155"/>
    </row>
    <row r="3564" spans="1:35" s="82" customFormat="1" x14ac:dyDescent="0.2">
      <c r="A3564" s="82" t="s">
        <v>1267</v>
      </c>
      <c r="B3564" s="81">
        <v>20201016</v>
      </c>
      <c r="C3564" s="126" t="s">
        <v>70</v>
      </c>
      <c r="D3564" s="126">
        <v>14</v>
      </c>
      <c r="E3564" s="126">
        <v>11</v>
      </c>
      <c r="F3564" s="107"/>
      <c r="G3564" s="107"/>
      <c r="H3564" s="126" t="s">
        <v>11</v>
      </c>
      <c r="I3564" s="126">
        <v>293</v>
      </c>
      <c r="J3564" s="126">
        <v>5</v>
      </c>
      <c r="K3564" s="82">
        <v>5</v>
      </c>
      <c r="L3564" s="82">
        <v>1</v>
      </c>
      <c r="M3564" s="82">
        <v>0</v>
      </c>
      <c r="N3564" s="83">
        <v>1</v>
      </c>
      <c r="O3564" s="156" t="str">
        <f>Cal_051922a!$E$2</f>
        <v>Cal_051922a</v>
      </c>
      <c r="P3564" s="157">
        <f>Cal_051922a!$Q$3</f>
        <v>1.8382409380942635</v>
      </c>
      <c r="Q3564" s="157">
        <f>Cal_051922a!$R$3</f>
        <v>0.56187208580813652</v>
      </c>
      <c r="R3564" s="84">
        <v>13.34</v>
      </c>
      <c r="S3564" s="84">
        <v>9.2769999999999992</v>
      </c>
      <c r="T3564" s="82">
        <f t="shared" si="920"/>
        <v>0.7406666666666667</v>
      </c>
      <c r="U3564" s="125">
        <f t="shared" si="910"/>
        <v>12.599333333333334</v>
      </c>
      <c r="V3564" s="125">
        <f>(S3564-T3564)*(L3564+M3564)/L3564</f>
        <v>8.5363333333333333</v>
      </c>
      <c r="W3564" s="459">
        <f>(Q3564*P3564/(P3564-1)*(U3564-V3564)*(K3564)/I3564)/N3564</f>
        <v>8.5431932326037241E-2</v>
      </c>
      <c r="X3564" s="459">
        <f t="shared" si="913"/>
        <v>6.5025497828212694E-2</v>
      </c>
      <c r="Y3564" s="82">
        <f>Cal_051922a!$A$3</f>
        <v>20220519</v>
      </c>
      <c r="Z3564" s="90" t="s">
        <v>1549</v>
      </c>
      <c r="AA3564" s="82">
        <v>20220913</v>
      </c>
      <c r="AB3564" s="85"/>
      <c r="AE3564" s="689" t="s">
        <v>1250</v>
      </c>
      <c r="AF3564" s="130">
        <v>1</v>
      </c>
      <c r="AG3564" s="130" t="s">
        <v>1634</v>
      </c>
      <c r="AH3564" s="155" t="s">
        <v>252</v>
      </c>
      <c r="AI3564" s="155"/>
    </row>
    <row r="3565" spans="1:35" s="372" customFormat="1" x14ac:dyDescent="0.2">
      <c r="A3565" s="372" t="s">
        <v>1267</v>
      </c>
      <c r="B3565" s="462">
        <v>20201016</v>
      </c>
      <c r="C3565" s="373" t="s">
        <v>70</v>
      </c>
      <c r="D3565" s="373">
        <v>14</v>
      </c>
      <c r="E3565" s="373">
        <v>11</v>
      </c>
      <c r="F3565" s="107"/>
      <c r="G3565" s="107"/>
      <c r="H3565" s="373" t="s">
        <v>10</v>
      </c>
      <c r="I3565" s="373">
        <v>550</v>
      </c>
      <c r="J3565" s="373">
        <v>20</v>
      </c>
      <c r="K3565" s="372">
        <v>5</v>
      </c>
      <c r="L3565" s="372">
        <v>1</v>
      </c>
      <c r="M3565" s="372">
        <v>0</v>
      </c>
      <c r="N3565" s="375">
        <v>1</v>
      </c>
      <c r="O3565" s="374" t="str">
        <f>Cal_051922a!$E$2</f>
        <v>Cal_051922a</v>
      </c>
      <c r="P3565" s="596">
        <f>Cal_051922a!$Q$3</f>
        <v>1.8382409380942635</v>
      </c>
      <c r="Q3565" s="596">
        <f>Cal_051922a!$R$3</f>
        <v>0.56187208580813652</v>
      </c>
      <c r="R3565" s="376">
        <v>11.89</v>
      </c>
      <c r="S3565" s="376">
        <v>8.0579999999999998</v>
      </c>
      <c r="T3565" s="82">
        <f t="shared" si="920"/>
        <v>0.7406666666666667</v>
      </c>
      <c r="U3565" s="378">
        <f t="shared" si="910"/>
        <v>11.149333333333335</v>
      </c>
      <c r="V3565" s="378">
        <f t="shared" si="911"/>
        <v>7.317333333333333</v>
      </c>
      <c r="W3565" s="464">
        <f t="shared" si="912"/>
        <v>4.2924360973440497E-2</v>
      </c>
      <c r="X3565" s="464">
        <f t="shared" si="913"/>
        <v>2.5782490060933461E-2</v>
      </c>
      <c r="Y3565" s="82">
        <f>Cal_051922a!$A$3</f>
        <v>20220519</v>
      </c>
      <c r="Z3565" s="90" t="s">
        <v>1549</v>
      </c>
      <c r="AA3565" s="82">
        <v>20220913</v>
      </c>
      <c r="AB3565" s="380"/>
      <c r="AE3565" s="689" t="s">
        <v>1250</v>
      </c>
      <c r="AF3565" s="130">
        <v>1</v>
      </c>
      <c r="AG3565" s="130" t="s">
        <v>1634</v>
      </c>
      <c r="AH3565" s="371" t="s">
        <v>256</v>
      </c>
      <c r="AI3565" s="371"/>
    </row>
    <row r="3566" spans="1:35" s="372" customFormat="1" x14ac:dyDescent="0.2">
      <c r="A3566" s="372" t="s">
        <v>1267</v>
      </c>
      <c r="B3566" s="462">
        <v>20201016</v>
      </c>
      <c r="C3566" s="373" t="s">
        <v>70</v>
      </c>
      <c r="D3566" s="373">
        <v>14</v>
      </c>
      <c r="E3566" s="373">
        <v>11</v>
      </c>
      <c r="F3566" s="107"/>
      <c r="G3566" s="107"/>
      <c r="H3566" s="373" t="s">
        <v>11</v>
      </c>
      <c r="I3566" s="373">
        <v>550</v>
      </c>
      <c r="J3566" s="373">
        <v>20</v>
      </c>
      <c r="K3566" s="372">
        <v>5</v>
      </c>
      <c r="L3566" s="372">
        <v>1</v>
      </c>
      <c r="M3566" s="372">
        <v>0</v>
      </c>
      <c r="N3566" s="375">
        <v>1</v>
      </c>
      <c r="O3566" s="374" t="str">
        <f>Cal_051922a!$E$2</f>
        <v>Cal_051922a</v>
      </c>
      <c r="P3566" s="596">
        <f>Cal_051922a!$Q$3</f>
        <v>1.8382409380942635</v>
      </c>
      <c r="Q3566" s="596">
        <f>Cal_051922a!$R$3</f>
        <v>0.56187208580813652</v>
      </c>
      <c r="R3566" s="376">
        <v>12.69</v>
      </c>
      <c r="S3566" s="376">
        <v>8.3710000000000004</v>
      </c>
      <c r="T3566" s="82">
        <f t="shared" si="920"/>
        <v>0.7406666666666667</v>
      </c>
      <c r="U3566" s="378">
        <f t="shared" si="910"/>
        <v>11.949333333333334</v>
      </c>
      <c r="V3566" s="378">
        <f t="shared" si="911"/>
        <v>7.6303333333333336</v>
      </c>
      <c r="W3566" s="464">
        <f t="shared" si="912"/>
        <v>4.8379518539741498E-2</v>
      </c>
      <c r="X3566" s="464">
        <f t="shared" si="913"/>
        <v>2.3266278063203763E-2</v>
      </c>
      <c r="Y3566" s="82">
        <f>Cal_051922a!$A$3</f>
        <v>20220519</v>
      </c>
      <c r="Z3566" s="90" t="s">
        <v>1549</v>
      </c>
      <c r="AA3566" s="82">
        <v>20220913</v>
      </c>
      <c r="AB3566" s="380"/>
      <c r="AE3566" s="689" t="s">
        <v>1250</v>
      </c>
      <c r="AF3566" s="130">
        <v>1</v>
      </c>
      <c r="AG3566" s="130" t="s">
        <v>1634</v>
      </c>
      <c r="AH3566" s="371" t="s">
        <v>257</v>
      </c>
      <c r="AI3566" s="371"/>
    </row>
    <row r="3567" spans="1:35" x14ac:dyDescent="0.2">
      <c r="A3567" s="43" t="s">
        <v>1267</v>
      </c>
      <c r="B3567" s="45">
        <v>20201016</v>
      </c>
      <c r="C3567" s="107" t="s">
        <v>70</v>
      </c>
      <c r="D3567" s="107">
        <v>14</v>
      </c>
      <c r="E3567" s="107">
        <v>13</v>
      </c>
      <c r="H3567" s="107" t="s">
        <v>10</v>
      </c>
      <c r="I3567" s="107">
        <v>290</v>
      </c>
      <c r="J3567" s="107">
        <v>0</v>
      </c>
      <c r="K3567" s="43">
        <v>5</v>
      </c>
      <c r="L3567" s="43">
        <v>1</v>
      </c>
      <c r="M3567" s="43">
        <v>0</v>
      </c>
      <c r="N3567" s="49">
        <v>1</v>
      </c>
      <c r="O3567" s="111" t="str">
        <f>Cal_051922a!$E$2</f>
        <v>Cal_051922a</v>
      </c>
      <c r="P3567" s="112">
        <f>Cal_051922a!$Q$3</f>
        <v>1.8382409380942635</v>
      </c>
      <c r="Q3567" s="112">
        <f>Cal_051922a!$R$3</f>
        <v>0.56187208580813652</v>
      </c>
      <c r="R3567" s="46">
        <v>67.52</v>
      </c>
      <c r="S3567" s="46">
        <v>44.96</v>
      </c>
      <c r="T3567" s="43">
        <f t="shared" ref="T3567:T3568" si="921">AVERAGE(0.536,0.72,0.472,0.716,0.588,0.543)</f>
        <v>0.59583333333333333</v>
      </c>
      <c r="U3567" s="79">
        <f t="shared" si="910"/>
        <v>66.924166666666665</v>
      </c>
      <c r="V3567" s="79">
        <f t="shared" si="911"/>
        <v>44.364166666666669</v>
      </c>
      <c r="W3567" s="465">
        <f t="shared" si="912"/>
        <v>0.47927207450727927</v>
      </c>
      <c r="X3567" s="465">
        <f t="shared" si="913"/>
        <v>0.31075909290042364</v>
      </c>
      <c r="Y3567" s="43">
        <f>Cal_051922a!$A$3</f>
        <v>20220519</v>
      </c>
      <c r="Z3567" s="48" t="s">
        <v>1590</v>
      </c>
      <c r="AA3567" s="43">
        <v>20221203</v>
      </c>
      <c r="AE3567" s="689" t="s">
        <v>1250</v>
      </c>
      <c r="AF3567" s="130">
        <v>1</v>
      </c>
      <c r="AG3567" s="130" t="s">
        <v>1634</v>
      </c>
      <c r="AH3567"/>
    </row>
    <row r="3568" spans="1:35" x14ac:dyDescent="0.2">
      <c r="A3568" s="43" t="s">
        <v>1267</v>
      </c>
      <c r="B3568" s="45">
        <v>20201016</v>
      </c>
      <c r="C3568" s="107" t="s">
        <v>70</v>
      </c>
      <c r="D3568" s="107">
        <v>14</v>
      </c>
      <c r="E3568" s="107">
        <v>13</v>
      </c>
      <c r="H3568" s="107" t="s">
        <v>11</v>
      </c>
      <c r="I3568" s="107">
        <v>290</v>
      </c>
      <c r="J3568" s="107">
        <v>0</v>
      </c>
      <c r="K3568" s="43">
        <v>5</v>
      </c>
      <c r="L3568" s="43">
        <v>1</v>
      </c>
      <c r="M3568" s="43">
        <v>0</v>
      </c>
      <c r="N3568" s="49">
        <v>1</v>
      </c>
      <c r="O3568" s="111" t="str">
        <f>Cal_051922a!$E$2</f>
        <v>Cal_051922a</v>
      </c>
      <c r="P3568" s="112">
        <f>Cal_051922a!$Q$3</f>
        <v>1.8382409380942635</v>
      </c>
      <c r="Q3568" s="112">
        <f>Cal_051922a!$R$3</f>
        <v>0.56187208580813652</v>
      </c>
      <c r="R3568" s="46">
        <v>70.760000000000005</v>
      </c>
      <c r="S3568" s="46">
        <v>47.03</v>
      </c>
      <c r="T3568" s="43">
        <f t="shared" si="921"/>
        <v>0.59583333333333333</v>
      </c>
      <c r="U3568" s="79">
        <f t="shared" si="910"/>
        <v>70.164166666666674</v>
      </c>
      <c r="V3568" s="79">
        <f t="shared" si="911"/>
        <v>46.43416666666667</v>
      </c>
      <c r="W3568" s="465">
        <f t="shared" si="912"/>
        <v>0.5041279400734815</v>
      </c>
      <c r="X3568" s="465">
        <f t="shared" si="913"/>
        <v>0.32276551145693178</v>
      </c>
      <c r="Y3568" s="43">
        <f>Cal_051922a!$A$3</f>
        <v>20220519</v>
      </c>
      <c r="Z3568" s="48" t="s">
        <v>1590</v>
      </c>
      <c r="AA3568" s="43">
        <v>20221203</v>
      </c>
      <c r="AE3568" s="689" t="s">
        <v>1250</v>
      </c>
      <c r="AF3568" s="130">
        <v>1</v>
      </c>
      <c r="AG3568" s="130" t="s">
        <v>1634</v>
      </c>
      <c r="AH3568"/>
    </row>
    <row r="3569" spans="1:35" s="82" customFormat="1" x14ac:dyDescent="0.2">
      <c r="A3569" s="82" t="s">
        <v>1267</v>
      </c>
      <c r="B3569" s="81">
        <v>20201016</v>
      </c>
      <c r="C3569" s="126" t="s">
        <v>70</v>
      </c>
      <c r="D3569" s="126">
        <v>14</v>
      </c>
      <c r="E3569" s="126">
        <v>13</v>
      </c>
      <c r="F3569" s="107"/>
      <c r="G3569" s="107"/>
      <c r="H3569" s="126" t="s">
        <v>10</v>
      </c>
      <c r="I3569" s="126">
        <v>294</v>
      </c>
      <c r="J3569" s="126">
        <v>5</v>
      </c>
      <c r="K3569" s="82">
        <v>5</v>
      </c>
      <c r="L3569" s="82">
        <v>1</v>
      </c>
      <c r="M3569" s="82">
        <v>0</v>
      </c>
      <c r="N3569" s="83">
        <v>1</v>
      </c>
      <c r="O3569" s="156" t="str">
        <f>Cal_051922a!$E$2</f>
        <v>Cal_051922a</v>
      </c>
      <c r="P3569" s="157">
        <f>Cal_051922a!$Q$3</f>
        <v>1.8382409380942635</v>
      </c>
      <c r="Q3569" s="157">
        <f>Cal_051922a!$R$3</f>
        <v>0.56187208580813652</v>
      </c>
      <c r="R3569" s="84">
        <v>13.7</v>
      </c>
      <c r="S3569" s="84">
        <v>9.3989999999999991</v>
      </c>
      <c r="T3569" s="82">
        <f t="shared" ref="T3569:T3572" si="922">AVERAGE(0.888, 0.832, 0.918, 0.587, 0.78, 0.439)</f>
        <v>0.7406666666666667</v>
      </c>
      <c r="U3569" s="125">
        <f t="shared" si="910"/>
        <v>12.959333333333333</v>
      </c>
      <c r="V3569" s="125">
        <f t="shared" si="911"/>
        <v>8.6583333333333332</v>
      </c>
      <c r="W3569" s="459">
        <f t="shared" si="912"/>
        <v>9.0128706791290425E-2</v>
      </c>
      <c r="X3569" s="459">
        <f t="shared" si="913"/>
        <v>6.19599645010879E-2</v>
      </c>
      <c r="Y3569" s="82">
        <f>Cal_051922a!$A$3</f>
        <v>20220519</v>
      </c>
      <c r="Z3569" s="90" t="s">
        <v>1549</v>
      </c>
      <c r="AA3569" s="82">
        <v>20220913</v>
      </c>
      <c r="AB3569" s="85"/>
      <c r="AE3569" s="689" t="s">
        <v>1250</v>
      </c>
      <c r="AF3569" s="130">
        <v>1</v>
      </c>
      <c r="AG3569" s="130" t="s">
        <v>1634</v>
      </c>
      <c r="AH3569" s="155" t="s">
        <v>208</v>
      </c>
      <c r="AI3569" s="155"/>
    </row>
    <row r="3570" spans="1:35" s="82" customFormat="1" x14ac:dyDescent="0.2">
      <c r="A3570" s="82" t="s">
        <v>1267</v>
      </c>
      <c r="B3570" s="81">
        <v>20201016</v>
      </c>
      <c r="C3570" s="126" t="s">
        <v>70</v>
      </c>
      <c r="D3570" s="126">
        <v>14</v>
      </c>
      <c r="E3570" s="126">
        <v>13</v>
      </c>
      <c r="F3570" s="107"/>
      <c r="G3570" s="107"/>
      <c r="H3570" s="126" t="s">
        <v>11</v>
      </c>
      <c r="I3570" s="126">
        <v>295</v>
      </c>
      <c r="J3570" s="126">
        <v>5</v>
      </c>
      <c r="K3570" s="82">
        <v>5</v>
      </c>
      <c r="L3570" s="82">
        <v>1</v>
      </c>
      <c r="M3570" s="82">
        <v>0</v>
      </c>
      <c r="N3570" s="83">
        <v>1</v>
      </c>
      <c r="O3570" s="156" t="str">
        <f>Cal_051922a!$E$2</f>
        <v>Cal_051922a</v>
      </c>
      <c r="P3570" s="157">
        <f>Cal_051922a!$Q$3</f>
        <v>1.8382409380942635</v>
      </c>
      <c r="Q3570" s="157">
        <f>Cal_051922a!$R$3</f>
        <v>0.56187208580813652</v>
      </c>
      <c r="R3570" s="84">
        <v>13.07</v>
      </c>
      <c r="S3570" s="84">
        <v>8.9209999999999994</v>
      </c>
      <c r="T3570" s="82">
        <f t="shared" si="922"/>
        <v>0.7406666666666667</v>
      </c>
      <c r="U3570" s="125">
        <f t="shared" si="910"/>
        <v>12.329333333333334</v>
      </c>
      <c r="V3570" s="125">
        <f t="shared" si="911"/>
        <v>8.1803333333333335</v>
      </c>
      <c r="W3570" s="459">
        <f t="shared" si="912"/>
        <v>8.6648778814746932E-2</v>
      </c>
      <c r="X3570" s="459">
        <f t="shared" si="913"/>
        <v>5.6556451267993579E-2</v>
      </c>
      <c r="Y3570" s="82">
        <f>Cal_051922a!$A$3</f>
        <v>20220519</v>
      </c>
      <c r="Z3570" s="90" t="s">
        <v>1549</v>
      </c>
      <c r="AA3570" s="82">
        <v>20220913</v>
      </c>
      <c r="AB3570" s="85"/>
      <c r="AE3570" s="689" t="s">
        <v>1250</v>
      </c>
      <c r="AF3570" s="130">
        <v>1</v>
      </c>
      <c r="AG3570" s="130" t="s">
        <v>1634</v>
      </c>
      <c r="AH3570" s="155" t="s">
        <v>250</v>
      </c>
      <c r="AI3570" s="155"/>
    </row>
    <row r="3571" spans="1:35" s="372" customFormat="1" x14ac:dyDescent="0.2">
      <c r="A3571" s="372" t="s">
        <v>1267</v>
      </c>
      <c r="B3571" s="462">
        <v>20201016</v>
      </c>
      <c r="C3571" s="373" t="s">
        <v>70</v>
      </c>
      <c r="D3571" s="373">
        <v>14</v>
      </c>
      <c r="E3571" s="373">
        <v>13</v>
      </c>
      <c r="F3571" s="107"/>
      <c r="G3571" s="107"/>
      <c r="H3571" s="373" t="s">
        <v>10</v>
      </c>
      <c r="I3571" s="373">
        <v>551</v>
      </c>
      <c r="J3571" s="373">
        <v>20</v>
      </c>
      <c r="K3571" s="372">
        <v>5</v>
      </c>
      <c r="L3571" s="372">
        <v>1</v>
      </c>
      <c r="M3571" s="372">
        <v>0</v>
      </c>
      <c r="N3571" s="375">
        <v>1</v>
      </c>
      <c r="O3571" s="374" t="str">
        <f>Cal_051922a!$E$2</f>
        <v>Cal_051922a</v>
      </c>
      <c r="P3571" s="596">
        <f>Cal_051922a!$Q$3</f>
        <v>1.8382409380942635</v>
      </c>
      <c r="Q3571" s="596">
        <f>Cal_051922a!$R$3</f>
        <v>0.56187208580813652</v>
      </c>
      <c r="R3571" s="376">
        <v>10.54</v>
      </c>
      <c r="S3571" s="376">
        <v>7.125</v>
      </c>
      <c r="T3571" s="82">
        <f t="shared" si="922"/>
        <v>0.7406666666666667</v>
      </c>
      <c r="U3571" s="378">
        <f t="shared" si="910"/>
        <v>9.7993333333333332</v>
      </c>
      <c r="V3571" s="378">
        <f t="shared" si="911"/>
        <v>6.3843333333333332</v>
      </c>
      <c r="W3571" s="464">
        <f t="shared" si="912"/>
        <v>3.8183887048393969E-2</v>
      </c>
      <c r="X3571" s="464">
        <f t="shared" si="913"/>
        <v>2.1653669337933043E-2</v>
      </c>
      <c r="Y3571" s="82">
        <f>Cal_051922a!$A$3</f>
        <v>20220519</v>
      </c>
      <c r="Z3571" s="90" t="s">
        <v>1549</v>
      </c>
      <c r="AA3571" s="82">
        <v>20220913</v>
      </c>
      <c r="AB3571" s="380"/>
      <c r="AE3571" s="689" t="s">
        <v>1250</v>
      </c>
      <c r="AF3571" s="130">
        <v>1</v>
      </c>
      <c r="AG3571" s="130" t="s">
        <v>1634</v>
      </c>
      <c r="AH3571" s="371" t="s">
        <v>254</v>
      </c>
      <c r="AI3571" s="371"/>
    </row>
    <row r="3572" spans="1:35" s="372" customFormat="1" x14ac:dyDescent="0.2">
      <c r="A3572" s="372" t="s">
        <v>1267</v>
      </c>
      <c r="B3572" s="462">
        <v>20201016</v>
      </c>
      <c r="C3572" s="373" t="s">
        <v>70</v>
      </c>
      <c r="D3572" s="373">
        <v>14</v>
      </c>
      <c r="E3572" s="373">
        <v>13</v>
      </c>
      <c r="F3572" s="107"/>
      <c r="G3572" s="107"/>
      <c r="H3572" s="373" t="s">
        <v>11</v>
      </c>
      <c r="I3572" s="373">
        <v>551</v>
      </c>
      <c r="J3572" s="373">
        <v>20</v>
      </c>
      <c r="K3572" s="372">
        <v>5</v>
      </c>
      <c r="L3572" s="372">
        <v>1</v>
      </c>
      <c r="M3572" s="372">
        <v>0</v>
      </c>
      <c r="N3572" s="375">
        <v>1</v>
      </c>
      <c r="O3572" s="374" t="str">
        <f>Cal_051922a!$E$2</f>
        <v>Cal_051922a</v>
      </c>
      <c r="P3572" s="596">
        <f>Cal_051922a!$Q$3</f>
        <v>1.8382409380942635</v>
      </c>
      <c r="Q3572" s="596">
        <f>Cal_051922a!$R$3</f>
        <v>0.56187208580813652</v>
      </c>
      <c r="R3572" s="376">
        <v>14.85</v>
      </c>
      <c r="S3572" s="376">
        <v>9.923</v>
      </c>
      <c r="T3572" s="82">
        <f t="shared" si="922"/>
        <v>0.7406666666666667</v>
      </c>
      <c r="U3572" s="378">
        <f t="shared" si="910"/>
        <v>14.109333333333334</v>
      </c>
      <c r="V3572" s="378">
        <f t="shared" si="911"/>
        <v>9.1823333333333341</v>
      </c>
      <c r="W3572" s="464">
        <f t="shared" si="912"/>
        <v>5.508990087479855E-2</v>
      </c>
      <c r="X3572" s="464">
        <f t="shared" si="913"/>
        <v>3.0972082405844165E-2</v>
      </c>
      <c r="Y3572" s="82">
        <f>Cal_051922a!$A$3</f>
        <v>20220519</v>
      </c>
      <c r="Z3572" s="90" t="s">
        <v>1549</v>
      </c>
      <c r="AA3572" s="82">
        <v>20220913</v>
      </c>
      <c r="AB3572" s="380"/>
      <c r="AE3572" s="689" t="s">
        <v>1250</v>
      </c>
      <c r="AF3572" s="130">
        <v>1</v>
      </c>
      <c r="AG3572" s="130" t="s">
        <v>1634</v>
      </c>
      <c r="AH3572" s="371" t="s">
        <v>255</v>
      </c>
      <c r="AI3572" s="371"/>
    </row>
    <row r="3573" spans="1:35" x14ac:dyDescent="0.2">
      <c r="A3573" s="43" t="s">
        <v>1267</v>
      </c>
      <c r="B3573" s="45">
        <v>20201016</v>
      </c>
      <c r="C3573" s="107" t="s">
        <v>70</v>
      </c>
      <c r="D3573" s="107">
        <v>14</v>
      </c>
      <c r="E3573" s="107">
        <v>16</v>
      </c>
      <c r="H3573" s="107" t="s">
        <v>10</v>
      </c>
      <c r="I3573" s="107">
        <v>290</v>
      </c>
      <c r="J3573" s="107">
        <v>0</v>
      </c>
      <c r="K3573" s="43">
        <v>5</v>
      </c>
      <c r="L3573" s="43">
        <v>1</v>
      </c>
      <c r="M3573" s="43">
        <v>0</v>
      </c>
      <c r="N3573" s="49">
        <v>1</v>
      </c>
      <c r="O3573" s="111" t="str">
        <f>Cal_051922a!$E$2</f>
        <v>Cal_051922a</v>
      </c>
      <c r="P3573" s="112">
        <f>Cal_051922a!$Q$3</f>
        <v>1.8382409380942635</v>
      </c>
      <c r="Q3573" s="112">
        <f>Cal_051922a!$R$3</f>
        <v>0.56187208580813652</v>
      </c>
      <c r="R3573" s="46">
        <v>70.150000000000006</v>
      </c>
      <c r="S3573" s="46">
        <v>46.06</v>
      </c>
      <c r="T3573" s="43">
        <f t="shared" ref="T3573" si="923">AVERAGE(0.536,0.72,0.472,0.716,0.588,0.543)</f>
        <v>0.59583333333333333</v>
      </c>
      <c r="U3573" s="79">
        <f t="shared" si="910"/>
        <v>69.554166666666674</v>
      </c>
      <c r="V3573" s="79">
        <f t="shared" si="911"/>
        <v>45.464166666666671</v>
      </c>
      <c r="W3573" s="465">
        <f t="shared" si="912"/>
        <v>0.5117758987092359</v>
      </c>
      <c r="X3573" s="465">
        <f t="shared" si="913"/>
        <v>0.29784392209700883</v>
      </c>
      <c r="Y3573" s="43">
        <f>Cal_051922a!$A$3</f>
        <v>20220519</v>
      </c>
      <c r="Z3573" s="48" t="s">
        <v>1590</v>
      </c>
      <c r="AA3573" s="43">
        <v>20221203</v>
      </c>
      <c r="AE3573" s="689" t="s">
        <v>1250</v>
      </c>
      <c r="AF3573" s="130">
        <v>1</v>
      </c>
      <c r="AG3573" s="130" t="s">
        <v>1634</v>
      </c>
      <c r="AH3573"/>
    </row>
    <row r="3574" spans="1:35" x14ac:dyDescent="0.2">
      <c r="A3574" s="43" t="s">
        <v>1267</v>
      </c>
      <c r="B3574" s="45">
        <v>20201016</v>
      </c>
      <c r="C3574" s="107" t="s">
        <v>70</v>
      </c>
      <c r="D3574" s="107">
        <v>14</v>
      </c>
      <c r="E3574" s="107">
        <v>16</v>
      </c>
      <c r="H3574" s="107" t="s">
        <v>11</v>
      </c>
      <c r="I3574" s="107">
        <v>290</v>
      </c>
      <c r="J3574" s="107">
        <v>0</v>
      </c>
      <c r="K3574" s="43">
        <v>5</v>
      </c>
      <c r="L3574" s="43">
        <v>1</v>
      </c>
      <c r="M3574" s="43">
        <v>0</v>
      </c>
      <c r="N3574" s="49">
        <v>1</v>
      </c>
      <c r="O3574" s="111" t="str">
        <f>Cal_051922a!$E$2</f>
        <v>Cal_051922a</v>
      </c>
      <c r="P3574" s="112">
        <f>Cal_051922a!$Q$3</f>
        <v>1.8382409380942635</v>
      </c>
      <c r="Q3574" s="112">
        <f>Cal_051922a!$R$3</f>
        <v>0.56187208580813652</v>
      </c>
      <c r="R3574" s="46">
        <v>70.5</v>
      </c>
      <c r="S3574" s="46">
        <v>46.44</v>
      </c>
      <c r="T3574" s="43">
        <f t="shared" ref="T3574" si="924">AVERAGE(0.752,0.643,0.766,0.706,0.634,0.813)</f>
        <v>0.71899999999999997</v>
      </c>
      <c r="U3574" s="79">
        <f t="shared" si="910"/>
        <v>69.781000000000006</v>
      </c>
      <c r="V3574" s="79">
        <f t="shared" si="911"/>
        <v>45.720999999999997</v>
      </c>
      <c r="W3574" s="465">
        <f t="shared" si="912"/>
        <v>0.51113856882292319</v>
      </c>
      <c r="X3574" s="465">
        <f t="shared" si="913"/>
        <v>0.30305490575410232</v>
      </c>
      <c r="Y3574" s="43">
        <f>Cal_051922a!$A$3</f>
        <v>20220519</v>
      </c>
      <c r="Z3574" s="48" t="s">
        <v>1603</v>
      </c>
      <c r="AA3574" s="43">
        <v>20221204</v>
      </c>
      <c r="AE3574" s="689" t="s">
        <v>1250</v>
      </c>
      <c r="AF3574" s="130">
        <v>1</v>
      </c>
      <c r="AG3574" s="130" t="s">
        <v>1634</v>
      </c>
      <c r="AH3574"/>
    </row>
    <row r="3575" spans="1:35" x14ac:dyDescent="0.2">
      <c r="A3575" s="43" t="s">
        <v>1267</v>
      </c>
      <c r="B3575" s="45">
        <v>20201016</v>
      </c>
      <c r="C3575" s="107" t="s">
        <v>70</v>
      </c>
      <c r="D3575" s="107">
        <v>14</v>
      </c>
      <c r="E3575" s="107">
        <v>16</v>
      </c>
      <c r="H3575" s="107" t="s">
        <v>10</v>
      </c>
      <c r="I3575" s="107">
        <v>290</v>
      </c>
      <c r="J3575" s="107">
        <v>10</v>
      </c>
      <c r="K3575" s="43">
        <v>5</v>
      </c>
      <c r="L3575" s="43">
        <v>1</v>
      </c>
      <c r="M3575" s="43">
        <v>0</v>
      </c>
      <c r="N3575" s="49">
        <v>1</v>
      </c>
      <c r="O3575" s="111" t="str">
        <f>Cal_051922a!$E$2</f>
        <v>Cal_051922a</v>
      </c>
      <c r="P3575" s="112">
        <f>Cal_051922a!$Q$3</f>
        <v>1.8382409380942635</v>
      </c>
      <c r="Q3575" s="112">
        <f>Cal_051922a!$R$3</f>
        <v>0.56187208580813652</v>
      </c>
      <c r="R3575" s="46">
        <v>54.78</v>
      </c>
      <c r="S3575" s="46">
        <v>35.700000000000003</v>
      </c>
      <c r="T3575" s="43">
        <f t="shared" ref="T3575:T3576" si="925">AVERAGE(0.515, 0.731, 0.635, 0.606, 0.862,0.566)</f>
        <v>0.65249999999999997</v>
      </c>
      <c r="U3575" s="79">
        <f t="shared" si="910"/>
        <v>54.127499999999998</v>
      </c>
      <c r="V3575" s="79">
        <f t="shared" si="911"/>
        <v>35.047499999999999</v>
      </c>
      <c r="W3575" s="465">
        <f t="shared" si="912"/>
        <v>0.40534180769498629</v>
      </c>
      <c r="X3575" s="465">
        <f t="shared" si="913"/>
        <v>0.21877940138264323</v>
      </c>
      <c r="Y3575" s="43">
        <f>Cal_051922a!$A$3</f>
        <v>20220519</v>
      </c>
      <c r="Z3575" s="48" t="s">
        <v>2001</v>
      </c>
      <c r="AA3575" s="43">
        <v>20230209</v>
      </c>
      <c r="AE3575" s="689" t="s">
        <v>1250</v>
      </c>
      <c r="AF3575" s="130">
        <v>1</v>
      </c>
      <c r="AH3575"/>
    </row>
    <row r="3576" spans="1:35" x14ac:dyDescent="0.2">
      <c r="A3576" s="43" t="s">
        <v>1267</v>
      </c>
      <c r="B3576" s="45">
        <v>20201016</v>
      </c>
      <c r="C3576" s="107" t="s">
        <v>70</v>
      </c>
      <c r="D3576" s="107">
        <v>14</v>
      </c>
      <c r="E3576" s="107">
        <v>16</v>
      </c>
      <c r="H3576" s="107" t="s">
        <v>11</v>
      </c>
      <c r="I3576" s="107">
        <v>290</v>
      </c>
      <c r="J3576" s="107">
        <v>10</v>
      </c>
      <c r="K3576" s="43">
        <v>5</v>
      </c>
      <c r="L3576" s="43">
        <v>1</v>
      </c>
      <c r="M3576" s="43">
        <v>0</v>
      </c>
      <c r="N3576" s="49">
        <v>1</v>
      </c>
      <c r="O3576" s="111" t="str">
        <f>Cal_051922a!$E$2</f>
        <v>Cal_051922a</v>
      </c>
      <c r="P3576" s="112">
        <f>Cal_051922a!$Q$3</f>
        <v>1.8382409380942635</v>
      </c>
      <c r="Q3576" s="112">
        <f>Cal_051922a!$R$3</f>
        <v>0.56187208580813652</v>
      </c>
      <c r="R3576" s="46">
        <v>57.06</v>
      </c>
      <c r="S3576" s="46">
        <v>37.229999999999997</v>
      </c>
      <c r="T3576" s="43">
        <f t="shared" si="925"/>
        <v>0.65249999999999997</v>
      </c>
      <c r="U3576" s="79">
        <f t="shared" si="910"/>
        <v>56.407499999999999</v>
      </c>
      <c r="V3576" s="79">
        <f t="shared" si="911"/>
        <v>36.577499999999993</v>
      </c>
      <c r="W3576" s="465">
        <f t="shared" si="912"/>
        <v>0.4212750548528082</v>
      </c>
      <c r="X3576" s="465">
        <f t="shared" si="913"/>
        <v>0.23009219031552033</v>
      </c>
      <c r="Y3576" s="43">
        <f>Cal_051922a!$A$3</f>
        <v>20220519</v>
      </c>
      <c r="Z3576" s="48" t="s">
        <v>2001</v>
      </c>
      <c r="AA3576" s="43">
        <v>20230209</v>
      </c>
      <c r="AE3576" s="689" t="s">
        <v>1250</v>
      </c>
      <c r="AF3576" s="130">
        <v>1</v>
      </c>
      <c r="AH3576"/>
    </row>
    <row r="3577" spans="1:35" s="82" customFormat="1" x14ac:dyDescent="0.2">
      <c r="A3577" s="82" t="s">
        <v>1267</v>
      </c>
      <c r="B3577" s="81">
        <v>20201016</v>
      </c>
      <c r="C3577" s="126" t="s">
        <v>70</v>
      </c>
      <c r="D3577" s="126">
        <v>14</v>
      </c>
      <c r="E3577" s="126">
        <v>16</v>
      </c>
      <c r="F3577" s="107"/>
      <c r="G3577" s="107"/>
      <c r="H3577" s="126" t="s">
        <v>10</v>
      </c>
      <c r="I3577" s="126">
        <v>293</v>
      </c>
      <c r="J3577" s="126">
        <v>5</v>
      </c>
      <c r="K3577" s="82">
        <v>5</v>
      </c>
      <c r="L3577" s="82">
        <v>1</v>
      </c>
      <c r="M3577" s="82">
        <v>0</v>
      </c>
      <c r="N3577" s="83">
        <v>1</v>
      </c>
      <c r="O3577" s="156" t="str">
        <f>Cal_051922a!$E$2</f>
        <v>Cal_051922a</v>
      </c>
      <c r="P3577" s="157">
        <f>Cal_051922a!$Q$3</f>
        <v>1.8382409380942635</v>
      </c>
      <c r="Q3577" s="157">
        <f>Cal_051922a!$R$3</f>
        <v>0.56187208580813652</v>
      </c>
      <c r="R3577" s="84">
        <v>11.1</v>
      </c>
      <c r="S3577" s="84">
        <v>7.7430000000000003</v>
      </c>
      <c r="T3577" s="82">
        <f t="shared" ref="T3577:T3580" si="926">AVERAGE(0.888, 0.832, 0.918, 0.587, 0.78, 0.439)</f>
        <v>0.7406666666666667</v>
      </c>
      <c r="U3577" s="125">
        <f t="shared" si="910"/>
        <v>10.359333333333334</v>
      </c>
      <c r="V3577" s="125">
        <f t="shared" si="911"/>
        <v>7.0023333333333335</v>
      </c>
      <c r="W3577" s="459">
        <f t="shared" si="912"/>
        <v>7.0587003893307146E-2</v>
      </c>
      <c r="X3577" s="459">
        <f t="shared" si="913"/>
        <v>5.2832857688571426E-2</v>
      </c>
      <c r="Y3577" s="82">
        <f>Cal_051922a!$A$3</f>
        <v>20220519</v>
      </c>
      <c r="Z3577" s="90" t="s">
        <v>1549</v>
      </c>
      <c r="AA3577" s="82">
        <v>20220913</v>
      </c>
      <c r="AB3577" s="85"/>
      <c r="AE3577" s="689" t="s">
        <v>1250</v>
      </c>
      <c r="AF3577" s="130">
        <v>1</v>
      </c>
      <c r="AG3577" s="130" t="s">
        <v>1634</v>
      </c>
      <c r="AH3577" s="155" t="s">
        <v>248</v>
      </c>
      <c r="AI3577" s="155"/>
    </row>
    <row r="3578" spans="1:35" s="82" customFormat="1" x14ac:dyDescent="0.2">
      <c r="A3578" s="82" t="s">
        <v>1267</v>
      </c>
      <c r="B3578" s="81">
        <v>20201016</v>
      </c>
      <c r="C3578" s="126" t="s">
        <v>70</v>
      </c>
      <c r="D3578" s="126">
        <v>14</v>
      </c>
      <c r="E3578" s="126">
        <v>16</v>
      </c>
      <c r="F3578" s="107"/>
      <c r="G3578" s="107"/>
      <c r="H3578" s="126" t="s">
        <v>11</v>
      </c>
      <c r="I3578" s="126">
        <v>293</v>
      </c>
      <c r="J3578" s="126">
        <v>5</v>
      </c>
      <c r="K3578" s="82">
        <v>5</v>
      </c>
      <c r="L3578" s="82">
        <v>1</v>
      </c>
      <c r="M3578" s="82">
        <v>0</v>
      </c>
      <c r="N3578" s="83">
        <v>1</v>
      </c>
      <c r="O3578" s="156" t="str">
        <f>Cal_051922a!$E$2</f>
        <v>Cal_051922a</v>
      </c>
      <c r="P3578" s="157">
        <f>Cal_051922a!$Q$3</f>
        <v>1.8382409380942635</v>
      </c>
      <c r="Q3578" s="157">
        <f>Cal_051922a!$R$3</f>
        <v>0.56187208580813652</v>
      </c>
      <c r="R3578" s="84">
        <v>12.1</v>
      </c>
      <c r="S3578" s="84">
        <v>8.2409999999999997</v>
      </c>
      <c r="T3578" s="82">
        <f t="shared" si="926"/>
        <v>0.7406666666666667</v>
      </c>
      <c r="U3578" s="125">
        <f t="shared" si="910"/>
        <v>11.359333333333334</v>
      </c>
      <c r="V3578" s="125">
        <f t="shared" si="911"/>
        <v>7.5003333333333329</v>
      </c>
      <c r="W3578" s="459">
        <f t="shared" si="912"/>
        <v>8.1142462920545833E-2</v>
      </c>
      <c r="X3578" s="459">
        <f t="shared" si="913"/>
        <v>5.1054914403862679E-2</v>
      </c>
      <c r="Y3578" s="82">
        <f>Cal_051922a!$A$3</f>
        <v>20220519</v>
      </c>
      <c r="Z3578" s="90" t="s">
        <v>1549</v>
      </c>
      <c r="AA3578" s="82">
        <v>20220913</v>
      </c>
      <c r="AB3578" s="85"/>
      <c r="AE3578" s="689" t="s">
        <v>1250</v>
      </c>
      <c r="AF3578" s="130">
        <v>1</v>
      </c>
      <c r="AG3578" s="130" t="s">
        <v>1634</v>
      </c>
      <c r="AH3578" s="155" t="s">
        <v>249</v>
      </c>
      <c r="AI3578" s="155"/>
    </row>
    <row r="3579" spans="1:35" s="372" customFormat="1" x14ac:dyDescent="0.2">
      <c r="A3579" s="372" t="s">
        <v>1267</v>
      </c>
      <c r="B3579" s="462">
        <v>20201016</v>
      </c>
      <c r="C3579" s="373" t="s">
        <v>70</v>
      </c>
      <c r="D3579" s="373">
        <v>14</v>
      </c>
      <c r="E3579" s="373">
        <v>16</v>
      </c>
      <c r="F3579" s="107"/>
      <c r="G3579" s="107"/>
      <c r="H3579" s="373" t="s">
        <v>10</v>
      </c>
      <c r="I3579" s="373">
        <v>552</v>
      </c>
      <c r="J3579" s="373">
        <v>20</v>
      </c>
      <c r="K3579" s="372">
        <v>5</v>
      </c>
      <c r="L3579" s="372">
        <v>1</v>
      </c>
      <c r="M3579" s="372">
        <v>0</v>
      </c>
      <c r="N3579" s="375">
        <v>1</v>
      </c>
      <c r="O3579" s="374" t="str">
        <f>Cal_051922a!$E$2</f>
        <v>Cal_051922a</v>
      </c>
      <c r="P3579" s="596">
        <f>Cal_051922a!$Q$3</f>
        <v>1.8382409380942635</v>
      </c>
      <c r="Q3579" s="596">
        <f>Cal_051922a!$R$3</f>
        <v>0.56187208580813652</v>
      </c>
      <c r="R3579" s="376">
        <v>13.09</v>
      </c>
      <c r="S3579" s="376">
        <v>8.8819999999999997</v>
      </c>
      <c r="T3579" s="82">
        <f t="shared" si="926"/>
        <v>0.7406666666666667</v>
      </c>
      <c r="U3579" s="378">
        <f t="shared" si="910"/>
        <v>12.349333333333334</v>
      </c>
      <c r="V3579" s="378">
        <f t="shared" si="911"/>
        <v>8.1413333333333338</v>
      </c>
      <c r="W3579" s="464">
        <f t="shared" si="912"/>
        <v>4.6965362733413257E-2</v>
      </c>
      <c r="X3579" s="464">
        <f t="shared" si="913"/>
        <v>2.9201550132054121E-2</v>
      </c>
      <c r="Y3579" s="82">
        <f>Cal_051922a!$A$3</f>
        <v>20220519</v>
      </c>
      <c r="Z3579" s="90" t="s">
        <v>1549</v>
      </c>
      <c r="AA3579" s="82">
        <v>20220913</v>
      </c>
      <c r="AB3579" s="380"/>
      <c r="AE3579" s="689" t="s">
        <v>1250</v>
      </c>
      <c r="AF3579" s="130">
        <v>1</v>
      </c>
      <c r="AG3579" s="130" t="s">
        <v>1634</v>
      </c>
      <c r="AH3579" s="371" t="s">
        <v>194</v>
      </c>
      <c r="AI3579" s="371"/>
    </row>
    <row r="3580" spans="1:35" s="610" customFormat="1" ht="13.5" thickBot="1" x14ac:dyDescent="0.25">
      <c r="A3580" s="610" t="s">
        <v>1267</v>
      </c>
      <c r="B3580" s="611">
        <v>20201016</v>
      </c>
      <c r="C3580" s="612" t="s">
        <v>70</v>
      </c>
      <c r="D3580" s="612">
        <v>14</v>
      </c>
      <c r="E3580" s="612">
        <v>16</v>
      </c>
      <c r="F3580" s="140"/>
      <c r="G3580" s="140"/>
      <c r="H3580" s="612" t="s">
        <v>11</v>
      </c>
      <c r="I3580" s="612">
        <v>550</v>
      </c>
      <c r="J3580" s="612">
        <v>20</v>
      </c>
      <c r="K3580" s="610">
        <v>5</v>
      </c>
      <c r="L3580" s="610">
        <v>1</v>
      </c>
      <c r="M3580" s="610">
        <v>0</v>
      </c>
      <c r="N3580" s="614">
        <v>1</v>
      </c>
      <c r="O3580" s="631" t="str">
        <f>Cal_051922a!$E$2</f>
        <v>Cal_051922a</v>
      </c>
      <c r="P3580" s="632">
        <f>Cal_051922a!$Q$3</f>
        <v>1.8382409380942635</v>
      </c>
      <c r="Q3580" s="632">
        <f>Cal_051922a!$R$3</f>
        <v>0.56187208580813652</v>
      </c>
      <c r="R3580" s="626">
        <v>10.199999999999999</v>
      </c>
      <c r="S3580" s="626">
        <v>6.8970000000000002</v>
      </c>
      <c r="T3580" s="258">
        <f t="shared" si="926"/>
        <v>0.7406666666666667</v>
      </c>
      <c r="U3580" s="618">
        <f t="shared" si="910"/>
        <v>9.4593333333333334</v>
      </c>
      <c r="V3580" s="618">
        <f t="shared" si="911"/>
        <v>6.1563333333333334</v>
      </c>
      <c r="W3580" s="619">
        <f t="shared" si="912"/>
        <v>3.6998738072879407E-2</v>
      </c>
      <c r="X3580" s="619">
        <f t="shared" si="913"/>
        <v>2.0806784510659815E-2</v>
      </c>
      <c r="Y3580" s="258">
        <f>Cal_051922a!$A$3</f>
        <v>20220519</v>
      </c>
      <c r="Z3580" s="286" t="s">
        <v>1549</v>
      </c>
      <c r="AA3580" s="258">
        <v>20220913</v>
      </c>
      <c r="AB3580" s="625"/>
      <c r="AE3580" s="693" t="s">
        <v>1250</v>
      </c>
      <c r="AF3580" s="508">
        <v>1</v>
      </c>
      <c r="AG3580" s="508" t="s">
        <v>1634</v>
      </c>
      <c r="AH3580" s="613" t="s">
        <v>253</v>
      </c>
      <c r="AI3580" s="613"/>
    </row>
    <row r="3581" spans="1:35" x14ac:dyDescent="0.2">
      <c r="A3581" s="43" t="s">
        <v>1267</v>
      </c>
      <c r="B3581" s="45">
        <v>20201016</v>
      </c>
      <c r="C3581" s="107" t="s">
        <v>69</v>
      </c>
      <c r="D3581" s="107">
        <v>15</v>
      </c>
      <c r="E3581" s="107">
        <v>3</v>
      </c>
      <c r="H3581" s="107" t="s">
        <v>10</v>
      </c>
      <c r="I3581" s="107">
        <v>290</v>
      </c>
      <c r="J3581" s="107">
        <v>0</v>
      </c>
      <c r="K3581" s="43">
        <v>5</v>
      </c>
      <c r="L3581" s="43">
        <v>1</v>
      </c>
      <c r="M3581" s="43">
        <v>0</v>
      </c>
      <c r="N3581" s="49">
        <v>1</v>
      </c>
      <c r="O3581" s="111" t="str">
        <f>Cal_051922a!$E$2</f>
        <v>Cal_051922a</v>
      </c>
      <c r="P3581" s="112">
        <f>Cal_051922a!$Q$3</f>
        <v>1.8382409380942635</v>
      </c>
      <c r="Q3581" s="112">
        <f>Cal_051922a!$R$3</f>
        <v>0.56187208580813652</v>
      </c>
      <c r="R3581" s="46">
        <v>12.2</v>
      </c>
      <c r="S3581" s="46">
        <v>9.9740000000000002</v>
      </c>
      <c r="T3581" s="43">
        <f t="shared" ref="T3581:T3583" si="927">AVERAGE(0.536,0.72,0.472,0.716,0.588,0.543)</f>
        <v>0.59583333333333333</v>
      </c>
      <c r="U3581" s="79">
        <f t="shared" si="910"/>
        <v>11.604166666666666</v>
      </c>
      <c r="V3581" s="79">
        <f t="shared" si="911"/>
        <v>9.378166666666667</v>
      </c>
      <c r="W3581" s="465">
        <f t="shared" si="912"/>
        <v>4.728987756441505E-2</v>
      </c>
      <c r="X3581" s="465">
        <f t="shared" si="913"/>
        <v>0.11971526456930413</v>
      </c>
      <c r="Y3581" s="43">
        <f>Cal_051922a!$A$3</f>
        <v>20220519</v>
      </c>
      <c r="Z3581" s="48" t="s">
        <v>1590</v>
      </c>
      <c r="AA3581" s="43">
        <v>20221203</v>
      </c>
      <c r="AE3581" s="689" t="s">
        <v>1250</v>
      </c>
      <c r="AF3581" s="130">
        <v>1</v>
      </c>
      <c r="AG3581" s="130" t="s">
        <v>1634</v>
      </c>
      <c r="AH3581"/>
    </row>
    <row r="3582" spans="1:35" x14ac:dyDescent="0.2">
      <c r="A3582" s="43" t="s">
        <v>1267</v>
      </c>
      <c r="B3582" s="45">
        <v>20201016</v>
      </c>
      <c r="C3582" s="107" t="s">
        <v>69</v>
      </c>
      <c r="D3582" s="107">
        <v>15</v>
      </c>
      <c r="E3582" s="107">
        <v>3</v>
      </c>
      <c r="H3582" s="107" t="s">
        <v>11</v>
      </c>
      <c r="I3582" s="107">
        <v>290</v>
      </c>
      <c r="J3582" s="107">
        <v>0</v>
      </c>
      <c r="K3582" s="43">
        <v>5</v>
      </c>
      <c r="L3582" s="43">
        <v>1</v>
      </c>
      <c r="M3582" s="43">
        <v>0</v>
      </c>
      <c r="N3582" s="49">
        <v>1</v>
      </c>
      <c r="O3582" s="111" t="str">
        <f>Cal_051922a!$E$2</f>
        <v>Cal_051922a</v>
      </c>
      <c r="P3582" s="112">
        <f>Cal_051922a!$Q$3</f>
        <v>1.8382409380942635</v>
      </c>
      <c r="Q3582" s="112">
        <f>Cal_051922a!$R$3</f>
        <v>0.56187208580813652</v>
      </c>
      <c r="R3582" s="46">
        <v>11.82</v>
      </c>
      <c r="S3582" s="46">
        <v>9.77</v>
      </c>
      <c r="T3582" s="43">
        <f t="shared" si="927"/>
        <v>0.59583333333333333</v>
      </c>
      <c r="U3582" s="79">
        <f t="shared" si="910"/>
        <v>11.224166666666667</v>
      </c>
      <c r="V3582" s="79">
        <f t="shared" si="911"/>
        <v>9.1741666666666664</v>
      </c>
      <c r="W3582" s="465">
        <f t="shared" si="912"/>
        <v>4.3550875564712904E-2</v>
      </c>
      <c r="X3582" s="465">
        <f t="shared" si="913"/>
        <v>0.11982146175691308</v>
      </c>
      <c r="Y3582" s="43">
        <f>Cal_051922a!$A$3</f>
        <v>20220519</v>
      </c>
      <c r="Z3582" s="48" t="s">
        <v>1590</v>
      </c>
      <c r="AA3582" s="43">
        <v>20221203</v>
      </c>
      <c r="AE3582" s="689" t="s">
        <v>1250</v>
      </c>
      <c r="AF3582" s="130">
        <v>1</v>
      </c>
      <c r="AG3582" s="130" t="s">
        <v>1634</v>
      </c>
      <c r="AH3582"/>
    </row>
    <row r="3583" spans="1:35" x14ac:dyDescent="0.2">
      <c r="A3583" s="43" t="s">
        <v>1267</v>
      </c>
      <c r="B3583" s="45">
        <v>20201016</v>
      </c>
      <c r="C3583" s="107" t="s">
        <v>69</v>
      </c>
      <c r="D3583" s="107">
        <v>15</v>
      </c>
      <c r="E3583" s="107">
        <v>5</v>
      </c>
      <c r="H3583" s="107" t="s">
        <v>10</v>
      </c>
      <c r="I3583" s="107">
        <v>290</v>
      </c>
      <c r="J3583" s="107">
        <v>0</v>
      </c>
      <c r="K3583" s="43">
        <v>5</v>
      </c>
      <c r="L3583" s="43">
        <v>1</v>
      </c>
      <c r="M3583" s="43">
        <v>0</v>
      </c>
      <c r="N3583" s="49">
        <v>1</v>
      </c>
      <c r="O3583" s="111" t="str">
        <f>Cal_051922a!$E$2</f>
        <v>Cal_051922a</v>
      </c>
      <c r="P3583" s="112">
        <f>Cal_051922a!$Q$3</f>
        <v>1.8382409380942635</v>
      </c>
      <c r="Q3583" s="112">
        <f>Cal_051922a!$R$3</f>
        <v>0.56187208580813652</v>
      </c>
      <c r="R3583" s="46">
        <v>16.88</v>
      </c>
      <c r="S3583" s="46">
        <v>13.19</v>
      </c>
      <c r="T3583" s="43">
        <f t="shared" si="927"/>
        <v>0.59583333333333333</v>
      </c>
      <c r="U3583" s="79">
        <f t="shared" si="910"/>
        <v>16.284166666666664</v>
      </c>
      <c r="V3583" s="79">
        <f t="shared" si="911"/>
        <v>12.594166666666666</v>
      </c>
      <c r="W3583" s="465">
        <f t="shared" si="912"/>
        <v>7.8391576016483153E-2</v>
      </c>
      <c r="X3583" s="465">
        <f t="shared" si="913"/>
        <v>0.14588366550788173</v>
      </c>
      <c r="Y3583" s="43">
        <f>Cal_051922a!$A$3</f>
        <v>20220519</v>
      </c>
      <c r="Z3583" s="48" t="s">
        <v>1590</v>
      </c>
      <c r="AA3583" s="43">
        <v>20221203</v>
      </c>
      <c r="AE3583" s="689" t="s">
        <v>1250</v>
      </c>
      <c r="AF3583" s="130">
        <v>1</v>
      </c>
      <c r="AG3583" s="130" t="s">
        <v>1634</v>
      </c>
      <c r="AH3583"/>
    </row>
    <row r="3584" spans="1:35" x14ac:dyDescent="0.2">
      <c r="A3584" s="43" t="s">
        <v>1267</v>
      </c>
      <c r="B3584" s="45">
        <v>20201016</v>
      </c>
      <c r="C3584" s="107" t="s">
        <v>69</v>
      </c>
      <c r="D3584" s="107">
        <v>15</v>
      </c>
      <c r="E3584" s="107">
        <v>5</v>
      </c>
      <c r="H3584" s="107" t="s">
        <v>11</v>
      </c>
      <c r="I3584" s="107">
        <v>290</v>
      </c>
      <c r="J3584" s="107">
        <v>0</v>
      </c>
      <c r="K3584" s="43">
        <v>5</v>
      </c>
      <c r="L3584" s="43">
        <v>1</v>
      </c>
      <c r="M3584" s="43">
        <v>0</v>
      </c>
      <c r="N3584" s="49">
        <v>1</v>
      </c>
      <c r="O3584" s="111" t="str">
        <f>Cal_051922a!$E$2</f>
        <v>Cal_051922a</v>
      </c>
      <c r="P3584" s="112">
        <f>Cal_051922a!$Q$3</f>
        <v>1.8382409380942635</v>
      </c>
      <c r="Q3584" s="112">
        <f>Cal_051922a!$R$3</f>
        <v>0.56187208580813652</v>
      </c>
      <c r="R3584" s="46">
        <v>18.91</v>
      </c>
      <c r="S3584" s="46">
        <v>14.7</v>
      </c>
      <c r="T3584" s="43">
        <f>AVERAGE(0.67,0.673,0.852,0.598,0.709,0.87)</f>
        <v>0.72866666666666668</v>
      </c>
      <c r="U3584" s="79">
        <f t="shared" si="910"/>
        <v>18.181333333333335</v>
      </c>
      <c r="V3584" s="79">
        <f t="shared" si="911"/>
        <v>13.971333333333332</v>
      </c>
      <c r="W3584" s="465">
        <f t="shared" si="912"/>
        <v>8.9438627379239702E-2</v>
      </c>
      <c r="X3584" s="465">
        <f t="shared" si="913"/>
        <v>0.15936101460454197</v>
      </c>
      <c r="Y3584" s="43">
        <f>Cal_051922a!$A$3</f>
        <v>20220519</v>
      </c>
      <c r="Z3584" s="48" t="s">
        <v>1605</v>
      </c>
      <c r="AA3584" s="43">
        <v>20221204</v>
      </c>
      <c r="AE3584" s="689" t="s">
        <v>1250</v>
      </c>
      <c r="AF3584" s="130">
        <v>1</v>
      </c>
      <c r="AG3584" s="130" t="s">
        <v>1634</v>
      </c>
      <c r="AH3584"/>
    </row>
    <row r="3585" spans="1:35" s="82" customFormat="1" x14ac:dyDescent="0.2">
      <c r="A3585" s="82" t="s">
        <v>1267</v>
      </c>
      <c r="B3585" s="81">
        <v>20201016</v>
      </c>
      <c r="C3585" s="126" t="s">
        <v>69</v>
      </c>
      <c r="D3585" s="126">
        <v>15</v>
      </c>
      <c r="E3585" s="126">
        <v>5</v>
      </c>
      <c r="F3585" s="107"/>
      <c r="G3585" s="107"/>
      <c r="H3585" s="126" t="s">
        <v>10</v>
      </c>
      <c r="I3585" s="126">
        <v>294</v>
      </c>
      <c r="J3585" s="126">
        <v>5</v>
      </c>
      <c r="K3585" s="82">
        <v>5</v>
      </c>
      <c r="L3585" s="82">
        <v>1</v>
      </c>
      <c r="M3585" s="82">
        <v>0</v>
      </c>
      <c r="N3585" s="83">
        <v>1</v>
      </c>
      <c r="O3585" s="156" t="str">
        <f>Cal_051922a!$E$2</f>
        <v>Cal_051922a</v>
      </c>
      <c r="P3585" s="157">
        <f>Cal_051922a!$Q$3</f>
        <v>1.8382409380942635</v>
      </c>
      <c r="Q3585" s="157">
        <f>Cal_051922a!$R$3</f>
        <v>0.56187208580813652</v>
      </c>
      <c r="R3585" s="84">
        <v>8.5210000000000008</v>
      </c>
      <c r="S3585" s="84">
        <v>6.63</v>
      </c>
      <c r="T3585" s="82">
        <f t="shared" ref="T3585:T3588" si="928">AVERAGE(0.888, 0.832, 0.918, 0.587, 0.78, 0.439)</f>
        <v>0.7406666666666667</v>
      </c>
      <c r="U3585" s="125">
        <f t="shared" si="910"/>
        <v>7.780333333333334</v>
      </c>
      <c r="V3585" s="125">
        <f t="shared" si="911"/>
        <v>5.8893333333333331</v>
      </c>
      <c r="W3585" s="459">
        <f t="shared" si="912"/>
        <v>3.9626455369060752E-2</v>
      </c>
      <c r="X3585" s="459">
        <f t="shared" si="913"/>
        <v>6.3823117081131364E-2</v>
      </c>
      <c r="Y3585" s="82">
        <f>Cal_051922a!$A$3</f>
        <v>20220519</v>
      </c>
      <c r="Z3585" s="90" t="s">
        <v>1549</v>
      </c>
      <c r="AA3585" s="82">
        <v>20220913</v>
      </c>
      <c r="AB3585" s="85"/>
      <c r="AE3585" s="689" t="s">
        <v>1250</v>
      </c>
      <c r="AF3585" s="130">
        <v>1</v>
      </c>
      <c r="AG3585" s="130" t="s">
        <v>1634</v>
      </c>
      <c r="AH3585" s="155" t="s">
        <v>263</v>
      </c>
      <c r="AI3585" s="155"/>
    </row>
    <row r="3586" spans="1:35" s="82" customFormat="1" x14ac:dyDescent="0.2">
      <c r="A3586" s="82" t="s">
        <v>1267</v>
      </c>
      <c r="B3586" s="81">
        <v>20201016</v>
      </c>
      <c r="C3586" s="126" t="s">
        <v>69</v>
      </c>
      <c r="D3586" s="126">
        <v>15</v>
      </c>
      <c r="E3586" s="126">
        <v>5</v>
      </c>
      <c r="F3586" s="107"/>
      <c r="G3586" s="107"/>
      <c r="H3586" s="126" t="s">
        <v>11</v>
      </c>
      <c r="I3586" s="126">
        <v>294</v>
      </c>
      <c r="J3586" s="126">
        <v>5</v>
      </c>
      <c r="K3586" s="82">
        <v>5</v>
      </c>
      <c r="L3586" s="82">
        <v>1</v>
      </c>
      <c r="M3586" s="82">
        <v>0</v>
      </c>
      <c r="N3586" s="83">
        <v>1</v>
      </c>
      <c r="O3586" s="156" t="str">
        <f>Cal_051922a!$E$2</f>
        <v>Cal_051922a</v>
      </c>
      <c r="P3586" s="157">
        <f>Cal_051922a!$Q$3</f>
        <v>1.8382409380942635</v>
      </c>
      <c r="Q3586" s="157">
        <f>Cal_051922a!$R$3</f>
        <v>0.56187208580813652</v>
      </c>
      <c r="R3586" s="84">
        <v>8.0289999999999999</v>
      </c>
      <c r="S3586" s="84">
        <v>6.3419999999999996</v>
      </c>
      <c r="T3586" s="82">
        <f t="shared" si="928"/>
        <v>0.7406666666666667</v>
      </c>
      <c r="U3586" s="125">
        <f t="shared" si="910"/>
        <v>7.2883333333333331</v>
      </c>
      <c r="V3586" s="125">
        <f t="shared" si="911"/>
        <v>5.6013333333333328</v>
      </c>
      <c r="W3586" s="459">
        <f t="shared" si="912"/>
        <v>3.535157599556079E-2</v>
      </c>
      <c r="X3586" s="459">
        <f t="shared" si="913"/>
        <v>6.3039108601056146E-2</v>
      </c>
      <c r="Y3586" s="82">
        <f>Cal_051922a!$A$3</f>
        <v>20220519</v>
      </c>
      <c r="Z3586" s="90" t="s">
        <v>1549</v>
      </c>
      <c r="AA3586" s="82">
        <v>20220913</v>
      </c>
      <c r="AB3586" s="85"/>
      <c r="AE3586" s="689" t="s">
        <v>1250</v>
      </c>
      <c r="AF3586" s="130">
        <v>1</v>
      </c>
      <c r="AG3586" s="130" t="s">
        <v>1634</v>
      </c>
      <c r="AH3586" s="155" t="s">
        <v>264</v>
      </c>
      <c r="AI3586" s="155"/>
    </row>
    <row r="3587" spans="1:35" s="372" customFormat="1" x14ac:dyDescent="0.2">
      <c r="A3587" s="372" t="s">
        <v>1267</v>
      </c>
      <c r="B3587" s="462">
        <v>20201016</v>
      </c>
      <c r="C3587" s="373" t="s">
        <v>69</v>
      </c>
      <c r="D3587" s="373">
        <v>15</v>
      </c>
      <c r="E3587" s="373">
        <v>5</v>
      </c>
      <c r="F3587" s="107"/>
      <c r="G3587" s="107"/>
      <c r="H3587" s="373" t="s">
        <v>10</v>
      </c>
      <c r="I3587" s="373">
        <v>552</v>
      </c>
      <c r="J3587" s="373">
        <v>20</v>
      </c>
      <c r="K3587" s="372">
        <v>5</v>
      </c>
      <c r="L3587" s="372">
        <v>1</v>
      </c>
      <c r="M3587" s="372">
        <v>0</v>
      </c>
      <c r="N3587" s="375">
        <v>1</v>
      </c>
      <c r="O3587" s="374" t="str">
        <f>Cal_051922a!$E$2</f>
        <v>Cal_051922a</v>
      </c>
      <c r="P3587" s="596">
        <f>Cal_051922a!$Q$3</f>
        <v>1.8382409380942635</v>
      </c>
      <c r="Q3587" s="596">
        <f>Cal_051922a!$R$3</f>
        <v>0.56187208580813652</v>
      </c>
      <c r="R3587" s="376">
        <v>5.7919999999999998</v>
      </c>
      <c r="S3587" s="376">
        <v>4.2039999999999997</v>
      </c>
      <c r="T3587" s="82">
        <f t="shared" si="928"/>
        <v>0.7406666666666667</v>
      </c>
      <c r="U3587" s="378">
        <f t="shared" si="910"/>
        <v>5.051333333333333</v>
      </c>
      <c r="V3587" s="378">
        <f t="shared" si="911"/>
        <v>3.4633333333333329</v>
      </c>
      <c r="W3587" s="464">
        <f t="shared" si="912"/>
        <v>1.7723620727343216E-2</v>
      </c>
      <c r="X3587" s="464">
        <f t="shared" si="913"/>
        <v>1.4677878808859124E-2</v>
      </c>
      <c r="Y3587" s="82">
        <f>Cal_051922a!$A$3</f>
        <v>20220519</v>
      </c>
      <c r="Z3587" s="90" t="s">
        <v>1549</v>
      </c>
      <c r="AA3587" s="82">
        <v>20220913</v>
      </c>
      <c r="AB3587" s="380"/>
      <c r="AE3587" s="689" t="s">
        <v>1250</v>
      </c>
      <c r="AF3587" s="130">
        <v>1</v>
      </c>
      <c r="AG3587" s="130" t="s">
        <v>1634</v>
      </c>
      <c r="AH3587" s="371" t="s">
        <v>269</v>
      </c>
      <c r="AI3587" s="371"/>
    </row>
    <row r="3588" spans="1:35" s="372" customFormat="1" x14ac:dyDescent="0.2">
      <c r="A3588" s="372" t="s">
        <v>1267</v>
      </c>
      <c r="B3588" s="462">
        <v>20201016</v>
      </c>
      <c r="C3588" s="373" t="s">
        <v>69</v>
      </c>
      <c r="D3588" s="373">
        <v>15</v>
      </c>
      <c r="E3588" s="373">
        <v>5</v>
      </c>
      <c r="F3588" s="107"/>
      <c r="G3588" s="107"/>
      <c r="H3588" s="373" t="s">
        <v>11</v>
      </c>
      <c r="I3588" s="373">
        <v>550</v>
      </c>
      <c r="J3588" s="373">
        <v>20</v>
      </c>
      <c r="K3588" s="372">
        <v>5</v>
      </c>
      <c r="L3588" s="372">
        <v>1</v>
      </c>
      <c r="M3588" s="372">
        <v>0</v>
      </c>
      <c r="N3588" s="375">
        <v>1</v>
      </c>
      <c r="O3588" s="374" t="str">
        <f>Cal_051922a!$E$2</f>
        <v>Cal_051922a</v>
      </c>
      <c r="P3588" s="596">
        <f>Cal_051922a!$Q$3</f>
        <v>1.8382409380942635</v>
      </c>
      <c r="Q3588" s="596">
        <f>Cal_051922a!$R$3</f>
        <v>0.56187208580813652</v>
      </c>
      <c r="R3588" s="376">
        <v>4.9980000000000002</v>
      </c>
      <c r="S3588" s="376">
        <v>3.6720000000000002</v>
      </c>
      <c r="T3588" s="82">
        <f t="shared" si="928"/>
        <v>0.7406666666666667</v>
      </c>
      <c r="U3588" s="378">
        <f t="shared" si="910"/>
        <v>4.2573333333333334</v>
      </c>
      <c r="V3588" s="378">
        <f t="shared" si="911"/>
        <v>2.9313333333333333</v>
      </c>
      <c r="W3588" s="464">
        <f t="shared" si="912"/>
        <v>1.4853262695924343E-2</v>
      </c>
      <c r="X3588" s="464">
        <f t="shared" si="913"/>
        <v>1.2670791968629448E-2</v>
      </c>
      <c r="Y3588" s="82">
        <f>Cal_051922a!$A$3</f>
        <v>20220519</v>
      </c>
      <c r="Z3588" s="90" t="s">
        <v>1549</v>
      </c>
      <c r="AA3588" s="82">
        <v>20220913</v>
      </c>
      <c r="AB3588" s="380"/>
      <c r="AE3588" s="689" t="s">
        <v>1250</v>
      </c>
      <c r="AF3588" s="130">
        <v>1</v>
      </c>
      <c r="AG3588" s="130" t="s">
        <v>1634</v>
      </c>
      <c r="AH3588" s="371" t="s">
        <v>270</v>
      </c>
      <c r="AI3588" s="371"/>
    </row>
    <row r="3589" spans="1:35" x14ac:dyDescent="0.2">
      <c r="A3589" s="43" t="s">
        <v>1267</v>
      </c>
      <c r="B3589" s="45">
        <v>20201016</v>
      </c>
      <c r="C3589" s="107" t="s">
        <v>69</v>
      </c>
      <c r="D3589" s="107">
        <v>15</v>
      </c>
      <c r="E3589" s="107">
        <v>9</v>
      </c>
      <c r="H3589" s="107" t="s">
        <v>10</v>
      </c>
      <c r="I3589" s="107">
        <v>290</v>
      </c>
      <c r="J3589" s="107">
        <v>0</v>
      </c>
      <c r="K3589" s="43">
        <v>5</v>
      </c>
      <c r="L3589" s="43">
        <v>1</v>
      </c>
      <c r="M3589" s="43">
        <v>0</v>
      </c>
      <c r="N3589" s="49">
        <v>1</v>
      </c>
      <c r="O3589" s="111" t="str">
        <f>Cal_051922a!$E$2</f>
        <v>Cal_051922a</v>
      </c>
      <c r="P3589" s="112">
        <f>Cal_051922a!$Q$3</f>
        <v>1.8382409380942635</v>
      </c>
      <c r="Q3589" s="112">
        <f>Cal_051922a!$R$3</f>
        <v>0.56187208580813652</v>
      </c>
      <c r="R3589" s="46">
        <v>24.22</v>
      </c>
      <c r="S3589" s="46">
        <v>17.16</v>
      </c>
      <c r="T3589" s="43">
        <f t="shared" ref="T3589" si="929">AVERAGE(0.536,0.72,0.472,0.716,0.588,0.543)</f>
        <v>0.59583333333333333</v>
      </c>
      <c r="U3589" s="79">
        <f t="shared" si="910"/>
        <v>23.624166666666664</v>
      </c>
      <c r="V3589" s="79">
        <f t="shared" si="911"/>
        <v>16.564166666666665</v>
      </c>
      <c r="W3589" s="465">
        <f t="shared" si="912"/>
        <v>0.14998496657896243</v>
      </c>
      <c r="X3589" s="465">
        <f t="shared" si="913"/>
        <v>0.1449875058474123</v>
      </c>
      <c r="Y3589" s="43">
        <f>Cal_051922a!$A$3</f>
        <v>20220519</v>
      </c>
      <c r="Z3589" s="48" t="s">
        <v>1590</v>
      </c>
      <c r="AA3589" s="43">
        <v>20221203</v>
      </c>
      <c r="AE3589" s="689" t="s">
        <v>1250</v>
      </c>
      <c r="AF3589" s="130">
        <v>1</v>
      </c>
      <c r="AG3589" s="130" t="s">
        <v>1634</v>
      </c>
      <c r="AH3589"/>
    </row>
    <row r="3590" spans="1:35" x14ac:dyDescent="0.2">
      <c r="A3590" s="43" t="s">
        <v>1267</v>
      </c>
      <c r="B3590" s="45">
        <v>20201016</v>
      </c>
      <c r="C3590" s="107" t="s">
        <v>69</v>
      </c>
      <c r="D3590" s="107">
        <v>15</v>
      </c>
      <c r="E3590" s="107">
        <v>9</v>
      </c>
      <c r="H3590" s="107" t="s">
        <v>11</v>
      </c>
      <c r="I3590" s="107">
        <v>290</v>
      </c>
      <c r="J3590" s="107">
        <v>0</v>
      </c>
      <c r="K3590" s="43">
        <v>5</v>
      </c>
      <c r="L3590" s="43">
        <v>1</v>
      </c>
      <c r="M3590" s="43">
        <v>0</v>
      </c>
      <c r="N3590" s="49">
        <v>1</v>
      </c>
      <c r="O3590" s="111" t="str">
        <f>Cal_051922a!$E$2</f>
        <v>Cal_051922a</v>
      </c>
      <c r="P3590" s="112">
        <f>Cal_051922a!$Q$3</f>
        <v>1.8382409380942635</v>
      </c>
      <c r="Q3590" s="112">
        <f>Cal_051922a!$R$3</f>
        <v>0.56187208580813652</v>
      </c>
      <c r="R3590" s="46">
        <v>25.16</v>
      </c>
      <c r="S3590" s="46">
        <v>18.11</v>
      </c>
      <c r="T3590" s="43">
        <f>AVERAGE(0.67,0.673,0.852,0.598,0.709,0.87)</f>
        <v>0.72866666666666668</v>
      </c>
      <c r="U3590" s="79">
        <f t="shared" si="910"/>
        <v>24.431333333333335</v>
      </c>
      <c r="V3590" s="79">
        <f t="shared" si="911"/>
        <v>17.381333333333334</v>
      </c>
      <c r="W3590" s="465">
        <f t="shared" si="912"/>
        <v>0.14977252328352483</v>
      </c>
      <c r="X3590" s="465">
        <f t="shared" si="913"/>
        <v>0.1597519442357363</v>
      </c>
      <c r="Y3590" s="43">
        <f>Cal_051922a!$A$3</f>
        <v>20220519</v>
      </c>
      <c r="Z3590" s="48" t="s">
        <v>1605</v>
      </c>
      <c r="AA3590" s="43">
        <v>20221204</v>
      </c>
      <c r="AE3590" s="689" t="s">
        <v>1250</v>
      </c>
      <c r="AF3590" s="130">
        <v>1</v>
      </c>
      <c r="AG3590" s="130" t="s">
        <v>1634</v>
      </c>
      <c r="AH3590"/>
    </row>
    <row r="3591" spans="1:35" x14ac:dyDescent="0.2">
      <c r="A3591" s="43" t="s">
        <v>1267</v>
      </c>
      <c r="B3591" s="45">
        <v>20201016</v>
      </c>
      <c r="C3591" s="107" t="s">
        <v>69</v>
      </c>
      <c r="D3591" s="107">
        <v>15</v>
      </c>
      <c r="E3591" s="107">
        <v>11</v>
      </c>
      <c r="H3591" s="107" t="s">
        <v>10</v>
      </c>
      <c r="I3591" s="107">
        <v>290</v>
      </c>
      <c r="J3591" s="107">
        <v>0</v>
      </c>
      <c r="K3591" s="43">
        <v>5</v>
      </c>
      <c r="L3591" s="43">
        <v>1</v>
      </c>
      <c r="M3591" s="43">
        <v>0</v>
      </c>
      <c r="N3591" s="49">
        <v>1</v>
      </c>
      <c r="O3591" s="111" t="str">
        <f>Cal_051922a!$E$2</f>
        <v>Cal_051922a</v>
      </c>
      <c r="P3591" s="112">
        <f>Cal_051922a!$Q$3</f>
        <v>1.8382409380942635</v>
      </c>
      <c r="Q3591" s="112">
        <f>Cal_051922a!$R$3</f>
        <v>0.56187208580813652</v>
      </c>
      <c r="R3591" s="46">
        <v>66.94</v>
      </c>
      <c r="S3591" s="46">
        <v>43.67</v>
      </c>
      <c r="T3591" s="43">
        <f t="shared" ref="T3591:T3592" si="930">AVERAGE(0.752,0.643,0.766,0.706,0.634,0.813)</f>
        <v>0.71899999999999997</v>
      </c>
      <c r="U3591" s="79">
        <f t="shared" si="910"/>
        <v>66.221000000000004</v>
      </c>
      <c r="V3591" s="79">
        <f t="shared" si="911"/>
        <v>42.951000000000001</v>
      </c>
      <c r="W3591" s="465">
        <f t="shared" si="912"/>
        <v>0.49435554848335078</v>
      </c>
      <c r="X3591" s="465">
        <f t="shared" si="913"/>
        <v>0.27051013526280132</v>
      </c>
      <c r="Y3591" s="43">
        <f>Cal_051922a!$A$3</f>
        <v>20220519</v>
      </c>
      <c r="Z3591" s="48" t="s">
        <v>1603</v>
      </c>
      <c r="AA3591" s="43">
        <v>20221204</v>
      </c>
      <c r="AE3591" s="689" t="s">
        <v>1250</v>
      </c>
      <c r="AF3591" s="130">
        <v>1</v>
      </c>
      <c r="AG3591" s="130" t="s">
        <v>1634</v>
      </c>
      <c r="AH3591"/>
    </row>
    <row r="3592" spans="1:35" x14ac:dyDescent="0.2">
      <c r="A3592" s="43" t="s">
        <v>1267</v>
      </c>
      <c r="B3592" s="45">
        <v>20201016</v>
      </c>
      <c r="C3592" s="107" t="s">
        <v>69</v>
      </c>
      <c r="D3592" s="107">
        <v>15</v>
      </c>
      <c r="E3592" s="107">
        <v>11</v>
      </c>
      <c r="H3592" s="107" t="s">
        <v>11</v>
      </c>
      <c r="I3592" s="107">
        <v>283</v>
      </c>
      <c r="J3592" s="107">
        <v>0</v>
      </c>
      <c r="K3592" s="43">
        <v>5</v>
      </c>
      <c r="L3592" s="43">
        <v>1</v>
      </c>
      <c r="M3592" s="43">
        <v>0</v>
      </c>
      <c r="N3592" s="49">
        <v>1</v>
      </c>
      <c r="O3592" s="111" t="str">
        <f>Cal_051922a!$E$2</f>
        <v>Cal_051922a</v>
      </c>
      <c r="P3592" s="112">
        <f>Cal_051922a!$Q$3</f>
        <v>1.8382409380942635</v>
      </c>
      <c r="Q3592" s="112">
        <f>Cal_051922a!$R$3</f>
        <v>0.56187208580813652</v>
      </c>
      <c r="R3592" s="46">
        <v>66.67</v>
      </c>
      <c r="S3592" s="46">
        <v>45.2</v>
      </c>
      <c r="T3592" s="43">
        <f t="shared" si="930"/>
        <v>0.71899999999999997</v>
      </c>
      <c r="U3592" s="79">
        <f t="shared" si="910"/>
        <v>65.951000000000008</v>
      </c>
      <c r="V3592" s="79">
        <f t="shared" si="911"/>
        <v>44.481000000000002</v>
      </c>
      <c r="W3592" s="465">
        <f t="shared" si="912"/>
        <v>0.46739777045345499</v>
      </c>
      <c r="X3592" s="465">
        <f t="shared" si="913"/>
        <v>0.34430681877865371</v>
      </c>
      <c r="Y3592" s="43">
        <f>Cal_051922a!$A$3</f>
        <v>20220519</v>
      </c>
      <c r="Z3592" s="48" t="s">
        <v>1603</v>
      </c>
      <c r="AA3592" s="43">
        <v>20221204</v>
      </c>
      <c r="AE3592" s="689" t="s">
        <v>1250</v>
      </c>
      <c r="AF3592" s="130">
        <v>1</v>
      </c>
      <c r="AG3592" s="130" t="s">
        <v>1634</v>
      </c>
      <c r="AH3592"/>
    </row>
    <row r="3593" spans="1:35" x14ac:dyDescent="0.2">
      <c r="A3593" s="43" t="s">
        <v>1267</v>
      </c>
      <c r="B3593" s="45">
        <v>20201016</v>
      </c>
      <c r="C3593" s="107" t="s">
        <v>69</v>
      </c>
      <c r="D3593" s="107">
        <v>15</v>
      </c>
      <c r="E3593" s="107">
        <v>11</v>
      </c>
      <c r="H3593" s="107" t="s">
        <v>10</v>
      </c>
      <c r="I3593" s="107">
        <v>290</v>
      </c>
      <c r="J3593" s="107">
        <v>10</v>
      </c>
      <c r="K3593" s="43">
        <v>5</v>
      </c>
      <c r="L3593" s="43">
        <v>1</v>
      </c>
      <c r="M3593" s="43">
        <v>0</v>
      </c>
      <c r="N3593" s="49">
        <v>1</v>
      </c>
      <c r="O3593" s="111" t="str">
        <f>Cal_051922a!$E$2</f>
        <v>Cal_051922a</v>
      </c>
      <c r="P3593" s="112">
        <f>Cal_051922a!$Q$3</f>
        <v>1.8382409380942635</v>
      </c>
      <c r="Q3593" s="112">
        <f>Cal_051922a!$R$3</f>
        <v>0.56187208580813652</v>
      </c>
      <c r="R3593" s="46">
        <v>49.76</v>
      </c>
      <c r="S3593" s="46">
        <v>32.99</v>
      </c>
      <c r="T3593" s="43">
        <f t="shared" ref="T3593:T3594" si="931">AVERAGE(0.515, 0.731, 0.635, 0.606, 0.862,0.566)</f>
        <v>0.65249999999999997</v>
      </c>
      <c r="U3593" s="79">
        <f t="shared" si="910"/>
        <v>49.107499999999995</v>
      </c>
      <c r="V3593" s="79">
        <f t="shared" si="911"/>
        <v>32.337499999999999</v>
      </c>
      <c r="W3593" s="465">
        <f t="shared" si="912"/>
        <v>0.3562674064488951</v>
      </c>
      <c r="X3593" s="465">
        <f t="shared" si="913"/>
        <v>0.21959448380141786</v>
      </c>
      <c r="Y3593" s="43">
        <f>Cal_051922a!$A$3</f>
        <v>20220519</v>
      </c>
      <c r="Z3593" s="48" t="s">
        <v>2001</v>
      </c>
      <c r="AA3593" s="43">
        <v>20230209</v>
      </c>
      <c r="AE3593" s="689" t="s">
        <v>1250</v>
      </c>
      <c r="AF3593" s="130">
        <v>1</v>
      </c>
      <c r="AH3593"/>
    </row>
    <row r="3594" spans="1:35" x14ac:dyDescent="0.2">
      <c r="A3594" s="43" t="s">
        <v>1267</v>
      </c>
      <c r="B3594" s="45">
        <v>20201016</v>
      </c>
      <c r="C3594" s="107" t="s">
        <v>69</v>
      </c>
      <c r="D3594" s="107">
        <v>15</v>
      </c>
      <c r="E3594" s="107">
        <v>11</v>
      </c>
      <c r="H3594" s="107" t="s">
        <v>11</v>
      </c>
      <c r="I3594" s="107">
        <v>290</v>
      </c>
      <c r="J3594" s="107">
        <v>10</v>
      </c>
      <c r="K3594" s="43">
        <v>5</v>
      </c>
      <c r="L3594" s="43">
        <v>1</v>
      </c>
      <c r="M3594" s="43">
        <v>0</v>
      </c>
      <c r="N3594" s="49">
        <v>1</v>
      </c>
      <c r="O3594" s="111" t="str">
        <f>Cal_051922a!$E$2</f>
        <v>Cal_051922a</v>
      </c>
      <c r="P3594" s="112">
        <f>Cal_051922a!$Q$3</f>
        <v>1.8382409380942635</v>
      </c>
      <c r="Q3594" s="112">
        <f>Cal_051922a!$R$3</f>
        <v>0.56187208580813652</v>
      </c>
      <c r="R3594" s="46">
        <v>45.35</v>
      </c>
      <c r="S3594" s="46">
        <v>29.33</v>
      </c>
      <c r="T3594" s="43">
        <f t="shared" si="931"/>
        <v>0.65249999999999997</v>
      </c>
      <c r="U3594" s="79">
        <f t="shared" si="910"/>
        <v>44.697499999999998</v>
      </c>
      <c r="V3594" s="79">
        <f t="shared" si="911"/>
        <v>28.677499999999998</v>
      </c>
      <c r="W3594" s="465">
        <f t="shared" si="912"/>
        <v>0.34033415929107341</v>
      </c>
      <c r="X3594" s="465">
        <f t="shared" si="913"/>
        <v>0.17035093874227328</v>
      </c>
      <c r="Y3594" s="43">
        <f>Cal_051922a!$A$3</f>
        <v>20220519</v>
      </c>
      <c r="Z3594" s="48" t="s">
        <v>2001</v>
      </c>
      <c r="AA3594" s="43">
        <v>20230209</v>
      </c>
      <c r="AE3594" s="689" t="s">
        <v>1250</v>
      </c>
      <c r="AF3594" s="130">
        <v>1</v>
      </c>
      <c r="AH3594"/>
    </row>
    <row r="3595" spans="1:35" s="82" customFormat="1" x14ac:dyDescent="0.2">
      <c r="A3595" s="82" t="s">
        <v>1267</v>
      </c>
      <c r="B3595" s="81">
        <v>20201016</v>
      </c>
      <c r="C3595" s="126" t="s">
        <v>69</v>
      </c>
      <c r="D3595" s="126">
        <v>15</v>
      </c>
      <c r="E3595" s="126">
        <v>11</v>
      </c>
      <c r="F3595" s="107"/>
      <c r="G3595" s="107"/>
      <c r="H3595" s="126" t="s">
        <v>10</v>
      </c>
      <c r="I3595" s="126">
        <v>292</v>
      </c>
      <c r="J3595" s="126">
        <v>5</v>
      </c>
      <c r="K3595" s="82">
        <v>5</v>
      </c>
      <c r="L3595" s="82">
        <v>1</v>
      </c>
      <c r="M3595" s="82">
        <v>0</v>
      </c>
      <c r="N3595" s="83">
        <v>1</v>
      </c>
      <c r="O3595" s="156" t="str">
        <f>Cal_051922a!$E$2</f>
        <v>Cal_051922a</v>
      </c>
      <c r="P3595" s="157">
        <f>Cal_051922a!$Q$3</f>
        <v>1.8382409380942635</v>
      </c>
      <c r="Q3595" s="157">
        <f>Cal_051922a!$R$3</f>
        <v>0.56187208580813652</v>
      </c>
      <c r="R3595" s="84">
        <v>15.71</v>
      </c>
      <c r="S3595" s="84">
        <v>11</v>
      </c>
      <c r="T3595" s="82">
        <f t="shared" ref="T3595:T3598" si="932">AVERAGE(0.888, 0.832, 0.918, 0.587, 0.78, 0.439)</f>
        <v>0.7406666666666667</v>
      </c>
      <c r="U3595" s="125">
        <f t="shared" si="910"/>
        <v>14.969333333333335</v>
      </c>
      <c r="V3595" s="125">
        <f t="shared" si="911"/>
        <v>10.259333333333334</v>
      </c>
      <c r="W3595" s="459">
        <f t="shared" si="912"/>
        <v>9.9375444259674817E-2</v>
      </c>
      <c r="X3595" s="459">
        <f t="shared" si="913"/>
        <v>8.2070048213438829E-2</v>
      </c>
      <c r="Y3595" s="82">
        <f>Cal_051922a!$A$3</f>
        <v>20220519</v>
      </c>
      <c r="Z3595" s="90" t="s">
        <v>1549</v>
      </c>
      <c r="AA3595" s="82">
        <v>20220913</v>
      </c>
      <c r="AB3595" s="85"/>
      <c r="AE3595" s="689" t="s">
        <v>1250</v>
      </c>
      <c r="AF3595" s="130">
        <v>1</v>
      </c>
      <c r="AG3595" s="130" t="s">
        <v>1634</v>
      </c>
      <c r="AH3595" s="155" t="s">
        <v>261</v>
      </c>
      <c r="AI3595" s="155"/>
    </row>
    <row r="3596" spans="1:35" s="82" customFormat="1" x14ac:dyDescent="0.2">
      <c r="A3596" s="82" t="s">
        <v>1267</v>
      </c>
      <c r="B3596" s="81">
        <v>20201016</v>
      </c>
      <c r="C3596" s="126" t="s">
        <v>69</v>
      </c>
      <c r="D3596" s="126">
        <v>15</v>
      </c>
      <c r="E3596" s="126">
        <v>11</v>
      </c>
      <c r="F3596" s="107"/>
      <c r="G3596" s="107"/>
      <c r="H3596" s="126" t="s">
        <v>11</v>
      </c>
      <c r="I3596" s="126">
        <v>293</v>
      </c>
      <c r="J3596" s="126">
        <v>5</v>
      </c>
      <c r="K3596" s="82">
        <v>5</v>
      </c>
      <c r="L3596" s="82">
        <v>1</v>
      </c>
      <c r="M3596" s="82">
        <v>0</v>
      </c>
      <c r="N3596" s="83">
        <v>1</v>
      </c>
      <c r="O3596" s="156" t="str">
        <f>Cal_051922a!$E$2</f>
        <v>Cal_051922a</v>
      </c>
      <c r="P3596" s="157">
        <f>Cal_051922a!$Q$3</f>
        <v>1.8382409380942635</v>
      </c>
      <c r="Q3596" s="157">
        <f>Cal_051922a!$R$3</f>
        <v>0.56187208580813652</v>
      </c>
      <c r="R3596" s="84">
        <v>15.86</v>
      </c>
      <c r="S3596" s="84">
        <v>11.57</v>
      </c>
      <c r="T3596" s="82">
        <f t="shared" si="932"/>
        <v>0.7406666666666667</v>
      </c>
      <c r="U3596" s="125">
        <f t="shared" si="910"/>
        <v>15.119333333333334</v>
      </c>
      <c r="V3596" s="125">
        <f t="shared" si="911"/>
        <v>10.829333333333334</v>
      </c>
      <c r="W3596" s="459">
        <f t="shared" si="912"/>
        <v>9.0205018380186949E-2</v>
      </c>
      <c r="X3596" s="459">
        <f t="shared" si="913"/>
        <v>0.10066776036366371</v>
      </c>
      <c r="Y3596" s="82">
        <f>Cal_051922a!$A$3</f>
        <v>20220519</v>
      </c>
      <c r="Z3596" s="90" t="s">
        <v>1549</v>
      </c>
      <c r="AA3596" s="82">
        <v>20220913</v>
      </c>
      <c r="AB3596" s="85"/>
      <c r="AE3596" s="689" t="s">
        <v>1250</v>
      </c>
      <c r="AF3596" s="130">
        <v>1</v>
      </c>
      <c r="AG3596" s="130" t="s">
        <v>1634</v>
      </c>
      <c r="AH3596" s="155" t="s">
        <v>262</v>
      </c>
      <c r="AI3596" s="155"/>
    </row>
    <row r="3597" spans="1:35" s="372" customFormat="1" x14ac:dyDescent="0.2">
      <c r="A3597" s="372" t="s">
        <v>1267</v>
      </c>
      <c r="B3597" s="462">
        <v>20201016</v>
      </c>
      <c r="C3597" s="373" t="s">
        <v>69</v>
      </c>
      <c r="D3597" s="373">
        <v>15</v>
      </c>
      <c r="E3597" s="373">
        <v>11</v>
      </c>
      <c r="F3597" s="107"/>
      <c r="G3597" s="107"/>
      <c r="H3597" s="373" t="s">
        <v>10</v>
      </c>
      <c r="I3597" s="373">
        <v>550</v>
      </c>
      <c r="J3597" s="373">
        <v>20</v>
      </c>
      <c r="K3597" s="372">
        <v>5</v>
      </c>
      <c r="L3597" s="372">
        <v>1</v>
      </c>
      <c r="M3597" s="372">
        <v>0</v>
      </c>
      <c r="N3597" s="375">
        <v>1</v>
      </c>
      <c r="O3597" s="374" t="str">
        <f>Cal_051922a!$E$2</f>
        <v>Cal_051922a</v>
      </c>
      <c r="P3597" s="596">
        <f>Cal_051922a!$Q$3</f>
        <v>1.8382409380942635</v>
      </c>
      <c r="Q3597" s="596">
        <f>Cal_051922a!$R$3</f>
        <v>0.56187208580813652</v>
      </c>
      <c r="R3597" s="376">
        <v>18.27</v>
      </c>
      <c r="S3597" s="376">
        <v>12.35</v>
      </c>
      <c r="T3597" s="82">
        <f t="shared" si="932"/>
        <v>0.7406666666666667</v>
      </c>
      <c r="U3597" s="378">
        <f t="shared" si="910"/>
        <v>17.529333333333334</v>
      </c>
      <c r="V3597" s="378">
        <f t="shared" si="911"/>
        <v>11.609333333333334</v>
      </c>
      <c r="W3597" s="464">
        <f t="shared" si="912"/>
        <v>6.6313209019511377E-2</v>
      </c>
      <c r="X3597" s="464">
        <f t="shared" si="913"/>
        <v>4.2693815753865813E-2</v>
      </c>
      <c r="Y3597" s="82">
        <f>Cal_051922a!$A$3</f>
        <v>20220519</v>
      </c>
      <c r="Z3597" s="90" t="s">
        <v>1549</v>
      </c>
      <c r="AA3597" s="82">
        <v>20220913</v>
      </c>
      <c r="AB3597" s="380"/>
      <c r="AE3597" s="689" t="s">
        <v>1250</v>
      </c>
      <c r="AF3597" s="130">
        <v>1</v>
      </c>
      <c r="AG3597" s="130" t="s">
        <v>1634</v>
      </c>
      <c r="AH3597" s="371" t="s">
        <v>267</v>
      </c>
      <c r="AI3597" s="371"/>
    </row>
    <row r="3598" spans="1:35" s="372" customFormat="1" x14ac:dyDescent="0.2">
      <c r="A3598" s="372" t="s">
        <v>1267</v>
      </c>
      <c r="B3598" s="462">
        <v>20201016</v>
      </c>
      <c r="C3598" s="373" t="s">
        <v>69</v>
      </c>
      <c r="D3598" s="373">
        <v>15</v>
      </c>
      <c r="E3598" s="373">
        <v>11</v>
      </c>
      <c r="F3598" s="107"/>
      <c r="G3598" s="107"/>
      <c r="H3598" s="373" t="s">
        <v>11</v>
      </c>
      <c r="I3598" s="373">
        <v>550</v>
      </c>
      <c r="J3598" s="373">
        <v>20</v>
      </c>
      <c r="K3598" s="372">
        <v>5</v>
      </c>
      <c r="L3598" s="372">
        <v>1</v>
      </c>
      <c r="M3598" s="372">
        <v>0</v>
      </c>
      <c r="N3598" s="375">
        <v>1</v>
      </c>
      <c r="O3598" s="374" t="str">
        <f>Cal_051922a!$E$2</f>
        <v>Cal_051922a</v>
      </c>
      <c r="P3598" s="596">
        <f>Cal_051922a!$Q$3</f>
        <v>1.8382409380942635</v>
      </c>
      <c r="Q3598" s="596">
        <f>Cal_051922a!$R$3</f>
        <v>0.56187208580813652</v>
      </c>
      <c r="R3598" s="376">
        <v>17.100000000000001</v>
      </c>
      <c r="S3598" s="376">
        <v>11.85</v>
      </c>
      <c r="T3598" s="82">
        <f t="shared" si="932"/>
        <v>0.7406666666666667</v>
      </c>
      <c r="U3598" s="378">
        <f t="shared" si="910"/>
        <v>16.359333333333336</v>
      </c>
      <c r="V3598" s="378">
        <f t="shared" si="911"/>
        <v>11.109333333333334</v>
      </c>
      <c r="W3598" s="464">
        <f t="shared" si="912"/>
        <v>5.8808166782505902E-2</v>
      </c>
      <c r="X3598" s="464">
        <f t="shared" si="913"/>
        <v>4.550405676312165E-2</v>
      </c>
      <c r="Y3598" s="82">
        <f>Cal_051922a!$A$3</f>
        <v>20220519</v>
      </c>
      <c r="Z3598" s="90" t="s">
        <v>1549</v>
      </c>
      <c r="AA3598" s="82">
        <v>20220913</v>
      </c>
      <c r="AB3598" s="380"/>
      <c r="AE3598" s="689" t="s">
        <v>1250</v>
      </c>
      <c r="AF3598" s="130">
        <v>1</v>
      </c>
      <c r="AG3598" s="130" t="s">
        <v>1634</v>
      </c>
      <c r="AH3598" s="371" t="s">
        <v>268</v>
      </c>
      <c r="AI3598" s="371"/>
    </row>
    <row r="3599" spans="1:35" x14ac:dyDescent="0.2">
      <c r="A3599" s="43" t="s">
        <v>1267</v>
      </c>
      <c r="B3599" s="45">
        <v>20201016</v>
      </c>
      <c r="C3599" s="107" t="s">
        <v>69</v>
      </c>
      <c r="D3599" s="107">
        <v>15</v>
      </c>
      <c r="E3599" s="107">
        <v>14</v>
      </c>
      <c r="H3599" s="107" t="s">
        <v>10</v>
      </c>
      <c r="I3599" s="107">
        <v>290</v>
      </c>
      <c r="J3599" s="107">
        <v>0</v>
      </c>
      <c r="K3599" s="43">
        <v>5</v>
      </c>
      <c r="L3599" s="43">
        <v>1</v>
      </c>
      <c r="M3599" s="43">
        <v>0</v>
      </c>
      <c r="N3599" s="49">
        <v>1</v>
      </c>
      <c r="O3599" s="111" t="str">
        <f>Cal_051922a!$E$2</f>
        <v>Cal_051922a</v>
      </c>
      <c r="P3599" s="112">
        <f>Cal_051922a!$Q$3</f>
        <v>1.8382409380942635</v>
      </c>
      <c r="Q3599" s="112">
        <f>Cal_051922a!$R$3</f>
        <v>0.56187208580813652</v>
      </c>
      <c r="R3599" s="46">
        <v>68.91</v>
      </c>
      <c r="S3599" s="46">
        <v>44.9</v>
      </c>
      <c r="T3599" s="43">
        <f>AVERAGE(0.67,0.673,0.852,0.598,0.709,0.87)</f>
        <v>0.72866666666666668</v>
      </c>
      <c r="U3599" s="79">
        <f t="shared" si="910"/>
        <v>68.181333333333328</v>
      </c>
      <c r="V3599" s="79">
        <f t="shared" si="911"/>
        <v>44.17133333333333</v>
      </c>
      <c r="W3599" s="465">
        <f t="shared" si="912"/>
        <v>0.5100763523457349</v>
      </c>
      <c r="X3599" s="465">
        <f t="shared" si="913"/>
        <v>0.27652086476164783</v>
      </c>
      <c r="Y3599" s="43">
        <f>Cal_051922a!$A$3</f>
        <v>20220519</v>
      </c>
      <c r="Z3599" s="48" t="s">
        <v>1605</v>
      </c>
      <c r="AA3599" s="43">
        <v>20221204</v>
      </c>
      <c r="AE3599" s="689" t="s">
        <v>1250</v>
      </c>
      <c r="AF3599" s="130">
        <v>1</v>
      </c>
      <c r="AG3599" s="130" t="s">
        <v>1634</v>
      </c>
      <c r="AH3599"/>
    </row>
    <row r="3600" spans="1:35" x14ac:dyDescent="0.2">
      <c r="A3600" s="43" t="s">
        <v>1267</v>
      </c>
      <c r="B3600" s="45">
        <v>20201016</v>
      </c>
      <c r="C3600" s="107" t="s">
        <v>69</v>
      </c>
      <c r="D3600" s="107">
        <v>15</v>
      </c>
      <c r="E3600" s="107">
        <v>14</v>
      </c>
      <c r="H3600" s="107" t="s">
        <v>11</v>
      </c>
      <c r="I3600" s="107">
        <v>290</v>
      </c>
      <c r="J3600" s="107">
        <v>0</v>
      </c>
      <c r="K3600" s="43">
        <v>5</v>
      </c>
      <c r="L3600" s="43">
        <v>1</v>
      </c>
      <c r="M3600" s="43">
        <v>0</v>
      </c>
      <c r="N3600" s="49">
        <v>1</v>
      </c>
      <c r="O3600" s="111" t="str">
        <f>Cal_051922a!$E$2</f>
        <v>Cal_051922a</v>
      </c>
      <c r="P3600" s="112">
        <f>Cal_051922a!$Q$3</f>
        <v>1.8382409380942635</v>
      </c>
      <c r="Q3600" s="112">
        <f>Cal_051922a!$R$3</f>
        <v>0.56187208580813652</v>
      </c>
      <c r="R3600" s="46">
        <v>66.73</v>
      </c>
      <c r="S3600" s="46">
        <v>43.63</v>
      </c>
      <c r="T3600" s="43">
        <f t="shared" ref="T3600" si="933">AVERAGE(0.536,0.72,0.472,0.716,0.588,0.543)</f>
        <v>0.59583333333333333</v>
      </c>
      <c r="U3600" s="79">
        <f t="shared" si="910"/>
        <v>66.134166666666673</v>
      </c>
      <c r="V3600" s="79">
        <f t="shared" si="911"/>
        <v>43.034166666666671</v>
      </c>
      <c r="W3600" s="465">
        <f t="shared" si="912"/>
        <v>0.49074401246091109</v>
      </c>
      <c r="X3600" s="465">
        <f t="shared" si="913"/>
        <v>0.27560269220128236</v>
      </c>
      <c r="Y3600" s="43">
        <f>Cal_051922a!$A$3</f>
        <v>20220519</v>
      </c>
      <c r="Z3600" s="48" t="s">
        <v>1591</v>
      </c>
      <c r="AA3600" s="43">
        <v>20221203</v>
      </c>
      <c r="AE3600" s="689" t="s">
        <v>1250</v>
      </c>
      <c r="AF3600" s="130">
        <v>1</v>
      </c>
      <c r="AG3600" s="130" t="s">
        <v>1634</v>
      </c>
      <c r="AH3600"/>
    </row>
    <row r="3601" spans="1:35" x14ac:dyDescent="0.2">
      <c r="A3601" s="43" t="s">
        <v>1267</v>
      </c>
      <c r="B3601" s="45">
        <v>20201016</v>
      </c>
      <c r="C3601" s="107" t="s">
        <v>69</v>
      </c>
      <c r="D3601" s="107">
        <v>15</v>
      </c>
      <c r="E3601" s="107">
        <v>14</v>
      </c>
      <c r="H3601" s="107" t="s">
        <v>10</v>
      </c>
      <c r="I3601" s="107">
        <v>290</v>
      </c>
      <c r="J3601" s="107">
        <v>10</v>
      </c>
      <c r="K3601" s="43">
        <v>5</v>
      </c>
      <c r="L3601" s="43">
        <v>1</v>
      </c>
      <c r="M3601" s="43">
        <v>0</v>
      </c>
      <c r="N3601" s="49">
        <v>1</v>
      </c>
      <c r="O3601" s="111" t="str">
        <f>Cal_051922a!$E$2</f>
        <v>Cal_051922a</v>
      </c>
      <c r="P3601" s="112">
        <f>Cal_051922a!$Q$3</f>
        <v>1.8382409380942635</v>
      </c>
      <c r="Q3601" s="112">
        <f>Cal_051922a!$R$3</f>
        <v>0.56187208580813652</v>
      </c>
      <c r="R3601" s="46">
        <v>44.62</v>
      </c>
      <c r="S3601" s="46">
        <v>29.11</v>
      </c>
      <c r="T3601" s="43">
        <f t="shared" ref="T3601:T3602" si="934">AVERAGE(0.515, 0.731, 0.635, 0.606, 0.862,0.566)</f>
        <v>0.65249999999999997</v>
      </c>
      <c r="U3601" s="79">
        <f t="shared" si="910"/>
        <v>43.967499999999994</v>
      </c>
      <c r="V3601" s="79">
        <f t="shared" si="911"/>
        <v>28.4575</v>
      </c>
      <c r="W3601" s="465">
        <f t="shared" si="912"/>
        <v>0.32949955122375452</v>
      </c>
      <c r="X3601" s="465">
        <f t="shared" si="913"/>
        <v>0.17726781612988388</v>
      </c>
      <c r="Y3601" s="43">
        <f>Cal_051922a!$A$3</f>
        <v>20220519</v>
      </c>
      <c r="Z3601" s="48" t="s">
        <v>2001</v>
      </c>
      <c r="AA3601" s="43">
        <v>20230209</v>
      </c>
      <c r="AE3601" s="689" t="s">
        <v>1250</v>
      </c>
      <c r="AF3601" s="130">
        <v>1</v>
      </c>
      <c r="AH3601"/>
    </row>
    <row r="3602" spans="1:35" x14ac:dyDescent="0.2">
      <c r="A3602" s="43" t="s">
        <v>1267</v>
      </c>
      <c r="B3602" s="45">
        <v>20201016</v>
      </c>
      <c r="C3602" s="107" t="s">
        <v>69</v>
      </c>
      <c r="D3602" s="107">
        <v>15</v>
      </c>
      <c r="E3602" s="107">
        <v>14</v>
      </c>
      <c r="H3602" s="107" t="s">
        <v>11</v>
      </c>
      <c r="I3602" s="107">
        <v>290</v>
      </c>
      <c r="J3602" s="107">
        <v>10</v>
      </c>
      <c r="K3602" s="43">
        <v>5</v>
      </c>
      <c r="L3602" s="43">
        <v>1</v>
      </c>
      <c r="M3602" s="43">
        <v>0</v>
      </c>
      <c r="N3602" s="49">
        <v>1</v>
      </c>
      <c r="O3602" s="111" t="str">
        <f>Cal_051922a!$E$2</f>
        <v>Cal_051922a</v>
      </c>
      <c r="P3602" s="112">
        <f>Cal_051922a!$Q$3</f>
        <v>1.8382409380942635</v>
      </c>
      <c r="Q3602" s="112">
        <f>Cal_051922a!$R$3</f>
        <v>0.56187208580813652</v>
      </c>
      <c r="R3602" s="46">
        <v>45.95</v>
      </c>
      <c r="S3602" s="46">
        <v>30.6</v>
      </c>
      <c r="T3602" s="43">
        <f t="shared" si="934"/>
        <v>0.65249999999999997</v>
      </c>
      <c r="U3602" s="79">
        <f t="shared" si="910"/>
        <v>45.297499999999999</v>
      </c>
      <c r="V3602" s="79">
        <f t="shared" si="911"/>
        <v>29.947500000000002</v>
      </c>
      <c r="W3602" s="465">
        <f t="shared" si="912"/>
        <v>0.32610045849675257</v>
      </c>
      <c r="X3602" s="465">
        <f t="shared" si="913"/>
        <v>0.20720063027854693</v>
      </c>
      <c r="Y3602" s="43">
        <f>Cal_051922a!$A$3</f>
        <v>20220519</v>
      </c>
      <c r="Z3602" s="48" t="s">
        <v>2001</v>
      </c>
      <c r="AA3602" s="43">
        <v>20230209</v>
      </c>
      <c r="AE3602" s="689" t="s">
        <v>1250</v>
      </c>
      <c r="AF3602" s="130">
        <v>1</v>
      </c>
      <c r="AH3602"/>
    </row>
    <row r="3603" spans="1:35" s="82" customFormat="1" x14ac:dyDescent="0.2">
      <c r="A3603" s="82" t="s">
        <v>1267</v>
      </c>
      <c r="B3603" s="81">
        <v>20201016</v>
      </c>
      <c r="C3603" s="126" t="s">
        <v>69</v>
      </c>
      <c r="D3603" s="126">
        <v>15</v>
      </c>
      <c r="E3603" s="126">
        <v>14</v>
      </c>
      <c r="F3603" s="107"/>
      <c r="G3603" s="107"/>
      <c r="H3603" s="126" t="s">
        <v>10</v>
      </c>
      <c r="I3603" s="126">
        <v>295</v>
      </c>
      <c r="J3603" s="126">
        <v>5</v>
      </c>
      <c r="K3603" s="82">
        <v>5</v>
      </c>
      <c r="L3603" s="82">
        <v>1</v>
      </c>
      <c r="M3603" s="82">
        <v>0</v>
      </c>
      <c r="N3603" s="83">
        <v>1</v>
      </c>
      <c r="O3603" s="156" t="str">
        <f>Cal_051922a!$E$2</f>
        <v>Cal_051922a</v>
      </c>
      <c r="P3603" s="157">
        <f>Cal_051922a!$Q$3</f>
        <v>1.8382409380942635</v>
      </c>
      <c r="Q3603" s="157">
        <f>Cal_051922a!$R$3</f>
        <v>0.56187208580813652</v>
      </c>
      <c r="R3603" s="84">
        <v>14.1</v>
      </c>
      <c r="S3603" s="84">
        <v>9.8379999999999992</v>
      </c>
      <c r="T3603" s="82">
        <f t="shared" ref="T3603:T3606" si="935">AVERAGE(0.888, 0.832, 0.918, 0.587, 0.78, 0.439)</f>
        <v>0.7406666666666667</v>
      </c>
      <c r="U3603" s="125">
        <f t="shared" si="910"/>
        <v>13.359333333333334</v>
      </c>
      <c r="V3603" s="125">
        <f t="shared" si="911"/>
        <v>9.0973333333333333</v>
      </c>
      <c r="W3603" s="459">
        <f t="shared" si="912"/>
        <v>8.9008699761015025E-2</v>
      </c>
      <c r="X3603" s="459">
        <f t="shared" si="913"/>
        <v>7.0249567604542748E-2</v>
      </c>
      <c r="Y3603" s="82">
        <f>Cal_051922a!$A$3</f>
        <v>20220519</v>
      </c>
      <c r="Z3603" s="90" t="s">
        <v>1549</v>
      </c>
      <c r="AA3603" s="82">
        <v>20220913</v>
      </c>
      <c r="AB3603" s="85"/>
      <c r="AE3603" s="689" t="s">
        <v>1250</v>
      </c>
      <c r="AF3603" s="130">
        <v>1</v>
      </c>
      <c r="AG3603" s="130" t="s">
        <v>1634</v>
      </c>
      <c r="AH3603" s="155" t="s">
        <v>259</v>
      </c>
      <c r="AI3603" s="155"/>
    </row>
    <row r="3604" spans="1:35" s="82" customFormat="1" x14ac:dyDescent="0.2">
      <c r="A3604" s="82" t="s">
        <v>1267</v>
      </c>
      <c r="B3604" s="81">
        <v>20201016</v>
      </c>
      <c r="C3604" s="126" t="s">
        <v>69</v>
      </c>
      <c r="D3604" s="126">
        <v>15</v>
      </c>
      <c r="E3604" s="126">
        <v>14</v>
      </c>
      <c r="F3604" s="107"/>
      <c r="G3604" s="107"/>
      <c r="H3604" s="126" t="s">
        <v>11</v>
      </c>
      <c r="I3604" s="126">
        <v>294</v>
      </c>
      <c r="J3604" s="126">
        <v>5</v>
      </c>
      <c r="K3604" s="82">
        <v>5</v>
      </c>
      <c r="L3604" s="82">
        <v>1</v>
      </c>
      <c r="M3604" s="82">
        <v>0</v>
      </c>
      <c r="N3604" s="83">
        <v>1</v>
      </c>
      <c r="O3604" s="156" t="str">
        <f>Cal_051922a!$E$2</f>
        <v>Cal_051922a</v>
      </c>
      <c r="P3604" s="157">
        <f>Cal_051922a!$Q$3</f>
        <v>1.8382409380942635</v>
      </c>
      <c r="Q3604" s="157">
        <f>Cal_051922a!$R$3</f>
        <v>0.56187208580813652</v>
      </c>
      <c r="R3604" s="84">
        <v>14.36</v>
      </c>
      <c r="S3604" s="84">
        <v>9.8070000000000004</v>
      </c>
      <c r="T3604" s="82">
        <f t="shared" si="935"/>
        <v>0.7406666666666667</v>
      </c>
      <c r="U3604" s="125">
        <f t="shared" si="910"/>
        <v>13.619333333333334</v>
      </c>
      <c r="V3604" s="125">
        <f t="shared" si="911"/>
        <v>9.0663333333333345</v>
      </c>
      <c r="W3604" s="459">
        <f t="shared" si="912"/>
        <v>9.5409440135025628E-2</v>
      </c>
      <c r="X3604" s="459">
        <f t="shared" si="913"/>
        <v>6.3845988949917512E-2</v>
      </c>
      <c r="Y3604" s="82">
        <f>Cal_051922a!$A$3</f>
        <v>20220519</v>
      </c>
      <c r="Z3604" s="90" t="s">
        <v>1549</v>
      </c>
      <c r="AA3604" s="82">
        <v>20220913</v>
      </c>
      <c r="AB3604" s="85"/>
      <c r="AE3604" s="689" t="s">
        <v>1250</v>
      </c>
      <c r="AF3604" s="130">
        <v>1</v>
      </c>
      <c r="AG3604" s="130" t="s">
        <v>1634</v>
      </c>
      <c r="AH3604" s="155" t="s">
        <v>260</v>
      </c>
      <c r="AI3604" s="155"/>
    </row>
    <row r="3605" spans="1:35" s="372" customFormat="1" x14ac:dyDescent="0.2">
      <c r="A3605" s="372" t="s">
        <v>1267</v>
      </c>
      <c r="B3605" s="462">
        <v>20201016</v>
      </c>
      <c r="C3605" s="373" t="s">
        <v>69</v>
      </c>
      <c r="D3605" s="373">
        <v>15</v>
      </c>
      <c r="E3605" s="373">
        <v>14</v>
      </c>
      <c r="F3605" s="107"/>
      <c r="G3605" s="107"/>
      <c r="H3605" s="373" t="s">
        <v>10</v>
      </c>
      <c r="I3605" s="373">
        <v>551</v>
      </c>
      <c r="J3605" s="373">
        <v>20</v>
      </c>
      <c r="K3605" s="372">
        <v>5</v>
      </c>
      <c r="L3605" s="372">
        <v>1</v>
      </c>
      <c r="M3605" s="372">
        <v>0</v>
      </c>
      <c r="N3605" s="375">
        <v>1</v>
      </c>
      <c r="O3605" s="374" t="str">
        <f>Cal_051922a!$E$2</f>
        <v>Cal_051922a</v>
      </c>
      <c r="P3605" s="596">
        <f>Cal_051922a!$Q$3</f>
        <v>1.8382409380942635</v>
      </c>
      <c r="Q3605" s="596">
        <f>Cal_051922a!$R$3</f>
        <v>0.56187208580813652</v>
      </c>
      <c r="R3605" s="376">
        <v>16.73</v>
      </c>
      <c r="S3605" s="376">
        <v>11.69</v>
      </c>
      <c r="T3605" s="82">
        <f t="shared" si="935"/>
        <v>0.7406666666666667</v>
      </c>
      <c r="U3605" s="378">
        <f t="shared" si="910"/>
        <v>15.989333333333335</v>
      </c>
      <c r="V3605" s="378">
        <f t="shared" si="911"/>
        <v>10.949333333333334</v>
      </c>
      <c r="W3605" s="464">
        <f t="shared" si="912"/>
        <v>5.6353379421348652E-2</v>
      </c>
      <c r="X3605" s="464">
        <f t="shared" si="913"/>
        <v>4.6269919914424869E-2</v>
      </c>
      <c r="Y3605" s="82">
        <f>Cal_051922a!$A$3</f>
        <v>20220519</v>
      </c>
      <c r="Z3605" s="90" t="s">
        <v>1549</v>
      </c>
      <c r="AA3605" s="82">
        <v>20220913</v>
      </c>
      <c r="AB3605" s="380"/>
      <c r="AE3605" s="689" t="s">
        <v>1250</v>
      </c>
      <c r="AF3605" s="130">
        <v>1</v>
      </c>
      <c r="AG3605" s="130" t="s">
        <v>1634</v>
      </c>
      <c r="AH3605" s="371" t="s">
        <v>679</v>
      </c>
      <c r="AI3605" s="371"/>
    </row>
    <row r="3606" spans="1:35" s="372" customFormat="1" x14ac:dyDescent="0.2">
      <c r="A3606" s="372" t="s">
        <v>1267</v>
      </c>
      <c r="B3606" s="462">
        <v>20201016</v>
      </c>
      <c r="C3606" s="373" t="s">
        <v>69</v>
      </c>
      <c r="D3606" s="373">
        <v>15</v>
      </c>
      <c r="E3606" s="373">
        <v>14</v>
      </c>
      <c r="F3606" s="107"/>
      <c r="G3606" s="107"/>
      <c r="H3606" s="373" t="s">
        <v>11</v>
      </c>
      <c r="I3606" s="373">
        <v>551</v>
      </c>
      <c r="J3606" s="373">
        <v>20</v>
      </c>
      <c r="K3606" s="372">
        <v>5</v>
      </c>
      <c r="L3606" s="372">
        <v>1</v>
      </c>
      <c r="M3606" s="372">
        <v>0</v>
      </c>
      <c r="N3606" s="375">
        <v>1</v>
      </c>
      <c r="O3606" s="374" t="str">
        <f>Cal_051922a!$E$2</f>
        <v>Cal_051922a</v>
      </c>
      <c r="P3606" s="596">
        <f>Cal_051922a!$Q$3</f>
        <v>1.8382409380942635</v>
      </c>
      <c r="Q3606" s="596">
        <f>Cal_051922a!$R$3</f>
        <v>0.56187208580813652</v>
      </c>
      <c r="R3606" s="376">
        <v>19.260000000000002</v>
      </c>
      <c r="S3606" s="376">
        <v>13.89</v>
      </c>
      <c r="T3606" s="82">
        <f t="shared" si="935"/>
        <v>0.7406666666666667</v>
      </c>
      <c r="U3606" s="378">
        <f t="shared" si="910"/>
        <v>18.519333333333336</v>
      </c>
      <c r="V3606" s="378">
        <f t="shared" si="911"/>
        <v>13.149333333333335</v>
      </c>
      <c r="W3606" s="464">
        <f t="shared" si="912"/>
        <v>6.0043184026317913E-2</v>
      </c>
      <c r="X3606" s="464">
        <f t="shared" si="913"/>
        <v>6.3199750465815344E-2</v>
      </c>
      <c r="Y3606" s="82">
        <f>Cal_051922a!$A$3</f>
        <v>20220519</v>
      </c>
      <c r="Z3606" s="90" t="s">
        <v>1549</v>
      </c>
      <c r="AA3606" s="82">
        <v>20220913</v>
      </c>
      <c r="AB3606" s="380"/>
      <c r="AE3606" s="689" t="s">
        <v>1250</v>
      </c>
      <c r="AF3606" s="130">
        <v>1</v>
      </c>
      <c r="AG3606" s="130" t="s">
        <v>1634</v>
      </c>
      <c r="AH3606" s="371" t="s">
        <v>680</v>
      </c>
      <c r="AI3606" s="371"/>
    </row>
    <row r="3607" spans="1:35" x14ac:dyDescent="0.2">
      <c r="A3607" s="43" t="s">
        <v>1267</v>
      </c>
      <c r="B3607" s="45">
        <v>20201016</v>
      </c>
      <c r="C3607" s="107" t="s">
        <v>69</v>
      </c>
      <c r="D3607" s="107">
        <v>15</v>
      </c>
      <c r="E3607" s="107">
        <v>18</v>
      </c>
      <c r="H3607" s="107" t="s">
        <v>10</v>
      </c>
      <c r="I3607" s="107">
        <v>290</v>
      </c>
      <c r="J3607" s="107">
        <v>0</v>
      </c>
      <c r="K3607" s="43">
        <v>5</v>
      </c>
      <c r="L3607" s="43">
        <v>1</v>
      </c>
      <c r="M3607" s="43">
        <v>0</v>
      </c>
      <c r="N3607" s="49">
        <v>1</v>
      </c>
      <c r="O3607" s="111" t="str">
        <f>Cal_051922a!$E$2</f>
        <v>Cal_051922a</v>
      </c>
      <c r="P3607" s="112">
        <f>Cal_051922a!$Q$3</f>
        <v>1.8382409380942635</v>
      </c>
      <c r="Q3607" s="112">
        <f>Cal_051922a!$R$3</f>
        <v>0.56187208580813652</v>
      </c>
      <c r="R3607" s="46">
        <v>64.36</v>
      </c>
      <c r="S3607" s="46">
        <v>43.4</v>
      </c>
      <c r="T3607" s="43">
        <f t="shared" ref="T3607" si="936">AVERAGE(0.536,0.72,0.472,0.716,0.588,0.543)</f>
        <v>0.59583333333333333</v>
      </c>
      <c r="U3607" s="79">
        <f t="shared" ref="U3607:U3672" si="937">(R3607-T3607)*(L3607+M3607)/L3607</f>
        <v>63.764166666666668</v>
      </c>
      <c r="V3607" s="79">
        <f t="shared" ref="V3607:V3672" si="938">(S3607-T3607)*(L3607+M3607)/L3607</f>
        <v>42.804166666666667</v>
      </c>
      <c r="W3607" s="465">
        <f t="shared" ref="W3607:W3672" si="939">(Q3607*P3607/(P3607-1)*(U3607-V3607)*(K3607)/I3607)/N3607</f>
        <v>0.44528114723725959</v>
      </c>
      <c r="X3607" s="465">
        <f t="shared" ref="X3607:X3672" si="940">(Q3607*P3607/(P3607-1)*(P3607*V3607-U3607)*(K3607)/I3607)/N3607</f>
        <v>0.31696974807796607</v>
      </c>
      <c r="Y3607" s="43">
        <f>Cal_051922a!$A$3</f>
        <v>20220519</v>
      </c>
      <c r="Z3607" s="48" t="s">
        <v>1591</v>
      </c>
      <c r="AA3607" s="43">
        <v>20221203</v>
      </c>
      <c r="AE3607" s="689" t="s">
        <v>1250</v>
      </c>
      <c r="AF3607" s="130">
        <v>1</v>
      </c>
      <c r="AG3607" s="130" t="s">
        <v>1634</v>
      </c>
      <c r="AH3607"/>
    </row>
    <row r="3608" spans="1:35" x14ac:dyDescent="0.2">
      <c r="A3608" s="43" t="s">
        <v>1267</v>
      </c>
      <c r="B3608" s="45">
        <v>20201016</v>
      </c>
      <c r="C3608" s="107" t="s">
        <v>69</v>
      </c>
      <c r="D3608" s="107">
        <v>15</v>
      </c>
      <c r="E3608" s="107">
        <v>18</v>
      </c>
      <c r="H3608" s="107" t="s">
        <v>11</v>
      </c>
      <c r="I3608" s="107">
        <v>290</v>
      </c>
      <c r="J3608" s="107">
        <v>0</v>
      </c>
      <c r="K3608" s="43">
        <v>5</v>
      </c>
      <c r="L3608" s="43">
        <v>1</v>
      </c>
      <c r="M3608" s="43">
        <v>0</v>
      </c>
      <c r="N3608" s="49">
        <v>1</v>
      </c>
      <c r="O3608" s="111" t="str">
        <f>Cal_051922a!$E$2</f>
        <v>Cal_051922a</v>
      </c>
      <c r="P3608" s="112">
        <f>Cal_051922a!$Q$3</f>
        <v>1.8382409380942635</v>
      </c>
      <c r="Q3608" s="112">
        <f>Cal_051922a!$R$3</f>
        <v>0.56187208580813652</v>
      </c>
      <c r="R3608" s="46">
        <v>66.2</v>
      </c>
      <c r="S3608" s="46">
        <v>44.43</v>
      </c>
      <c r="T3608" s="43">
        <f>AVERAGE(0.67,0.673,0.852,0.598,0.709,0.87)</f>
        <v>0.72866666666666668</v>
      </c>
      <c r="U3608" s="79">
        <f t="shared" si="937"/>
        <v>65.471333333333334</v>
      </c>
      <c r="V3608" s="79">
        <f t="shared" si="938"/>
        <v>43.701333333333331</v>
      </c>
      <c r="W3608" s="465">
        <f t="shared" si="939"/>
        <v>0.46248905416770714</v>
      </c>
      <c r="X3608" s="465">
        <f t="shared" si="940"/>
        <v>0.31573846557848034</v>
      </c>
      <c r="Y3608" s="43">
        <f>Cal_051922a!$A$3</f>
        <v>20220519</v>
      </c>
      <c r="Z3608" s="48" t="s">
        <v>1605</v>
      </c>
      <c r="AA3608" s="43">
        <v>20221204</v>
      </c>
      <c r="AE3608" s="689" t="s">
        <v>1250</v>
      </c>
      <c r="AF3608" s="130">
        <v>1</v>
      </c>
      <c r="AG3608" s="130" t="s">
        <v>1634</v>
      </c>
      <c r="AH3608"/>
    </row>
    <row r="3609" spans="1:35" x14ac:dyDescent="0.2">
      <c r="A3609" s="43" t="s">
        <v>1267</v>
      </c>
      <c r="B3609" s="45">
        <v>20201016</v>
      </c>
      <c r="C3609" s="107" t="s">
        <v>69</v>
      </c>
      <c r="D3609" s="107">
        <v>15</v>
      </c>
      <c r="E3609" s="107">
        <v>18</v>
      </c>
      <c r="H3609" s="107" t="s">
        <v>10</v>
      </c>
      <c r="I3609" s="107">
        <v>290</v>
      </c>
      <c r="J3609" s="107">
        <v>10</v>
      </c>
      <c r="K3609" s="43">
        <v>5</v>
      </c>
      <c r="L3609" s="43">
        <v>1</v>
      </c>
      <c r="M3609" s="43">
        <v>0</v>
      </c>
      <c r="N3609" s="49">
        <v>1</v>
      </c>
      <c r="O3609" s="111" t="str">
        <f>Cal_051922a!$E$2</f>
        <v>Cal_051922a</v>
      </c>
      <c r="P3609" s="112">
        <f>Cal_051922a!$Q$3</f>
        <v>1.8382409380942635</v>
      </c>
      <c r="Q3609" s="112">
        <f>Cal_051922a!$R$3</f>
        <v>0.56187208580813652</v>
      </c>
      <c r="R3609" s="46">
        <v>45.33</v>
      </c>
      <c r="S3609" s="46">
        <v>29.59</v>
      </c>
      <c r="T3609" s="43">
        <f t="shared" ref="T3609:T3610" si="941">AVERAGE(0.515, 0.731, 0.635, 0.606, 0.862,0.566)</f>
        <v>0.65249999999999997</v>
      </c>
      <c r="U3609" s="79">
        <f t="shared" si="937"/>
        <v>44.677499999999995</v>
      </c>
      <c r="V3609" s="79">
        <f t="shared" si="938"/>
        <v>28.9375</v>
      </c>
      <c r="W3609" s="465">
        <f t="shared" si="939"/>
        <v>0.33438574701881985</v>
      </c>
      <c r="X3609" s="465">
        <f t="shared" si="940"/>
        <v>0.18092939636327313</v>
      </c>
      <c r="Y3609" s="43">
        <f>Cal_051922a!$A$3</f>
        <v>20220519</v>
      </c>
      <c r="Z3609" s="48" t="s">
        <v>2001</v>
      </c>
      <c r="AA3609" s="43">
        <v>20230209</v>
      </c>
      <c r="AE3609" s="689" t="s">
        <v>1250</v>
      </c>
      <c r="AF3609" s="130">
        <v>1</v>
      </c>
      <c r="AH3609"/>
    </row>
    <row r="3610" spans="1:35" x14ac:dyDescent="0.2">
      <c r="A3610" s="43" t="s">
        <v>1267</v>
      </c>
      <c r="B3610" s="45">
        <v>20201016</v>
      </c>
      <c r="C3610" s="107" t="s">
        <v>69</v>
      </c>
      <c r="D3610" s="107">
        <v>15</v>
      </c>
      <c r="E3610" s="107">
        <v>18</v>
      </c>
      <c r="H3610" s="107" t="s">
        <v>11</v>
      </c>
      <c r="I3610" s="107">
        <v>290</v>
      </c>
      <c r="J3610" s="107">
        <v>10</v>
      </c>
      <c r="K3610" s="43">
        <v>5</v>
      </c>
      <c r="L3610" s="43">
        <v>1</v>
      </c>
      <c r="M3610" s="43">
        <v>0</v>
      </c>
      <c r="N3610" s="49">
        <v>1</v>
      </c>
      <c r="O3610" s="111" t="str">
        <f>Cal_051922a!$E$2</f>
        <v>Cal_051922a</v>
      </c>
      <c r="P3610" s="112">
        <f>Cal_051922a!$Q$3</f>
        <v>1.8382409380942635</v>
      </c>
      <c r="Q3610" s="112">
        <f>Cal_051922a!$R$3</f>
        <v>0.56187208580813652</v>
      </c>
      <c r="R3610" s="46">
        <v>45.68</v>
      </c>
      <c r="S3610" s="46">
        <v>29.83</v>
      </c>
      <c r="T3610" s="43">
        <f t="shared" si="941"/>
        <v>0.65249999999999997</v>
      </c>
      <c r="U3610" s="79">
        <f t="shared" si="937"/>
        <v>45.027499999999996</v>
      </c>
      <c r="V3610" s="79">
        <f t="shared" si="938"/>
        <v>29.177499999999998</v>
      </c>
      <c r="W3610" s="465">
        <f t="shared" si="939"/>
        <v>0.33672262326863373</v>
      </c>
      <c r="X3610" s="465">
        <f t="shared" si="940"/>
        <v>0.18286640812768656</v>
      </c>
      <c r="Y3610" s="43">
        <f>Cal_051922a!$A$3</f>
        <v>20220519</v>
      </c>
      <c r="Z3610" s="48" t="s">
        <v>2001</v>
      </c>
      <c r="AA3610" s="43">
        <v>20230209</v>
      </c>
      <c r="AE3610" s="689" t="s">
        <v>1250</v>
      </c>
      <c r="AF3610" s="130">
        <v>1</v>
      </c>
      <c r="AH3610"/>
    </row>
    <row r="3611" spans="1:35" s="82" customFormat="1" x14ac:dyDescent="0.2">
      <c r="A3611" s="82" t="s">
        <v>1267</v>
      </c>
      <c r="B3611" s="81">
        <v>20201016</v>
      </c>
      <c r="C3611" s="126" t="s">
        <v>69</v>
      </c>
      <c r="D3611" s="126">
        <v>15</v>
      </c>
      <c r="E3611" s="126">
        <v>18</v>
      </c>
      <c r="F3611" s="107"/>
      <c r="G3611" s="107"/>
      <c r="H3611" s="126" t="s">
        <v>10</v>
      </c>
      <c r="I3611" s="126">
        <v>293</v>
      </c>
      <c r="J3611" s="126">
        <v>5</v>
      </c>
      <c r="K3611" s="82">
        <v>5</v>
      </c>
      <c r="L3611" s="82">
        <v>1</v>
      </c>
      <c r="M3611" s="82">
        <v>0</v>
      </c>
      <c r="N3611" s="83">
        <v>1</v>
      </c>
      <c r="O3611" s="156" t="str">
        <f>Cal_051922a!$E$2</f>
        <v>Cal_051922a</v>
      </c>
      <c r="P3611" s="157">
        <f>Cal_051922a!$Q$3</f>
        <v>1.8382409380942635</v>
      </c>
      <c r="Q3611" s="157">
        <f>Cal_051922a!$R$3</f>
        <v>0.56187208580813652</v>
      </c>
      <c r="R3611" s="84">
        <v>15.15</v>
      </c>
      <c r="S3611" s="84">
        <v>10.17</v>
      </c>
      <c r="T3611" s="82">
        <f t="shared" ref="T3611:T3614" si="942">AVERAGE(0.888, 0.832, 0.918, 0.587, 0.78, 0.439)</f>
        <v>0.7406666666666667</v>
      </c>
      <c r="U3611" s="125">
        <f t="shared" si="937"/>
        <v>14.409333333333334</v>
      </c>
      <c r="V3611" s="125">
        <f t="shared" si="938"/>
        <v>9.429333333333334</v>
      </c>
      <c r="W3611" s="459">
        <f t="shared" si="939"/>
        <v>0.10471351783993733</v>
      </c>
      <c r="X3611" s="459">
        <f t="shared" si="940"/>
        <v>6.1483513836560089E-2</v>
      </c>
      <c r="Y3611" s="82">
        <f>Cal_051922a!$A$3</f>
        <v>20220519</v>
      </c>
      <c r="Z3611" s="90" t="s">
        <v>1549</v>
      </c>
      <c r="AA3611" s="82">
        <v>20220913</v>
      </c>
      <c r="AB3611" s="85"/>
      <c r="AE3611" s="689" t="s">
        <v>1250</v>
      </c>
      <c r="AF3611" s="130">
        <v>1</v>
      </c>
      <c r="AG3611" s="130" t="s">
        <v>1634</v>
      </c>
      <c r="AH3611" s="155" t="s">
        <v>258</v>
      </c>
      <c r="AI3611" s="155"/>
    </row>
    <row r="3612" spans="1:35" s="82" customFormat="1" x14ac:dyDescent="0.2">
      <c r="A3612" s="82" t="s">
        <v>1267</v>
      </c>
      <c r="B3612" s="81">
        <v>20201016</v>
      </c>
      <c r="C3612" s="126" t="s">
        <v>69</v>
      </c>
      <c r="D3612" s="126">
        <v>15</v>
      </c>
      <c r="E3612" s="126">
        <v>18</v>
      </c>
      <c r="F3612" s="107"/>
      <c r="G3612" s="107"/>
      <c r="H3612" s="126" t="s">
        <v>11</v>
      </c>
      <c r="I3612" s="126">
        <v>293</v>
      </c>
      <c r="J3612" s="126">
        <v>5</v>
      </c>
      <c r="K3612" s="82">
        <v>5</v>
      </c>
      <c r="L3612" s="82">
        <v>1</v>
      </c>
      <c r="M3612" s="82">
        <v>0</v>
      </c>
      <c r="N3612" s="83">
        <v>1</v>
      </c>
      <c r="O3612" s="156" t="str">
        <f>Cal_051922a!$E$2</f>
        <v>Cal_051922a</v>
      </c>
      <c r="P3612" s="157">
        <f>Cal_051922a!$Q$3</f>
        <v>1.8382409380942635</v>
      </c>
      <c r="Q3612" s="157">
        <f>Cal_051922a!$R$3</f>
        <v>0.56187208580813652</v>
      </c>
      <c r="R3612" s="84">
        <v>14.49</v>
      </c>
      <c r="S3612" s="84">
        <v>10.06</v>
      </c>
      <c r="T3612" s="82">
        <f t="shared" si="942"/>
        <v>0.7406666666666667</v>
      </c>
      <c r="U3612" s="125">
        <f t="shared" si="937"/>
        <v>13.749333333333334</v>
      </c>
      <c r="V3612" s="125">
        <f t="shared" si="938"/>
        <v>9.3193333333333346</v>
      </c>
      <c r="W3612" s="459">
        <f t="shared" si="939"/>
        <v>9.3148771893759502E-2</v>
      </c>
      <c r="X3612" s="459">
        <f t="shared" si="940"/>
        <v>7.1109451084588743E-2</v>
      </c>
      <c r="Y3612" s="82">
        <f>Cal_051922a!$A$3</f>
        <v>20220519</v>
      </c>
      <c r="Z3612" s="90" t="s">
        <v>1549</v>
      </c>
      <c r="AA3612" s="82">
        <v>20220913</v>
      </c>
      <c r="AB3612" s="85"/>
      <c r="AE3612" s="689" t="s">
        <v>1250</v>
      </c>
      <c r="AF3612" s="130">
        <v>1</v>
      </c>
      <c r="AG3612" s="130" t="s">
        <v>1634</v>
      </c>
      <c r="AH3612" s="155" t="s">
        <v>165</v>
      </c>
      <c r="AI3612" s="155"/>
    </row>
    <row r="3613" spans="1:35" s="372" customFormat="1" x14ac:dyDescent="0.2">
      <c r="A3613" s="372" t="s">
        <v>1267</v>
      </c>
      <c r="B3613" s="462">
        <v>20201016</v>
      </c>
      <c r="C3613" s="373" t="s">
        <v>69</v>
      </c>
      <c r="D3613" s="373">
        <v>15</v>
      </c>
      <c r="E3613" s="373">
        <v>18</v>
      </c>
      <c r="F3613" s="107"/>
      <c r="G3613" s="107"/>
      <c r="H3613" s="373" t="s">
        <v>10</v>
      </c>
      <c r="I3613" s="373">
        <v>552</v>
      </c>
      <c r="J3613" s="373">
        <v>20</v>
      </c>
      <c r="K3613" s="372">
        <v>5</v>
      </c>
      <c r="L3613" s="372">
        <v>1</v>
      </c>
      <c r="M3613" s="372">
        <v>0</v>
      </c>
      <c r="N3613" s="375">
        <v>1</v>
      </c>
      <c r="O3613" s="374" t="str">
        <f>Cal_051922a!$E$2</f>
        <v>Cal_051922a</v>
      </c>
      <c r="P3613" s="596">
        <f>Cal_051922a!$Q$3</f>
        <v>1.8382409380942635</v>
      </c>
      <c r="Q3613" s="596">
        <f>Cal_051922a!$R$3</f>
        <v>0.56187208580813652</v>
      </c>
      <c r="R3613" s="376">
        <v>13.37</v>
      </c>
      <c r="S3613" s="376">
        <v>9.4060000000000006</v>
      </c>
      <c r="T3613" s="82">
        <f t="shared" si="942"/>
        <v>0.7406666666666667</v>
      </c>
      <c r="U3613" s="378">
        <f t="shared" si="937"/>
        <v>12.629333333333333</v>
      </c>
      <c r="V3613" s="378">
        <f t="shared" si="938"/>
        <v>8.6653333333333347</v>
      </c>
      <c r="W3613" s="464">
        <f t="shared" si="939"/>
        <v>4.4242085996970063E-2</v>
      </c>
      <c r="X3613" s="464">
        <f t="shared" si="940"/>
        <v>3.6827151918633026E-2</v>
      </c>
      <c r="Y3613" s="82">
        <f>Cal_051922a!$A$3</f>
        <v>20220519</v>
      </c>
      <c r="Z3613" s="90" t="s">
        <v>1549</v>
      </c>
      <c r="AA3613" s="82">
        <v>20220913</v>
      </c>
      <c r="AB3613" s="380"/>
      <c r="AE3613" s="689" t="s">
        <v>1250</v>
      </c>
      <c r="AF3613" s="130">
        <v>3</v>
      </c>
      <c r="AG3613" s="130" t="s">
        <v>1634</v>
      </c>
      <c r="AH3613" s="371" t="s">
        <v>1779</v>
      </c>
      <c r="AI3613" s="371"/>
    </row>
    <row r="3614" spans="1:35" s="610" customFormat="1" ht="13.5" thickBot="1" x14ac:dyDescent="0.25">
      <c r="A3614" s="610" t="s">
        <v>1267</v>
      </c>
      <c r="B3614" s="611">
        <v>20201016</v>
      </c>
      <c r="C3614" s="612" t="s">
        <v>69</v>
      </c>
      <c r="D3614" s="612">
        <v>15</v>
      </c>
      <c r="E3614" s="612">
        <v>18</v>
      </c>
      <c r="F3614" s="140"/>
      <c r="G3614" s="140"/>
      <c r="H3614" s="612" t="s">
        <v>11</v>
      </c>
      <c r="I3614" s="612">
        <v>550</v>
      </c>
      <c r="J3614" s="612">
        <v>20</v>
      </c>
      <c r="K3614" s="610">
        <v>5</v>
      </c>
      <c r="L3614" s="610">
        <v>1</v>
      </c>
      <c r="M3614" s="610">
        <v>0</v>
      </c>
      <c r="N3614" s="614">
        <v>1</v>
      </c>
      <c r="O3614" s="631" t="str">
        <f>Cal_051922a!$E$2</f>
        <v>Cal_051922a</v>
      </c>
      <c r="P3614" s="632">
        <f>Cal_051922a!$Q$3</f>
        <v>1.8382409380942635</v>
      </c>
      <c r="Q3614" s="632">
        <f>Cal_051922a!$R$3</f>
        <v>0.56187208580813652</v>
      </c>
      <c r="R3614" s="626">
        <v>23.19</v>
      </c>
      <c r="S3614" s="626">
        <v>15.74</v>
      </c>
      <c r="T3614" s="258">
        <f t="shared" si="942"/>
        <v>0.7406666666666667</v>
      </c>
      <c r="U3614" s="618">
        <f t="shared" si="937"/>
        <v>22.449333333333335</v>
      </c>
      <c r="V3614" s="618">
        <f t="shared" si="938"/>
        <v>14.999333333333334</v>
      </c>
      <c r="W3614" s="619">
        <f t="shared" si="939"/>
        <v>8.3451589053270242E-2</v>
      </c>
      <c r="X3614" s="619">
        <f t="shared" si="940"/>
        <v>5.7386188044249796E-2</v>
      </c>
      <c r="Y3614" s="258">
        <f>Cal_051922a!$A$3</f>
        <v>20220519</v>
      </c>
      <c r="Z3614" s="286" t="s">
        <v>1549</v>
      </c>
      <c r="AA3614" s="258">
        <v>20220913</v>
      </c>
      <c r="AB3614" s="625"/>
      <c r="AE3614" s="693" t="s">
        <v>1250</v>
      </c>
      <c r="AF3614" s="508">
        <v>3</v>
      </c>
      <c r="AG3614" s="508" t="s">
        <v>1634</v>
      </c>
      <c r="AH3614" s="613" t="s">
        <v>1780</v>
      </c>
      <c r="AI3614" s="613"/>
    </row>
    <row r="3615" spans="1:35" x14ac:dyDescent="0.2">
      <c r="A3615" s="43" t="s">
        <v>1267</v>
      </c>
      <c r="B3615" s="45">
        <v>20201016</v>
      </c>
      <c r="C3615" s="107" t="s">
        <v>67</v>
      </c>
      <c r="D3615" s="107">
        <v>17</v>
      </c>
      <c r="E3615" s="107">
        <v>2</v>
      </c>
      <c r="H3615" s="107" t="s">
        <v>10</v>
      </c>
      <c r="I3615" s="107">
        <v>290</v>
      </c>
      <c r="J3615" s="107">
        <v>0</v>
      </c>
      <c r="K3615" s="43">
        <v>5</v>
      </c>
      <c r="L3615" s="43">
        <v>1</v>
      </c>
      <c r="M3615" s="43">
        <v>0</v>
      </c>
      <c r="N3615" s="49">
        <v>1</v>
      </c>
      <c r="O3615" s="111" t="str">
        <f>Cal_051922a!$E$2</f>
        <v>Cal_051922a</v>
      </c>
      <c r="P3615" s="112">
        <f>Cal_051922a!$Q$3</f>
        <v>1.8382409380942635</v>
      </c>
      <c r="Q3615" s="112">
        <f>Cal_051922a!$R$3</f>
        <v>0.56187208580813652</v>
      </c>
      <c r="R3615" s="46">
        <v>29.33</v>
      </c>
      <c r="S3615" s="46">
        <v>23.91</v>
      </c>
      <c r="T3615" s="43">
        <f t="shared" ref="T3615:T3620" si="943">AVERAGE(0.67,0.673,0.852,0.598,0.709,0.87)</f>
        <v>0.72866666666666668</v>
      </c>
      <c r="U3615" s="79">
        <f t="shared" si="937"/>
        <v>28.601333333333333</v>
      </c>
      <c r="V3615" s="79">
        <f t="shared" si="938"/>
        <v>23.181333333333335</v>
      </c>
      <c r="W3615" s="465">
        <f t="shared" si="939"/>
        <v>0.1151442661271921</v>
      </c>
      <c r="X3615" s="465">
        <f t="shared" si="940"/>
        <v>0.29766582840256189</v>
      </c>
      <c r="Y3615" s="43">
        <f>Cal_051922a!$A$3</f>
        <v>20220519</v>
      </c>
      <c r="Z3615" s="48" t="s">
        <v>1605</v>
      </c>
      <c r="AA3615" s="43">
        <v>20221204</v>
      </c>
      <c r="AE3615" s="689" t="s">
        <v>1250</v>
      </c>
      <c r="AF3615" s="130">
        <v>1</v>
      </c>
      <c r="AG3615" s="130" t="s">
        <v>2209</v>
      </c>
      <c r="AH3615" t="s">
        <v>1768</v>
      </c>
    </row>
    <row r="3616" spans="1:35" x14ac:dyDescent="0.2">
      <c r="A3616" s="43" t="s">
        <v>1267</v>
      </c>
      <c r="B3616" s="45">
        <v>20201016</v>
      </c>
      <c r="C3616" s="107" t="s">
        <v>67</v>
      </c>
      <c r="D3616" s="107">
        <v>17</v>
      </c>
      <c r="E3616" s="107">
        <v>2</v>
      </c>
      <c r="H3616" s="107" t="s">
        <v>11</v>
      </c>
      <c r="I3616" s="107">
        <v>290</v>
      </c>
      <c r="J3616" s="107">
        <v>0</v>
      </c>
      <c r="K3616" s="43">
        <v>5</v>
      </c>
      <c r="L3616" s="43">
        <v>1</v>
      </c>
      <c r="M3616" s="43">
        <v>0</v>
      </c>
      <c r="N3616" s="49">
        <v>1</v>
      </c>
      <c r="O3616" s="111" t="str">
        <f>Cal_051922a!$E$2</f>
        <v>Cal_051922a</v>
      </c>
      <c r="P3616" s="112">
        <f>Cal_051922a!$Q$3</f>
        <v>1.8382409380942635</v>
      </c>
      <c r="Q3616" s="112">
        <f>Cal_051922a!$R$3</f>
        <v>0.56187208580813652</v>
      </c>
      <c r="R3616" s="46">
        <v>28.66</v>
      </c>
      <c r="S3616" s="46">
        <v>23.85</v>
      </c>
      <c r="T3616" s="43">
        <f t="shared" si="943"/>
        <v>0.72866666666666668</v>
      </c>
      <c r="U3616" s="79">
        <f t="shared" si="937"/>
        <v>27.931333333333335</v>
      </c>
      <c r="V3616" s="79">
        <f t="shared" si="938"/>
        <v>23.121333333333336</v>
      </c>
      <c r="W3616" s="465">
        <f t="shared" si="939"/>
        <v>0.10218522510549706</v>
      </c>
      <c r="X3616" s="465">
        <f t="shared" si="940"/>
        <v>0.30955639742070024</v>
      </c>
      <c r="Y3616" s="43">
        <f>Cal_051922a!$A$3</f>
        <v>20220519</v>
      </c>
      <c r="Z3616" s="48" t="s">
        <v>1605</v>
      </c>
      <c r="AA3616" s="43">
        <v>20221204</v>
      </c>
      <c r="AE3616" s="689" t="s">
        <v>1250</v>
      </c>
      <c r="AF3616" s="130">
        <v>1</v>
      </c>
      <c r="AG3616" s="130" t="s">
        <v>2209</v>
      </c>
      <c r="AH3616" t="s">
        <v>1768</v>
      </c>
    </row>
    <row r="3617" spans="1:35" x14ac:dyDescent="0.2">
      <c r="A3617" s="43" t="s">
        <v>1267</v>
      </c>
      <c r="B3617" s="45">
        <v>20201016</v>
      </c>
      <c r="C3617" s="107" t="s">
        <v>67</v>
      </c>
      <c r="D3617" s="107">
        <v>17</v>
      </c>
      <c r="E3617" s="107">
        <v>3</v>
      </c>
      <c r="H3617" s="107" t="s">
        <v>10</v>
      </c>
      <c r="I3617" s="107">
        <v>290</v>
      </c>
      <c r="J3617" s="107">
        <v>0</v>
      </c>
      <c r="K3617" s="43">
        <v>5</v>
      </c>
      <c r="L3617" s="43">
        <v>1</v>
      </c>
      <c r="M3617" s="43">
        <v>0</v>
      </c>
      <c r="N3617" s="49">
        <v>1</v>
      </c>
      <c r="O3617" s="111" t="str">
        <f>Cal_051922a!$E$2</f>
        <v>Cal_051922a</v>
      </c>
      <c r="P3617" s="112">
        <f>Cal_051922a!$Q$3</f>
        <v>1.8382409380942635</v>
      </c>
      <c r="Q3617" s="112">
        <f>Cal_051922a!$R$3</f>
        <v>0.56187208580813652</v>
      </c>
      <c r="R3617" s="46">
        <v>24.63</v>
      </c>
      <c r="S3617" s="46">
        <v>18.46</v>
      </c>
      <c r="T3617" s="43">
        <f t="shared" si="943"/>
        <v>0.72866666666666668</v>
      </c>
      <c r="U3617" s="79">
        <f t="shared" si="937"/>
        <v>23.901333333333334</v>
      </c>
      <c r="V3617" s="79">
        <f t="shared" si="938"/>
        <v>17.731333333333335</v>
      </c>
      <c r="W3617" s="465">
        <f t="shared" si="939"/>
        <v>0.13107751328501388</v>
      </c>
      <c r="X3617" s="465">
        <f t="shared" si="940"/>
        <v>0.18467970758832869</v>
      </c>
      <c r="Y3617" s="43">
        <f>Cal_051922a!$A$3</f>
        <v>20220519</v>
      </c>
      <c r="Z3617" s="48" t="s">
        <v>1605</v>
      </c>
      <c r="AA3617" s="43">
        <v>20221204</v>
      </c>
      <c r="AE3617" s="689" t="s">
        <v>1250</v>
      </c>
      <c r="AF3617" s="130">
        <v>1</v>
      </c>
      <c r="AG3617" s="130" t="s">
        <v>2209</v>
      </c>
      <c r="AH3617" t="s">
        <v>1768</v>
      </c>
    </row>
    <row r="3618" spans="1:35" x14ac:dyDescent="0.2">
      <c r="A3618" s="43" t="s">
        <v>1267</v>
      </c>
      <c r="B3618" s="45">
        <v>20201016</v>
      </c>
      <c r="C3618" s="107" t="s">
        <v>67</v>
      </c>
      <c r="D3618" s="107">
        <v>17</v>
      </c>
      <c r="E3618" s="107">
        <v>3</v>
      </c>
      <c r="H3618" s="107" t="s">
        <v>11</v>
      </c>
      <c r="I3618" s="107">
        <v>290</v>
      </c>
      <c r="J3618" s="107">
        <v>0</v>
      </c>
      <c r="K3618" s="43">
        <v>5</v>
      </c>
      <c r="L3618" s="43">
        <v>1</v>
      </c>
      <c r="M3618" s="43">
        <v>0</v>
      </c>
      <c r="N3618" s="49">
        <v>1</v>
      </c>
      <c r="O3618" s="111" t="str">
        <f>Cal_051922a!$E$2</f>
        <v>Cal_051922a</v>
      </c>
      <c r="P3618" s="112">
        <f>Cal_051922a!$Q$3</f>
        <v>1.8382409380942635</v>
      </c>
      <c r="Q3618" s="112">
        <f>Cal_051922a!$R$3</f>
        <v>0.56187208580813652</v>
      </c>
      <c r="R3618" s="46">
        <v>24.58</v>
      </c>
      <c r="S3618" s="46">
        <v>19.260000000000002</v>
      </c>
      <c r="T3618" s="43">
        <f t="shared" ref="T3618" si="944">AVERAGE(0.536,0.72,0.472,0.716,0.588,0.543)</f>
        <v>0.59583333333333333</v>
      </c>
      <c r="U3618" s="79">
        <f t="shared" si="937"/>
        <v>23.984166666666663</v>
      </c>
      <c r="V3618" s="79">
        <f t="shared" si="938"/>
        <v>18.664166666666667</v>
      </c>
      <c r="W3618" s="465">
        <f t="shared" si="939"/>
        <v>0.11301983317281582</v>
      </c>
      <c r="X3618" s="465">
        <f t="shared" si="940"/>
        <v>0.21934915937804775</v>
      </c>
      <c r="Y3618" s="43">
        <f>Cal_051922a!$A$3</f>
        <v>20220519</v>
      </c>
      <c r="Z3618" s="48" t="s">
        <v>1591</v>
      </c>
      <c r="AA3618" s="43">
        <v>20221203</v>
      </c>
      <c r="AE3618" s="689" t="s">
        <v>1250</v>
      </c>
      <c r="AF3618" s="130">
        <v>1</v>
      </c>
      <c r="AG3618" s="130" t="s">
        <v>2209</v>
      </c>
      <c r="AH3618" t="s">
        <v>1768</v>
      </c>
    </row>
    <row r="3619" spans="1:35" x14ac:dyDescent="0.2">
      <c r="A3619" s="43" t="s">
        <v>1267</v>
      </c>
      <c r="B3619" s="45">
        <v>20201016</v>
      </c>
      <c r="C3619" s="107" t="s">
        <v>67</v>
      </c>
      <c r="D3619" s="107">
        <v>17</v>
      </c>
      <c r="E3619" s="107">
        <v>6</v>
      </c>
      <c r="H3619" s="107" t="s">
        <v>10</v>
      </c>
      <c r="I3619" s="107">
        <v>290</v>
      </c>
      <c r="J3619" s="107">
        <v>0</v>
      </c>
      <c r="K3619" s="43">
        <v>5</v>
      </c>
      <c r="L3619" s="43">
        <v>1</v>
      </c>
      <c r="M3619" s="43">
        <v>0</v>
      </c>
      <c r="N3619" s="49">
        <v>1</v>
      </c>
      <c r="O3619" s="111" t="str">
        <f>Cal_051922a!$E$2</f>
        <v>Cal_051922a</v>
      </c>
      <c r="P3619" s="112">
        <f>Cal_051922a!$Q$3</f>
        <v>1.8382409380942635</v>
      </c>
      <c r="Q3619" s="112">
        <f>Cal_051922a!$R$3</f>
        <v>0.56187208580813652</v>
      </c>
      <c r="R3619" s="46">
        <v>46.62</v>
      </c>
      <c r="S3619" s="46">
        <v>31.65</v>
      </c>
      <c r="T3619" s="43">
        <f t="shared" si="943"/>
        <v>0.72866666666666668</v>
      </c>
      <c r="U3619" s="79">
        <f t="shared" si="937"/>
        <v>45.891333333333328</v>
      </c>
      <c r="V3619" s="79">
        <f t="shared" si="938"/>
        <v>30.921333333333333</v>
      </c>
      <c r="W3619" s="465">
        <f t="shared" si="939"/>
        <v>0.3180276132701228</v>
      </c>
      <c r="X3619" s="465">
        <f t="shared" si="940"/>
        <v>0.23261536971846142</v>
      </c>
      <c r="Y3619" s="43">
        <f>Cal_051922a!$A$3</f>
        <v>20220519</v>
      </c>
      <c r="Z3619" s="48" t="s">
        <v>1605</v>
      </c>
      <c r="AA3619" s="43">
        <v>20221203</v>
      </c>
      <c r="AE3619" s="689" t="s">
        <v>1250</v>
      </c>
      <c r="AF3619" s="130">
        <v>1</v>
      </c>
      <c r="AG3619" s="130" t="s">
        <v>1634</v>
      </c>
      <c r="AH3619"/>
    </row>
    <row r="3620" spans="1:35" x14ac:dyDescent="0.2">
      <c r="A3620" s="43" t="s">
        <v>1267</v>
      </c>
      <c r="B3620" s="45">
        <v>20201016</v>
      </c>
      <c r="C3620" s="107" t="s">
        <v>67</v>
      </c>
      <c r="D3620" s="107">
        <v>17</v>
      </c>
      <c r="E3620" s="107">
        <v>6</v>
      </c>
      <c r="H3620" s="107" t="s">
        <v>11</v>
      </c>
      <c r="I3620" s="107">
        <v>290</v>
      </c>
      <c r="J3620" s="107">
        <v>0</v>
      </c>
      <c r="K3620" s="43">
        <v>5</v>
      </c>
      <c r="L3620" s="43">
        <v>1</v>
      </c>
      <c r="M3620" s="43">
        <v>0</v>
      </c>
      <c r="N3620" s="49">
        <v>1</v>
      </c>
      <c r="O3620" s="111" t="str">
        <f>Cal_051922a!$E$2</f>
        <v>Cal_051922a</v>
      </c>
      <c r="P3620" s="112">
        <f>Cal_051922a!$Q$3</f>
        <v>1.8382409380942635</v>
      </c>
      <c r="Q3620" s="112">
        <f>Cal_051922a!$R$3</f>
        <v>0.56187208580813652</v>
      </c>
      <c r="R3620" s="46">
        <v>47.36</v>
      </c>
      <c r="S3620" s="46">
        <v>31.41</v>
      </c>
      <c r="T3620" s="43">
        <f t="shared" si="943"/>
        <v>0.72866666666666668</v>
      </c>
      <c r="U3620" s="79">
        <f t="shared" si="937"/>
        <v>46.63133333333333</v>
      </c>
      <c r="V3620" s="79">
        <f t="shared" si="938"/>
        <v>30.681333333333335</v>
      </c>
      <c r="W3620" s="465">
        <f t="shared" si="939"/>
        <v>0.33884705622300992</v>
      </c>
      <c r="X3620" s="465">
        <f t="shared" si="940"/>
        <v>0.20752203875134706</v>
      </c>
      <c r="Y3620" s="43">
        <f>Cal_051922a!$A$3</f>
        <v>20220519</v>
      </c>
      <c r="Z3620" s="48" t="s">
        <v>1605</v>
      </c>
      <c r="AA3620" s="43">
        <v>20221204</v>
      </c>
      <c r="AE3620" s="689" t="s">
        <v>1250</v>
      </c>
      <c r="AF3620" s="130">
        <v>1</v>
      </c>
      <c r="AG3620" s="130" t="s">
        <v>1634</v>
      </c>
      <c r="AH3620"/>
    </row>
    <row r="3621" spans="1:35" x14ac:dyDescent="0.2">
      <c r="A3621" s="43" t="s">
        <v>1267</v>
      </c>
      <c r="B3621" s="45">
        <v>20201016</v>
      </c>
      <c r="C3621" s="107" t="s">
        <v>67</v>
      </c>
      <c r="D3621" s="107">
        <v>17</v>
      </c>
      <c r="E3621" s="107">
        <v>6</v>
      </c>
      <c r="H3621" s="107" t="s">
        <v>10</v>
      </c>
      <c r="I3621" s="107">
        <v>290</v>
      </c>
      <c r="J3621" s="107">
        <v>10</v>
      </c>
      <c r="K3621" s="43">
        <v>5</v>
      </c>
      <c r="L3621" s="43">
        <v>1</v>
      </c>
      <c r="M3621" s="43">
        <v>0</v>
      </c>
      <c r="N3621" s="49">
        <v>1</v>
      </c>
      <c r="O3621" s="111" t="str">
        <f>Cal_051922a!$E$2</f>
        <v>Cal_051922a</v>
      </c>
      <c r="P3621" s="112">
        <f>Cal_051922a!$Q$3</f>
        <v>1.8382409380942635</v>
      </c>
      <c r="Q3621" s="112">
        <f>Cal_051922a!$R$3</f>
        <v>0.56187208580813652</v>
      </c>
      <c r="R3621" s="46">
        <v>26.44</v>
      </c>
      <c r="S3621" s="46">
        <v>17.739999999999998</v>
      </c>
      <c r="T3621" s="43">
        <f t="shared" ref="T3621:T3622" si="945">AVERAGE(0.515, 0.731, 0.635, 0.606, 0.862,0.566)</f>
        <v>0.65249999999999997</v>
      </c>
      <c r="U3621" s="79">
        <f t="shared" si="937"/>
        <v>25.787500000000001</v>
      </c>
      <c r="V3621" s="79">
        <f t="shared" si="938"/>
        <v>17.087499999999999</v>
      </c>
      <c r="W3621" s="465">
        <f t="shared" si="939"/>
        <v>0.18482566703073278</v>
      </c>
      <c r="X3621" s="465">
        <f t="shared" si="940"/>
        <v>0.11946625564888752</v>
      </c>
      <c r="Y3621" s="43">
        <f>Cal_051922a!$A$3</f>
        <v>20220519</v>
      </c>
      <c r="Z3621" s="48" t="s">
        <v>2001</v>
      </c>
      <c r="AA3621" s="43">
        <v>20230209</v>
      </c>
      <c r="AE3621" s="689" t="s">
        <v>1250</v>
      </c>
      <c r="AF3621" s="130">
        <v>1</v>
      </c>
      <c r="AH3621"/>
    </row>
    <row r="3622" spans="1:35" x14ac:dyDescent="0.2">
      <c r="A3622" s="43" t="s">
        <v>1267</v>
      </c>
      <c r="B3622" s="45">
        <v>20201016</v>
      </c>
      <c r="C3622" s="107" t="s">
        <v>67</v>
      </c>
      <c r="D3622" s="107">
        <v>17</v>
      </c>
      <c r="E3622" s="107">
        <v>6</v>
      </c>
      <c r="H3622" s="107" t="s">
        <v>11</v>
      </c>
      <c r="I3622" s="107">
        <v>290</v>
      </c>
      <c r="J3622" s="107">
        <v>10</v>
      </c>
      <c r="K3622" s="43">
        <v>5</v>
      </c>
      <c r="L3622" s="43">
        <v>1</v>
      </c>
      <c r="M3622" s="43">
        <v>0</v>
      </c>
      <c r="N3622" s="49">
        <v>1</v>
      </c>
      <c r="O3622" s="111" t="str">
        <f>Cal_051922a!$E$2</f>
        <v>Cal_051922a</v>
      </c>
      <c r="P3622" s="112">
        <f>Cal_051922a!$Q$3</f>
        <v>1.8382409380942635</v>
      </c>
      <c r="Q3622" s="112">
        <f>Cal_051922a!$R$3</f>
        <v>0.56187208580813652</v>
      </c>
      <c r="R3622" s="46">
        <v>25.15</v>
      </c>
      <c r="S3622" s="46">
        <v>17.09</v>
      </c>
      <c r="T3622" s="43">
        <f t="shared" si="945"/>
        <v>0.65249999999999997</v>
      </c>
      <c r="U3622" s="79">
        <f t="shared" si="937"/>
        <v>24.497499999999999</v>
      </c>
      <c r="V3622" s="79">
        <f t="shared" si="938"/>
        <v>16.4375</v>
      </c>
      <c r="W3622" s="465">
        <f t="shared" si="939"/>
        <v>0.17122929612272481</v>
      </c>
      <c r="X3622" s="465">
        <f t="shared" si="940"/>
        <v>0.12148751318503001</v>
      </c>
      <c r="Y3622" s="43">
        <f>Cal_051922a!$A$3</f>
        <v>20220519</v>
      </c>
      <c r="Z3622" s="48" t="s">
        <v>2001</v>
      </c>
      <c r="AA3622" s="43">
        <v>20230209</v>
      </c>
      <c r="AE3622" s="689" t="s">
        <v>1250</v>
      </c>
      <c r="AF3622" s="130">
        <v>1</v>
      </c>
      <c r="AH3622"/>
    </row>
    <row r="3623" spans="1:35" s="82" customFormat="1" x14ac:dyDescent="0.2">
      <c r="A3623" s="82" t="s">
        <v>1267</v>
      </c>
      <c r="B3623" s="81">
        <v>20201016</v>
      </c>
      <c r="C3623" s="126" t="s">
        <v>67</v>
      </c>
      <c r="D3623" s="126">
        <v>17</v>
      </c>
      <c r="E3623" s="126">
        <v>6</v>
      </c>
      <c r="F3623" s="107"/>
      <c r="G3623" s="107"/>
      <c r="H3623" s="126" t="s">
        <v>10</v>
      </c>
      <c r="I3623" s="126">
        <v>294</v>
      </c>
      <c r="J3623" s="126">
        <v>5</v>
      </c>
      <c r="K3623" s="82">
        <v>5</v>
      </c>
      <c r="L3623" s="82">
        <v>1</v>
      </c>
      <c r="M3623" s="82">
        <v>0</v>
      </c>
      <c r="N3623" s="83">
        <v>1</v>
      </c>
      <c r="O3623" s="156" t="str">
        <f>Cal_051922a!$E$2</f>
        <v>Cal_051922a</v>
      </c>
      <c r="P3623" s="157">
        <f>Cal_051922a!$Q$3</f>
        <v>1.8382409380942635</v>
      </c>
      <c r="Q3623" s="157">
        <f>Cal_051922a!$R$3</f>
        <v>0.56187208580813652</v>
      </c>
      <c r="R3623" s="84">
        <v>11.97</v>
      </c>
      <c r="S3623" s="84">
        <v>7.9180000000000001</v>
      </c>
      <c r="T3623" s="82">
        <f t="shared" ref="T3623:T3626" si="946">AVERAGE(0.888, 0.832, 0.918, 0.587, 0.78, 0.439)</f>
        <v>0.7406666666666667</v>
      </c>
      <c r="U3623" s="125">
        <f t="shared" si="937"/>
        <v>11.229333333333335</v>
      </c>
      <c r="V3623" s="125">
        <f t="shared" si="938"/>
        <v>7.1773333333333333</v>
      </c>
      <c r="W3623" s="459">
        <f t="shared" si="939"/>
        <v>8.4910839320694931E-2</v>
      </c>
      <c r="X3623" s="459">
        <f t="shared" si="940"/>
        <v>4.1163203807986139E-2</v>
      </c>
      <c r="Y3623" s="82">
        <f>Cal_051922a!$A$3</f>
        <v>20220519</v>
      </c>
      <c r="Z3623" s="90" t="s">
        <v>1550</v>
      </c>
      <c r="AA3623" s="82">
        <v>20220913</v>
      </c>
      <c r="AB3623" s="85"/>
      <c r="AE3623" s="689" t="s">
        <v>1250</v>
      </c>
      <c r="AF3623" s="130">
        <v>1</v>
      </c>
      <c r="AG3623" s="130" t="s">
        <v>1634</v>
      </c>
      <c r="AH3623" s="155" t="s">
        <v>277</v>
      </c>
      <c r="AI3623" s="155"/>
    </row>
    <row r="3624" spans="1:35" s="82" customFormat="1" x14ac:dyDescent="0.2">
      <c r="A3624" s="82" t="s">
        <v>1267</v>
      </c>
      <c r="B3624" s="81">
        <v>20201016</v>
      </c>
      <c r="C3624" s="126" t="s">
        <v>67</v>
      </c>
      <c r="D3624" s="126">
        <v>17</v>
      </c>
      <c r="E3624" s="126">
        <v>6</v>
      </c>
      <c r="F3624" s="107"/>
      <c r="G3624" s="107"/>
      <c r="H3624" s="126" t="s">
        <v>11</v>
      </c>
      <c r="I3624" s="126">
        <v>294</v>
      </c>
      <c r="J3624" s="126">
        <v>5</v>
      </c>
      <c r="K3624" s="82">
        <v>5</v>
      </c>
      <c r="L3624" s="82">
        <v>1</v>
      </c>
      <c r="M3624" s="82">
        <v>0</v>
      </c>
      <c r="N3624" s="83">
        <v>1</v>
      </c>
      <c r="O3624" s="156" t="str">
        <f>Cal_051922a!$E$2</f>
        <v>Cal_051922a</v>
      </c>
      <c r="P3624" s="157">
        <f>Cal_051922a!$Q$3</f>
        <v>1.8382409380942635</v>
      </c>
      <c r="Q3624" s="157">
        <f>Cal_051922a!$R$3</f>
        <v>0.56187208580813652</v>
      </c>
      <c r="R3624" s="84">
        <v>12.62</v>
      </c>
      <c r="S3624" s="84">
        <v>8.6769999999999996</v>
      </c>
      <c r="T3624" s="82">
        <f t="shared" si="946"/>
        <v>0.7406666666666667</v>
      </c>
      <c r="U3624" s="125">
        <f t="shared" si="937"/>
        <v>11.879333333333333</v>
      </c>
      <c r="V3624" s="125">
        <f t="shared" si="938"/>
        <v>7.9363333333333328</v>
      </c>
      <c r="W3624" s="459">
        <f t="shared" si="939"/>
        <v>8.2626712596618967E-2</v>
      </c>
      <c r="X3624" s="459">
        <f t="shared" si="940"/>
        <v>5.677960789617164E-2</v>
      </c>
      <c r="Y3624" s="82">
        <f>Cal_051922a!$A$3</f>
        <v>20220519</v>
      </c>
      <c r="Z3624" s="90" t="s">
        <v>1550</v>
      </c>
      <c r="AA3624" s="82">
        <v>20220913</v>
      </c>
      <c r="AB3624" s="85"/>
      <c r="AE3624" s="689" t="s">
        <v>1250</v>
      </c>
      <c r="AF3624" s="130">
        <v>1</v>
      </c>
      <c r="AG3624" s="130" t="s">
        <v>1634</v>
      </c>
      <c r="AH3624" s="155" t="s">
        <v>278</v>
      </c>
      <c r="AI3624" s="155"/>
    </row>
    <row r="3625" spans="1:35" s="372" customFormat="1" x14ac:dyDescent="0.2">
      <c r="A3625" s="372" t="s">
        <v>1267</v>
      </c>
      <c r="B3625" s="462">
        <v>20201016</v>
      </c>
      <c r="C3625" s="373" t="s">
        <v>67</v>
      </c>
      <c r="D3625" s="373">
        <v>17</v>
      </c>
      <c r="E3625" s="373">
        <v>6</v>
      </c>
      <c r="F3625" s="107"/>
      <c r="G3625" s="107"/>
      <c r="H3625" s="373" t="s">
        <v>10</v>
      </c>
      <c r="I3625" s="373">
        <v>550</v>
      </c>
      <c r="J3625" s="373">
        <v>20</v>
      </c>
      <c r="K3625" s="372">
        <v>5</v>
      </c>
      <c r="L3625" s="372">
        <v>1</v>
      </c>
      <c r="M3625" s="372">
        <v>0</v>
      </c>
      <c r="N3625" s="375">
        <v>1</v>
      </c>
      <c r="O3625" s="374" t="str">
        <f>Cal_051922a!$E$2</f>
        <v>Cal_051922a</v>
      </c>
      <c r="P3625" s="596">
        <f>Cal_051922a!$Q$3</f>
        <v>1.8382409380942635</v>
      </c>
      <c r="Q3625" s="596">
        <f>Cal_051922a!$R$3</f>
        <v>0.56187208580813652</v>
      </c>
      <c r="R3625" s="376">
        <v>15.43</v>
      </c>
      <c r="S3625" s="376">
        <v>10.53</v>
      </c>
      <c r="T3625" s="82">
        <f t="shared" si="946"/>
        <v>0.7406666666666667</v>
      </c>
      <c r="U3625" s="378">
        <f t="shared" si="937"/>
        <v>14.689333333333334</v>
      </c>
      <c r="V3625" s="378">
        <f t="shared" si="938"/>
        <v>9.7893333333333334</v>
      </c>
      <c r="W3625" s="464">
        <f t="shared" si="939"/>
        <v>5.4887622330338823E-2</v>
      </c>
      <c r="X3625" s="464">
        <f t="shared" si="940"/>
        <v>3.7030325974029547E-2</v>
      </c>
      <c r="Y3625" s="82">
        <f>Cal_051922a!$A$3</f>
        <v>20220519</v>
      </c>
      <c r="Z3625" s="90" t="s">
        <v>1550</v>
      </c>
      <c r="AA3625" s="82">
        <v>20220913</v>
      </c>
      <c r="AB3625" s="380"/>
      <c r="AE3625" s="689" t="s">
        <v>1250</v>
      </c>
      <c r="AF3625" s="130">
        <v>1</v>
      </c>
      <c r="AG3625" s="130" t="s">
        <v>1634</v>
      </c>
      <c r="AH3625" s="371" t="s">
        <v>1274</v>
      </c>
      <c r="AI3625" s="371"/>
    </row>
    <row r="3626" spans="1:35" s="372" customFormat="1" x14ac:dyDescent="0.2">
      <c r="A3626" s="372" t="s">
        <v>1267</v>
      </c>
      <c r="B3626" s="462">
        <v>20201016</v>
      </c>
      <c r="C3626" s="373" t="s">
        <v>67</v>
      </c>
      <c r="D3626" s="373">
        <v>17</v>
      </c>
      <c r="E3626" s="373">
        <v>6</v>
      </c>
      <c r="F3626" s="107"/>
      <c r="G3626" s="107"/>
      <c r="H3626" s="373" t="s">
        <v>11</v>
      </c>
      <c r="I3626" s="373">
        <v>552</v>
      </c>
      <c r="J3626" s="373">
        <v>20</v>
      </c>
      <c r="K3626" s="372">
        <v>5</v>
      </c>
      <c r="L3626" s="372">
        <v>1</v>
      </c>
      <c r="M3626" s="372">
        <v>0</v>
      </c>
      <c r="N3626" s="375">
        <v>1</v>
      </c>
      <c r="O3626" s="374" t="str">
        <f>Cal_051922a!$E$2</f>
        <v>Cal_051922a</v>
      </c>
      <c r="P3626" s="596">
        <f>Cal_051922a!$Q$3</f>
        <v>1.8382409380942635</v>
      </c>
      <c r="Q3626" s="596">
        <f>Cal_051922a!$R$3</f>
        <v>0.56187208580813652</v>
      </c>
      <c r="R3626" s="376">
        <v>15.25</v>
      </c>
      <c r="S3626" s="376">
        <v>10.050000000000001</v>
      </c>
      <c r="T3626" s="82">
        <f t="shared" si="946"/>
        <v>0.7406666666666667</v>
      </c>
      <c r="U3626" s="378">
        <f t="shared" si="937"/>
        <v>14.509333333333334</v>
      </c>
      <c r="V3626" s="378">
        <f t="shared" si="938"/>
        <v>9.3093333333333348</v>
      </c>
      <c r="W3626" s="464">
        <f t="shared" si="939"/>
        <v>5.8037045202887085E-2</v>
      </c>
      <c r="X3626" s="464">
        <f t="shared" si="940"/>
        <v>2.9057187621661425E-2</v>
      </c>
      <c r="Y3626" s="82">
        <f>Cal_051922a!$A$3</f>
        <v>20220519</v>
      </c>
      <c r="Z3626" s="90" t="s">
        <v>1550</v>
      </c>
      <c r="AA3626" s="82">
        <v>20220913</v>
      </c>
      <c r="AB3626" s="380"/>
      <c r="AE3626" s="689" t="s">
        <v>1250</v>
      </c>
      <c r="AF3626" s="130">
        <v>1</v>
      </c>
      <c r="AG3626" s="130" t="s">
        <v>1634</v>
      </c>
      <c r="AH3626" s="371" t="s">
        <v>1275</v>
      </c>
      <c r="AI3626" s="371"/>
    </row>
    <row r="3627" spans="1:35" x14ac:dyDescent="0.2">
      <c r="A3627" s="43" t="s">
        <v>1267</v>
      </c>
      <c r="B3627" s="45">
        <v>20201016</v>
      </c>
      <c r="C3627" s="107" t="s">
        <v>67</v>
      </c>
      <c r="D3627" s="107">
        <v>17</v>
      </c>
      <c r="E3627" s="107">
        <v>10</v>
      </c>
      <c r="H3627" s="107" t="s">
        <v>10</v>
      </c>
      <c r="I3627" s="107">
        <v>290</v>
      </c>
      <c r="J3627" s="107">
        <v>0</v>
      </c>
      <c r="K3627" s="43">
        <v>5</v>
      </c>
      <c r="L3627" s="43">
        <v>1</v>
      </c>
      <c r="M3627" s="43">
        <v>0</v>
      </c>
      <c r="N3627" s="49">
        <v>1</v>
      </c>
      <c r="O3627" s="111" t="str">
        <f>Cal_051922a!$E$2</f>
        <v>Cal_051922a</v>
      </c>
      <c r="P3627" s="112">
        <f>Cal_051922a!$Q$3</f>
        <v>1.8382409380942635</v>
      </c>
      <c r="Q3627" s="112">
        <f>Cal_051922a!$R$3</f>
        <v>0.56187208580813652</v>
      </c>
      <c r="R3627" s="46">
        <v>82.79</v>
      </c>
      <c r="S3627" s="46">
        <v>53.54</v>
      </c>
      <c r="T3627" s="43">
        <f t="shared" ref="T3627:T3630" si="947">AVERAGE(0.67,0.673,0.852,0.598,0.709,0.87)</f>
        <v>0.72866666666666668</v>
      </c>
      <c r="U3627" s="79">
        <f t="shared" si="937"/>
        <v>82.061333333333337</v>
      </c>
      <c r="V3627" s="79">
        <f t="shared" si="938"/>
        <v>52.81133333333333</v>
      </c>
      <c r="W3627" s="465">
        <f t="shared" si="939"/>
        <v>0.62139663915504995</v>
      </c>
      <c r="X3627" s="465">
        <f t="shared" si="940"/>
        <v>0.31906054646451537</v>
      </c>
      <c r="Y3627" s="43">
        <f>Cal_051922a!$A$3</f>
        <v>20220519</v>
      </c>
      <c r="Z3627" s="48" t="s">
        <v>1605</v>
      </c>
      <c r="AA3627" s="43">
        <v>20221204</v>
      </c>
      <c r="AE3627" s="689" t="s">
        <v>1250</v>
      </c>
      <c r="AF3627" s="130">
        <v>1</v>
      </c>
      <c r="AG3627" s="130" t="s">
        <v>1634</v>
      </c>
      <c r="AH3627"/>
    </row>
    <row r="3628" spans="1:35" x14ac:dyDescent="0.2">
      <c r="A3628" s="43" t="s">
        <v>1267</v>
      </c>
      <c r="B3628" s="45">
        <v>20201016</v>
      </c>
      <c r="C3628" s="107" t="s">
        <v>67</v>
      </c>
      <c r="D3628" s="107">
        <v>17</v>
      </c>
      <c r="E3628" s="107">
        <v>10</v>
      </c>
      <c r="H3628" s="107" t="s">
        <v>11</v>
      </c>
      <c r="I3628" s="107">
        <v>290</v>
      </c>
      <c r="J3628" s="107">
        <v>0</v>
      </c>
      <c r="K3628" s="43">
        <v>5</v>
      </c>
      <c r="L3628" s="43">
        <v>1</v>
      </c>
      <c r="M3628" s="43">
        <v>0</v>
      </c>
      <c r="N3628" s="49">
        <v>1</v>
      </c>
      <c r="O3628" s="111" t="str">
        <f>Cal_051922a!$E$2</f>
        <v>Cal_051922a</v>
      </c>
      <c r="P3628" s="112">
        <f>Cal_051922a!$Q$3</f>
        <v>1.8382409380942635</v>
      </c>
      <c r="Q3628" s="112">
        <f>Cal_051922a!$R$3</f>
        <v>0.56187208580813652</v>
      </c>
      <c r="R3628" s="46">
        <v>86.74</v>
      </c>
      <c r="S3628" s="46">
        <v>55.45</v>
      </c>
      <c r="T3628" s="43">
        <f t="shared" ref="T3628" si="948">AVERAGE(0.752,0.643,0.766,0.706,0.634,0.813)</f>
        <v>0.71899999999999997</v>
      </c>
      <c r="U3628" s="79">
        <f t="shared" si="937"/>
        <v>86.021000000000001</v>
      </c>
      <c r="V3628" s="79">
        <f t="shared" si="938"/>
        <v>54.731000000000002</v>
      </c>
      <c r="W3628" s="465">
        <f t="shared" si="939"/>
        <v>0.66473507142432497</v>
      </c>
      <c r="X3628" s="465">
        <f t="shared" si="940"/>
        <v>0.30990728235348353</v>
      </c>
      <c r="Y3628" s="43">
        <f>Cal_051922a!$A$3</f>
        <v>20220519</v>
      </c>
      <c r="Z3628" s="48" t="s">
        <v>1603</v>
      </c>
      <c r="AA3628" s="43">
        <v>20221204</v>
      </c>
      <c r="AE3628" s="689" t="s">
        <v>1250</v>
      </c>
      <c r="AF3628" s="130">
        <v>1</v>
      </c>
      <c r="AG3628" s="130" t="s">
        <v>1634</v>
      </c>
      <c r="AH3628"/>
    </row>
    <row r="3629" spans="1:35" x14ac:dyDescent="0.2">
      <c r="A3629" s="43" t="s">
        <v>1267</v>
      </c>
      <c r="B3629" s="45">
        <v>20201016</v>
      </c>
      <c r="C3629" s="107" t="s">
        <v>67</v>
      </c>
      <c r="D3629" s="107">
        <v>17</v>
      </c>
      <c r="E3629" s="107">
        <v>13</v>
      </c>
      <c r="H3629" s="107" t="s">
        <v>10</v>
      </c>
      <c r="I3629" s="107">
        <v>290</v>
      </c>
      <c r="J3629" s="107">
        <v>0</v>
      </c>
      <c r="K3629" s="43">
        <v>5</v>
      </c>
      <c r="L3629" s="43">
        <v>1</v>
      </c>
      <c r="M3629" s="43">
        <v>0</v>
      </c>
      <c r="N3629" s="49">
        <v>1</v>
      </c>
      <c r="O3629" s="111" t="str">
        <f>Cal_051922a!$E$2</f>
        <v>Cal_051922a</v>
      </c>
      <c r="P3629" s="112">
        <f>Cal_051922a!$Q$3</f>
        <v>1.8382409380942635</v>
      </c>
      <c r="Q3629" s="112">
        <f>Cal_051922a!$R$3</f>
        <v>0.56187208580813652</v>
      </c>
      <c r="R3629" s="46">
        <v>91.36</v>
      </c>
      <c r="S3629" s="46">
        <v>58.92</v>
      </c>
      <c r="T3629" s="43">
        <f t="shared" si="947"/>
        <v>0.72866666666666668</v>
      </c>
      <c r="U3629" s="79">
        <f t="shared" si="937"/>
        <v>90.63133333333333</v>
      </c>
      <c r="V3629" s="79">
        <f t="shared" si="938"/>
        <v>58.191333333333333</v>
      </c>
      <c r="W3629" s="465">
        <f t="shared" si="939"/>
        <v>0.68916605039965162</v>
      </c>
      <c r="X3629" s="465">
        <f t="shared" si="940"/>
        <v>0.34709745820550869</v>
      </c>
      <c r="Y3629" s="43">
        <f>Cal_051922a!$A$3</f>
        <v>20220519</v>
      </c>
      <c r="Z3629" s="48" t="s">
        <v>1605</v>
      </c>
      <c r="AA3629" s="43">
        <v>20221204</v>
      </c>
      <c r="AE3629" s="689" t="s">
        <v>1250</v>
      </c>
      <c r="AF3629" s="130">
        <v>1</v>
      </c>
      <c r="AG3629" s="130" t="s">
        <v>1634</v>
      </c>
      <c r="AH3629"/>
    </row>
    <row r="3630" spans="1:35" x14ac:dyDescent="0.2">
      <c r="A3630" s="43" t="s">
        <v>1267</v>
      </c>
      <c r="B3630" s="45">
        <v>20201016</v>
      </c>
      <c r="C3630" s="107" t="s">
        <v>67</v>
      </c>
      <c r="D3630" s="107">
        <v>17</v>
      </c>
      <c r="E3630" s="107">
        <v>13</v>
      </c>
      <c r="H3630" s="107" t="s">
        <v>11</v>
      </c>
      <c r="I3630" s="107">
        <v>290</v>
      </c>
      <c r="J3630" s="107">
        <v>0</v>
      </c>
      <c r="K3630" s="43">
        <v>5</v>
      </c>
      <c r="L3630" s="43">
        <v>1</v>
      </c>
      <c r="M3630" s="43">
        <v>0</v>
      </c>
      <c r="N3630" s="49">
        <v>1</v>
      </c>
      <c r="O3630" s="111" t="str">
        <f>Cal_051922a!$E$2</f>
        <v>Cal_051922a</v>
      </c>
      <c r="P3630" s="112">
        <f>Cal_051922a!$Q$3</f>
        <v>1.8382409380942635</v>
      </c>
      <c r="Q3630" s="112">
        <f>Cal_051922a!$R$3</f>
        <v>0.56187208580813652</v>
      </c>
      <c r="R3630" s="46">
        <v>94.44</v>
      </c>
      <c r="S3630" s="46">
        <v>61.09</v>
      </c>
      <c r="T3630" s="43">
        <f t="shared" si="947"/>
        <v>0.72866666666666668</v>
      </c>
      <c r="U3630" s="79">
        <f t="shared" si="937"/>
        <v>93.711333333333329</v>
      </c>
      <c r="V3630" s="79">
        <f t="shared" si="938"/>
        <v>60.361333333333334</v>
      </c>
      <c r="W3630" s="465">
        <f t="shared" si="939"/>
        <v>0.70849839028447537</v>
      </c>
      <c r="X3630" s="465">
        <f t="shared" si="940"/>
        <v>0.36640818911599021</v>
      </c>
      <c r="Y3630" s="43">
        <f>Cal_051922a!$A$3</f>
        <v>20220519</v>
      </c>
      <c r="Z3630" s="48" t="s">
        <v>1605</v>
      </c>
      <c r="AA3630" s="43">
        <v>20221204</v>
      </c>
      <c r="AE3630" s="689" t="s">
        <v>1250</v>
      </c>
      <c r="AF3630" s="130">
        <v>1</v>
      </c>
      <c r="AG3630" s="130" t="s">
        <v>1634</v>
      </c>
      <c r="AH3630"/>
    </row>
    <row r="3631" spans="1:35" x14ac:dyDescent="0.2">
      <c r="A3631" s="43" t="s">
        <v>1267</v>
      </c>
      <c r="B3631" s="45">
        <v>20201016</v>
      </c>
      <c r="C3631" s="107" t="s">
        <v>67</v>
      </c>
      <c r="D3631" s="107">
        <v>17</v>
      </c>
      <c r="E3631" s="107">
        <v>13</v>
      </c>
      <c r="H3631" s="107" t="s">
        <v>10</v>
      </c>
      <c r="I3631" s="107">
        <v>290</v>
      </c>
      <c r="J3631" s="107">
        <v>10</v>
      </c>
      <c r="K3631" s="43">
        <v>5</v>
      </c>
      <c r="L3631" s="43">
        <v>1</v>
      </c>
      <c r="M3631" s="43">
        <v>0</v>
      </c>
      <c r="N3631" s="49">
        <v>1</v>
      </c>
      <c r="O3631" s="111" t="str">
        <f>Cal_051922a!$E$2</f>
        <v>Cal_051922a</v>
      </c>
      <c r="P3631" s="112">
        <f>Cal_051922a!$Q$3</f>
        <v>1.8382409380942635</v>
      </c>
      <c r="Q3631" s="112">
        <f>Cal_051922a!$R$3</f>
        <v>0.56187208580813652</v>
      </c>
      <c r="R3631" s="46">
        <v>54.65</v>
      </c>
      <c r="S3631" s="46">
        <v>34.840000000000003</v>
      </c>
      <c r="T3631" s="43">
        <f t="shared" ref="T3631:T3632" si="949">AVERAGE(0.515, 0.731, 0.635, 0.606, 0.862,0.566)</f>
        <v>0.65249999999999997</v>
      </c>
      <c r="U3631" s="79">
        <f t="shared" si="937"/>
        <v>53.997499999999995</v>
      </c>
      <c r="V3631" s="79">
        <f t="shared" si="938"/>
        <v>34.1875</v>
      </c>
      <c r="W3631" s="465">
        <f t="shared" si="939"/>
        <v>0.42085016826193272</v>
      </c>
      <c r="X3631" s="465">
        <f t="shared" si="940"/>
        <v>0.18795627543138224</v>
      </c>
      <c r="Y3631" s="43">
        <f>Cal_051922a!$A$3</f>
        <v>20220519</v>
      </c>
      <c r="Z3631" s="48" t="s">
        <v>2001</v>
      </c>
      <c r="AA3631" s="43">
        <v>20230209</v>
      </c>
      <c r="AE3631" s="689" t="s">
        <v>1250</v>
      </c>
      <c r="AF3631" s="130">
        <v>1</v>
      </c>
      <c r="AH3631"/>
    </row>
    <row r="3632" spans="1:35" x14ac:dyDescent="0.2">
      <c r="A3632" s="43" t="s">
        <v>1267</v>
      </c>
      <c r="B3632" s="45">
        <v>20201016</v>
      </c>
      <c r="C3632" s="107" t="s">
        <v>67</v>
      </c>
      <c r="D3632" s="107">
        <v>17</v>
      </c>
      <c r="E3632" s="107">
        <v>13</v>
      </c>
      <c r="H3632" s="107" t="s">
        <v>11</v>
      </c>
      <c r="I3632" s="107">
        <v>290</v>
      </c>
      <c r="J3632" s="107">
        <v>10</v>
      </c>
      <c r="K3632" s="43">
        <v>5</v>
      </c>
      <c r="L3632" s="43">
        <v>1</v>
      </c>
      <c r="M3632" s="43">
        <v>0</v>
      </c>
      <c r="N3632" s="49">
        <v>1</v>
      </c>
      <c r="O3632" s="111" t="str">
        <f>Cal_051922a!$E$2</f>
        <v>Cal_051922a</v>
      </c>
      <c r="P3632" s="112">
        <f>Cal_051922a!$Q$3</f>
        <v>1.8382409380942635</v>
      </c>
      <c r="Q3632" s="112">
        <f>Cal_051922a!$R$3</f>
        <v>0.56187208580813652</v>
      </c>
      <c r="R3632" s="46">
        <v>61.71</v>
      </c>
      <c r="S3632" s="46">
        <v>38.799999999999997</v>
      </c>
      <c r="T3632" s="43">
        <f t="shared" si="949"/>
        <v>0.65249999999999997</v>
      </c>
      <c r="U3632" s="79">
        <f t="shared" si="937"/>
        <v>61.057499999999997</v>
      </c>
      <c r="V3632" s="79">
        <f t="shared" si="938"/>
        <v>38.147499999999994</v>
      </c>
      <c r="W3632" s="465">
        <f t="shared" si="939"/>
        <v>0.48670758984759638</v>
      </c>
      <c r="X3632" s="465">
        <f t="shared" si="940"/>
        <v>0.19261800608046908</v>
      </c>
      <c r="Y3632" s="43">
        <f>Cal_051922a!$A$3</f>
        <v>20220519</v>
      </c>
      <c r="Z3632" s="48" t="s">
        <v>2001</v>
      </c>
      <c r="AA3632" s="43">
        <v>20230209</v>
      </c>
      <c r="AE3632" s="689" t="s">
        <v>1250</v>
      </c>
      <c r="AF3632" s="130">
        <v>1</v>
      </c>
      <c r="AH3632"/>
    </row>
    <row r="3633" spans="1:35" s="82" customFormat="1" x14ac:dyDescent="0.2">
      <c r="A3633" s="82" t="s">
        <v>1267</v>
      </c>
      <c r="B3633" s="81">
        <v>20201016</v>
      </c>
      <c r="C3633" s="126" t="s">
        <v>67</v>
      </c>
      <c r="D3633" s="126">
        <v>17</v>
      </c>
      <c r="E3633" s="126">
        <v>13</v>
      </c>
      <c r="F3633" s="107"/>
      <c r="G3633" s="107"/>
      <c r="H3633" s="126" t="s">
        <v>10</v>
      </c>
      <c r="I3633" s="126">
        <v>293</v>
      </c>
      <c r="J3633" s="126">
        <v>5</v>
      </c>
      <c r="K3633" s="82">
        <v>5</v>
      </c>
      <c r="L3633" s="82">
        <v>1</v>
      </c>
      <c r="M3633" s="82">
        <v>0</v>
      </c>
      <c r="N3633" s="83">
        <v>1</v>
      </c>
      <c r="O3633" s="156" t="str">
        <f>Cal_051922a!$E$2</f>
        <v>Cal_051922a</v>
      </c>
      <c r="P3633" s="157">
        <f>Cal_051922a!$Q$3</f>
        <v>1.8382409380942635</v>
      </c>
      <c r="Q3633" s="157">
        <f>Cal_051922a!$R$3</f>
        <v>0.56187208580813652</v>
      </c>
      <c r="R3633" s="84">
        <v>20.65</v>
      </c>
      <c r="S3633" s="84">
        <v>13.8</v>
      </c>
      <c r="T3633" s="82">
        <f t="shared" ref="T3633:T3636" si="950">AVERAGE(0.888, 0.832, 0.918, 0.587, 0.78, 0.439)</f>
        <v>0.7406666666666667</v>
      </c>
      <c r="U3633" s="125">
        <f t="shared" si="937"/>
        <v>19.909333333333333</v>
      </c>
      <c r="V3633" s="125">
        <f t="shared" si="938"/>
        <v>13.059333333333335</v>
      </c>
      <c r="W3633" s="459">
        <f t="shared" si="939"/>
        <v>0.14403365405694185</v>
      </c>
      <c r="X3633" s="459">
        <f t="shared" si="940"/>
        <v>8.6144064658478653E-2</v>
      </c>
      <c r="Y3633" s="82">
        <f>Cal_051922a!$A$3</f>
        <v>20220519</v>
      </c>
      <c r="Z3633" s="90" t="s">
        <v>1550</v>
      </c>
      <c r="AA3633" s="82">
        <v>20220913</v>
      </c>
      <c r="AB3633" s="85"/>
      <c r="AE3633" s="689" t="s">
        <v>1250</v>
      </c>
      <c r="AF3633" s="130">
        <v>1</v>
      </c>
      <c r="AG3633" s="130" t="s">
        <v>1634</v>
      </c>
      <c r="AH3633" s="155" t="s">
        <v>275</v>
      </c>
      <c r="AI3633" s="155"/>
    </row>
    <row r="3634" spans="1:35" s="82" customFormat="1" x14ac:dyDescent="0.2">
      <c r="A3634" s="82" t="s">
        <v>1267</v>
      </c>
      <c r="B3634" s="81">
        <v>20201016</v>
      </c>
      <c r="C3634" s="126" t="s">
        <v>67</v>
      </c>
      <c r="D3634" s="126">
        <v>17</v>
      </c>
      <c r="E3634" s="126">
        <v>13</v>
      </c>
      <c r="F3634" s="107"/>
      <c r="G3634" s="107"/>
      <c r="H3634" s="126" t="s">
        <v>11</v>
      </c>
      <c r="I3634" s="126">
        <v>293</v>
      </c>
      <c r="J3634" s="126">
        <v>5</v>
      </c>
      <c r="K3634" s="82">
        <v>5</v>
      </c>
      <c r="L3634" s="82">
        <v>1</v>
      </c>
      <c r="M3634" s="82">
        <v>0</v>
      </c>
      <c r="N3634" s="83">
        <v>1</v>
      </c>
      <c r="O3634" s="156" t="str">
        <f>Cal_051922a!$E$2</f>
        <v>Cal_051922a</v>
      </c>
      <c r="P3634" s="157">
        <f>Cal_051922a!$Q$3</f>
        <v>1.8382409380942635</v>
      </c>
      <c r="Q3634" s="157">
        <f>Cal_051922a!$R$3</f>
        <v>0.56187208580813652</v>
      </c>
      <c r="R3634" s="84">
        <v>22.12</v>
      </c>
      <c r="S3634" s="84">
        <v>15.16</v>
      </c>
      <c r="T3634" s="82">
        <f t="shared" si="950"/>
        <v>0.7406666666666667</v>
      </c>
      <c r="U3634" s="125">
        <f t="shared" si="937"/>
        <v>21.379333333333335</v>
      </c>
      <c r="V3634" s="125">
        <f t="shared" si="938"/>
        <v>14.419333333333334</v>
      </c>
      <c r="W3634" s="459">
        <f t="shared" si="939"/>
        <v>0.14634660324617749</v>
      </c>
      <c r="X3634" s="459">
        <f t="shared" si="940"/>
        <v>0.1078018411918148</v>
      </c>
      <c r="Y3634" s="82">
        <f>Cal_051922a!$A$3</f>
        <v>20220519</v>
      </c>
      <c r="Z3634" s="90" t="s">
        <v>1550</v>
      </c>
      <c r="AA3634" s="82">
        <v>20220913</v>
      </c>
      <c r="AB3634" s="85"/>
      <c r="AE3634" s="689" t="s">
        <v>1250</v>
      </c>
      <c r="AF3634" s="130">
        <v>1</v>
      </c>
      <c r="AG3634" s="130" t="s">
        <v>1634</v>
      </c>
      <c r="AH3634" s="155" t="s">
        <v>276</v>
      </c>
      <c r="AI3634" s="155"/>
    </row>
    <row r="3635" spans="1:35" s="372" customFormat="1" x14ac:dyDescent="0.2">
      <c r="A3635" s="372" t="s">
        <v>1267</v>
      </c>
      <c r="B3635" s="462">
        <v>20201016</v>
      </c>
      <c r="C3635" s="373" t="s">
        <v>67</v>
      </c>
      <c r="D3635" s="373">
        <v>17</v>
      </c>
      <c r="E3635" s="373">
        <v>13</v>
      </c>
      <c r="F3635" s="107"/>
      <c r="G3635" s="107"/>
      <c r="H3635" s="373" t="s">
        <v>10</v>
      </c>
      <c r="I3635" s="373">
        <v>552</v>
      </c>
      <c r="J3635" s="373">
        <v>20</v>
      </c>
      <c r="K3635" s="372">
        <v>5</v>
      </c>
      <c r="L3635" s="372">
        <v>1</v>
      </c>
      <c r="M3635" s="372">
        <v>0</v>
      </c>
      <c r="N3635" s="375">
        <v>1</v>
      </c>
      <c r="O3635" s="374" t="str">
        <f>Cal_051922a!$E$2</f>
        <v>Cal_051922a</v>
      </c>
      <c r="P3635" s="596">
        <f>Cal_051922a!$Q$3</f>
        <v>1.8382409380942635</v>
      </c>
      <c r="Q3635" s="596">
        <f>Cal_051922a!$R$3</f>
        <v>0.56187208580813652</v>
      </c>
      <c r="R3635" s="376">
        <v>34.479999999999997</v>
      </c>
      <c r="S3635" s="376">
        <v>23.44</v>
      </c>
      <c r="T3635" s="82">
        <f t="shared" si="950"/>
        <v>0.7406666666666667</v>
      </c>
      <c r="U3635" s="378">
        <f t="shared" si="937"/>
        <v>33.739333333333327</v>
      </c>
      <c r="V3635" s="378">
        <f t="shared" si="938"/>
        <v>22.699333333333335</v>
      </c>
      <c r="W3635" s="464">
        <f t="shared" si="939"/>
        <v>0.12321711135382174</v>
      </c>
      <c r="X3635" s="464">
        <f t="shared" si="940"/>
        <v>8.9148366549576447E-2</v>
      </c>
      <c r="Y3635" s="82">
        <f>Cal_051922a!$A$3</f>
        <v>20220519</v>
      </c>
      <c r="Z3635" s="90" t="s">
        <v>1550</v>
      </c>
      <c r="AA3635" s="82">
        <v>20220913</v>
      </c>
      <c r="AB3635" s="380"/>
      <c r="AE3635" s="689" t="s">
        <v>1250</v>
      </c>
      <c r="AF3635" s="130">
        <v>1</v>
      </c>
      <c r="AG3635" s="130" t="s">
        <v>1634</v>
      </c>
      <c r="AH3635" s="371" t="s">
        <v>1276</v>
      </c>
      <c r="AI3635" s="371"/>
    </row>
    <row r="3636" spans="1:35" s="372" customFormat="1" x14ac:dyDescent="0.2">
      <c r="A3636" s="372" t="s">
        <v>1267</v>
      </c>
      <c r="B3636" s="462">
        <v>20201016</v>
      </c>
      <c r="C3636" s="373" t="s">
        <v>67</v>
      </c>
      <c r="D3636" s="373">
        <v>17</v>
      </c>
      <c r="E3636" s="373">
        <v>13</v>
      </c>
      <c r="F3636" s="107"/>
      <c r="G3636" s="107"/>
      <c r="H3636" s="373" t="s">
        <v>11</v>
      </c>
      <c r="I3636" s="373">
        <v>550</v>
      </c>
      <c r="J3636" s="373">
        <v>20</v>
      </c>
      <c r="K3636" s="372">
        <v>5</v>
      </c>
      <c r="L3636" s="372">
        <v>1</v>
      </c>
      <c r="M3636" s="372">
        <v>0</v>
      </c>
      <c r="N3636" s="375">
        <v>1</v>
      </c>
      <c r="O3636" s="374" t="str">
        <f>Cal_051922a!$E$2</f>
        <v>Cal_051922a</v>
      </c>
      <c r="P3636" s="596">
        <f>Cal_051922a!$Q$3</f>
        <v>1.8382409380942635</v>
      </c>
      <c r="Q3636" s="596">
        <f>Cal_051922a!$R$3</f>
        <v>0.56187208580813652</v>
      </c>
      <c r="R3636" s="376">
        <v>36.58</v>
      </c>
      <c r="S3636" s="376">
        <v>23.75</v>
      </c>
      <c r="T3636" s="82">
        <f t="shared" si="950"/>
        <v>0.7406666666666667</v>
      </c>
      <c r="U3636" s="378">
        <f t="shared" si="937"/>
        <v>35.839333333333329</v>
      </c>
      <c r="V3636" s="378">
        <f t="shared" si="938"/>
        <v>23.009333333333334</v>
      </c>
      <c r="W3636" s="464">
        <f t="shared" si="939"/>
        <v>0.14371595806086668</v>
      </c>
      <c r="X3636" s="464">
        <f t="shared" si="940"/>
        <v>7.2332534705203247E-2</v>
      </c>
      <c r="Y3636" s="82">
        <f>Cal_051922a!$A$3</f>
        <v>20220519</v>
      </c>
      <c r="Z3636" s="90" t="s">
        <v>1550</v>
      </c>
      <c r="AA3636" s="82">
        <v>20220913</v>
      </c>
      <c r="AB3636" s="380"/>
      <c r="AE3636" s="689" t="s">
        <v>1250</v>
      </c>
      <c r="AF3636" s="130">
        <v>1</v>
      </c>
      <c r="AG3636" s="130" t="s">
        <v>1634</v>
      </c>
      <c r="AH3636" s="371" t="s">
        <v>1277</v>
      </c>
      <c r="AI3636" s="371"/>
    </row>
    <row r="3637" spans="1:35" x14ac:dyDescent="0.2">
      <c r="A3637" s="43" t="s">
        <v>1267</v>
      </c>
      <c r="B3637" s="45">
        <v>20201016</v>
      </c>
      <c r="C3637" s="107" t="s">
        <v>67</v>
      </c>
      <c r="D3637" s="107">
        <v>17</v>
      </c>
      <c r="E3637" s="107">
        <v>15</v>
      </c>
      <c r="H3637" s="107" t="s">
        <v>10</v>
      </c>
      <c r="I3637" s="107">
        <v>290</v>
      </c>
      <c r="J3637" s="107">
        <v>0</v>
      </c>
      <c r="K3637" s="43">
        <v>5</v>
      </c>
      <c r="L3637" s="43">
        <v>1</v>
      </c>
      <c r="M3637" s="43">
        <v>0</v>
      </c>
      <c r="N3637" s="49">
        <v>1</v>
      </c>
      <c r="O3637" s="111" t="str">
        <f>Cal_051922a!$E$2</f>
        <v>Cal_051922a</v>
      </c>
      <c r="P3637" s="112">
        <f>Cal_051922a!$Q$3</f>
        <v>1.8382409380942635</v>
      </c>
      <c r="Q3637" s="112">
        <f>Cal_051922a!$R$3</f>
        <v>0.56187208580813652</v>
      </c>
      <c r="R3637" s="46">
        <v>72.55</v>
      </c>
      <c r="S3637" s="46">
        <v>46.93</v>
      </c>
      <c r="T3637" s="43">
        <f t="shared" ref="T3637:T3638" si="951">AVERAGE(0.67,0.673,0.852,0.598,0.709,0.87)</f>
        <v>0.72866666666666668</v>
      </c>
      <c r="U3637" s="79">
        <f t="shared" si="937"/>
        <v>71.821333333333328</v>
      </c>
      <c r="V3637" s="79">
        <f t="shared" si="938"/>
        <v>46.201333333333331</v>
      </c>
      <c r="W3637" s="465">
        <f t="shared" si="939"/>
        <v>0.5442797229111922</v>
      </c>
      <c r="X3637" s="465">
        <f t="shared" si="940"/>
        <v>0.27846746364986302</v>
      </c>
      <c r="Y3637" s="43">
        <f>Cal_051922a!$A$3</f>
        <v>20220519</v>
      </c>
      <c r="Z3637" s="48" t="s">
        <v>1605</v>
      </c>
      <c r="AA3637" s="43">
        <v>20221204</v>
      </c>
      <c r="AE3637" s="689" t="s">
        <v>1250</v>
      </c>
      <c r="AF3637" s="130">
        <v>1</v>
      </c>
      <c r="AG3637" s="130" t="s">
        <v>1634</v>
      </c>
      <c r="AH3637"/>
    </row>
    <row r="3638" spans="1:35" x14ac:dyDescent="0.2">
      <c r="A3638" s="43" t="s">
        <v>1267</v>
      </c>
      <c r="B3638" s="45">
        <v>20201016</v>
      </c>
      <c r="C3638" s="107" t="s">
        <v>67</v>
      </c>
      <c r="D3638" s="107">
        <v>17</v>
      </c>
      <c r="E3638" s="107">
        <v>15</v>
      </c>
      <c r="H3638" s="107" t="s">
        <v>11</v>
      </c>
      <c r="I3638" s="107">
        <v>290</v>
      </c>
      <c r="J3638" s="107">
        <v>0</v>
      </c>
      <c r="K3638" s="43">
        <v>5</v>
      </c>
      <c r="L3638" s="43">
        <v>1</v>
      </c>
      <c r="M3638" s="43">
        <v>0</v>
      </c>
      <c r="N3638" s="49">
        <v>1</v>
      </c>
      <c r="O3638" s="111" t="str">
        <f>Cal_051922a!$E$2</f>
        <v>Cal_051922a</v>
      </c>
      <c r="P3638" s="112">
        <f>Cal_051922a!$Q$3</f>
        <v>1.8382409380942635</v>
      </c>
      <c r="Q3638" s="112">
        <f>Cal_051922a!$R$3</f>
        <v>0.56187208580813652</v>
      </c>
      <c r="R3638" s="46">
        <v>72.540000000000006</v>
      </c>
      <c r="S3638" s="46">
        <v>47.57</v>
      </c>
      <c r="T3638" s="43">
        <f t="shared" si="951"/>
        <v>0.72866666666666668</v>
      </c>
      <c r="U3638" s="79">
        <f t="shared" si="937"/>
        <v>71.811333333333337</v>
      </c>
      <c r="V3638" s="79">
        <f t="shared" si="938"/>
        <v>46.841333333333331</v>
      </c>
      <c r="W3638" s="465">
        <f t="shared" si="939"/>
        <v>0.53047090870774682</v>
      </c>
      <c r="X3638" s="465">
        <f t="shared" si="940"/>
        <v>0.30367331255791447</v>
      </c>
      <c r="Y3638" s="43">
        <f>Cal_051922a!$A$3</f>
        <v>20220519</v>
      </c>
      <c r="Z3638" s="48" t="s">
        <v>1605</v>
      </c>
      <c r="AA3638" s="43">
        <v>20221204</v>
      </c>
      <c r="AE3638" s="689" t="s">
        <v>1250</v>
      </c>
      <c r="AF3638" s="130">
        <v>1</v>
      </c>
      <c r="AG3638" s="130" t="s">
        <v>1634</v>
      </c>
      <c r="AH3638"/>
    </row>
    <row r="3639" spans="1:35" x14ac:dyDescent="0.2">
      <c r="A3639" s="43" t="s">
        <v>1267</v>
      </c>
      <c r="B3639" s="45">
        <v>20201016</v>
      </c>
      <c r="C3639" s="107" t="s">
        <v>67</v>
      </c>
      <c r="D3639" s="107">
        <v>17</v>
      </c>
      <c r="E3639" s="107">
        <v>15</v>
      </c>
      <c r="H3639" s="107" t="s">
        <v>10</v>
      </c>
      <c r="I3639" s="107">
        <v>290</v>
      </c>
      <c r="J3639" s="107">
        <v>10</v>
      </c>
      <c r="K3639" s="43">
        <v>5</v>
      </c>
      <c r="L3639" s="43">
        <v>1</v>
      </c>
      <c r="M3639" s="43">
        <v>0</v>
      </c>
      <c r="N3639" s="49">
        <v>1</v>
      </c>
      <c r="O3639" s="111" t="str">
        <f>Cal_051922a!$E$2</f>
        <v>Cal_051922a</v>
      </c>
      <c r="P3639" s="112">
        <f>Cal_051922a!$Q$3</f>
        <v>1.8382409380942635</v>
      </c>
      <c r="Q3639" s="112">
        <f>Cal_051922a!$R$3</f>
        <v>0.56187208580813652</v>
      </c>
      <c r="R3639" s="46">
        <v>53.28</v>
      </c>
      <c r="S3639" s="46">
        <v>34.380000000000003</v>
      </c>
      <c r="T3639" s="43">
        <f t="shared" ref="T3639:T3640" si="952">AVERAGE(0.515, 0.731, 0.635, 0.606, 0.862,0.566)</f>
        <v>0.65249999999999997</v>
      </c>
      <c r="U3639" s="79">
        <f t="shared" si="937"/>
        <v>52.627499999999998</v>
      </c>
      <c r="V3639" s="79">
        <f t="shared" si="938"/>
        <v>33.727499999999999</v>
      </c>
      <c r="W3639" s="465">
        <f t="shared" si="939"/>
        <v>0.40151782837710903</v>
      </c>
      <c r="X3639" s="465">
        <f t="shared" si="940"/>
        <v>0.19909699662227032</v>
      </c>
      <c r="Y3639" s="43">
        <f>Cal_051922a!$A$3</f>
        <v>20220519</v>
      </c>
      <c r="Z3639" s="48" t="s">
        <v>2001</v>
      </c>
      <c r="AA3639" s="43">
        <v>20230209</v>
      </c>
      <c r="AE3639" s="689" t="s">
        <v>1250</v>
      </c>
      <c r="AF3639" s="130">
        <v>1</v>
      </c>
      <c r="AH3639"/>
    </row>
    <row r="3640" spans="1:35" x14ac:dyDescent="0.2">
      <c r="A3640" s="43" t="s">
        <v>1267</v>
      </c>
      <c r="B3640" s="45">
        <v>20201016</v>
      </c>
      <c r="C3640" s="107" t="s">
        <v>67</v>
      </c>
      <c r="D3640" s="107">
        <v>17</v>
      </c>
      <c r="E3640" s="107">
        <v>15</v>
      </c>
      <c r="H3640" s="107" t="s">
        <v>11</v>
      </c>
      <c r="I3640" s="107">
        <v>290</v>
      </c>
      <c r="J3640" s="107">
        <v>10</v>
      </c>
      <c r="K3640" s="43">
        <v>5</v>
      </c>
      <c r="L3640" s="43">
        <v>1</v>
      </c>
      <c r="M3640" s="43">
        <v>0</v>
      </c>
      <c r="N3640" s="49">
        <v>1</v>
      </c>
      <c r="O3640" s="111" t="str">
        <f>Cal_051922a!$E$2</f>
        <v>Cal_051922a</v>
      </c>
      <c r="P3640" s="112">
        <f>Cal_051922a!$Q$3</f>
        <v>1.8382409380942635</v>
      </c>
      <c r="Q3640" s="112">
        <f>Cal_051922a!$R$3</f>
        <v>0.56187208580813652</v>
      </c>
      <c r="R3640" s="46">
        <v>50.8</v>
      </c>
      <c r="S3640" s="46">
        <v>33.04</v>
      </c>
      <c r="T3640" s="43">
        <f t="shared" si="952"/>
        <v>0.65249999999999997</v>
      </c>
      <c r="U3640" s="79">
        <f t="shared" si="937"/>
        <v>50.147499999999994</v>
      </c>
      <c r="V3640" s="79">
        <f t="shared" si="938"/>
        <v>32.387499999999996</v>
      </c>
      <c r="W3640" s="465">
        <f t="shared" si="939"/>
        <v>0.3772992926972199</v>
      </c>
      <c r="X3640" s="465">
        <f t="shared" si="940"/>
        <v>0.19945299088939042</v>
      </c>
      <c r="Y3640" s="43">
        <f>Cal_051922a!$A$3</f>
        <v>20220519</v>
      </c>
      <c r="Z3640" s="48" t="s">
        <v>2001</v>
      </c>
      <c r="AA3640" s="43">
        <v>20230209</v>
      </c>
      <c r="AE3640" s="689" t="s">
        <v>1250</v>
      </c>
      <c r="AF3640" s="130">
        <v>1</v>
      </c>
      <c r="AH3640"/>
    </row>
    <row r="3641" spans="1:35" s="82" customFormat="1" x14ac:dyDescent="0.2">
      <c r="A3641" s="82" t="s">
        <v>1267</v>
      </c>
      <c r="B3641" s="81">
        <v>20201016</v>
      </c>
      <c r="C3641" s="126" t="s">
        <v>67</v>
      </c>
      <c r="D3641" s="126">
        <v>17</v>
      </c>
      <c r="E3641" s="126">
        <v>15</v>
      </c>
      <c r="F3641" s="107"/>
      <c r="G3641" s="107"/>
      <c r="H3641" s="126" t="s">
        <v>10</v>
      </c>
      <c r="I3641" s="126">
        <v>294</v>
      </c>
      <c r="J3641" s="126">
        <v>5</v>
      </c>
      <c r="K3641" s="82">
        <v>5</v>
      </c>
      <c r="L3641" s="82">
        <v>1</v>
      </c>
      <c r="M3641" s="82">
        <v>0</v>
      </c>
      <c r="N3641" s="83">
        <v>1</v>
      </c>
      <c r="O3641" s="156" t="str">
        <f>Cal_051922a!$E$2</f>
        <v>Cal_051922a</v>
      </c>
      <c r="P3641" s="157">
        <f>Cal_051922a!$Q$3</f>
        <v>1.8382409380942635</v>
      </c>
      <c r="Q3641" s="157">
        <f>Cal_051922a!$R$3</f>
        <v>0.56187208580813652</v>
      </c>
      <c r="R3641" s="84">
        <v>13.95</v>
      </c>
      <c r="S3641" s="84">
        <v>9.3030000000000008</v>
      </c>
      <c r="T3641" s="82">
        <f t="shared" ref="T3641:T3644" si="953">AVERAGE(0.888, 0.832, 0.918, 0.587, 0.78, 0.439)</f>
        <v>0.7406666666666667</v>
      </c>
      <c r="U3641" s="125">
        <f t="shared" si="937"/>
        <v>13.209333333333333</v>
      </c>
      <c r="V3641" s="125">
        <f t="shared" si="938"/>
        <v>8.5623333333333349</v>
      </c>
      <c r="W3641" s="459">
        <f t="shared" si="939"/>
        <v>9.7379237493403034E-2</v>
      </c>
      <c r="X3641" s="459">
        <f t="shared" si="940"/>
        <v>5.3023137847783619E-2</v>
      </c>
      <c r="Y3641" s="82">
        <f>Cal_051922a!$A$3</f>
        <v>20220519</v>
      </c>
      <c r="Z3641" s="90" t="s">
        <v>1550</v>
      </c>
      <c r="AA3641" s="82">
        <v>20220913</v>
      </c>
      <c r="AB3641" s="85"/>
      <c r="AE3641" s="689" t="s">
        <v>1250</v>
      </c>
      <c r="AF3641" s="130">
        <v>1</v>
      </c>
      <c r="AG3641" s="130" t="s">
        <v>1634</v>
      </c>
      <c r="AH3641" s="155" t="s">
        <v>273</v>
      </c>
      <c r="AI3641" s="155"/>
    </row>
    <row r="3642" spans="1:35" s="82" customFormat="1" x14ac:dyDescent="0.2">
      <c r="A3642" s="82" t="s">
        <v>1267</v>
      </c>
      <c r="B3642" s="81">
        <v>20201016</v>
      </c>
      <c r="C3642" s="126" t="s">
        <v>67</v>
      </c>
      <c r="D3642" s="126">
        <v>17</v>
      </c>
      <c r="E3642" s="126">
        <v>15</v>
      </c>
      <c r="F3642" s="107"/>
      <c r="G3642" s="107"/>
      <c r="H3642" s="126" t="s">
        <v>11</v>
      </c>
      <c r="I3642" s="126">
        <v>295</v>
      </c>
      <c r="J3642" s="126">
        <v>5</v>
      </c>
      <c r="K3642" s="82">
        <v>5</v>
      </c>
      <c r="L3642" s="82">
        <v>1</v>
      </c>
      <c r="M3642" s="82">
        <v>0</v>
      </c>
      <c r="N3642" s="83">
        <v>1</v>
      </c>
      <c r="O3642" s="156" t="str">
        <f>Cal_051922a!$E$2</f>
        <v>Cal_051922a</v>
      </c>
      <c r="P3642" s="157">
        <f>Cal_051922a!$Q$3</f>
        <v>1.8382409380942635</v>
      </c>
      <c r="Q3642" s="157">
        <f>Cal_051922a!$R$3</f>
        <v>0.56187208580813652</v>
      </c>
      <c r="R3642" s="84">
        <v>12.83</v>
      </c>
      <c r="S3642" s="84">
        <v>8.5559999999999992</v>
      </c>
      <c r="T3642" s="82">
        <f t="shared" si="953"/>
        <v>0.7406666666666667</v>
      </c>
      <c r="U3642" s="125">
        <f t="shared" si="937"/>
        <v>12.089333333333334</v>
      </c>
      <c r="V3642" s="125">
        <f t="shared" si="938"/>
        <v>7.8153333333333324</v>
      </c>
      <c r="W3642" s="459">
        <f t="shared" si="939"/>
        <v>8.925931083495503E-2</v>
      </c>
      <c r="X3642" s="459">
        <f t="shared" si="940"/>
        <v>4.7556215203915973E-2</v>
      </c>
      <c r="Y3642" s="82">
        <f>Cal_051922a!$A$3</f>
        <v>20220519</v>
      </c>
      <c r="Z3642" s="90" t="s">
        <v>1550</v>
      </c>
      <c r="AA3642" s="82">
        <v>20220913</v>
      </c>
      <c r="AB3642" s="85"/>
      <c r="AE3642" s="689" t="s">
        <v>1250</v>
      </c>
      <c r="AF3642" s="130">
        <v>1</v>
      </c>
      <c r="AG3642" s="130" t="s">
        <v>1634</v>
      </c>
      <c r="AH3642" s="155" t="s">
        <v>274</v>
      </c>
      <c r="AI3642" s="155"/>
    </row>
    <row r="3643" spans="1:35" s="372" customFormat="1" x14ac:dyDescent="0.2">
      <c r="A3643" s="372" t="s">
        <v>1267</v>
      </c>
      <c r="B3643" s="462">
        <v>20201016</v>
      </c>
      <c r="C3643" s="373" t="s">
        <v>67</v>
      </c>
      <c r="D3643" s="373">
        <v>17</v>
      </c>
      <c r="E3643" s="373">
        <v>15</v>
      </c>
      <c r="F3643" s="107"/>
      <c r="G3643" s="107"/>
      <c r="H3643" s="373" t="s">
        <v>10</v>
      </c>
      <c r="I3643" s="373">
        <v>551</v>
      </c>
      <c r="J3643" s="373">
        <v>20</v>
      </c>
      <c r="K3643" s="372">
        <v>5</v>
      </c>
      <c r="L3643" s="372">
        <v>1</v>
      </c>
      <c r="M3643" s="372">
        <v>0</v>
      </c>
      <c r="N3643" s="375">
        <v>1</v>
      </c>
      <c r="O3643" s="374" t="str">
        <f>Cal_051922a!$E$2</f>
        <v>Cal_051922a</v>
      </c>
      <c r="P3643" s="596">
        <f>Cal_051922a!$Q$3</f>
        <v>1.8382409380942635</v>
      </c>
      <c r="Q3643" s="596">
        <f>Cal_051922a!$R$3</f>
        <v>0.56187208580813652</v>
      </c>
      <c r="R3643" s="376">
        <v>15.68</v>
      </c>
      <c r="S3643" s="376">
        <v>11.3</v>
      </c>
      <c r="T3643" s="82">
        <f t="shared" si="953"/>
        <v>0.7406666666666667</v>
      </c>
      <c r="U3643" s="378">
        <f t="shared" si="937"/>
        <v>14.939333333333334</v>
      </c>
      <c r="V3643" s="378">
        <f t="shared" si="938"/>
        <v>10.559333333333335</v>
      </c>
      <c r="W3643" s="464">
        <f t="shared" si="939"/>
        <v>4.8973770211410111E-2</v>
      </c>
      <c r="X3643" s="464">
        <f t="shared" si="940"/>
        <v>4.9994230164826896E-2</v>
      </c>
      <c r="Y3643" s="82">
        <f>Cal_051922a!$A$3</f>
        <v>20220519</v>
      </c>
      <c r="Z3643" s="90" t="s">
        <v>1550</v>
      </c>
      <c r="AA3643" s="82">
        <v>20220913</v>
      </c>
      <c r="AB3643" s="380"/>
      <c r="AE3643" s="689" t="s">
        <v>1250</v>
      </c>
      <c r="AF3643" s="130">
        <v>1</v>
      </c>
      <c r="AG3643" s="130" t="s">
        <v>1634</v>
      </c>
      <c r="AH3643" s="371" t="s">
        <v>1278</v>
      </c>
      <c r="AI3643" s="371"/>
    </row>
    <row r="3644" spans="1:35" s="372" customFormat="1" x14ac:dyDescent="0.2">
      <c r="A3644" s="372" t="s">
        <v>1267</v>
      </c>
      <c r="B3644" s="462">
        <v>20201016</v>
      </c>
      <c r="C3644" s="373" t="s">
        <v>67</v>
      </c>
      <c r="D3644" s="373">
        <v>17</v>
      </c>
      <c r="E3644" s="373">
        <v>15</v>
      </c>
      <c r="F3644" s="107"/>
      <c r="G3644" s="107"/>
      <c r="H3644" s="373" t="s">
        <v>11</v>
      </c>
      <c r="I3644" s="373">
        <v>551</v>
      </c>
      <c r="J3644" s="373">
        <v>20</v>
      </c>
      <c r="K3644" s="372">
        <v>5</v>
      </c>
      <c r="L3644" s="372">
        <v>1</v>
      </c>
      <c r="M3644" s="372">
        <v>0</v>
      </c>
      <c r="N3644" s="375">
        <v>1</v>
      </c>
      <c r="O3644" s="374" t="str">
        <f>Cal_051922a!$E$2</f>
        <v>Cal_051922a</v>
      </c>
      <c r="P3644" s="596">
        <f>Cal_051922a!$Q$3</f>
        <v>1.8382409380942635</v>
      </c>
      <c r="Q3644" s="596">
        <f>Cal_051922a!$R$3</f>
        <v>0.56187208580813652</v>
      </c>
      <c r="R3644" s="376">
        <v>14.34</v>
      </c>
      <c r="S3644" s="376">
        <v>9.7720000000000002</v>
      </c>
      <c r="T3644" s="82">
        <f t="shared" si="953"/>
        <v>0.7406666666666667</v>
      </c>
      <c r="U3644" s="378">
        <f t="shared" si="937"/>
        <v>13.599333333333334</v>
      </c>
      <c r="V3644" s="378">
        <f t="shared" si="938"/>
        <v>9.0313333333333343</v>
      </c>
      <c r="W3644" s="464">
        <f t="shared" si="939"/>
        <v>5.1075840713635037E-2</v>
      </c>
      <c r="X3644" s="464">
        <f t="shared" si="940"/>
        <v>3.3570885790366642E-2</v>
      </c>
      <c r="Y3644" s="82">
        <f>Cal_051922a!$A$3</f>
        <v>20220519</v>
      </c>
      <c r="Z3644" s="90" t="s">
        <v>1550</v>
      </c>
      <c r="AA3644" s="82">
        <v>20220913</v>
      </c>
      <c r="AB3644" s="380"/>
      <c r="AE3644" s="689" t="s">
        <v>1250</v>
      </c>
      <c r="AF3644" s="130">
        <v>1</v>
      </c>
      <c r="AG3644" s="130" t="s">
        <v>1634</v>
      </c>
      <c r="AH3644" s="371" t="s">
        <v>1279</v>
      </c>
      <c r="AI3644" s="371"/>
    </row>
    <row r="3645" spans="1:35" x14ac:dyDescent="0.2">
      <c r="A3645" s="43" t="s">
        <v>1267</v>
      </c>
      <c r="B3645" s="45">
        <v>20201016</v>
      </c>
      <c r="C3645" s="107" t="s">
        <v>67</v>
      </c>
      <c r="D3645" s="107">
        <v>17</v>
      </c>
      <c r="E3645" s="107">
        <v>18</v>
      </c>
      <c r="H3645" s="107" t="s">
        <v>10</v>
      </c>
      <c r="I3645" s="107">
        <v>290</v>
      </c>
      <c r="J3645" s="107">
        <v>0</v>
      </c>
      <c r="K3645" s="43">
        <v>5</v>
      </c>
      <c r="L3645" s="43">
        <v>1</v>
      </c>
      <c r="M3645" s="43">
        <v>0</v>
      </c>
      <c r="N3645" s="49">
        <v>1</v>
      </c>
      <c r="O3645" s="111" t="str">
        <f>Cal_051922a!$E$2</f>
        <v>Cal_051922a</v>
      </c>
      <c r="P3645" s="112">
        <f>Cal_051922a!$Q$3</f>
        <v>1.8382409380942635</v>
      </c>
      <c r="Q3645" s="112">
        <f>Cal_051922a!$R$3</f>
        <v>0.56187208580813652</v>
      </c>
      <c r="R3645" s="46">
        <v>70.67</v>
      </c>
      <c r="S3645" s="46">
        <v>46.49</v>
      </c>
      <c r="T3645" s="43">
        <f t="shared" ref="T3645:T3646" si="954">AVERAGE(0.67,0.673,0.852,0.598,0.709,0.87)</f>
        <v>0.72866666666666668</v>
      </c>
      <c r="U3645" s="79">
        <f t="shared" si="937"/>
        <v>69.941333333333333</v>
      </c>
      <c r="V3645" s="79">
        <f t="shared" si="938"/>
        <v>45.761333333333333</v>
      </c>
      <c r="W3645" s="465">
        <f t="shared" si="939"/>
        <v>0.51368788836817447</v>
      </c>
      <c r="X3645" s="465">
        <f t="shared" si="940"/>
        <v>0.30122383683346415</v>
      </c>
      <c r="Y3645" s="43">
        <f>Cal_051922a!$A$3</f>
        <v>20220519</v>
      </c>
      <c r="Z3645" s="48" t="s">
        <v>1605</v>
      </c>
      <c r="AA3645" s="43">
        <v>20221204</v>
      </c>
      <c r="AE3645" s="689" t="s">
        <v>1250</v>
      </c>
      <c r="AF3645" s="130">
        <v>1</v>
      </c>
      <c r="AG3645" s="130" t="s">
        <v>1634</v>
      </c>
      <c r="AH3645"/>
    </row>
    <row r="3646" spans="1:35" x14ac:dyDescent="0.2">
      <c r="A3646" s="43" t="s">
        <v>1267</v>
      </c>
      <c r="B3646" s="45">
        <v>20201016</v>
      </c>
      <c r="C3646" s="107" t="s">
        <v>67</v>
      </c>
      <c r="D3646" s="107">
        <v>17</v>
      </c>
      <c r="E3646" s="107">
        <v>18</v>
      </c>
      <c r="H3646" s="107" t="s">
        <v>11</v>
      </c>
      <c r="I3646" s="107">
        <v>290</v>
      </c>
      <c r="J3646" s="107">
        <v>0</v>
      </c>
      <c r="K3646" s="43">
        <v>5</v>
      </c>
      <c r="L3646" s="43">
        <v>1</v>
      </c>
      <c r="M3646" s="43">
        <v>0</v>
      </c>
      <c r="N3646" s="49">
        <v>1</v>
      </c>
      <c r="O3646" s="111" t="str">
        <f>Cal_051922a!$E$2</f>
        <v>Cal_051922a</v>
      </c>
      <c r="P3646" s="112">
        <f>Cal_051922a!$Q$3</f>
        <v>1.8382409380942635</v>
      </c>
      <c r="Q3646" s="112">
        <f>Cal_051922a!$R$3</f>
        <v>0.56187208580813652</v>
      </c>
      <c r="R3646" s="46">
        <v>70.489999999999995</v>
      </c>
      <c r="S3646" s="46">
        <v>46.68</v>
      </c>
      <c r="T3646" s="43">
        <f t="shared" si="954"/>
        <v>0.72866666666666668</v>
      </c>
      <c r="U3646" s="79">
        <f t="shared" si="937"/>
        <v>69.761333333333326</v>
      </c>
      <c r="V3646" s="79">
        <f t="shared" si="938"/>
        <v>45.951333333333331</v>
      </c>
      <c r="W3646" s="465">
        <f t="shared" si="939"/>
        <v>0.50582748643698228</v>
      </c>
      <c r="X3646" s="465">
        <f t="shared" si="940"/>
        <v>0.31246773344258627</v>
      </c>
      <c r="Y3646" s="43">
        <f>Cal_051922a!$A$3</f>
        <v>20220519</v>
      </c>
      <c r="Z3646" s="48" t="s">
        <v>1605</v>
      </c>
      <c r="AA3646" s="43">
        <v>20221204</v>
      </c>
      <c r="AE3646" s="689" t="s">
        <v>1250</v>
      </c>
      <c r="AF3646" s="130">
        <v>1</v>
      </c>
      <c r="AG3646" s="130" t="s">
        <v>1634</v>
      </c>
      <c r="AH3646"/>
    </row>
    <row r="3647" spans="1:35" x14ac:dyDescent="0.2">
      <c r="A3647" s="43" t="s">
        <v>1267</v>
      </c>
      <c r="B3647" s="45">
        <v>20201016</v>
      </c>
      <c r="C3647" s="107" t="s">
        <v>67</v>
      </c>
      <c r="D3647" s="107">
        <v>17</v>
      </c>
      <c r="E3647" s="107">
        <v>18</v>
      </c>
      <c r="H3647" s="107" t="s">
        <v>10</v>
      </c>
      <c r="I3647" s="107">
        <v>290</v>
      </c>
      <c r="J3647" s="107">
        <v>10</v>
      </c>
      <c r="K3647" s="43">
        <v>5</v>
      </c>
      <c r="L3647" s="43">
        <v>1</v>
      </c>
      <c r="M3647" s="43">
        <v>0</v>
      </c>
      <c r="N3647" s="49">
        <v>1</v>
      </c>
      <c r="O3647" s="111" t="str">
        <f>Cal_051922a!$E$2</f>
        <v>Cal_051922a</v>
      </c>
      <c r="P3647" s="112">
        <f>Cal_051922a!$Q$3</f>
        <v>1.8382409380942635</v>
      </c>
      <c r="Q3647" s="112">
        <f>Cal_051922a!$R$3</f>
        <v>0.56187208580813652</v>
      </c>
      <c r="R3647" s="46">
        <v>49.93</v>
      </c>
      <c r="S3647" s="46">
        <v>32.19</v>
      </c>
      <c r="T3647" s="43">
        <f t="shared" ref="T3647:T3648" si="955">AVERAGE(0.515, 0.731, 0.635, 0.606, 0.862,0.566)</f>
        <v>0.65249999999999997</v>
      </c>
      <c r="U3647" s="79">
        <f t="shared" si="937"/>
        <v>49.277499999999996</v>
      </c>
      <c r="V3647" s="79">
        <f t="shared" si="938"/>
        <v>31.537499999999998</v>
      </c>
      <c r="W3647" s="465">
        <f t="shared" si="939"/>
        <v>0.37687440610634465</v>
      </c>
      <c r="X3647" s="465">
        <f t="shared" si="940"/>
        <v>0.18474119076321063</v>
      </c>
      <c r="Y3647" s="43">
        <f>Cal_051922a!$A$3</f>
        <v>20220519</v>
      </c>
      <c r="Z3647" s="48" t="s">
        <v>2001</v>
      </c>
      <c r="AA3647" s="43">
        <v>20230209</v>
      </c>
      <c r="AE3647" s="689" t="s">
        <v>1250</v>
      </c>
      <c r="AF3647" s="130">
        <v>1</v>
      </c>
      <c r="AH3647"/>
    </row>
    <row r="3648" spans="1:35" x14ac:dyDescent="0.2">
      <c r="A3648" s="43" t="s">
        <v>1267</v>
      </c>
      <c r="B3648" s="45">
        <v>20201016</v>
      </c>
      <c r="C3648" s="107" t="s">
        <v>67</v>
      </c>
      <c r="D3648" s="107">
        <v>17</v>
      </c>
      <c r="E3648" s="107">
        <v>18</v>
      </c>
      <c r="H3648" s="107" t="s">
        <v>11</v>
      </c>
      <c r="I3648" s="107">
        <v>290</v>
      </c>
      <c r="J3648" s="107">
        <v>10</v>
      </c>
      <c r="K3648" s="43">
        <v>5</v>
      </c>
      <c r="L3648" s="43">
        <v>1</v>
      </c>
      <c r="M3648" s="43">
        <v>0</v>
      </c>
      <c r="N3648" s="49">
        <v>1</v>
      </c>
      <c r="O3648" s="111" t="str">
        <f>Cal_051922a!$E$2</f>
        <v>Cal_051922a</v>
      </c>
      <c r="P3648" s="112">
        <f>Cal_051922a!$Q$3</f>
        <v>1.8382409380942635</v>
      </c>
      <c r="Q3648" s="112">
        <f>Cal_051922a!$R$3</f>
        <v>0.56187208580813652</v>
      </c>
      <c r="R3648" s="46">
        <v>49.17</v>
      </c>
      <c r="S3648" s="46">
        <v>31.9</v>
      </c>
      <c r="T3648" s="43">
        <f t="shared" si="955"/>
        <v>0.65249999999999997</v>
      </c>
      <c r="U3648" s="79">
        <f t="shared" si="937"/>
        <v>48.517499999999998</v>
      </c>
      <c r="V3648" s="79">
        <f t="shared" si="938"/>
        <v>31.247499999999999</v>
      </c>
      <c r="W3648" s="465">
        <f t="shared" si="939"/>
        <v>0.36688957122077637</v>
      </c>
      <c r="X3648" s="465">
        <f t="shared" si="940"/>
        <v>0.18956174429825429</v>
      </c>
      <c r="Y3648" s="43">
        <f>Cal_051922a!$A$3</f>
        <v>20220519</v>
      </c>
      <c r="Z3648" s="48" t="s">
        <v>2001</v>
      </c>
      <c r="AA3648" s="43">
        <v>20230209</v>
      </c>
      <c r="AE3648" s="689" t="s">
        <v>1250</v>
      </c>
      <c r="AF3648" s="130">
        <v>1</v>
      </c>
      <c r="AH3648"/>
    </row>
    <row r="3649" spans="1:35" s="82" customFormat="1" x14ac:dyDescent="0.2">
      <c r="A3649" s="82" t="s">
        <v>1267</v>
      </c>
      <c r="B3649" s="81">
        <v>20201016</v>
      </c>
      <c r="C3649" s="126" t="s">
        <v>67</v>
      </c>
      <c r="D3649" s="126">
        <v>17</v>
      </c>
      <c r="E3649" s="126">
        <v>18</v>
      </c>
      <c r="F3649" s="107"/>
      <c r="G3649" s="107"/>
      <c r="H3649" s="126" t="s">
        <v>10</v>
      </c>
      <c r="I3649" s="126">
        <v>292</v>
      </c>
      <c r="J3649" s="126">
        <v>5</v>
      </c>
      <c r="K3649" s="82">
        <v>5</v>
      </c>
      <c r="L3649" s="82">
        <v>1</v>
      </c>
      <c r="M3649" s="82">
        <v>0</v>
      </c>
      <c r="N3649" s="83">
        <v>1</v>
      </c>
      <c r="O3649" s="156" t="str">
        <f>Cal_051922a!$E$2</f>
        <v>Cal_051922a</v>
      </c>
      <c r="P3649" s="157">
        <f>Cal_051922a!$Q$3</f>
        <v>1.8382409380942635</v>
      </c>
      <c r="Q3649" s="157">
        <f>Cal_051922a!$R$3</f>
        <v>0.56187208580813652</v>
      </c>
      <c r="R3649" s="84">
        <v>21.48</v>
      </c>
      <c r="S3649" s="84">
        <v>15.4</v>
      </c>
      <c r="T3649" s="82">
        <f t="shared" ref="T3649:T3652" si="956">AVERAGE(0.888, 0.832, 0.918, 0.587, 0.78, 0.439)</f>
        <v>0.7406666666666667</v>
      </c>
      <c r="U3649" s="125">
        <f t="shared" si="937"/>
        <v>20.739333333333335</v>
      </c>
      <c r="V3649" s="125">
        <f t="shared" si="938"/>
        <v>14.659333333333334</v>
      </c>
      <c r="W3649" s="459">
        <f t="shared" si="939"/>
        <v>0.12828082825877343</v>
      </c>
      <c r="X3649" s="459">
        <f t="shared" si="940"/>
        <v>0.1309826023729308</v>
      </c>
      <c r="Y3649" s="82">
        <f>Cal_051922a!$A$3</f>
        <v>20220519</v>
      </c>
      <c r="Z3649" s="90" t="s">
        <v>1550</v>
      </c>
      <c r="AA3649" s="82">
        <v>20220913</v>
      </c>
      <c r="AB3649" s="85"/>
      <c r="AE3649" s="689" t="s">
        <v>1250</v>
      </c>
      <c r="AF3649" s="130">
        <v>1</v>
      </c>
      <c r="AG3649" s="130" t="s">
        <v>1634</v>
      </c>
      <c r="AH3649" s="155" t="s">
        <v>271</v>
      </c>
      <c r="AI3649" s="155"/>
    </row>
    <row r="3650" spans="1:35" s="82" customFormat="1" x14ac:dyDescent="0.2">
      <c r="A3650" s="82" t="s">
        <v>1267</v>
      </c>
      <c r="B3650" s="81">
        <v>20201016</v>
      </c>
      <c r="C3650" s="126" t="s">
        <v>67</v>
      </c>
      <c r="D3650" s="126">
        <v>17</v>
      </c>
      <c r="E3650" s="126">
        <v>18</v>
      </c>
      <c r="F3650" s="107"/>
      <c r="G3650" s="107"/>
      <c r="H3650" s="126" t="s">
        <v>11</v>
      </c>
      <c r="I3650" s="126">
        <v>293</v>
      </c>
      <c r="J3650" s="126">
        <v>5</v>
      </c>
      <c r="K3650" s="82">
        <v>5</v>
      </c>
      <c r="L3650" s="82">
        <v>1</v>
      </c>
      <c r="M3650" s="82">
        <v>0</v>
      </c>
      <c r="N3650" s="83">
        <v>1</v>
      </c>
      <c r="O3650" s="156" t="str">
        <f>Cal_051922a!$E$2</f>
        <v>Cal_051922a</v>
      </c>
      <c r="P3650" s="157">
        <f>Cal_051922a!$Q$3</f>
        <v>1.8382409380942635</v>
      </c>
      <c r="Q3650" s="157">
        <f>Cal_051922a!$R$3</f>
        <v>0.56187208580813652</v>
      </c>
      <c r="R3650" s="84">
        <v>24.72</v>
      </c>
      <c r="S3650" s="84">
        <v>16.87</v>
      </c>
      <c r="T3650" s="82">
        <f t="shared" si="956"/>
        <v>0.7406666666666667</v>
      </c>
      <c r="U3650" s="125">
        <f t="shared" si="937"/>
        <v>23.979333333333333</v>
      </c>
      <c r="V3650" s="125">
        <f t="shared" si="938"/>
        <v>16.129333333333335</v>
      </c>
      <c r="W3650" s="459">
        <f t="shared" si="939"/>
        <v>0.16506046486817424</v>
      </c>
      <c r="X3650" s="459">
        <f t="shared" si="940"/>
        <v>0.11922764205922808</v>
      </c>
      <c r="Y3650" s="82">
        <f>Cal_051922a!$A$3</f>
        <v>20220519</v>
      </c>
      <c r="Z3650" s="90" t="s">
        <v>1550</v>
      </c>
      <c r="AA3650" s="82">
        <v>20220913</v>
      </c>
      <c r="AB3650" s="85"/>
      <c r="AE3650" s="689" t="s">
        <v>1250</v>
      </c>
      <c r="AF3650" s="130">
        <v>1</v>
      </c>
      <c r="AG3650" s="130" t="s">
        <v>1634</v>
      </c>
      <c r="AH3650" s="155" t="s">
        <v>272</v>
      </c>
      <c r="AI3650" s="155"/>
    </row>
    <row r="3651" spans="1:35" s="372" customFormat="1" x14ac:dyDescent="0.2">
      <c r="A3651" s="372" t="s">
        <v>1267</v>
      </c>
      <c r="B3651" s="462">
        <v>20201016</v>
      </c>
      <c r="C3651" s="373" t="s">
        <v>67</v>
      </c>
      <c r="D3651" s="373">
        <v>17</v>
      </c>
      <c r="E3651" s="373">
        <v>18</v>
      </c>
      <c r="F3651" s="107"/>
      <c r="G3651" s="107"/>
      <c r="H3651" s="373" t="s">
        <v>10</v>
      </c>
      <c r="I3651" s="373">
        <v>550</v>
      </c>
      <c r="J3651" s="373">
        <v>20</v>
      </c>
      <c r="K3651" s="372">
        <v>5</v>
      </c>
      <c r="L3651" s="372">
        <v>1</v>
      </c>
      <c r="M3651" s="372">
        <v>0</v>
      </c>
      <c r="N3651" s="375">
        <v>1</v>
      </c>
      <c r="O3651" s="374" t="str">
        <f>Cal_051922a!$E$2</f>
        <v>Cal_051922a</v>
      </c>
      <c r="P3651" s="596">
        <f>Cal_051922a!$Q$3</f>
        <v>1.8382409380942635</v>
      </c>
      <c r="Q3651" s="596">
        <f>Cal_051922a!$R$3</f>
        <v>0.56187208580813652</v>
      </c>
      <c r="R3651" s="376">
        <v>23.12</v>
      </c>
      <c r="S3651" s="376">
        <v>15.16</v>
      </c>
      <c r="T3651" s="82">
        <f t="shared" si="956"/>
        <v>0.7406666666666667</v>
      </c>
      <c r="U3651" s="378">
        <f t="shared" si="937"/>
        <v>22.379333333333335</v>
      </c>
      <c r="V3651" s="378">
        <f t="shared" si="938"/>
        <v>14.419333333333334</v>
      </c>
      <c r="W3651" s="464">
        <f t="shared" si="939"/>
        <v>8.916438239785654E-2</v>
      </c>
      <c r="X3651" s="464">
        <f t="shared" si="940"/>
        <v>4.6227425275473889E-2</v>
      </c>
      <c r="Y3651" s="82">
        <f>Cal_051922a!$A$3</f>
        <v>20220519</v>
      </c>
      <c r="Z3651" s="90" t="s">
        <v>1550</v>
      </c>
      <c r="AA3651" s="82">
        <v>20220913</v>
      </c>
      <c r="AB3651" s="380"/>
      <c r="AE3651" s="689" t="s">
        <v>1250</v>
      </c>
      <c r="AF3651" s="130">
        <v>3</v>
      </c>
      <c r="AG3651" s="130" t="s">
        <v>1634</v>
      </c>
      <c r="AH3651" s="371" t="s">
        <v>1782</v>
      </c>
      <c r="AI3651" s="371"/>
    </row>
    <row r="3652" spans="1:35" s="610" customFormat="1" ht="13.5" thickBot="1" x14ac:dyDescent="0.25">
      <c r="A3652" s="610" t="s">
        <v>1267</v>
      </c>
      <c r="B3652" s="611">
        <v>20201016</v>
      </c>
      <c r="C3652" s="612" t="s">
        <v>67</v>
      </c>
      <c r="D3652" s="612">
        <v>17</v>
      </c>
      <c r="E3652" s="612">
        <v>18</v>
      </c>
      <c r="F3652" s="140"/>
      <c r="G3652" s="140"/>
      <c r="H3652" s="612" t="s">
        <v>11</v>
      </c>
      <c r="I3652" s="612">
        <v>550</v>
      </c>
      <c r="J3652" s="612">
        <v>20</v>
      </c>
      <c r="K3652" s="610">
        <v>5</v>
      </c>
      <c r="L3652" s="610">
        <v>1</v>
      </c>
      <c r="M3652" s="610">
        <v>0</v>
      </c>
      <c r="N3652" s="614">
        <v>1</v>
      </c>
      <c r="O3652" s="631" t="str">
        <f>Cal_051922a!$E$2</f>
        <v>Cal_051922a</v>
      </c>
      <c r="P3652" s="632">
        <f>Cal_051922a!$Q$3</f>
        <v>1.8382409380942635</v>
      </c>
      <c r="Q3652" s="632">
        <f>Cal_051922a!$R$3</f>
        <v>0.56187208580813652</v>
      </c>
      <c r="R3652" s="626">
        <v>37.51</v>
      </c>
      <c r="S3652" s="626">
        <v>26.32</v>
      </c>
      <c r="T3652" s="258">
        <f t="shared" si="956"/>
        <v>0.7406666666666667</v>
      </c>
      <c r="U3652" s="618">
        <f t="shared" si="937"/>
        <v>36.769333333333329</v>
      </c>
      <c r="V3652" s="618">
        <f t="shared" si="938"/>
        <v>25.579333333333334</v>
      </c>
      <c r="W3652" s="619">
        <f t="shared" si="939"/>
        <v>0.12534540691356957</v>
      </c>
      <c r="X3652" s="619">
        <f t="shared" si="940"/>
        <v>0.11483436416313363</v>
      </c>
      <c r="Y3652" s="258">
        <f>Cal_051922a!$A$3</f>
        <v>20220519</v>
      </c>
      <c r="Z3652" s="286" t="s">
        <v>1550</v>
      </c>
      <c r="AA3652" s="258">
        <v>20220913</v>
      </c>
      <c r="AB3652" s="625"/>
      <c r="AE3652" s="693" t="s">
        <v>1250</v>
      </c>
      <c r="AF3652" s="508">
        <v>3</v>
      </c>
      <c r="AG3652" s="508" t="s">
        <v>1634</v>
      </c>
      <c r="AH3652" s="613" t="s">
        <v>1781</v>
      </c>
      <c r="AI3652" s="613"/>
    </row>
    <row r="3653" spans="1:35" x14ac:dyDescent="0.2">
      <c r="A3653" s="43" t="s">
        <v>1267</v>
      </c>
      <c r="B3653" s="45">
        <v>20201017</v>
      </c>
      <c r="C3653" s="107" t="s">
        <v>68</v>
      </c>
      <c r="D3653" s="107">
        <v>19</v>
      </c>
      <c r="E3653" s="107">
        <v>1</v>
      </c>
      <c r="H3653" s="107" t="s">
        <v>10</v>
      </c>
      <c r="I3653" s="107">
        <v>290</v>
      </c>
      <c r="J3653" s="107">
        <v>0</v>
      </c>
      <c r="K3653" s="43">
        <v>5</v>
      </c>
      <c r="L3653" s="43">
        <v>1</v>
      </c>
      <c r="M3653" s="43">
        <v>0</v>
      </c>
      <c r="N3653" s="49">
        <v>1</v>
      </c>
      <c r="O3653" s="111" t="str">
        <f>Cal_051922a!$E$2</f>
        <v>Cal_051922a</v>
      </c>
      <c r="P3653" s="112">
        <f>Cal_051922a!$Q$3</f>
        <v>1.8382409380942635</v>
      </c>
      <c r="Q3653" s="112">
        <f>Cal_051922a!$R$3</f>
        <v>0.56187208580813652</v>
      </c>
      <c r="R3653" s="46">
        <v>14.42</v>
      </c>
      <c r="S3653" s="46">
        <v>11.29</v>
      </c>
      <c r="T3653" s="43">
        <f t="shared" ref="T3653:T3656" si="957">AVERAGE(0.67,0.673,0.852,0.598,0.709,0.87)</f>
        <v>0.72866666666666668</v>
      </c>
      <c r="U3653" s="79">
        <f t="shared" si="937"/>
        <v>13.691333333333333</v>
      </c>
      <c r="V3653" s="79">
        <f t="shared" si="938"/>
        <v>10.561333333333332</v>
      </c>
      <c r="W3653" s="465">
        <f t="shared" si="939"/>
        <v>6.6494751471976282E-2</v>
      </c>
      <c r="X3653" s="465">
        <f t="shared" si="940"/>
        <v>0.12158006497632591</v>
      </c>
      <c r="Y3653" s="43">
        <f>Cal_051922a!$A$3</f>
        <v>20220519</v>
      </c>
      <c r="Z3653" s="48" t="s">
        <v>1605</v>
      </c>
      <c r="AA3653" s="43">
        <v>20221204</v>
      </c>
      <c r="AE3653" s="689" t="s">
        <v>1250</v>
      </c>
      <c r="AF3653" s="130">
        <v>1</v>
      </c>
      <c r="AG3653" s="130" t="s">
        <v>1634</v>
      </c>
      <c r="AH3653"/>
    </row>
    <row r="3654" spans="1:35" x14ac:dyDescent="0.2">
      <c r="A3654" s="43" t="s">
        <v>1267</v>
      </c>
      <c r="B3654" s="45">
        <v>20201017</v>
      </c>
      <c r="C3654" s="107" t="s">
        <v>68</v>
      </c>
      <c r="D3654" s="107">
        <v>19</v>
      </c>
      <c r="E3654" s="107">
        <v>1</v>
      </c>
      <c r="H3654" s="107" t="s">
        <v>11</v>
      </c>
      <c r="I3654" s="107">
        <v>290</v>
      </c>
      <c r="J3654" s="107">
        <v>0</v>
      </c>
      <c r="K3654" s="43">
        <v>5</v>
      </c>
      <c r="L3654" s="43">
        <v>1</v>
      </c>
      <c r="M3654" s="43">
        <v>0</v>
      </c>
      <c r="N3654" s="49">
        <v>1</v>
      </c>
      <c r="O3654" s="111" t="str">
        <f>Cal_051922a!$E$2</f>
        <v>Cal_051922a</v>
      </c>
      <c r="P3654" s="112">
        <f>Cal_051922a!$Q$3</f>
        <v>1.8382409380942635</v>
      </c>
      <c r="Q3654" s="112">
        <f>Cal_051922a!$R$3</f>
        <v>0.56187208580813652</v>
      </c>
      <c r="R3654" s="46">
        <v>13.72</v>
      </c>
      <c r="S3654" s="46">
        <v>10.81</v>
      </c>
      <c r="T3654" s="43">
        <f t="shared" ref="T3654" si="958">AVERAGE(0.752,0.643,0.766,0.706,0.634,0.813)</f>
        <v>0.71899999999999997</v>
      </c>
      <c r="U3654" s="79">
        <f t="shared" si="937"/>
        <v>13.001000000000001</v>
      </c>
      <c r="V3654" s="79">
        <f t="shared" si="938"/>
        <v>10.091000000000001</v>
      </c>
      <c r="W3654" s="465">
        <f t="shared" si="939"/>
        <v>6.1820998972348537E-2</v>
      </c>
      <c r="X3654" s="465">
        <f t="shared" si="940"/>
        <v>0.11787818415918325</v>
      </c>
      <c r="Y3654" s="43">
        <f>Cal_051922a!$A$3</f>
        <v>20220519</v>
      </c>
      <c r="Z3654" s="48" t="s">
        <v>1603</v>
      </c>
      <c r="AA3654" s="43">
        <v>20221204</v>
      </c>
      <c r="AE3654" s="689" t="s">
        <v>1250</v>
      </c>
      <c r="AF3654" s="130">
        <v>1</v>
      </c>
      <c r="AG3654" s="130" t="s">
        <v>1634</v>
      </c>
      <c r="AH3654"/>
    </row>
    <row r="3655" spans="1:35" x14ac:dyDescent="0.2">
      <c r="A3655" s="43" t="s">
        <v>1267</v>
      </c>
      <c r="B3655" s="45">
        <v>20201017</v>
      </c>
      <c r="C3655" s="107" t="s">
        <v>68</v>
      </c>
      <c r="D3655" s="107">
        <v>19</v>
      </c>
      <c r="E3655" s="107">
        <v>3</v>
      </c>
      <c r="H3655" s="107" t="s">
        <v>10</v>
      </c>
      <c r="I3655" s="107">
        <v>290</v>
      </c>
      <c r="J3655" s="107">
        <v>0</v>
      </c>
      <c r="K3655" s="43">
        <v>5</v>
      </c>
      <c r="L3655" s="43">
        <v>1</v>
      </c>
      <c r="M3655" s="43">
        <v>0</v>
      </c>
      <c r="N3655" s="49">
        <v>1</v>
      </c>
      <c r="O3655" s="111" t="str">
        <f>Cal_051922a!$E$2</f>
        <v>Cal_051922a</v>
      </c>
      <c r="P3655" s="112">
        <f>Cal_051922a!$Q$3</f>
        <v>1.8382409380942635</v>
      </c>
      <c r="Q3655" s="112">
        <f>Cal_051922a!$R$3</f>
        <v>0.56187208580813652</v>
      </c>
      <c r="R3655" s="46">
        <v>12.34</v>
      </c>
      <c r="S3655" s="46">
        <v>10.14</v>
      </c>
      <c r="T3655" s="43">
        <f t="shared" si="957"/>
        <v>0.72866666666666668</v>
      </c>
      <c r="U3655" s="79">
        <f t="shared" si="937"/>
        <v>11.611333333333333</v>
      </c>
      <c r="V3655" s="79">
        <f t="shared" si="938"/>
        <v>9.4113333333333333</v>
      </c>
      <c r="W3655" s="465">
        <f t="shared" si="939"/>
        <v>4.673752499627723E-2</v>
      </c>
      <c r="X3655" s="465">
        <f t="shared" si="940"/>
        <v>0.12085824471718587</v>
      </c>
      <c r="Y3655" s="43">
        <f>Cal_051922a!$A$3</f>
        <v>20220519</v>
      </c>
      <c r="Z3655" s="48" t="s">
        <v>1605</v>
      </c>
      <c r="AA3655" s="43">
        <v>20221204</v>
      </c>
      <c r="AE3655" s="689" t="s">
        <v>1250</v>
      </c>
      <c r="AF3655" s="130">
        <v>1</v>
      </c>
      <c r="AG3655" s="130" t="s">
        <v>1634</v>
      </c>
      <c r="AH3655"/>
    </row>
    <row r="3656" spans="1:35" x14ac:dyDescent="0.2">
      <c r="A3656" s="43" t="s">
        <v>1267</v>
      </c>
      <c r="B3656" s="45">
        <v>20201017</v>
      </c>
      <c r="C3656" s="107" t="s">
        <v>68</v>
      </c>
      <c r="D3656" s="107">
        <v>19</v>
      </c>
      <c r="E3656" s="107">
        <v>3</v>
      </c>
      <c r="H3656" s="107" t="s">
        <v>11</v>
      </c>
      <c r="I3656" s="107">
        <v>290</v>
      </c>
      <c r="J3656" s="107">
        <v>0</v>
      </c>
      <c r="K3656" s="43">
        <v>5</v>
      </c>
      <c r="L3656" s="43">
        <v>1</v>
      </c>
      <c r="M3656" s="43">
        <v>0</v>
      </c>
      <c r="N3656" s="49">
        <v>1</v>
      </c>
      <c r="O3656" s="111" t="str">
        <f>Cal_051922a!$E$2</f>
        <v>Cal_051922a</v>
      </c>
      <c r="P3656" s="112">
        <f>Cal_051922a!$Q$3</f>
        <v>1.8382409380942635</v>
      </c>
      <c r="Q3656" s="112">
        <f>Cal_051922a!$R$3</f>
        <v>0.56187208580813652</v>
      </c>
      <c r="R3656" s="46">
        <v>11.1</v>
      </c>
      <c r="S3656" s="46">
        <v>9.016</v>
      </c>
      <c r="T3656" s="43">
        <f t="shared" si="957"/>
        <v>0.72866666666666668</v>
      </c>
      <c r="U3656" s="79">
        <f t="shared" si="937"/>
        <v>10.371333333333332</v>
      </c>
      <c r="V3656" s="79">
        <f t="shared" si="938"/>
        <v>8.2873333333333328</v>
      </c>
      <c r="W3656" s="465">
        <f t="shared" si="939"/>
        <v>4.4273182769200801E-2</v>
      </c>
      <c r="X3656" s="465">
        <f t="shared" si="940"/>
        <v>0.10330654474429776</v>
      </c>
      <c r="Y3656" s="43">
        <f>Cal_051922a!$A$3</f>
        <v>20220519</v>
      </c>
      <c r="Z3656" s="48" t="s">
        <v>1605</v>
      </c>
      <c r="AA3656" s="43">
        <v>20221204</v>
      </c>
      <c r="AE3656" s="689" t="s">
        <v>1250</v>
      </c>
      <c r="AF3656" s="130">
        <v>1</v>
      </c>
      <c r="AG3656" s="130" t="s">
        <v>1634</v>
      </c>
      <c r="AH3656"/>
    </row>
    <row r="3657" spans="1:35" x14ac:dyDescent="0.2">
      <c r="A3657" s="43" t="s">
        <v>1267</v>
      </c>
      <c r="B3657" s="45">
        <v>20201017</v>
      </c>
      <c r="C3657" s="107" t="s">
        <v>68</v>
      </c>
      <c r="D3657" s="107">
        <v>19</v>
      </c>
      <c r="E3657" s="107">
        <v>6</v>
      </c>
      <c r="H3657" s="107" t="s">
        <v>10</v>
      </c>
      <c r="I3657" s="107">
        <v>290</v>
      </c>
      <c r="J3657" s="107">
        <v>0</v>
      </c>
      <c r="K3657" s="43">
        <v>5</v>
      </c>
      <c r="L3657" s="43">
        <v>1</v>
      </c>
      <c r="M3657" s="43">
        <v>0</v>
      </c>
      <c r="N3657" s="49">
        <v>1</v>
      </c>
      <c r="O3657" s="111" t="str">
        <f>Cal_051922a!$E$2</f>
        <v>Cal_051922a</v>
      </c>
      <c r="P3657" s="112">
        <f>Cal_051922a!$Q$3</f>
        <v>1.8382409380942635</v>
      </c>
      <c r="Q3657" s="112">
        <f>Cal_051922a!$R$3</f>
        <v>0.56187208580813652</v>
      </c>
      <c r="R3657" s="46">
        <v>14.49</v>
      </c>
      <c r="S3657" s="46">
        <v>11.36</v>
      </c>
      <c r="T3657" s="43">
        <f t="shared" ref="T3657:T3658" si="959">AVERAGE(0.752,0.643,0.766,0.706,0.634,0.813)</f>
        <v>0.71899999999999997</v>
      </c>
      <c r="U3657" s="79">
        <f t="shared" si="937"/>
        <v>13.771000000000001</v>
      </c>
      <c r="V3657" s="79">
        <f t="shared" si="938"/>
        <v>10.641</v>
      </c>
      <c r="W3657" s="465">
        <f t="shared" si="939"/>
        <v>6.6494751471976282E-2</v>
      </c>
      <c r="X3657" s="465">
        <f t="shared" si="940"/>
        <v>0.12299875835882638</v>
      </c>
      <c r="Y3657" s="43">
        <f>Cal_051922a!$A$3</f>
        <v>20220519</v>
      </c>
      <c r="Z3657" s="48" t="s">
        <v>1603</v>
      </c>
      <c r="AA3657" s="43">
        <v>20221204</v>
      </c>
      <c r="AE3657" s="689" t="s">
        <v>1250</v>
      </c>
      <c r="AF3657" s="130">
        <v>1</v>
      </c>
      <c r="AG3657" s="130" t="s">
        <v>1634</v>
      </c>
      <c r="AH3657"/>
    </row>
    <row r="3658" spans="1:35" x14ac:dyDescent="0.2">
      <c r="A3658" s="43" t="s">
        <v>1267</v>
      </c>
      <c r="B3658" s="45">
        <v>20201017</v>
      </c>
      <c r="C3658" s="107" t="s">
        <v>68</v>
      </c>
      <c r="D3658" s="107">
        <v>19</v>
      </c>
      <c r="E3658" s="107">
        <v>6</v>
      </c>
      <c r="H3658" s="107" t="s">
        <v>11</v>
      </c>
      <c r="I3658" s="107">
        <v>290</v>
      </c>
      <c r="J3658" s="107">
        <v>0</v>
      </c>
      <c r="K3658" s="43">
        <v>5</v>
      </c>
      <c r="L3658" s="43">
        <v>1</v>
      </c>
      <c r="M3658" s="43">
        <v>0</v>
      </c>
      <c r="N3658" s="49">
        <v>1</v>
      </c>
      <c r="O3658" s="111" t="str">
        <f>Cal_051922a!$E$2</f>
        <v>Cal_051922a</v>
      </c>
      <c r="P3658" s="112">
        <f>Cal_051922a!$Q$3</f>
        <v>1.8382409380942635</v>
      </c>
      <c r="Q3658" s="112">
        <f>Cal_051922a!$R$3</f>
        <v>0.56187208580813652</v>
      </c>
      <c r="R3658" s="46">
        <v>15.5</v>
      </c>
      <c r="S3658" s="46">
        <v>12.46</v>
      </c>
      <c r="T3658" s="43">
        <f t="shared" si="959"/>
        <v>0.71899999999999997</v>
      </c>
      <c r="U3658" s="79">
        <f t="shared" si="937"/>
        <v>14.781000000000001</v>
      </c>
      <c r="V3658" s="79">
        <f t="shared" si="938"/>
        <v>11.741000000000001</v>
      </c>
      <c r="W3658" s="465">
        <f t="shared" si="939"/>
        <v>6.4582761813037626E-2</v>
      </c>
      <c r="X3658" s="465">
        <f t="shared" si="940"/>
        <v>0.14449940141630682</v>
      </c>
      <c r="Y3658" s="43">
        <f>Cal_051922a!$A$3</f>
        <v>20220519</v>
      </c>
      <c r="Z3658" s="48" t="s">
        <v>1603</v>
      </c>
      <c r="AA3658" s="43">
        <v>20221204</v>
      </c>
      <c r="AE3658" s="689" t="s">
        <v>1250</v>
      </c>
      <c r="AF3658" s="130">
        <v>1</v>
      </c>
      <c r="AG3658" s="130" t="s">
        <v>1634</v>
      </c>
      <c r="AH3658"/>
    </row>
    <row r="3659" spans="1:35" x14ac:dyDescent="0.2">
      <c r="A3659" s="43" t="s">
        <v>1267</v>
      </c>
      <c r="B3659" s="45">
        <v>20201017</v>
      </c>
      <c r="C3659" s="107" t="s">
        <v>68</v>
      </c>
      <c r="D3659" s="107">
        <v>19</v>
      </c>
      <c r="E3659" s="107">
        <v>8</v>
      </c>
      <c r="H3659" s="107" t="s">
        <v>10</v>
      </c>
      <c r="I3659" s="107">
        <v>290</v>
      </c>
      <c r="J3659" s="107">
        <v>0</v>
      </c>
      <c r="K3659" s="43">
        <v>5</v>
      </c>
      <c r="L3659" s="43">
        <v>1</v>
      </c>
      <c r="M3659" s="43">
        <v>0</v>
      </c>
      <c r="N3659" s="49">
        <v>1</v>
      </c>
      <c r="O3659" s="111" t="str">
        <f>Cal_051922a!$E$2</f>
        <v>Cal_051922a</v>
      </c>
      <c r="P3659" s="112">
        <f>Cal_051922a!$Q$3</f>
        <v>1.8382409380942635</v>
      </c>
      <c r="Q3659" s="112">
        <f>Cal_051922a!$R$3</f>
        <v>0.56187208580813652</v>
      </c>
      <c r="R3659" s="46">
        <v>28.48</v>
      </c>
      <c r="S3659" s="46">
        <v>19.22</v>
      </c>
      <c r="T3659" s="43">
        <f t="shared" ref="T3659:T3662" si="960">AVERAGE(0.67,0.673,0.852,0.598,0.709,0.87)</f>
        <v>0.72866666666666668</v>
      </c>
      <c r="U3659" s="79">
        <f t="shared" si="937"/>
        <v>27.751333333333335</v>
      </c>
      <c r="V3659" s="79">
        <f t="shared" si="938"/>
        <v>18.491333333333333</v>
      </c>
      <c r="W3659" s="465">
        <f t="shared" si="939"/>
        <v>0.19672249157523972</v>
      </c>
      <c r="X3659" s="465">
        <f t="shared" si="940"/>
        <v>0.13256870800982268</v>
      </c>
      <c r="Y3659" s="43">
        <f>Cal_051922a!$A$3</f>
        <v>20220519</v>
      </c>
      <c r="Z3659" s="48" t="s">
        <v>1605</v>
      </c>
      <c r="AA3659" s="43">
        <v>20221204</v>
      </c>
      <c r="AE3659" s="689" t="s">
        <v>1250</v>
      </c>
      <c r="AF3659" s="130">
        <v>1</v>
      </c>
      <c r="AG3659" s="130" t="s">
        <v>1634</v>
      </c>
      <c r="AH3659"/>
    </row>
    <row r="3660" spans="1:35" x14ac:dyDescent="0.2">
      <c r="A3660" s="43" t="s">
        <v>1267</v>
      </c>
      <c r="B3660" s="45">
        <v>20201017</v>
      </c>
      <c r="C3660" s="107" t="s">
        <v>68</v>
      </c>
      <c r="D3660" s="107">
        <v>19</v>
      </c>
      <c r="E3660" s="107">
        <v>8</v>
      </c>
      <c r="H3660" s="107" t="s">
        <v>11</v>
      </c>
      <c r="I3660" s="107">
        <v>290</v>
      </c>
      <c r="J3660" s="107">
        <v>0</v>
      </c>
      <c r="K3660" s="43">
        <v>5</v>
      </c>
      <c r="L3660" s="43">
        <v>1</v>
      </c>
      <c r="M3660" s="43">
        <v>0</v>
      </c>
      <c r="N3660" s="49">
        <v>1</v>
      </c>
      <c r="O3660" s="111" t="str">
        <f>Cal_051922a!$E$2</f>
        <v>Cal_051922a</v>
      </c>
      <c r="P3660" s="112">
        <f>Cal_051922a!$Q$3</f>
        <v>1.8382409380942635</v>
      </c>
      <c r="Q3660" s="112">
        <f>Cal_051922a!$R$3</f>
        <v>0.56187208580813652</v>
      </c>
      <c r="R3660" s="46">
        <v>30.86</v>
      </c>
      <c r="S3660" s="46">
        <v>21.51</v>
      </c>
      <c r="T3660" s="43">
        <f t="shared" si="960"/>
        <v>0.72866666666666668</v>
      </c>
      <c r="U3660" s="79">
        <f t="shared" si="937"/>
        <v>30.131333333333334</v>
      </c>
      <c r="V3660" s="79">
        <f t="shared" si="938"/>
        <v>20.781333333333336</v>
      </c>
      <c r="W3660" s="465">
        <f t="shared" si="939"/>
        <v>0.19863448123417826</v>
      </c>
      <c r="X3660" s="465">
        <f t="shared" si="940"/>
        <v>0.17143673315330293</v>
      </c>
      <c r="Y3660" s="43">
        <f>Cal_051922a!$A$3</f>
        <v>20220519</v>
      </c>
      <c r="Z3660" s="48" t="s">
        <v>1605</v>
      </c>
      <c r="AA3660" s="43">
        <v>20221204</v>
      </c>
      <c r="AE3660" s="689" t="s">
        <v>1250</v>
      </c>
      <c r="AF3660" s="130">
        <v>1</v>
      </c>
      <c r="AG3660" s="130" t="s">
        <v>1634</v>
      </c>
      <c r="AH3660"/>
    </row>
    <row r="3661" spans="1:35" x14ac:dyDescent="0.2">
      <c r="A3661" s="43" t="s">
        <v>1267</v>
      </c>
      <c r="B3661" s="45">
        <v>20201017</v>
      </c>
      <c r="C3661" s="107" t="s">
        <v>68</v>
      </c>
      <c r="D3661" s="107">
        <v>19</v>
      </c>
      <c r="E3661" s="107">
        <v>9</v>
      </c>
      <c r="H3661" s="107" t="s">
        <v>10</v>
      </c>
      <c r="I3661" s="107">
        <v>290</v>
      </c>
      <c r="J3661" s="107">
        <v>0</v>
      </c>
      <c r="K3661" s="43">
        <v>5</v>
      </c>
      <c r="L3661" s="43">
        <v>1</v>
      </c>
      <c r="M3661" s="43">
        <v>0</v>
      </c>
      <c r="N3661" s="49">
        <v>1</v>
      </c>
      <c r="O3661" s="111" t="str">
        <f>Cal_051922a!$E$2</f>
        <v>Cal_051922a</v>
      </c>
      <c r="P3661" s="112">
        <f>Cal_051922a!$Q$3</f>
        <v>1.8382409380942635</v>
      </c>
      <c r="Q3661" s="112">
        <f>Cal_051922a!$R$3</f>
        <v>0.56187208580813652</v>
      </c>
      <c r="R3661" s="46">
        <v>70.209999999999994</v>
      </c>
      <c r="S3661" s="46">
        <v>45.33</v>
      </c>
      <c r="T3661" s="43">
        <f t="shared" si="960"/>
        <v>0.72866666666666668</v>
      </c>
      <c r="U3661" s="79">
        <f t="shared" si="937"/>
        <v>69.481333333333325</v>
      </c>
      <c r="V3661" s="79">
        <f t="shared" si="938"/>
        <v>44.601333333333329</v>
      </c>
      <c r="W3661" s="465">
        <f t="shared" si="939"/>
        <v>0.52855891904880803</v>
      </c>
      <c r="X3661" s="465">
        <f t="shared" si="940"/>
        <v>0.26569568075073191</v>
      </c>
      <c r="Y3661" s="43">
        <f>Cal_051922a!$A$3</f>
        <v>20220519</v>
      </c>
      <c r="Z3661" s="48" t="s">
        <v>1605</v>
      </c>
      <c r="AA3661" s="43">
        <v>20221204</v>
      </c>
      <c r="AE3661" s="689" t="s">
        <v>1250</v>
      </c>
      <c r="AF3661" s="130">
        <v>1</v>
      </c>
      <c r="AG3661" s="130" t="s">
        <v>1634</v>
      </c>
      <c r="AH3661"/>
    </row>
    <row r="3662" spans="1:35" x14ac:dyDescent="0.2">
      <c r="A3662" s="43" t="s">
        <v>1267</v>
      </c>
      <c r="B3662" s="45">
        <v>20201017</v>
      </c>
      <c r="C3662" s="107" t="s">
        <v>68</v>
      </c>
      <c r="D3662" s="107">
        <v>19</v>
      </c>
      <c r="E3662" s="107">
        <v>9</v>
      </c>
      <c r="H3662" s="107" t="s">
        <v>11</v>
      </c>
      <c r="I3662" s="107">
        <v>290</v>
      </c>
      <c r="J3662" s="107">
        <v>0</v>
      </c>
      <c r="K3662" s="43">
        <v>5</v>
      </c>
      <c r="L3662" s="43">
        <v>1</v>
      </c>
      <c r="M3662" s="43">
        <v>0</v>
      </c>
      <c r="N3662" s="49">
        <v>1</v>
      </c>
      <c r="O3662" s="111" t="str">
        <f>Cal_051922a!$E$2</f>
        <v>Cal_051922a</v>
      </c>
      <c r="P3662" s="112">
        <f>Cal_051922a!$Q$3</f>
        <v>1.8382409380942635</v>
      </c>
      <c r="Q3662" s="112">
        <f>Cal_051922a!$R$3</f>
        <v>0.56187208580813652</v>
      </c>
      <c r="R3662" s="46">
        <v>76.56</v>
      </c>
      <c r="S3662" s="46">
        <v>49.23</v>
      </c>
      <c r="T3662" s="43">
        <f t="shared" si="960"/>
        <v>0.72866666666666668</v>
      </c>
      <c r="U3662" s="79">
        <f t="shared" si="937"/>
        <v>75.831333333333333</v>
      </c>
      <c r="V3662" s="79">
        <f t="shared" si="938"/>
        <v>48.501333333333328</v>
      </c>
      <c r="W3662" s="465">
        <f t="shared" si="939"/>
        <v>0.58060752643102609</v>
      </c>
      <c r="X3662" s="465">
        <f t="shared" si="940"/>
        <v>0.28309775359970746</v>
      </c>
      <c r="Y3662" s="43">
        <f>Cal_051922a!$A$3</f>
        <v>20220519</v>
      </c>
      <c r="Z3662" s="48" t="s">
        <v>1605</v>
      </c>
      <c r="AA3662" s="43">
        <v>20221204</v>
      </c>
      <c r="AE3662" s="689" t="s">
        <v>1250</v>
      </c>
      <c r="AF3662" s="130">
        <v>1</v>
      </c>
      <c r="AG3662" s="130" t="s">
        <v>1634</v>
      </c>
      <c r="AH3662"/>
    </row>
    <row r="3663" spans="1:35" s="82" customFormat="1" x14ac:dyDescent="0.2">
      <c r="A3663" s="82" t="s">
        <v>1267</v>
      </c>
      <c r="B3663" s="81">
        <v>20201017</v>
      </c>
      <c r="C3663" s="126" t="s">
        <v>68</v>
      </c>
      <c r="D3663" s="126">
        <v>19</v>
      </c>
      <c r="E3663" s="126">
        <v>9</v>
      </c>
      <c r="F3663" s="107"/>
      <c r="G3663" s="107"/>
      <c r="H3663" s="126" t="s">
        <v>10</v>
      </c>
      <c r="I3663" s="126">
        <v>294</v>
      </c>
      <c r="J3663" s="126">
        <v>5</v>
      </c>
      <c r="K3663" s="82">
        <v>5</v>
      </c>
      <c r="L3663" s="82">
        <v>1</v>
      </c>
      <c r="M3663" s="82">
        <v>0</v>
      </c>
      <c r="N3663" s="83">
        <v>1</v>
      </c>
      <c r="O3663" s="156" t="str">
        <f>Cal_051922a!$E$2</f>
        <v>Cal_051922a</v>
      </c>
      <c r="P3663" s="157">
        <f>Cal_051922a!$Q$3</f>
        <v>1.8382409380942635</v>
      </c>
      <c r="Q3663" s="157">
        <f>Cal_051922a!$R$3</f>
        <v>0.56187208580813652</v>
      </c>
      <c r="R3663" s="84">
        <v>16.309999999999999</v>
      </c>
      <c r="S3663" s="84">
        <v>10.8</v>
      </c>
      <c r="T3663" s="82">
        <f t="shared" ref="T3663:T3666" si="961">AVERAGE(0.888, 0.832, 0.918, 0.587, 0.78, 0.439)</f>
        <v>0.7406666666666667</v>
      </c>
      <c r="U3663" s="125">
        <f t="shared" si="937"/>
        <v>15.569333333333333</v>
      </c>
      <c r="V3663" s="125">
        <f t="shared" si="938"/>
        <v>10.059333333333335</v>
      </c>
      <c r="W3663" s="459">
        <f t="shared" si="939"/>
        <v>0.1154636536665915</v>
      </c>
      <c r="X3663" s="459">
        <f t="shared" si="940"/>
        <v>6.1234399163491035E-2</v>
      </c>
      <c r="Y3663" s="82">
        <f>Cal_051922a!$A$3</f>
        <v>20220519</v>
      </c>
      <c r="Z3663" s="90" t="s">
        <v>1550</v>
      </c>
      <c r="AA3663" s="82">
        <v>20220913</v>
      </c>
      <c r="AB3663" s="85"/>
      <c r="AE3663" s="689" t="s">
        <v>1250</v>
      </c>
      <c r="AF3663" s="130">
        <v>1</v>
      </c>
      <c r="AG3663" s="130" t="s">
        <v>1634</v>
      </c>
      <c r="AH3663" s="155" t="s">
        <v>1280</v>
      </c>
      <c r="AI3663" s="155"/>
    </row>
    <row r="3664" spans="1:35" s="82" customFormat="1" x14ac:dyDescent="0.2">
      <c r="A3664" s="82" t="s">
        <v>1267</v>
      </c>
      <c r="B3664" s="81">
        <v>20201017</v>
      </c>
      <c r="C3664" s="126" t="s">
        <v>68</v>
      </c>
      <c r="D3664" s="126">
        <v>19</v>
      </c>
      <c r="E3664" s="126">
        <v>9</v>
      </c>
      <c r="F3664" s="107"/>
      <c r="G3664" s="107"/>
      <c r="H3664" s="126" t="s">
        <v>11</v>
      </c>
      <c r="I3664" s="126">
        <v>295</v>
      </c>
      <c r="J3664" s="126">
        <v>5</v>
      </c>
      <c r="K3664" s="82">
        <v>5</v>
      </c>
      <c r="L3664" s="82">
        <v>1</v>
      </c>
      <c r="M3664" s="82">
        <v>0</v>
      </c>
      <c r="N3664" s="83">
        <v>1</v>
      </c>
      <c r="O3664" s="156" t="str">
        <f>Cal_051922a!$E$2</f>
        <v>Cal_051922a</v>
      </c>
      <c r="P3664" s="157">
        <f>Cal_051922a!$Q$3</f>
        <v>1.8382409380942635</v>
      </c>
      <c r="Q3664" s="157">
        <f>Cal_051922a!$R$3</f>
        <v>0.56187208580813652</v>
      </c>
      <c r="R3664" s="84">
        <v>15.83</v>
      </c>
      <c r="S3664" s="84">
        <v>10.24</v>
      </c>
      <c r="T3664" s="82">
        <f t="shared" si="961"/>
        <v>0.7406666666666667</v>
      </c>
      <c r="U3664" s="125">
        <f t="shared" si="937"/>
        <v>15.089333333333334</v>
      </c>
      <c r="V3664" s="125">
        <f t="shared" si="938"/>
        <v>9.4993333333333343</v>
      </c>
      <c r="W3664" s="459">
        <f t="shared" si="939"/>
        <v>0.11674299194370577</v>
      </c>
      <c r="X3664" s="459">
        <f t="shared" si="940"/>
        <v>4.9552702889346663E-2</v>
      </c>
      <c r="Y3664" s="82">
        <f>Cal_051922a!$A$3</f>
        <v>20220519</v>
      </c>
      <c r="Z3664" s="90" t="s">
        <v>1550</v>
      </c>
      <c r="AA3664" s="82">
        <v>20220913</v>
      </c>
      <c r="AB3664" s="85"/>
      <c r="AE3664" s="689" t="s">
        <v>1250</v>
      </c>
      <c r="AF3664" s="130">
        <v>1</v>
      </c>
      <c r="AG3664" s="130" t="s">
        <v>1634</v>
      </c>
      <c r="AH3664" s="155" t="s">
        <v>1281</v>
      </c>
      <c r="AI3664" s="155"/>
    </row>
    <row r="3665" spans="1:35" s="372" customFormat="1" x14ac:dyDescent="0.2">
      <c r="A3665" s="372" t="s">
        <v>1267</v>
      </c>
      <c r="B3665" s="462">
        <v>20201017</v>
      </c>
      <c r="C3665" s="373" t="s">
        <v>68</v>
      </c>
      <c r="D3665" s="373">
        <v>19</v>
      </c>
      <c r="E3665" s="373">
        <v>9</v>
      </c>
      <c r="F3665" s="107"/>
      <c r="G3665" s="107"/>
      <c r="H3665" s="373" t="s">
        <v>10</v>
      </c>
      <c r="I3665" s="373">
        <v>551</v>
      </c>
      <c r="J3665" s="373">
        <v>20</v>
      </c>
      <c r="K3665" s="372">
        <v>5</v>
      </c>
      <c r="L3665" s="372">
        <v>1</v>
      </c>
      <c r="M3665" s="372">
        <v>0</v>
      </c>
      <c r="N3665" s="375">
        <v>1</v>
      </c>
      <c r="O3665" s="374" t="str">
        <f>Cal_051922a!$E$2</f>
        <v>Cal_051922a</v>
      </c>
      <c r="P3665" s="596">
        <f>Cal_051922a!$Q$3</f>
        <v>1.8382409380942635</v>
      </c>
      <c r="Q3665" s="596">
        <f>Cal_051922a!$R$3</f>
        <v>0.56187208580813652</v>
      </c>
      <c r="R3665" s="376">
        <v>17.21</v>
      </c>
      <c r="S3665" s="376">
        <v>10.96</v>
      </c>
      <c r="T3665" s="82">
        <f t="shared" si="961"/>
        <v>0.7406666666666667</v>
      </c>
      <c r="U3665" s="378">
        <f t="shared" si="937"/>
        <v>16.469333333333335</v>
      </c>
      <c r="V3665" s="378">
        <f t="shared" si="938"/>
        <v>10.219333333333335</v>
      </c>
      <c r="W3665" s="464">
        <f t="shared" si="939"/>
        <v>6.988266297290259E-2</v>
      </c>
      <c r="X3665" s="464">
        <f t="shared" si="940"/>
        <v>2.589866651553336E-2</v>
      </c>
      <c r="Y3665" s="82">
        <f>Cal_051922a!$A$3</f>
        <v>20220519</v>
      </c>
      <c r="Z3665" s="90" t="s">
        <v>1550</v>
      </c>
      <c r="AA3665" s="82">
        <v>20220913</v>
      </c>
      <c r="AB3665" s="380"/>
      <c r="AE3665" s="689" t="s">
        <v>1250</v>
      </c>
      <c r="AF3665" s="130">
        <v>1</v>
      </c>
      <c r="AG3665" s="130" t="s">
        <v>1634</v>
      </c>
      <c r="AH3665" s="371" t="s">
        <v>1282</v>
      </c>
      <c r="AI3665" s="371"/>
    </row>
    <row r="3666" spans="1:35" s="372" customFormat="1" x14ac:dyDescent="0.2">
      <c r="A3666" s="372" t="s">
        <v>1267</v>
      </c>
      <c r="B3666" s="462">
        <v>20201017</v>
      </c>
      <c r="C3666" s="373" t="s">
        <v>68</v>
      </c>
      <c r="D3666" s="373">
        <v>19</v>
      </c>
      <c r="E3666" s="373">
        <v>9</v>
      </c>
      <c r="F3666" s="107"/>
      <c r="G3666" s="107"/>
      <c r="H3666" s="373" t="s">
        <v>11</v>
      </c>
      <c r="I3666" s="373">
        <v>551</v>
      </c>
      <c r="J3666" s="373">
        <v>20</v>
      </c>
      <c r="K3666" s="372">
        <v>5</v>
      </c>
      <c r="L3666" s="372">
        <v>1</v>
      </c>
      <c r="M3666" s="372">
        <v>0</v>
      </c>
      <c r="N3666" s="375">
        <v>1</v>
      </c>
      <c r="O3666" s="374" t="str">
        <f>Cal_051922a!$E$2</f>
        <v>Cal_051922a</v>
      </c>
      <c r="P3666" s="596">
        <f>Cal_051922a!$Q$3</f>
        <v>1.8382409380942635</v>
      </c>
      <c r="Q3666" s="596">
        <f>Cal_051922a!$R$3</f>
        <v>0.56187208580813652</v>
      </c>
      <c r="R3666" s="376">
        <v>15.3</v>
      </c>
      <c r="S3666" s="376">
        <v>9.9280000000000008</v>
      </c>
      <c r="T3666" s="82">
        <f t="shared" si="961"/>
        <v>0.7406666666666667</v>
      </c>
      <c r="U3666" s="378">
        <f t="shared" si="937"/>
        <v>14.559333333333335</v>
      </c>
      <c r="V3666" s="378">
        <f t="shared" si="938"/>
        <v>9.1873333333333349</v>
      </c>
      <c r="W3666" s="464">
        <f t="shared" si="939"/>
        <v>6.006554647846922E-2</v>
      </c>
      <c r="X3666" s="464">
        <f t="shared" si="940"/>
        <v>2.6043299609347061E-2</v>
      </c>
      <c r="Y3666" s="82">
        <f>Cal_051922a!$A$3</f>
        <v>20220519</v>
      </c>
      <c r="Z3666" s="90" t="s">
        <v>1550</v>
      </c>
      <c r="AA3666" s="82">
        <v>20220913</v>
      </c>
      <c r="AB3666" s="380"/>
      <c r="AE3666" s="689" t="s">
        <v>1250</v>
      </c>
      <c r="AF3666" s="130">
        <v>1</v>
      </c>
      <c r="AG3666" s="130" t="s">
        <v>1634</v>
      </c>
      <c r="AH3666" s="371" t="s">
        <v>1283</v>
      </c>
      <c r="AI3666" s="371"/>
    </row>
    <row r="3667" spans="1:35" x14ac:dyDescent="0.2">
      <c r="A3667" s="43" t="s">
        <v>1267</v>
      </c>
      <c r="B3667" s="45">
        <v>20201017</v>
      </c>
      <c r="C3667" s="107" t="s">
        <v>68</v>
      </c>
      <c r="D3667" s="107">
        <v>19</v>
      </c>
      <c r="E3667" s="107">
        <v>11</v>
      </c>
      <c r="H3667" s="107" t="s">
        <v>10</v>
      </c>
      <c r="I3667" s="107">
        <v>290</v>
      </c>
      <c r="J3667" s="107">
        <v>0</v>
      </c>
      <c r="K3667" s="43">
        <v>5</v>
      </c>
      <c r="L3667" s="43">
        <v>1</v>
      </c>
      <c r="M3667" s="43">
        <v>0</v>
      </c>
      <c r="N3667" s="49">
        <v>1</v>
      </c>
      <c r="O3667" s="111" t="str">
        <f>Cal_051922a!$E$2</f>
        <v>Cal_051922a</v>
      </c>
      <c r="P3667" s="112">
        <f>Cal_051922a!$Q$3</f>
        <v>1.8382409380942635</v>
      </c>
      <c r="Q3667" s="112">
        <f>Cal_051922a!$R$3</f>
        <v>0.56187208580813652</v>
      </c>
      <c r="R3667" s="46">
        <v>73.95</v>
      </c>
      <c r="S3667" s="46">
        <v>47.43</v>
      </c>
      <c r="T3667" s="43">
        <f t="shared" ref="T3667:T3668" si="962">AVERAGE(0.67,0.673,0.852,0.598,0.709,0.87)</f>
        <v>0.72866666666666668</v>
      </c>
      <c r="U3667" s="79">
        <f t="shared" si="937"/>
        <v>73.221333333333334</v>
      </c>
      <c r="V3667" s="79">
        <f t="shared" si="938"/>
        <v>46.701333333333331</v>
      </c>
      <c r="W3667" s="465">
        <f t="shared" si="939"/>
        <v>0.56339961950057849</v>
      </c>
      <c r="X3667" s="465">
        <f t="shared" si="940"/>
        <v>0.26825150042345025</v>
      </c>
      <c r="Y3667" s="43">
        <f>Cal_051922a!$A$3</f>
        <v>20220519</v>
      </c>
      <c r="Z3667" s="48" t="s">
        <v>1606</v>
      </c>
      <c r="AA3667" s="43">
        <v>20221204</v>
      </c>
      <c r="AE3667" s="689" t="s">
        <v>1250</v>
      </c>
      <c r="AF3667" s="130">
        <v>1</v>
      </c>
      <c r="AG3667" s="130" t="s">
        <v>1634</v>
      </c>
      <c r="AH3667"/>
    </row>
    <row r="3668" spans="1:35" x14ac:dyDescent="0.2">
      <c r="A3668" s="43" t="s">
        <v>1267</v>
      </c>
      <c r="B3668" s="45">
        <v>20201017</v>
      </c>
      <c r="C3668" s="107" t="s">
        <v>68</v>
      </c>
      <c r="D3668" s="107">
        <v>19</v>
      </c>
      <c r="E3668" s="107">
        <v>11</v>
      </c>
      <c r="H3668" s="107" t="s">
        <v>11</v>
      </c>
      <c r="I3668" s="107">
        <v>290</v>
      </c>
      <c r="J3668" s="107">
        <v>0</v>
      </c>
      <c r="K3668" s="43">
        <v>5</v>
      </c>
      <c r="L3668" s="43">
        <v>1</v>
      </c>
      <c r="M3668" s="43">
        <v>0</v>
      </c>
      <c r="N3668" s="49">
        <v>1</v>
      </c>
      <c r="O3668" s="111" t="str">
        <f>Cal_051922a!$E$2</f>
        <v>Cal_051922a</v>
      </c>
      <c r="P3668" s="112">
        <f>Cal_051922a!$Q$3</f>
        <v>1.8382409380942635</v>
      </c>
      <c r="Q3668" s="112">
        <f>Cal_051922a!$R$3</f>
        <v>0.56187208580813652</v>
      </c>
      <c r="R3668" s="46">
        <v>69.38</v>
      </c>
      <c r="S3668" s="46">
        <v>45.35</v>
      </c>
      <c r="T3668" s="43">
        <f t="shared" si="962"/>
        <v>0.72866666666666668</v>
      </c>
      <c r="U3668" s="79">
        <f t="shared" ref="U3668:U3670" si="963">(R3668-T3668)*(L3668+M3668)/L3668</f>
        <v>68.651333333333326</v>
      </c>
      <c r="V3668" s="79">
        <f t="shared" ref="V3668:V3670" si="964">(S3668-T3668)*(L3668+M3668)/L3668</f>
        <v>44.621333333333332</v>
      </c>
      <c r="W3668" s="465">
        <f t="shared" ref="W3668:W3670" si="965">(Q3668*P3668/(P3668-1)*(U3668-V3668)*(K3668)/I3668)/N3668</f>
        <v>0.51050123893661004</v>
      </c>
      <c r="X3668" s="465">
        <f t="shared" ref="X3668:X3670" si="966">(Q3668*P3668/(P3668-1)*(P3668*V3668-U3668)*(K3668)/I3668)/N3668</f>
        <v>0.28410951819744906</v>
      </c>
      <c r="Y3668" s="43">
        <f>Cal_051922a!$A$3</f>
        <v>20220519</v>
      </c>
      <c r="Z3668" s="48" t="s">
        <v>1606</v>
      </c>
      <c r="AA3668" s="43">
        <v>20221204</v>
      </c>
      <c r="AE3668" s="689" t="s">
        <v>1250</v>
      </c>
      <c r="AF3668" s="130">
        <v>1</v>
      </c>
      <c r="AG3668" s="130" t="s">
        <v>1634</v>
      </c>
      <c r="AH3668"/>
    </row>
    <row r="3669" spans="1:35" x14ac:dyDescent="0.2">
      <c r="A3669" s="43" t="s">
        <v>1267</v>
      </c>
      <c r="B3669" s="45">
        <v>20201017</v>
      </c>
      <c r="C3669" s="107" t="s">
        <v>68</v>
      </c>
      <c r="D3669" s="107">
        <v>19</v>
      </c>
      <c r="E3669" s="107">
        <v>11</v>
      </c>
      <c r="H3669" s="107" t="s">
        <v>10</v>
      </c>
      <c r="I3669" s="107">
        <v>290</v>
      </c>
      <c r="J3669" s="107">
        <v>10</v>
      </c>
      <c r="K3669" s="43">
        <v>5</v>
      </c>
      <c r="L3669" s="43">
        <v>1</v>
      </c>
      <c r="M3669" s="43">
        <v>0</v>
      </c>
      <c r="N3669" s="49">
        <v>1</v>
      </c>
      <c r="O3669" s="111" t="str">
        <f>Cal_051922a!$E$2</f>
        <v>Cal_051922a</v>
      </c>
      <c r="P3669" s="112">
        <f>Cal_051922a!$Q$3</f>
        <v>1.8382409380942635</v>
      </c>
      <c r="Q3669" s="112">
        <f>Cal_051922a!$R$3</f>
        <v>0.56187208580813652</v>
      </c>
      <c r="R3669" s="46">
        <v>52.41</v>
      </c>
      <c r="S3669" s="46">
        <v>33.9</v>
      </c>
      <c r="T3669" s="43">
        <f t="shared" ref="T3669:T3670" si="967">AVERAGE(0.515, 0.731, 0.635, 0.606, 0.862,0.566)</f>
        <v>0.65249999999999997</v>
      </c>
      <c r="U3669" s="79">
        <f t="shared" si="963"/>
        <v>51.757499999999993</v>
      </c>
      <c r="V3669" s="79">
        <f t="shared" si="964"/>
        <v>33.247499999999995</v>
      </c>
      <c r="W3669" s="465">
        <f t="shared" si="965"/>
        <v>0.39323253985504164</v>
      </c>
      <c r="X3669" s="465">
        <f t="shared" si="966"/>
        <v>0.19883450911588296</v>
      </c>
      <c r="Y3669" s="43">
        <f>Cal_051922a!$A$3</f>
        <v>20220519</v>
      </c>
      <c r="Z3669" s="48" t="s">
        <v>2001</v>
      </c>
      <c r="AA3669" s="43">
        <v>20230209</v>
      </c>
      <c r="AE3669" s="689" t="s">
        <v>1250</v>
      </c>
      <c r="AF3669" s="130">
        <v>1</v>
      </c>
      <c r="AH3669" t="s">
        <v>2003</v>
      </c>
    </row>
    <row r="3670" spans="1:35" x14ac:dyDescent="0.2">
      <c r="A3670" s="43" t="s">
        <v>1267</v>
      </c>
      <c r="B3670" s="45">
        <v>20201017</v>
      </c>
      <c r="C3670" s="107" t="s">
        <v>68</v>
      </c>
      <c r="D3670" s="107">
        <v>19</v>
      </c>
      <c r="E3670" s="107">
        <v>11</v>
      </c>
      <c r="H3670" s="107" t="s">
        <v>11</v>
      </c>
      <c r="I3670" s="107">
        <v>290</v>
      </c>
      <c r="J3670" s="107">
        <v>10</v>
      </c>
      <c r="K3670" s="43">
        <v>5</v>
      </c>
      <c r="L3670" s="43">
        <v>1</v>
      </c>
      <c r="M3670" s="43">
        <v>0</v>
      </c>
      <c r="N3670" s="49">
        <v>1</v>
      </c>
      <c r="O3670" s="111" t="str">
        <f>Cal_051922a!$E$2</f>
        <v>Cal_051922a</v>
      </c>
      <c r="P3670" s="112">
        <f>Cal_051922a!$Q$3</f>
        <v>1.8382409380942635</v>
      </c>
      <c r="Q3670" s="112">
        <f>Cal_051922a!$R$3</f>
        <v>0.56187208580813652</v>
      </c>
      <c r="R3670" s="46">
        <v>50.62</v>
      </c>
      <c r="S3670" s="46">
        <v>32.479999999999997</v>
      </c>
      <c r="T3670" s="43">
        <f t="shared" si="967"/>
        <v>0.65249999999999997</v>
      </c>
      <c r="U3670" s="79">
        <f t="shared" si="963"/>
        <v>49.967499999999994</v>
      </c>
      <c r="V3670" s="79">
        <f t="shared" si="964"/>
        <v>31.827499999999997</v>
      </c>
      <c r="W3670" s="465">
        <f t="shared" si="965"/>
        <v>0.38537213792384961</v>
      </c>
      <c r="X3670" s="465">
        <f t="shared" si="966"/>
        <v>0.18140774029623033</v>
      </c>
      <c r="Y3670" s="43">
        <f>Cal_051922a!$A$3</f>
        <v>20220519</v>
      </c>
      <c r="Z3670" s="48" t="s">
        <v>2001</v>
      </c>
      <c r="AA3670" s="43">
        <v>20230209</v>
      </c>
      <c r="AE3670" s="689" t="s">
        <v>1250</v>
      </c>
      <c r="AF3670" s="130">
        <v>1</v>
      </c>
      <c r="AH3670" t="s">
        <v>2003</v>
      </c>
    </row>
    <row r="3671" spans="1:35" s="82" customFormat="1" x14ac:dyDescent="0.2">
      <c r="A3671" s="82" t="s">
        <v>1267</v>
      </c>
      <c r="B3671" s="81">
        <v>20201017</v>
      </c>
      <c r="C3671" s="126" t="s">
        <v>68</v>
      </c>
      <c r="D3671" s="126">
        <v>19</v>
      </c>
      <c r="E3671" s="126">
        <v>11</v>
      </c>
      <c r="F3671" s="107"/>
      <c r="G3671" s="107"/>
      <c r="H3671" s="126" t="s">
        <v>10</v>
      </c>
      <c r="I3671" s="126">
        <v>292</v>
      </c>
      <c r="J3671" s="126">
        <v>5</v>
      </c>
      <c r="K3671" s="82">
        <v>5</v>
      </c>
      <c r="L3671" s="82">
        <v>1</v>
      </c>
      <c r="M3671" s="82">
        <v>0</v>
      </c>
      <c r="N3671" s="83">
        <v>1</v>
      </c>
      <c r="O3671" s="156" t="str">
        <f>Cal_051922a!$E$2</f>
        <v>Cal_051922a</v>
      </c>
      <c r="P3671" s="157">
        <f>Cal_051922a!$Q$3</f>
        <v>1.8382409380942635</v>
      </c>
      <c r="Q3671" s="157">
        <f>Cal_051922a!$R$3</f>
        <v>0.56187208580813652</v>
      </c>
      <c r="R3671" s="84">
        <v>14.91</v>
      </c>
      <c r="S3671" s="84">
        <v>9.7430000000000003</v>
      </c>
      <c r="T3671" s="82">
        <f t="shared" ref="T3671:T3674" si="968">AVERAGE(0.888, 0.832, 0.918, 0.587, 0.78, 0.439)</f>
        <v>0.7406666666666667</v>
      </c>
      <c r="U3671" s="125">
        <f t="shared" si="937"/>
        <v>14.169333333333334</v>
      </c>
      <c r="V3671" s="125">
        <f t="shared" si="938"/>
        <v>9.0023333333333344</v>
      </c>
      <c r="W3671" s="459">
        <f t="shared" si="939"/>
        <v>0.10901760519952008</v>
      </c>
      <c r="X3671" s="459">
        <f t="shared" si="940"/>
        <v>5.0196717213287126E-2</v>
      </c>
      <c r="Y3671" s="82">
        <f>Cal_051922a!$A$3</f>
        <v>20220519</v>
      </c>
      <c r="Z3671" s="90" t="s">
        <v>1550</v>
      </c>
      <c r="AA3671" s="82">
        <v>20220913</v>
      </c>
      <c r="AB3671" s="85"/>
      <c r="AE3671" s="689" t="s">
        <v>1250</v>
      </c>
      <c r="AF3671" s="130">
        <v>1</v>
      </c>
      <c r="AG3671" s="130" t="s">
        <v>1634</v>
      </c>
      <c r="AH3671" s="155" t="s">
        <v>1284</v>
      </c>
      <c r="AI3671" s="155"/>
    </row>
    <row r="3672" spans="1:35" s="82" customFormat="1" x14ac:dyDescent="0.2">
      <c r="A3672" s="82" t="s">
        <v>1267</v>
      </c>
      <c r="B3672" s="81">
        <v>20201017</v>
      </c>
      <c r="C3672" s="126" t="s">
        <v>68</v>
      </c>
      <c r="D3672" s="126">
        <v>19</v>
      </c>
      <c r="E3672" s="126">
        <v>11</v>
      </c>
      <c r="F3672" s="107"/>
      <c r="G3672" s="107"/>
      <c r="H3672" s="126" t="s">
        <v>11</v>
      </c>
      <c r="I3672" s="126">
        <v>293</v>
      </c>
      <c r="J3672" s="126">
        <v>5</v>
      </c>
      <c r="K3672" s="82">
        <v>5</v>
      </c>
      <c r="L3672" s="82">
        <v>1</v>
      </c>
      <c r="M3672" s="82">
        <v>0</v>
      </c>
      <c r="N3672" s="83">
        <v>1</v>
      </c>
      <c r="O3672" s="156" t="str">
        <f>Cal_051922a!$E$2</f>
        <v>Cal_051922a</v>
      </c>
      <c r="P3672" s="157">
        <f>Cal_051922a!$Q$3</f>
        <v>1.8382409380942635</v>
      </c>
      <c r="Q3672" s="157">
        <f>Cal_051922a!$R$3</f>
        <v>0.56187208580813652</v>
      </c>
      <c r="R3672" s="84">
        <v>14.96</v>
      </c>
      <c r="S3672" s="84">
        <v>9.9670000000000005</v>
      </c>
      <c r="T3672" s="82">
        <f t="shared" si="968"/>
        <v>0.7406666666666667</v>
      </c>
      <c r="U3672" s="125">
        <f t="shared" si="937"/>
        <v>14.219333333333335</v>
      </c>
      <c r="V3672" s="125">
        <f t="shared" si="938"/>
        <v>9.2263333333333346</v>
      </c>
      <c r="W3672" s="459">
        <f t="shared" si="939"/>
        <v>0.10498686638048335</v>
      </c>
      <c r="X3672" s="459">
        <f t="shared" si="940"/>
        <v>5.7632181971247858E-2</v>
      </c>
      <c r="Y3672" s="82">
        <f>Cal_051922a!$A$3</f>
        <v>20220519</v>
      </c>
      <c r="Z3672" s="90" t="s">
        <v>1550</v>
      </c>
      <c r="AA3672" s="82">
        <v>20220913</v>
      </c>
      <c r="AB3672" s="85"/>
      <c r="AE3672" s="689" t="s">
        <v>1250</v>
      </c>
      <c r="AF3672" s="130">
        <v>1</v>
      </c>
      <c r="AG3672" s="130" t="s">
        <v>1634</v>
      </c>
      <c r="AH3672" s="155" t="s">
        <v>1285</v>
      </c>
      <c r="AI3672" s="155"/>
    </row>
    <row r="3673" spans="1:35" s="372" customFormat="1" x14ac:dyDescent="0.2">
      <c r="A3673" s="372" t="s">
        <v>1267</v>
      </c>
      <c r="B3673" s="462">
        <v>20201017</v>
      </c>
      <c r="C3673" s="373" t="s">
        <v>68</v>
      </c>
      <c r="D3673" s="373">
        <v>19</v>
      </c>
      <c r="E3673" s="373">
        <v>11</v>
      </c>
      <c r="F3673" s="107"/>
      <c r="G3673" s="107"/>
      <c r="H3673" s="373" t="s">
        <v>10</v>
      </c>
      <c r="I3673" s="373">
        <v>550</v>
      </c>
      <c r="J3673" s="373">
        <v>20</v>
      </c>
      <c r="K3673" s="372">
        <v>5</v>
      </c>
      <c r="L3673" s="372">
        <v>1</v>
      </c>
      <c r="M3673" s="372">
        <v>0</v>
      </c>
      <c r="N3673" s="375">
        <v>1</v>
      </c>
      <c r="O3673" s="374" t="str">
        <f>Cal_051922a!$E$2</f>
        <v>Cal_051922a</v>
      </c>
      <c r="P3673" s="596">
        <f>Cal_051922a!$Q$3</f>
        <v>1.8382409380942635</v>
      </c>
      <c r="Q3673" s="596">
        <f>Cal_051922a!$R$3</f>
        <v>0.56187208580813652</v>
      </c>
      <c r="R3673" s="376">
        <v>11.44</v>
      </c>
      <c r="S3673" s="376">
        <v>7.98</v>
      </c>
      <c r="T3673" s="82">
        <f t="shared" si="968"/>
        <v>0.7406666666666667</v>
      </c>
      <c r="U3673" s="378">
        <f t="shared" ref="U3673:U3742" si="969">(R3673-T3673)*(L3673+M3673)/L3673</f>
        <v>10.699333333333334</v>
      </c>
      <c r="V3673" s="378">
        <f t="shared" ref="V3673:V3742" si="970">(S3673-T3673)*(L3673+M3673)/L3673</f>
        <v>7.2393333333333336</v>
      </c>
      <c r="W3673" s="464">
        <f t="shared" ref="W3673:W3742" si="971">(Q3673*P3673/(P3673-1)*(U3673-V3673)*(K3673)/I3673)/N3673</f>
        <v>3.8757382298565776E-2</v>
      </c>
      <c r="X3673" s="464">
        <f t="shared" ref="X3673:X3742" si="972">(Q3673*P3673/(P3673-1)*(P3673*V3673-U3673)*(K3673)/I3673)/N3673</f>
        <v>2.9217079744279239E-2</v>
      </c>
      <c r="Y3673" s="82">
        <f>Cal_051922a!$A$3</f>
        <v>20220519</v>
      </c>
      <c r="Z3673" s="90" t="s">
        <v>1550</v>
      </c>
      <c r="AA3673" s="82">
        <v>20220913</v>
      </c>
      <c r="AB3673" s="380"/>
      <c r="AE3673" s="689" t="s">
        <v>1250</v>
      </c>
      <c r="AF3673" s="130">
        <v>3</v>
      </c>
      <c r="AG3673" s="130" t="s">
        <v>1634</v>
      </c>
      <c r="AH3673" s="371" t="s">
        <v>1777</v>
      </c>
      <c r="AI3673" s="371"/>
    </row>
    <row r="3674" spans="1:35" s="372" customFormat="1" x14ac:dyDescent="0.2">
      <c r="A3674" s="372" t="s">
        <v>1267</v>
      </c>
      <c r="B3674" s="462">
        <v>20201017</v>
      </c>
      <c r="C3674" s="373" t="s">
        <v>68</v>
      </c>
      <c r="D3674" s="373">
        <v>19</v>
      </c>
      <c r="E3674" s="373">
        <v>11</v>
      </c>
      <c r="F3674" s="107"/>
      <c r="G3674" s="107"/>
      <c r="H3674" s="373" t="s">
        <v>11</v>
      </c>
      <c r="I3674" s="373">
        <v>550</v>
      </c>
      <c r="J3674" s="373">
        <v>20</v>
      </c>
      <c r="K3674" s="372">
        <v>5</v>
      </c>
      <c r="L3674" s="372">
        <v>1</v>
      </c>
      <c r="M3674" s="372">
        <v>0</v>
      </c>
      <c r="N3674" s="375">
        <v>1</v>
      </c>
      <c r="O3674" s="374" t="str">
        <f>Cal_051922a!$E$2</f>
        <v>Cal_051922a</v>
      </c>
      <c r="P3674" s="596">
        <f>Cal_051922a!$Q$3</f>
        <v>1.8382409380942635</v>
      </c>
      <c r="Q3674" s="596">
        <f>Cal_051922a!$R$3</f>
        <v>0.56187208580813652</v>
      </c>
      <c r="R3674" s="376">
        <v>18.559999999999999</v>
      </c>
      <c r="S3674" s="376">
        <v>12.09</v>
      </c>
      <c r="T3674" s="82">
        <f t="shared" si="968"/>
        <v>0.7406666666666667</v>
      </c>
      <c r="U3674" s="378">
        <f t="shared" si="969"/>
        <v>17.819333333333333</v>
      </c>
      <c r="V3674" s="378">
        <f t="shared" si="970"/>
        <v>11.349333333333334</v>
      </c>
      <c r="W3674" s="464">
        <f t="shared" si="971"/>
        <v>7.2474064587202458E-2</v>
      </c>
      <c r="X3674" s="464">
        <f t="shared" si="972"/>
        <v>3.4091663547744934E-2</v>
      </c>
      <c r="Y3674" s="82">
        <f>Cal_051922a!$A$3</f>
        <v>20220519</v>
      </c>
      <c r="Z3674" s="90" t="s">
        <v>1550</v>
      </c>
      <c r="AA3674" s="82">
        <v>20220913</v>
      </c>
      <c r="AB3674" s="380"/>
      <c r="AE3674" s="689" t="s">
        <v>1250</v>
      </c>
      <c r="AF3674" s="130">
        <v>3</v>
      </c>
      <c r="AG3674" s="130" t="s">
        <v>1634</v>
      </c>
      <c r="AH3674" s="768" t="s">
        <v>1778</v>
      </c>
      <c r="AI3674" s="371"/>
    </row>
    <row r="3675" spans="1:35" x14ac:dyDescent="0.2">
      <c r="A3675" s="43" t="s">
        <v>1267</v>
      </c>
      <c r="B3675" s="45">
        <v>20201017</v>
      </c>
      <c r="C3675" s="107" t="s">
        <v>68</v>
      </c>
      <c r="D3675" s="107">
        <v>19</v>
      </c>
      <c r="E3675" s="107">
        <v>15</v>
      </c>
      <c r="H3675" s="107" t="s">
        <v>10</v>
      </c>
      <c r="I3675" s="107">
        <v>290</v>
      </c>
      <c r="J3675" s="107">
        <v>0</v>
      </c>
      <c r="K3675" s="43">
        <v>5</v>
      </c>
      <c r="L3675" s="43">
        <v>1</v>
      </c>
      <c r="M3675" s="43">
        <v>0</v>
      </c>
      <c r="N3675" s="49">
        <v>1</v>
      </c>
      <c r="O3675" s="111" t="str">
        <f>Cal_051922a!$E$2</f>
        <v>Cal_051922a</v>
      </c>
      <c r="P3675" s="112">
        <f>Cal_051922a!$Q$3</f>
        <v>1.8382409380942635</v>
      </c>
      <c r="Q3675" s="112">
        <f>Cal_051922a!$R$3</f>
        <v>0.56187208580813652</v>
      </c>
      <c r="R3675" s="46">
        <v>80.98</v>
      </c>
      <c r="S3675" s="46">
        <v>51.62</v>
      </c>
      <c r="T3675" s="43">
        <f t="shared" ref="T3675" si="973">AVERAGE(0.752,0.643,0.766,0.706,0.634,0.813)</f>
        <v>0.71899999999999997</v>
      </c>
      <c r="U3675" s="79">
        <f t="shared" si="969"/>
        <v>80.26100000000001</v>
      </c>
      <c r="V3675" s="79">
        <f t="shared" si="970"/>
        <v>50.900999999999996</v>
      </c>
      <c r="W3675" s="465">
        <f t="shared" si="971"/>
        <v>0.62373351540486388</v>
      </c>
      <c r="X3675" s="465">
        <f t="shared" si="972"/>
        <v>0.28270470881256732</v>
      </c>
      <c r="Y3675" s="43">
        <f>Cal_051922a!$A$3</f>
        <v>20220519</v>
      </c>
      <c r="Z3675" s="48" t="s">
        <v>1603</v>
      </c>
      <c r="AA3675" s="43">
        <v>20221204</v>
      </c>
      <c r="AE3675" s="689" t="s">
        <v>1250</v>
      </c>
      <c r="AF3675" s="130">
        <v>1</v>
      </c>
      <c r="AG3675" s="130" t="s">
        <v>1634</v>
      </c>
      <c r="AH3675"/>
    </row>
    <row r="3676" spans="1:35" x14ac:dyDescent="0.2">
      <c r="A3676" s="43" t="s">
        <v>1267</v>
      </c>
      <c r="B3676" s="45">
        <v>20201017</v>
      </c>
      <c r="C3676" s="107" t="s">
        <v>68</v>
      </c>
      <c r="D3676" s="107">
        <v>19</v>
      </c>
      <c r="E3676" s="107">
        <v>15</v>
      </c>
      <c r="H3676" s="107" t="s">
        <v>11</v>
      </c>
      <c r="I3676" s="107">
        <v>290</v>
      </c>
      <c r="J3676" s="107">
        <v>0</v>
      </c>
      <c r="K3676" s="43">
        <v>5</v>
      </c>
      <c r="L3676" s="43">
        <v>1</v>
      </c>
      <c r="M3676" s="43">
        <v>0</v>
      </c>
      <c r="N3676" s="49">
        <v>1</v>
      </c>
      <c r="O3676" s="111" t="str">
        <f>Cal_051922a!$E$2</f>
        <v>Cal_051922a</v>
      </c>
      <c r="P3676" s="112">
        <f>Cal_051922a!$Q$3</f>
        <v>1.8382409380942635</v>
      </c>
      <c r="Q3676" s="112">
        <f>Cal_051922a!$R$3</f>
        <v>0.56187208580813652</v>
      </c>
      <c r="R3676" s="46">
        <v>74.08</v>
      </c>
      <c r="S3676" s="46">
        <v>48.1</v>
      </c>
      <c r="T3676" s="43">
        <f t="shared" ref="T3676" si="974">AVERAGE(0.67,0.673,0.852,0.598,0.709,0.87)</f>
        <v>0.72866666666666668</v>
      </c>
      <c r="U3676" s="79">
        <f t="shared" si="969"/>
        <v>73.351333333333329</v>
      </c>
      <c r="V3676" s="79">
        <f t="shared" si="970"/>
        <v>47.371333333333332</v>
      </c>
      <c r="W3676" s="465">
        <f t="shared" si="971"/>
        <v>0.5519276815469466</v>
      </c>
      <c r="X3676" s="465">
        <f t="shared" si="972"/>
        <v>0.29165470908346675</v>
      </c>
      <c r="Y3676" s="43">
        <f>Cal_051922a!$A$3</f>
        <v>20220519</v>
      </c>
      <c r="Z3676" s="48" t="s">
        <v>1606</v>
      </c>
      <c r="AA3676" s="43">
        <v>20221204</v>
      </c>
      <c r="AE3676" s="689" t="s">
        <v>1250</v>
      </c>
      <c r="AF3676" s="130">
        <v>1</v>
      </c>
      <c r="AG3676" s="130" t="s">
        <v>1634</v>
      </c>
      <c r="AH3676"/>
    </row>
    <row r="3677" spans="1:35" x14ac:dyDescent="0.2">
      <c r="A3677" s="43" t="s">
        <v>1267</v>
      </c>
      <c r="B3677" s="45">
        <v>20201017</v>
      </c>
      <c r="C3677" s="107" t="s">
        <v>68</v>
      </c>
      <c r="D3677" s="107">
        <v>19</v>
      </c>
      <c r="E3677" s="107">
        <v>15</v>
      </c>
      <c r="H3677" s="107" t="s">
        <v>10</v>
      </c>
      <c r="I3677" s="107">
        <v>290</v>
      </c>
      <c r="J3677" s="107">
        <v>10</v>
      </c>
      <c r="K3677" s="43">
        <v>5</v>
      </c>
      <c r="L3677" s="43">
        <v>1</v>
      </c>
      <c r="M3677" s="43">
        <v>0</v>
      </c>
      <c r="N3677" s="49">
        <v>1</v>
      </c>
      <c r="O3677" s="111" t="str">
        <f>Cal_051922a!$E$2</f>
        <v>Cal_051922a</v>
      </c>
      <c r="P3677" s="112">
        <f>Cal_051922a!$Q$3</f>
        <v>1.8382409380942635</v>
      </c>
      <c r="Q3677" s="112">
        <f>Cal_051922a!$R$3</f>
        <v>0.56187208580813652</v>
      </c>
      <c r="R3677" s="46">
        <v>49.18</v>
      </c>
      <c r="S3677" s="46">
        <v>31.29</v>
      </c>
      <c r="T3677" s="43">
        <f t="shared" ref="T3677:T3678" si="975">AVERAGE(0.515, 0.731, 0.635, 0.606, 0.862,0.566)</f>
        <v>0.65249999999999997</v>
      </c>
      <c r="U3677" s="79">
        <f t="shared" si="969"/>
        <v>48.527499999999996</v>
      </c>
      <c r="V3677" s="79">
        <f t="shared" si="970"/>
        <v>30.637499999999999</v>
      </c>
      <c r="W3677" s="465">
        <f t="shared" si="971"/>
        <v>0.38006105553790903</v>
      </c>
      <c r="X3677" s="465">
        <f t="shared" si="972"/>
        <v>0.16552746127829404</v>
      </c>
      <c r="Y3677" s="43">
        <f>Cal_051922a!$A$3</f>
        <v>20220519</v>
      </c>
      <c r="Z3677" s="48" t="s">
        <v>2001</v>
      </c>
      <c r="AA3677" s="43">
        <v>20230209</v>
      </c>
      <c r="AE3677" s="689" t="s">
        <v>1250</v>
      </c>
      <c r="AF3677" s="130">
        <v>1</v>
      </c>
      <c r="AH3677"/>
    </row>
    <row r="3678" spans="1:35" x14ac:dyDescent="0.2">
      <c r="A3678" s="43" t="s">
        <v>1267</v>
      </c>
      <c r="B3678" s="45">
        <v>20201017</v>
      </c>
      <c r="C3678" s="107" t="s">
        <v>68</v>
      </c>
      <c r="D3678" s="107">
        <v>19</v>
      </c>
      <c r="E3678" s="107">
        <v>15</v>
      </c>
      <c r="H3678" s="107" t="s">
        <v>11</v>
      </c>
      <c r="I3678" s="107">
        <v>290</v>
      </c>
      <c r="J3678" s="107">
        <v>10</v>
      </c>
      <c r="K3678" s="43">
        <v>5</v>
      </c>
      <c r="L3678" s="43">
        <v>1</v>
      </c>
      <c r="M3678" s="43">
        <v>0</v>
      </c>
      <c r="N3678" s="49">
        <v>1</v>
      </c>
      <c r="O3678" s="111" t="str">
        <f>Cal_051922a!$E$2</f>
        <v>Cal_051922a</v>
      </c>
      <c r="P3678" s="112">
        <f>Cal_051922a!$Q$3</f>
        <v>1.8382409380942635</v>
      </c>
      <c r="Q3678" s="112">
        <f>Cal_051922a!$R$3</f>
        <v>0.56187208580813652</v>
      </c>
      <c r="R3678" s="46">
        <v>51.59</v>
      </c>
      <c r="S3678" s="46">
        <v>33.020000000000003</v>
      </c>
      <c r="T3678" s="43">
        <f t="shared" si="975"/>
        <v>0.65249999999999997</v>
      </c>
      <c r="U3678" s="79">
        <f t="shared" si="969"/>
        <v>50.9375</v>
      </c>
      <c r="V3678" s="79">
        <f t="shared" si="970"/>
        <v>32.3675</v>
      </c>
      <c r="W3678" s="465">
        <f t="shared" si="971"/>
        <v>0.3945071996276675</v>
      </c>
      <c r="X3678" s="465">
        <f t="shared" si="972"/>
        <v>0.18188892662442385</v>
      </c>
      <c r="Y3678" s="43">
        <f>Cal_051922a!$A$3</f>
        <v>20220519</v>
      </c>
      <c r="Z3678" s="48" t="s">
        <v>2001</v>
      </c>
      <c r="AA3678" s="43">
        <v>20230209</v>
      </c>
      <c r="AE3678" s="689" t="s">
        <v>1250</v>
      </c>
      <c r="AF3678" s="130">
        <v>1</v>
      </c>
      <c r="AH3678"/>
    </row>
    <row r="3679" spans="1:35" s="82" customFormat="1" x14ac:dyDescent="0.2">
      <c r="A3679" s="82" t="s">
        <v>1267</v>
      </c>
      <c r="B3679" s="81">
        <v>20201017</v>
      </c>
      <c r="C3679" s="126" t="s">
        <v>68</v>
      </c>
      <c r="D3679" s="126">
        <v>19</v>
      </c>
      <c r="E3679" s="126">
        <v>15</v>
      </c>
      <c r="F3679" s="107"/>
      <c r="G3679" s="107"/>
      <c r="H3679" s="126" t="s">
        <v>10</v>
      </c>
      <c r="I3679" s="126">
        <v>293</v>
      </c>
      <c r="J3679" s="126">
        <v>5</v>
      </c>
      <c r="K3679" s="82">
        <v>5</v>
      </c>
      <c r="L3679" s="82">
        <v>1</v>
      </c>
      <c r="M3679" s="82">
        <v>0</v>
      </c>
      <c r="N3679" s="83">
        <v>1</v>
      </c>
      <c r="O3679" s="156" t="str">
        <f>Cal_051922a!$E$2</f>
        <v>Cal_051922a</v>
      </c>
      <c r="P3679" s="157">
        <f>Cal_051922a!$Q$3</f>
        <v>1.8382409380942635</v>
      </c>
      <c r="Q3679" s="157">
        <f>Cal_051922a!$R$3</f>
        <v>0.56187208580813652</v>
      </c>
      <c r="R3679" s="84">
        <v>16.75</v>
      </c>
      <c r="S3679" s="84">
        <v>11.55</v>
      </c>
      <c r="T3679" s="82">
        <f t="shared" ref="T3679:T3682" si="976">AVERAGE(0.888, 0.832, 0.918, 0.587, 0.78, 0.439)</f>
        <v>0.7406666666666667</v>
      </c>
      <c r="U3679" s="125">
        <f t="shared" si="969"/>
        <v>16.009333333333334</v>
      </c>
      <c r="V3679" s="125">
        <f t="shared" si="970"/>
        <v>10.809333333333335</v>
      </c>
      <c r="W3679" s="459">
        <f t="shared" si="971"/>
        <v>0.10933941621840843</v>
      </c>
      <c r="X3679" s="459">
        <f t="shared" si="972"/>
        <v>8.1180851853051475E-2</v>
      </c>
      <c r="Y3679" s="82">
        <f>Cal_051922a!$A$3</f>
        <v>20220519</v>
      </c>
      <c r="Z3679" s="90" t="s">
        <v>1550</v>
      </c>
      <c r="AA3679" s="82">
        <v>20220913</v>
      </c>
      <c r="AB3679" s="85"/>
      <c r="AE3679" s="689" t="s">
        <v>1250</v>
      </c>
      <c r="AF3679" s="130">
        <v>1</v>
      </c>
      <c r="AG3679" s="130" t="s">
        <v>1634</v>
      </c>
      <c r="AH3679" s="155" t="s">
        <v>1288</v>
      </c>
      <c r="AI3679" s="155"/>
    </row>
    <row r="3680" spans="1:35" s="82" customFormat="1" x14ac:dyDescent="0.2">
      <c r="A3680" s="82" t="s">
        <v>1267</v>
      </c>
      <c r="B3680" s="81">
        <v>20201017</v>
      </c>
      <c r="C3680" s="126" t="s">
        <v>68</v>
      </c>
      <c r="D3680" s="126">
        <v>19</v>
      </c>
      <c r="E3680" s="126">
        <v>15</v>
      </c>
      <c r="F3680" s="107"/>
      <c r="G3680" s="107"/>
      <c r="H3680" s="126" t="s">
        <v>11</v>
      </c>
      <c r="I3680" s="126">
        <v>293</v>
      </c>
      <c r="J3680" s="126">
        <v>5</v>
      </c>
      <c r="K3680" s="82">
        <v>5</v>
      </c>
      <c r="L3680" s="82">
        <v>1</v>
      </c>
      <c r="M3680" s="82">
        <v>0</v>
      </c>
      <c r="N3680" s="83">
        <v>1</v>
      </c>
      <c r="O3680" s="156" t="str">
        <f>Cal_051922a!$E$2</f>
        <v>Cal_051922a</v>
      </c>
      <c r="P3680" s="157">
        <f>Cal_051922a!$Q$3</f>
        <v>1.8382409380942635</v>
      </c>
      <c r="Q3680" s="157">
        <f>Cal_051922a!$R$3</f>
        <v>0.56187208580813652</v>
      </c>
      <c r="R3680" s="84">
        <v>16.66</v>
      </c>
      <c r="S3680" s="84">
        <v>11.2</v>
      </c>
      <c r="T3680" s="82">
        <f t="shared" si="976"/>
        <v>0.7406666666666667</v>
      </c>
      <c r="U3680" s="125">
        <f t="shared" si="969"/>
        <v>15.919333333333334</v>
      </c>
      <c r="V3680" s="125">
        <f t="shared" si="970"/>
        <v>10.459333333333333</v>
      </c>
      <c r="W3680" s="459">
        <f t="shared" si="971"/>
        <v>0.11480638702932888</v>
      </c>
      <c r="X3680" s="459">
        <f t="shared" si="972"/>
        <v>6.9544944275292661E-2</v>
      </c>
      <c r="Y3680" s="82">
        <f>Cal_051922a!$A$3</f>
        <v>20220519</v>
      </c>
      <c r="Z3680" s="90" t="s">
        <v>1550</v>
      </c>
      <c r="AA3680" s="82">
        <v>20220913</v>
      </c>
      <c r="AB3680" s="85"/>
      <c r="AE3680" s="689" t="s">
        <v>1250</v>
      </c>
      <c r="AF3680" s="130">
        <v>1</v>
      </c>
      <c r="AG3680" s="130" t="s">
        <v>1634</v>
      </c>
      <c r="AH3680" s="155" t="s">
        <v>1289</v>
      </c>
      <c r="AI3680" s="155"/>
    </row>
    <row r="3681" spans="1:50" s="372" customFormat="1" x14ac:dyDescent="0.2">
      <c r="A3681" s="372" t="s">
        <v>1267</v>
      </c>
      <c r="B3681" s="462">
        <v>20201017</v>
      </c>
      <c r="C3681" s="373" t="s">
        <v>68</v>
      </c>
      <c r="D3681" s="373">
        <v>19</v>
      </c>
      <c r="E3681" s="373">
        <v>15</v>
      </c>
      <c r="F3681" s="107"/>
      <c r="G3681" s="107"/>
      <c r="H3681" s="373" t="s">
        <v>10</v>
      </c>
      <c r="I3681" s="373">
        <v>552</v>
      </c>
      <c r="J3681" s="373">
        <v>20</v>
      </c>
      <c r="K3681" s="372">
        <v>5</v>
      </c>
      <c r="L3681" s="372">
        <v>1</v>
      </c>
      <c r="M3681" s="372">
        <v>0</v>
      </c>
      <c r="N3681" s="375">
        <v>1</v>
      </c>
      <c r="O3681" s="374" t="str">
        <f>Cal_051922a!$E$2</f>
        <v>Cal_051922a</v>
      </c>
      <c r="P3681" s="596">
        <f>Cal_051922a!$Q$3</f>
        <v>1.8382409380942635</v>
      </c>
      <c r="Q3681" s="596">
        <f>Cal_051922a!$R$3</f>
        <v>0.56187208580813652</v>
      </c>
      <c r="R3681" s="376">
        <v>17.190000000000001</v>
      </c>
      <c r="S3681" s="376">
        <v>12.72</v>
      </c>
      <c r="T3681" s="82">
        <f t="shared" si="976"/>
        <v>0.7406666666666667</v>
      </c>
      <c r="U3681" s="378">
        <f t="shared" si="969"/>
        <v>16.449333333333335</v>
      </c>
      <c r="V3681" s="378">
        <f t="shared" si="970"/>
        <v>11.979333333333335</v>
      </c>
      <c r="W3681" s="464">
        <f t="shared" si="971"/>
        <v>4.9889536934020255E-2</v>
      </c>
      <c r="X3681" s="464">
        <f t="shared" si="972"/>
        <v>6.2184100249044215E-2</v>
      </c>
      <c r="Y3681" s="82">
        <f>Cal_051922a!$A$3</f>
        <v>20220519</v>
      </c>
      <c r="Z3681" s="90" t="s">
        <v>1550</v>
      </c>
      <c r="AA3681" s="82">
        <v>20220913</v>
      </c>
      <c r="AB3681" s="380"/>
      <c r="AE3681" s="689" t="s">
        <v>1250</v>
      </c>
      <c r="AF3681" s="130">
        <v>1</v>
      </c>
      <c r="AG3681" s="130" t="s">
        <v>1634</v>
      </c>
      <c r="AH3681" s="371" t="s">
        <v>1290</v>
      </c>
      <c r="AI3681" s="371"/>
    </row>
    <row r="3682" spans="1:50" s="610" customFormat="1" ht="13.5" thickBot="1" x14ac:dyDescent="0.25">
      <c r="A3682" s="610" t="s">
        <v>1267</v>
      </c>
      <c r="B3682" s="611">
        <v>20201017</v>
      </c>
      <c r="C3682" s="612" t="s">
        <v>68</v>
      </c>
      <c r="D3682" s="612">
        <v>19</v>
      </c>
      <c r="E3682" s="612">
        <v>15</v>
      </c>
      <c r="F3682" s="140"/>
      <c r="G3682" s="140"/>
      <c r="H3682" s="612" t="s">
        <v>11</v>
      </c>
      <c r="I3682" s="612">
        <v>550</v>
      </c>
      <c r="J3682" s="612">
        <v>20</v>
      </c>
      <c r="K3682" s="610">
        <v>5</v>
      </c>
      <c r="L3682" s="610">
        <v>1</v>
      </c>
      <c r="M3682" s="610">
        <v>0</v>
      </c>
      <c r="N3682" s="614">
        <v>1</v>
      </c>
      <c r="O3682" s="631" t="str">
        <f>Cal_051922a!$E$2</f>
        <v>Cal_051922a</v>
      </c>
      <c r="P3682" s="632">
        <f>Cal_051922a!$Q$3</f>
        <v>1.8382409380942635</v>
      </c>
      <c r="Q3682" s="632">
        <f>Cal_051922a!$R$3</f>
        <v>0.56187208580813652</v>
      </c>
      <c r="R3682" s="626">
        <v>12.71</v>
      </c>
      <c r="S3682" s="626">
        <v>8.7609999999999992</v>
      </c>
      <c r="T3682" s="258">
        <f t="shared" si="976"/>
        <v>0.7406666666666667</v>
      </c>
      <c r="U3682" s="618">
        <f t="shared" si="969"/>
        <v>11.969333333333335</v>
      </c>
      <c r="V3682" s="618">
        <f t="shared" si="970"/>
        <v>8.0203333333333333</v>
      </c>
      <c r="W3682" s="619">
        <f t="shared" si="971"/>
        <v>4.4234942976022054E-2</v>
      </c>
      <c r="X3682" s="619">
        <f t="shared" si="972"/>
        <v>3.1072798584567966E-2</v>
      </c>
      <c r="Y3682" s="258">
        <f>Cal_051922a!$A$3</f>
        <v>20220519</v>
      </c>
      <c r="Z3682" s="286" t="s">
        <v>1550</v>
      </c>
      <c r="AA3682" s="258">
        <v>20220913</v>
      </c>
      <c r="AB3682" s="625"/>
      <c r="AE3682" s="693" t="s">
        <v>1250</v>
      </c>
      <c r="AF3682" s="508">
        <v>1</v>
      </c>
      <c r="AG3682" s="508" t="s">
        <v>1634</v>
      </c>
      <c r="AH3682" s="613" t="s">
        <v>1291</v>
      </c>
      <c r="AI3682" s="613"/>
    </row>
    <row r="3683" spans="1:50" x14ac:dyDescent="0.2">
      <c r="A3683" s="43" t="s">
        <v>1267</v>
      </c>
      <c r="B3683" s="45">
        <v>20201018</v>
      </c>
      <c r="C3683" s="107" t="s">
        <v>74</v>
      </c>
      <c r="D3683" s="107">
        <v>20</v>
      </c>
      <c r="E3683" s="107">
        <v>2</v>
      </c>
      <c r="H3683" s="107" t="s">
        <v>10</v>
      </c>
      <c r="I3683" s="107">
        <v>290</v>
      </c>
      <c r="J3683" s="107">
        <v>0</v>
      </c>
      <c r="K3683" s="43">
        <v>10</v>
      </c>
      <c r="L3683" s="43">
        <v>1</v>
      </c>
      <c r="M3683" s="43">
        <v>0</v>
      </c>
      <c r="N3683" s="49">
        <v>1</v>
      </c>
      <c r="O3683" s="111" t="str">
        <f>Cal_051922a!$E$2</f>
        <v>Cal_051922a</v>
      </c>
      <c r="P3683" s="112">
        <f>Cal_051922a!$Q$3</f>
        <v>1.8382409380942635</v>
      </c>
      <c r="Q3683" s="112">
        <f>Cal_051922a!$R$3</f>
        <v>0.56187208580813652</v>
      </c>
      <c r="R3683" s="46">
        <v>174</v>
      </c>
      <c r="S3683" s="46">
        <v>111.3</v>
      </c>
      <c r="T3683" s="43">
        <f t="shared" ref="T3683:T3687" si="977">AVERAGE(0.67,0.673,0.852,0.598,0.709,0.87)</f>
        <v>0.72866666666666668</v>
      </c>
      <c r="U3683" s="79">
        <f t="shared" si="969"/>
        <v>173.27133333333333</v>
      </c>
      <c r="V3683" s="79">
        <f t="shared" si="970"/>
        <v>110.57133333333333</v>
      </c>
      <c r="W3683" s="465">
        <f t="shared" si="971"/>
        <v>2.6640389247878034</v>
      </c>
      <c r="X3683" s="465">
        <f t="shared" si="972"/>
        <v>1.2740402106327311</v>
      </c>
      <c r="Y3683" s="43">
        <f>Cal_051922a!$A$3</f>
        <v>20220519</v>
      </c>
      <c r="Z3683" s="48" t="s">
        <v>1606</v>
      </c>
      <c r="AA3683" s="43">
        <v>20221204</v>
      </c>
      <c r="AE3683" s="689" t="s">
        <v>1250</v>
      </c>
      <c r="AF3683" s="130">
        <v>1</v>
      </c>
      <c r="AG3683" s="130" t="s">
        <v>1634</v>
      </c>
      <c r="AH3683"/>
    </row>
    <row r="3684" spans="1:50" x14ac:dyDescent="0.2">
      <c r="A3684" s="43" t="s">
        <v>1267</v>
      </c>
      <c r="B3684" s="45">
        <v>20201018</v>
      </c>
      <c r="C3684" s="107" t="s">
        <v>74</v>
      </c>
      <c r="D3684" s="107">
        <v>20</v>
      </c>
      <c r="E3684" s="107">
        <v>2</v>
      </c>
      <c r="H3684" s="107" t="s">
        <v>11</v>
      </c>
      <c r="I3684" s="107">
        <v>290</v>
      </c>
      <c r="J3684" s="107">
        <v>0</v>
      </c>
      <c r="K3684" s="43">
        <v>10</v>
      </c>
      <c r="L3684" s="43">
        <v>1</v>
      </c>
      <c r="M3684" s="43">
        <v>0</v>
      </c>
      <c r="N3684" s="49">
        <v>1</v>
      </c>
      <c r="O3684" s="111" t="str">
        <f>Cal_051922a!$E$2</f>
        <v>Cal_051922a</v>
      </c>
      <c r="P3684" s="112">
        <f>Cal_051922a!$Q$3</f>
        <v>1.8382409380942635</v>
      </c>
      <c r="Q3684" s="112">
        <f>Cal_051922a!$R$3</f>
        <v>0.56187208580813652</v>
      </c>
      <c r="R3684" s="46">
        <v>168.9</v>
      </c>
      <c r="S3684" s="46">
        <v>111.1</v>
      </c>
      <c r="T3684" s="43">
        <f t="shared" si="977"/>
        <v>0.72866666666666668</v>
      </c>
      <c r="U3684" s="79">
        <f t="shared" si="969"/>
        <v>168.17133333333334</v>
      </c>
      <c r="V3684" s="79">
        <f t="shared" si="970"/>
        <v>110.37133333333333</v>
      </c>
      <c r="W3684" s="465">
        <f t="shared" si="971"/>
        <v>2.455844495258932</v>
      </c>
      <c r="X3684" s="465">
        <f t="shared" si="972"/>
        <v>1.4751114934712239</v>
      </c>
      <c r="Y3684" s="43">
        <f>Cal_051922a!$A$3</f>
        <v>20220519</v>
      </c>
      <c r="Z3684" s="48" t="s">
        <v>1606</v>
      </c>
      <c r="AA3684" s="43">
        <v>20221204</v>
      </c>
      <c r="AE3684" s="689" t="s">
        <v>1250</v>
      </c>
      <c r="AF3684" s="130">
        <v>1</v>
      </c>
      <c r="AG3684" s="130" t="s">
        <v>1634</v>
      </c>
      <c r="AH3684"/>
    </row>
    <row r="3685" spans="1:50" x14ac:dyDescent="0.2">
      <c r="A3685" s="43" t="s">
        <v>1267</v>
      </c>
      <c r="B3685" s="45">
        <v>20201018</v>
      </c>
      <c r="C3685" s="107" t="s">
        <v>74</v>
      </c>
      <c r="D3685" s="107">
        <v>20</v>
      </c>
      <c r="E3685" s="107">
        <v>4</v>
      </c>
      <c r="H3685" s="107" t="s">
        <v>10</v>
      </c>
      <c r="I3685" s="107">
        <v>290</v>
      </c>
      <c r="J3685" s="107">
        <v>0</v>
      </c>
      <c r="K3685" s="43">
        <v>10</v>
      </c>
      <c r="L3685" s="43">
        <v>1</v>
      </c>
      <c r="M3685" s="43">
        <v>0</v>
      </c>
      <c r="N3685" s="49">
        <v>1</v>
      </c>
      <c r="O3685" s="111" t="str">
        <f>Cal_051922a!$E$2</f>
        <v>Cal_051922a</v>
      </c>
      <c r="P3685" s="112">
        <f>Cal_051922a!$Q$3</f>
        <v>1.8382409380942635</v>
      </c>
      <c r="Q3685" s="112">
        <f>Cal_051922a!$R$3</f>
        <v>0.56187208580813652</v>
      </c>
      <c r="R3685" s="46">
        <v>175.6</v>
      </c>
      <c r="S3685" s="46">
        <v>113</v>
      </c>
      <c r="T3685" s="43">
        <f t="shared" si="977"/>
        <v>0.72866666666666668</v>
      </c>
      <c r="U3685" s="79">
        <f t="shared" si="969"/>
        <v>174.87133333333333</v>
      </c>
      <c r="V3685" s="79">
        <f t="shared" si="970"/>
        <v>112.27133333333333</v>
      </c>
      <c r="W3685" s="465">
        <f t="shared" si="971"/>
        <v>2.6597900588790502</v>
      </c>
      <c r="X3685" s="465">
        <f t="shared" si="972"/>
        <v>1.3388358234097044</v>
      </c>
      <c r="Y3685" s="43">
        <f>Cal_051922a!$A$3</f>
        <v>20220519</v>
      </c>
      <c r="Z3685" s="48" t="s">
        <v>1606</v>
      </c>
      <c r="AA3685" s="43">
        <v>20221204</v>
      </c>
      <c r="AE3685" s="689" t="s">
        <v>1250</v>
      </c>
      <c r="AF3685" s="130">
        <v>1</v>
      </c>
      <c r="AG3685" s="130" t="s">
        <v>1634</v>
      </c>
      <c r="AH3685"/>
    </row>
    <row r="3686" spans="1:50" x14ac:dyDescent="0.2">
      <c r="A3686" s="43" t="s">
        <v>1267</v>
      </c>
      <c r="B3686" s="45">
        <v>20201018</v>
      </c>
      <c r="C3686" s="107" t="s">
        <v>74</v>
      </c>
      <c r="D3686" s="107">
        <v>20</v>
      </c>
      <c r="E3686" s="107">
        <v>4</v>
      </c>
      <c r="H3686" s="107" t="s">
        <v>11</v>
      </c>
      <c r="I3686" s="107">
        <v>290</v>
      </c>
      <c r="J3686" s="107">
        <v>0</v>
      </c>
      <c r="K3686" s="43">
        <v>10</v>
      </c>
      <c r="L3686" s="43">
        <v>1</v>
      </c>
      <c r="M3686" s="43">
        <v>0</v>
      </c>
      <c r="N3686" s="49">
        <v>1</v>
      </c>
      <c r="O3686" s="111" t="str">
        <f>Cal_051922a!$E$2</f>
        <v>Cal_051922a</v>
      </c>
      <c r="P3686" s="112">
        <f>Cal_051922a!$Q$3</f>
        <v>1.8382409380942635</v>
      </c>
      <c r="Q3686" s="112">
        <f>Cal_051922a!$R$3</f>
        <v>0.56187208580813652</v>
      </c>
      <c r="R3686" s="46">
        <v>171.3</v>
      </c>
      <c r="S3686" s="46">
        <v>111.6</v>
      </c>
      <c r="T3686" s="43">
        <f t="shared" ref="T3686" si="978">AVERAGE(0.752,0.643,0.766,0.706,0.634,0.813)</f>
        <v>0.71899999999999997</v>
      </c>
      <c r="U3686" s="79">
        <f t="shared" si="969"/>
        <v>170.58100000000002</v>
      </c>
      <c r="V3686" s="79">
        <f t="shared" si="970"/>
        <v>110.881</v>
      </c>
      <c r="W3686" s="465">
        <f t="shared" si="971"/>
        <v>2.5365729475252294</v>
      </c>
      <c r="X3686" s="465">
        <f t="shared" si="972"/>
        <v>1.4125351933542416</v>
      </c>
      <c r="Y3686" s="43">
        <f>Cal_051922a!$A$3</f>
        <v>20220519</v>
      </c>
      <c r="Z3686" s="48" t="s">
        <v>1603</v>
      </c>
      <c r="AA3686" s="43">
        <v>20221204</v>
      </c>
      <c r="AE3686" s="689" t="s">
        <v>1250</v>
      </c>
      <c r="AF3686" s="130">
        <v>1</v>
      </c>
      <c r="AG3686" s="130" t="s">
        <v>1634</v>
      </c>
      <c r="AH3686"/>
    </row>
    <row r="3687" spans="1:50" x14ac:dyDescent="0.2">
      <c r="A3687" s="43" t="s">
        <v>1267</v>
      </c>
      <c r="B3687" s="45">
        <v>20201018</v>
      </c>
      <c r="C3687" s="107" t="s">
        <v>74</v>
      </c>
      <c r="D3687" s="107">
        <v>20</v>
      </c>
      <c r="E3687" s="107">
        <v>7</v>
      </c>
      <c r="H3687" s="107" t="s">
        <v>10</v>
      </c>
      <c r="I3687" s="107">
        <v>290</v>
      </c>
      <c r="J3687" s="107">
        <v>0</v>
      </c>
      <c r="K3687" s="43">
        <v>10</v>
      </c>
      <c r="L3687" s="43">
        <v>1</v>
      </c>
      <c r="M3687" s="43">
        <v>0</v>
      </c>
      <c r="N3687" s="49">
        <v>1</v>
      </c>
      <c r="O3687" s="111" t="str">
        <f>Cal_051922a!$E$2</f>
        <v>Cal_051922a</v>
      </c>
      <c r="P3687" s="112">
        <f>Cal_051922a!$Q$3</f>
        <v>1.8382409380942635</v>
      </c>
      <c r="Q3687" s="112">
        <f>Cal_051922a!$R$3</f>
        <v>0.56187208580813652</v>
      </c>
      <c r="R3687" s="46">
        <v>180.3</v>
      </c>
      <c r="S3687" s="46">
        <v>117.5</v>
      </c>
      <c r="T3687" s="43">
        <f t="shared" si="977"/>
        <v>0.72866666666666668</v>
      </c>
      <c r="U3687" s="79">
        <f t="shared" si="969"/>
        <v>179.57133333333334</v>
      </c>
      <c r="V3687" s="79">
        <f t="shared" si="970"/>
        <v>116.77133333333333</v>
      </c>
      <c r="W3687" s="465">
        <f t="shared" si="971"/>
        <v>2.6682877906965561</v>
      </c>
      <c r="X3687" s="465">
        <f t="shared" si="972"/>
        <v>1.4906088921257226</v>
      </c>
      <c r="Y3687" s="43">
        <f>Cal_051922a!$A$3</f>
        <v>20220519</v>
      </c>
      <c r="Z3687" s="48" t="s">
        <v>1606</v>
      </c>
      <c r="AA3687" s="43">
        <v>20221204</v>
      </c>
      <c r="AE3687" s="689" t="s">
        <v>1250</v>
      </c>
      <c r="AF3687" s="130">
        <v>1</v>
      </c>
      <c r="AH3687"/>
    </row>
    <row r="3688" spans="1:50" x14ac:dyDescent="0.2">
      <c r="A3688" s="43" t="s">
        <v>1267</v>
      </c>
      <c r="B3688" s="45">
        <v>20201018</v>
      </c>
      <c r="C3688" s="107" t="s">
        <v>74</v>
      </c>
      <c r="D3688" s="107">
        <v>20</v>
      </c>
      <c r="E3688" s="107">
        <v>7</v>
      </c>
      <c r="H3688" s="107" t="s">
        <v>11</v>
      </c>
      <c r="I3688" s="107">
        <v>290</v>
      </c>
      <c r="J3688" s="107">
        <v>0</v>
      </c>
      <c r="K3688" s="43">
        <v>5</v>
      </c>
      <c r="L3688" s="43">
        <v>1</v>
      </c>
      <c r="M3688" s="43">
        <v>0</v>
      </c>
      <c r="N3688" s="49">
        <v>1</v>
      </c>
      <c r="O3688" s="111" t="str">
        <f>Cal_051922a!$E$2</f>
        <v>Cal_051922a</v>
      </c>
      <c r="P3688" s="112">
        <f>Cal_051922a!$Q$3</f>
        <v>1.8382409380942635</v>
      </c>
      <c r="Q3688" s="112">
        <f>Cal_051922a!$R$3</f>
        <v>0.56187208580813652</v>
      </c>
      <c r="R3688" s="46">
        <v>289.89999999999998</v>
      </c>
      <c r="S3688" s="46">
        <v>190.9</v>
      </c>
      <c r="T3688" s="43">
        <f t="shared" ref="T3688:T3690" si="979">AVERAGE(0.515, 0.731, 0.635, 0.606, 0.862,0.566)</f>
        <v>0.65249999999999997</v>
      </c>
      <c r="U3688" s="79">
        <f t="shared" si="969"/>
        <v>289.2475</v>
      </c>
      <c r="V3688" s="79">
        <f t="shared" si="970"/>
        <v>190.2475</v>
      </c>
      <c r="W3688" s="465">
        <f t="shared" si="971"/>
        <v>2.1031886248324758</v>
      </c>
      <c r="X3688" s="465">
        <f t="shared" si="972"/>
        <v>1.2847135001121361</v>
      </c>
      <c r="Y3688" s="43">
        <f>Cal_051922a!$A$3</f>
        <v>20220519</v>
      </c>
      <c r="Z3688" s="48" t="s">
        <v>2001</v>
      </c>
      <c r="AA3688" s="43">
        <v>20230209</v>
      </c>
      <c r="AE3688" s="689" t="s">
        <v>1250</v>
      </c>
      <c r="AF3688" s="130">
        <v>3</v>
      </c>
      <c r="AH3688"/>
    </row>
    <row r="3689" spans="1:50" x14ac:dyDescent="0.2">
      <c r="A3689" s="43" t="s">
        <v>1267</v>
      </c>
      <c r="B3689" s="45">
        <v>20201018</v>
      </c>
      <c r="C3689" s="107" t="s">
        <v>74</v>
      </c>
      <c r="D3689" s="107">
        <v>20</v>
      </c>
      <c r="E3689" s="107">
        <v>7</v>
      </c>
      <c r="H3689" s="107" t="s">
        <v>10</v>
      </c>
      <c r="I3689" s="107">
        <v>290</v>
      </c>
      <c r="J3689" s="107">
        <v>10</v>
      </c>
      <c r="K3689" s="43">
        <v>5</v>
      </c>
      <c r="L3689" s="43">
        <v>1</v>
      </c>
      <c r="M3689" s="43">
        <v>0</v>
      </c>
      <c r="N3689" s="49">
        <v>1</v>
      </c>
      <c r="O3689" s="111" t="str">
        <f>Cal_051922a!$E$2</f>
        <v>Cal_051922a</v>
      </c>
      <c r="P3689" s="112">
        <f>Cal_051922a!$Q$3</f>
        <v>1.8382409380942635</v>
      </c>
      <c r="Q3689" s="112">
        <f>Cal_051922a!$R$3</f>
        <v>0.56187208580813652</v>
      </c>
      <c r="R3689" s="46">
        <v>159.30000000000001</v>
      </c>
      <c r="S3689" s="46">
        <v>106.3</v>
      </c>
      <c r="T3689" s="43">
        <f t="shared" si="979"/>
        <v>0.65249999999999997</v>
      </c>
      <c r="U3689" s="79">
        <f t="shared" si="969"/>
        <v>158.64750000000001</v>
      </c>
      <c r="V3689" s="79">
        <f t="shared" si="970"/>
        <v>105.64749999999999</v>
      </c>
      <c r="W3689" s="465">
        <f t="shared" si="971"/>
        <v>1.1259494658194065</v>
      </c>
      <c r="X3689" s="465">
        <f t="shared" si="972"/>
        <v>0.75540713411008509</v>
      </c>
      <c r="Y3689" s="43">
        <f>Cal_051922a!$A$3</f>
        <v>20220519</v>
      </c>
      <c r="Z3689" s="48" t="s">
        <v>2001</v>
      </c>
      <c r="AA3689" s="43">
        <v>20230209</v>
      </c>
      <c r="AE3689" s="689" t="s">
        <v>1250</v>
      </c>
      <c r="AF3689" s="130">
        <v>1</v>
      </c>
      <c r="AH3689"/>
    </row>
    <row r="3690" spans="1:50" s="115" customFormat="1" ht="13.5" thickBot="1" x14ac:dyDescent="0.25">
      <c r="A3690" s="115" t="s">
        <v>1267</v>
      </c>
      <c r="B3690" s="114">
        <v>20201018</v>
      </c>
      <c r="C3690" s="140" t="s">
        <v>74</v>
      </c>
      <c r="D3690" s="140">
        <v>20</v>
      </c>
      <c r="E3690" s="140">
        <v>7</v>
      </c>
      <c r="F3690" s="140"/>
      <c r="G3690" s="140"/>
      <c r="H3690" s="140" t="s">
        <v>11</v>
      </c>
      <c r="I3690" s="140">
        <v>290</v>
      </c>
      <c r="J3690" s="140">
        <v>10</v>
      </c>
      <c r="K3690" s="43">
        <v>5</v>
      </c>
      <c r="L3690" s="43">
        <v>1</v>
      </c>
      <c r="M3690" s="43">
        <v>0</v>
      </c>
      <c r="N3690" s="49">
        <v>1</v>
      </c>
      <c r="O3690" s="499" t="str">
        <f>Cal_051922a!$E$2</f>
        <v>Cal_051922a</v>
      </c>
      <c r="P3690" s="634">
        <f>Cal_051922a!$Q$3</f>
        <v>1.8382409380942635</v>
      </c>
      <c r="Q3690" s="634">
        <f>Cal_051922a!$R$3</f>
        <v>0.56187208580813652</v>
      </c>
      <c r="R3690" s="118">
        <v>193.5</v>
      </c>
      <c r="S3690" s="118">
        <v>127.2</v>
      </c>
      <c r="T3690" s="43">
        <f t="shared" si="979"/>
        <v>0.65249999999999997</v>
      </c>
      <c r="U3690" s="120">
        <f t="shared" si="969"/>
        <v>192.8475</v>
      </c>
      <c r="V3690" s="120">
        <f t="shared" si="970"/>
        <v>126.5475</v>
      </c>
      <c r="W3690" s="584">
        <f t="shared" si="971"/>
        <v>1.4084990487514459</v>
      </c>
      <c r="X3690" s="584">
        <f t="shared" si="972"/>
        <v>0.84504196575033907</v>
      </c>
      <c r="Y3690" s="115">
        <f>Cal_051922a!$A$3</f>
        <v>20220519</v>
      </c>
      <c r="Z3690" s="48" t="s">
        <v>2001</v>
      </c>
      <c r="AA3690" s="43">
        <v>20230209</v>
      </c>
      <c r="AB3690" s="121"/>
      <c r="AE3690" s="693" t="s">
        <v>1250</v>
      </c>
      <c r="AF3690" s="508">
        <v>1</v>
      </c>
      <c r="AG3690" s="508"/>
      <c r="AH3690" s="407"/>
      <c r="AI3690" s="407"/>
    </row>
    <row r="3691" spans="1:50" x14ac:dyDescent="0.2">
      <c r="A3691" s="43" t="s">
        <v>1298</v>
      </c>
      <c r="B3691" s="45">
        <v>20201029</v>
      </c>
      <c r="C3691" s="107" t="s">
        <v>69</v>
      </c>
      <c r="D3691" s="107">
        <v>4</v>
      </c>
      <c r="E3691" s="107">
        <v>4</v>
      </c>
      <c r="H3691" s="107" t="s">
        <v>10</v>
      </c>
      <c r="I3691" s="107">
        <v>1057</v>
      </c>
      <c r="J3691" s="107">
        <v>0</v>
      </c>
      <c r="K3691" s="43">
        <v>5</v>
      </c>
      <c r="L3691" s="111">
        <v>1</v>
      </c>
      <c r="M3691" s="43">
        <v>0</v>
      </c>
      <c r="N3691" s="49">
        <v>1</v>
      </c>
      <c r="O3691" s="43" t="str">
        <f>Cal_051922a!$E$2</f>
        <v>Cal_051922a</v>
      </c>
      <c r="P3691" s="50">
        <f>Cal_051922a!$Q$3</f>
        <v>1.8382409380942635</v>
      </c>
      <c r="Q3691" s="50">
        <f>Cal_051922a!$R$3</f>
        <v>0.56187208580813652</v>
      </c>
      <c r="R3691" s="46">
        <v>75.709999999999994</v>
      </c>
      <c r="S3691" s="46">
        <v>59.67</v>
      </c>
      <c r="T3691" s="43">
        <f t="shared" ref="T3691:T3700" si="980">AVERAGE(0.901,0.547,0.511,0.643,0.665,0.792)</f>
        <v>0.67649999999999999</v>
      </c>
      <c r="U3691" s="79">
        <f t="shared" si="969"/>
        <v>75.033499999999989</v>
      </c>
      <c r="V3691" s="79">
        <f t="shared" si="970"/>
        <v>58.993500000000004</v>
      </c>
      <c r="W3691" s="465">
        <f t="shared" si="971"/>
        <v>9.3491128955312211E-2</v>
      </c>
      <c r="X3691" s="465">
        <f t="shared" si="972"/>
        <v>0.19473879711107919</v>
      </c>
      <c r="Y3691" s="43">
        <v>20220519</v>
      </c>
      <c r="Z3691" s="48" t="s">
        <v>2127</v>
      </c>
      <c r="AA3691" s="48" t="s">
        <v>2128</v>
      </c>
      <c r="AE3691" s="689" t="s">
        <v>1250</v>
      </c>
      <c r="AF3691" s="130">
        <v>1</v>
      </c>
      <c r="AH3691" t="s">
        <v>1359</v>
      </c>
      <c r="AI3691" t="s">
        <v>2067</v>
      </c>
    </row>
    <row r="3692" spans="1:50" x14ac:dyDescent="0.2">
      <c r="A3692" s="43" t="s">
        <v>1298</v>
      </c>
      <c r="B3692" s="45">
        <v>20201029</v>
      </c>
      <c r="C3692" s="107" t="s">
        <v>69</v>
      </c>
      <c r="D3692" s="107">
        <v>4</v>
      </c>
      <c r="E3692" s="107">
        <v>6</v>
      </c>
      <c r="H3692" s="107" t="s">
        <v>10</v>
      </c>
      <c r="I3692" s="107">
        <v>1056</v>
      </c>
      <c r="J3692" s="107">
        <v>0</v>
      </c>
      <c r="K3692" s="43">
        <v>10</v>
      </c>
      <c r="L3692" s="111">
        <v>1</v>
      </c>
      <c r="M3692" s="43">
        <v>0</v>
      </c>
      <c r="N3692" s="49">
        <v>1</v>
      </c>
      <c r="O3692" s="43" t="str">
        <f>Cal_051922a!$E$2</f>
        <v>Cal_051922a</v>
      </c>
      <c r="P3692" s="50">
        <f>Cal_051922a!$Q$3</f>
        <v>1.8382409380942635</v>
      </c>
      <c r="Q3692" s="50">
        <f>Cal_051922a!$R$3</f>
        <v>0.56187208580813652</v>
      </c>
      <c r="R3692" s="46">
        <v>234.3</v>
      </c>
      <c r="S3692" s="46">
        <v>155.80000000000001</v>
      </c>
      <c r="T3692" s="43">
        <f t="shared" si="980"/>
        <v>0.67649999999999999</v>
      </c>
      <c r="U3692" s="79">
        <f t="shared" si="969"/>
        <v>233.62350000000001</v>
      </c>
      <c r="V3692" s="79">
        <f t="shared" si="970"/>
        <v>155.12350000000001</v>
      </c>
      <c r="W3692" s="465">
        <f t="shared" si="971"/>
        <v>0.91596053421164902</v>
      </c>
      <c r="X3692" s="465">
        <f t="shared" si="972"/>
        <v>0.60127696214840776</v>
      </c>
      <c r="Y3692" s="43">
        <v>20220519</v>
      </c>
      <c r="Z3692" s="48" t="s">
        <v>2127</v>
      </c>
      <c r="AA3692" s="48" t="s">
        <v>2128</v>
      </c>
      <c r="AE3692" s="689" t="s">
        <v>1250</v>
      </c>
      <c r="AF3692" s="130">
        <v>1</v>
      </c>
      <c r="AH3692" t="s">
        <v>1360</v>
      </c>
    </row>
    <row r="3693" spans="1:50" x14ac:dyDescent="0.2">
      <c r="A3693" s="43" t="s">
        <v>1298</v>
      </c>
      <c r="B3693" s="45">
        <v>20201029</v>
      </c>
      <c r="C3693" s="107" t="s">
        <v>69</v>
      </c>
      <c r="D3693" s="107">
        <v>4</v>
      </c>
      <c r="E3693" s="107">
        <v>7</v>
      </c>
      <c r="H3693" s="107" t="s">
        <v>10</v>
      </c>
      <c r="I3693" s="107">
        <v>1056</v>
      </c>
      <c r="J3693" s="107">
        <v>0</v>
      </c>
      <c r="K3693" s="43">
        <v>10</v>
      </c>
      <c r="L3693" s="111">
        <v>1</v>
      </c>
      <c r="M3693" s="43">
        <v>0</v>
      </c>
      <c r="N3693" s="49">
        <v>1</v>
      </c>
      <c r="O3693" s="43" t="str">
        <f>Cal_051922a!$E$2</f>
        <v>Cal_051922a</v>
      </c>
      <c r="P3693" s="50">
        <f>Cal_051922a!$Q$3</f>
        <v>1.8382409380942635</v>
      </c>
      <c r="Q3693" s="50">
        <f>Cal_051922a!$R$3</f>
        <v>0.56187208580813652</v>
      </c>
      <c r="R3693" s="46">
        <v>238.4</v>
      </c>
      <c r="S3693" s="46">
        <v>158</v>
      </c>
      <c r="T3693" s="43">
        <f t="shared" si="980"/>
        <v>0.67649999999999999</v>
      </c>
      <c r="U3693" s="79">
        <f t="shared" si="969"/>
        <v>237.7235</v>
      </c>
      <c r="V3693" s="79">
        <f t="shared" si="970"/>
        <v>157.3235</v>
      </c>
      <c r="W3693" s="465">
        <f t="shared" si="971"/>
        <v>0.93813027962568896</v>
      </c>
      <c r="X3693" s="465">
        <f t="shared" si="972"/>
        <v>0.600625055694887</v>
      </c>
      <c r="Y3693" s="43">
        <v>20220519</v>
      </c>
      <c r="Z3693" s="48" t="s">
        <v>2127</v>
      </c>
      <c r="AA3693" s="48" t="s">
        <v>2128</v>
      </c>
      <c r="AE3693" s="689" t="s">
        <v>1250</v>
      </c>
      <c r="AF3693" s="130">
        <v>1</v>
      </c>
      <c r="AH3693" t="s">
        <v>1361</v>
      </c>
    </row>
    <row r="3694" spans="1:50" x14ac:dyDescent="0.2">
      <c r="A3694" s="43" t="s">
        <v>1298</v>
      </c>
      <c r="B3694" s="45">
        <v>20201029</v>
      </c>
      <c r="C3694" s="107" t="s">
        <v>69</v>
      </c>
      <c r="D3694" s="107">
        <v>4</v>
      </c>
      <c r="E3694" s="107">
        <v>8</v>
      </c>
      <c r="H3694" s="107" t="s">
        <v>10</v>
      </c>
      <c r="I3694" s="107">
        <v>1056</v>
      </c>
      <c r="J3694" s="107">
        <v>0</v>
      </c>
      <c r="K3694" s="43">
        <v>10</v>
      </c>
      <c r="L3694" s="111">
        <v>1</v>
      </c>
      <c r="M3694" s="43">
        <v>0</v>
      </c>
      <c r="N3694" s="49">
        <v>1</v>
      </c>
      <c r="O3694" s="43" t="str">
        <f>Cal_051922a!$E$2</f>
        <v>Cal_051922a</v>
      </c>
      <c r="P3694" s="50">
        <f>Cal_051922a!$Q$3</f>
        <v>1.8382409380942635</v>
      </c>
      <c r="Q3694" s="50">
        <f>Cal_051922a!$R$3</f>
        <v>0.56187208580813652</v>
      </c>
      <c r="R3694" s="46">
        <v>235.2</v>
      </c>
      <c r="S3694" s="46">
        <v>156.5</v>
      </c>
      <c r="T3694" s="43">
        <f t="shared" si="980"/>
        <v>0.67649999999999999</v>
      </c>
      <c r="U3694" s="79">
        <f t="shared" si="969"/>
        <v>234.52349999999998</v>
      </c>
      <c r="V3694" s="79">
        <f t="shared" si="970"/>
        <v>155.8235</v>
      </c>
      <c r="W3694" s="465">
        <f t="shared" si="971"/>
        <v>0.91829419162365322</v>
      </c>
      <c r="X3694" s="465">
        <f t="shared" si="972"/>
        <v>0.60578988986020532</v>
      </c>
      <c r="Y3694" s="43">
        <v>20220519</v>
      </c>
      <c r="Z3694" s="48" t="s">
        <v>2127</v>
      </c>
      <c r="AA3694" s="48" t="s">
        <v>2128</v>
      </c>
      <c r="AE3694" s="689" t="s">
        <v>1250</v>
      </c>
      <c r="AF3694" s="130">
        <v>4</v>
      </c>
      <c r="AH3694" t="s">
        <v>1362</v>
      </c>
    </row>
    <row r="3695" spans="1:50" x14ac:dyDescent="0.2">
      <c r="A3695" s="43" t="s">
        <v>1298</v>
      </c>
      <c r="B3695" s="45">
        <v>20201029</v>
      </c>
      <c r="C3695" s="107" t="s">
        <v>69</v>
      </c>
      <c r="D3695" s="107">
        <v>4</v>
      </c>
      <c r="E3695" s="107">
        <v>9</v>
      </c>
      <c r="H3695" s="107" t="s">
        <v>10</v>
      </c>
      <c r="I3695" s="107">
        <v>1057</v>
      </c>
      <c r="J3695" s="107">
        <v>0</v>
      </c>
      <c r="K3695" s="43">
        <v>10</v>
      </c>
      <c r="L3695" s="111">
        <v>1</v>
      </c>
      <c r="M3695" s="43">
        <v>0</v>
      </c>
      <c r="N3695" s="49">
        <v>1</v>
      </c>
      <c r="O3695" s="43" t="str">
        <f>Cal_051922a!$E$2</f>
        <v>Cal_051922a</v>
      </c>
      <c r="P3695" s="50">
        <f>Cal_051922a!$Q$3</f>
        <v>1.8382409380942635</v>
      </c>
      <c r="Q3695" s="50">
        <f>Cal_051922a!$R$3</f>
        <v>0.56187208580813652</v>
      </c>
      <c r="R3695" s="46">
        <v>236.9</v>
      </c>
      <c r="S3695" s="46">
        <v>156.80000000000001</v>
      </c>
      <c r="T3695" s="43">
        <f t="shared" si="980"/>
        <v>0.67649999999999999</v>
      </c>
      <c r="U3695" s="79">
        <f t="shared" si="969"/>
        <v>236.2235</v>
      </c>
      <c r="V3695" s="79">
        <f t="shared" si="970"/>
        <v>156.12350000000001</v>
      </c>
      <c r="W3695" s="465">
        <f t="shared" si="971"/>
        <v>0.93374556475318149</v>
      </c>
      <c r="X3695" s="465">
        <f t="shared" si="972"/>
        <v>0.59182809547129267</v>
      </c>
      <c r="Y3695" s="43">
        <v>20220519</v>
      </c>
      <c r="Z3695" s="48" t="s">
        <v>2127</v>
      </c>
      <c r="AA3695" s="48" t="s">
        <v>2128</v>
      </c>
      <c r="AE3695" s="689" t="s">
        <v>1250</v>
      </c>
      <c r="AF3695" s="130">
        <v>1</v>
      </c>
      <c r="AH3695" t="s">
        <v>1363</v>
      </c>
    </row>
    <row r="3696" spans="1:50" s="93" customFormat="1" x14ac:dyDescent="0.2">
      <c r="A3696" s="825" t="s">
        <v>1298</v>
      </c>
      <c r="B3696" s="826">
        <v>20201031</v>
      </c>
      <c r="C3696" s="827" t="s">
        <v>67</v>
      </c>
      <c r="D3696" s="827">
        <v>5</v>
      </c>
      <c r="E3696" s="827">
        <v>3</v>
      </c>
      <c r="F3696" s="827"/>
      <c r="G3696" s="827"/>
      <c r="H3696" s="827" t="s">
        <v>10</v>
      </c>
      <c r="I3696" s="827">
        <v>1057</v>
      </c>
      <c r="J3696" s="827">
        <v>0</v>
      </c>
      <c r="K3696" s="82">
        <v>5</v>
      </c>
      <c r="L3696" s="156">
        <v>1</v>
      </c>
      <c r="M3696" s="82">
        <v>0</v>
      </c>
      <c r="N3696" s="83">
        <v>1</v>
      </c>
      <c r="O3696" s="82" t="str">
        <f>Cal_051922a!$E$2</f>
        <v>Cal_051922a</v>
      </c>
      <c r="P3696" s="158">
        <f>Cal_051922a!$Q$3</f>
        <v>1.8382409380942635</v>
      </c>
      <c r="Q3696" s="158">
        <f>Cal_051922a!$R$3</f>
        <v>0.56187208580813652</v>
      </c>
      <c r="R3696" s="828">
        <v>155.4</v>
      </c>
      <c r="S3696" s="828">
        <v>108.7</v>
      </c>
      <c r="T3696" s="82">
        <f t="shared" si="980"/>
        <v>0.67649999999999999</v>
      </c>
      <c r="U3696" s="829">
        <f t="shared" si="969"/>
        <v>154.7235</v>
      </c>
      <c r="V3696" s="829">
        <f t="shared" si="970"/>
        <v>108.0235</v>
      </c>
      <c r="W3696" s="830">
        <f t="shared" si="971"/>
        <v>0.27219674078635192</v>
      </c>
      <c r="X3696" s="830">
        <f t="shared" si="972"/>
        <v>0.25558353023389324</v>
      </c>
      <c r="Y3696" s="82">
        <v>20220519</v>
      </c>
      <c r="Z3696" s="85" t="s">
        <v>2127</v>
      </c>
      <c r="AA3696" s="85" t="s">
        <v>2128</v>
      </c>
      <c r="AB3696" s="831"/>
      <c r="AC3696" s="825"/>
      <c r="AD3696" s="825"/>
      <c r="AE3696" s="691" t="s">
        <v>1250</v>
      </c>
      <c r="AF3696" s="832">
        <v>1</v>
      </c>
      <c r="AG3696" s="832"/>
      <c r="AH3696" s="833" t="s">
        <v>1364</v>
      </c>
      <c r="AI3696" s="833"/>
      <c r="AJ3696" s="825"/>
      <c r="AK3696" s="825"/>
      <c r="AL3696" s="825"/>
      <c r="AM3696" s="825"/>
      <c r="AN3696" s="825"/>
      <c r="AO3696" s="825"/>
      <c r="AP3696" s="825"/>
      <c r="AQ3696" s="825"/>
      <c r="AR3696" s="825"/>
      <c r="AS3696" s="825"/>
      <c r="AT3696" s="825"/>
      <c r="AU3696" s="825"/>
      <c r="AV3696" s="825"/>
      <c r="AW3696" s="825"/>
      <c r="AX3696" s="825"/>
    </row>
    <row r="3697" spans="1:50" x14ac:dyDescent="0.2">
      <c r="A3697" s="82" t="s">
        <v>1298</v>
      </c>
      <c r="B3697" s="81">
        <v>20201031</v>
      </c>
      <c r="C3697" s="126" t="s">
        <v>67</v>
      </c>
      <c r="D3697" s="126">
        <v>5</v>
      </c>
      <c r="E3697" s="126">
        <v>4</v>
      </c>
      <c r="F3697" s="126"/>
      <c r="G3697" s="126"/>
      <c r="H3697" s="126" t="s">
        <v>10</v>
      </c>
      <c r="I3697" s="126">
        <v>1056</v>
      </c>
      <c r="J3697" s="126">
        <v>0</v>
      </c>
      <c r="K3697" s="82">
        <v>10</v>
      </c>
      <c r="L3697" s="156">
        <v>1</v>
      </c>
      <c r="M3697" s="82">
        <v>0</v>
      </c>
      <c r="N3697" s="83">
        <v>1</v>
      </c>
      <c r="O3697" s="82" t="str">
        <f>Cal_051922a!$E$2</f>
        <v>Cal_051922a</v>
      </c>
      <c r="P3697" s="158">
        <f>Cal_051922a!$Q$3</f>
        <v>1.8382409380942635</v>
      </c>
      <c r="Q3697" s="158">
        <f>Cal_051922a!$R$3</f>
        <v>0.56187208580813652</v>
      </c>
      <c r="R3697" s="84">
        <v>130.69999999999999</v>
      </c>
      <c r="S3697" s="84">
        <v>87.66</v>
      </c>
      <c r="T3697" s="82">
        <f t="shared" si="980"/>
        <v>0.67649999999999999</v>
      </c>
      <c r="U3697" s="125">
        <f t="shared" si="969"/>
        <v>130.02349999999998</v>
      </c>
      <c r="V3697" s="125">
        <f t="shared" si="970"/>
        <v>86.983499999999992</v>
      </c>
      <c r="W3697" s="459">
        <f t="shared" si="971"/>
        <v>0.50220307506330408</v>
      </c>
      <c r="X3697" s="459">
        <f t="shared" si="972"/>
        <v>0.34856826367412114</v>
      </c>
      <c r="Y3697" s="82">
        <v>20220519</v>
      </c>
      <c r="Z3697" s="85" t="s">
        <v>2127</v>
      </c>
      <c r="AA3697" s="85" t="s">
        <v>2128</v>
      </c>
      <c r="AB3697" s="85"/>
      <c r="AC3697" s="82"/>
      <c r="AD3697" s="82"/>
      <c r="AE3697" s="691" t="s">
        <v>1250</v>
      </c>
      <c r="AF3697" s="567">
        <v>1</v>
      </c>
      <c r="AG3697" s="567"/>
      <c r="AH3697" s="155" t="s">
        <v>1365</v>
      </c>
      <c r="AI3697" s="155"/>
      <c r="AJ3697" s="82"/>
      <c r="AK3697" s="82"/>
      <c r="AL3697" s="82"/>
      <c r="AM3697" s="82"/>
      <c r="AN3697" s="82"/>
      <c r="AO3697" s="82"/>
      <c r="AP3697" s="82"/>
      <c r="AQ3697" s="82"/>
      <c r="AR3697" s="82"/>
      <c r="AS3697" s="82"/>
      <c r="AT3697" s="82"/>
      <c r="AU3697" s="82"/>
      <c r="AV3697" s="82"/>
      <c r="AW3697" s="82"/>
      <c r="AX3697" s="82"/>
    </row>
    <row r="3698" spans="1:50" x14ac:dyDescent="0.2">
      <c r="A3698" s="82" t="s">
        <v>1298</v>
      </c>
      <c r="B3698" s="81">
        <v>20201031</v>
      </c>
      <c r="C3698" s="126" t="s">
        <v>67</v>
      </c>
      <c r="D3698" s="126">
        <v>5</v>
      </c>
      <c r="E3698" s="126">
        <v>6</v>
      </c>
      <c r="F3698" s="126"/>
      <c r="G3698" s="126"/>
      <c r="H3698" s="126" t="s">
        <v>10</v>
      </c>
      <c r="I3698" s="126">
        <v>1056</v>
      </c>
      <c r="J3698" s="126">
        <v>0</v>
      </c>
      <c r="K3698" s="82">
        <v>10</v>
      </c>
      <c r="L3698" s="156">
        <v>1</v>
      </c>
      <c r="M3698" s="82">
        <v>0</v>
      </c>
      <c r="N3698" s="83">
        <v>1</v>
      </c>
      <c r="O3698" s="82" t="str">
        <f>Cal_051922a!$E$2</f>
        <v>Cal_051922a</v>
      </c>
      <c r="P3698" s="158">
        <f>Cal_051922a!$Q$3</f>
        <v>1.8382409380942635</v>
      </c>
      <c r="Q3698" s="158">
        <f>Cal_051922a!$R$3</f>
        <v>0.56187208580813652</v>
      </c>
      <c r="R3698" s="84">
        <v>130.5</v>
      </c>
      <c r="S3698" s="84">
        <v>87.98</v>
      </c>
      <c r="T3698" s="82">
        <f t="shared" si="980"/>
        <v>0.67649999999999999</v>
      </c>
      <c r="U3698" s="125">
        <f t="shared" si="969"/>
        <v>129.8235</v>
      </c>
      <c r="V3698" s="125">
        <f t="shared" si="970"/>
        <v>87.3035</v>
      </c>
      <c r="W3698" s="459">
        <f t="shared" si="971"/>
        <v>0.49613556579209311</v>
      </c>
      <c r="X3698" s="459">
        <f t="shared" si="972"/>
        <v>0.35776564043049869</v>
      </c>
      <c r="Y3698" s="82">
        <v>20220519</v>
      </c>
      <c r="Z3698" s="85" t="s">
        <v>2127</v>
      </c>
      <c r="AA3698" s="85" t="s">
        <v>2128</v>
      </c>
      <c r="AB3698" s="85"/>
      <c r="AC3698" s="82"/>
      <c r="AD3698" s="82"/>
      <c r="AE3698" s="691" t="s">
        <v>1250</v>
      </c>
      <c r="AF3698" s="567">
        <v>1</v>
      </c>
      <c r="AG3698" s="567"/>
      <c r="AH3698" s="155" t="s">
        <v>1366</v>
      </c>
      <c r="AI3698" s="155"/>
      <c r="AJ3698" s="82"/>
      <c r="AK3698" s="82"/>
      <c r="AL3698" s="82"/>
      <c r="AM3698" s="82"/>
      <c r="AN3698" s="82"/>
      <c r="AO3698" s="82"/>
      <c r="AP3698" s="82"/>
      <c r="AQ3698" s="82"/>
      <c r="AR3698" s="82"/>
      <c r="AS3698" s="82"/>
      <c r="AT3698" s="82"/>
      <c r="AU3698" s="82"/>
      <c r="AV3698" s="82"/>
      <c r="AW3698" s="82"/>
      <c r="AX3698" s="82"/>
    </row>
    <row r="3699" spans="1:50" x14ac:dyDescent="0.2">
      <c r="A3699" s="82" t="s">
        <v>1298</v>
      </c>
      <c r="B3699" s="81">
        <v>20201031</v>
      </c>
      <c r="C3699" s="126" t="s">
        <v>67</v>
      </c>
      <c r="D3699" s="126">
        <v>5</v>
      </c>
      <c r="E3699" s="126">
        <v>8</v>
      </c>
      <c r="F3699" s="126"/>
      <c r="G3699" s="126"/>
      <c r="H3699" s="126" t="s">
        <v>10</v>
      </c>
      <c r="I3699" s="126">
        <v>1056</v>
      </c>
      <c r="J3699" s="126">
        <v>0</v>
      </c>
      <c r="K3699" s="82">
        <v>10</v>
      </c>
      <c r="L3699" s="156">
        <v>1</v>
      </c>
      <c r="M3699" s="82">
        <v>0</v>
      </c>
      <c r="N3699" s="83">
        <v>1</v>
      </c>
      <c r="O3699" s="82" t="str">
        <f>Cal_051922a!$E$2</f>
        <v>Cal_051922a</v>
      </c>
      <c r="P3699" s="158">
        <f>Cal_051922a!$Q$3</f>
        <v>1.8382409380942635</v>
      </c>
      <c r="Q3699" s="158">
        <f>Cal_051922a!$R$3</f>
        <v>0.56187208580813652</v>
      </c>
      <c r="R3699" s="84">
        <v>129.5</v>
      </c>
      <c r="S3699" s="84">
        <v>87.78</v>
      </c>
      <c r="T3699" s="82">
        <f t="shared" si="980"/>
        <v>0.67649999999999999</v>
      </c>
      <c r="U3699" s="125">
        <f t="shared" si="969"/>
        <v>128.8235</v>
      </c>
      <c r="V3699" s="125">
        <f t="shared" si="970"/>
        <v>87.103499999999997</v>
      </c>
      <c r="W3699" s="459">
        <f t="shared" si="971"/>
        <v>0.48680093614407632</v>
      </c>
      <c r="X3699" s="459">
        <f t="shared" si="972"/>
        <v>0.36514410290028654</v>
      </c>
      <c r="Y3699" s="82">
        <v>20220519</v>
      </c>
      <c r="Z3699" s="85" t="s">
        <v>2127</v>
      </c>
      <c r="AA3699" s="85" t="s">
        <v>2128</v>
      </c>
      <c r="AB3699" s="85"/>
      <c r="AC3699" s="82"/>
      <c r="AD3699" s="82"/>
      <c r="AE3699" s="691" t="s">
        <v>1250</v>
      </c>
      <c r="AF3699" s="567">
        <v>1</v>
      </c>
      <c r="AG3699" s="567"/>
      <c r="AH3699" s="155" t="s">
        <v>1367</v>
      </c>
      <c r="AI3699" s="155"/>
      <c r="AJ3699" s="82"/>
      <c r="AK3699" s="82"/>
      <c r="AL3699" s="82"/>
      <c r="AM3699" s="82"/>
      <c r="AN3699" s="82"/>
      <c r="AO3699" s="82"/>
      <c r="AP3699" s="82"/>
      <c r="AQ3699" s="82"/>
      <c r="AR3699" s="82"/>
      <c r="AS3699" s="82"/>
      <c r="AT3699" s="82"/>
      <c r="AU3699" s="82"/>
      <c r="AV3699" s="82"/>
      <c r="AW3699" s="82"/>
      <c r="AX3699" s="82"/>
    </row>
    <row r="3700" spans="1:50" s="115" customFormat="1" ht="13.5" thickBot="1" x14ac:dyDescent="0.25">
      <c r="A3700" s="258" t="s">
        <v>1298</v>
      </c>
      <c r="B3700" s="272">
        <v>20201031</v>
      </c>
      <c r="C3700" s="273" t="s">
        <v>67</v>
      </c>
      <c r="D3700" s="273">
        <v>5</v>
      </c>
      <c r="E3700" s="273">
        <v>9</v>
      </c>
      <c r="F3700" s="273"/>
      <c r="G3700" s="273"/>
      <c r="H3700" s="273" t="s">
        <v>10</v>
      </c>
      <c r="I3700" s="273">
        <v>1057</v>
      </c>
      <c r="J3700" s="273">
        <v>0</v>
      </c>
      <c r="K3700" s="258">
        <v>10</v>
      </c>
      <c r="L3700" s="638">
        <v>1</v>
      </c>
      <c r="M3700" s="258">
        <v>0</v>
      </c>
      <c r="N3700" s="274">
        <v>1</v>
      </c>
      <c r="O3700" s="258" t="str">
        <f>Cal_051922a!$E$2</f>
        <v>Cal_051922a</v>
      </c>
      <c r="P3700" s="642">
        <f>Cal_051922a!$Q$3</f>
        <v>1.8382409380942635</v>
      </c>
      <c r="Q3700" s="642">
        <f>Cal_051922a!$R$3</f>
        <v>0.56187208580813652</v>
      </c>
      <c r="R3700" s="275">
        <v>124.7</v>
      </c>
      <c r="S3700" s="275">
        <v>84.18</v>
      </c>
      <c r="T3700" s="258">
        <f t="shared" si="980"/>
        <v>0.67649999999999999</v>
      </c>
      <c r="U3700" s="285">
        <f t="shared" si="969"/>
        <v>124.0235</v>
      </c>
      <c r="V3700" s="285">
        <f t="shared" si="970"/>
        <v>83.503500000000003</v>
      </c>
      <c r="W3700" s="507">
        <f t="shared" si="971"/>
        <v>0.47235168893631602</v>
      </c>
      <c r="X3700" s="507">
        <f t="shared" si="972"/>
        <v>0.34360965023782747</v>
      </c>
      <c r="Y3700" s="258">
        <v>20220519</v>
      </c>
      <c r="Z3700" s="276" t="s">
        <v>2127</v>
      </c>
      <c r="AA3700" s="276" t="s">
        <v>2128</v>
      </c>
      <c r="AB3700" s="276"/>
      <c r="AC3700" s="258"/>
      <c r="AD3700" s="258"/>
      <c r="AE3700" s="834" t="s">
        <v>1250</v>
      </c>
      <c r="AF3700" s="568">
        <v>1</v>
      </c>
      <c r="AG3700" s="568"/>
      <c r="AH3700" s="408" t="s">
        <v>1368</v>
      </c>
      <c r="AI3700" s="408"/>
      <c r="AJ3700" s="258"/>
      <c r="AK3700" s="258"/>
      <c r="AL3700" s="258"/>
      <c r="AM3700" s="258"/>
      <c r="AN3700" s="258"/>
      <c r="AO3700" s="258"/>
      <c r="AP3700" s="258"/>
      <c r="AQ3700" s="258"/>
      <c r="AR3700" s="258"/>
      <c r="AS3700" s="258"/>
      <c r="AT3700" s="258"/>
      <c r="AU3700" s="258"/>
      <c r="AV3700" s="258"/>
      <c r="AW3700" s="258"/>
      <c r="AX3700" s="258"/>
    </row>
    <row r="3701" spans="1:50" x14ac:dyDescent="0.2">
      <c r="A3701" s="43" t="s">
        <v>1300</v>
      </c>
      <c r="B3701" s="45">
        <v>20201104</v>
      </c>
      <c r="C3701" s="107" t="s">
        <v>72</v>
      </c>
      <c r="D3701" s="107">
        <v>1</v>
      </c>
      <c r="E3701" s="107">
        <v>8</v>
      </c>
      <c r="H3701" s="107" t="s">
        <v>10</v>
      </c>
      <c r="I3701" s="107">
        <v>1057</v>
      </c>
      <c r="J3701" s="107">
        <v>0</v>
      </c>
      <c r="K3701" s="43">
        <v>5</v>
      </c>
      <c r="L3701" s="111">
        <v>1</v>
      </c>
      <c r="M3701" s="43">
        <v>0</v>
      </c>
      <c r="N3701" s="49">
        <v>1</v>
      </c>
      <c r="O3701" s="43" t="str">
        <f>Cal_051922a!$E$2</f>
        <v>Cal_051922a</v>
      </c>
      <c r="P3701" s="50">
        <f>Cal_051922a!$Q$3</f>
        <v>1.8382409380942635</v>
      </c>
      <c r="Q3701" s="50">
        <f>Cal_051922a!$R$3</f>
        <v>0.56187208580813652</v>
      </c>
      <c r="R3701" s="46">
        <v>42.6</v>
      </c>
      <c r="S3701" s="46">
        <v>33.770000000000003</v>
      </c>
      <c r="T3701" s="178">
        <f t="shared" ref="T3701:T3710" si="981">AVERAGE(0.785,0.631,0.639,0.618,0.585,0.462)</f>
        <v>0.62</v>
      </c>
      <c r="U3701" s="79">
        <f t="shared" ref="U3701:U3709" si="982">(R3701-T3701)*(L3701+M3701)/L3701</f>
        <v>41.980000000000004</v>
      </c>
      <c r="V3701" s="79">
        <f t="shared" ref="V3701:V3709" si="983">(S3701-T3701)*(L3701+M3701)/L3701</f>
        <v>33.150000000000006</v>
      </c>
      <c r="W3701" s="465">
        <f t="shared" ref="W3701:W3709" si="984">(Q3701*P3701/(P3701-1)*(U3701-V3701)*(K3701)/I3701)/N3701</f>
        <v>5.1466749917419424E-2</v>
      </c>
      <c r="X3701" s="465">
        <f t="shared" ref="X3701:X3709" si="985">(Q3701*P3701/(P3701-1)*(P3701*V3701-U3701)*(K3701)/I3701)/N3701</f>
        <v>0.1104972299973318</v>
      </c>
      <c r="Y3701" s="47">
        <v>20220519</v>
      </c>
      <c r="Z3701" s="837" t="s">
        <v>2133</v>
      </c>
      <c r="AA3701" s="837" t="s">
        <v>2132</v>
      </c>
      <c r="AE3701" s="689" t="s">
        <v>1250</v>
      </c>
      <c r="AF3701" s="130">
        <v>1</v>
      </c>
      <c r="AH3701" t="s">
        <v>1371</v>
      </c>
      <c r="AI3701" t="s">
        <v>2134</v>
      </c>
    </row>
    <row r="3702" spans="1:50" x14ac:dyDescent="0.2">
      <c r="A3702" s="43" t="s">
        <v>1300</v>
      </c>
      <c r="B3702" s="45">
        <v>20201104</v>
      </c>
      <c r="C3702" s="107" t="s">
        <v>72</v>
      </c>
      <c r="D3702" s="107">
        <v>1</v>
      </c>
      <c r="E3702" s="107">
        <v>9</v>
      </c>
      <c r="H3702" s="107" t="s">
        <v>10</v>
      </c>
      <c r="I3702" s="107">
        <v>1056</v>
      </c>
      <c r="J3702" s="107">
        <v>0</v>
      </c>
      <c r="K3702" s="43">
        <v>10</v>
      </c>
      <c r="L3702" s="111">
        <v>1</v>
      </c>
      <c r="M3702" s="43">
        <v>0</v>
      </c>
      <c r="N3702" s="49">
        <v>1</v>
      </c>
      <c r="O3702" s="43" t="str">
        <f>Cal_051922a!$E$2</f>
        <v>Cal_051922a</v>
      </c>
      <c r="P3702" s="50">
        <f>Cal_051922a!$Q$3</f>
        <v>1.8382409380942635</v>
      </c>
      <c r="Q3702" s="50">
        <f>Cal_051922a!$R$3</f>
        <v>0.56187208580813652</v>
      </c>
      <c r="R3702" s="46">
        <v>215.8</v>
      </c>
      <c r="S3702" s="46">
        <v>143.4</v>
      </c>
      <c r="T3702" s="178">
        <f t="shared" si="981"/>
        <v>0.62</v>
      </c>
      <c r="U3702" s="79">
        <f t="shared" si="982"/>
        <v>215.18</v>
      </c>
      <c r="V3702" s="79">
        <f t="shared" si="983"/>
        <v>142.78</v>
      </c>
      <c r="W3702" s="465">
        <f t="shared" si="984"/>
        <v>0.84478398314552094</v>
      </c>
      <c r="X3702" s="465">
        <f t="shared" si="985"/>
        <v>0.55172376539218582</v>
      </c>
      <c r="Y3702" s="47">
        <v>20220519</v>
      </c>
      <c r="Z3702" s="837" t="s">
        <v>2133</v>
      </c>
      <c r="AA3702" s="837" t="s">
        <v>2132</v>
      </c>
      <c r="AE3702" s="689" t="s">
        <v>1250</v>
      </c>
      <c r="AF3702" s="130">
        <v>1</v>
      </c>
      <c r="AH3702" t="s">
        <v>1373</v>
      </c>
    </row>
    <row r="3703" spans="1:50" x14ac:dyDescent="0.2">
      <c r="A3703" s="43" t="s">
        <v>1300</v>
      </c>
      <c r="B3703" s="45">
        <v>20201104</v>
      </c>
      <c r="C3703" s="107" t="s">
        <v>72</v>
      </c>
      <c r="D3703" s="107">
        <v>1</v>
      </c>
      <c r="E3703" s="107">
        <v>9</v>
      </c>
      <c r="H3703" s="107" t="s">
        <v>11</v>
      </c>
      <c r="I3703" s="107">
        <v>1056</v>
      </c>
      <c r="J3703" s="107">
        <v>0</v>
      </c>
      <c r="K3703" s="43">
        <v>10</v>
      </c>
      <c r="L3703" s="111">
        <v>1</v>
      </c>
      <c r="M3703" s="43">
        <v>0</v>
      </c>
      <c r="N3703" s="49">
        <v>1</v>
      </c>
      <c r="O3703" s="43" t="str">
        <f>Cal_051922a!$E$2</f>
        <v>Cal_051922a</v>
      </c>
      <c r="P3703" s="50">
        <f>Cal_051922a!$Q$3</f>
        <v>1.8382409380942635</v>
      </c>
      <c r="Q3703" s="50">
        <f>Cal_051922a!$R$3</f>
        <v>0.56187208580813652</v>
      </c>
      <c r="R3703" s="46">
        <v>214.8</v>
      </c>
      <c r="S3703" s="46">
        <v>143.30000000000001</v>
      </c>
      <c r="T3703" s="178">
        <f t="shared" si="981"/>
        <v>0.62</v>
      </c>
      <c r="U3703" s="79">
        <f t="shared" si="982"/>
        <v>214.18</v>
      </c>
      <c r="V3703" s="79">
        <f t="shared" si="983"/>
        <v>142.68</v>
      </c>
      <c r="W3703" s="465">
        <f t="shared" si="984"/>
        <v>0.834282524791502</v>
      </c>
      <c r="X3703" s="465">
        <f t="shared" si="985"/>
        <v>0.56124714015708999</v>
      </c>
      <c r="Y3703" s="47">
        <v>20220519</v>
      </c>
      <c r="Z3703" s="837" t="s">
        <v>2133</v>
      </c>
      <c r="AA3703" s="837" t="s">
        <v>2132</v>
      </c>
      <c r="AE3703" s="689" t="s">
        <v>1250</v>
      </c>
      <c r="AF3703" s="130">
        <v>1</v>
      </c>
      <c r="AH3703" t="s">
        <v>1372</v>
      </c>
    </row>
    <row r="3704" spans="1:50" x14ac:dyDescent="0.2">
      <c r="A3704" s="43" t="s">
        <v>1300</v>
      </c>
      <c r="B3704" s="45">
        <v>20201104</v>
      </c>
      <c r="C3704" s="107" t="s">
        <v>72</v>
      </c>
      <c r="D3704" s="107">
        <v>1</v>
      </c>
      <c r="E3704" s="107">
        <v>10</v>
      </c>
      <c r="F3704" s="144"/>
      <c r="G3704" s="144"/>
      <c r="H3704" s="107" t="s">
        <v>10</v>
      </c>
      <c r="I3704" s="107">
        <v>1056</v>
      </c>
      <c r="J3704" s="107">
        <v>0</v>
      </c>
      <c r="K3704" s="43">
        <v>10</v>
      </c>
      <c r="L3704" s="111">
        <v>1</v>
      </c>
      <c r="M3704" s="43">
        <v>0</v>
      </c>
      <c r="N3704" s="49">
        <v>1</v>
      </c>
      <c r="O3704" s="43" t="str">
        <f>Cal_051922a!$E$2</f>
        <v>Cal_051922a</v>
      </c>
      <c r="P3704" s="50">
        <f>Cal_051922a!$Q$3</f>
        <v>1.8382409380942635</v>
      </c>
      <c r="Q3704" s="50">
        <f>Cal_051922a!$R$3</f>
        <v>0.56187208580813652</v>
      </c>
      <c r="R3704" s="94">
        <v>198.5</v>
      </c>
      <c r="S3704" s="94">
        <v>130.30000000000001</v>
      </c>
      <c r="T3704" s="178">
        <f t="shared" si="981"/>
        <v>0.62</v>
      </c>
      <c r="U3704" s="79">
        <f t="shared" si="982"/>
        <v>197.88</v>
      </c>
      <c r="V3704" s="79">
        <f t="shared" si="983"/>
        <v>129.68</v>
      </c>
      <c r="W3704" s="465">
        <f t="shared" si="984"/>
        <v>0.79577717749343257</v>
      </c>
      <c r="X3704" s="465">
        <f t="shared" si="985"/>
        <v>0.4726016208702723</v>
      </c>
      <c r="Y3704" s="47">
        <v>20220519</v>
      </c>
      <c r="Z3704" s="837" t="s">
        <v>2133</v>
      </c>
      <c r="AA3704" s="837" t="s">
        <v>2132</v>
      </c>
      <c r="AB3704" s="106"/>
      <c r="AC3704" s="93"/>
      <c r="AD3704" s="93"/>
      <c r="AE3704" s="689" t="s">
        <v>1250</v>
      </c>
      <c r="AF3704" s="130">
        <v>1</v>
      </c>
      <c r="AG3704" s="635"/>
      <c r="AH3704" t="s">
        <v>1369</v>
      </c>
    </row>
    <row r="3705" spans="1:50" s="585" customFormat="1" x14ac:dyDescent="0.2">
      <c r="A3705" s="585" t="s">
        <v>1300</v>
      </c>
      <c r="B3705" s="586">
        <v>20201104</v>
      </c>
      <c r="C3705" s="587" t="s">
        <v>72</v>
      </c>
      <c r="D3705" s="587">
        <v>1</v>
      </c>
      <c r="E3705" s="587">
        <v>11</v>
      </c>
      <c r="F3705" s="587"/>
      <c r="G3705" s="587"/>
      <c r="H3705" s="587" t="s">
        <v>10</v>
      </c>
      <c r="I3705" s="587">
        <v>1057</v>
      </c>
      <c r="J3705" s="587">
        <v>0</v>
      </c>
      <c r="K3705" s="585">
        <v>10</v>
      </c>
      <c r="L3705" s="636">
        <v>1</v>
      </c>
      <c r="M3705" s="585">
        <v>0</v>
      </c>
      <c r="N3705" s="588">
        <v>1</v>
      </c>
      <c r="O3705" s="585" t="str">
        <f>Cal_051922a!$E$2</f>
        <v>Cal_051922a</v>
      </c>
      <c r="P3705" s="838">
        <f>Cal_051922a!$Q$3</f>
        <v>1.8382409380942635</v>
      </c>
      <c r="Q3705" s="838">
        <f>Cal_051922a!$R$3</f>
        <v>0.56187208580813652</v>
      </c>
      <c r="R3705" s="589">
        <v>208.8</v>
      </c>
      <c r="S3705" s="589">
        <v>137.19999999999999</v>
      </c>
      <c r="T3705" s="839">
        <f t="shared" si="981"/>
        <v>0.62</v>
      </c>
      <c r="U3705" s="590">
        <f t="shared" si="982"/>
        <v>208.18</v>
      </c>
      <c r="V3705" s="590">
        <f t="shared" si="983"/>
        <v>136.57999999999998</v>
      </c>
      <c r="W3705" s="591">
        <f t="shared" si="984"/>
        <v>0.83465895675815005</v>
      </c>
      <c r="X3705" s="591">
        <f t="shared" si="985"/>
        <v>0.49994378090439717</v>
      </c>
      <c r="Y3705" s="840">
        <v>20220519</v>
      </c>
      <c r="Z3705" s="841" t="s">
        <v>2133</v>
      </c>
      <c r="AA3705" s="841" t="s">
        <v>2132</v>
      </c>
      <c r="AB3705" s="592"/>
      <c r="AE3705" s="842" t="s">
        <v>1250</v>
      </c>
      <c r="AF3705" s="843">
        <v>1</v>
      </c>
      <c r="AG3705" s="843"/>
      <c r="AH3705" s="594" t="s">
        <v>1370</v>
      </c>
      <c r="AI3705" s="594"/>
    </row>
    <row r="3706" spans="1:50" x14ac:dyDescent="0.2">
      <c r="A3706" s="43" t="s">
        <v>1300</v>
      </c>
      <c r="B3706" s="45">
        <v>20201105</v>
      </c>
      <c r="C3706" s="107" t="s">
        <v>494</v>
      </c>
      <c r="D3706" s="107">
        <v>2</v>
      </c>
      <c r="E3706" s="107">
        <v>8</v>
      </c>
      <c r="H3706" s="107" t="s">
        <v>10</v>
      </c>
      <c r="I3706" s="107">
        <v>1057</v>
      </c>
      <c r="J3706" s="107">
        <v>0</v>
      </c>
      <c r="K3706" s="43">
        <v>5</v>
      </c>
      <c r="L3706" s="111">
        <v>1</v>
      </c>
      <c r="M3706" s="43">
        <v>0</v>
      </c>
      <c r="N3706" s="49">
        <v>1</v>
      </c>
      <c r="O3706" s="43" t="str">
        <f>Cal_051922a!$E$2</f>
        <v>Cal_051922a</v>
      </c>
      <c r="P3706" s="50">
        <f>Cal_051922a!$Q$3</f>
        <v>1.8382409380942635</v>
      </c>
      <c r="Q3706" s="50">
        <f>Cal_051922a!$R$3</f>
        <v>0.56187208580813652</v>
      </c>
      <c r="R3706" s="46">
        <v>32.92</v>
      </c>
      <c r="S3706" s="46">
        <v>27.02</v>
      </c>
      <c r="T3706" s="178">
        <f t="shared" si="981"/>
        <v>0.62</v>
      </c>
      <c r="U3706" s="79">
        <f t="shared" si="982"/>
        <v>32.300000000000004</v>
      </c>
      <c r="V3706" s="79">
        <f t="shared" si="983"/>
        <v>26.4</v>
      </c>
      <c r="W3706" s="465">
        <f t="shared" si="984"/>
        <v>3.4388881598275751E-2</v>
      </c>
      <c r="X3706" s="465">
        <f t="shared" si="985"/>
        <v>9.4596007383607558E-2</v>
      </c>
      <c r="Y3706" s="47">
        <v>20220519</v>
      </c>
      <c r="Z3706" s="837" t="s">
        <v>2133</v>
      </c>
      <c r="AA3706" s="837" t="s">
        <v>2132</v>
      </c>
      <c r="AE3706" s="689" t="s">
        <v>1250</v>
      </c>
      <c r="AF3706" s="130">
        <v>1</v>
      </c>
      <c r="AH3706" t="s">
        <v>1374</v>
      </c>
      <c r="AI3706" t="s">
        <v>2134</v>
      </c>
    </row>
    <row r="3707" spans="1:50" x14ac:dyDescent="0.2">
      <c r="A3707" s="43" t="s">
        <v>1300</v>
      </c>
      <c r="B3707" s="45">
        <v>20201105</v>
      </c>
      <c r="C3707" s="107" t="s">
        <v>494</v>
      </c>
      <c r="D3707" s="107">
        <v>2</v>
      </c>
      <c r="E3707" s="107">
        <v>9</v>
      </c>
      <c r="H3707" s="107" t="s">
        <v>10</v>
      </c>
      <c r="I3707" s="107">
        <v>1056</v>
      </c>
      <c r="J3707" s="107">
        <v>0</v>
      </c>
      <c r="K3707" s="43">
        <v>10</v>
      </c>
      <c r="L3707" s="111">
        <v>1</v>
      </c>
      <c r="M3707" s="43">
        <v>0</v>
      </c>
      <c r="N3707" s="49">
        <v>1</v>
      </c>
      <c r="O3707" s="43" t="str">
        <f>Cal_051922a!$E$2</f>
        <v>Cal_051922a</v>
      </c>
      <c r="P3707" s="50">
        <f>Cal_051922a!$Q$3</f>
        <v>1.8382409380942635</v>
      </c>
      <c r="Q3707" s="50">
        <f>Cal_051922a!$R$3</f>
        <v>0.56187208580813652</v>
      </c>
      <c r="R3707" s="46">
        <v>235.2</v>
      </c>
      <c r="S3707" s="46">
        <v>153.30000000000001</v>
      </c>
      <c r="T3707" s="178">
        <f t="shared" si="981"/>
        <v>0.62</v>
      </c>
      <c r="U3707" s="79">
        <f t="shared" si="982"/>
        <v>234.57999999999998</v>
      </c>
      <c r="V3707" s="79">
        <f t="shared" si="983"/>
        <v>152.68</v>
      </c>
      <c r="W3707" s="465">
        <f t="shared" si="984"/>
        <v>0.95563271021572016</v>
      </c>
      <c r="X3707" s="465">
        <f t="shared" si="985"/>
        <v>0.5377053136443235</v>
      </c>
      <c r="Y3707" s="47">
        <v>20220519</v>
      </c>
      <c r="Z3707" s="837" t="s">
        <v>2133</v>
      </c>
      <c r="AA3707" s="837" t="s">
        <v>2132</v>
      </c>
      <c r="AE3707" s="689" t="s">
        <v>1250</v>
      </c>
      <c r="AF3707" s="130">
        <v>1</v>
      </c>
      <c r="AH3707" t="s">
        <v>1375</v>
      </c>
    </row>
    <row r="3708" spans="1:50" x14ac:dyDescent="0.2">
      <c r="A3708" s="43" t="s">
        <v>1300</v>
      </c>
      <c r="B3708" s="45">
        <v>20201105</v>
      </c>
      <c r="C3708" s="107" t="s">
        <v>494</v>
      </c>
      <c r="D3708" s="107">
        <v>2</v>
      </c>
      <c r="E3708" s="107">
        <v>9</v>
      </c>
      <c r="H3708" s="107" t="s">
        <v>11</v>
      </c>
      <c r="I3708" s="107">
        <v>1056</v>
      </c>
      <c r="J3708" s="107">
        <v>0</v>
      </c>
      <c r="K3708" s="43">
        <v>10</v>
      </c>
      <c r="L3708" s="111">
        <v>1</v>
      </c>
      <c r="M3708" s="43">
        <v>0</v>
      </c>
      <c r="N3708" s="49">
        <v>1</v>
      </c>
      <c r="O3708" s="43" t="str">
        <f>Cal_051922a!$E$2</f>
        <v>Cal_051922a</v>
      </c>
      <c r="P3708" s="50">
        <f>Cal_051922a!$Q$3</f>
        <v>1.8382409380942635</v>
      </c>
      <c r="Q3708" s="50">
        <f>Cal_051922a!$R$3</f>
        <v>0.56187208580813652</v>
      </c>
      <c r="R3708" s="46">
        <v>218.1</v>
      </c>
      <c r="S3708" s="46">
        <v>144.6</v>
      </c>
      <c r="T3708" s="178">
        <f t="shared" si="981"/>
        <v>0.62</v>
      </c>
      <c r="U3708" s="79">
        <f t="shared" si="982"/>
        <v>217.48</v>
      </c>
      <c r="V3708" s="79">
        <f t="shared" si="983"/>
        <v>143.97999999999999</v>
      </c>
      <c r="W3708" s="465">
        <f t="shared" si="984"/>
        <v>0.85761909891154398</v>
      </c>
      <c r="X3708" s="465">
        <f t="shared" si="985"/>
        <v>0.55062565269553687</v>
      </c>
      <c r="Y3708" s="47">
        <v>20220519</v>
      </c>
      <c r="Z3708" s="837" t="s">
        <v>2133</v>
      </c>
      <c r="AA3708" s="837" t="s">
        <v>2132</v>
      </c>
      <c r="AE3708" s="689" t="s">
        <v>1250</v>
      </c>
      <c r="AF3708" s="130">
        <v>1</v>
      </c>
      <c r="AH3708" t="s">
        <v>1376</v>
      </c>
    </row>
    <row r="3709" spans="1:50" x14ac:dyDescent="0.2">
      <c r="A3709" s="43" t="s">
        <v>1300</v>
      </c>
      <c r="B3709" s="45">
        <v>20201105</v>
      </c>
      <c r="C3709" s="107" t="s">
        <v>494</v>
      </c>
      <c r="D3709" s="107">
        <v>2</v>
      </c>
      <c r="E3709" s="107">
        <v>10</v>
      </c>
      <c r="H3709" s="107" t="s">
        <v>10</v>
      </c>
      <c r="I3709" s="107">
        <v>1056</v>
      </c>
      <c r="J3709" s="107">
        <v>0</v>
      </c>
      <c r="K3709" s="43">
        <v>10</v>
      </c>
      <c r="L3709" s="111">
        <v>1</v>
      </c>
      <c r="M3709" s="43">
        <v>0</v>
      </c>
      <c r="N3709" s="49">
        <v>1</v>
      </c>
      <c r="O3709" s="43" t="str">
        <f>Cal_051922a!$E$2</f>
        <v>Cal_051922a</v>
      </c>
      <c r="P3709" s="50">
        <f>Cal_051922a!$Q$3</f>
        <v>1.8382409380942635</v>
      </c>
      <c r="Q3709" s="50">
        <f>Cal_051922a!$R$3</f>
        <v>0.56187208580813652</v>
      </c>
      <c r="R3709" s="46">
        <v>189.4</v>
      </c>
      <c r="S3709" s="46">
        <v>123.7</v>
      </c>
      <c r="T3709" s="178">
        <f t="shared" si="981"/>
        <v>0.62</v>
      </c>
      <c r="U3709" s="79">
        <f t="shared" si="982"/>
        <v>188.78</v>
      </c>
      <c r="V3709" s="79">
        <f t="shared" si="983"/>
        <v>123.08</v>
      </c>
      <c r="W3709" s="465">
        <f t="shared" si="984"/>
        <v>0.76660645984338016</v>
      </c>
      <c r="X3709" s="465">
        <f t="shared" si="985"/>
        <v>0.43721882163876674</v>
      </c>
      <c r="Y3709" s="47">
        <v>20220519</v>
      </c>
      <c r="Z3709" s="837" t="s">
        <v>2133</v>
      </c>
      <c r="AA3709" s="837" t="s">
        <v>2132</v>
      </c>
      <c r="AE3709" s="689" t="s">
        <v>1250</v>
      </c>
      <c r="AF3709" s="130">
        <v>1</v>
      </c>
      <c r="AH3709" t="s">
        <v>1377</v>
      </c>
    </row>
    <row r="3710" spans="1:50" s="115" customFormat="1" ht="13.5" thickBot="1" x14ac:dyDescent="0.25">
      <c r="A3710" s="115" t="s">
        <v>1300</v>
      </c>
      <c r="B3710" s="114">
        <v>20201105</v>
      </c>
      <c r="C3710" s="140" t="s">
        <v>494</v>
      </c>
      <c r="D3710" s="140">
        <v>2</v>
      </c>
      <c r="E3710" s="140">
        <v>11</v>
      </c>
      <c r="F3710" s="140"/>
      <c r="G3710" s="140"/>
      <c r="H3710" s="140" t="s">
        <v>10</v>
      </c>
      <c r="I3710" s="140">
        <v>1057</v>
      </c>
      <c r="J3710" s="140">
        <v>0</v>
      </c>
      <c r="K3710" s="115">
        <v>10</v>
      </c>
      <c r="L3710" s="499">
        <v>1</v>
      </c>
      <c r="M3710" s="115">
        <v>0</v>
      </c>
      <c r="N3710" s="117">
        <v>1</v>
      </c>
      <c r="O3710" s="115" t="str">
        <f>Cal_051922a!$E$2</f>
        <v>Cal_051922a</v>
      </c>
      <c r="P3710" s="641">
        <f>Cal_051922a!$Q$3</f>
        <v>1.8382409380942635</v>
      </c>
      <c r="Q3710" s="641">
        <f>Cal_051922a!$R$3</f>
        <v>0.56187208580813652</v>
      </c>
      <c r="R3710" s="118">
        <v>192.3</v>
      </c>
      <c r="S3710" s="118">
        <v>125.6</v>
      </c>
      <c r="T3710" s="844">
        <f t="shared" si="981"/>
        <v>0.62</v>
      </c>
      <c r="U3710" s="120">
        <f t="shared" si="969"/>
        <v>191.68</v>
      </c>
      <c r="V3710" s="120">
        <f t="shared" si="970"/>
        <v>124.97999999999999</v>
      </c>
      <c r="W3710" s="584">
        <f t="shared" si="971"/>
        <v>0.77753844156101404</v>
      </c>
      <c r="X3710" s="584">
        <f t="shared" si="972"/>
        <v>0.44371393911745383</v>
      </c>
      <c r="Y3710" s="119">
        <v>20220519</v>
      </c>
      <c r="Z3710" s="845" t="s">
        <v>2133</v>
      </c>
      <c r="AA3710" s="845" t="s">
        <v>2132</v>
      </c>
      <c r="AB3710" s="121"/>
      <c r="AE3710" s="693" t="s">
        <v>1250</v>
      </c>
      <c r="AF3710" s="508">
        <v>1</v>
      </c>
      <c r="AG3710" s="508"/>
      <c r="AH3710" s="407" t="s">
        <v>1378</v>
      </c>
      <c r="AI3710" s="407"/>
    </row>
    <row r="3711" spans="1:50" x14ac:dyDescent="0.2">
      <c r="A3711" s="43" t="s">
        <v>1292</v>
      </c>
      <c r="B3711" s="45">
        <v>20210203</v>
      </c>
      <c r="C3711" s="107" t="s">
        <v>51</v>
      </c>
      <c r="D3711" s="107">
        <v>1</v>
      </c>
      <c r="E3711" s="107">
        <v>2</v>
      </c>
      <c r="H3711" s="107" t="s">
        <v>10</v>
      </c>
      <c r="I3711" s="107">
        <v>290</v>
      </c>
      <c r="J3711" s="107">
        <v>0</v>
      </c>
      <c r="K3711" s="43">
        <v>10</v>
      </c>
      <c r="L3711" s="43">
        <v>1</v>
      </c>
      <c r="M3711" s="43">
        <v>0</v>
      </c>
      <c r="N3711" s="43">
        <v>1</v>
      </c>
      <c r="O3711" s="111" t="str">
        <f>Cal_051922a!$E$2</f>
        <v>Cal_051922a</v>
      </c>
      <c r="P3711" s="112">
        <f>Cal_051922a!$Q$3</f>
        <v>1.8382409380942635</v>
      </c>
      <c r="Q3711" s="112">
        <f>Cal_051922a!$R$3</f>
        <v>0.56187208580813652</v>
      </c>
      <c r="R3711" s="46">
        <v>269.3</v>
      </c>
      <c r="S3711" s="46">
        <v>163.19999999999999</v>
      </c>
      <c r="T3711" s="43">
        <f t="shared" ref="T3711:T3712" si="986">AVERAGE(0.753,0.768,0.836,0.762,0.68,0.617)</f>
        <v>0.7360000000000001</v>
      </c>
      <c r="U3711" s="79">
        <f t="shared" si="969"/>
        <v>268.56400000000002</v>
      </c>
      <c r="V3711" s="79">
        <f t="shared" si="970"/>
        <v>162.464</v>
      </c>
      <c r="W3711" s="465">
        <f t="shared" si="971"/>
        <v>4.5080467291863791</v>
      </c>
      <c r="X3711" s="465">
        <f t="shared" si="972"/>
        <v>1.2782277903421473</v>
      </c>
      <c r="Y3711" s="43">
        <f>Cal_051922a!$A$3</f>
        <v>20220519</v>
      </c>
      <c r="Z3711" s="48" t="s">
        <v>1582</v>
      </c>
      <c r="AA3711" s="43">
        <v>20221107</v>
      </c>
      <c r="AE3711" s="689" t="s">
        <v>1250</v>
      </c>
      <c r="AF3711" s="130">
        <v>1</v>
      </c>
      <c r="AG3711" s="130" t="s">
        <v>1634</v>
      </c>
      <c r="AH3711"/>
    </row>
    <row r="3712" spans="1:50" x14ac:dyDescent="0.2">
      <c r="A3712" s="43" t="s">
        <v>1292</v>
      </c>
      <c r="B3712" s="45">
        <v>20210203</v>
      </c>
      <c r="C3712" s="107" t="s">
        <v>51</v>
      </c>
      <c r="D3712" s="107">
        <v>1</v>
      </c>
      <c r="E3712" s="107">
        <v>2</v>
      </c>
      <c r="H3712" s="107" t="s">
        <v>11</v>
      </c>
      <c r="I3712" s="107">
        <v>290</v>
      </c>
      <c r="J3712" s="107">
        <v>0</v>
      </c>
      <c r="K3712" s="43">
        <v>10</v>
      </c>
      <c r="L3712" s="43">
        <v>1</v>
      </c>
      <c r="M3712" s="43">
        <v>0</v>
      </c>
      <c r="N3712" s="43">
        <v>1</v>
      </c>
      <c r="O3712" s="111" t="str">
        <f>Cal_051922a!$E$2</f>
        <v>Cal_051922a</v>
      </c>
      <c r="P3712" s="112">
        <f>Cal_051922a!$Q$3</f>
        <v>1.8382409380942635</v>
      </c>
      <c r="Q3712" s="112">
        <f>Cal_051922a!$R$3</f>
        <v>0.56187208580813652</v>
      </c>
      <c r="R3712" s="46">
        <v>265.5</v>
      </c>
      <c r="S3712" s="46">
        <v>156.4</v>
      </c>
      <c r="T3712" s="43">
        <f t="shared" si="986"/>
        <v>0.7360000000000001</v>
      </c>
      <c r="U3712" s="79">
        <f t="shared" si="969"/>
        <v>264.76400000000001</v>
      </c>
      <c r="V3712" s="79">
        <f t="shared" si="970"/>
        <v>155.66400000000002</v>
      </c>
      <c r="W3712" s="465">
        <f t="shared" si="971"/>
        <v>4.6355127064489521</v>
      </c>
      <c r="X3712" s="465">
        <f t="shared" si="972"/>
        <v>0.90857482560669434</v>
      </c>
      <c r="Y3712" s="43">
        <f>Cal_051922a!$A$3</f>
        <v>20220519</v>
      </c>
      <c r="Z3712" s="48" t="s">
        <v>1582</v>
      </c>
      <c r="AA3712" s="43">
        <v>20221107</v>
      </c>
      <c r="AE3712" s="689" t="s">
        <v>1250</v>
      </c>
      <c r="AF3712" s="130">
        <v>1</v>
      </c>
      <c r="AG3712" s="130" t="s">
        <v>1634</v>
      </c>
      <c r="AH3712"/>
    </row>
    <row r="3713" spans="1:35" x14ac:dyDescent="0.2">
      <c r="A3713" s="43" t="s">
        <v>1292</v>
      </c>
      <c r="B3713" s="45">
        <v>20210203</v>
      </c>
      <c r="C3713" s="107" t="s">
        <v>51</v>
      </c>
      <c r="D3713" s="107">
        <v>1</v>
      </c>
      <c r="E3713" s="107">
        <v>2</v>
      </c>
      <c r="H3713" s="107" t="s">
        <v>10</v>
      </c>
      <c r="I3713" s="107">
        <v>290</v>
      </c>
      <c r="J3713" s="107">
        <v>10</v>
      </c>
      <c r="K3713" s="43">
        <v>5</v>
      </c>
      <c r="L3713" s="43">
        <v>1</v>
      </c>
      <c r="M3713" s="43">
        <v>0</v>
      </c>
      <c r="N3713" s="49">
        <v>1</v>
      </c>
      <c r="O3713" s="111" t="str">
        <f>Cal_051922a!$E$2</f>
        <v>Cal_051922a</v>
      </c>
      <c r="P3713" s="112">
        <f>Cal_051922a!$Q$3</f>
        <v>1.8382409380942635</v>
      </c>
      <c r="Q3713" s="112">
        <f>Cal_051922a!$R$3</f>
        <v>0.56187208580813652</v>
      </c>
      <c r="R3713" s="46">
        <v>125.7</v>
      </c>
      <c r="S3713" s="46">
        <v>83.85</v>
      </c>
      <c r="T3713" s="50">
        <f t="shared" ref="T3713" si="987">AVERAGE(0.492,0.582,0.639,0.682,0.559,0.771)</f>
        <v>0.62083333333333335</v>
      </c>
      <c r="U3713" s="79">
        <f t="shared" si="969"/>
        <v>125.07916666666667</v>
      </c>
      <c r="V3713" s="79">
        <f t="shared" si="970"/>
        <v>83.229166666666657</v>
      </c>
      <c r="W3713" s="465">
        <f t="shared" si="971"/>
        <v>0.88907519140645597</v>
      </c>
      <c r="X3713" s="465">
        <f t="shared" si="972"/>
        <v>0.59305871630517915</v>
      </c>
      <c r="Y3713" s="43">
        <f>Cal_051922a!$A$3</f>
        <v>20220519</v>
      </c>
      <c r="Z3713" s="48" t="s">
        <v>1596</v>
      </c>
      <c r="AA3713" s="43">
        <v>20221201</v>
      </c>
      <c r="AE3713" s="689" t="s">
        <v>1250</v>
      </c>
      <c r="AF3713" s="130">
        <v>1</v>
      </c>
      <c r="AH3713"/>
    </row>
    <row r="3714" spans="1:35" x14ac:dyDescent="0.2">
      <c r="A3714" s="43" t="s">
        <v>1292</v>
      </c>
      <c r="B3714" s="45">
        <v>20210203</v>
      </c>
      <c r="C3714" s="107" t="s">
        <v>51</v>
      </c>
      <c r="D3714" s="107">
        <v>1</v>
      </c>
      <c r="E3714" s="107">
        <v>2</v>
      </c>
      <c r="H3714" s="107" t="s">
        <v>11</v>
      </c>
      <c r="I3714" s="107">
        <v>290</v>
      </c>
      <c r="J3714" s="107">
        <v>10</v>
      </c>
      <c r="O3714" s="111"/>
      <c r="P3714" s="112"/>
      <c r="Q3714" s="112"/>
      <c r="T3714" s="43"/>
      <c r="U3714" s="79" t="e">
        <f t="shared" si="969"/>
        <v>#DIV/0!</v>
      </c>
      <c r="V3714" s="79" t="e">
        <f t="shared" si="970"/>
        <v>#DIV/0!</v>
      </c>
      <c r="W3714" s="465" t="e">
        <f t="shared" si="971"/>
        <v>#DIV/0!</v>
      </c>
      <c r="X3714" s="465" t="e">
        <f t="shared" si="972"/>
        <v>#DIV/0!</v>
      </c>
      <c r="AE3714" s="689" t="s">
        <v>1250</v>
      </c>
      <c r="AF3714" s="130">
        <v>9</v>
      </c>
      <c r="AH3714" t="s">
        <v>1597</v>
      </c>
    </row>
    <row r="3715" spans="1:35" s="82" customFormat="1" x14ac:dyDescent="0.2">
      <c r="A3715" s="82" t="s">
        <v>1292</v>
      </c>
      <c r="B3715" s="81">
        <v>20210203</v>
      </c>
      <c r="C3715" s="126" t="s">
        <v>51</v>
      </c>
      <c r="D3715" s="126">
        <v>1</v>
      </c>
      <c r="E3715" s="126">
        <v>2</v>
      </c>
      <c r="F3715" s="107"/>
      <c r="G3715" s="107"/>
      <c r="H3715" s="126" t="s">
        <v>10</v>
      </c>
      <c r="I3715" s="126">
        <v>293</v>
      </c>
      <c r="J3715" s="126">
        <v>5</v>
      </c>
      <c r="K3715" s="82">
        <v>5</v>
      </c>
      <c r="L3715" s="82">
        <v>1</v>
      </c>
      <c r="M3715" s="82">
        <v>0</v>
      </c>
      <c r="N3715" s="83">
        <f>1/3</f>
        <v>0.33333333333333331</v>
      </c>
      <c r="O3715" s="156" t="str">
        <f>Cal_051922a!$E$2</f>
        <v>Cal_051922a</v>
      </c>
      <c r="P3715" s="157">
        <f>Cal_051922a!$Q$3</f>
        <v>1.8382409380942635</v>
      </c>
      <c r="Q3715" s="157">
        <f>Cal_051922a!$R$3</f>
        <v>0.56187208580813652</v>
      </c>
      <c r="R3715" s="84">
        <v>211.8</v>
      </c>
      <c r="S3715" s="84">
        <v>127.6</v>
      </c>
      <c r="T3715" s="82">
        <f t="shared" ref="T3715:T3716" si="988">AVERAGE(0.524, 0.653, 0.833, 0.775, 0.829, 0.959)</f>
        <v>0.76216666666666655</v>
      </c>
      <c r="U3715" s="125">
        <f t="shared" si="969"/>
        <v>211.03783333333334</v>
      </c>
      <c r="V3715" s="125">
        <f t="shared" si="970"/>
        <v>126.83783333333332</v>
      </c>
      <c r="W3715" s="459">
        <f t="shared" si="971"/>
        <v>5.3113724109173033</v>
      </c>
      <c r="X3715" s="459">
        <f t="shared" si="972"/>
        <v>1.3953810760207845</v>
      </c>
      <c r="Y3715" s="82">
        <f>Cal_051922a!$A$3</f>
        <v>20220519</v>
      </c>
      <c r="Z3715" s="90" t="s">
        <v>1545</v>
      </c>
      <c r="AA3715" s="82">
        <v>20220819</v>
      </c>
      <c r="AB3715" s="85"/>
      <c r="AE3715" s="689" t="s">
        <v>1250</v>
      </c>
      <c r="AF3715" s="130">
        <v>3</v>
      </c>
      <c r="AG3715" s="130" t="s">
        <v>1634</v>
      </c>
      <c r="AH3715" s="155" t="s">
        <v>1784</v>
      </c>
      <c r="AI3715" s="155" t="s">
        <v>1293</v>
      </c>
    </row>
    <row r="3716" spans="1:35" s="82" customFormat="1" x14ac:dyDescent="0.2">
      <c r="A3716" s="82" t="s">
        <v>1292</v>
      </c>
      <c r="B3716" s="81">
        <v>20210203</v>
      </c>
      <c r="C3716" s="126" t="s">
        <v>51</v>
      </c>
      <c r="D3716" s="126">
        <v>1</v>
      </c>
      <c r="E3716" s="126">
        <v>2</v>
      </c>
      <c r="F3716" s="107"/>
      <c r="G3716" s="107"/>
      <c r="H3716" s="126" t="s">
        <v>11</v>
      </c>
      <c r="I3716" s="126">
        <v>293</v>
      </c>
      <c r="J3716" s="126">
        <v>5</v>
      </c>
      <c r="K3716" s="82">
        <v>5</v>
      </c>
      <c r="L3716" s="82">
        <v>1</v>
      </c>
      <c r="M3716" s="82">
        <v>0</v>
      </c>
      <c r="N3716" s="83">
        <f>1/3</f>
        <v>0.33333333333333331</v>
      </c>
      <c r="O3716" s="156" t="str">
        <f>Cal_051922a!$E$2</f>
        <v>Cal_051922a</v>
      </c>
      <c r="P3716" s="157">
        <f>Cal_051922a!$Q$3</f>
        <v>1.8382409380942635</v>
      </c>
      <c r="Q3716" s="157">
        <f>Cal_051922a!$R$3</f>
        <v>0.56187208580813652</v>
      </c>
      <c r="R3716" s="84">
        <v>240</v>
      </c>
      <c r="S3716" s="84">
        <v>145.69999999999999</v>
      </c>
      <c r="T3716" s="82">
        <f t="shared" si="988"/>
        <v>0.76216666666666655</v>
      </c>
      <c r="U3716" s="125">
        <f t="shared" si="969"/>
        <v>239.23783333333333</v>
      </c>
      <c r="V3716" s="125">
        <f t="shared" si="970"/>
        <v>144.93783333333332</v>
      </c>
      <c r="W3716" s="459">
        <f t="shared" si="971"/>
        <v>5.9484847784976447</v>
      </c>
      <c r="X3716" s="459">
        <f t="shared" si="972"/>
        <v>1.7153351839813578</v>
      </c>
      <c r="Y3716" s="82">
        <f>Cal_051922a!$A$3</f>
        <v>20220519</v>
      </c>
      <c r="Z3716" s="90" t="s">
        <v>1545</v>
      </c>
      <c r="AA3716" s="82">
        <v>20220819</v>
      </c>
      <c r="AB3716" s="85"/>
      <c r="AE3716" s="689" t="s">
        <v>1250</v>
      </c>
      <c r="AF3716" s="130">
        <v>3</v>
      </c>
      <c r="AG3716" s="130" t="s">
        <v>1634</v>
      </c>
      <c r="AH3716" s="155" t="s">
        <v>1783</v>
      </c>
      <c r="AI3716" s="155"/>
    </row>
    <row r="3717" spans="1:35" s="372" customFormat="1" x14ac:dyDescent="0.2">
      <c r="A3717" s="372" t="s">
        <v>1292</v>
      </c>
      <c r="B3717" s="462">
        <v>20210203</v>
      </c>
      <c r="C3717" s="373" t="s">
        <v>51</v>
      </c>
      <c r="D3717" s="373">
        <v>1</v>
      </c>
      <c r="E3717" s="373">
        <v>2</v>
      </c>
      <c r="F3717" s="107"/>
      <c r="G3717" s="107"/>
      <c r="H3717" s="373" t="s">
        <v>10</v>
      </c>
      <c r="I3717" s="373">
        <v>512</v>
      </c>
      <c r="J3717" s="373">
        <v>20</v>
      </c>
      <c r="K3717" s="372">
        <v>5</v>
      </c>
      <c r="L3717" s="372">
        <v>1</v>
      </c>
      <c r="M3717" s="372">
        <v>0</v>
      </c>
      <c r="N3717" s="375">
        <v>0.33</v>
      </c>
      <c r="O3717" s="374" t="str">
        <f>Cal_051922a!$E$2</f>
        <v>Cal_051922a</v>
      </c>
      <c r="P3717" s="596">
        <f>Cal_051922a!$Q$3</f>
        <v>1.8382409380942635</v>
      </c>
      <c r="Q3717" s="596">
        <f>Cal_051922a!$R$3</f>
        <v>0.56187208580813652</v>
      </c>
      <c r="R3717" s="376">
        <v>343.6</v>
      </c>
      <c r="S3717" s="376">
        <v>208.8</v>
      </c>
      <c r="T3717" s="82">
        <f>AVERAGE(0.932,0.547,0.855)</f>
        <v>0.77800000000000002</v>
      </c>
      <c r="U3717" s="378">
        <f t="shared" si="969"/>
        <v>342.822</v>
      </c>
      <c r="V3717" s="378">
        <f t="shared" si="970"/>
        <v>208.02200000000002</v>
      </c>
      <c r="W3717" s="464">
        <f t="shared" si="971"/>
        <v>4.9152659240338474</v>
      </c>
      <c r="X3717" s="464">
        <f>(Q3717*P3717/(P3717-1)*(P3717*V3717-U3717)*(K3717)/I3717)/N3717</f>
        <v>1.442949837678025</v>
      </c>
      <c r="Y3717" s="372">
        <f>Cal_051922a!$A$3</f>
        <v>20220519</v>
      </c>
      <c r="Z3717" s="380" t="s">
        <v>1301</v>
      </c>
      <c r="AA3717" s="372">
        <v>20220818</v>
      </c>
      <c r="AB3717" s="380"/>
      <c r="AE3717" s="689" t="s">
        <v>1250</v>
      </c>
      <c r="AF3717" s="130">
        <v>3</v>
      </c>
      <c r="AG3717" s="130" t="s">
        <v>1634</v>
      </c>
      <c r="AH3717" s="371" t="s">
        <v>1785</v>
      </c>
      <c r="AI3717" s="371"/>
    </row>
    <row r="3718" spans="1:35" s="372" customFormat="1" x14ac:dyDescent="0.2">
      <c r="A3718" s="372" t="s">
        <v>1292</v>
      </c>
      <c r="B3718" s="462">
        <v>20210203</v>
      </c>
      <c r="C3718" s="373" t="s">
        <v>51</v>
      </c>
      <c r="D3718" s="373">
        <v>1</v>
      </c>
      <c r="E3718" s="373">
        <v>2</v>
      </c>
      <c r="F3718" s="107"/>
      <c r="G3718" s="107"/>
      <c r="H3718" s="373" t="s">
        <v>11</v>
      </c>
      <c r="I3718" s="373">
        <v>503</v>
      </c>
      <c r="J3718" s="373">
        <v>20</v>
      </c>
      <c r="K3718" s="372">
        <v>5</v>
      </c>
      <c r="L3718" s="372">
        <v>1</v>
      </c>
      <c r="M3718" s="372">
        <v>0</v>
      </c>
      <c r="N3718" s="375">
        <v>0.33</v>
      </c>
      <c r="O3718" s="374" t="str">
        <f>Cal_051922a!$E$2</f>
        <v>Cal_051922a</v>
      </c>
      <c r="P3718" s="596">
        <f>Cal_051922a!$Q$3</f>
        <v>1.8382409380942635</v>
      </c>
      <c r="Q3718" s="596">
        <f>Cal_051922a!$R$3</f>
        <v>0.56187208580813652</v>
      </c>
      <c r="R3718" s="376">
        <v>407.3</v>
      </c>
      <c r="S3718" s="376">
        <v>249</v>
      </c>
      <c r="T3718" s="82">
        <f>AVERAGE(0.932,0.547,0.855)</f>
        <v>0.77800000000000002</v>
      </c>
      <c r="U3718" s="378">
        <f t="shared" si="969"/>
        <v>406.52199999999999</v>
      </c>
      <c r="V3718" s="378">
        <f t="shared" si="970"/>
        <v>248.22200000000001</v>
      </c>
      <c r="W3718" s="464">
        <f t="shared" si="971"/>
        <v>5.8754348838213124</v>
      </c>
      <c r="X3718" s="464">
        <f t="shared" si="972"/>
        <v>1.8472486838028146</v>
      </c>
      <c r="Y3718" s="372">
        <f>Cal_051922a!$A$3</f>
        <v>20220519</v>
      </c>
      <c r="Z3718" s="380" t="s">
        <v>1301</v>
      </c>
      <c r="AA3718" s="372">
        <v>20220818</v>
      </c>
      <c r="AB3718" s="380"/>
      <c r="AE3718" s="689" t="s">
        <v>1250</v>
      </c>
      <c r="AF3718" s="130">
        <v>3</v>
      </c>
      <c r="AG3718" s="130" t="s">
        <v>1634</v>
      </c>
      <c r="AH3718" s="371" t="s">
        <v>1786</v>
      </c>
      <c r="AI3718" s="371"/>
    </row>
    <row r="3719" spans="1:35" x14ac:dyDescent="0.2">
      <c r="A3719" s="43" t="s">
        <v>1292</v>
      </c>
      <c r="B3719" s="45">
        <v>20210203</v>
      </c>
      <c r="C3719" s="107" t="s">
        <v>51</v>
      </c>
      <c r="D3719" s="107">
        <v>1</v>
      </c>
      <c r="E3719" s="107">
        <v>7</v>
      </c>
      <c r="H3719" s="107" t="s">
        <v>10</v>
      </c>
      <c r="I3719" s="107">
        <v>290</v>
      </c>
      <c r="J3719" s="107">
        <v>0</v>
      </c>
      <c r="K3719" s="43">
        <v>10</v>
      </c>
      <c r="L3719" s="43">
        <v>1</v>
      </c>
      <c r="M3719" s="43">
        <v>0</v>
      </c>
      <c r="N3719" s="43">
        <v>1</v>
      </c>
      <c r="O3719" s="111" t="str">
        <f>Cal_051922a!$E$2</f>
        <v>Cal_051922a</v>
      </c>
      <c r="P3719" s="112">
        <f>Cal_051922a!$Q$3</f>
        <v>1.8382409380942635</v>
      </c>
      <c r="Q3719" s="112">
        <f>Cal_051922a!$R$3</f>
        <v>0.56187208580813652</v>
      </c>
      <c r="R3719" s="46">
        <v>318.39999999999998</v>
      </c>
      <c r="S3719" s="46">
        <v>198.2</v>
      </c>
      <c r="T3719" s="43">
        <f t="shared" ref="T3719:T3721" si="989">AVERAGE(0.753,0.768,0.836,0.762,0.68,0.617)</f>
        <v>0.7360000000000001</v>
      </c>
      <c r="U3719" s="79">
        <f t="shared" si="969"/>
        <v>317.66399999999999</v>
      </c>
      <c r="V3719" s="79">
        <f t="shared" si="970"/>
        <v>197.464</v>
      </c>
      <c r="W3719" s="465">
        <f t="shared" si="971"/>
        <v>5.1071368223204763</v>
      </c>
      <c r="X3719" s="465">
        <f t="shared" si="972"/>
        <v>1.9256883680243417</v>
      </c>
      <c r="Y3719" s="43">
        <f>Cal_051922a!$A$3</f>
        <v>20220519</v>
      </c>
      <c r="Z3719" s="48" t="s">
        <v>1582</v>
      </c>
      <c r="AA3719" s="43">
        <v>20221107</v>
      </c>
      <c r="AE3719" s="689" t="s">
        <v>1250</v>
      </c>
      <c r="AF3719" s="130">
        <v>3</v>
      </c>
      <c r="AG3719" s="130" t="s">
        <v>1634</v>
      </c>
      <c r="AH3719" t="s">
        <v>1787</v>
      </c>
    </row>
    <row r="3720" spans="1:35" x14ac:dyDescent="0.2">
      <c r="A3720" s="43" t="s">
        <v>1292</v>
      </c>
      <c r="B3720" s="45">
        <v>20210203</v>
      </c>
      <c r="C3720" s="107" t="s">
        <v>51</v>
      </c>
      <c r="D3720" s="107">
        <v>1</v>
      </c>
      <c r="E3720" s="107">
        <v>7</v>
      </c>
      <c r="H3720" s="107" t="s">
        <v>11</v>
      </c>
      <c r="I3720" s="107">
        <v>290</v>
      </c>
      <c r="J3720" s="107">
        <v>0</v>
      </c>
      <c r="K3720" s="43">
        <v>10</v>
      </c>
      <c r="L3720" s="43">
        <v>1</v>
      </c>
      <c r="M3720" s="43">
        <v>0</v>
      </c>
      <c r="N3720" s="43">
        <v>1</v>
      </c>
      <c r="O3720" s="111" t="str">
        <f>Cal_051922a!$E$2</f>
        <v>Cal_051922a</v>
      </c>
      <c r="P3720" s="112">
        <f>Cal_051922a!$Q$3</f>
        <v>1.8382409380942635</v>
      </c>
      <c r="Q3720" s="112">
        <f>Cal_051922a!$R$3</f>
        <v>0.56187208580813652</v>
      </c>
      <c r="R3720" s="46">
        <v>297.2</v>
      </c>
      <c r="S3720" s="46">
        <v>186.8</v>
      </c>
      <c r="T3720" s="43">
        <f t="shared" si="989"/>
        <v>0.7360000000000001</v>
      </c>
      <c r="U3720" s="79">
        <f t="shared" si="969"/>
        <v>296.464</v>
      </c>
      <c r="V3720" s="79">
        <f t="shared" si="970"/>
        <v>186.06400000000002</v>
      </c>
      <c r="W3720" s="465">
        <f t="shared" si="971"/>
        <v>4.6907479632627336</v>
      </c>
      <c r="X3720" s="465">
        <f t="shared" si="972"/>
        <v>1.9360578657304943</v>
      </c>
      <c r="Y3720" s="43">
        <f>Cal_051922a!$A$3</f>
        <v>20220519</v>
      </c>
      <c r="Z3720" s="48" t="s">
        <v>1582</v>
      </c>
      <c r="AA3720" s="43">
        <v>20221107</v>
      </c>
      <c r="AE3720" s="689" t="s">
        <v>1250</v>
      </c>
      <c r="AF3720" s="130">
        <v>3</v>
      </c>
      <c r="AG3720" s="130" t="s">
        <v>1634</v>
      </c>
      <c r="AH3720" t="s">
        <v>1787</v>
      </c>
    </row>
    <row r="3721" spans="1:35" x14ac:dyDescent="0.2">
      <c r="A3721" s="43" t="s">
        <v>1292</v>
      </c>
      <c r="B3721" s="45">
        <v>20210203</v>
      </c>
      <c r="C3721" s="107" t="s">
        <v>51</v>
      </c>
      <c r="D3721" s="107">
        <v>1</v>
      </c>
      <c r="E3721" s="107">
        <v>9</v>
      </c>
      <c r="H3721" s="107" t="s">
        <v>10</v>
      </c>
      <c r="I3721" s="107">
        <v>290</v>
      </c>
      <c r="J3721" s="107">
        <v>0</v>
      </c>
      <c r="K3721" s="43">
        <v>10</v>
      </c>
      <c r="L3721" s="43">
        <v>1</v>
      </c>
      <c r="M3721" s="43">
        <v>0</v>
      </c>
      <c r="N3721" s="43">
        <v>1</v>
      </c>
      <c r="O3721" s="111" t="str">
        <f>Cal_051922a!$E$2</f>
        <v>Cal_051922a</v>
      </c>
      <c r="P3721" s="112">
        <f>Cal_051922a!$Q$3</f>
        <v>1.8382409380942635</v>
      </c>
      <c r="Q3721" s="112">
        <f>Cal_051922a!$R$3</f>
        <v>0.56187208580813652</v>
      </c>
      <c r="R3721" s="46">
        <v>308.7</v>
      </c>
      <c r="S3721" s="46">
        <v>190.9</v>
      </c>
      <c r="T3721" s="43">
        <f t="shared" si="989"/>
        <v>0.7360000000000001</v>
      </c>
      <c r="U3721" s="79">
        <f t="shared" si="969"/>
        <v>307.964</v>
      </c>
      <c r="V3721" s="79">
        <f t="shared" si="970"/>
        <v>190.16400000000002</v>
      </c>
      <c r="W3721" s="465">
        <f t="shared" si="971"/>
        <v>5.005164040510417</v>
      </c>
      <c r="X3721" s="465">
        <f t="shared" si="972"/>
        <v>1.7676662956355769</v>
      </c>
      <c r="Y3721" s="43">
        <f>Cal_051922a!$A$3</f>
        <v>20220519</v>
      </c>
      <c r="Z3721" s="48" t="s">
        <v>1582</v>
      </c>
      <c r="AA3721" s="43">
        <v>20221107</v>
      </c>
      <c r="AE3721" s="689" t="s">
        <v>1250</v>
      </c>
      <c r="AF3721" s="130">
        <v>3</v>
      </c>
      <c r="AG3721" s="130" t="s">
        <v>1634</v>
      </c>
      <c r="AH3721" t="s">
        <v>1787</v>
      </c>
    </row>
    <row r="3722" spans="1:35" x14ac:dyDescent="0.2">
      <c r="A3722" s="43" t="s">
        <v>1292</v>
      </c>
      <c r="B3722" s="45">
        <v>20210203</v>
      </c>
      <c r="C3722" s="107" t="s">
        <v>51</v>
      </c>
      <c r="D3722" s="107">
        <v>1</v>
      </c>
      <c r="E3722" s="107">
        <v>9</v>
      </c>
      <c r="H3722" s="107" t="s">
        <v>11</v>
      </c>
      <c r="I3722" s="107">
        <v>290</v>
      </c>
      <c r="J3722" s="107">
        <v>0</v>
      </c>
      <c r="K3722" s="43">
        <v>5</v>
      </c>
      <c r="L3722" s="43">
        <v>1</v>
      </c>
      <c r="M3722" s="43">
        <v>0</v>
      </c>
      <c r="N3722" s="49">
        <v>0.33</v>
      </c>
      <c r="O3722" s="111" t="str">
        <f>Cal_051922a!$E$2</f>
        <v>Cal_051922a</v>
      </c>
      <c r="P3722" s="112">
        <f>Cal_051922a!$Q$3</f>
        <v>1.8382409380942635</v>
      </c>
      <c r="Q3722" s="112">
        <f>Cal_051922a!$R$3</f>
        <v>0.56187208580813652</v>
      </c>
      <c r="R3722" s="46">
        <v>206.3</v>
      </c>
      <c r="S3722" s="46">
        <v>132.30000000000001</v>
      </c>
      <c r="T3722" s="43">
        <f>AVERAGE(0.791,0.919,0.86,0.504,0.536,0.639)</f>
        <v>0.70816666666666661</v>
      </c>
      <c r="U3722" s="79">
        <f t="shared" si="969"/>
        <v>205.59183333333334</v>
      </c>
      <c r="V3722" s="79">
        <f t="shared" si="970"/>
        <v>131.59183333333334</v>
      </c>
      <c r="W3722" s="465">
        <f t="shared" si="971"/>
        <v>4.7638799582982312</v>
      </c>
      <c r="X3722" s="465">
        <f t="shared" si="972"/>
        <v>2.3372407393473362</v>
      </c>
      <c r="Y3722" s="43">
        <f>Cal_051922a!$A$3</f>
        <v>20220519</v>
      </c>
      <c r="Z3722" s="48" t="s">
        <v>1558</v>
      </c>
      <c r="AA3722" s="43">
        <v>20221027</v>
      </c>
      <c r="AE3722" s="689" t="s">
        <v>1250</v>
      </c>
      <c r="AF3722" s="130">
        <v>3</v>
      </c>
      <c r="AG3722" s="130" t="s">
        <v>1634</v>
      </c>
      <c r="AH3722" t="s">
        <v>1787</v>
      </c>
    </row>
    <row r="3723" spans="1:35" x14ac:dyDescent="0.2">
      <c r="A3723" s="43" t="s">
        <v>1292</v>
      </c>
      <c r="B3723" s="45">
        <v>20210203</v>
      </c>
      <c r="C3723" s="107" t="s">
        <v>51</v>
      </c>
      <c r="D3723" s="107">
        <v>1</v>
      </c>
      <c r="E3723" s="107">
        <v>9</v>
      </c>
      <c r="H3723" s="107" t="s">
        <v>10</v>
      </c>
      <c r="I3723" s="107">
        <v>290</v>
      </c>
      <c r="J3723" s="107">
        <v>10</v>
      </c>
      <c r="O3723" s="111"/>
      <c r="P3723" s="112"/>
      <c r="Q3723" s="112"/>
      <c r="T3723" s="43"/>
      <c r="U3723" s="79" t="e">
        <f t="shared" si="969"/>
        <v>#DIV/0!</v>
      </c>
      <c r="V3723" s="79" t="e">
        <f t="shared" si="970"/>
        <v>#DIV/0!</v>
      </c>
      <c r="W3723" s="465" t="e">
        <f t="shared" si="971"/>
        <v>#DIV/0!</v>
      </c>
      <c r="X3723" s="465" t="e">
        <f t="shared" si="972"/>
        <v>#DIV/0!</v>
      </c>
      <c r="Y3723" s="43">
        <f>Cal_051922a!$A$3</f>
        <v>20220519</v>
      </c>
      <c r="AE3723" s="689" t="s">
        <v>1250</v>
      </c>
      <c r="AF3723" s="130">
        <v>9</v>
      </c>
      <c r="AH3723"/>
    </row>
    <row r="3724" spans="1:35" x14ac:dyDescent="0.2">
      <c r="A3724" s="43" t="s">
        <v>1292</v>
      </c>
      <c r="B3724" s="45">
        <v>20210203</v>
      </c>
      <c r="C3724" s="107" t="s">
        <v>51</v>
      </c>
      <c r="D3724" s="107">
        <v>1</v>
      </c>
      <c r="E3724" s="107">
        <v>9</v>
      </c>
      <c r="H3724" s="107" t="s">
        <v>11</v>
      </c>
      <c r="I3724" s="107">
        <v>290</v>
      </c>
      <c r="J3724" s="107">
        <v>10</v>
      </c>
      <c r="K3724" s="43">
        <v>5</v>
      </c>
      <c r="L3724" s="43">
        <v>1</v>
      </c>
      <c r="M3724" s="43">
        <v>0</v>
      </c>
      <c r="N3724" s="49">
        <v>1</v>
      </c>
      <c r="O3724" s="111" t="str">
        <f>Cal_051922a!$E$2</f>
        <v>Cal_051922a</v>
      </c>
      <c r="P3724" s="112">
        <f>Cal_051922a!$Q$3</f>
        <v>1.8382409380942635</v>
      </c>
      <c r="Q3724" s="112">
        <f>Cal_051922a!$R$3</f>
        <v>0.56187208580813652</v>
      </c>
      <c r="R3724" s="46">
        <v>121.4</v>
      </c>
      <c r="S3724" s="46">
        <v>82.35</v>
      </c>
      <c r="T3724" s="43">
        <f>AVERAGE(0.791,0.919,0.86,0.504,0.536,0.639)</f>
        <v>0.70816666666666661</v>
      </c>
      <c r="U3724" s="79">
        <f t="shared" si="969"/>
        <v>120.69183333333334</v>
      </c>
      <c r="V3724" s="79">
        <f t="shared" si="970"/>
        <v>81.641833333333324</v>
      </c>
      <c r="W3724" s="465">
        <f t="shared" si="971"/>
        <v>0.82959106868392141</v>
      </c>
      <c r="X3724" s="465">
        <f t="shared" si="972"/>
        <v>0.62427581857806047</v>
      </c>
      <c r="Y3724" s="43">
        <f>Cal_051922a!$A$3</f>
        <v>20220519</v>
      </c>
      <c r="Z3724" s="48" t="s">
        <v>1558</v>
      </c>
      <c r="AA3724" s="43">
        <v>20221027</v>
      </c>
      <c r="AE3724" s="689" t="s">
        <v>1250</v>
      </c>
      <c r="AF3724" s="130">
        <v>1</v>
      </c>
      <c r="AH3724"/>
    </row>
    <row r="3725" spans="1:35" s="82" customFormat="1" x14ac:dyDescent="0.2">
      <c r="A3725" s="82" t="s">
        <v>1292</v>
      </c>
      <c r="B3725" s="81">
        <v>20210203</v>
      </c>
      <c r="C3725" s="126" t="s">
        <v>51</v>
      </c>
      <c r="D3725" s="126">
        <v>1</v>
      </c>
      <c r="E3725" s="126">
        <v>9</v>
      </c>
      <c r="F3725" s="107"/>
      <c r="G3725" s="107"/>
      <c r="H3725" s="126" t="s">
        <v>10</v>
      </c>
      <c r="I3725" s="126">
        <v>294</v>
      </c>
      <c r="J3725" s="126">
        <v>5</v>
      </c>
      <c r="K3725" s="82">
        <v>5</v>
      </c>
      <c r="L3725" s="82">
        <v>1</v>
      </c>
      <c r="M3725" s="82">
        <v>0</v>
      </c>
      <c r="N3725" s="83">
        <v>0.33</v>
      </c>
      <c r="O3725" s="156" t="str">
        <f>Cal_051922a!$E$2</f>
        <v>Cal_051922a</v>
      </c>
      <c r="P3725" s="157">
        <f>Cal_051922a!$Q$3</f>
        <v>1.8382409380942635</v>
      </c>
      <c r="Q3725" s="157">
        <f>Cal_051922a!$R$3</f>
        <v>0.56187208580813652</v>
      </c>
      <c r="R3725" s="84">
        <v>194.3</v>
      </c>
      <c r="S3725" s="84">
        <v>119</v>
      </c>
      <c r="T3725" s="82">
        <f>AVERAGE(0.932,0.547,0.855)</f>
        <v>0.77800000000000002</v>
      </c>
      <c r="U3725" s="125">
        <f t="shared" si="969"/>
        <v>193.52200000000002</v>
      </c>
      <c r="V3725" s="125">
        <f t="shared" si="970"/>
        <v>118.22199999999999</v>
      </c>
      <c r="W3725" s="459">
        <f t="shared" si="971"/>
        <v>4.7816164115351407</v>
      </c>
      <c r="X3725" s="459">
        <f t="shared" si="972"/>
        <v>1.5112270209707839</v>
      </c>
      <c r="Y3725" s="82">
        <f>Cal_051922a!$A$3</f>
        <v>20220519</v>
      </c>
      <c r="Z3725" s="85" t="s">
        <v>1301</v>
      </c>
      <c r="AA3725" s="82">
        <v>20220818</v>
      </c>
      <c r="AB3725" s="85"/>
      <c r="AE3725" s="689" t="s">
        <v>1250</v>
      </c>
      <c r="AF3725" s="130">
        <v>1</v>
      </c>
      <c r="AG3725" s="130" t="s">
        <v>1634</v>
      </c>
      <c r="AH3725" s="155" t="s">
        <v>151</v>
      </c>
      <c r="AI3725" s="155"/>
    </row>
    <row r="3726" spans="1:35" s="82" customFormat="1" x14ac:dyDescent="0.2">
      <c r="A3726" s="82" t="s">
        <v>1292</v>
      </c>
      <c r="B3726" s="81">
        <v>20210203</v>
      </c>
      <c r="C3726" s="126" t="s">
        <v>51</v>
      </c>
      <c r="D3726" s="126">
        <v>1</v>
      </c>
      <c r="E3726" s="126">
        <v>9</v>
      </c>
      <c r="F3726" s="107"/>
      <c r="G3726" s="107"/>
      <c r="H3726" s="126" t="s">
        <v>11</v>
      </c>
      <c r="I3726" s="126">
        <v>293</v>
      </c>
      <c r="J3726" s="126">
        <v>5</v>
      </c>
      <c r="K3726" s="82">
        <v>5</v>
      </c>
      <c r="L3726" s="82">
        <v>1</v>
      </c>
      <c r="M3726" s="82">
        <v>0</v>
      </c>
      <c r="N3726" s="83">
        <f>1/3</f>
        <v>0.33333333333333331</v>
      </c>
      <c r="O3726" s="156" t="str">
        <f>Cal_051922a!$E$2</f>
        <v>Cal_051922a</v>
      </c>
      <c r="P3726" s="157">
        <f>Cal_051922a!$Q$3</f>
        <v>1.8382409380942635</v>
      </c>
      <c r="Q3726" s="157">
        <f>Cal_051922a!$R$3</f>
        <v>0.56187208580813652</v>
      </c>
      <c r="R3726" s="84">
        <v>203.1</v>
      </c>
      <c r="S3726" s="84">
        <v>127.9</v>
      </c>
      <c r="T3726" s="82">
        <f>AVERAGE(0.524, 0.653, 0.833, 0.775, 0.829, 0.959)</f>
        <v>0.76216666666666655</v>
      </c>
      <c r="U3726" s="125">
        <f t="shared" si="969"/>
        <v>202.33783333333332</v>
      </c>
      <c r="V3726" s="125">
        <f t="shared" si="970"/>
        <v>127.13783333333333</v>
      </c>
      <c r="W3726" s="459">
        <f t="shared" si="971"/>
        <v>4.7436485190140276</v>
      </c>
      <c r="X3726" s="459">
        <f t="shared" si="972"/>
        <v>1.9789679481816471</v>
      </c>
      <c r="Y3726" s="82">
        <f>Cal_051922a!$A$3</f>
        <v>20220519</v>
      </c>
      <c r="Z3726" s="90" t="s">
        <v>1545</v>
      </c>
      <c r="AA3726" s="82">
        <v>20220819</v>
      </c>
      <c r="AB3726" s="85"/>
      <c r="AE3726" s="689" t="s">
        <v>1250</v>
      </c>
      <c r="AF3726" s="130">
        <v>1</v>
      </c>
      <c r="AG3726" s="130" t="s">
        <v>1634</v>
      </c>
      <c r="AH3726" s="155" t="s">
        <v>152</v>
      </c>
      <c r="AI3726" s="155"/>
    </row>
    <row r="3727" spans="1:35" s="372" customFormat="1" x14ac:dyDescent="0.2">
      <c r="A3727" s="372" t="s">
        <v>1292</v>
      </c>
      <c r="B3727" s="462">
        <v>20210203</v>
      </c>
      <c r="C3727" s="373" t="s">
        <v>51</v>
      </c>
      <c r="D3727" s="373">
        <v>1</v>
      </c>
      <c r="E3727" s="373">
        <v>9</v>
      </c>
      <c r="F3727" s="107"/>
      <c r="G3727" s="107"/>
      <c r="H3727" s="373" t="s">
        <v>10</v>
      </c>
      <c r="I3727" s="373">
        <v>550</v>
      </c>
      <c r="J3727" s="373">
        <v>20</v>
      </c>
      <c r="K3727" s="372">
        <v>5</v>
      </c>
      <c r="L3727" s="372">
        <v>1</v>
      </c>
      <c r="M3727" s="372">
        <v>0</v>
      </c>
      <c r="N3727" s="375">
        <f>1/3</f>
        <v>0.33333333333333331</v>
      </c>
      <c r="O3727" s="374" t="str">
        <f>Cal_051922a!$E$2</f>
        <v>Cal_051922a</v>
      </c>
      <c r="P3727" s="596">
        <f>Cal_051922a!$Q$3</f>
        <v>1.8382409380942635</v>
      </c>
      <c r="Q3727" s="596">
        <f>Cal_051922a!$R$3</f>
        <v>0.56187208580813652</v>
      </c>
      <c r="R3727" s="376">
        <v>134.30000000000001</v>
      </c>
      <c r="S3727" s="376">
        <v>78.22</v>
      </c>
      <c r="T3727" s="372">
        <f>AVERAGE(0.524, 0.653, 0.833, 0.775, 0.829, 0.959)</f>
        <v>0.76216666666666655</v>
      </c>
      <c r="U3727" s="378">
        <f t="shared" si="969"/>
        <v>133.53783333333334</v>
      </c>
      <c r="V3727" s="378">
        <f t="shared" si="970"/>
        <v>77.457833333333326</v>
      </c>
      <c r="W3727" s="464">
        <f t="shared" si="971"/>
        <v>1.8845497103788174</v>
      </c>
      <c r="X3727" s="464">
        <f t="shared" si="972"/>
        <v>0.29734507581416297</v>
      </c>
      <c r="Y3727" s="372">
        <f>Cal_051922a!$A$3</f>
        <v>20220519</v>
      </c>
      <c r="Z3727" s="694" t="s">
        <v>1545</v>
      </c>
      <c r="AA3727" s="372">
        <v>20220819</v>
      </c>
      <c r="AB3727" s="380"/>
      <c r="AE3727" s="692" t="s">
        <v>1250</v>
      </c>
      <c r="AF3727" s="628">
        <v>4</v>
      </c>
      <c r="AG3727" s="628" t="s">
        <v>1634</v>
      </c>
      <c r="AH3727" s="412" t="s">
        <v>1788</v>
      </c>
      <c r="AI3727" s="371"/>
    </row>
    <row r="3728" spans="1:35" s="372" customFormat="1" x14ac:dyDescent="0.2">
      <c r="A3728" s="372" t="s">
        <v>1292</v>
      </c>
      <c r="B3728" s="462">
        <v>20210203</v>
      </c>
      <c r="C3728" s="373" t="s">
        <v>51</v>
      </c>
      <c r="D3728" s="373">
        <v>1</v>
      </c>
      <c r="E3728" s="373">
        <v>9</v>
      </c>
      <c r="F3728" s="107"/>
      <c r="G3728" s="107"/>
      <c r="H3728" s="373" t="s">
        <v>11</v>
      </c>
      <c r="I3728" s="373">
        <v>550</v>
      </c>
      <c r="J3728" s="373">
        <v>20</v>
      </c>
      <c r="K3728" s="372">
        <v>5</v>
      </c>
      <c r="L3728" s="372">
        <v>1</v>
      </c>
      <c r="M3728" s="372">
        <v>0</v>
      </c>
      <c r="N3728" s="375">
        <v>0.33</v>
      </c>
      <c r="O3728" s="374" t="str">
        <f>Cal_051922a!$E$2</f>
        <v>Cal_051922a</v>
      </c>
      <c r="P3728" s="596">
        <f>Cal_051922a!$Q$3</f>
        <v>1.8382409380942635</v>
      </c>
      <c r="Q3728" s="596">
        <f>Cal_051922a!$R$3</f>
        <v>0.56187208580813652</v>
      </c>
      <c r="R3728" s="376">
        <v>355.7</v>
      </c>
      <c r="S3728" s="376">
        <v>214.6</v>
      </c>
      <c r="T3728" s="372">
        <f>AVERAGE(0.932,0.547,0.855)</f>
        <v>0.77800000000000002</v>
      </c>
      <c r="U3728" s="378">
        <f t="shared" si="969"/>
        <v>354.92199999999997</v>
      </c>
      <c r="V3728" s="378">
        <f t="shared" si="970"/>
        <v>213.822</v>
      </c>
      <c r="W3728" s="464">
        <f t="shared" si="971"/>
        <v>4.7895136121278945</v>
      </c>
      <c r="X3728" s="464">
        <f t="shared" si="972"/>
        <v>1.2944366189017538</v>
      </c>
      <c r="Y3728" s="372">
        <f>Cal_051922a!$A$3</f>
        <v>20220519</v>
      </c>
      <c r="Z3728" s="380" t="s">
        <v>1301</v>
      </c>
      <c r="AA3728" s="372">
        <v>20220818</v>
      </c>
      <c r="AB3728" s="380"/>
      <c r="AE3728" s="692" t="s">
        <v>1250</v>
      </c>
      <c r="AF3728" s="628">
        <v>3</v>
      </c>
      <c r="AG3728" s="628" t="s">
        <v>1634</v>
      </c>
      <c r="AH3728" s="412" t="s">
        <v>1789</v>
      </c>
      <c r="AI3728" s="371"/>
    </row>
    <row r="3729" spans="1:35" x14ac:dyDescent="0.2">
      <c r="A3729" s="43" t="s">
        <v>1292</v>
      </c>
      <c r="B3729" s="45">
        <v>20210203</v>
      </c>
      <c r="C3729" s="107" t="s">
        <v>51</v>
      </c>
      <c r="D3729" s="107">
        <v>1</v>
      </c>
      <c r="E3729" s="107">
        <v>15</v>
      </c>
      <c r="H3729" s="107" t="s">
        <v>10</v>
      </c>
      <c r="I3729" s="107">
        <v>290</v>
      </c>
      <c r="J3729" s="107">
        <v>0</v>
      </c>
      <c r="K3729" s="43">
        <v>10</v>
      </c>
      <c r="L3729" s="43">
        <v>1</v>
      </c>
      <c r="M3729" s="43">
        <v>0</v>
      </c>
      <c r="N3729" s="49">
        <v>1</v>
      </c>
      <c r="O3729" s="111" t="str">
        <f>Cal_051922a!$E$2</f>
        <v>Cal_051922a</v>
      </c>
      <c r="P3729" s="112">
        <f>Cal_051922a!$Q$3</f>
        <v>1.8382409380942635</v>
      </c>
      <c r="Q3729" s="112">
        <f>Cal_051922a!$R$3</f>
        <v>0.56187208580813652</v>
      </c>
      <c r="R3729" s="46">
        <v>308.7</v>
      </c>
      <c r="S3729" s="46">
        <v>194.2</v>
      </c>
      <c r="T3729" s="43">
        <f t="shared" ref="T3729:T3730" si="990">AVERAGE(0.753,0.768,0.836,0.762,0.68,0.617)</f>
        <v>0.7360000000000001</v>
      </c>
      <c r="U3729" s="79">
        <f t="shared" si="969"/>
        <v>307.964</v>
      </c>
      <c r="V3729" s="79">
        <f t="shared" si="970"/>
        <v>193.464</v>
      </c>
      <c r="W3729" s="465">
        <f t="shared" si="971"/>
        <v>4.8649514655215862</v>
      </c>
      <c r="X3729" s="465">
        <f t="shared" si="972"/>
        <v>2.0254107910156565</v>
      </c>
      <c r="Y3729" s="43">
        <f>Cal_051922a!$A$3</f>
        <v>20220519</v>
      </c>
      <c r="Z3729" s="48" t="s">
        <v>1583</v>
      </c>
      <c r="AA3729" s="43">
        <v>20221107</v>
      </c>
      <c r="AE3729" s="689" t="s">
        <v>1250</v>
      </c>
      <c r="AF3729" s="130">
        <v>1</v>
      </c>
      <c r="AG3729" s="130" t="s">
        <v>1634</v>
      </c>
      <c r="AH3729"/>
    </row>
    <row r="3730" spans="1:35" x14ac:dyDescent="0.2">
      <c r="A3730" s="43" t="s">
        <v>1292</v>
      </c>
      <c r="B3730" s="45">
        <v>20210203</v>
      </c>
      <c r="C3730" s="107" t="s">
        <v>51</v>
      </c>
      <c r="D3730" s="107">
        <v>1</v>
      </c>
      <c r="E3730" s="107">
        <v>15</v>
      </c>
      <c r="H3730" s="107" t="s">
        <v>11</v>
      </c>
      <c r="I3730" s="107">
        <v>290</v>
      </c>
      <c r="J3730" s="107">
        <v>0</v>
      </c>
      <c r="K3730" s="43">
        <v>10</v>
      </c>
      <c r="L3730" s="43">
        <v>1</v>
      </c>
      <c r="M3730" s="43">
        <v>0</v>
      </c>
      <c r="N3730" s="49">
        <v>1</v>
      </c>
      <c r="O3730" s="111" t="str">
        <f>Cal_051922a!$E$2</f>
        <v>Cal_051922a</v>
      </c>
      <c r="P3730" s="112">
        <f>Cal_051922a!$Q$3</f>
        <v>1.8382409380942635</v>
      </c>
      <c r="Q3730" s="112">
        <f>Cal_051922a!$R$3</f>
        <v>0.56187208580813652</v>
      </c>
      <c r="R3730" s="46">
        <v>280.60000000000002</v>
      </c>
      <c r="S3730" s="46">
        <v>175.2</v>
      </c>
      <c r="T3730" s="43">
        <f t="shared" si="990"/>
        <v>0.7360000000000001</v>
      </c>
      <c r="U3730" s="79">
        <f t="shared" si="969"/>
        <v>279.86400000000003</v>
      </c>
      <c r="V3730" s="79">
        <f t="shared" si="970"/>
        <v>174.464</v>
      </c>
      <c r="W3730" s="465">
        <f t="shared" si="971"/>
        <v>4.4783046678251122</v>
      </c>
      <c r="X3730" s="465">
        <f t="shared" si="972"/>
        <v>1.7353586531261438</v>
      </c>
      <c r="Y3730" s="43">
        <f>Cal_051922a!$A$3</f>
        <v>20220519</v>
      </c>
      <c r="Z3730" s="48" t="s">
        <v>1583</v>
      </c>
      <c r="AA3730" s="43">
        <v>20221107</v>
      </c>
      <c r="AE3730" s="689" t="s">
        <v>1250</v>
      </c>
      <c r="AF3730" s="130">
        <v>1</v>
      </c>
      <c r="AG3730" s="130" t="s">
        <v>1634</v>
      </c>
      <c r="AH3730"/>
    </row>
    <row r="3731" spans="1:35" x14ac:dyDescent="0.2">
      <c r="A3731" s="43" t="s">
        <v>1292</v>
      </c>
      <c r="B3731" s="45">
        <v>20210203</v>
      </c>
      <c r="C3731" s="107" t="s">
        <v>51</v>
      </c>
      <c r="D3731" s="107">
        <v>1</v>
      </c>
      <c r="E3731" s="107">
        <v>15</v>
      </c>
      <c r="H3731" s="107" t="s">
        <v>10</v>
      </c>
      <c r="I3731" s="107">
        <v>290</v>
      </c>
      <c r="J3731" s="107">
        <v>10</v>
      </c>
      <c r="K3731" s="43">
        <v>5</v>
      </c>
      <c r="L3731" s="43">
        <v>1</v>
      </c>
      <c r="M3731" s="43">
        <v>0</v>
      </c>
      <c r="N3731" s="49">
        <v>1</v>
      </c>
      <c r="O3731" s="111" t="str">
        <f>Cal_051922a!$E$2</f>
        <v>Cal_051922a</v>
      </c>
      <c r="P3731" s="112">
        <f>Cal_051922a!$Q$3</f>
        <v>1.8382409380942635</v>
      </c>
      <c r="Q3731" s="112">
        <f>Cal_051922a!$R$3</f>
        <v>0.56187208580813652</v>
      </c>
      <c r="R3731" s="46">
        <v>99.19</v>
      </c>
      <c r="S3731" s="46">
        <v>65.28</v>
      </c>
      <c r="T3731" s="50">
        <f t="shared" ref="T3731" si="991">AVERAGE(0.492,0.582,0.639,0.682,0.559,0.771)</f>
        <v>0.62083333333333335</v>
      </c>
      <c r="U3731" s="79">
        <f t="shared" si="969"/>
        <v>98.569166666666661</v>
      </c>
      <c r="V3731" s="79">
        <f t="shared" si="970"/>
        <v>64.659166666666664</v>
      </c>
      <c r="W3731" s="465">
        <f t="shared" si="971"/>
        <v>0.72039521482898239</v>
      </c>
      <c r="X3731" s="465">
        <f t="shared" si="972"/>
        <v>0.43104660778181608</v>
      </c>
      <c r="Y3731" s="43">
        <f>Cal_051922a!$A$3</f>
        <v>20220519</v>
      </c>
      <c r="Z3731" s="48" t="s">
        <v>1596</v>
      </c>
      <c r="AA3731" s="43">
        <v>20221201</v>
      </c>
      <c r="AE3731" s="689" t="s">
        <v>1250</v>
      </c>
      <c r="AF3731" s="130">
        <v>1</v>
      </c>
      <c r="AG3731" s="130" t="s">
        <v>1634</v>
      </c>
      <c r="AH3731"/>
    </row>
    <row r="3732" spans="1:35" x14ac:dyDescent="0.2">
      <c r="A3732" s="43" t="s">
        <v>1292</v>
      </c>
      <c r="B3732" s="45">
        <v>20210203</v>
      </c>
      <c r="C3732" s="107" t="s">
        <v>51</v>
      </c>
      <c r="D3732" s="107">
        <v>1</v>
      </c>
      <c r="E3732" s="107">
        <v>15</v>
      </c>
      <c r="H3732" s="107" t="s">
        <v>11</v>
      </c>
      <c r="I3732" s="107">
        <v>290</v>
      </c>
      <c r="J3732" s="107">
        <v>10</v>
      </c>
      <c r="K3732" s="43">
        <v>5</v>
      </c>
      <c r="L3732" s="43">
        <v>1</v>
      </c>
      <c r="M3732" s="43">
        <v>0</v>
      </c>
      <c r="N3732" s="49">
        <v>1</v>
      </c>
      <c r="O3732" s="111" t="str">
        <f>Cal_051922a!$E$2</f>
        <v>Cal_051922a</v>
      </c>
      <c r="P3732" s="112">
        <f>Cal_051922a!$Q$3</f>
        <v>1.8382409380942635</v>
      </c>
      <c r="Q3732" s="112">
        <f>Cal_051922a!$R$3</f>
        <v>0.56187208580813652</v>
      </c>
      <c r="R3732" s="46">
        <v>111.4</v>
      </c>
      <c r="S3732" s="46">
        <v>75.17</v>
      </c>
      <c r="T3732" s="43">
        <f>AVERAGE(0.791,0.919,0.86,0.504,0.536,0.639)</f>
        <v>0.70816666666666661</v>
      </c>
      <c r="U3732" s="79">
        <f t="shared" si="969"/>
        <v>110.69183333333334</v>
      </c>
      <c r="V3732" s="79">
        <f t="shared" si="970"/>
        <v>74.461833333333331</v>
      </c>
      <c r="W3732" s="465">
        <f t="shared" si="971"/>
        <v>0.76968205937051126</v>
      </c>
      <c r="X3732" s="465">
        <f t="shared" si="972"/>
        <v>0.55632434479917103</v>
      </c>
      <c r="Y3732" s="43">
        <f>Cal_051922a!$A$3</f>
        <v>20220519</v>
      </c>
      <c r="Z3732" s="48" t="s">
        <v>1558</v>
      </c>
      <c r="AA3732" s="43">
        <v>20221027</v>
      </c>
      <c r="AE3732" s="689" t="s">
        <v>1250</v>
      </c>
      <c r="AF3732" s="130">
        <v>1</v>
      </c>
      <c r="AG3732" s="130" t="s">
        <v>1634</v>
      </c>
      <c r="AH3732"/>
    </row>
    <row r="3733" spans="1:35" s="82" customFormat="1" x14ac:dyDescent="0.2">
      <c r="A3733" s="82" t="s">
        <v>1292</v>
      </c>
      <c r="B3733" s="81">
        <v>20210203</v>
      </c>
      <c r="C3733" s="126" t="s">
        <v>51</v>
      </c>
      <c r="D3733" s="126">
        <v>1</v>
      </c>
      <c r="E3733" s="126">
        <v>15</v>
      </c>
      <c r="F3733" s="107"/>
      <c r="G3733" s="107"/>
      <c r="H3733" s="126" t="s">
        <v>10</v>
      </c>
      <c r="I3733" s="126">
        <v>294</v>
      </c>
      <c r="J3733" s="126">
        <v>5</v>
      </c>
      <c r="K3733" s="82">
        <v>5</v>
      </c>
      <c r="L3733" s="82">
        <v>1</v>
      </c>
      <c r="M3733" s="82">
        <v>0</v>
      </c>
      <c r="N3733" s="83">
        <v>1</v>
      </c>
      <c r="O3733" s="156" t="str">
        <f>Cal_051922a!$E$2</f>
        <v>Cal_051922a</v>
      </c>
      <c r="P3733" s="157">
        <f>Cal_051922a!$Q$3</f>
        <v>1.8382409380942635</v>
      </c>
      <c r="Q3733" s="157">
        <f>Cal_051922a!$R$3</f>
        <v>0.56187208580813652</v>
      </c>
      <c r="R3733" s="84">
        <v>389.7</v>
      </c>
      <c r="S3733" s="84">
        <v>235</v>
      </c>
      <c r="T3733" s="82">
        <f>AVERAGE(0.932,0.547,0.855)</f>
        <v>0.77800000000000002</v>
      </c>
      <c r="U3733" s="125">
        <f t="shared" si="969"/>
        <v>388.92199999999997</v>
      </c>
      <c r="V3733" s="125">
        <f t="shared" si="970"/>
        <v>234.22200000000001</v>
      </c>
      <c r="W3733" s="459">
        <f>(Q3733*P3733/(P3733-1)*(U3733-V3733)*(K3733)/I3733)/N3733</f>
        <v>3.2417835249041209</v>
      </c>
      <c r="X3733" s="459">
        <f t="shared" si="972"/>
        <v>0.87246241551283088</v>
      </c>
      <c r="Y3733" s="82">
        <f>Cal_051922a!$A$3</f>
        <v>20220519</v>
      </c>
      <c r="Z3733" s="85" t="s">
        <v>1301</v>
      </c>
      <c r="AA3733" s="82">
        <v>20220818</v>
      </c>
      <c r="AB3733" s="85"/>
      <c r="AE3733" s="689" t="s">
        <v>1250</v>
      </c>
      <c r="AF3733" s="130">
        <v>3</v>
      </c>
      <c r="AG3733" s="130" t="s">
        <v>1634</v>
      </c>
      <c r="AH3733" s="155" t="s">
        <v>1793</v>
      </c>
      <c r="AI3733" s="155"/>
    </row>
    <row r="3734" spans="1:35" s="82" customFormat="1" x14ac:dyDescent="0.2">
      <c r="A3734" s="82" t="s">
        <v>1292</v>
      </c>
      <c r="B3734" s="81">
        <v>20210203</v>
      </c>
      <c r="C3734" s="126" t="s">
        <v>51</v>
      </c>
      <c r="D3734" s="126">
        <v>1</v>
      </c>
      <c r="E3734" s="126">
        <v>15</v>
      </c>
      <c r="F3734" s="107"/>
      <c r="G3734" s="107"/>
      <c r="H3734" s="126" t="s">
        <v>11</v>
      </c>
      <c r="I3734" s="126">
        <v>293</v>
      </c>
      <c r="J3734" s="126">
        <v>5</v>
      </c>
      <c r="K3734" s="82">
        <v>5</v>
      </c>
      <c r="L3734" s="82">
        <v>1</v>
      </c>
      <c r="M3734" s="82">
        <v>0</v>
      </c>
      <c r="N3734" s="83">
        <v>1</v>
      </c>
      <c r="O3734" s="156" t="str">
        <f>Cal_051922a!$E$2</f>
        <v>Cal_051922a</v>
      </c>
      <c r="P3734" s="157">
        <f>Cal_051922a!$Q$3</f>
        <v>1.8382409380942635</v>
      </c>
      <c r="Q3734" s="157">
        <f>Cal_051922a!$R$3</f>
        <v>0.56187208580813652</v>
      </c>
      <c r="R3734" s="84">
        <v>194.8</v>
      </c>
      <c r="S3734" s="84">
        <v>131.69999999999999</v>
      </c>
      <c r="T3734" s="82">
        <f>AVERAGE(0.888, 0.832, 0.918, 0.587, 0.78, 0.439)</f>
        <v>0.7406666666666667</v>
      </c>
      <c r="U3734" s="125">
        <f t="shared" si="969"/>
        <v>194.05933333333334</v>
      </c>
      <c r="V3734" s="125">
        <f t="shared" si="970"/>
        <v>130.95933333333332</v>
      </c>
      <c r="W3734" s="459">
        <f t="shared" si="971"/>
        <v>1.3267917621887646</v>
      </c>
      <c r="X3734" s="459">
        <f t="shared" si="972"/>
        <v>0.98143637027019104</v>
      </c>
      <c r="Y3734" s="82">
        <f>Cal_051922a!$A$3</f>
        <v>20220519</v>
      </c>
      <c r="Z3734" s="90" t="s">
        <v>1548</v>
      </c>
      <c r="AA3734" s="82">
        <v>20220913</v>
      </c>
      <c r="AB3734" s="85"/>
      <c r="AE3734" s="689" t="s">
        <v>1250</v>
      </c>
      <c r="AF3734" s="130">
        <v>4</v>
      </c>
      <c r="AG3734" s="130" t="s">
        <v>1634</v>
      </c>
      <c r="AH3734" s="153" t="s">
        <v>1790</v>
      </c>
      <c r="AI3734" s="155"/>
    </row>
    <row r="3735" spans="1:35" s="372" customFormat="1" x14ac:dyDescent="0.2">
      <c r="A3735" s="372" t="s">
        <v>1292</v>
      </c>
      <c r="B3735" s="462">
        <v>20210203</v>
      </c>
      <c r="C3735" s="373" t="s">
        <v>51</v>
      </c>
      <c r="D3735" s="373">
        <v>1</v>
      </c>
      <c r="E3735" s="373">
        <v>15</v>
      </c>
      <c r="F3735" s="107"/>
      <c r="G3735" s="107"/>
      <c r="H3735" s="373" t="s">
        <v>10</v>
      </c>
      <c r="I3735" s="373">
        <v>550</v>
      </c>
      <c r="J3735" s="373">
        <v>20</v>
      </c>
      <c r="K3735" s="372">
        <v>5</v>
      </c>
      <c r="L3735" s="372">
        <v>1</v>
      </c>
      <c r="M3735" s="372">
        <v>0</v>
      </c>
      <c r="N3735" s="375">
        <f>1/3</f>
        <v>0.33333333333333331</v>
      </c>
      <c r="O3735" s="374" t="str">
        <f>Cal_051922a!$E$2</f>
        <v>Cal_051922a</v>
      </c>
      <c r="P3735" s="596">
        <f>Cal_051922a!$Q$3</f>
        <v>1.8382409380942635</v>
      </c>
      <c r="Q3735" s="596">
        <f>Cal_051922a!$R$3</f>
        <v>0.56187208580813652</v>
      </c>
      <c r="R3735" s="376">
        <v>284.60000000000002</v>
      </c>
      <c r="S3735" s="376">
        <v>159.30000000000001</v>
      </c>
      <c r="T3735" s="372">
        <f t="shared" ref="T3735:T3736" si="992">AVERAGE(0.524, 0.653, 0.833, 0.775, 0.829, 0.959)</f>
        <v>0.76216666666666655</v>
      </c>
      <c r="U3735" s="378">
        <f t="shared" si="969"/>
        <v>283.83783333333338</v>
      </c>
      <c r="V3735" s="378">
        <f t="shared" si="970"/>
        <v>158.53783333333334</v>
      </c>
      <c r="W3735" s="464">
        <f t="shared" si="971"/>
        <v>4.2106647416274221</v>
      </c>
      <c r="X3735" s="464">
        <f t="shared" si="972"/>
        <v>0.25515694584122245</v>
      </c>
      <c r="Y3735" s="372">
        <f>Cal_051922a!$A$3</f>
        <v>20220519</v>
      </c>
      <c r="Z3735" s="694" t="s">
        <v>1545</v>
      </c>
      <c r="AA3735" s="372">
        <v>20220819</v>
      </c>
      <c r="AB3735" s="380"/>
      <c r="AE3735" s="692" t="s">
        <v>1250</v>
      </c>
      <c r="AF3735" s="628">
        <v>3</v>
      </c>
      <c r="AG3735" s="628" t="s">
        <v>1634</v>
      </c>
      <c r="AH3735" s="371" t="s">
        <v>1791</v>
      </c>
      <c r="AI3735" s="371"/>
    </row>
    <row r="3736" spans="1:35" s="610" customFormat="1" ht="13.5" thickBot="1" x14ac:dyDescent="0.25">
      <c r="A3736" s="610" t="s">
        <v>1292</v>
      </c>
      <c r="B3736" s="611">
        <v>20210203</v>
      </c>
      <c r="C3736" s="612" t="s">
        <v>51</v>
      </c>
      <c r="D3736" s="612">
        <v>1</v>
      </c>
      <c r="E3736" s="612">
        <v>15</v>
      </c>
      <c r="F3736" s="140"/>
      <c r="G3736" s="140"/>
      <c r="H3736" s="612" t="s">
        <v>11</v>
      </c>
      <c r="I3736" s="612">
        <v>552</v>
      </c>
      <c r="J3736" s="612">
        <v>20</v>
      </c>
      <c r="K3736" s="610">
        <v>5</v>
      </c>
      <c r="L3736" s="610">
        <v>1</v>
      </c>
      <c r="M3736" s="610">
        <v>0</v>
      </c>
      <c r="N3736" s="614">
        <f>1/3</f>
        <v>0.33333333333333331</v>
      </c>
      <c r="O3736" s="631" t="str">
        <f>Cal_051922a!$E$2</f>
        <v>Cal_051922a</v>
      </c>
      <c r="P3736" s="632">
        <f>Cal_051922a!$Q$3</f>
        <v>1.8382409380942635</v>
      </c>
      <c r="Q3736" s="632">
        <f>Cal_051922a!$R$3</f>
        <v>0.56187208580813652</v>
      </c>
      <c r="R3736" s="626">
        <v>263.3</v>
      </c>
      <c r="S3736" s="626">
        <v>153.5</v>
      </c>
      <c r="T3736" s="372">
        <f t="shared" si="992"/>
        <v>0.76216666666666655</v>
      </c>
      <c r="U3736" s="618">
        <f t="shared" si="969"/>
        <v>262.53783333333337</v>
      </c>
      <c r="V3736" s="618">
        <f t="shared" si="970"/>
        <v>152.73783333333333</v>
      </c>
      <c r="W3736" s="619">
        <f t="shared" si="971"/>
        <v>3.6764235941982726</v>
      </c>
      <c r="X3736" s="619">
        <f t="shared" si="972"/>
        <v>0.61043045038257004</v>
      </c>
      <c r="Y3736" s="372">
        <f>Cal_051922a!$A$3</f>
        <v>20220519</v>
      </c>
      <c r="Z3736" s="694" t="s">
        <v>1545</v>
      </c>
      <c r="AA3736" s="372">
        <v>20220819</v>
      </c>
      <c r="AB3736" s="625"/>
      <c r="AE3736" s="692" t="s">
        <v>1250</v>
      </c>
      <c r="AF3736" s="633">
        <v>3</v>
      </c>
      <c r="AG3736" s="628" t="s">
        <v>1634</v>
      </c>
      <c r="AH3736" s="613" t="s">
        <v>1792</v>
      </c>
      <c r="AI3736" s="613"/>
    </row>
    <row r="3737" spans="1:35" x14ac:dyDescent="0.2">
      <c r="A3737" s="43" t="s">
        <v>1292</v>
      </c>
      <c r="B3737" s="45">
        <v>20210204</v>
      </c>
      <c r="C3737" s="107" t="s">
        <v>59</v>
      </c>
      <c r="D3737" s="107">
        <v>2</v>
      </c>
      <c r="E3737" s="107">
        <v>1</v>
      </c>
      <c r="H3737" s="107" t="s">
        <v>10</v>
      </c>
      <c r="I3737" s="107">
        <v>290</v>
      </c>
      <c r="J3737" s="107">
        <v>0</v>
      </c>
      <c r="K3737" s="43">
        <v>5</v>
      </c>
      <c r="L3737" s="43">
        <v>1</v>
      </c>
      <c r="M3737" s="43">
        <v>0</v>
      </c>
      <c r="N3737" s="49">
        <v>1</v>
      </c>
      <c r="O3737" s="111" t="str">
        <f>Cal_051922a!$E$2</f>
        <v>Cal_051922a</v>
      </c>
      <c r="P3737" s="112">
        <f>Cal_051922a!$Q$3</f>
        <v>1.8382409380942635</v>
      </c>
      <c r="Q3737" s="112">
        <f>Cal_051922a!$R$3</f>
        <v>0.56187208580813652</v>
      </c>
      <c r="R3737" s="46">
        <v>168.8</v>
      </c>
      <c r="S3737" s="46">
        <v>107</v>
      </c>
      <c r="T3737" s="43">
        <f>AVERAGE(0.753,0.768,0.836,0.762,0.68,0.617)</f>
        <v>0.7360000000000001</v>
      </c>
      <c r="U3737" s="79">
        <f t="shared" si="969"/>
        <v>168.06400000000002</v>
      </c>
      <c r="V3737" s="79">
        <f t="shared" si="970"/>
        <v>106.264</v>
      </c>
      <c r="W3737" s="465">
        <f t="shared" si="971"/>
        <v>1.3128995658045159</v>
      </c>
      <c r="X3737" s="465">
        <f t="shared" si="972"/>
        <v>0.57943558396152206</v>
      </c>
      <c r="Y3737" s="43">
        <f>Cal_051922a!$A$3</f>
        <v>20220519</v>
      </c>
      <c r="Z3737" s="48" t="s">
        <v>1582</v>
      </c>
      <c r="AA3737" s="43">
        <v>20221107</v>
      </c>
      <c r="AE3737" s="689" t="s">
        <v>1250</v>
      </c>
      <c r="AF3737" s="130">
        <v>1</v>
      </c>
      <c r="AG3737" s="130" t="s">
        <v>1634</v>
      </c>
      <c r="AH3737"/>
    </row>
    <row r="3738" spans="1:35" x14ac:dyDescent="0.2">
      <c r="A3738" s="43" t="s">
        <v>1292</v>
      </c>
      <c r="B3738" s="45">
        <v>20210204</v>
      </c>
      <c r="C3738" s="107" t="s">
        <v>59</v>
      </c>
      <c r="D3738" s="107">
        <v>2</v>
      </c>
      <c r="E3738" s="107">
        <v>1</v>
      </c>
      <c r="H3738" s="107" t="s">
        <v>11</v>
      </c>
      <c r="I3738" s="107">
        <v>290</v>
      </c>
      <c r="J3738" s="107">
        <v>0</v>
      </c>
      <c r="K3738" s="43">
        <v>5</v>
      </c>
      <c r="L3738" s="43">
        <v>1</v>
      </c>
      <c r="M3738" s="43">
        <v>0</v>
      </c>
      <c r="N3738" s="49">
        <v>1</v>
      </c>
      <c r="O3738" s="111" t="str">
        <f>Cal_051922a!$E$2</f>
        <v>Cal_051922a</v>
      </c>
      <c r="P3738" s="112">
        <f>Cal_051922a!$Q$3</f>
        <v>1.8382409380942635</v>
      </c>
      <c r="Q3738" s="112">
        <f>Cal_051922a!$R$3</f>
        <v>0.56187208580813652</v>
      </c>
      <c r="R3738" s="46">
        <v>185</v>
      </c>
      <c r="S3738" s="46">
        <v>116.5</v>
      </c>
      <c r="T3738" s="43">
        <f>AVERAGE(0.753,0.768,0.836,0.762,0.68,0.617)</f>
        <v>0.7360000000000001</v>
      </c>
      <c r="U3738" s="79">
        <f t="shared" si="969"/>
        <v>184.26400000000001</v>
      </c>
      <c r="V3738" s="79">
        <f t="shared" si="970"/>
        <v>115.764</v>
      </c>
      <c r="W3738" s="465">
        <f t="shared" si="971"/>
        <v>1.4552365737477235</v>
      </c>
      <c r="X3738" s="465">
        <f t="shared" si="972"/>
        <v>0.60627330991481121</v>
      </c>
      <c r="Y3738" s="43">
        <f>Cal_051922a!$A$3</f>
        <v>20220519</v>
      </c>
      <c r="Z3738" s="48" t="s">
        <v>1583</v>
      </c>
      <c r="AA3738" s="43">
        <v>20221107</v>
      </c>
      <c r="AE3738" s="689" t="s">
        <v>1250</v>
      </c>
      <c r="AF3738" s="130">
        <v>1</v>
      </c>
      <c r="AG3738" s="130" t="s">
        <v>1634</v>
      </c>
      <c r="AH3738"/>
    </row>
    <row r="3739" spans="1:35" x14ac:dyDescent="0.2">
      <c r="A3739" s="43" t="s">
        <v>1292</v>
      </c>
      <c r="B3739" s="45">
        <v>20210204</v>
      </c>
      <c r="C3739" s="107" t="s">
        <v>59</v>
      </c>
      <c r="D3739" s="107">
        <v>2</v>
      </c>
      <c r="E3739" s="107">
        <v>4</v>
      </c>
      <c r="H3739" s="107" t="s">
        <v>10</v>
      </c>
      <c r="I3739" s="107">
        <v>290</v>
      </c>
      <c r="J3739" s="107">
        <v>0</v>
      </c>
      <c r="K3739" s="43">
        <v>5</v>
      </c>
      <c r="L3739" s="43">
        <v>1</v>
      </c>
      <c r="M3739" s="43">
        <v>0</v>
      </c>
      <c r="N3739" s="49">
        <v>1</v>
      </c>
      <c r="O3739" s="111" t="str">
        <f>Cal_051922a!$E$2</f>
        <v>Cal_051922a</v>
      </c>
      <c r="P3739" s="112">
        <f>Cal_051922a!$Q$3</f>
        <v>1.8382409380942635</v>
      </c>
      <c r="Q3739" s="112">
        <f>Cal_051922a!$R$3</f>
        <v>0.56187208580813652</v>
      </c>
      <c r="R3739" s="46">
        <v>204</v>
      </c>
      <c r="S3739" s="46">
        <v>131.80000000000001</v>
      </c>
      <c r="T3739" s="43">
        <f>AVERAGE(0.753,0.768,0.836,0.762,0.68,0.617)</f>
        <v>0.7360000000000001</v>
      </c>
      <c r="U3739" s="79">
        <f t="shared" si="969"/>
        <v>203.26400000000001</v>
      </c>
      <c r="V3739" s="79">
        <f t="shared" si="970"/>
        <v>131.06400000000002</v>
      </c>
      <c r="W3739" s="465">
        <f t="shared" si="971"/>
        <v>1.5338405930596439</v>
      </c>
      <c r="X3739" s="465">
        <f t="shared" si="972"/>
        <v>0.80012965150988158</v>
      </c>
      <c r="Y3739" s="43">
        <f>Cal_051922a!$A$3</f>
        <v>20220519</v>
      </c>
      <c r="Z3739" s="48" t="s">
        <v>1583</v>
      </c>
      <c r="AA3739" s="43">
        <v>20221107</v>
      </c>
      <c r="AE3739" s="689" t="s">
        <v>1250</v>
      </c>
      <c r="AF3739" s="130">
        <v>1</v>
      </c>
      <c r="AG3739" s="130" t="s">
        <v>1634</v>
      </c>
      <c r="AH3739"/>
    </row>
    <row r="3740" spans="1:35" x14ac:dyDescent="0.2">
      <c r="A3740" s="43" t="s">
        <v>1292</v>
      </c>
      <c r="B3740" s="45">
        <v>20210204</v>
      </c>
      <c r="C3740" s="107" t="s">
        <v>59</v>
      </c>
      <c r="D3740" s="107">
        <v>2</v>
      </c>
      <c r="E3740" s="107">
        <v>4</v>
      </c>
      <c r="H3740" s="107" t="s">
        <v>11</v>
      </c>
      <c r="I3740" s="107">
        <v>290</v>
      </c>
      <c r="J3740" s="107">
        <v>0</v>
      </c>
      <c r="K3740" s="43">
        <v>5</v>
      </c>
      <c r="L3740" s="43">
        <v>1</v>
      </c>
      <c r="M3740" s="43">
        <v>0</v>
      </c>
      <c r="N3740" s="49">
        <v>1</v>
      </c>
      <c r="O3740" s="111" t="str">
        <f>Cal_051922a!$E$2</f>
        <v>Cal_051922a</v>
      </c>
      <c r="P3740" s="112">
        <f>Cal_051922a!$Q$3</f>
        <v>1.8382409380942635</v>
      </c>
      <c r="Q3740" s="112">
        <f>Cal_051922a!$R$3</f>
        <v>0.56187208580813652</v>
      </c>
      <c r="R3740" s="46">
        <v>213.5</v>
      </c>
      <c r="S3740" s="46">
        <v>135.9</v>
      </c>
      <c r="T3740" s="43">
        <f>AVERAGE(0.753,0.768,0.836,0.762,0.68,0.617)</f>
        <v>0.7360000000000001</v>
      </c>
      <c r="U3740" s="79">
        <f t="shared" si="969"/>
        <v>212.76400000000001</v>
      </c>
      <c r="V3740" s="79">
        <f t="shared" si="970"/>
        <v>135.16400000000002</v>
      </c>
      <c r="W3740" s="465">
        <f t="shared" si="971"/>
        <v>1.6485599725959608</v>
      </c>
      <c r="X3740" s="465">
        <f t="shared" si="972"/>
        <v>0.75842252554994771</v>
      </c>
      <c r="Y3740" s="43">
        <f>Cal_051922a!$A$3</f>
        <v>20220519</v>
      </c>
      <c r="Z3740" s="48" t="s">
        <v>1583</v>
      </c>
      <c r="AA3740" s="43">
        <v>20221107</v>
      </c>
      <c r="AE3740" s="689" t="s">
        <v>1250</v>
      </c>
      <c r="AF3740" s="130">
        <v>1</v>
      </c>
      <c r="AG3740" s="130" t="s">
        <v>1634</v>
      </c>
      <c r="AH3740"/>
    </row>
    <row r="3741" spans="1:35" x14ac:dyDescent="0.2">
      <c r="A3741" s="43" t="s">
        <v>1292</v>
      </c>
      <c r="B3741" s="45">
        <v>20210204</v>
      </c>
      <c r="C3741" s="107" t="s">
        <v>59</v>
      </c>
      <c r="D3741" s="107">
        <v>2</v>
      </c>
      <c r="E3741" s="107">
        <v>7</v>
      </c>
      <c r="H3741" s="107" t="s">
        <v>10</v>
      </c>
      <c r="I3741" s="107">
        <v>290</v>
      </c>
      <c r="J3741" s="107">
        <v>0</v>
      </c>
      <c r="K3741" s="43">
        <v>5</v>
      </c>
      <c r="L3741" s="43">
        <v>1</v>
      </c>
      <c r="M3741" s="43">
        <v>0</v>
      </c>
      <c r="N3741" s="49">
        <v>1</v>
      </c>
      <c r="O3741" s="111" t="str">
        <f>Cal_051922a!$E$2</f>
        <v>Cal_051922a</v>
      </c>
      <c r="P3741" s="112">
        <f>Cal_051922a!$Q$3</f>
        <v>1.8382409380942635</v>
      </c>
      <c r="Q3741" s="112">
        <f>Cal_051922a!$R$3</f>
        <v>0.56187208580813652</v>
      </c>
      <c r="R3741" s="46">
        <v>211.3</v>
      </c>
      <c r="S3741" s="46">
        <v>131.19999999999999</v>
      </c>
      <c r="T3741" s="43">
        <f t="shared" ref="T3741:T3742" si="993">AVERAGE(0.753,0.768,0.836,0.762,0.68,0.617)</f>
        <v>0.7360000000000001</v>
      </c>
      <c r="U3741" s="79">
        <f t="shared" si="969"/>
        <v>210.56400000000002</v>
      </c>
      <c r="V3741" s="79">
        <f t="shared" si="970"/>
        <v>130.464</v>
      </c>
      <c r="W3741" s="465">
        <f t="shared" si="971"/>
        <v>1.7016707964553675</v>
      </c>
      <c r="X3741" s="465">
        <f t="shared" si="972"/>
        <v>0.6216147280785892</v>
      </c>
      <c r="Y3741" s="43">
        <f>Cal_051922a!$A$3</f>
        <v>20220519</v>
      </c>
      <c r="Z3741" s="48" t="s">
        <v>1583</v>
      </c>
      <c r="AA3741" s="43">
        <v>20221107</v>
      </c>
      <c r="AE3741" s="689" t="s">
        <v>1250</v>
      </c>
      <c r="AF3741" s="130">
        <v>1</v>
      </c>
      <c r="AG3741" s="130" t="s">
        <v>1634</v>
      </c>
      <c r="AH3741"/>
    </row>
    <row r="3742" spans="1:35" x14ac:dyDescent="0.2">
      <c r="A3742" s="43" t="s">
        <v>1292</v>
      </c>
      <c r="B3742" s="45">
        <v>20210204</v>
      </c>
      <c r="C3742" s="107" t="s">
        <v>59</v>
      </c>
      <c r="D3742" s="107">
        <v>2</v>
      </c>
      <c r="E3742" s="107">
        <v>7</v>
      </c>
      <c r="H3742" s="107" t="s">
        <v>11</v>
      </c>
      <c r="I3742" s="107">
        <v>290</v>
      </c>
      <c r="J3742" s="107">
        <v>0</v>
      </c>
      <c r="K3742" s="43">
        <v>5</v>
      </c>
      <c r="L3742" s="43">
        <v>1</v>
      </c>
      <c r="M3742" s="43">
        <v>0</v>
      </c>
      <c r="N3742" s="49">
        <v>1</v>
      </c>
      <c r="O3742" s="111" t="str">
        <f>Cal_051922a!$E$2</f>
        <v>Cal_051922a</v>
      </c>
      <c r="P3742" s="112">
        <f>Cal_051922a!$Q$3</f>
        <v>1.8382409380942635</v>
      </c>
      <c r="Q3742" s="112">
        <f>Cal_051922a!$R$3</f>
        <v>0.56187208580813652</v>
      </c>
      <c r="R3742" s="46">
        <v>211.5</v>
      </c>
      <c r="S3742" s="46">
        <v>132.6</v>
      </c>
      <c r="T3742" s="43">
        <f t="shared" si="993"/>
        <v>0.7360000000000001</v>
      </c>
      <c r="U3742" s="79">
        <f t="shared" si="969"/>
        <v>210.76400000000001</v>
      </c>
      <c r="V3742" s="79">
        <f t="shared" si="970"/>
        <v>131.864</v>
      </c>
      <c r="W3742" s="465">
        <f t="shared" si="971"/>
        <v>1.6761776010028524</v>
      </c>
      <c r="X3742" s="465">
        <f t="shared" si="972"/>
        <v>0.67203893694743089</v>
      </c>
      <c r="Y3742" s="43">
        <f>Cal_051922a!$A$3</f>
        <v>20220519</v>
      </c>
      <c r="Z3742" s="48" t="s">
        <v>1583</v>
      </c>
      <c r="AA3742" s="43">
        <v>20221107</v>
      </c>
      <c r="AE3742" s="689" t="s">
        <v>1250</v>
      </c>
      <c r="AF3742" s="130">
        <v>1</v>
      </c>
      <c r="AG3742" s="130" t="s">
        <v>1634</v>
      </c>
      <c r="AH3742"/>
    </row>
    <row r="3743" spans="1:35" x14ac:dyDescent="0.2">
      <c r="A3743" s="43" t="s">
        <v>1292</v>
      </c>
      <c r="B3743" s="45">
        <v>20210204</v>
      </c>
      <c r="C3743" s="107" t="s">
        <v>59</v>
      </c>
      <c r="D3743" s="107">
        <v>2</v>
      </c>
      <c r="E3743" s="107">
        <v>7</v>
      </c>
      <c r="H3743" s="107" t="s">
        <v>10</v>
      </c>
      <c r="I3743" s="107">
        <v>290</v>
      </c>
      <c r="J3743" s="107">
        <v>10</v>
      </c>
      <c r="K3743" s="43">
        <v>5</v>
      </c>
      <c r="L3743" s="43">
        <v>1</v>
      </c>
      <c r="M3743" s="43">
        <v>0</v>
      </c>
      <c r="N3743" s="49">
        <v>1</v>
      </c>
      <c r="O3743" s="111" t="str">
        <f>Cal_051922a!$E$2</f>
        <v>Cal_051922a</v>
      </c>
      <c r="P3743" s="112">
        <f>Cal_051922a!$Q$3</f>
        <v>1.8382409380942635</v>
      </c>
      <c r="Q3743" s="112">
        <f>Cal_051922a!$R$3</f>
        <v>0.56187208580813652</v>
      </c>
      <c r="R3743" s="46">
        <v>92.01</v>
      </c>
      <c r="S3743" s="46">
        <v>61.54</v>
      </c>
      <c r="T3743" s="50">
        <f t="shared" ref="T3743:T3744" si="994">AVERAGE(0.492,0.582,0.639,0.682,0.559,0.771)</f>
        <v>0.62083333333333335</v>
      </c>
      <c r="U3743" s="79">
        <f t="shared" ref="U3743:U3808" si="995">(R3743-T3743)*(L3743+M3743)/L3743</f>
        <v>91.389166666666668</v>
      </c>
      <c r="V3743" s="79">
        <f t="shared" ref="V3743:V3808" si="996">(S3743-T3743)*(L3743+M3743)/L3743</f>
        <v>60.919166666666669</v>
      </c>
      <c r="W3743" s="465">
        <f t="shared" ref="W3743:W3808" si="997">(Q3743*P3743/(P3743-1)*(U3743-V3743)*(K3743)/I3743)/N3743</f>
        <v>0.6473147211984398</v>
      </c>
      <c r="X3743" s="465">
        <f t="shared" ref="X3743:X3808" si="998">(Q3743*P3743/(P3743-1)*(P3743*V3743-U3743)*(K3743)/I3743)/N3743</f>
        <v>0.43752567985731672</v>
      </c>
      <c r="Y3743" s="43">
        <f>Cal_051922a!$A$3</f>
        <v>20220519</v>
      </c>
      <c r="Z3743" s="48" t="s">
        <v>1596</v>
      </c>
      <c r="AA3743" s="43">
        <v>20221201</v>
      </c>
      <c r="AE3743" s="689" t="s">
        <v>1250</v>
      </c>
      <c r="AF3743" s="130">
        <v>3</v>
      </c>
      <c r="AG3743" s="130" t="s">
        <v>1634</v>
      </c>
      <c r="AH3743" t="s">
        <v>1815</v>
      </c>
    </row>
    <row r="3744" spans="1:35" x14ac:dyDescent="0.2">
      <c r="A3744" s="43" t="s">
        <v>1292</v>
      </c>
      <c r="B3744" s="45">
        <v>20210204</v>
      </c>
      <c r="C3744" s="107" t="s">
        <v>59</v>
      </c>
      <c r="D3744" s="107">
        <v>2</v>
      </c>
      <c r="E3744" s="107">
        <v>7</v>
      </c>
      <c r="H3744" s="107" t="s">
        <v>11</v>
      </c>
      <c r="I3744" s="107">
        <v>290</v>
      </c>
      <c r="J3744" s="107">
        <v>10</v>
      </c>
      <c r="K3744" s="43">
        <v>5</v>
      </c>
      <c r="L3744" s="43">
        <v>1</v>
      </c>
      <c r="M3744" s="43">
        <v>0</v>
      </c>
      <c r="N3744" s="49">
        <v>1</v>
      </c>
      <c r="O3744" s="111" t="str">
        <f>Cal_051922a!$E$2</f>
        <v>Cal_051922a</v>
      </c>
      <c r="P3744" s="112">
        <f>Cal_051922a!$Q$3</f>
        <v>1.8382409380942635</v>
      </c>
      <c r="Q3744" s="112">
        <f>Cal_051922a!$R$3</f>
        <v>0.56187208580813652</v>
      </c>
      <c r="R3744" s="46">
        <v>59.78</v>
      </c>
      <c r="S3744" s="46">
        <v>41.6</v>
      </c>
      <c r="T3744" s="50">
        <f t="shared" si="994"/>
        <v>0.62083333333333335</v>
      </c>
      <c r="U3744" s="79">
        <f t="shared" si="995"/>
        <v>59.159166666666671</v>
      </c>
      <c r="V3744" s="79">
        <f t="shared" si="996"/>
        <v>40.979166666666671</v>
      </c>
      <c r="W3744" s="465">
        <f t="shared" si="997"/>
        <v>0.38622191110560011</v>
      </c>
      <c r="X3744" s="465">
        <f t="shared" si="998"/>
        <v>0.34352962743477217</v>
      </c>
      <c r="Y3744" s="43">
        <f>Cal_051922a!$A$3</f>
        <v>20220519</v>
      </c>
      <c r="Z3744" s="48" t="s">
        <v>1596</v>
      </c>
      <c r="AA3744" s="43">
        <v>20221201</v>
      </c>
      <c r="AE3744" s="689" t="s">
        <v>1250</v>
      </c>
      <c r="AF3744" s="130">
        <v>3</v>
      </c>
      <c r="AG3744" s="130" t="s">
        <v>1634</v>
      </c>
      <c r="AH3744" t="s">
        <v>1815</v>
      </c>
    </row>
    <row r="3745" spans="1:35" s="82" customFormat="1" x14ac:dyDescent="0.2">
      <c r="A3745" s="82" t="s">
        <v>1292</v>
      </c>
      <c r="B3745" s="81">
        <v>20210204</v>
      </c>
      <c r="C3745" s="126" t="s">
        <v>59</v>
      </c>
      <c r="D3745" s="126">
        <v>2</v>
      </c>
      <c r="E3745" s="126">
        <v>7</v>
      </c>
      <c r="F3745" s="107"/>
      <c r="G3745" s="107"/>
      <c r="H3745" s="126" t="s">
        <v>10</v>
      </c>
      <c r="I3745" s="126">
        <v>293</v>
      </c>
      <c r="J3745" s="126">
        <v>5</v>
      </c>
      <c r="K3745" s="82">
        <v>5</v>
      </c>
      <c r="L3745" s="82">
        <v>1</v>
      </c>
      <c r="M3745" s="82">
        <v>0</v>
      </c>
      <c r="N3745" s="83">
        <v>1</v>
      </c>
      <c r="O3745" s="156" t="str">
        <f>Cal_051922a!$E$2</f>
        <v>Cal_051922a</v>
      </c>
      <c r="P3745" s="157">
        <f>Cal_051922a!$Q$3</f>
        <v>1.8382409380942635</v>
      </c>
      <c r="Q3745" s="157">
        <f>Cal_051922a!$R$3</f>
        <v>0.56187208580813652</v>
      </c>
      <c r="R3745" s="84">
        <v>125.8</v>
      </c>
      <c r="S3745" s="84">
        <v>76.94</v>
      </c>
      <c r="T3745" s="82">
        <f t="shared" ref="T3745:T3746" si="999">AVERAGE(0.524, 0.653, 0.833, 0.775, 0.829, 0.959)</f>
        <v>0.76216666666666655</v>
      </c>
      <c r="U3745" s="125">
        <f t="shared" si="995"/>
        <v>125.03783333333332</v>
      </c>
      <c r="V3745" s="125">
        <f t="shared" si="996"/>
        <v>76.177833333333325</v>
      </c>
      <c r="W3745" s="459">
        <f t="shared" si="997"/>
        <v>1.0273699762368147</v>
      </c>
      <c r="X3745" s="459">
        <f t="shared" si="998"/>
        <v>0.31530498624341735</v>
      </c>
      <c r="Y3745" s="82">
        <f>Cal_051922a!$A$3</f>
        <v>20220519</v>
      </c>
      <c r="Z3745" s="90" t="s">
        <v>1545</v>
      </c>
      <c r="AA3745" s="82">
        <v>20220819</v>
      </c>
      <c r="AB3745" s="85"/>
      <c r="AE3745" s="689" t="s">
        <v>1250</v>
      </c>
      <c r="AF3745" s="130">
        <v>1</v>
      </c>
      <c r="AG3745" s="130" t="s">
        <v>1634</v>
      </c>
      <c r="AH3745" s="155" t="s">
        <v>167</v>
      </c>
      <c r="AI3745" s="155"/>
    </row>
    <row r="3746" spans="1:35" s="82" customFormat="1" x14ac:dyDescent="0.2">
      <c r="A3746" s="82" t="s">
        <v>1292</v>
      </c>
      <c r="B3746" s="81">
        <v>20210204</v>
      </c>
      <c r="C3746" s="126" t="s">
        <v>59</v>
      </c>
      <c r="D3746" s="126">
        <v>2</v>
      </c>
      <c r="E3746" s="126">
        <v>7</v>
      </c>
      <c r="F3746" s="107"/>
      <c r="G3746" s="107"/>
      <c r="H3746" s="126" t="s">
        <v>11</v>
      </c>
      <c r="I3746" s="126">
        <v>294</v>
      </c>
      <c r="J3746" s="126">
        <v>5</v>
      </c>
      <c r="K3746" s="82">
        <v>5</v>
      </c>
      <c r="L3746" s="82">
        <v>1</v>
      </c>
      <c r="M3746" s="82">
        <v>0</v>
      </c>
      <c r="N3746" s="83">
        <v>1</v>
      </c>
      <c r="O3746" s="156" t="str">
        <f>Cal_051922a!$E$2</f>
        <v>Cal_051922a</v>
      </c>
      <c r="P3746" s="157">
        <f>Cal_051922a!$Q$3</f>
        <v>1.8382409380942635</v>
      </c>
      <c r="Q3746" s="157">
        <f>Cal_051922a!$R$3</f>
        <v>0.56187208580813652</v>
      </c>
      <c r="R3746" s="84">
        <v>148.69999999999999</v>
      </c>
      <c r="S3746" s="84">
        <v>91.36</v>
      </c>
      <c r="T3746" s="82">
        <f t="shared" si="999"/>
        <v>0.76216666666666655</v>
      </c>
      <c r="U3746" s="125">
        <f t="shared" si="995"/>
        <v>147.93783333333332</v>
      </c>
      <c r="V3746" s="125">
        <f t="shared" si="996"/>
        <v>90.597833333333327</v>
      </c>
      <c r="W3746" s="459">
        <f t="shared" si="997"/>
        <v>1.2015763886102284</v>
      </c>
      <c r="X3746" s="459">
        <f t="shared" si="998"/>
        <v>0.38982735656417122</v>
      </c>
      <c r="Y3746" s="82">
        <f>Cal_051922a!$A$3</f>
        <v>20220519</v>
      </c>
      <c r="Z3746" s="90" t="s">
        <v>1545</v>
      </c>
      <c r="AA3746" s="82">
        <v>20220819</v>
      </c>
      <c r="AB3746" s="85"/>
      <c r="AE3746" s="689" t="s">
        <v>1250</v>
      </c>
      <c r="AF3746" s="130">
        <v>1</v>
      </c>
      <c r="AG3746" s="130" t="s">
        <v>1634</v>
      </c>
      <c r="AH3746" s="155" t="s">
        <v>168</v>
      </c>
      <c r="AI3746" s="155"/>
    </row>
    <row r="3747" spans="1:35" s="372" customFormat="1" x14ac:dyDescent="0.2">
      <c r="A3747" s="372" t="s">
        <v>1292</v>
      </c>
      <c r="B3747" s="462">
        <v>20210204</v>
      </c>
      <c r="C3747" s="373" t="s">
        <v>59</v>
      </c>
      <c r="D3747" s="373">
        <v>2</v>
      </c>
      <c r="E3747" s="373">
        <v>7</v>
      </c>
      <c r="F3747" s="107"/>
      <c r="G3747" s="107"/>
      <c r="H3747" s="373" t="s">
        <v>10</v>
      </c>
      <c r="I3747" s="373">
        <v>551</v>
      </c>
      <c r="J3747" s="373">
        <v>20</v>
      </c>
      <c r="K3747" s="372">
        <v>5</v>
      </c>
      <c r="L3747" s="372">
        <v>1</v>
      </c>
      <c r="M3747" s="372">
        <v>0</v>
      </c>
      <c r="N3747" s="375">
        <v>1</v>
      </c>
      <c r="O3747" s="374" t="str">
        <f>Cal_051922a!$E$2</f>
        <v>Cal_051922a</v>
      </c>
      <c r="P3747" s="596">
        <f>Cal_051922a!$Q$3</f>
        <v>1.8382409380942635</v>
      </c>
      <c r="Q3747" s="596">
        <f>Cal_051922a!$R$3</f>
        <v>0.56187208580813652</v>
      </c>
      <c r="R3747" s="376">
        <v>171.1</v>
      </c>
      <c r="S3747" s="376">
        <v>98.7</v>
      </c>
      <c r="T3747" s="372">
        <f t="shared" ref="T3747:T3748" si="1000">AVERAGE(0.932,0.547,0.855)</f>
        <v>0.77800000000000002</v>
      </c>
      <c r="U3747" s="378">
        <f t="shared" si="995"/>
        <v>170.322</v>
      </c>
      <c r="V3747" s="378">
        <f t="shared" si="996"/>
        <v>97.921999999999997</v>
      </c>
      <c r="W3747" s="464">
        <f t="shared" si="997"/>
        <v>0.80952076787810356</v>
      </c>
      <c r="X3747" s="464">
        <f t="shared" si="998"/>
        <v>0.10825919293146885</v>
      </c>
      <c r="Y3747" s="372">
        <f>Cal_051922a!$A$3</f>
        <v>20220519</v>
      </c>
      <c r="Z3747" s="380" t="s">
        <v>1301</v>
      </c>
      <c r="AA3747" s="372">
        <v>20220818</v>
      </c>
      <c r="AB3747" s="380"/>
      <c r="AE3747" s="692" t="s">
        <v>1250</v>
      </c>
      <c r="AF3747" s="628">
        <v>1</v>
      </c>
      <c r="AG3747" s="628" t="s">
        <v>1634</v>
      </c>
      <c r="AH3747" s="371" t="s">
        <v>172</v>
      </c>
      <c r="AI3747" s="371"/>
    </row>
    <row r="3748" spans="1:35" s="372" customFormat="1" x14ac:dyDescent="0.2">
      <c r="A3748" s="372" t="s">
        <v>1292</v>
      </c>
      <c r="B3748" s="462">
        <v>20210204</v>
      </c>
      <c r="C3748" s="373" t="s">
        <v>59</v>
      </c>
      <c r="D3748" s="373">
        <v>2</v>
      </c>
      <c r="E3748" s="373">
        <v>7</v>
      </c>
      <c r="F3748" s="107"/>
      <c r="G3748" s="107"/>
      <c r="H3748" s="373" t="s">
        <v>11</v>
      </c>
      <c r="I3748" s="373">
        <v>551</v>
      </c>
      <c r="J3748" s="373">
        <v>20</v>
      </c>
      <c r="K3748" s="372">
        <v>5</v>
      </c>
      <c r="L3748" s="372">
        <v>1</v>
      </c>
      <c r="M3748" s="372">
        <v>0</v>
      </c>
      <c r="N3748" s="375">
        <v>1</v>
      </c>
      <c r="O3748" s="374" t="str">
        <f>Cal_051922a!$E$2</f>
        <v>Cal_051922a</v>
      </c>
      <c r="P3748" s="596">
        <f>Cal_051922a!$Q$3</f>
        <v>1.8382409380942635</v>
      </c>
      <c r="Q3748" s="596">
        <f>Cal_051922a!$R$3</f>
        <v>0.56187208580813652</v>
      </c>
      <c r="R3748" s="376">
        <v>131.19999999999999</v>
      </c>
      <c r="S3748" s="376">
        <v>73.41</v>
      </c>
      <c r="T3748" s="372">
        <f t="shared" si="1000"/>
        <v>0.77800000000000002</v>
      </c>
      <c r="U3748" s="378">
        <f t="shared" si="995"/>
        <v>130.422</v>
      </c>
      <c r="V3748" s="378">
        <f t="shared" si="996"/>
        <v>72.631999999999991</v>
      </c>
      <c r="W3748" s="464">
        <f t="shared" si="997"/>
        <v>0.64616305491264658</v>
      </c>
      <c r="X3748" s="464">
        <f t="shared" si="998"/>
        <v>3.4584827213136028E-2</v>
      </c>
      <c r="Y3748" s="372">
        <f>Cal_051922a!$A$3</f>
        <v>20220519</v>
      </c>
      <c r="Z3748" s="380" t="s">
        <v>1301</v>
      </c>
      <c r="AA3748" s="372">
        <v>20220818</v>
      </c>
      <c r="AB3748" s="380"/>
      <c r="AE3748" s="692" t="s">
        <v>1250</v>
      </c>
      <c r="AF3748" s="628">
        <v>1</v>
      </c>
      <c r="AG3748" s="628" t="s">
        <v>1634</v>
      </c>
      <c r="AH3748" s="371" t="s">
        <v>173</v>
      </c>
      <c r="AI3748" s="371"/>
    </row>
    <row r="3749" spans="1:35" x14ac:dyDescent="0.2">
      <c r="A3749" s="43" t="s">
        <v>1292</v>
      </c>
      <c r="B3749" s="45">
        <v>20210204</v>
      </c>
      <c r="C3749" s="107" t="s">
        <v>59</v>
      </c>
      <c r="D3749" s="107">
        <v>2</v>
      </c>
      <c r="E3749" s="107">
        <v>11</v>
      </c>
      <c r="H3749" s="107" t="s">
        <v>10</v>
      </c>
      <c r="I3749" s="107">
        <v>290</v>
      </c>
      <c r="J3749" s="107">
        <v>0</v>
      </c>
      <c r="K3749" s="43">
        <v>5</v>
      </c>
      <c r="L3749" s="43">
        <v>1</v>
      </c>
      <c r="M3749" s="43">
        <v>0</v>
      </c>
      <c r="N3749" s="49">
        <v>1</v>
      </c>
      <c r="O3749" s="111" t="str">
        <f>Cal_051922a!$E$2</f>
        <v>Cal_051922a</v>
      </c>
      <c r="P3749" s="112">
        <f>Cal_051922a!$Q$3</f>
        <v>1.8382409380942635</v>
      </c>
      <c r="Q3749" s="112">
        <f>Cal_051922a!$R$3</f>
        <v>0.56187208580813652</v>
      </c>
      <c r="R3749" s="46">
        <v>68.63</v>
      </c>
      <c r="S3749" s="46">
        <v>47.13</v>
      </c>
      <c r="T3749" s="43">
        <f>AVERAGE(0.568,0.46,0.491,0.54,0.373,0.487)</f>
        <v>0.4865000000000001</v>
      </c>
      <c r="U3749" s="79">
        <f t="shared" si="995"/>
        <v>68.143499999999989</v>
      </c>
      <c r="V3749" s="79">
        <f t="shared" si="996"/>
        <v>46.643500000000003</v>
      </c>
      <c r="W3749" s="465">
        <f t="shared" si="997"/>
        <v>0.45675308519089097</v>
      </c>
      <c r="X3749" s="465">
        <f t="shared" si="998"/>
        <v>0.37386814644082073</v>
      </c>
      <c r="Y3749" s="43">
        <f>Cal_051922a!$A$3</f>
        <v>20220519</v>
      </c>
      <c r="Z3749" s="48" t="s">
        <v>1568</v>
      </c>
      <c r="AA3749" s="43">
        <v>20221105</v>
      </c>
      <c r="AE3749" s="689" t="s">
        <v>1250</v>
      </c>
      <c r="AF3749" s="130">
        <v>1</v>
      </c>
      <c r="AG3749" s="130" t="s">
        <v>1634</v>
      </c>
      <c r="AH3749"/>
    </row>
    <row r="3750" spans="1:35" x14ac:dyDescent="0.2">
      <c r="A3750" s="43" t="s">
        <v>1292</v>
      </c>
      <c r="B3750" s="45">
        <v>20210204</v>
      </c>
      <c r="C3750" s="107" t="s">
        <v>59</v>
      </c>
      <c r="D3750" s="107">
        <v>2</v>
      </c>
      <c r="E3750" s="107">
        <v>11</v>
      </c>
      <c r="H3750" s="107" t="s">
        <v>11</v>
      </c>
      <c r="I3750" s="107">
        <v>290</v>
      </c>
      <c r="J3750" s="107">
        <v>0</v>
      </c>
      <c r="K3750" s="43">
        <v>5</v>
      </c>
      <c r="L3750" s="43">
        <v>1</v>
      </c>
      <c r="M3750" s="43">
        <v>0</v>
      </c>
      <c r="N3750" s="49">
        <v>1</v>
      </c>
      <c r="O3750" s="111" t="str">
        <f>Cal_051922a!$E$2</f>
        <v>Cal_051922a</v>
      </c>
      <c r="P3750" s="112">
        <f>Cal_051922a!$Q$3</f>
        <v>1.8382409380942635</v>
      </c>
      <c r="Q3750" s="112">
        <f>Cal_051922a!$R$3</f>
        <v>0.56187208580813652</v>
      </c>
      <c r="R3750" s="46">
        <v>72.67</v>
      </c>
      <c r="S3750" s="46">
        <v>50.04</v>
      </c>
      <c r="T3750" s="43">
        <f>AVERAGE(0.753,0.768,0.836,0.762,0.68,0.617)</f>
        <v>0.7360000000000001</v>
      </c>
      <c r="U3750" s="79">
        <f t="shared" si="995"/>
        <v>71.933999999999997</v>
      </c>
      <c r="V3750" s="79">
        <f t="shared" si="996"/>
        <v>49.304000000000002</v>
      </c>
      <c r="W3750" s="465">
        <f t="shared" si="997"/>
        <v>0.48075917757534264</v>
      </c>
      <c r="X3750" s="465">
        <f t="shared" si="998"/>
        <v>0.39723988348075123</v>
      </c>
      <c r="Y3750" s="43">
        <f>Cal_051922a!$A$3</f>
        <v>20220519</v>
      </c>
      <c r="Z3750" s="48" t="s">
        <v>1583</v>
      </c>
      <c r="AA3750" s="43">
        <v>20221107</v>
      </c>
      <c r="AE3750" s="689" t="s">
        <v>1250</v>
      </c>
      <c r="AF3750" s="130">
        <v>1</v>
      </c>
      <c r="AG3750" s="130" t="s">
        <v>1634</v>
      </c>
      <c r="AH3750"/>
    </row>
    <row r="3751" spans="1:35" x14ac:dyDescent="0.2">
      <c r="A3751" s="43" t="s">
        <v>1292</v>
      </c>
      <c r="B3751" s="45">
        <v>20210204</v>
      </c>
      <c r="C3751" s="107" t="s">
        <v>59</v>
      </c>
      <c r="D3751" s="107">
        <v>2</v>
      </c>
      <c r="E3751" s="107">
        <v>11</v>
      </c>
      <c r="H3751" s="107" t="s">
        <v>10</v>
      </c>
      <c r="I3751" s="107">
        <v>290</v>
      </c>
      <c r="J3751" s="107">
        <v>10</v>
      </c>
      <c r="K3751" s="43">
        <v>5</v>
      </c>
      <c r="L3751" s="43">
        <v>1</v>
      </c>
      <c r="M3751" s="43">
        <v>0</v>
      </c>
      <c r="N3751" s="49">
        <v>1</v>
      </c>
      <c r="O3751" s="111" t="str">
        <f>Cal_051922a!$E$2</f>
        <v>Cal_051922a</v>
      </c>
      <c r="P3751" s="112">
        <f>Cal_051922a!$Q$3</f>
        <v>1.8382409380942635</v>
      </c>
      <c r="Q3751" s="112">
        <f>Cal_051922a!$R$3</f>
        <v>0.56187208580813652</v>
      </c>
      <c r="R3751" s="46">
        <v>249.5</v>
      </c>
      <c r="S3751" s="46">
        <v>164.2</v>
      </c>
      <c r="T3751" s="43">
        <f>AVERAGE(0.791,0.919,0.86,0.504,0.536,0.639)</f>
        <v>0.70816666666666661</v>
      </c>
      <c r="U3751" s="79">
        <f>(R3751-T3751)*(L3751+M3751)/L3751</f>
        <v>248.79183333333333</v>
      </c>
      <c r="V3751" s="79">
        <f>(S3751-T3751)*(L3751+M3751)/L3751</f>
        <v>163.49183333333332</v>
      </c>
      <c r="W3751" s="465">
        <f>(Q3751*P3751/(P3751-1)*(U3751-V3751)*(K3751)/I3751)/N3751</f>
        <v>1.8121413100829316</v>
      </c>
      <c r="X3751" s="465">
        <f>(Q3751*P3751/(P3751-1)*(P3751*V3751-U3751)*(K3751)/I3751)/N3751</f>
        <v>1.0992994686978164</v>
      </c>
      <c r="Y3751" s="43">
        <f>Cal_051922a!$A$3</f>
        <v>20220519</v>
      </c>
      <c r="Z3751" s="48" t="s">
        <v>1558</v>
      </c>
      <c r="AA3751" s="43">
        <v>20221027</v>
      </c>
      <c r="AE3751" s="689" t="s">
        <v>1250</v>
      </c>
      <c r="AF3751" s="130">
        <v>1</v>
      </c>
      <c r="AG3751" s="130" t="s">
        <v>1634</v>
      </c>
      <c r="AH3751"/>
    </row>
    <row r="3752" spans="1:35" x14ac:dyDescent="0.2">
      <c r="A3752" s="43" t="s">
        <v>1292</v>
      </c>
      <c r="B3752" s="45">
        <v>20210204</v>
      </c>
      <c r="C3752" s="107" t="s">
        <v>59</v>
      </c>
      <c r="D3752" s="107">
        <v>2</v>
      </c>
      <c r="E3752" s="107">
        <v>11</v>
      </c>
      <c r="H3752" s="107" t="s">
        <v>11</v>
      </c>
      <c r="I3752" s="107">
        <v>290</v>
      </c>
      <c r="J3752" s="107">
        <v>10</v>
      </c>
      <c r="K3752" s="43">
        <v>5</v>
      </c>
      <c r="L3752" s="43">
        <v>1</v>
      </c>
      <c r="M3752" s="43">
        <v>0</v>
      </c>
      <c r="N3752" s="49">
        <v>1</v>
      </c>
      <c r="O3752" s="111" t="str">
        <f>Cal_051922a!$E$2</f>
        <v>Cal_051922a</v>
      </c>
      <c r="P3752" s="112">
        <f>Cal_051922a!$Q$3</f>
        <v>1.8382409380942635</v>
      </c>
      <c r="Q3752" s="112">
        <f>Cal_051922a!$R$3</f>
        <v>0.56187208580813652</v>
      </c>
      <c r="R3752" s="46">
        <v>224.7</v>
      </c>
      <c r="S3752" s="46">
        <v>149.19999999999999</v>
      </c>
      <c r="T3752" s="50">
        <f t="shared" ref="T3752" si="1001">AVERAGE(0.492,0.582,0.639,0.682,0.559,0.771)</f>
        <v>0.62083333333333335</v>
      </c>
      <c r="U3752" s="79">
        <f>(R3752-T3752)*(L3752+M3752)/L3752</f>
        <v>224.07916666666665</v>
      </c>
      <c r="V3752" s="79">
        <f>(S3752-T3752)*(L3752+M3752)/L3752</f>
        <v>148.57916666666665</v>
      </c>
      <c r="W3752" s="465">
        <f>(Q3752*P3752/(P3752-1)*(U3752-V3752)*(K3752)/I3752)/N3752</f>
        <v>1.60394688055406</v>
      </c>
      <c r="X3752" s="465">
        <f>(Q3752*P3752/(P3752-1)*(P3752*V3752-U3752)*(K3752)/I3752)/N3752</f>
        <v>1.0419311176982158</v>
      </c>
      <c r="Y3752" s="43">
        <f>Cal_051922a!$A$3</f>
        <v>20220519</v>
      </c>
      <c r="Z3752" s="48" t="s">
        <v>1596</v>
      </c>
      <c r="AA3752" s="43">
        <v>20221201</v>
      </c>
      <c r="AE3752" s="689" t="s">
        <v>1250</v>
      </c>
      <c r="AF3752" s="130">
        <v>1</v>
      </c>
      <c r="AG3752" s="130" t="s">
        <v>1634</v>
      </c>
      <c r="AH3752"/>
    </row>
    <row r="3753" spans="1:35" s="82" customFormat="1" x14ac:dyDescent="0.2">
      <c r="A3753" s="82" t="s">
        <v>1292</v>
      </c>
      <c r="B3753" s="81">
        <v>20210204</v>
      </c>
      <c r="C3753" s="126" t="s">
        <v>59</v>
      </c>
      <c r="D3753" s="126">
        <v>2</v>
      </c>
      <c r="E3753" s="126">
        <v>11</v>
      </c>
      <c r="F3753" s="107"/>
      <c r="G3753" s="107"/>
      <c r="H3753" s="126" t="s">
        <v>10</v>
      </c>
      <c r="I3753" s="126">
        <v>293</v>
      </c>
      <c r="J3753" s="126">
        <v>5</v>
      </c>
      <c r="K3753" s="82">
        <v>5</v>
      </c>
      <c r="L3753" s="82">
        <v>1</v>
      </c>
      <c r="M3753" s="82">
        <v>0</v>
      </c>
      <c r="N3753" s="83">
        <v>1</v>
      </c>
      <c r="O3753" s="156" t="str">
        <f>Cal_051922a!$E$2</f>
        <v>Cal_051922a</v>
      </c>
      <c r="P3753" s="157">
        <f>Cal_051922a!$Q$3</f>
        <v>1.8382409380942635</v>
      </c>
      <c r="Q3753" s="157">
        <f>Cal_051922a!$R$3</f>
        <v>0.56187208580813652</v>
      </c>
      <c r="R3753" s="84">
        <v>154.6</v>
      </c>
      <c r="S3753" s="84">
        <v>93.08</v>
      </c>
      <c r="T3753" s="82">
        <f t="shared" ref="T3753:T3754" si="1002">AVERAGE(0.932,0.547,0.855)</f>
        <v>0.77800000000000002</v>
      </c>
      <c r="U3753" s="125">
        <f t="shared" si="995"/>
        <v>153.822</v>
      </c>
      <c r="V3753" s="125">
        <f t="shared" si="996"/>
        <v>92.301999999999992</v>
      </c>
      <c r="W3753" s="459">
        <f t="shared" si="997"/>
        <v>1.2935694011070171</v>
      </c>
      <c r="X3753" s="459">
        <f t="shared" si="998"/>
        <v>0.33330260304358311</v>
      </c>
      <c r="Y3753" s="82">
        <f>Cal_051922a!$A$3</f>
        <v>20220519</v>
      </c>
      <c r="Z3753" s="90" t="s">
        <v>1545</v>
      </c>
      <c r="AA3753" s="82">
        <v>20220819</v>
      </c>
      <c r="AB3753" s="85"/>
      <c r="AE3753" s="689" t="s">
        <v>1250</v>
      </c>
      <c r="AF3753" s="130">
        <v>1</v>
      </c>
      <c r="AG3753" s="130" t="s">
        <v>1634</v>
      </c>
      <c r="AH3753" s="155" t="s">
        <v>164</v>
      </c>
      <c r="AI3753" s="155"/>
    </row>
    <row r="3754" spans="1:35" s="82" customFormat="1" x14ac:dyDescent="0.2">
      <c r="A3754" s="82" t="s">
        <v>1292</v>
      </c>
      <c r="B3754" s="81">
        <v>20210204</v>
      </c>
      <c r="C3754" s="126" t="s">
        <v>59</v>
      </c>
      <c r="D3754" s="126">
        <v>2</v>
      </c>
      <c r="E3754" s="126">
        <v>11</v>
      </c>
      <c r="F3754" s="107"/>
      <c r="G3754" s="107"/>
      <c r="H3754" s="126" t="s">
        <v>11</v>
      </c>
      <c r="I3754" s="126">
        <v>293</v>
      </c>
      <c r="J3754" s="126">
        <v>5</v>
      </c>
      <c r="K3754" s="82">
        <v>5</v>
      </c>
      <c r="L3754" s="82">
        <v>1</v>
      </c>
      <c r="M3754" s="82">
        <v>0</v>
      </c>
      <c r="N3754" s="83">
        <v>1</v>
      </c>
      <c r="O3754" s="156" t="str">
        <f>Cal_051922a!$E$2</f>
        <v>Cal_051922a</v>
      </c>
      <c r="P3754" s="157">
        <f>Cal_051922a!$Q$3</f>
        <v>1.8382409380942635</v>
      </c>
      <c r="Q3754" s="157">
        <f>Cal_051922a!$R$3</f>
        <v>0.56187208580813652</v>
      </c>
      <c r="R3754" s="84">
        <v>145.9</v>
      </c>
      <c r="S3754" s="84">
        <v>88.72</v>
      </c>
      <c r="T3754" s="82">
        <f t="shared" si="1002"/>
        <v>0.77800000000000002</v>
      </c>
      <c r="U3754" s="125">
        <f t="shared" si="995"/>
        <v>145.12200000000001</v>
      </c>
      <c r="V3754" s="125">
        <f t="shared" si="996"/>
        <v>87.941999999999993</v>
      </c>
      <c r="W3754" s="459">
        <f t="shared" si="997"/>
        <v>1.2023130421862687</v>
      </c>
      <c r="X3754" s="459">
        <f t="shared" si="998"/>
        <v>0.3477116353831457</v>
      </c>
      <c r="Y3754" s="82">
        <f>Cal_051922a!$A$3</f>
        <v>20220519</v>
      </c>
      <c r="Z3754" s="90" t="s">
        <v>1545</v>
      </c>
      <c r="AA3754" s="82">
        <v>20220819</v>
      </c>
      <c r="AB3754" s="85"/>
      <c r="AE3754" s="689" t="s">
        <v>1250</v>
      </c>
      <c r="AF3754" s="130">
        <v>1</v>
      </c>
      <c r="AG3754" s="130" t="s">
        <v>1634</v>
      </c>
      <c r="AH3754" s="155" t="s">
        <v>166</v>
      </c>
      <c r="AI3754" s="155"/>
    </row>
    <row r="3755" spans="1:35" s="372" customFormat="1" x14ac:dyDescent="0.2">
      <c r="A3755" s="372" t="s">
        <v>1292</v>
      </c>
      <c r="B3755" s="462">
        <v>20210204</v>
      </c>
      <c r="C3755" s="373" t="s">
        <v>59</v>
      </c>
      <c r="D3755" s="373">
        <v>2</v>
      </c>
      <c r="E3755" s="373">
        <v>11</v>
      </c>
      <c r="F3755" s="107"/>
      <c r="G3755" s="107"/>
      <c r="H3755" s="373" t="s">
        <v>10</v>
      </c>
      <c r="I3755" s="373">
        <v>550</v>
      </c>
      <c r="J3755" s="373">
        <v>20</v>
      </c>
      <c r="K3755" s="372">
        <v>5</v>
      </c>
      <c r="L3755" s="372">
        <v>1</v>
      </c>
      <c r="M3755" s="372">
        <v>0</v>
      </c>
      <c r="N3755" s="375">
        <v>1</v>
      </c>
      <c r="O3755" s="374" t="str">
        <f>Cal_051922a!$E$2</f>
        <v>Cal_051922a</v>
      </c>
      <c r="P3755" s="596">
        <f>Cal_051922a!$Q$3</f>
        <v>1.8382409380942635</v>
      </c>
      <c r="Q3755" s="596">
        <f>Cal_051922a!$R$3</f>
        <v>0.56187208580813652</v>
      </c>
      <c r="R3755" s="376">
        <v>180.8</v>
      </c>
      <c r="S3755" s="376">
        <v>102.2</v>
      </c>
      <c r="T3755" s="372">
        <f t="shared" ref="T3755" si="1003">AVERAGE(0.524, 0.653, 0.833, 0.775, 0.829, 0.959)</f>
        <v>0.76216666666666655</v>
      </c>
      <c r="U3755" s="378">
        <f t="shared" si="995"/>
        <v>180.03783333333334</v>
      </c>
      <c r="V3755" s="378">
        <f t="shared" si="996"/>
        <v>101.43783333333333</v>
      </c>
      <c r="W3755" s="464">
        <f t="shared" si="997"/>
        <v>0.88044226840094508</v>
      </c>
      <c r="X3755" s="464">
        <f t="shared" si="998"/>
        <v>7.201866054625608E-2</v>
      </c>
      <c r="Y3755" s="372">
        <f>Cal_051922a!$A$3</f>
        <v>20220519</v>
      </c>
      <c r="Z3755" s="694" t="s">
        <v>1545</v>
      </c>
      <c r="AA3755" s="372">
        <v>20220819</v>
      </c>
      <c r="AB3755" s="380"/>
      <c r="AE3755" s="692" t="s">
        <v>1250</v>
      </c>
      <c r="AF3755" s="628">
        <v>3</v>
      </c>
      <c r="AG3755" s="628" t="s">
        <v>1634</v>
      </c>
      <c r="AH3755" s="371" t="s">
        <v>1816</v>
      </c>
      <c r="AI3755" s="371"/>
    </row>
    <row r="3756" spans="1:35" s="372" customFormat="1" x14ac:dyDescent="0.2">
      <c r="A3756" s="372" t="s">
        <v>1292</v>
      </c>
      <c r="B3756" s="462">
        <v>20210204</v>
      </c>
      <c r="C3756" s="373" t="s">
        <v>59</v>
      </c>
      <c r="D3756" s="373">
        <v>2</v>
      </c>
      <c r="E3756" s="373">
        <v>11</v>
      </c>
      <c r="F3756" s="107"/>
      <c r="G3756" s="107"/>
      <c r="H3756" s="373" t="s">
        <v>11</v>
      </c>
      <c r="I3756" s="373">
        <v>550</v>
      </c>
      <c r="J3756" s="373">
        <v>20</v>
      </c>
      <c r="K3756" s="372">
        <v>5</v>
      </c>
      <c r="L3756" s="372">
        <v>1</v>
      </c>
      <c r="M3756" s="372">
        <v>0</v>
      </c>
      <c r="N3756" s="375">
        <v>1</v>
      </c>
      <c r="O3756" s="374" t="str">
        <f>Cal_051922a!$E$2</f>
        <v>Cal_051922a</v>
      </c>
      <c r="P3756" s="596">
        <f>Cal_051922a!$Q$3</f>
        <v>1.8382409380942635</v>
      </c>
      <c r="Q3756" s="596">
        <f>Cal_051922a!$R$3</f>
        <v>0.56187208580813652</v>
      </c>
      <c r="R3756" s="376">
        <v>111.7</v>
      </c>
      <c r="S3756" s="376">
        <v>63.89</v>
      </c>
      <c r="T3756" s="372">
        <f>AVERAGE(0.932,0.547,0.855)</f>
        <v>0.77800000000000002</v>
      </c>
      <c r="U3756" s="378">
        <f t="shared" si="995"/>
        <v>110.922</v>
      </c>
      <c r="V3756" s="378">
        <f t="shared" si="996"/>
        <v>63.112000000000002</v>
      </c>
      <c r="W3756" s="464">
        <f t="shared" si="997"/>
        <v>0.53554637216602008</v>
      </c>
      <c r="X3756" s="464">
        <f t="shared" si="998"/>
        <v>5.7050218005455317E-2</v>
      </c>
      <c r="Y3756" s="372">
        <f>Cal_051922a!$A$3</f>
        <v>20220519</v>
      </c>
      <c r="Z3756" s="380" t="s">
        <v>1301</v>
      </c>
      <c r="AA3756" s="372">
        <v>20220818</v>
      </c>
      <c r="AB3756" s="380"/>
      <c r="AE3756" s="692" t="s">
        <v>1250</v>
      </c>
      <c r="AF3756" s="628">
        <v>3</v>
      </c>
      <c r="AG3756" s="628" t="s">
        <v>1634</v>
      </c>
      <c r="AH3756" s="371" t="s">
        <v>1817</v>
      </c>
      <c r="AI3756" s="371"/>
    </row>
    <row r="3757" spans="1:35" x14ac:dyDescent="0.2">
      <c r="A3757" s="43" t="s">
        <v>1292</v>
      </c>
      <c r="B3757" s="45">
        <v>20210204</v>
      </c>
      <c r="C3757" s="107" t="s">
        <v>59</v>
      </c>
      <c r="D3757" s="107">
        <v>2</v>
      </c>
      <c r="E3757" s="107">
        <v>16</v>
      </c>
      <c r="H3757" s="107" t="s">
        <v>10</v>
      </c>
      <c r="I3757" s="107">
        <v>290</v>
      </c>
      <c r="J3757" s="107">
        <v>0</v>
      </c>
      <c r="K3757" s="43">
        <v>5</v>
      </c>
      <c r="L3757" s="43">
        <v>1</v>
      </c>
      <c r="M3757" s="43">
        <v>0</v>
      </c>
      <c r="N3757" s="49">
        <v>1</v>
      </c>
      <c r="O3757" s="111" t="str">
        <f>Cal_051922a!$E$2</f>
        <v>Cal_051922a</v>
      </c>
      <c r="P3757" s="112">
        <f>Cal_051922a!$Q$3</f>
        <v>1.8382409380942635</v>
      </c>
      <c r="Q3757" s="112">
        <f>Cal_051922a!$R$3</f>
        <v>0.56187208580813652</v>
      </c>
      <c r="R3757" s="46">
        <v>182.3</v>
      </c>
      <c r="S3757" s="46">
        <v>116</v>
      </c>
      <c r="T3757" s="43">
        <f>AVERAGE(0.791,0.919,0.86,0.504,0.536,0.639)</f>
        <v>0.70816666666666661</v>
      </c>
      <c r="U3757" s="79">
        <f t="shared" si="995"/>
        <v>181.59183333333334</v>
      </c>
      <c r="V3757" s="79">
        <f t="shared" si="996"/>
        <v>115.29183333333333</v>
      </c>
      <c r="W3757" s="465">
        <f t="shared" si="997"/>
        <v>1.4084990487514464</v>
      </c>
      <c r="X3757" s="465">
        <f t="shared" si="998"/>
        <v>0.64460255383865439</v>
      </c>
      <c r="Y3757" s="43">
        <f>Cal_051922a!$A$3</f>
        <v>20220519</v>
      </c>
      <c r="Z3757" s="48" t="s">
        <v>1558</v>
      </c>
      <c r="AA3757" s="43">
        <v>20221027</v>
      </c>
      <c r="AE3757" s="689" t="s">
        <v>1250</v>
      </c>
      <c r="AF3757" s="130">
        <v>1</v>
      </c>
      <c r="AG3757" s="130" t="s">
        <v>1634</v>
      </c>
      <c r="AH3757"/>
    </row>
    <row r="3758" spans="1:35" x14ac:dyDescent="0.2">
      <c r="A3758" s="43" t="s">
        <v>1292</v>
      </c>
      <c r="B3758" s="45">
        <v>20210204</v>
      </c>
      <c r="C3758" s="107" t="s">
        <v>59</v>
      </c>
      <c r="D3758" s="107">
        <v>2</v>
      </c>
      <c r="E3758" s="107">
        <v>16</v>
      </c>
      <c r="H3758" s="107" t="s">
        <v>11</v>
      </c>
      <c r="I3758" s="107">
        <v>290</v>
      </c>
      <c r="J3758" s="107">
        <v>0</v>
      </c>
      <c r="K3758" s="43">
        <v>5</v>
      </c>
      <c r="L3758" s="43">
        <v>1</v>
      </c>
      <c r="M3758" s="43">
        <v>0</v>
      </c>
      <c r="N3758" s="49">
        <v>1</v>
      </c>
      <c r="O3758" s="111" t="str">
        <f>Cal_051922a!$E$2</f>
        <v>Cal_051922a</v>
      </c>
      <c r="P3758" s="112">
        <f>Cal_051922a!$Q$3</f>
        <v>1.8382409380942635</v>
      </c>
      <c r="Q3758" s="112">
        <f>Cal_051922a!$R$3</f>
        <v>0.56187208580813652</v>
      </c>
      <c r="R3758" s="46">
        <v>170.7</v>
      </c>
      <c r="S3758" s="46">
        <v>110.3</v>
      </c>
      <c r="T3758" s="43">
        <f>AVERAGE(0.791,0.919,0.86,0.504,0.536,0.639)</f>
        <v>0.70816666666666661</v>
      </c>
      <c r="U3758" s="79">
        <f t="shared" si="995"/>
        <v>169.99183333333332</v>
      </c>
      <c r="V3758" s="79">
        <f t="shared" si="996"/>
        <v>109.59183333333333</v>
      </c>
      <c r="W3758" s="465">
        <f t="shared" si="997"/>
        <v>1.2831575044432479</v>
      </c>
      <c r="X3758" s="465">
        <f t="shared" si="998"/>
        <v>0.6684392578089543</v>
      </c>
      <c r="Y3758" s="43">
        <f>Cal_051922a!$A$3</f>
        <v>20220519</v>
      </c>
      <c r="Z3758" s="48" t="s">
        <v>1558</v>
      </c>
      <c r="AA3758" s="43">
        <v>20221027</v>
      </c>
      <c r="AE3758" s="689" t="s">
        <v>1250</v>
      </c>
      <c r="AF3758" s="130">
        <v>1</v>
      </c>
      <c r="AG3758" s="130" t="s">
        <v>1634</v>
      </c>
      <c r="AH3758" t="s">
        <v>1794</v>
      </c>
    </row>
    <row r="3759" spans="1:35" x14ac:dyDescent="0.2">
      <c r="A3759" s="43" t="s">
        <v>1292</v>
      </c>
      <c r="B3759" s="45">
        <v>20210204</v>
      </c>
      <c r="C3759" s="107" t="s">
        <v>59</v>
      </c>
      <c r="D3759" s="107">
        <v>2</v>
      </c>
      <c r="E3759" s="107">
        <v>16</v>
      </c>
      <c r="H3759" s="107" t="s">
        <v>10</v>
      </c>
      <c r="I3759" s="107">
        <v>290</v>
      </c>
      <c r="J3759" s="107">
        <v>10</v>
      </c>
      <c r="K3759" s="43">
        <v>5</v>
      </c>
      <c r="L3759" s="43">
        <v>1</v>
      </c>
      <c r="M3759" s="43">
        <v>0</v>
      </c>
      <c r="N3759" s="49">
        <v>1</v>
      </c>
      <c r="O3759" s="111" t="str">
        <f>Cal_051922a!$E$2</f>
        <v>Cal_051922a</v>
      </c>
      <c r="P3759" s="112">
        <f>Cal_051922a!$Q$3</f>
        <v>1.8382409380942635</v>
      </c>
      <c r="Q3759" s="112">
        <f>Cal_051922a!$R$3</f>
        <v>0.56187208580813652</v>
      </c>
      <c r="R3759" s="46">
        <v>72</v>
      </c>
      <c r="S3759" s="46">
        <v>50.52</v>
      </c>
      <c r="T3759" s="50">
        <f t="shared" ref="T3759:T3760" si="1004">AVERAGE(0.492,0.582,0.639,0.682,0.559,0.771)</f>
        <v>0.62083333333333335</v>
      </c>
      <c r="U3759" s="79">
        <f t="shared" si="995"/>
        <v>71.379166666666663</v>
      </c>
      <c r="V3759" s="79">
        <f t="shared" si="996"/>
        <v>49.899166666666673</v>
      </c>
      <c r="W3759" s="465">
        <f t="shared" si="997"/>
        <v>0.45632819860001583</v>
      </c>
      <c r="X3759" s="465">
        <f t="shared" si="998"/>
        <v>0.43226951113580431</v>
      </c>
      <c r="Y3759" s="43">
        <f>Cal_051922a!$A$3</f>
        <v>20220519</v>
      </c>
      <c r="Z3759" s="48" t="s">
        <v>1596</v>
      </c>
      <c r="AA3759" s="43">
        <v>20221201</v>
      </c>
      <c r="AE3759" s="689" t="s">
        <v>1250</v>
      </c>
      <c r="AF3759" s="130">
        <v>1</v>
      </c>
      <c r="AG3759" s="130" t="s">
        <v>1634</v>
      </c>
      <c r="AH3759"/>
    </row>
    <row r="3760" spans="1:35" x14ac:dyDescent="0.2">
      <c r="A3760" s="43" t="s">
        <v>1292</v>
      </c>
      <c r="B3760" s="45">
        <v>20210204</v>
      </c>
      <c r="C3760" s="107" t="s">
        <v>59</v>
      </c>
      <c r="D3760" s="107">
        <v>2</v>
      </c>
      <c r="E3760" s="107">
        <v>16</v>
      </c>
      <c r="H3760" s="107" t="s">
        <v>11</v>
      </c>
      <c r="I3760" s="107">
        <v>290</v>
      </c>
      <c r="J3760" s="107">
        <v>10</v>
      </c>
      <c r="K3760" s="43">
        <v>5</v>
      </c>
      <c r="L3760" s="43">
        <v>1</v>
      </c>
      <c r="M3760" s="43">
        <v>0</v>
      </c>
      <c r="N3760" s="49">
        <v>1</v>
      </c>
      <c r="O3760" s="111" t="str">
        <f>Cal_051922a!$E$2</f>
        <v>Cal_051922a</v>
      </c>
      <c r="P3760" s="112">
        <f>Cal_051922a!$Q$3</f>
        <v>1.8382409380942635</v>
      </c>
      <c r="Q3760" s="112">
        <f>Cal_051922a!$R$3</f>
        <v>0.56187208580813652</v>
      </c>
      <c r="R3760" s="46">
        <v>68.84</v>
      </c>
      <c r="S3760" s="46">
        <v>47.87</v>
      </c>
      <c r="T3760" s="50">
        <f t="shared" si="1004"/>
        <v>0.62083333333333335</v>
      </c>
      <c r="U3760" s="79">
        <f t="shared" si="995"/>
        <v>68.219166666666666</v>
      </c>
      <c r="V3760" s="79">
        <f t="shared" si="996"/>
        <v>47.249166666666667</v>
      </c>
      <c r="W3760" s="465">
        <f t="shared" si="997"/>
        <v>0.44549359053269721</v>
      </c>
      <c r="X3760" s="465">
        <f t="shared" si="998"/>
        <v>0.39591327237936286</v>
      </c>
      <c r="Y3760" s="43">
        <f>Cal_051922a!$A$3</f>
        <v>20220519</v>
      </c>
      <c r="Z3760" s="48" t="s">
        <v>1596</v>
      </c>
      <c r="AA3760" s="43">
        <v>20221201</v>
      </c>
      <c r="AE3760" s="689" t="s">
        <v>1250</v>
      </c>
      <c r="AF3760" s="130">
        <v>1</v>
      </c>
      <c r="AG3760" s="130" t="s">
        <v>1634</v>
      </c>
      <c r="AH3760"/>
    </row>
    <row r="3761" spans="1:35" s="82" customFormat="1" x14ac:dyDescent="0.2">
      <c r="A3761" s="82" t="s">
        <v>1292</v>
      </c>
      <c r="B3761" s="81">
        <v>20210204</v>
      </c>
      <c r="C3761" s="126" t="s">
        <v>59</v>
      </c>
      <c r="D3761" s="126">
        <v>2</v>
      </c>
      <c r="E3761" s="126">
        <v>16</v>
      </c>
      <c r="F3761" s="107"/>
      <c r="G3761" s="107"/>
      <c r="H3761" s="126" t="s">
        <v>10</v>
      </c>
      <c r="I3761" s="126">
        <v>293</v>
      </c>
      <c r="J3761" s="126">
        <v>5</v>
      </c>
      <c r="K3761" s="82">
        <v>5</v>
      </c>
      <c r="L3761" s="82">
        <v>1</v>
      </c>
      <c r="M3761" s="82">
        <v>0</v>
      </c>
      <c r="N3761" s="83">
        <v>1</v>
      </c>
      <c r="O3761" s="156" t="str">
        <f>Cal_051922a!$E$2</f>
        <v>Cal_051922a</v>
      </c>
      <c r="P3761" s="157">
        <f>Cal_051922a!$Q$3</f>
        <v>1.8382409380942635</v>
      </c>
      <c r="Q3761" s="157">
        <f>Cal_051922a!$R$3</f>
        <v>0.56187208580813652</v>
      </c>
      <c r="R3761" s="84">
        <v>187.8</v>
      </c>
      <c r="S3761" s="84">
        <v>114.3</v>
      </c>
      <c r="T3761" s="82">
        <f t="shared" ref="T3761:T3764" si="1005">AVERAGE(0.524, 0.653, 0.833, 0.775, 0.829, 0.959)</f>
        <v>0.76216666666666655</v>
      </c>
      <c r="U3761" s="125">
        <f t="shared" si="995"/>
        <v>187.03783333333334</v>
      </c>
      <c r="V3761" s="125">
        <f t="shared" si="996"/>
        <v>113.53783333333332</v>
      </c>
      <c r="W3761" s="459">
        <f t="shared" si="997"/>
        <v>1.5454705946255811</v>
      </c>
      <c r="X3761" s="459">
        <f t="shared" si="998"/>
        <v>0.45569430388059251</v>
      </c>
      <c r="Y3761" s="82">
        <f>Cal_051922a!$A$3</f>
        <v>20220519</v>
      </c>
      <c r="Z3761" s="90" t="s">
        <v>1545</v>
      </c>
      <c r="AA3761" s="82">
        <v>20220819</v>
      </c>
      <c r="AB3761" s="85"/>
      <c r="AE3761" s="689" t="s">
        <v>1250</v>
      </c>
      <c r="AF3761" s="130">
        <v>1</v>
      </c>
      <c r="AG3761" s="130" t="s">
        <v>1634</v>
      </c>
      <c r="AH3761" s="155" t="s">
        <v>162</v>
      </c>
      <c r="AI3761" s="155"/>
    </row>
    <row r="3762" spans="1:35" s="82" customFormat="1" x14ac:dyDescent="0.2">
      <c r="A3762" s="82" t="s">
        <v>1292</v>
      </c>
      <c r="B3762" s="81">
        <v>20210204</v>
      </c>
      <c r="C3762" s="126" t="s">
        <v>59</v>
      </c>
      <c r="D3762" s="126">
        <v>2</v>
      </c>
      <c r="E3762" s="126">
        <v>16</v>
      </c>
      <c r="F3762" s="107"/>
      <c r="G3762" s="107"/>
      <c r="H3762" s="126" t="s">
        <v>11</v>
      </c>
      <c r="I3762" s="126">
        <v>294</v>
      </c>
      <c r="J3762" s="126">
        <v>5</v>
      </c>
      <c r="K3762" s="82">
        <v>5</v>
      </c>
      <c r="L3762" s="82">
        <v>1</v>
      </c>
      <c r="M3762" s="82">
        <v>0</v>
      </c>
      <c r="N3762" s="83">
        <v>1</v>
      </c>
      <c r="O3762" s="156" t="str">
        <f>Cal_051922a!$E$2</f>
        <v>Cal_051922a</v>
      </c>
      <c r="P3762" s="157">
        <f>Cal_051922a!$Q$3</f>
        <v>1.8382409380942635</v>
      </c>
      <c r="Q3762" s="157">
        <f>Cal_051922a!$R$3</f>
        <v>0.56187208580813652</v>
      </c>
      <c r="R3762" s="84">
        <v>164.4</v>
      </c>
      <c r="S3762" s="84">
        <v>97.57</v>
      </c>
      <c r="T3762" s="82">
        <f t="shared" si="1005"/>
        <v>0.76216666666666655</v>
      </c>
      <c r="U3762" s="125">
        <f t="shared" si="995"/>
        <v>163.63783333333333</v>
      </c>
      <c r="V3762" s="125">
        <f t="shared" si="996"/>
        <v>96.807833333333321</v>
      </c>
      <c r="W3762" s="459">
        <f t="shared" si="997"/>
        <v>1.4004421006421623</v>
      </c>
      <c r="X3762" s="459">
        <f t="shared" si="998"/>
        <v>0.30004391387495138</v>
      </c>
      <c r="Y3762" s="82">
        <f>Cal_051922a!$A$3</f>
        <v>20220519</v>
      </c>
      <c r="Z3762" s="90" t="s">
        <v>1545</v>
      </c>
      <c r="AA3762" s="82">
        <v>20220819</v>
      </c>
      <c r="AB3762" s="85"/>
      <c r="AE3762" s="689" t="s">
        <v>1250</v>
      </c>
      <c r="AF3762" s="130">
        <v>1</v>
      </c>
      <c r="AG3762" s="130" t="s">
        <v>1634</v>
      </c>
      <c r="AH3762" s="155" t="s">
        <v>163</v>
      </c>
      <c r="AI3762" s="155"/>
    </row>
    <row r="3763" spans="1:35" s="372" customFormat="1" x14ac:dyDescent="0.2">
      <c r="A3763" s="372" t="s">
        <v>1292</v>
      </c>
      <c r="B3763" s="462">
        <v>20210204</v>
      </c>
      <c r="C3763" s="373" t="s">
        <v>59</v>
      </c>
      <c r="D3763" s="373">
        <v>2</v>
      </c>
      <c r="E3763" s="373">
        <v>16</v>
      </c>
      <c r="F3763" s="107"/>
      <c r="G3763" s="107"/>
      <c r="H3763" s="373" t="s">
        <v>10</v>
      </c>
      <c r="I3763" s="373">
        <v>550</v>
      </c>
      <c r="J3763" s="373">
        <v>20</v>
      </c>
      <c r="K3763" s="372">
        <v>5</v>
      </c>
      <c r="L3763" s="372">
        <v>1</v>
      </c>
      <c r="M3763" s="372">
        <v>0</v>
      </c>
      <c r="N3763" s="375">
        <v>1</v>
      </c>
      <c r="O3763" s="374" t="str">
        <f>Cal_051922a!$E$2</f>
        <v>Cal_051922a</v>
      </c>
      <c r="P3763" s="596">
        <f>Cal_051922a!$Q$3</f>
        <v>1.8382409380942635</v>
      </c>
      <c r="Q3763" s="596">
        <f>Cal_051922a!$R$3</f>
        <v>0.56187208580813652</v>
      </c>
      <c r="R3763" s="376">
        <v>246.6</v>
      </c>
      <c r="S3763" s="376">
        <v>140.69999999999999</v>
      </c>
      <c r="T3763" s="372">
        <f t="shared" si="1005"/>
        <v>0.76216666666666655</v>
      </c>
      <c r="U3763" s="378">
        <f t="shared" si="995"/>
        <v>245.83783333333332</v>
      </c>
      <c r="V3763" s="378">
        <f t="shared" si="996"/>
        <v>139.93783333333332</v>
      </c>
      <c r="W3763" s="464">
        <f t="shared" si="997"/>
        <v>1.1862447356699755</v>
      </c>
      <c r="X3763" s="464">
        <f t="shared" si="998"/>
        <v>0.12771588781395066</v>
      </c>
      <c r="Y3763" s="372">
        <f>Cal_051922a!$A$3</f>
        <v>20220519</v>
      </c>
      <c r="Z3763" s="694" t="s">
        <v>1545</v>
      </c>
      <c r="AA3763" s="372">
        <v>20220819</v>
      </c>
      <c r="AB3763" s="380"/>
      <c r="AE3763" s="692" t="s">
        <v>1250</v>
      </c>
      <c r="AF3763" s="628">
        <v>1</v>
      </c>
      <c r="AG3763" s="628" t="s">
        <v>1634</v>
      </c>
      <c r="AH3763" s="371" t="s">
        <v>1818</v>
      </c>
      <c r="AI3763" s="371"/>
    </row>
    <row r="3764" spans="1:35" s="610" customFormat="1" ht="13.5" thickBot="1" x14ac:dyDescent="0.25">
      <c r="A3764" s="610" t="s">
        <v>1292</v>
      </c>
      <c r="B3764" s="611">
        <v>20210204</v>
      </c>
      <c r="C3764" s="612" t="s">
        <v>59</v>
      </c>
      <c r="D3764" s="612">
        <v>2</v>
      </c>
      <c r="E3764" s="612">
        <v>16</v>
      </c>
      <c r="F3764" s="140"/>
      <c r="G3764" s="140"/>
      <c r="H3764" s="612" t="s">
        <v>11</v>
      </c>
      <c r="I3764" s="612">
        <v>552</v>
      </c>
      <c r="J3764" s="612">
        <v>20</v>
      </c>
      <c r="K3764" s="610">
        <v>5</v>
      </c>
      <c r="L3764" s="610">
        <v>1</v>
      </c>
      <c r="M3764" s="610">
        <v>0</v>
      </c>
      <c r="N3764" s="614">
        <v>1</v>
      </c>
      <c r="O3764" s="631" t="str">
        <f>Cal_051922a!$E$2</f>
        <v>Cal_051922a</v>
      </c>
      <c r="P3764" s="632">
        <f>Cal_051922a!$Q$3</f>
        <v>1.8382409380942635</v>
      </c>
      <c r="Q3764" s="632">
        <f>Cal_051922a!$R$3</f>
        <v>0.56187208580813652</v>
      </c>
      <c r="R3764" s="626">
        <v>179</v>
      </c>
      <c r="S3764" s="626">
        <v>103.5</v>
      </c>
      <c r="T3764" s="372">
        <f t="shared" si="1005"/>
        <v>0.76216666666666655</v>
      </c>
      <c r="U3764" s="618">
        <f t="shared" si="995"/>
        <v>178.23783333333333</v>
      </c>
      <c r="V3764" s="618">
        <f t="shared" si="996"/>
        <v>102.73783333333333</v>
      </c>
      <c r="W3764" s="619">
        <f t="shared" si="997"/>
        <v>0.84265325246499523</v>
      </c>
      <c r="X3764" s="619">
        <f t="shared" si="998"/>
        <v>0.11851898789124161</v>
      </c>
      <c r="Y3764" s="372">
        <f>Cal_051922a!$A$3</f>
        <v>20220519</v>
      </c>
      <c r="Z3764" s="694" t="s">
        <v>1545</v>
      </c>
      <c r="AA3764" s="372">
        <v>20220819</v>
      </c>
      <c r="AB3764" s="625"/>
      <c r="AE3764" s="692" t="s">
        <v>1250</v>
      </c>
      <c r="AF3764" s="633">
        <v>1</v>
      </c>
      <c r="AG3764" s="628" t="s">
        <v>1634</v>
      </c>
      <c r="AH3764" s="613" t="s">
        <v>1819</v>
      </c>
      <c r="AI3764" s="613"/>
    </row>
    <row r="3765" spans="1:35" x14ac:dyDescent="0.2">
      <c r="A3765" s="43" t="s">
        <v>1292</v>
      </c>
      <c r="B3765" s="45">
        <v>20210204</v>
      </c>
      <c r="C3765" s="107" t="s">
        <v>64</v>
      </c>
      <c r="D3765" s="107">
        <v>5</v>
      </c>
      <c r="E3765" s="107">
        <v>2</v>
      </c>
      <c r="H3765" s="107" t="s">
        <v>10</v>
      </c>
      <c r="I3765" s="107">
        <v>290</v>
      </c>
      <c r="J3765" s="107">
        <v>0</v>
      </c>
      <c r="K3765" s="43">
        <v>5</v>
      </c>
      <c r="L3765" s="43">
        <v>1</v>
      </c>
      <c r="M3765" s="43">
        <v>0</v>
      </c>
      <c r="N3765" s="49">
        <f>1/3</f>
        <v>0.33333333333333331</v>
      </c>
      <c r="O3765" s="111" t="str">
        <f>Cal_051922a!$E$2</f>
        <v>Cal_051922a</v>
      </c>
      <c r="P3765" s="112">
        <f>Cal_051922a!$Q$3</f>
        <v>1.8382409380942635</v>
      </c>
      <c r="Q3765" s="112">
        <f>Cal_051922a!$R$3</f>
        <v>0.56187208580813652</v>
      </c>
      <c r="R3765" s="46">
        <v>183.3</v>
      </c>
      <c r="S3765" s="46">
        <v>113</v>
      </c>
      <c r="T3765" s="43">
        <f>AVERAGE(0.791,0.919,0.86,0.504,0.536,0.639)</f>
        <v>0.70816666666666661</v>
      </c>
      <c r="U3765" s="79">
        <f t="shared" si="995"/>
        <v>182.59183333333334</v>
      </c>
      <c r="V3765" s="79">
        <f t="shared" si="996"/>
        <v>112.29183333333333</v>
      </c>
      <c r="W3765" s="465">
        <f t="shared" si="997"/>
        <v>4.4804291007794879</v>
      </c>
      <c r="X3765" s="465">
        <f t="shared" si="998"/>
        <v>1.5186049064572897</v>
      </c>
      <c r="Y3765" s="43">
        <f>Cal_051922a!$A$3</f>
        <v>20220519</v>
      </c>
      <c r="Z3765" s="48" t="s">
        <v>1558</v>
      </c>
      <c r="AA3765" s="43">
        <v>20221027</v>
      </c>
      <c r="AE3765" s="689" t="s">
        <v>1250</v>
      </c>
      <c r="AF3765" s="130">
        <v>4</v>
      </c>
      <c r="AG3765" s="130" t="s">
        <v>1634</v>
      </c>
      <c r="AH3765" t="s">
        <v>1796</v>
      </c>
    </row>
    <row r="3766" spans="1:35" x14ac:dyDescent="0.2">
      <c r="A3766" s="43" t="s">
        <v>1292</v>
      </c>
      <c r="B3766" s="45">
        <v>20210204</v>
      </c>
      <c r="C3766" s="107" t="s">
        <v>64</v>
      </c>
      <c r="D3766" s="107">
        <v>5</v>
      </c>
      <c r="E3766" s="107">
        <v>2</v>
      </c>
      <c r="H3766" s="107" t="s">
        <v>11</v>
      </c>
      <c r="I3766" s="107">
        <v>290</v>
      </c>
      <c r="J3766" s="107">
        <v>0</v>
      </c>
      <c r="K3766" s="43">
        <v>10</v>
      </c>
      <c r="L3766" s="43">
        <v>1</v>
      </c>
      <c r="M3766" s="43">
        <v>0</v>
      </c>
      <c r="N3766" s="49">
        <v>1</v>
      </c>
      <c r="O3766" s="111" t="str">
        <f>Cal_051922a!$E$2</f>
        <v>Cal_051922a</v>
      </c>
      <c r="P3766" s="112">
        <f>Cal_051922a!$Q$3</f>
        <v>1.8382409380942635</v>
      </c>
      <c r="Q3766" s="112">
        <f>Cal_051922a!$R$3</f>
        <v>0.56187208580813652</v>
      </c>
      <c r="R3766" s="46">
        <v>304.2</v>
      </c>
      <c r="S3766" s="46">
        <v>181.8</v>
      </c>
      <c r="T3766" s="43">
        <f>AVERAGE(0.753,0.768,0.836,0.762,0.68,0.617)</f>
        <v>0.7360000000000001</v>
      </c>
      <c r="U3766" s="79">
        <f t="shared" si="995"/>
        <v>303.464</v>
      </c>
      <c r="V3766" s="79">
        <f t="shared" si="996"/>
        <v>181.06400000000002</v>
      </c>
      <c r="W3766" s="465">
        <f t="shared" si="997"/>
        <v>5.200611872313031</v>
      </c>
      <c r="X3766" s="465">
        <f t="shared" si="998"/>
        <v>1.248115289420725</v>
      </c>
      <c r="Y3766" s="43">
        <f>Cal_051922a!$A$3</f>
        <v>20220519</v>
      </c>
      <c r="Z3766" s="48" t="s">
        <v>1583</v>
      </c>
      <c r="AA3766" s="43">
        <v>20221107</v>
      </c>
      <c r="AE3766" s="689" t="s">
        <v>1250</v>
      </c>
      <c r="AF3766" s="130">
        <v>1</v>
      </c>
      <c r="AG3766" s="130" t="s">
        <v>1634</v>
      </c>
      <c r="AH3766" t="s">
        <v>1795</v>
      </c>
    </row>
    <row r="3767" spans="1:35" x14ac:dyDescent="0.2">
      <c r="A3767" s="43" t="s">
        <v>1292</v>
      </c>
      <c r="B3767" s="45">
        <v>20210204</v>
      </c>
      <c r="C3767" s="107" t="s">
        <v>64</v>
      </c>
      <c r="D3767" s="107">
        <v>5</v>
      </c>
      <c r="E3767" s="107">
        <v>4</v>
      </c>
      <c r="H3767" s="107" t="s">
        <v>10</v>
      </c>
      <c r="I3767" s="107">
        <v>290</v>
      </c>
      <c r="J3767" s="107">
        <v>0</v>
      </c>
      <c r="K3767" s="43">
        <v>10</v>
      </c>
      <c r="L3767" s="43">
        <v>1</v>
      </c>
      <c r="M3767" s="43">
        <v>0</v>
      </c>
      <c r="N3767" s="49">
        <v>1</v>
      </c>
      <c r="O3767" s="111" t="str">
        <f>Cal_051922a!$E$2</f>
        <v>Cal_051922a</v>
      </c>
      <c r="P3767" s="112">
        <f>Cal_051922a!$Q$3</f>
        <v>1.8382409380942635</v>
      </c>
      <c r="Q3767" s="112">
        <f>Cal_051922a!$R$3</f>
        <v>0.56187208580813652</v>
      </c>
      <c r="R3767" s="46">
        <v>348.8</v>
      </c>
      <c r="S3767" s="46">
        <v>208.8</v>
      </c>
      <c r="T3767" s="43">
        <f t="shared" ref="T3767:T3768" si="1006">AVERAGE(0.753,0.768,0.836,0.762,0.68,0.617)</f>
        <v>0.7360000000000001</v>
      </c>
      <c r="U3767" s="79">
        <f t="shared" si="995"/>
        <v>348.06400000000002</v>
      </c>
      <c r="V3767" s="79">
        <f t="shared" si="996"/>
        <v>208.06400000000002</v>
      </c>
      <c r="W3767" s="465">
        <f t="shared" si="997"/>
        <v>5.948412272253468</v>
      </c>
      <c r="X3767" s="465">
        <f t="shared" si="998"/>
        <v>1.4619396926814312</v>
      </c>
      <c r="Y3767" s="43">
        <f>Cal_051922a!$A$3</f>
        <v>20220519</v>
      </c>
      <c r="Z3767" s="48" t="s">
        <v>1583</v>
      </c>
      <c r="AA3767" s="43">
        <v>20221107</v>
      </c>
      <c r="AE3767" s="689" t="s">
        <v>1250</v>
      </c>
      <c r="AF3767" s="130">
        <v>3</v>
      </c>
      <c r="AG3767" s="130" t="s">
        <v>1634</v>
      </c>
      <c r="AH3767" t="s">
        <v>1797</v>
      </c>
    </row>
    <row r="3768" spans="1:35" x14ac:dyDescent="0.2">
      <c r="A3768" s="43" t="s">
        <v>1292</v>
      </c>
      <c r="B3768" s="45">
        <v>20210204</v>
      </c>
      <c r="C3768" s="107" t="s">
        <v>64</v>
      </c>
      <c r="D3768" s="107">
        <v>5</v>
      </c>
      <c r="E3768" s="107">
        <v>4</v>
      </c>
      <c r="H3768" s="107" t="s">
        <v>11</v>
      </c>
      <c r="I3768" s="107">
        <v>290</v>
      </c>
      <c r="J3768" s="107">
        <v>0</v>
      </c>
      <c r="K3768" s="43">
        <v>10</v>
      </c>
      <c r="L3768" s="43">
        <v>1</v>
      </c>
      <c r="M3768" s="43">
        <v>0</v>
      </c>
      <c r="N3768" s="49">
        <v>1</v>
      </c>
      <c r="O3768" s="111" t="str">
        <f>Cal_051922a!$E$2</f>
        <v>Cal_051922a</v>
      </c>
      <c r="P3768" s="112">
        <f>Cal_051922a!$Q$3</f>
        <v>1.8382409380942635</v>
      </c>
      <c r="Q3768" s="112">
        <f>Cal_051922a!$R$3</f>
        <v>0.56187208580813652</v>
      </c>
      <c r="R3768" s="46">
        <v>280</v>
      </c>
      <c r="S3768" s="46">
        <v>168.9</v>
      </c>
      <c r="T3768" s="43">
        <f t="shared" si="1006"/>
        <v>0.7360000000000001</v>
      </c>
      <c r="U3768" s="79">
        <f t="shared" si="995"/>
        <v>279.26400000000001</v>
      </c>
      <c r="V3768" s="79">
        <f t="shared" si="996"/>
        <v>168.16400000000002</v>
      </c>
      <c r="W3768" s="465">
        <f t="shared" si="997"/>
        <v>4.7204900246240014</v>
      </c>
      <c r="X3768" s="465">
        <f t="shared" si="998"/>
        <v>1.2687941755803211</v>
      </c>
      <c r="Y3768" s="43">
        <f>Cal_051922a!$A$3</f>
        <v>20220519</v>
      </c>
      <c r="Z3768" s="48" t="s">
        <v>1583</v>
      </c>
      <c r="AA3768" s="43">
        <v>20221107</v>
      </c>
      <c r="AE3768" s="689" t="s">
        <v>1250</v>
      </c>
      <c r="AF3768" s="130">
        <v>3</v>
      </c>
      <c r="AG3768" s="130" t="s">
        <v>1634</v>
      </c>
      <c r="AH3768" t="s">
        <v>1797</v>
      </c>
    </row>
    <row r="3769" spans="1:35" x14ac:dyDescent="0.2">
      <c r="A3769" s="43" t="s">
        <v>1292</v>
      </c>
      <c r="B3769" s="45">
        <v>20210204</v>
      </c>
      <c r="C3769" s="107" t="s">
        <v>64</v>
      </c>
      <c r="D3769" s="107">
        <v>5</v>
      </c>
      <c r="E3769" s="107">
        <v>6</v>
      </c>
      <c r="H3769" s="107" t="s">
        <v>10</v>
      </c>
      <c r="I3769" s="107">
        <v>290</v>
      </c>
      <c r="J3769" s="107">
        <v>0</v>
      </c>
      <c r="K3769" s="43">
        <v>10</v>
      </c>
      <c r="L3769" s="43">
        <v>1</v>
      </c>
      <c r="M3769" s="43">
        <v>0</v>
      </c>
      <c r="N3769" s="49">
        <v>1</v>
      </c>
      <c r="O3769" s="111" t="str">
        <f>Cal_051922a!$E$2</f>
        <v>Cal_051922a</v>
      </c>
      <c r="P3769" s="112">
        <f>Cal_051922a!$Q$3</f>
        <v>1.8382409380942635</v>
      </c>
      <c r="Q3769" s="112">
        <f>Cal_051922a!$R$3</f>
        <v>0.56187208580813652</v>
      </c>
      <c r="R3769" s="46">
        <v>267.60000000000002</v>
      </c>
      <c r="S3769" s="46">
        <v>160.30000000000001</v>
      </c>
      <c r="T3769" s="43">
        <f>AVERAGE(0.606,0.763,0.748,0.817,0.777,0.792)</f>
        <v>0.75050000000000006</v>
      </c>
      <c r="U3769" s="79">
        <f t="shared" si="995"/>
        <v>266.84950000000003</v>
      </c>
      <c r="V3769" s="79">
        <f t="shared" si="996"/>
        <v>159.54950000000002</v>
      </c>
      <c r="W3769" s="465">
        <f t="shared" si="997"/>
        <v>4.5590331200914083</v>
      </c>
      <c r="X3769" s="465">
        <f t="shared" si="998"/>
        <v>1.123439344291572</v>
      </c>
      <c r="Y3769" s="43">
        <f>Cal_051922a!$A$3</f>
        <v>20220519</v>
      </c>
      <c r="Z3769" s="48" t="s">
        <v>1580</v>
      </c>
      <c r="AA3769" s="43">
        <v>20221107</v>
      </c>
      <c r="AE3769" s="689" t="s">
        <v>1250</v>
      </c>
      <c r="AF3769" s="130">
        <v>1</v>
      </c>
      <c r="AG3769" s="130" t="s">
        <v>1634</v>
      </c>
      <c r="AH3769"/>
    </row>
    <row r="3770" spans="1:35" x14ac:dyDescent="0.2">
      <c r="A3770" s="43" t="s">
        <v>1292</v>
      </c>
      <c r="B3770" s="45">
        <v>20210204</v>
      </c>
      <c r="C3770" s="107" t="s">
        <v>64</v>
      </c>
      <c r="D3770" s="107">
        <v>5</v>
      </c>
      <c r="E3770" s="107">
        <v>6</v>
      </c>
      <c r="H3770" s="107" t="s">
        <v>11</v>
      </c>
      <c r="I3770" s="107">
        <v>290</v>
      </c>
      <c r="J3770" s="107">
        <v>0</v>
      </c>
      <c r="K3770" s="43">
        <v>10</v>
      </c>
      <c r="L3770" s="43">
        <v>1</v>
      </c>
      <c r="M3770" s="43">
        <v>0</v>
      </c>
      <c r="N3770" s="49">
        <v>1</v>
      </c>
      <c r="O3770" s="111" t="str">
        <f>Cal_051922a!$E$2</f>
        <v>Cal_051922a</v>
      </c>
      <c r="P3770" s="112">
        <f>Cal_051922a!$Q$3</f>
        <v>1.8382409380942635</v>
      </c>
      <c r="Q3770" s="112">
        <f>Cal_051922a!$R$3</f>
        <v>0.56187208580813652</v>
      </c>
      <c r="R3770" s="46">
        <v>251.2</v>
      </c>
      <c r="S3770" s="46">
        <v>151.19999999999999</v>
      </c>
      <c r="T3770" s="43">
        <f>AVERAGE(0.606,0.763,0.748,0.817,0.777,0.792)</f>
        <v>0.75050000000000006</v>
      </c>
      <c r="U3770" s="79">
        <f t="shared" si="995"/>
        <v>250.4495</v>
      </c>
      <c r="V3770" s="79">
        <f t="shared" si="996"/>
        <v>150.4495</v>
      </c>
      <c r="W3770" s="465">
        <f t="shared" si="997"/>
        <v>4.2488659087524772</v>
      </c>
      <c r="X3770" s="465">
        <f t="shared" si="998"/>
        <v>1.1095033812182662</v>
      </c>
      <c r="Y3770" s="43">
        <f>Cal_051922a!$A$3</f>
        <v>20220519</v>
      </c>
      <c r="Z3770" s="48" t="s">
        <v>1580</v>
      </c>
      <c r="AA3770" s="43">
        <v>20221107</v>
      </c>
      <c r="AE3770" s="689" t="s">
        <v>1250</v>
      </c>
      <c r="AF3770" s="130">
        <v>1</v>
      </c>
      <c r="AG3770" s="130" t="s">
        <v>1634</v>
      </c>
      <c r="AH3770"/>
    </row>
    <row r="3771" spans="1:35" x14ac:dyDescent="0.2">
      <c r="A3771" s="43" t="s">
        <v>1292</v>
      </c>
      <c r="B3771" s="45">
        <v>20210204</v>
      </c>
      <c r="C3771" s="107" t="s">
        <v>64</v>
      </c>
      <c r="D3771" s="107">
        <v>5</v>
      </c>
      <c r="E3771" s="107">
        <v>6</v>
      </c>
      <c r="H3771" s="107" t="s">
        <v>10</v>
      </c>
      <c r="I3771" s="107">
        <v>290</v>
      </c>
      <c r="J3771" s="107">
        <v>10</v>
      </c>
      <c r="K3771" s="43">
        <v>5</v>
      </c>
      <c r="L3771" s="43">
        <v>1</v>
      </c>
      <c r="M3771" s="43">
        <v>0</v>
      </c>
      <c r="N3771" s="49">
        <v>1</v>
      </c>
      <c r="O3771" s="111" t="str">
        <f>Cal_051922a!$E$2</f>
        <v>Cal_051922a</v>
      </c>
      <c r="P3771" s="112">
        <f>Cal_051922a!$Q$3</f>
        <v>1.8382409380942635</v>
      </c>
      <c r="Q3771" s="112">
        <f>Cal_051922a!$R$3</f>
        <v>0.56187208580813652</v>
      </c>
      <c r="R3771" s="46">
        <v>43.38</v>
      </c>
      <c r="S3771" s="46">
        <v>33.520000000000003</v>
      </c>
      <c r="T3771" s="43">
        <f>AVERAGE(0.791,0.919,0.86,0.504,0.536,0.639)</f>
        <v>0.70816666666666661</v>
      </c>
      <c r="U3771" s="79">
        <f t="shared" si="995"/>
        <v>42.671833333333339</v>
      </c>
      <c r="V3771" s="79">
        <f t="shared" si="996"/>
        <v>32.81183333333334</v>
      </c>
      <c r="W3771" s="465">
        <f t="shared" si="997"/>
        <v>0.20946908930149707</v>
      </c>
      <c r="X3771" s="465">
        <f t="shared" si="998"/>
        <v>0.37483966573249022</v>
      </c>
      <c r="Y3771" s="43">
        <f>Cal_051922a!$A$3</f>
        <v>20220519</v>
      </c>
      <c r="Z3771" s="48" t="s">
        <v>1558</v>
      </c>
      <c r="AA3771" s="43">
        <v>20221027</v>
      </c>
      <c r="AE3771" s="689" t="s">
        <v>1250</v>
      </c>
      <c r="AF3771" s="130">
        <v>1</v>
      </c>
      <c r="AG3771" s="130" t="s">
        <v>1634</v>
      </c>
      <c r="AH3771"/>
    </row>
    <row r="3772" spans="1:35" x14ac:dyDescent="0.2">
      <c r="A3772" s="43" t="s">
        <v>1292</v>
      </c>
      <c r="B3772" s="45">
        <v>20210204</v>
      </c>
      <c r="C3772" s="107" t="s">
        <v>64</v>
      </c>
      <c r="D3772" s="107">
        <v>5</v>
      </c>
      <c r="E3772" s="107">
        <v>6</v>
      </c>
      <c r="H3772" s="107" t="s">
        <v>11</v>
      </c>
      <c r="I3772" s="107">
        <v>290</v>
      </c>
      <c r="J3772" s="107">
        <v>10</v>
      </c>
      <c r="K3772" s="43">
        <v>5</v>
      </c>
      <c r="L3772" s="43">
        <v>1</v>
      </c>
      <c r="M3772" s="43">
        <v>0</v>
      </c>
      <c r="N3772" s="49">
        <v>1</v>
      </c>
      <c r="O3772" s="111" t="str">
        <f>Cal_051922a!$E$2</f>
        <v>Cal_051922a</v>
      </c>
      <c r="P3772" s="112">
        <f>Cal_051922a!$Q$3</f>
        <v>1.8382409380942635</v>
      </c>
      <c r="Q3772" s="112">
        <f>Cal_051922a!$R$3</f>
        <v>0.56187208580813652</v>
      </c>
      <c r="R3772" s="46">
        <v>42.79</v>
      </c>
      <c r="S3772" s="46">
        <v>32.659999999999997</v>
      </c>
      <c r="T3772" s="50">
        <f t="shared" ref="T3772" si="1007">AVERAGE(0.492,0.582,0.639,0.682,0.559,0.771)</f>
        <v>0.62083333333333335</v>
      </c>
      <c r="U3772" s="79">
        <f t="shared" si="995"/>
        <v>42.169166666666669</v>
      </c>
      <c r="V3772" s="79">
        <f t="shared" si="996"/>
        <v>32.039166666666667</v>
      </c>
      <c r="W3772" s="465">
        <f t="shared" si="997"/>
        <v>0.21520505827831299</v>
      </c>
      <c r="X3772" s="465">
        <f t="shared" si="998"/>
        <v>0.35534415173209238</v>
      </c>
      <c r="Y3772" s="43">
        <f>Cal_051922a!$A$3</f>
        <v>20220519</v>
      </c>
      <c r="Z3772" s="48" t="s">
        <v>1596</v>
      </c>
      <c r="AA3772" s="43">
        <v>20221201</v>
      </c>
      <c r="AE3772" s="689" t="s">
        <v>1250</v>
      </c>
      <c r="AF3772" s="130">
        <v>1</v>
      </c>
      <c r="AG3772" s="130" t="s">
        <v>1634</v>
      </c>
      <c r="AH3772"/>
    </row>
    <row r="3773" spans="1:35" s="82" customFormat="1" x14ac:dyDescent="0.2">
      <c r="A3773" s="82" t="s">
        <v>1292</v>
      </c>
      <c r="B3773" s="81">
        <v>20210204</v>
      </c>
      <c r="C3773" s="126" t="s">
        <v>64</v>
      </c>
      <c r="D3773" s="126">
        <v>5</v>
      </c>
      <c r="E3773" s="126">
        <v>6</v>
      </c>
      <c r="F3773" s="107"/>
      <c r="G3773" s="107"/>
      <c r="H3773" s="126" t="s">
        <v>10</v>
      </c>
      <c r="I3773" s="126">
        <v>293</v>
      </c>
      <c r="J3773" s="126">
        <v>5</v>
      </c>
      <c r="K3773" s="82">
        <v>5</v>
      </c>
      <c r="L3773" s="82">
        <v>1</v>
      </c>
      <c r="M3773" s="82">
        <v>0</v>
      </c>
      <c r="N3773" s="83">
        <f>1/3</f>
        <v>0.33333333333333331</v>
      </c>
      <c r="O3773" s="156" t="str">
        <f>Cal_051922a!$E$2</f>
        <v>Cal_051922a</v>
      </c>
      <c r="P3773" s="157">
        <f>Cal_051922a!$Q$3</f>
        <v>1.8382409380942635</v>
      </c>
      <c r="Q3773" s="157">
        <f>Cal_051922a!$R$3</f>
        <v>0.56187208580813652</v>
      </c>
      <c r="R3773" s="84">
        <v>183.5</v>
      </c>
      <c r="S3773" s="84">
        <v>103.2</v>
      </c>
      <c r="T3773" s="82">
        <f t="shared" ref="T3773:T3776" si="1008">AVERAGE(0.524, 0.653, 0.833, 0.775, 0.829, 0.959)</f>
        <v>0.76216666666666655</v>
      </c>
      <c r="U3773" s="125">
        <f t="shared" si="995"/>
        <v>182.73783333333333</v>
      </c>
      <c r="V3773" s="125">
        <f t="shared" si="996"/>
        <v>102.43783333333333</v>
      </c>
      <c r="W3773" s="459">
        <f t="shared" si="997"/>
        <v>5.0653587244258835</v>
      </c>
      <c r="X3773" s="459">
        <f t="shared" si="998"/>
        <v>0.35120570156202063</v>
      </c>
      <c r="Y3773" s="82">
        <f>Cal_051922a!$A$3</f>
        <v>20220519</v>
      </c>
      <c r="Z3773" s="90" t="s">
        <v>1545</v>
      </c>
      <c r="AA3773" s="82">
        <v>20220819</v>
      </c>
      <c r="AB3773" s="85"/>
      <c r="AE3773" s="689" t="s">
        <v>1250</v>
      </c>
      <c r="AF3773" s="130">
        <v>1</v>
      </c>
      <c r="AG3773" s="130" t="s">
        <v>1634</v>
      </c>
      <c r="AH3773" s="155" t="s">
        <v>178</v>
      </c>
      <c r="AI3773" s="155"/>
    </row>
    <row r="3774" spans="1:35" s="82" customFormat="1" x14ac:dyDescent="0.2">
      <c r="A3774" s="82" t="s">
        <v>1292</v>
      </c>
      <c r="B3774" s="81">
        <v>20210204</v>
      </c>
      <c r="C3774" s="126" t="s">
        <v>64</v>
      </c>
      <c r="D3774" s="126">
        <v>5</v>
      </c>
      <c r="E3774" s="126">
        <v>6</v>
      </c>
      <c r="F3774" s="107"/>
      <c r="G3774" s="107"/>
      <c r="H3774" s="126" t="s">
        <v>11</v>
      </c>
      <c r="I3774" s="126">
        <v>294</v>
      </c>
      <c r="J3774" s="126">
        <v>5</v>
      </c>
      <c r="K3774" s="82">
        <v>5</v>
      </c>
      <c r="L3774" s="82">
        <v>1</v>
      </c>
      <c r="M3774" s="82">
        <v>0</v>
      </c>
      <c r="N3774" s="83">
        <f>1/3</f>
        <v>0.33333333333333331</v>
      </c>
      <c r="O3774" s="156" t="str">
        <f>Cal_051922a!$E$2</f>
        <v>Cal_051922a</v>
      </c>
      <c r="P3774" s="157">
        <f>Cal_051922a!$Q$3</f>
        <v>1.8382409380942635</v>
      </c>
      <c r="Q3774" s="157">
        <f>Cal_051922a!$R$3</f>
        <v>0.56187208580813652</v>
      </c>
      <c r="R3774" s="84">
        <v>203.5</v>
      </c>
      <c r="S3774" s="84">
        <v>116</v>
      </c>
      <c r="T3774" s="82">
        <f t="shared" si="1008"/>
        <v>0.76216666666666655</v>
      </c>
      <c r="U3774" s="125">
        <f t="shared" si="995"/>
        <v>202.73783333333333</v>
      </c>
      <c r="V3774" s="125">
        <f t="shared" si="996"/>
        <v>115.23783333333333</v>
      </c>
      <c r="W3774" s="459">
        <f t="shared" si="997"/>
        <v>5.5007638997241886</v>
      </c>
      <c r="X3774" s="459">
        <f t="shared" si="998"/>
        <v>0.57189521821663469</v>
      </c>
      <c r="Y3774" s="82">
        <f>Cal_051922a!$A$3</f>
        <v>20220519</v>
      </c>
      <c r="Z3774" s="90" t="s">
        <v>1545</v>
      </c>
      <c r="AA3774" s="82">
        <v>20220819</v>
      </c>
      <c r="AB3774" s="85"/>
      <c r="AE3774" s="689" t="s">
        <v>1250</v>
      </c>
      <c r="AF3774" s="130">
        <v>1</v>
      </c>
      <c r="AG3774" s="130" t="s">
        <v>1634</v>
      </c>
      <c r="AH3774" s="155" t="s">
        <v>179</v>
      </c>
      <c r="AI3774" s="155"/>
    </row>
    <row r="3775" spans="1:35" s="372" customFormat="1" x14ac:dyDescent="0.2">
      <c r="A3775" s="372" t="s">
        <v>1292</v>
      </c>
      <c r="B3775" s="462">
        <v>20210204</v>
      </c>
      <c r="C3775" s="373" t="s">
        <v>64</v>
      </c>
      <c r="D3775" s="373">
        <v>5</v>
      </c>
      <c r="E3775" s="373">
        <v>6</v>
      </c>
      <c r="F3775" s="107"/>
      <c r="G3775" s="107"/>
      <c r="H3775" s="373" t="s">
        <v>10</v>
      </c>
      <c r="I3775" s="373">
        <v>551</v>
      </c>
      <c r="J3775" s="373">
        <v>20</v>
      </c>
      <c r="K3775" s="372">
        <v>5</v>
      </c>
      <c r="L3775" s="372">
        <v>1</v>
      </c>
      <c r="M3775" s="372">
        <v>0</v>
      </c>
      <c r="N3775" s="375">
        <f>1/3</f>
        <v>0.33333333333333331</v>
      </c>
      <c r="O3775" s="374" t="str">
        <f>Cal_051922a!$E$2</f>
        <v>Cal_051922a</v>
      </c>
      <c r="P3775" s="596">
        <f>Cal_051922a!$Q$3</f>
        <v>1.8382409380942635</v>
      </c>
      <c r="Q3775" s="596">
        <f>Cal_051922a!$R$3</f>
        <v>0.56187208580813652</v>
      </c>
      <c r="R3775" s="376">
        <v>298.89999999999998</v>
      </c>
      <c r="S3775" s="376">
        <v>170</v>
      </c>
      <c r="T3775" s="372">
        <f t="shared" si="1008"/>
        <v>0.76216666666666655</v>
      </c>
      <c r="U3775" s="378">
        <f t="shared" si="995"/>
        <v>298.13783333333333</v>
      </c>
      <c r="V3775" s="378">
        <f t="shared" si="996"/>
        <v>169.23783333333333</v>
      </c>
      <c r="W3775" s="464">
        <f t="shared" si="997"/>
        <v>4.3237801234594286</v>
      </c>
      <c r="X3775" s="464">
        <f t="shared" si="998"/>
        <v>0.43479584652168679</v>
      </c>
      <c r="Y3775" s="372">
        <f>Cal_051922a!$A$3</f>
        <v>20220519</v>
      </c>
      <c r="Z3775" s="694" t="s">
        <v>1545</v>
      </c>
      <c r="AA3775" s="372">
        <v>20220819</v>
      </c>
      <c r="AB3775" s="380"/>
      <c r="AE3775" s="692" t="s">
        <v>1250</v>
      </c>
      <c r="AF3775" s="628">
        <v>1</v>
      </c>
      <c r="AG3775" s="628" t="s">
        <v>1634</v>
      </c>
      <c r="AH3775" s="371" t="s">
        <v>184</v>
      </c>
      <c r="AI3775" s="371"/>
    </row>
    <row r="3776" spans="1:35" s="372" customFormat="1" x14ac:dyDescent="0.2">
      <c r="A3776" s="372" t="s">
        <v>1292</v>
      </c>
      <c r="B3776" s="462">
        <v>20210204</v>
      </c>
      <c r="C3776" s="373" t="s">
        <v>64</v>
      </c>
      <c r="D3776" s="373">
        <v>5</v>
      </c>
      <c r="E3776" s="373">
        <v>6</v>
      </c>
      <c r="F3776" s="107"/>
      <c r="G3776" s="107"/>
      <c r="H3776" s="373" t="s">
        <v>11</v>
      </c>
      <c r="I3776" s="373">
        <v>551</v>
      </c>
      <c r="J3776" s="373">
        <v>20</v>
      </c>
      <c r="K3776" s="372">
        <v>5</v>
      </c>
      <c r="L3776" s="372">
        <v>1</v>
      </c>
      <c r="M3776" s="372">
        <v>0</v>
      </c>
      <c r="N3776" s="375">
        <f>1/3</f>
        <v>0.33333333333333331</v>
      </c>
      <c r="O3776" s="374" t="str">
        <f>Cal_051922a!$E$2</f>
        <v>Cal_051922a</v>
      </c>
      <c r="P3776" s="596">
        <f>Cal_051922a!$Q$3</f>
        <v>1.8382409380942635</v>
      </c>
      <c r="Q3776" s="596">
        <f>Cal_051922a!$R$3</f>
        <v>0.56187208580813652</v>
      </c>
      <c r="R3776" s="376">
        <v>270.2</v>
      </c>
      <c r="S3776" s="376">
        <v>154.5</v>
      </c>
      <c r="T3776" s="372">
        <f t="shared" si="1008"/>
        <v>0.76216666666666655</v>
      </c>
      <c r="U3776" s="378">
        <f t="shared" si="995"/>
        <v>269.43783333333334</v>
      </c>
      <c r="V3776" s="378">
        <f t="shared" si="996"/>
        <v>153.73783333333333</v>
      </c>
      <c r="W3776" s="464">
        <f t="shared" si="997"/>
        <v>3.8810035708631183</v>
      </c>
      <c r="X3776" s="464">
        <f t="shared" si="998"/>
        <v>0.44174829240403019</v>
      </c>
      <c r="Y3776" s="372">
        <f>Cal_051922a!$A$3</f>
        <v>20220519</v>
      </c>
      <c r="Z3776" s="694" t="s">
        <v>1545</v>
      </c>
      <c r="AA3776" s="372">
        <v>20220819</v>
      </c>
      <c r="AB3776" s="380"/>
      <c r="AE3776" s="692" t="s">
        <v>1250</v>
      </c>
      <c r="AF3776" s="628">
        <v>1</v>
      </c>
      <c r="AG3776" s="628" t="s">
        <v>1634</v>
      </c>
      <c r="AH3776" s="371" t="s">
        <v>185</v>
      </c>
      <c r="AI3776" s="371"/>
    </row>
    <row r="3777" spans="1:35" x14ac:dyDescent="0.2">
      <c r="A3777" s="43" t="s">
        <v>1292</v>
      </c>
      <c r="B3777" s="45">
        <v>20210204</v>
      </c>
      <c r="C3777" s="107" t="s">
        <v>64</v>
      </c>
      <c r="D3777" s="107">
        <v>5</v>
      </c>
      <c r="E3777" s="107">
        <v>11</v>
      </c>
      <c r="H3777" s="107" t="s">
        <v>10</v>
      </c>
      <c r="I3777" s="107">
        <v>290</v>
      </c>
      <c r="J3777" s="107">
        <v>0</v>
      </c>
      <c r="K3777" s="43">
        <v>10</v>
      </c>
      <c r="L3777" s="43">
        <v>1</v>
      </c>
      <c r="M3777" s="43">
        <v>0</v>
      </c>
      <c r="N3777" s="49">
        <v>1</v>
      </c>
      <c r="O3777" s="111" t="str">
        <f>Cal_051922a!$E$2</f>
        <v>Cal_051922a</v>
      </c>
      <c r="P3777" s="112">
        <f>Cal_051922a!$Q$3</f>
        <v>1.8382409380942635</v>
      </c>
      <c r="Q3777" s="112">
        <f>Cal_051922a!$R$3</f>
        <v>0.56187208580813652</v>
      </c>
      <c r="R3777" s="46">
        <v>289.10000000000002</v>
      </c>
      <c r="S3777" s="46">
        <v>173.1</v>
      </c>
      <c r="T3777" s="43">
        <f>AVERAGE(0.753,0.768,0.836,0.762,0.68,0.617)</f>
        <v>0.7360000000000001</v>
      </c>
      <c r="U3777" s="79">
        <f t="shared" si="995"/>
        <v>288.36400000000003</v>
      </c>
      <c r="V3777" s="79">
        <f t="shared" si="996"/>
        <v>172.364</v>
      </c>
      <c r="W3777" s="465">
        <f t="shared" si="997"/>
        <v>4.9286844541528749</v>
      </c>
      <c r="X3777" s="465">
        <f t="shared" si="998"/>
        <v>1.210185826549403</v>
      </c>
      <c r="Y3777" s="43">
        <f>Cal_051922a!$A$3</f>
        <v>20220519</v>
      </c>
      <c r="Z3777" s="48" t="s">
        <v>1583</v>
      </c>
      <c r="AA3777" s="43">
        <v>20221107</v>
      </c>
      <c r="AE3777" s="689" t="s">
        <v>1250</v>
      </c>
      <c r="AF3777" s="130">
        <v>1</v>
      </c>
      <c r="AG3777" s="130" t="s">
        <v>1634</v>
      </c>
      <c r="AH3777"/>
    </row>
    <row r="3778" spans="1:35" x14ac:dyDescent="0.2">
      <c r="A3778" s="43" t="s">
        <v>1292</v>
      </c>
      <c r="B3778" s="45">
        <v>20210204</v>
      </c>
      <c r="C3778" s="107" t="s">
        <v>64</v>
      </c>
      <c r="D3778" s="107">
        <v>5</v>
      </c>
      <c r="E3778" s="107">
        <v>11</v>
      </c>
      <c r="H3778" s="107" t="s">
        <v>11</v>
      </c>
      <c r="I3778" s="107">
        <v>290</v>
      </c>
      <c r="J3778" s="107">
        <v>0</v>
      </c>
      <c r="K3778" s="43">
        <v>10</v>
      </c>
      <c r="L3778" s="43">
        <v>1</v>
      </c>
      <c r="M3778" s="43">
        <v>0</v>
      </c>
      <c r="N3778" s="49">
        <v>1</v>
      </c>
      <c r="O3778" s="111" t="str">
        <f>Cal_051922a!$E$2</f>
        <v>Cal_051922a</v>
      </c>
      <c r="P3778" s="112">
        <f>Cal_051922a!$Q$3</f>
        <v>1.8382409380942635</v>
      </c>
      <c r="Q3778" s="112">
        <f>Cal_051922a!$R$3</f>
        <v>0.56187208580813652</v>
      </c>
      <c r="R3778" s="46">
        <v>292.39999999999998</v>
      </c>
      <c r="S3778" s="46">
        <v>173.7</v>
      </c>
      <c r="T3778" s="43">
        <f>AVERAGE(0.753,0.768,0.836,0.762,0.68,0.617)</f>
        <v>0.7360000000000001</v>
      </c>
      <c r="U3778" s="79">
        <f t="shared" si="995"/>
        <v>291.66399999999999</v>
      </c>
      <c r="V3778" s="79">
        <f t="shared" si="996"/>
        <v>172.964</v>
      </c>
      <c r="W3778" s="465">
        <f t="shared" si="997"/>
        <v>5.0434038336891902</v>
      </c>
      <c r="X3778" s="465">
        <f t="shared" si="998"/>
        <v>1.116835887084223</v>
      </c>
      <c r="Y3778" s="43">
        <f>Cal_051922a!$A$3</f>
        <v>20220519</v>
      </c>
      <c r="Z3778" s="48" t="s">
        <v>1583</v>
      </c>
      <c r="AA3778" s="43">
        <v>20221107</v>
      </c>
      <c r="AE3778" s="689" t="s">
        <v>1250</v>
      </c>
      <c r="AF3778" s="130">
        <v>1</v>
      </c>
      <c r="AG3778" s="130" t="s">
        <v>1634</v>
      </c>
      <c r="AH3778"/>
    </row>
    <row r="3779" spans="1:35" x14ac:dyDescent="0.2">
      <c r="A3779" s="43" t="s">
        <v>1292</v>
      </c>
      <c r="B3779" s="45">
        <v>20210204</v>
      </c>
      <c r="C3779" s="107" t="s">
        <v>64</v>
      </c>
      <c r="D3779" s="107">
        <v>5</v>
      </c>
      <c r="E3779" s="107">
        <v>11</v>
      </c>
      <c r="H3779" s="107" t="s">
        <v>10</v>
      </c>
      <c r="I3779" s="107">
        <v>290</v>
      </c>
      <c r="J3779" s="107">
        <v>10</v>
      </c>
      <c r="K3779" s="43">
        <v>5</v>
      </c>
      <c r="L3779" s="43">
        <v>1</v>
      </c>
      <c r="M3779" s="43">
        <v>0</v>
      </c>
      <c r="N3779" s="49">
        <v>1</v>
      </c>
      <c r="O3779" s="111" t="str">
        <f>Cal_051922a!$E$2</f>
        <v>Cal_051922a</v>
      </c>
      <c r="P3779" s="112">
        <f>Cal_051922a!$Q$3</f>
        <v>1.8382409380942635</v>
      </c>
      <c r="Q3779" s="112">
        <f>Cal_051922a!$R$3</f>
        <v>0.56187208580813652</v>
      </c>
      <c r="R3779" s="46">
        <v>61.98</v>
      </c>
      <c r="S3779" s="46">
        <v>43.48</v>
      </c>
      <c r="T3779" s="50">
        <f t="shared" ref="T3779:T3780" si="1009">AVERAGE(0.492,0.582,0.639,0.682,0.559,0.771)</f>
        <v>0.62083333333333335</v>
      </c>
      <c r="U3779" s="79">
        <f t="shared" si="995"/>
        <v>61.359166666666667</v>
      </c>
      <c r="V3779" s="79">
        <f t="shared" si="996"/>
        <v>42.859166666666667</v>
      </c>
      <c r="W3779" s="465">
        <f t="shared" si="997"/>
        <v>0.39302009655960413</v>
      </c>
      <c r="X3779" s="465">
        <f t="shared" si="998"/>
        <v>0.37021023142554849</v>
      </c>
      <c r="Y3779" s="43">
        <f>Cal_051922a!$A$3</f>
        <v>20220519</v>
      </c>
      <c r="Z3779" s="48" t="s">
        <v>1596</v>
      </c>
      <c r="AA3779" s="43">
        <v>20221201</v>
      </c>
      <c r="AE3779" s="689" t="s">
        <v>1250</v>
      </c>
      <c r="AF3779" s="130">
        <v>3</v>
      </c>
      <c r="AG3779" s="130" t="s">
        <v>1634</v>
      </c>
      <c r="AH3779" t="s">
        <v>1798</v>
      </c>
      <c r="AI3779" t="s">
        <v>1800</v>
      </c>
    </row>
    <row r="3780" spans="1:35" x14ac:dyDescent="0.2">
      <c r="A3780" s="43" t="s">
        <v>1292</v>
      </c>
      <c r="B3780" s="45">
        <v>20210204</v>
      </c>
      <c r="C3780" s="107" t="s">
        <v>64</v>
      </c>
      <c r="D3780" s="107">
        <v>5</v>
      </c>
      <c r="E3780" s="107">
        <v>11</v>
      </c>
      <c r="H3780" s="107" t="s">
        <v>11</v>
      </c>
      <c r="I3780" s="107">
        <v>290</v>
      </c>
      <c r="J3780" s="107">
        <v>10</v>
      </c>
      <c r="K3780" s="43">
        <v>5</v>
      </c>
      <c r="L3780" s="43">
        <v>1</v>
      </c>
      <c r="M3780" s="43">
        <v>0</v>
      </c>
      <c r="N3780" s="49">
        <v>1</v>
      </c>
      <c r="O3780" s="111" t="str">
        <f>Cal_051922a!$E$2</f>
        <v>Cal_051922a</v>
      </c>
      <c r="P3780" s="112">
        <f>Cal_051922a!$Q$3</f>
        <v>1.8382409380942635</v>
      </c>
      <c r="Q3780" s="112">
        <f>Cal_051922a!$R$3</f>
        <v>0.56187208580813652</v>
      </c>
      <c r="R3780" s="46">
        <v>49.97</v>
      </c>
      <c r="S3780" s="46">
        <v>37.049999999999997</v>
      </c>
      <c r="T3780" s="50">
        <f t="shared" si="1009"/>
        <v>0.62083333333333335</v>
      </c>
      <c r="U3780" s="79">
        <f t="shared" si="995"/>
        <v>49.349166666666669</v>
      </c>
      <c r="V3780" s="79">
        <f t="shared" si="996"/>
        <v>36.429166666666667</v>
      </c>
      <c r="W3780" s="465">
        <f t="shared" si="997"/>
        <v>0.27447673770541003</v>
      </c>
      <c r="X3780" s="465">
        <f t="shared" si="998"/>
        <v>0.37424900723190313</v>
      </c>
      <c r="Y3780" s="43">
        <f>Cal_051922a!$A$3</f>
        <v>20220519</v>
      </c>
      <c r="Z3780" s="48" t="s">
        <v>1596</v>
      </c>
      <c r="AA3780" s="43">
        <v>20221201</v>
      </c>
      <c r="AE3780" s="689" t="s">
        <v>1250</v>
      </c>
      <c r="AF3780" s="130">
        <v>3</v>
      </c>
      <c r="AG3780" s="130" t="s">
        <v>1634</v>
      </c>
      <c r="AH3780" t="s">
        <v>1799</v>
      </c>
      <c r="AI3780" t="s">
        <v>1800</v>
      </c>
    </row>
    <row r="3781" spans="1:35" s="82" customFormat="1" x14ac:dyDescent="0.2">
      <c r="A3781" s="82" t="s">
        <v>1292</v>
      </c>
      <c r="B3781" s="81">
        <v>20210204</v>
      </c>
      <c r="C3781" s="126" t="s">
        <v>64</v>
      </c>
      <c r="D3781" s="126">
        <v>5</v>
      </c>
      <c r="E3781" s="126">
        <v>11</v>
      </c>
      <c r="F3781" s="107"/>
      <c r="G3781" s="107"/>
      <c r="H3781" s="126" t="s">
        <v>10</v>
      </c>
      <c r="I3781" s="126">
        <v>292</v>
      </c>
      <c r="J3781" s="126">
        <v>5</v>
      </c>
      <c r="K3781" s="82">
        <v>5</v>
      </c>
      <c r="L3781" s="82">
        <v>1</v>
      </c>
      <c r="M3781" s="82">
        <v>0</v>
      </c>
      <c r="N3781" s="83">
        <v>0.33</v>
      </c>
      <c r="O3781" s="156" t="str">
        <f>Cal_051922a!$E$2</f>
        <v>Cal_051922a</v>
      </c>
      <c r="P3781" s="157">
        <f>Cal_051922a!$Q$3</f>
        <v>1.8382409380942635</v>
      </c>
      <c r="Q3781" s="157">
        <f>Cal_051922a!$R$3</f>
        <v>0.56187208580813652</v>
      </c>
      <c r="R3781" s="84">
        <v>153.1</v>
      </c>
      <c r="S3781" s="84">
        <v>86.27</v>
      </c>
      <c r="T3781" s="82">
        <f>AVERAGE(0.932,0.547,0.855)</f>
        <v>0.77800000000000002</v>
      </c>
      <c r="U3781" s="125">
        <f t="shared" si="995"/>
        <v>152.322</v>
      </c>
      <c r="V3781" s="125">
        <f t="shared" si="996"/>
        <v>85.49199999999999</v>
      </c>
      <c r="W3781" s="459">
        <f t="shared" si="997"/>
        <v>4.2728308176504335</v>
      </c>
      <c r="X3781" s="459">
        <f t="shared" si="998"/>
        <v>0.30899505635385333</v>
      </c>
      <c r="Y3781" s="82">
        <f>Cal_051922a!$A$3</f>
        <v>20220519</v>
      </c>
      <c r="Z3781" s="85" t="s">
        <v>1301</v>
      </c>
      <c r="AA3781" s="82">
        <v>20220818</v>
      </c>
      <c r="AB3781" s="85"/>
      <c r="AE3781" s="689" t="s">
        <v>1250</v>
      </c>
      <c r="AF3781" s="130">
        <v>1</v>
      </c>
      <c r="AG3781" s="130" t="s">
        <v>1634</v>
      </c>
      <c r="AH3781" s="155" t="s">
        <v>176</v>
      </c>
      <c r="AI3781" s="155"/>
    </row>
    <row r="3782" spans="1:35" s="82" customFormat="1" x14ac:dyDescent="0.2">
      <c r="A3782" s="82" t="s">
        <v>1292</v>
      </c>
      <c r="B3782" s="81">
        <v>20210204</v>
      </c>
      <c r="C3782" s="126" t="s">
        <v>64</v>
      </c>
      <c r="D3782" s="126">
        <v>5</v>
      </c>
      <c r="E3782" s="126">
        <v>11</v>
      </c>
      <c r="F3782" s="107"/>
      <c r="G3782" s="107"/>
      <c r="H3782" s="126" t="s">
        <v>11</v>
      </c>
      <c r="I3782" s="126">
        <v>293</v>
      </c>
      <c r="J3782" s="126">
        <v>5</v>
      </c>
      <c r="K3782" s="82">
        <v>5</v>
      </c>
      <c r="L3782" s="82">
        <v>1</v>
      </c>
      <c r="M3782" s="82">
        <v>0</v>
      </c>
      <c r="N3782" s="83">
        <f>1/3</f>
        <v>0.33333333333333331</v>
      </c>
      <c r="O3782" s="156" t="str">
        <f>Cal_051922a!$E$2</f>
        <v>Cal_051922a</v>
      </c>
      <c r="P3782" s="157">
        <f>Cal_051922a!$Q$3</f>
        <v>1.8382409380942635</v>
      </c>
      <c r="Q3782" s="157">
        <f>Cal_051922a!$R$3</f>
        <v>0.56187208580813652</v>
      </c>
      <c r="R3782" s="84">
        <v>180.2</v>
      </c>
      <c r="S3782" s="84">
        <v>104.9</v>
      </c>
      <c r="T3782" s="82">
        <f t="shared" ref="T3782:T3784" si="1010">AVERAGE(0.524, 0.653, 0.833, 0.775, 0.829, 0.959)</f>
        <v>0.76216666666666655</v>
      </c>
      <c r="U3782" s="125">
        <f t="shared" si="995"/>
        <v>179.43783333333332</v>
      </c>
      <c r="V3782" s="125">
        <f t="shared" si="996"/>
        <v>104.13783333333333</v>
      </c>
      <c r="W3782" s="459">
        <f t="shared" si="997"/>
        <v>4.7499565622573972</v>
      </c>
      <c r="X3782" s="459">
        <f t="shared" si="998"/>
        <v>0.75649808519015183</v>
      </c>
      <c r="Y3782" s="82">
        <f>Cal_051922a!$A$3</f>
        <v>20220519</v>
      </c>
      <c r="Z3782" s="90" t="s">
        <v>1545</v>
      </c>
      <c r="AA3782" s="82">
        <v>20220819</v>
      </c>
      <c r="AB3782" s="85"/>
      <c r="AE3782" s="689" t="s">
        <v>1250</v>
      </c>
      <c r="AF3782" s="130">
        <v>1</v>
      </c>
      <c r="AG3782" s="130" t="s">
        <v>1634</v>
      </c>
      <c r="AH3782" s="155" t="s">
        <v>177</v>
      </c>
      <c r="AI3782" s="155"/>
    </row>
    <row r="3783" spans="1:35" s="372" customFormat="1" x14ac:dyDescent="0.2">
      <c r="A3783" s="372" t="s">
        <v>1292</v>
      </c>
      <c r="B3783" s="462">
        <v>20210204</v>
      </c>
      <c r="C3783" s="373" t="s">
        <v>64</v>
      </c>
      <c r="D3783" s="373">
        <v>5</v>
      </c>
      <c r="E3783" s="373">
        <v>11</v>
      </c>
      <c r="F3783" s="107"/>
      <c r="G3783" s="107"/>
      <c r="H3783" s="373" t="s">
        <v>10</v>
      </c>
      <c r="I3783" s="373">
        <v>550</v>
      </c>
      <c r="J3783" s="373">
        <v>20</v>
      </c>
      <c r="K3783" s="372">
        <v>5</v>
      </c>
      <c r="L3783" s="372">
        <v>1</v>
      </c>
      <c r="M3783" s="372">
        <v>0</v>
      </c>
      <c r="N3783" s="375">
        <f>1/3</f>
        <v>0.33333333333333331</v>
      </c>
      <c r="O3783" s="374" t="str">
        <f>Cal_051922a!$E$2</f>
        <v>Cal_051922a</v>
      </c>
      <c r="P3783" s="596">
        <f>Cal_051922a!$Q$3</f>
        <v>1.8382409380942635</v>
      </c>
      <c r="Q3783" s="596">
        <f>Cal_051922a!$R$3</f>
        <v>0.56187208580813652</v>
      </c>
      <c r="R3783" s="376">
        <v>339.7</v>
      </c>
      <c r="S3783" s="376">
        <v>193.1</v>
      </c>
      <c r="T3783" s="372">
        <f t="shared" si="1010"/>
        <v>0.76216666666666655</v>
      </c>
      <c r="U3783" s="378">
        <f t="shared" si="995"/>
        <v>338.93783333333334</v>
      </c>
      <c r="V3783" s="378">
        <f t="shared" si="996"/>
        <v>192.33783333333332</v>
      </c>
      <c r="W3783" s="464">
        <f t="shared" si="997"/>
        <v>4.92644414303735</v>
      </c>
      <c r="X3783" s="464">
        <f t="shared" si="998"/>
        <v>0.49148323341892897</v>
      </c>
      <c r="Y3783" s="372">
        <f>Cal_051922a!$A$3</f>
        <v>20220519</v>
      </c>
      <c r="Z3783" s="694" t="s">
        <v>1545</v>
      </c>
      <c r="AA3783" s="372">
        <v>20220819</v>
      </c>
      <c r="AB3783" s="380"/>
      <c r="AE3783" s="692" t="s">
        <v>1250</v>
      </c>
      <c r="AF3783" s="628">
        <v>1</v>
      </c>
      <c r="AG3783" s="628" t="s">
        <v>1634</v>
      </c>
      <c r="AH3783" s="371" t="s">
        <v>182</v>
      </c>
      <c r="AI3783" s="371"/>
    </row>
    <row r="3784" spans="1:35" s="372" customFormat="1" x14ac:dyDescent="0.2">
      <c r="A3784" s="372" t="s">
        <v>1292</v>
      </c>
      <c r="B3784" s="462">
        <v>20210204</v>
      </c>
      <c r="C3784" s="373" t="s">
        <v>64</v>
      </c>
      <c r="D3784" s="373">
        <v>5</v>
      </c>
      <c r="E3784" s="373">
        <v>11</v>
      </c>
      <c r="F3784" s="107"/>
      <c r="G3784" s="107"/>
      <c r="H3784" s="373" t="s">
        <v>11</v>
      </c>
      <c r="I3784" s="373">
        <v>550</v>
      </c>
      <c r="J3784" s="373">
        <v>20</v>
      </c>
      <c r="K3784" s="372">
        <v>5</v>
      </c>
      <c r="L3784" s="372">
        <v>1</v>
      </c>
      <c r="M3784" s="372">
        <v>0</v>
      </c>
      <c r="N3784" s="375">
        <f>1/3</f>
        <v>0.33333333333333331</v>
      </c>
      <c r="O3784" s="374" t="str">
        <f>Cal_051922a!$E$2</f>
        <v>Cal_051922a</v>
      </c>
      <c r="P3784" s="596">
        <f>Cal_051922a!$Q$3</f>
        <v>1.8382409380942635</v>
      </c>
      <c r="Q3784" s="596">
        <f>Cal_051922a!$R$3</f>
        <v>0.56187208580813652</v>
      </c>
      <c r="R3784" s="376">
        <v>353.2</v>
      </c>
      <c r="S3784" s="376">
        <v>198.3</v>
      </c>
      <c r="T3784" s="372">
        <f t="shared" si="1010"/>
        <v>0.76216666666666655</v>
      </c>
      <c r="U3784" s="378">
        <f t="shared" si="995"/>
        <v>352.43783333333334</v>
      </c>
      <c r="V3784" s="378">
        <f t="shared" si="996"/>
        <v>197.53783333333334</v>
      </c>
      <c r="W3784" s="464">
        <f t="shared" si="997"/>
        <v>5.2053628769200921</v>
      </c>
      <c r="X3784" s="464">
        <f t="shared" si="998"/>
        <v>0.35904229784197755</v>
      </c>
      <c r="Y3784" s="372">
        <f>Cal_051922a!$A$3</f>
        <v>20220519</v>
      </c>
      <c r="Z3784" s="694" t="s">
        <v>1545</v>
      </c>
      <c r="AA3784" s="372">
        <v>20220819</v>
      </c>
      <c r="AB3784" s="380"/>
      <c r="AE3784" s="692" t="s">
        <v>1250</v>
      </c>
      <c r="AF3784" s="628">
        <v>1</v>
      </c>
      <c r="AG3784" s="628" t="s">
        <v>1634</v>
      </c>
      <c r="AH3784" s="371" t="s">
        <v>183</v>
      </c>
      <c r="AI3784" s="371"/>
    </row>
    <row r="3785" spans="1:35" x14ac:dyDescent="0.2">
      <c r="A3785" s="43" t="s">
        <v>1292</v>
      </c>
      <c r="B3785" s="45">
        <v>20210204</v>
      </c>
      <c r="C3785" s="107" t="s">
        <v>64</v>
      </c>
      <c r="D3785" s="107">
        <v>5</v>
      </c>
      <c r="E3785" s="107">
        <v>23</v>
      </c>
      <c r="H3785" s="107" t="s">
        <v>10</v>
      </c>
      <c r="I3785" s="107">
        <v>290</v>
      </c>
      <c r="J3785" s="107">
        <v>0</v>
      </c>
      <c r="K3785" s="43">
        <v>10</v>
      </c>
      <c r="L3785" s="43">
        <v>1</v>
      </c>
      <c r="M3785" s="43">
        <v>0</v>
      </c>
      <c r="N3785" s="49">
        <v>1</v>
      </c>
      <c r="O3785" s="111" t="str">
        <f>Cal_051922a!$E$2</f>
        <v>Cal_051922a</v>
      </c>
      <c r="P3785" s="112">
        <f>Cal_051922a!$Q$3</f>
        <v>1.8382409380942635</v>
      </c>
      <c r="Q3785" s="112">
        <f>Cal_051922a!$R$3</f>
        <v>0.56187208580813652</v>
      </c>
      <c r="R3785" s="46">
        <v>262.5</v>
      </c>
      <c r="S3785" s="46">
        <v>159.5</v>
      </c>
      <c r="T3785" s="43">
        <f t="shared" ref="T3785:T3786" si="1011">AVERAGE(0.753,0.768,0.836,0.762,0.68,0.617)</f>
        <v>0.7360000000000001</v>
      </c>
      <c r="U3785" s="79">
        <f t="shared" si="995"/>
        <v>261.76400000000001</v>
      </c>
      <c r="V3785" s="79">
        <f t="shared" si="996"/>
        <v>158.76400000000001</v>
      </c>
      <c r="W3785" s="465">
        <f t="shared" si="997"/>
        <v>4.3763318860150511</v>
      </c>
      <c r="X3785" s="465">
        <f t="shared" si="998"/>
        <v>1.2781644197414674</v>
      </c>
      <c r="Y3785" s="43">
        <f>Cal_051922a!$A$3</f>
        <v>20220519</v>
      </c>
      <c r="Z3785" s="48" t="s">
        <v>1583</v>
      </c>
      <c r="AA3785" s="43">
        <v>20221107</v>
      </c>
      <c r="AE3785" s="689" t="s">
        <v>1250</v>
      </c>
      <c r="AF3785" s="130">
        <v>1</v>
      </c>
      <c r="AG3785" s="130" t="s">
        <v>1634</v>
      </c>
      <c r="AH3785"/>
    </row>
    <row r="3786" spans="1:35" x14ac:dyDescent="0.2">
      <c r="A3786" s="43" t="s">
        <v>1292</v>
      </c>
      <c r="B3786" s="45">
        <v>20210204</v>
      </c>
      <c r="C3786" s="107" t="s">
        <v>64</v>
      </c>
      <c r="D3786" s="107">
        <v>5</v>
      </c>
      <c r="E3786" s="107">
        <v>23</v>
      </c>
      <c r="H3786" s="107" t="s">
        <v>11</v>
      </c>
      <c r="I3786" s="107">
        <v>290</v>
      </c>
      <c r="J3786" s="107">
        <v>0</v>
      </c>
      <c r="K3786" s="43">
        <v>10</v>
      </c>
      <c r="L3786" s="43">
        <v>1</v>
      </c>
      <c r="M3786" s="43">
        <v>0</v>
      </c>
      <c r="N3786" s="49">
        <v>1</v>
      </c>
      <c r="O3786" s="111" t="str">
        <f>Cal_051922a!$E$2</f>
        <v>Cal_051922a</v>
      </c>
      <c r="P3786" s="112">
        <f>Cal_051922a!$Q$3</f>
        <v>1.8382409380942635</v>
      </c>
      <c r="Q3786" s="112">
        <f>Cal_051922a!$R$3</f>
        <v>0.56187208580813652</v>
      </c>
      <c r="R3786" s="46">
        <v>280.60000000000002</v>
      </c>
      <c r="S3786" s="46">
        <v>165.6</v>
      </c>
      <c r="T3786" s="43">
        <f t="shared" si="1011"/>
        <v>0.7360000000000001</v>
      </c>
      <c r="U3786" s="79">
        <f t="shared" si="995"/>
        <v>279.86400000000003</v>
      </c>
      <c r="V3786" s="79">
        <f t="shared" si="996"/>
        <v>164.864</v>
      </c>
      <c r="W3786" s="465">
        <f t="shared" si="997"/>
        <v>4.8861957950653503</v>
      </c>
      <c r="X3786" s="465">
        <f t="shared" si="998"/>
        <v>0.98555648474772084</v>
      </c>
      <c r="Y3786" s="43">
        <f>Cal_051922a!$A$3</f>
        <v>20220519</v>
      </c>
      <c r="Z3786" s="48" t="s">
        <v>1583</v>
      </c>
      <c r="AA3786" s="43">
        <v>20221107</v>
      </c>
      <c r="AE3786" s="689" t="s">
        <v>1250</v>
      </c>
      <c r="AF3786" s="130">
        <v>1</v>
      </c>
      <c r="AG3786" s="130" t="s">
        <v>1634</v>
      </c>
      <c r="AH3786"/>
    </row>
    <row r="3787" spans="1:35" x14ac:dyDescent="0.2">
      <c r="A3787" s="43" t="s">
        <v>1292</v>
      </c>
      <c r="B3787" s="45">
        <v>20210204</v>
      </c>
      <c r="C3787" s="107" t="s">
        <v>64</v>
      </c>
      <c r="D3787" s="107">
        <v>5</v>
      </c>
      <c r="E3787" s="107">
        <v>23</v>
      </c>
      <c r="H3787" s="107" t="s">
        <v>10</v>
      </c>
      <c r="I3787" s="107">
        <v>290</v>
      </c>
      <c r="J3787" s="107">
        <v>10</v>
      </c>
      <c r="K3787" s="43">
        <v>5</v>
      </c>
      <c r="L3787" s="43">
        <v>1</v>
      </c>
      <c r="M3787" s="43">
        <v>0</v>
      </c>
      <c r="N3787" s="49">
        <v>1</v>
      </c>
      <c r="O3787" s="111" t="str">
        <f>Cal_051922a!$E$2</f>
        <v>Cal_051922a</v>
      </c>
      <c r="P3787" s="112">
        <f>Cal_051922a!$Q$3</f>
        <v>1.8382409380942635</v>
      </c>
      <c r="Q3787" s="112">
        <f>Cal_051922a!$R$3</f>
        <v>0.56187208580813652</v>
      </c>
      <c r="R3787" s="46">
        <v>48.79</v>
      </c>
      <c r="S3787" s="46">
        <v>35</v>
      </c>
      <c r="T3787" s="50">
        <f t="shared" ref="T3787" si="1012">AVERAGE(0.492,0.582,0.639,0.682,0.559,0.771)</f>
        <v>0.62083333333333335</v>
      </c>
      <c r="U3787" s="79">
        <f t="shared" si="995"/>
        <v>48.169166666666669</v>
      </c>
      <c r="V3787" s="79">
        <f t="shared" si="996"/>
        <v>34.37916666666667</v>
      </c>
      <c r="W3787" s="465">
        <f t="shared" si="997"/>
        <v>0.29295930440848328</v>
      </c>
      <c r="X3787" s="465">
        <f t="shared" si="998"/>
        <v>0.31926031374063829</v>
      </c>
      <c r="Y3787" s="43">
        <f>Cal_051922a!$A$3</f>
        <v>20220519</v>
      </c>
      <c r="Z3787" s="48" t="s">
        <v>1596</v>
      </c>
      <c r="AA3787" s="43">
        <v>20221201</v>
      </c>
      <c r="AE3787" s="689" t="s">
        <v>1250</v>
      </c>
      <c r="AF3787" s="130">
        <v>1</v>
      </c>
      <c r="AH3787"/>
    </row>
    <row r="3788" spans="1:35" x14ac:dyDescent="0.2">
      <c r="A3788" s="43" t="s">
        <v>1292</v>
      </c>
      <c r="B3788" s="45">
        <v>20210204</v>
      </c>
      <c r="C3788" s="107" t="s">
        <v>64</v>
      </c>
      <c r="D3788" s="107">
        <v>5</v>
      </c>
      <c r="E3788" s="107">
        <v>23</v>
      </c>
      <c r="H3788" s="107" t="s">
        <v>11</v>
      </c>
      <c r="I3788" s="107">
        <v>290</v>
      </c>
      <c r="J3788" s="107">
        <v>10</v>
      </c>
      <c r="O3788" s="111"/>
      <c r="P3788" s="112"/>
      <c r="Q3788" s="112"/>
      <c r="T3788" s="43"/>
      <c r="U3788" s="79" t="e">
        <f t="shared" si="995"/>
        <v>#DIV/0!</v>
      </c>
      <c r="V3788" s="79" t="e">
        <f t="shared" si="996"/>
        <v>#DIV/0!</v>
      </c>
      <c r="W3788" s="465" t="e">
        <f t="shared" si="997"/>
        <v>#DIV/0!</v>
      </c>
      <c r="X3788" s="465" t="e">
        <f t="shared" si="998"/>
        <v>#DIV/0!</v>
      </c>
      <c r="Y3788" s="43">
        <f>Cal_051922a!$A$3</f>
        <v>20220519</v>
      </c>
      <c r="AE3788" s="689" t="s">
        <v>1250</v>
      </c>
      <c r="AF3788" s="130">
        <v>9</v>
      </c>
      <c r="AH3788" t="s">
        <v>1294</v>
      </c>
    </row>
    <row r="3789" spans="1:35" s="82" customFormat="1" x14ac:dyDescent="0.2">
      <c r="A3789" s="82" t="s">
        <v>1292</v>
      </c>
      <c r="B3789" s="81">
        <v>20210204</v>
      </c>
      <c r="C3789" s="126" t="s">
        <v>64</v>
      </c>
      <c r="D3789" s="126">
        <v>5</v>
      </c>
      <c r="E3789" s="126">
        <v>23</v>
      </c>
      <c r="F3789" s="107"/>
      <c r="G3789" s="107"/>
      <c r="H3789" s="126" t="s">
        <v>10</v>
      </c>
      <c r="I3789" s="126">
        <v>294</v>
      </c>
      <c r="J3789" s="126">
        <v>5</v>
      </c>
      <c r="K3789" s="82">
        <v>5</v>
      </c>
      <c r="L3789" s="82">
        <v>1</v>
      </c>
      <c r="M3789" s="82">
        <v>0</v>
      </c>
      <c r="N3789" s="83">
        <v>0.33</v>
      </c>
      <c r="O3789" s="156" t="str">
        <f>Cal_051922a!$E$2</f>
        <v>Cal_051922a</v>
      </c>
      <c r="P3789" s="157">
        <f>Cal_051922a!$Q$3</f>
        <v>1.8382409380942635</v>
      </c>
      <c r="Q3789" s="157">
        <f>Cal_051922a!$R$3</f>
        <v>0.56187208580813652</v>
      </c>
      <c r="R3789" s="84">
        <v>174.5</v>
      </c>
      <c r="S3789" s="84">
        <v>100.4</v>
      </c>
      <c r="T3789" s="82">
        <f>AVERAGE(0.932,0.547,0.855)</f>
        <v>0.77800000000000002</v>
      </c>
      <c r="U3789" s="125">
        <f t="shared" si="995"/>
        <v>173.72200000000001</v>
      </c>
      <c r="V3789" s="125">
        <f t="shared" si="996"/>
        <v>99.622</v>
      </c>
      <c r="W3789" s="459">
        <f t="shared" si="997"/>
        <v>4.7054153531839811</v>
      </c>
      <c r="X3789" s="459">
        <f t="shared" si="998"/>
        <v>0.59736795646316643</v>
      </c>
      <c r="Y3789" s="82">
        <f>Cal_051922a!$A$3</f>
        <v>20220519</v>
      </c>
      <c r="Z3789" s="85" t="s">
        <v>1301</v>
      </c>
      <c r="AA3789" s="82">
        <v>20220818</v>
      </c>
      <c r="AB3789" s="85"/>
      <c r="AE3789" s="689" t="s">
        <v>1250</v>
      </c>
      <c r="AF3789" s="130">
        <v>1</v>
      </c>
      <c r="AG3789" s="130" t="s">
        <v>1634</v>
      </c>
      <c r="AH3789" s="155" t="s">
        <v>1801</v>
      </c>
      <c r="AI3789" s="155"/>
    </row>
    <row r="3790" spans="1:35" s="82" customFormat="1" x14ac:dyDescent="0.2">
      <c r="A3790" s="82" t="s">
        <v>1292</v>
      </c>
      <c r="B3790" s="81">
        <v>20210204</v>
      </c>
      <c r="C3790" s="126" t="s">
        <v>64</v>
      </c>
      <c r="D3790" s="126">
        <v>5</v>
      </c>
      <c r="E3790" s="126">
        <v>23</v>
      </c>
      <c r="F3790" s="107"/>
      <c r="G3790" s="107"/>
      <c r="H3790" s="126" t="s">
        <v>11</v>
      </c>
      <c r="I3790" s="126">
        <v>293</v>
      </c>
      <c r="J3790" s="126">
        <v>5</v>
      </c>
      <c r="K3790" s="82">
        <v>5</v>
      </c>
      <c r="L3790" s="82">
        <v>1</v>
      </c>
      <c r="M3790" s="82">
        <v>0</v>
      </c>
      <c r="N3790" s="83">
        <v>0.33</v>
      </c>
      <c r="O3790" s="156" t="str">
        <f>Cal_051922a!$E$2</f>
        <v>Cal_051922a</v>
      </c>
      <c r="P3790" s="157">
        <f>Cal_051922a!$Q$3</f>
        <v>1.8382409380942635</v>
      </c>
      <c r="Q3790" s="157">
        <f>Cal_051922a!$R$3</f>
        <v>0.56187208580813652</v>
      </c>
      <c r="R3790" s="84">
        <v>211.5</v>
      </c>
      <c r="S3790" s="84">
        <v>120.2</v>
      </c>
      <c r="T3790" s="82">
        <f>AVERAGE(0.932,0.547,0.855)</f>
        <v>0.77800000000000002</v>
      </c>
      <c r="U3790" s="125">
        <f t="shared" si="995"/>
        <v>210.72200000000001</v>
      </c>
      <c r="V3790" s="125">
        <f t="shared" si="996"/>
        <v>119.422</v>
      </c>
      <c r="W3790" s="459">
        <f t="shared" si="997"/>
        <v>5.8174176577742962</v>
      </c>
      <c r="X3790" s="459">
        <f>(Q3790*P3790/(P3790-1)*(P3790*V3790-U3790)*(K3790)/I3790)/N3790</f>
        <v>0.5609959055968321</v>
      </c>
      <c r="Y3790" s="82">
        <f>Cal_051922a!$A$3</f>
        <v>20220519</v>
      </c>
      <c r="Z3790" s="85" t="s">
        <v>1301</v>
      </c>
      <c r="AA3790" s="82">
        <v>20220818</v>
      </c>
      <c r="AB3790" s="85"/>
      <c r="AE3790" s="689" t="s">
        <v>1250</v>
      </c>
      <c r="AF3790" s="130">
        <v>1</v>
      </c>
      <c r="AG3790" s="130" t="s">
        <v>1634</v>
      </c>
      <c r="AH3790" s="155" t="s">
        <v>1802</v>
      </c>
      <c r="AI3790" s="155"/>
    </row>
    <row r="3791" spans="1:35" s="372" customFormat="1" x14ac:dyDescent="0.2">
      <c r="A3791" s="372" t="s">
        <v>1292</v>
      </c>
      <c r="B3791" s="462">
        <v>20210204</v>
      </c>
      <c r="C3791" s="373" t="s">
        <v>64</v>
      </c>
      <c r="D3791" s="373">
        <v>5</v>
      </c>
      <c r="E3791" s="373">
        <v>23</v>
      </c>
      <c r="F3791" s="107"/>
      <c r="G3791" s="107"/>
      <c r="H3791" s="373" t="s">
        <v>10</v>
      </c>
      <c r="I3791" s="373">
        <v>550</v>
      </c>
      <c r="J3791" s="373">
        <v>20</v>
      </c>
      <c r="K3791" s="372">
        <v>5</v>
      </c>
      <c r="L3791" s="372">
        <v>1</v>
      </c>
      <c r="M3791" s="372">
        <v>0</v>
      </c>
      <c r="N3791" s="375">
        <f>1/3</f>
        <v>0.33333333333333331</v>
      </c>
      <c r="O3791" s="374" t="str">
        <f>Cal_051922a!$E$2</f>
        <v>Cal_051922a</v>
      </c>
      <c r="P3791" s="596">
        <f>Cal_051922a!$Q$3</f>
        <v>1.8382409380942635</v>
      </c>
      <c r="Q3791" s="596">
        <f>Cal_051922a!$R$3</f>
        <v>0.56187208580813652</v>
      </c>
      <c r="R3791" s="376">
        <v>319.8</v>
      </c>
      <c r="S3791" s="376">
        <v>182.5</v>
      </c>
      <c r="T3791" s="372">
        <f t="shared" ref="T3791:T3792" si="1013">AVERAGE(0.524, 0.653, 0.833, 0.775, 0.829, 0.959)</f>
        <v>0.76216666666666655</v>
      </c>
      <c r="U3791" s="378">
        <f t="shared" si="995"/>
        <v>319.03783333333337</v>
      </c>
      <c r="V3791" s="378">
        <f t="shared" si="996"/>
        <v>181.73783333333333</v>
      </c>
      <c r="W3791" s="464">
        <f t="shared" si="997"/>
        <v>4.6139207424217483</v>
      </c>
      <c r="X3791" s="464">
        <f t="shared" si="998"/>
        <v>0.50541727594965014</v>
      </c>
      <c r="Y3791" s="372">
        <f>Cal_051922a!$A$3</f>
        <v>20220519</v>
      </c>
      <c r="Z3791" s="694" t="s">
        <v>1545</v>
      </c>
      <c r="AA3791" s="372">
        <v>20220819</v>
      </c>
      <c r="AB3791" s="380"/>
      <c r="AE3791" s="692" t="s">
        <v>1250</v>
      </c>
      <c r="AF3791" s="628">
        <v>1</v>
      </c>
      <c r="AG3791" s="628" t="s">
        <v>1634</v>
      </c>
      <c r="AH3791" s="371" t="s">
        <v>180</v>
      </c>
      <c r="AI3791" s="371"/>
    </row>
    <row r="3792" spans="1:35" s="610" customFormat="1" ht="13.5" thickBot="1" x14ac:dyDescent="0.25">
      <c r="A3792" s="610" t="s">
        <v>1292</v>
      </c>
      <c r="B3792" s="611">
        <v>20210204</v>
      </c>
      <c r="C3792" s="612" t="s">
        <v>64</v>
      </c>
      <c r="D3792" s="612">
        <v>5</v>
      </c>
      <c r="E3792" s="612">
        <v>23</v>
      </c>
      <c r="F3792" s="140"/>
      <c r="G3792" s="140"/>
      <c r="H3792" s="612" t="s">
        <v>11</v>
      </c>
      <c r="I3792" s="612">
        <v>552</v>
      </c>
      <c r="J3792" s="612">
        <v>20</v>
      </c>
      <c r="K3792" s="610">
        <v>5</v>
      </c>
      <c r="L3792" s="610">
        <v>1</v>
      </c>
      <c r="M3792" s="610">
        <v>0</v>
      </c>
      <c r="N3792" s="614">
        <f>1/3</f>
        <v>0.33333333333333331</v>
      </c>
      <c r="O3792" s="631" t="str">
        <f>Cal_051922a!$E$2</f>
        <v>Cal_051922a</v>
      </c>
      <c r="P3792" s="632">
        <f>Cal_051922a!$Q$3</f>
        <v>1.8382409380942635</v>
      </c>
      <c r="Q3792" s="632">
        <f>Cal_051922a!$R$3</f>
        <v>0.56187208580813652</v>
      </c>
      <c r="R3792" s="626">
        <v>286.10000000000002</v>
      </c>
      <c r="S3792" s="626">
        <v>158.30000000000001</v>
      </c>
      <c r="T3792" s="372">
        <f t="shared" si="1013"/>
        <v>0.76216666666666655</v>
      </c>
      <c r="U3792" s="618">
        <f t="shared" si="995"/>
        <v>285.33783333333338</v>
      </c>
      <c r="V3792" s="618">
        <f t="shared" si="996"/>
        <v>157.53783333333334</v>
      </c>
      <c r="W3792" s="619">
        <f t="shared" si="997"/>
        <v>4.279115986689793</v>
      </c>
      <c r="X3792" s="619">
        <f t="shared" si="998"/>
        <v>0.14245844094821611</v>
      </c>
      <c r="Y3792" s="372">
        <f>Cal_051922a!$A$3</f>
        <v>20220519</v>
      </c>
      <c r="Z3792" s="694" t="s">
        <v>1545</v>
      </c>
      <c r="AA3792" s="372">
        <v>20220819</v>
      </c>
      <c r="AB3792" s="625"/>
      <c r="AE3792" s="692" t="s">
        <v>1250</v>
      </c>
      <c r="AF3792" s="633">
        <v>1</v>
      </c>
      <c r="AG3792" s="628" t="s">
        <v>1634</v>
      </c>
      <c r="AH3792" s="613" t="s">
        <v>181</v>
      </c>
      <c r="AI3792" s="613"/>
    </row>
    <row r="3793" spans="1:35" x14ac:dyDescent="0.2">
      <c r="A3793" s="43" t="s">
        <v>1292</v>
      </c>
      <c r="B3793" s="45">
        <v>20210204</v>
      </c>
      <c r="C3793" s="107" t="s">
        <v>66</v>
      </c>
      <c r="D3793" s="107">
        <v>6</v>
      </c>
      <c r="E3793" s="107">
        <v>1</v>
      </c>
      <c r="H3793" s="107" t="s">
        <v>10</v>
      </c>
      <c r="I3793" s="107">
        <v>290</v>
      </c>
      <c r="J3793" s="107">
        <v>0</v>
      </c>
      <c r="K3793" s="43">
        <v>10</v>
      </c>
      <c r="L3793" s="43">
        <v>1</v>
      </c>
      <c r="M3793" s="43">
        <v>0</v>
      </c>
      <c r="N3793" s="49">
        <v>1</v>
      </c>
      <c r="O3793" s="111" t="str">
        <f>Cal_051922a!$E$2</f>
        <v>Cal_051922a</v>
      </c>
      <c r="P3793" s="112">
        <f>Cal_051922a!$Q$3</f>
        <v>1.8382409380942635</v>
      </c>
      <c r="Q3793" s="112">
        <f>Cal_051922a!$R$3</f>
        <v>0.56187208580813652</v>
      </c>
      <c r="R3793" s="46">
        <v>151.80000000000001</v>
      </c>
      <c r="S3793" s="46">
        <v>91.8</v>
      </c>
      <c r="T3793" s="43">
        <f t="shared" ref="T3793:T3796" si="1014">AVERAGE(0.753,0.768,0.836,0.762,0.68,0.617)</f>
        <v>0.7360000000000001</v>
      </c>
      <c r="U3793" s="79">
        <f t="shared" si="995"/>
        <v>151.06400000000002</v>
      </c>
      <c r="V3793" s="79">
        <f t="shared" si="996"/>
        <v>91.063999999999993</v>
      </c>
      <c r="W3793" s="465">
        <f t="shared" si="997"/>
        <v>2.5493195452514867</v>
      </c>
      <c r="X3793" s="465">
        <f t="shared" si="998"/>
        <v>0.69399160581179808</v>
      </c>
      <c r="Y3793" s="43">
        <f>Cal_051922a!$A$3</f>
        <v>20220519</v>
      </c>
      <c r="Z3793" s="48" t="s">
        <v>1583</v>
      </c>
      <c r="AA3793" s="43">
        <v>20221107</v>
      </c>
      <c r="AE3793" s="689" t="s">
        <v>1250</v>
      </c>
      <c r="AF3793" s="130">
        <v>1</v>
      </c>
      <c r="AG3793" s="130" t="s">
        <v>1634</v>
      </c>
      <c r="AH3793"/>
    </row>
    <row r="3794" spans="1:35" x14ac:dyDescent="0.2">
      <c r="A3794" s="43" t="s">
        <v>1292</v>
      </c>
      <c r="B3794" s="45">
        <v>20210204</v>
      </c>
      <c r="C3794" s="107" t="s">
        <v>66</v>
      </c>
      <c r="D3794" s="107">
        <v>6</v>
      </c>
      <c r="E3794" s="107">
        <v>1</v>
      </c>
      <c r="H3794" s="107" t="s">
        <v>11</v>
      </c>
      <c r="I3794" s="107">
        <v>290</v>
      </c>
      <c r="J3794" s="107">
        <v>0</v>
      </c>
      <c r="K3794" s="43">
        <v>10</v>
      </c>
      <c r="L3794" s="43">
        <v>1</v>
      </c>
      <c r="M3794" s="43">
        <v>0</v>
      </c>
      <c r="N3794" s="49">
        <v>1</v>
      </c>
      <c r="O3794" s="111" t="str">
        <f>Cal_051922a!$E$2</f>
        <v>Cal_051922a</v>
      </c>
      <c r="P3794" s="112">
        <f>Cal_051922a!$Q$3</f>
        <v>1.8382409380942635</v>
      </c>
      <c r="Q3794" s="112">
        <f>Cal_051922a!$R$3</f>
        <v>0.56187208580813652</v>
      </c>
      <c r="R3794" s="46">
        <v>156.19999999999999</v>
      </c>
      <c r="S3794" s="46">
        <v>94.68</v>
      </c>
      <c r="T3794" s="43">
        <f t="shared" si="1014"/>
        <v>0.7360000000000001</v>
      </c>
      <c r="U3794" s="79">
        <f t="shared" si="995"/>
        <v>155.464</v>
      </c>
      <c r="V3794" s="79">
        <f t="shared" si="996"/>
        <v>93.944000000000003</v>
      </c>
      <c r="W3794" s="465">
        <f t="shared" si="997"/>
        <v>2.613902307064524</v>
      </c>
      <c r="X3794" s="465">
        <f t="shared" si="998"/>
        <v>0.73198215634021691</v>
      </c>
      <c r="Y3794" s="43">
        <f>Cal_051922a!$A$3</f>
        <v>20220519</v>
      </c>
      <c r="Z3794" s="48" t="s">
        <v>1583</v>
      </c>
      <c r="AA3794" s="43">
        <v>20221107</v>
      </c>
      <c r="AE3794" s="689" t="s">
        <v>1250</v>
      </c>
      <c r="AF3794" s="130">
        <v>1</v>
      </c>
      <c r="AG3794" s="130" t="s">
        <v>1634</v>
      </c>
      <c r="AH3794"/>
    </row>
    <row r="3795" spans="1:35" x14ac:dyDescent="0.2">
      <c r="A3795" s="43" t="s">
        <v>1292</v>
      </c>
      <c r="B3795" s="45">
        <v>20210204</v>
      </c>
      <c r="C3795" s="107" t="s">
        <v>66</v>
      </c>
      <c r="D3795" s="107">
        <v>6</v>
      </c>
      <c r="E3795" s="107">
        <v>4</v>
      </c>
      <c r="H3795" s="107" t="s">
        <v>10</v>
      </c>
      <c r="I3795" s="107">
        <v>290</v>
      </c>
      <c r="J3795" s="107">
        <v>0</v>
      </c>
      <c r="K3795" s="43">
        <v>10</v>
      </c>
      <c r="L3795" s="43">
        <v>1</v>
      </c>
      <c r="M3795" s="43">
        <v>0</v>
      </c>
      <c r="N3795" s="49">
        <v>1</v>
      </c>
      <c r="O3795" s="111" t="str">
        <f>Cal_051922a!$E$2</f>
        <v>Cal_051922a</v>
      </c>
      <c r="P3795" s="112">
        <f>Cal_051922a!$Q$3</f>
        <v>1.8382409380942635</v>
      </c>
      <c r="Q3795" s="112">
        <f>Cal_051922a!$R$3</f>
        <v>0.56187208580813652</v>
      </c>
      <c r="R3795" s="46">
        <v>165.4</v>
      </c>
      <c r="S3795" s="46">
        <v>101.3</v>
      </c>
      <c r="T3795" s="43">
        <f t="shared" si="1014"/>
        <v>0.7360000000000001</v>
      </c>
      <c r="U3795" s="79">
        <f t="shared" si="995"/>
        <v>164.66400000000002</v>
      </c>
      <c r="V3795" s="79">
        <f t="shared" si="996"/>
        <v>100.56399999999999</v>
      </c>
      <c r="W3795" s="465">
        <f t="shared" si="997"/>
        <v>2.7235230475103389</v>
      </c>
      <c r="X3795" s="465">
        <f t="shared" si="998"/>
        <v>0.85813757134594149</v>
      </c>
      <c r="Y3795" s="43">
        <f>Cal_051922a!$A$3</f>
        <v>20220519</v>
      </c>
      <c r="Z3795" s="48" t="s">
        <v>1583</v>
      </c>
      <c r="AA3795" s="43">
        <v>20221107</v>
      </c>
      <c r="AE3795" s="689" t="s">
        <v>1250</v>
      </c>
      <c r="AF3795" s="130">
        <v>1</v>
      </c>
      <c r="AG3795" s="130" t="s">
        <v>1634</v>
      </c>
      <c r="AH3795"/>
    </row>
    <row r="3796" spans="1:35" x14ac:dyDescent="0.2">
      <c r="A3796" s="43" t="s">
        <v>1292</v>
      </c>
      <c r="B3796" s="45">
        <v>20210204</v>
      </c>
      <c r="C3796" s="107" t="s">
        <v>66</v>
      </c>
      <c r="D3796" s="107">
        <v>6</v>
      </c>
      <c r="E3796" s="107">
        <v>4</v>
      </c>
      <c r="H3796" s="107" t="s">
        <v>11</v>
      </c>
      <c r="I3796" s="107">
        <v>290</v>
      </c>
      <c r="J3796" s="107">
        <v>0</v>
      </c>
      <c r="K3796" s="43">
        <v>10</v>
      </c>
      <c r="L3796" s="43">
        <v>1</v>
      </c>
      <c r="M3796" s="43">
        <v>0</v>
      </c>
      <c r="N3796" s="49">
        <v>1</v>
      </c>
      <c r="O3796" s="111" t="str">
        <f>Cal_051922a!$E$2</f>
        <v>Cal_051922a</v>
      </c>
      <c r="P3796" s="112">
        <f>Cal_051922a!$Q$3</f>
        <v>1.8382409380942635</v>
      </c>
      <c r="Q3796" s="112">
        <f>Cal_051922a!$R$3</f>
        <v>0.56187208580813652</v>
      </c>
      <c r="R3796" s="46">
        <v>153.9</v>
      </c>
      <c r="S3796" s="46">
        <v>91.26</v>
      </c>
      <c r="T3796" s="43">
        <f t="shared" si="1014"/>
        <v>0.7360000000000001</v>
      </c>
      <c r="U3796" s="79">
        <f t="shared" si="995"/>
        <v>153.16400000000002</v>
      </c>
      <c r="V3796" s="79">
        <f t="shared" si="996"/>
        <v>90.524000000000001</v>
      </c>
      <c r="W3796" s="465">
        <f t="shared" si="997"/>
        <v>2.6614896052425521</v>
      </c>
      <c r="X3796" s="465">
        <f t="shared" si="998"/>
        <v>0.56258904975671054</v>
      </c>
      <c r="Y3796" s="43">
        <f>Cal_051922a!$A$3</f>
        <v>20220519</v>
      </c>
      <c r="Z3796" s="48" t="s">
        <v>1583</v>
      </c>
      <c r="AA3796" s="43">
        <v>20221107</v>
      </c>
      <c r="AE3796" s="689" t="s">
        <v>1250</v>
      </c>
      <c r="AF3796" s="130">
        <v>1</v>
      </c>
      <c r="AG3796" s="130" t="s">
        <v>1634</v>
      </c>
      <c r="AH3796"/>
    </row>
    <row r="3797" spans="1:35" s="82" customFormat="1" x14ac:dyDescent="0.2">
      <c r="A3797" s="82" t="s">
        <v>1292</v>
      </c>
      <c r="B3797" s="81">
        <v>20210204</v>
      </c>
      <c r="C3797" s="126" t="s">
        <v>66</v>
      </c>
      <c r="D3797" s="126">
        <v>6</v>
      </c>
      <c r="E3797" s="126">
        <v>4</v>
      </c>
      <c r="F3797" s="107"/>
      <c r="G3797" s="107"/>
      <c r="H3797" s="126" t="s">
        <v>10</v>
      </c>
      <c r="I3797" s="126">
        <v>292</v>
      </c>
      <c r="J3797" s="126">
        <v>5</v>
      </c>
      <c r="K3797" s="82">
        <v>5</v>
      </c>
      <c r="L3797" s="82">
        <v>1</v>
      </c>
      <c r="M3797" s="82">
        <v>0</v>
      </c>
      <c r="N3797" s="83">
        <v>1</v>
      </c>
      <c r="O3797" s="156" t="str">
        <f>Cal_051922a!$E$2</f>
        <v>Cal_051922a</v>
      </c>
      <c r="P3797" s="157">
        <f>Cal_051922a!$Q$3</f>
        <v>1.8382409380942635</v>
      </c>
      <c r="Q3797" s="157">
        <f>Cal_051922a!$R$3</f>
        <v>0.56187208580813652</v>
      </c>
      <c r="R3797" s="84">
        <v>253.8</v>
      </c>
      <c r="S3797" s="84">
        <v>145.19999999999999</v>
      </c>
      <c r="T3797" s="82">
        <f t="shared" ref="T3797:T3800" si="1015">AVERAGE(0.932,0.547,0.855)</f>
        <v>0.77800000000000002</v>
      </c>
      <c r="U3797" s="125">
        <f t="shared" si="995"/>
        <v>253.02200000000002</v>
      </c>
      <c r="V3797" s="125">
        <f t="shared" si="996"/>
        <v>144.422</v>
      </c>
      <c r="W3797" s="459">
        <f t="shared" si="997"/>
        <v>2.2913318994905914</v>
      </c>
      <c r="X3797" s="459">
        <f t="shared" si="998"/>
        <v>0.26290043340485586</v>
      </c>
      <c r="Y3797" s="82">
        <f>Cal_051922a!$A$3</f>
        <v>20220519</v>
      </c>
      <c r="Z3797" s="85" t="s">
        <v>1301</v>
      </c>
      <c r="AA3797" s="82">
        <v>20220818</v>
      </c>
      <c r="AB3797" s="85"/>
      <c r="AE3797" s="689" t="s">
        <v>1250</v>
      </c>
      <c r="AF3797" s="130">
        <v>1</v>
      </c>
      <c r="AG3797" s="130" t="s">
        <v>1634</v>
      </c>
      <c r="AH3797" s="155" t="s">
        <v>190</v>
      </c>
      <c r="AI3797" s="155"/>
    </row>
    <row r="3798" spans="1:35" s="82" customFormat="1" x14ac:dyDescent="0.2">
      <c r="A3798" s="82" t="s">
        <v>1292</v>
      </c>
      <c r="B3798" s="81">
        <v>20210204</v>
      </c>
      <c r="C3798" s="126" t="s">
        <v>66</v>
      </c>
      <c r="D3798" s="126">
        <v>6</v>
      </c>
      <c r="E3798" s="126">
        <v>4</v>
      </c>
      <c r="F3798" s="107"/>
      <c r="G3798" s="107"/>
      <c r="H3798" s="126" t="s">
        <v>11</v>
      </c>
      <c r="I3798" s="126">
        <v>293</v>
      </c>
      <c r="J3798" s="126">
        <v>5</v>
      </c>
      <c r="K3798" s="82">
        <v>5</v>
      </c>
      <c r="L3798" s="82">
        <v>1</v>
      </c>
      <c r="M3798" s="82">
        <v>0</v>
      </c>
      <c r="N3798" s="83">
        <v>1</v>
      </c>
      <c r="O3798" s="156" t="str">
        <f>Cal_051922a!$E$2</f>
        <v>Cal_051922a</v>
      </c>
      <c r="P3798" s="157">
        <f>Cal_051922a!$Q$3</f>
        <v>1.8382409380942635</v>
      </c>
      <c r="Q3798" s="157">
        <f>Cal_051922a!$R$3</f>
        <v>0.56187208580813652</v>
      </c>
      <c r="R3798" s="84">
        <v>264.2</v>
      </c>
      <c r="S3798" s="84">
        <v>150.30000000000001</v>
      </c>
      <c r="T3798" s="82">
        <f t="shared" si="1015"/>
        <v>0.77800000000000002</v>
      </c>
      <c r="U3798" s="125">
        <f t="shared" si="995"/>
        <v>263.42199999999997</v>
      </c>
      <c r="V3798" s="125">
        <f t="shared" si="996"/>
        <v>149.52200000000002</v>
      </c>
      <c r="W3798" s="459">
        <f t="shared" si="997"/>
        <v>2.3949537513993686</v>
      </c>
      <c r="X3798" s="459">
        <f t="shared" si="998"/>
        <v>0.24045128646119848</v>
      </c>
      <c r="Y3798" s="82">
        <f>Cal_051922a!$A$3</f>
        <v>20220519</v>
      </c>
      <c r="Z3798" s="85" t="s">
        <v>1301</v>
      </c>
      <c r="AA3798" s="82">
        <v>20220818</v>
      </c>
      <c r="AB3798" s="85"/>
      <c r="AE3798" s="689" t="s">
        <v>1250</v>
      </c>
      <c r="AF3798" s="130">
        <v>1</v>
      </c>
      <c r="AG3798" s="130" t="s">
        <v>1634</v>
      </c>
      <c r="AH3798" s="155" t="s">
        <v>191</v>
      </c>
      <c r="AI3798" s="155"/>
    </row>
    <row r="3799" spans="1:35" s="372" customFormat="1" x14ac:dyDescent="0.2">
      <c r="A3799" s="372" t="s">
        <v>1292</v>
      </c>
      <c r="B3799" s="462">
        <v>20210204</v>
      </c>
      <c r="C3799" s="373" t="s">
        <v>66</v>
      </c>
      <c r="D3799" s="373">
        <v>6</v>
      </c>
      <c r="E3799" s="373">
        <v>4</v>
      </c>
      <c r="F3799" s="107"/>
      <c r="G3799" s="107"/>
      <c r="H3799" s="373" t="s">
        <v>10</v>
      </c>
      <c r="I3799" s="373">
        <v>551</v>
      </c>
      <c r="J3799" s="373">
        <v>20</v>
      </c>
      <c r="K3799" s="372">
        <v>5</v>
      </c>
      <c r="L3799" s="372">
        <v>1</v>
      </c>
      <c r="M3799" s="372">
        <v>0</v>
      </c>
      <c r="N3799" s="375">
        <v>1</v>
      </c>
      <c r="O3799" s="374" t="str">
        <f>Cal_051922a!$E$2</f>
        <v>Cal_051922a</v>
      </c>
      <c r="P3799" s="596">
        <f>Cal_051922a!$Q$3</f>
        <v>1.8382409380942635</v>
      </c>
      <c r="Q3799" s="596">
        <f>Cal_051922a!$R$3</f>
        <v>0.56187208580813652</v>
      </c>
      <c r="R3799" s="376">
        <v>387</v>
      </c>
      <c r="S3799" s="376">
        <v>217.5</v>
      </c>
      <c r="T3799" s="372">
        <f t="shared" si="1015"/>
        <v>0.77800000000000002</v>
      </c>
      <c r="U3799" s="378">
        <f t="shared" si="995"/>
        <v>386.22199999999998</v>
      </c>
      <c r="V3799" s="378">
        <f t="shared" si="996"/>
        <v>216.72200000000001</v>
      </c>
      <c r="W3799" s="464">
        <f t="shared" si="997"/>
        <v>1.8952178198251179</v>
      </c>
      <c r="X3799" s="464">
        <f t="shared" si="998"/>
        <v>0.13602243942788175</v>
      </c>
      <c r="Y3799" s="372">
        <f>Cal_051922a!$A$3</f>
        <v>20220519</v>
      </c>
      <c r="Z3799" s="380" t="s">
        <v>1301</v>
      </c>
      <c r="AA3799" s="372">
        <v>20220818</v>
      </c>
      <c r="AB3799" s="380"/>
      <c r="AE3799" s="692" t="s">
        <v>1250</v>
      </c>
      <c r="AF3799" s="628">
        <v>3</v>
      </c>
      <c r="AG3799" s="628" t="s">
        <v>1634</v>
      </c>
      <c r="AH3799" s="371" t="s">
        <v>1825</v>
      </c>
      <c r="AI3799" s="371"/>
    </row>
    <row r="3800" spans="1:35" s="372" customFormat="1" x14ac:dyDescent="0.2">
      <c r="A3800" s="372" t="s">
        <v>1292</v>
      </c>
      <c r="B3800" s="462">
        <v>20210204</v>
      </c>
      <c r="C3800" s="373" t="s">
        <v>66</v>
      </c>
      <c r="D3800" s="373">
        <v>6</v>
      </c>
      <c r="E3800" s="373">
        <v>4</v>
      </c>
      <c r="F3800" s="107"/>
      <c r="G3800" s="107"/>
      <c r="H3800" s="373" t="s">
        <v>11</v>
      </c>
      <c r="I3800" s="373">
        <v>551</v>
      </c>
      <c r="J3800" s="373">
        <v>20</v>
      </c>
      <c r="K3800" s="372">
        <v>5</v>
      </c>
      <c r="L3800" s="372">
        <v>1</v>
      </c>
      <c r="M3800" s="372">
        <v>0</v>
      </c>
      <c r="N3800" s="375">
        <v>1</v>
      </c>
      <c r="O3800" s="374" t="str">
        <f>Cal_051922a!$E$2</f>
        <v>Cal_051922a</v>
      </c>
      <c r="P3800" s="596">
        <f>Cal_051922a!$Q$3</f>
        <v>1.8382409380942635</v>
      </c>
      <c r="Q3800" s="596">
        <f>Cal_051922a!$R$3</f>
        <v>0.56187208580813652</v>
      </c>
      <c r="R3800" s="376">
        <v>271.39999999999998</v>
      </c>
      <c r="S3800" s="376">
        <v>154.30000000000001</v>
      </c>
      <c r="T3800" s="372">
        <f t="shared" si="1015"/>
        <v>0.77800000000000002</v>
      </c>
      <c r="U3800" s="378">
        <f t="shared" si="995"/>
        <v>270.62199999999996</v>
      </c>
      <c r="V3800" s="378">
        <f t="shared" si="996"/>
        <v>153.52200000000002</v>
      </c>
      <c r="W3800" s="464">
        <f t="shared" si="997"/>
        <v>1.3093215734603021</v>
      </c>
      <c r="X3800" s="464">
        <f t="shared" si="998"/>
        <v>0.12957280311908995</v>
      </c>
      <c r="Y3800" s="372">
        <f>Cal_051922a!$A$3</f>
        <v>20220519</v>
      </c>
      <c r="Z3800" s="380" t="s">
        <v>1301</v>
      </c>
      <c r="AA3800" s="372">
        <v>20220818</v>
      </c>
      <c r="AB3800" s="380"/>
      <c r="AE3800" s="692" t="s">
        <v>1250</v>
      </c>
      <c r="AF3800" s="628">
        <v>3</v>
      </c>
      <c r="AG3800" s="628" t="s">
        <v>1634</v>
      </c>
      <c r="AH3800" s="371" t="s">
        <v>1826</v>
      </c>
      <c r="AI3800" s="371"/>
    </row>
    <row r="3801" spans="1:35" x14ac:dyDescent="0.2">
      <c r="A3801" s="43" t="s">
        <v>1292</v>
      </c>
      <c r="B3801" s="45">
        <v>20210204</v>
      </c>
      <c r="C3801" s="107" t="s">
        <v>66</v>
      </c>
      <c r="D3801" s="107">
        <v>6</v>
      </c>
      <c r="E3801" s="107">
        <v>6</v>
      </c>
      <c r="H3801" s="107" t="s">
        <v>10</v>
      </c>
      <c r="I3801" s="107">
        <v>290</v>
      </c>
      <c r="J3801" s="107">
        <v>0</v>
      </c>
      <c r="K3801" s="43">
        <v>10</v>
      </c>
      <c r="L3801" s="43">
        <v>1</v>
      </c>
      <c r="M3801" s="43">
        <v>0</v>
      </c>
      <c r="N3801" s="49">
        <v>1</v>
      </c>
      <c r="O3801" s="111" t="str">
        <f>Cal_051922a!$E$2</f>
        <v>Cal_051922a</v>
      </c>
      <c r="P3801" s="112">
        <f>Cal_051922a!$Q$3</f>
        <v>1.8382409380942635</v>
      </c>
      <c r="Q3801" s="112">
        <f>Cal_051922a!$R$3</f>
        <v>0.56187208580813652</v>
      </c>
      <c r="R3801" s="46">
        <v>159.9</v>
      </c>
      <c r="S3801" s="46">
        <v>96.44</v>
      </c>
      <c r="T3801" s="43">
        <f t="shared" ref="T3801:T3802" si="1016">AVERAGE(0.753,0.768,0.836,0.762,0.68,0.617)</f>
        <v>0.7360000000000001</v>
      </c>
      <c r="U3801" s="79">
        <f t="shared" si="995"/>
        <v>159.16400000000002</v>
      </c>
      <c r="V3801" s="79">
        <f t="shared" si="996"/>
        <v>95.703999999999994</v>
      </c>
      <c r="W3801" s="465">
        <f t="shared" si="997"/>
        <v>2.6963303056943229</v>
      </c>
      <c r="X3801" s="465">
        <f t="shared" si="998"/>
        <v>0.71223784858575101</v>
      </c>
      <c r="Y3801" s="43">
        <f>Cal_051922a!$A$3</f>
        <v>20220519</v>
      </c>
      <c r="Z3801" s="48" t="s">
        <v>1583</v>
      </c>
      <c r="AA3801" s="43">
        <v>20221107</v>
      </c>
      <c r="AE3801" s="689" t="s">
        <v>1250</v>
      </c>
      <c r="AF3801" s="130">
        <v>1</v>
      </c>
      <c r="AG3801" s="130" t="s">
        <v>1634</v>
      </c>
      <c r="AH3801"/>
    </row>
    <row r="3802" spans="1:35" x14ac:dyDescent="0.2">
      <c r="A3802" s="43" t="s">
        <v>1292</v>
      </c>
      <c r="B3802" s="45">
        <v>20210204</v>
      </c>
      <c r="C3802" s="107" t="s">
        <v>66</v>
      </c>
      <c r="D3802" s="107">
        <v>6</v>
      </c>
      <c r="E3802" s="107">
        <v>6</v>
      </c>
      <c r="H3802" s="107" t="s">
        <v>11</v>
      </c>
      <c r="I3802" s="107">
        <v>290</v>
      </c>
      <c r="J3802" s="107">
        <v>0</v>
      </c>
      <c r="K3802" s="43">
        <v>10</v>
      </c>
      <c r="L3802" s="43">
        <v>1</v>
      </c>
      <c r="M3802" s="43">
        <v>0</v>
      </c>
      <c r="N3802" s="49">
        <v>1</v>
      </c>
      <c r="O3802" s="111" t="str">
        <f>Cal_051922a!$E$2</f>
        <v>Cal_051922a</v>
      </c>
      <c r="P3802" s="112">
        <f>Cal_051922a!$Q$3</f>
        <v>1.8382409380942635</v>
      </c>
      <c r="Q3802" s="112">
        <f>Cal_051922a!$R$3</f>
        <v>0.56187208580813652</v>
      </c>
      <c r="R3802" s="46">
        <v>142.69999999999999</v>
      </c>
      <c r="S3802" s="46">
        <v>86.5</v>
      </c>
      <c r="T3802" s="43">
        <f t="shared" si="1016"/>
        <v>0.7360000000000001</v>
      </c>
      <c r="U3802" s="79">
        <f t="shared" si="995"/>
        <v>141.964</v>
      </c>
      <c r="V3802" s="79">
        <f t="shared" si="996"/>
        <v>85.763999999999996</v>
      </c>
      <c r="W3802" s="465">
        <f t="shared" si="997"/>
        <v>2.3878626407188923</v>
      </c>
      <c r="X3802" s="465">
        <f t="shared" si="998"/>
        <v>0.6666851230493549</v>
      </c>
      <c r="Y3802" s="43">
        <f>Cal_051922a!$A$3</f>
        <v>20220519</v>
      </c>
      <c r="Z3802" s="48" t="s">
        <v>1584</v>
      </c>
      <c r="AA3802" s="43">
        <v>20221107</v>
      </c>
      <c r="AE3802" s="689" t="s">
        <v>1250</v>
      </c>
      <c r="AF3802" s="130">
        <v>1</v>
      </c>
      <c r="AG3802" s="130" t="s">
        <v>1634</v>
      </c>
      <c r="AH3802"/>
    </row>
    <row r="3803" spans="1:35" s="82" customFormat="1" x14ac:dyDescent="0.2">
      <c r="A3803" s="82" t="s">
        <v>1292</v>
      </c>
      <c r="B3803" s="81">
        <v>20210204</v>
      </c>
      <c r="C3803" s="126" t="s">
        <v>66</v>
      </c>
      <c r="D3803" s="126">
        <v>6</v>
      </c>
      <c r="E3803" s="126">
        <v>6</v>
      </c>
      <c r="F3803" s="107"/>
      <c r="G3803" s="107"/>
      <c r="H3803" s="126" t="s">
        <v>10</v>
      </c>
      <c r="I3803" s="126">
        <v>292</v>
      </c>
      <c r="J3803" s="126">
        <v>5</v>
      </c>
      <c r="K3803" s="82">
        <v>5</v>
      </c>
      <c r="L3803" s="82">
        <v>1</v>
      </c>
      <c r="M3803" s="82">
        <v>0</v>
      </c>
      <c r="N3803" s="83">
        <v>1</v>
      </c>
      <c r="O3803" s="156" t="str">
        <f>Cal_051922a!$E$2</f>
        <v>Cal_051922a</v>
      </c>
      <c r="P3803" s="157">
        <f>Cal_051922a!$Q$3</f>
        <v>1.8382409380942635</v>
      </c>
      <c r="Q3803" s="157">
        <f>Cal_051922a!$R$3</f>
        <v>0.56187208580813652</v>
      </c>
      <c r="R3803" s="84">
        <v>249.4</v>
      </c>
      <c r="S3803" s="84">
        <v>145.80000000000001</v>
      </c>
      <c r="T3803" s="82">
        <f t="shared" ref="T3803" si="1017">AVERAGE(0.524, 0.653, 0.833, 0.775, 0.829, 0.959)</f>
        <v>0.76216666666666655</v>
      </c>
      <c r="U3803" s="125">
        <f t="shared" si="995"/>
        <v>248.63783333333333</v>
      </c>
      <c r="V3803" s="125">
        <f t="shared" si="996"/>
        <v>145.03783333333334</v>
      </c>
      <c r="W3803" s="459">
        <f t="shared" si="997"/>
        <v>2.1858377973040999</v>
      </c>
      <c r="X3803" s="459">
        <f t="shared" si="998"/>
        <v>0.3792860992843779</v>
      </c>
      <c r="Y3803" s="82">
        <f>Cal_051922a!$A$3</f>
        <v>20220519</v>
      </c>
      <c r="Z3803" s="90" t="s">
        <v>1546</v>
      </c>
      <c r="AA3803" s="82">
        <v>20220819</v>
      </c>
      <c r="AB3803" s="85"/>
      <c r="AE3803" s="689" t="s">
        <v>1250</v>
      </c>
      <c r="AF3803" s="130">
        <v>1</v>
      </c>
      <c r="AG3803" s="130" t="s">
        <v>1634</v>
      </c>
      <c r="AH3803" s="155" t="s">
        <v>188</v>
      </c>
      <c r="AI3803" s="155"/>
    </row>
    <row r="3804" spans="1:35" s="82" customFormat="1" x14ac:dyDescent="0.2">
      <c r="A3804" s="82" t="s">
        <v>1292</v>
      </c>
      <c r="B3804" s="81">
        <v>20210204</v>
      </c>
      <c r="C3804" s="126" t="s">
        <v>66</v>
      </c>
      <c r="D3804" s="126">
        <v>6</v>
      </c>
      <c r="E3804" s="126">
        <v>6</v>
      </c>
      <c r="F3804" s="107"/>
      <c r="G3804" s="107"/>
      <c r="H3804" s="126" t="s">
        <v>11</v>
      </c>
      <c r="I3804" s="126">
        <v>293</v>
      </c>
      <c r="J3804" s="126">
        <v>5</v>
      </c>
      <c r="K3804" s="82">
        <v>5</v>
      </c>
      <c r="L3804" s="82">
        <v>1</v>
      </c>
      <c r="M3804" s="82">
        <v>0</v>
      </c>
      <c r="N3804" s="83">
        <v>1</v>
      </c>
      <c r="O3804" s="156" t="str">
        <f>Cal_051922a!$E$2</f>
        <v>Cal_051922a</v>
      </c>
      <c r="P3804" s="157">
        <f>Cal_051922a!$Q$3</f>
        <v>1.8382409380942635</v>
      </c>
      <c r="Q3804" s="157">
        <f>Cal_051922a!$R$3</f>
        <v>0.56187208580813652</v>
      </c>
      <c r="R3804" s="84">
        <v>281.5</v>
      </c>
      <c r="S3804" s="84">
        <v>159.19999999999999</v>
      </c>
      <c r="T3804" s="82">
        <f t="shared" ref="T3804:T3806" si="1018">AVERAGE(0.932,0.547,0.855)</f>
        <v>0.77800000000000002</v>
      </c>
      <c r="U3804" s="125">
        <f t="shared" si="995"/>
        <v>280.72199999999998</v>
      </c>
      <c r="V3804" s="125">
        <f t="shared" si="996"/>
        <v>158.422</v>
      </c>
      <c r="W3804" s="459">
        <f t="shared" si="997"/>
        <v>2.5715789622137213</v>
      </c>
      <c r="X3804" s="459">
        <f t="shared" si="998"/>
        <v>0.22069332486073459</v>
      </c>
      <c r="Y3804" s="82">
        <f>Cal_051922a!$A$3</f>
        <v>20220519</v>
      </c>
      <c r="Z3804" s="85" t="s">
        <v>1301</v>
      </c>
      <c r="AA3804" s="82">
        <v>20220818</v>
      </c>
      <c r="AB3804" s="85"/>
      <c r="AE3804" s="689" t="s">
        <v>1250</v>
      </c>
      <c r="AF3804" s="130">
        <v>1</v>
      </c>
      <c r="AG3804" s="130" t="s">
        <v>1634</v>
      </c>
      <c r="AH3804" s="155" t="s">
        <v>189</v>
      </c>
      <c r="AI3804" s="155"/>
    </row>
    <row r="3805" spans="1:35" s="372" customFormat="1" x14ac:dyDescent="0.2">
      <c r="A3805" s="372" t="s">
        <v>1292</v>
      </c>
      <c r="B3805" s="462">
        <v>20210204</v>
      </c>
      <c r="C3805" s="373" t="s">
        <v>66</v>
      </c>
      <c r="D3805" s="373">
        <v>6</v>
      </c>
      <c r="E3805" s="373">
        <v>6</v>
      </c>
      <c r="F3805" s="107"/>
      <c r="G3805" s="107"/>
      <c r="H3805" s="373" t="s">
        <v>10</v>
      </c>
      <c r="I3805" s="373">
        <v>550</v>
      </c>
      <c r="J3805" s="373">
        <v>20</v>
      </c>
      <c r="K3805" s="372">
        <v>5</v>
      </c>
      <c r="L3805" s="372">
        <v>1</v>
      </c>
      <c r="M3805" s="372">
        <v>0</v>
      </c>
      <c r="N3805" s="375">
        <v>1</v>
      </c>
      <c r="O3805" s="374" t="str">
        <f>Cal_051922a!$E$2</f>
        <v>Cal_051922a</v>
      </c>
      <c r="P3805" s="596">
        <f>Cal_051922a!$Q$3</f>
        <v>1.8382409380942635</v>
      </c>
      <c r="Q3805" s="596">
        <f>Cal_051922a!$R$3</f>
        <v>0.56187208580813652</v>
      </c>
      <c r="R3805" s="376">
        <v>316.8</v>
      </c>
      <c r="S3805" s="376">
        <v>176.2</v>
      </c>
      <c r="T3805" s="372">
        <f t="shared" si="1018"/>
        <v>0.77800000000000002</v>
      </c>
      <c r="U3805" s="378">
        <f t="shared" si="995"/>
        <v>316.02199999999999</v>
      </c>
      <c r="V3805" s="378">
        <f t="shared" si="996"/>
        <v>175.422</v>
      </c>
      <c r="W3805" s="464">
        <f t="shared" si="997"/>
        <v>1.5749387142133955</v>
      </c>
      <c r="X3805" s="464">
        <f t="shared" si="998"/>
        <v>7.2204127735212856E-2</v>
      </c>
      <c r="Y3805" s="372">
        <f>Cal_051922a!$A$3</f>
        <v>20220519</v>
      </c>
      <c r="Z3805" s="380" t="s">
        <v>1301</v>
      </c>
      <c r="AA3805" s="372">
        <v>20220818</v>
      </c>
      <c r="AB3805" s="380"/>
      <c r="AE3805" s="692" t="s">
        <v>1250</v>
      </c>
      <c r="AF3805" s="628">
        <v>1</v>
      </c>
      <c r="AG3805" s="628" t="s">
        <v>1634</v>
      </c>
      <c r="AH3805" s="371" t="s">
        <v>196</v>
      </c>
      <c r="AI3805" s="371"/>
    </row>
    <row r="3806" spans="1:35" s="372" customFormat="1" x14ac:dyDescent="0.2">
      <c r="A3806" s="372" t="s">
        <v>1292</v>
      </c>
      <c r="B3806" s="462">
        <v>20210204</v>
      </c>
      <c r="C3806" s="373" t="s">
        <v>66</v>
      </c>
      <c r="D3806" s="373">
        <v>6</v>
      </c>
      <c r="E3806" s="373">
        <v>6</v>
      </c>
      <c r="F3806" s="107"/>
      <c r="G3806" s="107"/>
      <c r="H3806" s="373" t="s">
        <v>11</v>
      </c>
      <c r="I3806" s="373">
        <v>550</v>
      </c>
      <c r="J3806" s="373">
        <v>20</v>
      </c>
      <c r="K3806" s="372">
        <v>5</v>
      </c>
      <c r="L3806" s="372">
        <v>1</v>
      </c>
      <c r="M3806" s="372">
        <v>0</v>
      </c>
      <c r="N3806" s="375">
        <v>1</v>
      </c>
      <c r="O3806" s="374" t="str">
        <f>Cal_051922a!$E$2</f>
        <v>Cal_051922a</v>
      </c>
      <c r="P3806" s="596">
        <f>Cal_051922a!$Q$3</f>
        <v>1.8382409380942635</v>
      </c>
      <c r="Q3806" s="596">
        <f>Cal_051922a!$R$3</f>
        <v>0.56187208580813652</v>
      </c>
      <c r="R3806" s="376">
        <v>391.4</v>
      </c>
      <c r="S3806" s="376">
        <v>219.6</v>
      </c>
      <c r="T3806" s="372">
        <f t="shared" si="1018"/>
        <v>0.77800000000000002</v>
      </c>
      <c r="U3806" s="378">
        <f t="shared" si="995"/>
        <v>390.62199999999996</v>
      </c>
      <c r="V3806" s="378">
        <f t="shared" si="996"/>
        <v>218.822</v>
      </c>
      <c r="W3806" s="464">
        <f t="shared" si="997"/>
        <v>1.9244272482351441</v>
      </c>
      <c r="X3806" s="464">
        <f t="shared" si="998"/>
        <v>0.13022434028213631</v>
      </c>
      <c r="Y3806" s="372">
        <f>Cal_051922a!$A$3</f>
        <v>20220519</v>
      </c>
      <c r="Z3806" s="380" t="s">
        <v>1301</v>
      </c>
      <c r="AA3806" s="372">
        <v>20220818</v>
      </c>
      <c r="AB3806" s="380"/>
      <c r="AE3806" s="692" t="s">
        <v>1250</v>
      </c>
      <c r="AF3806" s="628">
        <v>1</v>
      </c>
      <c r="AG3806" s="628" t="s">
        <v>1634</v>
      </c>
      <c r="AH3806" s="371" t="s">
        <v>197</v>
      </c>
      <c r="AI3806" s="371"/>
    </row>
    <row r="3807" spans="1:35" x14ac:dyDescent="0.2">
      <c r="A3807" s="43" t="s">
        <v>1292</v>
      </c>
      <c r="B3807" s="45">
        <v>20210204</v>
      </c>
      <c r="C3807" s="107" t="s">
        <v>66</v>
      </c>
      <c r="D3807" s="107">
        <v>6</v>
      </c>
      <c r="E3807" s="107">
        <v>9</v>
      </c>
      <c r="H3807" s="107" t="s">
        <v>10</v>
      </c>
      <c r="I3807" s="107">
        <v>290</v>
      </c>
      <c r="J3807" s="107">
        <v>0</v>
      </c>
      <c r="K3807" s="43">
        <v>5</v>
      </c>
      <c r="L3807" s="43">
        <v>1</v>
      </c>
      <c r="M3807" s="43">
        <v>0</v>
      </c>
      <c r="N3807" s="49">
        <v>1</v>
      </c>
      <c r="O3807" s="111" t="str">
        <f>Cal_051922a!$E$2</f>
        <v>Cal_051922a</v>
      </c>
      <c r="P3807" s="112">
        <f>Cal_051922a!$Q$3</f>
        <v>1.8382409380942635</v>
      </c>
      <c r="Q3807" s="112">
        <f>Cal_051922a!$R$3</f>
        <v>0.56187208580813652</v>
      </c>
      <c r="R3807" s="46">
        <v>263.39999999999998</v>
      </c>
      <c r="S3807" s="46">
        <v>159.9</v>
      </c>
      <c r="T3807" s="43">
        <f>AVERAGE(0.606,0.763,0.748,0.817,0.777,0.792)</f>
        <v>0.75050000000000006</v>
      </c>
      <c r="U3807" s="79">
        <f t="shared" si="995"/>
        <v>262.64949999999999</v>
      </c>
      <c r="V3807" s="79">
        <f t="shared" si="996"/>
        <v>159.14950000000002</v>
      </c>
      <c r="W3807" s="465">
        <f t="shared" si="997"/>
        <v>2.1987881077794063</v>
      </c>
      <c r="X3807" s="465">
        <f t="shared" si="998"/>
        <v>0.63532497772170582</v>
      </c>
      <c r="Y3807" s="43">
        <f>Cal_051922a!$A$3</f>
        <v>20220519</v>
      </c>
      <c r="Z3807" s="48" t="s">
        <v>1580</v>
      </c>
      <c r="AA3807" s="43">
        <v>20221107</v>
      </c>
      <c r="AE3807" s="689" t="s">
        <v>1250</v>
      </c>
      <c r="AF3807" s="130">
        <v>1</v>
      </c>
      <c r="AG3807" s="130" t="s">
        <v>1634</v>
      </c>
      <c r="AH3807"/>
    </row>
    <row r="3808" spans="1:35" x14ac:dyDescent="0.2">
      <c r="A3808" s="43" t="s">
        <v>1292</v>
      </c>
      <c r="B3808" s="45">
        <v>20210204</v>
      </c>
      <c r="C3808" s="107" t="s">
        <v>66</v>
      </c>
      <c r="D3808" s="107">
        <v>6</v>
      </c>
      <c r="E3808" s="107">
        <v>9</v>
      </c>
      <c r="H3808" s="107" t="s">
        <v>11</v>
      </c>
      <c r="I3808" s="107">
        <v>290</v>
      </c>
      <c r="J3808" s="107">
        <v>0</v>
      </c>
      <c r="K3808" s="43">
        <v>5</v>
      </c>
      <c r="L3808" s="43">
        <v>1</v>
      </c>
      <c r="M3808" s="43">
        <v>0</v>
      </c>
      <c r="N3808" s="49">
        <v>1</v>
      </c>
      <c r="O3808" s="111" t="str">
        <f>Cal_051922a!$E$2</f>
        <v>Cal_051922a</v>
      </c>
      <c r="P3808" s="112">
        <f>Cal_051922a!$Q$3</f>
        <v>1.8382409380942635</v>
      </c>
      <c r="Q3808" s="112">
        <f>Cal_051922a!$R$3</f>
        <v>0.56187208580813652</v>
      </c>
      <c r="R3808" s="46">
        <v>252.9</v>
      </c>
      <c r="S3808" s="46">
        <v>153.5</v>
      </c>
      <c r="T3808" s="43">
        <f t="shared" ref="T3808:T3810" si="1019">AVERAGE(0.753,0.768,0.836,0.762,0.68,0.617)</f>
        <v>0.7360000000000001</v>
      </c>
      <c r="U3808" s="79">
        <f t="shared" si="995"/>
        <v>252.16400000000002</v>
      </c>
      <c r="V3808" s="79">
        <f t="shared" si="996"/>
        <v>152.76400000000001</v>
      </c>
      <c r="W3808" s="465">
        <f t="shared" si="997"/>
        <v>2.1116863566499808</v>
      </c>
      <c r="X3808" s="465">
        <f t="shared" si="998"/>
        <v>0.60871459587259535</v>
      </c>
      <c r="Y3808" s="43">
        <f>Cal_051922a!$A$3</f>
        <v>20220519</v>
      </c>
      <c r="Z3808" s="48" t="s">
        <v>1583</v>
      </c>
      <c r="AA3808" s="43">
        <v>20221107</v>
      </c>
      <c r="AE3808" s="689" t="s">
        <v>1250</v>
      </c>
      <c r="AF3808" s="130">
        <v>1</v>
      </c>
      <c r="AG3808" s="130" t="s">
        <v>1634</v>
      </c>
      <c r="AH3808"/>
    </row>
    <row r="3809" spans="1:35" x14ac:dyDescent="0.2">
      <c r="A3809" s="43" t="s">
        <v>1292</v>
      </c>
      <c r="B3809" s="45">
        <v>20210204</v>
      </c>
      <c r="C3809" s="107" t="s">
        <v>66</v>
      </c>
      <c r="D3809" s="107">
        <v>6</v>
      </c>
      <c r="E3809" s="107">
        <v>12</v>
      </c>
      <c r="H3809" s="107" t="s">
        <v>10</v>
      </c>
      <c r="I3809" s="107">
        <v>290</v>
      </c>
      <c r="J3809" s="107">
        <v>0</v>
      </c>
      <c r="K3809" s="43">
        <v>5</v>
      </c>
      <c r="L3809" s="43">
        <v>1</v>
      </c>
      <c r="M3809" s="43">
        <v>0</v>
      </c>
      <c r="N3809" s="49">
        <v>1</v>
      </c>
      <c r="O3809" s="111" t="str">
        <f>Cal_051922a!$E$2</f>
        <v>Cal_051922a</v>
      </c>
      <c r="P3809" s="112">
        <f>Cal_051922a!$Q$3</f>
        <v>1.8382409380942635</v>
      </c>
      <c r="Q3809" s="112">
        <f>Cal_051922a!$R$3</f>
        <v>0.56187208580813652</v>
      </c>
      <c r="R3809" s="46">
        <v>311.10000000000002</v>
      </c>
      <c r="S3809" s="46">
        <v>188.8</v>
      </c>
      <c r="T3809" s="43">
        <f t="shared" si="1019"/>
        <v>0.7360000000000001</v>
      </c>
      <c r="U3809" s="79">
        <f t="shared" ref="U3809:U3874" si="1020">(R3809-T3809)*(L3809+M3809)/L3809</f>
        <v>310.36400000000003</v>
      </c>
      <c r="V3809" s="79">
        <f t="shared" ref="V3809:V3874" si="1021">(S3809-T3809)*(L3809+M3809)/L3809</f>
        <v>188.06400000000002</v>
      </c>
      <c r="W3809" s="465">
        <f t="shared" ref="W3809:W3874" si="1022">(Q3809*P3809/(P3809-1)*(U3809-V3809)*(K3809)/I3809)/N3809</f>
        <v>2.5981815032021398</v>
      </c>
      <c r="X3809" s="465">
        <f t="shared" ref="X3809:X3874" si="1023">(Q3809*P3809/(P3809-1)*(P3809*V3809-U3809)*(K3809)/I3809)/N3809</f>
        <v>0.75083714474636798</v>
      </c>
      <c r="Y3809" s="43">
        <f>Cal_051922a!$A$3</f>
        <v>20220519</v>
      </c>
      <c r="Z3809" s="48" t="s">
        <v>1583</v>
      </c>
      <c r="AA3809" s="43">
        <v>20221107</v>
      </c>
      <c r="AE3809" s="689" t="s">
        <v>1250</v>
      </c>
      <c r="AF3809" s="130">
        <v>1</v>
      </c>
      <c r="AG3809" s="130" t="s">
        <v>1634</v>
      </c>
      <c r="AH3809"/>
    </row>
    <row r="3810" spans="1:35" x14ac:dyDescent="0.2">
      <c r="A3810" s="43" t="s">
        <v>1292</v>
      </c>
      <c r="B3810" s="45">
        <v>20210204</v>
      </c>
      <c r="C3810" s="107" t="s">
        <v>66</v>
      </c>
      <c r="D3810" s="107">
        <v>6</v>
      </c>
      <c r="E3810" s="107">
        <v>12</v>
      </c>
      <c r="H3810" s="107" t="s">
        <v>11</v>
      </c>
      <c r="I3810" s="107">
        <v>290</v>
      </c>
      <c r="J3810" s="107">
        <v>0</v>
      </c>
      <c r="K3810" s="43">
        <v>5</v>
      </c>
      <c r="L3810" s="43">
        <v>1</v>
      </c>
      <c r="M3810" s="43">
        <v>0</v>
      </c>
      <c r="N3810" s="49">
        <v>1</v>
      </c>
      <c r="O3810" s="111" t="str">
        <f>Cal_051922a!$E$2</f>
        <v>Cal_051922a</v>
      </c>
      <c r="P3810" s="112">
        <f>Cal_051922a!$Q$3</f>
        <v>1.8382409380942635</v>
      </c>
      <c r="Q3810" s="112">
        <f>Cal_051922a!$R$3</f>
        <v>0.56187208580813652</v>
      </c>
      <c r="R3810" s="46">
        <v>277.3</v>
      </c>
      <c r="S3810" s="46">
        <v>168.5</v>
      </c>
      <c r="T3810" s="43">
        <f t="shared" si="1019"/>
        <v>0.7360000000000001</v>
      </c>
      <c r="U3810" s="79">
        <f t="shared" si="1020"/>
        <v>276.56400000000002</v>
      </c>
      <c r="V3810" s="79">
        <f t="shared" si="1021"/>
        <v>167.76400000000001</v>
      </c>
      <c r="W3810" s="465">
        <f t="shared" si="1022"/>
        <v>2.3113830543613472</v>
      </c>
      <c r="X3810" s="465">
        <f t="shared" si="1023"/>
        <v>0.67613589905043436</v>
      </c>
      <c r="Y3810" s="43">
        <f>Cal_051922a!$A$3</f>
        <v>20220519</v>
      </c>
      <c r="Z3810" s="48" t="s">
        <v>1583</v>
      </c>
      <c r="AA3810" s="43">
        <v>20221107</v>
      </c>
      <c r="AE3810" s="689" t="s">
        <v>1250</v>
      </c>
      <c r="AF3810" s="130">
        <v>1</v>
      </c>
      <c r="AG3810" s="130" t="s">
        <v>1634</v>
      </c>
      <c r="AH3810"/>
    </row>
    <row r="3811" spans="1:35" x14ac:dyDescent="0.2">
      <c r="A3811" s="43" t="s">
        <v>1292</v>
      </c>
      <c r="B3811" s="45">
        <v>20210204</v>
      </c>
      <c r="C3811" s="107" t="s">
        <v>66</v>
      </c>
      <c r="D3811" s="107">
        <v>6</v>
      </c>
      <c r="E3811" s="107">
        <v>12</v>
      </c>
      <c r="H3811" s="107" t="s">
        <v>10</v>
      </c>
      <c r="I3811" s="107">
        <v>290</v>
      </c>
      <c r="J3811" s="107">
        <v>10</v>
      </c>
      <c r="K3811" s="43">
        <v>5</v>
      </c>
      <c r="L3811" s="43">
        <v>1</v>
      </c>
      <c r="M3811" s="43">
        <v>0</v>
      </c>
      <c r="N3811" s="49">
        <v>1</v>
      </c>
      <c r="O3811" s="111" t="str">
        <f>Cal_051922a!$E$2</f>
        <v>Cal_051922a</v>
      </c>
      <c r="P3811" s="112">
        <f>Cal_051922a!$Q$3</f>
        <v>1.8382409380942635</v>
      </c>
      <c r="Q3811" s="112">
        <f>Cal_051922a!$R$3</f>
        <v>0.56187208580813652</v>
      </c>
      <c r="R3811" s="46">
        <v>128.1</v>
      </c>
      <c r="S3811" s="46">
        <v>80.12</v>
      </c>
      <c r="T3811" s="50">
        <f t="shared" ref="T3811:T3812" si="1024">AVERAGE(0.492,0.582,0.639,0.682,0.559,0.771)</f>
        <v>0.62083333333333335</v>
      </c>
      <c r="U3811" s="79">
        <f t="shared" si="1020"/>
        <v>127.47916666666666</v>
      </c>
      <c r="V3811" s="79">
        <f t="shared" si="1021"/>
        <v>79.499166666666667</v>
      </c>
      <c r="W3811" s="465">
        <f t="shared" si="1022"/>
        <v>1.0193029315097191</v>
      </c>
      <c r="X3811" s="465">
        <f t="shared" si="1023"/>
        <v>0.39640763331413398</v>
      </c>
      <c r="Y3811" s="43">
        <f>Cal_051922a!$A$3</f>
        <v>20220519</v>
      </c>
      <c r="Z3811" s="48" t="s">
        <v>1596</v>
      </c>
      <c r="AA3811" s="43">
        <v>20221201</v>
      </c>
      <c r="AE3811" s="689" t="s">
        <v>1250</v>
      </c>
      <c r="AF3811" s="130">
        <v>3</v>
      </c>
      <c r="AG3811" s="130" t="s">
        <v>1634</v>
      </c>
      <c r="AH3811" t="s">
        <v>1803</v>
      </c>
    </row>
    <row r="3812" spans="1:35" x14ac:dyDescent="0.2">
      <c r="A3812" s="43" t="s">
        <v>1292</v>
      </c>
      <c r="B3812" s="45">
        <v>20210204</v>
      </c>
      <c r="C3812" s="107" t="s">
        <v>66</v>
      </c>
      <c r="D3812" s="107">
        <v>6</v>
      </c>
      <c r="E3812" s="107">
        <v>12</v>
      </c>
      <c r="H3812" s="107" t="s">
        <v>11</v>
      </c>
      <c r="I3812" s="107">
        <v>290</v>
      </c>
      <c r="J3812" s="107">
        <v>10</v>
      </c>
      <c r="K3812" s="43">
        <v>5</v>
      </c>
      <c r="L3812" s="43">
        <v>1</v>
      </c>
      <c r="M3812" s="43">
        <v>0</v>
      </c>
      <c r="N3812" s="49">
        <v>1</v>
      </c>
      <c r="O3812" s="111" t="str">
        <f>Cal_051922a!$E$2</f>
        <v>Cal_051922a</v>
      </c>
      <c r="P3812" s="112">
        <f>Cal_051922a!$Q$3</f>
        <v>1.8382409380942635</v>
      </c>
      <c r="Q3812" s="112">
        <f>Cal_051922a!$R$3</f>
        <v>0.56187208580813652</v>
      </c>
      <c r="R3812" s="46">
        <v>96.73</v>
      </c>
      <c r="S3812" s="46">
        <v>61.54</v>
      </c>
      <c r="T3812" s="50">
        <f t="shared" si="1024"/>
        <v>0.62083333333333335</v>
      </c>
      <c r="U3812" s="79">
        <f t="shared" si="1020"/>
        <v>96.109166666666667</v>
      </c>
      <c r="V3812" s="79">
        <f t="shared" si="1021"/>
        <v>60.919166666666669</v>
      </c>
      <c r="W3812" s="465">
        <f t="shared" si="1022"/>
        <v>0.74758795664499822</v>
      </c>
      <c r="X3812" s="465">
        <f t="shared" si="1023"/>
        <v>0.3372524444107583</v>
      </c>
      <c r="Y3812" s="43">
        <f>Cal_051922a!$A$3</f>
        <v>20220519</v>
      </c>
      <c r="Z3812" s="48" t="s">
        <v>1596</v>
      </c>
      <c r="AA3812" s="43">
        <v>20221201</v>
      </c>
      <c r="AE3812" s="689" t="s">
        <v>1250</v>
      </c>
      <c r="AF3812" s="130">
        <v>3</v>
      </c>
      <c r="AG3812" s="130" t="s">
        <v>1634</v>
      </c>
      <c r="AH3812" t="s">
        <v>1804</v>
      </c>
    </row>
    <row r="3813" spans="1:35" s="82" customFormat="1" x14ac:dyDescent="0.2">
      <c r="A3813" s="82" t="s">
        <v>1292</v>
      </c>
      <c r="B3813" s="81">
        <v>20210204</v>
      </c>
      <c r="C3813" s="126" t="s">
        <v>66</v>
      </c>
      <c r="D3813" s="126">
        <v>6</v>
      </c>
      <c r="E3813" s="126">
        <v>12</v>
      </c>
      <c r="F3813" s="107"/>
      <c r="G3813" s="107"/>
      <c r="H3813" s="126" t="s">
        <v>10</v>
      </c>
      <c r="I3813" s="126">
        <v>293</v>
      </c>
      <c r="J3813" s="126">
        <v>5</v>
      </c>
      <c r="K3813" s="82">
        <v>5</v>
      </c>
      <c r="L3813" s="82">
        <v>1</v>
      </c>
      <c r="M3813" s="82">
        <v>0</v>
      </c>
      <c r="N3813" s="83">
        <v>1</v>
      </c>
      <c r="O3813" s="156" t="str">
        <f>Cal_051922a!$E$2</f>
        <v>Cal_051922a</v>
      </c>
      <c r="P3813" s="157">
        <f>Cal_051922a!$Q$3</f>
        <v>1.8382409380942635</v>
      </c>
      <c r="Q3813" s="157">
        <f>Cal_051922a!$R$3</f>
        <v>0.56187208580813652</v>
      </c>
      <c r="R3813" s="84">
        <v>252.8</v>
      </c>
      <c r="S3813" s="84">
        <v>147.4</v>
      </c>
      <c r="T3813" s="82">
        <f t="shared" ref="T3813:T3814" si="1025">AVERAGE(0.524, 0.653, 0.833, 0.775, 0.829, 0.959)</f>
        <v>0.76216666666666655</v>
      </c>
      <c r="U3813" s="125">
        <f t="shared" si="1020"/>
        <v>252.03783333333334</v>
      </c>
      <c r="V3813" s="125">
        <f t="shared" si="1021"/>
        <v>146.63783333333333</v>
      </c>
      <c r="W3813" s="459">
        <f t="shared" si="1022"/>
        <v>2.2162258595038944</v>
      </c>
      <c r="X3813" s="459">
        <f t="shared" si="1023"/>
        <v>0.36834420180898814</v>
      </c>
      <c r="Y3813" s="82">
        <f>Cal_051922a!$A$3</f>
        <v>20220519</v>
      </c>
      <c r="Z3813" s="90" t="s">
        <v>1545</v>
      </c>
      <c r="AA3813" s="82">
        <v>20220819</v>
      </c>
      <c r="AB3813" s="85"/>
      <c r="AE3813" s="689" t="s">
        <v>1250</v>
      </c>
      <c r="AF3813" s="130">
        <v>1</v>
      </c>
      <c r="AG3813" s="130" t="s">
        <v>1634</v>
      </c>
      <c r="AH3813" s="155" t="s">
        <v>186</v>
      </c>
      <c r="AI3813" s="155"/>
    </row>
    <row r="3814" spans="1:35" s="82" customFormat="1" x14ac:dyDescent="0.2">
      <c r="A3814" s="82" t="s">
        <v>1292</v>
      </c>
      <c r="B3814" s="81">
        <v>20210204</v>
      </c>
      <c r="C3814" s="126" t="s">
        <v>66</v>
      </c>
      <c r="D3814" s="126">
        <v>6</v>
      </c>
      <c r="E3814" s="126">
        <v>12</v>
      </c>
      <c r="F3814" s="107"/>
      <c r="G3814" s="107"/>
      <c r="H3814" s="126" t="s">
        <v>11</v>
      </c>
      <c r="I3814" s="126">
        <v>294</v>
      </c>
      <c r="J3814" s="126">
        <v>5</v>
      </c>
      <c r="K3814" s="82">
        <v>5</v>
      </c>
      <c r="L3814" s="82">
        <v>1</v>
      </c>
      <c r="M3814" s="82">
        <v>0</v>
      </c>
      <c r="N3814" s="83">
        <v>1</v>
      </c>
      <c r="O3814" s="156" t="str">
        <f>Cal_051922a!$E$2</f>
        <v>Cal_051922a</v>
      </c>
      <c r="P3814" s="157">
        <f>Cal_051922a!$Q$3</f>
        <v>1.8382409380942635</v>
      </c>
      <c r="Q3814" s="157">
        <f>Cal_051922a!$R$3</f>
        <v>0.56187208580813652</v>
      </c>
      <c r="R3814" s="84">
        <v>261.7</v>
      </c>
      <c r="S3814" s="84">
        <v>152.6</v>
      </c>
      <c r="T3814" s="82">
        <f t="shared" si="1025"/>
        <v>0.76216666666666655</v>
      </c>
      <c r="U3814" s="125">
        <f t="shared" si="1020"/>
        <v>260.93783333333334</v>
      </c>
      <c r="V3814" s="125">
        <f t="shared" si="1021"/>
        <v>151.83783333333332</v>
      </c>
      <c r="W3814" s="459">
        <f t="shared" si="1022"/>
        <v>2.2862222531806058</v>
      </c>
      <c r="X3814" s="459">
        <f t="shared" si="1023"/>
        <v>0.38089778419151282</v>
      </c>
      <c r="Y3814" s="82">
        <f>Cal_051922a!$A$3</f>
        <v>20220519</v>
      </c>
      <c r="Z3814" s="90" t="s">
        <v>1545</v>
      </c>
      <c r="AA3814" s="82">
        <v>20220819</v>
      </c>
      <c r="AB3814" s="85"/>
      <c r="AE3814" s="689" t="s">
        <v>1250</v>
      </c>
      <c r="AF3814" s="130">
        <v>1</v>
      </c>
      <c r="AG3814" s="130" t="s">
        <v>1634</v>
      </c>
      <c r="AH3814" s="155" t="s">
        <v>1295</v>
      </c>
      <c r="AI3814" s="155"/>
    </row>
    <row r="3815" spans="1:35" s="372" customFormat="1" x14ac:dyDescent="0.2">
      <c r="A3815" s="372" t="s">
        <v>1292</v>
      </c>
      <c r="B3815" s="462">
        <v>20210204</v>
      </c>
      <c r="C3815" s="373" t="s">
        <v>66</v>
      </c>
      <c r="D3815" s="373">
        <v>6</v>
      </c>
      <c r="E3815" s="373">
        <v>12</v>
      </c>
      <c r="F3815" s="107"/>
      <c r="G3815" s="107"/>
      <c r="H3815" s="373" t="s">
        <v>10</v>
      </c>
      <c r="I3815" s="373">
        <v>552</v>
      </c>
      <c r="J3815" s="373">
        <v>20</v>
      </c>
      <c r="K3815" s="372">
        <v>5</v>
      </c>
      <c r="L3815" s="372">
        <v>1</v>
      </c>
      <c r="M3815" s="372">
        <v>0</v>
      </c>
      <c r="N3815" s="375">
        <v>0.33</v>
      </c>
      <c r="O3815" s="374" t="str">
        <f>Cal_051922a!$E$2</f>
        <v>Cal_051922a</v>
      </c>
      <c r="P3815" s="596">
        <f>Cal_051922a!$Q$3</f>
        <v>1.8382409380942635</v>
      </c>
      <c r="Q3815" s="596">
        <f>Cal_051922a!$R$3</f>
        <v>0.56187208580813652</v>
      </c>
      <c r="R3815" s="376">
        <v>152.6</v>
      </c>
      <c r="S3815" s="376">
        <v>87.18</v>
      </c>
      <c r="T3815" s="372">
        <f t="shared" ref="T3815:T3816" si="1026">AVERAGE(0.932,0.547,0.855)</f>
        <v>0.77800000000000002</v>
      </c>
      <c r="U3815" s="378">
        <f t="shared" si="1020"/>
        <v>151.822</v>
      </c>
      <c r="V3815" s="378">
        <f t="shared" si="1021"/>
        <v>86.402000000000001</v>
      </c>
      <c r="W3815" s="464">
        <f t="shared" si="1022"/>
        <v>2.2125777955552874</v>
      </c>
      <c r="X3815" s="464">
        <f t="shared" si="1023"/>
        <v>0.23694041507289915</v>
      </c>
      <c r="Y3815" s="372">
        <f>Cal_051922a!$A$3</f>
        <v>20220519</v>
      </c>
      <c r="Z3815" s="380" t="s">
        <v>1301</v>
      </c>
      <c r="AA3815" s="372">
        <v>20220818</v>
      </c>
      <c r="AB3815" s="380"/>
      <c r="AE3815" s="692" t="s">
        <v>1250</v>
      </c>
      <c r="AF3815" s="628">
        <v>3</v>
      </c>
      <c r="AG3815" s="628" t="s">
        <v>1634</v>
      </c>
      <c r="AH3815" s="412" t="s">
        <v>1820</v>
      </c>
      <c r="AI3815" s="371"/>
    </row>
    <row r="3816" spans="1:35" s="610" customFormat="1" ht="13.5" thickBot="1" x14ac:dyDescent="0.25">
      <c r="A3816" s="610" t="s">
        <v>1292</v>
      </c>
      <c r="B3816" s="611">
        <v>20210204</v>
      </c>
      <c r="C3816" s="612" t="s">
        <v>66</v>
      </c>
      <c r="D3816" s="612">
        <v>6</v>
      </c>
      <c r="E3816" s="612">
        <v>12</v>
      </c>
      <c r="F3816" s="140"/>
      <c r="G3816" s="140"/>
      <c r="H3816" s="612" t="s">
        <v>11</v>
      </c>
      <c r="I3816" s="612">
        <v>550</v>
      </c>
      <c r="J3816" s="612">
        <v>20</v>
      </c>
      <c r="K3816" s="610">
        <v>5</v>
      </c>
      <c r="L3816" s="610">
        <v>1</v>
      </c>
      <c r="M3816" s="610">
        <v>0</v>
      </c>
      <c r="N3816" s="614">
        <v>0.33</v>
      </c>
      <c r="O3816" s="631" t="str">
        <f>Cal_051922a!$E$2</f>
        <v>Cal_051922a</v>
      </c>
      <c r="P3816" s="632">
        <f>Cal_051922a!$Q$3</f>
        <v>1.8382409380942635</v>
      </c>
      <c r="Q3816" s="632">
        <f>Cal_051922a!$R$3</f>
        <v>0.56187208580813652</v>
      </c>
      <c r="R3816" s="626">
        <v>96.07</v>
      </c>
      <c r="S3816" s="626">
        <v>54.92</v>
      </c>
      <c r="T3816" s="372">
        <f t="shared" si="1026"/>
        <v>0.77800000000000002</v>
      </c>
      <c r="U3816" s="618">
        <f t="shared" si="1020"/>
        <v>95.291999999999987</v>
      </c>
      <c r="V3816" s="618">
        <f t="shared" si="1021"/>
        <v>54.142000000000003</v>
      </c>
      <c r="W3816" s="619">
        <f t="shared" si="1022"/>
        <v>1.3968000364214233</v>
      </c>
      <c r="X3816" s="619">
        <f t="shared" si="1023"/>
        <v>0.14372073977750496</v>
      </c>
      <c r="Y3816" s="610">
        <f>Cal_051922a!$A$3</f>
        <v>20220519</v>
      </c>
      <c r="Z3816" s="625" t="s">
        <v>1301</v>
      </c>
      <c r="AA3816" s="610">
        <v>20220818</v>
      </c>
      <c r="AB3816" s="625"/>
      <c r="AE3816" s="692" t="s">
        <v>1250</v>
      </c>
      <c r="AF3816" s="633">
        <v>3</v>
      </c>
      <c r="AG3816" s="628" t="s">
        <v>1634</v>
      </c>
      <c r="AH3816" s="622" t="s">
        <v>1821</v>
      </c>
      <c r="AI3816" s="613"/>
    </row>
    <row r="3817" spans="1:35" x14ac:dyDescent="0.2">
      <c r="A3817" s="43" t="s">
        <v>1292</v>
      </c>
      <c r="B3817" s="45">
        <v>20210205</v>
      </c>
      <c r="C3817" s="107" t="s">
        <v>72</v>
      </c>
      <c r="D3817" s="107">
        <v>7</v>
      </c>
      <c r="E3817" s="107">
        <v>1</v>
      </c>
      <c r="H3817" s="107" t="s">
        <v>10</v>
      </c>
      <c r="I3817" s="107">
        <v>290</v>
      </c>
      <c r="J3817" s="107">
        <v>0</v>
      </c>
      <c r="K3817" s="43">
        <v>5</v>
      </c>
      <c r="L3817" s="43">
        <v>1</v>
      </c>
      <c r="M3817" s="43">
        <v>0</v>
      </c>
      <c r="N3817" s="49">
        <v>1</v>
      </c>
      <c r="O3817" s="111" t="str">
        <f>Cal_051922a!$E$2</f>
        <v>Cal_051922a</v>
      </c>
      <c r="P3817" s="112">
        <f>Cal_051922a!$Q$3</f>
        <v>1.8382409380942635</v>
      </c>
      <c r="Q3817" s="112">
        <f>Cal_051922a!$R$3</f>
        <v>0.56187208580813652</v>
      </c>
      <c r="R3817" s="46">
        <v>134.19999999999999</v>
      </c>
      <c r="S3817" s="46">
        <v>85.48</v>
      </c>
      <c r="T3817" s="43">
        <f>AVERAGE(0.791,0.919,0.86,0.504,0.536,0.639)</f>
        <v>0.70816666666666661</v>
      </c>
      <c r="U3817" s="79">
        <f t="shared" si="1020"/>
        <v>133.49183333333332</v>
      </c>
      <c r="V3817" s="79">
        <f t="shared" si="1021"/>
        <v>84.771833333333333</v>
      </c>
      <c r="W3817" s="465">
        <f t="shared" si="1022"/>
        <v>1.035023735372103</v>
      </c>
      <c r="X3817" s="465">
        <f t="shared" si="1023"/>
        <v>0.47458177474209295</v>
      </c>
      <c r="Y3817" s="43">
        <f>Cal_051922a!$A$3</f>
        <v>20220519</v>
      </c>
      <c r="Z3817" s="48" t="s">
        <v>1558</v>
      </c>
      <c r="AA3817" s="43">
        <v>20221027</v>
      </c>
      <c r="AE3817" s="689" t="s">
        <v>1250</v>
      </c>
      <c r="AF3817" s="130">
        <v>4</v>
      </c>
      <c r="AG3817" s="130" t="s">
        <v>2211</v>
      </c>
      <c r="AH3817" t="s">
        <v>2210</v>
      </c>
    </row>
    <row r="3818" spans="1:35" x14ac:dyDescent="0.2">
      <c r="A3818" s="43" t="s">
        <v>1292</v>
      </c>
      <c r="B3818" s="45">
        <v>20210205</v>
      </c>
      <c r="C3818" s="107" t="s">
        <v>72</v>
      </c>
      <c r="D3818" s="107">
        <v>7</v>
      </c>
      <c r="E3818" s="107">
        <v>1</v>
      </c>
      <c r="H3818" s="107" t="s">
        <v>11</v>
      </c>
      <c r="I3818" s="107">
        <v>290</v>
      </c>
      <c r="J3818" s="107">
        <v>0</v>
      </c>
      <c r="K3818" s="43">
        <v>5</v>
      </c>
      <c r="L3818" s="43">
        <v>1</v>
      </c>
      <c r="M3818" s="43">
        <v>0</v>
      </c>
      <c r="N3818" s="49">
        <v>1</v>
      </c>
      <c r="O3818" s="111" t="str">
        <f>Cal_051922a!$E$2</f>
        <v>Cal_051922a</v>
      </c>
      <c r="P3818" s="112">
        <f>Cal_051922a!$Q$3</f>
        <v>1.8382409380942635</v>
      </c>
      <c r="Q3818" s="112">
        <f>Cal_051922a!$R$3</f>
        <v>0.56187208580813652</v>
      </c>
      <c r="R3818" s="46">
        <v>147.9</v>
      </c>
      <c r="S3818" s="46">
        <v>93.24</v>
      </c>
      <c r="T3818" s="43">
        <f>AVERAGE(0.606,0.763,0.748,0.817,0.777,0.792)</f>
        <v>0.75050000000000006</v>
      </c>
      <c r="U3818" s="79">
        <f t="shared" si="1020"/>
        <v>147.14950000000002</v>
      </c>
      <c r="V3818" s="79">
        <f t="shared" si="1021"/>
        <v>92.489499999999992</v>
      </c>
      <c r="W3818" s="465">
        <f t="shared" si="1022"/>
        <v>1.1612150528620524</v>
      </c>
      <c r="X3818" s="465">
        <f t="shared" si="1023"/>
        <v>0.48582563668742768</v>
      </c>
      <c r="Y3818" s="43">
        <f>Cal_051922a!$A$3</f>
        <v>20220519</v>
      </c>
      <c r="Z3818" s="48" t="s">
        <v>1580</v>
      </c>
      <c r="AA3818" s="43">
        <v>20221107</v>
      </c>
      <c r="AE3818" s="689" t="s">
        <v>1250</v>
      </c>
      <c r="AF3818" s="130">
        <v>4</v>
      </c>
      <c r="AG3818" s="130" t="s">
        <v>2211</v>
      </c>
      <c r="AH3818" t="s">
        <v>2210</v>
      </c>
    </row>
    <row r="3819" spans="1:35" x14ac:dyDescent="0.2">
      <c r="A3819" s="43" t="s">
        <v>1292</v>
      </c>
      <c r="B3819" s="45">
        <v>20210205</v>
      </c>
      <c r="C3819" s="107" t="s">
        <v>72</v>
      </c>
      <c r="D3819" s="107">
        <v>7</v>
      </c>
      <c r="E3819" s="107">
        <v>3</v>
      </c>
      <c r="H3819" s="107" t="s">
        <v>10</v>
      </c>
      <c r="I3819" s="107">
        <v>290</v>
      </c>
      <c r="J3819" s="107">
        <v>0</v>
      </c>
      <c r="K3819" s="43">
        <v>5</v>
      </c>
      <c r="L3819" s="43">
        <v>1</v>
      </c>
      <c r="M3819" s="43">
        <v>0</v>
      </c>
      <c r="N3819" s="49">
        <v>1</v>
      </c>
      <c r="O3819" s="111" t="str">
        <f>Cal_051922a!$E$2</f>
        <v>Cal_051922a</v>
      </c>
      <c r="P3819" s="112">
        <f>Cal_051922a!$Q$3</f>
        <v>1.8382409380942635</v>
      </c>
      <c r="Q3819" s="112">
        <f>Cal_051922a!$R$3</f>
        <v>0.56187208580813652</v>
      </c>
      <c r="R3819" s="46">
        <v>5.6429999999999998</v>
      </c>
      <c r="S3819" s="46">
        <v>4.423</v>
      </c>
      <c r="T3819" s="43">
        <f t="shared" ref="T3819:T3825" si="1027">AVERAGE(0.753,0.768,0.836,0.762,0.68,0.617)</f>
        <v>0.7360000000000001</v>
      </c>
      <c r="U3819" s="79">
        <f t="shared" si="1020"/>
        <v>4.907</v>
      </c>
      <c r="V3819" s="79">
        <f t="shared" si="1021"/>
        <v>3.6869999999999998</v>
      </c>
      <c r="W3819" s="465">
        <f t="shared" si="1022"/>
        <v>2.5918082043390113E-2</v>
      </c>
      <c r="X3819" s="465">
        <f t="shared" si="1023"/>
        <v>3.973952257517669E-2</v>
      </c>
      <c r="Y3819" s="43">
        <f>Cal_051922a!$A$3</f>
        <v>20220519</v>
      </c>
      <c r="Z3819" s="48" t="s">
        <v>1583</v>
      </c>
      <c r="AA3819" s="43">
        <v>20221107</v>
      </c>
      <c r="AE3819" s="689" t="s">
        <v>1250</v>
      </c>
      <c r="AF3819" s="130">
        <v>1</v>
      </c>
      <c r="AG3819" s="130" t="s">
        <v>1634</v>
      </c>
      <c r="AH3819" t="s">
        <v>1824</v>
      </c>
    </row>
    <row r="3820" spans="1:35" x14ac:dyDescent="0.2">
      <c r="A3820" s="43" t="s">
        <v>1292</v>
      </c>
      <c r="B3820" s="45">
        <v>20210205</v>
      </c>
      <c r="C3820" s="107" t="s">
        <v>72</v>
      </c>
      <c r="D3820" s="107">
        <v>7</v>
      </c>
      <c r="E3820" s="107">
        <v>3</v>
      </c>
      <c r="H3820" s="107" t="s">
        <v>11</v>
      </c>
      <c r="I3820" s="107">
        <v>290</v>
      </c>
      <c r="J3820" s="107">
        <v>0</v>
      </c>
      <c r="K3820" s="43">
        <v>5</v>
      </c>
      <c r="L3820" s="43">
        <v>1</v>
      </c>
      <c r="M3820" s="43">
        <v>0</v>
      </c>
      <c r="N3820" s="49">
        <v>1</v>
      </c>
      <c r="O3820" s="111" t="str">
        <f>Cal_051922a!$E$2</f>
        <v>Cal_051922a</v>
      </c>
      <c r="P3820" s="112">
        <f>Cal_051922a!$Q$3</f>
        <v>1.8382409380942635</v>
      </c>
      <c r="Q3820" s="112">
        <f>Cal_051922a!$R$3</f>
        <v>0.56187208580813652</v>
      </c>
      <c r="R3820" s="46">
        <v>6.73</v>
      </c>
      <c r="S3820" s="46">
        <v>4.968</v>
      </c>
      <c r="T3820" s="43">
        <f t="shared" si="1027"/>
        <v>0.7360000000000001</v>
      </c>
      <c r="U3820" s="79">
        <f t="shared" si="1020"/>
        <v>5.9940000000000007</v>
      </c>
      <c r="V3820" s="79">
        <f t="shared" si="1021"/>
        <v>4.2320000000000002</v>
      </c>
      <c r="W3820" s="465">
        <f t="shared" si="1022"/>
        <v>3.743250865610933E-2</v>
      </c>
      <c r="X3820" s="465">
        <f t="shared" si="1023"/>
        <v>3.7930383328098616E-2</v>
      </c>
      <c r="Y3820" s="43">
        <f>Cal_051922a!$A$3</f>
        <v>20220519</v>
      </c>
      <c r="Z3820" s="48" t="s">
        <v>1583</v>
      </c>
      <c r="AA3820" s="43">
        <v>20221107</v>
      </c>
      <c r="AE3820" s="689" t="s">
        <v>1250</v>
      </c>
      <c r="AF3820" s="130">
        <v>1</v>
      </c>
      <c r="AG3820" s="130" t="s">
        <v>1634</v>
      </c>
      <c r="AH3820" t="s">
        <v>1824</v>
      </c>
    </row>
    <row r="3821" spans="1:35" x14ac:dyDescent="0.2">
      <c r="A3821" s="43" t="s">
        <v>1292</v>
      </c>
      <c r="B3821" s="45">
        <v>20210205</v>
      </c>
      <c r="C3821" s="107" t="s">
        <v>72</v>
      </c>
      <c r="D3821" s="107">
        <v>7</v>
      </c>
      <c r="E3821" s="107">
        <v>5</v>
      </c>
      <c r="H3821" s="107" t="s">
        <v>10</v>
      </c>
      <c r="I3821" s="107">
        <v>290</v>
      </c>
      <c r="J3821" s="107">
        <v>0</v>
      </c>
      <c r="K3821" s="43">
        <v>5</v>
      </c>
      <c r="L3821" s="43">
        <v>1</v>
      </c>
      <c r="M3821" s="43">
        <v>0</v>
      </c>
      <c r="N3821" s="49">
        <v>1</v>
      </c>
      <c r="O3821" s="111" t="str">
        <f>Cal_051922a!$E$2</f>
        <v>Cal_051922a</v>
      </c>
      <c r="P3821" s="112">
        <f>Cal_051922a!$Q$3</f>
        <v>1.8382409380942635</v>
      </c>
      <c r="Q3821" s="112">
        <f>Cal_051922a!$R$3</f>
        <v>0.56187208580813652</v>
      </c>
      <c r="R3821" s="46">
        <v>14.06</v>
      </c>
      <c r="S3821" s="46">
        <v>10.02</v>
      </c>
      <c r="T3821" s="43">
        <f t="shared" si="1027"/>
        <v>0.7360000000000001</v>
      </c>
      <c r="U3821" s="79">
        <f t="shared" si="1020"/>
        <v>13.324</v>
      </c>
      <c r="V3821" s="79">
        <f t="shared" si="1021"/>
        <v>9.2839999999999989</v>
      </c>
      <c r="W3821" s="465">
        <f t="shared" si="1022"/>
        <v>8.5827091356800042E-2</v>
      </c>
      <c r="X3821" s="465">
        <f t="shared" si="1023"/>
        <v>7.9501143326892384E-2</v>
      </c>
      <c r="Y3821" s="43">
        <f>Cal_051922a!$A$3</f>
        <v>20220519</v>
      </c>
      <c r="Z3821" s="48" t="s">
        <v>1583</v>
      </c>
      <c r="AA3821" s="43">
        <v>20221107</v>
      </c>
      <c r="AE3821" s="689" t="s">
        <v>1250</v>
      </c>
      <c r="AF3821" s="130">
        <v>3</v>
      </c>
      <c r="AG3821" s="130" t="s">
        <v>1634</v>
      </c>
      <c r="AH3821" t="s">
        <v>1823</v>
      </c>
    </row>
    <row r="3822" spans="1:35" x14ac:dyDescent="0.2">
      <c r="A3822" s="43" t="s">
        <v>1292</v>
      </c>
      <c r="B3822" s="45">
        <v>20210205</v>
      </c>
      <c r="C3822" s="107" t="s">
        <v>72</v>
      </c>
      <c r="D3822" s="107">
        <v>7</v>
      </c>
      <c r="E3822" s="107">
        <v>5</v>
      </c>
      <c r="H3822" s="107" t="s">
        <v>11</v>
      </c>
      <c r="I3822" s="107">
        <v>290</v>
      </c>
      <c r="J3822" s="107">
        <v>0</v>
      </c>
      <c r="K3822" s="43">
        <v>5</v>
      </c>
      <c r="L3822" s="43">
        <v>1</v>
      </c>
      <c r="M3822" s="43">
        <v>0</v>
      </c>
      <c r="N3822" s="49">
        <v>1</v>
      </c>
      <c r="O3822" s="111" t="str">
        <f>Cal_051922a!$E$2</f>
        <v>Cal_051922a</v>
      </c>
      <c r="P3822" s="112">
        <f>Cal_051922a!$Q$3</f>
        <v>1.8382409380942635</v>
      </c>
      <c r="Q3822" s="112">
        <f>Cal_051922a!$R$3</f>
        <v>0.56187208580813652</v>
      </c>
      <c r="R3822" s="46">
        <v>9.8439999999999994</v>
      </c>
      <c r="S3822" s="46">
        <v>7.149</v>
      </c>
      <c r="T3822" s="43">
        <f>AVERAGE(0.606,0.763,0.748,0.817,0.777,0.792)</f>
        <v>0.75050000000000006</v>
      </c>
      <c r="U3822" s="79">
        <f t="shared" si="1020"/>
        <v>9.0934999999999988</v>
      </c>
      <c r="V3822" s="79">
        <f t="shared" si="1021"/>
        <v>6.3985000000000003</v>
      </c>
      <c r="W3822" s="465">
        <f t="shared" si="1022"/>
        <v>5.7253468120439598E-2</v>
      </c>
      <c r="X3822" s="465">
        <f t="shared" si="1023"/>
        <v>5.6690167125532653E-2</v>
      </c>
      <c r="Y3822" s="43">
        <f>Cal_051922a!$A$3</f>
        <v>20220519</v>
      </c>
      <c r="Z3822" s="48" t="s">
        <v>1580</v>
      </c>
      <c r="AA3822" s="43">
        <v>20221107</v>
      </c>
      <c r="AE3822" s="689" t="s">
        <v>1250</v>
      </c>
      <c r="AF3822" s="130">
        <v>3</v>
      </c>
      <c r="AG3822" s="130" t="s">
        <v>1634</v>
      </c>
      <c r="AH3822" t="s">
        <v>1823</v>
      </c>
    </row>
    <row r="3823" spans="1:35" x14ac:dyDescent="0.2">
      <c r="A3823" s="43" t="s">
        <v>1292</v>
      </c>
      <c r="B3823" s="45">
        <v>20210205</v>
      </c>
      <c r="C3823" s="107" t="s">
        <v>72</v>
      </c>
      <c r="D3823" s="107">
        <v>7</v>
      </c>
      <c r="E3823" s="107">
        <v>6</v>
      </c>
      <c r="H3823" s="107" t="s">
        <v>10</v>
      </c>
      <c r="I3823" s="107">
        <v>290</v>
      </c>
      <c r="J3823" s="107">
        <v>0</v>
      </c>
      <c r="K3823" s="43">
        <v>5</v>
      </c>
      <c r="L3823" s="43">
        <v>1</v>
      </c>
      <c r="M3823" s="43">
        <v>0</v>
      </c>
      <c r="N3823" s="49">
        <v>1</v>
      </c>
      <c r="O3823" s="111" t="str">
        <f>Cal_051922a!$E$2</f>
        <v>Cal_051922a</v>
      </c>
      <c r="P3823" s="112">
        <f>Cal_051922a!$Q$3</f>
        <v>1.8382409380942635</v>
      </c>
      <c r="Q3823" s="112">
        <f>Cal_051922a!$R$3</f>
        <v>0.56187208580813652</v>
      </c>
      <c r="R3823" s="46">
        <v>35.840000000000003</v>
      </c>
      <c r="S3823" s="46">
        <v>24.71</v>
      </c>
      <c r="T3823" s="43">
        <f t="shared" si="1027"/>
        <v>0.7360000000000001</v>
      </c>
      <c r="U3823" s="79">
        <f t="shared" si="1020"/>
        <v>35.104000000000006</v>
      </c>
      <c r="V3823" s="79">
        <f t="shared" si="1021"/>
        <v>23.974</v>
      </c>
      <c r="W3823" s="465">
        <f t="shared" si="1022"/>
        <v>0.23644938782207547</v>
      </c>
      <c r="X3823" s="465">
        <f t="shared" si="1023"/>
        <v>0.19047640906577934</v>
      </c>
      <c r="Y3823" s="43">
        <f>Cal_051922a!$A$3</f>
        <v>20220519</v>
      </c>
      <c r="Z3823" s="48" t="s">
        <v>1583</v>
      </c>
      <c r="AA3823" s="43">
        <v>20221107</v>
      </c>
      <c r="AE3823" s="689" t="s">
        <v>1250</v>
      </c>
      <c r="AF3823" s="130">
        <v>1</v>
      </c>
      <c r="AG3823" s="130" t="s">
        <v>1634</v>
      </c>
      <c r="AH3823"/>
    </row>
    <row r="3824" spans="1:35" x14ac:dyDescent="0.2">
      <c r="A3824" s="43" t="s">
        <v>1292</v>
      </c>
      <c r="B3824" s="45">
        <v>20210205</v>
      </c>
      <c r="C3824" s="107" t="s">
        <v>72</v>
      </c>
      <c r="D3824" s="107">
        <v>7</v>
      </c>
      <c r="E3824" s="107">
        <v>6</v>
      </c>
      <c r="H3824" s="107" t="s">
        <v>11</v>
      </c>
      <c r="I3824" s="107">
        <v>290</v>
      </c>
      <c r="J3824" s="107">
        <v>0</v>
      </c>
      <c r="K3824" s="43">
        <v>5</v>
      </c>
      <c r="L3824" s="43">
        <v>1</v>
      </c>
      <c r="M3824" s="43">
        <v>0</v>
      </c>
      <c r="N3824" s="49">
        <v>1</v>
      </c>
      <c r="O3824" s="111" t="str">
        <f>Cal_051922a!$E$2</f>
        <v>Cal_051922a</v>
      </c>
      <c r="P3824" s="112">
        <f>Cal_051922a!$Q$3</f>
        <v>1.8382409380942635</v>
      </c>
      <c r="Q3824" s="112">
        <f>Cal_051922a!$R$3</f>
        <v>0.56187208580813652</v>
      </c>
      <c r="R3824" s="46">
        <v>33.82</v>
      </c>
      <c r="S3824" s="46">
        <v>24.77</v>
      </c>
      <c r="T3824" s="43">
        <f>AVERAGE(0.791,0.919,0.86,0.504,0.536,0.639)</f>
        <v>0.70816666666666661</v>
      </c>
      <c r="U3824" s="79">
        <f t="shared" si="1020"/>
        <v>33.111833333333337</v>
      </c>
      <c r="V3824" s="79">
        <f t="shared" si="1021"/>
        <v>24.061833333333333</v>
      </c>
      <c r="W3824" s="465">
        <f>(Q3824*P3824/(P3824-1)*(U3824-V3824)*(K3824)/I3824)/N3824</f>
        <v>0.19226118237104964</v>
      </c>
      <c r="X3824" s="465">
        <f>(Q3824*P3824/(P3824-1)*(P3824*V3824-U3824)*(K3824)/I3824)/N3824</f>
        <v>0.23622873881090081</v>
      </c>
      <c r="Y3824" s="43">
        <f>Cal_051922a!$A$3</f>
        <v>20220519</v>
      </c>
      <c r="Z3824" s="48" t="s">
        <v>1558</v>
      </c>
      <c r="AA3824" s="43">
        <v>20221027</v>
      </c>
      <c r="AE3824" s="689" t="s">
        <v>1250</v>
      </c>
      <c r="AF3824" s="130">
        <v>1</v>
      </c>
      <c r="AG3824" s="130" t="s">
        <v>1634</v>
      </c>
      <c r="AH3824" t="s">
        <v>1562</v>
      </c>
    </row>
    <row r="3825" spans="1:35" x14ac:dyDescent="0.2">
      <c r="A3825" s="43" t="s">
        <v>1292</v>
      </c>
      <c r="B3825" s="45">
        <v>20210205</v>
      </c>
      <c r="C3825" s="107" t="s">
        <v>72</v>
      </c>
      <c r="D3825" s="107">
        <v>7</v>
      </c>
      <c r="E3825" s="107">
        <v>8</v>
      </c>
      <c r="H3825" s="107" t="s">
        <v>10</v>
      </c>
      <c r="I3825" s="107">
        <v>290</v>
      </c>
      <c r="J3825" s="107">
        <v>0</v>
      </c>
      <c r="K3825" s="43">
        <v>5</v>
      </c>
      <c r="L3825" s="43">
        <v>1</v>
      </c>
      <c r="M3825" s="43">
        <v>0</v>
      </c>
      <c r="N3825" s="49">
        <v>1</v>
      </c>
      <c r="O3825" s="111" t="str">
        <f>Cal_051922a!$E$2</f>
        <v>Cal_051922a</v>
      </c>
      <c r="P3825" s="112">
        <f>Cal_051922a!$Q$3</f>
        <v>1.8382409380942635</v>
      </c>
      <c r="Q3825" s="112">
        <f>Cal_051922a!$R$3</f>
        <v>0.56187208580813652</v>
      </c>
      <c r="R3825" s="46">
        <v>103</v>
      </c>
      <c r="S3825" s="46">
        <v>67.150000000000006</v>
      </c>
      <c r="T3825" s="43">
        <f t="shared" si="1027"/>
        <v>0.7360000000000001</v>
      </c>
      <c r="U3825" s="79">
        <f t="shared" si="1020"/>
        <v>102.264</v>
      </c>
      <c r="V3825" s="79">
        <f t="shared" si="1021"/>
        <v>66.414000000000001</v>
      </c>
      <c r="W3825" s="465">
        <f t="shared" si="1022"/>
        <v>0.76160921414388139</v>
      </c>
      <c r="X3825" s="465">
        <f t="shared" si="1023"/>
        <v>0.42108244659316663</v>
      </c>
      <c r="Y3825" s="43">
        <f>Cal_051922a!$A$3</f>
        <v>20220519</v>
      </c>
      <c r="Z3825" s="48" t="s">
        <v>1583</v>
      </c>
      <c r="AA3825" s="43">
        <v>20221107</v>
      </c>
      <c r="AE3825" s="689" t="s">
        <v>1250</v>
      </c>
      <c r="AF3825" s="130">
        <v>1</v>
      </c>
      <c r="AG3825" s="130" t="s">
        <v>1634</v>
      </c>
      <c r="AH3825"/>
    </row>
    <row r="3826" spans="1:35" x14ac:dyDescent="0.2">
      <c r="A3826" s="43" t="s">
        <v>1292</v>
      </c>
      <c r="B3826" s="45">
        <v>20210205</v>
      </c>
      <c r="C3826" s="107" t="s">
        <v>72</v>
      </c>
      <c r="D3826" s="107">
        <v>7</v>
      </c>
      <c r="E3826" s="107">
        <v>8</v>
      </c>
      <c r="H3826" s="107" t="s">
        <v>11</v>
      </c>
      <c r="I3826" s="107">
        <v>290</v>
      </c>
      <c r="J3826" s="107">
        <v>0</v>
      </c>
      <c r="K3826" s="43">
        <v>5</v>
      </c>
      <c r="L3826" s="43">
        <v>1</v>
      </c>
      <c r="M3826" s="43">
        <v>0</v>
      </c>
      <c r="N3826" s="49">
        <v>1</v>
      </c>
      <c r="O3826" s="111" t="str">
        <f>Cal_051922a!$E$2</f>
        <v>Cal_051922a</v>
      </c>
      <c r="P3826" s="112">
        <f>Cal_051922a!$Q$3</f>
        <v>1.8382409380942635</v>
      </c>
      <c r="Q3826" s="112">
        <f>Cal_051922a!$R$3</f>
        <v>0.56187208580813652</v>
      </c>
      <c r="R3826" s="46">
        <v>94.94</v>
      </c>
      <c r="S3826" s="46">
        <v>61.83</v>
      </c>
      <c r="T3826" s="43">
        <f>AVERAGE(0.606,0.763,0.748,0.817,0.777,0.792)</f>
        <v>0.75050000000000006</v>
      </c>
      <c r="U3826" s="79">
        <f t="shared" si="1020"/>
        <v>94.189499999999995</v>
      </c>
      <c r="V3826" s="79">
        <f t="shared" si="1021"/>
        <v>61.079499999999996</v>
      </c>
      <c r="W3826" s="465">
        <f t="shared" si="1022"/>
        <v>0.70339975119397258</v>
      </c>
      <c r="X3826" s="465">
        <f t="shared" si="1023"/>
        <v>0.38429584449351073</v>
      </c>
      <c r="Y3826" s="43">
        <f>Cal_051922a!$A$3</f>
        <v>20220519</v>
      </c>
      <c r="Z3826" s="48" t="s">
        <v>1580</v>
      </c>
      <c r="AA3826" s="43">
        <v>20221107</v>
      </c>
      <c r="AE3826" s="689" t="s">
        <v>1250</v>
      </c>
      <c r="AF3826" s="130">
        <v>1</v>
      </c>
      <c r="AG3826" s="130" t="s">
        <v>1634</v>
      </c>
      <c r="AH3826"/>
    </row>
    <row r="3827" spans="1:35" x14ac:dyDescent="0.2">
      <c r="A3827" s="43" t="s">
        <v>1292</v>
      </c>
      <c r="B3827" s="45">
        <v>20210205</v>
      </c>
      <c r="C3827" s="107" t="s">
        <v>72</v>
      </c>
      <c r="D3827" s="107">
        <v>7</v>
      </c>
      <c r="E3827" s="107">
        <v>8</v>
      </c>
      <c r="H3827" s="107" t="s">
        <v>10</v>
      </c>
      <c r="I3827" s="107">
        <v>290</v>
      </c>
      <c r="J3827" s="107">
        <v>10</v>
      </c>
      <c r="K3827" s="43">
        <v>5</v>
      </c>
      <c r="L3827" s="43">
        <v>1</v>
      </c>
      <c r="M3827" s="43">
        <v>0</v>
      </c>
      <c r="N3827" s="49">
        <v>1</v>
      </c>
      <c r="O3827" s="111" t="str">
        <f>Cal_051922a!$E$2</f>
        <v>Cal_051922a</v>
      </c>
      <c r="P3827" s="112">
        <f>Cal_051922a!$Q$3</f>
        <v>1.8382409380942635</v>
      </c>
      <c r="Q3827" s="112">
        <f>Cal_051922a!$R$3</f>
        <v>0.56187208580813652</v>
      </c>
      <c r="R3827" s="46">
        <v>38.6</v>
      </c>
      <c r="S3827" s="46">
        <v>25.89</v>
      </c>
      <c r="T3827" s="50">
        <f t="shared" ref="T3827" si="1028">AVERAGE(0.492,0.582,0.639,0.682,0.559,0.771)</f>
        <v>0.62083333333333335</v>
      </c>
      <c r="U3827" s="79">
        <f t="shared" si="1020"/>
        <v>37.979166666666671</v>
      </c>
      <c r="V3827" s="79">
        <f t="shared" si="1021"/>
        <v>25.269166666666667</v>
      </c>
      <c r="W3827" s="465">
        <f t="shared" si="1022"/>
        <v>0.27001542850122001</v>
      </c>
      <c r="X3827" s="465">
        <f t="shared" si="1023"/>
        <v>0.17997452377452391</v>
      </c>
      <c r="Y3827" s="43">
        <f>Cal_051922a!$A$3</f>
        <v>20220519</v>
      </c>
      <c r="Z3827" s="48" t="s">
        <v>1596</v>
      </c>
      <c r="AA3827" s="43">
        <v>20221201</v>
      </c>
      <c r="AE3827" s="689" t="s">
        <v>1250</v>
      </c>
      <c r="AF3827" s="130">
        <v>3</v>
      </c>
      <c r="AG3827" s="130" t="s">
        <v>1634</v>
      </c>
      <c r="AH3827" t="s">
        <v>1805</v>
      </c>
    </row>
    <row r="3828" spans="1:35" x14ac:dyDescent="0.2">
      <c r="A3828" s="43" t="s">
        <v>1292</v>
      </c>
      <c r="B3828" s="45">
        <v>20210205</v>
      </c>
      <c r="C3828" s="107" t="s">
        <v>72</v>
      </c>
      <c r="D3828" s="107">
        <v>7</v>
      </c>
      <c r="E3828" s="107">
        <v>8</v>
      </c>
      <c r="H3828" s="107" t="s">
        <v>11</v>
      </c>
      <c r="I3828" s="107">
        <v>290</v>
      </c>
      <c r="J3828" s="107">
        <v>10</v>
      </c>
      <c r="K3828" s="43">
        <v>5</v>
      </c>
      <c r="L3828" s="43">
        <v>1</v>
      </c>
      <c r="M3828" s="43">
        <v>0</v>
      </c>
      <c r="N3828" s="49">
        <v>1</v>
      </c>
      <c r="O3828" s="111" t="str">
        <f>Cal_051922a!$E$2</f>
        <v>Cal_051922a</v>
      </c>
      <c r="P3828" s="112">
        <f>Cal_051922a!$Q$3</f>
        <v>1.8382409380942635</v>
      </c>
      <c r="Q3828" s="112">
        <f>Cal_051922a!$R$3</f>
        <v>0.56187208580813652</v>
      </c>
      <c r="R3828" s="46">
        <v>57.45</v>
      </c>
      <c r="S3828" s="46">
        <v>38.11</v>
      </c>
      <c r="T3828" s="43">
        <f>AVERAGE(0.791,0.919,0.86,0.504,0.536,0.639)</f>
        <v>0.70816666666666661</v>
      </c>
      <c r="U3828" s="79">
        <f t="shared" si="1020"/>
        <v>56.741833333333339</v>
      </c>
      <c r="V3828" s="79">
        <f t="shared" si="1021"/>
        <v>37.401833333333336</v>
      </c>
      <c r="W3828" s="465">
        <f t="shared" si="1022"/>
        <v>0.41086533337636461</v>
      </c>
      <c r="X3828" s="465">
        <f t="shared" si="1023"/>
        <v>0.25518152992971976</v>
      </c>
      <c r="Y3828" s="43">
        <f>Cal_051922a!$A$3</f>
        <v>20220519</v>
      </c>
      <c r="Z3828" s="48" t="s">
        <v>1558</v>
      </c>
      <c r="AA3828" s="43">
        <v>20221027</v>
      </c>
      <c r="AE3828" s="689" t="s">
        <v>1250</v>
      </c>
      <c r="AF3828" s="130">
        <v>3</v>
      </c>
      <c r="AG3828" s="130" t="s">
        <v>1634</v>
      </c>
      <c r="AH3828" t="s">
        <v>1805</v>
      </c>
    </row>
    <row r="3829" spans="1:35" s="82" customFormat="1" x14ac:dyDescent="0.2">
      <c r="A3829" s="82" t="s">
        <v>1292</v>
      </c>
      <c r="B3829" s="81">
        <v>20210205</v>
      </c>
      <c r="C3829" s="126" t="s">
        <v>72</v>
      </c>
      <c r="D3829" s="126">
        <v>7</v>
      </c>
      <c r="E3829" s="126">
        <v>8</v>
      </c>
      <c r="F3829" s="107"/>
      <c r="G3829" s="107"/>
      <c r="H3829" s="126" t="s">
        <v>10</v>
      </c>
      <c r="I3829" s="126">
        <v>293</v>
      </c>
      <c r="J3829" s="126">
        <v>5</v>
      </c>
      <c r="K3829" s="82">
        <v>5</v>
      </c>
      <c r="L3829" s="82">
        <v>1</v>
      </c>
      <c r="M3829" s="82">
        <v>0</v>
      </c>
      <c r="N3829" s="83">
        <v>1</v>
      </c>
      <c r="O3829" s="156" t="str">
        <f>Cal_051922a!$E$2</f>
        <v>Cal_051922a</v>
      </c>
      <c r="P3829" s="157">
        <f>Cal_051922a!$Q$3</f>
        <v>1.8382409380942635</v>
      </c>
      <c r="Q3829" s="157">
        <f>Cal_051922a!$R$3</f>
        <v>0.56187208580813652</v>
      </c>
      <c r="R3829" s="84">
        <v>75.59</v>
      </c>
      <c r="S3829" s="84">
        <v>48.53</v>
      </c>
      <c r="T3829" s="82">
        <f t="shared" ref="T3829:T3830" si="1029">AVERAGE(0.932,0.547,0.855)</f>
        <v>0.77800000000000002</v>
      </c>
      <c r="U3829" s="125">
        <f t="shared" si="1020"/>
        <v>74.811999999999998</v>
      </c>
      <c r="V3829" s="125">
        <f t="shared" si="1021"/>
        <v>47.752000000000002</v>
      </c>
      <c r="W3829" s="459">
        <f t="shared" si="1022"/>
        <v>0.56898550055194852</v>
      </c>
      <c r="X3829" s="459">
        <f t="shared" si="1023"/>
        <v>0.27266898084823232</v>
      </c>
      <c r="Y3829" s="82">
        <f>Cal_051922a!$A$3</f>
        <v>20220519</v>
      </c>
      <c r="Z3829" s="85" t="s">
        <v>1301</v>
      </c>
      <c r="AA3829" s="82">
        <v>20220818</v>
      </c>
      <c r="AB3829" s="85"/>
      <c r="AE3829" s="691" t="s">
        <v>1250</v>
      </c>
      <c r="AF3829" s="567">
        <v>1</v>
      </c>
      <c r="AG3829" s="567" t="s">
        <v>1634</v>
      </c>
      <c r="AH3829" s="155" t="s">
        <v>204</v>
      </c>
      <c r="AI3829" s="155"/>
    </row>
    <row r="3830" spans="1:35" s="82" customFormat="1" x14ac:dyDescent="0.2">
      <c r="A3830" s="82" t="s">
        <v>1292</v>
      </c>
      <c r="B3830" s="81">
        <v>20210205</v>
      </c>
      <c r="C3830" s="126" t="s">
        <v>72</v>
      </c>
      <c r="D3830" s="126">
        <v>7</v>
      </c>
      <c r="E3830" s="126">
        <v>8</v>
      </c>
      <c r="F3830" s="107"/>
      <c r="G3830" s="107"/>
      <c r="H3830" s="126" t="s">
        <v>11</v>
      </c>
      <c r="I3830" s="126">
        <v>294</v>
      </c>
      <c r="J3830" s="126">
        <v>5</v>
      </c>
      <c r="K3830" s="82">
        <v>5</v>
      </c>
      <c r="L3830" s="82">
        <v>1</v>
      </c>
      <c r="M3830" s="82">
        <v>0</v>
      </c>
      <c r="N3830" s="83">
        <v>1</v>
      </c>
      <c r="O3830" s="156" t="str">
        <f>Cal_051922a!$E$2</f>
        <v>Cal_051922a</v>
      </c>
      <c r="P3830" s="157">
        <f>Cal_051922a!$Q$3</f>
        <v>1.8382409380942635</v>
      </c>
      <c r="Q3830" s="157">
        <f>Cal_051922a!$R$3</f>
        <v>0.56187208580813652</v>
      </c>
      <c r="R3830" s="84">
        <v>65.13</v>
      </c>
      <c r="S3830" s="84">
        <v>41.3</v>
      </c>
      <c r="T3830" s="82">
        <f t="shared" si="1029"/>
        <v>0.77800000000000002</v>
      </c>
      <c r="U3830" s="125">
        <f t="shared" si="1020"/>
        <v>64.35199999999999</v>
      </c>
      <c r="V3830" s="125">
        <f t="shared" si="1021"/>
        <v>40.521999999999998</v>
      </c>
      <c r="W3830" s="459">
        <f t="shared" si="1022"/>
        <v>0.49936458563972336</v>
      </c>
      <c r="X3830" s="459">
        <f t="shared" si="1023"/>
        <v>0.21242796159143218</v>
      </c>
      <c r="Y3830" s="82">
        <f>Cal_051922a!$A$3</f>
        <v>20220519</v>
      </c>
      <c r="Z3830" s="85" t="s">
        <v>1301</v>
      </c>
      <c r="AA3830" s="82">
        <v>20220818</v>
      </c>
      <c r="AB3830" s="85"/>
      <c r="AE3830" s="691" t="s">
        <v>1250</v>
      </c>
      <c r="AF3830" s="567">
        <v>1</v>
      </c>
      <c r="AG3830" s="567" t="s">
        <v>1634</v>
      </c>
      <c r="AH3830" s="155" t="s">
        <v>205</v>
      </c>
      <c r="AI3830" s="155"/>
    </row>
    <row r="3831" spans="1:35" s="372" customFormat="1" x14ac:dyDescent="0.2">
      <c r="A3831" s="372" t="s">
        <v>1292</v>
      </c>
      <c r="B3831" s="462">
        <v>20210205</v>
      </c>
      <c r="C3831" s="373" t="s">
        <v>72</v>
      </c>
      <c r="D3831" s="373">
        <v>7</v>
      </c>
      <c r="E3831" s="373">
        <v>8</v>
      </c>
      <c r="F3831" s="107"/>
      <c r="G3831" s="107"/>
      <c r="H3831" s="373" t="s">
        <v>10</v>
      </c>
      <c r="I3831" s="373">
        <v>551</v>
      </c>
      <c r="J3831" s="373">
        <v>20</v>
      </c>
      <c r="K3831" s="372">
        <v>5</v>
      </c>
      <c r="L3831" s="372">
        <v>1</v>
      </c>
      <c r="M3831" s="372">
        <v>0</v>
      </c>
      <c r="N3831" s="375">
        <v>1</v>
      </c>
      <c r="O3831" s="374" t="str">
        <f>Cal_051922a!$E$2</f>
        <v>Cal_051922a</v>
      </c>
      <c r="P3831" s="596">
        <f>Cal_051922a!$Q$3</f>
        <v>1.8382409380942635</v>
      </c>
      <c r="Q3831" s="596">
        <f>Cal_051922a!$R$3</f>
        <v>0.56187208580813652</v>
      </c>
      <c r="R3831" s="376">
        <v>76.72</v>
      </c>
      <c r="S3831" s="376">
        <v>48.64</v>
      </c>
      <c r="T3831" s="372">
        <f t="shared" ref="T3831:T3832" si="1030">AVERAGE(0.524, 0.653, 0.833, 0.775, 0.829, 0.959)</f>
        <v>0.76216666666666655</v>
      </c>
      <c r="U3831" s="378">
        <f t="shared" si="1020"/>
        <v>75.957833333333326</v>
      </c>
      <c r="V3831" s="378">
        <f t="shared" si="1021"/>
        <v>47.877833333333335</v>
      </c>
      <c r="W3831" s="464">
        <f t="shared" si="1022"/>
        <v>0.3139688282046566</v>
      </c>
      <c r="X3831" s="464">
        <f t="shared" si="1023"/>
        <v>0.1347691060727674</v>
      </c>
      <c r="Y3831" s="372">
        <f>Cal_051922a!$A$3</f>
        <v>20220519</v>
      </c>
      <c r="Z3831" s="694" t="s">
        <v>1546</v>
      </c>
      <c r="AA3831" s="372">
        <v>20220819</v>
      </c>
      <c r="AB3831" s="380"/>
      <c r="AE3831" s="692" t="s">
        <v>1250</v>
      </c>
      <c r="AF3831" s="628">
        <v>1</v>
      </c>
      <c r="AG3831" s="628" t="s">
        <v>1634</v>
      </c>
      <c r="AH3831" s="371" t="s">
        <v>211</v>
      </c>
      <c r="AI3831" s="371"/>
    </row>
    <row r="3832" spans="1:35" s="372" customFormat="1" x14ac:dyDescent="0.2">
      <c r="A3832" s="372" t="s">
        <v>1292</v>
      </c>
      <c r="B3832" s="462">
        <v>20210205</v>
      </c>
      <c r="C3832" s="373" t="s">
        <v>72</v>
      </c>
      <c r="D3832" s="373">
        <v>7</v>
      </c>
      <c r="E3832" s="373">
        <v>8</v>
      </c>
      <c r="F3832" s="107"/>
      <c r="G3832" s="107"/>
      <c r="H3832" s="373" t="s">
        <v>11</v>
      </c>
      <c r="I3832" s="373">
        <v>551</v>
      </c>
      <c r="J3832" s="373">
        <v>20</v>
      </c>
      <c r="K3832" s="372">
        <v>5</v>
      </c>
      <c r="L3832" s="372">
        <v>1</v>
      </c>
      <c r="M3832" s="372">
        <v>0</v>
      </c>
      <c r="N3832" s="375">
        <v>1</v>
      </c>
      <c r="O3832" s="374" t="str">
        <f>Cal_051922a!$E$2</f>
        <v>Cal_051922a</v>
      </c>
      <c r="P3832" s="596">
        <f>Cal_051922a!$Q$3</f>
        <v>1.8382409380942635</v>
      </c>
      <c r="Q3832" s="596">
        <f>Cal_051922a!$R$3</f>
        <v>0.56187208580813652</v>
      </c>
      <c r="R3832" s="376">
        <v>82.8</v>
      </c>
      <c r="S3832" s="376">
        <v>51.59</v>
      </c>
      <c r="T3832" s="372">
        <f t="shared" si="1030"/>
        <v>0.76216666666666655</v>
      </c>
      <c r="U3832" s="378">
        <f t="shared" si="1020"/>
        <v>82.037833333333325</v>
      </c>
      <c r="V3832" s="378">
        <f t="shared" si="1021"/>
        <v>50.827833333333338</v>
      </c>
      <c r="W3832" s="464">
        <f t="shared" si="1022"/>
        <v>0.3489660658214862</v>
      </c>
      <c r="X3832" s="464">
        <f t="shared" si="1023"/>
        <v>0.12742092468832933</v>
      </c>
      <c r="Y3832" s="372">
        <f>Cal_051922a!$A$3</f>
        <v>20220519</v>
      </c>
      <c r="Z3832" s="694" t="s">
        <v>1546</v>
      </c>
      <c r="AA3832" s="372">
        <v>20220819</v>
      </c>
      <c r="AB3832" s="380"/>
      <c r="AE3832" s="692" t="s">
        <v>1250</v>
      </c>
      <c r="AF3832" s="628">
        <v>1</v>
      </c>
      <c r="AG3832" s="628" t="s">
        <v>1634</v>
      </c>
      <c r="AH3832" s="371" t="s">
        <v>213</v>
      </c>
      <c r="AI3832" s="371"/>
    </row>
    <row r="3833" spans="1:35" x14ac:dyDescent="0.2">
      <c r="A3833" s="43" t="s">
        <v>1292</v>
      </c>
      <c r="B3833" s="45">
        <v>20210205</v>
      </c>
      <c r="C3833" s="107" t="s">
        <v>72</v>
      </c>
      <c r="D3833" s="107">
        <v>7</v>
      </c>
      <c r="E3833" s="107">
        <v>12</v>
      </c>
      <c r="H3833" s="107" t="s">
        <v>10</v>
      </c>
      <c r="I3833" s="107">
        <v>290</v>
      </c>
      <c r="J3833" s="107">
        <v>0</v>
      </c>
      <c r="K3833" s="43">
        <v>5</v>
      </c>
      <c r="L3833" s="43">
        <v>1</v>
      </c>
      <c r="M3833" s="43">
        <v>0</v>
      </c>
      <c r="N3833" s="49">
        <v>1</v>
      </c>
      <c r="O3833" s="111" t="str">
        <f>Cal_051922a!$E$2</f>
        <v>Cal_051922a</v>
      </c>
      <c r="P3833" s="112">
        <f>Cal_051922a!$Q$3</f>
        <v>1.8382409380942635</v>
      </c>
      <c r="Q3833" s="112">
        <f>Cal_051922a!$R$3</f>
        <v>0.56187208580813652</v>
      </c>
      <c r="R3833" s="46">
        <v>138.6</v>
      </c>
      <c r="S3833" s="46">
        <v>86.93</v>
      </c>
      <c r="T3833" s="43">
        <f t="shared" ref="T3833:T3836" si="1031">AVERAGE(0.753,0.768,0.836,0.762,0.68,0.617)</f>
        <v>0.7360000000000001</v>
      </c>
      <c r="U3833" s="79">
        <f t="shared" si="1020"/>
        <v>137.864</v>
      </c>
      <c r="V3833" s="79">
        <f t="shared" si="1021"/>
        <v>86.194000000000003</v>
      </c>
      <c r="W3833" s="465">
        <f t="shared" si="1022"/>
        <v>1.0976945075262023</v>
      </c>
      <c r="X3833" s="465">
        <f t="shared" si="1023"/>
        <v>0.43723675705007825</v>
      </c>
      <c r="Y3833" s="43">
        <f>Cal_051922a!$A$3</f>
        <v>20220519</v>
      </c>
      <c r="Z3833" s="48" t="s">
        <v>1583</v>
      </c>
      <c r="AA3833" s="43">
        <v>20221107</v>
      </c>
      <c r="AE3833" s="689" t="s">
        <v>1250</v>
      </c>
      <c r="AF3833" s="130">
        <v>1</v>
      </c>
      <c r="AG3833" s="130" t="s">
        <v>1634</v>
      </c>
      <c r="AH3833"/>
    </row>
    <row r="3834" spans="1:35" x14ac:dyDescent="0.2">
      <c r="A3834" s="43" t="s">
        <v>1292</v>
      </c>
      <c r="B3834" s="45">
        <v>20210205</v>
      </c>
      <c r="C3834" s="107" t="s">
        <v>72</v>
      </c>
      <c r="D3834" s="107">
        <v>7</v>
      </c>
      <c r="E3834" s="107">
        <v>12</v>
      </c>
      <c r="H3834" s="107" t="s">
        <v>11</v>
      </c>
      <c r="I3834" s="107">
        <v>290</v>
      </c>
      <c r="J3834" s="107">
        <v>0</v>
      </c>
      <c r="K3834" s="43">
        <v>5</v>
      </c>
      <c r="L3834" s="43">
        <v>1</v>
      </c>
      <c r="M3834" s="43">
        <v>0</v>
      </c>
      <c r="N3834" s="49">
        <v>1</v>
      </c>
      <c r="O3834" s="111" t="str">
        <f>Cal_051922a!$E$2</f>
        <v>Cal_051922a</v>
      </c>
      <c r="P3834" s="112">
        <f>Cal_051922a!$Q$3</f>
        <v>1.8382409380942635</v>
      </c>
      <c r="Q3834" s="112">
        <f>Cal_051922a!$R$3</f>
        <v>0.56187208580813652</v>
      </c>
      <c r="R3834" s="46">
        <v>140</v>
      </c>
      <c r="S3834" s="46">
        <v>88.14</v>
      </c>
      <c r="T3834" s="43">
        <f>AVERAGE(0.791,0.919,0.86,0.504,0.536,0.639)</f>
        <v>0.70816666666666661</v>
      </c>
      <c r="U3834" s="79">
        <f t="shared" si="1020"/>
        <v>139.29183333333333</v>
      </c>
      <c r="V3834" s="79">
        <f t="shared" si="1021"/>
        <v>87.43183333333333</v>
      </c>
      <c r="W3834" s="465">
        <f t="shared" si="1022"/>
        <v>1.1017309301395173</v>
      </c>
      <c r="X3834" s="465">
        <f t="shared" si="1023"/>
        <v>0.45524350546569825</v>
      </c>
      <c r="Y3834" s="43">
        <f>Cal_051922a!$A$3</f>
        <v>20220519</v>
      </c>
      <c r="Z3834" s="48" t="s">
        <v>1558</v>
      </c>
      <c r="AA3834" s="43">
        <v>20221027</v>
      </c>
      <c r="AE3834" s="689" t="s">
        <v>1250</v>
      </c>
      <c r="AF3834" s="130">
        <v>1</v>
      </c>
      <c r="AG3834" s="130" t="s">
        <v>1634</v>
      </c>
      <c r="AH3834"/>
    </row>
    <row r="3835" spans="1:35" x14ac:dyDescent="0.2">
      <c r="A3835" s="43" t="s">
        <v>1292</v>
      </c>
      <c r="B3835" s="45">
        <v>20210205</v>
      </c>
      <c r="C3835" s="107" t="s">
        <v>72</v>
      </c>
      <c r="D3835" s="107">
        <v>7</v>
      </c>
      <c r="E3835" s="107">
        <v>15</v>
      </c>
      <c r="H3835" s="107" t="s">
        <v>10</v>
      </c>
      <c r="I3835" s="107">
        <v>290</v>
      </c>
      <c r="J3835" s="107">
        <v>0</v>
      </c>
      <c r="K3835" s="43">
        <v>5</v>
      </c>
      <c r="L3835" s="43">
        <v>1</v>
      </c>
      <c r="M3835" s="43">
        <v>0</v>
      </c>
      <c r="N3835" s="49">
        <v>1</v>
      </c>
      <c r="O3835" s="111" t="str">
        <f>Cal_051922a!$E$2</f>
        <v>Cal_051922a</v>
      </c>
      <c r="P3835" s="112">
        <f>Cal_051922a!$Q$3</f>
        <v>1.8382409380942635</v>
      </c>
      <c r="Q3835" s="112">
        <f>Cal_051922a!$R$3</f>
        <v>0.56187208580813652</v>
      </c>
      <c r="R3835" s="46">
        <v>157.9</v>
      </c>
      <c r="S3835" s="46">
        <v>99.65</v>
      </c>
      <c r="T3835" s="43">
        <f t="shared" si="1031"/>
        <v>0.7360000000000001</v>
      </c>
      <c r="U3835" s="79">
        <f t="shared" si="1020"/>
        <v>157.16400000000002</v>
      </c>
      <c r="V3835" s="79">
        <f t="shared" si="1021"/>
        <v>98.914000000000001</v>
      </c>
      <c r="W3835" s="465">
        <f t="shared" si="1022"/>
        <v>1.2374821959241591</v>
      </c>
      <c r="X3835" s="465">
        <f t="shared" si="1023"/>
        <v>0.52396513340616813</v>
      </c>
      <c r="Y3835" s="43">
        <f>Cal_051922a!$A$3</f>
        <v>20220519</v>
      </c>
      <c r="Z3835" s="48" t="s">
        <v>1583</v>
      </c>
      <c r="AA3835" s="43">
        <v>20221107</v>
      </c>
      <c r="AE3835" s="689" t="s">
        <v>1250</v>
      </c>
      <c r="AF3835" s="130">
        <v>1</v>
      </c>
      <c r="AG3835" s="130" t="s">
        <v>1634</v>
      </c>
      <c r="AH3835"/>
    </row>
    <row r="3836" spans="1:35" x14ac:dyDescent="0.2">
      <c r="A3836" s="43" t="s">
        <v>1292</v>
      </c>
      <c r="B3836" s="45">
        <v>20210205</v>
      </c>
      <c r="C3836" s="107" t="s">
        <v>72</v>
      </c>
      <c r="D3836" s="107">
        <v>7</v>
      </c>
      <c r="E3836" s="107">
        <v>15</v>
      </c>
      <c r="H3836" s="107" t="s">
        <v>11</v>
      </c>
      <c r="I3836" s="107">
        <v>290</v>
      </c>
      <c r="J3836" s="107">
        <v>0</v>
      </c>
      <c r="K3836" s="43">
        <v>5</v>
      </c>
      <c r="L3836" s="43">
        <v>1</v>
      </c>
      <c r="M3836" s="43">
        <v>0</v>
      </c>
      <c r="N3836" s="49">
        <v>1</v>
      </c>
      <c r="O3836" s="111" t="str">
        <f>Cal_051922a!$E$2</f>
        <v>Cal_051922a</v>
      </c>
      <c r="P3836" s="112">
        <f>Cal_051922a!$Q$3</f>
        <v>1.8382409380942635</v>
      </c>
      <c r="Q3836" s="112">
        <f>Cal_051922a!$R$3</f>
        <v>0.56187208580813652</v>
      </c>
      <c r="R3836" s="46">
        <v>137.4</v>
      </c>
      <c r="S3836" s="46">
        <v>86.66</v>
      </c>
      <c r="T3836" s="43">
        <f t="shared" si="1031"/>
        <v>0.7360000000000001</v>
      </c>
      <c r="U3836" s="79">
        <f t="shared" si="1020"/>
        <v>136.66400000000002</v>
      </c>
      <c r="V3836" s="79">
        <f t="shared" si="1021"/>
        <v>85.923999999999992</v>
      </c>
      <c r="W3836" s="465">
        <f t="shared" si="1022"/>
        <v>1.0779372810505037</v>
      </c>
      <c r="X3836" s="465">
        <f t="shared" si="1023"/>
        <v>0.45218585950977114</v>
      </c>
      <c r="Y3836" s="43">
        <f>Cal_051922a!$A$3</f>
        <v>20220519</v>
      </c>
      <c r="Z3836" s="48" t="s">
        <v>1583</v>
      </c>
      <c r="AA3836" s="43">
        <v>20221107</v>
      </c>
      <c r="AE3836" s="689" t="s">
        <v>1250</v>
      </c>
      <c r="AF3836" s="130">
        <v>1</v>
      </c>
      <c r="AG3836" s="130" t="s">
        <v>1634</v>
      </c>
      <c r="AH3836"/>
    </row>
    <row r="3837" spans="1:35" x14ac:dyDescent="0.2">
      <c r="A3837" s="43" t="s">
        <v>1292</v>
      </c>
      <c r="B3837" s="45">
        <v>20210205</v>
      </c>
      <c r="C3837" s="107" t="s">
        <v>72</v>
      </c>
      <c r="D3837" s="107">
        <v>7</v>
      </c>
      <c r="E3837" s="107">
        <v>15</v>
      </c>
      <c r="H3837" s="107" t="s">
        <v>10</v>
      </c>
      <c r="I3837" s="107">
        <v>290</v>
      </c>
      <c r="J3837" s="107">
        <v>10</v>
      </c>
      <c r="K3837" s="43">
        <v>5</v>
      </c>
      <c r="L3837" s="43">
        <v>1</v>
      </c>
      <c r="M3837" s="43">
        <v>0</v>
      </c>
      <c r="N3837" s="49">
        <v>1</v>
      </c>
      <c r="O3837" s="111" t="str">
        <f>Cal_051922a!$E$2</f>
        <v>Cal_051922a</v>
      </c>
      <c r="P3837" s="112">
        <f>Cal_051922a!$Q$3</f>
        <v>1.8382409380942635</v>
      </c>
      <c r="Q3837" s="112">
        <f>Cal_051922a!$R$3</f>
        <v>0.56187208580813652</v>
      </c>
      <c r="R3837" s="46">
        <v>57.6</v>
      </c>
      <c r="S3837" s="46">
        <v>37.049999999999997</v>
      </c>
      <c r="T3837" s="50">
        <f t="shared" ref="T3837:T3838" si="1032">AVERAGE(0.492,0.582,0.639,0.682,0.559,0.771)</f>
        <v>0.62083333333333335</v>
      </c>
      <c r="U3837" s="79">
        <f t="shared" si="1020"/>
        <v>56.979166666666671</v>
      </c>
      <c r="V3837" s="79">
        <f t="shared" si="1021"/>
        <v>36.429166666666667</v>
      </c>
      <c r="W3837" s="465">
        <f t="shared" si="1022"/>
        <v>0.43657097212431711</v>
      </c>
      <c r="X3837" s="465">
        <f t="shared" si="1023"/>
        <v>0.21215477281299605</v>
      </c>
      <c r="Y3837" s="43">
        <f>Cal_051922a!$A$3</f>
        <v>20220519</v>
      </c>
      <c r="Z3837" s="48" t="s">
        <v>1596</v>
      </c>
      <c r="AA3837" s="43">
        <v>20221201</v>
      </c>
      <c r="AE3837" s="689" t="s">
        <v>1250</v>
      </c>
      <c r="AF3837" s="130">
        <v>3</v>
      </c>
      <c r="AG3837" s="130" t="s">
        <v>1634</v>
      </c>
      <c r="AH3837" s="152" t="s">
        <v>1806</v>
      </c>
      <c r="AI3837" t="s">
        <v>1822</v>
      </c>
    </row>
    <row r="3838" spans="1:35" x14ac:dyDescent="0.2">
      <c r="A3838" s="43" t="s">
        <v>1292</v>
      </c>
      <c r="B3838" s="45">
        <v>20210205</v>
      </c>
      <c r="C3838" s="107" t="s">
        <v>72</v>
      </c>
      <c r="D3838" s="107">
        <v>7</v>
      </c>
      <c r="E3838" s="107">
        <v>15</v>
      </c>
      <c r="H3838" s="107" t="s">
        <v>11</v>
      </c>
      <c r="I3838" s="107">
        <v>290</v>
      </c>
      <c r="J3838" s="107">
        <v>10</v>
      </c>
      <c r="K3838" s="43">
        <v>5</v>
      </c>
      <c r="L3838" s="43">
        <v>1</v>
      </c>
      <c r="M3838" s="43">
        <v>0</v>
      </c>
      <c r="N3838" s="49">
        <v>1</v>
      </c>
      <c r="O3838" s="111" t="str">
        <f>Cal_051922a!$E$2</f>
        <v>Cal_051922a</v>
      </c>
      <c r="P3838" s="112">
        <f>Cal_051922a!$Q$3</f>
        <v>1.8382409380942635</v>
      </c>
      <c r="Q3838" s="112">
        <f>Cal_051922a!$R$3</f>
        <v>0.56187208580813652</v>
      </c>
      <c r="R3838" s="46">
        <v>86.97</v>
      </c>
      <c r="S3838" s="46">
        <v>55.45</v>
      </c>
      <c r="T3838" s="50">
        <f t="shared" si="1032"/>
        <v>0.62083333333333335</v>
      </c>
      <c r="U3838" s="79">
        <f t="shared" si="1020"/>
        <v>86.349166666666662</v>
      </c>
      <c r="V3838" s="79">
        <f t="shared" si="1021"/>
        <v>54.829166666666673</v>
      </c>
      <c r="W3838" s="465">
        <f t="shared" si="1022"/>
        <v>0.66962126721939008</v>
      </c>
      <c r="X3838" s="465">
        <f t="shared" si="1023"/>
        <v>0.30676922547534896</v>
      </c>
      <c r="Y3838" s="43">
        <f>Cal_051922a!$A$3</f>
        <v>20220519</v>
      </c>
      <c r="Z3838" s="48" t="s">
        <v>1596</v>
      </c>
      <c r="AA3838" s="43">
        <v>20221201</v>
      </c>
      <c r="AE3838" s="689" t="s">
        <v>1250</v>
      </c>
      <c r="AF3838" s="130">
        <v>3</v>
      </c>
      <c r="AG3838" s="130" t="s">
        <v>1634</v>
      </c>
      <c r="AH3838" s="152"/>
      <c r="AI3838" t="s">
        <v>1822</v>
      </c>
    </row>
    <row r="3839" spans="1:35" s="82" customFormat="1" x14ac:dyDescent="0.2">
      <c r="A3839" s="82" t="s">
        <v>1292</v>
      </c>
      <c r="B3839" s="81">
        <v>20210205</v>
      </c>
      <c r="C3839" s="126" t="s">
        <v>72</v>
      </c>
      <c r="D3839" s="126">
        <v>7</v>
      </c>
      <c r="E3839" s="126">
        <v>15</v>
      </c>
      <c r="F3839" s="107"/>
      <c r="G3839" s="107"/>
      <c r="H3839" s="126" t="s">
        <v>10</v>
      </c>
      <c r="I3839" s="126">
        <v>292</v>
      </c>
      <c r="J3839" s="126">
        <v>5</v>
      </c>
      <c r="K3839" s="82">
        <v>5</v>
      </c>
      <c r="L3839" s="82">
        <v>1</v>
      </c>
      <c r="M3839" s="82">
        <v>0</v>
      </c>
      <c r="N3839" s="83">
        <v>1</v>
      </c>
      <c r="O3839" s="156" t="str">
        <f>Cal_051922a!$E$2</f>
        <v>Cal_051922a</v>
      </c>
      <c r="P3839" s="157">
        <f>Cal_051922a!$Q$3</f>
        <v>1.8382409380942635</v>
      </c>
      <c r="Q3839" s="157">
        <f>Cal_051922a!$R$3</f>
        <v>0.56187208580813652</v>
      </c>
      <c r="R3839" s="84">
        <v>117.4</v>
      </c>
      <c r="S3839" s="84">
        <v>72.05</v>
      </c>
      <c r="T3839" s="82">
        <f t="shared" ref="T3839" si="1033">AVERAGE(0.524, 0.653, 0.833, 0.775, 0.829, 0.959)</f>
        <v>0.76216666666666655</v>
      </c>
      <c r="U3839" s="125">
        <f t="shared" si="1020"/>
        <v>116.63783333333333</v>
      </c>
      <c r="V3839" s="125">
        <f t="shared" si="1021"/>
        <v>71.287833333333325</v>
      </c>
      <c r="W3839" s="459">
        <f t="shared" si="1022"/>
        <v>0.95683150683147611</v>
      </c>
      <c r="X3839" s="459">
        <f t="shared" si="1023"/>
        <v>0.30395763084880645</v>
      </c>
      <c r="Y3839" s="82">
        <f>Cal_051922a!$A$3</f>
        <v>20220519</v>
      </c>
      <c r="Z3839" s="90" t="s">
        <v>1546</v>
      </c>
      <c r="AA3839" s="82">
        <v>20220819</v>
      </c>
      <c r="AB3839" s="85"/>
      <c r="AE3839" s="691" t="s">
        <v>1250</v>
      </c>
      <c r="AF3839" s="567">
        <v>1</v>
      </c>
      <c r="AG3839" s="567" t="s">
        <v>1634</v>
      </c>
      <c r="AH3839" s="155" t="s">
        <v>202</v>
      </c>
      <c r="AI3839" s="155"/>
    </row>
    <row r="3840" spans="1:35" s="82" customFormat="1" x14ac:dyDescent="0.2">
      <c r="A3840" s="82" t="s">
        <v>1292</v>
      </c>
      <c r="B3840" s="81">
        <v>20210205</v>
      </c>
      <c r="C3840" s="126" t="s">
        <v>72</v>
      </c>
      <c r="D3840" s="126">
        <v>7</v>
      </c>
      <c r="E3840" s="126">
        <v>15</v>
      </c>
      <c r="F3840" s="107"/>
      <c r="G3840" s="107"/>
      <c r="H3840" s="126" t="s">
        <v>11</v>
      </c>
      <c r="I3840" s="126">
        <v>293</v>
      </c>
      <c r="J3840" s="126">
        <v>5</v>
      </c>
      <c r="K3840" s="82">
        <v>5</v>
      </c>
      <c r="L3840" s="82">
        <v>1</v>
      </c>
      <c r="M3840" s="82">
        <v>0</v>
      </c>
      <c r="N3840" s="83">
        <v>1</v>
      </c>
      <c r="O3840" s="156" t="str">
        <f>Cal_051922a!$E$2</f>
        <v>Cal_051922a</v>
      </c>
      <c r="P3840" s="157">
        <f>Cal_051922a!$Q$3</f>
        <v>1.8382409380942635</v>
      </c>
      <c r="Q3840" s="157">
        <f>Cal_051922a!$R$3</f>
        <v>0.56187208580813652</v>
      </c>
      <c r="R3840" s="84">
        <v>99.69</v>
      </c>
      <c r="S3840" s="84">
        <v>60.75</v>
      </c>
      <c r="T3840" s="82">
        <f t="shared" ref="T3840:T3841" si="1034">AVERAGE(0.932,0.547,0.855)</f>
        <v>0.77800000000000002</v>
      </c>
      <c r="U3840" s="125">
        <f t="shared" si="1020"/>
        <v>98.911999999999992</v>
      </c>
      <c r="V3840" s="125">
        <f t="shared" si="1021"/>
        <v>59.972000000000001</v>
      </c>
      <c r="W3840" s="459">
        <f t="shared" si="1022"/>
        <v>0.8187840129893893</v>
      </c>
      <c r="X3840" s="459">
        <f t="shared" si="1023"/>
        <v>0.23825448924154621</v>
      </c>
      <c r="Y3840" s="82">
        <f>Cal_051922a!$A$3</f>
        <v>20220519</v>
      </c>
      <c r="Z3840" s="85" t="s">
        <v>1301</v>
      </c>
      <c r="AA3840" s="82">
        <v>20220818</v>
      </c>
      <c r="AB3840" s="85"/>
      <c r="AE3840" s="691" t="s">
        <v>1250</v>
      </c>
      <c r="AF3840" s="567">
        <v>1</v>
      </c>
      <c r="AG3840" s="567" t="s">
        <v>1634</v>
      </c>
      <c r="AH3840" s="155" t="s">
        <v>203</v>
      </c>
      <c r="AI3840" s="155"/>
    </row>
    <row r="3841" spans="1:35" s="372" customFormat="1" x14ac:dyDescent="0.2">
      <c r="A3841" s="372" t="s">
        <v>1292</v>
      </c>
      <c r="B3841" s="462">
        <v>20210205</v>
      </c>
      <c r="C3841" s="373" t="s">
        <v>72</v>
      </c>
      <c r="D3841" s="373">
        <v>7</v>
      </c>
      <c r="E3841" s="373">
        <v>15</v>
      </c>
      <c r="F3841" s="107"/>
      <c r="G3841" s="107"/>
      <c r="H3841" s="373" t="s">
        <v>10</v>
      </c>
      <c r="I3841" s="373">
        <v>550</v>
      </c>
      <c r="J3841" s="373">
        <v>20</v>
      </c>
      <c r="K3841" s="372">
        <v>5</v>
      </c>
      <c r="L3841" s="372">
        <v>1</v>
      </c>
      <c r="M3841" s="372">
        <v>0</v>
      </c>
      <c r="N3841" s="375">
        <v>1</v>
      </c>
      <c r="O3841" s="374" t="str">
        <f>Cal_051922a!$E$2</f>
        <v>Cal_051922a</v>
      </c>
      <c r="P3841" s="596">
        <f>Cal_051922a!$Q$3</f>
        <v>1.8382409380942635</v>
      </c>
      <c r="Q3841" s="596">
        <f>Cal_051922a!$R$3</f>
        <v>0.56187208580813652</v>
      </c>
      <c r="R3841" s="376">
        <v>165</v>
      </c>
      <c r="S3841" s="376">
        <v>97.9</v>
      </c>
      <c r="T3841" s="372">
        <f t="shared" si="1034"/>
        <v>0.77800000000000002</v>
      </c>
      <c r="U3841" s="378">
        <f t="shared" si="1020"/>
        <v>164.22200000000001</v>
      </c>
      <c r="V3841" s="378">
        <f t="shared" si="1021"/>
        <v>97.122</v>
      </c>
      <c r="W3841" s="464">
        <f t="shared" si="1022"/>
        <v>0.75162437925831316</v>
      </c>
      <c r="X3841" s="464">
        <f t="shared" si="1023"/>
        <v>0.16031259042469545</v>
      </c>
      <c r="Y3841" s="372">
        <f>Cal_051922a!$A$3</f>
        <v>20220519</v>
      </c>
      <c r="Z3841" s="380" t="s">
        <v>1301</v>
      </c>
      <c r="AA3841" s="372">
        <v>20220818</v>
      </c>
      <c r="AB3841" s="380"/>
      <c r="AE3841" s="692" t="s">
        <v>1250</v>
      </c>
      <c r="AF3841" s="628">
        <v>1</v>
      </c>
      <c r="AG3841" s="628" t="s">
        <v>1634</v>
      </c>
      <c r="AH3841" s="371" t="s">
        <v>210</v>
      </c>
      <c r="AI3841" s="371"/>
    </row>
    <row r="3842" spans="1:35" s="372" customFormat="1" x14ac:dyDescent="0.2">
      <c r="A3842" s="372" t="s">
        <v>1292</v>
      </c>
      <c r="B3842" s="462">
        <v>20210205</v>
      </c>
      <c r="C3842" s="373" t="s">
        <v>72</v>
      </c>
      <c r="D3842" s="373">
        <v>7</v>
      </c>
      <c r="E3842" s="373">
        <v>15</v>
      </c>
      <c r="F3842" s="107"/>
      <c r="G3842" s="107"/>
      <c r="H3842" s="373" t="s">
        <v>11</v>
      </c>
      <c r="I3842" s="373">
        <v>550</v>
      </c>
      <c r="J3842" s="373">
        <v>20</v>
      </c>
      <c r="K3842" s="372">
        <v>5</v>
      </c>
      <c r="L3842" s="372">
        <v>1</v>
      </c>
      <c r="M3842" s="372">
        <v>0</v>
      </c>
      <c r="N3842" s="375">
        <v>1</v>
      </c>
      <c r="O3842" s="374" t="str">
        <f>Cal_051922a!$E$2</f>
        <v>Cal_051922a</v>
      </c>
      <c r="P3842" s="596">
        <f>Cal_051922a!$Q$3</f>
        <v>1.8382409380942635</v>
      </c>
      <c r="Q3842" s="596">
        <f>Cal_051922a!$R$3</f>
        <v>0.56187208580813652</v>
      </c>
      <c r="R3842" s="376">
        <v>123.7</v>
      </c>
      <c r="S3842" s="376">
        <v>74.06</v>
      </c>
      <c r="T3842" s="372">
        <f t="shared" ref="T3842" si="1035">AVERAGE(0.524, 0.653, 0.833, 0.775, 0.829, 0.959)</f>
        <v>0.76216666666666655</v>
      </c>
      <c r="U3842" s="378">
        <f t="shared" si="1020"/>
        <v>122.93783333333333</v>
      </c>
      <c r="V3842" s="378">
        <f t="shared" si="1021"/>
        <v>73.29783333333333</v>
      </c>
      <c r="W3842" s="464">
        <f t="shared" si="1022"/>
        <v>0.55604521887306502</v>
      </c>
      <c r="X3842" s="464">
        <f t="shared" si="1023"/>
        <v>0.13219229697638421</v>
      </c>
      <c r="Y3842" s="372">
        <f>Cal_051922a!$A$3</f>
        <v>20220519</v>
      </c>
      <c r="Z3842" s="694" t="s">
        <v>1546</v>
      </c>
      <c r="AA3842" s="372">
        <v>20220819</v>
      </c>
      <c r="AB3842" s="380"/>
      <c r="AE3842" s="692" t="s">
        <v>1250</v>
      </c>
      <c r="AF3842" s="628">
        <v>1</v>
      </c>
      <c r="AG3842" s="628" t="s">
        <v>1634</v>
      </c>
      <c r="AH3842" s="371" t="s">
        <v>212</v>
      </c>
      <c r="AI3842" s="371"/>
    </row>
    <row r="3843" spans="1:35" x14ac:dyDescent="0.2">
      <c r="A3843" s="43" t="s">
        <v>1292</v>
      </c>
      <c r="B3843" s="45">
        <v>20210205</v>
      </c>
      <c r="C3843" s="107" t="s">
        <v>72</v>
      </c>
      <c r="D3843" s="107">
        <v>7</v>
      </c>
      <c r="E3843" s="107">
        <v>18</v>
      </c>
      <c r="H3843" s="107" t="s">
        <v>10</v>
      </c>
      <c r="I3843" s="107">
        <v>290</v>
      </c>
      <c r="J3843" s="107">
        <v>0</v>
      </c>
      <c r="K3843" s="43">
        <v>5</v>
      </c>
      <c r="L3843" s="43">
        <v>1</v>
      </c>
      <c r="M3843" s="43">
        <v>0</v>
      </c>
      <c r="N3843" s="49">
        <v>1</v>
      </c>
      <c r="O3843" s="111" t="str">
        <f>Cal_051922a!$E$2</f>
        <v>Cal_051922a</v>
      </c>
      <c r="P3843" s="112">
        <f>Cal_051922a!$Q$3</f>
        <v>1.8382409380942635</v>
      </c>
      <c r="Q3843" s="112">
        <f>Cal_051922a!$R$3</f>
        <v>0.56187208580813652</v>
      </c>
      <c r="R3843" s="46">
        <v>134.1</v>
      </c>
      <c r="S3843" s="46">
        <v>87.89</v>
      </c>
      <c r="T3843" s="43">
        <f t="shared" ref="T3843:T3844" si="1036">AVERAGE(0.753,0.768,0.836,0.762,0.68,0.617)</f>
        <v>0.7360000000000001</v>
      </c>
      <c r="U3843" s="79">
        <f t="shared" si="1020"/>
        <v>133.364</v>
      </c>
      <c r="V3843" s="79">
        <f t="shared" si="1021"/>
        <v>87.153999999999996</v>
      </c>
      <c r="W3843" s="465">
        <f t="shared" si="1022"/>
        <v>0.98170046821725998</v>
      </c>
      <c r="X3843" s="465">
        <f t="shared" si="1023"/>
        <v>0.57032634841593011</v>
      </c>
      <c r="Y3843" s="43">
        <f>Cal_051922a!$A$3</f>
        <v>20220519</v>
      </c>
      <c r="Z3843" s="48" t="s">
        <v>1583</v>
      </c>
      <c r="AA3843" s="43">
        <v>20221107</v>
      </c>
      <c r="AE3843" s="689" t="s">
        <v>1250</v>
      </c>
      <c r="AF3843" s="130">
        <v>1</v>
      </c>
      <c r="AG3843" s="130" t="s">
        <v>1634</v>
      </c>
      <c r="AH3843"/>
    </row>
    <row r="3844" spans="1:35" x14ac:dyDescent="0.2">
      <c r="A3844" s="43" t="s">
        <v>1292</v>
      </c>
      <c r="B3844" s="45">
        <v>20210205</v>
      </c>
      <c r="C3844" s="107" t="s">
        <v>72</v>
      </c>
      <c r="D3844" s="107">
        <v>7</v>
      </c>
      <c r="E3844" s="107">
        <v>18</v>
      </c>
      <c r="H3844" s="107" t="s">
        <v>11</v>
      </c>
      <c r="I3844" s="107">
        <v>290</v>
      </c>
      <c r="J3844" s="107">
        <v>0</v>
      </c>
      <c r="K3844" s="43">
        <v>5</v>
      </c>
      <c r="L3844" s="43">
        <v>1</v>
      </c>
      <c r="M3844" s="43">
        <v>0</v>
      </c>
      <c r="N3844" s="49">
        <v>1</v>
      </c>
      <c r="O3844" s="111" t="str">
        <f>Cal_051922a!$E$2</f>
        <v>Cal_051922a</v>
      </c>
      <c r="P3844" s="112">
        <f>Cal_051922a!$Q$3</f>
        <v>1.8382409380942635</v>
      </c>
      <c r="Q3844" s="112">
        <f>Cal_051922a!$R$3</f>
        <v>0.56187208580813652</v>
      </c>
      <c r="R3844" s="46">
        <v>148.9</v>
      </c>
      <c r="S3844" s="46">
        <v>93.61</v>
      </c>
      <c r="T3844" s="43">
        <f t="shared" si="1036"/>
        <v>0.7360000000000001</v>
      </c>
      <c r="U3844" s="79">
        <f t="shared" si="1020"/>
        <v>148.16400000000002</v>
      </c>
      <c r="V3844" s="79">
        <f t="shared" si="1021"/>
        <v>92.873999999999995</v>
      </c>
      <c r="W3844" s="465">
        <f t="shared" si="1022"/>
        <v>1.1745989804746226</v>
      </c>
      <c r="X3844" s="465">
        <f t="shared" si="1023"/>
        <v>0.47928883383098403</v>
      </c>
      <c r="Y3844" s="43">
        <f>Cal_051922a!$A$3</f>
        <v>20220519</v>
      </c>
      <c r="Z3844" s="48" t="s">
        <v>1583</v>
      </c>
      <c r="AA3844" s="43">
        <v>20221107</v>
      </c>
      <c r="AE3844" s="689" t="s">
        <v>1250</v>
      </c>
      <c r="AF3844" s="130">
        <v>1</v>
      </c>
      <c r="AG3844" s="130" t="s">
        <v>1634</v>
      </c>
      <c r="AH3844"/>
    </row>
    <row r="3845" spans="1:35" x14ac:dyDescent="0.2">
      <c r="A3845" s="43" t="s">
        <v>1292</v>
      </c>
      <c r="B3845" s="45">
        <v>20210205</v>
      </c>
      <c r="C3845" s="107" t="s">
        <v>72</v>
      </c>
      <c r="D3845" s="107">
        <v>7</v>
      </c>
      <c r="E3845" s="107">
        <v>18</v>
      </c>
      <c r="H3845" s="107" t="s">
        <v>10</v>
      </c>
      <c r="I3845" s="107">
        <v>290</v>
      </c>
      <c r="J3845" s="107">
        <v>10</v>
      </c>
      <c r="K3845" s="43">
        <v>5</v>
      </c>
      <c r="L3845" s="43">
        <v>1</v>
      </c>
      <c r="M3845" s="43">
        <v>0</v>
      </c>
      <c r="N3845" s="49">
        <v>1</v>
      </c>
      <c r="O3845" s="111" t="str">
        <f>Cal_051922a!$E$2</f>
        <v>Cal_051922a</v>
      </c>
      <c r="P3845" s="112">
        <f>Cal_051922a!$Q$3</f>
        <v>1.8382409380942635</v>
      </c>
      <c r="Q3845" s="112">
        <f>Cal_051922a!$R$3</f>
        <v>0.56187208580813652</v>
      </c>
      <c r="R3845" s="46">
        <v>61.72</v>
      </c>
      <c r="S3845" s="46">
        <v>40</v>
      </c>
      <c r="T3845" s="50">
        <f t="shared" ref="T3845:T3846" si="1037">AVERAGE(0.492,0.582,0.639,0.682,0.559,0.771)</f>
        <v>0.62083333333333335</v>
      </c>
      <c r="U3845" s="79">
        <f t="shared" si="1020"/>
        <v>61.099166666666669</v>
      </c>
      <c r="V3845" s="79">
        <f t="shared" si="1021"/>
        <v>39.37916666666667</v>
      </c>
      <c r="W3845" s="465">
        <f t="shared" si="1022"/>
        <v>0.4614268376905189</v>
      </c>
      <c r="X3845" s="465">
        <f t="shared" si="1023"/>
        <v>0.23983211408833799</v>
      </c>
      <c r="Y3845" s="43">
        <f>Cal_051922a!$A$3</f>
        <v>20220519</v>
      </c>
      <c r="Z3845" s="48" t="s">
        <v>1596</v>
      </c>
      <c r="AA3845" s="43">
        <v>20221201</v>
      </c>
      <c r="AE3845" s="689" t="s">
        <v>1250</v>
      </c>
      <c r="AF3845" s="130">
        <v>1</v>
      </c>
      <c r="AG3845" s="130" t="s">
        <v>1634</v>
      </c>
      <c r="AH3845"/>
    </row>
    <row r="3846" spans="1:35" x14ac:dyDescent="0.2">
      <c r="A3846" s="43" t="s">
        <v>1292</v>
      </c>
      <c r="B3846" s="45">
        <v>20210205</v>
      </c>
      <c r="C3846" s="107" t="s">
        <v>72</v>
      </c>
      <c r="D3846" s="107">
        <v>7</v>
      </c>
      <c r="E3846" s="107">
        <v>18</v>
      </c>
      <c r="H3846" s="107" t="s">
        <v>11</v>
      </c>
      <c r="I3846" s="107">
        <v>290</v>
      </c>
      <c r="J3846" s="107">
        <v>10</v>
      </c>
      <c r="K3846" s="43">
        <v>5</v>
      </c>
      <c r="L3846" s="43">
        <v>1</v>
      </c>
      <c r="M3846" s="43">
        <v>0</v>
      </c>
      <c r="N3846" s="49">
        <v>1</v>
      </c>
      <c r="O3846" s="111" t="str">
        <f>Cal_051922a!$E$2</f>
        <v>Cal_051922a</v>
      </c>
      <c r="P3846" s="112">
        <f>Cal_051922a!$Q$3</f>
        <v>1.8382409380942635</v>
      </c>
      <c r="Q3846" s="112">
        <f>Cal_051922a!$R$3</f>
        <v>0.56187208580813652</v>
      </c>
      <c r="R3846" s="46">
        <v>71</v>
      </c>
      <c r="S3846" s="46">
        <v>44.81</v>
      </c>
      <c r="T3846" s="50">
        <f t="shared" si="1037"/>
        <v>0.62083333333333335</v>
      </c>
      <c r="U3846" s="79">
        <f t="shared" si="1020"/>
        <v>70.379166666666663</v>
      </c>
      <c r="V3846" s="79">
        <f t="shared" si="1021"/>
        <v>44.189166666666672</v>
      </c>
      <c r="W3846" s="465">
        <f t="shared" si="1022"/>
        <v>0.55638899075113657</v>
      </c>
      <c r="X3846" s="465">
        <f t="shared" si="1023"/>
        <v>0.23052579997952552</v>
      </c>
      <c r="Y3846" s="43">
        <f>Cal_051922a!$A$3</f>
        <v>20220519</v>
      </c>
      <c r="Z3846" s="48" t="s">
        <v>1596</v>
      </c>
      <c r="AA3846" s="43">
        <v>20221201</v>
      </c>
      <c r="AE3846" s="689" t="s">
        <v>1250</v>
      </c>
      <c r="AF3846" s="130">
        <v>1</v>
      </c>
      <c r="AG3846" s="130" t="s">
        <v>1634</v>
      </c>
      <c r="AH3846"/>
    </row>
    <row r="3847" spans="1:35" s="82" customFormat="1" x14ac:dyDescent="0.2">
      <c r="A3847" s="82" t="s">
        <v>1292</v>
      </c>
      <c r="B3847" s="81">
        <v>20210205</v>
      </c>
      <c r="C3847" s="126" t="s">
        <v>72</v>
      </c>
      <c r="D3847" s="126">
        <v>7</v>
      </c>
      <c r="E3847" s="126">
        <v>18</v>
      </c>
      <c r="F3847" s="107"/>
      <c r="G3847" s="107"/>
      <c r="H3847" s="126" t="s">
        <v>10</v>
      </c>
      <c r="I3847" s="126">
        <v>294</v>
      </c>
      <c r="J3847" s="126">
        <v>5</v>
      </c>
      <c r="K3847" s="82">
        <v>5</v>
      </c>
      <c r="L3847" s="82">
        <v>1</v>
      </c>
      <c r="M3847" s="82">
        <v>0</v>
      </c>
      <c r="N3847" s="83">
        <v>1</v>
      </c>
      <c r="O3847" s="156" t="str">
        <f>Cal_051922a!$E$2</f>
        <v>Cal_051922a</v>
      </c>
      <c r="P3847" s="157">
        <f>Cal_051922a!$Q$3</f>
        <v>1.8382409380942635</v>
      </c>
      <c r="Q3847" s="157">
        <f>Cal_051922a!$R$3</f>
        <v>0.56187208580813652</v>
      </c>
      <c r="R3847" s="84">
        <v>89.74</v>
      </c>
      <c r="S3847" s="84">
        <v>53.87</v>
      </c>
      <c r="T3847" s="82">
        <f t="shared" ref="T3847:T3848" si="1038">AVERAGE(0.524, 0.653, 0.833, 0.775, 0.829, 0.959)</f>
        <v>0.76216666666666655</v>
      </c>
      <c r="U3847" s="125">
        <f t="shared" si="1020"/>
        <v>88.977833333333322</v>
      </c>
      <c r="V3847" s="125">
        <f t="shared" si="1021"/>
        <v>53.107833333333332</v>
      </c>
      <c r="W3847" s="459">
        <f t="shared" si="1022"/>
        <v>0.75166628984040607</v>
      </c>
      <c r="X3847" s="459">
        <f t="shared" si="1023"/>
        <v>0.18120375522797663</v>
      </c>
      <c r="Y3847" s="82">
        <f>Cal_051922a!$A$3</f>
        <v>20220519</v>
      </c>
      <c r="Z3847" s="90" t="s">
        <v>1546</v>
      </c>
      <c r="AA3847" s="82">
        <v>20220819</v>
      </c>
      <c r="AB3847" s="85"/>
      <c r="AE3847" s="689" t="s">
        <v>1250</v>
      </c>
      <c r="AF3847" s="130">
        <v>1</v>
      </c>
      <c r="AG3847" s="130" t="s">
        <v>1634</v>
      </c>
      <c r="AH3847" s="153" t="s">
        <v>200</v>
      </c>
      <c r="AI3847" s="155"/>
    </row>
    <row r="3848" spans="1:35" s="82" customFormat="1" x14ac:dyDescent="0.2">
      <c r="A3848" s="82" t="s">
        <v>1292</v>
      </c>
      <c r="B3848" s="81">
        <v>20210205</v>
      </c>
      <c r="C3848" s="126" t="s">
        <v>72</v>
      </c>
      <c r="D3848" s="126">
        <v>7</v>
      </c>
      <c r="E3848" s="126">
        <v>18</v>
      </c>
      <c r="F3848" s="107"/>
      <c r="G3848" s="107"/>
      <c r="H3848" s="126" t="s">
        <v>11</v>
      </c>
      <c r="I3848" s="126">
        <v>293</v>
      </c>
      <c r="J3848" s="126">
        <v>5</v>
      </c>
      <c r="K3848" s="82">
        <v>5</v>
      </c>
      <c r="L3848" s="82">
        <v>1</v>
      </c>
      <c r="M3848" s="82">
        <v>0</v>
      </c>
      <c r="N3848" s="83">
        <v>1</v>
      </c>
      <c r="O3848" s="156" t="str">
        <f>Cal_051922a!$E$2</f>
        <v>Cal_051922a</v>
      </c>
      <c r="P3848" s="157">
        <f>Cal_051922a!$Q$3</f>
        <v>1.8382409380942635</v>
      </c>
      <c r="Q3848" s="157">
        <f>Cal_051922a!$R$3</f>
        <v>0.56187208580813652</v>
      </c>
      <c r="R3848" s="84">
        <v>85.26</v>
      </c>
      <c r="S3848" s="84">
        <v>52.5</v>
      </c>
      <c r="T3848" s="82">
        <f t="shared" si="1038"/>
        <v>0.76216666666666655</v>
      </c>
      <c r="U3848" s="125">
        <f t="shared" si="1020"/>
        <v>84.497833333333332</v>
      </c>
      <c r="V3848" s="125">
        <f t="shared" si="1021"/>
        <v>51.737833333333334</v>
      </c>
      <c r="W3848" s="459">
        <f t="shared" si="1022"/>
        <v>0.68883832217597318</v>
      </c>
      <c r="X3848" s="459">
        <f t="shared" si="1023"/>
        <v>0.22306859864274947</v>
      </c>
      <c r="Y3848" s="82">
        <f>Cal_051922a!$A$3</f>
        <v>20220519</v>
      </c>
      <c r="Z3848" s="90" t="s">
        <v>1546</v>
      </c>
      <c r="AA3848" s="82">
        <v>20220819</v>
      </c>
      <c r="AB3848" s="85"/>
      <c r="AE3848" s="689" t="s">
        <v>1250</v>
      </c>
      <c r="AF3848" s="130">
        <v>1</v>
      </c>
      <c r="AG3848" s="130" t="s">
        <v>1634</v>
      </c>
      <c r="AH3848" s="153" t="s">
        <v>201</v>
      </c>
      <c r="AI3848" s="155"/>
    </row>
    <row r="3849" spans="1:35" s="372" customFormat="1" x14ac:dyDescent="0.2">
      <c r="A3849" s="372" t="s">
        <v>1292</v>
      </c>
      <c r="B3849" s="462">
        <v>20210205</v>
      </c>
      <c r="C3849" s="373" t="s">
        <v>72</v>
      </c>
      <c r="D3849" s="373">
        <v>7</v>
      </c>
      <c r="E3849" s="373">
        <v>18</v>
      </c>
      <c r="F3849" s="107"/>
      <c r="G3849" s="107"/>
      <c r="H3849" s="373" t="s">
        <v>10</v>
      </c>
      <c r="I3849" s="373">
        <v>552</v>
      </c>
      <c r="J3849" s="373">
        <v>20</v>
      </c>
      <c r="K3849" s="372">
        <v>5</v>
      </c>
      <c r="L3849" s="372">
        <v>1</v>
      </c>
      <c r="M3849" s="372">
        <v>0</v>
      </c>
      <c r="N3849" s="375">
        <v>1</v>
      </c>
      <c r="O3849" s="374" t="str">
        <f>Cal_051922a!$E$2</f>
        <v>Cal_051922a</v>
      </c>
      <c r="P3849" s="596">
        <f>Cal_051922a!$Q$3</f>
        <v>1.8382409380942635</v>
      </c>
      <c r="Q3849" s="596">
        <f>Cal_051922a!$R$3</f>
        <v>0.56187208580813652</v>
      </c>
      <c r="R3849" s="376">
        <v>147.5</v>
      </c>
      <c r="S3849" s="376">
        <v>89.19</v>
      </c>
      <c r="T3849" s="372">
        <f t="shared" ref="T3849:T3850" si="1039">AVERAGE(0.932,0.547,0.855)</f>
        <v>0.77800000000000002</v>
      </c>
      <c r="U3849" s="378">
        <f t="shared" si="1020"/>
        <v>146.72200000000001</v>
      </c>
      <c r="V3849" s="378">
        <f t="shared" si="1021"/>
        <v>88.411999999999992</v>
      </c>
      <c r="W3849" s="464">
        <f t="shared" si="1022"/>
        <v>0.65079617418852831</v>
      </c>
      <c r="X3849" s="464">
        <f t="shared" si="1023"/>
        <v>0.17634955545383579</v>
      </c>
      <c r="Y3849" s="372">
        <f>Cal_051922a!$A$3</f>
        <v>20220519</v>
      </c>
      <c r="Z3849" s="380" t="s">
        <v>1301</v>
      </c>
      <c r="AA3849" s="372">
        <v>20220818</v>
      </c>
      <c r="AB3849" s="380"/>
      <c r="AE3849" s="692" t="s">
        <v>1250</v>
      </c>
      <c r="AF3849" s="628">
        <v>1</v>
      </c>
      <c r="AG3849" s="628" t="s">
        <v>1634</v>
      </c>
      <c r="AH3849" s="412" t="s">
        <v>206</v>
      </c>
      <c r="AI3849" s="371"/>
    </row>
    <row r="3850" spans="1:35" s="610" customFormat="1" ht="13.5" thickBot="1" x14ac:dyDescent="0.25">
      <c r="A3850" s="610" t="s">
        <v>1292</v>
      </c>
      <c r="B3850" s="611">
        <v>20210205</v>
      </c>
      <c r="C3850" s="612" t="s">
        <v>72</v>
      </c>
      <c r="D3850" s="612">
        <v>7</v>
      </c>
      <c r="E3850" s="612">
        <v>18</v>
      </c>
      <c r="F3850" s="140"/>
      <c r="G3850" s="140"/>
      <c r="H3850" s="612" t="s">
        <v>11</v>
      </c>
      <c r="I3850" s="612">
        <v>550</v>
      </c>
      <c r="J3850" s="612">
        <v>20</v>
      </c>
      <c r="K3850" s="610">
        <v>5</v>
      </c>
      <c r="L3850" s="610">
        <v>1</v>
      </c>
      <c r="M3850" s="610">
        <v>0</v>
      </c>
      <c r="N3850" s="614">
        <v>1</v>
      </c>
      <c r="O3850" s="631" t="str">
        <f>Cal_051922a!$E$2</f>
        <v>Cal_051922a</v>
      </c>
      <c r="P3850" s="632">
        <f>Cal_051922a!$Q$3</f>
        <v>1.8382409380942635</v>
      </c>
      <c r="Q3850" s="632">
        <f>Cal_051922a!$R$3</f>
        <v>0.56187208580813652</v>
      </c>
      <c r="R3850" s="626">
        <v>167.3</v>
      </c>
      <c r="S3850" s="626">
        <v>100.8</v>
      </c>
      <c r="T3850" s="372">
        <f t="shared" si="1039"/>
        <v>0.77800000000000002</v>
      </c>
      <c r="U3850" s="618">
        <f t="shared" si="1020"/>
        <v>166.52200000000002</v>
      </c>
      <c r="V3850" s="618">
        <f t="shared" si="1021"/>
        <v>100.02199999999999</v>
      </c>
      <c r="W3850" s="619">
        <f t="shared" si="1022"/>
        <v>0.7449034459117414</v>
      </c>
      <c r="X3850" s="619">
        <f t="shared" si="1023"/>
        <v>0.19426337089221515</v>
      </c>
      <c r="Y3850" s="372">
        <f>Cal_051922a!$A$3</f>
        <v>20220519</v>
      </c>
      <c r="Z3850" s="380" t="s">
        <v>1301</v>
      </c>
      <c r="AA3850" s="372">
        <v>20220818</v>
      </c>
      <c r="AB3850" s="625"/>
      <c r="AE3850" s="692" t="s">
        <v>1250</v>
      </c>
      <c r="AF3850" s="633">
        <v>1</v>
      </c>
      <c r="AG3850" s="628" t="s">
        <v>1634</v>
      </c>
      <c r="AH3850" s="622" t="s">
        <v>209</v>
      </c>
      <c r="AI3850" s="613"/>
    </row>
    <row r="3851" spans="1:35" x14ac:dyDescent="0.2">
      <c r="A3851" s="43" t="s">
        <v>1292</v>
      </c>
      <c r="B3851" s="45">
        <v>20210205</v>
      </c>
      <c r="C3851" s="107" t="s">
        <v>73</v>
      </c>
      <c r="D3851" s="107">
        <v>10</v>
      </c>
      <c r="E3851" s="107">
        <v>3</v>
      </c>
      <c r="H3851" s="107" t="s">
        <v>10</v>
      </c>
      <c r="I3851" s="107">
        <v>290</v>
      </c>
      <c r="J3851" s="107">
        <v>0</v>
      </c>
      <c r="K3851" s="43">
        <v>5</v>
      </c>
      <c r="L3851" s="43">
        <v>1</v>
      </c>
      <c r="M3851" s="43">
        <v>0</v>
      </c>
      <c r="N3851" s="49">
        <v>1</v>
      </c>
      <c r="O3851" s="111" t="str">
        <f>Cal_051922a!$E$2</f>
        <v>Cal_051922a</v>
      </c>
      <c r="P3851" s="112">
        <f>Cal_051922a!$Q$3</f>
        <v>1.8382409380942635</v>
      </c>
      <c r="Q3851" s="112">
        <f>Cal_051922a!$R$3</f>
        <v>0.56187208580813652</v>
      </c>
      <c r="R3851" s="46">
        <v>39.6</v>
      </c>
      <c r="S3851" s="46">
        <v>27.7</v>
      </c>
      <c r="T3851" s="43">
        <f>AVERAGE(0.791,0.919,0.86,0.504,0.536,0.639)</f>
        <v>0.70816666666666661</v>
      </c>
      <c r="U3851" s="79">
        <f t="shared" si="1020"/>
        <v>38.891833333333338</v>
      </c>
      <c r="V3851" s="79">
        <f t="shared" si="1021"/>
        <v>26.991833333333332</v>
      </c>
      <c r="W3851" s="465">
        <f t="shared" si="1022"/>
        <v>0.25280752157077246</v>
      </c>
      <c r="X3851" s="465">
        <f t="shared" si="1023"/>
        <v>0.22785944911820274</v>
      </c>
      <c r="Y3851" s="43">
        <f>Cal_051922a!$A$3</f>
        <v>20220519</v>
      </c>
      <c r="Z3851" s="48" t="s">
        <v>1558</v>
      </c>
      <c r="AA3851" s="43">
        <v>20221027</v>
      </c>
      <c r="AE3851" s="689" t="s">
        <v>1250</v>
      </c>
      <c r="AF3851" s="130">
        <v>1</v>
      </c>
      <c r="AG3851" s="130" t="s">
        <v>1634</v>
      </c>
      <c r="AH3851" t="s">
        <v>1296</v>
      </c>
    </row>
    <row r="3852" spans="1:35" x14ac:dyDescent="0.2">
      <c r="A3852" s="43" t="s">
        <v>1292</v>
      </c>
      <c r="B3852" s="45">
        <v>20210205</v>
      </c>
      <c r="C3852" s="107" t="s">
        <v>73</v>
      </c>
      <c r="D3852" s="107">
        <v>10</v>
      </c>
      <c r="E3852" s="107">
        <v>3</v>
      </c>
      <c r="H3852" s="107" t="s">
        <v>11</v>
      </c>
      <c r="I3852" s="107">
        <v>290</v>
      </c>
      <c r="J3852" s="107">
        <v>0</v>
      </c>
      <c r="K3852" s="43">
        <v>5</v>
      </c>
      <c r="L3852" s="43">
        <v>1</v>
      </c>
      <c r="M3852" s="43">
        <v>0</v>
      </c>
      <c r="N3852" s="49">
        <v>1</v>
      </c>
      <c r="O3852" s="111" t="str">
        <f>Cal_051922a!$E$2</f>
        <v>Cal_051922a</v>
      </c>
      <c r="P3852" s="112">
        <f>Cal_051922a!$Q$3</f>
        <v>1.8382409380942635</v>
      </c>
      <c r="Q3852" s="112">
        <f>Cal_051922a!$R$3</f>
        <v>0.56187208580813652</v>
      </c>
      <c r="R3852" s="46">
        <v>38.31</v>
      </c>
      <c r="S3852" s="46">
        <v>27.28</v>
      </c>
      <c r="T3852" s="43">
        <f>AVERAGE(0.568,0.46,0.491,0.54,0.373,0.487)</f>
        <v>0.4865000000000001</v>
      </c>
      <c r="U3852" s="79">
        <f t="shared" si="1020"/>
        <v>37.823500000000003</v>
      </c>
      <c r="V3852" s="79">
        <f t="shared" si="1021"/>
        <v>26.793500000000002</v>
      </c>
      <c r="W3852" s="465">
        <f t="shared" si="1022"/>
        <v>0.23432495486769914</v>
      </c>
      <c r="X3852" s="465">
        <f t="shared" si="1023"/>
        <v>0.24281012225396342</v>
      </c>
      <c r="Y3852" s="43">
        <f>Cal_051922a!$A$3</f>
        <v>20220519</v>
      </c>
      <c r="Z3852" s="48" t="s">
        <v>1568</v>
      </c>
      <c r="AA3852" s="43">
        <v>20221105</v>
      </c>
      <c r="AE3852" s="689" t="s">
        <v>1250</v>
      </c>
      <c r="AF3852" s="130">
        <v>1</v>
      </c>
      <c r="AG3852" s="130" t="s">
        <v>1634</v>
      </c>
      <c r="AH3852" t="s">
        <v>1296</v>
      </c>
    </row>
    <row r="3853" spans="1:35" x14ac:dyDescent="0.2">
      <c r="A3853" s="43" t="s">
        <v>1292</v>
      </c>
      <c r="B3853" s="45">
        <v>20210205</v>
      </c>
      <c r="C3853" s="107" t="s">
        <v>73</v>
      </c>
      <c r="D3853" s="107">
        <v>10</v>
      </c>
      <c r="E3853" s="107">
        <v>5</v>
      </c>
      <c r="H3853" s="107" t="s">
        <v>10</v>
      </c>
      <c r="I3853" s="107">
        <v>290</v>
      </c>
      <c r="J3853" s="107">
        <v>0</v>
      </c>
      <c r="K3853" s="43">
        <v>5</v>
      </c>
      <c r="L3853" s="43">
        <v>1</v>
      </c>
      <c r="M3853" s="43">
        <v>0</v>
      </c>
      <c r="N3853" s="49">
        <v>1</v>
      </c>
      <c r="O3853" s="111" t="str">
        <f>Cal_051922a!$E$2</f>
        <v>Cal_051922a</v>
      </c>
      <c r="P3853" s="112">
        <f>Cal_051922a!$Q$3</f>
        <v>1.8382409380942635</v>
      </c>
      <c r="Q3853" s="112">
        <f>Cal_051922a!$R$3</f>
        <v>0.56187208580813652</v>
      </c>
      <c r="R3853" s="46">
        <v>56.37</v>
      </c>
      <c r="S3853" s="46">
        <v>39.5</v>
      </c>
      <c r="T3853" s="43">
        <f>AVERAGE(0.791,0.919,0.86,0.504,0.536,0.639)</f>
        <v>0.70816666666666661</v>
      </c>
      <c r="U3853" s="79">
        <f t="shared" si="1020"/>
        <v>55.661833333333334</v>
      </c>
      <c r="V3853" s="79">
        <f t="shared" si="1021"/>
        <v>38.791833333333336</v>
      </c>
      <c r="W3853" s="465">
        <f t="shared" si="1022"/>
        <v>0.35839183940327135</v>
      </c>
      <c r="X3853" s="465">
        <f t="shared" si="1023"/>
        <v>0.33240795865187922</v>
      </c>
      <c r="Y3853" s="43">
        <f>Cal_051922a!$A$3</f>
        <v>20220519</v>
      </c>
      <c r="Z3853" s="48" t="s">
        <v>1558</v>
      </c>
      <c r="AA3853" s="43">
        <v>20221027</v>
      </c>
      <c r="AE3853" s="689" t="s">
        <v>1250</v>
      </c>
      <c r="AF3853" s="130">
        <v>1</v>
      </c>
      <c r="AG3853" s="130" t="s">
        <v>1634</v>
      </c>
      <c r="AH3853" t="s">
        <v>1559</v>
      </c>
    </row>
    <row r="3854" spans="1:35" x14ac:dyDescent="0.2">
      <c r="A3854" s="43" t="s">
        <v>1292</v>
      </c>
      <c r="B3854" s="45">
        <v>20210205</v>
      </c>
      <c r="C3854" s="107" t="s">
        <v>73</v>
      </c>
      <c r="D3854" s="107">
        <v>10</v>
      </c>
      <c r="E3854" s="107">
        <v>5</v>
      </c>
      <c r="H3854" s="107" t="s">
        <v>11</v>
      </c>
      <c r="I3854" s="107">
        <v>290</v>
      </c>
      <c r="J3854" s="107">
        <v>0</v>
      </c>
      <c r="K3854" s="43">
        <v>5</v>
      </c>
      <c r="L3854" s="43">
        <v>1</v>
      </c>
      <c r="M3854" s="43">
        <v>0</v>
      </c>
      <c r="N3854" s="49">
        <v>1</v>
      </c>
      <c r="O3854" s="111" t="str">
        <f>Cal_051922a!$E$2</f>
        <v>Cal_051922a</v>
      </c>
      <c r="P3854" s="112">
        <f>Cal_051922a!$Q$3</f>
        <v>1.8382409380942635</v>
      </c>
      <c r="Q3854" s="112">
        <f>Cal_051922a!$R$3</f>
        <v>0.56187208580813652</v>
      </c>
      <c r="R3854" s="46">
        <v>57.82</v>
      </c>
      <c r="S3854" s="46">
        <v>38.520000000000003</v>
      </c>
      <c r="T3854" s="43">
        <f t="shared" ref="T3854" si="1040">AVERAGE(0.753,0.768,0.836,0.762,0.68,0.617)</f>
        <v>0.7360000000000001</v>
      </c>
      <c r="U3854" s="79">
        <f t="shared" si="1020"/>
        <v>57.084000000000003</v>
      </c>
      <c r="V3854" s="79">
        <f t="shared" si="1021"/>
        <v>37.784000000000006</v>
      </c>
      <c r="W3854" s="465">
        <f t="shared" si="1022"/>
        <v>0.41001556019461394</v>
      </c>
      <c r="X3854" s="465">
        <f t="shared" si="1023"/>
        <v>0.26283687617856971</v>
      </c>
      <c r="Y3854" s="43">
        <f>Cal_051922a!$A$3</f>
        <v>20220519</v>
      </c>
      <c r="Z3854" s="48" t="s">
        <v>1583</v>
      </c>
      <c r="AA3854" s="43">
        <v>20221107</v>
      </c>
      <c r="AE3854" s="689" t="s">
        <v>1250</v>
      </c>
      <c r="AF3854" s="130">
        <v>1</v>
      </c>
      <c r="AG3854" s="130" t="s">
        <v>1634</v>
      </c>
      <c r="AH3854"/>
    </row>
    <row r="3855" spans="1:35" s="82" customFormat="1" x14ac:dyDescent="0.2">
      <c r="A3855" s="82" t="s">
        <v>1292</v>
      </c>
      <c r="B3855" s="81">
        <v>20210205</v>
      </c>
      <c r="C3855" s="126" t="s">
        <v>73</v>
      </c>
      <c r="D3855" s="126">
        <v>10</v>
      </c>
      <c r="E3855" s="126">
        <v>5</v>
      </c>
      <c r="F3855" s="107"/>
      <c r="G3855" s="107"/>
      <c r="H3855" s="126" t="s">
        <v>10</v>
      </c>
      <c r="I3855" s="126">
        <v>294</v>
      </c>
      <c r="J3855" s="126">
        <v>5</v>
      </c>
      <c r="K3855" s="82">
        <v>5</v>
      </c>
      <c r="L3855" s="82">
        <v>1</v>
      </c>
      <c r="M3855" s="82">
        <v>0</v>
      </c>
      <c r="N3855" s="83">
        <v>1</v>
      </c>
      <c r="O3855" s="156" t="str">
        <f>Cal_051922a!$E$2</f>
        <v>Cal_051922a</v>
      </c>
      <c r="P3855" s="157">
        <f>Cal_051922a!$Q$3</f>
        <v>1.8382409380942635</v>
      </c>
      <c r="Q3855" s="157">
        <f>Cal_051922a!$R$3</f>
        <v>0.56187208580813652</v>
      </c>
      <c r="R3855" s="84">
        <v>28.9</v>
      </c>
      <c r="S3855" s="84">
        <v>19.940000000000001</v>
      </c>
      <c r="T3855" s="82">
        <f t="shared" ref="T3855:T3856" si="1041">AVERAGE(0.524, 0.653, 0.833, 0.775, 0.829, 0.959)</f>
        <v>0.76216666666666655</v>
      </c>
      <c r="U3855" s="125">
        <f t="shared" si="1020"/>
        <v>28.137833333333333</v>
      </c>
      <c r="V3855" s="125">
        <f t="shared" si="1021"/>
        <v>19.177833333333336</v>
      </c>
      <c r="W3855" s="459">
        <f t="shared" si="1022"/>
        <v>0.18775940777725225</v>
      </c>
      <c r="X3855" s="459">
        <f t="shared" si="1023"/>
        <v>0.14911041204180639</v>
      </c>
      <c r="Y3855" s="82">
        <f>Cal_051922a!$A$3</f>
        <v>20220519</v>
      </c>
      <c r="Z3855" s="90" t="s">
        <v>1546</v>
      </c>
      <c r="AA3855" s="82">
        <v>20220819</v>
      </c>
      <c r="AB3855" s="85"/>
      <c r="AE3855" s="689" t="s">
        <v>1250</v>
      </c>
      <c r="AF3855" s="130">
        <v>1</v>
      </c>
      <c r="AG3855" s="130" t="s">
        <v>1634</v>
      </c>
      <c r="AH3855" s="155" t="s">
        <v>220</v>
      </c>
      <c r="AI3855" s="155"/>
    </row>
    <row r="3856" spans="1:35" s="82" customFormat="1" x14ac:dyDescent="0.2">
      <c r="A3856" s="82" t="s">
        <v>1292</v>
      </c>
      <c r="B3856" s="81">
        <v>20210205</v>
      </c>
      <c r="C3856" s="126" t="s">
        <v>73</v>
      </c>
      <c r="D3856" s="126">
        <v>10</v>
      </c>
      <c r="E3856" s="126">
        <v>5</v>
      </c>
      <c r="F3856" s="107"/>
      <c r="G3856" s="107"/>
      <c r="H3856" s="126" t="s">
        <v>11</v>
      </c>
      <c r="I3856" s="126">
        <v>294</v>
      </c>
      <c r="J3856" s="126">
        <v>5</v>
      </c>
      <c r="K3856" s="82">
        <v>5</v>
      </c>
      <c r="L3856" s="82">
        <v>1</v>
      </c>
      <c r="M3856" s="82">
        <v>0</v>
      </c>
      <c r="N3856" s="83">
        <v>1</v>
      </c>
      <c r="O3856" s="156" t="str">
        <f>Cal_051922a!$E$2</f>
        <v>Cal_051922a</v>
      </c>
      <c r="P3856" s="157">
        <f>Cal_051922a!$Q$3</f>
        <v>1.8382409380942635</v>
      </c>
      <c r="Q3856" s="157">
        <f>Cal_051922a!$R$3</f>
        <v>0.56187208580813652</v>
      </c>
      <c r="R3856" s="84">
        <v>30.02</v>
      </c>
      <c r="S3856" s="84">
        <v>20.170000000000002</v>
      </c>
      <c r="T3856" s="82">
        <f t="shared" si="1041"/>
        <v>0.76216666666666655</v>
      </c>
      <c r="U3856" s="125">
        <f t="shared" si="1020"/>
        <v>29.257833333333334</v>
      </c>
      <c r="V3856" s="125">
        <f t="shared" si="1021"/>
        <v>19.407833333333336</v>
      </c>
      <c r="W3856" s="459">
        <f t="shared" si="1022"/>
        <v>0.2064096168086981</v>
      </c>
      <c r="X3856" s="459">
        <f t="shared" si="1023"/>
        <v>0.13450028706009079</v>
      </c>
      <c r="Y3856" s="82">
        <f>Cal_051922a!$A$3</f>
        <v>20220519</v>
      </c>
      <c r="Z3856" s="90" t="s">
        <v>1546</v>
      </c>
      <c r="AA3856" s="82">
        <v>20220819</v>
      </c>
      <c r="AB3856" s="85"/>
      <c r="AE3856" s="689" t="s">
        <v>1250</v>
      </c>
      <c r="AF3856" s="130">
        <v>1</v>
      </c>
      <c r="AG3856" s="130" t="s">
        <v>1634</v>
      </c>
      <c r="AH3856" s="155" t="s">
        <v>221</v>
      </c>
      <c r="AI3856" s="155"/>
    </row>
    <row r="3857" spans="1:35" s="372" customFormat="1" x14ac:dyDescent="0.2">
      <c r="A3857" s="372" t="s">
        <v>1292</v>
      </c>
      <c r="B3857" s="462">
        <v>20210205</v>
      </c>
      <c r="C3857" s="373" t="s">
        <v>73</v>
      </c>
      <c r="D3857" s="373">
        <v>10</v>
      </c>
      <c r="E3857" s="373">
        <v>5</v>
      </c>
      <c r="F3857" s="107"/>
      <c r="G3857" s="107"/>
      <c r="H3857" s="373" t="s">
        <v>10</v>
      </c>
      <c r="I3857" s="373">
        <v>552</v>
      </c>
      <c r="J3857" s="373">
        <v>20</v>
      </c>
      <c r="K3857" s="372">
        <v>5</v>
      </c>
      <c r="L3857" s="372">
        <v>1</v>
      </c>
      <c r="M3857" s="372">
        <v>0</v>
      </c>
      <c r="N3857" s="375">
        <v>1</v>
      </c>
      <c r="O3857" s="374" t="str">
        <f>Cal_051922a!$E$2</f>
        <v>Cal_051922a</v>
      </c>
      <c r="P3857" s="596">
        <f>Cal_051922a!$Q$3</f>
        <v>1.8382409380942635</v>
      </c>
      <c r="Q3857" s="596">
        <f>Cal_051922a!$R$3</f>
        <v>0.56187208580813652</v>
      </c>
      <c r="R3857" s="376">
        <v>25.21</v>
      </c>
      <c r="S3857" s="376">
        <v>16.600000000000001</v>
      </c>
      <c r="T3857" s="372">
        <f t="shared" ref="T3857:T3858" si="1042">AVERAGE(0.932,0.547,0.855)</f>
        <v>0.77800000000000002</v>
      </c>
      <c r="U3857" s="378">
        <f t="shared" si="1020"/>
        <v>24.432000000000002</v>
      </c>
      <c r="V3857" s="378">
        <f t="shared" si="1021"/>
        <v>15.822000000000001</v>
      </c>
      <c r="W3857" s="464">
        <f t="shared" si="1022"/>
        <v>9.6095953691703456E-2</v>
      </c>
      <c r="X3857" s="464">
        <f t="shared" si="1023"/>
        <v>5.1928067192356285E-2</v>
      </c>
      <c r="Y3857" s="372">
        <f>Cal_051922a!$A$3</f>
        <v>20220519</v>
      </c>
      <c r="Z3857" s="380" t="s">
        <v>1301</v>
      </c>
      <c r="AA3857" s="372">
        <v>20220818</v>
      </c>
      <c r="AB3857" s="380"/>
      <c r="AE3857" s="692" t="s">
        <v>1250</v>
      </c>
      <c r="AF3857" s="628">
        <v>1</v>
      </c>
      <c r="AG3857" s="628" t="s">
        <v>1634</v>
      </c>
      <c r="AH3857" s="371" t="s">
        <v>227</v>
      </c>
      <c r="AI3857" s="371"/>
    </row>
    <row r="3858" spans="1:35" s="372" customFormat="1" x14ac:dyDescent="0.2">
      <c r="A3858" s="372" t="s">
        <v>1292</v>
      </c>
      <c r="B3858" s="462">
        <v>20210205</v>
      </c>
      <c r="C3858" s="373" t="s">
        <v>73</v>
      </c>
      <c r="D3858" s="373">
        <v>10</v>
      </c>
      <c r="E3858" s="373">
        <v>5</v>
      </c>
      <c r="F3858" s="107"/>
      <c r="G3858" s="107"/>
      <c r="H3858" s="373" t="s">
        <v>11</v>
      </c>
      <c r="I3858" s="373">
        <v>550</v>
      </c>
      <c r="J3858" s="373">
        <v>20</v>
      </c>
      <c r="K3858" s="372">
        <v>5</v>
      </c>
      <c r="L3858" s="372">
        <v>1</v>
      </c>
      <c r="M3858" s="372">
        <v>0</v>
      </c>
      <c r="N3858" s="375">
        <v>1</v>
      </c>
      <c r="O3858" s="374" t="str">
        <f>Cal_051922a!$E$2</f>
        <v>Cal_051922a</v>
      </c>
      <c r="P3858" s="596">
        <f>Cal_051922a!$Q$3</f>
        <v>1.8382409380942635</v>
      </c>
      <c r="Q3858" s="596">
        <f>Cal_051922a!$R$3</f>
        <v>0.56187208580813652</v>
      </c>
      <c r="R3858" s="376">
        <v>33.479999999999997</v>
      </c>
      <c r="S3858" s="376">
        <v>22.43</v>
      </c>
      <c r="T3858" s="372">
        <f t="shared" si="1042"/>
        <v>0.77800000000000002</v>
      </c>
      <c r="U3858" s="378">
        <f t="shared" si="1020"/>
        <v>32.701999999999998</v>
      </c>
      <c r="V3858" s="378">
        <f t="shared" si="1021"/>
        <v>21.652000000000001</v>
      </c>
      <c r="W3858" s="464">
        <f t="shared" si="1022"/>
        <v>0.1237771891327028</v>
      </c>
      <c r="X3858" s="464">
        <f t="shared" si="1023"/>
        <v>7.9526483233769332E-2</v>
      </c>
      <c r="Y3858" s="372">
        <f>Cal_051922a!$A$3</f>
        <v>20220519</v>
      </c>
      <c r="Z3858" s="380" t="s">
        <v>1301</v>
      </c>
      <c r="AA3858" s="372">
        <v>20220818</v>
      </c>
      <c r="AB3858" s="380"/>
      <c r="AE3858" s="692" t="s">
        <v>1250</v>
      </c>
      <c r="AF3858" s="628">
        <v>1</v>
      </c>
      <c r="AG3858" s="628" t="s">
        <v>1634</v>
      </c>
      <c r="AH3858" s="371" t="s">
        <v>228</v>
      </c>
      <c r="AI3858" s="371"/>
    </row>
    <row r="3859" spans="1:35" x14ac:dyDescent="0.2">
      <c r="A3859" s="43" t="s">
        <v>1292</v>
      </c>
      <c r="B3859" s="45">
        <v>20210205</v>
      </c>
      <c r="C3859" s="107" t="s">
        <v>73</v>
      </c>
      <c r="D3859" s="107">
        <v>10</v>
      </c>
      <c r="E3859" s="107">
        <v>8</v>
      </c>
      <c r="H3859" s="107" t="s">
        <v>10</v>
      </c>
      <c r="I3859" s="107">
        <v>290</v>
      </c>
      <c r="J3859" s="107">
        <v>0</v>
      </c>
      <c r="K3859" s="43">
        <v>5</v>
      </c>
      <c r="L3859" s="43">
        <v>1</v>
      </c>
      <c r="M3859" s="43">
        <v>0</v>
      </c>
      <c r="N3859" s="49">
        <v>1</v>
      </c>
      <c r="O3859" s="111" t="str">
        <f>Cal_051922a!$E$2</f>
        <v>Cal_051922a</v>
      </c>
      <c r="P3859" s="112">
        <f>Cal_051922a!$Q$3</f>
        <v>1.8382409380942635</v>
      </c>
      <c r="Q3859" s="112">
        <f>Cal_051922a!$R$3</f>
        <v>0.56187208580813652</v>
      </c>
      <c r="R3859" s="46">
        <v>71.959999999999994</v>
      </c>
      <c r="S3859" s="46">
        <v>46.99</v>
      </c>
      <c r="T3859" s="43">
        <f t="shared" ref="T3859:T3860" si="1043">AVERAGE(0.753,0.768,0.836,0.762,0.68,0.617)</f>
        <v>0.7360000000000001</v>
      </c>
      <c r="U3859" s="79">
        <f t="shared" si="1020"/>
        <v>71.22399999999999</v>
      </c>
      <c r="V3859" s="79">
        <f t="shared" si="1021"/>
        <v>46.254000000000005</v>
      </c>
      <c r="W3859" s="465">
        <f t="shared" si="1022"/>
        <v>0.53047090870774638</v>
      </c>
      <c r="X3859" s="465">
        <f t="shared" si="1023"/>
        <v>0.29321415883420893</v>
      </c>
      <c r="Y3859" s="43">
        <f>Cal_051922a!$A$3</f>
        <v>20220519</v>
      </c>
      <c r="Z3859" s="48" t="s">
        <v>1583</v>
      </c>
      <c r="AA3859" s="43">
        <v>20221107</v>
      </c>
      <c r="AE3859" s="689" t="s">
        <v>1250</v>
      </c>
      <c r="AF3859" s="130">
        <v>1</v>
      </c>
      <c r="AG3859" s="130" t="s">
        <v>1634</v>
      </c>
      <c r="AH3859"/>
    </row>
    <row r="3860" spans="1:35" x14ac:dyDescent="0.2">
      <c r="A3860" s="43" t="s">
        <v>1292</v>
      </c>
      <c r="B3860" s="45">
        <v>20210205</v>
      </c>
      <c r="C3860" s="107" t="s">
        <v>73</v>
      </c>
      <c r="D3860" s="107">
        <v>10</v>
      </c>
      <c r="E3860" s="107">
        <v>8</v>
      </c>
      <c r="H3860" s="107" t="s">
        <v>11</v>
      </c>
      <c r="I3860" s="107">
        <v>290</v>
      </c>
      <c r="J3860" s="107">
        <v>0</v>
      </c>
      <c r="K3860" s="43">
        <v>5</v>
      </c>
      <c r="L3860" s="43">
        <v>1</v>
      </c>
      <c r="M3860" s="43">
        <v>0</v>
      </c>
      <c r="N3860" s="49">
        <v>1</v>
      </c>
      <c r="O3860" s="111" t="str">
        <f>Cal_051922a!$E$2</f>
        <v>Cal_051922a</v>
      </c>
      <c r="P3860" s="112">
        <f>Cal_051922a!$Q$3</f>
        <v>1.8382409380942635</v>
      </c>
      <c r="Q3860" s="112">
        <f>Cal_051922a!$R$3</f>
        <v>0.56187208580813652</v>
      </c>
      <c r="R3860" s="46">
        <v>77.48</v>
      </c>
      <c r="S3860" s="46">
        <v>50.23</v>
      </c>
      <c r="T3860" s="43">
        <f t="shared" si="1043"/>
        <v>0.7360000000000001</v>
      </c>
      <c r="U3860" s="79">
        <f t="shared" si="1020"/>
        <v>76.744</v>
      </c>
      <c r="V3860" s="79">
        <f t="shared" si="1021"/>
        <v>49.494</v>
      </c>
      <c r="W3860" s="465">
        <f t="shared" si="1022"/>
        <v>0.57890798006752486</v>
      </c>
      <c r="X3860" s="465">
        <f t="shared" si="1023"/>
        <v>0.30247457566649855</v>
      </c>
      <c r="Y3860" s="43">
        <f>Cal_051922a!$A$3</f>
        <v>20220519</v>
      </c>
      <c r="Z3860" s="48" t="s">
        <v>1583</v>
      </c>
      <c r="AA3860" s="43">
        <v>20221107</v>
      </c>
      <c r="AE3860" s="689" t="s">
        <v>1250</v>
      </c>
      <c r="AF3860" s="130">
        <v>1</v>
      </c>
      <c r="AG3860" s="130" t="s">
        <v>1634</v>
      </c>
      <c r="AH3860"/>
    </row>
    <row r="3861" spans="1:35" x14ac:dyDescent="0.2">
      <c r="A3861" s="43" t="s">
        <v>1292</v>
      </c>
      <c r="B3861" s="45">
        <v>20210205</v>
      </c>
      <c r="C3861" s="107" t="s">
        <v>73</v>
      </c>
      <c r="D3861" s="107">
        <v>10</v>
      </c>
      <c r="E3861" s="107">
        <v>8</v>
      </c>
      <c r="H3861" s="107" t="s">
        <v>10</v>
      </c>
      <c r="I3861" s="107">
        <v>290</v>
      </c>
      <c r="J3861" s="107">
        <v>10</v>
      </c>
      <c r="K3861" s="43">
        <v>5</v>
      </c>
      <c r="L3861" s="43">
        <v>1</v>
      </c>
      <c r="M3861" s="43">
        <v>0</v>
      </c>
      <c r="N3861" s="49">
        <v>1</v>
      </c>
      <c r="O3861" s="111" t="str">
        <f>Cal_051922a!$E$2</f>
        <v>Cal_051922a</v>
      </c>
      <c r="P3861" s="112">
        <f>Cal_051922a!$Q$3</f>
        <v>1.8382409380942635</v>
      </c>
      <c r="Q3861" s="112">
        <f>Cal_051922a!$R$3</f>
        <v>0.56187208580813652</v>
      </c>
      <c r="R3861" s="46">
        <v>47.32</v>
      </c>
      <c r="S3861" s="46">
        <v>30.81</v>
      </c>
      <c r="T3861" s="43">
        <f>AVERAGE(0.791,0.919,0.86,0.504,0.536,0.639)</f>
        <v>0.70816666666666661</v>
      </c>
      <c r="U3861" s="79">
        <f t="shared" si="1020"/>
        <v>46.611833333333337</v>
      </c>
      <c r="V3861" s="79">
        <f t="shared" si="1021"/>
        <v>30.101833333333332</v>
      </c>
      <c r="W3861" s="465">
        <f t="shared" si="1022"/>
        <v>0.350743880767517</v>
      </c>
      <c r="X3861" s="465">
        <f t="shared" si="1023"/>
        <v>0.18530555543915353</v>
      </c>
      <c r="Y3861" s="43">
        <f>Cal_051922a!$A$3</f>
        <v>20220519</v>
      </c>
      <c r="Z3861" s="48" t="s">
        <v>1558</v>
      </c>
      <c r="AA3861" s="43">
        <v>20221027</v>
      </c>
      <c r="AE3861" s="689" t="s">
        <v>1250</v>
      </c>
      <c r="AF3861" s="130">
        <v>3</v>
      </c>
      <c r="AG3861" s="130" t="s">
        <v>1634</v>
      </c>
      <c r="AH3861" t="s">
        <v>1827</v>
      </c>
    </row>
    <row r="3862" spans="1:35" x14ac:dyDescent="0.2">
      <c r="A3862" s="43" t="s">
        <v>1292</v>
      </c>
      <c r="B3862" s="45">
        <v>20210205</v>
      </c>
      <c r="C3862" s="107" t="s">
        <v>73</v>
      </c>
      <c r="D3862" s="107">
        <v>10</v>
      </c>
      <c r="E3862" s="107">
        <v>8</v>
      </c>
      <c r="H3862" s="107" t="s">
        <v>11</v>
      </c>
      <c r="I3862" s="107">
        <v>290</v>
      </c>
      <c r="J3862" s="107">
        <v>10</v>
      </c>
      <c r="K3862" s="43">
        <v>5</v>
      </c>
      <c r="L3862" s="43">
        <v>1</v>
      </c>
      <c r="M3862" s="43">
        <v>0</v>
      </c>
      <c r="N3862" s="49">
        <v>1</v>
      </c>
      <c r="O3862" s="111" t="str">
        <f>Cal_051922a!$E$2</f>
        <v>Cal_051922a</v>
      </c>
      <c r="P3862" s="112">
        <f>Cal_051922a!$Q$3</f>
        <v>1.8382409380942635</v>
      </c>
      <c r="Q3862" s="112">
        <f>Cal_051922a!$R$3</f>
        <v>0.56187208580813652</v>
      </c>
      <c r="R3862" s="46">
        <v>36.520000000000003</v>
      </c>
      <c r="S3862" s="46">
        <v>24.57</v>
      </c>
      <c r="T3862" s="43">
        <f>AVERAGE(0.791,0.919,0.86,0.504,0.536,0.639)</f>
        <v>0.70816666666666661</v>
      </c>
      <c r="U3862" s="79">
        <f t="shared" si="1020"/>
        <v>35.81183333333334</v>
      </c>
      <c r="V3862" s="79">
        <f t="shared" si="1021"/>
        <v>23.861833333333333</v>
      </c>
      <c r="W3862" s="465">
        <f t="shared" si="1022"/>
        <v>0.25386973804796065</v>
      </c>
      <c r="X3862" s="465">
        <f t="shared" si="1023"/>
        <v>0.17105860978880041</v>
      </c>
      <c r="Y3862" s="43">
        <f>Cal_051922a!$A$3</f>
        <v>20220519</v>
      </c>
      <c r="Z3862" s="48" t="s">
        <v>1558</v>
      </c>
      <c r="AA3862" s="43">
        <v>20221027</v>
      </c>
      <c r="AE3862" s="689" t="s">
        <v>1250</v>
      </c>
      <c r="AF3862" s="130">
        <v>3</v>
      </c>
      <c r="AG3862" s="130" t="s">
        <v>1634</v>
      </c>
      <c r="AH3862" t="s">
        <v>1827</v>
      </c>
    </row>
    <row r="3863" spans="1:35" s="82" customFormat="1" x14ac:dyDescent="0.2">
      <c r="A3863" s="82" t="s">
        <v>1292</v>
      </c>
      <c r="B3863" s="81">
        <v>20210205</v>
      </c>
      <c r="C3863" s="126" t="s">
        <v>73</v>
      </c>
      <c r="D3863" s="126">
        <v>10</v>
      </c>
      <c r="E3863" s="126">
        <v>8</v>
      </c>
      <c r="F3863" s="107"/>
      <c r="G3863" s="107"/>
      <c r="H3863" s="126" t="s">
        <v>10</v>
      </c>
      <c r="I3863" s="126">
        <v>293</v>
      </c>
      <c r="J3863" s="126">
        <v>5</v>
      </c>
      <c r="K3863" s="82">
        <v>5</v>
      </c>
      <c r="L3863" s="82">
        <v>1</v>
      </c>
      <c r="M3863" s="82">
        <v>0</v>
      </c>
      <c r="N3863" s="83">
        <v>1</v>
      </c>
      <c r="O3863" s="156" t="str">
        <f>Cal_051922a!$E$2</f>
        <v>Cal_051922a</v>
      </c>
      <c r="P3863" s="157">
        <f>Cal_051922a!$Q$3</f>
        <v>1.8382409380942635</v>
      </c>
      <c r="Q3863" s="157">
        <f>Cal_051922a!$R$3</f>
        <v>0.56187208580813652</v>
      </c>
      <c r="R3863" s="84">
        <v>44.75</v>
      </c>
      <c r="S3863" s="84">
        <v>29.14</v>
      </c>
      <c r="T3863" s="82">
        <f t="shared" ref="T3863:T3864" si="1044">AVERAGE(0.524, 0.653, 0.833, 0.775, 0.829, 0.959)</f>
        <v>0.76216666666666655</v>
      </c>
      <c r="U3863" s="125">
        <f t="shared" si="1020"/>
        <v>43.987833333333334</v>
      </c>
      <c r="V3863" s="125">
        <f t="shared" si="1021"/>
        <v>28.377833333333335</v>
      </c>
      <c r="W3863" s="459">
        <f t="shared" si="1022"/>
        <v>0.3282285167633377</v>
      </c>
      <c r="X3863" s="459">
        <f t="shared" si="1023"/>
        <v>0.17194593870297645</v>
      </c>
      <c r="Y3863" s="82">
        <f>Cal_051922a!$A$3</f>
        <v>20220519</v>
      </c>
      <c r="Z3863" s="90" t="s">
        <v>1546</v>
      </c>
      <c r="AA3863" s="82">
        <v>20220819</v>
      </c>
      <c r="AB3863" s="85"/>
      <c r="AE3863" s="689" t="s">
        <v>1250</v>
      </c>
      <c r="AF3863" s="130">
        <v>1</v>
      </c>
      <c r="AG3863" s="130" t="s">
        <v>1634</v>
      </c>
      <c r="AH3863" s="155" t="s">
        <v>218</v>
      </c>
      <c r="AI3863" s="155"/>
    </row>
    <row r="3864" spans="1:35" s="82" customFormat="1" x14ac:dyDescent="0.2">
      <c r="A3864" s="82" t="s">
        <v>1292</v>
      </c>
      <c r="B3864" s="81">
        <v>20210205</v>
      </c>
      <c r="C3864" s="126" t="s">
        <v>73</v>
      </c>
      <c r="D3864" s="126">
        <v>10</v>
      </c>
      <c r="E3864" s="126">
        <v>8</v>
      </c>
      <c r="F3864" s="107"/>
      <c r="G3864" s="107"/>
      <c r="H3864" s="126" t="s">
        <v>11</v>
      </c>
      <c r="I3864" s="126">
        <v>294</v>
      </c>
      <c r="J3864" s="126">
        <v>5</v>
      </c>
      <c r="K3864" s="82">
        <v>5</v>
      </c>
      <c r="L3864" s="82">
        <v>1</v>
      </c>
      <c r="M3864" s="82">
        <v>0</v>
      </c>
      <c r="N3864" s="83">
        <v>1</v>
      </c>
      <c r="O3864" s="156" t="str">
        <f>Cal_051922a!$E$2</f>
        <v>Cal_051922a</v>
      </c>
      <c r="P3864" s="157">
        <f>Cal_051922a!$Q$3</f>
        <v>1.8382409380942635</v>
      </c>
      <c r="Q3864" s="157">
        <f>Cal_051922a!$R$3</f>
        <v>0.56187208580813652</v>
      </c>
      <c r="R3864" s="84">
        <v>39.17</v>
      </c>
      <c r="S3864" s="84">
        <v>25.05</v>
      </c>
      <c r="T3864" s="82">
        <f t="shared" si="1044"/>
        <v>0.76216666666666655</v>
      </c>
      <c r="U3864" s="125">
        <f t="shared" si="1020"/>
        <v>38.407833333333336</v>
      </c>
      <c r="V3864" s="125">
        <f t="shared" si="1021"/>
        <v>24.287833333333335</v>
      </c>
      <c r="W3864" s="459">
        <f t="shared" si="1022"/>
        <v>0.29588870957754498</v>
      </c>
      <c r="X3864" s="459">
        <f t="shared" si="1023"/>
        <v>0.13074123847682317</v>
      </c>
      <c r="Y3864" s="82">
        <f>Cal_051922a!$A$3</f>
        <v>20220519</v>
      </c>
      <c r="Z3864" s="90" t="s">
        <v>1546</v>
      </c>
      <c r="AA3864" s="82">
        <v>20220819</v>
      </c>
      <c r="AB3864" s="85"/>
      <c r="AE3864" s="689" t="s">
        <v>1250</v>
      </c>
      <c r="AF3864" s="130">
        <v>1</v>
      </c>
      <c r="AG3864" s="130" t="s">
        <v>1634</v>
      </c>
      <c r="AH3864" s="155" t="s">
        <v>219</v>
      </c>
      <c r="AI3864" s="155"/>
    </row>
    <row r="3865" spans="1:35" s="372" customFormat="1" x14ac:dyDescent="0.2">
      <c r="A3865" s="372" t="s">
        <v>1292</v>
      </c>
      <c r="B3865" s="462">
        <v>20210205</v>
      </c>
      <c r="C3865" s="373" t="s">
        <v>73</v>
      </c>
      <c r="D3865" s="373">
        <v>10</v>
      </c>
      <c r="E3865" s="373">
        <v>8</v>
      </c>
      <c r="F3865" s="107"/>
      <c r="G3865" s="107"/>
      <c r="H3865" s="373" t="s">
        <v>10</v>
      </c>
      <c r="I3865" s="373">
        <v>551</v>
      </c>
      <c r="J3865" s="373">
        <v>20</v>
      </c>
      <c r="K3865" s="372">
        <v>5</v>
      </c>
      <c r="L3865" s="372">
        <v>1</v>
      </c>
      <c r="M3865" s="372">
        <v>0</v>
      </c>
      <c r="N3865" s="375">
        <v>1</v>
      </c>
      <c r="O3865" s="374" t="str">
        <f>Cal_051922a!$E$2</f>
        <v>Cal_051922a</v>
      </c>
      <c r="P3865" s="596">
        <f>Cal_051922a!$Q$3</f>
        <v>1.8382409380942635</v>
      </c>
      <c r="Q3865" s="596">
        <f>Cal_051922a!$R$3</f>
        <v>0.56187208580813652</v>
      </c>
      <c r="R3865" s="376">
        <v>65.55</v>
      </c>
      <c r="S3865" s="376">
        <v>41.66</v>
      </c>
      <c r="T3865" s="372">
        <f t="shared" ref="T3865:T3866" si="1045">AVERAGE(0.932,0.547,0.855)</f>
        <v>0.77800000000000002</v>
      </c>
      <c r="U3865" s="378">
        <f t="shared" si="1020"/>
        <v>64.771999999999991</v>
      </c>
      <c r="V3865" s="378">
        <f t="shared" si="1021"/>
        <v>40.881999999999998</v>
      </c>
      <c r="W3865" s="464">
        <f t="shared" si="1022"/>
        <v>0.26711949094762277</v>
      </c>
      <c r="X3865" s="464">
        <f t="shared" si="1023"/>
        <v>0.11604956562614964</v>
      </c>
      <c r="Y3865" s="372">
        <f>Cal_051922a!$A$3</f>
        <v>20220519</v>
      </c>
      <c r="Z3865" s="380" t="s">
        <v>1301</v>
      </c>
      <c r="AA3865" s="372">
        <v>20220818</v>
      </c>
      <c r="AB3865" s="380"/>
      <c r="AE3865" s="692" t="s">
        <v>1250</v>
      </c>
      <c r="AF3865" s="628">
        <v>1</v>
      </c>
      <c r="AG3865" s="628" t="s">
        <v>1634</v>
      </c>
      <c r="AH3865" s="371" t="s">
        <v>193</v>
      </c>
      <c r="AI3865" s="371"/>
    </row>
    <row r="3866" spans="1:35" s="372" customFormat="1" x14ac:dyDescent="0.2">
      <c r="A3866" s="372" t="s">
        <v>1292</v>
      </c>
      <c r="B3866" s="462">
        <v>20210205</v>
      </c>
      <c r="C3866" s="373" t="s">
        <v>73</v>
      </c>
      <c r="D3866" s="373">
        <v>10</v>
      </c>
      <c r="E3866" s="373">
        <v>8</v>
      </c>
      <c r="F3866" s="107"/>
      <c r="G3866" s="107"/>
      <c r="H3866" s="373" t="s">
        <v>11</v>
      </c>
      <c r="I3866" s="373">
        <v>551</v>
      </c>
      <c r="J3866" s="373">
        <v>20</v>
      </c>
      <c r="K3866" s="372">
        <v>5</v>
      </c>
      <c r="L3866" s="372">
        <v>1</v>
      </c>
      <c r="M3866" s="372">
        <v>0</v>
      </c>
      <c r="N3866" s="375">
        <v>1</v>
      </c>
      <c r="O3866" s="374" t="str">
        <f>Cal_051922a!$E$2</f>
        <v>Cal_051922a</v>
      </c>
      <c r="P3866" s="596">
        <f>Cal_051922a!$Q$3</f>
        <v>1.8382409380942635</v>
      </c>
      <c r="Q3866" s="596">
        <f>Cal_051922a!$R$3</f>
        <v>0.56187208580813652</v>
      </c>
      <c r="R3866" s="376">
        <v>71.010000000000005</v>
      </c>
      <c r="S3866" s="376">
        <v>46.35</v>
      </c>
      <c r="T3866" s="372">
        <f t="shared" si="1045"/>
        <v>0.77800000000000002</v>
      </c>
      <c r="U3866" s="378">
        <f t="shared" si="1020"/>
        <v>70.231999999999999</v>
      </c>
      <c r="V3866" s="378">
        <f t="shared" si="1021"/>
        <v>45.572000000000003</v>
      </c>
      <c r="W3866" s="464">
        <f t="shared" si="1022"/>
        <v>0.27572903502588436</v>
      </c>
      <c r="X3866" s="464">
        <f t="shared" si="1023"/>
        <v>0.15139733467667307</v>
      </c>
      <c r="Y3866" s="372">
        <f>Cal_051922a!$A$3</f>
        <v>20220519</v>
      </c>
      <c r="Z3866" s="380" t="s">
        <v>1301</v>
      </c>
      <c r="AA3866" s="372">
        <v>20220818</v>
      </c>
      <c r="AB3866" s="380"/>
      <c r="AE3866" s="692" t="s">
        <v>1250</v>
      </c>
      <c r="AF3866" s="628">
        <v>1</v>
      </c>
      <c r="AG3866" s="628" t="s">
        <v>1634</v>
      </c>
      <c r="AH3866" s="371" t="s">
        <v>226</v>
      </c>
      <c r="AI3866" s="371"/>
    </row>
    <row r="3867" spans="1:35" x14ac:dyDescent="0.2">
      <c r="A3867" s="43" t="s">
        <v>1292</v>
      </c>
      <c r="B3867" s="45">
        <v>20210205</v>
      </c>
      <c r="C3867" s="107" t="s">
        <v>73</v>
      </c>
      <c r="D3867" s="107">
        <v>10</v>
      </c>
      <c r="E3867" s="107">
        <v>12</v>
      </c>
      <c r="H3867" s="107" t="s">
        <v>10</v>
      </c>
      <c r="I3867" s="107">
        <v>290</v>
      </c>
      <c r="J3867" s="107">
        <v>0</v>
      </c>
      <c r="K3867" s="43">
        <v>5</v>
      </c>
      <c r="L3867" s="43">
        <v>1</v>
      </c>
      <c r="M3867" s="43">
        <v>0</v>
      </c>
      <c r="N3867" s="49">
        <v>1</v>
      </c>
      <c r="O3867" s="111" t="str">
        <f>Cal_051922a!$E$2</f>
        <v>Cal_051922a</v>
      </c>
      <c r="P3867" s="112">
        <f>Cal_051922a!$Q$3</f>
        <v>1.8382409380942635</v>
      </c>
      <c r="Q3867" s="112">
        <f>Cal_051922a!$R$3</f>
        <v>0.56187208580813652</v>
      </c>
      <c r="R3867" s="46">
        <v>112.7</v>
      </c>
      <c r="S3867" s="46">
        <v>70.069999999999993</v>
      </c>
      <c r="T3867" s="43">
        <f>AVERAGE(0.791,0.919,0.86,0.504,0.536,0.639)</f>
        <v>0.70816666666666661</v>
      </c>
      <c r="U3867" s="79">
        <f t="shared" si="1020"/>
        <v>111.99183333333333</v>
      </c>
      <c r="V3867" s="79">
        <f t="shared" si="1021"/>
        <v>69.361833333333323</v>
      </c>
      <c r="W3867" s="465">
        <f t="shared" si="1022"/>
        <v>0.90564576845059075</v>
      </c>
      <c r="X3867" s="465">
        <f t="shared" si="1023"/>
        <v>0.32954051541676116</v>
      </c>
      <c r="Y3867" s="43">
        <f>Cal_051922a!$A$3</f>
        <v>20220519</v>
      </c>
      <c r="Z3867" s="48" t="s">
        <v>1558</v>
      </c>
      <c r="AA3867" s="43">
        <v>20221027</v>
      </c>
      <c r="AE3867" s="689" t="s">
        <v>1250</v>
      </c>
      <c r="AF3867" s="130">
        <v>1</v>
      </c>
      <c r="AG3867" s="130" t="s">
        <v>1634</v>
      </c>
      <c r="AH3867"/>
    </row>
    <row r="3868" spans="1:35" x14ac:dyDescent="0.2">
      <c r="A3868" s="43" t="s">
        <v>1292</v>
      </c>
      <c r="B3868" s="45">
        <v>20210205</v>
      </c>
      <c r="C3868" s="107" t="s">
        <v>73</v>
      </c>
      <c r="D3868" s="107">
        <v>10</v>
      </c>
      <c r="E3868" s="107">
        <v>12</v>
      </c>
      <c r="H3868" s="107" t="s">
        <v>11</v>
      </c>
      <c r="I3868" s="107">
        <v>290</v>
      </c>
      <c r="J3868" s="107">
        <v>0</v>
      </c>
      <c r="K3868" s="43">
        <v>5</v>
      </c>
      <c r="L3868" s="43">
        <v>1</v>
      </c>
      <c r="M3868" s="43">
        <v>0</v>
      </c>
      <c r="N3868" s="49">
        <v>1</v>
      </c>
      <c r="O3868" s="111" t="str">
        <f>Cal_051922a!$E$2</f>
        <v>Cal_051922a</v>
      </c>
      <c r="P3868" s="112">
        <f>Cal_051922a!$Q$3</f>
        <v>1.8382409380942635</v>
      </c>
      <c r="Q3868" s="112">
        <f>Cal_051922a!$R$3</f>
        <v>0.56187208580813652</v>
      </c>
      <c r="R3868" s="46">
        <v>114</v>
      </c>
      <c r="S3868" s="46">
        <v>74.97</v>
      </c>
      <c r="T3868" s="43">
        <f>AVERAGE(0.791,0.919,0.86,0.504,0.536,0.639)</f>
        <v>0.70816666666666661</v>
      </c>
      <c r="U3868" s="79">
        <f t="shared" si="1020"/>
        <v>113.29183333333333</v>
      </c>
      <c r="V3868" s="79">
        <f t="shared" si="1021"/>
        <v>74.261833333333328</v>
      </c>
      <c r="W3868" s="465">
        <f t="shared" si="1022"/>
        <v>0.82916618209304593</v>
      </c>
      <c r="X3868" s="465">
        <f t="shared" si="1023"/>
        <v>0.49327864873144667</v>
      </c>
      <c r="Y3868" s="43">
        <f>Cal_051922a!$A$3</f>
        <v>20220519</v>
      </c>
      <c r="Z3868" s="48" t="s">
        <v>1558</v>
      </c>
      <c r="AA3868" s="43">
        <v>20221027</v>
      </c>
      <c r="AE3868" s="689" t="s">
        <v>1250</v>
      </c>
      <c r="AF3868" s="130">
        <v>1</v>
      </c>
      <c r="AG3868" s="130" t="s">
        <v>1634</v>
      </c>
      <c r="AH3868"/>
    </row>
    <row r="3869" spans="1:35" x14ac:dyDescent="0.2">
      <c r="A3869" s="43" t="s">
        <v>1292</v>
      </c>
      <c r="B3869" s="45">
        <v>20210205</v>
      </c>
      <c r="C3869" s="107" t="s">
        <v>73</v>
      </c>
      <c r="D3869" s="107">
        <v>10</v>
      </c>
      <c r="E3869" s="107">
        <v>12</v>
      </c>
      <c r="H3869" s="107" t="s">
        <v>10</v>
      </c>
      <c r="I3869" s="107">
        <v>290</v>
      </c>
      <c r="J3869" s="107">
        <v>10</v>
      </c>
      <c r="K3869" s="43">
        <v>5</v>
      </c>
      <c r="L3869" s="43">
        <v>1</v>
      </c>
      <c r="M3869" s="43">
        <v>0</v>
      </c>
      <c r="N3869" s="49">
        <v>1</v>
      </c>
      <c r="O3869" s="111" t="str">
        <f>Cal_051922a!$E$2</f>
        <v>Cal_051922a</v>
      </c>
      <c r="P3869" s="112">
        <f>Cal_051922a!$Q$3</f>
        <v>1.8382409380942635</v>
      </c>
      <c r="Q3869" s="112">
        <f>Cal_051922a!$R$3</f>
        <v>0.56187208580813652</v>
      </c>
      <c r="R3869" s="46">
        <v>38.99</v>
      </c>
      <c r="S3869" s="46">
        <v>25.74</v>
      </c>
      <c r="T3869" s="43">
        <f>AVERAGE(0.791,0.919,0.86,0.504,0.536,0.639)</f>
        <v>0.70816666666666661</v>
      </c>
      <c r="U3869" s="79">
        <f t="shared" ref="U3869:U3870" si="1046">(R3869-T3869)*(L3869+M3869)/L3869</f>
        <v>38.281833333333338</v>
      </c>
      <c r="V3869" s="79">
        <f t="shared" ref="V3869:V3870" si="1047">(S3869-T3869)*(L3869+M3869)/L3869</f>
        <v>25.031833333333331</v>
      </c>
      <c r="W3869" s="465">
        <f t="shared" ref="W3869:W3870" si="1048">(Q3869*P3869/(P3869-1)*(U3869-V3869)*(K3869)/I3869)/N3869</f>
        <v>0.28148736645485178</v>
      </c>
      <c r="X3869" s="465">
        <f t="shared" ref="X3869:X3870" si="1049">(Q3869*P3869/(P3869-1)*(P3869*V3869-U3869)*(K3869)/I3869)/N3869</f>
        <v>0.16427618545126729</v>
      </c>
      <c r="Y3869" s="43">
        <f>Cal_051922a!$A$3</f>
        <v>20220519</v>
      </c>
      <c r="Z3869" s="48" t="s">
        <v>1558</v>
      </c>
      <c r="AA3869" s="43">
        <v>20221027</v>
      </c>
      <c r="AE3869" s="689" t="s">
        <v>1250</v>
      </c>
      <c r="AF3869" s="130">
        <v>1</v>
      </c>
      <c r="AG3869" s="130" t="s">
        <v>1634</v>
      </c>
      <c r="AH3869"/>
    </row>
    <row r="3870" spans="1:35" x14ac:dyDescent="0.2">
      <c r="A3870" s="43" t="s">
        <v>1292</v>
      </c>
      <c r="B3870" s="45">
        <v>20210205</v>
      </c>
      <c r="C3870" s="107" t="s">
        <v>73</v>
      </c>
      <c r="D3870" s="107">
        <v>10</v>
      </c>
      <c r="E3870" s="107">
        <v>12</v>
      </c>
      <c r="H3870" s="107" t="s">
        <v>11</v>
      </c>
      <c r="I3870" s="107">
        <v>290</v>
      </c>
      <c r="J3870" s="107">
        <v>10</v>
      </c>
      <c r="K3870" s="43">
        <v>5</v>
      </c>
      <c r="L3870" s="43">
        <v>1</v>
      </c>
      <c r="M3870" s="43">
        <v>0</v>
      </c>
      <c r="N3870" s="49">
        <v>1</v>
      </c>
      <c r="O3870" s="111" t="str">
        <f>Cal_051922a!$E$2</f>
        <v>Cal_051922a</v>
      </c>
      <c r="P3870" s="112">
        <f>Cal_051922a!$Q$3</f>
        <v>1.8382409380942635</v>
      </c>
      <c r="Q3870" s="112">
        <f>Cal_051922a!$R$3</f>
        <v>0.56187208580813652</v>
      </c>
      <c r="R3870" s="46">
        <v>40.61</v>
      </c>
      <c r="S3870" s="46">
        <v>27.24</v>
      </c>
      <c r="T3870" s="50">
        <f t="shared" ref="T3870" si="1050">AVERAGE(0.492,0.582,0.639,0.682,0.559,0.771)</f>
        <v>0.62083333333333335</v>
      </c>
      <c r="U3870" s="79">
        <f t="shared" si="1046"/>
        <v>39.989166666666669</v>
      </c>
      <c r="V3870" s="79">
        <f t="shared" si="1047"/>
        <v>26.619166666666665</v>
      </c>
      <c r="W3870" s="465">
        <f t="shared" si="1048"/>
        <v>0.28403668600010318</v>
      </c>
      <c r="X3870" s="465">
        <f t="shared" si="1049"/>
        <v>0.18999388635566924</v>
      </c>
      <c r="Y3870" s="43">
        <f>Cal_051922a!$A$3</f>
        <v>20220519</v>
      </c>
      <c r="Z3870" s="48" t="s">
        <v>1596</v>
      </c>
      <c r="AA3870" s="43">
        <v>20221201</v>
      </c>
      <c r="AE3870" s="689" t="s">
        <v>1250</v>
      </c>
      <c r="AF3870" s="130">
        <v>1</v>
      </c>
      <c r="AG3870" s="130" t="s">
        <v>1634</v>
      </c>
      <c r="AH3870"/>
    </row>
    <row r="3871" spans="1:35" s="82" customFormat="1" x14ac:dyDescent="0.2">
      <c r="A3871" s="82" t="s">
        <v>1292</v>
      </c>
      <c r="B3871" s="81">
        <v>20210205</v>
      </c>
      <c r="C3871" s="126" t="s">
        <v>73</v>
      </c>
      <c r="D3871" s="126">
        <v>10</v>
      </c>
      <c r="E3871" s="126">
        <v>12</v>
      </c>
      <c r="F3871" s="107"/>
      <c r="G3871" s="107"/>
      <c r="H3871" s="126" t="s">
        <v>10</v>
      </c>
      <c r="I3871" s="126">
        <v>293</v>
      </c>
      <c r="J3871" s="126">
        <v>5</v>
      </c>
      <c r="K3871" s="82">
        <v>5</v>
      </c>
      <c r="L3871" s="82">
        <v>1</v>
      </c>
      <c r="M3871" s="82">
        <v>0</v>
      </c>
      <c r="N3871" s="83">
        <v>1</v>
      </c>
      <c r="O3871" s="156" t="str">
        <f>Cal_051922a!$E$2</f>
        <v>Cal_051922a</v>
      </c>
      <c r="P3871" s="157">
        <f>Cal_051922a!$Q$3</f>
        <v>1.8382409380942635</v>
      </c>
      <c r="Q3871" s="157">
        <f>Cal_051922a!$R$3</f>
        <v>0.56187208580813652</v>
      </c>
      <c r="R3871" s="84">
        <v>62.77</v>
      </c>
      <c r="S3871" s="84">
        <v>38.979999999999997</v>
      </c>
      <c r="T3871" s="82">
        <f t="shared" ref="T3871" si="1051">AVERAGE(0.932,0.547,0.855)</f>
        <v>0.77800000000000002</v>
      </c>
      <c r="U3871" s="125">
        <f t="shared" si="1020"/>
        <v>61.992000000000004</v>
      </c>
      <c r="V3871" s="125">
        <f t="shared" si="1021"/>
        <v>38.201999999999998</v>
      </c>
      <c r="W3871" s="459">
        <f t="shared" si="1022"/>
        <v>0.50022782919921871</v>
      </c>
      <c r="X3871" s="459">
        <f t="shared" si="1023"/>
        <v>0.17310280613437354</v>
      </c>
      <c r="Y3871" s="82">
        <f>Cal_051922a!$A$3</f>
        <v>20220519</v>
      </c>
      <c r="Z3871" s="85" t="s">
        <v>1301</v>
      </c>
      <c r="AA3871" s="82">
        <v>20220818</v>
      </c>
      <c r="AB3871" s="85"/>
      <c r="AE3871" s="691" t="s">
        <v>1250</v>
      </c>
      <c r="AF3871" s="567">
        <v>1</v>
      </c>
      <c r="AG3871" s="567" t="s">
        <v>1634</v>
      </c>
      <c r="AH3871" s="155" t="s">
        <v>216</v>
      </c>
      <c r="AI3871" s="155"/>
    </row>
    <row r="3872" spans="1:35" s="82" customFormat="1" x14ac:dyDescent="0.2">
      <c r="A3872" s="82" t="s">
        <v>1292</v>
      </c>
      <c r="B3872" s="81">
        <v>20210205</v>
      </c>
      <c r="C3872" s="126" t="s">
        <v>73</v>
      </c>
      <c r="D3872" s="126">
        <v>10</v>
      </c>
      <c r="E3872" s="126">
        <v>12</v>
      </c>
      <c r="F3872" s="107"/>
      <c r="G3872" s="107"/>
      <c r="H3872" s="126" t="s">
        <v>11</v>
      </c>
      <c r="I3872" s="126">
        <v>292</v>
      </c>
      <c r="J3872" s="126">
        <v>5</v>
      </c>
      <c r="K3872" s="82">
        <v>5</v>
      </c>
      <c r="L3872" s="82">
        <v>1</v>
      </c>
      <c r="M3872" s="82">
        <v>0</v>
      </c>
      <c r="N3872" s="83">
        <v>1</v>
      </c>
      <c r="O3872" s="156" t="str">
        <f>Cal_051922a!$E$2</f>
        <v>Cal_051922a</v>
      </c>
      <c r="P3872" s="157">
        <f>Cal_051922a!$Q$3</f>
        <v>1.8382409380942635</v>
      </c>
      <c r="Q3872" s="157">
        <f>Cal_051922a!$R$3</f>
        <v>0.56187208580813652</v>
      </c>
      <c r="R3872" s="84">
        <v>57.53</v>
      </c>
      <c r="S3872" s="84">
        <v>36.08</v>
      </c>
      <c r="T3872" s="82">
        <f t="shared" ref="T3872:T3874" si="1052">AVERAGE(0.524, 0.653, 0.833, 0.775, 0.829, 0.959)</f>
        <v>0.76216666666666655</v>
      </c>
      <c r="U3872" s="125">
        <f t="shared" si="1020"/>
        <v>56.767833333333336</v>
      </c>
      <c r="V3872" s="125">
        <f t="shared" si="1021"/>
        <v>35.317833333333333</v>
      </c>
      <c r="W3872" s="459">
        <f t="shared" si="1022"/>
        <v>0.45256969838004774</v>
      </c>
      <c r="X3872" s="459">
        <f t="shared" si="1023"/>
        <v>0.1720577948537573</v>
      </c>
      <c r="Y3872" s="82">
        <f>Cal_051922a!$A$3</f>
        <v>20220519</v>
      </c>
      <c r="Z3872" s="90" t="s">
        <v>1546</v>
      </c>
      <c r="AA3872" s="82">
        <v>20220819</v>
      </c>
      <c r="AB3872" s="85"/>
      <c r="AE3872" s="691" t="s">
        <v>1250</v>
      </c>
      <c r="AF3872" s="567">
        <v>1</v>
      </c>
      <c r="AG3872" s="567" t="s">
        <v>1634</v>
      </c>
      <c r="AH3872" s="155" t="s">
        <v>217</v>
      </c>
      <c r="AI3872" s="155"/>
    </row>
    <row r="3873" spans="1:35" s="372" customFormat="1" x14ac:dyDescent="0.2">
      <c r="A3873" s="372" t="s">
        <v>1292</v>
      </c>
      <c r="B3873" s="462">
        <v>20210205</v>
      </c>
      <c r="C3873" s="373" t="s">
        <v>73</v>
      </c>
      <c r="D3873" s="373">
        <v>10</v>
      </c>
      <c r="E3873" s="373">
        <v>12</v>
      </c>
      <c r="F3873" s="107"/>
      <c r="G3873" s="107"/>
      <c r="H3873" s="373" t="s">
        <v>10</v>
      </c>
      <c r="I3873" s="373">
        <v>550</v>
      </c>
      <c r="J3873" s="373">
        <v>20</v>
      </c>
      <c r="K3873" s="372">
        <v>5</v>
      </c>
      <c r="L3873" s="372">
        <v>1</v>
      </c>
      <c r="M3873" s="372">
        <v>0</v>
      </c>
      <c r="N3873" s="375">
        <v>1</v>
      </c>
      <c r="O3873" s="374" t="str">
        <f>Cal_051922a!$E$2</f>
        <v>Cal_051922a</v>
      </c>
      <c r="P3873" s="596">
        <f>Cal_051922a!$Q$3</f>
        <v>1.8382409380942635</v>
      </c>
      <c r="Q3873" s="596">
        <f>Cal_051922a!$R$3</f>
        <v>0.56187208580813652</v>
      </c>
      <c r="R3873" s="376">
        <v>110.6</v>
      </c>
      <c r="S3873" s="376">
        <v>66.34</v>
      </c>
      <c r="T3873" s="372">
        <f t="shared" si="1052"/>
        <v>0.76216666666666655</v>
      </c>
      <c r="U3873" s="378">
        <f t="shared" si="1020"/>
        <v>109.83783333333332</v>
      </c>
      <c r="V3873" s="378">
        <f t="shared" si="1021"/>
        <v>65.577833333333331</v>
      </c>
      <c r="W3873" s="464">
        <f t="shared" si="1022"/>
        <v>0.49578084986546844</v>
      </c>
      <c r="X3873" s="464">
        <f t="shared" si="1023"/>
        <v>0.11996893502752587</v>
      </c>
      <c r="Y3873" s="372">
        <f>Cal_051922a!$A$3</f>
        <v>20220519</v>
      </c>
      <c r="Z3873" s="694" t="s">
        <v>1546</v>
      </c>
      <c r="AA3873" s="372">
        <v>20220819</v>
      </c>
      <c r="AB3873" s="380"/>
      <c r="AE3873" s="692" t="s">
        <v>1250</v>
      </c>
      <c r="AF3873" s="628">
        <v>1</v>
      </c>
      <c r="AG3873" s="628" t="s">
        <v>1634</v>
      </c>
      <c r="AH3873" s="371" t="s">
        <v>224</v>
      </c>
      <c r="AI3873" s="371"/>
    </row>
    <row r="3874" spans="1:35" s="372" customFormat="1" x14ac:dyDescent="0.2">
      <c r="A3874" s="372" t="s">
        <v>1292</v>
      </c>
      <c r="B3874" s="462">
        <v>20210205</v>
      </c>
      <c r="C3874" s="373" t="s">
        <v>73</v>
      </c>
      <c r="D3874" s="373">
        <v>10</v>
      </c>
      <c r="E3874" s="373">
        <v>12</v>
      </c>
      <c r="F3874" s="107"/>
      <c r="G3874" s="107"/>
      <c r="H3874" s="373" t="s">
        <v>11</v>
      </c>
      <c r="I3874" s="373">
        <v>550</v>
      </c>
      <c r="J3874" s="373">
        <v>20</v>
      </c>
      <c r="K3874" s="372">
        <v>5</v>
      </c>
      <c r="L3874" s="372">
        <v>1</v>
      </c>
      <c r="M3874" s="372">
        <v>0</v>
      </c>
      <c r="N3874" s="375">
        <v>1</v>
      </c>
      <c r="O3874" s="374" t="str">
        <f>Cal_051922a!$E$2</f>
        <v>Cal_051922a</v>
      </c>
      <c r="P3874" s="596">
        <f>Cal_051922a!$Q$3</f>
        <v>1.8382409380942635</v>
      </c>
      <c r="Q3874" s="596">
        <f>Cal_051922a!$R$3</f>
        <v>0.56187208580813652</v>
      </c>
      <c r="R3874" s="376">
        <v>76.599999999999994</v>
      </c>
      <c r="S3874" s="376">
        <v>46.49</v>
      </c>
      <c r="T3874" s="372">
        <f t="shared" si="1052"/>
        <v>0.76216666666666655</v>
      </c>
      <c r="U3874" s="378">
        <f t="shared" si="1020"/>
        <v>75.837833333333322</v>
      </c>
      <c r="V3874" s="378">
        <f t="shared" si="1021"/>
        <v>45.727833333333336</v>
      </c>
      <c r="W3874" s="464">
        <f t="shared" si="1022"/>
        <v>0.33727883844214307</v>
      </c>
      <c r="X3874" s="464">
        <f t="shared" si="1023"/>
        <v>9.208733770918906E-2</v>
      </c>
      <c r="Y3874" s="372">
        <f>Cal_051922a!$A$3</f>
        <v>20220519</v>
      </c>
      <c r="Z3874" s="694" t="s">
        <v>1546</v>
      </c>
      <c r="AA3874" s="372">
        <v>20220819</v>
      </c>
      <c r="AB3874" s="380"/>
      <c r="AE3874" s="692" t="s">
        <v>1250</v>
      </c>
      <c r="AF3874" s="628">
        <v>1</v>
      </c>
      <c r="AG3874" s="628" t="s">
        <v>1634</v>
      </c>
      <c r="AH3874" s="371" t="s">
        <v>225</v>
      </c>
      <c r="AI3874" s="371"/>
    </row>
    <row r="3875" spans="1:35" x14ac:dyDescent="0.2">
      <c r="A3875" s="43" t="s">
        <v>1292</v>
      </c>
      <c r="B3875" s="45">
        <v>20210205</v>
      </c>
      <c r="C3875" s="107" t="s">
        <v>73</v>
      </c>
      <c r="D3875" s="107">
        <v>10</v>
      </c>
      <c r="E3875" s="107">
        <v>18</v>
      </c>
      <c r="H3875" s="107" t="s">
        <v>10</v>
      </c>
      <c r="I3875" s="107">
        <v>290</v>
      </c>
      <c r="J3875" s="107">
        <v>0</v>
      </c>
      <c r="K3875" s="43">
        <v>5</v>
      </c>
      <c r="L3875" s="43">
        <v>1</v>
      </c>
      <c r="M3875" s="43">
        <v>0</v>
      </c>
      <c r="N3875" s="49">
        <v>1</v>
      </c>
      <c r="O3875" s="111" t="str">
        <f>Cal_051922a!$E$2</f>
        <v>Cal_051922a</v>
      </c>
      <c r="P3875" s="112">
        <f>Cal_051922a!$Q$3</f>
        <v>1.8382409380942635</v>
      </c>
      <c r="Q3875" s="112">
        <f>Cal_051922a!$R$3</f>
        <v>0.56187208580813652</v>
      </c>
      <c r="R3875" s="46">
        <v>95.1</v>
      </c>
      <c r="S3875" s="46">
        <v>61.26</v>
      </c>
      <c r="T3875" s="43">
        <f>AVERAGE(0.791,0.919,0.86,0.504,0.536,0.639)</f>
        <v>0.70816666666666661</v>
      </c>
      <c r="U3875" s="79">
        <f t="shared" ref="U3875:U3936" si="1053">(R3875-T3875)*(L3875+M3875)/L3875</f>
        <v>94.391833333333324</v>
      </c>
      <c r="V3875" s="79">
        <f t="shared" ref="V3875:V3936" si="1054">(S3875-T3875)*(L3875+M3875)/L3875</f>
        <v>60.551833333333335</v>
      </c>
      <c r="W3875" s="465">
        <f t="shared" ref="W3875:W3936" si="1055">(Q3875*P3875/(P3875-1)*(U3875-V3875)*(K3875)/I3875)/N3875</f>
        <v>0.71890811176091884</v>
      </c>
      <c r="X3875" s="465">
        <f t="shared" ref="X3875:X3936" si="1056">(Q3875*P3875/(P3875-1)*(P3875*V3875-U3875)*(K3875)/I3875)/N3875</f>
        <v>0.35939086625083966</v>
      </c>
      <c r="Y3875" s="43">
        <f>Cal_051922a!$A$3</f>
        <v>20220519</v>
      </c>
      <c r="Z3875" s="48" t="s">
        <v>1558</v>
      </c>
      <c r="AA3875" s="43">
        <v>20221027</v>
      </c>
      <c r="AE3875" s="689" t="s">
        <v>1250</v>
      </c>
      <c r="AF3875" s="130">
        <v>1</v>
      </c>
      <c r="AG3875" s="130" t="s">
        <v>1634</v>
      </c>
      <c r="AH3875"/>
    </row>
    <row r="3876" spans="1:35" x14ac:dyDescent="0.2">
      <c r="A3876" s="43" t="s">
        <v>1292</v>
      </c>
      <c r="B3876" s="45">
        <v>20210205</v>
      </c>
      <c r="C3876" s="107" t="s">
        <v>73</v>
      </c>
      <c r="D3876" s="107">
        <v>10</v>
      </c>
      <c r="E3876" s="107">
        <v>18</v>
      </c>
      <c r="H3876" s="107" t="s">
        <v>11</v>
      </c>
      <c r="I3876" s="107">
        <v>290</v>
      </c>
      <c r="J3876" s="107">
        <v>0</v>
      </c>
      <c r="K3876" s="43">
        <v>5</v>
      </c>
      <c r="L3876" s="43">
        <v>1</v>
      </c>
      <c r="M3876" s="43">
        <v>0</v>
      </c>
      <c r="N3876" s="49">
        <v>1</v>
      </c>
      <c r="O3876" s="111" t="str">
        <f>Cal_051922a!$E$2</f>
        <v>Cal_051922a</v>
      </c>
      <c r="P3876" s="112">
        <f>Cal_051922a!$Q$3</f>
        <v>1.8382409380942635</v>
      </c>
      <c r="Q3876" s="112">
        <f>Cal_051922a!$R$3</f>
        <v>0.56187208580813652</v>
      </c>
      <c r="R3876" s="46">
        <v>103.9</v>
      </c>
      <c r="S3876" s="46">
        <v>66.02</v>
      </c>
      <c r="T3876" s="43">
        <f t="shared" ref="T3876" si="1057">AVERAGE(0.753,0.768,0.836,0.762,0.68,0.617)</f>
        <v>0.7360000000000001</v>
      </c>
      <c r="U3876" s="79">
        <f t="shared" si="1053"/>
        <v>103.164</v>
      </c>
      <c r="V3876" s="79">
        <f t="shared" si="1054"/>
        <v>65.283999999999992</v>
      </c>
      <c r="W3876" s="465">
        <f t="shared" si="1055"/>
        <v>0.80473520311771929</v>
      </c>
      <c r="X3876" s="465">
        <f t="shared" si="1056"/>
        <v>0.35783356821900825</v>
      </c>
      <c r="Y3876" s="43">
        <f>Cal_051922a!$A$3</f>
        <v>20220519</v>
      </c>
      <c r="Z3876" s="48" t="s">
        <v>1584</v>
      </c>
      <c r="AA3876" s="43">
        <v>20221107</v>
      </c>
      <c r="AE3876" s="689" t="s">
        <v>1250</v>
      </c>
      <c r="AF3876" s="130">
        <v>1</v>
      </c>
      <c r="AG3876" s="130" t="s">
        <v>1634</v>
      </c>
      <c r="AH3876"/>
    </row>
    <row r="3877" spans="1:35" x14ac:dyDescent="0.2">
      <c r="A3877" s="43" t="s">
        <v>1292</v>
      </c>
      <c r="B3877" s="45">
        <v>20210205</v>
      </c>
      <c r="C3877" s="107" t="s">
        <v>73</v>
      </c>
      <c r="D3877" s="107">
        <v>10</v>
      </c>
      <c r="E3877" s="107">
        <v>18</v>
      </c>
      <c r="H3877" s="107" t="s">
        <v>10</v>
      </c>
      <c r="I3877" s="107">
        <v>290</v>
      </c>
      <c r="J3877" s="107">
        <v>10</v>
      </c>
      <c r="K3877" s="43">
        <v>5</v>
      </c>
      <c r="L3877" s="43">
        <v>1</v>
      </c>
      <c r="M3877" s="43">
        <v>0</v>
      </c>
      <c r="N3877" s="49">
        <v>1</v>
      </c>
      <c r="O3877" s="111" t="str">
        <f>Cal_051922a!$E$2</f>
        <v>Cal_051922a</v>
      </c>
      <c r="P3877" s="112">
        <f>Cal_051922a!$Q$3</f>
        <v>1.8382409380942635</v>
      </c>
      <c r="Q3877" s="112">
        <f>Cal_051922a!$R$3</f>
        <v>0.56187208580813652</v>
      </c>
      <c r="R3877" s="46">
        <v>53.3</v>
      </c>
      <c r="S3877" s="46">
        <v>35.119999999999997</v>
      </c>
      <c r="T3877" s="43">
        <f t="shared" ref="T3877:T3878" si="1058">AVERAGE(0.791,0.919,0.86,0.504,0.536,0.639)</f>
        <v>0.70816666666666661</v>
      </c>
      <c r="U3877" s="79">
        <f t="shared" si="1053"/>
        <v>52.591833333333334</v>
      </c>
      <c r="V3877" s="79">
        <f t="shared" si="1054"/>
        <v>34.411833333333334</v>
      </c>
      <c r="W3877" s="465">
        <f t="shared" si="1055"/>
        <v>0.38622191110560011</v>
      </c>
      <c r="X3877" s="465">
        <f t="shared" si="1056"/>
        <v>0.2265794306899023</v>
      </c>
      <c r="Y3877" s="43">
        <f>Cal_051922a!$A$3</f>
        <v>20220519</v>
      </c>
      <c r="Z3877" s="48" t="s">
        <v>1558</v>
      </c>
      <c r="AA3877" s="43">
        <v>20221027</v>
      </c>
      <c r="AE3877" s="689" t="s">
        <v>1250</v>
      </c>
      <c r="AF3877" s="130">
        <v>1</v>
      </c>
      <c r="AG3877" s="130" t="s">
        <v>1634</v>
      </c>
      <c r="AH3877"/>
    </row>
    <row r="3878" spans="1:35" x14ac:dyDescent="0.2">
      <c r="A3878" s="43" t="s">
        <v>1292</v>
      </c>
      <c r="B3878" s="45">
        <v>20210205</v>
      </c>
      <c r="C3878" s="107" t="s">
        <v>73</v>
      </c>
      <c r="D3878" s="107">
        <v>10</v>
      </c>
      <c r="E3878" s="107">
        <v>18</v>
      </c>
      <c r="H3878" s="107" t="s">
        <v>11</v>
      </c>
      <c r="I3878" s="107">
        <v>290</v>
      </c>
      <c r="J3878" s="107">
        <v>10</v>
      </c>
      <c r="K3878" s="43">
        <v>5</v>
      </c>
      <c r="L3878" s="43">
        <v>1</v>
      </c>
      <c r="M3878" s="43">
        <v>0</v>
      </c>
      <c r="N3878" s="49">
        <v>1</v>
      </c>
      <c r="O3878" s="111" t="str">
        <f>Cal_051922a!$E$2</f>
        <v>Cal_051922a</v>
      </c>
      <c r="P3878" s="112">
        <f>Cal_051922a!$Q$3</f>
        <v>1.8382409380942635</v>
      </c>
      <c r="Q3878" s="112">
        <f>Cal_051922a!$R$3</f>
        <v>0.56187208580813652</v>
      </c>
      <c r="R3878" s="46">
        <v>43.65</v>
      </c>
      <c r="S3878" s="46">
        <v>28.98</v>
      </c>
      <c r="T3878" s="43">
        <f t="shared" si="1058"/>
        <v>0.70816666666666661</v>
      </c>
      <c r="U3878" s="79">
        <f t="shared" si="1053"/>
        <v>42.941833333333335</v>
      </c>
      <c r="V3878" s="79">
        <f t="shared" si="1054"/>
        <v>28.271833333333333</v>
      </c>
      <c r="W3878" s="465">
        <f t="shared" si="1055"/>
        <v>0.3116543144069942</v>
      </c>
      <c r="X3878" s="465">
        <f t="shared" si="1056"/>
        <v>0.19180672569119325</v>
      </c>
      <c r="Y3878" s="43">
        <f>Cal_051922a!$A$3</f>
        <v>20220519</v>
      </c>
      <c r="Z3878" s="48" t="s">
        <v>1558</v>
      </c>
      <c r="AA3878" s="43">
        <v>20221027</v>
      </c>
      <c r="AE3878" s="689" t="s">
        <v>1250</v>
      </c>
      <c r="AF3878" s="130">
        <v>1</v>
      </c>
      <c r="AG3878" s="130" t="s">
        <v>1634</v>
      </c>
      <c r="AH3878"/>
    </row>
    <row r="3879" spans="1:35" s="82" customFormat="1" x14ac:dyDescent="0.2">
      <c r="A3879" s="82" t="s">
        <v>1292</v>
      </c>
      <c r="B3879" s="81">
        <v>20210205</v>
      </c>
      <c r="C3879" s="126" t="s">
        <v>73</v>
      </c>
      <c r="D3879" s="126">
        <v>10</v>
      </c>
      <c r="E3879" s="126">
        <v>18</v>
      </c>
      <c r="F3879" s="107"/>
      <c r="G3879" s="107"/>
      <c r="H3879" s="126" t="s">
        <v>10</v>
      </c>
      <c r="I3879" s="126">
        <v>294</v>
      </c>
      <c r="J3879" s="126">
        <v>5</v>
      </c>
      <c r="K3879" s="82">
        <v>5</v>
      </c>
      <c r="L3879" s="82">
        <v>1</v>
      </c>
      <c r="M3879" s="82">
        <v>0</v>
      </c>
      <c r="N3879" s="83">
        <v>1</v>
      </c>
      <c r="O3879" s="156" t="str">
        <f>Cal_051922a!$E$2</f>
        <v>Cal_051922a</v>
      </c>
      <c r="P3879" s="157">
        <f>Cal_051922a!$Q$3</f>
        <v>1.8382409380942635</v>
      </c>
      <c r="Q3879" s="157">
        <f>Cal_051922a!$R$3</f>
        <v>0.56187208580813652</v>
      </c>
      <c r="R3879" s="84">
        <v>54.61</v>
      </c>
      <c r="S3879" s="84">
        <v>34.880000000000003</v>
      </c>
      <c r="T3879" s="82">
        <f t="shared" ref="T3879:T3880" si="1059">AVERAGE(0.932,0.547,0.855)</f>
        <v>0.77800000000000002</v>
      </c>
      <c r="U3879" s="125">
        <f t="shared" si="1053"/>
        <v>53.832000000000001</v>
      </c>
      <c r="V3879" s="125">
        <f t="shared" si="1054"/>
        <v>34.102000000000004</v>
      </c>
      <c r="W3879" s="459">
        <f t="shared" si="1055"/>
        <v>0.41344789234879326</v>
      </c>
      <c r="X3879" s="459">
        <f t="shared" si="1056"/>
        <v>0.18557361314641602</v>
      </c>
      <c r="Y3879" s="82">
        <f>Cal_051922a!$A$3</f>
        <v>20220519</v>
      </c>
      <c r="Z3879" s="85" t="s">
        <v>1301</v>
      </c>
      <c r="AA3879" s="82">
        <v>20220818</v>
      </c>
      <c r="AB3879" s="85"/>
      <c r="AE3879" s="691" t="s">
        <v>1250</v>
      </c>
      <c r="AF3879" s="567">
        <v>1</v>
      </c>
      <c r="AG3879" s="567" t="s">
        <v>1634</v>
      </c>
      <c r="AH3879" s="155" t="s">
        <v>214</v>
      </c>
      <c r="AI3879" s="155"/>
    </row>
    <row r="3880" spans="1:35" s="82" customFormat="1" x14ac:dyDescent="0.2">
      <c r="A3880" s="82" t="s">
        <v>1292</v>
      </c>
      <c r="B3880" s="81">
        <v>20210205</v>
      </c>
      <c r="C3880" s="126" t="s">
        <v>73</v>
      </c>
      <c r="D3880" s="126">
        <v>10</v>
      </c>
      <c r="E3880" s="126">
        <v>18</v>
      </c>
      <c r="F3880" s="107"/>
      <c r="G3880" s="107"/>
      <c r="H3880" s="126" t="s">
        <v>11</v>
      </c>
      <c r="I3880" s="126">
        <v>293</v>
      </c>
      <c r="J3880" s="126">
        <v>5</v>
      </c>
      <c r="K3880" s="82">
        <v>5</v>
      </c>
      <c r="L3880" s="82">
        <v>1</v>
      </c>
      <c r="M3880" s="82">
        <v>0</v>
      </c>
      <c r="N3880" s="83">
        <v>1</v>
      </c>
      <c r="O3880" s="156" t="str">
        <f>Cal_051922a!$E$2</f>
        <v>Cal_051922a</v>
      </c>
      <c r="P3880" s="157">
        <f>Cal_051922a!$Q$3</f>
        <v>1.8382409380942635</v>
      </c>
      <c r="Q3880" s="157">
        <f>Cal_051922a!$R$3</f>
        <v>0.56187208580813652</v>
      </c>
      <c r="R3880" s="84">
        <v>65.52</v>
      </c>
      <c r="S3880" s="84">
        <v>40.21</v>
      </c>
      <c r="T3880" s="82">
        <f t="shared" si="1059"/>
        <v>0.77800000000000002</v>
      </c>
      <c r="U3880" s="125">
        <f t="shared" si="1053"/>
        <v>64.74199999999999</v>
      </c>
      <c r="V3880" s="125">
        <f t="shared" si="1054"/>
        <v>39.432000000000002</v>
      </c>
      <c r="W3880" s="459">
        <f t="shared" si="1055"/>
        <v>0.53218858163229155</v>
      </c>
      <c r="X3880" s="459">
        <f t="shared" si="1056"/>
        <v>0.1628214600533324</v>
      </c>
      <c r="Y3880" s="82">
        <f>Cal_051922a!$A$3</f>
        <v>20220519</v>
      </c>
      <c r="Z3880" s="85" t="s">
        <v>1301</v>
      </c>
      <c r="AA3880" s="82">
        <v>20220818</v>
      </c>
      <c r="AB3880" s="85"/>
      <c r="AE3880" s="691" t="s">
        <v>1250</v>
      </c>
      <c r="AF3880" s="567">
        <v>1</v>
      </c>
      <c r="AG3880" s="567" t="s">
        <v>1634</v>
      </c>
      <c r="AH3880" s="155" t="s">
        <v>215</v>
      </c>
      <c r="AI3880" s="155"/>
    </row>
    <row r="3881" spans="1:35" s="372" customFormat="1" x14ac:dyDescent="0.2">
      <c r="A3881" s="372" t="s">
        <v>1292</v>
      </c>
      <c r="B3881" s="462">
        <v>20210205</v>
      </c>
      <c r="C3881" s="373" t="s">
        <v>73</v>
      </c>
      <c r="D3881" s="373">
        <v>10</v>
      </c>
      <c r="E3881" s="373">
        <v>18</v>
      </c>
      <c r="F3881" s="107"/>
      <c r="G3881" s="107"/>
      <c r="H3881" s="373" t="s">
        <v>10</v>
      </c>
      <c r="I3881" s="373">
        <v>552</v>
      </c>
      <c r="J3881" s="373">
        <v>20</v>
      </c>
      <c r="K3881" s="372">
        <v>5</v>
      </c>
      <c r="L3881" s="372">
        <v>1</v>
      </c>
      <c r="M3881" s="372">
        <v>0</v>
      </c>
      <c r="N3881" s="375">
        <v>1</v>
      </c>
      <c r="O3881" s="374" t="str">
        <f>Cal_051922a!$E$2</f>
        <v>Cal_051922a</v>
      </c>
      <c r="P3881" s="596">
        <f>Cal_051922a!$Q$3</f>
        <v>1.8382409380942635</v>
      </c>
      <c r="Q3881" s="596">
        <f>Cal_051922a!$R$3</f>
        <v>0.56187208580813652</v>
      </c>
      <c r="R3881" s="376">
        <v>99.32</v>
      </c>
      <c r="S3881" s="376">
        <v>60.63</v>
      </c>
      <c r="T3881" s="372">
        <f t="shared" ref="T3881:T3882" si="1060">AVERAGE(0.524, 0.653, 0.833, 0.775, 0.829, 0.959)</f>
        <v>0.76216666666666655</v>
      </c>
      <c r="U3881" s="378">
        <f t="shared" si="1053"/>
        <v>98.557833333333321</v>
      </c>
      <c r="V3881" s="378">
        <f t="shared" si="1054"/>
        <v>59.867833333333337</v>
      </c>
      <c r="W3881" s="464">
        <f t="shared" si="1055"/>
        <v>0.43181793824994241</v>
      </c>
      <c r="X3881" s="464">
        <f t="shared" si="1056"/>
        <v>0.12828049504652697</v>
      </c>
      <c r="Y3881" s="372">
        <f>Cal_051922a!$A$3</f>
        <v>20220519</v>
      </c>
      <c r="Z3881" s="694" t="s">
        <v>1546</v>
      </c>
      <c r="AA3881" s="372">
        <v>20220819</v>
      </c>
      <c r="AB3881" s="380"/>
      <c r="AE3881" s="692" t="s">
        <v>1250</v>
      </c>
      <c r="AF3881" s="628">
        <v>1</v>
      </c>
      <c r="AG3881" s="628" t="s">
        <v>1634</v>
      </c>
      <c r="AH3881" s="371" t="s">
        <v>222</v>
      </c>
      <c r="AI3881" s="371"/>
    </row>
    <row r="3882" spans="1:35" s="610" customFormat="1" ht="13.5" thickBot="1" x14ac:dyDescent="0.25">
      <c r="A3882" s="610" t="s">
        <v>1292</v>
      </c>
      <c r="B3882" s="611">
        <v>20210205</v>
      </c>
      <c r="C3882" s="612" t="s">
        <v>73</v>
      </c>
      <c r="D3882" s="612">
        <v>10</v>
      </c>
      <c r="E3882" s="612">
        <v>18</v>
      </c>
      <c r="F3882" s="140"/>
      <c r="G3882" s="140"/>
      <c r="H3882" s="612" t="s">
        <v>11</v>
      </c>
      <c r="I3882" s="612">
        <v>550</v>
      </c>
      <c r="J3882" s="612">
        <v>20</v>
      </c>
      <c r="K3882" s="610">
        <v>5</v>
      </c>
      <c r="L3882" s="610">
        <v>1</v>
      </c>
      <c r="M3882" s="610">
        <v>0</v>
      </c>
      <c r="N3882" s="614">
        <v>1</v>
      </c>
      <c r="O3882" s="631" t="str">
        <f>Cal_051922a!$E$2</f>
        <v>Cal_051922a</v>
      </c>
      <c r="P3882" s="632">
        <f>Cal_051922a!$Q$3</f>
        <v>1.8382409380942635</v>
      </c>
      <c r="Q3882" s="632">
        <f>Cal_051922a!$R$3</f>
        <v>0.56187208580813652</v>
      </c>
      <c r="R3882" s="626">
        <v>94</v>
      </c>
      <c r="S3882" s="626">
        <v>56.2</v>
      </c>
      <c r="T3882" s="372">
        <f t="shared" si="1060"/>
        <v>0.76216666666666655</v>
      </c>
      <c r="U3882" s="618">
        <f t="shared" si="1053"/>
        <v>93.237833333333327</v>
      </c>
      <c r="V3882" s="618">
        <f t="shared" si="1054"/>
        <v>55.437833333333337</v>
      </c>
      <c r="W3882" s="619">
        <f t="shared" si="1055"/>
        <v>0.42341880083404215</v>
      </c>
      <c r="X3882" s="619">
        <f t="shared" si="1056"/>
        <v>9.71204151601886E-2</v>
      </c>
      <c r="Y3882" s="372">
        <f>Cal_051922a!$A$3</f>
        <v>20220519</v>
      </c>
      <c r="Z3882" s="694" t="s">
        <v>1546</v>
      </c>
      <c r="AA3882" s="372">
        <v>20220819</v>
      </c>
      <c r="AB3882" s="625"/>
      <c r="AE3882" s="692" t="s">
        <v>1250</v>
      </c>
      <c r="AF3882" s="633">
        <v>1</v>
      </c>
      <c r="AG3882" s="628" t="s">
        <v>1634</v>
      </c>
      <c r="AH3882" s="613" t="s">
        <v>223</v>
      </c>
      <c r="AI3882" s="613"/>
    </row>
    <row r="3883" spans="1:35" x14ac:dyDescent="0.2">
      <c r="A3883" s="43" t="s">
        <v>1292</v>
      </c>
      <c r="B3883" s="45">
        <v>20210206</v>
      </c>
      <c r="C3883" s="107" t="s">
        <v>61</v>
      </c>
      <c r="D3883" s="107">
        <v>12</v>
      </c>
      <c r="E3883" s="107">
        <v>1</v>
      </c>
      <c r="H3883" s="107" t="s">
        <v>10</v>
      </c>
      <c r="I3883" s="107">
        <v>290</v>
      </c>
      <c r="J3883" s="107">
        <v>0</v>
      </c>
      <c r="K3883" s="43">
        <v>5</v>
      </c>
      <c r="L3883" s="43">
        <v>1</v>
      </c>
      <c r="M3883" s="43">
        <v>0</v>
      </c>
      <c r="N3883" s="49">
        <v>1</v>
      </c>
      <c r="O3883" s="111" t="str">
        <f>Cal_051922a!$E$2</f>
        <v>Cal_051922a</v>
      </c>
      <c r="P3883" s="112">
        <f>Cal_051922a!$Q$3</f>
        <v>1.8382409380942635</v>
      </c>
      <c r="Q3883" s="112">
        <f>Cal_051922a!$R$3</f>
        <v>0.56187208580813652</v>
      </c>
      <c r="R3883" s="46">
        <v>173</v>
      </c>
      <c r="S3883" s="46">
        <v>108.3</v>
      </c>
      <c r="T3883" s="43">
        <f t="shared" ref="T3883:T3885" si="1061">AVERAGE(0.791,0.919,0.86,0.504,0.536,0.639)</f>
        <v>0.70816666666666661</v>
      </c>
      <c r="U3883" s="79">
        <f t="shared" si="1053"/>
        <v>172.29183333333333</v>
      </c>
      <c r="V3883" s="79">
        <f t="shared" si="1054"/>
        <v>107.59183333333333</v>
      </c>
      <c r="W3883" s="465">
        <f t="shared" si="1055"/>
        <v>1.3745081214814263</v>
      </c>
      <c r="X3883" s="465">
        <f t="shared" si="1056"/>
        <v>0.54147290731888187</v>
      </c>
      <c r="Y3883" s="43">
        <f>Cal_051922a!$A$3</f>
        <v>20220519</v>
      </c>
      <c r="Z3883" s="48" t="s">
        <v>1558</v>
      </c>
      <c r="AA3883" s="43">
        <v>20221027</v>
      </c>
      <c r="AE3883" s="689" t="s">
        <v>1250</v>
      </c>
      <c r="AF3883" s="130">
        <v>1</v>
      </c>
      <c r="AG3883" s="130" t="s">
        <v>1634</v>
      </c>
      <c r="AH3883"/>
    </row>
    <row r="3884" spans="1:35" x14ac:dyDescent="0.2">
      <c r="A3884" s="43" t="s">
        <v>1292</v>
      </c>
      <c r="B3884" s="45">
        <v>20210206</v>
      </c>
      <c r="C3884" s="107" t="s">
        <v>61</v>
      </c>
      <c r="D3884" s="107">
        <v>12</v>
      </c>
      <c r="E3884" s="107">
        <v>1</v>
      </c>
      <c r="H3884" s="107" t="s">
        <v>11</v>
      </c>
      <c r="I3884" s="107">
        <v>290</v>
      </c>
      <c r="J3884" s="107">
        <v>0</v>
      </c>
      <c r="K3884" s="43">
        <v>5</v>
      </c>
      <c r="L3884" s="43">
        <v>1</v>
      </c>
      <c r="M3884" s="43">
        <v>0</v>
      </c>
      <c r="N3884" s="49">
        <v>1</v>
      </c>
      <c r="O3884" s="111" t="str">
        <f>Cal_051922a!$E$2</f>
        <v>Cal_051922a</v>
      </c>
      <c r="P3884" s="112">
        <f>Cal_051922a!$Q$3</f>
        <v>1.8382409380942635</v>
      </c>
      <c r="Q3884" s="112">
        <f>Cal_051922a!$R$3</f>
        <v>0.56187208580813652</v>
      </c>
      <c r="R3884" s="46">
        <v>195.1</v>
      </c>
      <c r="S3884" s="46">
        <v>120</v>
      </c>
      <c r="T3884" s="43">
        <f t="shared" si="1061"/>
        <v>0.70816666666666661</v>
      </c>
      <c r="U3884" s="79">
        <f t="shared" si="1053"/>
        <v>194.39183333333332</v>
      </c>
      <c r="V3884" s="79">
        <f t="shared" si="1054"/>
        <v>119.29183333333333</v>
      </c>
      <c r="W3884" s="465">
        <f t="shared" si="1055"/>
        <v>1.5954491487365547</v>
      </c>
      <c r="X3884" s="465">
        <f t="shared" si="1056"/>
        <v>0.5288839207573337</v>
      </c>
      <c r="Y3884" s="43">
        <f>Cal_051922a!$A$3</f>
        <v>20220519</v>
      </c>
      <c r="Z3884" s="48" t="s">
        <v>1560</v>
      </c>
      <c r="AA3884" s="43">
        <v>20221027</v>
      </c>
      <c r="AE3884" s="689" t="s">
        <v>1250</v>
      </c>
      <c r="AF3884" s="130">
        <v>1</v>
      </c>
      <c r="AG3884" s="130" t="s">
        <v>1634</v>
      </c>
      <c r="AH3884"/>
    </row>
    <row r="3885" spans="1:35" x14ac:dyDescent="0.2">
      <c r="A3885" s="43" t="s">
        <v>1292</v>
      </c>
      <c r="B3885" s="45">
        <v>20210206</v>
      </c>
      <c r="C3885" s="107" t="s">
        <v>61</v>
      </c>
      <c r="D3885" s="107">
        <v>12</v>
      </c>
      <c r="E3885" s="107">
        <v>3</v>
      </c>
      <c r="H3885" s="107" t="s">
        <v>10</v>
      </c>
      <c r="I3885" s="107">
        <v>290</v>
      </c>
      <c r="J3885" s="107">
        <v>0</v>
      </c>
      <c r="K3885" s="43">
        <v>5</v>
      </c>
      <c r="L3885" s="43">
        <v>1</v>
      </c>
      <c r="M3885" s="43">
        <v>0</v>
      </c>
      <c r="N3885" s="49">
        <v>1</v>
      </c>
      <c r="O3885" s="111" t="str">
        <f>Cal_051922a!$E$2</f>
        <v>Cal_051922a</v>
      </c>
      <c r="P3885" s="112">
        <f>Cal_051922a!$Q$3</f>
        <v>1.8382409380942635</v>
      </c>
      <c r="Q3885" s="112">
        <f>Cal_051922a!$R$3</f>
        <v>0.56187208580813652</v>
      </c>
      <c r="R3885" s="46">
        <v>180.9</v>
      </c>
      <c r="S3885" s="46">
        <v>114.3</v>
      </c>
      <c r="T3885" s="43">
        <f t="shared" si="1061"/>
        <v>0.70816666666666661</v>
      </c>
      <c r="U3885" s="79">
        <f t="shared" si="1053"/>
        <v>180.19183333333334</v>
      </c>
      <c r="V3885" s="79">
        <f t="shared" si="1054"/>
        <v>113.59183333333333</v>
      </c>
      <c r="W3885" s="465">
        <f t="shared" si="1055"/>
        <v>1.4148723476145748</v>
      </c>
      <c r="X3885" s="465">
        <f t="shared" si="1056"/>
        <v>0.60795588154141555</v>
      </c>
      <c r="Y3885" s="43">
        <f>Cal_051922a!$A$3</f>
        <v>20220519</v>
      </c>
      <c r="Z3885" s="48" t="s">
        <v>1560</v>
      </c>
      <c r="AA3885" s="43">
        <v>20221027</v>
      </c>
      <c r="AE3885" s="689" t="s">
        <v>1250</v>
      </c>
      <c r="AF3885" s="130">
        <v>1</v>
      </c>
      <c r="AG3885" s="130" t="s">
        <v>1634</v>
      </c>
      <c r="AH3885"/>
    </row>
    <row r="3886" spans="1:35" x14ac:dyDescent="0.2">
      <c r="A3886" s="43" t="s">
        <v>1292</v>
      </c>
      <c r="B3886" s="45">
        <v>20210206</v>
      </c>
      <c r="C3886" s="107" t="s">
        <v>61</v>
      </c>
      <c r="D3886" s="107">
        <v>12</v>
      </c>
      <c r="E3886" s="107">
        <v>3</v>
      </c>
      <c r="H3886" s="107" t="s">
        <v>11</v>
      </c>
      <c r="I3886" s="107">
        <v>290</v>
      </c>
      <c r="J3886" s="107">
        <v>0</v>
      </c>
      <c r="K3886" s="43">
        <v>5</v>
      </c>
      <c r="L3886" s="43">
        <v>1</v>
      </c>
      <c r="M3886" s="43">
        <v>0</v>
      </c>
      <c r="N3886" s="49">
        <v>1</v>
      </c>
      <c r="O3886" s="111" t="str">
        <f>Cal_051922a!$E$2</f>
        <v>Cal_051922a</v>
      </c>
      <c r="P3886" s="112">
        <f>Cal_051922a!$Q$3</f>
        <v>1.8382409380942635</v>
      </c>
      <c r="Q3886" s="112">
        <f>Cal_051922a!$R$3</f>
        <v>0.56187208580813652</v>
      </c>
      <c r="R3886" s="46">
        <v>193</v>
      </c>
      <c r="S3886" s="46">
        <v>123.2</v>
      </c>
      <c r="T3886" s="43">
        <f t="shared" ref="T3886" si="1062">AVERAGE(0.753,0.768,0.836,0.762,0.68,0.617)</f>
        <v>0.7360000000000001</v>
      </c>
      <c r="U3886" s="79">
        <f t="shared" si="1053"/>
        <v>192.26400000000001</v>
      </c>
      <c r="V3886" s="79">
        <f t="shared" si="1054"/>
        <v>122.464</v>
      </c>
      <c r="W3886" s="465">
        <f t="shared" si="1055"/>
        <v>1.4828542021546147</v>
      </c>
      <c r="X3886" s="465">
        <f t="shared" si="1056"/>
        <v>0.6979683885717658</v>
      </c>
      <c r="Y3886" s="43">
        <f>Cal_051922a!$A$3</f>
        <v>20220519</v>
      </c>
      <c r="Z3886" s="48" t="s">
        <v>1584</v>
      </c>
      <c r="AA3886" s="43">
        <v>20221107</v>
      </c>
      <c r="AE3886" s="689" t="s">
        <v>1250</v>
      </c>
      <c r="AF3886" s="130">
        <v>1</v>
      </c>
      <c r="AG3886" s="130" t="s">
        <v>1634</v>
      </c>
      <c r="AH3886"/>
    </row>
    <row r="3887" spans="1:35" s="82" customFormat="1" x14ac:dyDescent="0.2">
      <c r="A3887" s="82" t="s">
        <v>1292</v>
      </c>
      <c r="B3887" s="81">
        <v>20210206</v>
      </c>
      <c r="C3887" s="126" t="s">
        <v>61</v>
      </c>
      <c r="D3887" s="126">
        <v>12</v>
      </c>
      <c r="E3887" s="126">
        <v>3</v>
      </c>
      <c r="F3887" s="107"/>
      <c r="G3887" s="107"/>
      <c r="H3887" s="126" t="s">
        <v>10</v>
      </c>
      <c r="I3887" s="126">
        <v>294</v>
      </c>
      <c r="J3887" s="126">
        <v>5</v>
      </c>
      <c r="K3887" s="82">
        <v>5</v>
      </c>
      <c r="L3887" s="82">
        <v>1</v>
      </c>
      <c r="M3887" s="82">
        <v>0</v>
      </c>
      <c r="N3887" s="83">
        <v>1</v>
      </c>
      <c r="O3887" s="156" t="str">
        <f>Cal_051922a!$E$2</f>
        <v>Cal_051922a</v>
      </c>
      <c r="P3887" s="157">
        <f>Cal_051922a!$Q$3</f>
        <v>1.8382409380942635</v>
      </c>
      <c r="Q3887" s="157">
        <f>Cal_051922a!$R$3</f>
        <v>0.56187208580813652</v>
      </c>
      <c r="R3887" s="84">
        <v>182.8</v>
      </c>
      <c r="S3887" s="84">
        <v>110.8</v>
      </c>
      <c r="T3887" s="82">
        <f t="shared" ref="T3887:T3888" si="1063">AVERAGE(0.932,0.547,0.855)</f>
        <v>0.77800000000000002</v>
      </c>
      <c r="U3887" s="125">
        <f t="shared" si="1053"/>
        <v>182.02200000000002</v>
      </c>
      <c r="V3887" s="125">
        <f t="shared" si="1054"/>
        <v>110.02199999999999</v>
      </c>
      <c r="W3887" s="459">
        <f t="shared" si="1055"/>
        <v>1.5087809553529212</v>
      </c>
      <c r="X3887" s="459">
        <f t="shared" si="1056"/>
        <v>0.42381959820974113</v>
      </c>
      <c r="Y3887" s="82">
        <f>Cal_051922a!$A$3</f>
        <v>20220519</v>
      </c>
      <c r="Z3887" s="85" t="s">
        <v>1301</v>
      </c>
      <c r="AA3887" s="82">
        <v>20220818</v>
      </c>
      <c r="AB3887" s="85"/>
      <c r="AE3887" s="691" t="s">
        <v>1250</v>
      </c>
      <c r="AF3887" s="567">
        <v>1</v>
      </c>
      <c r="AG3887" s="567" t="s">
        <v>1634</v>
      </c>
      <c r="AH3887" s="155" t="s">
        <v>232</v>
      </c>
      <c r="AI3887" s="155"/>
    </row>
    <row r="3888" spans="1:35" s="82" customFormat="1" x14ac:dyDescent="0.2">
      <c r="A3888" s="82" t="s">
        <v>1292</v>
      </c>
      <c r="B3888" s="81">
        <v>20210206</v>
      </c>
      <c r="C3888" s="126" t="s">
        <v>61</v>
      </c>
      <c r="D3888" s="126">
        <v>12</v>
      </c>
      <c r="E3888" s="126">
        <v>3</v>
      </c>
      <c r="F3888" s="107"/>
      <c r="G3888" s="107"/>
      <c r="H3888" s="126" t="s">
        <v>11</v>
      </c>
      <c r="I3888" s="126">
        <v>293</v>
      </c>
      <c r="J3888" s="126">
        <v>5</v>
      </c>
      <c r="K3888" s="82">
        <v>5</v>
      </c>
      <c r="L3888" s="82">
        <v>1</v>
      </c>
      <c r="M3888" s="82">
        <v>0</v>
      </c>
      <c r="N3888" s="83">
        <v>1</v>
      </c>
      <c r="O3888" s="156" t="str">
        <f>Cal_051922a!$E$2</f>
        <v>Cal_051922a</v>
      </c>
      <c r="P3888" s="157">
        <f>Cal_051922a!$Q$3</f>
        <v>1.8382409380942635</v>
      </c>
      <c r="Q3888" s="157">
        <f>Cal_051922a!$R$3</f>
        <v>0.56187208580813652</v>
      </c>
      <c r="R3888" s="84">
        <v>145.4</v>
      </c>
      <c r="S3888" s="84">
        <v>89.04</v>
      </c>
      <c r="T3888" s="82">
        <f t="shared" si="1063"/>
        <v>0.77800000000000002</v>
      </c>
      <c r="U3888" s="125">
        <f t="shared" si="1053"/>
        <v>144.62200000000001</v>
      </c>
      <c r="V3888" s="125">
        <f t="shared" si="1054"/>
        <v>88.262</v>
      </c>
      <c r="W3888" s="459">
        <f t="shared" si="1055"/>
        <v>1.1850710573210579</v>
      </c>
      <c r="X3888" s="459">
        <f t="shared" si="1056"/>
        <v>0.37059379100660894</v>
      </c>
      <c r="Y3888" s="82">
        <f>Cal_051922a!$A$3</f>
        <v>20220519</v>
      </c>
      <c r="Z3888" s="85" t="s">
        <v>1301</v>
      </c>
      <c r="AA3888" s="82">
        <v>20220818</v>
      </c>
      <c r="AB3888" s="85"/>
      <c r="AE3888" s="691" t="s">
        <v>1250</v>
      </c>
      <c r="AF3888" s="567">
        <v>1</v>
      </c>
      <c r="AG3888" s="567" t="s">
        <v>1634</v>
      </c>
      <c r="AH3888" s="155" t="s">
        <v>233</v>
      </c>
      <c r="AI3888" s="155"/>
    </row>
    <row r="3889" spans="1:35" s="372" customFormat="1" x14ac:dyDescent="0.2">
      <c r="A3889" s="372" t="s">
        <v>1292</v>
      </c>
      <c r="B3889" s="462">
        <v>20210206</v>
      </c>
      <c r="C3889" s="373" t="s">
        <v>61</v>
      </c>
      <c r="D3889" s="373">
        <v>12</v>
      </c>
      <c r="E3889" s="373">
        <v>3</v>
      </c>
      <c r="F3889" s="107"/>
      <c r="G3889" s="107"/>
      <c r="H3889" s="373" t="s">
        <v>10</v>
      </c>
      <c r="I3889" s="373">
        <v>551</v>
      </c>
      <c r="J3889" s="373">
        <v>20</v>
      </c>
      <c r="K3889" s="372">
        <v>5</v>
      </c>
      <c r="L3889" s="372">
        <v>1</v>
      </c>
      <c r="M3889" s="372">
        <v>0</v>
      </c>
      <c r="N3889" s="375">
        <v>1</v>
      </c>
      <c r="O3889" s="374" t="str">
        <f>Cal_051922a!$E$2</f>
        <v>Cal_051922a</v>
      </c>
      <c r="P3889" s="596">
        <f>Cal_051922a!$Q$3</f>
        <v>1.8382409380942635</v>
      </c>
      <c r="Q3889" s="596">
        <f>Cal_051922a!$R$3</f>
        <v>0.56187208580813652</v>
      </c>
      <c r="R3889" s="376">
        <v>216.9</v>
      </c>
      <c r="S3889" s="376">
        <v>126.5</v>
      </c>
      <c r="T3889" s="372">
        <f t="shared" ref="T3889:T3890" si="1064">AVERAGE(0.888, 0.832, 0.918, 0.587, 0.78, 0.439)</f>
        <v>0.7406666666666667</v>
      </c>
      <c r="U3889" s="378">
        <f t="shared" si="1053"/>
        <v>216.15933333333334</v>
      </c>
      <c r="V3889" s="378">
        <f t="shared" si="1054"/>
        <v>125.75933333333333</v>
      </c>
      <c r="W3889" s="464">
        <f t="shared" si="1055"/>
        <v>1.0107828372400629</v>
      </c>
      <c r="X3889" s="464">
        <f t="shared" si="1056"/>
        <v>0.16790424041464813</v>
      </c>
      <c r="Y3889" s="372">
        <f>Cal_051922a!$A$3</f>
        <v>20220519</v>
      </c>
      <c r="Z3889" s="694" t="s">
        <v>1548</v>
      </c>
      <c r="AA3889" s="372">
        <v>20220913</v>
      </c>
      <c r="AB3889" s="380"/>
      <c r="AE3889" s="692" t="s">
        <v>1250</v>
      </c>
      <c r="AF3889" s="628">
        <v>1</v>
      </c>
      <c r="AG3889" s="628" t="s">
        <v>1634</v>
      </c>
      <c r="AH3889" s="412" t="s">
        <v>238</v>
      </c>
      <c r="AI3889" s="371"/>
    </row>
    <row r="3890" spans="1:35" s="372" customFormat="1" x14ac:dyDescent="0.2">
      <c r="A3890" s="372" t="s">
        <v>1292</v>
      </c>
      <c r="B3890" s="462">
        <v>20210206</v>
      </c>
      <c r="C3890" s="373" t="s">
        <v>61</v>
      </c>
      <c r="D3890" s="373">
        <v>12</v>
      </c>
      <c r="E3890" s="373">
        <v>3</v>
      </c>
      <c r="F3890" s="107"/>
      <c r="G3890" s="107"/>
      <c r="H3890" s="373" t="s">
        <v>11</v>
      </c>
      <c r="I3890" s="373">
        <v>551</v>
      </c>
      <c r="J3890" s="373">
        <v>20</v>
      </c>
      <c r="K3890" s="372">
        <v>5</v>
      </c>
      <c r="L3890" s="372">
        <v>1</v>
      </c>
      <c r="M3890" s="372">
        <v>0</v>
      </c>
      <c r="N3890" s="375">
        <v>1</v>
      </c>
      <c r="O3890" s="374" t="str">
        <f>Cal_051922a!$E$2</f>
        <v>Cal_051922a</v>
      </c>
      <c r="P3890" s="596">
        <f>Cal_051922a!$Q$3</f>
        <v>1.8382409380942635</v>
      </c>
      <c r="Q3890" s="596">
        <f>Cal_051922a!$R$3</f>
        <v>0.56187208580813652</v>
      </c>
      <c r="R3890" s="376">
        <v>279.2</v>
      </c>
      <c r="S3890" s="376">
        <v>161.5</v>
      </c>
      <c r="T3890" s="372">
        <f t="shared" si="1064"/>
        <v>0.7406666666666667</v>
      </c>
      <c r="U3890" s="378">
        <f t="shared" si="1053"/>
        <v>278.45933333333335</v>
      </c>
      <c r="V3890" s="378">
        <f t="shared" si="1054"/>
        <v>160.75933333333333</v>
      </c>
      <c r="W3890" s="464">
        <f t="shared" si="1055"/>
        <v>1.3160303091057017</v>
      </c>
      <c r="X3890" s="464">
        <f t="shared" si="1056"/>
        <v>0.19069641876382359</v>
      </c>
      <c r="Y3890" s="372">
        <f>Cal_051922a!$A$3</f>
        <v>20220519</v>
      </c>
      <c r="Z3890" s="694" t="s">
        <v>1548</v>
      </c>
      <c r="AA3890" s="372">
        <v>20220913</v>
      </c>
      <c r="AB3890" s="380"/>
      <c r="AE3890" s="692" t="s">
        <v>1250</v>
      </c>
      <c r="AF3890" s="628">
        <v>1</v>
      </c>
      <c r="AG3890" s="628" t="s">
        <v>1634</v>
      </c>
      <c r="AH3890" s="412" t="s">
        <v>239</v>
      </c>
      <c r="AI3890" s="371"/>
    </row>
    <row r="3891" spans="1:35" x14ac:dyDescent="0.2">
      <c r="A3891" s="43" t="s">
        <v>1292</v>
      </c>
      <c r="B3891" s="45">
        <v>20210206</v>
      </c>
      <c r="C3891" s="107" t="s">
        <v>61</v>
      </c>
      <c r="D3891" s="107">
        <v>12</v>
      </c>
      <c r="E3891" s="107">
        <v>6</v>
      </c>
      <c r="H3891" s="107" t="s">
        <v>10</v>
      </c>
      <c r="I3891" s="107">
        <v>290</v>
      </c>
      <c r="J3891" s="107">
        <v>0</v>
      </c>
      <c r="K3891" s="43">
        <v>5</v>
      </c>
      <c r="L3891" s="43">
        <v>1</v>
      </c>
      <c r="M3891" s="43">
        <v>0</v>
      </c>
      <c r="N3891" s="49">
        <v>1</v>
      </c>
      <c r="O3891" s="111" t="str">
        <f>Cal_051922a!$E$2</f>
        <v>Cal_051922a</v>
      </c>
      <c r="P3891" s="112">
        <f>Cal_051922a!$Q$3</f>
        <v>1.8382409380942635</v>
      </c>
      <c r="Q3891" s="112">
        <f>Cal_051922a!$R$3</f>
        <v>0.56187208580813652</v>
      </c>
      <c r="R3891" s="46">
        <v>211.8</v>
      </c>
      <c r="S3891" s="46">
        <v>131.69999999999999</v>
      </c>
      <c r="T3891" s="43">
        <f t="shared" ref="T3891:T3892" si="1065">AVERAGE(0.791,0.919,0.86,0.504,0.536,0.639)</f>
        <v>0.70816666666666661</v>
      </c>
      <c r="U3891" s="79">
        <f t="shared" si="1053"/>
        <v>211.09183333333334</v>
      </c>
      <c r="V3891" s="79">
        <f t="shared" si="1054"/>
        <v>130.99183333333332</v>
      </c>
      <c r="W3891" s="465">
        <f t="shared" si="1055"/>
        <v>1.7016707964553675</v>
      </c>
      <c r="X3891" s="465">
        <f t="shared" si="1056"/>
        <v>0.63101431373210182</v>
      </c>
      <c r="Y3891" s="43">
        <f>Cal_051922a!$A$3</f>
        <v>20220519</v>
      </c>
      <c r="Z3891" s="48" t="s">
        <v>1560</v>
      </c>
      <c r="AA3891" s="43">
        <v>20221027</v>
      </c>
      <c r="AE3891" s="689" t="s">
        <v>1250</v>
      </c>
      <c r="AF3891" s="130">
        <v>1</v>
      </c>
      <c r="AG3891" s="130" t="s">
        <v>1634</v>
      </c>
      <c r="AH3891"/>
    </row>
    <row r="3892" spans="1:35" x14ac:dyDescent="0.2">
      <c r="A3892" s="43" t="s">
        <v>1292</v>
      </c>
      <c r="B3892" s="45">
        <v>20210206</v>
      </c>
      <c r="C3892" s="107" t="s">
        <v>61</v>
      </c>
      <c r="D3892" s="107">
        <v>12</v>
      </c>
      <c r="E3892" s="107">
        <v>6</v>
      </c>
      <c r="H3892" s="107" t="s">
        <v>11</v>
      </c>
      <c r="I3892" s="107">
        <v>290</v>
      </c>
      <c r="J3892" s="107">
        <v>0</v>
      </c>
      <c r="K3892" s="43">
        <v>5</v>
      </c>
      <c r="L3892" s="43">
        <v>1</v>
      </c>
      <c r="M3892" s="43">
        <v>0</v>
      </c>
      <c r="N3892" s="49">
        <v>1</v>
      </c>
      <c r="O3892" s="111" t="str">
        <f>Cal_051922a!$E$2</f>
        <v>Cal_051922a</v>
      </c>
      <c r="P3892" s="112">
        <f>Cal_051922a!$Q$3</f>
        <v>1.8382409380942635</v>
      </c>
      <c r="Q3892" s="112">
        <f>Cal_051922a!$R$3</f>
        <v>0.56187208580813652</v>
      </c>
      <c r="R3892" s="46">
        <v>191.8</v>
      </c>
      <c r="S3892" s="46">
        <v>119</v>
      </c>
      <c r="T3892" s="43">
        <f t="shared" si="1065"/>
        <v>0.70816666666666661</v>
      </c>
      <c r="U3892" s="79">
        <f t="shared" si="1053"/>
        <v>191.09183333333334</v>
      </c>
      <c r="V3892" s="79">
        <f t="shared" si="1054"/>
        <v>118.29183333333333</v>
      </c>
      <c r="W3892" s="465">
        <f t="shared" si="1055"/>
        <v>1.5465871907859019</v>
      </c>
      <c r="X3892" s="465">
        <f t="shared" si="1056"/>
        <v>0.55993801198203974</v>
      </c>
      <c r="Y3892" s="43">
        <f>Cal_051922a!$A$3</f>
        <v>20220519</v>
      </c>
      <c r="Z3892" s="48" t="s">
        <v>1560</v>
      </c>
      <c r="AA3892" s="43">
        <v>20221027</v>
      </c>
      <c r="AE3892" s="689" t="s">
        <v>1250</v>
      </c>
      <c r="AF3892" s="130">
        <v>1</v>
      </c>
      <c r="AG3892" s="130" t="s">
        <v>1634</v>
      </c>
      <c r="AH3892"/>
    </row>
    <row r="3893" spans="1:35" s="82" customFormat="1" x14ac:dyDescent="0.2">
      <c r="A3893" s="82" t="s">
        <v>1292</v>
      </c>
      <c r="B3893" s="81">
        <v>20210206</v>
      </c>
      <c r="C3893" s="126" t="s">
        <v>61</v>
      </c>
      <c r="D3893" s="126">
        <v>12</v>
      </c>
      <c r="E3893" s="126">
        <v>6</v>
      </c>
      <c r="F3893" s="107"/>
      <c r="G3893" s="107"/>
      <c r="H3893" s="126" t="s">
        <v>10</v>
      </c>
      <c r="I3893" s="126">
        <v>292</v>
      </c>
      <c r="J3893" s="126">
        <v>5</v>
      </c>
      <c r="K3893" s="82">
        <v>5</v>
      </c>
      <c r="L3893" s="82">
        <v>1</v>
      </c>
      <c r="M3893" s="82">
        <v>0</v>
      </c>
      <c r="N3893" s="83">
        <v>1</v>
      </c>
      <c r="O3893" s="156" t="str">
        <f>Cal_051922a!$E$2</f>
        <v>Cal_051922a</v>
      </c>
      <c r="P3893" s="157">
        <f>Cal_051922a!$Q$3</f>
        <v>1.8382409380942635</v>
      </c>
      <c r="Q3893" s="157">
        <f>Cal_051922a!$R$3</f>
        <v>0.56187208580813652</v>
      </c>
      <c r="R3893" s="84">
        <v>170.7</v>
      </c>
      <c r="S3893" s="84">
        <v>105.3</v>
      </c>
      <c r="T3893" s="82">
        <f>AVERAGE(0.888, 0.832, 0.918, 0.587, 0.78, 0.439)</f>
        <v>0.7406666666666667</v>
      </c>
      <c r="U3893" s="125">
        <f t="shared" si="1053"/>
        <v>169.95933333333332</v>
      </c>
      <c r="V3893" s="125">
        <f t="shared" si="1054"/>
        <v>104.55933333333333</v>
      </c>
      <c r="W3893" s="459">
        <f t="shared" si="1055"/>
        <v>1.3798628565993061</v>
      </c>
      <c r="X3893" s="459">
        <f t="shared" si="1056"/>
        <v>0.4693625377726916</v>
      </c>
      <c r="Y3893" s="82">
        <f>Cal_051922a!$A$3</f>
        <v>20220519</v>
      </c>
      <c r="Z3893" s="90" t="s">
        <v>1548</v>
      </c>
      <c r="AA3893" s="82">
        <v>20220913</v>
      </c>
      <c r="AB3893" s="85"/>
      <c r="AE3893" s="691" t="s">
        <v>1250</v>
      </c>
      <c r="AF3893" s="567">
        <v>1</v>
      </c>
      <c r="AG3893" s="567" t="s">
        <v>1634</v>
      </c>
      <c r="AH3893" s="155" t="s">
        <v>230</v>
      </c>
      <c r="AI3893" s="155"/>
    </row>
    <row r="3894" spans="1:35" s="82" customFormat="1" x14ac:dyDescent="0.2">
      <c r="A3894" s="82" t="s">
        <v>1292</v>
      </c>
      <c r="B3894" s="81">
        <v>20210206</v>
      </c>
      <c r="C3894" s="126" t="s">
        <v>61</v>
      </c>
      <c r="D3894" s="126">
        <v>12</v>
      </c>
      <c r="E3894" s="126">
        <v>6</v>
      </c>
      <c r="F3894" s="107"/>
      <c r="G3894" s="107"/>
      <c r="H3894" s="126" t="s">
        <v>11</v>
      </c>
      <c r="I3894" s="126">
        <v>293</v>
      </c>
      <c r="J3894" s="126">
        <v>5</v>
      </c>
      <c r="K3894" s="82">
        <v>5</v>
      </c>
      <c r="L3894" s="82">
        <v>1</v>
      </c>
      <c r="M3894" s="82">
        <v>0</v>
      </c>
      <c r="N3894" s="83">
        <v>1</v>
      </c>
      <c r="O3894" s="156" t="str">
        <f>Cal_051922a!$E$2</f>
        <v>Cal_051922a</v>
      </c>
      <c r="P3894" s="157">
        <f>Cal_051922a!$Q$3</f>
        <v>1.8382409380942635</v>
      </c>
      <c r="Q3894" s="157">
        <f>Cal_051922a!$R$3</f>
        <v>0.56187208580813652</v>
      </c>
      <c r="R3894" s="84">
        <v>137.9</v>
      </c>
      <c r="S3894" s="84">
        <v>84.22</v>
      </c>
      <c r="T3894" s="82">
        <f t="shared" ref="T3894:T3895" si="1066">AVERAGE(0.932,0.547,0.855)</f>
        <v>0.77800000000000002</v>
      </c>
      <c r="U3894" s="125">
        <f t="shared" si="1053"/>
        <v>137.12200000000001</v>
      </c>
      <c r="V3894" s="125">
        <f t="shared" si="1054"/>
        <v>83.441999999999993</v>
      </c>
      <c r="W3894" s="459">
        <f t="shared" si="1055"/>
        <v>1.1287192043469554</v>
      </c>
      <c r="X3894" s="459">
        <f t="shared" si="1056"/>
        <v>0.34199057193453775</v>
      </c>
      <c r="Y3894" s="82">
        <f>Cal_051922a!$A$3</f>
        <v>20220519</v>
      </c>
      <c r="Z3894" s="85" t="s">
        <v>1301</v>
      </c>
      <c r="AA3894" s="82">
        <v>20220818</v>
      </c>
      <c r="AB3894" s="85"/>
      <c r="AE3894" s="691" t="s">
        <v>1250</v>
      </c>
      <c r="AF3894" s="567">
        <v>1</v>
      </c>
      <c r="AG3894" s="567" t="s">
        <v>1634</v>
      </c>
      <c r="AH3894" s="155" t="s">
        <v>231</v>
      </c>
      <c r="AI3894" s="155"/>
    </row>
    <row r="3895" spans="1:35" s="372" customFormat="1" x14ac:dyDescent="0.2">
      <c r="A3895" s="372" t="s">
        <v>1292</v>
      </c>
      <c r="B3895" s="462">
        <v>20210206</v>
      </c>
      <c r="C3895" s="373" t="s">
        <v>61</v>
      </c>
      <c r="D3895" s="373">
        <v>12</v>
      </c>
      <c r="E3895" s="373">
        <v>6</v>
      </c>
      <c r="F3895" s="107"/>
      <c r="G3895" s="107"/>
      <c r="H3895" s="373" t="s">
        <v>10</v>
      </c>
      <c r="I3895" s="373">
        <v>550</v>
      </c>
      <c r="J3895" s="373">
        <v>20</v>
      </c>
      <c r="K3895" s="372">
        <v>5</v>
      </c>
      <c r="L3895" s="372">
        <v>1</v>
      </c>
      <c r="M3895" s="372">
        <v>0</v>
      </c>
      <c r="N3895" s="375">
        <v>1</v>
      </c>
      <c r="O3895" s="374" t="str">
        <f>Cal_051922a!$E$2</f>
        <v>Cal_051922a</v>
      </c>
      <c r="P3895" s="596">
        <f>Cal_051922a!$Q$3</f>
        <v>1.8382409380942635</v>
      </c>
      <c r="Q3895" s="596">
        <f>Cal_051922a!$R$3</f>
        <v>0.56187208580813652</v>
      </c>
      <c r="R3895" s="376">
        <v>221.9</v>
      </c>
      <c r="S3895" s="376">
        <v>130.19999999999999</v>
      </c>
      <c r="T3895" s="372">
        <f t="shared" si="1066"/>
        <v>0.77800000000000002</v>
      </c>
      <c r="U3895" s="378">
        <f t="shared" si="1053"/>
        <v>221.12200000000001</v>
      </c>
      <c r="V3895" s="378">
        <f t="shared" si="1054"/>
        <v>129.422</v>
      </c>
      <c r="W3895" s="464">
        <f t="shared" si="1055"/>
        <v>1.0271826464677694</v>
      </c>
      <c r="X3895" s="464">
        <f t="shared" si="1056"/>
        <v>0.18803848252786834</v>
      </c>
      <c r="Y3895" s="372">
        <f>Cal_051922a!$A$3</f>
        <v>20220519</v>
      </c>
      <c r="Z3895" s="380" t="s">
        <v>1301</v>
      </c>
      <c r="AA3895" s="372">
        <v>20220818</v>
      </c>
      <c r="AB3895" s="380"/>
      <c r="AE3895" s="692" t="s">
        <v>1250</v>
      </c>
      <c r="AF3895" s="628">
        <v>1</v>
      </c>
      <c r="AG3895" s="628" t="s">
        <v>1634</v>
      </c>
      <c r="AH3895" s="371" t="s">
        <v>236</v>
      </c>
      <c r="AI3895" s="371"/>
    </row>
    <row r="3896" spans="1:35" s="372" customFormat="1" x14ac:dyDescent="0.2">
      <c r="A3896" s="372" t="s">
        <v>1292</v>
      </c>
      <c r="B3896" s="462">
        <v>20210206</v>
      </c>
      <c r="C3896" s="373" t="s">
        <v>61</v>
      </c>
      <c r="D3896" s="373">
        <v>12</v>
      </c>
      <c r="E3896" s="373">
        <v>6</v>
      </c>
      <c r="F3896" s="107"/>
      <c r="G3896" s="107"/>
      <c r="H3896" s="373" t="s">
        <v>11</v>
      </c>
      <c r="I3896" s="373">
        <v>550</v>
      </c>
      <c r="J3896" s="373">
        <v>20</v>
      </c>
      <c r="K3896" s="372">
        <v>5</v>
      </c>
      <c r="L3896" s="372">
        <v>1</v>
      </c>
      <c r="M3896" s="372">
        <v>0</v>
      </c>
      <c r="N3896" s="375">
        <v>1</v>
      </c>
      <c r="O3896" s="374" t="str">
        <f>Cal_051922a!$E$2</f>
        <v>Cal_051922a</v>
      </c>
      <c r="P3896" s="596">
        <f>Cal_051922a!$Q$3</f>
        <v>1.8382409380942635</v>
      </c>
      <c r="Q3896" s="596">
        <f>Cal_051922a!$R$3</f>
        <v>0.56187208580813652</v>
      </c>
      <c r="R3896" s="376">
        <v>261.7</v>
      </c>
      <c r="S3896" s="376">
        <v>153.6</v>
      </c>
      <c r="T3896" s="372">
        <f>AVERAGE(0.888, 0.832, 0.918, 0.587, 0.78, 0.439)</f>
        <v>0.7406666666666667</v>
      </c>
      <c r="U3896" s="378">
        <f t="shared" si="1053"/>
        <v>260.95933333333335</v>
      </c>
      <c r="V3896" s="378">
        <f t="shared" si="1054"/>
        <v>152.85933333333332</v>
      </c>
      <c r="W3896" s="464">
        <f t="shared" si="1055"/>
        <v>1.2108881579407402</v>
      </c>
      <c r="X3896" s="464">
        <f t="shared" si="1056"/>
        <v>0.22440021367192106</v>
      </c>
      <c r="Y3896" s="372">
        <f>Cal_051922a!$A$3</f>
        <v>20220519</v>
      </c>
      <c r="Z3896" s="694" t="s">
        <v>1548</v>
      </c>
      <c r="AA3896" s="372">
        <v>20220913</v>
      </c>
      <c r="AB3896" s="380"/>
      <c r="AE3896" s="692" t="s">
        <v>1250</v>
      </c>
      <c r="AF3896" s="628">
        <v>1</v>
      </c>
      <c r="AG3896" s="628" t="s">
        <v>1634</v>
      </c>
      <c r="AH3896" s="371" t="s">
        <v>237</v>
      </c>
      <c r="AI3896" s="371"/>
    </row>
    <row r="3897" spans="1:35" x14ac:dyDescent="0.2">
      <c r="A3897" s="43" t="s">
        <v>1292</v>
      </c>
      <c r="B3897" s="45">
        <v>20210206</v>
      </c>
      <c r="C3897" s="107" t="s">
        <v>61</v>
      </c>
      <c r="D3897" s="107">
        <v>12</v>
      </c>
      <c r="E3897" s="107">
        <v>11</v>
      </c>
      <c r="H3897" s="107" t="s">
        <v>10</v>
      </c>
      <c r="I3897" s="107">
        <v>290</v>
      </c>
      <c r="J3897" s="107">
        <v>0</v>
      </c>
      <c r="K3897" s="43">
        <v>5</v>
      </c>
      <c r="L3897" s="43">
        <v>1</v>
      </c>
      <c r="M3897" s="43">
        <v>0</v>
      </c>
      <c r="N3897" s="49">
        <v>1</v>
      </c>
      <c r="O3897" s="111" t="str">
        <f>Cal_051922a!$E$2</f>
        <v>Cal_051922a</v>
      </c>
      <c r="P3897" s="112">
        <f>Cal_051922a!$Q$3</f>
        <v>1.8382409380942635</v>
      </c>
      <c r="Q3897" s="112">
        <f>Cal_051922a!$R$3</f>
        <v>0.56187208580813652</v>
      </c>
      <c r="R3897" s="46">
        <v>247.4</v>
      </c>
      <c r="S3897" s="46">
        <v>151.19999999999999</v>
      </c>
      <c r="T3897" s="43">
        <f>AVERAGE(0.568,0.46,0.491,0.54,0.373,0.487)</f>
        <v>0.4865000000000001</v>
      </c>
      <c r="U3897" s="79">
        <f t="shared" si="1053"/>
        <v>246.9135</v>
      </c>
      <c r="V3897" s="79">
        <f t="shared" si="1054"/>
        <v>150.71349999999998</v>
      </c>
      <c r="W3897" s="465">
        <f t="shared" si="1055"/>
        <v>2.043704502109942</v>
      </c>
      <c r="X3897" s="465">
        <f t="shared" si="1056"/>
        <v>0.64018141969108033</v>
      </c>
      <c r="Y3897" s="43">
        <f>Cal_051922a!$A$3</f>
        <v>20220519</v>
      </c>
      <c r="Z3897" s="48" t="s">
        <v>1568</v>
      </c>
      <c r="AA3897" s="43">
        <v>20221105</v>
      </c>
      <c r="AE3897" s="689" t="s">
        <v>1250</v>
      </c>
      <c r="AF3897" s="130">
        <v>1</v>
      </c>
      <c r="AG3897" s="130" t="s">
        <v>1634</v>
      </c>
      <c r="AH3897"/>
    </row>
    <row r="3898" spans="1:35" x14ac:dyDescent="0.2">
      <c r="A3898" s="43" t="s">
        <v>1292</v>
      </c>
      <c r="B3898" s="45">
        <v>20210206</v>
      </c>
      <c r="C3898" s="107" t="s">
        <v>61</v>
      </c>
      <c r="D3898" s="107">
        <v>12</v>
      </c>
      <c r="E3898" s="107">
        <v>11</v>
      </c>
      <c r="H3898" s="107" t="s">
        <v>11</v>
      </c>
      <c r="I3898" s="107">
        <v>290</v>
      </c>
      <c r="J3898" s="107">
        <v>0</v>
      </c>
      <c r="K3898" s="43">
        <v>5</v>
      </c>
      <c r="L3898" s="43">
        <v>1</v>
      </c>
      <c r="M3898" s="43">
        <v>0</v>
      </c>
      <c r="N3898" s="49">
        <v>1</v>
      </c>
      <c r="O3898" s="111" t="str">
        <f>Cal_051922a!$E$2</f>
        <v>Cal_051922a</v>
      </c>
      <c r="P3898" s="112">
        <f>Cal_051922a!$Q$3</f>
        <v>1.8382409380942635</v>
      </c>
      <c r="Q3898" s="112">
        <f>Cal_051922a!$R$3</f>
        <v>0.56187208580813652</v>
      </c>
      <c r="R3898" s="46">
        <v>229.5</v>
      </c>
      <c r="S3898" s="46">
        <v>139.30000000000001</v>
      </c>
      <c r="T3898" s="43">
        <f t="shared" ref="T3898:T3901" si="1067">AVERAGE(0.791,0.919,0.86,0.504,0.536,0.639)</f>
        <v>0.70816666666666661</v>
      </c>
      <c r="U3898" s="79">
        <f t="shared" si="1053"/>
        <v>228.79183333333333</v>
      </c>
      <c r="V3898" s="79">
        <f t="shared" si="1054"/>
        <v>138.59183333333334</v>
      </c>
      <c r="W3898" s="465">
        <f t="shared" si="1055"/>
        <v>1.916238524847367</v>
      </c>
      <c r="X3898" s="465">
        <f t="shared" si="1056"/>
        <v>0.55178637245730056</v>
      </c>
      <c r="Y3898" s="43">
        <f>Cal_051922a!$A$3</f>
        <v>20220519</v>
      </c>
      <c r="Z3898" s="48" t="s">
        <v>1560</v>
      </c>
      <c r="AA3898" s="43">
        <v>20221027</v>
      </c>
      <c r="AE3898" s="689" t="s">
        <v>1250</v>
      </c>
      <c r="AF3898" s="130">
        <v>1</v>
      </c>
      <c r="AG3898" s="130" t="s">
        <v>1634</v>
      </c>
      <c r="AH3898"/>
    </row>
    <row r="3899" spans="1:35" x14ac:dyDescent="0.2">
      <c r="A3899" s="43" t="s">
        <v>1292</v>
      </c>
      <c r="B3899" s="45">
        <v>20210206</v>
      </c>
      <c r="C3899" s="107" t="s">
        <v>61</v>
      </c>
      <c r="D3899" s="107">
        <v>12</v>
      </c>
      <c r="E3899" s="107">
        <v>13</v>
      </c>
      <c r="H3899" s="107" t="s">
        <v>10</v>
      </c>
      <c r="I3899" s="107">
        <v>290</v>
      </c>
      <c r="J3899" s="107">
        <v>0</v>
      </c>
      <c r="K3899" s="43">
        <v>5</v>
      </c>
      <c r="L3899" s="43">
        <v>1</v>
      </c>
      <c r="M3899" s="43">
        <v>0</v>
      </c>
      <c r="N3899" s="49">
        <v>1</v>
      </c>
      <c r="O3899" s="111" t="str">
        <f>Cal_051922a!$E$2</f>
        <v>Cal_051922a</v>
      </c>
      <c r="P3899" s="112">
        <f>Cal_051922a!$Q$3</f>
        <v>1.8382409380942635</v>
      </c>
      <c r="Q3899" s="112">
        <f>Cal_051922a!$R$3</f>
        <v>0.56187208580813652</v>
      </c>
      <c r="R3899" s="46">
        <v>244.5</v>
      </c>
      <c r="S3899" s="46">
        <v>150.6</v>
      </c>
      <c r="T3899" s="43">
        <f t="shared" si="1067"/>
        <v>0.70816666666666661</v>
      </c>
      <c r="U3899" s="79">
        <f t="shared" si="1053"/>
        <v>243.79183333333333</v>
      </c>
      <c r="V3899" s="79">
        <f t="shared" si="1054"/>
        <v>149.89183333333332</v>
      </c>
      <c r="W3899" s="465">
        <f t="shared" si="1055"/>
        <v>1.9948425441592883</v>
      </c>
      <c r="X3899" s="465">
        <f t="shared" si="1056"/>
        <v>0.67441124714858058</v>
      </c>
      <c r="Y3899" s="43">
        <f>Cal_051922a!$A$3</f>
        <v>20220519</v>
      </c>
      <c r="Z3899" s="48" t="s">
        <v>1560</v>
      </c>
      <c r="AA3899" s="43">
        <v>20221027</v>
      </c>
      <c r="AE3899" s="689" t="s">
        <v>1250</v>
      </c>
      <c r="AF3899" s="130">
        <v>1</v>
      </c>
      <c r="AG3899" s="130" t="s">
        <v>1634</v>
      </c>
      <c r="AH3899"/>
    </row>
    <row r="3900" spans="1:35" x14ac:dyDescent="0.2">
      <c r="A3900" s="43" t="s">
        <v>1292</v>
      </c>
      <c r="B3900" s="45">
        <v>20210206</v>
      </c>
      <c r="C3900" s="107" t="s">
        <v>61</v>
      </c>
      <c r="D3900" s="107">
        <v>12</v>
      </c>
      <c r="E3900" s="107">
        <v>13</v>
      </c>
      <c r="H3900" s="107" t="s">
        <v>11</v>
      </c>
      <c r="I3900" s="107">
        <v>290</v>
      </c>
      <c r="J3900" s="107">
        <v>0</v>
      </c>
      <c r="K3900" s="43">
        <v>5</v>
      </c>
      <c r="L3900" s="43">
        <v>1</v>
      </c>
      <c r="M3900" s="43">
        <v>0</v>
      </c>
      <c r="N3900" s="49">
        <v>1</v>
      </c>
      <c r="O3900" s="111" t="str">
        <f>Cal_051922a!$E$2</f>
        <v>Cal_051922a</v>
      </c>
      <c r="P3900" s="112">
        <f>Cal_051922a!$Q$3</f>
        <v>1.8382409380942635</v>
      </c>
      <c r="Q3900" s="112">
        <f>Cal_051922a!$R$3</f>
        <v>0.56187208580813652</v>
      </c>
      <c r="R3900" s="46">
        <v>234.2</v>
      </c>
      <c r="S3900" s="46">
        <v>144.19999999999999</v>
      </c>
      <c r="T3900" s="43">
        <f>AVERAGE(0.568,0.46,0.491,0.54,0.373,0.487)</f>
        <v>0.4865000000000001</v>
      </c>
      <c r="U3900" s="79">
        <f t="shared" si="1053"/>
        <v>233.71349999999998</v>
      </c>
      <c r="V3900" s="79">
        <f t="shared" si="1054"/>
        <v>143.71349999999998</v>
      </c>
      <c r="W3900" s="465">
        <f t="shared" si="1055"/>
        <v>1.9119896589386145</v>
      </c>
      <c r="X3900" s="465">
        <f t="shared" si="1056"/>
        <v>0.64724119578077766</v>
      </c>
      <c r="Y3900" s="43">
        <f>Cal_051922a!$A$3</f>
        <v>20220519</v>
      </c>
      <c r="Z3900" s="48" t="s">
        <v>1568</v>
      </c>
      <c r="AA3900" s="43">
        <v>20221105</v>
      </c>
      <c r="AE3900" s="689" t="s">
        <v>1250</v>
      </c>
      <c r="AF3900" s="130">
        <v>1</v>
      </c>
      <c r="AG3900" s="130" t="s">
        <v>1634</v>
      </c>
      <c r="AH3900"/>
    </row>
    <row r="3901" spans="1:35" x14ac:dyDescent="0.2">
      <c r="A3901" s="43" t="s">
        <v>1292</v>
      </c>
      <c r="B3901" s="45">
        <v>20210206</v>
      </c>
      <c r="C3901" s="107" t="s">
        <v>61</v>
      </c>
      <c r="D3901" s="107">
        <v>12</v>
      </c>
      <c r="E3901" s="107">
        <v>13</v>
      </c>
      <c r="H3901" s="107" t="s">
        <v>10</v>
      </c>
      <c r="I3901" s="107">
        <v>290</v>
      </c>
      <c r="J3901" s="107">
        <v>10</v>
      </c>
      <c r="K3901" s="43">
        <v>5</v>
      </c>
      <c r="L3901" s="43">
        <v>1</v>
      </c>
      <c r="M3901" s="43">
        <v>0</v>
      </c>
      <c r="N3901" s="49">
        <v>1</v>
      </c>
      <c r="O3901" s="111" t="str">
        <f>Cal_051922a!$E$2</f>
        <v>Cal_051922a</v>
      </c>
      <c r="P3901" s="112">
        <f>Cal_051922a!$Q$3</f>
        <v>1.8382409380942635</v>
      </c>
      <c r="Q3901" s="112">
        <f>Cal_051922a!$R$3</f>
        <v>0.56187208580813652</v>
      </c>
      <c r="R3901" s="46">
        <v>80.27</v>
      </c>
      <c r="S3901" s="46">
        <v>52.2</v>
      </c>
      <c r="T3901" s="43">
        <f t="shared" si="1067"/>
        <v>0.70816666666666661</v>
      </c>
      <c r="U3901" s="79">
        <f t="shared" si="1053"/>
        <v>79.561833333333325</v>
      </c>
      <c r="V3901" s="79">
        <f t="shared" si="1054"/>
        <v>51.491833333333339</v>
      </c>
      <c r="W3901" s="465">
        <f t="shared" si="1055"/>
        <v>0.59632833029340981</v>
      </c>
      <c r="X3901" s="465">
        <f t="shared" si="1056"/>
        <v>0.32063137518126839</v>
      </c>
      <c r="Y3901" s="43">
        <f>Cal_051922a!$A$3</f>
        <v>20220519</v>
      </c>
      <c r="Z3901" s="48" t="s">
        <v>1560</v>
      </c>
      <c r="AA3901" s="43">
        <v>20221027</v>
      </c>
      <c r="AE3901" s="689" t="s">
        <v>1250</v>
      </c>
      <c r="AF3901" s="130">
        <v>3</v>
      </c>
      <c r="AG3901" s="130" t="s">
        <v>1634</v>
      </c>
      <c r="AH3901" s="152" t="s">
        <v>1807</v>
      </c>
    </row>
    <row r="3902" spans="1:35" x14ac:dyDescent="0.2">
      <c r="A3902" s="43" t="s">
        <v>1292</v>
      </c>
      <c r="B3902" s="45">
        <v>20210206</v>
      </c>
      <c r="C3902" s="107" t="s">
        <v>61</v>
      </c>
      <c r="D3902" s="107">
        <v>12</v>
      </c>
      <c r="E3902" s="107">
        <v>13</v>
      </c>
      <c r="H3902" s="107" t="s">
        <v>11</v>
      </c>
      <c r="I3902" s="107">
        <v>290</v>
      </c>
      <c r="J3902" s="107">
        <v>10</v>
      </c>
      <c r="K3902" s="43">
        <v>5</v>
      </c>
      <c r="L3902" s="43">
        <v>1</v>
      </c>
      <c r="M3902" s="43">
        <v>0</v>
      </c>
      <c r="N3902" s="49">
        <v>1</v>
      </c>
      <c r="O3902" s="111" t="str">
        <f>Cal_051922a!$E$2</f>
        <v>Cal_051922a</v>
      </c>
      <c r="P3902" s="112">
        <f>Cal_051922a!$Q$3</f>
        <v>1.8382409380942635</v>
      </c>
      <c r="Q3902" s="112">
        <f>Cal_051922a!$R$3</f>
        <v>0.56187208580813652</v>
      </c>
      <c r="R3902" s="46">
        <v>31.28</v>
      </c>
      <c r="S3902" s="46">
        <v>23.4</v>
      </c>
      <c r="T3902" s="50">
        <f t="shared" ref="T3902" si="1068">AVERAGE(0.492,0.582,0.639,0.682,0.559,0.771)</f>
        <v>0.62083333333333335</v>
      </c>
      <c r="U3902" s="79">
        <f t="shared" si="1053"/>
        <v>30.659166666666668</v>
      </c>
      <c r="V3902" s="79">
        <f t="shared" si="1054"/>
        <v>22.779166666666665</v>
      </c>
      <c r="W3902" s="465">
        <f t="shared" si="1055"/>
        <v>0.16740531680484766</v>
      </c>
      <c r="X3902" s="465">
        <f t="shared" si="1056"/>
        <v>0.23824304732328805</v>
      </c>
      <c r="Y3902" s="43">
        <f>Cal_051922a!$A$3</f>
        <v>20220519</v>
      </c>
      <c r="Z3902" s="48" t="s">
        <v>1596</v>
      </c>
      <c r="AA3902" s="43">
        <v>20221201</v>
      </c>
      <c r="AE3902" s="689" t="s">
        <v>1250</v>
      </c>
      <c r="AF3902" s="130">
        <v>3</v>
      </c>
      <c r="AG3902" s="130" t="s">
        <v>1634</v>
      </c>
      <c r="AH3902" s="152" t="s">
        <v>1807</v>
      </c>
    </row>
    <row r="3903" spans="1:35" s="82" customFormat="1" x14ac:dyDescent="0.2">
      <c r="A3903" s="82" t="s">
        <v>1292</v>
      </c>
      <c r="B3903" s="81">
        <v>20210206</v>
      </c>
      <c r="C3903" s="126" t="s">
        <v>61</v>
      </c>
      <c r="D3903" s="126">
        <v>12</v>
      </c>
      <c r="E3903" s="126">
        <v>13</v>
      </c>
      <c r="F3903" s="107"/>
      <c r="G3903" s="107"/>
      <c r="H3903" s="126" t="s">
        <v>10</v>
      </c>
      <c r="I3903" s="126">
        <v>294</v>
      </c>
      <c r="J3903" s="126">
        <v>5</v>
      </c>
      <c r="K3903" s="82">
        <v>5</v>
      </c>
      <c r="L3903" s="82">
        <v>1</v>
      </c>
      <c r="M3903" s="82">
        <v>0</v>
      </c>
      <c r="N3903" s="83">
        <v>1</v>
      </c>
      <c r="O3903" s="156" t="str">
        <f>Cal_051922a!$E$2</f>
        <v>Cal_051922a</v>
      </c>
      <c r="P3903" s="157">
        <f>Cal_051922a!$Q$3</f>
        <v>1.8382409380942635</v>
      </c>
      <c r="Q3903" s="157">
        <f>Cal_051922a!$R$3</f>
        <v>0.56187208580813652</v>
      </c>
      <c r="R3903" s="84">
        <v>236.7</v>
      </c>
      <c r="S3903" s="84">
        <v>143.19999999999999</v>
      </c>
      <c r="T3903" s="82">
        <f t="shared" ref="T3903:T3904" si="1069">AVERAGE(0.888, 0.832, 0.918, 0.587, 0.78, 0.439)</f>
        <v>0.7406666666666667</v>
      </c>
      <c r="U3903" s="125">
        <f t="shared" si="1053"/>
        <v>235.95933333333332</v>
      </c>
      <c r="V3903" s="125">
        <f t="shared" si="1054"/>
        <v>142.45933333333332</v>
      </c>
      <c r="W3903" s="459">
        <f t="shared" si="1055"/>
        <v>1.9593197128541398</v>
      </c>
      <c r="X3903" s="459">
        <f t="shared" si="1056"/>
        <v>0.54306150599452541</v>
      </c>
      <c r="Y3903" s="82">
        <f>Cal_051922a!$A$3</f>
        <v>20220519</v>
      </c>
      <c r="Z3903" s="90" t="s">
        <v>1548</v>
      </c>
      <c r="AA3903" s="82">
        <v>20220913</v>
      </c>
      <c r="AB3903" s="85"/>
      <c r="AE3903" s="689" t="s">
        <v>1250</v>
      </c>
      <c r="AF3903" s="130">
        <v>1</v>
      </c>
      <c r="AG3903" s="130" t="s">
        <v>1634</v>
      </c>
      <c r="AH3903" s="155" t="s">
        <v>207</v>
      </c>
      <c r="AI3903" s="155"/>
    </row>
    <row r="3904" spans="1:35" s="82" customFormat="1" x14ac:dyDescent="0.2">
      <c r="A3904" s="82" t="s">
        <v>1292</v>
      </c>
      <c r="B3904" s="81">
        <v>20210206</v>
      </c>
      <c r="C3904" s="126" t="s">
        <v>61</v>
      </c>
      <c r="D3904" s="126">
        <v>12</v>
      </c>
      <c r="E3904" s="126">
        <v>13</v>
      </c>
      <c r="F3904" s="107"/>
      <c r="G3904" s="107"/>
      <c r="H3904" s="126" t="s">
        <v>11</v>
      </c>
      <c r="I3904" s="126">
        <v>293</v>
      </c>
      <c r="J3904" s="126">
        <v>5</v>
      </c>
      <c r="K3904" s="82">
        <v>5</v>
      </c>
      <c r="L3904" s="82">
        <v>1</v>
      </c>
      <c r="M3904" s="82">
        <v>0</v>
      </c>
      <c r="N3904" s="83">
        <v>1</v>
      </c>
      <c r="O3904" s="156" t="str">
        <f>Cal_051922a!$E$2</f>
        <v>Cal_051922a</v>
      </c>
      <c r="P3904" s="157">
        <f>Cal_051922a!$Q$3</f>
        <v>1.8382409380942635</v>
      </c>
      <c r="Q3904" s="157">
        <f>Cal_051922a!$R$3</f>
        <v>0.56187208580813652</v>
      </c>
      <c r="R3904" s="84">
        <v>200.8</v>
      </c>
      <c r="S3904" s="84">
        <v>121.9</v>
      </c>
      <c r="T3904" s="82">
        <f t="shared" si="1069"/>
        <v>0.7406666666666667</v>
      </c>
      <c r="U3904" s="125">
        <f t="shared" si="1053"/>
        <v>200.05933333333334</v>
      </c>
      <c r="V3904" s="125">
        <f t="shared" si="1054"/>
        <v>121.15933333333334</v>
      </c>
      <c r="W3904" s="459">
        <f t="shared" si="1055"/>
        <v>1.659015373006236</v>
      </c>
      <c r="X3904" s="459">
        <f t="shared" si="1056"/>
        <v>0.47648252998124724</v>
      </c>
      <c r="Y3904" s="82">
        <f>Cal_051922a!$A$3</f>
        <v>20220519</v>
      </c>
      <c r="Z3904" s="90" t="s">
        <v>1548</v>
      </c>
      <c r="AA3904" s="82">
        <v>20220913</v>
      </c>
      <c r="AB3904" s="85"/>
      <c r="AE3904" s="689" t="s">
        <v>1250</v>
      </c>
      <c r="AF3904" s="130">
        <v>1</v>
      </c>
      <c r="AG3904" s="130" t="s">
        <v>1634</v>
      </c>
      <c r="AH3904" s="155" t="s">
        <v>229</v>
      </c>
      <c r="AI3904" s="155"/>
    </row>
    <row r="3905" spans="1:35" s="372" customFormat="1" x14ac:dyDescent="0.2">
      <c r="A3905" s="372" t="s">
        <v>1292</v>
      </c>
      <c r="B3905" s="462">
        <v>20210206</v>
      </c>
      <c r="C3905" s="373" t="s">
        <v>61</v>
      </c>
      <c r="D3905" s="373">
        <v>12</v>
      </c>
      <c r="E3905" s="373">
        <v>13</v>
      </c>
      <c r="F3905" s="107"/>
      <c r="G3905" s="107"/>
      <c r="H3905" s="373" t="s">
        <v>10</v>
      </c>
      <c r="I3905" s="373">
        <v>552</v>
      </c>
      <c r="J3905" s="373">
        <v>20</v>
      </c>
      <c r="K3905" s="372">
        <v>5</v>
      </c>
      <c r="L3905" s="372">
        <v>1</v>
      </c>
      <c r="M3905" s="372">
        <v>0</v>
      </c>
      <c r="N3905" s="375">
        <v>1</v>
      </c>
      <c r="O3905" s="374" t="str">
        <f>Cal_051922a!$E$2</f>
        <v>Cal_051922a</v>
      </c>
      <c r="P3905" s="596">
        <f>Cal_051922a!$Q$3</f>
        <v>1.8382409380942635</v>
      </c>
      <c r="Q3905" s="596">
        <f>Cal_051922a!$R$3</f>
        <v>0.56187208580813652</v>
      </c>
      <c r="R3905" s="376">
        <v>243.6</v>
      </c>
      <c r="S3905" s="376">
        <v>144.9</v>
      </c>
      <c r="T3905" s="372">
        <f t="shared" ref="T3905:T3906" si="1070">AVERAGE(0.932,0.547,0.855)</f>
        <v>0.77800000000000002</v>
      </c>
      <c r="U3905" s="378">
        <f t="shared" si="1053"/>
        <v>242.822</v>
      </c>
      <c r="V3905" s="378">
        <f t="shared" si="1054"/>
        <v>144.12200000000001</v>
      </c>
      <c r="W3905" s="464">
        <f t="shared" si="1055"/>
        <v>1.101587761831722</v>
      </c>
      <c r="X3905" s="464">
        <f t="shared" si="1056"/>
        <v>0.24675744976304781</v>
      </c>
      <c r="Y3905" s="372">
        <f>Cal_051922a!$A$3</f>
        <v>20220519</v>
      </c>
      <c r="Z3905" s="380" t="s">
        <v>1301</v>
      </c>
      <c r="AA3905" s="372">
        <v>20220818</v>
      </c>
      <c r="AB3905" s="380"/>
      <c r="AE3905" s="692" t="s">
        <v>1250</v>
      </c>
      <c r="AF3905" s="628">
        <v>1</v>
      </c>
      <c r="AG3905" s="628" t="s">
        <v>1634</v>
      </c>
      <c r="AH3905" s="371" t="s">
        <v>234</v>
      </c>
      <c r="AI3905" s="371"/>
    </row>
    <row r="3906" spans="1:35" s="610" customFormat="1" ht="13.5" thickBot="1" x14ac:dyDescent="0.25">
      <c r="A3906" s="610" t="s">
        <v>1292</v>
      </c>
      <c r="B3906" s="611">
        <v>20210206</v>
      </c>
      <c r="C3906" s="612" t="s">
        <v>61</v>
      </c>
      <c r="D3906" s="612">
        <v>12</v>
      </c>
      <c r="E3906" s="612">
        <v>13</v>
      </c>
      <c r="F3906" s="140"/>
      <c r="G3906" s="140"/>
      <c r="H3906" s="612" t="s">
        <v>11</v>
      </c>
      <c r="I3906" s="612">
        <v>550</v>
      </c>
      <c r="J3906" s="612">
        <v>20</v>
      </c>
      <c r="K3906" s="610">
        <v>5</v>
      </c>
      <c r="L3906" s="610">
        <v>1</v>
      </c>
      <c r="M3906" s="610">
        <v>0</v>
      </c>
      <c r="N3906" s="614">
        <v>1</v>
      </c>
      <c r="O3906" s="631" t="str">
        <f>Cal_051922a!$E$2</f>
        <v>Cal_051922a</v>
      </c>
      <c r="P3906" s="632">
        <f>Cal_051922a!$Q$3</f>
        <v>1.8382409380942635</v>
      </c>
      <c r="Q3906" s="632">
        <f>Cal_051922a!$R$3</f>
        <v>0.56187208580813652</v>
      </c>
      <c r="R3906" s="626">
        <v>242.5</v>
      </c>
      <c r="S3906" s="626">
        <v>143.6</v>
      </c>
      <c r="T3906" s="372">
        <f t="shared" si="1070"/>
        <v>0.77800000000000002</v>
      </c>
      <c r="U3906" s="378">
        <f t="shared" si="1053"/>
        <v>241.72200000000001</v>
      </c>
      <c r="V3906" s="378">
        <f t="shared" si="1054"/>
        <v>142.822</v>
      </c>
      <c r="W3906" s="464">
        <f t="shared" si="1055"/>
        <v>1.1078338466266344</v>
      </c>
      <c r="X3906" s="464">
        <f t="shared" si="1056"/>
        <v>0.23320795527269461</v>
      </c>
      <c r="Y3906" s="372">
        <f>Cal_051922a!$A$3</f>
        <v>20220519</v>
      </c>
      <c r="Z3906" s="380" t="s">
        <v>1301</v>
      </c>
      <c r="AA3906" s="372">
        <v>20220818</v>
      </c>
      <c r="AB3906" s="625"/>
      <c r="AE3906" s="692" t="s">
        <v>1250</v>
      </c>
      <c r="AF3906" s="633">
        <v>1</v>
      </c>
      <c r="AG3906" s="628" t="s">
        <v>1634</v>
      </c>
      <c r="AH3906" s="613" t="s">
        <v>235</v>
      </c>
      <c r="AI3906" s="613"/>
    </row>
    <row r="3907" spans="1:35" x14ac:dyDescent="0.2">
      <c r="A3907" s="43" t="s">
        <v>1292</v>
      </c>
      <c r="B3907" s="45">
        <v>20210206</v>
      </c>
      <c r="C3907" s="107" t="s">
        <v>1297</v>
      </c>
      <c r="D3907" s="107">
        <v>13</v>
      </c>
      <c r="E3907" s="107">
        <v>1</v>
      </c>
      <c r="F3907" s="126"/>
      <c r="H3907" s="107" t="s">
        <v>10</v>
      </c>
      <c r="I3907" s="107">
        <v>290</v>
      </c>
      <c r="J3907" s="107">
        <v>0</v>
      </c>
      <c r="K3907" s="43">
        <v>5</v>
      </c>
      <c r="L3907" s="43">
        <v>1</v>
      </c>
      <c r="M3907" s="43">
        <v>0</v>
      </c>
      <c r="N3907" s="49">
        <f>1/3</f>
        <v>0.33333333333333331</v>
      </c>
      <c r="O3907" s="111" t="str">
        <f>Cal_051922a!$E$2</f>
        <v>Cal_051922a</v>
      </c>
      <c r="P3907" s="112">
        <f>Cal_051922a!$Q$3</f>
        <v>1.8382409380942635</v>
      </c>
      <c r="Q3907" s="112">
        <f>Cal_051922a!$R$3</f>
        <v>0.56187208580813652</v>
      </c>
      <c r="R3907" s="46">
        <v>170.4</v>
      </c>
      <c r="S3907" s="46">
        <v>103.5</v>
      </c>
      <c r="T3907" s="43">
        <f t="shared" ref="T3907" si="1071">AVERAGE(0.791,0.919,0.86,0.504,0.536,0.639)</f>
        <v>0.70816666666666661</v>
      </c>
      <c r="U3907" s="79">
        <f t="shared" ref="U3907:U3916" si="1072">(R3907-T3907)*(L3907+M3907)/L3907</f>
        <v>169.69183333333334</v>
      </c>
      <c r="V3907" s="79">
        <f t="shared" ref="V3907:V3916" si="1073">(S3907-T3907)*(L3907+M3907)/L3907</f>
        <v>102.79183333333333</v>
      </c>
      <c r="W3907" s="465">
        <f t="shared" ref="W3907:W3916" si="1074">(Q3907*P3907/(P3907-1)*(U3907-V3907)*(K3907)/I3907)/N3907</f>
        <v>4.2637369394331106</v>
      </c>
      <c r="X3907" s="465">
        <f t="shared" ref="X3907:X3916" si="1075">(Q3907*P3907/(P3907-1)*(P3907*V3907-U3907)*(K3907)/I3907)/N3907</f>
        <v>1.2277728661141765</v>
      </c>
      <c r="Y3907" s="43">
        <f>Cal_051922a!$A$3</f>
        <v>20220519</v>
      </c>
      <c r="Z3907" s="48" t="s">
        <v>1560</v>
      </c>
      <c r="AA3907" s="43">
        <v>20221027</v>
      </c>
      <c r="AB3907" s="380"/>
      <c r="AC3907" s="372"/>
      <c r="AD3907" s="372"/>
      <c r="AE3907" s="689" t="s">
        <v>1250</v>
      </c>
      <c r="AF3907" s="130">
        <v>1</v>
      </c>
      <c r="AG3907" s="130" t="s">
        <v>1634</v>
      </c>
      <c r="AH3907"/>
    </row>
    <row r="3908" spans="1:35" x14ac:dyDescent="0.2">
      <c r="A3908" s="43" t="s">
        <v>1292</v>
      </c>
      <c r="B3908" s="45">
        <v>20210206</v>
      </c>
      <c r="C3908" s="107" t="s">
        <v>1297</v>
      </c>
      <c r="D3908" s="107">
        <v>13</v>
      </c>
      <c r="E3908" s="107">
        <v>1</v>
      </c>
      <c r="F3908" s="126"/>
      <c r="H3908" s="107" t="s">
        <v>11</v>
      </c>
      <c r="I3908" s="107">
        <v>290</v>
      </c>
      <c r="J3908" s="107">
        <v>0</v>
      </c>
      <c r="K3908" s="43">
        <v>10</v>
      </c>
      <c r="L3908" s="43">
        <v>1</v>
      </c>
      <c r="M3908" s="43">
        <v>0</v>
      </c>
      <c r="N3908" s="49">
        <v>1</v>
      </c>
      <c r="O3908" s="111" t="str">
        <f>Cal_051922a!$E$2</f>
        <v>Cal_051922a</v>
      </c>
      <c r="P3908" s="112">
        <f>Cal_051922a!$Q$3</f>
        <v>1.8382409380942635</v>
      </c>
      <c r="Q3908" s="112">
        <f>Cal_051922a!$R$3</f>
        <v>0.56187208580813652</v>
      </c>
      <c r="R3908" s="46">
        <v>253.2</v>
      </c>
      <c r="S3908" s="46">
        <v>157.4</v>
      </c>
      <c r="T3908" s="43">
        <f t="shared" ref="T3908:T3911" si="1076">AVERAGE(0.753,0.768,0.836,0.762,0.68,0.617)</f>
        <v>0.7360000000000001</v>
      </c>
      <c r="U3908" s="79">
        <f t="shared" si="1072"/>
        <v>252.464</v>
      </c>
      <c r="V3908" s="79">
        <f t="shared" si="1073"/>
        <v>156.66400000000002</v>
      </c>
      <c r="W3908" s="465">
        <f t="shared" si="1074"/>
        <v>4.0704135405848723</v>
      </c>
      <c r="X3908" s="465">
        <f t="shared" si="1075"/>
        <v>1.5092897249226682</v>
      </c>
      <c r="Y3908" s="43">
        <f>Cal_051922a!$A$3</f>
        <v>20220519</v>
      </c>
      <c r="Z3908" s="48" t="s">
        <v>1584</v>
      </c>
      <c r="AA3908" s="43">
        <v>20221107</v>
      </c>
      <c r="AB3908" s="380"/>
      <c r="AC3908" s="372"/>
      <c r="AD3908" s="372"/>
      <c r="AE3908" s="689" t="s">
        <v>1250</v>
      </c>
      <c r="AF3908" s="130">
        <v>1</v>
      </c>
      <c r="AG3908" s="130" t="s">
        <v>1634</v>
      </c>
      <c r="AH3908"/>
    </row>
    <row r="3909" spans="1:35" x14ac:dyDescent="0.2">
      <c r="A3909" s="43" t="s">
        <v>1292</v>
      </c>
      <c r="B3909" s="45">
        <v>20210206</v>
      </c>
      <c r="C3909" s="107" t="s">
        <v>1297</v>
      </c>
      <c r="D3909" s="107">
        <v>13</v>
      </c>
      <c r="E3909" s="107">
        <v>3</v>
      </c>
      <c r="F3909" s="126"/>
      <c r="H3909" s="107" t="s">
        <v>10</v>
      </c>
      <c r="I3909" s="107">
        <v>290</v>
      </c>
      <c r="J3909" s="107">
        <v>0</v>
      </c>
      <c r="K3909" s="43">
        <v>10</v>
      </c>
      <c r="L3909" s="43">
        <v>1</v>
      </c>
      <c r="M3909" s="43">
        <v>0</v>
      </c>
      <c r="N3909" s="49">
        <v>1</v>
      </c>
      <c r="O3909" s="111" t="str">
        <f>Cal_051922a!$E$2</f>
        <v>Cal_051922a</v>
      </c>
      <c r="P3909" s="112">
        <f>Cal_051922a!$Q$3</f>
        <v>1.8382409380942635</v>
      </c>
      <c r="Q3909" s="112">
        <f>Cal_051922a!$R$3</f>
        <v>0.56187208580813652</v>
      </c>
      <c r="R3909" s="46">
        <v>235.5</v>
      </c>
      <c r="S3909" s="46">
        <v>143.30000000000001</v>
      </c>
      <c r="T3909" s="43">
        <f t="shared" si="1076"/>
        <v>0.7360000000000001</v>
      </c>
      <c r="U3909" s="79">
        <f t="shared" si="1072"/>
        <v>234.76400000000001</v>
      </c>
      <c r="V3909" s="79">
        <f t="shared" si="1073"/>
        <v>142.56400000000002</v>
      </c>
      <c r="W3909" s="465">
        <f t="shared" si="1074"/>
        <v>3.9174543678697828</v>
      </c>
      <c r="X3909" s="465">
        <f t="shared" si="1075"/>
        <v>1.1600670559660493</v>
      </c>
      <c r="Y3909" s="43">
        <f>Cal_051922a!$A$3</f>
        <v>20220519</v>
      </c>
      <c r="Z3909" s="48" t="s">
        <v>1584</v>
      </c>
      <c r="AA3909" s="43">
        <v>20221107</v>
      </c>
      <c r="AB3909" s="380"/>
      <c r="AC3909" s="372"/>
      <c r="AD3909" s="372"/>
      <c r="AE3909" s="689" t="s">
        <v>1250</v>
      </c>
      <c r="AF3909" s="130">
        <v>1</v>
      </c>
      <c r="AG3909" s="130" t="s">
        <v>1634</v>
      </c>
      <c r="AH3909"/>
    </row>
    <row r="3910" spans="1:35" x14ac:dyDescent="0.2">
      <c r="A3910" s="43" t="s">
        <v>1292</v>
      </c>
      <c r="B3910" s="45">
        <v>20210206</v>
      </c>
      <c r="C3910" s="107" t="s">
        <v>1297</v>
      </c>
      <c r="D3910" s="107">
        <v>13</v>
      </c>
      <c r="E3910" s="107">
        <v>3</v>
      </c>
      <c r="F3910" s="126"/>
      <c r="H3910" s="107" t="s">
        <v>11</v>
      </c>
      <c r="I3910" s="107">
        <v>290</v>
      </c>
      <c r="J3910" s="107">
        <v>0</v>
      </c>
      <c r="K3910" s="43">
        <v>10</v>
      </c>
      <c r="L3910" s="43">
        <v>1</v>
      </c>
      <c r="M3910" s="43">
        <v>0</v>
      </c>
      <c r="N3910" s="49">
        <v>1</v>
      </c>
      <c r="O3910" s="111" t="str">
        <f>Cal_051922a!$E$2</f>
        <v>Cal_051922a</v>
      </c>
      <c r="P3910" s="112">
        <f>Cal_051922a!$Q$3</f>
        <v>1.8382409380942635</v>
      </c>
      <c r="Q3910" s="112">
        <f>Cal_051922a!$R$3</f>
        <v>0.56187208580813652</v>
      </c>
      <c r="R3910" s="46">
        <v>240.7</v>
      </c>
      <c r="S3910" s="46">
        <v>148.30000000000001</v>
      </c>
      <c r="T3910" s="43">
        <f t="shared" si="1076"/>
        <v>0.7360000000000001</v>
      </c>
      <c r="U3910" s="79">
        <f t="shared" si="1072"/>
        <v>239.964</v>
      </c>
      <c r="V3910" s="79">
        <f t="shared" si="1073"/>
        <v>147.56400000000002</v>
      </c>
      <c r="W3910" s="465">
        <f t="shared" si="1074"/>
        <v>3.9259520996872879</v>
      </c>
      <c r="X3910" s="465">
        <f t="shared" si="1075"/>
        <v>1.3296479914080166</v>
      </c>
      <c r="Y3910" s="43">
        <f>Cal_051922a!$A$3</f>
        <v>20220519</v>
      </c>
      <c r="Z3910" s="48" t="s">
        <v>1584</v>
      </c>
      <c r="AA3910" s="43">
        <v>20221107</v>
      </c>
      <c r="AB3910" s="380"/>
      <c r="AC3910" s="372"/>
      <c r="AD3910" s="372"/>
      <c r="AE3910" s="689" t="s">
        <v>1250</v>
      </c>
      <c r="AF3910" s="130">
        <v>1</v>
      </c>
      <c r="AG3910" s="130" t="s">
        <v>1634</v>
      </c>
      <c r="AH3910"/>
    </row>
    <row r="3911" spans="1:35" x14ac:dyDescent="0.2">
      <c r="A3911" s="43" t="s">
        <v>1292</v>
      </c>
      <c r="B3911" s="45">
        <v>20210206</v>
      </c>
      <c r="C3911" s="107" t="s">
        <v>1297</v>
      </c>
      <c r="D3911" s="107">
        <v>13</v>
      </c>
      <c r="E3911" s="107">
        <v>6</v>
      </c>
      <c r="F3911" s="126"/>
      <c r="H3911" s="107" t="s">
        <v>10</v>
      </c>
      <c r="I3911" s="107">
        <v>290</v>
      </c>
      <c r="J3911" s="107">
        <v>0</v>
      </c>
      <c r="K3911" s="43">
        <v>10</v>
      </c>
      <c r="L3911" s="43">
        <v>1</v>
      </c>
      <c r="M3911" s="43">
        <v>0</v>
      </c>
      <c r="N3911" s="49">
        <v>1</v>
      </c>
      <c r="O3911" s="111" t="str">
        <f>Cal_051922a!$E$2</f>
        <v>Cal_051922a</v>
      </c>
      <c r="P3911" s="112">
        <f>Cal_051922a!$Q$3</f>
        <v>1.8382409380942635</v>
      </c>
      <c r="Q3911" s="112">
        <f>Cal_051922a!$R$3</f>
        <v>0.56187208580813652</v>
      </c>
      <c r="R3911" s="46">
        <v>250.2</v>
      </c>
      <c r="S3911" s="46">
        <v>153.4</v>
      </c>
      <c r="T3911" s="43">
        <f t="shared" si="1076"/>
        <v>0.7360000000000001</v>
      </c>
      <c r="U3911" s="79">
        <f t="shared" si="1072"/>
        <v>249.464</v>
      </c>
      <c r="V3911" s="79">
        <f t="shared" si="1073"/>
        <v>152.66400000000002</v>
      </c>
      <c r="W3911" s="465">
        <f t="shared" si="1074"/>
        <v>4.1129021996723969</v>
      </c>
      <c r="X3911" s="465">
        <f t="shared" si="1075"/>
        <v>1.3243381320275678</v>
      </c>
      <c r="Y3911" s="43">
        <f>Cal_051922a!$A$3</f>
        <v>20220519</v>
      </c>
      <c r="Z3911" s="48" t="s">
        <v>1584</v>
      </c>
      <c r="AA3911" s="43">
        <v>20221107</v>
      </c>
      <c r="AB3911" s="380"/>
      <c r="AC3911" s="372"/>
      <c r="AD3911" s="372"/>
      <c r="AE3911" s="689" t="s">
        <v>1250</v>
      </c>
      <c r="AF3911" s="130">
        <v>1</v>
      </c>
      <c r="AG3911" s="130" t="s">
        <v>1634</v>
      </c>
      <c r="AH3911"/>
    </row>
    <row r="3912" spans="1:35" x14ac:dyDescent="0.2">
      <c r="A3912" s="43" t="s">
        <v>1292</v>
      </c>
      <c r="B3912" s="45">
        <v>20210206</v>
      </c>
      <c r="C3912" s="107" t="s">
        <v>1297</v>
      </c>
      <c r="D3912" s="107">
        <v>13</v>
      </c>
      <c r="E3912" s="107">
        <v>6</v>
      </c>
      <c r="F3912" s="126"/>
      <c r="H3912" s="107" t="s">
        <v>11</v>
      </c>
      <c r="I3912" s="107">
        <v>290</v>
      </c>
      <c r="J3912" s="107">
        <v>0</v>
      </c>
      <c r="K3912" s="43">
        <v>5</v>
      </c>
      <c r="L3912" s="43">
        <v>1</v>
      </c>
      <c r="M3912" s="43">
        <v>0</v>
      </c>
      <c r="N3912" s="49">
        <f>1/3</f>
        <v>0.33333333333333331</v>
      </c>
      <c r="O3912" s="111" t="str">
        <f>Cal_051922a!$E$2</f>
        <v>Cal_051922a</v>
      </c>
      <c r="P3912" s="112">
        <f>Cal_051922a!$Q$3</f>
        <v>1.8382409380942635</v>
      </c>
      <c r="Q3912" s="112">
        <f>Cal_051922a!$R$3</f>
        <v>0.56187208580813652</v>
      </c>
      <c r="R3912" s="46">
        <v>155.30000000000001</v>
      </c>
      <c r="S3912" s="46">
        <v>96.38</v>
      </c>
      <c r="T3912" s="43">
        <f t="shared" ref="T3912:T3916" si="1077">AVERAGE(0.791,0.919,0.86,0.504,0.536,0.639)</f>
        <v>0.70816666666666661</v>
      </c>
      <c r="U3912" s="79">
        <f t="shared" si="1072"/>
        <v>154.59183333333334</v>
      </c>
      <c r="V3912" s="79">
        <f t="shared" si="1073"/>
        <v>95.671833333333325</v>
      </c>
      <c r="W3912" s="465">
        <f t="shared" si="1074"/>
        <v>3.7551476901554404</v>
      </c>
      <c r="X3912" s="465">
        <f t="shared" si="1075"/>
        <v>1.3559860821256167</v>
      </c>
      <c r="Y3912" s="43">
        <f>Cal_051922a!$A$3</f>
        <v>20220519</v>
      </c>
      <c r="Z3912" s="48" t="s">
        <v>1560</v>
      </c>
      <c r="AA3912" s="43">
        <v>20221027</v>
      </c>
      <c r="AB3912" s="380"/>
      <c r="AC3912" s="372"/>
      <c r="AD3912" s="372"/>
      <c r="AE3912" s="689" t="s">
        <v>1250</v>
      </c>
      <c r="AF3912" s="130">
        <v>1</v>
      </c>
      <c r="AG3912" s="130" t="s">
        <v>1634</v>
      </c>
      <c r="AH3912"/>
    </row>
    <row r="3913" spans="1:35" x14ac:dyDescent="0.2">
      <c r="A3913" s="43" t="s">
        <v>1292</v>
      </c>
      <c r="B3913" s="45">
        <v>20210206</v>
      </c>
      <c r="C3913" s="107" t="s">
        <v>1297</v>
      </c>
      <c r="D3913" s="107">
        <v>13</v>
      </c>
      <c r="E3913" s="107">
        <v>12</v>
      </c>
      <c r="F3913" s="126"/>
      <c r="H3913" s="107" t="s">
        <v>10</v>
      </c>
      <c r="I3913" s="107">
        <v>290</v>
      </c>
      <c r="J3913" s="107">
        <v>0</v>
      </c>
      <c r="K3913" s="43">
        <v>10</v>
      </c>
      <c r="L3913" s="43">
        <v>1</v>
      </c>
      <c r="M3913" s="43">
        <v>0</v>
      </c>
      <c r="N3913" s="49">
        <v>1</v>
      </c>
      <c r="O3913" s="111" t="str">
        <f>Cal_051922a!$E$2</f>
        <v>Cal_051922a</v>
      </c>
      <c r="P3913" s="112">
        <f>Cal_051922a!$Q$3</f>
        <v>1.8382409380942635</v>
      </c>
      <c r="Q3913" s="112">
        <f>Cal_051922a!$R$3</f>
        <v>0.56187208580813652</v>
      </c>
      <c r="R3913" s="46">
        <v>287</v>
      </c>
      <c r="S3913" s="46">
        <v>177.5</v>
      </c>
      <c r="T3913" s="43">
        <f>AVERAGE(0.606,0.763,0.748,0.817,0.777,0.792)</f>
        <v>0.75050000000000006</v>
      </c>
      <c r="U3913" s="79">
        <f t="shared" si="1072"/>
        <v>286.24950000000001</v>
      </c>
      <c r="V3913" s="79">
        <f t="shared" si="1073"/>
        <v>176.74950000000001</v>
      </c>
      <c r="W3913" s="465">
        <f t="shared" si="1074"/>
        <v>4.6525081700839621</v>
      </c>
      <c r="X3913" s="465">
        <f t="shared" si="1075"/>
        <v>1.6425549096715959</v>
      </c>
      <c r="Y3913" s="43">
        <f>Cal_051922a!$A$3</f>
        <v>20220519</v>
      </c>
      <c r="Z3913" s="48" t="s">
        <v>1580</v>
      </c>
      <c r="AA3913" s="43">
        <v>20221107</v>
      </c>
      <c r="AB3913" s="380"/>
      <c r="AC3913" s="372"/>
      <c r="AD3913" s="372"/>
      <c r="AE3913" s="689" t="s">
        <v>1250</v>
      </c>
      <c r="AF3913" s="130">
        <v>1</v>
      </c>
      <c r="AG3913" s="130" t="s">
        <v>1634</v>
      </c>
      <c r="AH3913"/>
    </row>
    <row r="3914" spans="1:35" x14ac:dyDescent="0.2">
      <c r="A3914" s="43" t="s">
        <v>1292</v>
      </c>
      <c r="B3914" s="45">
        <v>20210206</v>
      </c>
      <c r="C3914" s="107" t="s">
        <v>1297</v>
      </c>
      <c r="D3914" s="107">
        <v>13</v>
      </c>
      <c r="E3914" s="107">
        <v>12</v>
      </c>
      <c r="F3914" s="126"/>
      <c r="H3914" s="107" t="s">
        <v>11</v>
      </c>
      <c r="I3914" s="107">
        <v>290</v>
      </c>
      <c r="J3914" s="107">
        <v>0</v>
      </c>
      <c r="K3914" s="43">
        <v>5</v>
      </c>
      <c r="L3914" s="43">
        <v>1</v>
      </c>
      <c r="M3914" s="43">
        <v>0</v>
      </c>
      <c r="N3914" s="49">
        <f>1/3</f>
        <v>0.33333333333333331</v>
      </c>
      <c r="O3914" s="111" t="str">
        <f>Cal_051922a!$E$2</f>
        <v>Cal_051922a</v>
      </c>
      <c r="P3914" s="112">
        <f>Cal_051922a!$Q$3</f>
        <v>1.8382409380942635</v>
      </c>
      <c r="Q3914" s="112">
        <f>Cal_051922a!$R$3</f>
        <v>0.56187208580813652</v>
      </c>
      <c r="R3914" s="46">
        <v>176.4</v>
      </c>
      <c r="S3914" s="46">
        <v>106.9</v>
      </c>
      <c r="T3914" s="43">
        <f t="shared" si="1077"/>
        <v>0.70816666666666661</v>
      </c>
      <c r="U3914" s="79">
        <f t="shared" si="1072"/>
        <v>175.69183333333334</v>
      </c>
      <c r="V3914" s="79">
        <f t="shared" si="1073"/>
        <v>106.19183333333334</v>
      </c>
      <c r="W3914" s="465">
        <f t="shared" si="1074"/>
        <v>4.4294427098744569</v>
      </c>
      <c r="X3914" s="465">
        <f t="shared" si="1075"/>
        <v>1.2437073362774893</v>
      </c>
      <c r="Y3914" s="43">
        <f>Cal_051922a!$A$3</f>
        <v>20220519</v>
      </c>
      <c r="Z3914" s="48" t="s">
        <v>1560</v>
      </c>
      <c r="AA3914" s="43">
        <v>20221027</v>
      </c>
      <c r="AB3914" s="380"/>
      <c r="AC3914" s="372"/>
      <c r="AD3914" s="372"/>
      <c r="AE3914" s="689" t="s">
        <v>1250</v>
      </c>
      <c r="AF3914" s="130">
        <v>1</v>
      </c>
      <c r="AG3914" s="130" t="s">
        <v>1634</v>
      </c>
      <c r="AH3914"/>
    </row>
    <row r="3915" spans="1:35" x14ac:dyDescent="0.2">
      <c r="A3915" s="43" t="s">
        <v>1292</v>
      </c>
      <c r="B3915" s="45">
        <v>20210206</v>
      </c>
      <c r="C3915" s="107" t="s">
        <v>1297</v>
      </c>
      <c r="D3915" s="107">
        <v>13</v>
      </c>
      <c r="E3915" s="107">
        <v>12</v>
      </c>
      <c r="F3915" s="126"/>
      <c r="H3915" s="107" t="s">
        <v>10</v>
      </c>
      <c r="I3915" s="107">
        <v>290</v>
      </c>
      <c r="J3915" s="107">
        <v>10</v>
      </c>
      <c r="K3915" s="43">
        <v>5</v>
      </c>
      <c r="L3915" s="43">
        <v>1</v>
      </c>
      <c r="M3915" s="43">
        <v>0</v>
      </c>
      <c r="N3915" s="49">
        <v>1</v>
      </c>
      <c r="O3915" s="111" t="str">
        <f>Cal_051922a!$E$2</f>
        <v>Cal_051922a</v>
      </c>
      <c r="P3915" s="112">
        <f>Cal_051922a!$Q$3</f>
        <v>1.8382409380942635</v>
      </c>
      <c r="Q3915" s="112">
        <f>Cal_051922a!$R$3</f>
        <v>0.56187208580813652</v>
      </c>
      <c r="R3915" s="46">
        <v>197.3</v>
      </c>
      <c r="S3915" s="46">
        <v>122.9</v>
      </c>
      <c r="T3915" s="43">
        <f t="shared" si="1077"/>
        <v>0.70816666666666661</v>
      </c>
      <c r="U3915" s="79">
        <f t="shared" si="1072"/>
        <v>196.59183333333334</v>
      </c>
      <c r="V3915" s="79">
        <f t="shared" si="1073"/>
        <v>122.19183333333334</v>
      </c>
      <c r="W3915" s="465">
        <f t="shared" si="1074"/>
        <v>1.5805781180559215</v>
      </c>
      <c r="X3915" s="465">
        <f t="shared" si="1075"/>
        <v>0.59539776494321384</v>
      </c>
      <c r="Y3915" s="43">
        <f>Cal_051922a!$A$3</f>
        <v>20220519</v>
      </c>
      <c r="Z3915" s="48" t="s">
        <v>1560</v>
      </c>
      <c r="AA3915" s="43">
        <v>20221027</v>
      </c>
      <c r="AB3915" s="380"/>
      <c r="AC3915" s="372"/>
      <c r="AD3915" s="372"/>
      <c r="AE3915" s="689" t="s">
        <v>1250</v>
      </c>
      <c r="AF3915" s="130">
        <v>3</v>
      </c>
      <c r="AG3915" s="130" t="s">
        <v>1634</v>
      </c>
      <c r="AH3915" t="s">
        <v>1808</v>
      </c>
    </row>
    <row r="3916" spans="1:35" x14ac:dyDescent="0.2">
      <c r="A3916" s="43" t="s">
        <v>1292</v>
      </c>
      <c r="B3916" s="45">
        <v>20210206</v>
      </c>
      <c r="C3916" s="107" t="s">
        <v>1297</v>
      </c>
      <c r="D3916" s="107">
        <v>13</v>
      </c>
      <c r="E3916" s="107">
        <v>12</v>
      </c>
      <c r="F3916" s="126"/>
      <c r="H3916" s="107" t="s">
        <v>11</v>
      </c>
      <c r="I3916" s="107">
        <v>290</v>
      </c>
      <c r="J3916" s="107">
        <v>10</v>
      </c>
      <c r="K3916" s="43">
        <v>5</v>
      </c>
      <c r="L3916" s="43">
        <v>1</v>
      </c>
      <c r="M3916" s="43">
        <v>0</v>
      </c>
      <c r="N3916" s="49">
        <v>1</v>
      </c>
      <c r="O3916" s="111" t="str">
        <f>Cal_051922a!$E$2</f>
        <v>Cal_051922a</v>
      </c>
      <c r="P3916" s="112">
        <f>Cal_051922a!$Q$3</f>
        <v>1.8382409380942635</v>
      </c>
      <c r="Q3916" s="112">
        <f>Cal_051922a!$R$3</f>
        <v>0.56187208580813652</v>
      </c>
      <c r="R3916" s="46">
        <v>108.9</v>
      </c>
      <c r="S3916" s="46">
        <v>71.709999999999994</v>
      </c>
      <c r="T3916" s="43">
        <f t="shared" si="1077"/>
        <v>0.70816666666666661</v>
      </c>
      <c r="U3916" s="79">
        <f t="shared" si="1072"/>
        <v>108.19183333333334</v>
      </c>
      <c r="V3916" s="79">
        <f t="shared" si="1073"/>
        <v>71.001833333333323</v>
      </c>
      <c r="W3916" s="465">
        <f t="shared" si="1074"/>
        <v>0.7900766157325233</v>
      </c>
      <c r="X3916" s="465">
        <f t="shared" si="1075"/>
        <v>0.47431456956538176</v>
      </c>
      <c r="Y3916" s="43">
        <f>Cal_051922a!$A$3</f>
        <v>20220519</v>
      </c>
      <c r="Z3916" s="48" t="s">
        <v>1560</v>
      </c>
      <c r="AA3916" s="43">
        <v>20221027</v>
      </c>
      <c r="AB3916" s="380"/>
      <c r="AC3916" s="372"/>
      <c r="AD3916" s="372"/>
      <c r="AE3916" s="689" t="s">
        <v>1250</v>
      </c>
      <c r="AF3916" s="130">
        <v>3</v>
      </c>
      <c r="AG3916" s="130" t="s">
        <v>1634</v>
      </c>
      <c r="AH3916" t="s">
        <v>1808</v>
      </c>
    </row>
    <row r="3917" spans="1:35" s="82" customFormat="1" x14ac:dyDescent="0.2">
      <c r="A3917" s="82" t="s">
        <v>1292</v>
      </c>
      <c r="B3917" s="81">
        <v>20210206</v>
      </c>
      <c r="C3917" s="126" t="s">
        <v>1297</v>
      </c>
      <c r="D3917" s="126">
        <v>13</v>
      </c>
      <c r="E3917" s="126">
        <v>6</v>
      </c>
      <c r="F3917" s="107"/>
      <c r="G3917" s="107"/>
      <c r="H3917" s="126" t="s">
        <v>10</v>
      </c>
      <c r="I3917" s="126">
        <v>293</v>
      </c>
      <c r="J3917" s="126">
        <v>5</v>
      </c>
      <c r="K3917" s="82">
        <v>5</v>
      </c>
      <c r="L3917" s="82">
        <v>1</v>
      </c>
      <c r="M3917" s="82">
        <v>0</v>
      </c>
      <c r="N3917" s="83">
        <f t="shared" ref="N3917:N3924" si="1078">1/3</f>
        <v>0.33333333333333331</v>
      </c>
      <c r="O3917" s="156" t="str">
        <f>Cal_051922a!$E$2</f>
        <v>Cal_051922a</v>
      </c>
      <c r="P3917" s="157">
        <f>Cal_051922a!$Q$3</f>
        <v>1.8382409380942635</v>
      </c>
      <c r="Q3917" s="157">
        <f>Cal_051922a!$R$3</f>
        <v>0.56187208580813652</v>
      </c>
      <c r="R3917" s="84">
        <v>182</v>
      </c>
      <c r="S3917" s="84">
        <v>108.8</v>
      </c>
      <c r="T3917" s="82">
        <f t="shared" ref="T3917:T3918" si="1079">AVERAGE(0.888, 0.832, 0.918, 0.587, 0.78, 0.439)</f>
        <v>0.7406666666666667</v>
      </c>
      <c r="U3917" s="125">
        <f t="shared" si="1053"/>
        <v>181.25933333333333</v>
      </c>
      <c r="V3917" s="125">
        <f t="shared" si="1054"/>
        <v>108.05933333333333</v>
      </c>
      <c r="W3917" s="459">
        <f t="shared" si="1055"/>
        <v>4.6174876541466334</v>
      </c>
      <c r="X3917" s="459">
        <f t="shared" si="1056"/>
        <v>1.09632258356797</v>
      </c>
      <c r="Y3917" s="82">
        <f>Cal_051922a!$A$3</f>
        <v>20220519</v>
      </c>
      <c r="Z3917" s="90" t="s">
        <v>1548</v>
      </c>
      <c r="AA3917" s="82">
        <v>20220913</v>
      </c>
      <c r="AB3917" s="85"/>
      <c r="AE3917" s="689" t="s">
        <v>1250</v>
      </c>
      <c r="AF3917" s="130">
        <v>3</v>
      </c>
      <c r="AG3917" s="130" t="s">
        <v>1634</v>
      </c>
      <c r="AH3917" s="155" t="s">
        <v>1810</v>
      </c>
      <c r="AI3917" s="155" t="s">
        <v>1809</v>
      </c>
    </row>
    <row r="3918" spans="1:35" s="82" customFormat="1" x14ac:dyDescent="0.2">
      <c r="A3918" s="82" t="s">
        <v>1292</v>
      </c>
      <c r="B3918" s="81">
        <v>20210206</v>
      </c>
      <c r="C3918" s="126" t="s">
        <v>1297</v>
      </c>
      <c r="D3918" s="126">
        <v>13</v>
      </c>
      <c r="E3918" s="126">
        <v>6</v>
      </c>
      <c r="F3918" s="107"/>
      <c r="G3918" s="107"/>
      <c r="H3918" s="126" t="s">
        <v>11</v>
      </c>
      <c r="I3918" s="126">
        <v>292</v>
      </c>
      <c r="J3918" s="126">
        <v>5</v>
      </c>
      <c r="K3918" s="82">
        <v>5</v>
      </c>
      <c r="L3918" s="82">
        <v>1</v>
      </c>
      <c r="M3918" s="82">
        <v>0</v>
      </c>
      <c r="N3918" s="83">
        <f t="shared" si="1078"/>
        <v>0.33333333333333331</v>
      </c>
      <c r="O3918" s="156" t="str">
        <f>Cal_051922a!$E$2</f>
        <v>Cal_051922a</v>
      </c>
      <c r="P3918" s="157">
        <f>Cal_051922a!$Q$3</f>
        <v>1.8382409380942635</v>
      </c>
      <c r="Q3918" s="157">
        <f>Cal_051922a!$R$3</f>
        <v>0.56187208580813652</v>
      </c>
      <c r="R3918" s="84">
        <v>188</v>
      </c>
      <c r="S3918" s="84">
        <v>112.9</v>
      </c>
      <c r="T3918" s="82">
        <f t="shared" si="1079"/>
        <v>0.7406666666666667</v>
      </c>
      <c r="U3918" s="125">
        <f t="shared" si="1053"/>
        <v>187.25933333333333</v>
      </c>
      <c r="V3918" s="125">
        <f t="shared" si="1054"/>
        <v>112.15933333333334</v>
      </c>
      <c r="W3918" s="459">
        <f t="shared" si="1055"/>
        <v>4.7535642445232966</v>
      </c>
      <c r="X3918" s="459">
        <f t="shared" si="1056"/>
        <v>1.1973503454144834</v>
      </c>
      <c r="Y3918" s="82">
        <f>Cal_051922a!$A$3</f>
        <v>20220519</v>
      </c>
      <c r="Z3918" s="90" t="s">
        <v>1548</v>
      </c>
      <c r="AA3918" s="82">
        <v>20220913</v>
      </c>
      <c r="AB3918" s="85"/>
      <c r="AE3918" s="689" t="s">
        <v>1250</v>
      </c>
      <c r="AF3918" s="130">
        <v>3</v>
      </c>
      <c r="AG3918" s="130" t="s">
        <v>1634</v>
      </c>
      <c r="AH3918" s="155" t="s">
        <v>1811</v>
      </c>
      <c r="AI3918" s="155"/>
    </row>
    <row r="3919" spans="1:35" s="372" customFormat="1" x14ac:dyDescent="0.2">
      <c r="A3919" s="372" t="s">
        <v>1292</v>
      </c>
      <c r="B3919" s="462">
        <v>20210206</v>
      </c>
      <c r="C3919" s="373" t="s">
        <v>1297</v>
      </c>
      <c r="D3919" s="373">
        <v>13</v>
      </c>
      <c r="E3919" s="373">
        <v>6</v>
      </c>
      <c r="F3919" s="107"/>
      <c r="G3919" s="107"/>
      <c r="H3919" s="373" t="s">
        <v>10</v>
      </c>
      <c r="I3919" s="373">
        <v>550</v>
      </c>
      <c r="J3919" s="373">
        <v>20</v>
      </c>
      <c r="K3919" s="372">
        <v>5</v>
      </c>
      <c r="L3919" s="372">
        <v>1</v>
      </c>
      <c r="M3919" s="372">
        <v>0</v>
      </c>
      <c r="N3919" s="375">
        <f t="shared" si="1078"/>
        <v>0.33333333333333331</v>
      </c>
      <c r="O3919" s="374" t="str">
        <f>Cal_051922a!$E$2</f>
        <v>Cal_051922a</v>
      </c>
      <c r="P3919" s="596">
        <f>Cal_051922a!$Q$3</f>
        <v>1.8382409380942635</v>
      </c>
      <c r="Q3919" s="596">
        <f>Cal_051922a!$R$3</f>
        <v>0.56187208580813652</v>
      </c>
      <c r="R3919" s="376">
        <v>261.2</v>
      </c>
      <c r="S3919" s="376">
        <v>150.69999999999999</v>
      </c>
      <c r="T3919" s="372">
        <f t="shared" ref="T3919:T3920" si="1080">AVERAGE(0.932,0.547,0.855)</f>
        <v>0.77800000000000002</v>
      </c>
      <c r="U3919" s="378">
        <f t="shared" si="1053"/>
        <v>260.42199999999997</v>
      </c>
      <c r="V3919" s="378">
        <f t="shared" si="1054"/>
        <v>149.922</v>
      </c>
      <c r="W3919" s="464">
        <f t="shared" si="1055"/>
        <v>3.7133156739810844</v>
      </c>
      <c r="X3919" s="464">
        <f t="shared" si="1056"/>
        <v>0.50980826401903956</v>
      </c>
      <c r="Y3919" s="372">
        <f>Cal_051922a!$A$3</f>
        <v>20220519</v>
      </c>
      <c r="Z3919" s="380" t="s">
        <v>1301</v>
      </c>
      <c r="AA3919" s="372">
        <v>20220818</v>
      </c>
      <c r="AB3919" s="380"/>
      <c r="AE3919" s="692" t="s">
        <v>1250</v>
      </c>
      <c r="AF3919" s="628">
        <v>1</v>
      </c>
      <c r="AG3919" s="628" t="s">
        <v>1634</v>
      </c>
      <c r="AH3919" s="412" t="s">
        <v>246</v>
      </c>
      <c r="AI3919" s="371"/>
    </row>
    <row r="3920" spans="1:35" s="372" customFormat="1" x14ac:dyDescent="0.2">
      <c r="A3920" s="372" t="s">
        <v>1292</v>
      </c>
      <c r="B3920" s="462">
        <v>20210206</v>
      </c>
      <c r="C3920" s="373" t="s">
        <v>1297</v>
      </c>
      <c r="D3920" s="373">
        <v>13</v>
      </c>
      <c r="E3920" s="373">
        <v>6</v>
      </c>
      <c r="F3920" s="107"/>
      <c r="G3920" s="107"/>
      <c r="H3920" s="373" t="s">
        <v>11</v>
      </c>
      <c r="I3920" s="373">
        <v>550</v>
      </c>
      <c r="J3920" s="373">
        <v>20</v>
      </c>
      <c r="K3920" s="372">
        <v>5</v>
      </c>
      <c r="L3920" s="372">
        <v>1</v>
      </c>
      <c r="M3920" s="372">
        <v>0</v>
      </c>
      <c r="N3920" s="375">
        <f t="shared" si="1078"/>
        <v>0.33333333333333331</v>
      </c>
      <c r="O3920" s="374" t="str">
        <f>Cal_051922a!$E$2</f>
        <v>Cal_051922a</v>
      </c>
      <c r="P3920" s="596">
        <f>Cal_051922a!$Q$3</f>
        <v>1.8382409380942635</v>
      </c>
      <c r="Q3920" s="596">
        <f>Cal_051922a!$R$3</f>
        <v>0.56187208580813652</v>
      </c>
      <c r="R3920" s="376">
        <v>231.1</v>
      </c>
      <c r="S3920" s="376">
        <v>133.4</v>
      </c>
      <c r="T3920" s="372">
        <f t="shared" si="1080"/>
        <v>0.77800000000000002</v>
      </c>
      <c r="U3920" s="378">
        <f t="shared" si="1053"/>
        <v>230.322</v>
      </c>
      <c r="V3920" s="378">
        <f t="shared" si="1054"/>
        <v>132.62200000000001</v>
      </c>
      <c r="W3920" s="464">
        <f t="shared" si="1055"/>
        <v>3.2831759398004707</v>
      </c>
      <c r="X3920" s="464">
        <f t="shared" si="1056"/>
        <v>0.45262763075923734</v>
      </c>
      <c r="Y3920" s="372">
        <f>Cal_051922a!$A$3</f>
        <v>20220519</v>
      </c>
      <c r="Z3920" s="694" t="s">
        <v>1545</v>
      </c>
      <c r="AA3920" s="372">
        <v>20220818</v>
      </c>
      <c r="AB3920" s="380"/>
      <c r="AE3920" s="692" t="s">
        <v>1250</v>
      </c>
      <c r="AF3920" s="628">
        <v>1</v>
      </c>
      <c r="AG3920" s="628" t="s">
        <v>1634</v>
      </c>
      <c r="AH3920" s="371" t="s">
        <v>247</v>
      </c>
      <c r="AI3920" s="371"/>
    </row>
    <row r="3921" spans="1:35" s="82" customFormat="1" x14ac:dyDescent="0.2">
      <c r="A3921" s="82" t="s">
        <v>1292</v>
      </c>
      <c r="B3921" s="81">
        <v>20210206</v>
      </c>
      <c r="C3921" s="126" t="s">
        <v>1297</v>
      </c>
      <c r="D3921" s="126">
        <v>13</v>
      </c>
      <c r="E3921" s="126">
        <v>12</v>
      </c>
      <c r="F3921" s="107"/>
      <c r="G3921" s="107"/>
      <c r="H3921" s="126" t="s">
        <v>10</v>
      </c>
      <c r="I3921" s="126">
        <v>294</v>
      </c>
      <c r="J3921" s="126">
        <v>5</v>
      </c>
      <c r="K3921" s="82">
        <v>5</v>
      </c>
      <c r="L3921" s="82">
        <v>1</v>
      </c>
      <c r="M3921" s="82">
        <v>0</v>
      </c>
      <c r="N3921" s="83">
        <f t="shared" si="1078"/>
        <v>0.33333333333333331</v>
      </c>
      <c r="O3921" s="156" t="str">
        <f>Cal_051922a!$E$2</f>
        <v>Cal_051922a</v>
      </c>
      <c r="P3921" s="157">
        <f>Cal_051922a!$Q$3</f>
        <v>1.8382409380942635</v>
      </c>
      <c r="Q3921" s="157">
        <f>Cal_051922a!$R$3</f>
        <v>0.56187208580813652</v>
      </c>
      <c r="R3921" s="84">
        <v>151.80000000000001</v>
      </c>
      <c r="S3921" s="84">
        <v>92.14</v>
      </c>
      <c r="T3921" s="82">
        <f>AVERAGE(0.888, 0.832, 0.918, 0.587, 0.78, 0.439)</f>
        <v>0.7406666666666667</v>
      </c>
      <c r="U3921" s="125">
        <f t="shared" si="1053"/>
        <v>151.05933333333334</v>
      </c>
      <c r="V3921" s="125">
        <f t="shared" si="1054"/>
        <v>91.399333333333331</v>
      </c>
      <c r="W3921" s="459">
        <f t="shared" si="1055"/>
        <v>3.7505779915148016</v>
      </c>
      <c r="X3921" s="459">
        <f t="shared" si="1056"/>
        <v>1.0658696879109018</v>
      </c>
      <c r="Y3921" s="82">
        <f>Cal_051922a!$A$3</f>
        <v>20220519</v>
      </c>
      <c r="Z3921" s="90" t="s">
        <v>1548</v>
      </c>
      <c r="AA3921" s="82">
        <v>20220913</v>
      </c>
      <c r="AB3921" s="85"/>
      <c r="AE3921" s="689" t="s">
        <v>1250</v>
      </c>
      <c r="AF3921" s="130">
        <v>1</v>
      </c>
      <c r="AG3921" s="130" t="s">
        <v>1634</v>
      </c>
      <c r="AH3921" s="155" t="s">
        <v>240</v>
      </c>
      <c r="AI3921" s="155"/>
    </row>
    <row r="3922" spans="1:35" s="82" customFormat="1" x14ac:dyDescent="0.2">
      <c r="A3922" s="82" t="s">
        <v>1292</v>
      </c>
      <c r="B3922" s="81">
        <v>20210206</v>
      </c>
      <c r="C3922" s="126" t="s">
        <v>1297</v>
      </c>
      <c r="D3922" s="126">
        <v>13</v>
      </c>
      <c r="E3922" s="126">
        <v>12</v>
      </c>
      <c r="F3922" s="107"/>
      <c r="G3922" s="107"/>
      <c r="H3922" s="126" t="s">
        <v>11</v>
      </c>
      <c r="I3922" s="126">
        <v>293</v>
      </c>
      <c r="J3922" s="126">
        <v>5</v>
      </c>
      <c r="K3922" s="82">
        <v>5</v>
      </c>
      <c r="L3922" s="82">
        <v>1</v>
      </c>
      <c r="M3922" s="82">
        <v>0</v>
      </c>
      <c r="N3922" s="83">
        <f t="shared" si="1078"/>
        <v>0.33333333333333331</v>
      </c>
      <c r="O3922" s="156" t="str">
        <f>Cal_051922a!$E$2</f>
        <v>Cal_051922a</v>
      </c>
      <c r="P3922" s="157">
        <f>Cal_051922a!$Q$3</f>
        <v>1.8382409380942635</v>
      </c>
      <c r="Q3922" s="157">
        <f>Cal_051922a!$R$3</f>
        <v>0.56187208580813652</v>
      </c>
      <c r="R3922" s="84">
        <v>150.1</v>
      </c>
      <c r="S3922" s="84">
        <v>89.22</v>
      </c>
      <c r="T3922" s="82">
        <f>AVERAGE(0.888, 0.832, 0.918, 0.587, 0.78, 0.439)</f>
        <v>0.7406666666666667</v>
      </c>
      <c r="U3922" s="125">
        <f t="shared" si="1053"/>
        <v>149.35933333333332</v>
      </c>
      <c r="V3922" s="125">
        <f t="shared" si="1054"/>
        <v>88.479333333333329</v>
      </c>
      <c r="W3922" s="459">
        <f t="shared" si="1055"/>
        <v>3.8403367265634838</v>
      </c>
      <c r="X3922" s="459">
        <f t="shared" si="1056"/>
        <v>0.83814966633945398</v>
      </c>
      <c r="Y3922" s="82">
        <f>Cal_051922a!$A$3</f>
        <v>20220519</v>
      </c>
      <c r="Z3922" s="90" t="s">
        <v>1548</v>
      </c>
      <c r="AA3922" s="82">
        <v>20220913</v>
      </c>
      <c r="AB3922" s="85"/>
      <c r="AE3922" s="689" t="s">
        <v>1250</v>
      </c>
      <c r="AF3922" s="130">
        <v>1</v>
      </c>
      <c r="AG3922" s="130" t="s">
        <v>1634</v>
      </c>
      <c r="AH3922" s="155" t="s">
        <v>241</v>
      </c>
      <c r="AI3922" s="155"/>
    </row>
    <row r="3923" spans="1:35" s="372" customFormat="1" x14ac:dyDescent="0.2">
      <c r="A3923" s="372" t="s">
        <v>1292</v>
      </c>
      <c r="B3923" s="462">
        <v>20210206</v>
      </c>
      <c r="C3923" s="373" t="s">
        <v>1297</v>
      </c>
      <c r="D3923" s="373">
        <v>13</v>
      </c>
      <c r="E3923" s="373">
        <v>12</v>
      </c>
      <c r="F3923" s="107"/>
      <c r="G3923" s="107"/>
      <c r="H3923" s="373" t="s">
        <v>10</v>
      </c>
      <c r="I3923" s="373">
        <v>552</v>
      </c>
      <c r="J3923" s="373">
        <v>20</v>
      </c>
      <c r="K3923" s="372">
        <v>5</v>
      </c>
      <c r="L3923" s="372">
        <v>1</v>
      </c>
      <c r="M3923" s="372">
        <v>0</v>
      </c>
      <c r="N3923" s="375">
        <f t="shared" si="1078"/>
        <v>0.33333333333333331</v>
      </c>
      <c r="O3923" s="374" t="str">
        <f>Cal_051922a!$E$2</f>
        <v>Cal_051922a</v>
      </c>
      <c r="P3923" s="596">
        <f>Cal_051922a!$Q$3</f>
        <v>1.8382409380942635</v>
      </c>
      <c r="Q3923" s="596">
        <f>Cal_051922a!$R$3</f>
        <v>0.56187208580813652</v>
      </c>
      <c r="R3923" s="376">
        <v>162.1</v>
      </c>
      <c r="S3923" s="376">
        <v>94.64</v>
      </c>
      <c r="T3923" s="372">
        <f t="shared" ref="T3923:T3924" si="1081">AVERAGE(0.888, 0.832, 0.918, 0.587, 0.78, 0.439)</f>
        <v>0.7406666666666667</v>
      </c>
      <c r="U3923" s="378">
        <f t="shared" si="1053"/>
        <v>161.35933333333332</v>
      </c>
      <c r="V3923" s="378">
        <f t="shared" si="1054"/>
        <v>93.899333333333331</v>
      </c>
      <c r="W3923" s="464">
        <f t="shared" si="1055"/>
        <v>2.2587571554154402</v>
      </c>
      <c r="X3923" s="464">
        <f t="shared" si="1056"/>
        <v>0.37669162697603092</v>
      </c>
      <c r="Y3923" s="372">
        <f>Cal_051922a!$A$3</f>
        <v>20220519</v>
      </c>
      <c r="Z3923" s="694" t="s">
        <v>1548</v>
      </c>
      <c r="AA3923" s="372">
        <v>20220913</v>
      </c>
      <c r="AB3923" s="380"/>
      <c r="AE3923" s="692" t="s">
        <v>1250</v>
      </c>
      <c r="AF3923" s="628">
        <v>1</v>
      </c>
      <c r="AG3923" s="628" t="s">
        <v>1634</v>
      </c>
      <c r="AH3923" s="371" t="s">
        <v>244</v>
      </c>
      <c r="AI3923" s="371"/>
    </row>
    <row r="3924" spans="1:35" s="610" customFormat="1" ht="13.5" thickBot="1" x14ac:dyDescent="0.25">
      <c r="A3924" s="610" t="s">
        <v>1292</v>
      </c>
      <c r="B3924" s="611">
        <v>20210206</v>
      </c>
      <c r="C3924" s="612" t="s">
        <v>1297</v>
      </c>
      <c r="D3924" s="612">
        <v>13</v>
      </c>
      <c r="E3924" s="612">
        <v>12</v>
      </c>
      <c r="F3924" s="140"/>
      <c r="G3924" s="140"/>
      <c r="H3924" s="612" t="s">
        <v>11</v>
      </c>
      <c r="I3924" s="612">
        <v>550</v>
      </c>
      <c r="J3924" s="612">
        <v>20</v>
      </c>
      <c r="K3924" s="610">
        <v>5</v>
      </c>
      <c r="L3924" s="610">
        <v>1</v>
      </c>
      <c r="M3924" s="610">
        <v>0</v>
      </c>
      <c r="N3924" s="614">
        <f t="shared" si="1078"/>
        <v>0.33333333333333331</v>
      </c>
      <c r="O3924" s="631" t="str">
        <f>Cal_051922a!$E$2</f>
        <v>Cal_051922a</v>
      </c>
      <c r="P3924" s="632">
        <f>Cal_051922a!$Q$3</f>
        <v>1.8382409380942635</v>
      </c>
      <c r="Q3924" s="632">
        <f>Cal_051922a!$R$3</f>
        <v>0.56187208580813652</v>
      </c>
      <c r="R3924" s="626">
        <v>142.4</v>
      </c>
      <c r="S3924" s="626">
        <v>85.08</v>
      </c>
      <c r="T3924" s="372">
        <f t="shared" si="1081"/>
        <v>0.7406666666666667</v>
      </c>
      <c r="U3924" s="618">
        <f t="shared" si="1053"/>
        <v>141.65933333333334</v>
      </c>
      <c r="V3924" s="618">
        <f t="shared" si="1054"/>
        <v>84.339333333333329</v>
      </c>
      <c r="W3924" s="619">
        <f t="shared" si="1055"/>
        <v>1.9262194971275641</v>
      </c>
      <c r="X3924" s="619">
        <f t="shared" si="1056"/>
        <v>0.44951893695797218</v>
      </c>
      <c r="Y3924" s="372">
        <f>Cal_051922a!$A$3</f>
        <v>20220519</v>
      </c>
      <c r="Z3924" s="694" t="s">
        <v>1548</v>
      </c>
      <c r="AA3924" s="372">
        <v>20220913</v>
      </c>
      <c r="AB3924" s="625"/>
      <c r="AE3924" s="692" t="s">
        <v>1250</v>
      </c>
      <c r="AF3924" s="633">
        <v>1</v>
      </c>
      <c r="AG3924" s="628" t="s">
        <v>1634</v>
      </c>
      <c r="AH3924" s="613" t="s">
        <v>245</v>
      </c>
      <c r="AI3924" s="613"/>
    </row>
    <row r="3925" spans="1:35" x14ac:dyDescent="0.2">
      <c r="A3925" s="43" t="s">
        <v>1292</v>
      </c>
      <c r="B3925" s="45">
        <v>20210207</v>
      </c>
      <c r="C3925" s="107" t="s">
        <v>74</v>
      </c>
      <c r="D3925" s="107">
        <v>14</v>
      </c>
      <c r="E3925" s="107">
        <v>2</v>
      </c>
      <c r="H3925" s="107" t="s">
        <v>10</v>
      </c>
      <c r="I3925" s="107">
        <v>290</v>
      </c>
      <c r="J3925" s="107">
        <v>0</v>
      </c>
      <c r="K3925" s="43">
        <v>5</v>
      </c>
      <c r="L3925" s="43">
        <v>1</v>
      </c>
      <c r="M3925" s="43">
        <v>0</v>
      </c>
      <c r="N3925" s="49">
        <f>1/3</f>
        <v>0.33333333333333331</v>
      </c>
      <c r="O3925" s="111" t="str">
        <f>Cal_051922a!$E$2</f>
        <v>Cal_051922a</v>
      </c>
      <c r="P3925" s="112">
        <f>Cal_051922a!$Q$3</f>
        <v>1.8382409380942635</v>
      </c>
      <c r="Q3925" s="112">
        <f>Cal_051922a!$R$3</f>
        <v>0.56187208580813652</v>
      </c>
      <c r="R3925" s="46">
        <v>139.19999999999999</v>
      </c>
      <c r="S3925" s="46">
        <v>85.45</v>
      </c>
      <c r="T3925" s="43">
        <f t="shared" ref="T3925:T3930" si="1082">AVERAGE(0.791,0.919,0.86,0.504,0.536,0.639)</f>
        <v>0.70816666666666661</v>
      </c>
      <c r="U3925" s="79">
        <f t="shared" si="1053"/>
        <v>138.49183333333332</v>
      </c>
      <c r="V3925" s="79">
        <f t="shared" si="1054"/>
        <v>84.741833333333332</v>
      </c>
      <c r="W3925" s="465">
        <f t="shared" si="1055"/>
        <v>3.4256481389316833</v>
      </c>
      <c r="X3925" s="465">
        <f t="shared" si="1056"/>
        <v>1.1015656834055694</v>
      </c>
      <c r="Y3925" s="43">
        <f>Cal_051922a!$A$3</f>
        <v>20220519</v>
      </c>
      <c r="Z3925" s="48" t="s">
        <v>1560</v>
      </c>
      <c r="AA3925" s="43">
        <v>20221027</v>
      </c>
      <c r="AE3925" s="689" t="s">
        <v>1250</v>
      </c>
      <c r="AF3925" s="130">
        <v>1</v>
      </c>
      <c r="AG3925" s="130" t="s">
        <v>1634</v>
      </c>
      <c r="AH3925"/>
    </row>
    <row r="3926" spans="1:35" x14ac:dyDescent="0.2">
      <c r="A3926" s="43" t="s">
        <v>1292</v>
      </c>
      <c r="B3926" s="45">
        <v>20210207</v>
      </c>
      <c r="C3926" s="107" t="s">
        <v>74</v>
      </c>
      <c r="D3926" s="107">
        <v>14</v>
      </c>
      <c r="E3926" s="107">
        <v>2</v>
      </c>
      <c r="H3926" s="107" t="s">
        <v>11</v>
      </c>
      <c r="I3926" s="107">
        <v>290</v>
      </c>
      <c r="J3926" s="107">
        <v>0</v>
      </c>
      <c r="K3926" s="43">
        <v>10</v>
      </c>
      <c r="L3926" s="43">
        <v>1</v>
      </c>
      <c r="M3926" s="43">
        <v>0</v>
      </c>
      <c r="N3926" s="49">
        <v>1</v>
      </c>
      <c r="O3926" s="111" t="str">
        <f>Cal_051922a!$E$2</f>
        <v>Cal_051922a</v>
      </c>
      <c r="P3926" s="112">
        <f>Cal_051922a!$Q$3</f>
        <v>1.8382409380942635</v>
      </c>
      <c r="Q3926" s="112">
        <f>Cal_051922a!$R$3</f>
        <v>0.56187208580813652</v>
      </c>
      <c r="R3926" s="46">
        <v>229</v>
      </c>
      <c r="S3926" s="46">
        <v>139.5</v>
      </c>
      <c r="T3926" s="43">
        <f t="shared" si="1082"/>
        <v>0.70816666666666661</v>
      </c>
      <c r="U3926" s="79">
        <f t="shared" si="1053"/>
        <v>228.29183333333333</v>
      </c>
      <c r="V3926" s="79">
        <f t="shared" si="1054"/>
        <v>138.79183333333333</v>
      </c>
      <c r="W3926" s="465">
        <f t="shared" si="1055"/>
        <v>3.8027349883334667</v>
      </c>
      <c r="X3926" s="465">
        <f t="shared" si="1056"/>
        <v>1.1404379529662454</v>
      </c>
      <c r="Y3926" s="43">
        <f>Cal_051922a!$A$3</f>
        <v>20220519</v>
      </c>
      <c r="Z3926" s="48" t="s">
        <v>1560</v>
      </c>
      <c r="AA3926" s="43">
        <v>20221027</v>
      </c>
      <c r="AE3926" s="689" t="s">
        <v>1250</v>
      </c>
      <c r="AF3926" s="130">
        <v>1</v>
      </c>
      <c r="AG3926" s="130" t="s">
        <v>1634</v>
      </c>
      <c r="AH3926"/>
    </row>
    <row r="3927" spans="1:35" x14ac:dyDescent="0.2">
      <c r="A3927" s="43" t="s">
        <v>1292</v>
      </c>
      <c r="B3927" s="45">
        <v>20210207</v>
      </c>
      <c r="C3927" s="107" t="s">
        <v>74</v>
      </c>
      <c r="D3927" s="107">
        <v>14</v>
      </c>
      <c r="E3927" s="107">
        <v>4</v>
      </c>
      <c r="H3927" s="107" t="s">
        <v>10</v>
      </c>
      <c r="I3927" s="107">
        <v>290</v>
      </c>
      <c r="J3927" s="107">
        <v>0</v>
      </c>
      <c r="K3927" s="43">
        <v>10</v>
      </c>
      <c r="L3927" s="43">
        <v>1</v>
      </c>
      <c r="M3927" s="43">
        <v>0</v>
      </c>
      <c r="N3927" s="49">
        <v>1</v>
      </c>
      <c r="O3927" s="111" t="str">
        <f>Cal_051922a!$E$2</f>
        <v>Cal_051922a</v>
      </c>
      <c r="P3927" s="112">
        <f>Cal_051922a!$Q$3</f>
        <v>1.8382409380942635</v>
      </c>
      <c r="Q3927" s="112">
        <f>Cal_051922a!$R$3</f>
        <v>0.56187208580813652</v>
      </c>
      <c r="R3927" s="46">
        <v>217.3</v>
      </c>
      <c r="S3927" s="46">
        <v>135.69999999999999</v>
      </c>
      <c r="T3927" s="43">
        <f t="shared" si="1082"/>
        <v>0.70816666666666661</v>
      </c>
      <c r="U3927" s="79">
        <f t="shared" si="1053"/>
        <v>216.59183333333334</v>
      </c>
      <c r="V3927" s="79">
        <f t="shared" si="1054"/>
        <v>134.99183333333332</v>
      </c>
      <c r="W3927" s="465">
        <f t="shared" si="1055"/>
        <v>3.4670745815420219</v>
      </c>
      <c r="X3927" s="465">
        <f t="shared" si="1056"/>
        <v>1.340758572640492</v>
      </c>
      <c r="Y3927" s="43">
        <f>Cal_051922a!$A$3</f>
        <v>20220519</v>
      </c>
      <c r="Z3927" s="48" t="s">
        <v>1560</v>
      </c>
      <c r="AA3927" s="43">
        <v>20221027</v>
      </c>
      <c r="AE3927" s="689" t="s">
        <v>1250</v>
      </c>
      <c r="AF3927" s="130">
        <v>3</v>
      </c>
      <c r="AG3927" s="130" t="s">
        <v>1634</v>
      </c>
      <c r="AH3927" t="s">
        <v>1812</v>
      </c>
    </row>
    <row r="3928" spans="1:35" x14ac:dyDescent="0.2">
      <c r="A3928" s="43" t="s">
        <v>1292</v>
      </c>
      <c r="B3928" s="45">
        <v>20210207</v>
      </c>
      <c r="C3928" s="107" t="s">
        <v>74</v>
      </c>
      <c r="D3928" s="107">
        <v>14</v>
      </c>
      <c r="E3928" s="107">
        <v>4</v>
      </c>
      <c r="H3928" s="107" t="s">
        <v>11</v>
      </c>
      <c r="I3928" s="107">
        <v>290</v>
      </c>
      <c r="J3928" s="107">
        <v>0</v>
      </c>
      <c r="K3928" s="43">
        <v>15</v>
      </c>
      <c r="L3928" s="43">
        <v>1</v>
      </c>
      <c r="M3928" s="43">
        <v>0</v>
      </c>
      <c r="N3928" s="49">
        <v>1</v>
      </c>
      <c r="O3928" s="111" t="str">
        <f>Cal_051922a!$E$2</f>
        <v>Cal_051922a</v>
      </c>
      <c r="P3928" s="112">
        <f>Cal_051922a!$Q$3</f>
        <v>1.8382409380942635</v>
      </c>
      <c r="Q3928" s="112">
        <f>Cal_051922a!$R$3</f>
        <v>0.56187208580813652</v>
      </c>
      <c r="R3928" s="46">
        <v>91.42</v>
      </c>
      <c r="S3928" s="46">
        <v>58.01</v>
      </c>
      <c r="T3928" s="43">
        <f t="shared" ref="T3928" si="1083">AVERAGE(0.753,0.768,0.836,0.762,0.68,0.617)</f>
        <v>0.7360000000000001</v>
      </c>
      <c r="U3928" s="79">
        <f t="shared" si="1053"/>
        <v>90.683999999999997</v>
      </c>
      <c r="V3928" s="79">
        <f t="shared" si="1054"/>
        <v>57.274000000000001</v>
      </c>
      <c r="W3928" s="465">
        <f t="shared" si="1055"/>
        <v>2.1293191501713036</v>
      </c>
      <c r="X3928" s="465">
        <f t="shared" si="1056"/>
        <v>0.93046412641437171</v>
      </c>
      <c r="Y3928" s="43">
        <f>Cal_051922a!$A$3</f>
        <v>20220519</v>
      </c>
      <c r="Z3928" s="48" t="s">
        <v>1584</v>
      </c>
      <c r="AA3928" s="43">
        <v>20221107</v>
      </c>
      <c r="AE3928" s="689" t="s">
        <v>1250</v>
      </c>
      <c r="AF3928" s="130">
        <v>3</v>
      </c>
      <c r="AG3928" s="130" t="s">
        <v>1634</v>
      </c>
      <c r="AH3928" t="s">
        <v>1812</v>
      </c>
    </row>
    <row r="3929" spans="1:35" x14ac:dyDescent="0.2">
      <c r="A3929" s="43" t="s">
        <v>1292</v>
      </c>
      <c r="B3929" s="45">
        <v>20210207</v>
      </c>
      <c r="C3929" s="107" t="s">
        <v>74</v>
      </c>
      <c r="D3929" s="107">
        <v>14</v>
      </c>
      <c r="E3929" s="107">
        <v>7</v>
      </c>
      <c r="H3929" s="107" t="s">
        <v>10</v>
      </c>
      <c r="I3929" s="107">
        <v>290</v>
      </c>
      <c r="J3929" s="107">
        <v>0</v>
      </c>
      <c r="K3929" s="43">
        <v>5</v>
      </c>
      <c r="L3929" s="43">
        <v>1</v>
      </c>
      <c r="M3929" s="43">
        <v>0</v>
      </c>
      <c r="N3929" s="49">
        <f>1/2</f>
        <v>0.5</v>
      </c>
      <c r="O3929" s="111" t="str">
        <f>Cal_051922a!$E$2</f>
        <v>Cal_051922a</v>
      </c>
      <c r="P3929" s="112">
        <f>Cal_051922a!$Q$3</f>
        <v>1.8382409380942635</v>
      </c>
      <c r="Q3929" s="112">
        <f>Cal_051922a!$R$3</f>
        <v>0.56187208580813652</v>
      </c>
      <c r="R3929" s="46">
        <v>206</v>
      </c>
      <c r="S3929" s="46">
        <v>125.1</v>
      </c>
      <c r="T3929" s="43">
        <f t="shared" si="1082"/>
        <v>0.70816666666666661</v>
      </c>
      <c r="U3929" s="79">
        <f t="shared" si="1053"/>
        <v>205.29183333333333</v>
      </c>
      <c r="V3929" s="79">
        <f t="shared" si="1054"/>
        <v>124.39183333333332</v>
      </c>
      <c r="W3929" s="465">
        <f t="shared" si="1055"/>
        <v>3.4373325201807541</v>
      </c>
      <c r="X3929" s="465">
        <f t="shared" si="1056"/>
        <v>0.99297385941168326</v>
      </c>
      <c r="Y3929" s="43">
        <f>Cal_051922a!$A$3</f>
        <v>20220519</v>
      </c>
      <c r="Z3929" s="48" t="s">
        <v>1560</v>
      </c>
      <c r="AA3929" s="43">
        <v>20221027</v>
      </c>
      <c r="AE3929" s="689" t="s">
        <v>1250</v>
      </c>
      <c r="AF3929" s="130">
        <v>1</v>
      </c>
      <c r="AG3929" s="130" t="s">
        <v>1634</v>
      </c>
      <c r="AH3929"/>
    </row>
    <row r="3930" spans="1:35" x14ac:dyDescent="0.2">
      <c r="A3930" s="43" t="s">
        <v>1292</v>
      </c>
      <c r="B3930" s="45">
        <v>20210207</v>
      </c>
      <c r="C3930" s="107" t="s">
        <v>74</v>
      </c>
      <c r="D3930" s="107">
        <v>14</v>
      </c>
      <c r="E3930" s="107">
        <v>7</v>
      </c>
      <c r="H3930" s="107" t="s">
        <v>11</v>
      </c>
      <c r="I3930" s="107">
        <v>290</v>
      </c>
      <c r="J3930" s="107">
        <v>0</v>
      </c>
      <c r="K3930" s="43">
        <v>5</v>
      </c>
      <c r="L3930" s="43">
        <v>1</v>
      </c>
      <c r="M3930" s="43">
        <v>0</v>
      </c>
      <c r="N3930" s="49">
        <f>1/2</f>
        <v>0.5</v>
      </c>
      <c r="O3930" s="111" t="str">
        <f>Cal_051922a!$E$2</f>
        <v>Cal_051922a</v>
      </c>
      <c r="P3930" s="112">
        <f>Cal_051922a!$Q$3</f>
        <v>1.8382409380942635</v>
      </c>
      <c r="Q3930" s="112">
        <f>Cal_051922a!$R$3</f>
        <v>0.56187208580813652</v>
      </c>
      <c r="R3930" s="46">
        <v>208.7</v>
      </c>
      <c r="S3930" s="46">
        <v>127.7</v>
      </c>
      <c r="T3930" s="43">
        <f t="shared" si="1082"/>
        <v>0.70816666666666661</v>
      </c>
      <c r="U3930" s="79">
        <f t="shared" si="1053"/>
        <v>207.99183333333332</v>
      </c>
      <c r="V3930" s="79">
        <f t="shared" si="1054"/>
        <v>126.99183333333333</v>
      </c>
      <c r="W3930" s="465">
        <f t="shared" si="1055"/>
        <v>3.4415813860895055</v>
      </c>
      <c r="X3930" s="465">
        <f t="shared" si="1056"/>
        <v>1.0813259004778564</v>
      </c>
      <c r="Y3930" s="43">
        <f>Cal_051922a!$A$3</f>
        <v>20220519</v>
      </c>
      <c r="Z3930" s="48" t="s">
        <v>1560</v>
      </c>
      <c r="AA3930" s="43">
        <v>20221027</v>
      </c>
      <c r="AE3930" s="689" t="s">
        <v>1250</v>
      </c>
      <c r="AF3930" s="130">
        <v>1</v>
      </c>
      <c r="AG3930" s="130" t="s">
        <v>1634</v>
      </c>
      <c r="AH3930"/>
    </row>
    <row r="3931" spans="1:35" x14ac:dyDescent="0.2">
      <c r="A3931" s="43" t="s">
        <v>1292</v>
      </c>
      <c r="B3931" s="45">
        <v>20210207</v>
      </c>
      <c r="C3931" s="107" t="s">
        <v>74</v>
      </c>
      <c r="D3931" s="107">
        <v>14</v>
      </c>
      <c r="E3931" s="107">
        <v>7</v>
      </c>
      <c r="H3931" s="107" t="s">
        <v>10</v>
      </c>
      <c r="I3931" s="107">
        <v>290</v>
      </c>
      <c r="J3931" s="107">
        <v>10</v>
      </c>
      <c r="K3931" s="43">
        <v>5</v>
      </c>
      <c r="L3931" s="43">
        <v>1</v>
      </c>
      <c r="M3931" s="43">
        <v>0</v>
      </c>
      <c r="N3931" s="49">
        <v>1</v>
      </c>
      <c r="O3931" s="111" t="str">
        <f>Cal_051922a!$E$2</f>
        <v>Cal_051922a</v>
      </c>
      <c r="P3931" s="112">
        <f>Cal_051922a!$Q$3</f>
        <v>1.8382409380942635</v>
      </c>
      <c r="Q3931" s="112">
        <f>Cal_051922a!$R$3</f>
        <v>0.56187208580813652</v>
      </c>
      <c r="R3931" s="46">
        <v>177.8</v>
      </c>
      <c r="S3931" s="46">
        <v>113</v>
      </c>
      <c r="T3931" s="50">
        <f>AVERAGE(0.765, 0.963, 0.949, 0.629, 0.835, 0.766)</f>
        <v>0.8178333333333333</v>
      </c>
      <c r="U3931" s="79">
        <f t="shared" si="1053"/>
        <v>176.98216666666667</v>
      </c>
      <c r="V3931" s="79">
        <f t="shared" si="1054"/>
        <v>112.18216666666666</v>
      </c>
      <c r="W3931" s="465">
        <f t="shared" si="1055"/>
        <v>1.3766325544358029</v>
      </c>
      <c r="X3931" s="465">
        <f t="shared" si="1056"/>
        <v>0.62109251859217784</v>
      </c>
      <c r="Y3931" s="43">
        <f>Cal_051922a!$A$3</f>
        <v>20220519</v>
      </c>
      <c r="Z3931" s="86" t="s">
        <v>2007</v>
      </c>
      <c r="AA3931" s="43">
        <v>20230215</v>
      </c>
      <c r="AE3931" s="689" t="s">
        <v>1250</v>
      </c>
      <c r="AF3931" s="130">
        <v>1</v>
      </c>
      <c r="AH3931"/>
    </row>
    <row r="3932" spans="1:35" x14ac:dyDescent="0.2">
      <c r="A3932" s="43" t="s">
        <v>1292</v>
      </c>
      <c r="B3932" s="45">
        <v>20210207</v>
      </c>
      <c r="C3932" s="107" t="s">
        <v>74</v>
      </c>
      <c r="D3932" s="107">
        <v>14</v>
      </c>
      <c r="E3932" s="107">
        <v>7</v>
      </c>
      <c r="H3932" s="107" t="s">
        <v>11</v>
      </c>
      <c r="I3932" s="107">
        <v>290</v>
      </c>
      <c r="J3932" s="107">
        <v>10</v>
      </c>
      <c r="K3932" s="43">
        <v>5</v>
      </c>
      <c r="L3932" s="43">
        <v>1</v>
      </c>
      <c r="M3932" s="43">
        <v>0</v>
      </c>
      <c r="N3932" s="49">
        <v>1</v>
      </c>
      <c r="O3932" s="111" t="str">
        <f>Cal_051922a!$E$2</f>
        <v>Cal_051922a</v>
      </c>
      <c r="P3932" s="112">
        <f>Cal_051922a!$Q$3</f>
        <v>1.8382409380942635</v>
      </c>
      <c r="Q3932" s="112">
        <f>Cal_051922a!$R$3</f>
        <v>0.56187208580813652</v>
      </c>
      <c r="R3932" s="46">
        <v>135.80000000000001</v>
      </c>
      <c r="S3932" s="46">
        <v>87.99</v>
      </c>
      <c r="T3932" s="43">
        <f>AVERAGE(0.791,0.919,0.86,0.504,0.536,0.639)</f>
        <v>0.70816666666666661</v>
      </c>
      <c r="U3932" s="79">
        <f t="shared" si="1053"/>
        <v>135.09183333333334</v>
      </c>
      <c r="V3932" s="79">
        <f t="shared" si="1054"/>
        <v>87.281833333333324</v>
      </c>
      <c r="W3932" s="465">
        <f t="shared" si="1055"/>
        <v>1.0156913954872799</v>
      </c>
      <c r="X3932" s="465">
        <f t="shared" si="1056"/>
        <v>0.53861186010904361</v>
      </c>
      <c r="Y3932" s="43">
        <f>Cal_051922a!$A$3</f>
        <v>20220519</v>
      </c>
      <c r="Z3932" s="86" t="s">
        <v>1560</v>
      </c>
      <c r="AA3932" s="43">
        <v>20221027</v>
      </c>
      <c r="AE3932" s="689" t="s">
        <v>1250</v>
      </c>
      <c r="AF3932" s="130">
        <v>3</v>
      </c>
      <c r="AH3932" s="152" t="s">
        <v>2085</v>
      </c>
    </row>
    <row r="3933" spans="1:35" s="82" customFormat="1" x14ac:dyDescent="0.2">
      <c r="A3933" s="82" t="s">
        <v>1292</v>
      </c>
      <c r="B3933" s="81">
        <v>20210207</v>
      </c>
      <c r="C3933" s="126" t="s">
        <v>74</v>
      </c>
      <c r="D3933" s="126">
        <v>14</v>
      </c>
      <c r="E3933" s="126">
        <v>7</v>
      </c>
      <c r="F3933" s="107"/>
      <c r="G3933" s="107"/>
      <c r="H3933" s="126" t="s">
        <v>10</v>
      </c>
      <c r="I3933" s="126">
        <v>216</v>
      </c>
      <c r="J3933" s="126">
        <v>5</v>
      </c>
      <c r="K3933" s="82">
        <v>5</v>
      </c>
      <c r="L3933" s="82">
        <v>1</v>
      </c>
      <c r="M3933" s="82">
        <v>0</v>
      </c>
      <c r="N3933" s="83">
        <v>1</v>
      </c>
      <c r="O3933" s="156" t="str">
        <f>Cal_051922a!$E$2</f>
        <v>Cal_051922a</v>
      </c>
      <c r="P3933" s="157">
        <f>Cal_051922a!$Q$3</f>
        <v>1.8382409380942635</v>
      </c>
      <c r="Q3933" s="157">
        <f>Cal_051922a!$R$3</f>
        <v>0.56187208580813652</v>
      </c>
      <c r="R3933" s="84">
        <v>313.60000000000002</v>
      </c>
      <c r="S3933" s="84">
        <v>188</v>
      </c>
      <c r="T3933" s="82">
        <f t="shared" ref="T3933:T3936" si="1084">AVERAGE(0.932,0.547,0.855)</f>
        <v>0.77800000000000002</v>
      </c>
      <c r="U3933" s="125">
        <f t="shared" si="1053"/>
        <v>312.822</v>
      </c>
      <c r="V3933" s="125">
        <f t="shared" si="1054"/>
        <v>187.22200000000001</v>
      </c>
      <c r="W3933" s="459">
        <f t="shared" si="1055"/>
        <v>3.5824234226944496</v>
      </c>
      <c r="X3933" s="459">
        <f t="shared" si="1056"/>
        <v>0.89381307271261268</v>
      </c>
      <c r="Y3933" s="82">
        <f>Cal_051922a!$A$3</f>
        <v>20220519</v>
      </c>
      <c r="Z3933" s="90" t="s">
        <v>1545</v>
      </c>
      <c r="AA3933" s="82">
        <v>20220818</v>
      </c>
      <c r="AB3933" s="85"/>
      <c r="AE3933" s="691" t="s">
        <v>1250</v>
      </c>
      <c r="AF3933" s="567">
        <v>1</v>
      </c>
      <c r="AG3933" s="567" t="s">
        <v>1634</v>
      </c>
      <c r="AH3933" s="153" t="s">
        <v>1813</v>
      </c>
      <c r="AI3933" s="155"/>
    </row>
    <row r="3934" spans="1:35" s="82" customFormat="1" x14ac:dyDescent="0.2">
      <c r="A3934" s="82" t="s">
        <v>1292</v>
      </c>
      <c r="B3934" s="81">
        <v>20210207</v>
      </c>
      <c r="C3934" s="126" t="s">
        <v>74</v>
      </c>
      <c r="D3934" s="126">
        <v>14</v>
      </c>
      <c r="E3934" s="126">
        <v>7</v>
      </c>
      <c r="F3934" s="107"/>
      <c r="G3934" s="107"/>
      <c r="H3934" s="126" t="s">
        <v>11</v>
      </c>
      <c r="I3934" s="126">
        <v>230</v>
      </c>
      <c r="J3934" s="126">
        <v>5</v>
      </c>
      <c r="K3934" s="82">
        <v>5</v>
      </c>
      <c r="L3934" s="82">
        <v>1</v>
      </c>
      <c r="M3934" s="82">
        <v>0</v>
      </c>
      <c r="N3934" s="83">
        <v>1</v>
      </c>
      <c r="O3934" s="156" t="str">
        <f>Cal_051922a!$E$2</f>
        <v>Cal_051922a</v>
      </c>
      <c r="P3934" s="157">
        <f>Cal_051922a!$Q$3</f>
        <v>1.8382409380942635</v>
      </c>
      <c r="Q3934" s="157">
        <f>Cal_051922a!$R$3</f>
        <v>0.56187208580813652</v>
      </c>
      <c r="R3934" s="84">
        <v>281</v>
      </c>
      <c r="S3934" s="84">
        <v>174.1</v>
      </c>
      <c r="T3934" s="82">
        <f t="shared" si="1084"/>
        <v>0.77800000000000002</v>
      </c>
      <c r="U3934" s="125">
        <f t="shared" si="1053"/>
        <v>280.22199999999998</v>
      </c>
      <c r="V3934" s="125">
        <f t="shared" si="1054"/>
        <v>173.322</v>
      </c>
      <c r="W3934" s="459">
        <f t="shared" si="1055"/>
        <v>2.8634585225485973</v>
      </c>
      <c r="X3934" s="459">
        <f t="shared" si="1056"/>
        <v>1.0282091828237192</v>
      </c>
      <c r="Y3934" s="82">
        <f>Cal_051922a!$A$3</f>
        <v>20220519</v>
      </c>
      <c r="Z3934" s="90" t="s">
        <v>1545</v>
      </c>
      <c r="AA3934" s="82">
        <v>20220818</v>
      </c>
      <c r="AB3934" s="85"/>
      <c r="AE3934" s="691" t="s">
        <v>1250</v>
      </c>
      <c r="AF3934" s="567">
        <v>1</v>
      </c>
      <c r="AG3934" s="567" t="s">
        <v>1634</v>
      </c>
      <c r="AH3934" s="153" t="s">
        <v>1814</v>
      </c>
      <c r="AI3934" s="155"/>
    </row>
    <row r="3935" spans="1:35" s="372" customFormat="1" x14ac:dyDescent="0.2">
      <c r="A3935" s="372" t="s">
        <v>1292</v>
      </c>
      <c r="B3935" s="462">
        <v>20210207</v>
      </c>
      <c r="C3935" s="373" t="s">
        <v>74</v>
      </c>
      <c r="D3935" s="373">
        <v>14</v>
      </c>
      <c r="E3935" s="373">
        <v>7</v>
      </c>
      <c r="F3935" s="107"/>
      <c r="G3935" s="107"/>
      <c r="H3935" s="373" t="s">
        <v>10</v>
      </c>
      <c r="I3935" s="373">
        <v>552</v>
      </c>
      <c r="J3935" s="373">
        <v>20</v>
      </c>
      <c r="K3935" s="372">
        <v>5</v>
      </c>
      <c r="L3935" s="372">
        <v>1</v>
      </c>
      <c r="M3935" s="372">
        <v>0</v>
      </c>
      <c r="N3935" s="375">
        <f>1/3</f>
        <v>0.33333333333333331</v>
      </c>
      <c r="O3935" s="374" t="str">
        <f>Cal_051922a!$E$2</f>
        <v>Cal_051922a</v>
      </c>
      <c r="P3935" s="596">
        <f>Cal_051922a!$Q$3</f>
        <v>1.8382409380942635</v>
      </c>
      <c r="Q3935" s="596">
        <f>Cal_051922a!$R$3</f>
        <v>0.56187208580813652</v>
      </c>
      <c r="R3935" s="376">
        <v>162.5</v>
      </c>
      <c r="S3935" s="376">
        <v>96.54</v>
      </c>
      <c r="T3935" s="82">
        <f t="shared" si="1084"/>
        <v>0.77800000000000002</v>
      </c>
      <c r="U3935" s="378">
        <f t="shared" si="1053"/>
        <v>161.72200000000001</v>
      </c>
      <c r="V3935" s="378">
        <f t="shared" si="1054"/>
        <v>95.762</v>
      </c>
      <c r="W3935" s="464">
        <f t="shared" si="1055"/>
        <v>2.2085327893744808</v>
      </c>
      <c r="X3935" s="464">
        <f t="shared" si="1056"/>
        <v>0.47919498610889549</v>
      </c>
      <c r="Y3935" s="372">
        <f>Cal_051922a!$A$3</f>
        <v>20220519</v>
      </c>
      <c r="Z3935" s="694" t="s">
        <v>1545</v>
      </c>
      <c r="AA3935" s="372">
        <v>20220818</v>
      </c>
      <c r="AB3935" s="380"/>
      <c r="AE3935" s="689" t="s">
        <v>1250</v>
      </c>
      <c r="AF3935" s="130">
        <v>1</v>
      </c>
      <c r="AG3935" s="130" t="s">
        <v>1634</v>
      </c>
      <c r="AH3935" s="371" t="s">
        <v>208</v>
      </c>
      <c r="AI3935" s="371"/>
    </row>
    <row r="3936" spans="1:35" s="610" customFormat="1" ht="13.5" thickBot="1" x14ac:dyDescent="0.25">
      <c r="A3936" s="610" t="s">
        <v>1292</v>
      </c>
      <c r="B3936" s="611">
        <v>20210207</v>
      </c>
      <c r="C3936" s="612" t="s">
        <v>74</v>
      </c>
      <c r="D3936" s="612">
        <v>14</v>
      </c>
      <c r="E3936" s="612">
        <v>7</v>
      </c>
      <c r="F3936" s="140"/>
      <c r="G3936" s="140"/>
      <c r="H3936" s="612" t="s">
        <v>11</v>
      </c>
      <c r="I3936" s="612">
        <v>550</v>
      </c>
      <c r="J3936" s="612">
        <v>20</v>
      </c>
      <c r="K3936" s="610">
        <v>5</v>
      </c>
      <c r="L3936" s="610">
        <v>1</v>
      </c>
      <c r="M3936" s="610">
        <v>0</v>
      </c>
      <c r="N3936" s="614">
        <f>1/3</f>
        <v>0.33333333333333331</v>
      </c>
      <c r="O3936" s="631" t="str">
        <f>Cal_051922a!$E$2</f>
        <v>Cal_051922a</v>
      </c>
      <c r="P3936" s="632">
        <f>Cal_051922a!$Q$3</f>
        <v>1.8382409380942635</v>
      </c>
      <c r="Q3936" s="632">
        <f>Cal_051922a!$R$3</f>
        <v>0.56187208580813652</v>
      </c>
      <c r="R3936" s="626">
        <v>146.30000000000001</v>
      </c>
      <c r="S3936" s="626">
        <v>85.61</v>
      </c>
      <c r="T3936" s="82">
        <f t="shared" si="1084"/>
        <v>0.77800000000000002</v>
      </c>
      <c r="U3936" s="618">
        <f t="shared" si="1053"/>
        <v>145.52200000000002</v>
      </c>
      <c r="V3936" s="618">
        <f t="shared" si="1054"/>
        <v>84.831999999999994</v>
      </c>
      <c r="W3936" s="619">
        <f t="shared" si="1055"/>
        <v>2.0394672240173048</v>
      </c>
      <c r="X3936" s="619">
        <f t="shared" si="1056"/>
        <v>0.35014904249745971</v>
      </c>
      <c r="Y3936" s="372">
        <f>Cal_051922a!$A$3</f>
        <v>20220519</v>
      </c>
      <c r="Z3936" s="694" t="s">
        <v>1545</v>
      </c>
      <c r="AA3936" s="372">
        <v>20220818</v>
      </c>
      <c r="AB3936" s="625"/>
      <c r="AE3936" s="689" t="s">
        <v>1250</v>
      </c>
      <c r="AF3936" s="508">
        <v>1</v>
      </c>
      <c r="AG3936" s="130" t="s">
        <v>1634</v>
      </c>
      <c r="AH3936" s="613" t="s">
        <v>250</v>
      </c>
      <c r="AI3936" s="613"/>
    </row>
    <row r="3937" spans="1:35" x14ac:dyDescent="0.2">
      <c r="A3937" t="s">
        <v>1303</v>
      </c>
      <c r="B3937" s="45">
        <v>20210330</v>
      </c>
      <c r="C3937" s="107" t="s">
        <v>72</v>
      </c>
      <c r="D3937" s="107">
        <v>4</v>
      </c>
      <c r="E3937" s="107">
        <v>8</v>
      </c>
      <c r="H3937" s="107" t="s">
        <v>10</v>
      </c>
      <c r="I3937" s="107">
        <v>1057</v>
      </c>
      <c r="J3937" s="107">
        <v>0</v>
      </c>
      <c r="K3937" s="43">
        <v>5</v>
      </c>
      <c r="L3937" s="43">
        <v>1</v>
      </c>
      <c r="M3937" s="43">
        <v>0</v>
      </c>
      <c r="N3937" s="49">
        <v>1</v>
      </c>
      <c r="O3937" s="111" t="str">
        <f>Cal_051922a!$E$2</f>
        <v>Cal_051922a</v>
      </c>
      <c r="P3937" s="112">
        <f>Cal_051922a!$Q$3</f>
        <v>1.8382409380942635</v>
      </c>
      <c r="Q3937" s="112">
        <f>Cal_051922a!$R$3</f>
        <v>0.56187208580813652</v>
      </c>
      <c r="R3937" s="46">
        <v>101.2</v>
      </c>
      <c r="S3937" s="46">
        <v>72.739999999999995</v>
      </c>
      <c r="T3937" s="50">
        <f>AVERAGE(0.484,0.414,0.389,0.614,0.798,0.655)</f>
        <v>0.55900000000000005</v>
      </c>
      <c r="U3937" s="79">
        <f t="shared" ref="U3937:U3938" si="1085">(R3937-T3937)*(L3937+M3937)/L3937</f>
        <v>100.64100000000001</v>
      </c>
      <c r="V3937" s="79">
        <f t="shared" ref="V3937:V3938" si="1086">(S3937-T3937)*(L3937+M3937)/L3937</f>
        <v>72.180999999999997</v>
      </c>
      <c r="W3937" s="465">
        <f t="shared" ref="W3937:W3938" si="1087">(Q3937*P3937/(P3937-1)*(U3937-V3937)*(K3937)/I3937)/N3937</f>
        <v>0.1658826390316826</v>
      </c>
      <c r="X3937" s="465">
        <f t="shared" ref="X3937:X3938" si="1088">(Q3937*P3937/(P3937-1)*(P3937*V3937-U3937)*(K3937)/I3937)/N3937</f>
        <v>0.18677865913503411</v>
      </c>
      <c r="Y3937" s="43">
        <f>Cal_051922a!$A$3</f>
        <v>20220519</v>
      </c>
      <c r="Z3937" s="48" t="s">
        <v>2080</v>
      </c>
      <c r="AA3937" s="43">
        <v>20230314</v>
      </c>
      <c r="AE3937" s="689" t="s">
        <v>1250</v>
      </c>
      <c r="AF3937" s="130">
        <v>1</v>
      </c>
      <c r="AH3937" t="s">
        <v>1379</v>
      </c>
      <c r="AI3937" t="s">
        <v>2081</v>
      </c>
    </row>
    <row r="3938" spans="1:35" x14ac:dyDescent="0.2">
      <c r="A3938" t="s">
        <v>1303</v>
      </c>
      <c r="B3938" s="45">
        <v>20210330</v>
      </c>
      <c r="C3938" s="107" t="s">
        <v>72</v>
      </c>
      <c r="D3938" s="107">
        <v>4</v>
      </c>
      <c r="E3938" s="107">
        <v>9</v>
      </c>
      <c r="H3938" s="107" t="s">
        <v>10</v>
      </c>
      <c r="I3938" s="107">
        <v>1056</v>
      </c>
      <c r="J3938" s="107">
        <v>0</v>
      </c>
      <c r="K3938" s="43">
        <v>10</v>
      </c>
      <c r="L3938" s="43">
        <v>1</v>
      </c>
      <c r="M3938" s="43">
        <v>0</v>
      </c>
      <c r="N3938" s="49">
        <f t="shared" ref="N3938:N3945" si="1089">1/3</f>
        <v>0.33333333333333331</v>
      </c>
      <c r="O3938" s="111" t="str">
        <f>Cal_051922a!$E$2</f>
        <v>Cal_051922a</v>
      </c>
      <c r="P3938" s="112">
        <f>Cal_051922a!$Q$3</f>
        <v>1.8382409380942635</v>
      </c>
      <c r="Q3938" s="112">
        <f>Cal_051922a!$R$3</f>
        <v>0.56187208580813652</v>
      </c>
      <c r="R3938" s="46">
        <v>178.5</v>
      </c>
      <c r="S3938" s="46">
        <v>112.8</v>
      </c>
      <c r="T3938" s="50">
        <f>AVERAGE(0.484,0.414,0.389,0.614,0.798,0.655)</f>
        <v>0.55900000000000005</v>
      </c>
      <c r="U3938" s="79">
        <f t="shared" si="1085"/>
        <v>177.941</v>
      </c>
      <c r="V3938" s="79">
        <f t="shared" si="1086"/>
        <v>112.241</v>
      </c>
      <c r="W3938" s="465">
        <f t="shared" si="1087"/>
        <v>2.2998193795301405</v>
      </c>
      <c r="X3938" s="465">
        <f t="shared" si="1088"/>
        <v>0.99361302424393272</v>
      </c>
      <c r="Y3938" s="43">
        <f>Cal_051922a!$A$3</f>
        <v>20220519</v>
      </c>
      <c r="Z3938" s="48" t="s">
        <v>2080</v>
      </c>
      <c r="AA3938" s="43">
        <v>20230314</v>
      </c>
      <c r="AE3938" s="689" t="s">
        <v>1250</v>
      </c>
      <c r="AF3938" s="130">
        <v>1</v>
      </c>
      <c r="AH3938" t="s">
        <v>1380</v>
      </c>
      <c r="AI3938" t="s">
        <v>2073</v>
      </c>
    </row>
    <row r="3939" spans="1:35" x14ac:dyDescent="0.2">
      <c r="A3939" t="s">
        <v>1303</v>
      </c>
      <c r="B3939" s="45">
        <v>20210330</v>
      </c>
      <c r="C3939" s="107" t="s">
        <v>72</v>
      </c>
      <c r="D3939" s="107">
        <v>4</v>
      </c>
      <c r="E3939" s="107">
        <v>9</v>
      </c>
      <c r="H3939" s="107" t="s">
        <v>11</v>
      </c>
      <c r="I3939" s="107">
        <v>1056</v>
      </c>
      <c r="J3939" s="107">
        <v>0</v>
      </c>
      <c r="K3939" s="43">
        <v>10</v>
      </c>
      <c r="L3939" s="43">
        <v>1</v>
      </c>
      <c r="M3939" s="43">
        <v>0</v>
      </c>
      <c r="N3939" s="49">
        <f t="shared" si="1089"/>
        <v>0.33333333333333331</v>
      </c>
      <c r="O3939" s="111" t="str">
        <f>Cal_051922a!$E$2</f>
        <v>Cal_051922a</v>
      </c>
      <c r="P3939" s="112">
        <f>Cal_051922a!$Q$3</f>
        <v>1.8382409380942635</v>
      </c>
      <c r="Q3939" s="112">
        <f>Cal_051922a!$R$3</f>
        <v>0.56187208580813652</v>
      </c>
      <c r="R3939" s="46">
        <v>212.7</v>
      </c>
      <c r="S3939" s="46">
        <v>132.6</v>
      </c>
      <c r="T3939" s="50">
        <f>AVERAGE(0.655,0.371,0.75,0.609,0.588,0.449)</f>
        <v>0.57033333333333325</v>
      </c>
      <c r="U3939" s="79">
        <f t="shared" ref="U3939:U4002" si="1090">(R3939-T3939)*(L3939+M3939)/L3939</f>
        <v>212.12966666666665</v>
      </c>
      <c r="V3939" s="79">
        <f t="shared" ref="V3939:V4002" si="1091">(S3939-T3939)*(L3939+M3939)/L3939</f>
        <v>132.02966666666666</v>
      </c>
      <c r="W3939" s="465">
        <f t="shared" ref="W3939:W4002" si="1092">(Q3939*P3939/(P3939-1)*(U3939-V3939)*(K3939)/I3939)/N3939</f>
        <v>2.803889380523048</v>
      </c>
      <c r="X3939" s="465">
        <f t="shared" ref="X3939:X4002" si="1093">(Q3939*P3939/(P3939-1)*(P3939*V3939-U3939)*(K3939)/I3939)/N3939</f>
        <v>1.0701921267647494</v>
      </c>
      <c r="Y3939" s="43">
        <f>Cal_051922a!$A$3</f>
        <v>20220519</v>
      </c>
      <c r="Z3939" s="48" t="s">
        <v>2072</v>
      </c>
      <c r="AA3939" s="43">
        <v>20230309</v>
      </c>
      <c r="AE3939" s="689" t="s">
        <v>1250</v>
      </c>
      <c r="AF3939" s="130">
        <v>1</v>
      </c>
      <c r="AH3939" t="s">
        <v>1381</v>
      </c>
      <c r="AI3939" t="s">
        <v>2073</v>
      </c>
    </row>
    <row r="3940" spans="1:35" x14ac:dyDescent="0.2">
      <c r="A3940" t="s">
        <v>1303</v>
      </c>
      <c r="B3940" s="45">
        <v>20210330</v>
      </c>
      <c r="C3940" s="107" t="s">
        <v>72</v>
      </c>
      <c r="D3940" s="107">
        <v>4</v>
      </c>
      <c r="E3940" s="107">
        <v>10</v>
      </c>
      <c r="H3940" s="107" t="s">
        <v>10</v>
      </c>
      <c r="I3940" s="107">
        <v>1056</v>
      </c>
      <c r="J3940" s="107">
        <v>0</v>
      </c>
      <c r="K3940" s="43">
        <v>10</v>
      </c>
      <c r="L3940" s="43">
        <v>1</v>
      </c>
      <c r="M3940" s="43">
        <v>0</v>
      </c>
      <c r="N3940" s="49">
        <f t="shared" si="1089"/>
        <v>0.33333333333333331</v>
      </c>
      <c r="O3940" s="111" t="str">
        <f>Cal_051922a!$E$2</f>
        <v>Cal_051922a</v>
      </c>
      <c r="P3940" s="112">
        <f>Cal_051922a!$Q$3</f>
        <v>1.8382409380942635</v>
      </c>
      <c r="Q3940" s="112">
        <f>Cal_051922a!$R$3</f>
        <v>0.56187208580813652</v>
      </c>
      <c r="R3940" s="46">
        <v>270.2</v>
      </c>
      <c r="S3940" s="46">
        <v>165.2</v>
      </c>
      <c r="T3940" s="50">
        <f>AVERAGE(0.484,0.414,0.389,0.614,0.798,0.655)</f>
        <v>0.55900000000000005</v>
      </c>
      <c r="U3940" s="79">
        <f t="shared" si="1090"/>
        <v>269.64099999999996</v>
      </c>
      <c r="V3940" s="79">
        <f t="shared" si="1091"/>
        <v>164.64099999999999</v>
      </c>
      <c r="W3940" s="465">
        <f t="shared" si="1092"/>
        <v>3.6755104239066161</v>
      </c>
      <c r="X3940" s="465">
        <f t="shared" si="1093"/>
        <v>1.1554693819554762</v>
      </c>
      <c r="Y3940" s="43">
        <f>Cal_051922a!$A$3</f>
        <v>20220519</v>
      </c>
      <c r="Z3940" s="48" t="s">
        <v>2080</v>
      </c>
      <c r="AA3940" s="43">
        <v>20230314</v>
      </c>
      <c r="AE3940" s="689" t="s">
        <v>1250</v>
      </c>
      <c r="AF3940" s="130">
        <v>1</v>
      </c>
      <c r="AH3940" t="s">
        <v>1058</v>
      </c>
      <c r="AI3940" t="s">
        <v>2073</v>
      </c>
    </row>
    <row r="3941" spans="1:35" x14ac:dyDescent="0.2">
      <c r="A3941" t="s">
        <v>1303</v>
      </c>
      <c r="B3941" s="45">
        <v>20210330</v>
      </c>
      <c r="C3941" s="107" t="s">
        <v>72</v>
      </c>
      <c r="D3941" s="107">
        <v>4</v>
      </c>
      <c r="E3941" s="107">
        <v>11</v>
      </c>
      <c r="H3941" s="107" t="s">
        <v>10</v>
      </c>
      <c r="I3941" s="107">
        <v>1057</v>
      </c>
      <c r="J3941" s="107">
        <v>0</v>
      </c>
      <c r="K3941" s="43">
        <v>10</v>
      </c>
      <c r="L3941" s="43">
        <v>1</v>
      </c>
      <c r="M3941" s="43">
        <v>0</v>
      </c>
      <c r="N3941" s="49">
        <f t="shared" si="1089"/>
        <v>0.33333333333333331</v>
      </c>
      <c r="O3941" s="111" t="str">
        <f>Cal_051922a!$E$2</f>
        <v>Cal_051922a</v>
      </c>
      <c r="P3941" s="112">
        <f>Cal_051922a!$Q$3</f>
        <v>1.8382409380942635</v>
      </c>
      <c r="Q3941" s="112">
        <f>Cal_051922a!$R$3</f>
        <v>0.56187208580813652</v>
      </c>
      <c r="R3941" s="46">
        <v>280.5</v>
      </c>
      <c r="S3941" s="46">
        <v>171</v>
      </c>
      <c r="T3941" s="50">
        <f>AVERAGE(0.484,0.414,0.389,0.614,0.798,0.655)</f>
        <v>0.55900000000000005</v>
      </c>
      <c r="U3941" s="79">
        <f t="shared" si="1090"/>
        <v>279.94099999999997</v>
      </c>
      <c r="V3941" s="79">
        <f t="shared" si="1091"/>
        <v>170.441</v>
      </c>
      <c r="W3941" s="465">
        <f t="shared" si="1092"/>
        <v>3.829405967807991</v>
      </c>
      <c r="X3941" s="465">
        <f t="shared" si="1093"/>
        <v>1.1670289101377318</v>
      </c>
      <c r="Y3941" s="43">
        <f>Cal_051922a!$A$3</f>
        <v>20220519</v>
      </c>
      <c r="Z3941" s="48" t="s">
        <v>2080</v>
      </c>
      <c r="AA3941" s="43">
        <v>20230314</v>
      </c>
      <c r="AE3941" s="689" t="s">
        <v>1250</v>
      </c>
      <c r="AF3941" s="130">
        <v>1</v>
      </c>
      <c r="AH3941" t="s">
        <v>1299</v>
      </c>
      <c r="AI3941" t="s">
        <v>2073</v>
      </c>
    </row>
    <row r="3942" spans="1:35" x14ac:dyDescent="0.2">
      <c r="A3942" t="s">
        <v>1303</v>
      </c>
      <c r="B3942" s="45">
        <v>20210330</v>
      </c>
      <c r="C3942" s="107" t="s">
        <v>72</v>
      </c>
      <c r="D3942" s="107">
        <v>4</v>
      </c>
      <c r="E3942" s="43">
        <v>12</v>
      </c>
      <c r="F3942" s="43"/>
      <c r="G3942" s="43"/>
      <c r="H3942" s="43" t="s">
        <v>10</v>
      </c>
      <c r="I3942" s="43">
        <v>1056</v>
      </c>
      <c r="J3942" s="43">
        <v>0</v>
      </c>
      <c r="K3942" s="43">
        <v>10</v>
      </c>
      <c r="L3942" s="43">
        <v>1</v>
      </c>
      <c r="M3942" s="43">
        <v>0</v>
      </c>
      <c r="N3942" s="49">
        <f t="shared" si="1089"/>
        <v>0.33333333333333331</v>
      </c>
      <c r="O3942" s="111" t="str">
        <f>Cal_051922a!$E$2</f>
        <v>Cal_051922a</v>
      </c>
      <c r="P3942" s="112">
        <f>Cal_051922a!$Q$3</f>
        <v>1.8382409380942635</v>
      </c>
      <c r="Q3942" s="112">
        <f>Cal_051922a!$R$3</f>
        <v>0.56187208580813652</v>
      </c>
      <c r="R3942" s="46">
        <v>221.6</v>
      </c>
      <c r="S3942" s="46">
        <v>135.4</v>
      </c>
      <c r="T3942" s="50">
        <f>AVERAGE(0.484,0.414,0.389,0.614,0.798,0.655)</f>
        <v>0.55900000000000005</v>
      </c>
      <c r="U3942" s="79">
        <f t="shared" si="1090"/>
        <v>221.041</v>
      </c>
      <c r="V3942" s="79">
        <f t="shared" si="1091"/>
        <v>134.84100000000001</v>
      </c>
      <c r="W3942" s="465">
        <f t="shared" si="1092"/>
        <v>3.0174190337214317</v>
      </c>
      <c r="X3942" s="465">
        <f t="shared" si="1093"/>
        <v>0.93915404347228315</v>
      </c>
      <c r="Y3942" s="43">
        <f>Cal_051922a!$A$3</f>
        <v>20220519</v>
      </c>
      <c r="Z3942" s="48" t="s">
        <v>2080</v>
      </c>
      <c r="AA3942" s="43">
        <v>20230314</v>
      </c>
      <c r="AE3942" s="689" t="s">
        <v>1250</v>
      </c>
      <c r="AF3942" s="130">
        <v>1</v>
      </c>
      <c r="AH3942" t="s">
        <v>1382</v>
      </c>
      <c r="AI3942" t="s">
        <v>2073</v>
      </c>
    </row>
    <row r="3943" spans="1:35" s="82" customFormat="1" x14ac:dyDescent="0.2">
      <c r="A3943" s="155" t="s">
        <v>1303</v>
      </c>
      <c r="B3943" s="81">
        <v>20210330</v>
      </c>
      <c r="C3943" s="126"/>
      <c r="D3943" s="126">
        <v>5</v>
      </c>
      <c r="E3943" s="126">
        <v>4</v>
      </c>
      <c r="F3943" s="126"/>
      <c r="G3943" s="126"/>
      <c r="H3943" s="126" t="s">
        <v>10</v>
      </c>
      <c r="I3943" s="126">
        <v>1057</v>
      </c>
      <c r="J3943" s="126">
        <v>0</v>
      </c>
      <c r="K3943" s="82">
        <v>10</v>
      </c>
      <c r="L3943" s="82">
        <v>1</v>
      </c>
      <c r="M3943" s="82">
        <v>0</v>
      </c>
      <c r="N3943" s="83">
        <f t="shared" si="1089"/>
        <v>0.33333333333333331</v>
      </c>
      <c r="O3943" s="156" t="str">
        <f>Cal_051922a!$E$2</f>
        <v>Cal_051922a</v>
      </c>
      <c r="P3943" s="157">
        <f>Cal_051922a!$Q$3</f>
        <v>1.8382409380942635</v>
      </c>
      <c r="Q3943" s="157">
        <f>Cal_051922a!$R$3</f>
        <v>0.56187208580813652</v>
      </c>
      <c r="R3943" s="84">
        <v>178.7</v>
      </c>
      <c r="S3943" s="84">
        <v>116.9</v>
      </c>
      <c r="T3943" s="158">
        <f>AVERAGE(0.513,0.618,0.383,0.77,0.546,0.814)</f>
        <v>0.60733333333333339</v>
      </c>
      <c r="U3943" s="79">
        <f t="shared" si="1090"/>
        <v>178.09266666666664</v>
      </c>
      <c r="V3943" s="79">
        <f t="shared" si="1091"/>
        <v>116.29266666666668</v>
      </c>
      <c r="W3943" s="465">
        <f t="shared" si="1092"/>
        <v>2.1612537790916324</v>
      </c>
      <c r="X3943" s="465">
        <f t="shared" si="1093"/>
        <v>1.2478363798645413</v>
      </c>
      <c r="Y3943" s="82">
        <f>Cal_051922a!$A$3</f>
        <v>20220519</v>
      </c>
      <c r="Z3943" s="85" t="s">
        <v>2076</v>
      </c>
      <c r="AA3943" s="82">
        <v>20230310</v>
      </c>
      <c r="AB3943" s="85"/>
      <c r="AE3943" s="691" t="s">
        <v>1250</v>
      </c>
      <c r="AF3943" s="567">
        <v>1</v>
      </c>
      <c r="AG3943" s="567"/>
      <c r="AH3943" s="155" t="s">
        <v>1383</v>
      </c>
      <c r="AI3943" s="155" t="s">
        <v>2073</v>
      </c>
    </row>
    <row r="3944" spans="1:35" s="82" customFormat="1" x14ac:dyDescent="0.2">
      <c r="A3944" s="155" t="s">
        <v>1303</v>
      </c>
      <c r="B3944" s="81">
        <v>20210330</v>
      </c>
      <c r="C3944" s="126"/>
      <c r="D3944" s="126">
        <v>5</v>
      </c>
      <c r="E3944" s="126">
        <v>5</v>
      </c>
      <c r="F3944" s="126"/>
      <c r="G3944" s="126"/>
      <c r="H3944" s="126" t="s">
        <v>10</v>
      </c>
      <c r="I3944" s="126">
        <v>1056</v>
      </c>
      <c r="J3944" s="126">
        <v>0</v>
      </c>
      <c r="K3944" s="82">
        <v>10</v>
      </c>
      <c r="L3944" s="82">
        <v>1</v>
      </c>
      <c r="M3944" s="82">
        <v>0</v>
      </c>
      <c r="N3944" s="83">
        <f t="shared" si="1089"/>
        <v>0.33333333333333331</v>
      </c>
      <c r="O3944" s="156" t="str">
        <f>Cal_051922a!$E$2</f>
        <v>Cal_051922a</v>
      </c>
      <c r="P3944" s="157">
        <f>Cal_051922a!$Q$3</f>
        <v>1.8382409380942635</v>
      </c>
      <c r="Q3944" s="157">
        <f>Cal_051922a!$R$3</f>
        <v>0.56187208580813652</v>
      </c>
      <c r="R3944" s="84">
        <v>276.60000000000002</v>
      </c>
      <c r="S3944" s="84">
        <v>171.4</v>
      </c>
      <c r="T3944" s="158">
        <f>AVERAGE(0.513,0.618,0.383,0.77,0.546,0.814)</f>
        <v>0.60733333333333339</v>
      </c>
      <c r="U3944" s="79">
        <f t="shared" si="1090"/>
        <v>275.99266666666671</v>
      </c>
      <c r="V3944" s="79">
        <f t="shared" si="1091"/>
        <v>170.79266666666666</v>
      </c>
      <c r="W3944" s="465">
        <f t="shared" si="1092"/>
        <v>3.6825113961426319</v>
      </c>
      <c r="X3944" s="465">
        <f t="shared" si="1093"/>
        <v>1.3289737360905456</v>
      </c>
      <c r="Y3944" s="82">
        <f>Cal_051922a!$A$3</f>
        <v>20220519</v>
      </c>
      <c r="Z3944" s="85" t="s">
        <v>2076</v>
      </c>
      <c r="AA3944" s="82">
        <v>20230310</v>
      </c>
      <c r="AB3944" s="85"/>
      <c r="AE3944" s="691" t="s">
        <v>1250</v>
      </c>
      <c r="AF3944" s="567">
        <v>1</v>
      </c>
      <c r="AG3944" s="567"/>
      <c r="AH3944" s="155" t="s">
        <v>1384</v>
      </c>
      <c r="AI3944" s="155" t="s">
        <v>2073</v>
      </c>
    </row>
    <row r="3945" spans="1:35" s="82" customFormat="1" x14ac:dyDescent="0.2">
      <c r="A3945" s="155" t="s">
        <v>1303</v>
      </c>
      <c r="B3945" s="81">
        <v>20210330</v>
      </c>
      <c r="C3945" s="126"/>
      <c r="D3945" s="126">
        <v>5</v>
      </c>
      <c r="E3945" s="126">
        <v>6</v>
      </c>
      <c r="F3945" s="126"/>
      <c r="G3945" s="126"/>
      <c r="H3945" s="126" t="s">
        <v>10</v>
      </c>
      <c r="I3945" s="126">
        <v>1056</v>
      </c>
      <c r="J3945" s="126">
        <v>0</v>
      </c>
      <c r="K3945" s="82">
        <v>10</v>
      </c>
      <c r="L3945" s="82">
        <v>1</v>
      </c>
      <c r="M3945" s="82">
        <v>0</v>
      </c>
      <c r="N3945" s="83">
        <f t="shared" si="1089"/>
        <v>0.33333333333333331</v>
      </c>
      <c r="O3945" s="156" t="str">
        <f>Cal_051922a!$E$2</f>
        <v>Cal_051922a</v>
      </c>
      <c r="P3945" s="157">
        <f>Cal_051922a!$Q$3</f>
        <v>1.8382409380942635</v>
      </c>
      <c r="Q3945" s="157">
        <f>Cal_051922a!$R$3</f>
        <v>0.56187208580813652</v>
      </c>
      <c r="R3945" s="84">
        <v>233.8</v>
      </c>
      <c r="S3945" s="84">
        <v>143.6</v>
      </c>
      <c r="T3945" s="158">
        <f>AVERAGE(0.655,0.371,0.75,0.609,0.588,0.449)</f>
        <v>0.57033333333333325</v>
      </c>
      <c r="U3945" s="79">
        <f t="shared" si="1090"/>
        <v>233.22966666666667</v>
      </c>
      <c r="V3945" s="79">
        <f t="shared" si="1091"/>
        <v>143.02966666666666</v>
      </c>
      <c r="W3945" s="465">
        <f t="shared" si="1092"/>
        <v>3.1574384784416849</v>
      </c>
      <c r="X3945" s="465">
        <f t="shared" si="1093"/>
        <v>1.0394106132539018</v>
      </c>
      <c r="Y3945" s="82">
        <f>Cal_051922a!$A$3</f>
        <v>20220519</v>
      </c>
      <c r="Z3945" s="85" t="s">
        <v>2072</v>
      </c>
      <c r="AA3945" s="82">
        <v>20230309</v>
      </c>
      <c r="AB3945" s="85"/>
      <c r="AE3945" s="691" t="s">
        <v>1250</v>
      </c>
      <c r="AF3945" s="567">
        <v>1</v>
      </c>
      <c r="AG3945" s="567"/>
      <c r="AH3945" s="155" t="s">
        <v>1385</v>
      </c>
      <c r="AI3945" s="155" t="s">
        <v>2073</v>
      </c>
    </row>
    <row r="3946" spans="1:35" x14ac:dyDescent="0.2">
      <c r="A3946" t="s">
        <v>1303</v>
      </c>
      <c r="B3946" s="45">
        <v>20210331</v>
      </c>
      <c r="C3946" s="107" t="s">
        <v>69</v>
      </c>
      <c r="D3946" s="107">
        <v>6</v>
      </c>
      <c r="E3946" s="107">
        <v>4</v>
      </c>
      <c r="H3946" s="107" t="s">
        <v>10</v>
      </c>
      <c r="I3946" s="107">
        <v>1057</v>
      </c>
      <c r="J3946" s="107">
        <v>0</v>
      </c>
      <c r="K3946" s="43">
        <v>5</v>
      </c>
      <c r="L3946" s="43">
        <v>1</v>
      </c>
      <c r="M3946" s="43">
        <v>0</v>
      </c>
      <c r="N3946" s="49">
        <v>1</v>
      </c>
      <c r="O3946" s="111" t="str">
        <f>Cal_051922a!$E$2</f>
        <v>Cal_051922a</v>
      </c>
      <c r="P3946" s="112">
        <f>Cal_051922a!$Q$3</f>
        <v>1.8382409380942635</v>
      </c>
      <c r="Q3946" s="112">
        <f>Cal_051922a!$R$3</f>
        <v>0.56187208580813652</v>
      </c>
      <c r="R3946" s="46">
        <v>219.4</v>
      </c>
      <c r="S3946" s="46">
        <v>156.5</v>
      </c>
      <c r="T3946" s="50">
        <f>AVERAGE(0.513,0.618,0.383,0.77,0.546,0.814)</f>
        <v>0.60733333333333339</v>
      </c>
      <c r="U3946" s="79">
        <f t="shared" si="1090"/>
        <v>218.79266666666666</v>
      </c>
      <c r="V3946" s="79">
        <f t="shared" si="1091"/>
        <v>155.89266666666666</v>
      </c>
      <c r="W3946" s="465">
        <f t="shared" si="1092"/>
        <v>0.36662044958161749</v>
      </c>
      <c r="X3946" s="465">
        <f t="shared" si="1093"/>
        <v>0.39503857705056961</v>
      </c>
      <c r="Y3946" s="43">
        <f>Cal_051922a!$A$3</f>
        <v>20220519</v>
      </c>
      <c r="Z3946" s="48" t="s">
        <v>2076</v>
      </c>
      <c r="AA3946" s="43">
        <v>20230310</v>
      </c>
      <c r="AE3946" s="689" t="s">
        <v>1250</v>
      </c>
      <c r="AF3946" s="130">
        <v>1</v>
      </c>
      <c r="AH3946" s="155" t="s">
        <v>1386</v>
      </c>
      <c r="AI3946" t="s">
        <v>2077</v>
      </c>
    </row>
    <row r="3947" spans="1:35" x14ac:dyDescent="0.2">
      <c r="A3947" t="s">
        <v>1303</v>
      </c>
      <c r="B3947" s="45">
        <v>20210331</v>
      </c>
      <c r="C3947" s="107" t="s">
        <v>69</v>
      </c>
      <c r="D3947" s="107">
        <v>6</v>
      </c>
      <c r="E3947" s="107">
        <v>6</v>
      </c>
      <c r="H3947" s="107" t="s">
        <v>10</v>
      </c>
      <c r="I3947" s="107">
        <v>1056</v>
      </c>
      <c r="J3947" s="107">
        <v>0</v>
      </c>
      <c r="K3947" s="43">
        <v>10</v>
      </c>
      <c r="L3947" s="43">
        <v>1</v>
      </c>
      <c r="M3947" s="43">
        <v>0</v>
      </c>
      <c r="N3947" s="49">
        <f t="shared" ref="N3947:N3953" si="1094">1/3</f>
        <v>0.33333333333333331</v>
      </c>
      <c r="O3947" s="111" t="str">
        <f>Cal_051922a!$E$2</f>
        <v>Cal_051922a</v>
      </c>
      <c r="P3947" s="112">
        <f>Cal_051922a!$Q$3</f>
        <v>1.8382409380942635</v>
      </c>
      <c r="Q3947" s="112">
        <f>Cal_051922a!$R$3</f>
        <v>0.56187208580813652</v>
      </c>
      <c r="R3947" s="46">
        <v>192.5</v>
      </c>
      <c r="S3947" s="46">
        <v>119.7</v>
      </c>
      <c r="T3947" s="50">
        <f>AVERAGE(0.484,0.414,0.389,0.614,0.798,0.655)</f>
        <v>0.55900000000000005</v>
      </c>
      <c r="U3947" s="79">
        <f t="shared" si="1090"/>
        <v>191.941</v>
      </c>
      <c r="V3947" s="79">
        <f t="shared" si="1091"/>
        <v>119.14100000000001</v>
      </c>
      <c r="W3947" s="465">
        <f t="shared" si="1092"/>
        <v>2.5483538939085877</v>
      </c>
      <c r="X3947" s="465">
        <f t="shared" si="1093"/>
        <v>0.94754181281219019</v>
      </c>
      <c r="Y3947" s="43">
        <f>Cal_051922a!$A$3</f>
        <v>20220519</v>
      </c>
      <c r="Z3947" s="48" t="s">
        <v>2080</v>
      </c>
      <c r="AA3947" s="43">
        <v>20230314</v>
      </c>
      <c r="AE3947" s="689" t="s">
        <v>1250</v>
      </c>
      <c r="AF3947" s="130">
        <v>1</v>
      </c>
      <c r="AH3947" s="155" t="s">
        <v>1387</v>
      </c>
      <c r="AI3947" t="s">
        <v>2073</v>
      </c>
    </row>
    <row r="3948" spans="1:35" x14ac:dyDescent="0.2">
      <c r="A3948" t="s">
        <v>1303</v>
      </c>
      <c r="B3948" s="45">
        <v>20210331</v>
      </c>
      <c r="C3948" s="107" t="s">
        <v>69</v>
      </c>
      <c r="D3948" s="107">
        <v>6</v>
      </c>
      <c r="E3948" s="107">
        <v>8</v>
      </c>
      <c r="H3948" s="107" t="s">
        <v>10</v>
      </c>
      <c r="I3948" s="107">
        <v>1056</v>
      </c>
      <c r="J3948" s="107">
        <v>0</v>
      </c>
      <c r="K3948" s="43">
        <v>10</v>
      </c>
      <c r="L3948" s="43">
        <v>1</v>
      </c>
      <c r="M3948" s="43">
        <v>0</v>
      </c>
      <c r="N3948" s="49">
        <f t="shared" si="1094"/>
        <v>0.33333333333333331</v>
      </c>
      <c r="O3948" s="111" t="str">
        <f>Cal_051922a!$E$2</f>
        <v>Cal_051922a</v>
      </c>
      <c r="P3948" s="112">
        <f>Cal_051922a!$Q$3</f>
        <v>1.8382409380942635</v>
      </c>
      <c r="Q3948" s="112">
        <f>Cal_051922a!$R$3</f>
        <v>0.56187208580813652</v>
      </c>
      <c r="R3948" s="46">
        <v>245</v>
      </c>
      <c r="S3948" s="46">
        <v>150.19999999999999</v>
      </c>
      <c r="T3948" s="50">
        <f>AVERAGE(0.484,0.414,0.389,0.614,0.798,0.655)</f>
        <v>0.55900000000000005</v>
      </c>
      <c r="U3948" s="79">
        <f t="shared" si="1090"/>
        <v>244.441</v>
      </c>
      <c r="V3948" s="79">
        <f t="shared" si="1091"/>
        <v>149.64099999999999</v>
      </c>
      <c r="W3948" s="465">
        <f t="shared" si="1092"/>
        <v>3.3184608398699749</v>
      </c>
      <c r="X3948" s="465">
        <f t="shared" si="1093"/>
        <v>1.0723813508905855</v>
      </c>
      <c r="Y3948" s="43">
        <f>Cal_051922a!$A$3</f>
        <v>20220519</v>
      </c>
      <c r="Z3948" s="48" t="s">
        <v>2080</v>
      </c>
      <c r="AA3948" s="43">
        <v>20230314</v>
      </c>
      <c r="AE3948" s="689" t="s">
        <v>1250</v>
      </c>
      <c r="AF3948" s="130">
        <v>1</v>
      </c>
      <c r="AH3948" s="155" t="s">
        <v>1388</v>
      </c>
      <c r="AI3948" t="s">
        <v>2073</v>
      </c>
    </row>
    <row r="3949" spans="1:35" x14ac:dyDescent="0.2">
      <c r="A3949" t="s">
        <v>1303</v>
      </c>
      <c r="B3949" s="45">
        <v>20210331</v>
      </c>
      <c r="C3949" s="107" t="s">
        <v>69</v>
      </c>
      <c r="D3949" s="107">
        <v>6</v>
      </c>
      <c r="E3949" s="107">
        <v>9</v>
      </c>
      <c r="H3949" s="107" t="s">
        <v>10</v>
      </c>
      <c r="I3949" s="107">
        <v>1056</v>
      </c>
      <c r="J3949" s="107">
        <v>0</v>
      </c>
      <c r="K3949" s="43">
        <v>10</v>
      </c>
      <c r="L3949" s="43">
        <v>1</v>
      </c>
      <c r="M3949" s="43">
        <v>0</v>
      </c>
      <c r="N3949" s="49">
        <f t="shared" si="1094"/>
        <v>0.33333333333333331</v>
      </c>
      <c r="O3949" s="111" t="str">
        <f>Cal_051922a!$E$2</f>
        <v>Cal_051922a</v>
      </c>
      <c r="P3949" s="112">
        <f>Cal_051922a!$Q$3</f>
        <v>1.8382409380942635</v>
      </c>
      <c r="Q3949" s="112">
        <f>Cal_051922a!$R$3</f>
        <v>0.56187208580813652</v>
      </c>
      <c r="R3949" s="46">
        <v>278.89999999999998</v>
      </c>
      <c r="S3949" s="46">
        <v>169.5</v>
      </c>
      <c r="T3949" s="50">
        <f>AVERAGE(0.655,0.371,0.75,0.609,0.588,0.449)</f>
        <v>0.57033333333333325</v>
      </c>
      <c r="U3949" s="79">
        <f t="shared" si="1090"/>
        <v>278.32966666666664</v>
      </c>
      <c r="V3949" s="79">
        <f t="shared" si="1091"/>
        <v>168.92966666666666</v>
      </c>
      <c r="W3949" s="465">
        <f t="shared" si="1092"/>
        <v>3.8295318130988933</v>
      </c>
      <c r="X3949" s="465">
        <f t="shared" si="1093"/>
        <v>1.1272882273386733</v>
      </c>
      <c r="Y3949" s="43">
        <f>Cal_051922a!$A$3</f>
        <v>20220519</v>
      </c>
      <c r="Z3949" s="48" t="s">
        <v>2072</v>
      </c>
      <c r="AA3949" s="43">
        <v>20230309</v>
      </c>
      <c r="AE3949" s="689" t="s">
        <v>1250</v>
      </c>
      <c r="AF3949" s="130">
        <v>1</v>
      </c>
      <c r="AH3949" s="155" t="s">
        <v>1389</v>
      </c>
      <c r="AI3949" t="s">
        <v>2073</v>
      </c>
    </row>
    <row r="3950" spans="1:35" x14ac:dyDescent="0.2">
      <c r="A3950" t="s">
        <v>1303</v>
      </c>
      <c r="B3950" s="45">
        <v>20210331</v>
      </c>
      <c r="C3950" s="107" t="s">
        <v>69</v>
      </c>
      <c r="D3950" s="107">
        <v>6</v>
      </c>
      <c r="E3950" s="107">
        <v>10</v>
      </c>
      <c r="H3950" s="107" t="s">
        <v>10</v>
      </c>
      <c r="I3950" s="107">
        <v>1057</v>
      </c>
      <c r="J3950" s="107">
        <v>0</v>
      </c>
      <c r="K3950" s="43">
        <v>10</v>
      </c>
      <c r="L3950" s="43">
        <v>1</v>
      </c>
      <c r="M3950" s="43">
        <v>0</v>
      </c>
      <c r="N3950" s="49">
        <f t="shared" si="1094"/>
        <v>0.33333333333333331</v>
      </c>
      <c r="O3950" s="111" t="str">
        <f>Cal_051922a!$E$2</f>
        <v>Cal_051922a</v>
      </c>
      <c r="P3950" s="112">
        <f>Cal_051922a!$Q$3</f>
        <v>1.8382409380942635</v>
      </c>
      <c r="Q3950" s="112">
        <f>Cal_051922a!$R$3</f>
        <v>0.56187208580813652</v>
      </c>
      <c r="R3950" s="46">
        <v>317.7</v>
      </c>
      <c r="S3950" s="46">
        <v>194.1</v>
      </c>
      <c r="T3950" s="50">
        <f>AVERAGE(0.513,0.618,0.383,0.77,0.546,0.814)</f>
        <v>0.60733333333333339</v>
      </c>
      <c r="U3950" s="79">
        <f t="shared" si="1090"/>
        <v>317.09266666666667</v>
      </c>
      <c r="V3950" s="79">
        <f t="shared" si="1091"/>
        <v>193.49266666666665</v>
      </c>
      <c r="W3950" s="465">
        <f t="shared" si="1092"/>
        <v>4.3225075581832684</v>
      </c>
      <c r="X3950" s="465">
        <f t="shared" si="1093"/>
        <v>1.3496811074550408</v>
      </c>
      <c r="Y3950" s="43">
        <f>Cal_051922a!$A$3</f>
        <v>20220519</v>
      </c>
      <c r="Z3950" s="48" t="s">
        <v>2076</v>
      </c>
      <c r="AA3950" s="43">
        <v>20230310</v>
      </c>
      <c r="AE3950" s="689" t="s">
        <v>1250</v>
      </c>
      <c r="AF3950" s="130">
        <v>1</v>
      </c>
      <c r="AH3950" t="s">
        <v>1392</v>
      </c>
      <c r="AI3950" t="s">
        <v>2073</v>
      </c>
    </row>
    <row r="3951" spans="1:35" s="82" customFormat="1" x14ac:dyDescent="0.2">
      <c r="A3951" s="155" t="s">
        <v>1303</v>
      </c>
      <c r="B3951" s="81">
        <v>20210331</v>
      </c>
      <c r="C3951" s="126" t="s">
        <v>67</v>
      </c>
      <c r="D3951" s="126">
        <v>7</v>
      </c>
      <c r="E3951" s="126">
        <v>8</v>
      </c>
      <c r="F3951" s="126"/>
      <c r="G3951" s="126"/>
      <c r="H3951" s="126" t="s">
        <v>10</v>
      </c>
      <c r="I3951" s="126">
        <v>1056</v>
      </c>
      <c r="J3951" s="126">
        <v>0</v>
      </c>
      <c r="K3951" s="82">
        <v>10</v>
      </c>
      <c r="L3951" s="82">
        <v>1</v>
      </c>
      <c r="M3951" s="82">
        <v>0</v>
      </c>
      <c r="N3951" s="83">
        <f t="shared" si="1094"/>
        <v>0.33333333333333331</v>
      </c>
      <c r="O3951" s="156" t="str">
        <f>Cal_051922a!$E$2</f>
        <v>Cal_051922a</v>
      </c>
      <c r="P3951" s="157">
        <f>Cal_051922a!$Q$3</f>
        <v>1.8382409380942635</v>
      </c>
      <c r="Q3951" s="157">
        <f>Cal_051922a!$R$3</f>
        <v>0.56187208580813652</v>
      </c>
      <c r="R3951" s="84">
        <v>295.2</v>
      </c>
      <c r="S3951" s="84">
        <v>178.5</v>
      </c>
      <c r="T3951" s="158">
        <f>AVERAGE(0.484,0.414,0.389,0.614,0.798,0.655)</f>
        <v>0.55900000000000005</v>
      </c>
      <c r="U3951" s="79">
        <f t="shared" si="1090"/>
        <v>294.64099999999996</v>
      </c>
      <c r="V3951" s="79">
        <f t="shared" si="1091"/>
        <v>177.941</v>
      </c>
      <c r="W3951" s="465">
        <f t="shared" si="1092"/>
        <v>4.0850672997133533</v>
      </c>
      <c r="X3951" s="465">
        <f t="shared" si="1093"/>
        <v>1.1361678582054313</v>
      </c>
      <c r="Y3951" s="82">
        <f>Cal_051922a!$A$3</f>
        <v>20220519</v>
      </c>
      <c r="Z3951" s="85" t="s">
        <v>2080</v>
      </c>
      <c r="AA3951" s="82">
        <v>20230314</v>
      </c>
      <c r="AB3951" s="85"/>
      <c r="AE3951" s="691" t="s">
        <v>1250</v>
      </c>
      <c r="AF3951" s="567">
        <v>1</v>
      </c>
      <c r="AG3951" s="567"/>
      <c r="AH3951" s="155" t="s">
        <v>1390</v>
      </c>
      <c r="AI3951" s="155" t="s">
        <v>2073</v>
      </c>
    </row>
    <row r="3952" spans="1:35" s="82" customFormat="1" x14ac:dyDescent="0.2">
      <c r="A3952" s="155" t="s">
        <v>1303</v>
      </c>
      <c r="B3952" s="81">
        <v>20210331</v>
      </c>
      <c r="C3952" s="126" t="s">
        <v>67</v>
      </c>
      <c r="D3952" s="126">
        <v>7</v>
      </c>
      <c r="E3952" s="126">
        <v>9</v>
      </c>
      <c r="F3952" s="126"/>
      <c r="G3952" s="126"/>
      <c r="H3952" s="126" t="s">
        <v>10</v>
      </c>
      <c r="I3952" s="126">
        <v>1056</v>
      </c>
      <c r="J3952" s="126">
        <v>0</v>
      </c>
      <c r="K3952" s="82">
        <v>10</v>
      </c>
      <c r="L3952" s="82">
        <v>1</v>
      </c>
      <c r="M3952" s="82">
        <v>0</v>
      </c>
      <c r="N3952" s="83">
        <f t="shared" si="1094"/>
        <v>0.33333333333333331</v>
      </c>
      <c r="O3952" s="156" t="str">
        <f>Cal_051922a!$E$2</f>
        <v>Cal_051922a</v>
      </c>
      <c r="P3952" s="157">
        <f>Cal_051922a!$Q$3</f>
        <v>1.8382409380942635</v>
      </c>
      <c r="Q3952" s="157">
        <f>Cal_051922a!$R$3</f>
        <v>0.56187208580813652</v>
      </c>
      <c r="R3952" s="84">
        <v>292.60000000000002</v>
      </c>
      <c r="S3952" s="84">
        <v>178.4</v>
      </c>
      <c r="T3952" s="158">
        <f>AVERAGE(0.484,0.414,0.389,0.614,0.798,0.655)</f>
        <v>0.55900000000000005</v>
      </c>
      <c r="U3952" s="79">
        <f t="shared" si="1090"/>
        <v>292.041</v>
      </c>
      <c r="V3952" s="79">
        <f t="shared" si="1091"/>
        <v>177.84100000000001</v>
      </c>
      <c r="W3952" s="465">
        <f t="shared" si="1092"/>
        <v>3.997555146763196</v>
      </c>
      <c r="X3952" s="465">
        <f t="shared" si="1093"/>
        <v>1.2207457603882452</v>
      </c>
      <c r="Y3952" s="82">
        <f>Cal_051922a!$A$3</f>
        <v>20220519</v>
      </c>
      <c r="Z3952" s="85" t="s">
        <v>2080</v>
      </c>
      <c r="AA3952" s="82">
        <v>20230314</v>
      </c>
      <c r="AB3952" s="85"/>
      <c r="AE3952" s="691" t="s">
        <v>1250</v>
      </c>
      <c r="AF3952" s="567">
        <v>1</v>
      </c>
      <c r="AG3952" s="567"/>
      <c r="AH3952" s="155" t="s">
        <v>1391</v>
      </c>
      <c r="AI3952" s="155" t="s">
        <v>2073</v>
      </c>
    </row>
    <row r="3953" spans="1:35" s="82" customFormat="1" x14ac:dyDescent="0.2">
      <c r="A3953" s="155" t="s">
        <v>1303</v>
      </c>
      <c r="B3953" s="81">
        <v>20210331</v>
      </c>
      <c r="C3953" s="126" t="s">
        <v>67</v>
      </c>
      <c r="D3953" s="126">
        <v>7</v>
      </c>
      <c r="E3953" s="126">
        <v>10</v>
      </c>
      <c r="F3953" s="126"/>
      <c r="G3953" s="126"/>
      <c r="H3953" s="126" t="s">
        <v>10</v>
      </c>
      <c r="I3953" s="126">
        <v>1056</v>
      </c>
      <c r="J3953" s="126">
        <v>0</v>
      </c>
      <c r="K3953" s="82">
        <v>10</v>
      </c>
      <c r="L3953" s="82">
        <v>1</v>
      </c>
      <c r="M3953" s="82">
        <v>0</v>
      </c>
      <c r="N3953" s="83">
        <f t="shared" si="1094"/>
        <v>0.33333333333333331</v>
      </c>
      <c r="O3953" s="156" t="str">
        <f>Cal_051922a!$E$2</f>
        <v>Cal_051922a</v>
      </c>
      <c r="P3953" s="157">
        <f>Cal_051922a!$Q$3</f>
        <v>1.8382409380942635</v>
      </c>
      <c r="Q3953" s="157">
        <f>Cal_051922a!$R$3</f>
        <v>0.56187208580813652</v>
      </c>
      <c r="R3953" s="84">
        <v>237.1</v>
      </c>
      <c r="S3953" s="84">
        <v>147.30000000000001</v>
      </c>
      <c r="T3953" s="158">
        <f>AVERAGE(0.484,0.414,0.389,0.614,0.798,0.655)</f>
        <v>0.55900000000000005</v>
      </c>
      <c r="U3953" s="79">
        <f t="shared" si="1090"/>
        <v>236.541</v>
      </c>
      <c r="V3953" s="79">
        <f t="shared" si="1091"/>
        <v>146.74100000000001</v>
      </c>
      <c r="W3953" s="465">
        <f t="shared" si="1092"/>
        <v>3.1434365339696591</v>
      </c>
      <c r="X3953" s="465">
        <f t="shared" si="1093"/>
        <v>1.1623123845379391</v>
      </c>
      <c r="Y3953" s="82">
        <f>Cal_051922a!$A$3</f>
        <v>20220519</v>
      </c>
      <c r="Z3953" s="85" t="s">
        <v>2080</v>
      </c>
      <c r="AA3953" s="82">
        <v>20230314</v>
      </c>
      <c r="AB3953" s="85"/>
      <c r="AE3953" s="691" t="s">
        <v>1250</v>
      </c>
      <c r="AF3953" s="567">
        <v>1</v>
      </c>
      <c r="AG3953" s="567"/>
      <c r="AH3953" s="155" t="s">
        <v>1393</v>
      </c>
      <c r="AI3953" s="155" t="s">
        <v>2073</v>
      </c>
    </row>
    <row r="3954" spans="1:35" x14ac:dyDescent="0.2">
      <c r="A3954" t="s">
        <v>1303</v>
      </c>
      <c r="B3954" s="45">
        <v>20210402</v>
      </c>
      <c r="D3954" s="107">
        <v>17</v>
      </c>
      <c r="E3954" s="107">
        <v>3</v>
      </c>
      <c r="H3954" s="107" t="s">
        <v>10</v>
      </c>
      <c r="I3954" s="107">
        <v>1057</v>
      </c>
      <c r="J3954" s="107">
        <v>0</v>
      </c>
      <c r="K3954" s="43">
        <v>10</v>
      </c>
      <c r="L3954" s="43">
        <v>1</v>
      </c>
      <c r="M3954" s="43">
        <v>0</v>
      </c>
      <c r="N3954" s="49">
        <v>1</v>
      </c>
      <c r="O3954" s="111" t="str">
        <f>Cal_051922a!$E$2</f>
        <v>Cal_051922a</v>
      </c>
      <c r="P3954" s="112">
        <f>Cal_051922a!$Q$3</f>
        <v>1.8382409380942635</v>
      </c>
      <c r="Q3954" s="112">
        <f>Cal_051922a!$R$3</f>
        <v>0.56187208580813652</v>
      </c>
      <c r="R3954" s="46">
        <v>275.2</v>
      </c>
      <c r="S3954" s="46">
        <v>183.5</v>
      </c>
      <c r="T3954" s="50">
        <f>AVERAGE(0.484,0.414,0.389,0.614,0.798,0.655)</f>
        <v>0.55900000000000005</v>
      </c>
      <c r="U3954" s="79">
        <f t="shared" si="1090"/>
        <v>274.64099999999996</v>
      </c>
      <c r="V3954" s="79">
        <f t="shared" si="1091"/>
        <v>182.941</v>
      </c>
      <c r="W3954" s="465">
        <f t="shared" si="1092"/>
        <v>1.068969641546401</v>
      </c>
      <c r="X3954" s="465">
        <f t="shared" si="1093"/>
        <v>0.71865343233501733</v>
      </c>
      <c r="Y3954" s="43">
        <f>Cal_051922a!$A$3</f>
        <v>20220519</v>
      </c>
      <c r="Z3954" s="48" t="s">
        <v>2080</v>
      </c>
      <c r="AA3954" s="43">
        <v>20230314</v>
      </c>
      <c r="AE3954" s="689" t="s">
        <v>1250</v>
      </c>
      <c r="AF3954" s="130">
        <v>1</v>
      </c>
      <c r="AH3954" s="155" t="s">
        <v>1394</v>
      </c>
    </row>
    <row r="3955" spans="1:35" x14ac:dyDescent="0.2">
      <c r="A3955" t="s">
        <v>1303</v>
      </c>
      <c r="B3955" s="45">
        <v>20210402</v>
      </c>
      <c r="D3955" s="107">
        <v>17</v>
      </c>
      <c r="E3955" s="107">
        <v>4</v>
      </c>
      <c r="H3955" s="107" t="s">
        <v>10</v>
      </c>
      <c r="I3955" s="107">
        <v>1056</v>
      </c>
      <c r="J3955" s="107">
        <v>0</v>
      </c>
      <c r="K3955" s="43">
        <v>10</v>
      </c>
      <c r="L3955" s="43">
        <v>1</v>
      </c>
      <c r="M3955" s="43">
        <v>0</v>
      </c>
      <c r="N3955" s="49">
        <f>1/4</f>
        <v>0.25</v>
      </c>
      <c r="O3955" s="111" t="str">
        <f>Cal_051922a!$E$2</f>
        <v>Cal_051922a</v>
      </c>
      <c r="P3955" s="112">
        <f>Cal_051922a!$Q$3</f>
        <v>1.8382409380942635</v>
      </c>
      <c r="Q3955" s="112">
        <f>Cal_051922a!$R$3</f>
        <v>0.56187208580813652</v>
      </c>
      <c r="R3955" s="46">
        <v>265</v>
      </c>
      <c r="S3955" s="46">
        <v>162.30000000000001</v>
      </c>
      <c r="T3955" s="50">
        <f>AVERAGE(0.484,0.414,0.389,0.614,0.798,0.655)</f>
        <v>0.55900000000000005</v>
      </c>
      <c r="U3955" s="79">
        <f t="shared" si="1090"/>
        <v>264.44099999999997</v>
      </c>
      <c r="V3955" s="79">
        <f t="shared" si="1091"/>
        <v>161.74100000000001</v>
      </c>
      <c r="W3955" s="465">
        <f t="shared" si="1092"/>
        <v>4.7933323242566273</v>
      </c>
      <c r="X3955" s="465">
        <f t="shared" si="1093"/>
        <v>1.5345163872222121</v>
      </c>
      <c r="Y3955" s="43">
        <f>Cal_051922a!$A$3</f>
        <v>20220519</v>
      </c>
      <c r="Z3955" s="48" t="s">
        <v>2082</v>
      </c>
      <c r="AA3955" s="43">
        <v>20230314</v>
      </c>
      <c r="AE3955" s="689" t="s">
        <v>1250</v>
      </c>
      <c r="AF3955" s="130">
        <v>1</v>
      </c>
      <c r="AH3955" s="155" t="s">
        <v>1395</v>
      </c>
      <c r="AI3955" t="s">
        <v>2074</v>
      </c>
    </row>
    <row r="3956" spans="1:35" x14ac:dyDescent="0.2">
      <c r="A3956" t="s">
        <v>1303</v>
      </c>
      <c r="B3956" s="45">
        <v>20210402</v>
      </c>
      <c r="D3956" s="107">
        <v>17</v>
      </c>
      <c r="E3956" s="107">
        <v>5</v>
      </c>
      <c r="H3956" s="107" t="s">
        <v>10</v>
      </c>
      <c r="I3956" s="107">
        <v>1056</v>
      </c>
      <c r="J3956" s="107">
        <v>0</v>
      </c>
      <c r="K3956" s="43">
        <v>10</v>
      </c>
      <c r="L3956" s="43">
        <v>1</v>
      </c>
      <c r="M3956" s="43">
        <v>0</v>
      </c>
      <c r="N3956" s="49">
        <f>1/4</f>
        <v>0.25</v>
      </c>
      <c r="O3956" s="111" t="str">
        <f>Cal_051922a!$E$2</f>
        <v>Cal_051922a</v>
      </c>
      <c r="P3956" s="112">
        <f>Cal_051922a!$Q$3</f>
        <v>1.8382409380942635</v>
      </c>
      <c r="Q3956" s="112">
        <f>Cal_051922a!$R$3</f>
        <v>0.56187208580813652</v>
      </c>
      <c r="R3956" s="46">
        <v>338.4</v>
      </c>
      <c r="S3956" s="46">
        <v>205.1</v>
      </c>
      <c r="T3956" s="50">
        <f>AVERAGE(0.655,0.371,0.75,0.609,0.588,0.449)</f>
        <v>0.57033333333333325</v>
      </c>
      <c r="U3956" s="79">
        <f t="shared" si="1090"/>
        <v>337.82966666666664</v>
      </c>
      <c r="V3956" s="79">
        <f t="shared" si="1091"/>
        <v>204.52966666666666</v>
      </c>
      <c r="W3956" s="465">
        <f t="shared" si="1092"/>
        <v>6.2215306604032001</v>
      </c>
      <c r="X3956" s="465">
        <f t="shared" si="1093"/>
        <v>1.7803537577459601</v>
      </c>
      <c r="Y3956" s="43">
        <f>Cal_051922a!$A$3</f>
        <v>20220519</v>
      </c>
      <c r="Z3956" s="48" t="s">
        <v>2072</v>
      </c>
      <c r="AA3956" s="43">
        <v>20230309</v>
      </c>
      <c r="AE3956" s="689" t="s">
        <v>1250</v>
      </c>
      <c r="AF3956" s="130">
        <v>1</v>
      </c>
      <c r="AH3956" s="155" t="s">
        <v>1396</v>
      </c>
      <c r="AI3956" t="s">
        <v>2074</v>
      </c>
    </row>
    <row r="3957" spans="1:35" s="82" customFormat="1" x14ac:dyDescent="0.2">
      <c r="A3957" s="155" t="s">
        <v>1303</v>
      </c>
      <c r="B3957" s="81">
        <v>20210402</v>
      </c>
      <c r="C3957" s="126" t="s">
        <v>67</v>
      </c>
      <c r="D3957" s="126">
        <v>18</v>
      </c>
      <c r="E3957" s="126">
        <v>5</v>
      </c>
      <c r="F3957" s="126"/>
      <c r="G3957" s="126"/>
      <c r="H3957" s="126" t="s">
        <v>10</v>
      </c>
      <c r="I3957" s="126">
        <v>1057</v>
      </c>
      <c r="J3957" s="126">
        <v>0</v>
      </c>
      <c r="K3957" s="82">
        <v>10</v>
      </c>
      <c r="L3957" s="82">
        <v>1</v>
      </c>
      <c r="M3957" s="82">
        <v>0</v>
      </c>
      <c r="N3957" s="83">
        <v>1</v>
      </c>
      <c r="O3957" s="156" t="str">
        <f>Cal_051922a!$E$2</f>
        <v>Cal_051922a</v>
      </c>
      <c r="P3957" s="157">
        <f>Cal_051922a!$Q$3</f>
        <v>1.8382409380942635</v>
      </c>
      <c r="Q3957" s="157">
        <f>Cal_051922a!$R$3</f>
        <v>0.56187208580813652</v>
      </c>
      <c r="R3957" s="84">
        <v>356.1</v>
      </c>
      <c r="S3957" s="84">
        <v>228.9</v>
      </c>
      <c r="T3957" s="158">
        <f>AVERAGE(0.655,0.371,0.75,0.609,0.588,0.449)</f>
        <v>0.57033333333333325</v>
      </c>
      <c r="U3957" s="79">
        <f t="shared" si="1090"/>
        <v>355.52966666666669</v>
      </c>
      <c r="V3957" s="79">
        <f t="shared" si="1091"/>
        <v>228.32966666666667</v>
      </c>
      <c r="W3957" s="465">
        <f t="shared" si="1092"/>
        <v>1.4828019455256516</v>
      </c>
      <c r="X3957" s="465">
        <f t="shared" si="1093"/>
        <v>0.74834022919180476</v>
      </c>
      <c r="Y3957" s="82">
        <f>Cal_051922a!$A$3</f>
        <v>20220519</v>
      </c>
      <c r="Z3957" s="85" t="s">
        <v>2075</v>
      </c>
      <c r="AA3957" s="82">
        <v>20230309</v>
      </c>
      <c r="AB3957" s="85"/>
      <c r="AE3957" s="691" t="s">
        <v>1250</v>
      </c>
      <c r="AF3957" s="567">
        <v>1</v>
      </c>
      <c r="AG3957" s="567"/>
      <c r="AH3957" s="155" t="s">
        <v>1397</v>
      </c>
      <c r="AI3957" s="155"/>
    </row>
    <row r="3958" spans="1:35" s="82" customFormat="1" x14ac:dyDescent="0.2">
      <c r="A3958" s="155" t="s">
        <v>1303</v>
      </c>
      <c r="B3958" s="81">
        <v>20210402</v>
      </c>
      <c r="C3958" s="126" t="s">
        <v>67</v>
      </c>
      <c r="D3958" s="126">
        <v>18</v>
      </c>
      <c r="E3958" s="126">
        <v>6</v>
      </c>
      <c r="F3958" s="126"/>
      <c r="G3958" s="126"/>
      <c r="H3958" s="126" t="s">
        <v>10</v>
      </c>
      <c r="I3958" s="126">
        <v>1056</v>
      </c>
      <c r="J3958" s="126">
        <v>0</v>
      </c>
      <c r="K3958" s="82">
        <v>10</v>
      </c>
      <c r="L3958" s="82">
        <v>1</v>
      </c>
      <c r="M3958" s="82">
        <v>0</v>
      </c>
      <c r="N3958" s="83">
        <v>1</v>
      </c>
      <c r="O3958" s="156" t="str">
        <f>Cal_051922a!$E$2</f>
        <v>Cal_051922a</v>
      </c>
      <c r="P3958" s="157">
        <f>Cal_051922a!$Q$3</f>
        <v>1.8382409380942635</v>
      </c>
      <c r="Q3958" s="157">
        <f>Cal_051922a!$R$3</f>
        <v>0.56187208580813652</v>
      </c>
      <c r="R3958" s="84">
        <v>350.4</v>
      </c>
      <c r="S3958" s="84">
        <v>222.6</v>
      </c>
      <c r="T3958" s="158">
        <f>AVERAGE(0.655,0.371,0.75,0.609,0.588,0.449)</f>
        <v>0.57033333333333325</v>
      </c>
      <c r="U3958" s="79">
        <f t="shared" si="1090"/>
        <v>349.82966666666664</v>
      </c>
      <c r="V3958" s="79">
        <f t="shared" si="1091"/>
        <v>222.02966666666666</v>
      </c>
      <c r="W3958" s="465">
        <f t="shared" si="1092"/>
        <v>1.4912070862706843</v>
      </c>
      <c r="X3958" s="465">
        <f t="shared" si="1093"/>
        <v>0.68042864636164568</v>
      </c>
      <c r="Y3958" s="82">
        <f>Cal_051922a!$A$3</f>
        <v>20220519</v>
      </c>
      <c r="Z3958" s="85" t="s">
        <v>2075</v>
      </c>
      <c r="AA3958" s="82">
        <v>20230309</v>
      </c>
      <c r="AB3958" s="85"/>
      <c r="AE3958" s="691" t="s">
        <v>1250</v>
      </c>
      <c r="AF3958" s="567">
        <v>1</v>
      </c>
      <c r="AG3958" s="567"/>
      <c r="AH3958" s="155" t="s">
        <v>1398</v>
      </c>
      <c r="AI3958" s="155"/>
    </row>
    <row r="3959" spans="1:35" s="82" customFormat="1" x14ac:dyDescent="0.2">
      <c r="A3959" s="155" t="s">
        <v>1303</v>
      </c>
      <c r="B3959" s="81">
        <v>20210402</v>
      </c>
      <c r="C3959" s="126" t="s">
        <v>67</v>
      </c>
      <c r="D3959" s="126">
        <v>18</v>
      </c>
      <c r="E3959" s="126">
        <v>7</v>
      </c>
      <c r="F3959" s="126"/>
      <c r="G3959" s="126"/>
      <c r="H3959" s="126" t="s">
        <v>10</v>
      </c>
      <c r="I3959" s="126">
        <v>1056</v>
      </c>
      <c r="J3959" s="126">
        <v>0</v>
      </c>
      <c r="K3959" s="82">
        <v>10</v>
      </c>
      <c r="L3959" s="82">
        <v>1</v>
      </c>
      <c r="M3959" s="82">
        <v>0</v>
      </c>
      <c r="N3959" s="83">
        <f>1/3</f>
        <v>0.33333333333333331</v>
      </c>
      <c r="O3959" s="156" t="str">
        <f>Cal_051922a!$E$2</f>
        <v>Cal_051922a</v>
      </c>
      <c r="P3959" s="157">
        <f>Cal_051922a!$Q$3</f>
        <v>1.8382409380942635</v>
      </c>
      <c r="Q3959" s="157">
        <f>Cal_051922a!$R$3</f>
        <v>0.56187208580813652</v>
      </c>
      <c r="R3959" s="84">
        <v>314.3</v>
      </c>
      <c r="S3959" s="84">
        <v>192.9</v>
      </c>
      <c r="T3959" s="158">
        <f>AVERAGE(0.484,0.414,0.389,0.614,0.798,0.655)</f>
        <v>0.55900000000000005</v>
      </c>
      <c r="U3959" s="79">
        <f t="shared" si="1090"/>
        <v>313.74099999999999</v>
      </c>
      <c r="V3959" s="79">
        <f t="shared" si="1091"/>
        <v>192.34100000000001</v>
      </c>
      <c r="W3959" s="465">
        <f t="shared" si="1092"/>
        <v>4.2495901472596502</v>
      </c>
      <c r="X3959" s="465">
        <f t="shared" si="1093"/>
        <v>1.3941771211566065</v>
      </c>
      <c r="Y3959" s="82">
        <f>Cal_051922a!$A$3</f>
        <v>20220519</v>
      </c>
      <c r="Z3959" s="85" t="s">
        <v>2082</v>
      </c>
      <c r="AA3959" s="82">
        <v>20230314</v>
      </c>
      <c r="AB3959" s="85"/>
      <c r="AE3959" s="691" t="s">
        <v>1250</v>
      </c>
      <c r="AF3959" s="567">
        <v>1</v>
      </c>
      <c r="AG3959" s="567"/>
      <c r="AH3959" s="155" t="s">
        <v>1399</v>
      </c>
      <c r="AI3959" s="155" t="s">
        <v>2073</v>
      </c>
    </row>
    <row r="3960" spans="1:35" s="82" customFormat="1" x14ac:dyDescent="0.2">
      <c r="A3960" s="155" t="s">
        <v>1303</v>
      </c>
      <c r="B3960" s="81">
        <v>20210402</v>
      </c>
      <c r="C3960" s="126" t="s">
        <v>67</v>
      </c>
      <c r="D3960" s="126">
        <v>18</v>
      </c>
      <c r="E3960" s="126">
        <v>8</v>
      </c>
      <c r="F3960" s="126"/>
      <c r="G3960" s="126"/>
      <c r="H3960" s="126" t="s">
        <v>10</v>
      </c>
      <c r="I3960" s="126">
        <v>1056</v>
      </c>
      <c r="J3960" s="126">
        <v>0</v>
      </c>
      <c r="K3960" s="82">
        <v>10</v>
      </c>
      <c r="L3960" s="82">
        <v>1</v>
      </c>
      <c r="M3960" s="82">
        <v>0</v>
      </c>
      <c r="N3960" s="83">
        <f>1/4</f>
        <v>0.25</v>
      </c>
      <c r="O3960" s="156" t="str">
        <f>Cal_051922a!$E$2</f>
        <v>Cal_051922a</v>
      </c>
      <c r="P3960" s="157">
        <f>Cal_051922a!$Q$3</f>
        <v>1.8382409380942635</v>
      </c>
      <c r="Q3960" s="157">
        <f>Cal_051922a!$R$3</f>
        <v>0.56187208580813652</v>
      </c>
      <c r="R3960" s="84">
        <v>258.60000000000002</v>
      </c>
      <c r="S3960" s="84">
        <v>157.6</v>
      </c>
      <c r="T3960" s="158">
        <f>AVERAGE(0.484,0.414,0.389,0.614,0.798,0.655)</f>
        <v>0.55900000000000005</v>
      </c>
      <c r="U3960" s="79">
        <f t="shared" si="1090"/>
        <v>258.041</v>
      </c>
      <c r="V3960" s="79">
        <f t="shared" si="1091"/>
        <v>157.041</v>
      </c>
      <c r="W3960" s="465">
        <f t="shared" si="1092"/>
        <v>4.7139879722484874</v>
      </c>
      <c r="X3960" s="465">
        <f t="shared" si="1093"/>
        <v>1.4299810244768236</v>
      </c>
      <c r="Y3960" s="82">
        <f>Cal_051922a!$A$3</f>
        <v>20220519</v>
      </c>
      <c r="Z3960" s="85" t="s">
        <v>2082</v>
      </c>
      <c r="AA3960" s="82">
        <v>20230314</v>
      </c>
      <c r="AB3960" s="85"/>
      <c r="AE3960" s="691" t="s">
        <v>1250</v>
      </c>
      <c r="AF3960" s="567">
        <v>1</v>
      </c>
      <c r="AG3960" s="567"/>
      <c r="AH3960" s="155" t="s">
        <v>1400</v>
      </c>
      <c r="AI3960" s="155" t="s">
        <v>2074</v>
      </c>
    </row>
    <row r="3961" spans="1:35" x14ac:dyDescent="0.2">
      <c r="A3961" t="s">
        <v>1303</v>
      </c>
      <c r="B3961" s="45">
        <v>20210403</v>
      </c>
      <c r="D3961" s="107">
        <v>19</v>
      </c>
      <c r="E3961" s="107">
        <v>4</v>
      </c>
      <c r="H3961" s="107" t="s">
        <v>10</v>
      </c>
      <c r="I3961" s="107">
        <v>1057</v>
      </c>
      <c r="J3961" s="107">
        <v>0</v>
      </c>
      <c r="K3961" s="43">
        <v>10</v>
      </c>
      <c r="L3961" s="43">
        <v>1</v>
      </c>
      <c r="M3961" s="43">
        <v>0</v>
      </c>
      <c r="N3961" s="49">
        <v>1</v>
      </c>
      <c r="O3961" s="111" t="str">
        <f>Cal_051922a!$E$2</f>
        <v>Cal_051922a</v>
      </c>
      <c r="P3961" s="112">
        <f>Cal_051922a!$Q$3</f>
        <v>1.8382409380942635</v>
      </c>
      <c r="Q3961" s="112">
        <f>Cal_051922a!$R$3</f>
        <v>0.56187208580813652</v>
      </c>
      <c r="R3961" s="46">
        <v>218.9</v>
      </c>
      <c r="S3961" s="46">
        <v>148.30000000000001</v>
      </c>
      <c r="T3961" s="50">
        <f>AVERAGE(0.484,0.414,0.389,0.614,0.798,0.655)</f>
        <v>0.55900000000000005</v>
      </c>
      <c r="U3961" s="79">
        <f t="shared" si="1090"/>
        <v>218.34100000000001</v>
      </c>
      <c r="V3961" s="79">
        <f t="shared" si="1091"/>
        <v>147.74100000000001</v>
      </c>
      <c r="W3961" s="465">
        <f t="shared" si="1092"/>
        <v>0.82300170875873413</v>
      </c>
      <c r="X3961" s="465">
        <f t="shared" si="1093"/>
        <v>0.62066166117099486</v>
      </c>
      <c r="Y3961" s="43">
        <f>Cal_051922a!$A$3</f>
        <v>20220519</v>
      </c>
      <c r="Z3961" s="48" t="s">
        <v>2082</v>
      </c>
      <c r="AA3961" s="43">
        <v>20230314</v>
      </c>
      <c r="AE3961" s="689" t="s">
        <v>1250</v>
      </c>
      <c r="AF3961" s="130">
        <v>1</v>
      </c>
      <c r="AH3961" s="155" t="s">
        <v>1401</v>
      </c>
    </row>
    <row r="3962" spans="1:35" x14ac:dyDescent="0.2">
      <c r="A3962" t="s">
        <v>1303</v>
      </c>
      <c r="B3962" s="45">
        <v>20210403</v>
      </c>
      <c r="D3962" s="107">
        <v>19</v>
      </c>
      <c r="E3962" s="107">
        <v>5</v>
      </c>
      <c r="H3962" s="107" t="s">
        <v>10</v>
      </c>
      <c r="I3962" s="107">
        <v>1056</v>
      </c>
      <c r="J3962" s="107">
        <v>0</v>
      </c>
      <c r="K3962" s="43">
        <v>10</v>
      </c>
      <c r="L3962" s="43">
        <v>1</v>
      </c>
      <c r="M3962" s="43">
        <v>0</v>
      </c>
      <c r="N3962" s="49">
        <f>1/3</f>
        <v>0.33333333333333331</v>
      </c>
      <c r="O3962" s="111" t="str">
        <f>Cal_051922a!$E$2</f>
        <v>Cal_051922a</v>
      </c>
      <c r="P3962" s="112">
        <f>Cal_051922a!$Q$3</f>
        <v>1.8382409380942635</v>
      </c>
      <c r="Q3962" s="112">
        <f>Cal_051922a!$R$3</f>
        <v>0.56187208580813652</v>
      </c>
      <c r="R3962" s="46">
        <v>203.4</v>
      </c>
      <c r="S3962" s="46">
        <v>127.5</v>
      </c>
      <c r="T3962" s="50">
        <f>AVERAGE(0.484,0.414,0.389,0.614,0.798,0.655)</f>
        <v>0.55900000000000005</v>
      </c>
      <c r="U3962" s="79">
        <f t="shared" si="1090"/>
        <v>202.84100000000001</v>
      </c>
      <c r="V3962" s="79">
        <f t="shared" si="1091"/>
        <v>126.941</v>
      </c>
      <c r="W3962" s="465">
        <f t="shared" si="1092"/>
        <v>2.6568689635667835</v>
      </c>
      <c r="X3962" s="465">
        <f t="shared" si="1093"/>
        <v>1.0678983030067917</v>
      </c>
      <c r="Y3962" s="43">
        <f>Cal_051922a!$A$3</f>
        <v>20220519</v>
      </c>
      <c r="Z3962" s="48" t="s">
        <v>2082</v>
      </c>
      <c r="AA3962" s="43">
        <v>20230314</v>
      </c>
      <c r="AE3962" s="689" t="s">
        <v>1250</v>
      </c>
      <c r="AF3962" s="130">
        <v>1</v>
      </c>
      <c r="AH3962" s="155" t="s">
        <v>1402</v>
      </c>
    </row>
    <row r="3963" spans="1:35" s="115" customFormat="1" ht="13.5" thickBot="1" x14ac:dyDescent="0.25">
      <c r="A3963" s="407" t="s">
        <v>1303</v>
      </c>
      <c r="B3963" s="114">
        <v>20210403</v>
      </c>
      <c r="C3963" s="140"/>
      <c r="D3963" s="140">
        <v>19</v>
      </c>
      <c r="E3963" s="140">
        <v>6</v>
      </c>
      <c r="F3963" s="140"/>
      <c r="G3963" s="140"/>
      <c r="H3963" s="140" t="s">
        <v>10</v>
      </c>
      <c r="I3963" s="140">
        <v>1056</v>
      </c>
      <c r="J3963" s="140">
        <v>0</v>
      </c>
      <c r="K3963" s="43">
        <v>10</v>
      </c>
      <c r="L3963" s="43">
        <v>1</v>
      </c>
      <c r="M3963" s="43">
        <v>0</v>
      </c>
      <c r="N3963" s="49">
        <f>1/3</f>
        <v>0.33333333333333331</v>
      </c>
      <c r="O3963" s="111" t="str">
        <f>Cal_051922a!$E$2</f>
        <v>Cal_051922a</v>
      </c>
      <c r="P3963" s="112">
        <f>Cal_051922a!$Q$3</f>
        <v>1.8382409380942635</v>
      </c>
      <c r="Q3963" s="112">
        <f>Cal_051922a!$R$3</f>
        <v>0.56187208580813652</v>
      </c>
      <c r="R3963" s="118">
        <v>277.60000000000002</v>
      </c>
      <c r="S3963" s="118">
        <v>173.7</v>
      </c>
      <c r="T3963" s="50">
        <f>AVERAGE(0.655,0.371,0.75,0.609,0.588,0.449)</f>
        <v>0.57033333333333325</v>
      </c>
      <c r="U3963" s="79">
        <f t="shared" si="1090"/>
        <v>277.02966666666669</v>
      </c>
      <c r="V3963" s="79">
        <f t="shared" si="1091"/>
        <v>173.12966666666665</v>
      </c>
      <c r="W3963" s="465">
        <f t="shared" si="1092"/>
        <v>3.6370050766085487</v>
      </c>
      <c r="X3963" s="465">
        <f t="shared" si="1093"/>
        <v>1.4430534960574466</v>
      </c>
      <c r="Y3963" s="43">
        <f>Cal_051922a!$A$3</f>
        <v>20220519</v>
      </c>
      <c r="Z3963" s="48" t="s">
        <v>2075</v>
      </c>
      <c r="AA3963" s="43">
        <v>20230309</v>
      </c>
      <c r="AB3963" s="48"/>
      <c r="AC3963" s="43"/>
      <c r="AD3963" s="43"/>
      <c r="AE3963" s="689" t="s">
        <v>1250</v>
      </c>
      <c r="AF3963" s="508">
        <v>1</v>
      </c>
      <c r="AG3963" s="508"/>
      <c r="AH3963" s="155" t="s">
        <v>1403</v>
      </c>
      <c r="AI3963" t="s">
        <v>2073</v>
      </c>
    </row>
    <row r="3964" spans="1:35" s="82" customFormat="1" x14ac:dyDescent="0.2">
      <c r="A3964" s="155" t="s">
        <v>1304</v>
      </c>
      <c r="B3964" s="81">
        <v>20210409</v>
      </c>
      <c r="C3964" s="126" t="s">
        <v>72</v>
      </c>
      <c r="D3964" s="126">
        <v>1</v>
      </c>
      <c r="E3964" s="126">
        <v>7</v>
      </c>
      <c r="F3964" s="126"/>
      <c r="G3964" s="126"/>
      <c r="H3964" s="126" t="s">
        <v>10</v>
      </c>
      <c r="I3964" s="126">
        <v>1057</v>
      </c>
      <c r="J3964" s="126">
        <v>0</v>
      </c>
      <c r="K3964" s="82">
        <v>10</v>
      </c>
      <c r="L3964" s="82">
        <v>1</v>
      </c>
      <c r="M3964" s="82">
        <v>0</v>
      </c>
      <c r="N3964" s="83">
        <f>1/3</f>
        <v>0.33333333333333331</v>
      </c>
      <c r="O3964" s="156" t="str">
        <f>Cal_051922a!$E$2</f>
        <v>Cal_051922a</v>
      </c>
      <c r="P3964" s="157">
        <f>Cal_051922a!$Q$3</f>
        <v>1.8382409380942635</v>
      </c>
      <c r="Q3964" s="157">
        <f>Cal_051922a!$R$3</f>
        <v>0.56187208580813652</v>
      </c>
      <c r="R3964" s="84">
        <v>246.3</v>
      </c>
      <c r="S3964" s="84">
        <v>150.9</v>
      </c>
      <c r="T3964" s="158">
        <f>AVERAGE(0.655,0.371,0.75,0.609,0.588,0.449)</f>
        <v>0.57033333333333325</v>
      </c>
      <c r="U3964" s="79">
        <f t="shared" si="1090"/>
        <v>245.72966666666667</v>
      </c>
      <c r="V3964" s="79">
        <f t="shared" si="1091"/>
        <v>150.32966666666667</v>
      </c>
      <c r="W3964" s="465">
        <f t="shared" si="1092"/>
        <v>3.3363043774327159</v>
      </c>
      <c r="X3964" s="465">
        <f t="shared" si="1093"/>
        <v>1.0705718420408128</v>
      </c>
      <c r="Y3964" s="82">
        <f>Cal_051922a!$A$3</f>
        <v>20220519</v>
      </c>
      <c r="Z3964" s="85" t="s">
        <v>2072</v>
      </c>
      <c r="AA3964" s="82">
        <v>20230309</v>
      </c>
      <c r="AB3964" s="85"/>
      <c r="AE3964" s="691" t="s">
        <v>1250</v>
      </c>
      <c r="AF3964" s="567">
        <v>1</v>
      </c>
      <c r="AG3964" s="567"/>
      <c r="AH3964" s="155" t="s">
        <v>1404</v>
      </c>
      <c r="AI3964" s="155" t="s">
        <v>2073</v>
      </c>
    </row>
    <row r="3965" spans="1:35" s="82" customFormat="1" x14ac:dyDescent="0.2">
      <c r="A3965" s="155" t="s">
        <v>1304</v>
      </c>
      <c r="B3965" s="81">
        <v>20210409</v>
      </c>
      <c r="C3965" s="126" t="s">
        <v>72</v>
      </c>
      <c r="D3965" s="126">
        <v>1</v>
      </c>
      <c r="E3965" s="126">
        <v>8</v>
      </c>
      <c r="F3965" s="126"/>
      <c r="G3965" s="126"/>
      <c r="H3965" s="126" t="s">
        <v>10</v>
      </c>
      <c r="I3965" s="126">
        <v>1056</v>
      </c>
      <c r="J3965" s="126">
        <v>0</v>
      </c>
      <c r="K3965" s="82">
        <v>10</v>
      </c>
      <c r="L3965" s="82">
        <v>1</v>
      </c>
      <c r="M3965" s="82">
        <v>0</v>
      </c>
      <c r="N3965" s="83">
        <f>1/3</f>
        <v>0.33333333333333331</v>
      </c>
      <c r="O3965" s="156" t="str">
        <f>Cal_051922a!$E$2</f>
        <v>Cal_051922a</v>
      </c>
      <c r="P3965" s="157">
        <f>Cal_051922a!$Q$3</f>
        <v>1.8382409380942635</v>
      </c>
      <c r="Q3965" s="157">
        <f>Cal_051922a!$R$3</f>
        <v>0.56187208580813652</v>
      </c>
      <c r="R3965" s="84">
        <v>225</v>
      </c>
      <c r="S3965" s="84">
        <v>139.1</v>
      </c>
      <c r="T3965" s="158">
        <f>AVERAGE(0.513,0.618,0.383,0.77,0.546,0.814)</f>
        <v>0.60733333333333339</v>
      </c>
      <c r="U3965" s="79">
        <f t="shared" si="1090"/>
        <v>224.39266666666666</v>
      </c>
      <c r="V3965" s="79">
        <f t="shared" si="1091"/>
        <v>138.49266666666665</v>
      </c>
      <c r="W3965" s="465">
        <f t="shared" si="1092"/>
        <v>3.0069175753674142</v>
      </c>
      <c r="X3965" s="465">
        <f t="shared" si="1093"/>
        <v>1.056804559013796</v>
      </c>
      <c r="Y3965" s="82">
        <f>Cal_051922a!$A$3</f>
        <v>20220519</v>
      </c>
      <c r="Z3965" s="85" t="s">
        <v>2076</v>
      </c>
      <c r="AA3965" s="82">
        <v>20230310</v>
      </c>
      <c r="AB3965" s="85"/>
      <c r="AE3965" s="691" t="s">
        <v>1250</v>
      </c>
      <c r="AF3965" s="567">
        <v>1</v>
      </c>
      <c r="AG3965" s="567"/>
      <c r="AH3965" s="155" t="s">
        <v>1405</v>
      </c>
      <c r="AI3965" s="155" t="s">
        <v>2073</v>
      </c>
    </row>
    <row r="3966" spans="1:35" x14ac:dyDescent="0.2">
      <c r="A3966" t="s">
        <v>1304</v>
      </c>
      <c r="B3966" s="45">
        <v>20210410</v>
      </c>
      <c r="C3966" s="107" t="s">
        <v>494</v>
      </c>
      <c r="D3966" s="107">
        <v>3</v>
      </c>
      <c r="E3966" s="107">
        <v>7</v>
      </c>
      <c r="H3966" s="107" t="s">
        <v>10</v>
      </c>
      <c r="I3966" s="107">
        <v>1057</v>
      </c>
      <c r="J3966" s="107">
        <v>0</v>
      </c>
      <c r="K3966" s="43">
        <v>10</v>
      </c>
      <c r="L3966" s="43">
        <v>1</v>
      </c>
      <c r="M3966" s="43">
        <v>0</v>
      </c>
      <c r="N3966" s="49">
        <f>1/3</f>
        <v>0.33333333333333331</v>
      </c>
      <c r="O3966" s="111" t="str">
        <f>Cal_051922a!$E$2</f>
        <v>Cal_051922a</v>
      </c>
      <c r="P3966" s="112">
        <f>Cal_051922a!$Q$3</f>
        <v>1.8382409380942635</v>
      </c>
      <c r="Q3966" s="112">
        <f>Cal_051922a!$R$3</f>
        <v>0.56187208580813652</v>
      </c>
      <c r="R3966" s="46">
        <v>193.3</v>
      </c>
      <c r="S3966" s="46">
        <v>119.8</v>
      </c>
      <c r="T3966" s="50">
        <f>AVERAGE(0.513,0.618,0.383,0.77,0.546,0.814)</f>
        <v>0.60733333333333339</v>
      </c>
      <c r="U3966" s="79">
        <f t="shared" si="1090"/>
        <v>192.69266666666667</v>
      </c>
      <c r="V3966" s="79">
        <f t="shared" si="1091"/>
        <v>119.19266666666667</v>
      </c>
      <c r="W3966" s="465">
        <f>(Q3966*P3966/(P3966-1)*(U3966-V3966)*(K3966)/I3966)/N3966</f>
        <v>2.5704231838711178</v>
      </c>
      <c r="X3966" s="465">
        <f>(Q3966*P3966/(P3966-1)*(P3966*V3966-U3966)*(K3966)/I3966)/N3966</f>
        <v>0.92367974282311549</v>
      </c>
      <c r="Y3966" s="43">
        <f>Cal_051922a!$A$3</f>
        <v>20220519</v>
      </c>
      <c r="Z3966" s="48" t="s">
        <v>2076</v>
      </c>
      <c r="AA3966" s="43">
        <v>20230310</v>
      </c>
      <c r="AE3966" s="689" t="s">
        <v>1250</v>
      </c>
      <c r="AF3966" s="130">
        <v>1</v>
      </c>
      <c r="AH3966" s="155" t="s">
        <v>1406</v>
      </c>
      <c r="AI3966" t="s">
        <v>2073</v>
      </c>
    </row>
    <row r="3967" spans="1:35" x14ac:dyDescent="0.2">
      <c r="A3967" t="s">
        <v>1304</v>
      </c>
      <c r="B3967" s="45">
        <v>20210410</v>
      </c>
      <c r="C3967" s="107" t="s">
        <v>494</v>
      </c>
      <c r="D3967" s="107">
        <v>3</v>
      </c>
      <c r="E3967" s="107">
        <v>8</v>
      </c>
      <c r="H3967" s="107" t="s">
        <v>10</v>
      </c>
      <c r="I3967" s="107">
        <v>1056</v>
      </c>
      <c r="J3967" s="107">
        <v>0</v>
      </c>
      <c r="K3967" s="43">
        <v>10</v>
      </c>
      <c r="M3967" s="43">
        <v>0</v>
      </c>
      <c r="N3967" s="49">
        <v>1</v>
      </c>
      <c r="O3967" s="111" t="str">
        <f>Cal_051922a!$E$2</f>
        <v>Cal_051922a</v>
      </c>
      <c r="P3967" s="112">
        <f>Cal_051922a!$Q$3</f>
        <v>1.8382409380942635</v>
      </c>
      <c r="Q3967" s="112">
        <f>Cal_051922a!$R$3</f>
        <v>0.56187208580813652</v>
      </c>
      <c r="R3967" s="99">
        <v>354.1</v>
      </c>
      <c r="S3967" s="46">
        <v>301.3</v>
      </c>
      <c r="T3967" s="50">
        <f>AVERAGE(0.484,0.414,0.389,0.614,0.798,0.655)</f>
        <v>0.55900000000000005</v>
      </c>
      <c r="U3967" s="79" t="e">
        <f>(R3967-T3967)*(L3967+M3967)/L3967</f>
        <v>#DIV/0!</v>
      </c>
      <c r="V3967" s="79" t="e">
        <f>(S3967-T3967)*(L3967+M3967)/L3967</f>
        <v>#DIV/0!</v>
      </c>
      <c r="W3967" s="465" t="e">
        <f>(Q3967*P3967/(P3967-1)*(U3967-V3967)*(K3967)/I3967)/N3967</f>
        <v>#DIV/0!</v>
      </c>
      <c r="X3967" s="465" t="e">
        <f>(Q3967*P3967/(P3967-1)*(P3967*V3967-U3967)*(K3967)/I3967)/N3967</f>
        <v>#DIV/0!</v>
      </c>
      <c r="Y3967" s="43">
        <f>Cal_051922a!$A$3</f>
        <v>20220519</v>
      </c>
      <c r="Z3967" s="48" t="s">
        <v>2082</v>
      </c>
      <c r="AA3967" s="43">
        <v>20230314</v>
      </c>
      <c r="AE3967" s="689" t="s">
        <v>1250</v>
      </c>
      <c r="AF3967" s="130">
        <v>9</v>
      </c>
      <c r="AH3967" s="155" t="s">
        <v>2289</v>
      </c>
      <c r="AI3967" s="152" t="s">
        <v>2305</v>
      </c>
    </row>
    <row r="3968" spans="1:35" s="82" customFormat="1" x14ac:dyDescent="0.2">
      <c r="A3968" s="155" t="s">
        <v>1304</v>
      </c>
      <c r="B3968" s="81">
        <v>20210411</v>
      </c>
      <c r="C3968" s="126" t="s">
        <v>70</v>
      </c>
      <c r="D3968" s="126">
        <v>4</v>
      </c>
      <c r="E3968" s="126">
        <v>5</v>
      </c>
      <c r="F3968" s="126"/>
      <c r="G3968" s="126"/>
      <c r="H3968" s="126" t="s">
        <v>10</v>
      </c>
      <c r="I3968" s="126">
        <v>1057</v>
      </c>
      <c r="J3968" s="126">
        <v>0</v>
      </c>
      <c r="K3968" s="82">
        <v>5</v>
      </c>
      <c r="L3968" s="82">
        <v>1</v>
      </c>
      <c r="M3968" s="82">
        <v>0</v>
      </c>
      <c r="N3968" s="83">
        <v>1</v>
      </c>
      <c r="O3968" s="156" t="str">
        <f>Cal_051922a!$E$2</f>
        <v>Cal_051922a</v>
      </c>
      <c r="P3968" s="157">
        <f>Cal_051922a!$Q$3</f>
        <v>1.8382409380942635</v>
      </c>
      <c r="Q3968" s="157">
        <f>Cal_051922a!$R$3</f>
        <v>0.56187208580813652</v>
      </c>
      <c r="R3968" s="84">
        <v>101.3</v>
      </c>
      <c r="S3968" s="84">
        <v>80.05</v>
      </c>
      <c r="T3968" s="158">
        <f>AVERAGE(0.513,0.618,0.383,0.77,0.546,0.814)</f>
        <v>0.60733333333333339</v>
      </c>
      <c r="U3968" s="79">
        <f t="shared" si="1090"/>
        <v>100.69266666666667</v>
      </c>
      <c r="V3968" s="79">
        <f t="shared" si="1091"/>
        <v>79.442666666666668</v>
      </c>
      <c r="W3968" s="465">
        <f t="shared" si="1092"/>
        <v>0.12385825999378969</v>
      </c>
      <c r="X3968" s="465">
        <f t="shared" si="1093"/>
        <v>0.26428202562836045</v>
      </c>
      <c r="Y3968" s="82">
        <f>Cal_051922a!$A$3</f>
        <v>20220519</v>
      </c>
      <c r="Z3968" s="85" t="s">
        <v>2076</v>
      </c>
      <c r="AA3968" s="82">
        <v>20230310</v>
      </c>
      <c r="AB3968" s="85"/>
      <c r="AE3968" s="691" t="s">
        <v>1250</v>
      </c>
      <c r="AF3968" s="567">
        <v>1</v>
      </c>
      <c r="AG3968" s="567"/>
      <c r="AH3968" s="155" t="s">
        <v>1407</v>
      </c>
      <c r="AI3968" s="155" t="s">
        <v>2078</v>
      </c>
    </row>
    <row r="3969" spans="1:35" s="82" customFormat="1" x14ac:dyDescent="0.2">
      <c r="A3969" s="155" t="s">
        <v>1304</v>
      </c>
      <c r="B3969" s="81">
        <v>20210411</v>
      </c>
      <c r="C3969" s="126" t="s">
        <v>70</v>
      </c>
      <c r="D3969" s="126">
        <v>4</v>
      </c>
      <c r="E3969" s="126">
        <v>6</v>
      </c>
      <c r="F3969" s="126"/>
      <c r="G3969" s="126"/>
      <c r="H3969" s="126" t="s">
        <v>10</v>
      </c>
      <c r="I3969" s="126">
        <v>1056</v>
      </c>
      <c r="J3969" s="126">
        <v>0</v>
      </c>
      <c r="K3969" s="82">
        <v>5</v>
      </c>
      <c r="L3969" s="82">
        <v>1</v>
      </c>
      <c r="M3969" s="82">
        <v>0</v>
      </c>
      <c r="N3969" s="83">
        <v>1</v>
      </c>
      <c r="O3969" s="156" t="str">
        <f>Cal_051922a!$E$2</f>
        <v>Cal_051922a</v>
      </c>
      <c r="P3969" s="157">
        <f>Cal_051922a!$Q$3</f>
        <v>1.8382409380942635</v>
      </c>
      <c r="Q3969" s="157">
        <f>Cal_051922a!$R$3</f>
        <v>0.56187208580813652</v>
      </c>
      <c r="R3969" s="84">
        <v>97.49</v>
      </c>
      <c r="S3969" s="84">
        <v>76.81</v>
      </c>
      <c r="T3969" s="158">
        <f>AVERAGE(0.513,0.618,0.383,0.77,0.546,0.814)</f>
        <v>0.60733333333333339</v>
      </c>
      <c r="U3969" s="79">
        <f t="shared" si="1090"/>
        <v>96.882666666666665</v>
      </c>
      <c r="V3969" s="79">
        <f t="shared" si="1091"/>
        <v>76.202666666666673</v>
      </c>
      <c r="W3969" s="465">
        <f t="shared" si="1092"/>
        <v>0.12065008820061718</v>
      </c>
      <c r="X3969" s="465">
        <f t="shared" si="1093"/>
        <v>0.25201280036653517</v>
      </c>
      <c r="Y3969" s="82">
        <f>Cal_051922a!$A$3</f>
        <v>20220519</v>
      </c>
      <c r="Z3969" s="85" t="s">
        <v>2076</v>
      </c>
      <c r="AA3969" s="82">
        <v>20230310</v>
      </c>
      <c r="AB3969" s="85"/>
      <c r="AE3969" s="691" t="s">
        <v>1250</v>
      </c>
      <c r="AF3969" s="567">
        <v>1</v>
      </c>
      <c r="AG3969" s="567"/>
      <c r="AH3969" s="155" t="s">
        <v>1408</v>
      </c>
      <c r="AI3969" s="155" t="s">
        <v>2078</v>
      </c>
    </row>
    <row r="3970" spans="1:35" s="82" customFormat="1" x14ac:dyDescent="0.2">
      <c r="A3970" s="155" t="s">
        <v>1304</v>
      </c>
      <c r="B3970" s="81">
        <v>20210411</v>
      </c>
      <c r="C3970" s="126" t="s">
        <v>70</v>
      </c>
      <c r="D3970" s="126">
        <v>4</v>
      </c>
      <c r="E3970" s="126">
        <v>7</v>
      </c>
      <c r="F3970" s="126"/>
      <c r="G3970" s="126"/>
      <c r="H3970" s="126" t="s">
        <v>10</v>
      </c>
      <c r="I3970" s="126">
        <v>1056</v>
      </c>
      <c r="J3970" s="126">
        <v>0</v>
      </c>
      <c r="K3970" s="82">
        <v>10</v>
      </c>
      <c r="L3970" s="82">
        <v>1</v>
      </c>
      <c r="M3970" s="82">
        <v>0</v>
      </c>
      <c r="N3970" s="83">
        <f>1/3</f>
        <v>0.33333333333333331</v>
      </c>
      <c r="O3970" s="156" t="str">
        <f>Cal_051922a!$E$2</f>
        <v>Cal_051922a</v>
      </c>
      <c r="P3970" s="157">
        <f>Cal_051922a!$Q$3</f>
        <v>1.8382409380942635</v>
      </c>
      <c r="Q3970" s="157">
        <f>Cal_051922a!$R$3</f>
        <v>0.56187208580813652</v>
      </c>
      <c r="R3970" s="84">
        <v>160.9</v>
      </c>
      <c r="S3970" s="84">
        <v>101.7</v>
      </c>
      <c r="T3970" s="158">
        <f>AVERAGE(0.655,0.371,0.75,0.609,0.588,0.449)</f>
        <v>0.57033333333333325</v>
      </c>
      <c r="U3970" s="79">
        <f t="shared" si="1090"/>
        <v>160.32966666666667</v>
      </c>
      <c r="V3970" s="79">
        <f t="shared" si="1091"/>
        <v>101.12966666666667</v>
      </c>
      <c r="W3970" s="465">
        <f t="shared" si="1092"/>
        <v>2.0722877818597309</v>
      </c>
      <c r="X3970" s="465">
        <f t="shared" si="1093"/>
        <v>0.89511023831890968</v>
      </c>
      <c r="Y3970" s="82">
        <f>Cal_051922a!$A$3</f>
        <v>20220519</v>
      </c>
      <c r="Z3970" s="85" t="s">
        <v>2072</v>
      </c>
      <c r="AA3970" s="82">
        <v>20230309</v>
      </c>
      <c r="AB3970" s="85"/>
      <c r="AE3970" s="691" t="s">
        <v>1250</v>
      </c>
      <c r="AF3970" s="567">
        <v>1</v>
      </c>
      <c r="AG3970" s="567"/>
      <c r="AH3970" s="155" t="s">
        <v>1409</v>
      </c>
      <c r="AI3970" s="155" t="s">
        <v>2073</v>
      </c>
    </row>
    <row r="3971" spans="1:35" s="82" customFormat="1" x14ac:dyDescent="0.2">
      <c r="A3971" s="155" t="s">
        <v>1304</v>
      </c>
      <c r="B3971" s="81">
        <v>20210411</v>
      </c>
      <c r="C3971" s="126" t="s">
        <v>70</v>
      </c>
      <c r="D3971" s="126">
        <v>4</v>
      </c>
      <c r="E3971" s="126">
        <v>8</v>
      </c>
      <c r="F3971" s="126"/>
      <c r="G3971" s="126"/>
      <c r="H3971" s="126" t="s">
        <v>10</v>
      </c>
      <c r="I3971" s="126">
        <v>1056</v>
      </c>
      <c r="J3971" s="126">
        <v>0</v>
      </c>
      <c r="K3971" s="82">
        <v>10</v>
      </c>
      <c r="L3971" s="82">
        <v>1</v>
      </c>
      <c r="M3971" s="82">
        <v>0</v>
      </c>
      <c r="N3971" s="83">
        <f>1/3</f>
        <v>0.33333333333333331</v>
      </c>
      <c r="O3971" s="156" t="str">
        <f>Cal_051922a!$E$2</f>
        <v>Cal_051922a</v>
      </c>
      <c r="P3971" s="157">
        <f>Cal_051922a!$Q$3</f>
        <v>1.8382409380942635</v>
      </c>
      <c r="Q3971" s="157">
        <f>Cal_051922a!$R$3</f>
        <v>0.56187208580813652</v>
      </c>
      <c r="R3971" s="84">
        <v>171</v>
      </c>
      <c r="S3971" s="84">
        <v>108.9</v>
      </c>
      <c r="T3971" s="158">
        <f>AVERAGE(0.484,0.414,0.389,0.614,0.798,0.655)</f>
        <v>0.55900000000000005</v>
      </c>
      <c r="U3971" s="79">
        <f t="shared" si="1090"/>
        <v>170.441</v>
      </c>
      <c r="V3971" s="79">
        <f t="shared" si="1091"/>
        <v>108.34100000000001</v>
      </c>
      <c r="W3971" s="465">
        <f t="shared" si="1092"/>
        <v>2.1738018792819136</v>
      </c>
      <c r="X3971" s="465">
        <f t="shared" si="1093"/>
        <v>1.0051947445657614</v>
      </c>
      <c r="Y3971" s="82">
        <f>Cal_051922a!$A$3</f>
        <v>20220519</v>
      </c>
      <c r="Z3971" s="85" t="s">
        <v>2082</v>
      </c>
      <c r="AA3971" s="82">
        <v>20230314</v>
      </c>
      <c r="AB3971" s="85"/>
      <c r="AE3971" s="691" t="s">
        <v>1250</v>
      </c>
      <c r="AF3971" s="567">
        <v>1</v>
      </c>
      <c r="AG3971" s="567"/>
      <c r="AH3971" s="155" t="s">
        <v>1410</v>
      </c>
      <c r="AI3971" s="155" t="s">
        <v>2073</v>
      </c>
    </row>
    <row r="3972" spans="1:35" x14ac:dyDescent="0.2">
      <c r="A3972" t="s">
        <v>1304</v>
      </c>
      <c r="B3972" s="45">
        <v>20210412</v>
      </c>
      <c r="C3972" s="107" t="s">
        <v>493</v>
      </c>
      <c r="D3972" s="107">
        <v>5</v>
      </c>
      <c r="E3972" s="107">
        <v>4</v>
      </c>
      <c r="H3972" s="107" t="s">
        <v>10</v>
      </c>
      <c r="I3972" s="107">
        <v>1057</v>
      </c>
      <c r="J3972" s="107">
        <v>0</v>
      </c>
      <c r="K3972" s="43">
        <v>5</v>
      </c>
      <c r="L3972" s="43">
        <v>1</v>
      </c>
      <c r="M3972" s="43">
        <v>0</v>
      </c>
      <c r="N3972" s="49">
        <v>1</v>
      </c>
      <c r="O3972" s="111" t="str">
        <f>Cal_051922a!$E$2</f>
        <v>Cal_051922a</v>
      </c>
      <c r="P3972" s="112">
        <f>Cal_051922a!$Q$3</f>
        <v>1.8382409380942635</v>
      </c>
      <c r="Q3972" s="112">
        <f>Cal_051922a!$R$3</f>
        <v>0.56187208580813652</v>
      </c>
      <c r="R3972" s="46">
        <v>324.2</v>
      </c>
      <c r="S3972" s="46">
        <v>233.4</v>
      </c>
      <c r="T3972" s="50">
        <f>AVERAGE(0.484,0.414,0.389,0.614,0.798,0.655)</f>
        <v>0.55900000000000005</v>
      </c>
      <c r="U3972" s="79">
        <f t="shared" si="1090"/>
        <v>323.64099999999996</v>
      </c>
      <c r="V3972" s="79">
        <f t="shared" si="1091"/>
        <v>232.84100000000001</v>
      </c>
      <c r="W3972" s="465">
        <f t="shared" si="1092"/>
        <v>0.52923905917346337</v>
      </c>
      <c r="X3972" s="465">
        <f t="shared" si="1093"/>
        <v>0.60837346110800217</v>
      </c>
      <c r="Y3972" s="43">
        <f>Cal_051922a!$A$3</f>
        <v>20220519</v>
      </c>
      <c r="Z3972" s="48" t="s">
        <v>2082</v>
      </c>
      <c r="AA3972" s="43">
        <v>20230314</v>
      </c>
      <c r="AE3972" s="689" t="s">
        <v>1250</v>
      </c>
      <c r="AF3972" s="130">
        <v>1</v>
      </c>
      <c r="AH3972" s="155" t="s">
        <v>1411</v>
      </c>
      <c r="AI3972" t="s">
        <v>2083</v>
      </c>
    </row>
    <row r="3973" spans="1:35" x14ac:dyDescent="0.2">
      <c r="A3973" t="s">
        <v>1304</v>
      </c>
      <c r="B3973" s="45">
        <v>20210412</v>
      </c>
      <c r="C3973" s="107" t="s">
        <v>493</v>
      </c>
      <c r="D3973" s="107">
        <v>5</v>
      </c>
      <c r="E3973" s="107">
        <v>5</v>
      </c>
      <c r="H3973" s="107" t="s">
        <v>10</v>
      </c>
      <c r="I3973" s="107">
        <v>1056</v>
      </c>
      <c r="J3973" s="107">
        <v>0</v>
      </c>
      <c r="K3973" s="43">
        <v>10</v>
      </c>
      <c r="L3973" s="43">
        <v>1</v>
      </c>
      <c r="M3973" s="43">
        <v>0</v>
      </c>
      <c r="N3973" s="49">
        <v>1</v>
      </c>
      <c r="O3973" s="111" t="str">
        <f>Cal_051922a!$E$2</f>
        <v>Cal_051922a</v>
      </c>
      <c r="P3973" s="112">
        <f>Cal_051922a!$Q$3</f>
        <v>1.8382409380942635</v>
      </c>
      <c r="Q3973" s="112">
        <f>Cal_051922a!$R$3</f>
        <v>0.56187208580813652</v>
      </c>
      <c r="R3973" s="46">
        <v>364.6</v>
      </c>
      <c r="S3973" s="46">
        <v>241.1</v>
      </c>
      <c r="T3973" s="50">
        <f>AVERAGE(0.484,0.414,0.389,0.614,0.798,0.655)</f>
        <v>0.55900000000000005</v>
      </c>
      <c r="U3973" s="79">
        <f t="shared" si="1090"/>
        <v>364.041</v>
      </c>
      <c r="V3973" s="79">
        <f t="shared" si="1091"/>
        <v>240.541</v>
      </c>
      <c r="W3973" s="465">
        <f t="shared" si="1092"/>
        <v>1.4410334519125942</v>
      </c>
      <c r="X3973" s="465">
        <f t="shared" si="1093"/>
        <v>0.9116585941793548</v>
      </c>
      <c r="Y3973" s="43">
        <f>Cal_051922a!$A$3</f>
        <v>20220519</v>
      </c>
      <c r="Z3973" s="48" t="s">
        <v>2082</v>
      </c>
      <c r="AA3973" s="43">
        <v>20230314</v>
      </c>
      <c r="AE3973" s="689" t="s">
        <v>1250</v>
      </c>
      <c r="AF3973" s="130">
        <v>1</v>
      </c>
      <c r="AH3973" s="155" t="s">
        <v>1412</v>
      </c>
    </row>
    <row r="3974" spans="1:35" x14ac:dyDescent="0.2">
      <c r="A3974" t="s">
        <v>1304</v>
      </c>
      <c r="B3974" s="45">
        <v>20210412</v>
      </c>
      <c r="C3974" s="107" t="s">
        <v>493</v>
      </c>
      <c r="D3974" s="107">
        <v>5</v>
      </c>
      <c r="E3974" s="107">
        <v>6</v>
      </c>
      <c r="H3974" s="107" t="s">
        <v>10</v>
      </c>
      <c r="I3974" s="107">
        <v>1056</v>
      </c>
      <c r="J3974" s="107">
        <v>0</v>
      </c>
      <c r="K3974" s="43">
        <v>10</v>
      </c>
      <c r="L3974" s="43">
        <v>1</v>
      </c>
      <c r="M3974" s="43">
        <v>0</v>
      </c>
      <c r="N3974" s="49">
        <v>1</v>
      </c>
      <c r="O3974" s="111" t="str">
        <f>Cal_051922a!$E$2</f>
        <v>Cal_051922a</v>
      </c>
      <c r="P3974" s="112">
        <f>Cal_051922a!$Q$3</f>
        <v>1.8382409380942635</v>
      </c>
      <c r="Q3974" s="112">
        <f>Cal_051922a!$R$3</f>
        <v>0.56187208580813652</v>
      </c>
      <c r="R3974" s="46">
        <v>400.7</v>
      </c>
      <c r="S3974" s="46">
        <v>261.8</v>
      </c>
      <c r="T3974" s="50">
        <f>AVERAGE(0.655,0.371,0.75,0.609,0.588,0.449)</f>
        <v>0.57033333333333325</v>
      </c>
      <c r="U3974" s="79">
        <f t="shared" si="1090"/>
        <v>400.12966666666665</v>
      </c>
      <c r="V3974" s="79">
        <f t="shared" si="1091"/>
        <v>261.22966666666667</v>
      </c>
      <c r="W3974" s="465">
        <f t="shared" si="1092"/>
        <v>1.6207250726369178</v>
      </c>
      <c r="X3974" s="465">
        <f t="shared" si="1093"/>
        <v>0.93431942692830316</v>
      </c>
      <c r="Y3974" s="43">
        <f>Cal_051922a!$A$3</f>
        <v>20220519</v>
      </c>
      <c r="Z3974" s="48" t="s">
        <v>2072</v>
      </c>
      <c r="AA3974" s="43">
        <v>20230309</v>
      </c>
      <c r="AE3974" s="689" t="s">
        <v>1250</v>
      </c>
      <c r="AF3974" s="130">
        <v>1</v>
      </c>
      <c r="AH3974" s="155" t="s">
        <v>1413</v>
      </c>
    </row>
    <row r="3975" spans="1:35" x14ac:dyDescent="0.2">
      <c r="A3975" t="s">
        <v>1304</v>
      </c>
      <c r="B3975" s="45">
        <v>20210412</v>
      </c>
      <c r="C3975" s="107" t="s">
        <v>493</v>
      </c>
      <c r="D3975" s="107">
        <v>5</v>
      </c>
      <c r="E3975" s="107">
        <v>7</v>
      </c>
      <c r="H3975" s="107" t="s">
        <v>10</v>
      </c>
      <c r="I3975" s="107">
        <v>1056</v>
      </c>
      <c r="J3975" s="107">
        <v>0</v>
      </c>
      <c r="K3975" s="43">
        <v>5</v>
      </c>
      <c r="L3975" s="43">
        <v>1</v>
      </c>
      <c r="M3975" s="43">
        <v>0</v>
      </c>
      <c r="N3975" s="49">
        <f>1/3</f>
        <v>0.33333333333333331</v>
      </c>
      <c r="O3975" s="111" t="str">
        <f>Cal_051922a!$E$2</f>
        <v>Cal_051922a</v>
      </c>
      <c r="P3975" s="112">
        <f>Cal_051922a!$Q$3</f>
        <v>1.8382409380942635</v>
      </c>
      <c r="Q3975" s="112">
        <f>Cal_051922a!$R$3</f>
        <v>0.56187208580813652</v>
      </c>
      <c r="R3975" s="46">
        <v>177.8</v>
      </c>
      <c r="S3975" s="46">
        <v>116.4</v>
      </c>
      <c r="T3975" s="50">
        <f>AVERAGE(0.484,0.414,0.389,0.614,0.798,0.655)</f>
        <v>0.55900000000000005</v>
      </c>
      <c r="U3975" s="79">
        <f t="shared" si="1090"/>
        <v>177.24100000000001</v>
      </c>
      <c r="V3975" s="79">
        <f t="shared" si="1091"/>
        <v>115.84100000000001</v>
      </c>
      <c r="W3975" s="465">
        <f t="shared" si="1092"/>
        <v>1.0746492382279351</v>
      </c>
      <c r="X3975" s="465">
        <f t="shared" si="1093"/>
        <v>0.62488347747128559</v>
      </c>
      <c r="Y3975" s="43">
        <f>Cal_051922a!$A$3</f>
        <v>20220519</v>
      </c>
      <c r="Z3975" s="48" t="s">
        <v>2082</v>
      </c>
      <c r="AA3975" s="43">
        <v>20230314</v>
      </c>
      <c r="AE3975" s="689" t="s">
        <v>1250</v>
      </c>
      <c r="AF3975" s="130">
        <v>1</v>
      </c>
      <c r="AH3975" s="155" t="s">
        <v>1414</v>
      </c>
      <c r="AI3975" t="s">
        <v>2073</v>
      </c>
    </row>
    <row r="3976" spans="1:35" x14ac:dyDescent="0.2">
      <c r="A3976" t="s">
        <v>1304</v>
      </c>
      <c r="B3976" s="45">
        <v>20210412</v>
      </c>
      <c r="C3976" s="107" t="s">
        <v>493</v>
      </c>
      <c r="D3976" s="107">
        <v>5</v>
      </c>
      <c r="E3976" s="107">
        <v>8</v>
      </c>
      <c r="H3976" s="107" t="s">
        <v>10</v>
      </c>
      <c r="I3976" s="107">
        <v>1057</v>
      </c>
      <c r="J3976" s="107">
        <v>0</v>
      </c>
      <c r="K3976" s="43">
        <v>5</v>
      </c>
      <c r="L3976" s="43">
        <v>1</v>
      </c>
      <c r="M3976" s="43">
        <v>0</v>
      </c>
      <c r="N3976" s="49">
        <f>1/3</f>
        <v>0.33333333333333331</v>
      </c>
      <c r="O3976" s="111" t="str">
        <f>Cal_051922a!$E$2</f>
        <v>Cal_051922a</v>
      </c>
      <c r="P3976" s="112">
        <f>Cal_051922a!$Q$3</f>
        <v>1.8382409380942635</v>
      </c>
      <c r="Q3976" s="112">
        <f>Cal_051922a!$R$3</f>
        <v>0.56187208580813652</v>
      </c>
      <c r="R3976" s="46">
        <v>187.6</v>
      </c>
      <c r="S3976" s="46">
        <v>122.5</v>
      </c>
      <c r="T3976" s="50">
        <f>AVERAGE(0.484,0.414,0.389,0.614,0.798,0.655)</f>
        <v>0.55900000000000005</v>
      </c>
      <c r="U3976" s="79">
        <f t="shared" si="1090"/>
        <v>187.041</v>
      </c>
      <c r="V3976" s="79">
        <f t="shared" si="1091"/>
        <v>121.941</v>
      </c>
      <c r="W3976" s="465">
        <f t="shared" si="1092"/>
        <v>1.1383302671429236</v>
      </c>
      <c r="X3976" s="465">
        <f t="shared" si="1093"/>
        <v>0.649004545054785</v>
      </c>
      <c r="Y3976" s="43">
        <f>Cal_051922a!$A$3</f>
        <v>20220519</v>
      </c>
      <c r="Z3976" s="48" t="s">
        <v>2082</v>
      </c>
      <c r="AA3976" s="43">
        <v>20230314</v>
      </c>
      <c r="AE3976" s="689" t="s">
        <v>1250</v>
      </c>
      <c r="AF3976" s="130">
        <v>1</v>
      </c>
      <c r="AH3976" s="155" t="s">
        <v>1415</v>
      </c>
      <c r="AI3976" t="s">
        <v>2073</v>
      </c>
    </row>
    <row r="3977" spans="1:35" s="82" customFormat="1" x14ac:dyDescent="0.2">
      <c r="A3977" s="155" t="s">
        <v>1304</v>
      </c>
      <c r="B3977" s="81">
        <v>20210413</v>
      </c>
      <c r="C3977" s="126" t="s">
        <v>68</v>
      </c>
      <c r="D3977" s="126">
        <v>6</v>
      </c>
      <c r="E3977" s="126">
        <v>5</v>
      </c>
      <c r="F3977" s="126"/>
      <c r="G3977" s="126"/>
      <c r="H3977" s="126" t="s">
        <v>10</v>
      </c>
      <c r="I3977" s="126">
        <v>1057</v>
      </c>
      <c r="J3977" s="126">
        <v>0</v>
      </c>
      <c r="K3977" s="82">
        <v>10</v>
      </c>
      <c r="L3977" s="82">
        <v>1</v>
      </c>
      <c r="M3977" s="82">
        <v>0</v>
      </c>
      <c r="N3977" s="83">
        <v>1</v>
      </c>
      <c r="O3977" s="156" t="str">
        <f>Cal_051922a!$E$2</f>
        <v>Cal_051922a</v>
      </c>
      <c r="P3977" s="157">
        <f>Cal_051922a!$Q$3</f>
        <v>1.8382409380942635</v>
      </c>
      <c r="Q3977" s="157">
        <f>Cal_051922a!$R$3</f>
        <v>0.56187208580813652</v>
      </c>
      <c r="R3977" s="84">
        <v>355.3</v>
      </c>
      <c r="S3977" s="84">
        <v>226</v>
      </c>
      <c r="T3977" s="158">
        <f>AVERAGE(0.655,0.371,0.75,0.609,0.588,0.449)</f>
        <v>0.57033333333333325</v>
      </c>
      <c r="U3977" s="79">
        <f t="shared" si="1090"/>
        <v>354.72966666666667</v>
      </c>
      <c r="V3977" s="79">
        <f t="shared" si="1091"/>
        <v>225.42966666666666</v>
      </c>
      <c r="W3977" s="465">
        <f t="shared" si="1092"/>
        <v>1.507282166324424</v>
      </c>
      <c r="X3977" s="465">
        <f t="shared" si="1093"/>
        <v>0.69552241914701207</v>
      </c>
      <c r="Y3977" s="82">
        <f>Cal_051922a!$A$3</f>
        <v>20220519</v>
      </c>
      <c r="Z3977" s="85" t="s">
        <v>2072</v>
      </c>
      <c r="AA3977" s="82">
        <v>20230309</v>
      </c>
      <c r="AB3977" s="85"/>
      <c r="AE3977" s="691" t="s">
        <v>1250</v>
      </c>
      <c r="AF3977" s="567">
        <v>1</v>
      </c>
      <c r="AG3977" s="567"/>
      <c r="AH3977" s="155" t="s">
        <v>1416</v>
      </c>
      <c r="AI3977" s="155"/>
    </row>
    <row r="3978" spans="1:35" s="82" customFormat="1" x14ac:dyDescent="0.2">
      <c r="A3978" s="155" t="s">
        <v>1304</v>
      </c>
      <c r="B3978" s="81">
        <v>20210413</v>
      </c>
      <c r="C3978" s="126" t="s">
        <v>68</v>
      </c>
      <c r="D3978" s="126">
        <v>6</v>
      </c>
      <c r="E3978" s="126">
        <v>6</v>
      </c>
      <c r="F3978" s="126"/>
      <c r="G3978" s="126"/>
      <c r="H3978" s="126" t="s">
        <v>10</v>
      </c>
      <c r="I3978" s="126">
        <v>1056</v>
      </c>
      <c r="J3978" s="126">
        <v>0</v>
      </c>
      <c r="K3978" s="82">
        <v>10</v>
      </c>
      <c r="L3978" s="82">
        <v>1</v>
      </c>
      <c r="M3978" s="82">
        <v>0</v>
      </c>
      <c r="N3978" s="83">
        <v>1</v>
      </c>
      <c r="O3978" s="156" t="str">
        <f>Cal_051922a!$E$2</f>
        <v>Cal_051922a</v>
      </c>
      <c r="P3978" s="157">
        <f>Cal_051922a!$Q$3</f>
        <v>1.8382409380942635</v>
      </c>
      <c r="Q3978" s="157">
        <f>Cal_051922a!$R$3</f>
        <v>0.56187208580813652</v>
      </c>
      <c r="R3978" s="84">
        <v>345.8</v>
      </c>
      <c r="S3978" s="84">
        <v>221.1</v>
      </c>
      <c r="T3978" s="158">
        <f>AVERAGE(0.484,0.414,0.389,0.614,0.798,0.655)</f>
        <v>0.55900000000000005</v>
      </c>
      <c r="U3978" s="79">
        <f t="shared" si="1090"/>
        <v>345.24099999999999</v>
      </c>
      <c r="V3978" s="79">
        <f t="shared" si="1091"/>
        <v>220.541</v>
      </c>
      <c r="W3978" s="465">
        <f t="shared" si="1092"/>
        <v>1.4550353963846194</v>
      </c>
      <c r="X3978" s="465">
        <f t="shared" si="1093"/>
        <v>0.70203993188442615</v>
      </c>
      <c r="Y3978" s="82">
        <f>Cal_051922a!$A$3</f>
        <v>20220519</v>
      </c>
      <c r="Z3978" s="85" t="s">
        <v>2082</v>
      </c>
      <c r="AA3978" s="82">
        <v>20230314</v>
      </c>
      <c r="AB3978" s="85"/>
      <c r="AE3978" s="691" t="s">
        <v>1250</v>
      </c>
      <c r="AF3978" s="567">
        <v>1</v>
      </c>
      <c r="AG3978" s="567"/>
      <c r="AH3978" s="155" t="s">
        <v>1417</v>
      </c>
      <c r="AI3978" s="155"/>
    </row>
    <row r="3979" spans="1:35" s="82" customFormat="1" x14ac:dyDescent="0.2">
      <c r="A3979" s="155" t="s">
        <v>1304</v>
      </c>
      <c r="B3979" s="81">
        <v>20210413</v>
      </c>
      <c r="C3979" s="126" t="s">
        <v>68</v>
      </c>
      <c r="D3979" s="126">
        <v>6</v>
      </c>
      <c r="E3979" s="126">
        <v>7</v>
      </c>
      <c r="F3979" s="126"/>
      <c r="G3979" s="126"/>
      <c r="H3979" s="126" t="s">
        <v>10</v>
      </c>
      <c r="I3979" s="126">
        <v>1056</v>
      </c>
      <c r="J3979" s="126">
        <v>0</v>
      </c>
      <c r="K3979" s="82">
        <v>10</v>
      </c>
      <c r="L3979" s="82">
        <v>1</v>
      </c>
      <c r="M3979" s="82">
        <v>0</v>
      </c>
      <c r="N3979" s="83">
        <v>1</v>
      </c>
      <c r="O3979" s="156" t="str">
        <f>Cal_051922a!$E$2</f>
        <v>Cal_051922a</v>
      </c>
      <c r="P3979" s="157">
        <f>Cal_051922a!$Q$3</f>
        <v>1.8382409380942635</v>
      </c>
      <c r="Q3979" s="157">
        <f>Cal_051922a!$R$3</f>
        <v>0.56187208580813652</v>
      </c>
      <c r="R3979" s="84">
        <v>347.8</v>
      </c>
      <c r="S3979" s="84">
        <v>218.5</v>
      </c>
      <c r="T3979" s="158">
        <f>AVERAGE(0.513,0.618,0.383,0.77,0.546,0.814)</f>
        <v>0.60733333333333339</v>
      </c>
      <c r="U3979" s="79">
        <f t="shared" si="1090"/>
        <v>347.1926666666667</v>
      </c>
      <c r="V3979" s="79">
        <f t="shared" si="1091"/>
        <v>217.89266666666666</v>
      </c>
      <c r="W3979" s="465">
        <f t="shared" si="1092"/>
        <v>1.5087095168607165</v>
      </c>
      <c r="X3979" s="465">
        <f t="shared" si="1093"/>
        <v>0.62246289768994612</v>
      </c>
      <c r="Y3979" s="82">
        <f>Cal_051922a!$A$3</f>
        <v>20220519</v>
      </c>
      <c r="Z3979" s="85" t="s">
        <v>2076</v>
      </c>
      <c r="AA3979" s="82">
        <v>20230310</v>
      </c>
      <c r="AB3979" s="85"/>
      <c r="AE3979" s="691" t="s">
        <v>1250</v>
      </c>
      <c r="AF3979" s="567">
        <v>1</v>
      </c>
      <c r="AG3979" s="567"/>
      <c r="AH3979" s="155" t="s">
        <v>1418</v>
      </c>
      <c r="AI3979" s="155"/>
    </row>
    <row r="3980" spans="1:35" s="82" customFormat="1" x14ac:dyDescent="0.2">
      <c r="A3980" s="155" t="s">
        <v>1304</v>
      </c>
      <c r="B3980" s="81">
        <v>20210413</v>
      </c>
      <c r="C3980" s="126" t="s">
        <v>68</v>
      </c>
      <c r="D3980" s="126">
        <v>6</v>
      </c>
      <c r="E3980" s="126">
        <v>8</v>
      </c>
      <c r="F3980" s="126"/>
      <c r="G3980" s="126"/>
      <c r="H3980" s="126" t="s">
        <v>10</v>
      </c>
      <c r="I3980" s="126">
        <v>1056</v>
      </c>
      <c r="J3980" s="126">
        <v>0</v>
      </c>
      <c r="K3980" s="82">
        <v>10</v>
      </c>
      <c r="L3980" s="82">
        <v>1</v>
      </c>
      <c r="M3980" s="82">
        <v>0</v>
      </c>
      <c r="N3980" s="83">
        <v>1</v>
      </c>
      <c r="O3980" s="156" t="str">
        <f>Cal_051922a!$E$2</f>
        <v>Cal_051922a</v>
      </c>
      <c r="P3980" s="157">
        <f>Cal_051922a!$Q$3</f>
        <v>1.8382409380942635</v>
      </c>
      <c r="Q3980" s="157">
        <f>Cal_051922a!$R$3</f>
        <v>0.56187208580813652</v>
      </c>
      <c r="R3980" s="84">
        <v>350.2</v>
      </c>
      <c r="S3980" s="84">
        <v>216.5</v>
      </c>
      <c r="T3980" s="158">
        <f>AVERAGE(0.513,0.618,0.383,0.77,0.546,0.814)</f>
        <v>0.60733333333333339</v>
      </c>
      <c r="U3980" s="125">
        <f t="shared" si="1090"/>
        <v>349.59266666666667</v>
      </c>
      <c r="V3980" s="125">
        <f t="shared" si="1091"/>
        <v>215.89266666666666</v>
      </c>
      <c r="W3980" s="459">
        <f t="shared" si="1092"/>
        <v>1.5600499799248089</v>
      </c>
      <c r="X3980" s="459">
        <f t="shared" si="1093"/>
        <v>0.5515607628435637</v>
      </c>
      <c r="Y3980" s="82">
        <f>Cal_051922a!$A$3</f>
        <v>20220519</v>
      </c>
      <c r="Z3980" s="85" t="s">
        <v>2076</v>
      </c>
      <c r="AA3980" s="82">
        <v>20230310</v>
      </c>
      <c r="AB3980" s="85"/>
      <c r="AE3980" s="691" t="s">
        <v>1250</v>
      </c>
      <c r="AF3980" s="567">
        <v>1</v>
      </c>
      <c r="AG3980" s="567"/>
      <c r="AH3980" s="155" t="s">
        <v>1419</v>
      </c>
      <c r="AI3980" s="155"/>
    </row>
    <row r="3981" spans="1:35" x14ac:dyDescent="0.2">
      <c r="A3981" t="s">
        <v>1304</v>
      </c>
      <c r="B3981" s="45">
        <v>20210413</v>
      </c>
      <c r="D3981" s="107">
        <v>7</v>
      </c>
      <c r="E3981" s="107">
        <v>6</v>
      </c>
      <c r="H3981" s="107" t="s">
        <v>10</v>
      </c>
      <c r="I3981" s="107">
        <v>1057</v>
      </c>
      <c r="J3981" s="107">
        <v>0</v>
      </c>
      <c r="K3981" s="43">
        <v>10</v>
      </c>
      <c r="L3981" s="43">
        <v>1</v>
      </c>
      <c r="M3981" s="43">
        <v>0</v>
      </c>
      <c r="N3981" s="49">
        <f>1/3</f>
        <v>0.33333333333333331</v>
      </c>
      <c r="O3981" s="111" t="str">
        <f>Cal_051922a!$E$2</f>
        <v>Cal_051922a</v>
      </c>
      <c r="P3981" s="112">
        <f>Cal_051922a!$Q$3</f>
        <v>1.8382409380942635</v>
      </c>
      <c r="Q3981" s="112">
        <f>Cal_051922a!$R$3</f>
        <v>0.56187208580813652</v>
      </c>
      <c r="R3981" s="46">
        <v>186.2</v>
      </c>
      <c r="S3981" s="46">
        <v>115.6</v>
      </c>
      <c r="T3981" s="50">
        <f>AVERAGE(0.655,0.371,0.75,0.609,0.588,0.449)</f>
        <v>0.57033333333333325</v>
      </c>
      <c r="U3981" s="79">
        <f t="shared" si="1090"/>
        <v>185.62966666666665</v>
      </c>
      <c r="V3981" s="79">
        <f t="shared" si="1091"/>
        <v>115.02966666666666</v>
      </c>
      <c r="W3981" s="465">
        <f t="shared" si="1092"/>
        <v>2.4690051262762025</v>
      </c>
      <c r="X3981" s="465">
        <f t="shared" si="1093"/>
        <v>0.9030605065926709</v>
      </c>
      <c r="Y3981" s="43">
        <f>Cal_051922a!$A$3</f>
        <v>20220519</v>
      </c>
      <c r="Z3981" s="48" t="s">
        <v>2072</v>
      </c>
      <c r="AA3981" s="43">
        <v>20230309</v>
      </c>
      <c r="AE3981" s="689" t="s">
        <v>1250</v>
      </c>
      <c r="AF3981" s="130">
        <v>1</v>
      </c>
      <c r="AH3981" s="155" t="s">
        <v>1420</v>
      </c>
      <c r="AI3981" t="s">
        <v>2073</v>
      </c>
    </row>
    <row r="3982" spans="1:35" x14ac:dyDescent="0.2">
      <c r="A3982" t="s">
        <v>1304</v>
      </c>
      <c r="B3982" s="45">
        <v>20210413</v>
      </c>
      <c r="D3982" s="107">
        <v>7</v>
      </c>
      <c r="E3982" s="107">
        <v>6</v>
      </c>
      <c r="H3982" s="107" t="s">
        <v>11</v>
      </c>
      <c r="I3982" s="107">
        <v>1056</v>
      </c>
      <c r="J3982" s="107">
        <v>0</v>
      </c>
      <c r="K3982" s="43">
        <v>10</v>
      </c>
      <c r="L3982" s="43">
        <v>1</v>
      </c>
      <c r="M3982" s="43">
        <v>0</v>
      </c>
      <c r="N3982" s="49">
        <f>1/3</f>
        <v>0.33333333333333331</v>
      </c>
      <c r="O3982" s="111" t="str">
        <f>Cal_051922a!$E$2</f>
        <v>Cal_051922a</v>
      </c>
      <c r="P3982" s="112">
        <f>Cal_051922a!$Q$3</f>
        <v>1.8382409380942635</v>
      </c>
      <c r="Q3982" s="112">
        <f>Cal_051922a!$R$3</f>
        <v>0.56187208580813652</v>
      </c>
      <c r="R3982" s="46">
        <v>207.7</v>
      </c>
      <c r="S3982" s="46">
        <v>128.19999999999999</v>
      </c>
      <c r="T3982" s="50">
        <f>AVERAGE(0.655,0.371,0.75,0.609,0.588,0.449)</f>
        <v>0.57033333333333325</v>
      </c>
      <c r="U3982" s="79">
        <f t="shared" si="1090"/>
        <v>207.12966666666665</v>
      </c>
      <c r="V3982" s="79">
        <f t="shared" si="1091"/>
        <v>127.62966666666665</v>
      </c>
      <c r="W3982" s="465">
        <f t="shared" si="1092"/>
        <v>2.7828864638150104</v>
      </c>
      <c r="X3982" s="465">
        <f t="shared" si="1093"/>
        <v>0.96208800970967034</v>
      </c>
      <c r="Y3982" s="43">
        <f>Cal_051922a!$A$3</f>
        <v>20220519</v>
      </c>
      <c r="Z3982" s="48" t="s">
        <v>2072</v>
      </c>
      <c r="AA3982" s="43">
        <v>20230309</v>
      </c>
      <c r="AE3982" s="689" t="s">
        <v>1250</v>
      </c>
      <c r="AF3982" s="130">
        <v>1</v>
      </c>
      <c r="AH3982" s="155" t="s">
        <v>1421</v>
      </c>
      <c r="AI3982" t="s">
        <v>2073</v>
      </c>
    </row>
    <row r="3983" spans="1:35" s="82" customFormat="1" x14ac:dyDescent="0.2">
      <c r="A3983" s="155" t="s">
        <v>1304</v>
      </c>
      <c r="B3983" s="81">
        <v>20210414</v>
      </c>
      <c r="C3983" s="126"/>
      <c r="D3983" s="126">
        <v>8</v>
      </c>
      <c r="E3983" s="126">
        <v>3</v>
      </c>
      <c r="F3983" s="126"/>
      <c r="G3983" s="126"/>
      <c r="H3983" s="126" t="s">
        <v>10</v>
      </c>
      <c r="I3983" s="126">
        <v>1057</v>
      </c>
      <c r="J3983" s="126">
        <v>0</v>
      </c>
      <c r="K3983" s="82">
        <v>5</v>
      </c>
      <c r="L3983" s="82">
        <v>1</v>
      </c>
      <c r="M3983" s="82">
        <v>0</v>
      </c>
      <c r="N3983" s="83">
        <v>1</v>
      </c>
      <c r="O3983" s="156" t="str">
        <f>Cal_051922a!$E$2</f>
        <v>Cal_051922a</v>
      </c>
      <c r="P3983" s="157">
        <f>Cal_051922a!$Q$3</f>
        <v>1.8382409380942635</v>
      </c>
      <c r="Q3983" s="157">
        <f>Cal_051922a!$R$3</f>
        <v>0.56187208580813652</v>
      </c>
      <c r="R3983" s="84">
        <v>235.1</v>
      </c>
      <c r="S3983" s="84">
        <v>177.7</v>
      </c>
      <c r="T3983" s="158">
        <f>AVERAGE(0.655,0.371,0.75,0.609,0.588,0.449)</f>
        <v>0.57033333333333325</v>
      </c>
      <c r="U3983" s="79">
        <f t="shared" si="1090"/>
        <v>234.52966666666666</v>
      </c>
      <c r="V3983" s="79">
        <f t="shared" si="1091"/>
        <v>177.12966666666665</v>
      </c>
      <c r="W3983" s="465">
        <f t="shared" si="1092"/>
        <v>0.33456301758322488</v>
      </c>
      <c r="X3983" s="465">
        <f t="shared" si="1093"/>
        <v>0.53085555781063865</v>
      </c>
      <c r="Y3983" s="82">
        <f>Cal_051922a!$A$3</f>
        <v>20220519</v>
      </c>
      <c r="Z3983" s="85" t="s">
        <v>2072</v>
      </c>
      <c r="AA3983" s="82">
        <v>20230309</v>
      </c>
      <c r="AB3983" s="85"/>
      <c r="AE3983" s="691" t="s">
        <v>1250</v>
      </c>
      <c r="AF3983" s="567">
        <v>1</v>
      </c>
      <c r="AG3983" s="567"/>
      <c r="AH3983" s="155" t="s">
        <v>1422</v>
      </c>
      <c r="AI3983" s="155" t="s">
        <v>2079</v>
      </c>
    </row>
    <row r="3984" spans="1:35" s="82" customFormat="1" x14ac:dyDescent="0.2">
      <c r="A3984" s="155" t="s">
        <v>1304</v>
      </c>
      <c r="B3984" s="81">
        <v>20210414</v>
      </c>
      <c r="C3984" s="126"/>
      <c r="D3984" s="126">
        <v>8</v>
      </c>
      <c r="E3984" s="126">
        <v>4</v>
      </c>
      <c r="F3984" s="126"/>
      <c r="G3984" s="126"/>
      <c r="H3984" s="126" t="s">
        <v>10</v>
      </c>
      <c r="I3984" s="126">
        <v>1056</v>
      </c>
      <c r="J3984" s="126">
        <v>0</v>
      </c>
      <c r="K3984" s="82">
        <v>10</v>
      </c>
      <c r="L3984" s="82">
        <v>1</v>
      </c>
      <c r="M3984" s="82">
        <v>0</v>
      </c>
      <c r="N3984" s="83">
        <v>1</v>
      </c>
      <c r="O3984" s="156" t="str">
        <f>Cal_051922a!$E$2</f>
        <v>Cal_051922a</v>
      </c>
      <c r="P3984" s="157">
        <f>Cal_051922a!$Q$3</f>
        <v>1.8382409380942635</v>
      </c>
      <c r="Q3984" s="157">
        <f>Cal_051922a!$R$3</f>
        <v>0.56187208580813652</v>
      </c>
      <c r="R3984" s="84">
        <v>334.5</v>
      </c>
      <c r="S3984" s="84">
        <v>217.8</v>
      </c>
      <c r="T3984" s="158">
        <f>AVERAGE(0.655,0.371,0.75,0.609,0.588,0.449)</f>
        <v>0.57033333333333325</v>
      </c>
      <c r="U3984" s="79">
        <f t="shared" si="1090"/>
        <v>333.92966666666666</v>
      </c>
      <c r="V3984" s="79">
        <f t="shared" si="1091"/>
        <v>217.22966666666667</v>
      </c>
      <c r="W3984" s="465">
        <f t="shared" si="1092"/>
        <v>1.3616890999044511</v>
      </c>
      <c r="X3984" s="465">
        <f t="shared" si="1093"/>
        <v>0.76299862045038258</v>
      </c>
      <c r="Y3984" s="82">
        <f>Cal_051922a!$A$3</f>
        <v>20220519</v>
      </c>
      <c r="Z3984" s="85" t="s">
        <v>2072</v>
      </c>
      <c r="AA3984" s="82">
        <v>20230309</v>
      </c>
      <c r="AB3984" s="85"/>
      <c r="AE3984" s="691" t="s">
        <v>1250</v>
      </c>
      <c r="AF3984" s="567">
        <v>1</v>
      </c>
      <c r="AG3984" s="567"/>
      <c r="AH3984" s="155" t="s">
        <v>1423</v>
      </c>
      <c r="AI3984" s="155"/>
    </row>
    <row r="3985" spans="1:35" s="82" customFormat="1" x14ac:dyDescent="0.2">
      <c r="A3985" s="155" t="s">
        <v>1304</v>
      </c>
      <c r="B3985" s="81">
        <v>20210414</v>
      </c>
      <c r="C3985" s="126"/>
      <c r="D3985" s="126">
        <v>8</v>
      </c>
      <c r="E3985" s="126">
        <v>4</v>
      </c>
      <c r="F3985" s="126"/>
      <c r="G3985" s="126"/>
      <c r="H3985" s="126" t="s">
        <v>11</v>
      </c>
      <c r="I3985" s="126">
        <v>1056</v>
      </c>
      <c r="J3985" s="126">
        <v>0</v>
      </c>
      <c r="K3985" s="82">
        <v>10</v>
      </c>
      <c r="L3985" s="82">
        <v>1</v>
      </c>
      <c r="M3985" s="82">
        <v>0</v>
      </c>
      <c r="N3985" s="83">
        <v>1</v>
      </c>
      <c r="O3985" s="156" t="str">
        <f>Cal_051922a!$E$2</f>
        <v>Cal_051922a</v>
      </c>
      <c r="P3985" s="157">
        <f>Cal_051922a!$Q$3</f>
        <v>1.8382409380942635</v>
      </c>
      <c r="Q3985" s="157">
        <f>Cal_051922a!$R$3</f>
        <v>0.56187208580813652</v>
      </c>
      <c r="R3985" s="84">
        <v>395.9</v>
      </c>
      <c r="S3985" s="84">
        <v>252.6</v>
      </c>
      <c r="T3985" s="158">
        <f>AVERAGE(0.513,0.618,0.383,0.77,0.546,0.814)</f>
        <v>0.60733333333333339</v>
      </c>
      <c r="U3985" s="79">
        <f t="shared" si="1090"/>
        <v>395.29266666666666</v>
      </c>
      <c r="V3985" s="79">
        <f t="shared" si="1091"/>
        <v>251.99266666666665</v>
      </c>
      <c r="W3985" s="465">
        <f t="shared" si="1092"/>
        <v>1.6720655357010104</v>
      </c>
      <c r="X3985" s="465">
        <f t="shared" si="1093"/>
        <v>0.79263338273770245</v>
      </c>
      <c r="Y3985" s="82">
        <f>Cal_051922a!$A$3</f>
        <v>20220519</v>
      </c>
      <c r="Z3985" s="85" t="s">
        <v>2076</v>
      </c>
      <c r="AA3985" s="82">
        <v>20230310</v>
      </c>
      <c r="AB3985" s="85"/>
      <c r="AE3985" s="691" t="s">
        <v>1250</v>
      </c>
      <c r="AF3985" s="567">
        <v>1</v>
      </c>
      <c r="AG3985" s="567"/>
      <c r="AH3985" s="155" t="s">
        <v>1424</v>
      </c>
      <c r="AI3985" s="155"/>
    </row>
    <row r="3986" spans="1:35" x14ac:dyDescent="0.2">
      <c r="A3986" t="s">
        <v>1304</v>
      </c>
      <c r="B3986" s="45">
        <v>20210414</v>
      </c>
      <c r="D3986" s="107">
        <v>9</v>
      </c>
      <c r="E3986" s="107">
        <v>4</v>
      </c>
      <c r="H3986" s="107" t="s">
        <v>10</v>
      </c>
      <c r="I3986" s="107">
        <v>1057</v>
      </c>
      <c r="J3986" s="107">
        <v>0</v>
      </c>
      <c r="K3986" s="43">
        <v>10</v>
      </c>
      <c r="L3986" s="43">
        <v>1</v>
      </c>
      <c r="M3986" s="43">
        <v>0</v>
      </c>
      <c r="N3986" s="49">
        <v>1</v>
      </c>
      <c r="O3986" s="111" t="str">
        <f>Cal_051922a!$E$2</f>
        <v>Cal_051922a</v>
      </c>
      <c r="P3986" s="112">
        <f>Cal_051922a!$Q$3</f>
        <v>1.8382409380942635</v>
      </c>
      <c r="Q3986" s="112">
        <f>Cal_051922a!$R$3</f>
        <v>0.56187208580813652</v>
      </c>
      <c r="R3986" s="46">
        <v>365.5</v>
      </c>
      <c r="S3986" s="46">
        <v>229.1</v>
      </c>
      <c r="T3986" s="50">
        <f>AVERAGE(0.484,0.414,0.389,0.614,0.798,0.655)</f>
        <v>0.55900000000000005</v>
      </c>
      <c r="U3986" s="79">
        <f t="shared" si="1090"/>
        <v>364.94099999999997</v>
      </c>
      <c r="V3986" s="79">
        <f t="shared" si="1091"/>
        <v>228.541</v>
      </c>
      <c r="W3986" s="465">
        <f t="shared" si="1092"/>
        <v>1.5900486271202738</v>
      </c>
      <c r="X3986" s="465">
        <f t="shared" si="1093"/>
        <v>0.64315860869855934</v>
      </c>
      <c r="Y3986" s="43">
        <f>Cal_051922a!$A$3</f>
        <v>20220519</v>
      </c>
      <c r="Z3986" s="48" t="s">
        <v>2082</v>
      </c>
      <c r="AA3986" s="43">
        <v>20230314</v>
      </c>
      <c r="AE3986" s="689" t="s">
        <v>1250</v>
      </c>
      <c r="AF3986" s="130">
        <v>1</v>
      </c>
      <c r="AH3986" s="155" t="s">
        <v>1425</v>
      </c>
    </row>
    <row r="3987" spans="1:35" x14ac:dyDescent="0.2">
      <c r="A3987" t="s">
        <v>1304</v>
      </c>
      <c r="B3987" s="45">
        <v>20210414</v>
      </c>
      <c r="D3987" s="107">
        <v>9</v>
      </c>
      <c r="E3987" s="107">
        <v>4</v>
      </c>
      <c r="H3987" s="107" t="s">
        <v>11</v>
      </c>
      <c r="I3987" s="107">
        <v>1056</v>
      </c>
      <c r="J3987" s="107">
        <v>0</v>
      </c>
      <c r="K3987" s="43">
        <v>10</v>
      </c>
      <c r="L3987" s="43">
        <v>1</v>
      </c>
      <c r="M3987" s="43">
        <v>0</v>
      </c>
      <c r="N3987" s="49">
        <v>1</v>
      </c>
      <c r="O3987" s="111" t="str">
        <f>Cal_051922a!$E$2</f>
        <v>Cal_051922a</v>
      </c>
      <c r="P3987" s="112">
        <f>Cal_051922a!$Q$3</f>
        <v>1.8382409380942635</v>
      </c>
      <c r="Q3987" s="112">
        <f>Cal_051922a!$R$3</f>
        <v>0.56187208580813652</v>
      </c>
      <c r="R3987" s="46">
        <v>405.3</v>
      </c>
      <c r="S3987" s="46">
        <v>249.9</v>
      </c>
      <c r="T3987" s="50">
        <f>AVERAGE(0.484,0.414,0.389,0.614,0.798,0.655)</f>
        <v>0.55900000000000005</v>
      </c>
      <c r="U3987" s="79">
        <f t="shared" si="1090"/>
        <v>404.74099999999999</v>
      </c>
      <c r="V3987" s="79">
        <f t="shared" si="1091"/>
        <v>249.34100000000001</v>
      </c>
      <c r="W3987" s="465">
        <f t="shared" si="1092"/>
        <v>1.813251809127264</v>
      </c>
      <c r="X3987" s="465">
        <f t="shared" si="1093"/>
        <v>0.6255115928067625</v>
      </c>
      <c r="Y3987" s="43">
        <f>Cal_051922a!$A$3</f>
        <v>20220519</v>
      </c>
      <c r="Z3987" s="48" t="s">
        <v>2082</v>
      </c>
      <c r="AA3987" s="43">
        <v>20230314</v>
      </c>
      <c r="AE3987" s="689" t="s">
        <v>1250</v>
      </c>
      <c r="AF3987" s="130">
        <v>1</v>
      </c>
      <c r="AH3987" s="155" t="s">
        <v>1426</v>
      </c>
    </row>
    <row r="3988" spans="1:35" x14ac:dyDescent="0.2">
      <c r="A3988" t="s">
        <v>1304</v>
      </c>
      <c r="B3988" s="45">
        <v>20210414</v>
      </c>
      <c r="D3988" s="107">
        <v>9</v>
      </c>
      <c r="E3988" s="107">
        <v>5</v>
      </c>
      <c r="H3988" s="107" t="s">
        <v>10</v>
      </c>
      <c r="I3988" s="107">
        <v>1056</v>
      </c>
      <c r="J3988" s="107">
        <v>0</v>
      </c>
      <c r="K3988" s="43">
        <v>10</v>
      </c>
      <c r="L3988" s="43">
        <v>1</v>
      </c>
      <c r="M3988" s="43">
        <v>0</v>
      </c>
      <c r="N3988" s="49">
        <v>1</v>
      </c>
      <c r="O3988" s="111" t="str">
        <f>Cal_051922a!$E$2</f>
        <v>Cal_051922a</v>
      </c>
      <c r="P3988" s="112">
        <f>Cal_051922a!$Q$3</f>
        <v>1.8382409380942635</v>
      </c>
      <c r="Q3988" s="112">
        <f>Cal_051922a!$R$3</f>
        <v>0.56187208580813652</v>
      </c>
      <c r="R3988" s="46">
        <v>325.39999999999998</v>
      </c>
      <c r="S3988" s="46">
        <v>200.2</v>
      </c>
      <c r="T3988" s="50">
        <f>AVERAGE(0.513,0.618,0.383,0.77,0.546,0.814)</f>
        <v>0.60733333333333339</v>
      </c>
      <c r="U3988" s="79">
        <f t="shared" si="1090"/>
        <v>324.79266666666666</v>
      </c>
      <c r="V3988" s="79">
        <f t="shared" si="1091"/>
        <v>199.59266666666664</v>
      </c>
      <c r="W3988" s="465">
        <f t="shared" si="1092"/>
        <v>1.4608695399146301</v>
      </c>
      <c r="X3988" s="465">
        <f t="shared" si="1093"/>
        <v>0.49131357782807566</v>
      </c>
      <c r="Y3988" s="43">
        <f>Cal_051922a!$A$3</f>
        <v>20220519</v>
      </c>
      <c r="Z3988" s="48" t="s">
        <v>2076</v>
      </c>
      <c r="AA3988" s="43">
        <v>20230310</v>
      </c>
      <c r="AE3988" s="689" t="s">
        <v>1250</v>
      </c>
      <c r="AF3988" s="130">
        <v>1</v>
      </c>
      <c r="AH3988" s="155" t="s">
        <v>1427</v>
      </c>
    </row>
    <row r="3989" spans="1:35" s="82" customFormat="1" x14ac:dyDescent="0.2">
      <c r="A3989" s="155" t="s">
        <v>1304</v>
      </c>
      <c r="B3989" s="81">
        <v>20210415</v>
      </c>
      <c r="C3989" s="126"/>
      <c r="D3989" s="126">
        <v>10</v>
      </c>
      <c r="E3989" s="126">
        <v>3</v>
      </c>
      <c r="F3989" s="126"/>
      <c r="G3989" s="126"/>
      <c r="H3989" s="126" t="s">
        <v>10</v>
      </c>
      <c r="I3989" s="126">
        <v>1057</v>
      </c>
      <c r="J3989" s="126">
        <v>0</v>
      </c>
      <c r="K3989" s="82">
        <v>5</v>
      </c>
      <c r="L3989" s="82">
        <v>1</v>
      </c>
      <c r="M3989" s="82">
        <v>0</v>
      </c>
      <c r="N3989" s="83">
        <v>1</v>
      </c>
      <c r="O3989" s="156" t="str">
        <f>Cal_051922a!$E$2</f>
        <v>Cal_051922a</v>
      </c>
      <c r="P3989" s="157">
        <f>Cal_051922a!$Q$3</f>
        <v>1.8382409380942635</v>
      </c>
      <c r="Q3989" s="157">
        <f>Cal_051922a!$R$3</f>
        <v>0.56187208580813652</v>
      </c>
      <c r="R3989" s="84">
        <v>390.4</v>
      </c>
      <c r="S3989" s="84">
        <v>267.7</v>
      </c>
      <c r="T3989" s="158">
        <f>AVERAGE(0.484,0.414,0.389,0.614,0.798,0.655)</f>
        <v>0.55900000000000005</v>
      </c>
      <c r="U3989" s="79">
        <f t="shared" si="1090"/>
        <v>389.84099999999995</v>
      </c>
      <c r="V3989" s="79">
        <f t="shared" si="1091"/>
        <v>267.14099999999996</v>
      </c>
      <c r="W3989" s="465">
        <f t="shared" si="1092"/>
        <v>0.71517216476414081</v>
      </c>
      <c r="X3989" s="465">
        <f t="shared" si="1093"/>
        <v>0.59002299536878666</v>
      </c>
      <c r="Y3989" s="82">
        <f>Cal_051922a!$A$3</f>
        <v>20220519</v>
      </c>
      <c r="Z3989" s="85" t="s">
        <v>2082</v>
      </c>
      <c r="AA3989" s="82">
        <v>20230314</v>
      </c>
      <c r="AB3989" s="85"/>
      <c r="AE3989" s="691" t="s">
        <v>1250</v>
      </c>
      <c r="AF3989" s="567">
        <v>1</v>
      </c>
      <c r="AG3989" s="567"/>
      <c r="AH3989" s="155" t="s">
        <v>1428</v>
      </c>
      <c r="AI3989" s="155"/>
    </row>
    <row r="3990" spans="1:35" s="82" customFormat="1" x14ac:dyDescent="0.2">
      <c r="A3990" s="155" t="s">
        <v>1304</v>
      </c>
      <c r="B3990" s="81">
        <v>20210415</v>
      </c>
      <c r="C3990" s="126"/>
      <c r="D3990" s="126">
        <v>10</v>
      </c>
      <c r="E3990" s="126">
        <v>4</v>
      </c>
      <c r="F3990" s="126"/>
      <c r="G3990" s="126"/>
      <c r="H3990" s="126" t="s">
        <v>10</v>
      </c>
      <c r="I3990" s="126">
        <v>1056</v>
      </c>
      <c r="J3990" s="126">
        <v>0</v>
      </c>
      <c r="K3990" s="82">
        <v>10</v>
      </c>
      <c r="L3990" s="82">
        <v>1</v>
      </c>
      <c r="M3990" s="82">
        <v>0</v>
      </c>
      <c r="N3990" s="83">
        <v>1</v>
      </c>
      <c r="O3990" s="156" t="str">
        <f>Cal_051922a!$E$2</f>
        <v>Cal_051922a</v>
      </c>
      <c r="P3990" s="157">
        <f>Cal_051922a!$Q$3</f>
        <v>1.8382409380942635</v>
      </c>
      <c r="Q3990" s="157">
        <f>Cal_051922a!$R$3</f>
        <v>0.56187208580813652</v>
      </c>
      <c r="R3990" s="84">
        <v>328</v>
      </c>
      <c r="S3990" s="84">
        <v>204.1</v>
      </c>
      <c r="T3990" s="158">
        <f>AVERAGE(0.484,0.414,0.389,0.614,0.798,0.655)</f>
        <v>0.55900000000000005</v>
      </c>
      <c r="U3990" s="79">
        <f t="shared" si="1090"/>
        <v>327.44099999999997</v>
      </c>
      <c r="V3990" s="79">
        <f t="shared" si="1091"/>
        <v>203.541</v>
      </c>
      <c r="W3990" s="465">
        <f t="shared" si="1092"/>
        <v>1.4457007667366026</v>
      </c>
      <c r="X3990" s="465">
        <f t="shared" si="1093"/>
        <v>0.54510035138297552</v>
      </c>
      <c r="Y3990" s="82">
        <f>Cal_051922a!$A$3</f>
        <v>20220519</v>
      </c>
      <c r="Z3990" s="85" t="s">
        <v>2082</v>
      </c>
      <c r="AA3990" s="82">
        <v>20230314</v>
      </c>
      <c r="AB3990" s="85"/>
      <c r="AE3990" s="691" t="s">
        <v>1250</v>
      </c>
      <c r="AF3990" s="567">
        <v>1</v>
      </c>
      <c r="AG3990" s="567"/>
      <c r="AH3990" s="155" t="s">
        <v>1429</v>
      </c>
      <c r="AI3990" s="155"/>
    </row>
    <row r="3991" spans="1:35" s="258" customFormat="1" ht="13.5" thickBot="1" x14ac:dyDescent="0.25">
      <c r="A3991" s="408" t="s">
        <v>1304</v>
      </c>
      <c r="B3991" s="272">
        <v>20210415</v>
      </c>
      <c r="C3991" s="273"/>
      <c r="D3991" s="273">
        <v>10</v>
      </c>
      <c r="E3991" s="273">
        <v>4</v>
      </c>
      <c r="F3991" s="273"/>
      <c r="G3991" s="273"/>
      <c r="H3991" s="273" t="s">
        <v>11</v>
      </c>
      <c r="I3991" s="273">
        <v>1056</v>
      </c>
      <c r="J3991" s="273">
        <v>0</v>
      </c>
      <c r="K3991" s="82">
        <v>10</v>
      </c>
      <c r="L3991" s="82">
        <v>1</v>
      </c>
      <c r="M3991" s="82">
        <v>0</v>
      </c>
      <c r="N3991" s="83">
        <v>1</v>
      </c>
      <c r="O3991" s="156" t="str">
        <f>Cal_051922a!$E$2</f>
        <v>Cal_051922a</v>
      </c>
      <c r="P3991" s="157">
        <f>Cal_051922a!$Q$3</f>
        <v>1.8382409380942635</v>
      </c>
      <c r="Q3991" s="157">
        <f>Cal_051922a!$R$3</f>
        <v>0.56187208580813652</v>
      </c>
      <c r="R3991" s="275">
        <v>329.4</v>
      </c>
      <c r="S3991" s="275">
        <v>203.8</v>
      </c>
      <c r="T3991" s="158">
        <f>AVERAGE(0.655,0.371,0.75,0.609,0.588,0.449)</f>
        <v>0.57033333333333325</v>
      </c>
      <c r="U3991" s="79">
        <f t="shared" si="1090"/>
        <v>328.82966666666664</v>
      </c>
      <c r="V3991" s="79">
        <f t="shared" si="1091"/>
        <v>203.22966666666667</v>
      </c>
      <c r="W3991" s="465">
        <f t="shared" si="1092"/>
        <v>1.465536854738638</v>
      </c>
      <c r="X3991" s="465">
        <f t="shared" si="1093"/>
        <v>0.52221916314016359</v>
      </c>
      <c r="Y3991" s="82">
        <f>Cal_051922a!$A$3</f>
        <v>20220519</v>
      </c>
      <c r="Z3991" s="85" t="s">
        <v>2072</v>
      </c>
      <c r="AA3991" s="82">
        <v>20230309</v>
      </c>
      <c r="AB3991" s="85"/>
      <c r="AC3991" s="82"/>
      <c r="AD3991" s="82"/>
      <c r="AE3991" s="691" t="s">
        <v>1250</v>
      </c>
      <c r="AF3991" s="568">
        <v>1</v>
      </c>
      <c r="AG3991" s="568"/>
      <c r="AH3991" s="155" t="s">
        <v>1430</v>
      </c>
      <c r="AI3991" s="408"/>
    </row>
    <row r="3992" spans="1:35" x14ac:dyDescent="0.2">
      <c r="A3992" t="s">
        <v>1305</v>
      </c>
      <c r="B3992" s="45">
        <v>20210716</v>
      </c>
      <c r="C3992" s="107" t="s">
        <v>51</v>
      </c>
      <c r="D3992" s="107">
        <v>1</v>
      </c>
      <c r="E3992" s="107">
        <v>1</v>
      </c>
      <c r="H3992" s="107" t="s">
        <v>10</v>
      </c>
      <c r="I3992" s="107">
        <v>290</v>
      </c>
      <c r="J3992" s="107">
        <v>0</v>
      </c>
      <c r="K3992" s="43">
        <v>10</v>
      </c>
      <c r="L3992" s="43">
        <v>1</v>
      </c>
      <c r="M3992" s="43">
        <v>0</v>
      </c>
      <c r="N3992" s="49">
        <v>1</v>
      </c>
      <c r="O3992" s="43" t="str">
        <f>Cal_051922a!$E$2</f>
        <v>Cal_051922a</v>
      </c>
      <c r="P3992" s="50">
        <f>Cal_051922a!$Q$3</f>
        <v>1.8382409380942635</v>
      </c>
      <c r="Q3992" s="50">
        <f>Cal_051922a!$R$3</f>
        <v>0.56187208580813652</v>
      </c>
      <c r="R3992" s="46">
        <v>236.4</v>
      </c>
      <c r="S3992" s="46">
        <v>149.80000000000001</v>
      </c>
      <c r="T3992" s="43">
        <f>AVERAGE(0.606,0.763,0.748,0.817,0.777,0.792)</f>
        <v>0.75050000000000006</v>
      </c>
      <c r="U3992" s="79">
        <f t="shared" si="1090"/>
        <v>235.64950000000002</v>
      </c>
      <c r="V3992" s="79">
        <f t="shared" si="1091"/>
        <v>149.04950000000002</v>
      </c>
      <c r="W3992" s="465">
        <f t="shared" si="1092"/>
        <v>3.6795178769796451</v>
      </c>
      <c r="X3992" s="465">
        <f t="shared" si="1093"/>
        <v>1.6289893861584468</v>
      </c>
      <c r="Y3992" s="43">
        <f>Cal_051922a!$A$3</f>
        <v>20220519</v>
      </c>
      <c r="Z3992" s="48" t="s">
        <v>1580</v>
      </c>
      <c r="AA3992" s="43">
        <v>20221107</v>
      </c>
      <c r="AE3992" s="689" t="s">
        <v>1250</v>
      </c>
      <c r="AF3992" s="130">
        <v>1</v>
      </c>
      <c r="AG3992" s="130" t="s">
        <v>1634</v>
      </c>
    </row>
    <row r="3993" spans="1:35" x14ac:dyDescent="0.2">
      <c r="A3993" t="s">
        <v>1305</v>
      </c>
      <c r="B3993" s="45">
        <v>20210716</v>
      </c>
      <c r="C3993" s="107" t="s">
        <v>51</v>
      </c>
      <c r="D3993" s="107">
        <v>1</v>
      </c>
      <c r="E3993" s="107">
        <v>1</v>
      </c>
      <c r="H3993" s="107" t="s">
        <v>11</v>
      </c>
      <c r="I3993" s="107">
        <v>290</v>
      </c>
      <c r="J3993" s="107">
        <v>0</v>
      </c>
      <c r="K3993" s="43">
        <v>10</v>
      </c>
      <c r="L3993" s="43">
        <v>1</v>
      </c>
      <c r="M3993" s="43">
        <v>0</v>
      </c>
      <c r="N3993" s="49">
        <v>1</v>
      </c>
      <c r="O3993" s="43" t="str">
        <f>Cal_051922a!$E$2</f>
        <v>Cal_051922a</v>
      </c>
      <c r="P3993" s="50">
        <f>Cal_051922a!$Q$3</f>
        <v>1.8382409380942635</v>
      </c>
      <c r="Q3993" s="50">
        <f>Cal_051922a!$R$3</f>
        <v>0.56187208580813652</v>
      </c>
      <c r="R3993" s="46">
        <v>235.2</v>
      </c>
      <c r="S3993" s="46">
        <v>147.9</v>
      </c>
      <c r="T3993" s="43">
        <f>AVERAGE(0.753,0.768,0.836,0.762,0.68,0.617)</f>
        <v>0.7360000000000001</v>
      </c>
      <c r="U3993" s="79">
        <f t="shared" si="1090"/>
        <v>234.464</v>
      </c>
      <c r="V3993" s="79">
        <f t="shared" si="1091"/>
        <v>147.16400000000002</v>
      </c>
      <c r="W3993" s="465">
        <f t="shared" si="1092"/>
        <v>3.7092599383409111</v>
      </c>
      <c r="X3993" s="465">
        <f t="shared" si="1093"/>
        <v>1.532093859373634</v>
      </c>
      <c r="Y3993" s="43">
        <f>Cal_051922a!$A$3</f>
        <v>20220519</v>
      </c>
      <c r="Z3993" s="48" t="s">
        <v>1582</v>
      </c>
      <c r="AA3993" s="43">
        <v>20221107</v>
      </c>
      <c r="AE3993" s="689" t="s">
        <v>1250</v>
      </c>
      <c r="AF3993" s="130">
        <v>1</v>
      </c>
      <c r="AG3993" s="130" t="s">
        <v>1634</v>
      </c>
    </row>
    <row r="3994" spans="1:35" x14ac:dyDescent="0.2">
      <c r="A3994" t="s">
        <v>1305</v>
      </c>
      <c r="B3994" s="45">
        <v>20210716</v>
      </c>
      <c r="C3994" s="107" t="s">
        <v>51</v>
      </c>
      <c r="D3994" s="107">
        <v>1</v>
      </c>
      <c r="E3994" s="107">
        <v>4</v>
      </c>
      <c r="H3994" s="107" t="s">
        <v>10</v>
      </c>
      <c r="I3994" s="107">
        <v>290</v>
      </c>
      <c r="J3994" s="107">
        <v>0</v>
      </c>
      <c r="K3994" s="43">
        <v>10</v>
      </c>
      <c r="L3994" s="43">
        <v>1</v>
      </c>
      <c r="M3994" s="43">
        <v>0</v>
      </c>
      <c r="N3994" s="49">
        <v>1</v>
      </c>
      <c r="O3994" s="43" t="str">
        <f>Cal_051922a!$E$2</f>
        <v>Cal_051922a</v>
      </c>
      <c r="P3994" s="50">
        <f>Cal_051922a!$Q$3</f>
        <v>1.8382409380942635</v>
      </c>
      <c r="Q3994" s="50">
        <f>Cal_051922a!$R$3</f>
        <v>0.56187208580813652</v>
      </c>
      <c r="R3994" s="46">
        <v>235.2</v>
      </c>
      <c r="S3994" s="46">
        <v>147.1</v>
      </c>
      <c r="T3994" s="43">
        <f t="shared" ref="T3994:T3995" si="1095">AVERAGE(0.606,0.763,0.748,0.817,0.777,0.792)</f>
        <v>0.75050000000000006</v>
      </c>
      <c r="U3994" s="79">
        <f t="shared" si="1090"/>
        <v>234.4495</v>
      </c>
      <c r="V3994" s="79">
        <f t="shared" si="1091"/>
        <v>146.34950000000001</v>
      </c>
      <c r="W3994" s="465">
        <f t="shared" si="1092"/>
        <v>3.7432508656109316</v>
      </c>
      <c r="X3994" s="465">
        <f t="shared" si="1093"/>
        <v>1.4690939172070472</v>
      </c>
      <c r="Y3994" s="43">
        <f>Cal_051922a!$A$3</f>
        <v>20220519</v>
      </c>
      <c r="Z3994" s="48" t="s">
        <v>1580</v>
      </c>
      <c r="AA3994" s="43">
        <v>20221107</v>
      </c>
      <c r="AE3994" s="689" t="s">
        <v>1250</v>
      </c>
      <c r="AF3994" s="130">
        <v>1</v>
      </c>
      <c r="AG3994" s="130" t="s">
        <v>1634</v>
      </c>
    </row>
    <row r="3995" spans="1:35" x14ac:dyDescent="0.2">
      <c r="A3995" t="s">
        <v>1305</v>
      </c>
      <c r="B3995" s="45">
        <v>20210716</v>
      </c>
      <c r="C3995" s="107" t="s">
        <v>51</v>
      </c>
      <c r="D3995" s="107">
        <v>1</v>
      </c>
      <c r="E3995" s="107">
        <v>4</v>
      </c>
      <c r="H3995" s="107" t="s">
        <v>11</v>
      </c>
      <c r="I3995" s="107">
        <v>290</v>
      </c>
      <c r="J3995" s="107">
        <v>0</v>
      </c>
      <c r="K3995" s="43">
        <v>10</v>
      </c>
      <c r="L3995" s="43">
        <v>1</v>
      </c>
      <c r="M3995" s="43">
        <v>0</v>
      </c>
      <c r="N3995" s="49">
        <v>1</v>
      </c>
      <c r="O3995" s="43" t="str">
        <f>Cal_051922a!$E$2</f>
        <v>Cal_051922a</v>
      </c>
      <c r="P3995" s="50">
        <f>Cal_051922a!$Q$3</f>
        <v>1.8382409380942635</v>
      </c>
      <c r="Q3995" s="50">
        <f>Cal_051922a!$R$3</f>
        <v>0.56187208580813652</v>
      </c>
      <c r="R3995" s="46">
        <v>228.6</v>
      </c>
      <c r="S3995" s="46">
        <v>144.19999999999999</v>
      </c>
      <c r="T3995" s="43">
        <f t="shared" si="1095"/>
        <v>0.75050000000000006</v>
      </c>
      <c r="U3995" s="79">
        <f t="shared" si="1090"/>
        <v>227.84950000000001</v>
      </c>
      <c r="V3995" s="79">
        <f t="shared" si="1091"/>
        <v>143.4495</v>
      </c>
      <c r="W3995" s="465">
        <f t="shared" si="1092"/>
        <v>3.5860428269870908</v>
      </c>
      <c r="X3995" s="465">
        <f t="shared" si="1093"/>
        <v>1.5230163288203948</v>
      </c>
      <c r="Y3995" s="43">
        <f>Cal_051922a!$A$3</f>
        <v>20220519</v>
      </c>
      <c r="Z3995" s="48" t="s">
        <v>1580</v>
      </c>
      <c r="AA3995" s="43">
        <v>20221107</v>
      </c>
      <c r="AE3995" s="689" t="s">
        <v>1250</v>
      </c>
      <c r="AF3995" s="130">
        <v>1</v>
      </c>
      <c r="AG3995" s="130" t="s">
        <v>1634</v>
      </c>
    </row>
    <row r="3996" spans="1:35" x14ac:dyDescent="0.2">
      <c r="A3996" t="s">
        <v>1305</v>
      </c>
      <c r="B3996" s="45">
        <v>20210716</v>
      </c>
      <c r="C3996" s="107" t="s">
        <v>51</v>
      </c>
      <c r="D3996" s="107">
        <v>1</v>
      </c>
      <c r="E3996" s="107">
        <v>4</v>
      </c>
      <c r="H3996" s="107" t="s">
        <v>10</v>
      </c>
      <c r="I3996" s="107">
        <v>290</v>
      </c>
      <c r="J3996" s="107">
        <v>10</v>
      </c>
      <c r="K3996" s="43">
        <v>5</v>
      </c>
      <c r="L3996" s="43">
        <v>1</v>
      </c>
      <c r="M3996" s="43">
        <v>0</v>
      </c>
      <c r="N3996" s="49">
        <v>1</v>
      </c>
      <c r="O3996" s="43" t="str">
        <f>Cal_051922a!$E$2</f>
        <v>Cal_051922a</v>
      </c>
      <c r="P3996" s="50">
        <f>Cal_051922a!$Q$3</f>
        <v>1.8382409380942635</v>
      </c>
      <c r="Q3996" s="50">
        <f>Cal_051922a!$R$3</f>
        <v>0.56187208580813652</v>
      </c>
      <c r="R3996" s="46">
        <v>345.8</v>
      </c>
      <c r="S3996" s="46">
        <v>217.7</v>
      </c>
      <c r="T3996" s="50">
        <f>AVERAGE(0.492,0.582,0.639,0.682,0.559,0.771)</f>
        <v>0.62083333333333335</v>
      </c>
      <c r="U3996" s="79">
        <f t="shared" si="1090"/>
        <v>345.17916666666667</v>
      </c>
      <c r="V3996" s="79">
        <f t="shared" si="1091"/>
        <v>217.07916666666665</v>
      </c>
      <c r="W3996" s="465">
        <f t="shared" si="1092"/>
        <v>2.7213986145559619</v>
      </c>
      <c r="X3996" s="465">
        <f t="shared" si="1093"/>
        <v>1.144318254423687</v>
      </c>
      <c r="Y3996" s="43">
        <f>Cal_051922a!$A$3</f>
        <v>20220519</v>
      </c>
      <c r="Z3996" s="48" t="s">
        <v>1595</v>
      </c>
      <c r="AA3996" s="43">
        <v>20221201</v>
      </c>
      <c r="AE3996" s="689" t="s">
        <v>1250</v>
      </c>
      <c r="AF3996" s="130">
        <v>1</v>
      </c>
      <c r="AG3996" s="130" t="s">
        <v>1634</v>
      </c>
    </row>
    <row r="3997" spans="1:35" x14ac:dyDescent="0.2">
      <c r="A3997" t="s">
        <v>1305</v>
      </c>
      <c r="B3997" s="45">
        <v>20210716</v>
      </c>
      <c r="C3997" s="107" t="s">
        <v>51</v>
      </c>
      <c r="D3997" s="107">
        <v>1</v>
      </c>
      <c r="E3997" s="107">
        <v>4</v>
      </c>
      <c r="H3997" s="107" t="s">
        <v>11</v>
      </c>
      <c r="I3997" s="107">
        <v>290</v>
      </c>
      <c r="J3997" s="107">
        <v>10</v>
      </c>
      <c r="K3997" s="43">
        <v>5</v>
      </c>
      <c r="L3997" s="43">
        <v>1</v>
      </c>
      <c r="M3997" s="43">
        <v>0</v>
      </c>
      <c r="N3997" s="49">
        <v>1</v>
      </c>
      <c r="O3997" s="43" t="str">
        <f>Cal_051922a!$E$2</f>
        <v>Cal_051922a</v>
      </c>
      <c r="P3997" s="50">
        <f>Cal_051922a!$Q$3</f>
        <v>1.8382409380942635</v>
      </c>
      <c r="Q3997" s="50">
        <f>Cal_051922a!$R$3</f>
        <v>0.56187208580813652</v>
      </c>
      <c r="R3997" s="46">
        <v>337.1</v>
      </c>
      <c r="S3997" s="46">
        <v>214.9</v>
      </c>
      <c r="T3997" s="50">
        <f>AVERAGE(0.492,0.582,0.639,0.682,0.559,0.771)</f>
        <v>0.62083333333333335</v>
      </c>
      <c r="U3997" s="79">
        <f t="shared" si="1090"/>
        <v>336.47916666666669</v>
      </c>
      <c r="V3997" s="79">
        <f t="shared" si="1091"/>
        <v>214.27916666666667</v>
      </c>
      <c r="W3997" s="465">
        <f t="shared" si="1092"/>
        <v>2.5960570702477641</v>
      </c>
      <c r="X3997" s="465">
        <f t="shared" si="1093"/>
        <v>1.219797771899233</v>
      </c>
      <c r="Y3997" s="43">
        <f>Cal_051922a!$A$3</f>
        <v>20220519</v>
      </c>
      <c r="Z3997" s="48" t="s">
        <v>1595</v>
      </c>
      <c r="AA3997" s="43">
        <v>20221201</v>
      </c>
      <c r="AE3997" s="689" t="s">
        <v>1250</v>
      </c>
      <c r="AF3997" s="130">
        <v>1</v>
      </c>
      <c r="AG3997" s="130" t="s">
        <v>1634</v>
      </c>
      <c r="AH3997" s="490" t="s">
        <v>1594</v>
      </c>
    </row>
    <row r="3998" spans="1:35" s="82" customFormat="1" x14ac:dyDescent="0.2">
      <c r="A3998" s="155" t="s">
        <v>1305</v>
      </c>
      <c r="B3998" s="81">
        <v>20210716</v>
      </c>
      <c r="C3998" s="126" t="s">
        <v>51</v>
      </c>
      <c r="D3998" s="126">
        <v>1</v>
      </c>
      <c r="E3998" s="126">
        <v>4</v>
      </c>
      <c r="F3998" s="107"/>
      <c r="G3998" s="107"/>
      <c r="H3998" s="126" t="s">
        <v>10</v>
      </c>
      <c r="I3998" s="126">
        <v>293</v>
      </c>
      <c r="J3998" s="126">
        <v>5</v>
      </c>
      <c r="K3998" s="82">
        <v>5</v>
      </c>
      <c r="L3998" s="82">
        <v>1</v>
      </c>
      <c r="M3998" s="82">
        <v>0</v>
      </c>
      <c r="N3998" s="83">
        <v>1</v>
      </c>
      <c r="O3998" s="82" t="str">
        <f>Cal_051922a!$E$2</f>
        <v>Cal_051922a</v>
      </c>
      <c r="P3998" s="158">
        <f>Cal_051922a!$Q$3</f>
        <v>1.8382409380942635</v>
      </c>
      <c r="Q3998" s="158">
        <f>Cal_051922a!$R$3</f>
        <v>0.56187208580813652</v>
      </c>
      <c r="R3998" s="84">
        <v>238</v>
      </c>
      <c r="S3998" s="84">
        <v>140.9</v>
      </c>
      <c r="T3998" s="158">
        <f t="shared" ref="T3998:T3999" si="1096">AVERAGE(0.78, 0.711, 0.651, 1.111, 0.917, 0.815)</f>
        <v>0.8308333333333332</v>
      </c>
      <c r="U3998" s="125">
        <f t="shared" si="1090"/>
        <v>237.16916666666665</v>
      </c>
      <c r="V3998" s="125">
        <f t="shared" si="1091"/>
        <v>140.06916666666666</v>
      </c>
      <c r="W3998" s="459">
        <f t="shared" si="1092"/>
        <v>2.041703329770665</v>
      </c>
      <c r="X3998" s="459">
        <f t="shared" si="1093"/>
        <v>0.4270904763733453</v>
      </c>
      <c r="Y3998" s="82">
        <f>Cal_051922a!$A$3</f>
        <v>20220519</v>
      </c>
      <c r="Z3998" s="90" t="s">
        <v>1551</v>
      </c>
      <c r="AA3998" s="82">
        <v>20220914</v>
      </c>
      <c r="AB3998" s="48"/>
      <c r="AC3998" s="43"/>
      <c r="AD3998" s="43"/>
      <c r="AE3998" s="689" t="s">
        <v>1250</v>
      </c>
      <c r="AF3998" s="567">
        <v>3</v>
      </c>
      <c r="AG3998" s="130" t="s">
        <v>1634</v>
      </c>
      <c r="AH3998" s="159" t="s">
        <v>1828</v>
      </c>
      <c r="AI3998" s="155"/>
    </row>
    <row r="3999" spans="1:35" s="82" customFormat="1" x14ac:dyDescent="0.2">
      <c r="A3999" s="155" t="s">
        <v>1305</v>
      </c>
      <c r="B3999" s="81">
        <v>20210716</v>
      </c>
      <c r="C3999" s="126" t="s">
        <v>51</v>
      </c>
      <c r="D3999" s="126">
        <v>1</v>
      </c>
      <c r="E3999" s="126">
        <v>4</v>
      </c>
      <c r="F3999" s="107"/>
      <c r="G3999" s="107"/>
      <c r="H3999" s="126" t="s">
        <v>11</v>
      </c>
      <c r="I3999" s="126">
        <v>294</v>
      </c>
      <c r="J3999" s="126">
        <v>5</v>
      </c>
      <c r="K3999" s="82">
        <v>5</v>
      </c>
      <c r="L3999" s="82">
        <v>1</v>
      </c>
      <c r="M3999" s="82">
        <v>0</v>
      </c>
      <c r="N3999" s="83">
        <v>1</v>
      </c>
      <c r="O3999" s="82" t="str">
        <f>Cal_051922a!$E$2</f>
        <v>Cal_051922a</v>
      </c>
      <c r="P3999" s="158">
        <f>Cal_051922a!$Q$3</f>
        <v>1.8382409380942635</v>
      </c>
      <c r="Q3999" s="158">
        <f>Cal_051922a!$R$3</f>
        <v>0.56187208580813652</v>
      </c>
      <c r="R3999" s="84">
        <v>176.9</v>
      </c>
      <c r="S3999" s="84">
        <v>106.3</v>
      </c>
      <c r="T3999" s="158">
        <f t="shared" si="1096"/>
        <v>0.8308333333333332</v>
      </c>
      <c r="U3999" s="125">
        <f t="shared" si="1090"/>
        <v>176.06916666666666</v>
      </c>
      <c r="V3999" s="125">
        <f t="shared" si="1091"/>
        <v>105.46916666666667</v>
      </c>
      <c r="W3999" s="459">
        <f t="shared" si="1092"/>
        <v>1.4794435478877246</v>
      </c>
      <c r="X3999" s="459">
        <f t="shared" si="1093"/>
        <v>0.3731838346702428</v>
      </c>
      <c r="Y3999" s="82">
        <f>Cal_051922a!$A$3</f>
        <v>20220519</v>
      </c>
      <c r="Z3999" s="90" t="s">
        <v>1551</v>
      </c>
      <c r="AA3999" s="82">
        <v>20220914</v>
      </c>
      <c r="AB3999" s="48"/>
      <c r="AC3999" s="43"/>
      <c r="AD3999" s="43"/>
      <c r="AE3999" s="689" t="s">
        <v>1250</v>
      </c>
      <c r="AF3999" s="567">
        <v>3</v>
      </c>
      <c r="AG3999" s="130" t="s">
        <v>1634</v>
      </c>
      <c r="AH3999" s="159" t="s">
        <v>1829</v>
      </c>
      <c r="AI3999" s="155"/>
    </row>
    <row r="4000" spans="1:35" s="372" customFormat="1" x14ac:dyDescent="0.2">
      <c r="A4000" s="371" t="s">
        <v>1305</v>
      </c>
      <c r="B4000" s="462">
        <v>20210716</v>
      </c>
      <c r="C4000" s="373" t="s">
        <v>51</v>
      </c>
      <c r="D4000" s="373">
        <v>1</v>
      </c>
      <c r="E4000" s="373">
        <v>4</v>
      </c>
      <c r="F4000" s="107"/>
      <c r="G4000" s="107"/>
      <c r="H4000" s="373" t="s">
        <v>10</v>
      </c>
      <c r="I4000" s="373">
        <v>550</v>
      </c>
      <c r="J4000" s="373">
        <v>20</v>
      </c>
      <c r="K4000" s="372">
        <v>5</v>
      </c>
      <c r="L4000" s="372">
        <v>1</v>
      </c>
      <c r="M4000" s="372">
        <v>0</v>
      </c>
      <c r="N4000" s="375">
        <v>1</v>
      </c>
      <c r="O4000" s="82" t="str">
        <f>Cal_051922a!$E$2</f>
        <v>Cal_051922a</v>
      </c>
      <c r="P4000" s="158">
        <f>Cal_051922a!$Q$3</f>
        <v>1.8382409380942635</v>
      </c>
      <c r="Q4000" s="158">
        <f>Cal_051922a!$R$3</f>
        <v>0.56187208580813652</v>
      </c>
      <c r="R4000" s="376">
        <v>86.62</v>
      </c>
      <c r="S4000" s="376">
        <v>51.38</v>
      </c>
      <c r="T4000" s="82">
        <f t="shared" ref="T4000:T4001" si="1097">AVERAGE(0.524, 0.653, 0.833, 0.775, 0.829, 0.959)</f>
        <v>0.76216666666666655</v>
      </c>
      <c r="U4000" s="378">
        <f t="shared" si="1090"/>
        <v>85.857833333333332</v>
      </c>
      <c r="V4000" s="378">
        <f t="shared" si="1091"/>
        <v>50.617833333333337</v>
      </c>
      <c r="W4000" s="464">
        <f t="shared" si="1092"/>
        <v>0.39474281855533461</v>
      </c>
      <c r="X4000" s="464">
        <f t="shared" si="1093"/>
        <v>8.0538513603389261E-2</v>
      </c>
      <c r="Y4000" s="82">
        <f>Cal_051922a!$A$3</f>
        <v>20220519</v>
      </c>
      <c r="Z4000" s="90" t="s">
        <v>1546</v>
      </c>
      <c r="AA4000" s="82">
        <v>20220819</v>
      </c>
      <c r="AB4000" s="48"/>
      <c r="AC4000" s="43"/>
      <c r="AD4000" s="43"/>
      <c r="AE4000" s="689" t="s">
        <v>1250</v>
      </c>
      <c r="AF4000" s="628">
        <v>1</v>
      </c>
      <c r="AG4000" s="130" t="s">
        <v>1634</v>
      </c>
      <c r="AH4000" s="382" t="s">
        <v>159</v>
      </c>
      <c r="AI4000" s="371"/>
    </row>
    <row r="4001" spans="1:35" s="372" customFormat="1" x14ac:dyDescent="0.2">
      <c r="A4001" s="371" t="s">
        <v>1305</v>
      </c>
      <c r="B4001" s="462">
        <v>20210716</v>
      </c>
      <c r="C4001" s="373" t="s">
        <v>51</v>
      </c>
      <c r="D4001" s="373">
        <v>1</v>
      </c>
      <c r="E4001" s="373">
        <v>4</v>
      </c>
      <c r="F4001" s="107"/>
      <c r="G4001" s="107"/>
      <c r="H4001" s="373" t="s">
        <v>11</v>
      </c>
      <c r="I4001" s="373">
        <v>550</v>
      </c>
      <c r="J4001" s="373">
        <v>20</v>
      </c>
      <c r="K4001" s="372">
        <v>5</v>
      </c>
      <c r="L4001" s="372">
        <v>1</v>
      </c>
      <c r="M4001" s="372">
        <v>0</v>
      </c>
      <c r="N4001" s="375">
        <v>1</v>
      </c>
      <c r="O4001" s="82" t="str">
        <f>Cal_051922a!$E$2</f>
        <v>Cal_051922a</v>
      </c>
      <c r="P4001" s="158">
        <f>Cal_051922a!$Q$3</f>
        <v>1.8382409380942635</v>
      </c>
      <c r="Q4001" s="158">
        <f>Cal_051922a!$R$3</f>
        <v>0.56187208580813652</v>
      </c>
      <c r="R4001" s="376">
        <v>90.86</v>
      </c>
      <c r="S4001" s="376">
        <v>53.42</v>
      </c>
      <c r="T4001" s="82">
        <f t="shared" si="1097"/>
        <v>0.76216666666666655</v>
      </c>
      <c r="U4001" s="378">
        <f t="shared" si="1090"/>
        <v>90.097833333333327</v>
      </c>
      <c r="V4001" s="378">
        <f t="shared" si="1091"/>
        <v>52.657833333333336</v>
      </c>
      <c r="W4001" s="464">
        <f t="shared" si="1092"/>
        <v>0.41938624082609893</v>
      </c>
      <c r="X4001" s="464">
        <f t="shared" si="1093"/>
        <v>7.5049880341843636E-2</v>
      </c>
      <c r="Y4001" s="82">
        <f>Cal_051922a!$A$3</f>
        <v>20220519</v>
      </c>
      <c r="Z4001" s="90" t="s">
        <v>1546</v>
      </c>
      <c r="AA4001" s="82">
        <v>20220819</v>
      </c>
      <c r="AB4001" s="48"/>
      <c r="AC4001" s="43"/>
      <c r="AD4001" s="43"/>
      <c r="AE4001" s="689" t="s">
        <v>1250</v>
      </c>
      <c r="AF4001" s="628">
        <v>1</v>
      </c>
      <c r="AG4001" s="130" t="s">
        <v>1634</v>
      </c>
      <c r="AH4001" s="382" t="s">
        <v>155</v>
      </c>
      <c r="AI4001" s="371"/>
    </row>
    <row r="4002" spans="1:35" x14ac:dyDescent="0.2">
      <c r="A4002" t="s">
        <v>1305</v>
      </c>
      <c r="B4002" s="45">
        <v>20210716</v>
      </c>
      <c r="C4002" s="107" t="s">
        <v>51</v>
      </c>
      <c r="D4002" s="107">
        <v>1</v>
      </c>
      <c r="E4002" s="107">
        <v>11</v>
      </c>
      <c r="H4002" s="107" t="s">
        <v>10</v>
      </c>
      <c r="I4002" s="107">
        <v>290</v>
      </c>
      <c r="J4002" s="107">
        <v>0</v>
      </c>
      <c r="K4002" s="43">
        <v>10</v>
      </c>
      <c r="L4002" s="43">
        <v>1</v>
      </c>
      <c r="M4002" s="43">
        <v>0</v>
      </c>
      <c r="N4002" s="49">
        <v>1</v>
      </c>
      <c r="O4002" s="43" t="str">
        <f>Cal_051922a!$E$2</f>
        <v>Cal_051922a</v>
      </c>
      <c r="P4002" s="50">
        <f>Cal_051922a!$Q$3</f>
        <v>1.8382409380942635</v>
      </c>
      <c r="Q4002" s="50">
        <f>Cal_051922a!$R$3</f>
        <v>0.56187208580813652</v>
      </c>
      <c r="R4002" s="46">
        <v>165.9</v>
      </c>
      <c r="S4002" s="46">
        <v>105.7</v>
      </c>
      <c r="T4002" s="43">
        <f t="shared" ref="T4002:T4003" si="1098">AVERAGE(0.606,0.763,0.748,0.817,0.777,0.792)</f>
        <v>0.75050000000000006</v>
      </c>
      <c r="U4002" s="79">
        <f t="shared" si="1090"/>
        <v>165.14950000000002</v>
      </c>
      <c r="V4002" s="79">
        <f t="shared" si="1091"/>
        <v>104.9495</v>
      </c>
      <c r="W4002" s="465">
        <f t="shared" si="1092"/>
        <v>2.5578172770689918</v>
      </c>
      <c r="X4002" s="465">
        <f t="shared" si="1093"/>
        <v>1.1800361408405691</v>
      </c>
      <c r="Y4002" s="43">
        <f>Cal_051922a!$A$3</f>
        <v>20220519</v>
      </c>
      <c r="Z4002" s="48" t="s">
        <v>1580</v>
      </c>
      <c r="AA4002" s="43">
        <v>20221107</v>
      </c>
      <c r="AE4002" s="689" t="s">
        <v>1250</v>
      </c>
      <c r="AF4002" s="130">
        <v>1</v>
      </c>
      <c r="AG4002" s="130" t="s">
        <v>1634</v>
      </c>
    </row>
    <row r="4003" spans="1:35" x14ac:dyDescent="0.2">
      <c r="A4003" t="s">
        <v>1305</v>
      </c>
      <c r="B4003" s="45">
        <v>20210716</v>
      </c>
      <c r="C4003" s="107" t="s">
        <v>51</v>
      </c>
      <c r="D4003" s="107">
        <v>1</v>
      </c>
      <c r="E4003" s="107">
        <v>11</v>
      </c>
      <c r="H4003" s="107" t="s">
        <v>11</v>
      </c>
      <c r="I4003" s="107">
        <v>290</v>
      </c>
      <c r="J4003" s="107">
        <v>0</v>
      </c>
      <c r="K4003" s="43">
        <v>10</v>
      </c>
      <c r="L4003" s="43">
        <v>1</v>
      </c>
      <c r="M4003" s="43">
        <v>0</v>
      </c>
      <c r="N4003" s="49">
        <v>1</v>
      </c>
      <c r="O4003" s="43" t="str">
        <f>Cal_051922a!$E$2</f>
        <v>Cal_051922a</v>
      </c>
      <c r="P4003" s="50">
        <f>Cal_051922a!$Q$3</f>
        <v>1.8382409380942635</v>
      </c>
      <c r="Q4003" s="50">
        <f>Cal_051922a!$R$3</f>
        <v>0.56187208580813652</v>
      </c>
      <c r="R4003" s="46">
        <v>167.4</v>
      </c>
      <c r="S4003" s="46">
        <v>108.1</v>
      </c>
      <c r="T4003" s="43">
        <f t="shared" si="1098"/>
        <v>0.75050000000000006</v>
      </c>
      <c r="U4003" s="79">
        <f t="shared" ref="U4003:U4066" si="1099">(R4003-T4003)*(L4003+M4003)/L4003</f>
        <v>166.64950000000002</v>
      </c>
      <c r="V4003" s="79">
        <f t="shared" ref="V4003:V4066" si="1100">(S4003-T4003)*(L4003+M4003)/L4003</f>
        <v>107.34949999999999</v>
      </c>
      <c r="W4003" s="465">
        <f t="shared" ref="W4003:W4066" si="1101">(Q4003*P4003/(P4003-1)*(U4003-V4003)*(K4003)/I4003)/N4003</f>
        <v>2.5195774838902198</v>
      </c>
      <c r="X4003" s="465">
        <f t="shared" ref="X4003:X4066" si="1102">(Q4003*P4003/(P4003-1)*(P4003*V4003-U4003)*(K4003)/I4003)/N4003</f>
        <v>1.3037536943038872</v>
      </c>
      <c r="Y4003" s="43">
        <f>Cal_051922a!$A$3</f>
        <v>20220519</v>
      </c>
      <c r="Z4003" s="48" t="s">
        <v>1580</v>
      </c>
      <c r="AA4003" s="43">
        <v>20221107</v>
      </c>
      <c r="AE4003" s="689" t="s">
        <v>1250</v>
      </c>
      <c r="AF4003" s="130">
        <v>1</v>
      </c>
      <c r="AG4003" s="130" t="s">
        <v>1634</v>
      </c>
    </row>
    <row r="4004" spans="1:35" x14ac:dyDescent="0.2">
      <c r="A4004" t="s">
        <v>1305</v>
      </c>
      <c r="B4004" s="45">
        <v>20210716</v>
      </c>
      <c r="C4004" s="107" t="s">
        <v>51</v>
      </c>
      <c r="D4004" s="107">
        <v>1</v>
      </c>
      <c r="E4004" s="107">
        <v>11</v>
      </c>
      <c r="H4004" s="107" t="s">
        <v>10</v>
      </c>
      <c r="I4004" s="107">
        <v>290</v>
      </c>
      <c r="J4004" s="107">
        <v>10</v>
      </c>
      <c r="K4004" s="43">
        <v>5</v>
      </c>
      <c r="L4004" s="43">
        <v>1</v>
      </c>
      <c r="M4004" s="43">
        <v>0</v>
      </c>
      <c r="N4004" s="49">
        <v>1</v>
      </c>
      <c r="O4004" s="43" t="str">
        <f>Cal_051922a!$E$2</f>
        <v>Cal_051922a</v>
      </c>
      <c r="P4004" s="50">
        <f>Cal_051922a!$Q$3</f>
        <v>1.8382409380942635</v>
      </c>
      <c r="Q4004" s="50">
        <f>Cal_051922a!$R$3</f>
        <v>0.56187208580813652</v>
      </c>
      <c r="R4004" s="46">
        <v>227</v>
      </c>
      <c r="S4004" s="46">
        <v>149.1</v>
      </c>
      <c r="T4004" s="50">
        <f t="shared" ref="T4004:T4005" si="1103">AVERAGE(0.492,0.582,0.639,0.682,0.559,0.771)</f>
        <v>0.62083333333333335</v>
      </c>
      <c r="U4004" s="79">
        <f t="shared" si="1099"/>
        <v>226.37916666666666</v>
      </c>
      <c r="V4004" s="79">
        <f t="shared" si="1100"/>
        <v>148.47916666666666</v>
      </c>
      <c r="W4004" s="465">
        <f t="shared" si="1101"/>
        <v>1.6549332714590896</v>
      </c>
      <c r="X4004" s="465">
        <f t="shared" si="1102"/>
        <v>0.9891639401205905</v>
      </c>
      <c r="Y4004" s="43">
        <f>Cal_051922a!$A$3</f>
        <v>20220519</v>
      </c>
      <c r="Z4004" s="48" t="s">
        <v>1595</v>
      </c>
      <c r="AA4004" s="43">
        <v>20221201</v>
      </c>
      <c r="AE4004" s="689" t="s">
        <v>1250</v>
      </c>
      <c r="AF4004" s="130">
        <v>1</v>
      </c>
      <c r="AG4004" s="130" t="s">
        <v>1634</v>
      </c>
    </row>
    <row r="4005" spans="1:35" x14ac:dyDescent="0.2">
      <c r="A4005" t="s">
        <v>1305</v>
      </c>
      <c r="B4005" s="45">
        <v>20210716</v>
      </c>
      <c r="C4005" s="107" t="s">
        <v>51</v>
      </c>
      <c r="D4005" s="107">
        <v>1</v>
      </c>
      <c r="E4005" s="107">
        <v>11</v>
      </c>
      <c r="H4005" s="107" t="s">
        <v>11</v>
      </c>
      <c r="I4005" s="107">
        <v>290</v>
      </c>
      <c r="J4005" s="107">
        <v>10</v>
      </c>
      <c r="K4005" s="43">
        <v>5</v>
      </c>
      <c r="L4005" s="43">
        <v>1</v>
      </c>
      <c r="M4005" s="43">
        <v>0</v>
      </c>
      <c r="N4005" s="49">
        <v>1</v>
      </c>
      <c r="O4005" s="43" t="str">
        <f>Cal_051922a!$E$2</f>
        <v>Cal_051922a</v>
      </c>
      <c r="P4005" s="50">
        <f>Cal_051922a!$Q$3</f>
        <v>1.8382409380942635</v>
      </c>
      <c r="Q4005" s="50">
        <f>Cal_051922a!$R$3</f>
        <v>0.56187208580813652</v>
      </c>
      <c r="R4005" s="46">
        <v>233</v>
      </c>
      <c r="S4005" s="46">
        <v>155.19999999999999</v>
      </c>
      <c r="T4005" s="50">
        <f t="shared" si="1103"/>
        <v>0.62083333333333335</v>
      </c>
      <c r="U4005" s="79">
        <f t="shared" si="1099"/>
        <v>232.37916666666666</v>
      </c>
      <c r="V4005" s="79">
        <f t="shared" si="1100"/>
        <v>154.57916666666665</v>
      </c>
      <c r="W4005" s="465">
        <f t="shared" si="1101"/>
        <v>1.6528088385047137</v>
      </c>
      <c r="X4005" s="465">
        <f t="shared" si="1102"/>
        <v>1.099916360103244</v>
      </c>
      <c r="Y4005" s="43">
        <f>Cal_051922a!$A$3</f>
        <v>20220519</v>
      </c>
      <c r="Z4005" s="48" t="s">
        <v>1595</v>
      </c>
      <c r="AA4005" s="43">
        <v>20221201</v>
      </c>
      <c r="AE4005" s="689" t="s">
        <v>1250</v>
      </c>
      <c r="AF4005" s="130">
        <v>1</v>
      </c>
      <c r="AG4005" s="130" t="s">
        <v>1634</v>
      </c>
    </row>
    <row r="4006" spans="1:35" s="82" customFormat="1" x14ac:dyDescent="0.2">
      <c r="A4006" s="155" t="s">
        <v>1305</v>
      </c>
      <c r="B4006" s="81">
        <v>20210716</v>
      </c>
      <c r="C4006" s="126" t="s">
        <v>51</v>
      </c>
      <c r="D4006" s="126">
        <v>1</v>
      </c>
      <c r="E4006" s="126">
        <v>11</v>
      </c>
      <c r="F4006" s="107"/>
      <c r="G4006" s="107"/>
      <c r="H4006" s="126" t="s">
        <v>10</v>
      </c>
      <c r="I4006" s="126">
        <v>292</v>
      </c>
      <c r="J4006" s="126">
        <v>5</v>
      </c>
      <c r="K4006" s="82">
        <v>5</v>
      </c>
      <c r="L4006" s="82">
        <v>1</v>
      </c>
      <c r="M4006" s="82">
        <v>0</v>
      </c>
      <c r="N4006" s="83">
        <v>1</v>
      </c>
      <c r="O4006" s="82" t="str">
        <f>Cal_051922a!$E$2</f>
        <v>Cal_051922a</v>
      </c>
      <c r="P4006" s="158">
        <f>Cal_051922a!$Q$3</f>
        <v>1.8382409380942635</v>
      </c>
      <c r="Q4006" s="158">
        <f>Cal_051922a!$R$3</f>
        <v>0.56187208580813652</v>
      </c>
      <c r="R4006" s="84">
        <v>123.2</v>
      </c>
      <c r="S4006" s="84">
        <v>74.84</v>
      </c>
      <c r="T4006" s="82">
        <f t="shared" ref="T4006:T4007" si="1104">AVERAGE(0.524, 0.653, 0.833, 0.775, 0.829, 0.959)</f>
        <v>0.76216666666666655</v>
      </c>
      <c r="U4006" s="125">
        <f t="shared" si="1099"/>
        <v>122.43783333333333</v>
      </c>
      <c r="V4006" s="125">
        <f t="shared" si="1100"/>
        <v>74.077833333333331</v>
      </c>
      <c r="W4006" s="459">
        <f t="shared" si="1101"/>
        <v>1.0203389563477439</v>
      </c>
      <c r="X4006" s="459">
        <f t="shared" si="1102"/>
        <v>0.28979382848309976</v>
      </c>
      <c r="Y4006" s="82">
        <f>Cal_051922a!$A$3</f>
        <v>20220519</v>
      </c>
      <c r="Z4006" s="90" t="s">
        <v>1546</v>
      </c>
      <c r="AA4006" s="82">
        <v>20220819</v>
      </c>
      <c r="AB4006" s="48"/>
      <c r="AC4006" s="43"/>
      <c r="AD4006" s="43"/>
      <c r="AE4006" s="689" t="s">
        <v>1250</v>
      </c>
      <c r="AF4006" s="567">
        <v>1</v>
      </c>
      <c r="AG4006" s="130" t="s">
        <v>1634</v>
      </c>
      <c r="AH4006" s="159" t="s">
        <v>153</v>
      </c>
      <c r="AI4006" s="155"/>
    </row>
    <row r="4007" spans="1:35" s="82" customFormat="1" x14ac:dyDescent="0.2">
      <c r="A4007" s="155" t="s">
        <v>1305</v>
      </c>
      <c r="B4007" s="81">
        <v>20210716</v>
      </c>
      <c r="C4007" s="126" t="s">
        <v>51</v>
      </c>
      <c r="D4007" s="126">
        <v>1</v>
      </c>
      <c r="E4007" s="126">
        <v>11</v>
      </c>
      <c r="F4007" s="107"/>
      <c r="G4007" s="107"/>
      <c r="H4007" s="126" t="s">
        <v>11</v>
      </c>
      <c r="I4007" s="126">
        <v>293</v>
      </c>
      <c r="J4007" s="126">
        <v>5</v>
      </c>
      <c r="K4007" s="82">
        <v>5</v>
      </c>
      <c r="L4007" s="82">
        <v>1</v>
      </c>
      <c r="M4007" s="82">
        <v>0</v>
      </c>
      <c r="N4007" s="83">
        <v>1</v>
      </c>
      <c r="O4007" s="82" t="str">
        <f>Cal_051922a!$E$2</f>
        <v>Cal_051922a</v>
      </c>
      <c r="P4007" s="158">
        <f>Cal_051922a!$Q$3</f>
        <v>1.8382409380942635</v>
      </c>
      <c r="Q4007" s="158">
        <f>Cal_051922a!$R$3</f>
        <v>0.56187208580813652</v>
      </c>
      <c r="R4007" s="84">
        <v>140.30000000000001</v>
      </c>
      <c r="S4007" s="84">
        <v>85.99</v>
      </c>
      <c r="T4007" s="82">
        <f t="shared" si="1104"/>
        <v>0.76216666666666655</v>
      </c>
      <c r="U4007" s="125">
        <f t="shared" si="1099"/>
        <v>139.53783333333334</v>
      </c>
      <c r="V4007" s="125">
        <f t="shared" si="1100"/>
        <v>85.227833333333322</v>
      </c>
      <c r="W4007" s="459">
        <f t="shared" si="1101"/>
        <v>1.1419660951580317</v>
      </c>
      <c r="X4007" s="459">
        <f t="shared" si="1102"/>
        <v>0.36021994657901979</v>
      </c>
      <c r="Y4007" s="82">
        <f>Cal_051922a!$A$3</f>
        <v>20220519</v>
      </c>
      <c r="Z4007" s="90" t="s">
        <v>1546</v>
      </c>
      <c r="AA4007" s="82">
        <v>20220819</v>
      </c>
      <c r="AB4007" s="48"/>
      <c r="AC4007" s="43"/>
      <c r="AD4007" s="43"/>
      <c r="AE4007" s="689" t="s">
        <v>1250</v>
      </c>
      <c r="AF4007" s="567">
        <v>1</v>
      </c>
      <c r="AG4007" s="130" t="s">
        <v>1634</v>
      </c>
      <c r="AH4007" s="159" t="s">
        <v>156</v>
      </c>
      <c r="AI4007" s="155"/>
    </row>
    <row r="4008" spans="1:35" s="372" customFormat="1" x14ac:dyDescent="0.2">
      <c r="A4008" s="371" t="s">
        <v>1305</v>
      </c>
      <c r="B4008" s="462">
        <v>20210716</v>
      </c>
      <c r="C4008" s="373" t="s">
        <v>51</v>
      </c>
      <c r="D4008" s="373">
        <v>1</v>
      </c>
      <c r="E4008" s="373">
        <v>11</v>
      </c>
      <c r="F4008" s="107"/>
      <c r="G4008" s="107"/>
      <c r="H4008" s="373" t="s">
        <v>10</v>
      </c>
      <c r="I4008" s="373">
        <v>551</v>
      </c>
      <c r="J4008" s="373">
        <v>20</v>
      </c>
      <c r="K4008" s="372">
        <v>5</v>
      </c>
      <c r="L4008" s="372">
        <v>1</v>
      </c>
      <c r="M4008" s="372">
        <v>0</v>
      </c>
      <c r="N4008" s="375">
        <v>1</v>
      </c>
      <c r="O4008" s="82" t="str">
        <f>Cal_051922a!$E$2</f>
        <v>Cal_051922a</v>
      </c>
      <c r="P4008" s="158">
        <f>Cal_051922a!$Q$3</f>
        <v>1.8382409380942635</v>
      </c>
      <c r="Q4008" s="158">
        <f>Cal_051922a!$R$3</f>
        <v>0.56187208580813652</v>
      </c>
      <c r="R4008" s="376">
        <v>75.709999999999994</v>
      </c>
      <c r="S4008" s="376">
        <v>45.29</v>
      </c>
      <c r="T4008" s="158">
        <f t="shared" ref="T4008" si="1105">AVERAGE(0.78, 0.711, 0.651, 1.111, 0.917, 0.815)</f>
        <v>0.8308333333333332</v>
      </c>
      <c r="U4008" s="378">
        <f t="shared" si="1099"/>
        <v>74.879166666666663</v>
      </c>
      <c r="V4008" s="378">
        <f t="shared" si="1100"/>
        <v>44.459166666666668</v>
      </c>
      <c r="W4008" s="464">
        <f t="shared" si="1101"/>
        <v>0.34013289722171136</v>
      </c>
      <c r="X4008" s="464">
        <f t="shared" si="1102"/>
        <v>7.6563373697587506E-2</v>
      </c>
      <c r="Y4008" s="82">
        <f>Cal_051922a!$A$3</f>
        <v>20220519</v>
      </c>
      <c r="Z4008" s="90" t="s">
        <v>1551</v>
      </c>
      <c r="AA4008" s="82">
        <v>20220914</v>
      </c>
      <c r="AB4008" s="48"/>
      <c r="AC4008" s="43"/>
      <c r="AD4008" s="43"/>
      <c r="AE4008" s="689" t="s">
        <v>1250</v>
      </c>
      <c r="AF4008" s="628">
        <v>1</v>
      </c>
      <c r="AG4008" s="130" t="s">
        <v>1634</v>
      </c>
      <c r="AH4008" s="382" t="s">
        <v>160</v>
      </c>
      <c r="AI4008" s="371"/>
    </row>
    <row r="4009" spans="1:35" s="372" customFormat="1" x14ac:dyDescent="0.2">
      <c r="A4009" s="371" t="s">
        <v>1305</v>
      </c>
      <c r="B4009" s="462">
        <v>20210716</v>
      </c>
      <c r="C4009" s="373" t="s">
        <v>51</v>
      </c>
      <c r="D4009" s="373">
        <v>1</v>
      </c>
      <c r="E4009" s="373">
        <v>11</v>
      </c>
      <c r="F4009" s="107"/>
      <c r="G4009" s="107"/>
      <c r="H4009" s="373" t="s">
        <v>11</v>
      </c>
      <c r="I4009" s="373">
        <v>551</v>
      </c>
      <c r="J4009" s="373">
        <v>20</v>
      </c>
      <c r="K4009" s="372">
        <v>5</v>
      </c>
      <c r="L4009" s="372">
        <v>1</v>
      </c>
      <c r="M4009" s="372">
        <v>0</v>
      </c>
      <c r="N4009" s="375">
        <v>1</v>
      </c>
      <c r="O4009" s="82" t="str">
        <f>Cal_051922a!$E$2</f>
        <v>Cal_051922a</v>
      </c>
      <c r="P4009" s="158">
        <f>Cal_051922a!$Q$3</f>
        <v>1.8382409380942635</v>
      </c>
      <c r="Q4009" s="158">
        <f>Cal_051922a!$R$3</f>
        <v>0.56187208580813652</v>
      </c>
      <c r="R4009" s="376">
        <v>77.739999999999995</v>
      </c>
      <c r="S4009" s="376">
        <v>45.44</v>
      </c>
      <c r="T4009" s="82">
        <f t="shared" ref="T4009" si="1106">AVERAGE(0.524, 0.653, 0.833, 0.775, 0.829, 0.959)</f>
        <v>0.76216666666666655</v>
      </c>
      <c r="U4009" s="378">
        <f t="shared" si="1099"/>
        <v>76.977833333333322</v>
      </c>
      <c r="V4009" s="378">
        <f t="shared" si="1100"/>
        <v>44.677833333333332</v>
      </c>
      <c r="W4009" s="464">
        <f t="shared" si="1101"/>
        <v>0.36115360224396043</v>
      </c>
      <c r="X4009" s="464">
        <f t="shared" si="1102"/>
        <v>5.7592135442394859E-2</v>
      </c>
      <c r="Y4009" s="82">
        <f>Cal_051922a!$A$3</f>
        <v>20220519</v>
      </c>
      <c r="Z4009" s="90" t="s">
        <v>1546</v>
      </c>
      <c r="AA4009" s="82">
        <v>20220819</v>
      </c>
      <c r="AB4009" s="48"/>
      <c r="AC4009" s="43"/>
      <c r="AD4009" s="43"/>
      <c r="AE4009" s="689" t="s">
        <v>1250</v>
      </c>
      <c r="AF4009" s="628">
        <v>1</v>
      </c>
      <c r="AG4009" s="130" t="s">
        <v>1634</v>
      </c>
      <c r="AH4009" s="382" t="s">
        <v>161</v>
      </c>
      <c r="AI4009" s="371"/>
    </row>
    <row r="4010" spans="1:35" x14ac:dyDescent="0.2">
      <c r="A4010" t="s">
        <v>1305</v>
      </c>
      <c r="B4010" s="45">
        <v>20210716</v>
      </c>
      <c r="C4010" s="107" t="s">
        <v>51</v>
      </c>
      <c r="D4010" s="107">
        <v>1</v>
      </c>
      <c r="E4010" s="107">
        <v>15</v>
      </c>
      <c r="H4010" s="107" t="s">
        <v>10</v>
      </c>
      <c r="I4010" s="107">
        <v>290</v>
      </c>
      <c r="J4010" s="107">
        <v>0</v>
      </c>
      <c r="K4010" s="43">
        <v>5</v>
      </c>
      <c r="L4010" s="43">
        <v>1</v>
      </c>
      <c r="M4010" s="43">
        <v>0</v>
      </c>
      <c r="N4010" s="49">
        <v>1</v>
      </c>
      <c r="O4010" s="43" t="str">
        <f>Cal_051922a!$E$2</f>
        <v>Cal_051922a</v>
      </c>
      <c r="P4010" s="50">
        <f>Cal_051922a!$Q$3</f>
        <v>1.8382409380942635</v>
      </c>
      <c r="Q4010" s="50">
        <f>Cal_051922a!$R$3</f>
        <v>0.56187208580813652</v>
      </c>
      <c r="R4010" s="46">
        <v>125.8</v>
      </c>
      <c r="S4010" s="46">
        <v>77.53</v>
      </c>
      <c r="T4010" s="43">
        <f>AVERAGE(0.753,0.768,0.836,0.762,0.68,0.617)</f>
        <v>0.7360000000000001</v>
      </c>
      <c r="U4010" s="79">
        <f t="shared" si="1099"/>
        <v>125.06399999999999</v>
      </c>
      <c r="V4010" s="79">
        <f t="shared" si="1100"/>
        <v>76.793999999999997</v>
      </c>
      <c r="W4010" s="465">
        <f t="shared" si="1101"/>
        <v>1.0254637870774101</v>
      </c>
      <c r="X4010" s="465">
        <f t="shared" si="1102"/>
        <v>0.34207353027496784</v>
      </c>
      <c r="Y4010" s="43">
        <f>Cal_051922a!$A$3</f>
        <v>20220519</v>
      </c>
      <c r="Z4010" s="48" t="s">
        <v>1582</v>
      </c>
      <c r="AA4010" s="43">
        <v>20221107</v>
      </c>
      <c r="AE4010" s="689" t="s">
        <v>1250</v>
      </c>
      <c r="AF4010" s="130">
        <v>1</v>
      </c>
      <c r="AG4010" s="130" t="s">
        <v>1634</v>
      </c>
    </row>
    <row r="4011" spans="1:35" x14ac:dyDescent="0.2">
      <c r="A4011" t="s">
        <v>1305</v>
      </c>
      <c r="B4011" s="45">
        <v>20210716</v>
      </c>
      <c r="C4011" s="107" t="s">
        <v>51</v>
      </c>
      <c r="D4011" s="107">
        <v>1</v>
      </c>
      <c r="E4011" s="107">
        <v>15</v>
      </c>
      <c r="H4011" s="107" t="s">
        <v>11</v>
      </c>
      <c r="I4011" s="107">
        <v>290</v>
      </c>
      <c r="J4011" s="107">
        <v>0</v>
      </c>
      <c r="K4011" s="43">
        <v>5</v>
      </c>
      <c r="L4011" s="43">
        <v>1</v>
      </c>
      <c r="M4011" s="43">
        <v>0</v>
      </c>
      <c r="N4011" s="49">
        <v>1</v>
      </c>
      <c r="O4011" s="43" t="str">
        <f>Cal_051922a!$E$2</f>
        <v>Cal_051922a</v>
      </c>
      <c r="P4011" s="50">
        <f>Cal_051922a!$Q$3</f>
        <v>1.8382409380942635</v>
      </c>
      <c r="Q4011" s="50">
        <f>Cal_051922a!$R$3</f>
        <v>0.56187208580813652</v>
      </c>
      <c r="R4011" s="46">
        <v>122.7</v>
      </c>
      <c r="S4011" s="46">
        <v>77.58</v>
      </c>
      <c r="T4011" s="43">
        <f t="shared" ref="T4011" si="1107">AVERAGE(0.606,0.763,0.748,0.817,0.777,0.792)</f>
        <v>0.75050000000000006</v>
      </c>
      <c r="U4011" s="79">
        <f t="shared" si="1099"/>
        <v>121.9495</v>
      </c>
      <c r="V4011" s="79">
        <f t="shared" si="1100"/>
        <v>76.829499999999996</v>
      </c>
      <c r="W4011" s="465">
        <f t="shared" si="1101"/>
        <v>0.95854414901455876</v>
      </c>
      <c r="X4011" s="465">
        <f t="shared" si="1102"/>
        <v>0.40962534760659058</v>
      </c>
      <c r="Y4011" s="43">
        <f>Cal_051922a!$A$3</f>
        <v>20220519</v>
      </c>
      <c r="Z4011" s="48" t="s">
        <v>1580</v>
      </c>
      <c r="AA4011" s="43">
        <v>20221107</v>
      </c>
      <c r="AE4011" s="689" t="s">
        <v>1250</v>
      </c>
      <c r="AF4011" s="130">
        <v>1</v>
      </c>
      <c r="AG4011" s="130" t="s">
        <v>1634</v>
      </c>
    </row>
    <row r="4012" spans="1:35" x14ac:dyDescent="0.2">
      <c r="A4012" t="s">
        <v>1305</v>
      </c>
      <c r="B4012" s="45">
        <v>20210716</v>
      </c>
      <c r="C4012" s="107" t="s">
        <v>51</v>
      </c>
      <c r="D4012" s="107">
        <v>1</v>
      </c>
      <c r="E4012" s="107">
        <v>15</v>
      </c>
      <c r="H4012" s="107" t="s">
        <v>10</v>
      </c>
      <c r="I4012" s="107">
        <v>290</v>
      </c>
      <c r="J4012" s="107">
        <v>10</v>
      </c>
      <c r="K4012" s="43">
        <v>5</v>
      </c>
      <c r="L4012" s="43">
        <v>1</v>
      </c>
      <c r="M4012" s="43">
        <v>0</v>
      </c>
      <c r="N4012" s="49">
        <v>1</v>
      </c>
      <c r="O4012" s="43" t="str">
        <f>Cal_051922a!$E$2</f>
        <v>Cal_051922a</v>
      </c>
      <c r="P4012" s="50">
        <f>Cal_051922a!$Q$3</f>
        <v>1.8382409380942635</v>
      </c>
      <c r="Q4012" s="50">
        <f>Cal_051922a!$R$3</f>
        <v>0.56187208580813652</v>
      </c>
      <c r="R4012" s="46">
        <v>101.5</v>
      </c>
      <c r="S4012" s="46">
        <v>63.4</v>
      </c>
      <c r="T4012" s="50">
        <f t="shared" ref="T4012:T4013" si="1108">AVERAGE(0.492,0.582,0.639,0.682,0.559,0.771)</f>
        <v>0.62083333333333335</v>
      </c>
      <c r="U4012" s="79">
        <f t="shared" si="1099"/>
        <v>100.87916666666666</v>
      </c>
      <c r="V4012" s="79">
        <f t="shared" si="1100"/>
        <v>62.779166666666669</v>
      </c>
      <c r="W4012" s="465">
        <f t="shared" si="1101"/>
        <v>0.80940895561734671</v>
      </c>
      <c r="X4012" s="465">
        <f t="shared" si="1102"/>
        <v>0.30855407754867115</v>
      </c>
      <c r="Y4012" s="43">
        <f>Cal_051922a!$A$3</f>
        <v>20220519</v>
      </c>
      <c r="Z4012" s="48" t="s">
        <v>1595</v>
      </c>
      <c r="AA4012" s="43">
        <v>20221201</v>
      </c>
      <c r="AE4012" s="689" t="s">
        <v>1250</v>
      </c>
      <c r="AF4012" s="130">
        <v>1</v>
      </c>
      <c r="AG4012" s="130" t="s">
        <v>1634</v>
      </c>
    </row>
    <row r="4013" spans="1:35" x14ac:dyDescent="0.2">
      <c r="A4013" t="s">
        <v>1305</v>
      </c>
      <c r="B4013" s="45">
        <v>20210716</v>
      </c>
      <c r="C4013" s="107" t="s">
        <v>51</v>
      </c>
      <c r="D4013" s="107">
        <v>1</v>
      </c>
      <c r="E4013" s="107">
        <v>15</v>
      </c>
      <c r="H4013" s="107" t="s">
        <v>11</v>
      </c>
      <c r="I4013" s="107">
        <v>290</v>
      </c>
      <c r="J4013" s="107">
        <v>10</v>
      </c>
      <c r="K4013" s="43">
        <v>5</v>
      </c>
      <c r="L4013" s="43">
        <v>1</v>
      </c>
      <c r="M4013" s="43">
        <v>0</v>
      </c>
      <c r="N4013" s="49">
        <v>1</v>
      </c>
      <c r="O4013" s="43" t="str">
        <f>Cal_051922a!$E$2</f>
        <v>Cal_051922a</v>
      </c>
      <c r="P4013" s="50">
        <f>Cal_051922a!$Q$3</f>
        <v>1.8382409380942635</v>
      </c>
      <c r="Q4013" s="50">
        <f>Cal_051922a!$R$3</f>
        <v>0.56187208580813652</v>
      </c>
      <c r="R4013" s="46">
        <v>105.4</v>
      </c>
      <c r="S4013" s="46">
        <v>65.44</v>
      </c>
      <c r="T4013" s="50">
        <f t="shared" si="1108"/>
        <v>0.62083333333333335</v>
      </c>
      <c r="U4013" s="79">
        <f t="shared" si="1099"/>
        <v>104.77916666666667</v>
      </c>
      <c r="V4013" s="79">
        <f t="shared" si="1100"/>
        <v>64.819166666666661</v>
      </c>
      <c r="W4013" s="465">
        <f t="shared" si="1101"/>
        <v>0.84892340856874504</v>
      </c>
      <c r="X4013" s="465">
        <f t="shared" si="1102"/>
        <v>0.30536767271820497</v>
      </c>
      <c r="Y4013" s="43">
        <f>Cal_051922a!$A$3</f>
        <v>20220519</v>
      </c>
      <c r="Z4013" s="48" t="s">
        <v>1595</v>
      </c>
      <c r="AA4013" s="43">
        <v>20221201</v>
      </c>
      <c r="AE4013" s="689" t="s">
        <v>1250</v>
      </c>
      <c r="AF4013" s="130">
        <v>1</v>
      </c>
      <c r="AG4013" s="130" t="s">
        <v>1634</v>
      </c>
    </row>
    <row r="4014" spans="1:35" s="82" customFormat="1" x14ac:dyDescent="0.2">
      <c r="A4014" s="155" t="s">
        <v>1305</v>
      </c>
      <c r="B4014" s="81">
        <v>20210716</v>
      </c>
      <c r="C4014" s="126" t="s">
        <v>51</v>
      </c>
      <c r="D4014" s="126">
        <v>1</v>
      </c>
      <c r="E4014" s="126">
        <v>23</v>
      </c>
      <c r="F4014" s="107"/>
      <c r="G4014" s="107"/>
      <c r="H4014" s="126" t="s">
        <v>10</v>
      </c>
      <c r="I4014" s="126">
        <v>292</v>
      </c>
      <c r="J4014" s="126">
        <v>5</v>
      </c>
      <c r="K4014" s="82">
        <v>5</v>
      </c>
      <c r="L4014" s="82">
        <v>1</v>
      </c>
      <c r="M4014" s="82">
        <v>0</v>
      </c>
      <c r="N4014" s="83">
        <v>1</v>
      </c>
      <c r="O4014" s="82" t="str">
        <f>Cal_051922a!$E$2</f>
        <v>Cal_051922a</v>
      </c>
      <c r="P4014" s="158">
        <f>Cal_051922a!$Q$3</f>
        <v>1.8382409380942635</v>
      </c>
      <c r="Q4014" s="158">
        <f>Cal_051922a!$R$3</f>
        <v>0.56187208580813652</v>
      </c>
      <c r="R4014" s="84">
        <v>34.130000000000003</v>
      </c>
      <c r="S4014" s="84">
        <v>20.53</v>
      </c>
      <c r="T4014" s="82">
        <f t="shared" ref="T4014" si="1109">AVERAGE(0.524, 0.653, 0.833, 0.775, 0.829, 0.959)</f>
        <v>0.76216666666666655</v>
      </c>
      <c r="U4014" s="125">
        <f t="shared" si="1099"/>
        <v>33.367833333333337</v>
      </c>
      <c r="V4014" s="125">
        <f t="shared" si="1100"/>
        <v>19.767833333333336</v>
      </c>
      <c r="W4014" s="459">
        <f t="shared" si="1101"/>
        <v>0.2869439579472563</v>
      </c>
      <c r="X4014" s="459">
        <f t="shared" si="1102"/>
        <v>6.266786747607514E-2</v>
      </c>
      <c r="Y4014" s="82">
        <f>Cal_051922a!$A$3</f>
        <v>20220519</v>
      </c>
      <c r="Z4014" s="90" t="s">
        <v>1546</v>
      </c>
      <c r="AA4014" s="82">
        <v>20220819</v>
      </c>
      <c r="AB4014" s="48"/>
      <c r="AC4014" s="43"/>
      <c r="AD4014" s="43"/>
      <c r="AE4014" s="689" t="s">
        <v>1250</v>
      </c>
      <c r="AF4014" s="567">
        <v>1</v>
      </c>
      <c r="AG4014" s="130" t="s">
        <v>1634</v>
      </c>
      <c r="AH4014" s="159" t="s">
        <v>149</v>
      </c>
      <c r="AI4014" s="155"/>
    </row>
    <row r="4015" spans="1:35" s="82" customFormat="1" x14ac:dyDescent="0.2">
      <c r="A4015" s="155" t="s">
        <v>1305</v>
      </c>
      <c r="B4015" s="81">
        <v>20210716</v>
      </c>
      <c r="C4015" s="126" t="s">
        <v>51</v>
      </c>
      <c r="D4015" s="126">
        <v>1</v>
      </c>
      <c r="E4015" s="126">
        <v>23</v>
      </c>
      <c r="F4015" s="107"/>
      <c r="G4015" s="107"/>
      <c r="H4015" s="126" t="s">
        <v>11</v>
      </c>
      <c r="I4015" s="126">
        <v>294</v>
      </c>
      <c r="J4015" s="126">
        <v>5</v>
      </c>
      <c r="K4015" s="82">
        <v>5</v>
      </c>
      <c r="L4015" s="82">
        <v>1</v>
      </c>
      <c r="M4015" s="82">
        <v>0</v>
      </c>
      <c r="N4015" s="83">
        <v>1</v>
      </c>
      <c r="O4015" s="82" t="str">
        <f>Cal_051922a!$E$2</f>
        <v>Cal_051922a</v>
      </c>
      <c r="P4015" s="158">
        <f>Cal_051922a!$Q$3</f>
        <v>1.8382409380942635</v>
      </c>
      <c r="Q4015" s="158">
        <f>Cal_051922a!$R$3</f>
        <v>0.56187208580813652</v>
      </c>
      <c r="R4015" s="84">
        <v>32.119999999999997</v>
      </c>
      <c r="S4015" s="84">
        <v>19.760000000000002</v>
      </c>
      <c r="T4015" s="158">
        <f>AVERAGE(0.78, 0.711, 0.651, 1.111, 0.917, 0.815)</f>
        <v>0.8308333333333332</v>
      </c>
      <c r="U4015" s="125">
        <f t="shared" si="1099"/>
        <v>31.289166666666663</v>
      </c>
      <c r="V4015" s="125">
        <f t="shared" si="1100"/>
        <v>18.929166666666667</v>
      </c>
      <c r="W4015" s="459">
        <f t="shared" si="1101"/>
        <v>0.25900739733558459</v>
      </c>
      <c r="X4015" s="459">
        <f t="shared" si="1102"/>
        <v>7.3494447554345518E-2</v>
      </c>
      <c r="Y4015" s="82">
        <f>Cal_051922a!$A$3</f>
        <v>20220519</v>
      </c>
      <c r="Z4015" s="90" t="s">
        <v>1551</v>
      </c>
      <c r="AA4015" s="82">
        <v>20220914</v>
      </c>
      <c r="AB4015" s="48"/>
      <c r="AC4015" s="43"/>
      <c r="AD4015" s="43"/>
      <c r="AE4015" s="689" t="s">
        <v>1250</v>
      </c>
      <c r="AF4015" s="567">
        <v>1</v>
      </c>
      <c r="AG4015" s="130" t="s">
        <v>1634</v>
      </c>
      <c r="AH4015" s="159" t="s">
        <v>150</v>
      </c>
      <c r="AI4015" s="155"/>
    </row>
    <row r="4016" spans="1:35" s="372" customFormat="1" x14ac:dyDescent="0.2">
      <c r="A4016" s="371" t="s">
        <v>1305</v>
      </c>
      <c r="B4016" s="462">
        <v>20210716</v>
      </c>
      <c r="C4016" s="373" t="s">
        <v>51</v>
      </c>
      <c r="D4016" s="373">
        <v>1</v>
      </c>
      <c r="E4016" s="373">
        <v>15</v>
      </c>
      <c r="F4016" s="107"/>
      <c r="G4016" s="107"/>
      <c r="H4016" s="373" t="s">
        <v>10</v>
      </c>
      <c r="I4016" s="373">
        <v>550</v>
      </c>
      <c r="J4016" s="373">
        <v>20</v>
      </c>
      <c r="K4016" s="372">
        <v>5</v>
      </c>
      <c r="L4016" s="372">
        <v>1</v>
      </c>
      <c r="M4016" s="372">
        <v>0</v>
      </c>
      <c r="N4016" s="375">
        <v>1</v>
      </c>
      <c r="O4016" s="82" t="str">
        <f>Cal_051922a!$E$2</f>
        <v>Cal_051922a</v>
      </c>
      <c r="P4016" s="158">
        <f>Cal_051922a!$Q$3</f>
        <v>1.8382409380942635</v>
      </c>
      <c r="Q4016" s="158">
        <f>Cal_051922a!$R$3</f>
        <v>0.56187208580813652</v>
      </c>
      <c r="R4016" s="376">
        <v>11.37</v>
      </c>
      <c r="S4016" s="376">
        <v>7.2469999999999999</v>
      </c>
      <c r="T4016" s="158">
        <f t="shared" ref="T4016:T4017" si="1110">AVERAGE(0.78, 0.711, 0.651, 1.111, 0.917, 0.815)</f>
        <v>0.8308333333333332</v>
      </c>
      <c r="U4016" s="378">
        <f t="shared" si="1099"/>
        <v>10.539166666666667</v>
      </c>
      <c r="V4016" s="378">
        <f t="shared" si="1100"/>
        <v>6.4161666666666664</v>
      </c>
      <c r="W4016" s="464">
        <f t="shared" si="1101"/>
        <v>4.6184013646527945E-2</v>
      </c>
      <c r="X4016" s="464">
        <f t="shared" si="1102"/>
        <v>1.4061240641698515E-2</v>
      </c>
      <c r="Y4016" s="82">
        <f>Cal_051922a!$A$3</f>
        <v>20220519</v>
      </c>
      <c r="Z4016" s="90" t="s">
        <v>1551</v>
      </c>
      <c r="AA4016" s="82">
        <v>20220914</v>
      </c>
      <c r="AB4016" s="48"/>
      <c r="AC4016" s="43"/>
      <c r="AD4016" s="43"/>
      <c r="AE4016" s="689" t="s">
        <v>1250</v>
      </c>
      <c r="AF4016" s="628">
        <v>3</v>
      </c>
      <c r="AG4016" s="130" t="s">
        <v>1634</v>
      </c>
      <c r="AH4016" s="382" t="s">
        <v>1847</v>
      </c>
      <c r="AI4016" s="371"/>
    </row>
    <row r="4017" spans="1:35" s="610" customFormat="1" ht="13.5" thickBot="1" x14ac:dyDescent="0.25">
      <c r="A4017" s="613" t="s">
        <v>1305</v>
      </c>
      <c r="B4017" s="611">
        <v>20210716</v>
      </c>
      <c r="C4017" s="612" t="s">
        <v>51</v>
      </c>
      <c r="D4017" s="612">
        <v>1</v>
      </c>
      <c r="E4017" s="612">
        <v>15</v>
      </c>
      <c r="F4017" s="140"/>
      <c r="G4017" s="140"/>
      <c r="H4017" s="612" t="s">
        <v>11</v>
      </c>
      <c r="I4017" s="612">
        <v>550</v>
      </c>
      <c r="J4017" s="612">
        <v>20</v>
      </c>
      <c r="K4017" s="610">
        <v>5</v>
      </c>
      <c r="L4017" s="610">
        <v>1</v>
      </c>
      <c r="M4017" s="610">
        <v>0</v>
      </c>
      <c r="N4017" s="614">
        <v>1</v>
      </c>
      <c r="O4017" s="82" t="str">
        <f>Cal_051922a!$E$2</f>
        <v>Cal_051922a</v>
      </c>
      <c r="P4017" s="158">
        <f>Cal_051922a!$Q$3</f>
        <v>1.8382409380942635</v>
      </c>
      <c r="Q4017" s="158">
        <f>Cal_051922a!$R$3</f>
        <v>0.56187208580813652</v>
      </c>
      <c r="R4017" s="626">
        <v>14.96</v>
      </c>
      <c r="S4017" s="626">
        <v>9.0459999999999994</v>
      </c>
      <c r="T4017" s="158">
        <f t="shared" si="1110"/>
        <v>0.8308333333333332</v>
      </c>
      <c r="U4017" s="378">
        <f t="shared" si="1099"/>
        <v>14.129166666666668</v>
      </c>
      <c r="V4017" s="378">
        <f t="shared" si="1100"/>
        <v>8.2151666666666667</v>
      </c>
      <c r="W4017" s="464">
        <f t="shared" si="1101"/>
        <v>6.6245999686045678E-2</v>
      </c>
      <c r="X4017" s="464">
        <f t="shared" si="1102"/>
        <v>1.089114941962413E-2</v>
      </c>
      <c r="Y4017" s="82">
        <f>Cal_051922a!$A$3</f>
        <v>20220519</v>
      </c>
      <c r="Z4017" s="90" t="s">
        <v>1551</v>
      </c>
      <c r="AA4017" s="82">
        <v>20220914</v>
      </c>
      <c r="AB4017" s="121"/>
      <c r="AC4017" s="115"/>
      <c r="AD4017" s="115"/>
      <c r="AE4017" s="689" t="s">
        <v>1250</v>
      </c>
      <c r="AF4017" s="633">
        <v>3</v>
      </c>
      <c r="AG4017" s="130" t="s">
        <v>1634</v>
      </c>
      <c r="AH4017" s="751" t="s">
        <v>1848</v>
      </c>
      <c r="AI4017" s="613"/>
    </row>
    <row r="4018" spans="1:35" x14ac:dyDescent="0.2">
      <c r="A4018" t="s">
        <v>1305</v>
      </c>
      <c r="B4018" s="45">
        <v>20210717</v>
      </c>
      <c r="C4018" s="107" t="s">
        <v>59</v>
      </c>
      <c r="D4018" s="107">
        <v>2</v>
      </c>
      <c r="E4018" s="107">
        <v>1</v>
      </c>
      <c r="H4018" s="107" t="s">
        <v>10</v>
      </c>
      <c r="I4018" s="107">
        <v>290</v>
      </c>
      <c r="J4018" s="107">
        <v>0</v>
      </c>
      <c r="K4018" s="43">
        <v>5</v>
      </c>
      <c r="L4018" s="43">
        <v>1</v>
      </c>
      <c r="M4018" s="43">
        <v>0</v>
      </c>
      <c r="N4018" s="49">
        <v>1</v>
      </c>
      <c r="O4018" s="43" t="str">
        <f>Cal_051922a!$E$2</f>
        <v>Cal_051922a</v>
      </c>
      <c r="P4018" s="50">
        <f>Cal_051922a!$Q$3</f>
        <v>1.8382409380942635</v>
      </c>
      <c r="Q4018" s="50">
        <f>Cal_051922a!$R$3</f>
        <v>0.56187208580813652</v>
      </c>
      <c r="R4018" s="46">
        <v>90.07</v>
      </c>
      <c r="S4018" s="46">
        <v>61.58</v>
      </c>
      <c r="T4018" s="43">
        <f>AVERAGE(0.753,0.768,0.836,0.762,0.68,0.617)</f>
        <v>0.7360000000000001</v>
      </c>
      <c r="U4018" s="79">
        <f t="shared" si="1099"/>
        <v>89.333999999999989</v>
      </c>
      <c r="V4018" s="79">
        <f t="shared" si="1100"/>
        <v>60.844000000000001</v>
      </c>
      <c r="W4018" s="465">
        <f t="shared" si="1101"/>
        <v>0.60525094870178997</v>
      </c>
      <c r="X4018" s="465">
        <f t="shared" si="1102"/>
        <v>0.47825089437173285</v>
      </c>
      <c r="Y4018" s="43">
        <f>Cal_051922a!$A$3</f>
        <v>20220519</v>
      </c>
      <c r="Z4018" s="48" t="s">
        <v>1582</v>
      </c>
      <c r="AA4018" s="43">
        <v>20221107</v>
      </c>
      <c r="AE4018" s="689" t="s">
        <v>1250</v>
      </c>
      <c r="AF4018" s="130">
        <v>1</v>
      </c>
      <c r="AG4018" s="130">
        <v>1</v>
      </c>
    </row>
    <row r="4019" spans="1:35" x14ac:dyDescent="0.2">
      <c r="A4019" t="s">
        <v>1305</v>
      </c>
      <c r="B4019" s="45">
        <v>20210717</v>
      </c>
      <c r="C4019" s="107" t="s">
        <v>59</v>
      </c>
      <c r="D4019" s="107">
        <v>2</v>
      </c>
      <c r="E4019" s="107">
        <v>1</v>
      </c>
      <c r="H4019" s="107" t="s">
        <v>11</v>
      </c>
      <c r="I4019" s="107">
        <v>290</v>
      </c>
      <c r="J4019" s="107">
        <v>0</v>
      </c>
      <c r="K4019" s="43">
        <v>5</v>
      </c>
      <c r="L4019" s="43">
        <v>1</v>
      </c>
      <c r="M4019" s="43">
        <v>0</v>
      </c>
      <c r="N4019" s="49">
        <v>1</v>
      </c>
      <c r="O4019" s="43" t="str">
        <f>Cal_051922a!$E$2</f>
        <v>Cal_051922a</v>
      </c>
      <c r="P4019" s="50">
        <f>Cal_051922a!$Q$3</f>
        <v>1.8382409380942635</v>
      </c>
      <c r="Q4019" s="50">
        <f>Cal_051922a!$R$3</f>
        <v>0.56187208580813652</v>
      </c>
      <c r="R4019" s="46">
        <v>93.6</v>
      </c>
      <c r="S4019" s="46">
        <v>63.61</v>
      </c>
      <c r="T4019" s="43">
        <f t="shared" ref="T4019:T4023" si="1111">AVERAGE(0.606,0.763,0.748,0.817,0.777,0.792)</f>
        <v>0.75050000000000006</v>
      </c>
      <c r="U4019" s="79">
        <f t="shared" si="1099"/>
        <v>92.849499999999992</v>
      </c>
      <c r="V4019" s="79">
        <f t="shared" si="1100"/>
        <v>62.859499999999997</v>
      </c>
      <c r="W4019" s="465">
        <f t="shared" si="1101"/>
        <v>0.63711744301743367</v>
      </c>
      <c r="X4019" s="465">
        <f t="shared" si="1102"/>
        <v>0.48227615544223507</v>
      </c>
      <c r="Y4019" s="43">
        <f>Cal_051922a!$A$3</f>
        <v>20220519</v>
      </c>
      <c r="Z4019" s="48" t="s">
        <v>1580</v>
      </c>
      <c r="AA4019" s="43">
        <v>20221107</v>
      </c>
      <c r="AE4019" s="689" t="s">
        <v>1250</v>
      </c>
      <c r="AF4019" s="130">
        <v>1</v>
      </c>
      <c r="AG4019" s="130">
        <v>1</v>
      </c>
    </row>
    <row r="4020" spans="1:35" x14ac:dyDescent="0.2">
      <c r="A4020" t="s">
        <v>1305</v>
      </c>
      <c r="B4020" s="45">
        <v>20210717</v>
      </c>
      <c r="C4020" s="107" t="s">
        <v>59</v>
      </c>
      <c r="D4020" s="107">
        <v>2</v>
      </c>
      <c r="E4020" s="107">
        <v>3</v>
      </c>
      <c r="H4020" s="107" t="s">
        <v>10</v>
      </c>
      <c r="I4020" s="107">
        <v>290</v>
      </c>
      <c r="J4020" s="107">
        <v>0</v>
      </c>
      <c r="K4020" s="43">
        <v>5</v>
      </c>
      <c r="L4020" s="43">
        <v>1</v>
      </c>
      <c r="M4020" s="43">
        <v>0</v>
      </c>
      <c r="N4020" s="49">
        <v>1</v>
      </c>
      <c r="O4020" s="43" t="str">
        <f>Cal_051922a!$E$2</f>
        <v>Cal_051922a</v>
      </c>
      <c r="P4020" s="50">
        <f>Cal_051922a!$Q$3</f>
        <v>1.8382409380942635</v>
      </c>
      <c r="Q4020" s="50">
        <f>Cal_051922a!$R$3</f>
        <v>0.56187208580813652</v>
      </c>
      <c r="R4020" s="46">
        <v>103.8</v>
      </c>
      <c r="S4020" s="46">
        <v>70.3</v>
      </c>
      <c r="T4020" s="43">
        <f t="shared" si="1111"/>
        <v>0.75050000000000006</v>
      </c>
      <c r="U4020" s="79">
        <f t="shared" si="1099"/>
        <v>103.04949999999999</v>
      </c>
      <c r="V4020" s="79">
        <f t="shared" si="1100"/>
        <v>69.549499999999995</v>
      </c>
      <c r="W4020" s="465">
        <f t="shared" si="1101"/>
        <v>0.71168503971603991</v>
      </c>
      <c r="X4020" s="465">
        <f t="shared" si="1102"/>
        <v>0.52684318714021483</v>
      </c>
      <c r="Y4020" s="43">
        <f>Cal_051922a!$A$3</f>
        <v>20220519</v>
      </c>
      <c r="Z4020" s="48" t="s">
        <v>1580</v>
      </c>
      <c r="AA4020" s="43">
        <v>20221107</v>
      </c>
      <c r="AE4020" s="689" t="s">
        <v>1250</v>
      </c>
      <c r="AF4020" s="130">
        <v>1</v>
      </c>
      <c r="AG4020" s="130" t="s">
        <v>1634</v>
      </c>
    </row>
    <row r="4021" spans="1:35" x14ac:dyDescent="0.2">
      <c r="A4021" t="s">
        <v>1305</v>
      </c>
      <c r="B4021" s="45">
        <v>20210717</v>
      </c>
      <c r="C4021" s="107" t="s">
        <v>59</v>
      </c>
      <c r="D4021" s="107">
        <v>2</v>
      </c>
      <c r="E4021" s="107">
        <v>3</v>
      </c>
      <c r="H4021" s="107" t="s">
        <v>11</v>
      </c>
      <c r="I4021" s="107">
        <v>290</v>
      </c>
      <c r="J4021" s="107">
        <v>0</v>
      </c>
      <c r="K4021" s="43">
        <v>5</v>
      </c>
      <c r="L4021" s="43">
        <v>1</v>
      </c>
      <c r="M4021" s="43">
        <v>0</v>
      </c>
      <c r="N4021" s="49">
        <v>1</v>
      </c>
      <c r="O4021" s="43" t="str">
        <f>Cal_051922a!$E$2</f>
        <v>Cal_051922a</v>
      </c>
      <c r="P4021" s="50">
        <f>Cal_051922a!$Q$3</f>
        <v>1.8382409380942635</v>
      </c>
      <c r="Q4021" s="50">
        <f>Cal_051922a!$R$3</f>
        <v>0.56187208580813652</v>
      </c>
      <c r="R4021" s="46">
        <v>106.2</v>
      </c>
      <c r="S4021" s="46">
        <v>69.98</v>
      </c>
      <c r="T4021" s="43">
        <f>AVERAGE(0.753,0.768,0.836,0.762,0.68,0.617)</f>
        <v>0.7360000000000001</v>
      </c>
      <c r="U4021" s="79">
        <f t="shared" ref="U4021:U4025" si="1112">(R4021-T4021)*(L4021+M4021)/L4021</f>
        <v>105.464</v>
      </c>
      <c r="V4021" s="79">
        <f t="shared" ref="V4021:V4025" si="1113">(S4021-T4021)*(L4021+M4021)/L4021</f>
        <v>69.244</v>
      </c>
      <c r="W4021" s="465">
        <f t="shared" ref="W4021:W4025" si="1114">(Q4021*P4021/(P4021-1)*(U4021-V4021)*(K4021)/I4021)/N4021</f>
        <v>0.76946961607507347</v>
      </c>
      <c r="X4021" s="465">
        <f t="shared" ref="X4021:X4025" si="1115">(Q4021*P4021/(P4021-1)*(P4021*V4021-U4021)*(K4021)/I4021)/N4021</f>
        <v>0.46361830749640465</v>
      </c>
      <c r="Y4021" s="43">
        <f>Cal_051922a!$A$3</f>
        <v>20220519</v>
      </c>
      <c r="Z4021" s="48" t="s">
        <v>1582</v>
      </c>
      <c r="AA4021" s="43">
        <v>20221107</v>
      </c>
      <c r="AE4021" s="689" t="s">
        <v>1250</v>
      </c>
      <c r="AF4021" s="130">
        <v>1</v>
      </c>
      <c r="AG4021" s="130" t="s">
        <v>1634</v>
      </c>
    </row>
    <row r="4022" spans="1:35" x14ac:dyDescent="0.2">
      <c r="A4022" t="s">
        <v>1305</v>
      </c>
      <c r="B4022" s="45">
        <v>20210717</v>
      </c>
      <c r="C4022" s="107" t="s">
        <v>59</v>
      </c>
      <c r="D4022" s="107">
        <v>2</v>
      </c>
      <c r="E4022" s="107">
        <v>7</v>
      </c>
      <c r="H4022" s="107" t="s">
        <v>10</v>
      </c>
      <c r="I4022" s="107">
        <v>290</v>
      </c>
      <c r="J4022" s="107">
        <v>0</v>
      </c>
      <c r="K4022" s="43">
        <v>5</v>
      </c>
      <c r="L4022" s="43">
        <v>1</v>
      </c>
      <c r="M4022" s="43">
        <v>0</v>
      </c>
      <c r="N4022" s="49">
        <v>1</v>
      </c>
      <c r="O4022" s="43" t="str">
        <f>Cal_051922a!$E$2</f>
        <v>Cal_051922a</v>
      </c>
      <c r="P4022" s="50">
        <f>Cal_051922a!$Q$3</f>
        <v>1.8382409380942635</v>
      </c>
      <c r="Q4022" s="50">
        <f>Cal_051922a!$R$3</f>
        <v>0.56187208580813652</v>
      </c>
      <c r="R4022" s="46">
        <v>177.1</v>
      </c>
      <c r="S4022" s="46">
        <v>115.4</v>
      </c>
      <c r="T4022" s="43">
        <f>AVERAGE(0.753,0.768,0.836,0.762,0.68,0.617)</f>
        <v>0.7360000000000001</v>
      </c>
      <c r="U4022" s="79">
        <f t="shared" si="1112"/>
        <v>176.364</v>
      </c>
      <c r="V4022" s="79">
        <f t="shared" si="1113"/>
        <v>114.664</v>
      </c>
      <c r="W4022" s="465">
        <f t="shared" si="1114"/>
        <v>1.3107751328501391</v>
      </c>
      <c r="X4022" s="465">
        <f t="shared" si="1115"/>
        <v>0.73114609741385406</v>
      </c>
      <c r="Y4022" s="43">
        <f>Cal_051922a!$A$3</f>
        <v>20220519</v>
      </c>
      <c r="Z4022" s="48" t="s">
        <v>1582</v>
      </c>
      <c r="AA4022" s="43">
        <v>20221107</v>
      </c>
      <c r="AE4022" s="689" t="s">
        <v>1250</v>
      </c>
      <c r="AF4022" s="130">
        <v>1</v>
      </c>
      <c r="AG4022" s="130" t="s">
        <v>1634</v>
      </c>
    </row>
    <row r="4023" spans="1:35" x14ac:dyDescent="0.2">
      <c r="A4023" t="s">
        <v>1305</v>
      </c>
      <c r="B4023" s="45">
        <v>20210717</v>
      </c>
      <c r="C4023" s="107" t="s">
        <v>59</v>
      </c>
      <c r="D4023" s="107">
        <v>2</v>
      </c>
      <c r="E4023" s="107">
        <v>7</v>
      </c>
      <c r="H4023" s="107" t="s">
        <v>11</v>
      </c>
      <c r="I4023" s="107">
        <v>290</v>
      </c>
      <c r="J4023" s="107">
        <v>0</v>
      </c>
      <c r="K4023" s="43">
        <v>5</v>
      </c>
      <c r="L4023" s="43">
        <v>1</v>
      </c>
      <c r="M4023" s="43">
        <v>0</v>
      </c>
      <c r="N4023" s="49">
        <v>1</v>
      </c>
      <c r="O4023" s="43" t="str">
        <f>Cal_051922a!$E$2</f>
        <v>Cal_051922a</v>
      </c>
      <c r="P4023" s="50">
        <f>Cal_051922a!$Q$3</f>
        <v>1.8382409380942635</v>
      </c>
      <c r="Q4023" s="50">
        <f>Cal_051922a!$R$3</f>
        <v>0.56187208580813652</v>
      </c>
      <c r="R4023" s="46">
        <v>185.9</v>
      </c>
      <c r="S4023" s="46">
        <v>120.1</v>
      </c>
      <c r="T4023" s="43">
        <f t="shared" si="1111"/>
        <v>0.75050000000000006</v>
      </c>
      <c r="U4023" s="79">
        <f t="shared" si="1112"/>
        <v>185.14950000000002</v>
      </c>
      <c r="V4023" s="79">
        <f t="shared" si="1113"/>
        <v>119.34949999999999</v>
      </c>
      <c r="W4023" s="465">
        <f>(Q4023*P4023/(P4023-1)*(U4023-V4023)*(K4023)/I4023)/N4023</f>
        <v>1.3978768839795654</v>
      </c>
      <c r="X4023" s="465">
        <f t="shared" si="1115"/>
        <v>0.72748310582885278</v>
      </c>
      <c r="Y4023" s="43">
        <f>Cal_051922a!$A$3</f>
        <v>20220519</v>
      </c>
      <c r="Z4023" s="48" t="s">
        <v>1580</v>
      </c>
      <c r="AA4023" s="43">
        <v>20221107</v>
      </c>
      <c r="AE4023" s="689" t="s">
        <v>1250</v>
      </c>
      <c r="AF4023" s="130">
        <v>1</v>
      </c>
      <c r="AG4023" s="130" t="s">
        <v>1634</v>
      </c>
    </row>
    <row r="4024" spans="1:35" x14ac:dyDescent="0.2">
      <c r="A4024" t="s">
        <v>1305</v>
      </c>
      <c r="B4024" s="45">
        <v>20210717</v>
      </c>
      <c r="C4024" s="107" t="s">
        <v>59</v>
      </c>
      <c r="D4024" s="107">
        <v>2</v>
      </c>
      <c r="E4024" s="107">
        <v>7</v>
      </c>
      <c r="H4024" s="107" t="s">
        <v>10</v>
      </c>
      <c r="I4024" s="107">
        <v>290</v>
      </c>
      <c r="J4024" s="107">
        <v>10</v>
      </c>
      <c r="K4024" s="43">
        <v>5</v>
      </c>
      <c r="L4024" s="43">
        <v>1</v>
      </c>
      <c r="M4024" s="43">
        <v>0</v>
      </c>
      <c r="N4024" s="49">
        <v>1</v>
      </c>
      <c r="O4024" s="43" t="str">
        <f>Cal_051922a!$E$2</f>
        <v>Cal_051922a</v>
      </c>
      <c r="P4024" s="50">
        <f>Cal_051922a!$Q$3</f>
        <v>1.8382409380942635</v>
      </c>
      <c r="Q4024" s="50">
        <f>Cal_051922a!$R$3</f>
        <v>0.56187208580813652</v>
      </c>
      <c r="R4024" s="46">
        <v>58.56</v>
      </c>
      <c r="S4024" s="46">
        <v>38.26</v>
      </c>
      <c r="T4024" s="50">
        <f t="shared" ref="T4024" si="1116">AVERAGE(0.492,0.582,0.639,0.682,0.559,0.771)</f>
        <v>0.62083333333333335</v>
      </c>
      <c r="U4024" s="79">
        <f t="shared" si="1112"/>
        <v>57.939166666666672</v>
      </c>
      <c r="V4024" s="79">
        <f t="shared" si="1113"/>
        <v>37.639166666666668</v>
      </c>
      <c r="W4024" s="465">
        <f t="shared" si="1114"/>
        <v>0.43125988973837648</v>
      </c>
      <c r="X4024" s="465">
        <f t="shared" si="1115"/>
        <v>0.23901337393733263</v>
      </c>
      <c r="Y4024" s="43">
        <f>Cal_051922a!$A$3</f>
        <v>20220519</v>
      </c>
      <c r="Z4024" s="48" t="s">
        <v>1595</v>
      </c>
      <c r="AA4024" s="43">
        <v>20221201</v>
      </c>
      <c r="AE4024" s="689" t="s">
        <v>1250</v>
      </c>
      <c r="AF4024" s="130">
        <v>1</v>
      </c>
      <c r="AG4024" s="130">
        <v>0</v>
      </c>
    </row>
    <row r="4025" spans="1:35" x14ac:dyDescent="0.2">
      <c r="A4025" t="s">
        <v>1305</v>
      </c>
      <c r="B4025" s="45">
        <v>20210717</v>
      </c>
      <c r="C4025" s="107" t="s">
        <v>59</v>
      </c>
      <c r="D4025" s="107">
        <v>2</v>
      </c>
      <c r="E4025" s="107">
        <v>7</v>
      </c>
      <c r="H4025" s="107" t="s">
        <v>11</v>
      </c>
      <c r="I4025" s="107">
        <v>290</v>
      </c>
      <c r="J4025" s="107">
        <v>10</v>
      </c>
      <c r="T4025" s="50"/>
      <c r="U4025" s="79" t="e">
        <f t="shared" si="1112"/>
        <v>#DIV/0!</v>
      </c>
      <c r="V4025" s="79" t="e">
        <f t="shared" si="1113"/>
        <v>#DIV/0!</v>
      </c>
      <c r="W4025" s="465" t="e">
        <f t="shared" si="1114"/>
        <v>#DIV/0!</v>
      </c>
      <c r="X4025" s="465" t="e">
        <f t="shared" si="1115"/>
        <v>#DIV/0!</v>
      </c>
      <c r="AE4025" s="689"/>
    </row>
    <row r="4026" spans="1:35" s="82" customFormat="1" x14ac:dyDescent="0.2">
      <c r="A4026" s="155" t="s">
        <v>1305</v>
      </c>
      <c r="B4026" s="81">
        <v>20210717</v>
      </c>
      <c r="C4026" s="126" t="s">
        <v>59</v>
      </c>
      <c r="D4026" s="126">
        <v>2</v>
      </c>
      <c r="E4026" s="126">
        <v>7</v>
      </c>
      <c r="F4026" s="107"/>
      <c r="G4026" s="107"/>
      <c r="H4026" s="126" t="s">
        <v>10</v>
      </c>
      <c r="I4026" s="126">
        <v>293</v>
      </c>
      <c r="J4026" s="126">
        <v>5</v>
      </c>
      <c r="K4026" s="82">
        <v>5</v>
      </c>
      <c r="L4026" s="82">
        <v>1</v>
      </c>
      <c r="M4026" s="82">
        <v>0</v>
      </c>
      <c r="N4026" s="83">
        <v>1</v>
      </c>
      <c r="O4026" s="82" t="str">
        <f>Cal_051922a!$E$2</f>
        <v>Cal_051922a</v>
      </c>
      <c r="P4026" s="158">
        <f>Cal_051922a!$Q$3</f>
        <v>1.8382409380942635</v>
      </c>
      <c r="Q4026" s="158">
        <f>Cal_051922a!$R$3</f>
        <v>0.56187208580813652</v>
      </c>
      <c r="R4026" s="84">
        <v>73.87</v>
      </c>
      <c r="S4026" s="84">
        <v>47.64</v>
      </c>
      <c r="T4026" s="158">
        <f t="shared" ref="T4026" si="1117">AVERAGE(0.78, 0.711, 0.651, 1.111, 0.917, 0.815)</f>
        <v>0.8308333333333332</v>
      </c>
      <c r="U4026" s="125">
        <f t="shared" si="1099"/>
        <v>73.039166666666674</v>
      </c>
      <c r="V4026" s="125">
        <f t="shared" si="1100"/>
        <v>46.80916666666667</v>
      </c>
      <c r="W4026" s="459">
        <f t="shared" si="1101"/>
        <v>0.55153324757862587</v>
      </c>
      <c r="X4026" s="459">
        <f t="shared" si="1102"/>
        <v>0.27350329320726696</v>
      </c>
      <c r="Y4026" s="82">
        <f>Cal_051922a!$A$3</f>
        <v>20220519</v>
      </c>
      <c r="Z4026" s="90" t="s">
        <v>1551</v>
      </c>
      <c r="AA4026" s="82">
        <v>20220914</v>
      </c>
      <c r="AB4026" s="48"/>
      <c r="AC4026" s="43"/>
      <c r="AD4026" s="43"/>
      <c r="AE4026" s="689" t="s">
        <v>1250</v>
      </c>
      <c r="AF4026" s="567">
        <v>1</v>
      </c>
      <c r="AG4026" s="130" t="s">
        <v>1634</v>
      </c>
      <c r="AH4026" s="159" t="s">
        <v>167</v>
      </c>
      <c r="AI4026" s="155"/>
    </row>
    <row r="4027" spans="1:35" s="82" customFormat="1" x14ac:dyDescent="0.2">
      <c r="A4027" s="155" t="s">
        <v>1305</v>
      </c>
      <c r="B4027" s="81">
        <v>20210717</v>
      </c>
      <c r="C4027" s="126" t="s">
        <v>59</v>
      </c>
      <c r="D4027" s="126">
        <v>2</v>
      </c>
      <c r="E4027" s="126">
        <v>7</v>
      </c>
      <c r="F4027" s="107"/>
      <c r="G4027" s="107"/>
      <c r="H4027" s="126" t="s">
        <v>11</v>
      </c>
      <c r="I4027" s="126">
        <v>294</v>
      </c>
      <c r="J4027" s="126">
        <v>5</v>
      </c>
      <c r="K4027" s="82">
        <v>5</v>
      </c>
      <c r="L4027" s="82">
        <v>1</v>
      </c>
      <c r="M4027" s="82">
        <v>0</v>
      </c>
      <c r="N4027" s="83">
        <v>1</v>
      </c>
      <c r="O4027" s="82" t="str">
        <f>Cal_051922a!$E$2</f>
        <v>Cal_051922a</v>
      </c>
      <c r="P4027" s="158">
        <f>Cal_051922a!$Q$3</f>
        <v>1.8382409380942635</v>
      </c>
      <c r="Q4027" s="158">
        <f>Cal_051922a!$R$3</f>
        <v>0.56187208580813652</v>
      </c>
      <c r="R4027" s="84">
        <v>70.91</v>
      </c>
      <c r="S4027" s="84">
        <v>44.75</v>
      </c>
      <c r="T4027" s="82">
        <f t="shared" ref="T4027" si="1118">AVERAGE(0.524, 0.653, 0.833, 0.775, 0.829, 0.959)</f>
        <v>0.76216666666666655</v>
      </c>
      <c r="U4027" s="125">
        <f t="shared" si="1099"/>
        <v>70.147833333333324</v>
      </c>
      <c r="V4027" s="125">
        <f t="shared" si="1100"/>
        <v>43.987833333333334</v>
      </c>
      <c r="W4027" s="459">
        <f t="shared" si="1101"/>
        <v>0.54819041377822753</v>
      </c>
      <c r="X4027" s="459">
        <f t="shared" si="1102"/>
        <v>0.22448151592694179</v>
      </c>
      <c r="Y4027" s="82">
        <f>Cal_051922a!$A$3</f>
        <v>20220519</v>
      </c>
      <c r="Z4027" s="90" t="s">
        <v>1546</v>
      </c>
      <c r="AA4027" s="82">
        <v>20220819</v>
      </c>
      <c r="AB4027" s="48"/>
      <c r="AC4027" s="43"/>
      <c r="AD4027" s="43"/>
      <c r="AE4027" s="689" t="s">
        <v>1250</v>
      </c>
      <c r="AF4027" s="567">
        <v>1</v>
      </c>
      <c r="AG4027" s="130" t="s">
        <v>1634</v>
      </c>
      <c r="AH4027" s="159" t="s">
        <v>168</v>
      </c>
      <c r="AI4027" s="155"/>
    </row>
    <row r="4028" spans="1:35" s="372" customFormat="1" x14ac:dyDescent="0.2">
      <c r="A4028" s="371" t="s">
        <v>1305</v>
      </c>
      <c r="B4028" s="462">
        <v>20210717</v>
      </c>
      <c r="C4028" s="373" t="s">
        <v>59</v>
      </c>
      <c r="D4028" s="373">
        <v>2</v>
      </c>
      <c r="E4028" s="373">
        <v>7</v>
      </c>
      <c r="F4028" s="107"/>
      <c r="G4028" s="107"/>
      <c r="H4028" s="373" t="s">
        <v>10</v>
      </c>
      <c r="I4028" s="373">
        <v>551</v>
      </c>
      <c r="J4028" s="373">
        <v>20</v>
      </c>
      <c r="K4028" s="372">
        <v>5</v>
      </c>
      <c r="L4028" s="372">
        <v>1</v>
      </c>
      <c r="M4028" s="372">
        <v>0</v>
      </c>
      <c r="N4028" s="375">
        <v>1</v>
      </c>
      <c r="O4028" s="82" t="str">
        <f>Cal_051922a!$E$2</f>
        <v>Cal_051922a</v>
      </c>
      <c r="P4028" s="158">
        <f>Cal_051922a!$Q$3</f>
        <v>1.8382409380942635</v>
      </c>
      <c r="Q4028" s="158">
        <f>Cal_051922a!$R$3</f>
        <v>0.56187208580813652</v>
      </c>
      <c r="R4028" s="376">
        <v>68.97</v>
      </c>
      <c r="S4028" s="376">
        <v>40.409999999999997</v>
      </c>
      <c r="T4028" s="158">
        <f t="shared" ref="T4028:T4029" si="1119">AVERAGE(0.78, 0.711, 0.651, 1.111, 0.917, 0.815)</f>
        <v>0.8308333333333332</v>
      </c>
      <c r="U4028" s="378">
        <f t="shared" si="1099"/>
        <v>68.139166666666668</v>
      </c>
      <c r="V4028" s="378">
        <f t="shared" si="1100"/>
        <v>39.579166666666666</v>
      </c>
      <c r="W4028" s="464">
        <f t="shared" si="1101"/>
        <v>0.31933581672097566</v>
      </c>
      <c r="X4028" s="464">
        <f t="shared" si="1102"/>
        <v>5.1622354396943418E-2</v>
      </c>
      <c r="Y4028" s="82">
        <f>Cal_051922a!$A$3</f>
        <v>20220519</v>
      </c>
      <c r="Z4028" s="90" t="s">
        <v>1551</v>
      </c>
      <c r="AA4028" s="82">
        <v>20220914</v>
      </c>
      <c r="AB4028" s="48"/>
      <c r="AC4028" s="43"/>
      <c r="AD4028" s="43"/>
      <c r="AE4028" s="689" t="s">
        <v>1250</v>
      </c>
      <c r="AF4028" s="628">
        <v>3</v>
      </c>
      <c r="AG4028" s="130" t="s">
        <v>1634</v>
      </c>
      <c r="AH4028" s="382" t="s">
        <v>1849</v>
      </c>
      <c r="AI4028" s="371"/>
    </row>
    <row r="4029" spans="1:35" s="372" customFormat="1" x14ac:dyDescent="0.2">
      <c r="A4029" s="371" t="s">
        <v>1305</v>
      </c>
      <c r="B4029" s="462">
        <v>20210717</v>
      </c>
      <c r="C4029" s="373" t="s">
        <v>59</v>
      </c>
      <c r="D4029" s="373">
        <v>2</v>
      </c>
      <c r="E4029" s="373">
        <v>7</v>
      </c>
      <c r="F4029" s="107"/>
      <c r="G4029" s="107"/>
      <c r="H4029" s="373" t="s">
        <v>11</v>
      </c>
      <c r="I4029" s="373">
        <v>551</v>
      </c>
      <c r="J4029" s="373">
        <v>20</v>
      </c>
      <c r="K4029" s="372">
        <v>5</v>
      </c>
      <c r="L4029" s="372">
        <v>1</v>
      </c>
      <c r="M4029" s="372">
        <v>0</v>
      </c>
      <c r="N4029" s="375">
        <v>1</v>
      </c>
      <c r="O4029" s="82" t="str">
        <f>Cal_051922a!$E$2</f>
        <v>Cal_051922a</v>
      </c>
      <c r="P4029" s="158">
        <f>Cal_051922a!$Q$3</f>
        <v>1.8382409380942635</v>
      </c>
      <c r="Q4029" s="158">
        <f>Cal_051922a!$R$3</f>
        <v>0.56187208580813652</v>
      </c>
      <c r="R4029" s="376">
        <v>50.49</v>
      </c>
      <c r="S4029" s="376">
        <v>30.2</v>
      </c>
      <c r="T4029" s="158">
        <f t="shared" si="1119"/>
        <v>0.8308333333333332</v>
      </c>
      <c r="U4029" s="378">
        <f t="shared" si="1099"/>
        <v>49.659166666666671</v>
      </c>
      <c r="V4029" s="378">
        <f t="shared" si="1100"/>
        <v>29.369166666666665</v>
      </c>
      <c r="W4029" s="464">
        <f t="shared" si="1101"/>
        <v>0.22686707707523099</v>
      </c>
      <c r="X4029" s="464">
        <f t="shared" si="1102"/>
        <v>4.8397241794309355E-2</v>
      </c>
      <c r="Y4029" s="82">
        <f>Cal_051922a!$A$3</f>
        <v>20220519</v>
      </c>
      <c r="Z4029" s="90" t="s">
        <v>1551</v>
      </c>
      <c r="AA4029" s="82">
        <v>20220914</v>
      </c>
      <c r="AB4029" s="48"/>
      <c r="AC4029" s="43"/>
      <c r="AD4029" s="43"/>
      <c r="AE4029" s="689" t="s">
        <v>1250</v>
      </c>
      <c r="AF4029" s="628">
        <v>3</v>
      </c>
      <c r="AG4029" s="130" t="s">
        <v>1634</v>
      </c>
      <c r="AH4029" s="382" t="s">
        <v>1850</v>
      </c>
      <c r="AI4029" s="371"/>
    </row>
    <row r="4030" spans="1:35" x14ac:dyDescent="0.2">
      <c r="A4030" t="s">
        <v>1305</v>
      </c>
      <c r="B4030" s="45">
        <v>20210717</v>
      </c>
      <c r="C4030" s="107" t="s">
        <v>59</v>
      </c>
      <c r="D4030" s="107">
        <v>2</v>
      </c>
      <c r="E4030" s="107">
        <v>12</v>
      </c>
      <c r="H4030" s="107" t="s">
        <v>10</v>
      </c>
      <c r="I4030" s="107">
        <v>290</v>
      </c>
      <c r="J4030" s="107">
        <v>0</v>
      </c>
      <c r="K4030" s="43">
        <v>10</v>
      </c>
      <c r="L4030" s="43">
        <v>1</v>
      </c>
      <c r="M4030" s="43">
        <v>0</v>
      </c>
      <c r="N4030" s="49">
        <v>1</v>
      </c>
      <c r="O4030" s="43" t="str">
        <f>Cal_051922a!$E$2</f>
        <v>Cal_051922a</v>
      </c>
      <c r="P4030" s="50">
        <f>Cal_051922a!$Q$3</f>
        <v>1.8382409380942635</v>
      </c>
      <c r="Q4030" s="50">
        <f>Cal_051922a!$R$3</f>
        <v>0.56187208580813652</v>
      </c>
      <c r="R4030" s="46">
        <v>123.7</v>
      </c>
      <c r="S4030" s="46">
        <v>78.989999999999995</v>
      </c>
      <c r="T4030" s="43">
        <f t="shared" ref="T4030:T4031" si="1120">AVERAGE(0.606,0.763,0.748,0.817,0.777,0.792)</f>
        <v>0.75050000000000006</v>
      </c>
      <c r="U4030" s="79">
        <f t="shared" si="1099"/>
        <v>122.9495</v>
      </c>
      <c r="V4030" s="79">
        <f t="shared" si="1100"/>
        <v>78.239499999999992</v>
      </c>
      <c r="W4030" s="465">
        <f t="shared" si="1101"/>
        <v>1.8996679478032328</v>
      </c>
      <c r="X4030" s="465">
        <f t="shared" si="1102"/>
        <v>0.88688922960623662</v>
      </c>
      <c r="Y4030" s="43">
        <f>Cal_051922a!$A$3</f>
        <v>20220519</v>
      </c>
      <c r="Z4030" s="48" t="s">
        <v>1580</v>
      </c>
      <c r="AA4030" s="43">
        <v>20221107</v>
      </c>
      <c r="AE4030" s="689" t="s">
        <v>1250</v>
      </c>
      <c r="AF4030" s="130">
        <v>1</v>
      </c>
      <c r="AG4030" s="130" t="s">
        <v>1634</v>
      </c>
    </row>
    <row r="4031" spans="1:35" x14ac:dyDescent="0.2">
      <c r="A4031" t="s">
        <v>1305</v>
      </c>
      <c r="B4031" s="45">
        <v>20210717</v>
      </c>
      <c r="C4031" s="107" t="s">
        <v>59</v>
      </c>
      <c r="D4031" s="107">
        <v>2</v>
      </c>
      <c r="E4031" s="107">
        <v>12</v>
      </c>
      <c r="H4031" s="107" t="s">
        <v>11</v>
      </c>
      <c r="I4031" s="107">
        <v>290</v>
      </c>
      <c r="J4031" s="107">
        <v>0</v>
      </c>
      <c r="K4031" s="43">
        <v>10</v>
      </c>
      <c r="L4031" s="43">
        <v>1</v>
      </c>
      <c r="M4031" s="43">
        <v>0</v>
      </c>
      <c r="N4031" s="49">
        <v>1</v>
      </c>
      <c r="O4031" s="43" t="str">
        <f>Cal_051922a!$E$2</f>
        <v>Cal_051922a</v>
      </c>
      <c r="P4031" s="50">
        <f>Cal_051922a!$Q$3</f>
        <v>1.8382409380942635</v>
      </c>
      <c r="Q4031" s="50">
        <f>Cal_051922a!$R$3</f>
        <v>0.56187208580813652</v>
      </c>
      <c r="R4031" s="46">
        <v>120.4</v>
      </c>
      <c r="S4031" s="46">
        <v>79.06</v>
      </c>
      <c r="T4031" s="43">
        <f t="shared" si="1120"/>
        <v>0.75050000000000006</v>
      </c>
      <c r="U4031" s="79">
        <f t="shared" si="1099"/>
        <v>119.6495</v>
      </c>
      <c r="V4031" s="79">
        <f t="shared" si="1100"/>
        <v>78.3095</v>
      </c>
      <c r="W4031" s="465">
        <f t="shared" si="1101"/>
        <v>1.7564811666782743</v>
      </c>
      <c r="X4031" s="465">
        <f t="shared" si="1102"/>
        <v>1.0325691120728284</v>
      </c>
      <c r="Y4031" s="43">
        <f>Cal_051922a!$A$3</f>
        <v>20220519</v>
      </c>
      <c r="Z4031" s="48" t="s">
        <v>1580</v>
      </c>
      <c r="AA4031" s="43">
        <v>20221107</v>
      </c>
      <c r="AE4031" s="689" t="s">
        <v>1250</v>
      </c>
      <c r="AF4031" s="130">
        <v>1</v>
      </c>
      <c r="AG4031" s="130" t="s">
        <v>1634</v>
      </c>
    </row>
    <row r="4032" spans="1:35" x14ac:dyDescent="0.2">
      <c r="A4032" t="s">
        <v>1305</v>
      </c>
      <c r="B4032" s="45">
        <v>20210717</v>
      </c>
      <c r="C4032" s="107" t="s">
        <v>59</v>
      </c>
      <c r="D4032" s="107">
        <v>2</v>
      </c>
      <c r="E4032" s="107">
        <v>12</v>
      </c>
      <c r="H4032" s="107" t="s">
        <v>10</v>
      </c>
      <c r="I4032" s="107">
        <v>290</v>
      </c>
      <c r="J4032" s="107">
        <v>10</v>
      </c>
      <c r="K4032" s="43">
        <v>5</v>
      </c>
      <c r="L4032" s="43">
        <v>1</v>
      </c>
      <c r="M4032" s="43">
        <v>0</v>
      </c>
      <c r="N4032" s="49">
        <v>1</v>
      </c>
      <c r="O4032" s="43" t="str">
        <f>Cal_051922a!$E$2</f>
        <v>Cal_051922a</v>
      </c>
      <c r="P4032" s="50">
        <f>Cal_051922a!$Q$3</f>
        <v>1.8382409380942635</v>
      </c>
      <c r="Q4032" s="50">
        <f>Cal_051922a!$R$3</f>
        <v>0.56187208580813652</v>
      </c>
      <c r="R4032" s="46">
        <v>194.8</v>
      </c>
      <c r="S4032" s="46">
        <v>125.3</v>
      </c>
      <c r="T4032" s="50">
        <f>AVERAGE(0.765, 0.963, 0.949, 0.629, 0.835, 0.766)</f>
        <v>0.8178333333333333</v>
      </c>
      <c r="U4032" s="79">
        <f>(R4032-T4032)*(L4032+M4032)/L4032</f>
        <v>193.98216666666667</v>
      </c>
      <c r="V4032" s="79">
        <f>(S4032-T4032)*(L4032+M4032)/L4032</f>
        <v>124.48216666666666</v>
      </c>
      <c r="W4032" s="465">
        <f t="shared" si="1101"/>
        <v>1.4764809032914861</v>
      </c>
      <c r="X4032" s="465">
        <f t="shared" si="1102"/>
        <v>0.74028093046564314</v>
      </c>
      <c r="Y4032" s="43">
        <f>Cal_051922a!$A$3</f>
        <v>20220519</v>
      </c>
      <c r="Z4032" s="48" t="s">
        <v>2007</v>
      </c>
      <c r="AA4032" s="43">
        <v>20230214</v>
      </c>
      <c r="AE4032" s="689" t="s">
        <v>1250</v>
      </c>
      <c r="AF4032" s="130">
        <v>1</v>
      </c>
    </row>
    <row r="4033" spans="1:35" x14ac:dyDescent="0.2">
      <c r="A4033" t="s">
        <v>1305</v>
      </c>
      <c r="B4033" s="45">
        <v>20210717</v>
      </c>
      <c r="C4033" s="107" t="s">
        <v>59</v>
      </c>
      <c r="D4033" s="107">
        <v>2</v>
      </c>
      <c r="E4033" s="107">
        <v>12</v>
      </c>
      <c r="H4033" s="107" t="s">
        <v>11</v>
      </c>
      <c r="I4033" s="107">
        <v>290</v>
      </c>
      <c r="J4033" s="107">
        <v>10</v>
      </c>
      <c r="K4033" s="43">
        <v>5</v>
      </c>
      <c r="L4033" s="43">
        <v>1</v>
      </c>
      <c r="M4033" s="43">
        <v>0</v>
      </c>
      <c r="N4033" s="49">
        <v>1</v>
      </c>
      <c r="O4033" s="43" t="str">
        <f>Cal_051922a!$E$2</f>
        <v>Cal_051922a</v>
      </c>
      <c r="P4033" s="50">
        <f>Cal_051922a!$Q$3</f>
        <v>1.8382409380942635</v>
      </c>
      <c r="Q4033" s="50">
        <f>Cal_051922a!$R$3</f>
        <v>0.56187208580813652</v>
      </c>
      <c r="R4033" s="46">
        <v>177.4</v>
      </c>
      <c r="S4033" s="46">
        <v>115</v>
      </c>
      <c r="T4033" s="50">
        <f t="shared" ref="T4033" si="1121">AVERAGE(0.492,0.582,0.639,0.682,0.559,0.771)</f>
        <v>0.62083333333333335</v>
      </c>
      <c r="U4033" s="79">
        <f t="shared" si="1099"/>
        <v>176.77916666666667</v>
      </c>
      <c r="V4033" s="79">
        <f t="shared" si="1100"/>
        <v>114.37916666666666</v>
      </c>
      <c r="W4033" s="465">
        <f t="shared" si="1101"/>
        <v>1.3256461635307728</v>
      </c>
      <c r="X4033" s="465">
        <f t="shared" si="1102"/>
        <v>0.71120279269411313</v>
      </c>
      <c r="Y4033" s="43">
        <f>Cal_051922a!$A$3</f>
        <v>20220519</v>
      </c>
      <c r="Z4033" s="48" t="s">
        <v>1595</v>
      </c>
      <c r="AA4033" s="43">
        <v>20221201</v>
      </c>
      <c r="AE4033" s="689" t="s">
        <v>1250</v>
      </c>
      <c r="AF4033" s="130">
        <v>1</v>
      </c>
    </row>
    <row r="4034" spans="1:35" s="82" customFormat="1" x14ac:dyDescent="0.2">
      <c r="A4034" s="155" t="s">
        <v>1305</v>
      </c>
      <c r="B4034" s="81">
        <v>20210717</v>
      </c>
      <c r="C4034" s="126" t="s">
        <v>59</v>
      </c>
      <c r="D4034" s="126">
        <v>2</v>
      </c>
      <c r="E4034" s="126">
        <v>12</v>
      </c>
      <c r="F4034" s="107"/>
      <c r="G4034" s="107"/>
      <c r="H4034" s="126" t="s">
        <v>10</v>
      </c>
      <c r="I4034" s="126">
        <v>293</v>
      </c>
      <c r="J4034" s="126">
        <v>5</v>
      </c>
      <c r="K4034" s="82">
        <v>5</v>
      </c>
      <c r="L4034" s="82">
        <v>1</v>
      </c>
      <c r="M4034" s="82">
        <v>0</v>
      </c>
      <c r="N4034" s="83">
        <v>1</v>
      </c>
      <c r="O4034" s="82" t="str">
        <f>Cal_051922a!$E$2</f>
        <v>Cal_051922a</v>
      </c>
      <c r="P4034" s="158">
        <f>Cal_051922a!$Q$3</f>
        <v>1.8382409380942635</v>
      </c>
      <c r="Q4034" s="158">
        <f>Cal_051922a!$R$3</f>
        <v>0.56187208580813652</v>
      </c>
      <c r="R4034" s="84">
        <v>85.08</v>
      </c>
      <c r="S4034" s="84">
        <v>51.95</v>
      </c>
      <c r="T4034" s="82">
        <f t="shared" ref="T4034:T4036" si="1122">AVERAGE(0.524, 0.653, 0.833, 0.775, 0.829, 0.959)</f>
        <v>0.76216666666666655</v>
      </c>
      <c r="U4034" s="125">
        <f t="shared" si="1099"/>
        <v>84.317833333333326</v>
      </c>
      <c r="V4034" s="125">
        <f t="shared" si="1100"/>
        <v>51.187833333333337</v>
      </c>
      <c r="W4034" s="459">
        <f t="shared" si="1101"/>
        <v>0.696618242176129</v>
      </c>
      <c r="X4034" s="459">
        <f t="shared" si="1102"/>
        <v>0.20559463515184784</v>
      </c>
      <c r="Y4034" s="82">
        <f>Cal_051922a!$A$3</f>
        <v>20220519</v>
      </c>
      <c r="Z4034" s="90" t="s">
        <v>1546</v>
      </c>
      <c r="AA4034" s="82">
        <v>20220819</v>
      </c>
      <c r="AB4034" s="48"/>
      <c r="AC4034" s="43"/>
      <c r="AD4034" s="43"/>
      <c r="AE4034" s="689" t="s">
        <v>1250</v>
      </c>
      <c r="AF4034" s="567">
        <v>1</v>
      </c>
      <c r="AG4034" s="130" t="s">
        <v>1634</v>
      </c>
      <c r="AH4034" s="159" t="s">
        <v>164</v>
      </c>
      <c r="AI4034" s="155"/>
    </row>
    <row r="4035" spans="1:35" s="82" customFormat="1" x14ac:dyDescent="0.2">
      <c r="A4035" s="155" t="s">
        <v>1305</v>
      </c>
      <c r="B4035" s="81">
        <v>20210717</v>
      </c>
      <c r="C4035" s="126" t="s">
        <v>59</v>
      </c>
      <c r="D4035" s="126">
        <v>2</v>
      </c>
      <c r="E4035" s="126">
        <v>12</v>
      </c>
      <c r="F4035" s="107"/>
      <c r="G4035" s="107"/>
      <c r="H4035" s="126" t="s">
        <v>11</v>
      </c>
      <c r="I4035" s="126">
        <v>294</v>
      </c>
      <c r="J4035" s="126">
        <v>5</v>
      </c>
      <c r="K4035" s="82">
        <v>5</v>
      </c>
      <c r="L4035" s="82">
        <v>1</v>
      </c>
      <c r="M4035" s="82">
        <v>0</v>
      </c>
      <c r="N4035" s="83">
        <v>1</v>
      </c>
      <c r="O4035" s="82" t="str">
        <f>Cal_051922a!$E$2</f>
        <v>Cal_051922a</v>
      </c>
      <c r="P4035" s="158">
        <f>Cal_051922a!$Q$3</f>
        <v>1.8382409380942635</v>
      </c>
      <c r="Q4035" s="158">
        <f>Cal_051922a!$R$3</f>
        <v>0.56187208580813652</v>
      </c>
      <c r="R4035" s="84">
        <v>100.3</v>
      </c>
      <c r="S4035" s="84">
        <v>62.5</v>
      </c>
      <c r="T4035" s="158">
        <f t="shared" ref="T4035" si="1123">AVERAGE(0.78, 0.711, 0.651, 1.111, 0.917, 0.815)</f>
        <v>0.8308333333333332</v>
      </c>
      <c r="U4035" s="125">
        <f t="shared" si="1099"/>
        <v>99.469166666666666</v>
      </c>
      <c r="V4035" s="125">
        <f t="shared" si="1100"/>
        <v>61.669166666666669</v>
      </c>
      <c r="W4035" s="459">
        <f t="shared" si="1101"/>
        <v>0.79211000156028311</v>
      </c>
      <c r="X4035" s="459">
        <f t="shared" si="1102"/>
        <v>0.29114485326646133</v>
      </c>
      <c r="Y4035" s="82">
        <f>Cal_051922a!$A$3</f>
        <v>20220519</v>
      </c>
      <c r="Z4035" s="90" t="s">
        <v>1551</v>
      </c>
      <c r="AA4035" s="82">
        <v>20220914</v>
      </c>
      <c r="AB4035" s="48"/>
      <c r="AC4035" s="43"/>
      <c r="AD4035" s="43"/>
      <c r="AE4035" s="689" t="s">
        <v>1250</v>
      </c>
      <c r="AF4035" s="567">
        <v>1</v>
      </c>
      <c r="AG4035" s="130" t="s">
        <v>1634</v>
      </c>
      <c r="AH4035" s="159" t="s">
        <v>166</v>
      </c>
      <c r="AI4035" s="155"/>
    </row>
    <row r="4036" spans="1:35" s="372" customFormat="1" x14ac:dyDescent="0.2">
      <c r="A4036" s="371" t="s">
        <v>1305</v>
      </c>
      <c r="B4036" s="462">
        <v>20210717</v>
      </c>
      <c r="C4036" s="373" t="s">
        <v>59</v>
      </c>
      <c r="D4036" s="373">
        <v>2</v>
      </c>
      <c r="E4036" s="373">
        <v>12</v>
      </c>
      <c r="F4036" s="107"/>
      <c r="G4036" s="107"/>
      <c r="H4036" s="373" t="s">
        <v>10</v>
      </c>
      <c r="I4036" s="373">
        <v>550</v>
      </c>
      <c r="J4036" s="373">
        <v>20</v>
      </c>
      <c r="K4036" s="372">
        <v>5</v>
      </c>
      <c r="L4036" s="372">
        <v>1</v>
      </c>
      <c r="M4036" s="372">
        <v>0</v>
      </c>
      <c r="N4036" s="375">
        <v>1</v>
      </c>
      <c r="O4036" s="82" t="str">
        <f>Cal_051922a!$E$2</f>
        <v>Cal_051922a</v>
      </c>
      <c r="P4036" s="158">
        <f>Cal_051922a!$Q$3</f>
        <v>1.8382409380942635</v>
      </c>
      <c r="Q4036" s="158">
        <f>Cal_051922a!$R$3</f>
        <v>0.56187208580813652</v>
      </c>
      <c r="R4036" s="376">
        <v>52.77</v>
      </c>
      <c r="S4036" s="376">
        <v>31.46</v>
      </c>
      <c r="T4036" s="82">
        <f t="shared" si="1122"/>
        <v>0.76216666666666655</v>
      </c>
      <c r="U4036" s="378">
        <f t="shared" si="1099"/>
        <v>52.007833333333338</v>
      </c>
      <c r="V4036" s="378">
        <f t="shared" si="1100"/>
        <v>30.697833333333335</v>
      </c>
      <c r="W4036" s="464">
        <f t="shared" si="1101"/>
        <v>0.23870514935908577</v>
      </c>
      <c r="X4036" s="464">
        <f t="shared" si="1102"/>
        <v>4.9535301886090941E-2</v>
      </c>
      <c r="Y4036" s="82">
        <f>Cal_051922a!$A$3</f>
        <v>20220519</v>
      </c>
      <c r="Z4036" s="90" t="s">
        <v>1546</v>
      </c>
      <c r="AA4036" s="82">
        <v>20220819</v>
      </c>
      <c r="AB4036" s="48"/>
      <c r="AC4036" s="43"/>
      <c r="AD4036" s="43"/>
      <c r="AE4036" s="689" t="s">
        <v>1250</v>
      </c>
      <c r="AF4036" s="628">
        <v>1</v>
      </c>
      <c r="AG4036" s="130" t="s">
        <v>1634</v>
      </c>
      <c r="AH4036" s="382" t="s">
        <v>170</v>
      </c>
      <c r="AI4036" s="371"/>
    </row>
    <row r="4037" spans="1:35" s="372" customFormat="1" x14ac:dyDescent="0.2">
      <c r="A4037" s="371" t="s">
        <v>1305</v>
      </c>
      <c r="B4037" s="462">
        <v>20210717</v>
      </c>
      <c r="C4037" s="373" t="s">
        <v>59</v>
      </c>
      <c r="D4037" s="373">
        <v>2</v>
      </c>
      <c r="E4037" s="373">
        <v>12</v>
      </c>
      <c r="F4037" s="107"/>
      <c r="G4037" s="107"/>
      <c r="H4037" s="373" t="s">
        <v>11</v>
      </c>
      <c r="I4037" s="373">
        <v>550</v>
      </c>
      <c r="J4037" s="373">
        <v>20</v>
      </c>
      <c r="K4037" s="372">
        <v>5</v>
      </c>
      <c r="L4037" s="372">
        <v>1</v>
      </c>
      <c r="M4037" s="372">
        <v>0</v>
      </c>
      <c r="N4037" s="375">
        <v>1</v>
      </c>
      <c r="O4037" s="82" t="str">
        <f>Cal_051922a!$E$2</f>
        <v>Cal_051922a</v>
      </c>
      <c r="P4037" s="158">
        <f>Cal_051922a!$Q$3</f>
        <v>1.8382409380942635</v>
      </c>
      <c r="Q4037" s="158">
        <f>Cal_051922a!$R$3</f>
        <v>0.56187208580813652</v>
      </c>
      <c r="R4037" s="376">
        <v>47.29</v>
      </c>
      <c r="S4037" s="376">
        <v>28.27</v>
      </c>
      <c r="T4037" s="158">
        <f t="shared" ref="T4037" si="1124">AVERAGE(0.78, 0.711, 0.651, 1.111, 0.917, 0.815)</f>
        <v>0.8308333333333332</v>
      </c>
      <c r="U4037" s="378">
        <f t="shared" si="1099"/>
        <v>46.459166666666668</v>
      </c>
      <c r="V4037" s="378">
        <f t="shared" si="1100"/>
        <v>27.439166666666665</v>
      </c>
      <c r="W4037" s="464">
        <f t="shared" si="1101"/>
        <v>0.21305358708633562</v>
      </c>
      <c r="X4037" s="464">
        <f t="shared" si="1102"/>
        <v>4.4589279623853818E-2</v>
      </c>
      <c r="Y4037" s="82">
        <f>Cal_051922a!$A$3</f>
        <v>20220519</v>
      </c>
      <c r="Z4037" s="90" t="s">
        <v>1551</v>
      </c>
      <c r="AA4037" s="82">
        <v>20220914</v>
      </c>
      <c r="AB4037" s="48"/>
      <c r="AC4037" s="43"/>
      <c r="AD4037" s="43"/>
      <c r="AE4037" s="689" t="s">
        <v>1250</v>
      </c>
      <c r="AF4037" s="628">
        <v>1</v>
      </c>
      <c r="AG4037" s="130" t="s">
        <v>1634</v>
      </c>
      <c r="AH4037" s="382" t="s">
        <v>171</v>
      </c>
      <c r="AI4037" s="371"/>
    </row>
    <row r="4038" spans="1:35" x14ac:dyDescent="0.2">
      <c r="A4038" t="s">
        <v>1305</v>
      </c>
      <c r="B4038" s="45">
        <v>20210717</v>
      </c>
      <c r="C4038" s="107" t="s">
        <v>59</v>
      </c>
      <c r="D4038" s="107">
        <v>2</v>
      </c>
      <c r="E4038" s="107">
        <v>17</v>
      </c>
      <c r="H4038" s="107" t="s">
        <v>10</v>
      </c>
      <c r="I4038" s="107">
        <v>290</v>
      </c>
      <c r="J4038" s="107">
        <v>0</v>
      </c>
      <c r="K4038" s="43">
        <v>5</v>
      </c>
      <c r="L4038" s="43">
        <v>1</v>
      </c>
      <c r="M4038" s="43">
        <v>0</v>
      </c>
      <c r="N4038" s="49">
        <v>1</v>
      </c>
      <c r="O4038" s="43" t="str">
        <f>Cal_051922a!$E$2</f>
        <v>Cal_051922a</v>
      </c>
      <c r="P4038" s="50">
        <f>Cal_051922a!$Q$3</f>
        <v>1.8382409380942635</v>
      </c>
      <c r="Q4038" s="50">
        <f>Cal_051922a!$R$3</f>
        <v>0.56187208580813652</v>
      </c>
      <c r="R4038" s="46">
        <v>52.87</v>
      </c>
      <c r="S4038" s="46">
        <v>32.22</v>
      </c>
      <c r="T4038" s="43">
        <f t="shared" ref="T4038:T4039" si="1125">AVERAGE(0.606,0.763,0.748,0.817,0.777,0.792)</f>
        <v>0.75050000000000006</v>
      </c>
      <c r="U4038" s="79">
        <f t="shared" si="1099"/>
        <v>52.119499999999995</v>
      </c>
      <c r="V4038" s="79">
        <f t="shared" si="1100"/>
        <v>31.4695</v>
      </c>
      <c r="W4038" s="465">
        <f t="shared" si="1101"/>
        <v>0.43869540507869315</v>
      </c>
      <c r="X4038" s="465">
        <f t="shared" si="1102"/>
        <v>0.12170925685349776</v>
      </c>
      <c r="Y4038" s="43">
        <f>Cal_051922a!$A$3</f>
        <v>20220519</v>
      </c>
      <c r="Z4038" s="48" t="s">
        <v>1580</v>
      </c>
      <c r="AA4038" s="43">
        <v>20221107</v>
      </c>
      <c r="AE4038" s="689" t="s">
        <v>1250</v>
      </c>
      <c r="AF4038" s="130">
        <v>1</v>
      </c>
      <c r="AG4038" s="130" t="s">
        <v>1634</v>
      </c>
    </row>
    <row r="4039" spans="1:35" x14ac:dyDescent="0.2">
      <c r="A4039" t="s">
        <v>1305</v>
      </c>
      <c r="B4039" s="45">
        <v>20210717</v>
      </c>
      <c r="C4039" s="107" t="s">
        <v>59</v>
      </c>
      <c r="D4039" s="107">
        <v>2</v>
      </c>
      <c r="E4039" s="107">
        <v>17</v>
      </c>
      <c r="H4039" s="107" t="s">
        <v>11</v>
      </c>
      <c r="I4039" s="107">
        <v>290</v>
      </c>
      <c r="J4039" s="107">
        <v>0</v>
      </c>
      <c r="K4039" s="43">
        <v>5</v>
      </c>
      <c r="L4039" s="43">
        <v>1</v>
      </c>
      <c r="M4039" s="43">
        <v>0</v>
      </c>
      <c r="N4039" s="49">
        <v>1</v>
      </c>
      <c r="O4039" s="43" t="str">
        <f>Cal_051922a!$E$2</f>
        <v>Cal_051922a</v>
      </c>
      <c r="P4039" s="50">
        <f>Cal_051922a!$Q$3</f>
        <v>1.8382409380942635</v>
      </c>
      <c r="Q4039" s="50">
        <f>Cal_051922a!$R$3</f>
        <v>0.56187208580813652</v>
      </c>
      <c r="R4039" s="46">
        <v>54.93</v>
      </c>
      <c r="S4039" s="46">
        <v>33.46</v>
      </c>
      <c r="T4039" s="43">
        <f t="shared" si="1125"/>
        <v>0.75050000000000006</v>
      </c>
      <c r="U4039" s="79">
        <f t="shared" si="1099"/>
        <v>54.179499999999997</v>
      </c>
      <c r="V4039" s="79">
        <f t="shared" si="1100"/>
        <v>32.709499999999998</v>
      </c>
      <c r="W4039" s="465">
        <f t="shared" si="1101"/>
        <v>0.45611575530457837</v>
      </c>
      <c r="X4039" s="465">
        <f t="shared" si="1102"/>
        <v>0.12637066136778682</v>
      </c>
      <c r="Y4039" s="43">
        <f>Cal_051922a!$A$3</f>
        <v>20220519</v>
      </c>
      <c r="Z4039" s="48" t="s">
        <v>1580</v>
      </c>
      <c r="AA4039" s="43">
        <v>20221107</v>
      </c>
      <c r="AE4039" s="689" t="s">
        <v>1250</v>
      </c>
      <c r="AF4039" s="130">
        <v>1</v>
      </c>
      <c r="AG4039" s="130" t="s">
        <v>1634</v>
      </c>
    </row>
    <row r="4040" spans="1:35" x14ac:dyDescent="0.2">
      <c r="A4040" t="s">
        <v>1305</v>
      </c>
      <c r="B4040" s="45">
        <v>20210717</v>
      </c>
      <c r="C4040" s="107" t="s">
        <v>59</v>
      </c>
      <c r="D4040" s="107">
        <v>2</v>
      </c>
      <c r="E4040" s="107">
        <v>17</v>
      </c>
      <c r="H4040" s="107" t="s">
        <v>10</v>
      </c>
      <c r="I4040" s="107">
        <v>290</v>
      </c>
      <c r="J4040" s="107">
        <v>10</v>
      </c>
      <c r="K4040" s="43">
        <v>5</v>
      </c>
      <c r="L4040" s="43">
        <v>1</v>
      </c>
      <c r="M4040" s="43">
        <v>0</v>
      </c>
      <c r="N4040" s="49">
        <v>1</v>
      </c>
      <c r="O4040" s="43" t="str">
        <f>Cal_051922a!$E$2</f>
        <v>Cal_051922a</v>
      </c>
      <c r="P4040" s="50">
        <f>Cal_051922a!$Q$3</f>
        <v>1.8382409380942635</v>
      </c>
      <c r="Q4040" s="50">
        <f>Cal_051922a!$R$3</f>
        <v>0.56187208580813652</v>
      </c>
      <c r="R4040" s="46">
        <v>47.95</v>
      </c>
      <c r="S4040" s="46">
        <v>29.38</v>
      </c>
      <c r="T4040" s="50">
        <f>AVERAGE(0.765, 0.963, 0.949, 0.629, 0.835, 0.766)</f>
        <v>0.8178333333333333</v>
      </c>
      <c r="U4040" s="79">
        <f t="shared" si="1099"/>
        <v>47.13216666666667</v>
      </c>
      <c r="V4040" s="79">
        <f t="shared" si="1100"/>
        <v>28.562166666666666</v>
      </c>
      <c r="W4040" s="465">
        <f t="shared" si="1101"/>
        <v>0.39450719962766756</v>
      </c>
      <c r="X4040" s="465">
        <f t="shared" si="1102"/>
        <v>0.11412405777662001</v>
      </c>
      <c r="Y4040" s="43">
        <f>Cal_051922a!$A$3</f>
        <v>20220519</v>
      </c>
      <c r="Z4040" s="48" t="s">
        <v>2007</v>
      </c>
      <c r="AA4040" s="43">
        <v>20230214</v>
      </c>
      <c r="AE4040" s="689" t="s">
        <v>1250</v>
      </c>
      <c r="AF4040" s="130">
        <v>1</v>
      </c>
    </row>
    <row r="4041" spans="1:35" x14ac:dyDescent="0.2">
      <c r="A4041" t="s">
        <v>1305</v>
      </c>
      <c r="B4041" s="45">
        <v>20210717</v>
      </c>
      <c r="C4041" s="107" t="s">
        <v>59</v>
      </c>
      <c r="D4041" s="107">
        <v>2</v>
      </c>
      <c r="E4041" s="107">
        <v>17</v>
      </c>
      <c r="H4041" s="107" t="s">
        <v>11</v>
      </c>
      <c r="I4041" s="107">
        <v>290</v>
      </c>
      <c r="J4041" s="107">
        <v>10</v>
      </c>
      <c r="K4041" s="43">
        <v>5</v>
      </c>
      <c r="L4041" s="43">
        <v>1</v>
      </c>
      <c r="M4041" s="43">
        <v>0</v>
      </c>
      <c r="N4041" s="49">
        <v>1</v>
      </c>
      <c r="O4041" s="43" t="str">
        <f>Cal_051922a!$E$2</f>
        <v>Cal_051922a</v>
      </c>
      <c r="P4041" s="50">
        <f>Cal_051922a!$Q$3</f>
        <v>1.8382409380942635</v>
      </c>
      <c r="Q4041" s="50">
        <f>Cal_051922a!$R$3</f>
        <v>0.56187208580813652</v>
      </c>
      <c r="R4041" s="46">
        <v>42.78</v>
      </c>
      <c r="S4041" s="46">
        <v>25.77</v>
      </c>
      <c r="T4041" s="50">
        <f t="shared" ref="T4041" si="1126">AVERAGE(0.492,0.582,0.639,0.682,0.559,0.771)</f>
        <v>0.62083333333333335</v>
      </c>
      <c r="U4041" s="79">
        <f t="shared" si="1099"/>
        <v>42.159166666666671</v>
      </c>
      <c r="V4041" s="79">
        <f t="shared" si="1100"/>
        <v>25.149166666666666</v>
      </c>
      <c r="W4041" s="465">
        <f t="shared" si="1101"/>
        <v>0.36136604553939827</v>
      </c>
      <c r="X4041" s="465">
        <f t="shared" si="1102"/>
        <v>8.6486962729231925E-2</v>
      </c>
      <c r="Y4041" s="43">
        <f>Cal_051922a!$A$3</f>
        <v>20220519</v>
      </c>
      <c r="Z4041" s="48" t="s">
        <v>1595</v>
      </c>
      <c r="AA4041" s="43">
        <v>20221201</v>
      </c>
      <c r="AE4041" s="689" t="s">
        <v>1250</v>
      </c>
      <c r="AF4041" s="130">
        <v>1</v>
      </c>
    </row>
    <row r="4042" spans="1:35" s="82" customFormat="1" x14ac:dyDescent="0.2">
      <c r="A4042" s="155" t="s">
        <v>1305</v>
      </c>
      <c r="B4042" s="81">
        <v>20210717</v>
      </c>
      <c r="C4042" s="126" t="s">
        <v>59</v>
      </c>
      <c r="D4042" s="126">
        <v>2</v>
      </c>
      <c r="E4042" s="126">
        <v>17</v>
      </c>
      <c r="F4042" s="107"/>
      <c r="G4042" s="107"/>
      <c r="H4042" s="126" t="s">
        <v>10</v>
      </c>
      <c r="I4042" s="126">
        <v>294</v>
      </c>
      <c r="J4042" s="126">
        <v>5</v>
      </c>
      <c r="K4042" s="82">
        <v>5</v>
      </c>
      <c r="L4042" s="82">
        <v>1</v>
      </c>
      <c r="M4042" s="82">
        <v>0</v>
      </c>
      <c r="N4042" s="83">
        <v>1</v>
      </c>
      <c r="O4042" s="82" t="str">
        <f>Cal_051922a!$E$2</f>
        <v>Cal_051922a</v>
      </c>
      <c r="P4042" s="158">
        <f>Cal_051922a!$Q$3</f>
        <v>1.8382409380942635</v>
      </c>
      <c r="Q4042" s="158">
        <f>Cal_051922a!$R$3</f>
        <v>0.56187208580813652</v>
      </c>
      <c r="R4042" s="84">
        <v>7.5090000000000003</v>
      </c>
      <c r="S4042" s="84">
        <v>4.8739999999999997</v>
      </c>
      <c r="T4042" s="82">
        <f t="shared" ref="T4042" si="1127">AVERAGE(0.524, 0.653, 0.833, 0.775, 0.829, 0.959)</f>
        <v>0.76216666666666655</v>
      </c>
      <c r="U4042" s="125">
        <f t="shared" si="1099"/>
        <v>6.7468333333333339</v>
      </c>
      <c r="V4042" s="125">
        <f t="shared" si="1100"/>
        <v>4.1118333333333332</v>
      </c>
      <c r="W4042" s="459">
        <f t="shared" si="1101"/>
        <v>5.5217191907707588E-2</v>
      </c>
      <c r="X4042" s="459">
        <f t="shared" si="1102"/>
        <v>1.7009557071200328E-2</v>
      </c>
      <c r="Y4042" s="82">
        <f>Cal_051922a!$A$3</f>
        <v>20220519</v>
      </c>
      <c r="Z4042" s="90" t="s">
        <v>1546</v>
      </c>
      <c r="AA4042" s="82">
        <v>20220819</v>
      </c>
      <c r="AB4042" s="48"/>
      <c r="AC4042" s="43"/>
      <c r="AD4042" s="43"/>
      <c r="AE4042" s="689" t="s">
        <v>1250</v>
      </c>
      <c r="AF4042" s="567">
        <v>1</v>
      </c>
      <c r="AG4042" s="130" t="s">
        <v>1634</v>
      </c>
      <c r="AH4042" s="159" t="s">
        <v>162</v>
      </c>
      <c r="AI4042" s="155"/>
    </row>
    <row r="4043" spans="1:35" s="82" customFormat="1" x14ac:dyDescent="0.2">
      <c r="A4043" s="155" t="s">
        <v>1305</v>
      </c>
      <c r="B4043" s="81">
        <v>20210717</v>
      </c>
      <c r="C4043" s="126" t="s">
        <v>59</v>
      </c>
      <c r="D4043" s="126">
        <v>2</v>
      </c>
      <c r="E4043" s="126">
        <v>17</v>
      </c>
      <c r="F4043" s="107"/>
      <c r="G4043" s="107"/>
      <c r="H4043" s="126" t="s">
        <v>11</v>
      </c>
      <c r="I4043" s="126">
        <v>294</v>
      </c>
      <c r="J4043" s="126">
        <v>5</v>
      </c>
      <c r="K4043" s="82">
        <v>5</v>
      </c>
      <c r="L4043" s="82">
        <v>1</v>
      </c>
      <c r="M4043" s="82">
        <v>0</v>
      </c>
      <c r="N4043" s="83">
        <v>1</v>
      </c>
      <c r="O4043" s="82" t="str">
        <f>Cal_051922a!$E$2</f>
        <v>Cal_051922a</v>
      </c>
      <c r="P4043" s="158">
        <f>Cal_051922a!$Q$3</f>
        <v>1.8382409380942635</v>
      </c>
      <c r="Q4043" s="158">
        <f>Cal_051922a!$R$3</f>
        <v>0.56187208580813652</v>
      </c>
      <c r="R4043" s="84">
        <v>8.843</v>
      </c>
      <c r="S4043" s="84">
        <v>5.8760000000000003</v>
      </c>
      <c r="T4043" s="158">
        <f t="shared" ref="T4043" si="1128">AVERAGE(0.78, 0.711, 0.651, 1.111, 0.917, 0.815)</f>
        <v>0.8308333333333332</v>
      </c>
      <c r="U4043" s="125">
        <f t="shared" si="1099"/>
        <v>8.0121666666666673</v>
      </c>
      <c r="V4043" s="125">
        <f t="shared" si="1100"/>
        <v>5.0451666666666668</v>
      </c>
      <c r="W4043" s="459">
        <f t="shared" si="1101"/>
        <v>6.2174348535168268E-2</v>
      </c>
      <c r="X4043" s="459">
        <f t="shared" si="1102"/>
        <v>2.6446944413659159E-2</v>
      </c>
      <c r="Y4043" s="82">
        <f>Cal_051922a!$A$3</f>
        <v>20220519</v>
      </c>
      <c r="Z4043" s="90" t="s">
        <v>1551</v>
      </c>
      <c r="AA4043" s="82">
        <v>20220914</v>
      </c>
      <c r="AB4043" s="48"/>
      <c r="AC4043" s="43"/>
      <c r="AD4043" s="43"/>
      <c r="AE4043" s="689" t="s">
        <v>1250</v>
      </c>
      <c r="AF4043" s="567">
        <v>1</v>
      </c>
      <c r="AG4043" s="130" t="s">
        <v>1634</v>
      </c>
      <c r="AH4043" s="159" t="s">
        <v>163</v>
      </c>
      <c r="AI4043" s="155"/>
    </row>
    <row r="4044" spans="1:35" s="372" customFormat="1" x14ac:dyDescent="0.2">
      <c r="A4044" s="371" t="s">
        <v>1305</v>
      </c>
      <c r="B4044" s="462">
        <v>20210717</v>
      </c>
      <c r="C4044" s="373" t="s">
        <v>59</v>
      </c>
      <c r="D4044" s="373">
        <v>2</v>
      </c>
      <c r="E4044" s="373">
        <v>17</v>
      </c>
      <c r="F4044" s="107"/>
      <c r="G4044" s="107"/>
      <c r="H4044" s="373" t="s">
        <v>10</v>
      </c>
      <c r="I4044" s="373">
        <v>550</v>
      </c>
      <c r="J4044" s="373">
        <v>20</v>
      </c>
      <c r="K4044" s="372">
        <v>5</v>
      </c>
      <c r="L4044" s="372">
        <v>1</v>
      </c>
      <c r="M4044" s="372">
        <v>0</v>
      </c>
      <c r="N4044" s="375">
        <v>1</v>
      </c>
      <c r="O4044" s="82" t="str">
        <f>Cal_051922a!$E$2</f>
        <v>Cal_051922a</v>
      </c>
      <c r="P4044" s="158">
        <f>Cal_051922a!$Q$3</f>
        <v>1.8382409380942635</v>
      </c>
      <c r="Q4044" s="158">
        <f>Cal_051922a!$R$3</f>
        <v>0.56187208580813652</v>
      </c>
      <c r="R4044" s="376">
        <v>3.8170000000000002</v>
      </c>
      <c r="S4044" s="376">
        <v>2.6869999999999998</v>
      </c>
      <c r="T4044" s="82">
        <f t="shared" ref="T4044:T4045" si="1129">AVERAGE(0.524, 0.653, 0.833, 0.775, 0.829, 0.959)</f>
        <v>0.76216666666666655</v>
      </c>
      <c r="U4044" s="378">
        <f t="shared" si="1099"/>
        <v>3.0548333333333337</v>
      </c>
      <c r="V4044" s="378">
        <f t="shared" si="1100"/>
        <v>1.9248333333333334</v>
      </c>
      <c r="W4044" s="464">
        <f t="shared" si="1101"/>
        <v>1.2657757802710792E-2</v>
      </c>
      <c r="X4044" s="464">
        <f t="shared" si="1102"/>
        <v>5.415661990382889E-3</v>
      </c>
      <c r="Y4044" s="82">
        <f>Cal_051922a!$A$3</f>
        <v>20220519</v>
      </c>
      <c r="Z4044" s="90" t="s">
        <v>1546</v>
      </c>
      <c r="AA4044" s="82">
        <v>20220819</v>
      </c>
      <c r="AB4044" s="48"/>
      <c r="AC4044" s="43"/>
      <c r="AD4044" s="43"/>
      <c r="AE4044" s="689" t="s">
        <v>1250</v>
      </c>
      <c r="AF4044" s="628">
        <v>1</v>
      </c>
      <c r="AG4044" s="130" t="s">
        <v>1634</v>
      </c>
      <c r="AH4044" s="382" t="s">
        <v>169</v>
      </c>
      <c r="AI4044" s="371"/>
    </row>
    <row r="4045" spans="1:35" s="610" customFormat="1" ht="13.5" thickBot="1" x14ac:dyDescent="0.25">
      <c r="A4045" s="613" t="s">
        <v>1305</v>
      </c>
      <c r="B4045" s="611">
        <v>20210717</v>
      </c>
      <c r="C4045" s="612" t="s">
        <v>59</v>
      </c>
      <c r="D4045" s="612">
        <v>2</v>
      </c>
      <c r="E4045" s="612">
        <v>17</v>
      </c>
      <c r="F4045" s="140"/>
      <c r="G4045" s="140"/>
      <c r="H4045" s="612" t="s">
        <v>11</v>
      </c>
      <c r="I4045" s="612">
        <v>552</v>
      </c>
      <c r="J4045" s="612">
        <v>20</v>
      </c>
      <c r="K4045" s="610">
        <v>5</v>
      </c>
      <c r="L4045" s="610">
        <v>1</v>
      </c>
      <c r="M4045" s="610">
        <v>0</v>
      </c>
      <c r="N4045" s="614">
        <v>1</v>
      </c>
      <c r="O4045" s="82" t="str">
        <f>Cal_051922a!$E$2</f>
        <v>Cal_051922a</v>
      </c>
      <c r="P4045" s="158">
        <f>Cal_051922a!$Q$3</f>
        <v>1.8382409380942635</v>
      </c>
      <c r="Q4045" s="158">
        <f>Cal_051922a!$R$3</f>
        <v>0.56187208580813652</v>
      </c>
      <c r="R4045" s="626">
        <v>4.4359999999999999</v>
      </c>
      <c r="S4045" s="626">
        <v>2.952</v>
      </c>
      <c r="T4045" s="82">
        <f t="shared" si="1129"/>
        <v>0.76216666666666655</v>
      </c>
      <c r="U4045" s="378">
        <f t="shared" si="1099"/>
        <v>3.6738333333333335</v>
      </c>
      <c r="V4045" s="378">
        <f t="shared" si="1100"/>
        <v>2.1898333333333335</v>
      </c>
      <c r="W4045" s="464">
        <f t="shared" si="1101"/>
        <v>1.656287982328547E-2</v>
      </c>
      <c r="X4045" s="464">
        <f t="shared" si="1102"/>
        <v>3.9242858362988665E-3</v>
      </c>
      <c r="Y4045" s="82">
        <f>Cal_051922a!$A$3</f>
        <v>20220519</v>
      </c>
      <c r="Z4045" s="90" t="s">
        <v>1546</v>
      </c>
      <c r="AA4045" s="82">
        <v>20220819</v>
      </c>
      <c r="AB4045" s="121"/>
      <c r="AC4045" s="115"/>
      <c r="AD4045" s="115"/>
      <c r="AE4045" s="689" t="s">
        <v>1250</v>
      </c>
      <c r="AF4045" s="633">
        <v>1</v>
      </c>
      <c r="AG4045" s="130" t="s">
        <v>1634</v>
      </c>
      <c r="AH4045" s="751" t="s">
        <v>154</v>
      </c>
      <c r="AI4045" s="613"/>
    </row>
    <row r="4046" spans="1:35" x14ac:dyDescent="0.2">
      <c r="A4046" t="s">
        <v>1305</v>
      </c>
      <c r="B4046" s="45">
        <v>20210717</v>
      </c>
      <c r="C4046" s="107" t="s">
        <v>64</v>
      </c>
      <c r="D4046" s="107">
        <v>5</v>
      </c>
      <c r="E4046" s="107">
        <v>2</v>
      </c>
      <c r="H4046" s="107" t="s">
        <v>10</v>
      </c>
      <c r="I4046" s="107">
        <v>290</v>
      </c>
      <c r="J4046" s="107">
        <v>0</v>
      </c>
      <c r="K4046" s="43">
        <v>5</v>
      </c>
      <c r="L4046" s="43">
        <v>1</v>
      </c>
      <c r="M4046" s="43">
        <v>0</v>
      </c>
      <c r="N4046" s="49">
        <v>1</v>
      </c>
      <c r="O4046" s="43" t="str">
        <f>Cal_051922a!$E$2</f>
        <v>Cal_051922a</v>
      </c>
      <c r="P4046" s="50">
        <f>Cal_051922a!$Q$3</f>
        <v>1.8382409380942635</v>
      </c>
      <c r="Q4046" s="50">
        <f>Cal_051922a!$R$3</f>
        <v>0.56187208580813652</v>
      </c>
      <c r="R4046" s="46">
        <v>35.29</v>
      </c>
      <c r="S4046" s="46">
        <v>24.83</v>
      </c>
      <c r="T4046" s="43">
        <f t="shared" ref="T4046" si="1130">AVERAGE(0.606,0.763,0.748,0.817,0.777,0.792)</f>
        <v>0.75050000000000006</v>
      </c>
      <c r="U4046" s="79">
        <f t="shared" si="1099"/>
        <v>34.539499999999997</v>
      </c>
      <c r="V4046" s="79">
        <f t="shared" si="1100"/>
        <v>24.079499999999999</v>
      </c>
      <c r="W4046" s="465">
        <f t="shared" si="1101"/>
        <v>0.22221568702775449</v>
      </c>
      <c r="X4046" s="465">
        <f t="shared" si="1102"/>
        <v>0.20658883979968759</v>
      </c>
      <c r="Y4046" s="43">
        <f>Cal_051922a!$A$3</f>
        <v>20220519</v>
      </c>
      <c r="Z4046" s="48" t="s">
        <v>1580</v>
      </c>
      <c r="AA4046" s="43">
        <v>20221107</v>
      </c>
      <c r="AE4046" s="689" t="s">
        <v>1250</v>
      </c>
      <c r="AF4046" s="130">
        <v>1</v>
      </c>
      <c r="AG4046" s="130" t="s">
        <v>1634</v>
      </c>
    </row>
    <row r="4047" spans="1:35" x14ac:dyDescent="0.2">
      <c r="A4047" t="s">
        <v>1305</v>
      </c>
      <c r="B4047" s="45">
        <v>20210717</v>
      </c>
      <c r="C4047" s="107" t="s">
        <v>64</v>
      </c>
      <c r="D4047" s="107">
        <v>5</v>
      </c>
      <c r="E4047" s="107">
        <v>2</v>
      </c>
      <c r="H4047" s="107" t="s">
        <v>11</v>
      </c>
      <c r="I4047" s="107">
        <v>290</v>
      </c>
      <c r="J4047" s="107">
        <v>0</v>
      </c>
      <c r="K4047" s="43">
        <v>5</v>
      </c>
      <c r="L4047" s="43">
        <v>1</v>
      </c>
      <c r="M4047" s="43">
        <v>0</v>
      </c>
      <c r="N4047" s="49">
        <v>1</v>
      </c>
      <c r="O4047" s="43" t="str">
        <f>Cal_051922a!$E$2</f>
        <v>Cal_051922a</v>
      </c>
      <c r="P4047" s="50">
        <f>Cal_051922a!$Q$3</f>
        <v>1.8382409380942635</v>
      </c>
      <c r="Q4047" s="50">
        <f>Cal_051922a!$R$3</f>
        <v>0.56187208580813652</v>
      </c>
      <c r="R4047" s="46">
        <v>32.74</v>
      </c>
      <c r="S4047" s="46">
        <v>22.93</v>
      </c>
      <c r="T4047" s="43">
        <f>AVERAGE(0.753,0.768,0.836,0.762,0.68,0.617)</f>
        <v>0.7360000000000001</v>
      </c>
      <c r="U4047" s="79">
        <f t="shared" si="1099"/>
        <v>32.004000000000005</v>
      </c>
      <c r="V4047" s="79">
        <f t="shared" si="1100"/>
        <v>22.193999999999999</v>
      </c>
      <c r="W4047" s="465">
        <f t="shared" si="1101"/>
        <v>0.20840687282430909</v>
      </c>
      <c r="X4047" s="465">
        <f t="shared" si="1102"/>
        <v>0.1868209212913598</v>
      </c>
      <c r="Y4047" s="43">
        <f>Cal_051922a!$A$3</f>
        <v>20220519</v>
      </c>
      <c r="Z4047" s="48" t="s">
        <v>1582</v>
      </c>
      <c r="AA4047" s="43">
        <v>20221107</v>
      </c>
      <c r="AE4047" s="689" t="s">
        <v>1250</v>
      </c>
      <c r="AF4047" s="130">
        <v>1</v>
      </c>
      <c r="AG4047" s="130" t="s">
        <v>1634</v>
      </c>
    </row>
    <row r="4048" spans="1:35" x14ac:dyDescent="0.2">
      <c r="A4048" t="s">
        <v>1305</v>
      </c>
      <c r="B4048" s="45">
        <v>20210717</v>
      </c>
      <c r="C4048" s="107" t="s">
        <v>64</v>
      </c>
      <c r="D4048" s="107">
        <v>5</v>
      </c>
      <c r="E4048" s="107">
        <v>4</v>
      </c>
      <c r="H4048" s="107" t="s">
        <v>10</v>
      </c>
      <c r="I4048" s="107">
        <v>290</v>
      </c>
      <c r="J4048" s="107">
        <v>0</v>
      </c>
      <c r="K4048" s="43">
        <v>5</v>
      </c>
      <c r="L4048" s="43">
        <v>1</v>
      </c>
      <c r="M4048" s="43">
        <v>0</v>
      </c>
      <c r="N4048" s="49">
        <v>1</v>
      </c>
      <c r="O4048" s="43" t="str">
        <f>Cal_051922a!$E$2</f>
        <v>Cal_051922a</v>
      </c>
      <c r="P4048" s="50">
        <f>Cal_051922a!$Q$3</f>
        <v>1.8382409380942635</v>
      </c>
      <c r="Q4048" s="50">
        <f>Cal_051922a!$R$3</f>
        <v>0.56187208580813652</v>
      </c>
      <c r="R4048" s="46">
        <v>80.47</v>
      </c>
      <c r="S4048" s="46">
        <v>54.07</v>
      </c>
      <c r="T4048" s="43">
        <f t="shared" ref="T4048:T4049" si="1131">AVERAGE(0.606,0.763,0.748,0.817,0.777,0.792)</f>
        <v>0.75050000000000006</v>
      </c>
      <c r="U4048" s="79">
        <f t="shared" si="1099"/>
        <v>79.719499999999996</v>
      </c>
      <c r="V4048" s="79">
        <f t="shared" si="1100"/>
        <v>53.319499999999998</v>
      </c>
      <c r="W4048" s="465">
        <f t="shared" si="1101"/>
        <v>0.56085029995532687</v>
      </c>
      <c r="X4048" s="465">
        <f t="shared" si="1102"/>
        <v>0.38865624993880715</v>
      </c>
      <c r="Y4048" s="43">
        <f>Cal_051922a!$A$3</f>
        <v>20220519</v>
      </c>
      <c r="Z4048" s="48" t="s">
        <v>1580</v>
      </c>
      <c r="AA4048" s="43">
        <v>20221107</v>
      </c>
      <c r="AE4048" s="689" t="s">
        <v>1250</v>
      </c>
      <c r="AF4048" s="130">
        <v>1</v>
      </c>
      <c r="AG4048" s="130" t="s">
        <v>1634</v>
      </c>
    </row>
    <row r="4049" spans="1:35" x14ac:dyDescent="0.2">
      <c r="A4049" t="s">
        <v>1305</v>
      </c>
      <c r="B4049" s="45">
        <v>20210717</v>
      </c>
      <c r="C4049" s="107" t="s">
        <v>64</v>
      </c>
      <c r="D4049" s="107">
        <v>5</v>
      </c>
      <c r="E4049" s="107">
        <v>4</v>
      </c>
      <c r="H4049" s="107" t="s">
        <v>11</v>
      </c>
      <c r="I4049" s="107">
        <v>290</v>
      </c>
      <c r="J4049" s="107">
        <v>0</v>
      </c>
      <c r="K4049" s="43">
        <v>5</v>
      </c>
      <c r="L4049" s="43">
        <v>1</v>
      </c>
      <c r="M4049" s="43">
        <v>0</v>
      </c>
      <c r="N4049" s="49">
        <v>1</v>
      </c>
      <c r="O4049" s="43" t="str">
        <f>Cal_051922a!$E$2</f>
        <v>Cal_051922a</v>
      </c>
      <c r="P4049" s="50">
        <f>Cal_051922a!$Q$3</f>
        <v>1.8382409380942635</v>
      </c>
      <c r="Q4049" s="50">
        <f>Cal_051922a!$R$3</f>
        <v>0.56187208580813652</v>
      </c>
      <c r="R4049" s="46">
        <v>87.5</v>
      </c>
      <c r="S4049" s="46">
        <v>52.52</v>
      </c>
      <c r="T4049" s="43">
        <f t="shared" si="1131"/>
        <v>0.75050000000000006</v>
      </c>
      <c r="U4049" s="79">
        <f t="shared" si="1099"/>
        <v>86.749499999999998</v>
      </c>
      <c r="V4049" s="79">
        <f t="shared" si="1100"/>
        <v>51.769500000000001</v>
      </c>
      <c r="W4049" s="465">
        <f t="shared" si="1101"/>
        <v>0.74312664744080814</v>
      </c>
      <c r="X4049" s="465">
        <f t="shared" si="1102"/>
        <v>0.17877770902810813</v>
      </c>
      <c r="Y4049" s="43">
        <f>Cal_051922a!$A$3</f>
        <v>20220519</v>
      </c>
      <c r="Z4049" s="48" t="s">
        <v>1581</v>
      </c>
      <c r="AA4049" s="43">
        <v>20221107</v>
      </c>
      <c r="AE4049" s="689" t="s">
        <v>1250</v>
      </c>
      <c r="AF4049" s="130">
        <v>1</v>
      </c>
      <c r="AG4049" s="130" t="s">
        <v>1634</v>
      </c>
    </row>
    <row r="4050" spans="1:35" s="82" customFormat="1" x14ac:dyDescent="0.2">
      <c r="A4050" s="155" t="s">
        <v>1305</v>
      </c>
      <c r="B4050" s="81">
        <v>20210717</v>
      </c>
      <c r="C4050" s="126" t="s">
        <v>64</v>
      </c>
      <c r="D4050" s="126">
        <v>5</v>
      </c>
      <c r="E4050" s="126">
        <v>4</v>
      </c>
      <c r="F4050" s="107"/>
      <c r="G4050" s="107"/>
      <c r="H4050" s="126" t="s">
        <v>10</v>
      </c>
      <c r="I4050" s="126">
        <v>293</v>
      </c>
      <c r="J4050" s="126">
        <v>5</v>
      </c>
      <c r="K4050" s="82">
        <v>5</v>
      </c>
      <c r="L4050" s="82">
        <v>1</v>
      </c>
      <c r="M4050" s="82">
        <v>0</v>
      </c>
      <c r="N4050" s="83">
        <v>1</v>
      </c>
      <c r="O4050" s="82" t="str">
        <f>Cal_051922a!$E$2</f>
        <v>Cal_051922a</v>
      </c>
      <c r="P4050" s="158">
        <f>Cal_051922a!$Q$3</f>
        <v>1.8382409380942635</v>
      </c>
      <c r="Q4050" s="158">
        <f>Cal_051922a!$R$3</f>
        <v>0.56187208580813652</v>
      </c>
      <c r="R4050" s="84">
        <v>42.69</v>
      </c>
      <c r="S4050" s="84">
        <v>27.78</v>
      </c>
      <c r="T4050" s="158">
        <f t="shared" ref="T4050:T4051" si="1132">AVERAGE(0.78, 0.711, 0.651, 1.111, 0.917, 0.815)</f>
        <v>0.8308333333333332</v>
      </c>
      <c r="U4050" s="125">
        <f t="shared" si="1099"/>
        <v>41.859166666666667</v>
      </c>
      <c r="V4050" s="125">
        <f t="shared" si="1100"/>
        <v>26.949166666666667</v>
      </c>
      <c r="W4050" s="459">
        <f t="shared" si="1101"/>
        <v>0.31350974919547503</v>
      </c>
      <c r="X4050" s="459">
        <f t="shared" si="1102"/>
        <v>0.16148369390639236</v>
      </c>
      <c r="Y4050" s="82">
        <f>Cal_051922a!$A$3</f>
        <v>20220519</v>
      </c>
      <c r="Z4050" s="90" t="s">
        <v>1551</v>
      </c>
      <c r="AA4050" s="82">
        <v>20220914</v>
      </c>
      <c r="AB4050" s="48"/>
      <c r="AC4050" s="43"/>
      <c r="AD4050" s="43"/>
      <c r="AE4050" s="689" t="s">
        <v>1250</v>
      </c>
      <c r="AF4050" s="567">
        <v>1</v>
      </c>
      <c r="AG4050" s="130" t="s">
        <v>1634</v>
      </c>
      <c r="AH4050" s="159" t="s">
        <v>178</v>
      </c>
      <c r="AI4050" s="155"/>
    </row>
    <row r="4051" spans="1:35" s="82" customFormat="1" x14ac:dyDescent="0.2">
      <c r="A4051" s="155" t="s">
        <v>1305</v>
      </c>
      <c r="B4051" s="81">
        <v>20210717</v>
      </c>
      <c r="C4051" s="126" t="s">
        <v>64</v>
      </c>
      <c r="D4051" s="126">
        <v>5</v>
      </c>
      <c r="E4051" s="126">
        <v>4</v>
      </c>
      <c r="F4051" s="107"/>
      <c r="G4051" s="107"/>
      <c r="H4051" s="126" t="s">
        <v>11</v>
      </c>
      <c r="I4051" s="126">
        <v>294</v>
      </c>
      <c r="J4051" s="126">
        <v>5</v>
      </c>
      <c r="K4051" s="82">
        <v>5</v>
      </c>
      <c r="L4051" s="82">
        <v>1</v>
      </c>
      <c r="M4051" s="82">
        <v>0</v>
      </c>
      <c r="N4051" s="83">
        <v>1</v>
      </c>
      <c r="O4051" s="82" t="str">
        <f>Cal_051922a!$E$2</f>
        <v>Cal_051922a</v>
      </c>
      <c r="P4051" s="158">
        <f>Cal_051922a!$Q$3</f>
        <v>1.8382409380942635</v>
      </c>
      <c r="Q4051" s="158">
        <f>Cal_051922a!$R$3</f>
        <v>0.56187208580813652</v>
      </c>
      <c r="R4051" s="84">
        <v>39.74</v>
      </c>
      <c r="S4051" s="84">
        <v>26.17</v>
      </c>
      <c r="T4051" s="158">
        <f t="shared" si="1132"/>
        <v>0.8308333333333332</v>
      </c>
      <c r="U4051" s="125">
        <f t="shared" si="1099"/>
        <v>38.909166666666671</v>
      </c>
      <c r="V4051" s="125">
        <f t="shared" si="1100"/>
        <v>25.339166666666667</v>
      </c>
      <c r="W4051" s="459">
        <f t="shared" si="1101"/>
        <v>0.28436329950193245</v>
      </c>
      <c r="X4051" s="459">
        <f t="shared" si="1102"/>
        <v>0.16073393129569497</v>
      </c>
      <c r="Y4051" s="82">
        <f>Cal_051922a!$A$3</f>
        <v>20220519</v>
      </c>
      <c r="Z4051" s="90" t="s">
        <v>1551</v>
      </c>
      <c r="AA4051" s="82">
        <v>20220914</v>
      </c>
      <c r="AB4051" s="48"/>
      <c r="AC4051" s="43"/>
      <c r="AD4051" s="43"/>
      <c r="AE4051" s="689" t="s">
        <v>1250</v>
      </c>
      <c r="AF4051" s="567">
        <v>1</v>
      </c>
      <c r="AG4051" s="130" t="s">
        <v>1634</v>
      </c>
      <c r="AH4051" s="159" t="s">
        <v>179</v>
      </c>
      <c r="AI4051" s="155"/>
    </row>
    <row r="4052" spans="1:35" s="372" customFormat="1" x14ac:dyDescent="0.2">
      <c r="A4052" s="371" t="s">
        <v>1305</v>
      </c>
      <c r="B4052" s="462">
        <v>20210717</v>
      </c>
      <c r="C4052" s="373" t="s">
        <v>64</v>
      </c>
      <c r="D4052" s="373">
        <v>5</v>
      </c>
      <c r="E4052" s="373">
        <v>4</v>
      </c>
      <c r="F4052" s="107"/>
      <c r="G4052" s="107"/>
      <c r="H4052" s="373" t="s">
        <v>10</v>
      </c>
      <c r="I4052" s="373">
        <v>551</v>
      </c>
      <c r="J4052" s="373">
        <v>20</v>
      </c>
      <c r="K4052" s="372">
        <v>5</v>
      </c>
      <c r="L4052" s="372">
        <v>1</v>
      </c>
      <c r="M4052" s="372">
        <v>0</v>
      </c>
      <c r="N4052" s="375">
        <v>1</v>
      </c>
      <c r="O4052" s="82" t="str">
        <f>Cal_051922a!$E$2</f>
        <v>Cal_051922a</v>
      </c>
      <c r="P4052" s="158">
        <f>Cal_051922a!$Q$3</f>
        <v>1.8382409380942635</v>
      </c>
      <c r="Q4052" s="158">
        <f>Cal_051922a!$R$3</f>
        <v>0.56187208580813652</v>
      </c>
      <c r="R4052" s="376">
        <v>21.73</v>
      </c>
      <c r="S4052" s="376">
        <v>14.04</v>
      </c>
      <c r="T4052" s="82">
        <f t="shared" ref="T4052:T4053" si="1133">AVERAGE(0.524, 0.653, 0.833, 0.775, 0.829, 0.959)</f>
        <v>0.76216666666666655</v>
      </c>
      <c r="U4052" s="378">
        <f t="shared" si="1099"/>
        <v>20.967833333333335</v>
      </c>
      <c r="V4052" s="378">
        <f t="shared" si="1100"/>
        <v>13.277833333333332</v>
      </c>
      <c r="W4052" s="464">
        <f t="shared" si="1101"/>
        <v>8.5983628521859368E-2</v>
      </c>
      <c r="X4052" s="464">
        <f t="shared" si="1102"/>
        <v>3.8463680114633969E-2</v>
      </c>
      <c r="Y4052" s="82">
        <f>Cal_051922a!$A$3</f>
        <v>20220519</v>
      </c>
      <c r="Z4052" s="90" t="s">
        <v>1546</v>
      </c>
      <c r="AA4052" s="82">
        <v>20220819</v>
      </c>
      <c r="AB4052" s="48"/>
      <c r="AC4052" s="43"/>
      <c r="AD4052" s="43"/>
      <c r="AE4052" s="689" t="s">
        <v>1250</v>
      </c>
      <c r="AF4052" s="628">
        <v>1</v>
      </c>
      <c r="AG4052" s="130" t="s">
        <v>1634</v>
      </c>
      <c r="AH4052" s="382" t="s">
        <v>186</v>
      </c>
      <c r="AI4052" s="371"/>
    </row>
    <row r="4053" spans="1:35" s="372" customFormat="1" x14ac:dyDescent="0.2">
      <c r="A4053" s="371" t="s">
        <v>1305</v>
      </c>
      <c r="B4053" s="462">
        <v>20210717</v>
      </c>
      <c r="C4053" s="373" t="s">
        <v>64</v>
      </c>
      <c r="D4053" s="373">
        <v>5</v>
      </c>
      <c r="E4053" s="373">
        <v>4</v>
      </c>
      <c r="F4053" s="107"/>
      <c r="G4053" s="107"/>
      <c r="H4053" s="373" t="s">
        <v>11</v>
      </c>
      <c r="I4053" s="373">
        <v>551</v>
      </c>
      <c r="J4053" s="373">
        <v>20</v>
      </c>
      <c r="K4053" s="372">
        <v>5</v>
      </c>
      <c r="L4053" s="372">
        <v>1</v>
      </c>
      <c r="M4053" s="372">
        <v>0</v>
      </c>
      <c r="N4053" s="375">
        <v>1</v>
      </c>
      <c r="O4053" s="82" t="str">
        <f>Cal_051922a!$E$2</f>
        <v>Cal_051922a</v>
      </c>
      <c r="P4053" s="158">
        <f>Cal_051922a!$Q$3</f>
        <v>1.8382409380942635</v>
      </c>
      <c r="Q4053" s="158">
        <f>Cal_051922a!$R$3</f>
        <v>0.56187208580813652</v>
      </c>
      <c r="R4053" s="376">
        <v>27.11</v>
      </c>
      <c r="S4053" s="376">
        <v>16.940000000000001</v>
      </c>
      <c r="T4053" s="82">
        <f t="shared" si="1133"/>
        <v>0.76216666666666655</v>
      </c>
      <c r="U4053" s="378">
        <f t="shared" si="1099"/>
        <v>26.347833333333334</v>
      </c>
      <c r="V4053" s="378">
        <f t="shared" si="1100"/>
        <v>16.177833333333336</v>
      </c>
      <c r="W4053" s="464">
        <f t="shared" si="1101"/>
        <v>0.11371306918950706</v>
      </c>
      <c r="X4053" s="464">
        <f t="shared" si="1102"/>
        <v>3.7914667607642352E-2</v>
      </c>
      <c r="Y4053" s="82">
        <f>Cal_051922a!$A$3</f>
        <v>20220519</v>
      </c>
      <c r="Z4053" s="90" t="s">
        <v>1546</v>
      </c>
      <c r="AA4053" s="82">
        <v>20220819</v>
      </c>
      <c r="AB4053" s="48"/>
      <c r="AC4053" s="43"/>
      <c r="AD4053" s="43"/>
      <c r="AE4053" s="689" t="s">
        <v>1250</v>
      </c>
      <c r="AF4053" s="628">
        <v>1</v>
      </c>
      <c r="AG4053" s="130" t="s">
        <v>1634</v>
      </c>
      <c r="AH4053" s="382" t="s">
        <v>187</v>
      </c>
      <c r="AI4053" s="371"/>
    </row>
    <row r="4054" spans="1:35" x14ac:dyDescent="0.2">
      <c r="A4054" t="s">
        <v>1305</v>
      </c>
      <c r="B4054" s="45">
        <v>20210717</v>
      </c>
      <c r="C4054" s="107" t="s">
        <v>64</v>
      </c>
      <c r="D4054" s="107">
        <v>5</v>
      </c>
      <c r="E4054" s="107">
        <v>7</v>
      </c>
      <c r="H4054" s="107" t="s">
        <v>10</v>
      </c>
      <c r="I4054" s="107">
        <v>290</v>
      </c>
      <c r="J4054" s="107">
        <v>0</v>
      </c>
      <c r="K4054" s="43">
        <v>5</v>
      </c>
      <c r="L4054" s="43">
        <v>1</v>
      </c>
      <c r="M4054" s="43">
        <v>0</v>
      </c>
      <c r="N4054" s="49">
        <v>1</v>
      </c>
      <c r="O4054" s="43" t="str">
        <f>Cal_051922a!$E$2</f>
        <v>Cal_051922a</v>
      </c>
      <c r="P4054" s="50">
        <f>Cal_051922a!$Q$3</f>
        <v>1.8382409380942635</v>
      </c>
      <c r="Q4054" s="50">
        <f>Cal_051922a!$R$3</f>
        <v>0.56187208580813652</v>
      </c>
      <c r="R4054" s="46">
        <v>196.1</v>
      </c>
      <c r="S4054" s="46">
        <v>125.9</v>
      </c>
      <c r="T4054" s="43">
        <f t="shared" ref="T4054:T4057" si="1134">AVERAGE(0.606,0.763,0.748,0.817,0.777,0.792)</f>
        <v>0.75050000000000006</v>
      </c>
      <c r="U4054" s="79">
        <f t="shared" si="1099"/>
        <v>195.34950000000001</v>
      </c>
      <c r="V4054" s="79">
        <f t="shared" si="1100"/>
        <v>125.1495</v>
      </c>
      <c r="W4054" s="465">
        <f t="shared" si="1101"/>
        <v>1.4913519339721195</v>
      </c>
      <c r="X4054" s="465">
        <f t="shared" si="1102"/>
        <v>0.73729368284679175</v>
      </c>
      <c r="Y4054" s="43">
        <f>Cal_051922a!$A$3</f>
        <v>20220519</v>
      </c>
      <c r="Z4054" s="48" t="s">
        <v>1580</v>
      </c>
      <c r="AA4054" s="43">
        <v>20221107</v>
      </c>
      <c r="AE4054" s="689" t="s">
        <v>1250</v>
      </c>
      <c r="AF4054" s="130">
        <v>1</v>
      </c>
      <c r="AG4054" s="130" t="s">
        <v>1634</v>
      </c>
    </row>
    <row r="4055" spans="1:35" x14ac:dyDescent="0.2">
      <c r="A4055" t="s">
        <v>1305</v>
      </c>
      <c r="B4055" s="45">
        <v>20210717</v>
      </c>
      <c r="C4055" s="107" t="s">
        <v>64</v>
      </c>
      <c r="D4055" s="107">
        <v>5</v>
      </c>
      <c r="E4055" s="107">
        <v>7</v>
      </c>
      <c r="H4055" s="107" t="s">
        <v>11</v>
      </c>
      <c r="I4055" s="107">
        <v>290</v>
      </c>
      <c r="J4055" s="107">
        <v>0</v>
      </c>
      <c r="K4055" s="43">
        <v>5</v>
      </c>
      <c r="L4055" s="43">
        <v>1</v>
      </c>
      <c r="M4055" s="43">
        <v>0</v>
      </c>
      <c r="N4055" s="49">
        <v>1</v>
      </c>
      <c r="O4055" s="43" t="str">
        <f>Cal_051922a!$E$2</f>
        <v>Cal_051922a</v>
      </c>
      <c r="P4055" s="50">
        <f>Cal_051922a!$Q$3</f>
        <v>1.8382409380942635</v>
      </c>
      <c r="Q4055" s="50">
        <f>Cal_051922a!$R$3</f>
        <v>0.56187208580813652</v>
      </c>
      <c r="R4055" s="46">
        <v>183</v>
      </c>
      <c r="S4055" s="46">
        <v>119.3</v>
      </c>
      <c r="T4055" s="43">
        <f t="shared" si="1134"/>
        <v>0.75050000000000006</v>
      </c>
      <c r="U4055" s="79">
        <f t="shared" si="1099"/>
        <v>182.24950000000001</v>
      </c>
      <c r="V4055" s="79">
        <f t="shared" si="1100"/>
        <v>118.54949999999999</v>
      </c>
      <c r="W4055" s="465">
        <f t="shared" si="1101"/>
        <v>1.3532637919376642</v>
      </c>
      <c r="X4055" s="465">
        <f t="shared" si="1102"/>
        <v>0.75784990448999601</v>
      </c>
      <c r="Y4055" s="43">
        <f>Cal_051922a!$A$3</f>
        <v>20220519</v>
      </c>
      <c r="Z4055" s="48" t="s">
        <v>1580</v>
      </c>
      <c r="AA4055" s="43">
        <v>20221107</v>
      </c>
      <c r="AE4055" s="689" t="s">
        <v>1250</v>
      </c>
      <c r="AF4055" s="130">
        <v>1</v>
      </c>
      <c r="AG4055" s="130" t="s">
        <v>1634</v>
      </c>
    </row>
    <row r="4056" spans="1:35" x14ac:dyDescent="0.2">
      <c r="A4056" t="s">
        <v>1305</v>
      </c>
      <c r="B4056" s="45">
        <v>20210717</v>
      </c>
      <c r="C4056" s="107" t="s">
        <v>64</v>
      </c>
      <c r="D4056" s="107">
        <v>5</v>
      </c>
      <c r="E4056" s="107">
        <v>9</v>
      </c>
      <c r="H4056" s="107" t="s">
        <v>10</v>
      </c>
      <c r="I4056" s="107">
        <v>290</v>
      </c>
      <c r="J4056" s="107">
        <v>0</v>
      </c>
      <c r="K4056" s="43">
        <v>10</v>
      </c>
      <c r="L4056" s="43">
        <v>1</v>
      </c>
      <c r="M4056" s="43">
        <v>0</v>
      </c>
      <c r="N4056" s="49">
        <v>1</v>
      </c>
      <c r="O4056" s="43" t="str">
        <f>Cal_051922a!$E$2</f>
        <v>Cal_051922a</v>
      </c>
      <c r="P4056" s="50">
        <f>Cal_051922a!$Q$3</f>
        <v>1.8382409380942635</v>
      </c>
      <c r="Q4056" s="50">
        <f>Cal_051922a!$R$3</f>
        <v>0.56187208580813652</v>
      </c>
      <c r="R4056" s="46">
        <v>209.7</v>
      </c>
      <c r="S4056" s="46">
        <v>133.80000000000001</v>
      </c>
      <c r="T4056" s="43">
        <f t="shared" si="1134"/>
        <v>0.75050000000000006</v>
      </c>
      <c r="U4056" s="79">
        <f t="shared" si="1099"/>
        <v>208.9495</v>
      </c>
      <c r="V4056" s="79">
        <f t="shared" si="1100"/>
        <v>133.04950000000002</v>
      </c>
      <c r="W4056" s="465">
        <f t="shared" si="1101"/>
        <v>3.2248892247431287</v>
      </c>
      <c r="X4056" s="465">
        <f t="shared" si="1102"/>
        <v>1.5137663031646573</v>
      </c>
      <c r="Y4056" s="43">
        <f>Cal_051922a!$A$3</f>
        <v>20220519</v>
      </c>
      <c r="Z4056" s="48" t="s">
        <v>1581</v>
      </c>
      <c r="AA4056" s="43">
        <v>20221107</v>
      </c>
      <c r="AE4056" s="689" t="s">
        <v>1250</v>
      </c>
      <c r="AF4056" s="130">
        <v>1</v>
      </c>
      <c r="AG4056" s="130" t="s">
        <v>1634</v>
      </c>
    </row>
    <row r="4057" spans="1:35" x14ac:dyDescent="0.2">
      <c r="A4057" t="s">
        <v>1305</v>
      </c>
      <c r="B4057" s="45">
        <v>20210717</v>
      </c>
      <c r="C4057" s="107" t="s">
        <v>64</v>
      </c>
      <c r="D4057" s="107">
        <v>5</v>
      </c>
      <c r="E4057" s="107">
        <v>9</v>
      </c>
      <c r="H4057" s="107" t="s">
        <v>11</v>
      </c>
      <c r="I4057" s="107">
        <v>290</v>
      </c>
      <c r="J4057" s="107">
        <v>0</v>
      </c>
      <c r="K4057" s="43">
        <v>10</v>
      </c>
      <c r="L4057" s="43">
        <v>1</v>
      </c>
      <c r="M4057" s="43">
        <v>0</v>
      </c>
      <c r="N4057" s="49">
        <v>1</v>
      </c>
      <c r="O4057" s="43" t="str">
        <f>Cal_051922a!$E$2</f>
        <v>Cal_051922a</v>
      </c>
      <c r="P4057" s="50">
        <f>Cal_051922a!$Q$3</f>
        <v>1.8382409380942635</v>
      </c>
      <c r="Q4057" s="50">
        <f>Cal_051922a!$R$3</f>
        <v>0.56187208580813652</v>
      </c>
      <c r="R4057" s="46">
        <v>204.7</v>
      </c>
      <c r="S4057" s="46">
        <v>132.1</v>
      </c>
      <c r="T4057" s="43">
        <f t="shared" si="1134"/>
        <v>0.75050000000000006</v>
      </c>
      <c r="U4057" s="79">
        <f t="shared" si="1099"/>
        <v>203.9495</v>
      </c>
      <c r="V4057" s="79">
        <f t="shared" si="1100"/>
        <v>131.34950000000001</v>
      </c>
      <c r="W4057" s="465">
        <f t="shared" si="1101"/>
        <v>3.0846766497542979</v>
      </c>
      <c r="X4057" s="465">
        <f t="shared" si="1102"/>
        <v>1.5934321312852686</v>
      </c>
      <c r="Y4057" s="43">
        <f>Cal_051922a!$A$3</f>
        <v>20220519</v>
      </c>
      <c r="Z4057" s="48" t="s">
        <v>1581</v>
      </c>
      <c r="AA4057" s="43">
        <v>20221107</v>
      </c>
      <c r="AE4057" s="689" t="s">
        <v>1250</v>
      </c>
      <c r="AF4057" s="130">
        <v>1</v>
      </c>
      <c r="AG4057" s="130" t="s">
        <v>1634</v>
      </c>
    </row>
    <row r="4058" spans="1:35" x14ac:dyDescent="0.2">
      <c r="A4058" t="s">
        <v>1305</v>
      </c>
      <c r="B4058" s="45">
        <v>20210717</v>
      </c>
      <c r="C4058" s="107" t="s">
        <v>64</v>
      </c>
      <c r="D4058" s="107">
        <v>5</v>
      </c>
      <c r="E4058" s="107">
        <v>9</v>
      </c>
      <c r="H4058" s="107" t="s">
        <v>10</v>
      </c>
      <c r="I4058" s="107">
        <v>290</v>
      </c>
      <c r="J4058" s="107">
        <v>10</v>
      </c>
      <c r="K4058" s="43">
        <v>5</v>
      </c>
      <c r="L4058" s="43">
        <v>1</v>
      </c>
      <c r="M4058" s="43">
        <v>0</v>
      </c>
      <c r="N4058" s="49">
        <v>1</v>
      </c>
      <c r="O4058" s="43" t="str">
        <f>Cal_051922a!$E$2</f>
        <v>Cal_051922a</v>
      </c>
      <c r="P4058" s="50">
        <f>Cal_051922a!$Q$3</f>
        <v>1.8382409380942635</v>
      </c>
      <c r="Q4058" s="50">
        <f>Cal_051922a!$R$3</f>
        <v>0.56187208580813652</v>
      </c>
      <c r="R4058" s="46">
        <v>267.89999999999998</v>
      </c>
      <c r="S4058" s="46">
        <v>170.3</v>
      </c>
      <c r="T4058" s="50">
        <f>AVERAGE(0.765, 0.963, 0.949, 0.629, 0.835, 0.766)</f>
        <v>0.8178333333333333</v>
      </c>
      <c r="U4058" s="79">
        <f t="shared" si="1099"/>
        <v>267.08216666666664</v>
      </c>
      <c r="V4058" s="79">
        <f t="shared" si="1100"/>
        <v>169.48216666666667</v>
      </c>
      <c r="W4058" s="465">
        <f t="shared" si="1101"/>
        <v>2.073446563471208</v>
      </c>
      <c r="X4058" s="465">
        <f t="shared" si="1102"/>
        <v>0.94466927295353842</v>
      </c>
      <c r="Y4058" s="43">
        <f>Cal_051922a!$A$3</f>
        <v>20220519</v>
      </c>
      <c r="Z4058" s="48" t="s">
        <v>2007</v>
      </c>
      <c r="AA4058" s="43">
        <v>20230214</v>
      </c>
      <c r="AE4058" s="689" t="s">
        <v>1250</v>
      </c>
      <c r="AF4058" s="130">
        <v>1</v>
      </c>
    </row>
    <row r="4059" spans="1:35" x14ac:dyDescent="0.2">
      <c r="A4059" t="s">
        <v>1305</v>
      </c>
      <c r="B4059" s="45">
        <v>20210717</v>
      </c>
      <c r="C4059" s="107" t="s">
        <v>64</v>
      </c>
      <c r="D4059" s="107">
        <v>5</v>
      </c>
      <c r="E4059" s="107">
        <v>9</v>
      </c>
      <c r="H4059" s="107" t="s">
        <v>11</v>
      </c>
      <c r="I4059" s="107">
        <v>290</v>
      </c>
      <c r="J4059" s="107">
        <v>10</v>
      </c>
      <c r="K4059" s="43">
        <v>5</v>
      </c>
      <c r="L4059" s="43">
        <v>1</v>
      </c>
      <c r="M4059" s="43">
        <v>0</v>
      </c>
      <c r="N4059" s="49">
        <v>1</v>
      </c>
      <c r="O4059" s="43" t="str">
        <f>Cal_051922a!$E$2</f>
        <v>Cal_051922a</v>
      </c>
      <c r="P4059" s="50">
        <f>Cal_051922a!$Q$3</f>
        <v>1.8382409380942635</v>
      </c>
      <c r="Q4059" s="50">
        <f>Cal_051922a!$R$3</f>
        <v>0.56187208580813652</v>
      </c>
      <c r="R4059" s="46">
        <v>251.9</v>
      </c>
      <c r="S4059" s="46">
        <v>163.6</v>
      </c>
      <c r="T4059" s="50">
        <f t="shared" ref="T4059" si="1135">AVERAGE(0.492,0.582,0.639,0.682,0.559,0.771)</f>
        <v>0.62083333333333335</v>
      </c>
      <c r="U4059" s="79">
        <f t="shared" si="1099"/>
        <v>251.27916666666667</v>
      </c>
      <c r="V4059" s="79">
        <f t="shared" si="1100"/>
        <v>162.97916666666666</v>
      </c>
      <c r="W4059" s="465">
        <f t="shared" si="1101"/>
        <v>1.8758742987142187</v>
      </c>
      <c r="X4059" s="465">
        <f t="shared" si="1102"/>
        <v>1.0264369803916937</v>
      </c>
      <c r="Y4059" s="43">
        <f>Cal_051922a!$A$3</f>
        <v>20220519</v>
      </c>
      <c r="Z4059" s="48" t="s">
        <v>1595</v>
      </c>
      <c r="AA4059" s="43">
        <v>20221201</v>
      </c>
      <c r="AE4059" s="689" t="s">
        <v>1250</v>
      </c>
      <c r="AF4059" s="130">
        <v>3</v>
      </c>
      <c r="AH4059" s="490" t="s">
        <v>1306</v>
      </c>
    </row>
    <row r="4060" spans="1:35" s="82" customFormat="1" x14ac:dyDescent="0.2">
      <c r="A4060" s="155" t="s">
        <v>1305</v>
      </c>
      <c r="B4060" s="81">
        <v>20210717</v>
      </c>
      <c r="C4060" s="126" t="s">
        <v>64</v>
      </c>
      <c r="D4060" s="126">
        <v>5</v>
      </c>
      <c r="E4060" s="126">
        <v>9</v>
      </c>
      <c r="F4060" s="107"/>
      <c r="G4060" s="107"/>
      <c r="H4060" s="126" t="s">
        <v>10</v>
      </c>
      <c r="I4060" s="126">
        <v>293</v>
      </c>
      <c r="J4060" s="126">
        <v>5</v>
      </c>
      <c r="K4060" s="82">
        <v>5</v>
      </c>
      <c r="L4060" s="82">
        <v>1</v>
      </c>
      <c r="M4060" s="82">
        <v>0</v>
      </c>
      <c r="N4060" s="83">
        <v>1</v>
      </c>
      <c r="O4060" s="82" t="str">
        <f>Cal_051922a!$E$2</f>
        <v>Cal_051922a</v>
      </c>
      <c r="P4060" s="158">
        <f>Cal_051922a!$Q$3</f>
        <v>1.8382409380942635</v>
      </c>
      <c r="Q4060" s="158">
        <f>Cal_051922a!$R$3</f>
        <v>0.56187208580813652</v>
      </c>
      <c r="R4060" s="84">
        <v>154.19999999999999</v>
      </c>
      <c r="S4060" s="84">
        <v>98.25</v>
      </c>
      <c r="T4060" s="158">
        <f t="shared" ref="T4060:T4061" si="1136">AVERAGE(0.78, 0.711, 0.651, 1.111, 0.917, 0.815)</f>
        <v>0.8308333333333332</v>
      </c>
      <c r="U4060" s="125">
        <f t="shared" si="1099"/>
        <v>153.36916666666664</v>
      </c>
      <c r="V4060" s="125">
        <f t="shared" si="1100"/>
        <v>97.419166666666669</v>
      </c>
      <c r="W4060" s="459">
        <f t="shared" si="1101"/>
        <v>1.1764500648884519</v>
      </c>
      <c r="X4060" s="459">
        <f t="shared" si="1102"/>
        <v>0.54061473238226132</v>
      </c>
      <c r="Y4060" s="82">
        <f>Cal_051922a!$A$3</f>
        <v>20220519</v>
      </c>
      <c r="Z4060" s="90" t="s">
        <v>1551</v>
      </c>
      <c r="AA4060" s="82">
        <v>20220914</v>
      </c>
      <c r="AB4060" s="48"/>
      <c r="AC4060" s="43"/>
      <c r="AD4060" s="43"/>
      <c r="AE4060" s="689" t="s">
        <v>1250</v>
      </c>
      <c r="AF4060" s="567">
        <v>1</v>
      </c>
      <c r="AG4060" s="130" t="s">
        <v>1634</v>
      </c>
      <c r="AH4060" s="159" t="s">
        <v>176</v>
      </c>
      <c r="AI4060" s="155"/>
    </row>
    <row r="4061" spans="1:35" s="82" customFormat="1" x14ac:dyDescent="0.2">
      <c r="A4061" s="155" t="s">
        <v>1305</v>
      </c>
      <c r="B4061" s="81">
        <v>20210717</v>
      </c>
      <c r="C4061" s="126" t="s">
        <v>64</v>
      </c>
      <c r="D4061" s="126">
        <v>5</v>
      </c>
      <c r="E4061" s="126">
        <v>9</v>
      </c>
      <c r="F4061" s="107"/>
      <c r="G4061" s="107"/>
      <c r="H4061" s="126" t="s">
        <v>11</v>
      </c>
      <c r="I4061" s="126">
        <v>294</v>
      </c>
      <c r="J4061" s="126">
        <v>5</v>
      </c>
      <c r="K4061" s="82">
        <v>5</v>
      </c>
      <c r="L4061" s="82">
        <v>1</v>
      </c>
      <c r="M4061" s="82">
        <v>0</v>
      </c>
      <c r="N4061" s="83">
        <v>1</v>
      </c>
      <c r="O4061" s="82" t="str">
        <f>Cal_051922a!$E$2</f>
        <v>Cal_051922a</v>
      </c>
      <c r="P4061" s="158">
        <f>Cal_051922a!$Q$3</f>
        <v>1.8382409380942635</v>
      </c>
      <c r="Q4061" s="158">
        <f>Cal_051922a!$R$3</f>
        <v>0.56187208580813652</v>
      </c>
      <c r="R4061" s="84">
        <v>162.1</v>
      </c>
      <c r="S4061" s="84">
        <v>104.1</v>
      </c>
      <c r="T4061" s="158">
        <f t="shared" si="1136"/>
        <v>0.8308333333333332</v>
      </c>
      <c r="U4061" s="125">
        <f t="shared" si="1099"/>
        <v>161.26916666666665</v>
      </c>
      <c r="V4061" s="125">
        <f t="shared" si="1100"/>
        <v>103.26916666666666</v>
      </c>
      <c r="W4061" s="459">
        <f t="shared" si="1101"/>
        <v>1.2154068807009633</v>
      </c>
      <c r="X4061" s="459">
        <f t="shared" si="1102"/>
        <v>0.59857621964219376</v>
      </c>
      <c r="Y4061" s="82">
        <f>Cal_051922a!$A$3</f>
        <v>20220519</v>
      </c>
      <c r="Z4061" s="90" t="s">
        <v>1551</v>
      </c>
      <c r="AA4061" s="82">
        <v>20220914</v>
      </c>
      <c r="AB4061" s="48"/>
      <c r="AC4061" s="43"/>
      <c r="AD4061" s="43"/>
      <c r="AE4061" s="689" t="s">
        <v>1250</v>
      </c>
      <c r="AF4061" s="567">
        <v>1</v>
      </c>
      <c r="AG4061" s="130" t="s">
        <v>1634</v>
      </c>
      <c r="AH4061" s="159" t="s">
        <v>177</v>
      </c>
      <c r="AI4061" s="155"/>
    </row>
    <row r="4062" spans="1:35" s="372" customFormat="1" x14ac:dyDescent="0.2">
      <c r="A4062" s="371" t="s">
        <v>1305</v>
      </c>
      <c r="B4062" s="462">
        <v>20210717</v>
      </c>
      <c r="C4062" s="373" t="s">
        <v>64</v>
      </c>
      <c r="D4062" s="373">
        <v>5</v>
      </c>
      <c r="E4062" s="373">
        <v>9</v>
      </c>
      <c r="F4062" s="107"/>
      <c r="G4062" s="107"/>
      <c r="H4062" s="373" t="s">
        <v>10</v>
      </c>
      <c r="I4062" s="373">
        <v>550</v>
      </c>
      <c r="J4062" s="373">
        <v>20</v>
      </c>
      <c r="K4062" s="372">
        <v>5</v>
      </c>
      <c r="L4062" s="372">
        <v>1</v>
      </c>
      <c r="M4062" s="372">
        <v>0</v>
      </c>
      <c r="N4062" s="375">
        <v>1</v>
      </c>
      <c r="O4062" s="82" t="str">
        <f>Cal_051922a!$E$2</f>
        <v>Cal_051922a</v>
      </c>
      <c r="P4062" s="158">
        <f>Cal_051922a!$Q$3</f>
        <v>1.8382409380942635</v>
      </c>
      <c r="Q4062" s="158">
        <f>Cal_051922a!$R$3</f>
        <v>0.56187208580813652</v>
      </c>
      <c r="R4062" s="376">
        <v>178.6</v>
      </c>
      <c r="S4062" s="376">
        <v>108.6</v>
      </c>
      <c r="T4062" s="82">
        <f t="shared" ref="T4062:T4063" si="1137">AVERAGE(0.524, 0.653, 0.833, 0.775, 0.829, 0.959)</f>
        <v>0.76216666666666655</v>
      </c>
      <c r="U4062" s="378">
        <f t="shared" si="1099"/>
        <v>177.83783333333332</v>
      </c>
      <c r="V4062" s="378">
        <f t="shared" si="1100"/>
        <v>107.83783333333332</v>
      </c>
      <c r="W4062" s="464">
        <f t="shared" si="1101"/>
        <v>0.7841088904334117</v>
      </c>
      <c r="X4062" s="464">
        <f t="shared" si="1102"/>
        <v>0.22844549422898533</v>
      </c>
      <c r="Y4062" s="82">
        <f>Cal_051922a!$A$3</f>
        <v>20220519</v>
      </c>
      <c r="Z4062" s="90" t="s">
        <v>1546</v>
      </c>
      <c r="AA4062" s="82">
        <v>20220819</v>
      </c>
      <c r="AB4062" s="48"/>
      <c r="AC4062" s="43"/>
      <c r="AD4062" s="43"/>
      <c r="AE4062" s="689" t="s">
        <v>1250</v>
      </c>
      <c r="AF4062" s="628">
        <v>1</v>
      </c>
      <c r="AG4062" s="130" t="s">
        <v>1634</v>
      </c>
      <c r="AH4062" s="382" t="s">
        <v>184</v>
      </c>
      <c r="AI4062" s="371"/>
    </row>
    <row r="4063" spans="1:35" s="372" customFormat="1" x14ac:dyDescent="0.2">
      <c r="A4063" s="371" t="s">
        <v>1305</v>
      </c>
      <c r="B4063" s="462">
        <v>20210717</v>
      </c>
      <c r="C4063" s="373" t="s">
        <v>64</v>
      </c>
      <c r="D4063" s="373">
        <v>5</v>
      </c>
      <c r="E4063" s="373">
        <v>9</v>
      </c>
      <c r="F4063" s="107"/>
      <c r="G4063" s="107"/>
      <c r="H4063" s="373" t="s">
        <v>11</v>
      </c>
      <c r="I4063" s="373">
        <v>550</v>
      </c>
      <c r="J4063" s="373">
        <v>20</v>
      </c>
      <c r="K4063" s="372">
        <v>5</v>
      </c>
      <c r="L4063" s="372">
        <v>1</v>
      </c>
      <c r="M4063" s="372">
        <v>0</v>
      </c>
      <c r="N4063" s="375">
        <v>1</v>
      </c>
      <c r="O4063" s="82" t="str">
        <f>Cal_051922a!$E$2</f>
        <v>Cal_051922a</v>
      </c>
      <c r="P4063" s="158">
        <f>Cal_051922a!$Q$3</f>
        <v>1.8382409380942635</v>
      </c>
      <c r="Q4063" s="158">
        <f>Cal_051922a!$R$3</f>
        <v>0.56187208580813652</v>
      </c>
      <c r="R4063" s="376">
        <v>176.8</v>
      </c>
      <c r="S4063" s="376">
        <v>106.3</v>
      </c>
      <c r="T4063" s="82">
        <f t="shared" si="1137"/>
        <v>0.76216666666666655</v>
      </c>
      <c r="U4063" s="378">
        <f t="shared" si="1099"/>
        <v>176.03783333333334</v>
      </c>
      <c r="V4063" s="378">
        <f t="shared" si="1100"/>
        <v>105.53783333333332</v>
      </c>
      <c r="W4063" s="464">
        <f t="shared" si="1101"/>
        <v>0.78970966822222188</v>
      </c>
      <c r="X4063" s="464">
        <f t="shared" si="1102"/>
        <v>0.20124863079252653</v>
      </c>
      <c r="Y4063" s="82">
        <f>Cal_051922a!$A$3</f>
        <v>20220519</v>
      </c>
      <c r="Z4063" s="90" t="s">
        <v>1546</v>
      </c>
      <c r="AA4063" s="82">
        <v>20220819</v>
      </c>
      <c r="AB4063" s="48"/>
      <c r="AC4063" s="43"/>
      <c r="AD4063" s="43"/>
      <c r="AE4063" s="689" t="s">
        <v>1250</v>
      </c>
      <c r="AF4063" s="628">
        <v>1</v>
      </c>
      <c r="AG4063" s="130" t="s">
        <v>1634</v>
      </c>
      <c r="AH4063" s="382" t="s">
        <v>185</v>
      </c>
      <c r="AI4063" s="371"/>
    </row>
    <row r="4064" spans="1:35" x14ac:dyDescent="0.2">
      <c r="A4064" t="s">
        <v>1305</v>
      </c>
      <c r="B4064" s="45">
        <v>20210717</v>
      </c>
      <c r="C4064" s="107" t="s">
        <v>64</v>
      </c>
      <c r="D4064" s="107">
        <v>5</v>
      </c>
      <c r="E4064" s="107">
        <v>14</v>
      </c>
      <c r="H4064" s="107" t="s">
        <v>10</v>
      </c>
      <c r="I4064" s="107">
        <v>290</v>
      </c>
      <c r="J4064" s="107">
        <v>0</v>
      </c>
      <c r="K4064" s="43">
        <v>5</v>
      </c>
      <c r="L4064" s="43">
        <v>1</v>
      </c>
      <c r="M4064" s="43">
        <v>0</v>
      </c>
      <c r="N4064" s="49">
        <v>1</v>
      </c>
      <c r="O4064" s="43" t="str">
        <f>Cal_051922a!$E$2</f>
        <v>Cal_051922a</v>
      </c>
      <c r="P4064" s="50">
        <f>Cal_051922a!$Q$3</f>
        <v>1.8382409380942635</v>
      </c>
      <c r="Q4064" s="50">
        <f>Cal_051922a!$R$3</f>
        <v>0.56187208580813652</v>
      </c>
      <c r="R4064" s="46">
        <v>60.51</v>
      </c>
      <c r="S4064" s="46">
        <v>36.79</v>
      </c>
      <c r="T4064" s="43">
        <f t="shared" ref="T4064:T4065" si="1138">AVERAGE(0.606,0.763,0.748,0.817,0.777,0.792)</f>
        <v>0.75050000000000006</v>
      </c>
      <c r="U4064" s="79">
        <f t="shared" si="1099"/>
        <v>59.759499999999996</v>
      </c>
      <c r="V4064" s="79">
        <f t="shared" si="1100"/>
        <v>36.039499999999997</v>
      </c>
      <c r="W4064" s="465">
        <f t="shared" si="1101"/>
        <v>0.5039154967780437</v>
      </c>
      <c r="X4064" s="465">
        <f t="shared" si="1102"/>
        <v>0.13787111609172534</v>
      </c>
      <c r="Y4064" s="43">
        <f>Cal_051922a!$A$3</f>
        <v>20220519</v>
      </c>
      <c r="Z4064" s="48" t="s">
        <v>1581</v>
      </c>
      <c r="AA4064" s="43">
        <v>20221107</v>
      </c>
      <c r="AE4064" s="689" t="s">
        <v>1250</v>
      </c>
      <c r="AF4064" s="130">
        <v>1</v>
      </c>
      <c r="AG4064" s="130" t="s">
        <v>1634</v>
      </c>
    </row>
    <row r="4065" spans="1:35" x14ac:dyDescent="0.2">
      <c r="A4065" t="s">
        <v>1305</v>
      </c>
      <c r="B4065" s="45">
        <v>20210717</v>
      </c>
      <c r="C4065" s="107" t="s">
        <v>64</v>
      </c>
      <c r="D4065" s="107">
        <v>5</v>
      </c>
      <c r="E4065" s="107">
        <v>14</v>
      </c>
      <c r="H4065" s="107" t="s">
        <v>11</v>
      </c>
      <c r="I4065" s="107">
        <v>290</v>
      </c>
      <c r="J4065" s="107">
        <v>0</v>
      </c>
      <c r="K4065" s="43">
        <v>5</v>
      </c>
      <c r="L4065" s="43">
        <v>1</v>
      </c>
      <c r="M4065" s="43">
        <v>0</v>
      </c>
      <c r="N4065" s="49">
        <v>1</v>
      </c>
      <c r="O4065" s="43" t="str">
        <f>Cal_051922a!$E$2</f>
        <v>Cal_051922a</v>
      </c>
      <c r="P4065" s="50">
        <f>Cal_051922a!$Q$3</f>
        <v>1.8382409380942635</v>
      </c>
      <c r="Q4065" s="50">
        <f>Cal_051922a!$R$3</f>
        <v>0.56187208580813652</v>
      </c>
      <c r="R4065" s="46">
        <v>75.88</v>
      </c>
      <c r="S4065" s="46">
        <v>51.3</v>
      </c>
      <c r="T4065" s="43">
        <f t="shared" si="1138"/>
        <v>0.75050000000000006</v>
      </c>
      <c r="U4065" s="79">
        <f t="shared" si="1099"/>
        <v>75.129499999999993</v>
      </c>
      <c r="V4065" s="79">
        <f t="shared" si="1100"/>
        <v>50.549499999999995</v>
      </c>
      <c r="W4065" s="465">
        <f t="shared" si="1101"/>
        <v>0.52218562018567938</v>
      </c>
      <c r="X4065" s="465">
        <f t="shared" si="1102"/>
        <v>0.37799313887758113</v>
      </c>
      <c r="Y4065" s="43">
        <f>Cal_051922a!$A$3</f>
        <v>20220519</v>
      </c>
      <c r="Z4065" s="48" t="s">
        <v>1581</v>
      </c>
      <c r="AA4065" s="43">
        <v>20221107</v>
      </c>
      <c r="AE4065" s="689" t="s">
        <v>1250</v>
      </c>
      <c r="AF4065" s="130">
        <v>1</v>
      </c>
      <c r="AG4065" s="130" t="s">
        <v>1634</v>
      </c>
    </row>
    <row r="4066" spans="1:35" x14ac:dyDescent="0.2">
      <c r="A4066" t="s">
        <v>1305</v>
      </c>
      <c r="B4066" s="45">
        <v>20210717</v>
      </c>
      <c r="C4066" s="107" t="s">
        <v>64</v>
      </c>
      <c r="D4066" s="107">
        <v>5</v>
      </c>
      <c r="E4066" s="107">
        <v>14</v>
      </c>
      <c r="H4066" s="107" t="s">
        <v>10</v>
      </c>
      <c r="I4066" s="107">
        <v>290</v>
      </c>
      <c r="J4066" s="107">
        <v>10</v>
      </c>
      <c r="K4066" s="43">
        <v>5</v>
      </c>
      <c r="L4066" s="43">
        <v>1</v>
      </c>
      <c r="M4066" s="43">
        <v>0</v>
      </c>
      <c r="N4066" s="49">
        <v>1</v>
      </c>
      <c r="O4066" s="43" t="str">
        <f>Cal_051922a!$E$2</f>
        <v>Cal_051922a</v>
      </c>
      <c r="P4066" s="50">
        <f>Cal_051922a!$Q$3</f>
        <v>1.8382409380942635</v>
      </c>
      <c r="Q4066" s="50">
        <f>Cal_051922a!$R$3</f>
        <v>0.56187208580813652</v>
      </c>
      <c r="R4066" s="46">
        <v>38.06</v>
      </c>
      <c r="S4066" s="46">
        <v>23.86</v>
      </c>
      <c r="T4066" s="50">
        <f t="shared" ref="T4066:T4067" si="1139">AVERAGE(0.492,0.582,0.639,0.682,0.559,0.771)</f>
        <v>0.62083333333333335</v>
      </c>
      <c r="U4066" s="79">
        <f t="shared" si="1099"/>
        <v>37.439166666666672</v>
      </c>
      <c r="V4066" s="79">
        <f t="shared" si="1100"/>
        <v>23.239166666666666</v>
      </c>
      <c r="W4066" s="465">
        <f t="shared" si="1101"/>
        <v>0.30166947952142603</v>
      </c>
      <c r="X4066" s="465">
        <f t="shared" si="1102"/>
        <v>0.11217050330064528</v>
      </c>
      <c r="Y4066" s="43">
        <f>Cal_051922a!$A$3</f>
        <v>20220519</v>
      </c>
      <c r="Z4066" s="48" t="s">
        <v>1595</v>
      </c>
      <c r="AA4066" s="43">
        <v>20221201</v>
      </c>
      <c r="AE4066" s="689" t="s">
        <v>1250</v>
      </c>
      <c r="AF4066" s="130">
        <v>1</v>
      </c>
      <c r="AG4066" s="130" t="s">
        <v>1634</v>
      </c>
    </row>
    <row r="4067" spans="1:35" x14ac:dyDescent="0.2">
      <c r="A4067" t="s">
        <v>1305</v>
      </c>
      <c r="B4067" s="45">
        <v>20210717</v>
      </c>
      <c r="C4067" s="107" t="s">
        <v>64</v>
      </c>
      <c r="D4067" s="107">
        <v>5</v>
      </c>
      <c r="E4067" s="107">
        <v>14</v>
      </c>
      <c r="H4067" s="107" t="s">
        <v>11</v>
      </c>
      <c r="I4067" s="107">
        <v>290</v>
      </c>
      <c r="J4067" s="107">
        <v>10</v>
      </c>
      <c r="K4067" s="43">
        <v>5</v>
      </c>
      <c r="L4067" s="43">
        <v>1</v>
      </c>
      <c r="M4067" s="43">
        <v>0</v>
      </c>
      <c r="N4067" s="49">
        <v>1</v>
      </c>
      <c r="O4067" s="43" t="str">
        <f>Cal_051922a!$E$2</f>
        <v>Cal_051922a</v>
      </c>
      <c r="P4067" s="50">
        <f>Cal_051922a!$Q$3</f>
        <v>1.8382409380942635</v>
      </c>
      <c r="Q4067" s="50">
        <f>Cal_051922a!$R$3</f>
        <v>0.56187208580813652</v>
      </c>
      <c r="R4067" s="46">
        <v>38.43</v>
      </c>
      <c r="S4067" s="46">
        <v>24.27</v>
      </c>
      <c r="T4067" s="50">
        <f t="shared" si="1139"/>
        <v>0.62083333333333335</v>
      </c>
      <c r="U4067" s="79">
        <f t="shared" ref="U4067:U4130" si="1140">(R4067-T4067)*(L4067+M4067)/L4067</f>
        <v>37.80916666666667</v>
      </c>
      <c r="V4067" s="79">
        <f t="shared" ref="V4067:V4130" si="1141">(S4067-T4067)*(L4067+M4067)/L4067</f>
        <v>23.649166666666666</v>
      </c>
      <c r="W4067" s="465">
        <f t="shared" ref="W4067:W4130" si="1142">(Q4067*P4067/(P4067-1)*(U4067-V4067)*(K4067)/I4067)/N4067</f>
        <v>0.30081970633967542</v>
      </c>
      <c r="X4067" s="465">
        <f t="shared" ref="X4067:X4130" si="1143">(Q4067*P4067/(P4067-1)*(P4067*V4067-U4067)*(K4067)/I4067)/N4067</f>
        <v>0.12032150184003415</v>
      </c>
      <c r="Y4067" s="43">
        <f>Cal_051922a!$A$3</f>
        <v>20220519</v>
      </c>
      <c r="Z4067" s="48" t="s">
        <v>1595</v>
      </c>
      <c r="AA4067" s="43">
        <v>20221201</v>
      </c>
      <c r="AE4067" s="689" t="s">
        <v>1250</v>
      </c>
      <c r="AF4067" s="130">
        <v>1</v>
      </c>
      <c r="AG4067" s="130" t="s">
        <v>1634</v>
      </c>
    </row>
    <row r="4068" spans="1:35" s="82" customFormat="1" x14ac:dyDescent="0.2">
      <c r="A4068" s="155" t="s">
        <v>1305</v>
      </c>
      <c r="B4068" s="81">
        <v>20210717</v>
      </c>
      <c r="C4068" s="126" t="s">
        <v>64</v>
      </c>
      <c r="D4068" s="126">
        <v>5</v>
      </c>
      <c r="E4068" s="126">
        <v>14</v>
      </c>
      <c r="F4068" s="107"/>
      <c r="G4068" s="107"/>
      <c r="H4068" s="126" t="s">
        <v>10</v>
      </c>
      <c r="I4068" s="126">
        <v>294</v>
      </c>
      <c r="J4068" s="126">
        <v>5</v>
      </c>
      <c r="K4068" s="82">
        <v>5</v>
      </c>
      <c r="L4068" s="82">
        <v>1</v>
      </c>
      <c r="M4068" s="82">
        <v>0</v>
      </c>
      <c r="N4068" s="83">
        <v>1</v>
      </c>
      <c r="O4068" s="82" t="str">
        <f>Cal_051922a!$E$2</f>
        <v>Cal_051922a</v>
      </c>
      <c r="P4068" s="158">
        <f>Cal_051922a!$Q$3</f>
        <v>1.8382409380942635</v>
      </c>
      <c r="Q4068" s="158">
        <f>Cal_051922a!$R$3</f>
        <v>0.56187208580813652</v>
      </c>
      <c r="R4068" s="84">
        <v>24.68</v>
      </c>
      <c r="S4068" s="84">
        <v>14.63</v>
      </c>
      <c r="T4068" s="82">
        <f t="shared" ref="T4068:T4070" si="1144">AVERAGE(0.524, 0.653, 0.833, 0.775, 0.829, 0.959)</f>
        <v>0.76216666666666655</v>
      </c>
      <c r="U4068" s="125">
        <f t="shared" si="1140"/>
        <v>23.917833333333334</v>
      </c>
      <c r="V4068" s="125">
        <f t="shared" si="1141"/>
        <v>13.867833333333333</v>
      </c>
      <c r="W4068" s="459">
        <f t="shared" si="1142"/>
        <v>0.2106006750180118</v>
      </c>
      <c r="X4068" s="459">
        <f t="shared" si="1143"/>
        <v>3.2995900000754808E-2</v>
      </c>
      <c r="Y4068" s="82">
        <f>Cal_051922a!$A$3</f>
        <v>20220519</v>
      </c>
      <c r="Z4068" s="90" t="s">
        <v>1546</v>
      </c>
      <c r="AA4068" s="82">
        <v>20220819</v>
      </c>
      <c r="AB4068" s="48"/>
      <c r="AC4068" s="43"/>
      <c r="AD4068" s="43"/>
      <c r="AE4068" s="689" t="s">
        <v>1250</v>
      </c>
      <c r="AF4068" s="567">
        <v>1</v>
      </c>
      <c r="AG4068" s="130" t="s">
        <v>1634</v>
      </c>
      <c r="AH4068" s="159" t="s">
        <v>180</v>
      </c>
      <c r="AI4068" s="155"/>
    </row>
    <row r="4069" spans="1:35" s="82" customFormat="1" x14ac:dyDescent="0.2">
      <c r="A4069" s="155" t="s">
        <v>1305</v>
      </c>
      <c r="B4069" s="81">
        <v>20210717</v>
      </c>
      <c r="C4069" s="126" t="s">
        <v>64</v>
      </c>
      <c r="D4069" s="126">
        <v>5</v>
      </c>
      <c r="E4069" s="126">
        <v>14</v>
      </c>
      <c r="F4069" s="107"/>
      <c r="G4069" s="107"/>
      <c r="H4069" s="126" t="s">
        <v>11</v>
      </c>
      <c r="I4069" s="126">
        <v>294</v>
      </c>
      <c r="J4069" s="126">
        <v>5</v>
      </c>
      <c r="K4069" s="82">
        <v>5</v>
      </c>
      <c r="L4069" s="82">
        <v>1</v>
      </c>
      <c r="M4069" s="82">
        <v>0</v>
      </c>
      <c r="N4069" s="83">
        <v>1</v>
      </c>
      <c r="O4069" s="82" t="str">
        <f>Cal_051922a!$E$2</f>
        <v>Cal_051922a</v>
      </c>
      <c r="P4069" s="158">
        <f>Cal_051922a!$Q$3</f>
        <v>1.8382409380942635</v>
      </c>
      <c r="Q4069" s="158">
        <f>Cal_051922a!$R$3</f>
        <v>0.56187208580813652</v>
      </c>
      <c r="R4069" s="84">
        <v>23.09</v>
      </c>
      <c r="S4069" s="84">
        <v>13.71</v>
      </c>
      <c r="T4069" s="82">
        <f t="shared" si="1144"/>
        <v>0.76216666666666655</v>
      </c>
      <c r="U4069" s="125">
        <f t="shared" si="1140"/>
        <v>22.327833333333334</v>
      </c>
      <c r="V4069" s="125">
        <f t="shared" si="1141"/>
        <v>12.947833333333334</v>
      </c>
      <c r="W4069" s="459">
        <f t="shared" si="1142"/>
        <v>0.19656063001681104</v>
      </c>
      <c r="X4069" s="459">
        <f t="shared" si="1143"/>
        <v>3.0875608803034905E-2</v>
      </c>
      <c r="Y4069" s="82">
        <f>Cal_051922a!$A$3</f>
        <v>20220519</v>
      </c>
      <c r="Z4069" s="90" t="s">
        <v>1546</v>
      </c>
      <c r="AA4069" s="82">
        <v>20220819</v>
      </c>
      <c r="AB4069" s="48"/>
      <c r="AC4069" s="43"/>
      <c r="AD4069" s="43"/>
      <c r="AE4069" s="689" t="s">
        <v>1250</v>
      </c>
      <c r="AF4069" s="567">
        <v>1</v>
      </c>
      <c r="AG4069" s="130" t="s">
        <v>1634</v>
      </c>
      <c r="AH4069" s="159" t="s">
        <v>181</v>
      </c>
      <c r="AI4069" s="155"/>
    </row>
    <row r="4070" spans="1:35" s="372" customFormat="1" x14ac:dyDescent="0.2">
      <c r="A4070" s="371" t="s">
        <v>1305</v>
      </c>
      <c r="B4070" s="462">
        <v>20210717</v>
      </c>
      <c r="C4070" s="373" t="s">
        <v>64</v>
      </c>
      <c r="D4070" s="373">
        <v>5</v>
      </c>
      <c r="E4070" s="373">
        <v>14</v>
      </c>
      <c r="F4070" s="107"/>
      <c r="G4070" s="107"/>
      <c r="H4070" s="373" t="s">
        <v>10</v>
      </c>
      <c r="I4070" s="373">
        <v>550</v>
      </c>
      <c r="J4070" s="373">
        <v>20</v>
      </c>
      <c r="K4070" s="372">
        <v>5</v>
      </c>
      <c r="L4070" s="372">
        <v>1</v>
      </c>
      <c r="M4070" s="372">
        <v>0</v>
      </c>
      <c r="N4070" s="375">
        <v>1</v>
      </c>
      <c r="O4070" s="82" t="str">
        <f>Cal_051922a!$E$2</f>
        <v>Cal_051922a</v>
      </c>
      <c r="P4070" s="158">
        <f>Cal_051922a!$Q$3</f>
        <v>1.8382409380942635</v>
      </c>
      <c r="Q4070" s="158">
        <f>Cal_051922a!$R$3</f>
        <v>0.56187208580813652</v>
      </c>
      <c r="R4070" s="376">
        <v>35.56</v>
      </c>
      <c r="S4070" s="376">
        <v>20.75</v>
      </c>
      <c r="T4070" s="82">
        <f t="shared" si="1144"/>
        <v>0.76216666666666655</v>
      </c>
      <c r="U4070" s="378">
        <f t="shared" si="1140"/>
        <v>34.797833333333337</v>
      </c>
      <c r="V4070" s="378">
        <f t="shared" si="1141"/>
        <v>19.987833333333334</v>
      </c>
      <c r="W4070" s="464">
        <f t="shared" si="1142"/>
        <v>0.16589503810455467</v>
      </c>
      <c r="X4070" s="464">
        <f t="shared" si="1143"/>
        <v>2.1782770842223874E-2</v>
      </c>
      <c r="Y4070" s="82">
        <f>Cal_051922a!$A$3</f>
        <v>20220519</v>
      </c>
      <c r="Z4070" s="90" t="s">
        <v>1546</v>
      </c>
      <c r="AA4070" s="82">
        <v>20220819</v>
      </c>
      <c r="AB4070" s="48"/>
      <c r="AC4070" s="43"/>
      <c r="AD4070" s="43"/>
      <c r="AE4070" s="689" t="s">
        <v>1250</v>
      </c>
      <c r="AF4070" s="628">
        <v>1</v>
      </c>
      <c r="AG4070" s="130" t="s">
        <v>1634</v>
      </c>
      <c r="AH4070" s="382" t="s">
        <v>188</v>
      </c>
      <c r="AI4070" s="371"/>
    </row>
    <row r="4071" spans="1:35" s="372" customFormat="1" x14ac:dyDescent="0.2">
      <c r="A4071" s="371" t="s">
        <v>1305</v>
      </c>
      <c r="B4071" s="462">
        <v>20210717</v>
      </c>
      <c r="C4071" s="373" t="s">
        <v>64</v>
      </c>
      <c r="D4071" s="373">
        <v>5</v>
      </c>
      <c r="E4071" s="373">
        <v>14</v>
      </c>
      <c r="F4071" s="107"/>
      <c r="G4071" s="107"/>
      <c r="H4071" s="373" t="s">
        <v>11</v>
      </c>
      <c r="I4071" s="373">
        <v>552</v>
      </c>
      <c r="J4071" s="373">
        <v>20</v>
      </c>
      <c r="K4071" s="372">
        <v>5</v>
      </c>
      <c r="L4071" s="372">
        <v>1</v>
      </c>
      <c r="M4071" s="372">
        <v>0</v>
      </c>
      <c r="N4071" s="375">
        <v>1</v>
      </c>
      <c r="O4071" s="82" t="str">
        <f>Cal_051922a!$E$2</f>
        <v>Cal_051922a</v>
      </c>
      <c r="P4071" s="158">
        <f>Cal_051922a!$Q$3</f>
        <v>1.8382409380942635</v>
      </c>
      <c r="Q4071" s="158">
        <f>Cal_051922a!$R$3</f>
        <v>0.56187208580813652</v>
      </c>
      <c r="R4071" s="376">
        <v>28.4</v>
      </c>
      <c r="S4071" s="376">
        <v>16.809999999999999</v>
      </c>
      <c r="T4071" s="158">
        <f t="shared" ref="T4071" si="1145">AVERAGE(0.78, 0.711, 0.651, 1.111, 0.917, 0.815)</f>
        <v>0.8308333333333332</v>
      </c>
      <c r="U4071" s="378">
        <f t="shared" si="1140"/>
        <v>27.569166666666664</v>
      </c>
      <c r="V4071" s="378">
        <f t="shared" si="1141"/>
        <v>15.979166666666666</v>
      </c>
      <c r="W4071" s="464">
        <f t="shared" si="1142"/>
        <v>0.12935564498105023</v>
      </c>
      <c r="X4071" s="464">
        <f t="shared" si="1143"/>
        <v>2.0138761565311612E-2</v>
      </c>
      <c r="Y4071" s="82">
        <f>Cal_051922a!$A$3</f>
        <v>20220519</v>
      </c>
      <c r="Z4071" s="90" t="s">
        <v>1551</v>
      </c>
      <c r="AA4071" s="82">
        <v>20220914</v>
      </c>
      <c r="AB4071" s="48"/>
      <c r="AC4071" s="43"/>
      <c r="AD4071" s="43"/>
      <c r="AE4071" s="689" t="s">
        <v>1250</v>
      </c>
      <c r="AF4071" s="628">
        <v>1</v>
      </c>
      <c r="AG4071" s="130" t="s">
        <v>1634</v>
      </c>
      <c r="AH4071" s="382" t="s">
        <v>189</v>
      </c>
      <c r="AI4071" s="371"/>
    </row>
    <row r="4072" spans="1:35" x14ac:dyDescent="0.2">
      <c r="A4072" t="s">
        <v>1305</v>
      </c>
      <c r="B4072" s="45">
        <v>20210717</v>
      </c>
      <c r="C4072" s="107" t="s">
        <v>64</v>
      </c>
      <c r="D4072" s="107">
        <v>5</v>
      </c>
      <c r="E4072" s="107">
        <v>18</v>
      </c>
      <c r="H4072" s="107" t="s">
        <v>10</v>
      </c>
      <c r="I4072" s="107">
        <v>290</v>
      </c>
      <c r="J4072" s="107">
        <v>0</v>
      </c>
      <c r="K4072" s="43">
        <v>5</v>
      </c>
      <c r="L4072" s="43">
        <v>1</v>
      </c>
      <c r="M4072" s="43">
        <v>0</v>
      </c>
      <c r="N4072" s="49">
        <v>1</v>
      </c>
      <c r="O4072" s="43" t="str">
        <f>Cal_051922a!$E$2</f>
        <v>Cal_051922a</v>
      </c>
      <c r="P4072" s="50">
        <f>Cal_051922a!$Q$3</f>
        <v>1.8382409380942635</v>
      </c>
      <c r="Q4072" s="50">
        <f>Cal_051922a!$R$3</f>
        <v>0.56187208580813652</v>
      </c>
      <c r="R4072" s="46">
        <v>43.99</v>
      </c>
      <c r="S4072" s="46">
        <v>27.67</v>
      </c>
      <c r="T4072" s="43">
        <f t="shared" ref="T4072:T4073" si="1146">AVERAGE(0.606,0.763,0.748,0.817,0.777,0.792)</f>
        <v>0.75050000000000006</v>
      </c>
      <c r="U4072" s="79">
        <f t="shared" si="1140"/>
        <v>43.2395</v>
      </c>
      <c r="V4072" s="79">
        <f t="shared" si="1141"/>
        <v>26.919500000000003</v>
      </c>
      <c r="W4072" s="465">
        <f t="shared" si="1142"/>
        <v>0.34670745815420206</v>
      </c>
      <c r="X4072" s="465">
        <f t="shared" si="1143"/>
        <v>0.13267141017492987</v>
      </c>
      <c r="Y4072" s="43">
        <f>Cal_051922a!$A$3</f>
        <v>20220519</v>
      </c>
      <c r="Z4072" s="48" t="s">
        <v>1581</v>
      </c>
      <c r="AA4072" s="43">
        <v>20221107</v>
      </c>
      <c r="AE4072" s="689" t="s">
        <v>1250</v>
      </c>
      <c r="AF4072" s="130">
        <v>1</v>
      </c>
      <c r="AG4072" s="130" t="s">
        <v>1634</v>
      </c>
    </row>
    <row r="4073" spans="1:35" x14ac:dyDescent="0.2">
      <c r="A4073" t="s">
        <v>1305</v>
      </c>
      <c r="B4073" s="45">
        <v>20210717</v>
      </c>
      <c r="C4073" s="107" t="s">
        <v>64</v>
      </c>
      <c r="D4073" s="107">
        <v>5</v>
      </c>
      <c r="E4073" s="107">
        <v>18</v>
      </c>
      <c r="H4073" s="107" t="s">
        <v>11</v>
      </c>
      <c r="I4073" s="107">
        <v>290</v>
      </c>
      <c r="J4073" s="107">
        <v>0</v>
      </c>
      <c r="K4073" s="43">
        <v>5</v>
      </c>
      <c r="L4073" s="43">
        <v>1</v>
      </c>
      <c r="M4073" s="43">
        <v>0</v>
      </c>
      <c r="N4073" s="49">
        <v>1</v>
      </c>
      <c r="O4073" s="43" t="str">
        <f>Cal_051922a!$E$2</f>
        <v>Cal_051922a</v>
      </c>
      <c r="P4073" s="50">
        <f>Cal_051922a!$Q$3</f>
        <v>1.8382409380942635</v>
      </c>
      <c r="Q4073" s="50">
        <f>Cal_051922a!$R$3</f>
        <v>0.56187208580813652</v>
      </c>
      <c r="R4073" s="46">
        <v>45.53</v>
      </c>
      <c r="S4073" s="46">
        <v>28.06</v>
      </c>
      <c r="T4073" s="43">
        <f t="shared" si="1146"/>
        <v>0.75050000000000006</v>
      </c>
      <c r="U4073" s="79">
        <f t="shared" si="1140"/>
        <v>44.779499999999999</v>
      </c>
      <c r="V4073" s="79">
        <f t="shared" si="1141"/>
        <v>27.3095</v>
      </c>
      <c r="W4073" s="465">
        <f t="shared" si="1142"/>
        <v>0.37113843712952882</v>
      </c>
      <c r="X4073" s="465">
        <f t="shared" si="1143"/>
        <v>0.11518549922272231</v>
      </c>
      <c r="Y4073" s="43">
        <f>Cal_051922a!$A$3</f>
        <v>20220519</v>
      </c>
      <c r="Z4073" s="48" t="s">
        <v>1581</v>
      </c>
      <c r="AA4073" s="43">
        <v>20221107</v>
      </c>
      <c r="AE4073" s="689" t="s">
        <v>1250</v>
      </c>
      <c r="AF4073" s="130">
        <v>1</v>
      </c>
      <c r="AG4073" s="130" t="s">
        <v>1634</v>
      </c>
    </row>
    <row r="4074" spans="1:35" x14ac:dyDescent="0.2">
      <c r="A4074" t="s">
        <v>1305</v>
      </c>
      <c r="B4074" s="45">
        <v>20210717</v>
      </c>
      <c r="C4074" s="107" t="s">
        <v>64</v>
      </c>
      <c r="D4074" s="107">
        <v>5</v>
      </c>
      <c r="E4074" s="107">
        <v>18</v>
      </c>
      <c r="H4074" s="107" t="s">
        <v>10</v>
      </c>
      <c r="I4074" s="107">
        <v>290</v>
      </c>
      <c r="J4074" s="107">
        <v>10</v>
      </c>
      <c r="K4074" s="43">
        <v>5</v>
      </c>
      <c r="L4074" s="43">
        <v>1</v>
      </c>
      <c r="M4074" s="43">
        <v>0</v>
      </c>
      <c r="N4074" s="49">
        <v>1</v>
      </c>
      <c r="O4074" s="43" t="str">
        <f>Cal_051922a!$E$2</f>
        <v>Cal_051922a</v>
      </c>
      <c r="P4074" s="50">
        <f>Cal_051922a!$Q$3</f>
        <v>1.8382409380942635</v>
      </c>
      <c r="Q4074" s="50">
        <f>Cal_051922a!$R$3</f>
        <v>0.56187208580813652</v>
      </c>
      <c r="R4074" s="46">
        <v>34.83</v>
      </c>
      <c r="S4074" s="46">
        <v>21.42</v>
      </c>
      <c r="T4074" s="50">
        <f t="shared" ref="T4074" si="1147">AVERAGE(0.492,0.582,0.639,0.682,0.559,0.771)</f>
        <v>0.62083333333333335</v>
      </c>
      <c r="U4074" s="79">
        <f t="shared" si="1140"/>
        <v>34.209166666666668</v>
      </c>
      <c r="V4074" s="79">
        <f t="shared" si="1141"/>
        <v>20.799166666666668</v>
      </c>
      <c r="W4074" s="465">
        <f t="shared" si="1142"/>
        <v>0.28488645918185357</v>
      </c>
      <c r="X4074" s="465">
        <f t="shared" si="1143"/>
        <v>8.5502328828906946E-2</v>
      </c>
      <c r="Y4074" s="43">
        <f>Cal_051922a!$A$3</f>
        <v>20220519</v>
      </c>
      <c r="Z4074" s="48" t="s">
        <v>1595</v>
      </c>
      <c r="AA4074" s="43">
        <v>20221201</v>
      </c>
      <c r="AE4074" s="689" t="s">
        <v>1250</v>
      </c>
      <c r="AF4074" s="130">
        <v>1</v>
      </c>
    </row>
    <row r="4075" spans="1:35" x14ac:dyDescent="0.2">
      <c r="A4075" t="s">
        <v>1305</v>
      </c>
      <c r="B4075" s="45">
        <v>20210717</v>
      </c>
      <c r="C4075" s="107" t="s">
        <v>64</v>
      </c>
      <c r="D4075" s="107">
        <v>5</v>
      </c>
      <c r="E4075" s="107">
        <v>18</v>
      </c>
      <c r="H4075" s="107" t="s">
        <v>11</v>
      </c>
      <c r="I4075" s="107">
        <v>290</v>
      </c>
      <c r="J4075" s="107">
        <v>10</v>
      </c>
      <c r="K4075" s="43">
        <v>5</v>
      </c>
      <c r="L4075" s="43">
        <v>1</v>
      </c>
      <c r="M4075" s="43">
        <v>0</v>
      </c>
      <c r="N4075" s="49">
        <v>1</v>
      </c>
      <c r="O4075" s="43" t="str">
        <f>Cal_051922a!$E$2</f>
        <v>Cal_051922a</v>
      </c>
      <c r="P4075" s="50">
        <f>Cal_051922a!$Q$3</f>
        <v>1.8382409380942635</v>
      </c>
      <c r="Q4075" s="50">
        <f>Cal_051922a!$R$3</f>
        <v>0.56187208580813652</v>
      </c>
      <c r="R4075" s="46">
        <v>38.229999999999997</v>
      </c>
      <c r="S4075" s="46">
        <v>23.4</v>
      </c>
      <c r="T4075" s="50">
        <f>AVERAGE(0.765, 0.963, 0.949, 0.629, 0.835, 0.766)</f>
        <v>0.8178333333333333</v>
      </c>
      <c r="U4075" s="79">
        <f t="shared" si="1140"/>
        <v>37.412166666666664</v>
      </c>
      <c r="V4075" s="79">
        <f t="shared" si="1141"/>
        <v>22.582166666666666</v>
      </c>
      <c r="W4075" s="465">
        <f t="shared" si="1142"/>
        <v>0.3150534071339961</v>
      </c>
      <c r="X4075" s="465">
        <f t="shared" si="1143"/>
        <v>8.7086807249127915E-2</v>
      </c>
      <c r="Y4075" s="43">
        <f>Cal_051922a!$A$3</f>
        <v>20220519</v>
      </c>
      <c r="Z4075" s="48" t="s">
        <v>2007</v>
      </c>
      <c r="AA4075" s="43">
        <v>20230214</v>
      </c>
      <c r="AE4075" s="689" t="s">
        <v>1250</v>
      </c>
      <c r="AF4075" s="130">
        <v>1</v>
      </c>
      <c r="AH4075" s="749" t="s">
        <v>2008</v>
      </c>
    </row>
    <row r="4076" spans="1:35" s="82" customFormat="1" x14ac:dyDescent="0.2">
      <c r="A4076" s="155" t="s">
        <v>1305</v>
      </c>
      <c r="B4076" s="81">
        <v>20210717</v>
      </c>
      <c r="C4076" s="126" t="s">
        <v>64</v>
      </c>
      <c r="D4076" s="126">
        <v>5</v>
      </c>
      <c r="E4076" s="126">
        <v>18</v>
      </c>
      <c r="F4076" s="107"/>
      <c r="G4076" s="107"/>
      <c r="H4076" s="126" t="s">
        <v>10</v>
      </c>
      <c r="I4076" s="126">
        <v>294</v>
      </c>
      <c r="J4076" s="126">
        <v>5</v>
      </c>
      <c r="K4076" s="82">
        <v>5</v>
      </c>
      <c r="L4076" s="82">
        <v>1</v>
      </c>
      <c r="M4076" s="82">
        <v>0</v>
      </c>
      <c r="N4076" s="83">
        <v>1</v>
      </c>
      <c r="O4076" s="82" t="str">
        <f>Cal_051922a!$E$2</f>
        <v>Cal_051922a</v>
      </c>
      <c r="P4076" s="158">
        <f>Cal_051922a!$Q$3</f>
        <v>1.8382409380942635</v>
      </c>
      <c r="Q4076" s="158">
        <f>Cal_051922a!$R$3</f>
        <v>0.56187208580813652</v>
      </c>
      <c r="R4076" s="84">
        <v>5.8129999999999997</v>
      </c>
      <c r="S4076" s="84">
        <v>4.0330000000000004</v>
      </c>
      <c r="T4076" s="158">
        <f t="shared" ref="T4076:T4079" si="1148">AVERAGE(0.78, 0.711, 0.651, 1.111, 0.917, 0.815)</f>
        <v>0.8308333333333332</v>
      </c>
      <c r="U4076" s="125">
        <f t="shared" si="1140"/>
        <v>4.9821666666666662</v>
      </c>
      <c r="V4076" s="125">
        <f t="shared" si="1141"/>
        <v>3.2021666666666673</v>
      </c>
      <c r="W4076" s="459">
        <f t="shared" si="1142"/>
        <v>3.7300418062891617E-2</v>
      </c>
      <c r="X4076" s="459">
        <f t="shared" si="1143"/>
        <v>1.8947505739619751E-2</v>
      </c>
      <c r="Y4076" s="82">
        <f>Cal_051922a!$A$3</f>
        <v>20220519</v>
      </c>
      <c r="Z4076" s="90" t="s">
        <v>1551</v>
      </c>
      <c r="AA4076" s="82">
        <v>20220914</v>
      </c>
      <c r="AB4076" s="48"/>
      <c r="AC4076" s="43"/>
      <c r="AD4076" s="43"/>
      <c r="AE4076" s="689" t="s">
        <v>1250</v>
      </c>
      <c r="AF4076" s="567">
        <v>1</v>
      </c>
      <c r="AG4076" s="130" t="s">
        <v>1634</v>
      </c>
      <c r="AH4076" s="159" t="s">
        <v>174</v>
      </c>
      <c r="AI4076" s="155"/>
    </row>
    <row r="4077" spans="1:35" s="82" customFormat="1" x14ac:dyDescent="0.2">
      <c r="A4077" s="155" t="s">
        <v>1305</v>
      </c>
      <c r="B4077" s="81">
        <v>20210717</v>
      </c>
      <c r="C4077" s="126" t="s">
        <v>64</v>
      </c>
      <c r="D4077" s="126">
        <v>5</v>
      </c>
      <c r="E4077" s="126">
        <v>18</v>
      </c>
      <c r="F4077" s="107"/>
      <c r="G4077" s="107"/>
      <c r="H4077" s="126" t="s">
        <v>11</v>
      </c>
      <c r="I4077" s="126">
        <v>294</v>
      </c>
      <c r="J4077" s="126">
        <v>5</v>
      </c>
      <c r="K4077" s="82">
        <v>5</v>
      </c>
      <c r="L4077" s="82">
        <v>1</v>
      </c>
      <c r="M4077" s="82">
        <v>0</v>
      </c>
      <c r="N4077" s="83">
        <v>1</v>
      </c>
      <c r="O4077" s="82" t="str">
        <f>Cal_051922a!$E$2</f>
        <v>Cal_051922a</v>
      </c>
      <c r="P4077" s="158">
        <f>Cal_051922a!$Q$3</f>
        <v>1.8382409380942635</v>
      </c>
      <c r="Q4077" s="158">
        <f>Cal_051922a!$R$3</f>
        <v>0.56187208580813652</v>
      </c>
      <c r="R4077" s="84">
        <v>4.3440000000000003</v>
      </c>
      <c r="S4077" s="84">
        <v>2.89</v>
      </c>
      <c r="T4077" s="158">
        <f t="shared" si="1148"/>
        <v>0.8308333333333332</v>
      </c>
      <c r="U4077" s="125">
        <f t="shared" si="1140"/>
        <v>3.5131666666666672</v>
      </c>
      <c r="V4077" s="125">
        <f t="shared" si="1141"/>
        <v>2.059166666666667</v>
      </c>
      <c r="W4077" s="459">
        <f t="shared" si="1142"/>
        <v>3.0468993181710369E-2</v>
      </c>
      <c r="X4077" s="459">
        <f t="shared" si="1143"/>
        <v>5.7014694519245679E-3</v>
      </c>
      <c r="Y4077" s="82">
        <f>Cal_051922a!$A$3</f>
        <v>20220519</v>
      </c>
      <c r="Z4077" s="90" t="s">
        <v>1551</v>
      </c>
      <c r="AA4077" s="82">
        <v>20220914</v>
      </c>
      <c r="AB4077" s="48"/>
      <c r="AC4077" s="43"/>
      <c r="AD4077" s="43"/>
      <c r="AE4077" s="689" t="s">
        <v>1250</v>
      </c>
      <c r="AF4077" s="567">
        <v>1</v>
      </c>
      <c r="AG4077" s="130" t="s">
        <v>1634</v>
      </c>
      <c r="AH4077" s="159" t="s">
        <v>175</v>
      </c>
      <c r="AI4077" s="155"/>
    </row>
    <row r="4078" spans="1:35" s="372" customFormat="1" x14ac:dyDescent="0.2">
      <c r="A4078" s="371" t="s">
        <v>1305</v>
      </c>
      <c r="B4078" s="462">
        <v>20210717</v>
      </c>
      <c r="C4078" s="373" t="s">
        <v>64</v>
      </c>
      <c r="D4078" s="373">
        <v>5</v>
      </c>
      <c r="E4078" s="373">
        <v>18</v>
      </c>
      <c r="F4078" s="107"/>
      <c r="G4078" s="107"/>
      <c r="H4078" s="373" t="s">
        <v>10</v>
      </c>
      <c r="I4078" s="373">
        <v>550</v>
      </c>
      <c r="J4078" s="373">
        <v>20</v>
      </c>
      <c r="K4078" s="372">
        <v>5</v>
      </c>
      <c r="L4078" s="372">
        <v>1</v>
      </c>
      <c r="M4078" s="372">
        <v>0</v>
      </c>
      <c r="N4078" s="375">
        <v>1</v>
      </c>
      <c r="O4078" s="82" t="str">
        <f>Cal_051922a!$E$2</f>
        <v>Cal_051922a</v>
      </c>
      <c r="P4078" s="158">
        <f>Cal_051922a!$Q$3</f>
        <v>1.8382409380942635</v>
      </c>
      <c r="Q4078" s="158">
        <f>Cal_051922a!$R$3</f>
        <v>0.56187208580813652</v>
      </c>
      <c r="R4078" s="376">
        <v>4.601</v>
      </c>
      <c r="S4078" s="376">
        <v>3.157</v>
      </c>
      <c r="T4078" s="158">
        <f t="shared" si="1148"/>
        <v>0.8308333333333332</v>
      </c>
      <c r="U4078" s="378">
        <f t="shared" si="1140"/>
        <v>3.7701666666666669</v>
      </c>
      <c r="V4078" s="378">
        <f t="shared" si="1141"/>
        <v>2.3261666666666669</v>
      </c>
      <c r="W4078" s="464">
        <f t="shared" si="1142"/>
        <v>1.6175046254083517E-2</v>
      </c>
      <c r="X4078" s="464">
        <f t="shared" si="1143"/>
        <v>5.6667339911505715E-3</v>
      </c>
      <c r="Y4078" s="82">
        <f>Cal_051922a!$A$3</f>
        <v>20220519</v>
      </c>
      <c r="Z4078" s="90" t="s">
        <v>1551</v>
      </c>
      <c r="AA4078" s="82">
        <v>20220914</v>
      </c>
      <c r="AB4078" s="48"/>
      <c r="AC4078" s="43"/>
      <c r="AD4078" s="43"/>
      <c r="AE4078" s="689" t="s">
        <v>1250</v>
      </c>
      <c r="AF4078" s="628">
        <v>1</v>
      </c>
      <c r="AG4078" s="130" t="s">
        <v>1634</v>
      </c>
      <c r="AH4078" s="382" t="s">
        <v>182</v>
      </c>
      <c r="AI4078" s="371"/>
    </row>
    <row r="4079" spans="1:35" s="610" customFormat="1" ht="13.5" thickBot="1" x14ac:dyDescent="0.25">
      <c r="A4079" s="613" t="s">
        <v>1305</v>
      </c>
      <c r="B4079" s="611">
        <v>20210717</v>
      </c>
      <c r="C4079" s="612" t="s">
        <v>64</v>
      </c>
      <c r="D4079" s="612">
        <v>5</v>
      </c>
      <c r="E4079" s="612">
        <v>18</v>
      </c>
      <c r="F4079" s="140"/>
      <c r="G4079" s="140"/>
      <c r="H4079" s="612" t="s">
        <v>11</v>
      </c>
      <c r="I4079" s="612">
        <v>552</v>
      </c>
      <c r="J4079" s="612">
        <v>20</v>
      </c>
      <c r="K4079" s="610">
        <v>5</v>
      </c>
      <c r="L4079" s="610">
        <v>1</v>
      </c>
      <c r="M4079" s="610">
        <v>0</v>
      </c>
      <c r="N4079" s="614">
        <v>1</v>
      </c>
      <c r="O4079" s="82" t="str">
        <f>Cal_051922a!$E$2</f>
        <v>Cal_051922a</v>
      </c>
      <c r="P4079" s="158">
        <f>Cal_051922a!$Q$3</f>
        <v>1.8382409380942635</v>
      </c>
      <c r="Q4079" s="158">
        <f>Cal_051922a!$R$3</f>
        <v>0.56187208580813652</v>
      </c>
      <c r="R4079" s="626">
        <v>4.4619999999999997</v>
      </c>
      <c r="S4079" s="626">
        <v>2.6739999999999999</v>
      </c>
      <c r="T4079" s="158">
        <f t="shared" si="1148"/>
        <v>0.8308333333333332</v>
      </c>
      <c r="U4079" s="378">
        <f t="shared" si="1140"/>
        <v>3.6311666666666667</v>
      </c>
      <c r="V4079" s="378">
        <f t="shared" si="1141"/>
        <v>1.8431666666666668</v>
      </c>
      <c r="W4079" s="464">
        <f t="shared" si="1142"/>
        <v>1.99558147736081E-2</v>
      </c>
      <c r="X4079" s="464">
        <f t="shared" si="1143"/>
        <v>-2.7119175950295745E-3</v>
      </c>
      <c r="Y4079" s="82">
        <f>Cal_051922a!$A$3</f>
        <v>20220519</v>
      </c>
      <c r="Z4079" s="90" t="s">
        <v>1551</v>
      </c>
      <c r="AA4079" s="82">
        <v>20220914</v>
      </c>
      <c r="AB4079" s="121"/>
      <c r="AC4079" s="115"/>
      <c r="AD4079" s="115"/>
      <c r="AE4079" s="689" t="s">
        <v>1250</v>
      </c>
      <c r="AF4079" s="633">
        <v>1</v>
      </c>
      <c r="AG4079" s="130" t="s">
        <v>1634</v>
      </c>
      <c r="AH4079" s="751" t="s">
        <v>183</v>
      </c>
      <c r="AI4079" s="613"/>
    </row>
    <row r="4080" spans="1:35" x14ac:dyDescent="0.2">
      <c r="A4080" t="s">
        <v>1305</v>
      </c>
      <c r="B4080" s="45">
        <v>20210717</v>
      </c>
      <c r="C4080" s="107" t="s">
        <v>66</v>
      </c>
      <c r="D4080" s="107">
        <v>7</v>
      </c>
      <c r="E4080" s="107">
        <v>2</v>
      </c>
      <c r="H4080" s="107" t="s">
        <v>10</v>
      </c>
      <c r="I4080" s="107">
        <v>290</v>
      </c>
      <c r="J4080" s="107">
        <v>0</v>
      </c>
      <c r="K4080" s="43">
        <v>5</v>
      </c>
      <c r="L4080" s="43">
        <v>1</v>
      </c>
      <c r="M4080" s="43">
        <v>0</v>
      </c>
      <c r="N4080" s="49">
        <v>1</v>
      </c>
      <c r="O4080" s="43" t="str">
        <f>Cal_051922a!$E$2</f>
        <v>Cal_051922a</v>
      </c>
      <c r="P4080" s="50">
        <f>Cal_051922a!$Q$3</f>
        <v>1.8382409380942635</v>
      </c>
      <c r="Q4080" s="50">
        <f>Cal_051922a!$R$3</f>
        <v>0.56187208580813652</v>
      </c>
      <c r="R4080" s="46">
        <v>46.2</v>
      </c>
      <c r="S4080" s="46">
        <v>33.18</v>
      </c>
      <c r="T4080" s="43">
        <f t="shared" ref="T4080:T4082" si="1149">AVERAGE(0.606,0.763,0.748,0.817,0.777,0.792)</f>
        <v>0.75050000000000006</v>
      </c>
      <c r="U4080" s="79">
        <f t="shared" si="1140"/>
        <v>45.4495</v>
      </c>
      <c r="V4080" s="79">
        <f t="shared" si="1141"/>
        <v>32.429499999999997</v>
      </c>
      <c r="W4080" s="465">
        <f t="shared" si="1142"/>
        <v>0.27660117065978629</v>
      </c>
      <c r="X4080" s="465">
        <f t="shared" si="1143"/>
        <v>0.30089904332931372</v>
      </c>
      <c r="Y4080" s="43">
        <f>Cal_051922a!$A$3</f>
        <v>20220519</v>
      </c>
      <c r="Z4080" s="48" t="s">
        <v>1581</v>
      </c>
      <c r="AA4080" s="43">
        <v>20221107</v>
      </c>
      <c r="AE4080" s="689" t="s">
        <v>1250</v>
      </c>
      <c r="AF4080" s="130">
        <v>1</v>
      </c>
      <c r="AG4080" s="130" t="s">
        <v>1634</v>
      </c>
    </row>
    <row r="4081" spans="1:35" x14ac:dyDescent="0.2">
      <c r="A4081" t="s">
        <v>1305</v>
      </c>
      <c r="B4081" s="45">
        <v>20210717</v>
      </c>
      <c r="C4081" s="107" t="s">
        <v>66</v>
      </c>
      <c r="D4081" s="107">
        <v>7</v>
      </c>
      <c r="E4081" s="107">
        <v>2</v>
      </c>
      <c r="H4081" s="107" t="s">
        <v>11</v>
      </c>
      <c r="I4081" s="107">
        <v>290</v>
      </c>
      <c r="J4081" s="107">
        <v>0</v>
      </c>
      <c r="K4081" s="43">
        <v>5</v>
      </c>
      <c r="L4081" s="43">
        <v>1</v>
      </c>
      <c r="M4081" s="43">
        <v>0</v>
      </c>
      <c r="N4081" s="49">
        <v>1</v>
      </c>
      <c r="O4081" s="43" t="str">
        <f>Cal_051922a!$E$2</f>
        <v>Cal_051922a</v>
      </c>
      <c r="P4081" s="50">
        <f>Cal_051922a!$Q$3</f>
        <v>1.8382409380942635</v>
      </c>
      <c r="Q4081" s="50">
        <f>Cal_051922a!$R$3</f>
        <v>0.56187208580813652</v>
      </c>
      <c r="R4081" s="46">
        <v>39.450000000000003</v>
      </c>
      <c r="S4081" s="46">
        <v>28.52</v>
      </c>
      <c r="T4081" s="43">
        <f t="shared" si="1149"/>
        <v>0.75050000000000006</v>
      </c>
      <c r="U4081" s="79">
        <f t="shared" si="1140"/>
        <v>38.6995</v>
      </c>
      <c r="V4081" s="79">
        <f t="shared" si="1141"/>
        <v>27.769500000000001</v>
      </c>
      <c r="W4081" s="465">
        <f t="shared" si="1142"/>
        <v>0.23220052191332285</v>
      </c>
      <c r="X4081" s="465">
        <f t="shared" si="1143"/>
        <v>0.26231503313286392</v>
      </c>
      <c r="Y4081" s="43">
        <f>Cal_051922a!$A$3</f>
        <v>20220519</v>
      </c>
      <c r="Z4081" s="48" t="s">
        <v>1581</v>
      </c>
      <c r="AA4081" s="43">
        <v>20221107</v>
      </c>
      <c r="AE4081" s="689" t="s">
        <v>1250</v>
      </c>
      <c r="AF4081" s="130">
        <v>1</v>
      </c>
      <c r="AG4081" s="130" t="s">
        <v>1634</v>
      </c>
    </row>
    <row r="4082" spans="1:35" x14ac:dyDescent="0.2">
      <c r="A4082" t="s">
        <v>1305</v>
      </c>
      <c r="B4082" s="45">
        <v>20210717</v>
      </c>
      <c r="C4082" s="107" t="s">
        <v>66</v>
      </c>
      <c r="D4082" s="107">
        <v>7</v>
      </c>
      <c r="E4082" s="107">
        <v>4</v>
      </c>
      <c r="H4082" s="107" t="s">
        <v>10</v>
      </c>
      <c r="I4082" s="107">
        <v>290</v>
      </c>
      <c r="J4082" s="107">
        <v>0</v>
      </c>
      <c r="K4082" s="43">
        <v>5</v>
      </c>
      <c r="L4082" s="43">
        <v>1</v>
      </c>
      <c r="M4082" s="43">
        <v>0</v>
      </c>
      <c r="N4082" s="49">
        <v>1</v>
      </c>
      <c r="O4082" s="43" t="str">
        <f>Cal_051922a!$E$2</f>
        <v>Cal_051922a</v>
      </c>
      <c r="P4082" s="50">
        <f>Cal_051922a!$Q$3</f>
        <v>1.8382409380942635</v>
      </c>
      <c r="Q4082" s="50">
        <f>Cal_051922a!$R$3</f>
        <v>0.56187208580813652</v>
      </c>
      <c r="R4082" s="46">
        <v>45.41</v>
      </c>
      <c r="S4082" s="46">
        <v>31.66</v>
      </c>
      <c r="T4082" s="43">
        <f t="shared" si="1149"/>
        <v>0.75050000000000006</v>
      </c>
      <c r="U4082" s="79">
        <f t="shared" si="1140"/>
        <v>44.659499999999994</v>
      </c>
      <c r="V4082" s="79">
        <f t="shared" si="1141"/>
        <v>30.909500000000001</v>
      </c>
      <c r="W4082" s="465">
        <f t="shared" si="1142"/>
        <v>0.29210953122673267</v>
      </c>
      <c r="X4082" s="465">
        <f t="shared" si="1143"/>
        <v>0.25832272533892792</v>
      </c>
      <c r="Y4082" s="43">
        <f>Cal_051922a!$A$3</f>
        <v>20220519</v>
      </c>
      <c r="Z4082" s="48" t="s">
        <v>1581</v>
      </c>
      <c r="AA4082" s="43">
        <v>20221107</v>
      </c>
      <c r="AE4082" s="689" t="s">
        <v>1250</v>
      </c>
      <c r="AF4082" s="130">
        <v>1</v>
      </c>
      <c r="AG4082" s="130" t="s">
        <v>1634</v>
      </c>
    </row>
    <row r="4083" spans="1:35" x14ac:dyDescent="0.2">
      <c r="A4083" t="s">
        <v>1305</v>
      </c>
      <c r="B4083" s="45">
        <v>20210717</v>
      </c>
      <c r="C4083" s="107" t="s">
        <v>66</v>
      </c>
      <c r="D4083" s="107">
        <v>7</v>
      </c>
      <c r="E4083" s="107">
        <v>4</v>
      </c>
      <c r="H4083" s="107" t="s">
        <v>11</v>
      </c>
      <c r="I4083" s="107">
        <v>290</v>
      </c>
      <c r="J4083" s="107">
        <v>0</v>
      </c>
      <c r="K4083" s="43">
        <v>5</v>
      </c>
      <c r="L4083" s="43">
        <v>1</v>
      </c>
      <c r="M4083" s="43">
        <v>0</v>
      </c>
      <c r="N4083" s="49">
        <v>1</v>
      </c>
      <c r="O4083" s="43" t="str">
        <f>Cal_051922a!$E$2</f>
        <v>Cal_051922a</v>
      </c>
      <c r="P4083" s="50">
        <f>Cal_051922a!$Q$3</f>
        <v>1.8382409380942635</v>
      </c>
      <c r="Q4083" s="50">
        <f>Cal_051922a!$R$3</f>
        <v>0.56187208580813652</v>
      </c>
      <c r="R4083" s="46">
        <v>45.94</v>
      </c>
      <c r="S4083" s="46">
        <v>32.44</v>
      </c>
      <c r="T4083" s="43">
        <f t="shared" ref="T4083:T4086" si="1150">AVERAGE(0.606,0.763,0.748,0.817,0.777,0.792)</f>
        <v>0.75050000000000006</v>
      </c>
      <c r="U4083" s="79">
        <f t="shared" si="1140"/>
        <v>45.189499999999995</v>
      </c>
      <c r="V4083" s="79">
        <f t="shared" si="1141"/>
        <v>31.689499999999999</v>
      </c>
      <c r="W4083" s="465">
        <f t="shared" si="1142"/>
        <v>0.28679844884079209</v>
      </c>
      <c r="X4083" s="465">
        <f t="shared" si="1143"/>
        <v>0.27752394377110712</v>
      </c>
      <c r="Y4083" s="43">
        <f>Cal_051922a!$A$3</f>
        <v>20220519</v>
      </c>
      <c r="Z4083" s="48" t="s">
        <v>1581</v>
      </c>
      <c r="AA4083" s="43">
        <v>20221107</v>
      </c>
      <c r="AE4083" s="689" t="s">
        <v>1250</v>
      </c>
      <c r="AF4083" s="130">
        <v>1</v>
      </c>
      <c r="AG4083" s="130" t="s">
        <v>1634</v>
      </c>
    </row>
    <row r="4084" spans="1:35" x14ac:dyDescent="0.2">
      <c r="A4084" t="s">
        <v>1305</v>
      </c>
      <c r="B4084" s="45">
        <v>20210717</v>
      </c>
      <c r="C4084" s="107" t="s">
        <v>66</v>
      </c>
      <c r="D4084" s="107">
        <v>7</v>
      </c>
      <c r="E4084" s="107">
        <v>6</v>
      </c>
      <c r="H4084" s="107" t="s">
        <v>10</v>
      </c>
      <c r="I4084" s="107">
        <v>290</v>
      </c>
      <c r="J4084" s="107">
        <v>0</v>
      </c>
      <c r="K4084" s="43">
        <v>5</v>
      </c>
      <c r="L4084" s="43">
        <v>1</v>
      </c>
      <c r="M4084" s="43">
        <v>0</v>
      </c>
      <c r="N4084" s="49">
        <v>1</v>
      </c>
      <c r="O4084" s="43" t="str">
        <f>Cal_051922a!$E$2</f>
        <v>Cal_051922a</v>
      </c>
      <c r="P4084" s="50">
        <f>Cal_051922a!$Q$3</f>
        <v>1.8382409380942635</v>
      </c>
      <c r="Q4084" s="50">
        <f>Cal_051922a!$R$3</f>
        <v>0.56187208580813652</v>
      </c>
      <c r="R4084" s="46">
        <v>137.5</v>
      </c>
      <c r="S4084" s="46">
        <v>86.87</v>
      </c>
      <c r="T4084" s="43">
        <f t="shared" si="1150"/>
        <v>0.75050000000000006</v>
      </c>
      <c r="U4084" s="79">
        <f t="shared" si="1140"/>
        <v>136.74950000000001</v>
      </c>
      <c r="V4084" s="79">
        <f t="shared" si="1141"/>
        <v>86.119500000000002</v>
      </c>
      <c r="W4084" s="465">
        <f t="shared" si="1142"/>
        <v>1.0756004048006897</v>
      </c>
      <c r="X4084" s="465">
        <f t="shared" si="1143"/>
        <v>0.45800417370450791</v>
      </c>
      <c r="Y4084" s="43">
        <f>Cal_051922a!$A$3</f>
        <v>20220519</v>
      </c>
      <c r="Z4084" s="48" t="s">
        <v>1581</v>
      </c>
      <c r="AA4084" s="43">
        <v>20221107</v>
      </c>
      <c r="AE4084" s="689" t="s">
        <v>1250</v>
      </c>
      <c r="AF4084" s="130">
        <v>1</v>
      </c>
      <c r="AG4084" s="130" t="s">
        <v>1634</v>
      </c>
    </row>
    <row r="4085" spans="1:35" x14ac:dyDescent="0.2">
      <c r="A4085" t="s">
        <v>1305</v>
      </c>
      <c r="B4085" s="45">
        <v>20210717</v>
      </c>
      <c r="C4085" s="107" t="s">
        <v>66</v>
      </c>
      <c r="D4085" s="107">
        <v>7</v>
      </c>
      <c r="E4085" s="107">
        <v>6</v>
      </c>
      <c r="H4085" s="107" t="s">
        <v>11</v>
      </c>
      <c r="I4085" s="107">
        <v>290</v>
      </c>
      <c r="J4085" s="107">
        <v>0</v>
      </c>
      <c r="K4085" s="43">
        <v>5</v>
      </c>
      <c r="L4085" s="43">
        <v>1</v>
      </c>
      <c r="M4085" s="43">
        <v>0</v>
      </c>
      <c r="N4085" s="49">
        <v>1</v>
      </c>
      <c r="O4085" s="43" t="str">
        <f>Cal_051922a!$E$2</f>
        <v>Cal_051922a</v>
      </c>
      <c r="P4085" s="50">
        <f>Cal_051922a!$Q$3</f>
        <v>1.8382409380942635</v>
      </c>
      <c r="Q4085" s="50">
        <f>Cal_051922a!$R$3</f>
        <v>0.56187208580813652</v>
      </c>
      <c r="R4085" s="46">
        <v>128.5</v>
      </c>
      <c r="S4085" s="46">
        <v>81.3</v>
      </c>
      <c r="T4085" s="43">
        <f t="shared" si="1150"/>
        <v>0.75050000000000006</v>
      </c>
      <c r="U4085" s="79">
        <f t="shared" si="1140"/>
        <v>127.7495</v>
      </c>
      <c r="V4085" s="79">
        <f t="shared" si="1141"/>
        <v>80.549499999999995</v>
      </c>
      <c r="W4085" s="465">
        <f t="shared" si="1142"/>
        <v>1.0027323544655846</v>
      </c>
      <c r="X4085" s="465">
        <f t="shared" si="1143"/>
        <v>0.43168240637608757</v>
      </c>
      <c r="Y4085" s="43">
        <f>Cal_051922a!$A$3</f>
        <v>20220519</v>
      </c>
      <c r="Z4085" s="48" t="s">
        <v>1581</v>
      </c>
      <c r="AA4085" s="43">
        <v>20221107</v>
      </c>
      <c r="AE4085" s="689" t="s">
        <v>1250</v>
      </c>
      <c r="AF4085" s="130">
        <v>1</v>
      </c>
      <c r="AG4085" s="130" t="s">
        <v>1634</v>
      </c>
    </row>
    <row r="4086" spans="1:35" x14ac:dyDescent="0.2">
      <c r="A4086" t="s">
        <v>1305</v>
      </c>
      <c r="B4086" s="45">
        <v>20210717</v>
      </c>
      <c r="C4086" s="107" t="s">
        <v>66</v>
      </c>
      <c r="D4086" s="107">
        <v>7</v>
      </c>
      <c r="E4086" s="107">
        <v>9</v>
      </c>
      <c r="H4086" s="107" t="s">
        <v>10</v>
      </c>
      <c r="I4086" s="107">
        <v>290</v>
      </c>
      <c r="J4086" s="107">
        <v>0</v>
      </c>
      <c r="K4086" s="43">
        <v>5</v>
      </c>
      <c r="L4086" s="43">
        <v>1</v>
      </c>
      <c r="M4086" s="43">
        <v>0</v>
      </c>
      <c r="N4086" s="49">
        <v>1</v>
      </c>
      <c r="O4086" s="43" t="str">
        <f>Cal_051922a!$E$2</f>
        <v>Cal_051922a</v>
      </c>
      <c r="P4086" s="50">
        <f>Cal_051922a!$Q$3</f>
        <v>1.8382409380942635</v>
      </c>
      <c r="Q4086" s="50">
        <f>Cal_051922a!$R$3</f>
        <v>0.56187208580813652</v>
      </c>
      <c r="R4086" s="46">
        <v>334.2</v>
      </c>
      <c r="S4086" s="46">
        <v>206.2</v>
      </c>
      <c r="T4086" s="43">
        <f t="shared" si="1150"/>
        <v>0.75050000000000006</v>
      </c>
      <c r="U4086" s="79">
        <f t="shared" si="1140"/>
        <v>333.4495</v>
      </c>
      <c r="V4086" s="79">
        <f t="shared" si="1141"/>
        <v>205.4495</v>
      </c>
      <c r="W4086" s="465">
        <f t="shared" si="1142"/>
        <v>2.7192741816015853</v>
      </c>
      <c r="X4086" s="465">
        <f t="shared" si="1143"/>
        <v>0.93934313331087538</v>
      </c>
      <c r="Y4086" s="43">
        <f>Cal_051922a!$A$3</f>
        <v>20220519</v>
      </c>
      <c r="Z4086" s="48" t="s">
        <v>1581</v>
      </c>
      <c r="AA4086" s="43">
        <v>20221107</v>
      </c>
      <c r="AE4086" s="689" t="s">
        <v>1250</v>
      </c>
      <c r="AF4086" s="130">
        <v>1</v>
      </c>
      <c r="AG4086" s="130" t="s">
        <v>1634</v>
      </c>
    </row>
    <row r="4087" spans="1:35" x14ac:dyDescent="0.2">
      <c r="A4087" t="s">
        <v>1305</v>
      </c>
      <c r="B4087" s="45">
        <v>20210717</v>
      </c>
      <c r="C4087" s="107" t="s">
        <v>66</v>
      </c>
      <c r="D4087" s="107">
        <v>7</v>
      </c>
      <c r="E4087" s="107">
        <v>9</v>
      </c>
      <c r="H4087" s="107" t="s">
        <v>11</v>
      </c>
      <c r="I4087" s="107">
        <v>290</v>
      </c>
      <c r="J4087" s="107">
        <v>0</v>
      </c>
      <c r="K4087" s="43">
        <v>5</v>
      </c>
      <c r="L4087" s="43">
        <v>1</v>
      </c>
      <c r="M4087" s="43">
        <v>0</v>
      </c>
      <c r="N4087" s="49">
        <v>1</v>
      </c>
      <c r="O4087" s="43" t="str">
        <f>Cal_051922a!$E$2</f>
        <v>Cal_051922a</v>
      </c>
      <c r="P4087" s="50">
        <f>Cal_051922a!$Q$3</f>
        <v>1.8382409380942635</v>
      </c>
      <c r="Q4087" s="50">
        <f>Cal_051922a!$R$3</f>
        <v>0.56187208580813652</v>
      </c>
      <c r="R4087" s="46">
        <v>360.9</v>
      </c>
      <c r="S4087" s="46">
        <v>225.3</v>
      </c>
      <c r="T4087" s="43">
        <f t="shared" ref="T4087" si="1151">AVERAGE(0.753,0.768,0.836,0.762,0.68,0.617)</f>
        <v>0.7360000000000001</v>
      </c>
      <c r="U4087" s="79">
        <f t="shared" si="1140"/>
        <v>360.16399999999999</v>
      </c>
      <c r="V4087" s="79">
        <f t="shared" si="1141"/>
        <v>224.56400000000002</v>
      </c>
      <c r="W4087" s="465">
        <f t="shared" si="1142"/>
        <v>2.8807310861341784</v>
      </c>
      <c r="X4087" s="465">
        <f t="shared" si="1143"/>
        <v>1.1182746973113971</v>
      </c>
      <c r="Y4087" s="43">
        <f>Cal_051922a!$A$3</f>
        <v>20220519</v>
      </c>
      <c r="Z4087" s="48" t="s">
        <v>1583</v>
      </c>
      <c r="AA4087" s="43">
        <v>20221107</v>
      </c>
      <c r="AE4087" s="689" t="s">
        <v>1250</v>
      </c>
      <c r="AF4087" s="130">
        <v>1</v>
      </c>
      <c r="AG4087" s="130" t="s">
        <v>1634</v>
      </c>
    </row>
    <row r="4088" spans="1:35" s="82" customFormat="1" x14ac:dyDescent="0.2">
      <c r="A4088" s="155" t="s">
        <v>1305</v>
      </c>
      <c r="B4088" s="81">
        <v>20210717</v>
      </c>
      <c r="C4088" s="126" t="s">
        <v>66</v>
      </c>
      <c r="D4088" s="126">
        <v>7</v>
      </c>
      <c r="E4088" s="126">
        <v>9</v>
      </c>
      <c r="F4088" s="107"/>
      <c r="G4088" s="107"/>
      <c r="H4088" s="126" t="s">
        <v>10</v>
      </c>
      <c r="I4088" s="126">
        <v>293</v>
      </c>
      <c r="J4088" s="126">
        <v>5</v>
      </c>
      <c r="K4088" s="82">
        <v>5</v>
      </c>
      <c r="L4088" s="82">
        <v>1</v>
      </c>
      <c r="M4088" s="82">
        <v>0</v>
      </c>
      <c r="N4088" s="83">
        <v>1</v>
      </c>
      <c r="O4088" s="82" t="str">
        <f>Cal_051922a!$E$2</f>
        <v>Cal_051922a</v>
      </c>
      <c r="P4088" s="158">
        <f>Cal_051922a!$Q$3</f>
        <v>1.8382409380942635</v>
      </c>
      <c r="Q4088" s="158">
        <f>Cal_051922a!$R$3</f>
        <v>0.56187208580813652</v>
      </c>
      <c r="R4088" s="84">
        <v>133.1</v>
      </c>
      <c r="S4088" s="84">
        <v>77.88</v>
      </c>
      <c r="T4088" s="82">
        <f t="shared" ref="T4088:T4091" si="1152">AVERAGE(0.524, 0.653, 0.833, 0.775, 0.829, 0.959)</f>
        <v>0.76216666666666655</v>
      </c>
      <c r="U4088" s="125">
        <f t="shared" si="1140"/>
        <v>132.33783333333332</v>
      </c>
      <c r="V4088" s="125">
        <f t="shared" si="1141"/>
        <v>77.117833333333323</v>
      </c>
      <c r="W4088" s="459">
        <f t="shared" si="1142"/>
        <v>1.1611004929962527</v>
      </c>
      <c r="X4088" s="459">
        <f t="shared" si="1143"/>
        <v>0.198142471086345</v>
      </c>
      <c r="Y4088" s="82">
        <f>Cal_051922a!$A$3</f>
        <v>20220519</v>
      </c>
      <c r="Z4088" s="90" t="s">
        <v>1546</v>
      </c>
      <c r="AA4088" s="82">
        <v>20220819</v>
      </c>
      <c r="AB4088" s="48"/>
      <c r="AC4088" s="43"/>
      <c r="AD4088" s="43"/>
      <c r="AE4088" s="689" t="s">
        <v>1250</v>
      </c>
      <c r="AF4088" s="567">
        <v>1</v>
      </c>
      <c r="AG4088" s="130" t="s">
        <v>2202</v>
      </c>
      <c r="AH4088" s="752" t="s">
        <v>1830</v>
      </c>
      <c r="AI4088" s="155"/>
    </row>
    <row r="4089" spans="1:35" s="82" customFormat="1" x14ac:dyDescent="0.2">
      <c r="A4089" s="155" t="s">
        <v>1305</v>
      </c>
      <c r="B4089" s="81">
        <v>20210717</v>
      </c>
      <c r="C4089" s="126" t="s">
        <v>66</v>
      </c>
      <c r="D4089" s="126">
        <v>7</v>
      </c>
      <c r="E4089" s="126">
        <v>9</v>
      </c>
      <c r="F4089" s="107"/>
      <c r="G4089" s="107"/>
      <c r="H4089" s="126" t="s">
        <v>11</v>
      </c>
      <c r="I4089" s="126">
        <v>294</v>
      </c>
      <c r="J4089" s="126">
        <v>5</v>
      </c>
      <c r="K4089" s="82">
        <v>5</v>
      </c>
      <c r="L4089" s="82">
        <v>1</v>
      </c>
      <c r="M4089" s="82">
        <v>0</v>
      </c>
      <c r="N4089" s="83">
        <v>1</v>
      </c>
      <c r="O4089" s="82" t="str">
        <f>Cal_051922a!$E$2</f>
        <v>Cal_051922a</v>
      </c>
      <c r="P4089" s="158">
        <f>Cal_051922a!$Q$3</f>
        <v>1.8382409380942635</v>
      </c>
      <c r="Q4089" s="158">
        <f>Cal_051922a!$R$3</f>
        <v>0.56187208580813652</v>
      </c>
      <c r="R4089" s="84">
        <v>176.4</v>
      </c>
      <c r="S4089" s="84">
        <v>100.5</v>
      </c>
      <c r="T4089" s="82">
        <f t="shared" si="1152"/>
        <v>0.76216666666666655</v>
      </c>
      <c r="U4089" s="125">
        <f t="shared" si="1140"/>
        <v>175.63783333333333</v>
      </c>
      <c r="V4089" s="125">
        <f t="shared" si="1141"/>
        <v>99.737833333333327</v>
      </c>
      <c r="W4089" s="459">
        <f t="shared" si="1142"/>
        <v>1.590506590434537</v>
      </c>
      <c r="X4089" s="459">
        <f t="shared" si="1143"/>
        <v>0.16144658175957438</v>
      </c>
      <c r="Y4089" s="82">
        <f>Cal_051922a!$A$3</f>
        <v>20220519</v>
      </c>
      <c r="Z4089" s="90" t="s">
        <v>1546</v>
      </c>
      <c r="AA4089" s="82">
        <v>20220819</v>
      </c>
      <c r="AB4089" s="48"/>
      <c r="AC4089" s="43"/>
      <c r="AD4089" s="43"/>
      <c r="AE4089" s="689" t="s">
        <v>1250</v>
      </c>
      <c r="AF4089" s="567">
        <v>1</v>
      </c>
      <c r="AG4089" s="130" t="s">
        <v>2202</v>
      </c>
      <c r="AH4089" s="752" t="s">
        <v>1831</v>
      </c>
      <c r="AI4089" s="155"/>
    </row>
    <row r="4090" spans="1:35" s="372" customFormat="1" x14ac:dyDescent="0.2">
      <c r="A4090" s="371" t="s">
        <v>1305</v>
      </c>
      <c r="B4090" s="462">
        <v>20210717</v>
      </c>
      <c r="C4090" s="373" t="s">
        <v>66</v>
      </c>
      <c r="D4090" s="373">
        <v>7</v>
      </c>
      <c r="E4090" s="373">
        <v>9</v>
      </c>
      <c r="F4090" s="107"/>
      <c r="G4090" s="107"/>
      <c r="H4090" s="373" t="s">
        <v>10</v>
      </c>
      <c r="I4090" s="373">
        <v>551</v>
      </c>
      <c r="J4090" s="373">
        <v>20</v>
      </c>
      <c r="K4090" s="372">
        <v>5</v>
      </c>
      <c r="L4090" s="372">
        <v>1</v>
      </c>
      <c r="M4090" s="372">
        <v>0</v>
      </c>
      <c r="N4090" s="375">
        <v>1</v>
      </c>
      <c r="O4090" s="82" t="str">
        <f>Cal_051922a!$E$2</f>
        <v>Cal_051922a</v>
      </c>
      <c r="P4090" s="158">
        <f>Cal_051922a!$Q$3</f>
        <v>1.8382409380942635</v>
      </c>
      <c r="Q4090" s="158">
        <f>Cal_051922a!$R$3</f>
        <v>0.56187208580813652</v>
      </c>
      <c r="R4090" s="376">
        <v>174.8</v>
      </c>
      <c r="S4090" s="376">
        <v>102.3</v>
      </c>
      <c r="T4090" s="82">
        <f t="shared" si="1152"/>
        <v>0.76216666666666655</v>
      </c>
      <c r="U4090" s="378">
        <f t="shared" si="1140"/>
        <v>174.03783333333334</v>
      </c>
      <c r="V4090" s="378">
        <f t="shared" si="1141"/>
        <v>101.53783333333332</v>
      </c>
      <c r="W4090" s="464">
        <f t="shared" si="1142"/>
        <v>0.81063889048567006</v>
      </c>
      <c r="X4090" s="464">
        <f t="shared" si="1143"/>
        <v>0.14103069037823762</v>
      </c>
      <c r="Y4090" s="82">
        <f>Cal_051922a!$A$3</f>
        <v>20220519</v>
      </c>
      <c r="Z4090" s="90" t="s">
        <v>1546</v>
      </c>
      <c r="AA4090" s="82">
        <v>20220819</v>
      </c>
      <c r="AB4090" s="48"/>
      <c r="AC4090" s="43"/>
      <c r="AD4090" s="43"/>
      <c r="AE4090" s="689" t="s">
        <v>1250</v>
      </c>
      <c r="AF4090" s="628">
        <v>1</v>
      </c>
      <c r="AG4090" s="130" t="s">
        <v>2202</v>
      </c>
      <c r="AH4090" s="752" t="s">
        <v>1832</v>
      </c>
      <c r="AI4090" s="371"/>
    </row>
    <row r="4091" spans="1:35" s="372" customFormat="1" x14ac:dyDescent="0.2">
      <c r="A4091" s="371" t="s">
        <v>1305</v>
      </c>
      <c r="B4091" s="462">
        <v>20210717</v>
      </c>
      <c r="C4091" s="373" t="s">
        <v>66</v>
      </c>
      <c r="D4091" s="373">
        <v>7</v>
      </c>
      <c r="E4091" s="373">
        <v>9</v>
      </c>
      <c r="F4091" s="107"/>
      <c r="G4091" s="107"/>
      <c r="H4091" s="373" t="s">
        <v>11</v>
      </c>
      <c r="I4091" s="373">
        <v>551</v>
      </c>
      <c r="J4091" s="373">
        <v>20</v>
      </c>
      <c r="K4091" s="372">
        <v>5</v>
      </c>
      <c r="L4091" s="372">
        <v>1</v>
      </c>
      <c r="M4091" s="372">
        <v>0</v>
      </c>
      <c r="N4091" s="375">
        <f>1/3</f>
        <v>0.33333333333333331</v>
      </c>
      <c r="O4091" s="82" t="str">
        <f>Cal_051922a!$E$2</f>
        <v>Cal_051922a</v>
      </c>
      <c r="P4091" s="158">
        <f>Cal_051922a!$Q$3</f>
        <v>1.8382409380942635</v>
      </c>
      <c r="Q4091" s="158">
        <f>Cal_051922a!$R$3</f>
        <v>0.56187208580813652</v>
      </c>
      <c r="R4091" s="376">
        <v>78.28</v>
      </c>
      <c r="S4091" s="376">
        <v>46.19</v>
      </c>
      <c r="T4091" s="82">
        <f t="shared" si="1152"/>
        <v>0.76216666666666655</v>
      </c>
      <c r="U4091" s="378">
        <f t="shared" si="1140"/>
        <v>77.517833333333328</v>
      </c>
      <c r="V4091" s="378">
        <f t="shared" si="1141"/>
        <v>45.427833333333332</v>
      </c>
      <c r="W4091" s="464">
        <f t="shared" si="1142"/>
        <v>1.076416634304213</v>
      </c>
      <c r="X4091" s="464">
        <f t="shared" si="1143"/>
        <v>0.20090884198294801</v>
      </c>
      <c r="Y4091" s="82">
        <f>Cal_051922a!$A$3</f>
        <v>20220519</v>
      </c>
      <c r="Z4091" s="90" t="s">
        <v>1547</v>
      </c>
      <c r="AA4091" s="82">
        <v>20220819</v>
      </c>
      <c r="AB4091" s="48"/>
      <c r="AC4091" s="43"/>
      <c r="AD4091" s="43"/>
      <c r="AE4091" s="689" t="s">
        <v>1250</v>
      </c>
      <c r="AF4091" s="628">
        <v>1</v>
      </c>
      <c r="AG4091" s="130" t="s">
        <v>2202</v>
      </c>
      <c r="AH4091" s="752" t="s">
        <v>1833</v>
      </c>
      <c r="AI4091" s="371"/>
    </row>
    <row r="4092" spans="1:35" x14ac:dyDescent="0.2">
      <c r="A4092" t="s">
        <v>1305</v>
      </c>
      <c r="B4092" s="45">
        <v>20210717</v>
      </c>
      <c r="C4092" s="107" t="s">
        <v>66</v>
      </c>
      <c r="D4092" s="107">
        <v>7</v>
      </c>
      <c r="E4092" s="107">
        <v>13</v>
      </c>
      <c r="H4092" s="107" t="s">
        <v>10</v>
      </c>
      <c r="I4092" s="107">
        <v>290</v>
      </c>
      <c r="J4092" s="107">
        <v>0</v>
      </c>
      <c r="K4092" s="43">
        <v>5</v>
      </c>
      <c r="L4092" s="43">
        <v>1</v>
      </c>
      <c r="M4092" s="43">
        <v>0</v>
      </c>
      <c r="N4092" s="49">
        <v>1</v>
      </c>
      <c r="O4092" s="43" t="str">
        <f>Cal_051922a!$E$2</f>
        <v>Cal_051922a</v>
      </c>
      <c r="P4092" s="50">
        <f>Cal_051922a!$Q$3</f>
        <v>1.8382409380942635</v>
      </c>
      <c r="Q4092" s="50">
        <f>Cal_051922a!$R$3</f>
        <v>0.56187208580813652</v>
      </c>
      <c r="R4092" s="46">
        <v>47.57</v>
      </c>
      <c r="S4092" s="46">
        <v>30.04</v>
      </c>
      <c r="T4092" s="43">
        <f t="shared" ref="T4092:T4093" si="1153">AVERAGE(0.606,0.763,0.748,0.817,0.777,0.792)</f>
        <v>0.75050000000000006</v>
      </c>
      <c r="U4092" s="79">
        <f t="shared" si="1140"/>
        <v>46.819499999999998</v>
      </c>
      <c r="V4092" s="79">
        <f t="shared" si="1141"/>
        <v>29.2895</v>
      </c>
      <c r="W4092" s="465">
        <f t="shared" si="1142"/>
        <v>0.37241309690215457</v>
      </c>
      <c r="X4092" s="465">
        <f t="shared" si="1143"/>
        <v>0.14917041556747182</v>
      </c>
      <c r="Y4092" s="43">
        <f>Cal_051922a!$A$3</f>
        <v>20220519</v>
      </c>
      <c r="Z4092" s="48" t="s">
        <v>1581</v>
      </c>
      <c r="AA4092" s="43">
        <v>20221107</v>
      </c>
      <c r="AE4092" s="689" t="s">
        <v>1250</v>
      </c>
      <c r="AF4092" s="130">
        <v>1</v>
      </c>
      <c r="AG4092" s="130" t="s">
        <v>1634</v>
      </c>
    </row>
    <row r="4093" spans="1:35" x14ac:dyDescent="0.2">
      <c r="A4093" t="s">
        <v>1305</v>
      </c>
      <c r="B4093" s="45">
        <v>20210717</v>
      </c>
      <c r="C4093" s="107" t="s">
        <v>66</v>
      </c>
      <c r="D4093" s="107">
        <v>7</v>
      </c>
      <c r="E4093" s="107">
        <v>13</v>
      </c>
      <c r="H4093" s="107" t="s">
        <v>11</v>
      </c>
      <c r="I4093" s="107">
        <v>290</v>
      </c>
      <c r="J4093" s="107">
        <v>0</v>
      </c>
      <c r="K4093" s="43">
        <v>5</v>
      </c>
      <c r="L4093" s="43">
        <v>1</v>
      </c>
      <c r="M4093" s="43">
        <v>0</v>
      </c>
      <c r="N4093" s="49">
        <v>1</v>
      </c>
      <c r="O4093" s="43" t="str">
        <f>Cal_051922a!$E$2</f>
        <v>Cal_051922a</v>
      </c>
      <c r="P4093" s="50">
        <f>Cal_051922a!$Q$3</f>
        <v>1.8382409380942635</v>
      </c>
      <c r="Q4093" s="50">
        <f>Cal_051922a!$R$3</f>
        <v>0.56187208580813652</v>
      </c>
      <c r="R4093" s="46">
        <v>49.78</v>
      </c>
      <c r="S4093" s="46">
        <v>31.56</v>
      </c>
      <c r="T4093" s="43">
        <f t="shared" si="1153"/>
        <v>0.75050000000000006</v>
      </c>
      <c r="U4093" s="79">
        <f t="shared" si="1140"/>
        <v>49.029499999999999</v>
      </c>
      <c r="V4093" s="79">
        <f t="shared" si="1141"/>
        <v>30.8095</v>
      </c>
      <c r="W4093" s="465">
        <f t="shared" si="1142"/>
        <v>0.38707168428735061</v>
      </c>
      <c r="X4093" s="465">
        <f t="shared" si="1143"/>
        <v>0.1615797856057152</v>
      </c>
      <c r="Y4093" s="43">
        <f>Cal_051922a!$A$3</f>
        <v>20220519</v>
      </c>
      <c r="Z4093" s="48" t="s">
        <v>1581</v>
      </c>
      <c r="AA4093" s="43">
        <v>20221107</v>
      </c>
      <c r="AE4093" s="689" t="s">
        <v>1250</v>
      </c>
      <c r="AF4093" s="130">
        <v>1</v>
      </c>
      <c r="AG4093" s="130" t="s">
        <v>1634</v>
      </c>
    </row>
    <row r="4094" spans="1:35" s="82" customFormat="1" x14ac:dyDescent="0.2">
      <c r="A4094" s="155" t="s">
        <v>1305</v>
      </c>
      <c r="B4094" s="81">
        <v>20210717</v>
      </c>
      <c r="C4094" s="126" t="s">
        <v>66</v>
      </c>
      <c r="D4094" s="126">
        <v>7</v>
      </c>
      <c r="E4094" s="126">
        <v>13</v>
      </c>
      <c r="F4094" s="107"/>
      <c r="G4094" s="107"/>
      <c r="H4094" s="126" t="s">
        <v>10</v>
      </c>
      <c r="I4094" s="126">
        <v>293</v>
      </c>
      <c r="J4094" s="126">
        <v>5</v>
      </c>
      <c r="K4094" s="82">
        <v>5</v>
      </c>
      <c r="L4094" s="82">
        <v>1</v>
      </c>
      <c r="M4094" s="82">
        <v>0</v>
      </c>
      <c r="N4094" s="83">
        <v>1</v>
      </c>
      <c r="O4094" s="82" t="str">
        <f>Cal_051922a!$E$2</f>
        <v>Cal_051922a</v>
      </c>
      <c r="P4094" s="158">
        <f>Cal_051922a!$Q$3</f>
        <v>1.8382409380942635</v>
      </c>
      <c r="Q4094" s="158">
        <f>Cal_051922a!$R$3</f>
        <v>0.56187208580813652</v>
      </c>
      <c r="R4094" s="84">
        <v>11.37</v>
      </c>
      <c r="S4094" s="84">
        <v>7.3650000000000002</v>
      </c>
      <c r="T4094" s="82">
        <f t="shared" ref="T4094" si="1154">AVERAGE(0.524, 0.653, 0.833, 0.775, 0.829, 0.959)</f>
        <v>0.76216666666666655</v>
      </c>
      <c r="U4094" s="125">
        <f t="shared" si="1140"/>
        <v>10.607833333333332</v>
      </c>
      <c r="V4094" s="125">
        <f t="shared" si="1141"/>
        <v>6.6028333333333338</v>
      </c>
      <c r="W4094" s="459">
        <f t="shared" si="1142"/>
        <v>8.4212377298985702E-2</v>
      </c>
      <c r="X4094" s="459">
        <f t="shared" si="1143"/>
        <v>3.2166083601887427E-2</v>
      </c>
      <c r="Y4094" s="82">
        <f>Cal_051922a!$A$3</f>
        <v>20220519</v>
      </c>
      <c r="Z4094" s="90" t="s">
        <v>1546</v>
      </c>
      <c r="AA4094" s="82">
        <v>20220819</v>
      </c>
      <c r="AB4094" s="48"/>
      <c r="AC4094" s="43"/>
      <c r="AD4094" s="43"/>
      <c r="AE4094" s="689" t="s">
        <v>1250</v>
      </c>
      <c r="AF4094" s="567">
        <v>1</v>
      </c>
      <c r="AG4094" s="130" t="s">
        <v>1634</v>
      </c>
      <c r="AH4094" s="752" t="s">
        <v>192</v>
      </c>
      <c r="AI4094" s="155"/>
    </row>
    <row r="4095" spans="1:35" s="82" customFormat="1" x14ac:dyDescent="0.2">
      <c r="A4095" s="155" t="s">
        <v>1305</v>
      </c>
      <c r="B4095" s="81">
        <v>20210717</v>
      </c>
      <c r="C4095" s="126" t="s">
        <v>66</v>
      </c>
      <c r="D4095" s="126">
        <v>7</v>
      </c>
      <c r="E4095" s="126">
        <v>13</v>
      </c>
      <c r="F4095" s="107"/>
      <c r="G4095" s="107"/>
      <c r="H4095" s="126" t="s">
        <v>11</v>
      </c>
      <c r="I4095" s="126">
        <v>294</v>
      </c>
      <c r="J4095" s="126">
        <v>5</v>
      </c>
      <c r="K4095" s="82">
        <v>5</v>
      </c>
      <c r="L4095" s="82">
        <v>1</v>
      </c>
      <c r="M4095" s="82">
        <v>0</v>
      </c>
      <c r="N4095" s="83">
        <v>1</v>
      </c>
      <c r="O4095" s="82" t="str">
        <f>Cal_051922a!$E$2</f>
        <v>Cal_051922a</v>
      </c>
      <c r="P4095" s="158">
        <f>Cal_051922a!$Q$3</f>
        <v>1.8382409380942635</v>
      </c>
      <c r="Q4095" s="158">
        <f>Cal_051922a!$R$3</f>
        <v>0.56187208580813652</v>
      </c>
      <c r="R4095" s="84">
        <v>13.53</v>
      </c>
      <c r="S4095" s="84">
        <v>8.4309999999999992</v>
      </c>
      <c r="T4095" s="158">
        <f t="shared" ref="T4095:T4097" si="1155">AVERAGE(0.78, 0.711, 0.651, 1.111, 0.917, 0.815)</f>
        <v>0.8308333333333332</v>
      </c>
      <c r="U4095" s="125">
        <f t="shared" si="1140"/>
        <v>12.699166666666667</v>
      </c>
      <c r="V4095" s="125">
        <f t="shared" si="1141"/>
        <v>7.6001666666666656</v>
      </c>
      <c r="W4095" s="459">
        <f t="shared" si="1142"/>
        <v>0.10685102904645198</v>
      </c>
      <c r="X4095" s="459">
        <f t="shared" si="1143"/>
        <v>2.6650328020030083E-2</v>
      </c>
      <c r="Y4095" s="82">
        <f>Cal_051922a!$A$3</f>
        <v>20220519</v>
      </c>
      <c r="Z4095" s="90" t="s">
        <v>1551</v>
      </c>
      <c r="AA4095" s="82">
        <v>20220914</v>
      </c>
      <c r="AB4095" s="48"/>
      <c r="AC4095" s="43"/>
      <c r="AD4095" s="43"/>
      <c r="AE4095" s="689" t="s">
        <v>1250</v>
      </c>
      <c r="AF4095" s="567">
        <v>1</v>
      </c>
      <c r="AG4095" s="130" t="s">
        <v>1634</v>
      </c>
      <c r="AH4095" s="752" t="s">
        <v>195</v>
      </c>
      <c r="AI4095" s="155"/>
    </row>
    <row r="4096" spans="1:35" s="372" customFormat="1" x14ac:dyDescent="0.2">
      <c r="A4096" s="371" t="s">
        <v>1305</v>
      </c>
      <c r="B4096" s="462">
        <v>20210717</v>
      </c>
      <c r="C4096" s="373" t="s">
        <v>66</v>
      </c>
      <c r="D4096" s="373">
        <v>7</v>
      </c>
      <c r="E4096" s="373">
        <v>13</v>
      </c>
      <c r="F4096" s="107"/>
      <c r="G4096" s="107"/>
      <c r="H4096" s="373" t="s">
        <v>10</v>
      </c>
      <c r="I4096" s="373">
        <v>551</v>
      </c>
      <c r="J4096" s="373">
        <v>20</v>
      </c>
      <c r="K4096" s="372">
        <v>5</v>
      </c>
      <c r="L4096" s="372">
        <v>1</v>
      </c>
      <c r="M4096" s="372">
        <v>0</v>
      </c>
      <c r="N4096" s="375">
        <v>1</v>
      </c>
      <c r="O4096" s="82" t="str">
        <f>Cal_051922a!$E$2</f>
        <v>Cal_051922a</v>
      </c>
      <c r="P4096" s="158">
        <f>Cal_051922a!$Q$3</f>
        <v>1.8382409380942635</v>
      </c>
      <c r="Q4096" s="158">
        <f>Cal_051922a!$R$3</f>
        <v>0.56187208580813652</v>
      </c>
      <c r="R4096" s="376">
        <v>8.9939999999999998</v>
      </c>
      <c r="S4096" s="376">
        <v>5.8650000000000002</v>
      </c>
      <c r="T4096" s="82">
        <f t="shared" ref="T4096" si="1156">AVERAGE(0.524, 0.653, 0.833, 0.775, 0.829, 0.959)</f>
        <v>0.76216666666666655</v>
      </c>
      <c r="U4096" s="378">
        <f t="shared" si="1140"/>
        <v>8.2318333333333324</v>
      </c>
      <c r="V4096" s="378">
        <f t="shared" si="1141"/>
        <v>5.1028333333333338</v>
      </c>
      <c r="W4096" s="464">
        <f t="shared" si="1142"/>
        <v>3.4986056390753938E-2</v>
      </c>
      <c r="X4096" s="464">
        <f t="shared" si="1143"/>
        <v>1.2840562516993531E-2</v>
      </c>
      <c r="Y4096" s="82">
        <f>Cal_051922a!$A$3</f>
        <v>20220519</v>
      </c>
      <c r="Z4096" s="90" t="s">
        <v>1547</v>
      </c>
      <c r="AA4096" s="82">
        <v>20220819</v>
      </c>
      <c r="AB4096" s="48"/>
      <c r="AC4096" s="43"/>
      <c r="AD4096" s="43"/>
      <c r="AE4096" s="689" t="s">
        <v>1250</v>
      </c>
      <c r="AF4096" s="628">
        <v>1</v>
      </c>
      <c r="AG4096" s="130" t="s">
        <v>1634</v>
      </c>
      <c r="AH4096" s="752" t="s">
        <v>200</v>
      </c>
      <c r="AI4096" s="371"/>
    </row>
    <row r="4097" spans="1:35" s="372" customFormat="1" x14ac:dyDescent="0.2">
      <c r="A4097" s="371" t="s">
        <v>1305</v>
      </c>
      <c r="B4097" s="462">
        <v>20210717</v>
      </c>
      <c r="C4097" s="373" t="s">
        <v>66</v>
      </c>
      <c r="D4097" s="373">
        <v>7</v>
      </c>
      <c r="E4097" s="373">
        <v>13</v>
      </c>
      <c r="F4097" s="107"/>
      <c r="G4097" s="107"/>
      <c r="H4097" s="373" t="s">
        <v>11</v>
      </c>
      <c r="I4097" s="373">
        <v>551</v>
      </c>
      <c r="J4097" s="373">
        <v>20</v>
      </c>
      <c r="K4097" s="372">
        <v>5</v>
      </c>
      <c r="L4097" s="372">
        <v>1</v>
      </c>
      <c r="M4097" s="372">
        <v>0</v>
      </c>
      <c r="N4097" s="375">
        <v>1</v>
      </c>
      <c r="O4097" s="82" t="str">
        <f>Cal_051922a!$E$2</f>
        <v>Cal_051922a</v>
      </c>
      <c r="P4097" s="158">
        <f>Cal_051922a!$Q$3</f>
        <v>1.8382409380942635</v>
      </c>
      <c r="Q4097" s="158">
        <f>Cal_051922a!$R$3</f>
        <v>0.56187208580813652</v>
      </c>
      <c r="R4097" s="376">
        <v>9.2729999999999997</v>
      </c>
      <c r="S4097" s="376">
        <v>5.7069999999999999</v>
      </c>
      <c r="T4097" s="158">
        <f t="shared" si="1155"/>
        <v>0.8308333333333332</v>
      </c>
      <c r="U4097" s="378">
        <f t="shared" si="1140"/>
        <v>8.442166666666667</v>
      </c>
      <c r="V4097" s="378">
        <f t="shared" si="1141"/>
        <v>4.8761666666666663</v>
      </c>
      <c r="W4097" s="464">
        <f t="shared" si="1142"/>
        <v>3.9872252185819301E-2</v>
      </c>
      <c r="X4097" s="464">
        <f t="shared" si="1143"/>
        <v>5.8299194633941115E-3</v>
      </c>
      <c r="Y4097" s="82">
        <f>Cal_051922a!$A$3</f>
        <v>20220519</v>
      </c>
      <c r="Z4097" s="90" t="s">
        <v>1551</v>
      </c>
      <c r="AA4097" s="82">
        <v>20220914</v>
      </c>
      <c r="AB4097" s="48"/>
      <c r="AC4097" s="43"/>
      <c r="AD4097" s="43"/>
      <c r="AE4097" s="689" t="s">
        <v>1250</v>
      </c>
      <c r="AF4097" s="628">
        <v>1</v>
      </c>
      <c r="AG4097" s="130" t="s">
        <v>1634</v>
      </c>
      <c r="AH4097" s="752" t="s">
        <v>201</v>
      </c>
      <c r="AI4097" s="371"/>
    </row>
    <row r="4098" spans="1:35" x14ac:dyDescent="0.2">
      <c r="A4098" t="s">
        <v>1305</v>
      </c>
      <c r="B4098" s="45">
        <v>20210717</v>
      </c>
      <c r="C4098" s="107" t="s">
        <v>66</v>
      </c>
      <c r="D4098" s="107">
        <v>7</v>
      </c>
      <c r="E4098" s="107">
        <v>16</v>
      </c>
      <c r="H4098" s="107" t="s">
        <v>10</v>
      </c>
      <c r="I4098" s="107">
        <v>290</v>
      </c>
      <c r="J4098" s="107">
        <v>0</v>
      </c>
      <c r="K4098" s="43">
        <v>5</v>
      </c>
      <c r="L4098" s="43">
        <v>1</v>
      </c>
      <c r="M4098" s="43">
        <v>0</v>
      </c>
      <c r="N4098" s="49">
        <v>1</v>
      </c>
      <c r="O4098" s="43" t="str">
        <f>Cal_051922a!$E$2</f>
        <v>Cal_051922a</v>
      </c>
      <c r="P4098" s="50">
        <f>Cal_051922a!$Q$3</f>
        <v>1.8382409380942635</v>
      </c>
      <c r="Q4098" s="50">
        <f>Cal_051922a!$R$3</f>
        <v>0.56187208580813652</v>
      </c>
      <c r="R4098" s="46">
        <v>16.559999999999999</v>
      </c>
      <c r="S4098" s="46">
        <v>10.74</v>
      </c>
      <c r="T4098" s="43">
        <f t="shared" ref="T4098:T4099" si="1157">AVERAGE(0.606,0.763,0.748,0.817,0.777,0.792)</f>
        <v>0.75050000000000006</v>
      </c>
      <c r="U4098" s="79">
        <f t="shared" si="1140"/>
        <v>15.809499999999998</v>
      </c>
      <c r="V4098" s="79">
        <f t="shared" si="1141"/>
        <v>9.9894999999999996</v>
      </c>
      <c r="W4098" s="465">
        <f t="shared" si="1142"/>
        <v>0.12364199794469705</v>
      </c>
      <c r="X4098" s="465">
        <f t="shared" si="1143"/>
        <v>5.4249686714151049E-2</v>
      </c>
      <c r="Y4098" s="43">
        <f>Cal_051922a!$A$3</f>
        <v>20220519</v>
      </c>
      <c r="Z4098" s="48" t="s">
        <v>1581</v>
      </c>
      <c r="AA4098" s="43">
        <v>20221107</v>
      </c>
      <c r="AE4098" s="689" t="s">
        <v>1250</v>
      </c>
      <c r="AF4098" s="130">
        <v>1</v>
      </c>
      <c r="AG4098" s="130" t="s">
        <v>1634</v>
      </c>
    </row>
    <row r="4099" spans="1:35" x14ac:dyDescent="0.2">
      <c r="A4099" t="s">
        <v>1305</v>
      </c>
      <c r="B4099" s="45">
        <v>20210717</v>
      </c>
      <c r="C4099" s="107" t="s">
        <v>66</v>
      </c>
      <c r="D4099" s="107">
        <v>7</v>
      </c>
      <c r="E4099" s="107">
        <v>16</v>
      </c>
      <c r="H4099" s="107" t="s">
        <v>11</v>
      </c>
      <c r="I4099" s="107">
        <v>290</v>
      </c>
      <c r="J4099" s="107">
        <v>0</v>
      </c>
      <c r="K4099" s="43">
        <v>5</v>
      </c>
      <c r="L4099" s="43">
        <v>1</v>
      </c>
      <c r="M4099" s="43">
        <v>0</v>
      </c>
      <c r="N4099" s="49">
        <v>1</v>
      </c>
      <c r="O4099" s="43" t="str">
        <f>Cal_051922a!$E$2</f>
        <v>Cal_051922a</v>
      </c>
      <c r="P4099" s="50">
        <f>Cal_051922a!$Q$3</f>
        <v>1.8382409380942635</v>
      </c>
      <c r="Q4099" s="50">
        <f>Cal_051922a!$R$3</f>
        <v>0.56187208580813652</v>
      </c>
      <c r="R4099" s="46">
        <v>16.329999999999998</v>
      </c>
      <c r="S4099" s="46">
        <v>10.75</v>
      </c>
      <c r="T4099" s="43">
        <f t="shared" si="1157"/>
        <v>0.75050000000000006</v>
      </c>
      <c r="U4099" s="79">
        <f t="shared" si="1140"/>
        <v>15.579499999999998</v>
      </c>
      <c r="V4099" s="79">
        <f t="shared" si="1141"/>
        <v>9.9994999999999994</v>
      </c>
      <c r="W4099" s="465">
        <f t="shared" si="1142"/>
        <v>0.11854335885419408</v>
      </c>
      <c r="X4099" s="465">
        <f t="shared" si="1143"/>
        <v>5.9526404471913534E-2</v>
      </c>
      <c r="Y4099" s="43">
        <f>Cal_051922a!$A$3</f>
        <v>20220519</v>
      </c>
      <c r="Z4099" s="48" t="s">
        <v>1581</v>
      </c>
      <c r="AA4099" s="43">
        <v>20221107</v>
      </c>
      <c r="AE4099" s="689" t="s">
        <v>1250</v>
      </c>
      <c r="AF4099" s="130">
        <v>1</v>
      </c>
      <c r="AG4099" s="130" t="s">
        <v>1634</v>
      </c>
    </row>
    <row r="4100" spans="1:35" x14ac:dyDescent="0.2">
      <c r="A4100" t="s">
        <v>1305</v>
      </c>
      <c r="B4100" s="45">
        <v>20210717</v>
      </c>
      <c r="C4100" s="107" t="s">
        <v>66</v>
      </c>
      <c r="D4100" s="107">
        <v>7</v>
      </c>
      <c r="E4100" s="107">
        <v>16</v>
      </c>
      <c r="H4100" s="107" t="s">
        <v>10</v>
      </c>
      <c r="I4100" s="107">
        <v>290</v>
      </c>
      <c r="J4100" s="107">
        <v>10</v>
      </c>
      <c r="K4100" s="43">
        <v>5</v>
      </c>
      <c r="L4100" s="43">
        <v>1</v>
      </c>
      <c r="M4100" s="43">
        <v>0</v>
      </c>
      <c r="N4100" s="49">
        <v>1</v>
      </c>
      <c r="O4100" s="43" t="str">
        <f>Cal_051922a!$E$2</f>
        <v>Cal_051922a</v>
      </c>
      <c r="P4100" s="50">
        <f>Cal_051922a!$Q$3</f>
        <v>1.8382409380942635</v>
      </c>
      <c r="Q4100" s="50">
        <f>Cal_051922a!$R$3</f>
        <v>0.56187208580813652</v>
      </c>
      <c r="R4100" s="46">
        <v>14.39</v>
      </c>
      <c r="S4100" s="46">
        <v>9.3089999999999993</v>
      </c>
      <c r="T4100" s="50">
        <f t="shared" ref="T4100" si="1158">AVERAGE(0.492,0.582,0.639,0.682,0.559,0.771)</f>
        <v>0.62083333333333335</v>
      </c>
      <c r="U4100" s="79">
        <f t="shared" si="1140"/>
        <v>13.769166666666667</v>
      </c>
      <c r="V4100" s="79">
        <f t="shared" si="1141"/>
        <v>8.6881666666666657</v>
      </c>
      <c r="W4100" s="465">
        <f t="shared" si="1142"/>
        <v>0.1079424384118567</v>
      </c>
      <c r="X4100" s="465">
        <f t="shared" si="1143"/>
        <v>4.6775275680958996E-2</v>
      </c>
      <c r="Y4100" s="43">
        <f>Cal_051922a!$A$3</f>
        <v>20220519</v>
      </c>
      <c r="Z4100" s="48" t="s">
        <v>1595</v>
      </c>
      <c r="AA4100" s="43">
        <v>20221201</v>
      </c>
      <c r="AE4100" s="689" t="s">
        <v>1250</v>
      </c>
      <c r="AF4100" s="130">
        <v>1</v>
      </c>
    </row>
    <row r="4101" spans="1:35" x14ac:dyDescent="0.2">
      <c r="A4101" t="s">
        <v>1305</v>
      </c>
      <c r="B4101" s="45">
        <v>20210717</v>
      </c>
      <c r="C4101" s="107" t="s">
        <v>66</v>
      </c>
      <c r="D4101" s="107">
        <v>7</v>
      </c>
      <c r="E4101" s="107">
        <v>16</v>
      </c>
      <c r="H4101" s="107" t="s">
        <v>11</v>
      </c>
      <c r="I4101" s="107">
        <v>290</v>
      </c>
      <c r="J4101" s="107">
        <v>10</v>
      </c>
      <c r="K4101" s="43">
        <v>5</v>
      </c>
      <c r="L4101" s="43">
        <v>1</v>
      </c>
      <c r="M4101" s="43">
        <v>0</v>
      </c>
      <c r="N4101" s="49">
        <v>1</v>
      </c>
      <c r="O4101" s="43" t="str">
        <f>Cal_051922a!$E$2</f>
        <v>Cal_051922a</v>
      </c>
      <c r="P4101" s="50">
        <f>Cal_051922a!$Q$3</f>
        <v>1.8382409380942635</v>
      </c>
      <c r="Q4101" s="50">
        <f>Cal_051922a!$R$3</f>
        <v>0.56187208580813652</v>
      </c>
      <c r="R4101" s="46">
        <v>16.02</v>
      </c>
      <c r="S4101" s="46">
        <v>10.42</v>
      </c>
      <c r="T4101" s="50">
        <f>AVERAGE(0.765, 0.963, 0.949, 0.629, 0.835, 0.766)</f>
        <v>0.8178333333333333</v>
      </c>
      <c r="U4101" s="79">
        <f t="shared" si="1140"/>
        <v>15.202166666666667</v>
      </c>
      <c r="V4101" s="79">
        <f t="shared" si="1141"/>
        <v>9.6021666666666672</v>
      </c>
      <c r="W4101" s="465">
        <f t="shared" si="1142"/>
        <v>0.11896824544506933</v>
      </c>
      <c r="X4101" s="465">
        <f t="shared" si="1143"/>
        <v>5.2025858835261944E-2</v>
      </c>
      <c r="Y4101" s="43">
        <f>Cal_051922a!$A$3</f>
        <v>20220519</v>
      </c>
      <c r="Z4101" s="48" t="s">
        <v>2007</v>
      </c>
      <c r="AA4101" s="43">
        <v>20230214</v>
      </c>
      <c r="AE4101" s="689" t="s">
        <v>1250</v>
      </c>
      <c r="AF4101" s="130">
        <v>1</v>
      </c>
    </row>
    <row r="4102" spans="1:35" s="82" customFormat="1" x14ac:dyDescent="0.2">
      <c r="A4102" s="155" t="s">
        <v>1305</v>
      </c>
      <c r="B4102" s="81">
        <v>20210717</v>
      </c>
      <c r="C4102" s="126" t="s">
        <v>66</v>
      </c>
      <c r="D4102" s="126">
        <v>7</v>
      </c>
      <c r="E4102" s="126">
        <v>16</v>
      </c>
      <c r="F4102" s="107"/>
      <c r="G4102" s="107"/>
      <c r="H4102" s="126" t="s">
        <v>10</v>
      </c>
      <c r="I4102" s="126">
        <v>294</v>
      </c>
      <c r="J4102" s="126">
        <v>5</v>
      </c>
      <c r="K4102" s="82">
        <v>5</v>
      </c>
      <c r="L4102" s="82">
        <v>1</v>
      </c>
      <c r="M4102" s="82">
        <v>0</v>
      </c>
      <c r="N4102" s="83">
        <v>1</v>
      </c>
      <c r="O4102" s="82" t="str">
        <f>Cal_051922a!$E$2</f>
        <v>Cal_051922a</v>
      </c>
      <c r="P4102" s="158">
        <f>Cal_051922a!$Q$3</f>
        <v>1.8382409380942635</v>
      </c>
      <c r="Q4102" s="158">
        <f>Cal_051922a!$R$3</f>
        <v>0.56187208580813652</v>
      </c>
      <c r="R4102" s="84">
        <v>3.8319999999999999</v>
      </c>
      <c r="S4102" s="84">
        <v>2.7839999999999998</v>
      </c>
      <c r="T4102" s="158">
        <f t="shared" ref="T4102:T4105" si="1159">AVERAGE(0.78, 0.711, 0.651, 1.111, 0.917, 0.815)</f>
        <v>0.8308333333333332</v>
      </c>
      <c r="U4102" s="125">
        <f t="shared" si="1140"/>
        <v>3.0011666666666668</v>
      </c>
      <c r="V4102" s="125">
        <f t="shared" si="1141"/>
        <v>1.9531666666666667</v>
      </c>
      <c r="W4102" s="459">
        <f t="shared" si="1142"/>
        <v>2.1961145016803619E-2</v>
      </c>
      <c r="X4102" s="459">
        <f t="shared" si="1143"/>
        <v>1.2347365837390448E-2</v>
      </c>
      <c r="Y4102" s="82">
        <f>Cal_051922a!$A$3</f>
        <v>20220519</v>
      </c>
      <c r="Z4102" s="90" t="s">
        <v>1551</v>
      </c>
      <c r="AA4102" s="82">
        <v>20220914</v>
      </c>
      <c r="AB4102" s="48"/>
      <c r="AC4102" s="43"/>
      <c r="AD4102" s="43"/>
      <c r="AE4102" s="689" t="s">
        <v>1250</v>
      </c>
      <c r="AF4102" s="567">
        <v>1</v>
      </c>
      <c r="AG4102" s="130" t="s">
        <v>1634</v>
      </c>
      <c r="AH4102" s="754" t="s">
        <v>196</v>
      </c>
      <c r="AI4102" s="155"/>
    </row>
    <row r="4103" spans="1:35" s="82" customFormat="1" x14ac:dyDescent="0.2">
      <c r="A4103" s="155" t="s">
        <v>1305</v>
      </c>
      <c r="B4103" s="81">
        <v>20210717</v>
      </c>
      <c r="C4103" s="126" t="s">
        <v>66</v>
      </c>
      <c r="D4103" s="126">
        <v>7</v>
      </c>
      <c r="E4103" s="126">
        <v>16</v>
      </c>
      <c r="F4103" s="107"/>
      <c r="G4103" s="107"/>
      <c r="H4103" s="126" t="s">
        <v>11</v>
      </c>
      <c r="I4103" s="126">
        <v>294</v>
      </c>
      <c r="J4103" s="126">
        <v>5</v>
      </c>
      <c r="K4103" s="82">
        <v>5</v>
      </c>
      <c r="L4103" s="82">
        <v>1</v>
      </c>
      <c r="M4103" s="82">
        <v>0</v>
      </c>
      <c r="N4103" s="83">
        <v>1</v>
      </c>
      <c r="O4103" s="82" t="str">
        <f>Cal_051922a!$E$2</f>
        <v>Cal_051922a</v>
      </c>
      <c r="P4103" s="158">
        <f>Cal_051922a!$Q$3</f>
        <v>1.8382409380942635</v>
      </c>
      <c r="Q4103" s="158">
        <f>Cal_051922a!$R$3</f>
        <v>0.56187208580813652</v>
      </c>
      <c r="R4103" s="84">
        <v>3.879</v>
      </c>
      <c r="S4103" s="84">
        <v>2.9550000000000001</v>
      </c>
      <c r="T4103" s="158">
        <f t="shared" si="1159"/>
        <v>0.8308333333333332</v>
      </c>
      <c r="U4103" s="125">
        <f t="shared" si="1140"/>
        <v>3.0481666666666669</v>
      </c>
      <c r="V4103" s="125">
        <f t="shared" si="1141"/>
        <v>2.124166666666667</v>
      </c>
      <c r="W4103" s="459">
        <f t="shared" si="1142"/>
        <v>1.9362688927029147E-2</v>
      </c>
      <c r="X4103" s="459">
        <f t="shared" si="1143"/>
        <v>1.794953659022518E-2</v>
      </c>
      <c r="Y4103" s="82">
        <f>Cal_051922a!$A$3</f>
        <v>20220519</v>
      </c>
      <c r="Z4103" s="90" t="s">
        <v>1551</v>
      </c>
      <c r="AA4103" s="82">
        <v>20220914</v>
      </c>
      <c r="AB4103" s="48"/>
      <c r="AC4103" s="43"/>
      <c r="AD4103" s="43"/>
      <c r="AE4103" s="689" t="s">
        <v>1250</v>
      </c>
      <c r="AF4103" s="567">
        <v>1</v>
      </c>
      <c r="AG4103" s="130" t="s">
        <v>1634</v>
      </c>
      <c r="AH4103" s="754" t="s">
        <v>197</v>
      </c>
      <c r="AI4103" s="155"/>
    </row>
    <row r="4104" spans="1:35" s="372" customFormat="1" x14ac:dyDescent="0.2">
      <c r="A4104" s="371" t="s">
        <v>1305</v>
      </c>
      <c r="B4104" s="462">
        <v>20210717</v>
      </c>
      <c r="C4104" s="373" t="s">
        <v>66</v>
      </c>
      <c r="D4104" s="373">
        <v>7</v>
      </c>
      <c r="E4104" s="373">
        <v>16</v>
      </c>
      <c r="F4104" s="107"/>
      <c r="G4104" s="107"/>
      <c r="H4104" s="373" t="s">
        <v>10</v>
      </c>
      <c r="I4104" s="373">
        <v>550</v>
      </c>
      <c r="J4104" s="373">
        <v>20</v>
      </c>
      <c r="K4104" s="372">
        <v>5</v>
      </c>
      <c r="L4104" s="372">
        <v>1</v>
      </c>
      <c r="M4104" s="372">
        <v>0</v>
      </c>
      <c r="N4104" s="375">
        <v>1</v>
      </c>
      <c r="O4104" s="82" t="str">
        <f>Cal_051922a!$E$2</f>
        <v>Cal_051922a</v>
      </c>
      <c r="P4104" s="158">
        <f>Cal_051922a!$Q$3</f>
        <v>1.8382409380942635</v>
      </c>
      <c r="Q4104" s="158">
        <f>Cal_051922a!$R$3</f>
        <v>0.56187208580813652</v>
      </c>
      <c r="R4104" s="376">
        <v>2.6030000000000002</v>
      </c>
      <c r="S4104" s="376">
        <v>2.0870000000000002</v>
      </c>
      <c r="T4104" s="158">
        <f t="shared" si="1159"/>
        <v>0.8308333333333332</v>
      </c>
      <c r="U4104" s="378">
        <f t="shared" si="1140"/>
        <v>1.7721666666666671</v>
      </c>
      <c r="V4104" s="378">
        <f t="shared" si="1141"/>
        <v>1.2561666666666671</v>
      </c>
      <c r="W4104" s="464">
        <f t="shared" si="1142"/>
        <v>5.7800026780520063E-3</v>
      </c>
      <c r="X4104" s="464">
        <f t="shared" si="1143"/>
        <v>6.014902939797776E-3</v>
      </c>
      <c r="Y4104" s="82">
        <f>Cal_051922a!$A$3</f>
        <v>20220519</v>
      </c>
      <c r="Z4104" s="90" t="s">
        <v>1551</v>
      </c>
      <c r="AA4104" s="82">
        <v>20220914</v>
      </c>
      <c r="AB4104" s="48"/>
      <c r="AC4104" s="43"/>
      <c r="AD4104" s="43"/>
      <c r="AE4104" s="689" t="s">
        <v>1250</v>
      </c>
      <c r="AF4104" s="628">
        <v>1</v>
      </c>
      <c r="AG4104" s="130" t="s">
        <v>2202</v>
      </c>
      <c r="AH4104" s="754" t="s">
        <v>1851</v>
      </c>
      <c r="AI4104" s="371"/>
    </row>
    <row r="4105" spans="1:35" s="610" customFormat="1" ht="13.5" thickBot="1" x14ac:dyDescent="0.25">
      <c r="A4105" s="613" t="s">
        <v>1305</v>
      </c>
      <c r="B4105" s="611">
        <v>20210717</v>
      </c>
      <c r="C4105" s="612" t="s">
        <v>66</v>
      </c>
      <c r="D4105" s="612">
        <v>7</v>
      </c>
      <c r="E4105" s="612">
        <v>16</v>
      </c>
      <c r="F4105" s="140"/>
      <c r="G4105" s="140"/>
      <c r="H4105" s="612" t="s">
        <v>11</v>
      </c>
      <c r="I4105" s="612">
        <v>552</v>
      </c>
      <c r="J4105" s="612">
        <v>20</v>
      </c>
      <c r="K4105" s="610">
        <v>5</v>
      </c>
      <c r="L4105" s="610">
        <v>1</v>
      </c>
      <c r="M4105" s="610">
        <v>0</v>
      </c>
      <c r="N4105" s="614">
        <v>1</v>
      </c>
      <c r="O4105" s="82" t="str">
        <f>Cal_051922a!$E$2</f>
        <v>Cal_051922a</v>
      </c>
      <c r="P4105" s="158">
        <f>Cal_051922a!$Q$3</f>
        <v>1.8382409380942635</v>
      </c>
      <c r="Q4105" s="158">
        <f>Cal_051922a!$R$3</f>
        <v>0.56187208580813652</v>
      </c>
      <c r="R4105" s="626">
        <v>4.524</v>
      </c>
      <c r="S4105" s="626">
        <v>2.7050000000000001</v>
      </c>
      <c r="T4105" s="158">
        <f t="shared" si="1159"/>
        <v>0.8308333333333332</v>
      </c>
      <c r="U4105" s="378">
        <f t="shared" si="1140"/>
        <v>3.6931666666666669</v>
      </c>
      <c r="V4105" s="378">
        <f t="shared" si="1141"/>
        <v>1.874166666666667</v>
      </c>
      <c r="W4105" s="464">
        <f t="shared" si="1142"/>
        <v>2.0301804850779155E-2</v>
      </c>
      <c r="X4105" s="464">
        <f t="shared" si="1143"/>
        <v>-2.7678846253414565E-3</v>
      </c>
      <c r="Y4105" s="82">
        <f>Cal_051922a!$A$3</f>
        <v>20220519</v>
      </c>
      <c r="Z4105" s="90" t="s">
        <v>1551</v>
      </c>
      <c r="AA4105" s="82">
        <v>20220914</v>
      </c>
      <c r="AB4105" s="121"/>
      <c r="AC4105" s="115"/>
      <c r="AD4105" s="115"/>
      <c r="AE4105" s="689" t="s">
        <v>1250</v>
      </c>
      <c r="AF4105" s="633">
        <v>1</v>
      </c>
      <c r="AG4105" s="130" t="s">
        <v>2202</v>
      </c>
      <c r="AH4105" s="754" t="s">
        <v>1852</v>
      </c>
      <c r="AI4105" s="613"/>
    </row>
    <row r="4106" spans="1:35" x14ac:dyDescent="0.2">
      <c r="A4106" t="s">
        <v>1305</v>
      </c>
      <c r="B4106" s="45">
        <v>20210718</v>
      </c>
      <c r="C4106" s="107" t="s">
        <v>72</v>
      </c>
      <c r="D4106" s="107">
        <v>8</v>
      </c>
      <c r="E4106" s="107">
        <v>7</v>
      </c>
      <c r="H4106" s="107" t="s">
        <v>10</v>
      </c>
      <c r="I4106" s="107">
        <v>290</v>
      </c>
      <c r="J4106" s="107">
        <v>0</v>
      </c>
      <c r="K4106" s="43">
        <v>5</v>
      </c>
      <c r="L4106" s="43">
        <v>1</v>
      </c>
      <c r="M4106" s="43">
        <v>0</v>
      </c>
      <c r="N4106" s="49">
        <v>1</v>
      </c>
      <c r="O4106" s="43" t="str">
        <f>Cal_051922a!$E$2</f>
        <v>Cal_051922a</v>
      </c>
      <c r="P4106" s="50">
        <f>Cal_051922a!$Q$3</f>
        <v>1.8382409380942635</v>
      </c>
      <c r="Q4106" s="50">
        <f>Cal_051922a!$R$3</f>
        <v>0.56187208580813652</v>
      </c>
      <c r="R4106" s="46">
        <v>15.16</v>
      </c>
      <c r="S4106" s="46">
        <v>11.02</v>
      </c>
      <c r="T4106" s="43">
        <f t="shared" ref="T4106:T4107" si="1160">AVERAGE(0.606,0.763,0.748,0.817,0.777,0.792)</f>
        <v>0.75050000000000006</v>
      </c>
      <c r="U4106" s="79">
        <f t="shared" si="1140"/>
        <v>14.4095</v>
      </c>
      <c r="V4106" s="79">
        <f t="shared" si="1141"/>
        <v>10.269499999999999</v>
      </c>
      <c r="W4106" s="465">
        <f t="shared" si="1142"/>
        <v>8.7951524311176282E-2</v>
      </c>
      <c r="X4106" s="465">
        <f t="shared" si="1143"/>
        <v>9.4926363030937003E-2</v>
      </c>
      <c r="Y4106" s="43">
        <f>Cal_051922a!$A$3</f>
        <v>20220519</v>
      </c>
      <c r="Z4106" s="48" t="s">
        <v>1581</v>
      </c>
      <c r="AA4106" s="43">
        <v>20221107</v>
      </c>
      <c r="AE4106" s="689" t="s">
        <v>1250</v>
      </c>
      <c r="AF4106" s="130">
        <v>1</v>
      </c>
      <c r="AG4106" s="130" t="s">
        <v>1634</v>
      </c>
    </row>
    <row r="4107" spans="1:35" x14ac:dyDescent="0.2">
      <c r="A4107" t="s">
        <v>1305</v>
      </c>
      <c r="B4107" s="45">
        <v>20210718</v>
      </c>
      <c r="C4107" s="107" t="s">
        <v>72</v>
      </c>
      <c r="D4107" s="107">
        <v>8</v>
      </c>
      <c r="E4107" s="107">
        <v>7</v>
      </c>
      <c r="H4107" s="107" t="s">
        <v>11</v>
      </c>
      <c r="I4107" s="107">
        <v>290</v>
      </c>
      <c r="J4107" s="107">
        <v>0</v>
      </c>
      <c r="K4107" s="43">
        <v>5</v>
      </c>
      <c r="L4107" s="43">
        <v>1</v>
      </c>
      <c r="M4107" s="43">
        <v>0</v>
      </c>
      <c r="N4107" s="49">
        <v>1</v>
      </c>
      <c r="O4107" s="43" t="str">
        <f>Cal_051922a!$E$2</f>
        <v>Cal_051922a</v>
      </c>
      <c r="P4107" s="50">
        <f>Cal_051922a!$Q$3</f>
        <v>1.8382409380942635</v>
      </c>
      <c r="Q4107" s="50">
        <f>Cal_051922a!$R$3</f>
        <v>0.56187208580813652</v>
      </c>
      <c r="R4107" s="46">
        <v>14.82</v>
      </c>
      <c r="S4107" s="46">
        <v>10.78</v>
      </c>
      <c r="T4107" s="43">
        <f t="shared" si="1160"/>
        <v>0.75050000000000006</v>
      </c>
      <c r="U4107" s="79">
        <f t="shared" si="1140"/>
        <v>14.0695</v>
      </c>
      <c r="V4107" s="79">
        <f t="shared" si="1141"/>
        <v>10.029499999999999</v>
      </c>
      <c r="W4107" s="465">
        <f t="shared" si="1142"/>
        <v>8.5827091356800042E-2</v>
      </c>
      <c r="X4107" s="465">
        <f t="shared" si="1143"/>
        <v>9.2776907971085926E-2</v>
      </c>
      <c r="Y4107" s="43">
        <f>Cal_051922a!$A$3</f>
        <v>20220519</v>
      </c>
      <c r="Z4107" s="48" t="s">
        <v>1581</v>
      </c>
      <c r="AA4107" s="43">
        <v>20221107</v>
      </c>
      <c r="AE4107" s="689" t="s">
        <v>1250</v>
      </c>
      <c r="AF4107" s="130">
        <v>1</v>
      </c>
      <c r="AG4107" s="130" t="s">
        <v>1634</v>
      </c>
    </row>
    <row r="4108" spans="1:35" x14ac:dyDescent="0.2">
      <c r="A4108" t="s">
        <v>1305</v>
      </c>
      <c r="B4108" s="45">
        <v>20210718</v>
      </c>
      <c r="C4108" s="107" t="s">
        <v>72</v>
      </c>
      <c r="D4108" s="107">
        <v>8</v>
      </c>
      <c r="E4108" s="107">
        <v>8</v>
      </c>
      <c r="H4108" s="107" t="s">
        <v>10</v>
      </c>
      <c r="I4108" s="107">
        <v>290</v>
      </c>
      <c r="J4108" s="107">
        <v>0</v>
      </c>
      <c r="K4108" s="43">
        <v>5</v>
      </c>
      <c r="L4108" s="43">
        <v>1</v>
      </c>
      <c r="M4108" s="43">
        <v>0</v>
      </c>
      <c r="N4108" s="49">
        <v>1</v>
      </c>
      <c r="O4108" s="43" t="str">
        <f>Cal_051922a!$E$2</f>
        <v>Cal_051922a</v>
      </c>
      <c r="P4108" s="50">
        <f>Cal_051922a!$Q$3</f>
        <v>1.8382409380942635</v>
      </c>
      <c r="Q4108" s="50">
        <f>Cal_051922a!$R$3</f>
        <v>0.56187208580813652</v>
      </c>
      <c r="R4108" s="46">
        <v>34.049999999999997</v>
      </c>
      <c r="S4108" s="46">
        <v>23.37</v>
      </c>
      <c r="T4108" s="50">
        <f>AVERAGE(0.687,0.608,0.654,0.472,0.53,0.62)</f>
        <v>0.59516666666666662</v>
      </c>
      <c r="U4108" s="79">
        <f t="shared" si="1140"/>
        <v>33.454833333333333</v>
      </c>
      <c r="V4108" s="79">
        <f t="shared" si="1141"/>
        <v>22.774833333333333</v>
      </c>
      <c r="W4108" s="465">
        <f t="shared" si="1142"/>
        <v>0.22688943952738225</v>
      </c>
      <c r="X4108" s="465">
        <f t="shared" si="1143"/>
        <v>0.17868175717827434</v>
      </c>
      <c r="Y4108" s="82">
        <f>Cal_051922a!$A$3</f>
        <v>20220519</v>
      </c>
      <c r="Z4108" s="90" t="s">
        <v>1576</v>
      </c>
      <c r="AA4108" s="82">
        <v>20221106</v>
      </c>
      <c r="AE4108" s="689" t="s">
        <v>1250</v>
      </c>
      <c r="AF4108" s="130">
        <v>1</v>
      </c>
      <c r="AG4108" s="130" t="s">
        <v>1634</v>
      </c>
    </row>
    <row r="4109" spans="1:35" x14ac:dyDescent="0.2">
      <c r="A4109" t="s">
        <v>1305</v>
      </c>
      <c r="B4109" s="45">
        <v>20210718</v>
      </c>
      <c r="C4109" s="107" t="s">
        <v>72</v>
      </c>
      <c r="D4109" s="107">
        <v>8</v>
      </c>
      <c r="E4109" s="107">
        <v>8</v>
      </c>
      <c r="H4109" s="107" t="s">
        <v>11</v>
      </c>
      <c r="I4109" s="107">
        <v>290</v>
      </c>
      <c r="J4109" s="107">
        <v>0</v>
      </c>
      <c r="K4109" s="43">
        <v>5</v>
      </c>
      <c r="L4109" s="43">
        <v>1</v>
      </c>
      <c r="M4109" s="43">
        <v>0</v>
      </c>
      <c r="N4109" s="49">
        <v>1</v>
      </c>
      <c r="O4109" s="43" t="str">
        <f>Cal_051922a!$E$2</f>
        <v>Cal_051922a</v>
      </c>
      <c r="P4109" s="50">
        <f>Cal_051922a!$Q$3</f>
        <v>1.8382409380942635</v>
      </c>
      <c r="Q4109" s="50">
        <f>Cal_051922a!$R$3</f>
        <v>0.56187208580813652</v>
      </c>
      <c r="R4109" s="46">
        <v>31.31</v>
      </c>
      <c r="S4109" s="46">
        <v>22.2</v>
      </c>
      <c r="T4109" s="43">
        <f t="shared" ref="T4109" si="1161">AVERAGE(0.606,0.763,0.748,0.817,0.777,0.792)</f>
        <v>0.75050000000000006</v>
      </c>
      <c r="U4109" s="79">
        <f t="shared" si="1140"/>
        <v>30.5595</v>
      </c>
      <c r="V4109" s="79">
        <f t="shared" si="1141"/>
        <v>21.4495</v>
      </c>
      <c r="W4109" s="465">
        <f t="shared" si="1142"/>
        <v>0.19353584214367531</v>
      </c>
      <c r="X4109" s="465">
        <f t="shared" si="1143"/>
        <v>0.18843399519452603</v>
      </c>
      <c r="Y4109" s="43">
        <f>Cal_051922a!$A$3</f>
        <v>20220519</v>
      </c>
      <c r="Z4109" s="48" t="s">
        <v>1581</v>
      </c>
      <c r="AA4109" s="43">
        <v>20221107</v>
      </c>
      <c r="AE4109" s="689" t="s">
        <v>1250</v>
      </c>
      <c r="AF4109" s="130">
        <v>1</v>
      </c>
      <c r="AG4109" s="130" t="s">
        <v>1634</v>
      </c>
    </row>
    <row r="4110" spans="1:35" x14ac:dyDescent="0.2">
      <c r="A4110" t="s">
        <v>1305</v>
      </c>
      <c r="B4110" s="45">
        <v>20210718</v>
      </c>
      <c r="C4110" s="107" t="s">
        <v>72</v>
      </c>
      <c r="D4110" s="107">
        <v>8</v>
      </c>
      <c r="E4110" s="107">
        <v>8</v>
      </c>
      <c r="H4110" s="107" t="s">
        <v>10</v>
      </c>
      <c r="I4110" s="107">
        <v>290</v>
      </c>
      <c r="J4110" s="107">
        <v>10</v>
      </c>
      <c r="K4110" s="43">
        <v>5</v>
      </c>
      <c r="L4110" s="43">
        <v>1</v>
      </c>
      <c r="M4110" s="43">
        <v>0</v>
      </c>
      <c r="N4110" s="49">
        <v>1</v>
      </c>
      <c r="O4110" s="43" t="str">
        <f>Cal_051922a!$E$2</f>
        <v>Cal_051922a</v>
      </c>
      <c r="P4110" s="50">
        <f>Cal_051922a!$Q$3</f>
        <v>1.8382409380942635</v>
      </c>
      <c r="Q4110" s="50">
        <f>Cal_051922a!$R$3</f>
        <v>0.56187208580813652</v>
      </c>
      <c r="R4110" s="46">
        <v>24.78</v>
      </c>
      <c r="S4110" s="46">
        <v>16.96</v>
      </c>
      <c r="T4110" s="50">
        <f t="shared" ref="T4110:T4111" si="1162">AVERAGE(0.492,0.582,0.639,0.682,0.559,0.771)</f>
        <v>0.62083333333333335</v>
      </c>
      <c r="U4110" s="79">
        <f t="shared" si="1140"/>
        <v>24.159166666666668</v>
      </c>
      <c r="V4110" s="79">
        <f t="shared" si="1141"/>
        <v>16.339166666666667</v>
      </c>
      <c r="W4110" s="465">
        <f t="shared" si="1142"/>
        <v>0.16613065703222182</v>
      </c>
      <c r="X4110" s="465">
        <f t="shared" si="1143"/>
        <v>0.12483504538081477</v>
      </c>
      <c r="Y4110" s="43">
        <f>Cal_051922a!$A$3</f>
        <v>20220519</v>
      </c>
      <c r="Z4110" s="48" t="s">
        <v>1595</v>
      </c>
      <c r="AA4110" s="43">
        <v>20221201</v>
      </c>
      <c r="AE4110" s="689" t="s">
        <v>1250</v>
      </c>
      <c r="AF4110" s="130">
        <v>1</v>
      </c>
      <c r="AG4110" s="130" t="s">
        <v>1634</v>
      </c>
    </row>
    <row r="4111" spans="1:35" x14ac:dyDescent="0.2">
      <c r="A4111" t="s">
        <v>1305</v>
      </c>
      <c r="B4111" s="45">
        <v>20210718</v>
      </c>
      <c r="C4111" s="107" t="s">
        <v>72</v>
      </c>
      <c r="D4111" s="107">
        <v>8</v>
      </c>
      <c r="E4111" s="107">
        <v>8</v>
      </c>
      <c r="H4111" s="107" t="s">
        <v>11</v>
      </c>
      <c r="I4111" s="107">
        <v>290</v>
      </c>
      <c r="J4111" s="107">
        <v>10</v>
      </c>
      <c r="K4111" s="43">
        <v>5</v>
      </c>
      <c r="L4111" s="43">
        <v>1</v>
      </c>
      <c r="M4111" s="43">
        <v>0</v>
      </c>
      <c r="N4111" s="49">
        <v>1</v>
      </c>
      <c r="O4111" s="43" t="str">
        <f>Cal_051922a!$E$2</f>
        <v>Cal_051922a</v>
      </c>
      <c r="P4111" s="50">
        <f>Cal_051922a!$Q$3</f>
        <v>1.8382409380942635</v>
      </c>
      <c r="Q4111" s="50">
        <f>Cal_051922a!$R$3</f>
        <v>0.56187208580813652</v>
      </c>
      <c r="R4111" s="46">
        <v>26.56</v>
      </c>
      <c r="S4111" s="46">
        <v>17.73</v>
      </c>
      <c r="T4111" s="50">
        <f t="shared" si="1162"/>
        <v>0.62083333333333335</v>
      </c>
      <c r="U4111" s="79">
        <f t="shared" si="1140"/>
        <v>25.939166666666665</v>
      </c>
      <c r="V4111" s="79">
        <f t="shared" si="1141"/>
        <v>17.109166666666667</v>
      </c>
      <c r="W4111" s="465">
        <f t="shared" si="1142"/>
        <v>0.18758742987142182</v>
      </c>
      <c r="X4111" s="465">
        <f t="shared" si="1143"/>
        <v>0.11709032992059404</v>
      </c>
      <c r="Y4111" s="43">
        <f>Cal_051922a!$A$3</f>
        <v>20220519</v>
      </c>
      <c r="Z4111" s="48" t="s">
        <v>1595</v>
      </c>
      <c r="AA4111" s="43">
        <v>20221201</v>
      </c>
      <c r="AE4111" s="689" t="s">
        <v>1250</v>
      </c>
      <c r="AF4111" s="130">
        <v>1</v>
      </c>
      <c r="AG4111" s="130" t="s">
        <v>1634</v>
      </c>
    </row>
    <row r="4112" spans="1:35" s="82" customFormat="1" x14ac:dyDescent="0.2">
      <c r="A4112" s="155" t="s">
        <v>1305</v>
      </c>
      <c r="B4112" s="81">
        <v>20210718</v>
      </c>
      <c r="C4112" s="126" t="s">
        <v>72</v>
      </c>
      <c r="D4112" s="126">
        <v>8</v>
      </c>
      <c r="E4112" s="126">
        <v>8</v>
      </c>
      <c r="F4112" s="107"/>
      <c r="G4112" s="107"/>
      <c r="H4112" s="126" t="s">
        <v>10</v>
      </c>
      <c r="I4112" s="126">
        <v>293</v>
      </c>
      <c r="J4112" s="126">
        <v>5</v>
      </c>
      <c r="K4112" s="82">
        <v>5</v>
      </c>
      <c r="L4112" s="82">
        <v>1</v>
      </c>
      <c r="M4112" s="82">
        <v>0</v>
      </c>
      <c r="N4112" s="83">
        <v>1</v>
      </c>
      <c r="O4112" s="82" t="str">
        <f>Cal_051922a!$E$2</f>
        <v>Cal_051922a</v>
      </c>
      <c r="P4112" s="158">
        <f>Cal_051922a!$Q$3</f>
        <v>1.8382409380942635</v>
      </c>
      <c r="Q4112" s="158">
        <f>Cal_051922a!$R$3</f>
        <v>0.56187208580813652</v>
      </c>
      <c r="R4112" s="84">
        <v>5.1029999999999998</v>
      </c>
      <c r="S4112" s="84">
        <v>3.968</v>
      </c>
      <c r="T4112" s="82">
        <f t="shared" ref="T4112:T4115" si="1163">AVERAGE(0.524, 0.653, 0.833, 0.775, 0.829, 0.959)</f>
        <v>0.76216666666666655</v>
      </c>
      <c r="U4112" s="125">
        <f t="shared" si="1140"/>
        <v>4.3408333333333333</v>
      </c>
      <c r="V4112" s="125">
        <f t="shared" si="1141"/>
        <v>3.2058333333333335</v>
      </c>
      <c r="W4112" s="459">
        <f t="shared" si="1142"/>
        <v>2.3865430270748764E-2</v>
      </c>
      <c r="X4112" s="459">
        <f t="shared" si="1143"/>
        <v>3.2639092924553623E-2</v>
      </c>
      <c r="Y4112" s="82">
        <f>Cal_051922a!$A$3</f>
        <v>20220519</v>
      </c>
      <c r="Z4112" s="90" t="s">
        <v>1547</v>
      </c>
      <c r="AA4112" s="82">
        <v>20220819</v>
      </c>
      <c r="AB4112" s="48"/>
      <c r="AC4112" s="43"/>
      <c r="AD4112" s="43"/>
      <c r="AE4112" s="689" t="s">
        <v>1250</v>
      </c>
      <c r="AF4112" s="567">
        <v>1</v>
      </c>
      <c r="AG4112" s="130" t="s">
        <v>1634</v>
      </c>
      <c r="AH4112" s="159" t="s">
        <v>210</v>
      </c>
      <c r="AI4112" s="155"/>
    </row>
    <row r="4113" spans="1:35" s="82" customFormat="1" x14ac:dyDescent="0.2">
      <c r="A4113" s="155" t="s">
        <v>1305</v>
      </c>
      <c r="B4113" s="81">
        <v>20210718</v>
      </c>
      <c r="C4113" s="126" t="s">
        <v>72</v>
      </c>
      <c r="D4113" s="126">
        <v>8</v>
      </c>
      <c r="E4113" s="126">
        <v>8</v>
      </c>
      <c r="F4113" s="107"/>
      <c r="G4113" s="107"/>
      <c r="H4113" s="126" t="s">
        <v>11</v>
      </c>
      <c r="I4113" s="126">
        <v>294</v>
      </c>
      <c r="J4113" s="126">
        <v>5</v>
      </c>
      <c r="K4113" s="82">
        <v>5</v>
      </c>
      <c r="L4113" s="82">
        <v>1</v>
      </c>
      <c r="M4113" s="82">
        <v>0</v>
      </c>
      <c r="N4113" s="83">
        <v>1</v>
      </c>
      <c r="O4113" s="82" t="str">
        <f>Cal_051922a!$E$2</f>
        <v>Cal_051922a</v>
      </c>
      <c r="P4113" s="158">
        <f>Cal_051922a!$Q$3</f>
        <v>1.8382409380942635</v>
      </c>
      <c r="Q4113" s="158">
        <f>Cal_051922a!$R$3</f>
        <v>0.56187208580813652</v>
      </c>
      <c r="R4113" s="84">
        <v>4.7389999999999999</v>
      </c>
      <c r="S4113" s="84">
        <v>3.6890000000000001</v>
      </c>
      <c r="T4113" s="82">
        <f t="shared" si="1163"/>
        <v>0.76216666666666655</v>
      </c>
      <c r="U4113" s="125">
        <f t="shared" si="1140"/>
        <v>3.9768333333333334</v>
      </c>
      <c r="V4113" s="125">
        <f t="shared" si="1141"/>
        <v>2.9268333333333336</v>
      </c>
      <c r="W4113" s="459">
        <f t="shared" si="1142"/>
        <v>2.2003055598896749E-2</v>
      </c>
      <c r="X4113" s="459">
        <f t="shared" si="1143"/>
        <v>2.9408477732488347E-2</v>
      </c>
      <c r="Y4113" s="82">
        <f>Cal_051922a!$A$3</f>
        <v>20220519</v>
      </c>
      <c r="Z4113" s="90" t="s">
        <v>1547</v>
      </c>
      <c r="AA4113" s="82">
        <v>20220819</v>
      </c>
      <c r="AB4113" s="48"/>
      <c r="AC4113" s="43"/>
      <c r="AD4113" s="43"/>
      <c r="AE4113" s="689" t="s">
        <v>1250</v>
      </c>
      <c r="AF4113" s="567">
        <v>1</v>
      </c>
      <c r="AG4113" s="130" t="s">
        <v>1634</v>
      </c>
      <c r="AH4113" s="159" t="s">
        <v>212</v>
      </c>
      <c r="AI4113" s="155"/>
    </row>
    <row r="4114" spans="1:35" s="372" customFormat="1" x14ac:dyDescent="0.2">
      <c r="A4114" s="371" t="s">
        <v>1305</v>
      </c>
      <c r="B4114" s="462">
        <v>20210718</v>
      </c>
      <c r="C4114" s="373" t="s">
        <v>72</v>
      </c>
      <c r="D4114" s="373">
        <v>8</v>
      </c>
      <c r="E4114" s="373">
        <v>8</v>
      </c>
      <c r="F4114" s="107"/>
      <c r="G4114" s="107"/>
      <c r="H4114" s="373" t="s">
        <v>10</v>
      </c>
      <c r="I4114" s="373">
        <v>551</v>
      </c>
      <c r="J4114" s="373">
        <v>20</v>
      </c>
      <c r="K4114" s="372">
        <v>5</v>
      </c>
      <c r="L4114" s="372">
        <v>1</v>
      </c>
      <c r="M4114" s="372">
        <v>0</v>
      </c>
      <c r="N4114" s="375">
        <v>1</v>
      </c>
      <c r="O4114" s="82" t="str">
        <f>Cal_051922a!$E$2</f>
        <v>Cal_051922a</v>
      </c>
      <c r="P4114" s="158">
        <f>Cal_051922a!$Q$3</f>
        <v>1.8382409380942635</v>
      </c>
      <c r="Q4114" s="158">
        <f>Cal_051922a!$R$3</f>
        <v>0.56187208580813652</v>
      </c>
      <c r="R4114" s="376">
        <v>2.2730000000000001</v>
      </c>
      <c r="S4114" s="376">
        <v>1.9350000000000001</v>
      </c>
      <c r="T4114" s="82">
        <f t="shared" si="1163"/>
        <v>0.76216666666666655</v>
      </c>
      <c r="U4114" s="378">
        <f t="shared" si="1140"/>
        <v>1.5108333333333337</v>
      </c>
      <c r="V4114" s="378">
        <f t="shared" si="1141"/>
        <v>1.1728333333333336</v>
      </c>
      <c r="W4114" s="464">
        <f t="shared" si="1142"/>
        <v>3.7792544135745727E-3</v>
      </c>
      <c r="X4114" s="464">
        <f t="shared" si="1143"/>
        <v>7.2131980557666097E-3</v>
      </c>
      <c r="Y4114" s="82">
        <f>Cal_051922a!$A$3</f>
        <v>20220519</v>
      </c>
      <c r="Z4114" s="90" t="s">
        <v>1547</v>
      </c>
      <c r="AA4114" s="82">
        <v>20220819</v>
      </c>
      <c r="AB4114" s="48"/>
      <c r="AC4114" s="43"/>
      <c r="AD4114" s="43"/>
      <c r="AE4114" s="689" t="s">
        <v>1250</v>
      </c>
      <c r="AF4114" s="628">
        <v>1</v>
      </c>
      <c r="AG4114" s="130" t="s">
        <v>1634</v>
      </c>
      <c r="AH4114" s="382" t="s">
        <v>216</v>
      </c>
      <c r="AI4114" s="371"/>
    </row>
    <row r="4115" spans="1:35" s="372" customFormat="1" x14ac:dyDescent="0.2">
      <c r="A4115" s="371" t="s">
        <v>1305</v>
      </c>
      <c r="B4115" s="462">
        <v>20210718</v>
      </c>
      <c r="C4115" s="373" t="s">
        <v>72</v>
      </c>
      <c r="D4115" s="373">
        <v>8</v>
      </c>
      <c r="E4115" s="373">
        <v>8</v>
      </c>
      <c r="F4115" s="107"/>
      <c r="G4115" s="107"/>
      <c r="H4115" s="373" t="s">
        <v>11</v>
      </c>
      <c r="I4115" s="373">
        <v>551</v>
      </c>
      <c r="J4115" s="373">
        <v>20</v>
      </c>
      <c r="K4115" s="372">
        <v>5</v>
      </c>
      <c r="L4115" s="372">
        <v>1</v>
      </c>
      <c r="M4115" s="372">
        <v>0</v>
      </c>
      <c r="N4115" s="375">
        <v>1</v>
      </c>
      <c r="O4115" s="82" t="str">
        <f>Cal_051922a!$E$2</f>
        <v>Cal_051922a</v>
      </c>
      <c r="P4115" s="158">
        <f>Cal_051922a!$Q$3</f>
        <v>1.8382409380942635</v>
      </c>
      <c r="Q4115" s="158">
        <f>Cal_051922a!$R$3</f>
        <v>0.56187208580813652</v>
      </c>
      <c r="R4115" s="376">
        <v>2.1709999999999998</v>
      </c>
      <c r="S4115" s="376">
        <v>1.849</v>
      </c>
      <c r="T4115" s="82">
        <f t="shared" si="1163"/>
        <v>0.76216666666666655</v>
      </c>
      <c r="U4115" s="378">
        <f t="shared" si="1140"/>
        <v>1.4088333333333334</v>
      </c>
      <c r="V4115" s="378">
        <f t="shared" si="1141"/>
        <v>1.0868333333333333</v>
      </c>
      <c r="W4115" s="464">
        <f t="shared" si="1142"/>
        <v>3.6003547963639414E-3</v>
      </c>
      <c r="X4115" s="464">
        <f t="shared" si="1143"/>
        <v>6.5860573895922649E-3</v>
      </c>
      <c r="Y4115" s="82">
        <f>Cal_051922a!$A$3</f>
        <v>20220519</v>
      </c>
      <c r="Z4115" s="90" t="s">
        <v>1547</v>
      </c>
      <c r="AA4115" s="82">
        <v>20220819</v>
      </c>
      <c r="AB4115" s="48"/>
      <c r="AC4115" s="43"/>
      <c r="AD4115" s="43"/>
      <c r="AE4115" s="689" t="s">
        <v>1250</v>
      </c>
      <c r="AF4115" s="628">
        <v>1</v>
      </c>
      <c r="AG4115" s="130" t="s">
        <v>1634</v>
      </c>
      <c r="AH4115" s="382" t="s">
        <v>217</v>
      </c>
      <c r="AI4115" s="371"/>
    </row>
    <row r="4116" spans="1:35" x14ac:dyDescent="0.2">
      <c r="A4116" t="s">
        <v>1305</v>
      </c>
      <c r="B4116" s="45">
        <v>20210718</v>
      </c>
      <c r="C4116" s="107" t="s">
        <v>72</v>
      </c>
      <c r="D4116" s="107">
        <v>8</v>
      </c>
      <c r="E4116" s="107">
        <v>11</v>
      </c>
      <c r="H4116" s="107" t="s">
        <v>10</v>
      </c>
      <c r="I4116" s="107">
        <v>290</v>
      </c>
      <c r="J4116" s="107">
        <v>0</v>
      </c>
      <c r="K4116" s="43">
        <v>5</v>
      </c>
      <c r="L4116" s="43">
        <v>1</v>
      </c>
      <c r="M4116" s="43">
        <v>0</v>
      </c>
      <c r="N4116" s="49">
        <v>1</v>
      </c>
      <c r="O4116" s="43" t="str">
        <f>Cal_051922a!$E$2</f>
        <v>Cal_051922a</v>
      </c>
      <c r="P4116" s="50">
        <f>Cal_051922a!$Q$3</f>
        <v>1.8382409380942635</v>
      </c>
      <c r="Q4116" s="50">
        <f>Cal_051922a!$R$3</f>
        <v>0.56187208580813652</v>
      </c>
      <c r="R4116" s="46">
        <v>62.41</v>
      </c>
      <c r="S4116" s="46">
        <v>43.95</v>
      </c>
      <c r="T4116" s="43">
        <f t="shared" ref="T4116:T4119" si="1164">AVERAGE(0.606,0.763,0.748,0.817,0.777,0.792)</f>
        <v>0.75050000000000006</v>
      </c>
      <c r="U4116" s="79">
        <f t="shared" si="1140"/>
        <v>61.659499999999994</v>
      </c>
      <c r="V4116" s="79">
        <f t="shared" si="1141"/>
        <v>43.1995</v>
      </c>
      <c r="W4116" s="465">
        <f t="shared" si="1142"/>
        <v>0.39217032337785346</v>
      </c>
      <c r="X4116" s="465">
        <f t="shared" si="1143"/>
        <v>0.37712061524969659</v>
      </c>
      <c r="Y4116" s="43">
        <f>Cal_051922a!$A$3</f>
        <v>20220519</v>
      </c>
      <c r="Z4116" s="48" t="s">
        <v>1581</v>
      </c>
      <c r="AA4116" s="43">
        <v>20221107</v>
      </c>
      <c r="AE4116" s="689" t="s">
        <v>1250</v>
      </c>
      <c r="AF4116" s="130">
        <v>1</v>
      </c>
      <c r="AG4116" s="130" t="s">
        <v>1634</v>
      </c>
    </row>
    <row r="4117" spans="1:35" x14ac:dyDescent="0.2">
      <c r="A4117" t="s">
        <v>1305</v>
      </c>
      <c r="B4117" s="45">
        <v>20210718</v>
      </c>
      <c r="C4117" s="107" t="s">
        <v>72</v>
      </c>
      <c r="D4117" s="107">
        <v>8</v>
      </c>
      <c r="E4117" s="107">
        <v>11</v>
      </c>
      <c r="H4117" s="107" t="s">
        <v>11</v>
      </c>
      <c r="I4117" s="107">
        <v>290</v>
      </c>
      <c r="J4117" s="107">
        <v>0</v>
      </c>
      <c r="K4117" s="43">
        <v>5</v>
      </c>
      <c r="L4117" s="43">
        <v>1</v>
      </c>
      <c r="M4117" s="43">
        <v>0</v>
      </c>
      <c r="N4117" s="49">
        <v>1</v>
      </c>
      <c r="O4117" s="43" t="str">
        <f>Cal_051922a!$E$2</f>
        <v>Cal_051922a</v>
      </c>
      <c r="P4117" s="50">
        <f>Cal_051922a!$Q$3</f>
        <v>1.8382409380942635</v>
      </c>
      <c r="Q4117" s="50">
        <f>Cal_051922a!$R$3</f>
        <v>0.56187208580813652</v>
      </c>
      <c r="R4117" s="46">
        <v>63.33</v>
      </c>
      <c r="S4117" s="46">
        <v>43.47</v>
      </c>
      <c r="T4117" s="43">
        <f t="shared" si="1164"/>
        <v>0.75050000000000006</v>
      </c>
      <c r="U4117" s="79">
        <f t="shared" si="1140"/>
        <v>62.579499999999996</v>
      </c>
      <c r="V4117" s="79">
        <f t="shared" si="1141"/>
        <v>42.719499999999996</v>
      </c>
      <c r="W4117" s="465">
        <f t="shared" si="1142"/>
        <v>0.4219123847391209</v>
      </c>
      <c r="X4117" s="465">
        <f t="shared" si="1143"/>
        <v>0.33883077785997423</v>
      </c>
      <c r="Y4117" s="43">
        <f>Cal_051922a!$A$3</f>
        <v>20220519</v>
      </c>
      <c r="Z4117" s="48" t="s">
        <v>1581</v>
      </c>
      <c r="AA4117" s="43">
        <v>20221107</v>
      </c>
      <c r="AE4117" s="689" t="s">
        <v>1250</v>
      </c>
      <c r="AF4117" s="130">
        <v>1</v>
      </c>
      <c r="AG4117" s="130" t="s">
        <v>1634</v>
      </c>
    </row>
    <row r="4118" spans="1:35" x14ac:dyDescent="0.2">
      <c r="A4118" t="s">
        <v>1305</v>
      </c>
      <c r="B4118" s="45">
        <v>20210718</v>
      </c>
      <c r="C4118" s="107" t="s">
        <v>72</v>
      </c>
      <c r="D4118" s="107">
        <v>8</v>
      </c>
      <c r="E4118" s="107">
        <v>13</v>
      </c>
      <c r="H4118" s="107" t="s">
        <v>10</v>
      </c>
      <c r="I4118" s="107">
        <v>290</v>
      </c>
      <c r="J4118" s="107">
        <v>0</v>
      </c>
      <c r="K4118" s="43">
        <v>10</v>
      </c>
      <c r="L4118" s="43">
        <v>1</v>
      </c>
      <c r="M4118" s="43">
        <v>0</v>
      </c>
      <c r="N4118" s="49">
        <v>1</v>
      </c>
      <c r="O4118" s="43" t="str">
        <f>Cal_051922a!$E$2</f>
        <v>Cal_051922a</v>
      </c>
      <c r="P4118" s="50">
        <f>Cal_051922a!$Q$3</f>
        <v>1.8382409380942635</v>
      </c>
      <c r="Q4118" s="50">
        <f>Cal_051922a!$R$3</f>
        <v>0.56187208580813652</v>
      </c>
      <c r="R4118" s="46">
        <v>118.2</v>
      </c>
      <c r="S4118" s="46">
        <v>79.64</v>
      </c>
      <c r="T4118" s="43">
        <f t="shared" si="1164"/>
        <v>0.75050000000000006</v>
      </c>
      <c r="U4118" s="79">
        <f t="shared" si="1140"/>
        <v>117.4495</v>
      </c>
      <c r="V4118" s="79">
        <f t="shared" si="1141"/>
        <v>78.889499999999998</v>
      </c>
      <c r="W4118" s="465">
        <f t="shared" si="1142"/>
        <v>1.6383626944149552</v>
      </c>
      <c r="X4118" s="465">
        <f t="shared" si="1143"/>
        <v>1.1713447097382452</v>
      </c>
      <c r="Y4118" s="43">
        <f>Cal_051922a!$A$3</f>
        <v>20220519</v>
      </c>
      <c r="Z4118" s="48" t="s">
        <v>1581</v>
      </c>
      <c r="AA4118" s="43">
        <v>20221107</v>
      </c>
      <c r="AE4118" s="689" t="s">
        <v>1250</v>
      </c>
      <c r="AF4118" s="130">
        <v>1</v>
      </c>
      <c r="AG4118" s="130" t="s">
        <v>1634</v>
      </c>
    </row>
    <row r="4119" spans="1:35" x14ac:dyDescent="0.2">
      <c r="A4119" t="s">
        <v>1305</v>
      </c>
      <c r="B4119" s="45">
        <v>20210718</v>
      </c>
      <c r="C4119" s="107" t="s">
        <v>72</v>
      </c>
      <c r="D4119" s="107">
        <v>8</v>
      </c>
      <c r="E4119" s="107">
        <v>13</v>
      </c>
      <c r="H4119" s="107" t="s">
        <v>11</v>
      </c>
      <c r="I4119" s="107">
        <v>290</v>
      </c>
      <c r="J4119" s="107">
        <v>0</v>
      </c>
      <c r="K4119" s="43">
        <v>10</v>
      </c>
      <c r="L4119" s="43">
        <v>1</v>
      </c>
      <c r="M4119" s="43">
        <v>0</v>
      </c>
      <c r="N4119" s="49">
        <v>1</v>
      </c>
      <c r="O4119" s="43" t="str">
        <f>Cal_051922a!$E$2</f>
        <v>Cal_051922a</v>
      </c>
      <c r="P4119" s="50">
        <f>Cal_051922a!$Q$3</f>
        <v>1.8382409380942635</v>
      </c>
      <c r="Q4119" s="50">
        <f>Cal_051922a!$R$3</f>
        <v>0.56187208580813652</v>
      </c>
      <c r="R4119" s="46">
        <v>116.7</v>
      </c>
      <c r="S4119" s="46">
        <v>79.91</v>
      </c>
      <c r="T4119" s="43">
        <f t="shared" si="1164"/>
        <v>0.75050000000000006</v>
      </c>
      <c r="U4119" s="79">
        <f t="shared" si="1140"/>
        <v>115.9495</v>
      </c>
      <c r="V4119" s="79">
        <f t="shared" si="1141"/>
        <v>79.159499999999994</v>
      </c>
      <c r="W4119" s="465">
        <f t="shared" si="1142"/>
        <v>1.5631577678300366</v>
      </c>
      <c r="X4119" s="465">
        <f t="shared" si="1143"/>
        <v>1.2561658843551757</v>
      </c>
      <c r="Y4119" s="43">
        <f>Cal_051922a!$A$3</f>
        <v>20220519</v>
      </c>
      <c r="Z4119" s="48" t="s">
        <v>1581</v>
      </c>
      <c r="AA4119" s="43">
        <v>20221107</v>
      </c>
      <c r="AE4119" s="689" t="s">
        <v>1250</v>
      </c>
      <c r="AF4119" s="130">
        <v>1</v>
      </c>
      <c r="AG4119" s="130" t="s">
        <v>1634</v>
      </c>
    </row>
    <row r="4120" spans="1:35" x14ac:dyDescent="0.2">
      <c r="A4120" t="s">
        <v>1305</v>
      </c>
      <c r="B4120" s="45">
        <v>20210718</v>
      </c>
      <c r="C4120" s="107" t="s">
        <v>72</v>
      </c>
      <c r="D4120" s="107">
        <v>8</v>
      </c>
      <c r="E4120" s="107">
        <v>15</v>
      </c>
      <c r="H4120" s="107" t="s">
        <v>10</v>
      </c>
      <c r="I4120" s="107">
        <v>290</v>
      </c>
      <c r="J4120" s="107">
        <v>0</v>
      </c>
      <c r="K4120" s="43">
        <v>5</v>
      </c>
      <c r="L4120" s="43">
        <v>1</v>
      </c>
      <c r="M4120" s="43">
        <v>0</v>
      </c>
      <c r="N4120" s="49">
        <v>1</v>
      </c>
      <c r="O4120" s="43" t="str">
        <f>Cal_051922a!$E$2</f>
        <v>Cal_051922a</v>
      </c>
      <c r="P4120" s="50">
        <f>Cal_051922a!$Q$3</f>
        <v>1.8382409380942635</v>
      </c>
      <c r="Q4120" s="50">
        <f>Cal_051922a!$R$3</f>
        <v>0.56187208580813652</v>
      </c>
      <c r="R4120" s="46">
        <v>88.53</v>
      </c>
      <c r="S4120" s="46">
        <v>59.66</v>
      </c>
      <c r="T4120" s="43">
        <f t="shared" ref="T4120:T4121" si="1165">AVERAGE(0.606,0.763,0.748,0.817,0.777,0.792)</f>
        <v>0.75050000000000006</v>
      </c>
      <c r="U4120" s="79">
        <f t="shared" si="1140"/>
        <v>87.779499999999999</v>
      </c>
      <c r="V4120" s="79">
        <f t="shared" si="1141"/>
        <v>58.909499999999994</v>
      </c>
      <c r="W4120" s="465">
        <f t="shared" si="1142"/>
        <v>0.61332379392842018</v>
      </c>
      <c r="X4120" s="465">
        <f t="shared" si="1143"/>
        <v>0.43572873096375792</v>
      </c>
      <c r="Y4120" s="43">
        <f>Cal_051922a!$A$3</f>
        <v>20220519</v>
      </c>
      <c r="Z4120" s="48" t="s">
        <v>1581</v>
      </c>
      <c r="AA4120" s="43">
        <v>20221107</v>
      </c>
      <c r="AE4120" s="689" t="s">
        <v>1250</v>
      </c>
      <c r="AF4120" s="130">
        <v>1</v>
      </c>
      <c r="AG4120" s="130" t="s">
        <v>1634</v>
      </c>
    </row>
    <row r="4121" spans="1:35" x14ac:dyDescent="0.2">
      <c r="A4121" t="s">
        <v>1305</v>
      </c>
      <c r="B4121" s="45">
        <v>20210718</v>
      </c>
      <c r="C4121" s="107" t="s">
        <v>72</v>
      </c>
      <c r="D4121" s="107">
        <v>8</v>
      </c>
      <c r="E4121" s="107">
        <v>15</v>
      </c>
      <c r="H4121" s="107" t="s">
        <v>11</v>
      </c>
      <c r="I4121" s="107">
        <v>290</v>
      </c>
      <c r="J4121" s="107">
        <v>0</v>
      </c>
      <c r="K4121" s="43">
        <v>5</v>
      </c>
      <c r="L4121" s="43">
        <v>1</v>
      </c>
      <c r="M4121" s="43">
        <v>0</v>
      </c>
      <c r="N4121" s="49">
        <v>1</v>
      </c>
      <c r="O4121" s="43" t="str">
        <f>Cal_051922a!$E$2</f>
        <v>Cal_051922a</v>
      </c>
      <c r="P4121" s="50">
        <f>Cal_051922a!$Q$3</f>
        <v>1.8382409380942635</v>
      </c>
      <c r="Q4121" s="50">
        <f>Cal_051922a!$R$3</f>
        <v>0.56187208580813652</v>
      </c>
      <c r="R4121" s="46">
        <v>79.8</v>
      </c>
      <c r="S4121" s="46">
        <v>54.59</v>
      </c>
      <c r="T4121" s="43">
        <f t="shared" si="1165"/>
        <v>0.75050000000000006</v>
      </c>
      <c r="U4121" s="79">
        <f t="shared" si="1140"/>
        <v>79.049499999999995</v>
      </c>
      <c r="V4121" s="79">
        <f t="shared" si="1141"/>
        <v>53.839500000000001</v>
      </c>
      <c r="W4121" s="465">
        <f t="shared" si="1142"/>
        <v>0.5355695477982495</v>
      </c>
      <c r="X4121" s="465">
        <f t="shared" si="1143"/>
        <v>0.42319709279337703</v>
      </c>
      <c r="Y4121" s="43">
        <f>Cal_051922a!$A$3</f>
        <v>20220519</v>
      </c>
      <c r="Z4121" s="48" t="s">
        <v>1581</v>
      </c>
      <c r="AA4121" s="43">
        <v>20221107</v>
      </c>
      <c r="AE4121" s="689" t="s">
        <v>1250</v>
      </c>
      <c r="AF4121" s="130">
        <v>1</v>
      </c>
      <c r="AG4121" s="130" t="s">
        <v>1634</v>
      </c>
      <c r="AH4121" s="490" t="s">
        <v>1307</v>
      </c>
    </row>
    <row r="4122" spans="1:35" x14ac:dyDescent="0.2">
      <c r="A4122" t="s">
        <v>1305</v>
      </c>
      <c r="B4122" s="45">
        <v>20210718</v>
      </c>
      <c r="C4122" s="107" t="s">
        <v>72</v>
      </c>
      <c r="D4122" s="107">
        <v>8</v>
      </c>
      <c r="E4122" s="107">
        <v>15</v>
      </c>
      <c r="H4122" s="107" t="s">
        <v>10</v>
      </c>
      <c r="I4122" s="107">
        <v>290</v>
      </c>
      <c r="J4122" s="107">
        <v>10</v>
      </c>
      <c r="K4122" s="43">
        <v>5</v>
      </c>
      <c r="L4122" s="43">
        <v>1</v>
      </c>
      <c r="M4122" s="43">
        <v>0</v>
      </c>
      <c r="N4122" s="49">
        <v>1</v>
      </c>
      <c r="O4122" s="43" t="str">
        <f>Cal_051922a!$E$2</f>
        <v>Cal_051922a</v>
      </c>
      <c r="P4122" s="50">
        <f>Cal_051922a!$Q$3</f>
        <v>1.8382409380942635</v>
      </c>
      <c r="Q4122" s="50">
        <f>Cal_051922a!$R$3</f>
        <v>0.56187208580813652</v>
      </c>
      <c r="R4122" s="46">
        <v>53.61</v>
      </c>
      <c r="S4122" s="46">
        <v>37.08</v>
      </c>
      <c r="T4122" s="50">
        <f t="shared" ref="T4122:T4123" si="1166">AVERAGE(0.492,0.582,0.639,0.682,0.559,0.771)</f>
        <v>0.62083333333333335</v>
      </c>
      <c r="U4122" s="79">
        <f t="shared" si="1140"/>
        <v>52.989166666666669</v>
      </c>
      <c r="V4122" s="79">
        <f t="shared" si="1141"/>
        <v>36.459166666666668</v>
      </c>
      <c r="W4122" s="465">
        <f t="shared" si="1142"/>
        <v>0.35116876735839225</v>
      </c>
      <c r="X4122" s="465">
        <f t="shared" si="1143"/>
        <v>0.29809121358069929</v>
      </c>
      <c r="Y4122" s="43">
        <f>Cal_051922a!$A$3</f>
        <v>20220519</v>
      </c>
      <c r="Z4122" s="48" t="s">
        <v>1595</v>
      </c>
      <c r="AA4122" s="43">
        <v>20221201</v>
      </c>
      <c r="AE4122" s="689" t="s">
        <v>1250</v>
      </c>
      <c r="AF4122" s="130">
        <v>1</v>
      </c>
      <c r="AG4122" s="130" t="s">
        <v>1634</v>
      </c>
      <c r="AH4122" s="490" t="s">
        <v>1592</v>
      </c>
    </row>
    <row r="4123" spans="1:35" x14ac:dyDescent="0.2">
      <c r="A4123" t="s">
        <v>1305</v>
      </c>
      <c r="B4123" s="45">
        <v>20210718</v>
      </c>
      <c r="C4123" s="107" t="s">
        <v>72</v>
      </c>
      <c r="D4123" s="107">
        <v>8</v>
      </c>
      <c r="E4123" s="107">
        <v>15</v>
      </c>
      <c r="H4123" s="107" t="s">
        <v>11</v>
      </c>
      <c r="I4123" s="107">
        <v>290</v>
      </c>
      <c r="J4123" s="107">
        <v>10</v>
      </c>
      <c r="K4123" s="43">
        <v>5</v>
      </c>
      <c r="L4123" s="43">
        <v>1</v>
      </c>
      <c r="M4123" s="43">
        <v>0</v>
      </c>
      <c r="N4123" s="49">
        <v>1</v>
      </c>
      <c r="O4123" s="43" t="str">
        <f>Cal_051922a!$E$2</f>
        <v>Cal_051922a</v>
      </c>
      <c r="P4123" s="50">
        <f>Cal_051922a!$Q$3</f>
        <v>1.8382409380942635</v>
      </c>
      <c r="Q4123" s="50">
        <f>Cal_051922a!$R$3</f>
        <v>0.56187208580813652</v>
      </c>
      <c r="R4123" s="46">
        <v>50.89</v>
      </c>
      <c r="S4123" s="46">
        <v>34.770000000000003</v>
      </c>
      <c r="T4123" s="50">
        <f t="shared" si="1166"/>
        <v>0.62083333333333335</v>
      </c>
      <c r="U4123" s="79">
        <f t="shared" si="1140"/>
        <v>50.269166666666671</v>
      </c>
      <c r="V4123" s="79">
        <f t="shared" si="1141"/>
        <v>34.149166666666673</v>
      </c>
      <c r="W4123" s="465">
        <f t="shared" si="1142"/>
        <v>0.34245859224544961</v>
      </c>
      <c r="X4123" s="465">
        <f t="shared" si="1143"/>
        <v>0.26566521655670422</v>
      </c>
      <c r="Y4123" s="43">
        <f>Cal_051922a!$A$3</f>
        <v>20220519</v>
      </c>
      <c r="Z4123" s="48" t="s">
        <v>1595</v>
      </c>
      <c r="AA4123" s="43">
        <v>20221201</v>
      </c>
      <c r="AE4123" s="689" t="s">
        <v>1250</v>
      </c>
      <c r="AF4123" s="130">
        <v>1</v>
      </c>
      <c r="AG4123" s="130" t="s">
        <v>1634</v>
      </c>
    </row>
    <row r="4124" spans="1:35" s="82" customFormat="1" x14ac:dyDescent="0.2">
      <c r="A4124" s="155" t="s">
        <v>1305</v>
      </c>
      <c r="B4124" s="81">
        <v>20210718</v>
      </c>
      <c r="C4124" s="126" t="s">
        <v>72</v>
      </c>
      <c r="D4124" s="126">
        <v>8</v>
      </c>
      <c r="E4124" s="126">
        <v>15</v>
      </c>
      <c r="F4124" s="107"/>
      <c r="G4124" s="107"/>
      <c r="H4124" s="126" t="s">
        <v>10</v>
      </c>
      <c r="I4124" s="126">
        <v>293</v>
      </c>
      <c r="J4124" s="126">
        <v>5</v>
      </c>
      <c r="K4124" s="82">
        <v>5</v>
      </c>
      <c r="L4124" s="82">
        <v>1</v>
      </c>
      <c r="M4124" s="82">
        <v>0</v>
      </c>
      <c r="N4124" s="83">
        <v>1</v>
      </c>
      <c r="O4124" s="82" t="str">
        <f>Cal_051922a!$E$2</f>
        <v>Cal_051922a</v>
      </c>
      <c r="P4124" s="158">
        <f>Cal_051922a!$Q$3</f>
        <v>1.8382409380942635</v>
      </c>
      <c r="Q4124" s="158">
        <f>Cal_051922a!$R$3</f>
        <v>0.56187208580813652</v>
      </c>
      <c r="R4124" s="84">
        <v>42.64</v>
      </c>
      <c r="S4124" s="84">
        <v>27.58</v>
      </c>
      <c r="T4124" s="158">
        <f t="shared" ref="T4124" si="1167">AVERAGE(0.78, 0.711, 0.651, 1.111, 0.917, 0.815)</f>
        <v>0.8308333333333332</v>
      </c>
      <c r="U4124" s="125">
        <f t="shared" si="1140"/>
        <v>41.80916666666667</v>
      </c>
      <c r="V4124" s="125">
        <f t="shared" si="1141"/>
        <v>26.749166666666664</v>
      </c>
      <c r="W4124" s="459">
        <f t="shared" si="1142"/>
        <v>0.31666377081715996</v>
      </c>
      <c r="X4124" s="459">
        <f t="shared" si="1143"/>
        <v>0.15480456556079963</v>
      </c>
      <c r="Y4124" s="82">
        <f>Cal_051922a!$A$3</f>
        <v>20220519</v>
      </c>
      <c r="Z4124" s="90" t="s">
        <v>1551</v>
      </c>
      <c r="AA4124" s="82">
        <v>20220914</v>
      </c>
      <c r="AB4124" s="48"/>
      <c r="AC4124" s="43"/>
      <c r="AD4124" s="43"/>
      <c r="AE4124" s="689" t="s">
        <v>1250</v>
      </c>
      <c r="AF4124" s="567">
        <v>1</v>
      </c>
      <c r="AG4124" s="130" t="s">
        <v>1634</v>
      </c>
      <c r="AH4124" s="159" t="s">
        <v>206</v>
      </c>
      <c r="AI4124" s="155"/>
    </row>
    <row r="4125" spans="1:35" s="82" customFormat="1" x14ac:dyDescent="0.2">
      <c r="A4125" s="155" t="s">
        <v>1305</v>
      </c>
      <c r="B4125" s="81">
        <v>20210718</v>
      </c>
      <c r="C4125" s="126" t="s">
        <v>72</v>
      </c>
      <c r="D4125" s="126">
        <v>8</v>
      </c>
      <c r="E4125" s="126">
        <v>15</v>
      </c>
      <c r="F4125" s="107"/>
      <c r="G4125" s="107"/>
      <c r="H4125" s="126" t="s">
        <v>11</v>
      </c>
      <c r="I4125" s="126">
        <v>294</v>
      </c>
      <c r="J4125" s="126">
        <v>5</v>
      </c>
      <c r="K4125" s="82">
        <v>5</v>
      </c>
      <c r="L4125" s="82">
        <v>1</v>
      </c>
      <c r="M4125" s="82">
        <v>0</v>
      </c>
      <c r="N4125" s="83">
        <v>1</v>
      </c>
      <c r="O4125" s="82" t="str">
        <f>Cal_051922a!$E$2</f>
        <v>Cal_051922a</v>
      </c>
      <c r="P4125" s="158">
        <f>Cal_051922a!$Q$3</f>
        <v>1.8382409380942635</v>
      </c>
      <c r="Q4125" s="158">
        <f>Cal_051922a!$R$3</f>
        <v>0.56187208580813652</v>
      </c>
      <c r="R4125" s="84">
        <v>43.74</v>
      </c>
      <c r="S4125" s="84">
        <v>27.59</v>
      </c>
      <c r="T4125" s="82">
        <f t="shared" ref="T4125:T4127" si="1168">AVERAGE(0.524, 0.653, 0.833, 0.775, 0.829, 0.959)</f>
        <v>0.76216666666666655</v>
      </c>
      <c r="U4125" s="125">
        <f t="shared" si="1140"/>
        <v>42.977833333333336</v>
      </c>
      <c r="V4125" s="125">
        <f t="shared" si="1141"/>
        <v>26.827833333333334</v>
      </c>
      <c r="W4125" s="459">
        <f t="shared" si="1142"/>
        <v>0.33842795040207874</v>
      </c>
      <c r="X4125" s="459">
        <f t="shared" si="1143"/>
        <v>0.1328185780275703</v>
      </c>
      <c r="Y4125" s="82">
        <f>Cal_051922a!$A$3</f>
        <v>20220519</v>
      </c>
      <c r="Z4125" s="90" t="s">
        <v>1547</v>
      </c>
      <c r="AA4125" s="82">
        <v>20220819</v>
      </c>
      <c r="AB4125" s="48"/>
      <c r="AC4125" s="43"/>
      <c r="AD4125" s="43"/>
      <c r="AE4125" s="689" t="s">
        <v>1250</v>
      </c>
      <c r="AF4125" s="567">
        <v>1</v>
      </c>
      <c r="AG4125" s="130" t="s">
        <v>1634</v>
      </c>
      <c r="AH4125" s="159" t="s">
        <v>209</v>
      </c>
      <c r="AI4125" s="155"/>
    </row>
    <row r="4126" spans="1:35" s="372" customFormat="1" x14ac:dyDescent="0.2">
      <c r="A4126" s="371" t="s">
        <v>1305</v>
      </c>
      <c r="B4126" s="462">
        <v>20210718</v>
      </c>
      <c r="C4126" s="373" t="s">
        <v>72</v>
      </c>
      <c r="D4126" s="373">
        <v>8</v>
      </c>
      <c r="E4126" s="373">
        <v>15</v>
      </c>
      <c r="F4126" s="107"/>
      <c r="G4126" s="107"/>
      <c r="H4126" s="373" t="s">
        <v>10</v>
      </c>
      <c r="I4126" s="373">
        <v>550</v>
      </c>
      <c r="J4126" s="373">
        <v>20</v>
      </c>
      <c r="K4126" s="372">
        <v>5</v>
      </c>
      <c r="L4126" s="372">
        <v>1</v>
      </c>
      <c r="M4126" s="372">
        <v>0</v>
      </c>
      <c r="N4126" s="375">
        <v>1</v>
      </c>
      <c r="O4126" s="82" t="str">
        <f>Cal_051922a!$E$2</f>
        <v>Cal_051922a</v>
      </c>
      <c r="P4126" s="158">
        <f>Cal_051922a!$Q$3</f>
        <v>1.8382409380942635</v>
      </c>
      <c r="Q4126" s="158">
        <f>Cal_051922a!$R$3</f>
        <v>0.56187208580813652</v>
      </c>
      <c r="R4126" s="376">
        <v>26.97</v>
      </c>
      <c r="S4126" s="376">
        <v>16.47</v>
      </c>
      <c r="T4126" s="82">
        <f t="shared" si="1168"/>
        <v>0.76216666666666655</v>
      </c>
      <c r="U4126" s="378">
        <f t="shared" si="1140"/>
        <v>26.207833333333333</v>
      </c>
      <c r="V4126" s="378">
        <f t="shared" si="1141"/>
        <v>15.707833333333332</v>
      </c>
      <c r="W4126" s="464">
        <f t="shared" si="1142"/>
        <v>0.11761633356501178</v>
      </c>
      <c r="X4126" s="464">
        <f t="shared" si="1143"/>
        <v>2.9873976872229546E-2</v>
      </c>
      <c r="Y4126" s="82">
        <f>Cal_051922a!$A$3</f>
        <v>20220519</v>
      </c>
      <c r="Z4126" s="90" t="s">
        <v>1547</v>
      </c>
      <c r="AA4126" s="82">
        <v>20220819</v>
      </c>
      <c r="AB4126" s="48"/>
      <c r="AC4126" s="43"/>
      <c r="AD4126" s="43"/>
      <c r="AE4126" s="689" t="s">
        <v>1250</v>
      </c>
      <c r="AF4126" s="628">
        <v>1</v>
      </c>
      <c r="AG4126" s="130" t="s">
        <v>2202</v>
      </c>
      <c r="AH4126" s="382" t="s">
        <v>1855</v>
      </c>
      <c r="AI4126" s="371"/>
    </row>
    <row r="4127" spans="1:35" s="372" customFormat="1" x14ac:dyDescent="0.2">
      <c r="A4127" s="371" t="s">
        <v>1305</v>
      </c>
      <c r="B4127" s="462">
        <v>20210718</v>
      </c>
      <c r="C4127" s="373" t="s">
        <v>72</v>
      </c>
      <c r="D4127" s="373">
        <v>8</v>
      </c>
      <c r="E4127" s="373">
        <v>15</v>
      </c>
      <c r="F4127" s="107"/>
      <c r="G4127" s="107"/>
      <c r="H4127" s="373" t="s">
        <v>11</v>
      </c>
      <c r="I4127" s="373">
        <v>550</v>
      </c>
      <c r="J4127" s="373">
        <v>20</v>
      </c>
      <c r="K4127" s="372">
        <v>5</v>
      </c>
      <c r="L4127" s="372">
        <v>1</v>
      </c>
      <c r="M4127" s="372">
        <v>0</v>
      </c>
      <c r="N4127" s="375">
        <v>1</v>
      </c>
      <c r="O4127" s="82" t="str">
        <f>Cal_051922a!$E$2</f>
        <v>Cal_051922a</v>
      </c>
      <c r="P4127" s="158">
        <f>Cal_051922a!$Q$3</f>
        <v>1.8382409380942635</v>
      </c>
      <c r="Q4127" s="158">
        <f>Cal_051922a!$R$3</f>
        <v>0.56187208580813652</v>
      </c>
      <c r="R4127" s="376">
        <v>43.15</v>
      </c>
      <c r="S4127" s="376">
        <v>25.43</v>
      </c>
      <c r="T4127" s="82">
        <f t="shared" si="1168"/>
        <v>0.76216666666666655</v>
      </c>
      <c r="U4127" s="378">
        <f t="shared" si="1140"/>
        <v>42.387833333333333</v>
      </c>
      <c r="V4127" s="378">
        <f t="shared" si="1141"/>
        <v>24.667833333333334</v>
      </c>
      <c r="W4127" s="464">
        <f t="shared" si="1142"/>
        <v>0.19849156483542935</v>
      </c>
      <c r="X4127" s="464">
        <f t="shared" si="1143"/>
        <v>3.3129583603086231E-2</v>
      </c>
      <c r="Y4127" s="82">
        <f>Cal_051922a!$A$3</f>
        <v>20220519</v>
      </c>
      <c r="Z4127" s="90" t="s">
        <v>1547</v>
      </c>
      <c r="AA4127" s="82">
        <v>20220819</v>
      </c>
      <c r="AB4127" s="48"/>
      <c r="AC4127" s="43"/>
      <c r="AD4127" s="43"/>
      <c r="AE4127" s="689" t="s">
        <v>1250</v>
      </c>
      <c r="AF4127" s="628">
        <v>1</v>
      </c>
      <c r="AG4127" s="130" t="s">
        <v>2202</v>
      </c>
      <c r="AH4127" s="382" t="s">
        <v>1856</v>
      </c>
      <c r="AI4127" s="371"/>
    </row>
    <row r="4128" spans="1:35" x14ac:dyDescent="0.2">
      <c r="A4128" t="s">
        <v>1305</v>
      </c>
      <c r="B4128" s="45">
        <v>20210718</v>
      </c>
      <c r="C4128" s="107" t="s">
        <v>72</v>
      </c>
      <c r="D4128" s="107">
        <v>8</v>
      </c>
      <c r="E4128" s="107">
        <v>19</v>
      </c>
      <c r="H4128" s="107" t="s">
        <v>10</v>
      </c>
      <c r="I4128" s="107">
        <v>290</v>
      </c>
      <c r="J4128" s="107">
        <v>0</v>
      </c>
      <c r="K4128" s="43">
        <v>5</v>
      </c>
      <c r="L4128" s="43">
        <v>1</v>
      </c>
      <c r="M4128" s="43">
        <v>0</v>
      </c>
      <c r="N4128" s="49">
        <v>1</v>
      </c>
      <c r="O4128" s="82" t="str">
        <f>Cal_051922a!$E$2</f>
        <v>Cal_051922a</v>
      </c>
      <c r="P4128" s="158">
        <f>Cal_051922a!$Q$3</f>
        <v>1.8382409380942635</v>
      </c>
      <c r="Q4128" s="158">
        <f>Cal_051922a!$R$3</f>
        <v>0.56187208580813652</v>
      </c>
      <c r="R4128" s="46">
        <v>75.209999999999994</v>
      </c>
      <c r="S4128" s="46">
        <v>55.1</v>
      </c>
      <c r="T4128" s="43">
        <f t="shared" ref="T4128:T4131" si="1169">AVERAGE(0.606,0.763,0.748,0.817,0.777,0.792)</f>
        <v>0.75050000000000006</v>
      </c>
      <c r="U4128" s="79">
        <f t="shared" si="1140"/>
        <v>74.459499999999991</v>
      </c>
      <c r="V4128" s="79">
        <f t="shared" si="1141"/>
        <v>54.349499999999999</v>
      </c>
      <c r="W4128" s="465">
        <f t="shared" si="1142"/>
        <v>0.42722346712506137</v>
      </c>
      <c r="X4128" s="465">
        <f t="shared" si="1143"/>
        <v>0.54062518549679806</v>
      </c>
      <c r="Y4128" s="43">
        <f>Cal_051922a!$A$3</f>
        <v>20220519</v>
      </c>
      <c r="Z4128" s="48" t="s">
        <v>1581</v>
      </c>
      <c r="AA4128" s="43">
        <v>20221107</v>
      </c>
      <c r="AE4128" s="689" t="s">
        <v>1250</v>
      </c>
      <c r="AF4128" s="130">
        <v>1</v>
      </c>
      <c r="AG4128" s="130" t="s">
        <v>1634</v>
      </c>
    </row>
    <row r="4129" spans="1:35" x14ac:dyDescent="0.2">
      <c r="A4129" t="s">
        <v>1305</v>
      </c>
      <c r="B4129" s="45">
        <v>20210718</v>
      </c>
      <c r="C4129" s="107" t="s">
        <v>72</v>
      </c>
      <c r="D4129" s="107">
        <v>8</v>
      </c>
      <c r="E4129" s="107">
        <v>19</v>
      </c>
      <c r="H4129" s="107" t="s">
        <v>11</v>
      </c>
      <c r="I4129" s="107">
        <v>290</v>
      </c>
      <c r="J4129" s="107">
        <v>0</v>
      </c>
      <c r="K4129" s="43">
        <v>5</v>
      </c>
      <c r="L4129" s="43">
        <v>1</v>
      </c>
      <c r="M4129" s="43">
        <v>0</v>
      </c>
      <c r="N4129" s="49">
        <v>1</v>
      </c>
      <c r="O4129" s="82" t="str">
        <f>Cal_051922a!$E$2</f>
        <v>Cal_051922a</v>
      </c>
      <c r="P4129" s="158">
        <f>Cal_051922a!$Q$3</f>
        <v>1.8382409380942635</v>
      </c>
      <c r="Q4129" s="158">
        <f>Cal_051922a!$R$3</f>
        <v>0.56187208580813652</v>
      </c>
      <c r="R4129" s="46">
        <v>72.36</v>
      </c>
      <c r="S4129" s="46">
        <v>52.46</v>
      </c>
      <c r="T4129" s="43">
        <f t="shared" si="1169"/>
        <v>0.75050000000000006</v>
      </c>
      <c r="U4129" s="79">
        <f t="shared" si="1140"/>
        <v>71.609499999999997</v>
      </c>
      <c r="V4129" s="79">
        <f t="shared" si="1141"/>
        <v>51.709499999999998</v>
      </c>
      <c r="W4129" s="465">
        <f t="shared" si="1142"/>
        <v>0.42276215792087135</v>
      </c>
      <c r="X4129" s="465">
        <f t="shared" si="1143"/>
        <v>0.49807372654448806</v>
      </c>
      <c r="Y4129" s="43">
        <f>Cal_051922a!$A$3</f>
        <v>20220519</v>
      </c>
      <c r="Z4129" s="48" t="s">
        <v>1581</v>
      </c>
      <c r="AA4129" s="43">
        <v>20221107</v>
      </c>
      <c r="AE4129" s="689" t="s">
        <v>1250</v>
      </c>
      <c r="AF4129" s="130">
        <v>1</v>
      </c>
      <c r="AG4129" s="130" t="s">
        <v>1634</v>
      </c>
    </row>
    <row r="4130" spans="1:35" x14ac:dyDescent="0.2">
      <c r="A4130" t="s">
        <v>1305</v>
      </c>
      <c r="B4130" s="45">
        <v>20210718</v>
      </c>
      <c r="C4130" s="107" t="s">
        <v>72</v>
      </c>
      <c r="D4130" s="107">
        <v>8</v>
      </c>
      <c r="E4130" s="107">
        <v>21</v>
      </c>
      <c r="H4130" s="107" t="s">
        <v>10</v>
      </c>
      <c r="I4130" s="107">
        <v>290</v>
      </c>
      <c r="J4130" s="107">
        <v>0</v>
      </c>
      <c r="K4130" s="43">
        <v>5</v>
      </c>
      <c r="L4130" s="43">
        <v>1</v>
      </c>
      <c r="M4130" s="43">
        <v>0</v>
      </c>
      <c r="N4130" s="49">
        <v>1</v>
      </c>
      <c r="O4130" s="82" t="str">
        <f>Cal_051922a!$E$2</f>
        <v>Cal_051922a</v>
      </c>
      <c r="P4130" s="158">
        <f>Cal_051922a!$Q$3</f>
        <v>1.8382409380942635</v>
      </c>
      <c r="Q4130" s="158">
        <f>Cal_051922a!$R$3</f>
        <v>0.56187208580813652</v>
      </c>
      <c r="R4130" s="46">
        <v>28.23</v>
      </c>
      <c r="S4130" s="46">
        <v>17.559999999999999</v>
      </c>
      <c r="T4130" s="50">
        <f>AVERAGE(0.765, 0.963, 0.949, 0.629, 0.835, 0.766)</f>
        <v>0.8178333333333333</v>
      </c>
      <c r="U4130" s="79">
        <f t="shared" si="1140"/>
        <v>27.412166666666668</v>
      </c>
      <c r="V4130" s="79">
        <f t="shared" si="1141"/>
        <v>16.742166666666666</v>
      </c>
      <c r="W4130" s="465">
        <f t="shared" si="1142"/>
        <v>0.22667699623194468</v>
      </c>
      <c r="X4130" s="465">
        <f t="shared" si="1143"/>
        <v>7.1465276471648576E-2</v>
      </c>
      <c r="Y4130" s="43">
        <f>Cal_051922a!$A$3</f>
        <v>20220519</v>
      </c>
      <c r="Z4130" s="48" t="s">
        <v>2007</v>
      </c>
      <c r="AA4130" s="43">
        <v>20230214</v>
      </c>
      <c r="AE4130" s="689" t="s">
        <v>1250</v>
      </c>
      <c r="AF4130" s="130">
        <v>1</v>
      </c>
    </row>
    <row r="4131" spans="1:35" x14ac:dyDescent="0.2">
      <c r="A4131" t="s">
        <v>1305</v>
      </c>
      <c r="B4131" s="45">
        <v>20210718</v>
      </c>
      <c r="C4131" s="107" t="s">
        <v>72</v>
      </c>
      <c r="D4131" s="107">
        <v>8</v>
      </c>
      <c r="E4131" s="107">
        <v>21</v>
      </c>
      <c r="H4131" s="107" t="s">
        <v>11</v>
      </c>
      <c r="I4131" s="107">
        <v>290</v>
      </c>
      <c r="J4131" s="107">
        <v>0</v>
      </c>
      <c r="K4131" s="43">
        <v>5</v>
      </c>
      <c r="L4131" s="43">
        <v>1</v>
      </c>
      <c r="M4131" s="43">
        <v>0</v>
      </c>
      <c r="N4131" s="49">
        <v>1</v>
      </c>
      <c r="O4131" s="82" t="str">
        <f>Cal_051922a!$E$2</f>
        <v>Cal_051922a</v>
      </c>
      <c r="P4131" s="158">
        <f>Cal_051922a!$Q$3</f>
        <v>1.8382409380942635</v>
      </c>
      <c r="Q4131" s="158">
        <f>Cal_051922a!$R$3</f>
        <v>0.56187208580813652</v>
      </c>
      <c r="R4131" s="46">
        <v>28.39</v>
      </c>
      <c r="S4131" s="46">
        <v>18.23</v>
      </c>
      <c r="T4131" s="43">
        <f t="shared" si="1169"/>
        <v>0.75050000000000006</v>
      </c>
      <c r="U4131" s="79">
        <f t="shared" ref="U4131:U4194" si="1170">(R4131-T4131)*(L4131+M4131)/L4131</f>
        <v>27.639500000000002</v>
      </c>
      <c r="V4131" s="79">
        <f t="shared" ref="V4131:V4194" si="1171">(S4131-T4131)*(L4131+M4131)/L4131</f>
        <v>17.479500000000002</v>
      </c>
      <c r="W4131" s="465">
        <f t="shared" ref="W4131:W4194" si="1172">(Q4131*P4131/(P4131-1)*(U4131-V4131)*(K4131)/I4131)/N4131</f>
        <v>0.21584238816462584</v>
      </c>
      <c r="X4131" s="465">
        <f t="shared" ref="X4131:X4194" si="1173">(Q4131*P4131/(P4131-1)*(P4131*V4131-U4131)*(K4131)/I4131)/N4131</f>
        <v>9.5430218271565767E-2</v>
      </c>
      <c r="Y4131" s="43">
        <f>Cal_051922a!$A$3</f>
        <v>20220519</v>
      </c>
      <c r="Z4131" s="48" t="s">
        <v>1581</v>
      </c>
      <c r="AA4131" s="43">
        <v>20221107</v>
      </c>
      <c r="AE4131" s="689" t="s">
        <v>1250</v>
      </c>
      <c r="AF4131" s="130">
        <v>1</v>
      </c>
    </row>
    <row r="4132" spans="1:35" x14ac:dyDescent="0.2">
      <c r="A4132" t="s">
        <v>1305</v>
      </c>
      <c r="B4132" s="45">
        <v>20210718</v>
      </c>
      <c r="C4132" s="107" t="s">
        <v>72</v>
      </c>
      <c r="D4132" s="107">
        <v>8</v>
      </c>
      <c r="E4132" s="107">
        <v>21</v>
      </c>
      <c r="H4132" s="107" t="s">
        <v>10</v>
      </c>
      <c r="I4132" s="107">
        <v>290</v>
      </c>
      <c r="J4132" s="107">
        <v>10</v>
      </c>
      <c r="K4132" s="43">
        <v>5</v>
      </c>
      <c r="L4132" s="43">
        <v>1</v>
      </c>
      <c r="M4132" s="43">
        <v>0</v>
      </c>
      <c r="N4132" s="49">
        <v>1</v>
      </c>
      <c r="O4132" s="82" t="str">
        <f>Cal_051922a!$E$2</f>
        <v>Cal_051922a</v>
      </c>
      <c r="P4132" s="158">
        <f>Cal_051922a!$Q$3</f>
        <v>1.8382409380942635</v>
      </c>
      <c r="Q4132" s="158">
        <f>Cal_051922a!$R$3</f>
        <v>0.56187208580813652</v>
      </c>
      <c r="R4132" s="46">
        <v>21.97</v>
      </c>
      <c r="S4132" s="46">
        <v>14.32</v>
      </c>
      <c r="T4132" s="50">
        <f t="shared" ref="T4132:T4133" si="1174">AVERAGE(0.492,0.582,0.639,0.682,0.559,0.771)</f>
        <v>0.62083333333333335</v>
      </c>
      <c r="U4132" s="79">
        <f t="shared" si="1170"/>
        <v>21.349166666666665</v>
      </c>
      <c r="V4132" s="79">
        <f t="shared" si="1171"/>
        <v>13.699166666666667</v>
      </c>
      <c r="W4132" s="465">
        <f t="shared" si="1172"/>
        <v>0.16251912100978222</v>
      </c>
      <c r="X4132" s="465">
        <f t="shared" si="1173"/>
        <v>8.1433813246754194E-2</v>
      </c>
      <c r="Y4132" s="43">
        <f>Cal_051922a!$A$3</f>
        <v>20220519</v>
      </c>
      <c r="Z4132" s="48" t="s">
        <v>1595</v>
      </c>
      <c r="AA4132" s="43">
        <v>20221201</v>
      </c>
      <c r="AE4132" s="689" t="s">
        <v>1250</v>
      </c>
      <c r="AF4132" s="130">
        <v>1</v>
      </c>
      <c r="AG4132" s="130" t="s">
        <v>1634</v>
      </c>
    </row>
    <row r="4133" spans="1:35" x14ac:dyDescent="0.2">
      <c r="A4133" t="s">
        <v>1305</v>
      </c>
      <c r="B4133" s="45">
        <v>20210718</v>
      </c>
      <c r="C4133" s="107" t="s">
        <v>72</v>
      </c>
      <c r="D4133" s="107">
        <v>8</v>
      </c>
      <c r="E4133" s="107">
        <v>21</v>
      </c>
      <c r="H4133" s="107" t="s">
        <v>11</v>
      </c>
      <c r="I4133" s="107">
        <v>290</v>
      </c>
      <c r="J4133" s="107">
        <v>10</v>
      </c>
      <c r="K4133" s="43">
        <v>5</v>
      </c>
      <c r="L4133" s="43">
        <v>1</v>
      </c>
      <c r="M4133" s="43">
        <v>0</v>
      </c>
      <c r="N4133" s="49">
        <v>1</v>
      </c>
      <c r="O4133" s="82" t="str">
        <f>Cal_051922a!$E$2</f>
        <v>Cal_051922a</v>
      </c>
      <c r="P4133" s="158">
        <f>Cal_051922a!$Q$3</f>
        <v>1.8382409380942635</v>
      </c>
      <c r="Q4133" s="158">
        <f>Cal_051922a!$R$3</f>
        <v>0.56187208580813652</v>
      </c>
      <c r="R4133" s="46">
        <v>22.65</v>
      </c>
      <c r="S4133" s="46">
        <v>14.63</v>
      </c>
      <c r="T4133" s="50">
        <f t="shared" si="1174"/>
        <v>0.62083333333333335</v>
      </c>
      <c r="U4133" s="79">
        <f t="shared" si="1170"/>
        <v>22.029166666666665</v>
      </c>
      <c r="V4133" s="79">
        <f t="shared" si="1171"/>
        <v>14.009166666666667</v>
      </c>
      <c r="W4133" s="465">
        <f t="shared" si="1172"/>
        <v>0.17037952294097428</v>
      </c>
      <c r="X4133" s="465">
        <f t="shared" si="1173"/>
        <v>7.9093850000605731E-2</v>
      </c>
      <c r="Y4133" s="43">
        <f>Cal_051922a!$A$3</f>
        <v>20220519</v>
      </c>
      <c r="Z4133" s="48" t="s">
        <v>1595</v>
      </c>
      <c r="AA4133" s="43">
        <v>20221201</v>
      </c>
      <c r="AE4133" s="689" t="s">
        <v>1250</v>
      </c>
      <c r="AF4133" s="130">
        <v>1</v>
      </c>
      <c r="AG4133" s="130" t="s">
        <v>1634</v>
      </c>
      <c r="AH4133" s="490" t="s">
        <v>1593</v>
      </c>
    </row>
    <row r="4134" spans="1:35" s="82" customFormat="1" x14ac:dyDescent="0.2">
      <c r="A4134" s="155" t="s">
        <v>1305</v>
      </c>
      <c r="B4134" s="81">
        <v>20210718</v>
      </c>
      <c r="C4134" s="126" t="s">
        <v>72</v>
      </c>
      <c r="D4134" s="126">
        <v>8</v>
      </c>
      <c r="E4134" s="126">
        <v>21</v>
      </c>
      <c r="F4134" s="107"/>
      <c r="G4134" s="107"/>
      <c r="H4134" s="126" t="s">
        <v>10</v>
      </c>
      <c r="I4134" s="126">
        <v>294</v>
      </c>
      <c r="J4134" s="126">
        <v>5</v>
      </c>
      <c r="K4134" s="82">
        <v>5</v>
      </c>
      <c r="L4134" s="82">
        <v>1</v>
      </c>
      <c r="M4134" s="82">
        <v>0</v>
      </c>
      <c r="N4134" s="83">
        <v>1</v>
      </c>
      <c r="O4134" s="82" t="str">
        <f>Cal_051922a!$E$2</f>
        <v>Cal_051922a</v>
      </c>
      <c r="P4134" s="158">
        <f>Cal_051922a!$Q$3</f>
        <v>1.8382409380942635</v>
      </c>
      <c r="Q4134" s="158">
        <f>Cal_051922a!$R$3</f>
        <v>0.56187208580813652</v>
      </c>
      <c r="R4134" s="84">
        <v>9.56</v>
      </c>
      <c r="S4134" s="84">
        <v>6.4710000000000001</v>
      </c>
      <c r="T4134" s="158">
        <f t="shared" ref="T4134:T4135" si="1175">AVERAGE(0.78, 0.711, 0.651, 1.111, 0.917, 0.815)</f>
        <v>0.8308333333333332</v>
      </c>
      <c r="U4134" s="125">
        <f t="shared" si="1170"/>
        <v>8.7291666666666679</v>
      </c>
      <c r="V4134" s="125">
        <f t="shared" si="1171"/>
        <v>5.6401666666666666</v>
      </c>
      <c r="W4134" s="459">
        <f t="shared" si="1172"/>
        <v>6.4730894042849624E-2</v>
      </c>
      <c r="X4134" s="459">
        <f t="shared" si="1173"/>
        <v>3.4341920686801496E-2</v>
      </c>
      <c r="Y4134" s="82">
        <f>Cal_051922a!$A$3</f>
        <v>20220519</v>
      </c>
      <c r="Z4134" s="90" t="s">
        <v>1551</v>
      </c>
      <c r="AA4134" s="82">
        <v>20220914</v>
      </c>
      <c r="AB4134" s="48"/>
      <c r="AC4134" s="43"/>
      <c r="AD4134" s="43"/>
      <c r="AE4134" s="689" t="s">
        <v>1250</v>
      </c>
      <c r="AF4134" s="567">
        <v>1</v>
      </c>
      <c r="AG4134" s="130" t="s">
        <v>1634</v>
      </c>
      <c r="AH4134" s="159" t="s">
        <v>204</v>
      </c>
      <c r="AI4134" s="155"/>
    </row>
    <row r="4135" spans="1:35" s="82" customFormat="1" x14ac:dyDescent="0.2">
      <c r="A4135" s="155" t="s">
        <v>1305</v>
      </c>
      <c r="B4135" s="81">
        <v>20210718</v>
      </c>
      <c r="C4135" s="126" t="s">
        <v>72</v>
      </c>
      <c r="D4135" s="126">
        <v>8</v>
      </c>
      <c r="E4135" s="126">
        <v>21</v>
      </c>
      <c r="F4135" s="107"/>
      <c r="G4135" s="107"/>
      <c r="H4135" s="126" t="s">
        <v>11</v>
      </c>
      <c r="I4135" s="126">
        <v>294</v>
      </c>
      <c r="J4135" s="126">
        <v>5</v>
      </c>
      <c r="K4135" s="82">
        <v>5</v>
      </c>
      <c r="L4135" s="82">
        <v>1</v>
      </c>
      <c r="M4135" s="82">
        <v>0</v>
      </c>
      <c r="N4135" s="83">
        <v>1</v>
      </c>
      <c r="O4135" s="82" t="str">
        <f>Cal_051922a!$E$2</f>
        <v>Cal_051922a</v>
      </c>
      <c r="P4135" s="158">
        <f>Cal_051922a!$Q$3</f>
        <v>1.8382409380942635</v>
      </c>
      <c r="Q4135" s="158">
        <f>Cal_051922a!$R$3</f>
        <v>0.56187208580813652</v>
      </c>
      <c r="R4135" s="84">
        <v>7.149</v>
      </c>
      <c r="S4135" s="84">
        <v>4.6929999999999996</v>
      </c>
      <c r="T4135" s="158">
        <f t="shared" si="1175"/>
        <v>0.8308333333333332</v>
      </c>
      <c r="U4135" s="125">
        <f t="shared" si="1170"/>
        <v>6.3181666666666665</v>
      </c>
      <c r="V4135" s="125">
        <f t="shared" si="1171"/>
        <v>3.8621666666666665</v>
      </c>
      <c r="W4135" s="459">
        <f t="shared" si="1172"/>
        <v>5.1466194810371832E-2</v>
      </c>
      <c r="X4135" s="459">
        <f t="shared" si="1173"/>
        <v>1.6375013656582595E-2</v>
      </c>
      <c r="Y4135" s="82">
        <f>Cal_051922a!$A$3</f>
        <v>20220519</v>
      </c>
      <c r="Z4135" s="90" t="s">
        <v>1551</v>
      </c>
      <c r="AA4135" s="82">
        <v>20220914</v>
      </c>
      <c r="AB4135" s="48"/>
      <c r="AC4135" s="43"/>
      <c r="AD4135" s="43"/>
      <c r="AE4135" s="689" t="s">
        <v>1250</v>
      </c>
      <c r="AF4135" s="567">
        <v>1</v>
      </c>
      <c r="AG4135" s="130" t="s">
        <v>1634</v>
      </c>
      <c r="AH4135" s="159" t="s">
        <v>205</v>
      </c>
      <c r="AI4135" s="155"/>
    </row>
    <row r="4136" spans="1:35" s="372" customFormat="1" x14ac:dyDescent="0.2">
      <c r="A4136" s="371" t="s">
        <v>1305</v>
      </c>
      <c r="B4136" s="462">
        <v>20210718</v>
      </c>
      <c r="C4136" s="373" t="s">
        <v>72</v>
      </c>
      <c r="D4136" s="373">
        <v>8</v>
      </c>
      <c r="E4136" s="373">
        <v>21</v>
      </c>
      <c r="F4136" s="107"/>
      <c r="G4136" s="107"/>
      <c r="H4136" s="373" t="s">
        <v>10</v>
      </c>
      <c r="I4136" s="373">
        <v>552</v>
      </c>
      <c r="J4136" s="373">
        <v>20</v>
      </c>
      <c r="K4136" s="372">
        <v>5</v>
      </c>
      <c r="L4136" s="372">
        <v>1</v>
      </c>
      <c r="M4136" s="372">
        <v>0</v>
      </c>
      <c r="N4136" s="375">
        <v>1</v>
      </c>
      <c r="O4136" s="82" t="str">
        <f>Cal_051922a!$E$2</f>
        <v>Cal_051922a</v>
      </c>
      <c r="P4136" s="158">
        <f>Cal_051922a!$Q$3</f>
        <v>1.8382409380942635</v>
      </c>
      <c r="Q4136" s="158">
        <f>Cal_051922a!$R$3</f>
        <v>0.56187208580813652</v>
      </c>
      <c r="R4136" s="376">
        <v>3.32</v>
      </c>
      <c r="S4136" s="376">
        <v>2.3690000000000002</v>
      </c>
      <c r="T4136" s="82">
        <f t="shared" ref="T4136:T4137" si="1176">AVERAGE(0.524, 0.653, 0.833, 0.775, 0.829, 0.959)</f>
        <v>0.76216666666666655</v>
      </c>
      <c r="U4136" s="378">
        <f t="shared" si="1170"/>
        <v>2.5578333333333334</v>
      </c>
      <c r="V4136" s="378">
        <f t="shared" si="1171"/>
        <v>1.6068333333333338</v>
      </c>
      <c r="W4136" s="464">
        <f t="shared" si="1172"/>
        <v>1.061408268998954E-2</v>
      </c>
      <c r="X4136" s="464">
        <f t="shared" si="1173"/>
        <v>4.418778572210986E-3</v>
      </c>
      <c r="Y4136" s="82">
        <f>Cal_051922a!$A$3</f>
        <v>20220519</v>
      </c>
      <c r="Z4136" s="90" t="s">
        <v>1547</v>
      </c>
      <c r="AA4136" s="82">
        <v>20220819</v>
      </c>
      <c r="AB4136" s="48"/>
      <c r="AC4136" s="43"/>
      <c r="AD4136" s="43"/>
      <c r="AE4136" s="689" t="s">
        <v>1250</v>
      </c>
      <c r="AF4136" s="628">
        <v>1</v>
      </c>
      <c r="AG4136" s="130" t="s">
        <v>2202</v>
      </c>
      <c r="AH4136" s="382" t="s">
        <v>1853</v>
      </c>
      <c r="AI4136" s="371"/>
    </row>
    <row r="4137" spans="1:35" s="610" customFormat="1" ht="13.5" thickBot="1" x14ac:dyDescent="0.25">
      <c r="A4137" s="613" t="s">
        <v>1305</v>
      </c>
      <c r="B4137" s="611">
        <v>20210718</v>
      </c>
      <c r="C4137" s="612" t="s">
        <v>72</v>
      </c>
      <c r="D4137" s="612">
        <v>8</v>
      </c>
      <c r="E4137" s="612">
        <v>21</v>
      </c>
      <c r="F4137" s="140"/>
      <c r="G4137" s="140"/>
      <c r="H4137" s="612" t="s">
        <v>11</v>
      </c>
      <c r="I4137" s="612">
        <v>552</v>
      </c>
      <c r="J4137" s="612">
        <v>20</v>
      </c>
      <c r="K4137" s="610">
        <v>5</v>
      </c>
      <c r="L4137" s="610">
        <v>1</v>
      </c>
      <c r="M4137" s="610">
        <v>0</v>
      </c>
      <c r="N4137" s="614">
        <v>1</v>
      </c>
      <c r="O4137" s="82" t="str">
        <f>Cal_051922a!$E$2</f>
        <v>Cal_051922a</v>
      </c>
      <c r="P4137" s="158">
        <f>Cal_051922a!$Q$3</f>
        <v>1.8382409380942635</v>
      </c>
      <c r="Q4137" s="158">
        <f>Cal_051922a!$R$3</f>
        <v>0.56187208580813652</v>
      </c>
      <c r="R4137" s="626">
        <v>2.7189999999999999</v>
      </c>
      <c r="S4137" s="626">
        <v>2.1880000000000002</v>
      </c>
      <c r="T4137" s="82">
        <f t="shared" si="1176"/>
        <v>0.76216666666666655</v>
      </c>
      <c r="U4137" s="378">
        <f t="shared" si="1170"/>
        <v>1.9568333333333334</v>
      </c>
      <c r="V4137" s="378">
        <f t="shared" si="1171"/>
        <v>1.4258333333333337</v>
      </c>
      <c r="W4137" s="464">
        <f t="shared" si="1172"/>
        <v>5.926475192833275E-3</v>
      </c>
      <c r="X4137" s="464">
        <f t="shared" si="1173"/>
        <v>7.4130256989959438E-3</v>
      </c>
      <c r="Y4137" s="82">
        <f>Cal_051922a!$A$3</f>
        <v>20220519</v>
      </c>
      <c r="Z4137" s="90" t="s">
        <v>1547</v>
      </c>
      <c r="AA4137" s="82">
        <v>20220819</v>
      </c>
      <c r="AB4137" s="121"/>
      <c r="AC4137" s="115"/>
      <c r="AD4137" s="115"/>
      <c r="AE4137" s="689" t="s">
        <v>1250</v>
      </c>
      <c r="AF4137" s="633">
        <v>1</v>
      </c>
      <c r="AG4137" s="130" t="s">
        <v>2202</v>
      </c>
      <c r="AH4137" s="751" t="s">
        <v>1854</v>
      </c>
      <c r="AI4137" s="613"/>
    </row>
    <row r="4138" spans="1:35" x14ac:dyDescent="0.2">
      <c r="A4138" t="s">
        <v>1305</v>
      </c>
      <c r="B4138" s="45">
        <v>20210718</v>
      </c>
      <c r="C4138" s="107" t="s">
        <v>73</v>
      </c>
      <c r="D4138" s="107">
        <v>11</v>
      </c>
      <c r="E4138" s="107">
        <v>3</v>
      </c>
      <c r="H4138" s="107" t="s">
        <v>10</v>
      </c>
      <c r="I4138" s="107">
        <v>290</v>
      </c>
      <c r="J4138" s="107">
        <v>0</v>
      </c>
      <c r="K4138" s="43">
        <v>5</v>
      </c>
      <c r="L4138" s="43">
        <v>1</v>
      </c>
      <c r="M4138" s="43">
        <v>0</v>
      </c>
      <c r="N4138" s="49">
        <v>1</v>
      </c>
      <c r="O4138" s="82" t="str">
        <f>Cal_051922a!$E$2</f>
        <v>Cal_051922a</v>
      </c>
      <c r="P4138" s="158">
        <f>Cal_051922a!$Q$3</f>
        <v>1.8382409380942635</v>
      </c>
      <c r="Q4138" s="158">
        <f>Cal_051922a!$R$3</f>
        <v>0.56187208580813652</v>
      </c>
      <c r="R4138" s="46">
        <v>19.440000000000001</v>
      </c>
      <c r="S4138" s="46">
        <v>13.86</v>
      </c>
      <c r="T4138" s="43">
        <f t="shared" ref="T4138:T4139" si="1177">AVERAGE(0.606,0.763,0.748,0.817,0.777,0.792)</f>
        <v>0.75050000000000006</v>
      </c>
      <c r="U4138" s="79">
        <f t="shared" si="1170"/>
        <v>18.689500000000002</v>
      </c>
      <c r="V4138" s="79">
        <f t="shared" si="1171"/>
        <v>13.109499999999999</v>
      </c>
      <c r="W4138" s="465">
        <f t="shared" si="1172"/>
        <v>0.1185433588541942</v>
      </c>
      <c r="X4138" s="465">
        <f t="shared" si="1173"/>
        <v>0.11490886998960877</v>
      </c>
      <c r="Y4138" s="43">
        <f>Cal_051922a!$A$3</f>
        <v>20220519</v>
      </c>
      <c r="Z4138" s="48" t="s">
        <v>1581</v>
      </c>
      <c r="AA4138" s="43">
        <v>20221107</v>
      </c>
      <c r="AE4138" s="689" t="s">
        <v>1250</v>
      </c>
      <c r="AF4138" s="130">
        <v>1</v>
      </c>
      <c r="AG4138" s="130" t="s">
        <v>1634</v>
      </c>
    </row>
    <row r="4139" spans="1:35" x14ac:dyDescent="0.2">
      <c r="A4139" t="s">
        <v>1305</v>
      </c>
      <c r="B4139" s="45">
        <v>20210718</v>
      </c>
      <c r="C4139" s="107" t="s">
        <v>73</v>
      </c>
      <c r="D4139" s="107">
        <v>11</v>
      </c>
      <c r="E4139" s="107">
        <v>3</v>
      </c>
      <c r="H4139" s="107" t="s">
        <v>11</v>
      </c>
      <c r="I4139" s="107">
        <v>290</v>
      </c>
      <c r="J4139" s="107">
        <v>0</v>
      </c>
      <c r="K4139" s="43">
        <v>5</v>
      </c>
      <c r="L4139" s="43">
        <v>1</v>
      </c>
      <c r="M4139" s="43">
        <v>0</v>
      </c>
      <c r="N4139" s="49">
        <v>1</v>
      </c>
      <c r="O4139" s="82" t="str">
        <f>Cal_051922a!$E$2</f>
        <v>Cal_051922a</v>
      </c>
      <c r="P4139" s="158">
        <f>Cal_051922a!$Q$3</f>
        <v>1.8382409380942635</v>
      </c>
      <c r="Q4139" s="158">
        <f>Cal_051922a!$R$3</f>
        <v>0.56187208580813652</v>
      </c>
      <c r="R4139" s="46">
        <v>19.72</v>
      </c>
      <c r="S4139" s="46">
        <v>14.24</v>
      </c>
      <c r="T4139" s="43">
        <f t="shared" si="1177"/>
        <v>0.75050000000000006</v>
      </c>
      <c r="U4139" s="79">
        <f t="shared" si="1170"/>
        <v>18.9695</v>
      </c>
      <c r="V4139" s="79">
        <f t="shared" si="1171"/>
        <v>13.4895</v>
      </c>
      <c r="W4139" s="465">
        <f t="shared" si="1172"/>
        <v>0.11641892589981787</v>
      </c>
      <c r="X4139" s="465">
        <f t="shared" si="1173"/>
        <v>0.12380029229984497</v>
      </c>
      <c r="Y4139" s="43">
        <f>Cal_051922a!$A$3</f>
        <v>20220519</v>
      </c>
      <c r="Z4139" s="48" t="s">
        <v>1581</v>
      </c>
      <c r="AA4139" s="43">
        <v>20221107</v>
      </c>
      <c r="AE4139" s="689" t="s">
        <v>1250</v>
      </c>
      <c r="AF4139" s="130">
        <v>1</v>
      </c>
      <c r="AG4139" s="130" t="s">
        <v>1634</v>
      </c>
    </row>
    <row r="4140" spans="1:35" s="82" customFormat="1" x14ac:dyDescent="0.2">
      <c r="A4140" s="155" t="s">
        <v>1305</v>
      </c>
      <c r="B4140" s="81">
        <v>20210718</v>
      </c>
      <c r="C4140" s="126" t="s">
        <v>73</v>
      </c>
      <c r="D4140" s="126">
        <v>11</v>
      </c>
      <c r="E4140" s="126">
        <v>3</v>
      </c>
      <c r="F4140" s="107"/>
      <c r="G4140" s="107"/>
      <c r="H4140" s="126" t="s">
        <v>10</v>
      </c>
      <c r="I4140" s="126">
        <v>293</v>
      </c>
      <c r="J4140" s="126">
        <v>5</v>
      </c>
      <c r="K4140" s="82">
        <v>5</v>
      </c>
      <c r="L4140" s="82">
        <v>1</v>
      </c>
      <c r="M4140" s="82">
        <v>0</v>
      </c>
      <c r="N4140" s="83">
        <v>1</v>
      </c>
      <c r="O4140" s="82" t="str">
        <f>Cal_051922a!$E$2</f>
        <v>Cal_051922a</v>
      </c>
      <c r="P4140" s="158">
        <f>Cal_051922a!$Q$3</f>
        <v>1.8382409380942635</v>
      </c>
      <c r="Q4140" s="158">
        <f>Cal_051922a!$R$3</f>
        <v>0.56187208580813652</v>
      </c>
      <c r="R4140" s="84">
        <v>5.43</v>
      </c>
      <c r="S4140" s="84">
        <v>4.4290000000000003</v>
      </c>
      <c r="T4140" s="82">
        <f t="shared" ref="T4140:T4141" si="1178">AVERAGE(0.524, 0.653, 0.833, 0.775, 0.829, 0.959)</f>
        <v>0.76216666666666655</v>
      </c>
      <c r="U4140" s="125">
        <f t="shared" si="1170"/>
        <v>4.6678333333333333</v>
      </c>
      <c r="V4140" s="125">
        <f t="shared" si="1171"/>
        <v>3.6668333333333338</v>
      </c>
      <c r="W4140" s="459">
        <f t="shared" si="1172"/>
        <v>2.1047837622043614E-2</v>
      </c>
      <c r="X4140" s="459">
        <f t="shared" si="1173"/>
        <v>4.3582056571865806E-2</v>
      </c>
      <c r="Y4140" s="82">
        <f>Cal_051922a!$A$3</f>
        <v>20220519</v>
      </c>
      <c r="Z4140" s="90" t="s">
        <v>1547</v>
      </c>
      <c r="AA4140" s="82">
        <v>20220819</v>
      </c>
      <c r="AB4140" s="48"/>
      <c r="AC4140" s="43"/>
      <c r="AD4140" s="43"/>
      <c r="AE4140" s="689" t="s">
        <v>1250</v>
      </c>
      <c r="AF4140" s="567">
        <v>1</v>
      </c>
      <c r="AG4140" s="130" t="s">
        <v>2202</v>
      </c>
      <c r="AH4140" s="159" t="s">
        <v>1857</v>
      </c>
      <c r="AI4140" s="155"/>
    </row>
    <row r="4141" spans="1:35" s="82" customFormat="1" x14ac:dyDescent="0.2">
      <c r="A4141" s="155" t="s">
        <v>1305</v>
      </c>
      <c r="B4141" s="81">
        <v>20210718</v>
      </c>
      <c r="C4141" s="126" t="s">
        <v>73</v>
      </c>
      <c r="D4141" s="126">
        <v>11</v>
      </c>
      <c r="E4141" s="126">
        <v>3</v>
      </c>
      <c r="F4141" s="107"/>
      <c r="G4141" s="107"/>
      <c r="H4141" s="126" t="s">
        <v>11</v>
      </c>
      <c r="I4141" s="126">
        <v>294</v>
      </c>
      <c r="J4141" s="126">
        <v>5</v>
      </c>
      <c r="K4141" s="82">
        <v>5</v>
      </c>
      <c r="L4141" s="82">
        <v>1</v>
      </c>
      <c r="M4141" s="82">
        <v>0</v>
      </c>
      <c r="N4141" s="83">
        <v>1</v>
      </c>
      <c r="O4141" s="82" t="str">
        <f>Cal_051922a!$E$2</f>
        <v>Cal_051922a</v>
      </c>
      <c r="P4141" s="158">
        <f>Cal_051922a!$Q$3</f>
        <v>1.8382409380942635</v>
      </c>
      <c r="Q4141" s="158">
        <f>Cal_051922a!$R$3</f>
        <v>0.56187208580813652</v>
      </c>
      <c r="R4141" s="84">
        <v>5.3559999999999999</v>
      </c>
      <c r="S4141" s="84">
        <v>4.8029999999999999</v>
      </c>
      <c r="T4141" s="82">
        <f t="shared" si="1178"/>
        <v>0.76216666666666655</v>
      </c>
      <c r="U4141" s="125">
        <f t="shared" si="1170"/>
        <v>4.5938333333333334</v>
      </c>
      <c r="V4141" s="125">
        <f t="shared" si="1171"/>
        <v>4.0408333333333335</v>
      </c>
      <c r="W4141" s="459">
        <f t="shared" si="1172"/>
        <v>1.1588275948752289E-2</v>
      </c>
      <c r="X4141" s="459">
        <f t="shared" si="1173"/>
        <v>5.9391316649586745E-2</v>
      </c>
      <c r="Y4141" s="82">
        <f>Cal_051922a!$A$3</f>
        <v>20220519</v>
      </c>
      <c r="Z4141" s="90" t="s">
        <v>1547</v>
      </c>
      <c r="AA4141" s="82">
        <v>20220819</v>
      </c>
      <c r="AB4141" s="48"/>
      <c r="AC4141" s="43"/>
      <c r="AD4141" s="43"/>
      <c r="AE4141" s="689" t="s">
        <v>1250</v>
      </c>
      <c r="AF4141" s="567">
        <v>1</v>
      </c>
      <c r="AG4141" s="130" t="s">
        <v>2202</v>
      </c>
      <c r="AH4141" s="159" t="s">
        <v>1858</v>
      </c>
      <c r="AI4141" s="155"/>
    </row>
    <row r="4142" spans="1:35" s="372" customFormat="1" x14ac:dyDescent="0.2">
      <c r="A4142" s="371" t="s">
        <v>1305</v>
      </c>
      <c r="B4142" s="462">
        <v>20210718</v>
      </c>
      <c r="C4142" s="373" t="s">
        <v>73</v>
      </c>
      <c r="D4142" s="373">
        <v>11</v>
      </c>
      <c r="E4142" s="373">
        <v>3</v>
      </c>
      <c r="F4142" s="107"/>
      <c r="G4142" s="107"/>
      <c r="H4142" s="373" t="s">
        <v>10</v>
      </c>
      <c r="I4142" s="373">
        <v>551</v>
      </c>
      <c r="J4142" s="373">
        <v>20</v>
      </c>
      <c r="K4142" s="372">
        <v>5</v>
      </c>
      <c r="L4142" s="372">
        <v>1</v>
      </c>
      <c r="M4142" s="372">
        <v>0</v>
      </c>
      <c r="N4142" s="375">
        <v>1</v>
      </c>
      <c r="O4142" s="82" t="str">
        <f>Cal_051922a!$E$2</f>
        <v>Cal_051922a</v>
      </c>
      <c r="P4142" s="158">
        <f>Cal_051922a!$Q$3</f>
        <v>1.8382409380942635</v>
      </c>
      <c r="Q4142" s="158">
        <f>Cal_051922a!$R$3</f>
        <v>0.56187208580813652</v>
      </c>
      <c r="R4142" s="376">
        <v>3.5379999999999998</v>
      </c>
      <c r="S4142" s="376">
        <v>2.6480000000000001</v>
      </c>
      <c r="T4142" s="158">
        <f t="shared" ref="T4142:T4143" si="1179">AVERAGE(0.78, 0.711, 0.651, 1.111, 0.917, 0.815)</f>
        <v>0.8308333333333332</v>
      </c>
      <c r="U4142" s="378">
        <f t="shared" si="1170"/>
        <v>2.7071666666666667</v>
      </c>
      <c r="V4142" s="378">
        <f t="shared" si="1171"/>
        <v>1.817166666666667</v>
      </c>
      <c r="W4142" s="464">
        <f t="shared" si="1172"/>
        <v>9.9512912073413239E-3</v>
      </c>
      <c r="X4142" s="464">
        <f t="shared" si="1173"/>
        <v>7.0802150130973417E-3</v>
      </c>
      <c r="Y4142" s="82">
        <f>Cal_051922a!$A$3</f>
        <v>20220519</v>
      </c>
      <c r="Z4142" s="90" t="s">
        <v>1552</v>
      </c>
      <c r="AA4142" s="82">
        <v>20220914</v>
      </c>
      <c r="AB4142" s="48"/>
      <c r="AC4142" s="43"/>
      <c r="AD4142" s="43"/>
      <c r="AE4142" s="689" t="s">
        <v>1250</v>
      </c>
      <c r="AF4142" s="628">
        <v>1</v>
      </c>
      <c r="AG4142" s="130" t="s">
        <v>1634</v>
      </c>
      <c r="AH4142" s="382" t="s">
        <v>230</v>
      </c>
      <c r="AI4142" s="371"/>
    </row>
    <row r="4143" spans="1:35" s="372" customFormat="1" x14ac:dyDescent="0.2">
      <c r="A4143" s="371" t="s">
        <v>1305</v>
      </c>
      <c r="B4143" s="462">
        <v>20210718</v>
      </c>
      <c r="C4143" s="373" t="s">
        <v>73</v>
      </c>
      <c r="D4143" s="373">
        <v>11</v>
      </c>
      <c r="E4143" s="373">
        <v>3</v>
      </c>
      <c r="F4143" s="107"/>
      <c r="G4143" s="107"/>
      <c r="H4143" s="373" t="s">
        <v>11</v>
      </c>
      <c r="I4143" s="373">
        <v>551</v>
      </c>
      <c r="J4143" s="373">
        <v>20</v>
      </c>
      <c r="K4143" s="372">
        <v>5</v>
      </c>
      <c r="L4143" s="372">
        <v>1</v>
      </c>
      <c r="M4143" s="372">
        <v>0</v>
      </c>
      <c r="N4143" s="375">
        <v>1</v>
      </c>
      <c r="O4143" s="82" t="str">
        <f>Cal_051922a!$E$2</f>
        <v>Cal_051922a</v>
      </c>
      <c r="P4143" s="158">
        <f>Cal_051922a!$Q$3</f>
        <v>1.8382409380942635</v>
      </c>
      <c r="Q4143" s="158">
        <f>Cal_051922a!$R$3</f>
        <v>0.56187208580813652</v>
      </c>
      <c r="R4143" s="376">
        <v>3.419</v>
      </c>
      <c r="S4143" s="376">
        <v>2.5390000000000001</v>
      </c>
      <c r="T4143" s="158">
        <f t="shared" si="1179"/>
        <v>0.8308333333333332</v>
      </c>
      <c r="U4143" s="378">
        <f t="shared" si="1170"/>
        <v>2.5881666666666669</v>
      </c>
      <c r="V4143" s="378">
        <f t="shared" si="1171"/>
        <v>1.7081666666666671</v>
      </c>
      <c r="W4143" s="464">
        <f t="shared" si="1172"/>
        <v>9.8394789465846826E-3</v>
      </c>
      <c r="X4143" s="464">
        <f t="shared" si="1173"/>
        <v>6.1704180774707065E-3</v>
      </c>
      <c r="Y4143" s="82">
        <f>Cal_051922a!$A$3</f>
        <v>20220519</v>
      </c>
      <c r="Z4143" s="90" t="s">
        <v>1552</v>
      </c>
      <c r="AA4143" s="82">
        <v>20220914</v>
      </c>
      <c r="AB4143" s="48"/>
      <c r="AC4143" s="43"/>
      <c r="AD4143" s="43"/>
      <c r="AE4143" s="689" t="s">
        <v>1250</v>
      </c>
      <c r="AF4143" s="628">
        <v>1</v>
      </c>
      <c r="AG4143" s="130" t="s">
        <v>1634</v>
      </c>
      <c r="AH4143" s="382" t="s">
        <v>231</v>
      </c>
      <c r="AI4143" s="371"/>
    </row>
    <row r="4144" spans="1:35" x14ac:dyDescent="0.2">
      <c r="A4144" t="s">
        <v>1305</v>
      </c>
      <c r="B4144" s="45">
        <v>20210718</v>
      </c>
      <c r="C4144" s="107" t="s">
        <v>73</v>
      </c>
      <c r="D4144" s="107">
        <v>11</v>
      </c>
      <c r="E4144" s="107">
        <v>7</v>
      </c>
      <c r="H4144" s="107" t="s">
        <v>10</v>
      </c>
      <c r="I4144" s="107">
        <v>290</v>
      </c>
      <c r="J4144" s="107">
        <v>0</v>
      </c>
      <c r="K4144" s="43">
        <v>5</v>
      </c>
      <c r="L4144" s="43">
        <v>1</v>
      </c>
      <c r="M4144" s="43">
        <v>0</v>
      </c>
      <c r="N4144" s="49">
        <v>1</v>
      </c>
      <c r="O4144" s="82" t="str">
        <f>Cal_051922a!$E$2</f>
        <v>Cal_051922a</v>
      </c>
      <c r="P4144" s="158">
        <f>Cal_051922a!$Q$3</f>
        <v>1.8382409380942635</v>
      </c>
      <c r="Q4144" s="158">
        <f>Cal_051922a!$R$3</f>
        <v>0.56187208580813652</v>
      </c>
      <c r="R4144" s="46">
        <v>153.80000000000001</v>
      </c>
      <c r="S4144" s="46">
        <v>97.56</v>
      </c>
      <c r="T4144" s="43">
        <f t="shared" ref="T4144:T4145" si="1180">AVERAGE(0.606,0.763,0.748,0.817,0.777,0.792)</f>
        <v>0.75050000000000006</v>
      </c>
      <c r="U4144" s="79">
        <f t="shared" si="1170"/>
        <v>153.04950000000002</v>
      </c>
      <c r="V4144" s="79">
        <f t="shared" si="1171"/>
        <v>96.8095</v>
      </c>
      <c r="W4144" s="465">
        <f t="shared" si="1172"/>
        <v>1.1947810935411971</v>
      </c>
      <c r="X4144" s="465">
        <f t="shared" si="1173"/>
        <v>0.5291895802643749</v>
      </c>
      <c r="Y4144" s="43">
        <f>Cal_051922a!$A$3</f>
        <v>20220519</v>
      </c>
      <c r="Z4144" s="48" t="s">
        <v>1581</v>
      </c>
      <c r="AA4144" s="43">
        <v>20221107</v>
      </c>
      <c r="AE4144" s="689" t="s">
        <v>1250</v>
      </c>
      <c r="AF4144" s="130">
        <v>1</v>
      </c>
      <c r="AG4144" s="130" t="s">
        <v>1634</v>
      </c>
    </row>
    <row r="4145" spans="1:35" x14ac:dyDescent="0.2">
      <c r="A4145" t="s">
        <v>1305</v>
      </c>
      <c r="B4145" s="45">
        <v>20210718</v>
      </c>
      <c r="C4145" s="107" t="s">
        <v>73</v>
      </c>
      <c r="D4145" s="107">
        <v>11</v>
      </c>
      <c r="E4145" s="107">
        <v>7</v>
      </c>
      <c r="H4145" s="107" t="s">
        <v>11</v>
      </c>
      <c r="I4145" s="107">
        <v>290</v>
      </c>
      <c r="J4145" s="107">
        <v>0</v>
      </c>
      <c r="K4145" s="43">
        <v>5</v>
      </c>
      <c r="L4145" s="43">
        <v>1</v>
      </c>
      <c r="M4145" s="43">
        <v>0</v>
      </c>
      <c r="N4145" s="49">
        <v>1</v>
      </c>
      <c r="O4145" s="82" t="str">
        <f>Cal_051922a!$E$2</f>
        <v>Cal_051922a</v>
      </c>
      <c r="P4145" s="158">
        <f>Cal_051922a!$Q$3</f>
        <v>1.8382409380942635</v>
      </c>
      <c r="Q4145" s="158">
        <f>Cal_051922a!$R$3</f>
        <v>0.56187208580813652</v>
      </c>
      <c r="R4145" s="46">
        <v>149.69999999999999</v>
      </c>
      <c r="S4145" s="46">
        <v>96.2</v>
      </c>
      <c r="T4145" s="43">
        <f t="shared" si="1180"/>
        <v>0.75050000000000006</v>
      </c>
      <c r="U4145" s="79">
        <f t="shared" si="1170"/>
        <v>148.9495</v>
      </c>
      <c r="V4145" s="79">
        <f t="shared" si="1171"/>
        <v>95.4495</v>
      </c>
      <c r="W4145" s="465">
        <f t="shared" si="1172"/>
        <v>1.1365716305912876</v>
      </c>
      <c r="X4145" s="465">
        <f t="shared" si="1173"/>
        <v>0.56318034446699616</v>
      </c>
      <c r="Y4145" s="43">
        <f>Cal_051922a!$A$3</f>
        <v>20220519</v>
      </c>
      <c r="Z4145" s="48" t="s">
        <v>1581</v>
      </c>
      <c r="AA4145" s="43">
        <v>20221107</v>
      </c>
      <c r="AE4145" s="689" t="s">
        <v>1250</v>
      </c>
      <c r="AF4145" s="130">
        <v>1</v>
      </c>
      <c r="AG4145" s="130" t="s">
        <v>1634</v>
      </c>
    </row>
    <row r="4146" spans="1:35" x14ac:dyDescent="0.2">
      <c r="A4146" t="s">
        <v>1305</v>
      </c>
      <c r="B4146" s="45">
        <v>20210718</v>
      </c>
      <c r="C4146" s="107" t="s">
        <v>73</v>
      </c>
      <c r="D4146" s="107">
        <v>11</v>
      </c>
      <c r="E4146" s="107">
        <v>7</v>
      </c>
      <c r="H4146" s="107" t="s">
        <v>10</v>
      </c>
      <c r="I4146" s="107">
        <v>290</v>
      </c>
      <c r="J4146" s="107">
        <v>10</v>
      </c>
      <c r="K4146" s="43">
        <v>5</v>
      </c>
      <c r="L4146" s="43">
        <v>1</v>
      </c>
      <c r="M4146" s="43">
        <v>0</v>
      </c>
      <c r="N4146" s="49">
        <v>1</v>
      </c>
      <c r="O4146" s="82" t="str">
        <f>Cal_051922a!$E$2</f>
        <v>Cal_051922a</v>
      </c>
      <c r="P4146" s="158">
        <f>Cal_051922a!$Q$3</f>
        <v>1.8382409380942635</v>
      </c>
      <c r="Q4146" s="158">
        <f>Cal_051922a!$R$3</f>
        <v>0.56187208580813652</v>
      </c>
      <c r="R4146" s="46">
        <v>98.86</v>
      </c>
      <c r="S4146" s="46">
        <v>64.56</v>
      </c>
      <c r="T4146" s="50">
        <f t="shared" ref="T4146:T4147" si="1181">AVERAGE(0.492,0.582,0.639,0.682,0.559,0.771)</f>
        <v>0.62083333333333335</v>
      </c>
      <c r="U4146" s="79">
        <f t="shared" si="1170"/>
        <v>98.239166666666662</v>
      </c>
      <c r="V4146" s="79">
        <f t="shared" si="1171"/>
        <v>63.939166666666672</v>
      </c>
      <c r="W4146" s="465">
        <f t="shared" si="1172"/>
        <v>0.7286805033510495</v>
      </c>
      <c r="X4146" s="465">
        <f t="shared" si="1173"/>
        <v>0.40993965521706699</v>
      </c>
      <c r="Y4146" s="43">
        <f>Cal_051922a!$A$3</f>
        <v>20220519</v>
      </c>
      <c r="Z4146" s="48" t="s">
        <v>1595</v>
      </c>
      <c r="AA4146" s="43">
        <v>20221201</v>
      </c>
      <c r="AE4146" s="689" t="s">
        <v>1250</v>
      </c>
      <c r="AF4146" s="130">
        <v>1</v>
      </c>
      <c r="AG4146" s="130" t="s">
        <v>1634</v>
      </c>
    </row>
    <row r="4147" spans="1:35" x14ac:dyDescent="0.2">
      <c r="A4147" t="s">
        <v>1305</v>
      </c>
      <c r="B4147" s="45">
        <v>20210718</v>
      </c>
      <c r="C4147" s="107" t="s">
        <v>73</v>
      </c>
      <c r="D4147" s="107">
        <v>11</v>
      </c>
      <c r="E4147" s="107">
        <v>7</v>
      </c>
      <c r="H4147" s="107" t="s">
        <v>11</v>
      </c>
      <c r="I4147" s="107">
        <v>290</v>
      </c>
      <c r="J4147" s="107">
        <v>10</v>
      </c>
      <c r="K4147" s="43">
        <v>5</v>
      </c>
      <c r="L4147" s="43">
        <v>1</v>
      </c>
      <c r="M4147" s="43">
        <v>0</v>
      </c>
      <c r="N4147" s="49">
        <v>1</v>
      </c>
      <c r="O4147" s="82" t="str">
        <f>Cal_051922a!$E$2</f>
        <v>Cal_051922a</v>
      </c>
      <c r="P4147" s="158">
        <f>Cal_051922a!$Q$3</f>
        <v>1.8382409380942635</v>
      </c>
      <c r="Q4147" s="158">
        <f>Cal_051922a!$R$3</f>
        <v>0.56187208580813652</v>
      </c>
      <c r="R4147" s="46">
        <v>97.13</v>
      </c>
      <c r="S4147" s="46">
        <v>63.15</v>
      </c>
      <c r="T4147" s="50">
        <f t="shared" si="1181"/>
        <v>0.62083333333333335</v>
      </c>
      <c r="U4147" s="79">
        <f t="shared" si="1170"/>
        <v>96.509166666666658</v>
      </c>
      <c r="V4147" s="79">
        <f t="shared" si="1171"/>
        <v>62.529166666666669</v>
      </c>
      <c r="W4147" s="465">
        <f t="shared" si="1172"/>
        <v>0.7218823178970456</v>
      </c>
      <c r="X4147" s="465">
        <f t="shared" si="1173"/>
        <v>0.39162874858748553</v>
      </c>
      <c r="Y4147" s="43">
        <f>Cal_051922a!$A$3</f>
        <v>20220519</v>
      </c>
      <c r="Z4147" s="48" t="s">
        <v>1596</v>
      </c>
      <c r="AA4147" s="43">
        <v>20221201</v>
      </c>
      <c r="AE4147" s="689" t="s">
        <v>1250</v>
      </c>
      <c r="AF4147" s="130">
        <v>1</v>
      </c>
      <c r="AG4147" s="130" t="s">
        <v>1634</v>
      </c>
    </row>
    <row r="4148" spans="1:35" s="82" customFormat="1" x14ac:dyDescent="0.2">
      <c r="A4148" s="155" t="s">
        <v>1305</v>
      </c>
      <c r="B4148" s="81">
        <v>20210718</v>
      </c>
      <c r="C4148" s="126" t="s">
        <v>73</v>
      </c>
      <c r="D4148" s="126">
        <v>11</v>
      </c>
      <c r="E4148" s="126">
        <v>7</v>
      </c>
      <c r="F4148" s="107"/>
      <c r="G4148" s="107"/>
      <c r="H4148" s="126" t="s">
        <v>10</v>
      </c>
      <c r="I4148" s="126">
        <v>293</v>
      </c>
      <c r="J4148" s="126">
        <v>5</v>
      </c>
      <c r="K4148" s="82">
        <v>5</v>
      </c>
      <c r="L4148" s="82">
        <v>1</v>
      </c>
      <c r="M4148" s="82">
        <v>0</v>
      </c>
      <c r="N4148" s="83">
        <v>1</v>
      </c>
      <c r="O4148" s="82" t="str">
        <f>Cal_051922a!$E$2</f>
        <v>Cal_051922a</v>
      </c>
      <c r="P4148" s="158">
        <f>Cal_051922a!$Q$3</f>
        <v>1.8382409380942635</v>
      </c>
      <c r="Q4148" s="158">
        <f>Cal_051922a!$R$3</f>
        <v>0.56187208580813652</v>
      </c>
      <c r="R4148" s="84">
        <v>64.77</v>
      </c>
      <c r="S4148" s="84">
        <v>40.08</v>
      </c>
      <c r="T4148" s="82">
        <f t="shared" ref="T4148:T4150" si="1182">AVERAGE(0.524, 0.653, 0.833, 0.775, 0.829, 0.959)</f>
        <v>0.76216666666666655</v>
      </c>
      <c r="U4148" s="125">
        <f t="shared" si="1170"/>
        <v>64.007833333333323</v>
      </c>
      <c r="V4148" s="125">
        <f t="shared" si="1171"/>
        <v>39.317833333333333</v>
      </c>
      <c r="W4148" s="459">
        <f t="shared" si="1172"/>
        <v>0.51915195892932764</v>
      </c>
      <c r="X4148" s="459">
        <f t="shared" si="1173"/>
        <v>0.17384583433473255</v>
      </c>
      <c r="Y4148" s="82">
        <f>Cal_051922a!$A$3</f>
        <v>20220519</v>
      </c>
      <c r="Z4148" s="90" t="s">
        <v>1547</v>
      </c>
      <c r="AA4148" s="82">
        <v>20220819</v>
      </c>
      <c r="AB4148" s="48"/>
      <c r="AC4148" s="43"/>
      <c r="AD4148" s="43"/>
      <c r="AE4148" s="689" t="s">
        <v>1250</v>
      </c>
      <c r="AF4148" s="567">
        <v>1</v>
      </c>
      <c r="AG4148" s="130" t="s">
        <v>1634</v>
      </c>
      <c r="AH4148" s="159" t="s">
        <v>222</v>
      </c>
      <c r="AI4148" s="155"/>
    </row>
    <row r="4149" spans="1:35" s="82" customFormat="1" x14ac:dyDescent="0.2">
      <c r="A4149" s="155" t="s">
        <v>1305</v>
      </c>
      <c r="B4149" s="81">
        <v>20210718</v>
      </c>
      <c r="C4149" s="126" t="s">
        <v>73</v>
      </c>
      <c r="D4149" s="126">
        <v>11</v>
      </c>
      <c r="E4149" s="126">
        <v>7</v>
      </c>
      <c r="F4149" s="107"/>
      <c r="G4149" s="107"/>
      <c r="H4149" s="126" t="s">
        <v>11</v>
      </c>
      <c r="I4149" s="126">
        <v>294</v>
      </c>
      <c r="J4149" s="126">
        <v>5</v>
      </c>
      <c r="K4149" s="82">
        <v>5</v>
      </c>
      <c r="L4149" s="82">
        <v>1</v>
      </c>
      <c r="M4149" s="82">
        <v>0</v>
      </c>
      <c r="N4149" s="83">
        <v>1</v>
      </c>
      <c r="O4149" s="82" t="str">
        <f>Cal_051922a!$E$2</f>
        <v>Cal_051922a</v>
      </c>
      <c r="P4149" s="158">
        <f>Cal_051922a!$Q$3</f>
        <v>1.8382409380942635</v>
      </c>
      <c r="Q4149" s="158">
        <f>Cal_051922a!$R$3</f>
        <v>0.56187208580813652</v>
      </c>
      <c r="R4149" s="84">
        <v>55.92</v>
      </c>
      <c r="S4149" s="84">
        <v>33.86</v>
      </c>
      <c r="T4149" s="82">
        <f t="shared" si="1182"/>
        <v>0.76216666666666655</v>
      </c>
      <c r="U4149" s="125">
        <f t="shared" si="1170"/>
        <v>55.157833333333336</v>
      </c>
      <c r="V4149" s="125">
        <f t="shared" si="1171"/>
        <v>33.097833333333334</v>
      </c>
      <c r="W4149" s="459">
        <f t="shared" si="1172"/>
        <v>0.46227372048729759</v>
      </c>
      <c r="X4149" s="459">
        <f t="shared" si="1173"/>
        <v>0.11910901225456064</v>
      </c>
      <c r="Y4149" s="82">
        <f>Cal_051922a!$A$3</f>
        <v>20220519</v>
      </c>
      <c r="Z4149" s="90" t="s">
        <v>1547</v>
      </c>
      <c r="AA4149" s="82">
        <v>20220819</v>
      </c>
      <c r="AB4149" s="48"/>
      <c r="AC4149" s="43"/>
      <c r="AD4149" s="43"/>
      <c r="AE4149" s="689" t="s">
        <v>1250</v>
      </c>
      <c r="AF4149" s="567">
        <v>1</v>
      </c>
      <c r="AG4149" s="130" t="s">
        <v>1634</v>
      </c>
      <c r="AH4149" s="159" t="s">
        <v>223</v>
      </c>
      <c r="AI4149" s="155"/>
    </row>
    <row r="4150" spans="1:35" s="372" customFormat="1" x14ac:dyDescent="0.2">
      <c r="A4150" s="371" t="s">
        <v>1305</v>
      </c>
      <c r="B4150" s="462">
        <v>20210718</v>
      </c>
      <c r="C4150" s="373" t="s">
        <v>73</v>
      </c>
      <c r="D4150" s="373">
        <v>11</v>
      </c>
      <c r="E4150" s="373">
        <v>7</v>
      </c>
      <c r="F4150" s="107"/>
      <c r="G4150" s="107"/>
      <c r="H4150" s="373" t="s">
        <v>10</v>
      </c>
      <c r="I4150" s="373">
        <v>550</v>
      </c>
      <c r="J4150" s="373">
        <v>20</v>
      </c>
      <c r="K4150" s="372">
        <v>5</v>
      </c>
      <c r="L4150" s="372">
        <v>1</v>
      </c>
      <c r="M4150" s="372">
        <v>0</v>
      </c>
      <c r="N4150" s="375">
        <v>1</v>
      </c>
      <c r="O4150" s="82" t="str">
        <f>Cal_051922a!$E$2</f>
        <v>Cal_051922a</v>
      </c>
      <c r="P4150" s="158">
        <f>Cal_051922a!$Q$3</f>
        <v>1.8382409380942635</v>
      </c>
      <c r="Q4150" s="158">
        <f>Cal_051922a!$R$3</f>
        <v>0.56187208580813652</v>
      </c>
      <c r="R4150" s="376">
        <v>62.98</v>
      </c>
      <c r="S4150" s="376">
        <v>36.04</v>
      </c>
      <c r="T4150" s="82">
        <f t="shared" si="1182"/>
        <v>0.76216666666666655</v>
      </c>
      <c r="U4150" s="378">
        <f t="shared" si="1170"/>
        <v>62.217833333333331</v>
      </c>
      <c r="V4150" s="378">
        <f t="shared" si="1171"/>
        <v>35.277833333333334</v>
      </c>
      <c r="W4150" s="464">
        <f t="shared" si="1172"/>
        <v>0.30176990726108727</v>
      </c>
      <c r="X4150" s="464">
        <f t="shared" si="1173"/>
        <v>2.947492323027644E-2</v>
      </c>
      <c r="Y4150" s="82">
        <f>Cal_051922a!$A$3</f>
        <v>20220519</v>
      </c>
      <c r="Z4150" s="90" t="s">
        <v>1547</v>
      </c>
      <c r="AA4150" s="82">
        <v>20220819</v>
      </c>
      <c r="AB4150" s="48"/>
      <c r="AC4150" s="43"/>
      <c r="AD4150" s="43"/>
      <c r="AE4150" s="689" t="s">
        <v>1250</v>
      </c>
      <c r="AF4150" s="628">
        <v>1</v>
      </c>
      <c r="AG4150" s="130" t="s">
        <v>1634</v>
      </c>
      <c r="AH4150" s="382" t="s">
        <v>207</v>
      </c>
      <c r="AI4150" s="371"/>
    </row>
    <row r="4151" spans="1:35" s="372" customFormat="1" x14ac:dyDescent="0.2">
      <c r="A4151" s="371" t="s">
        <v>1305</v>
      </c>
      <c r="B4151" s="462">
        <v>20210718</v>
      </c>
      <c r="C4151" s="373" t="s">
        <v>73</v>
      </c>
      <c r="D4151" s="373">
        <v>11</v>
      </c>
      <c r="E4151" s="373">
        <v>7</v>
      </c>
      <c r="F4151" s="107"/>
      <c r="G4151" s="107"/>
      <c r="H4151" s="373" t="s">
        <v>11</v>
      </c>
      <c r="I4151" s="373">
        <v>550</v>
      </c>
      <c r="J4151" s="373">
        <v>20</v>
      </c>
      <c r="K4151" s="372">
        <v>5</v>
      </c>
      <c r="L4151" s="372">
        <v>1</v>
      </c>
      <c r="M4151" s="372">
        <v>0</v>
      </c>
      <c r="N4151" s="375">
        <v>1</v>
      </c>
      <c r="O4151" s="82" t="str">
        <f>Cal_051922a!$E$2</f>
        <v>Cal_051922a</v>
      </c>
      <c r="P4151" s="158">
        <f>Cal_051922a!$Q$3</f>
        <v>1.8382409380942635</v>
      </c>
      <c r="Q4151" s="158">
        <f>Cal_051922a!$R$3</f>
        <v>0.56187208580813652</v>
      </c>
      <c r="R4151" s="376">
        <v>66.5</v>
      </c>
      <c r="S4151" s="376">
        <v>39.72</v>
      </c>
      <c r="T4151" s="158">
        <f t="shared" ref="T4151" si="1183">AVERAGE(0.78, 0.711, 0.651, 1.111, 0.917, 0.815)</f>
        <v>0.8308333333333332</v>
      </c>
      <c r="U4151" s="378">
        <f t="shared" si="1170"/>
        <v>65.669166666666669</v>
      </c>
      <c r="V4151" s="378">
        <f t="shared" si="1171"/>
        <v>38.889166666666668</v>
      </c>
      <c r="W4151" s="464">
        <f t="shared" si="1172"/>
        <v>0.29997765836866808</v>
      </c>
      <c r="X4151" s="464">
        <f t="shared" si="1173"/>
        <v>6.5176156456989071E-2</v>
      </c>
      <c r="Y4151" s="82">
        <f>Cal_051922a!$A$3</f>
        <v>20220519</v>
      </c>
      <c r="Z4151" s="90" t="s">
        <v>1552</v>
      </c>
      <c r="AA4151" s="82">
        <v>20220914</v>
      </c>
      <c r="AB4151" s="48"/>
      <c r="AC4151" s="43"/>
      <c r="AD4151" s="43"/>
      <c r="AE4151" s="689" t="s">
        <v>1250</v>
      </c>
      <c r="AF4151" s="628">
        <v>1</v>
      </c>
      <c r="AG4151" s="130" t="s">
        <v>1634</v>
      </c>
      <c r="AH4151" s="382" t="s">
        <v>229</v>
      </c>
      <c r="AI4151" s="371"/>
    </row>
    <row r="4152" spans="1:35" x14ac:dyDescent="0.2">
      <c r="A4152" t="s">
        <v>1305</v>
      </c>
      <c r="B4152" s="45">
        <v>20210718</v>
      </c>
      <c r="C4152" s="107" t="s">
        <v>73</v>
      </c>
      <c r="D4152" s="107">
        <v>11</v>
      </c>
      <c r="E4152" s="107">
        <v>11</v>
      </c>
      <c r="H4152" s="107" t="s">
        <v>10</v>
      </c>
      <c r="I4152" s="107">
        <v>290</v>
      </c>
      <c r="J4152" s="107">
        <v>0</v>
      </c>
      <c r="K4152" s="43">
        <v>5</v>
      </c>
      <c r="L4152" s="43">
        <v>1</v>
      </c>
      <c r="M4152" s="43">
        <v>0</v>
      </c>
      <c r="N4152" s="49">
        <v>1</v>
      </c>
      <c r="O4152" s="82" t="str">
        <f>Cal_051922a!$E$2</f>
        <v>Cal_051922a</v>
      </c>
      <c r="P4152" s="158">
        <f>Cal_051922a!$Q$3</f>
        <v>1.8382409380942635</v>
      </c>
      <c r="Q4152" s="158">
        <f>Cal_051922a!$R$3</f>
        <v>0.56187208580813652</v>
      </c>
      <c r="R4152" s="46">
        <v>212.7</v>
      </c>
      <c r="S4152" s="46">
        <v>156.5</v>
      </c>
      <c r="T4152" s="50">
        <f t="shared" ref="T4152:T4153" si="1184">AVERAGE(0.687,0.608,0.654,0.472,0.53,0.62)</f>
        <v>0.59516666666666662</v>
      </c>
      <c r="U4152" s="79">
        <f t="shared" si="1170"/>
        <v>212.10483333333332</v>
      </c>
      <c r="V4152" s="79">
        <f t="shared" si="1171"/>
        <v>155.90483333333333</v>
      </c>
      <c r="W4152" s="465">
        <f t="shared" si="1172"/>
        <v>1.1939313203594459</v>
      </c>
      <c r="X4152" s="465">
        <f t="shared" si="1173"/>
        <v>1.5824011735715426</v>
      </c>
      <c r="Y4152" s="82">
        <f>Cal_051922a!$A$3</f>
        <v>20220519</v>
      </c>
      <c r="Z4152" s="90" t="s">
        <v>1576</v>
      </c>
      <c r="AA4152" s="82">
        <v>20221106</v>
      </c>
      <c r="AE4152" s="689" t="s">
        <v>1250</v>
      </c>
      <c r="AF4152" s="130">
        <v>1</v>
      </c>
      <c r="AG4152" s="130" t="s">
        <v>1634</v>
      </c>
    </row>
    <row r="4153" spans="1:35" x14ac:dyDescent="0.2">
      <c r="A4153" t="s">
        <v>1305</v>
      </c>
      <c r="B4153" s="45">
        <v>20210718</v>
      </c>
      <c r="C4153" s="107" t="s">
        <v>73</v>
      </c>
      <c r="D4153" s="107">
        <v>11</v>
      </c>
      <c r="E4153" s="107">
        <v>11</v>
      </c>
      <c r="H4153" s="107" t="s">
        <v>11</v>
      </c>
      <c r="I4153" s="107">
        <v>290</v>
      </c>
      <c r="J4153" s="107">
        <v>0</v>
      </c>
      <c r="K4153" s="43">
        <v>5</v>
      </c>
      <c r="L4153" s="43">
        <v>1</v>
      </c>
      <c r="M4153" s="43">
        <v>0</v>
      </c>
      <c r="N4153" s="49">
        <v>1</v>
      </c>
      <c r="O4153" s="82" t="str">
        <f>Cal_051922a!$E$2</f>
        <v>Cal_051922a</v>
      </c>
      <c r="P4153" s="158">
        <f>Cal_051922a!$Q$3</f>
        <v>1.8382409380942635</v>
      </c>
      <c r="Q4153" s="158">
        <f>Cal_051922a!$R$3</f>
        <v>0.56187208580813652</v>
      </c>
      <c r="R4153" s="46">
        <v>223.9</v>
      </c>
      <c r="S4153" s="46">
        <v>161.9</v>
      </c>
      <c r="T4153" s="50">
        <f t="shared" si="1184"/>
        <v>0.59516666666666662</v>
      </c>
      <c r="U4153" s="79">
        <f t="shared" si="1170"/>
        <v>223.30483333333333</v>
      </c>
      <c r="V4153" s="79">
        <f t="shared" si="1171"/>
        <v>161.30483333333333</v>
      </c>
      <c r="W4153" s="465">
        <f t="shared" si="1172"/>
        <v>1.3171484317132678</v>
      </c>
      <c r="X4153" s="465">
        <f t="shared" si="1173"/>
        <v>1.5553465425378348</v>
      </c>
      <c r="Y4153" s="82">
        <f>Cal_051922a!$A$3</f>
        <v>20220519</v>
      </c>
      <c r="Z4153" s="90" t="s">
        <v>1576</v>
      </c>
      <c r="AA4153" s="82">
        <v>20221106</v>
      </c>
      <c r="AE4153" s="689" t="s">
        <v>1250</v>
      </c>
      <c r="AF4153" s="130">
        <v>1</v>
      </c>
      <c r="AG4153" s="130" t="s">
        <v>1634</v>
      </c>
    </row>
    <row r="4154" spans="1:35" x14ac:dyDescent="0.2">
      <c r="A4154" t="s">
        <v>1305</v>
      </c>
      <c r="B4154" s="45">
        <v>20210718</v>
      </c>
      <c r="C4154" s="107" t="s">
        <v>73</v>
      </c>
      <c r="D4154" s="107">
        <v>11</v>
      </c>
      <c r="E4154" s="107">
        <v>13</v>
      </c>
      <c r="H4154" s="107" t="s">
        <v>10</v>
      </c>
      <c r="I4154" s="107">
        <v>290</v>
      </c>
      <c r="J4154" s="107">
        <v>0</v>
      </c>
      <c r="K4154" s="43">
        <v>5</v>
      </c>
      <c r="L4154" s="43">
        <v>1</v>
      </c>
      <c r="M4154" s="43">
        <v>0</v>
      </c>
      <c r="N4154" s="49">
        <v>1</v>
      </c>
      <c r="O4154" s="82" t="str">
        <f>Cal_051922a!$E$2</f>
        <v>Cal_051922a</v>
      </c>
      <c r="P4154" s="158">
        <f>Cal_051922a!$Q$3</f>
        <v>1.8382409380942635</v>
      </c>
      <c r="Q4154" s="158">
        <f>Cal_051922a!$R$3</f>
        <v>0.56187208580813652</v>
      </c>
      <c r="R4154" s="46">
        <v>40.19</v>
      </c>
      <c r="S4154" s="46">
        <v>26.67</v>
      </c>
      <c r="T4154" s="50">
        <f>AVERAGE(0.687,0.608,0.654,0.472,0.53,0.62)</f>
        <v>0.59516666666666662</v>
      </c>
      <c r="U4154" s="79">
        <f t="shared" si="1170"/>
        <v>39.594833333333334</v>
      </c>
      <c r="V4154" s="79">
        <f t="shared" si="1171"/>
        <v>26.074833333333334</v>
      </c>
      <c r="W4154" s="465">
        <f t="shared" si="1172"/>
        <v>0.28722333543166739</v>
      </c>
      <c r="X4154" s="465">
        <f t="shared" si="1173"/>
        <v>0.17711382146961452</v>
      </c>
      <c r="Y4154" s="82">
        <f>Cal_051922a!$A$3</f>
        <v>20220519</v>
      </c>
      <c r="Z4154" s="90" t="s">
        <v>1576</v>
      </c>
      <c r="AA4154" s="82">
        <v>20221106</v>
      </c>
      <c r="AE4154" s="689" t="s">
        <v>1250</v>
      </c>
      <c r="AF4154" s="130">
        <v>1</v>
      </c>
      <c r="AG4154" s="130" t="s">
        <v>1634</v>
      </c>
    </row>
    <row r="4155" spans="1:35" x14ac:dyDescent="0.2">
      <c r="A4155" t="s">
        <v>1305</v>
      </c>
      <c r="B4155" s="45">
        <v>20210718</v>
      </c>
      <c r="C4155" s="107" t="s">
        <v>73</v>
      </c>
      <c r="D4155" s="107">
        <v>11</v>
      </c>
      <c r="E4155" s="107">
        <v>13</v>
      </c>
      <c r="H4155" s="107" t="s">
        <v>11</v>
      </c>
      <c r="I4155" s="107">
        <v>290</v>
      </c>
      <c r="J4155" s="107">
        <v>0</v>
      </c>
      <c r="K4155" s="43">
        <v>5</v>
      </c>
      <c r="L4155" s="43">
        <v>1</v>
      </c>
      <c r="M4155" s="43">
        <v>0</v>
      </c>
      <c r="N4155" s="49">
        <v>1</v>
      </c>
      <c r="O4155" s="82" t="str">
        <f>Cal_051922a!$E$2</f>
        <v>Cal_051922a</v>
      </c>
      <c r="P4155" s="158">
        <f>Cal_051922a!$Q$3</f>
        <v>1.8382409380942635</v>
      </c>
      <c r="Q4155" s="158">
        <f>Cal_051922a!$R$3</f>
        <v>0.56187208580813652</v>
      </c>
      <c r="R4155" s="46">
        <v>37.380000000000003</v>
      </c>
      <c r="S4155" s="46">
        <v>25.13</v>
      </c>
      <c r="T4155" s="43">
        <f t="shared" ref="T4155" si="1185">AVERAGE(0.606,0.763,0.748,0.817,0.777,0.792)</f>
        <v>0.75050000000000006</v>
      </c>
      <c r="U4155" s="79">
        <f t="shared" si="1170"/>
        <v>36.6295</v>
      </c>
      <c r="V4155" s="79">
        <f t="shared" si="1171"/>
        <v>24.3795</v>
      </c>
      <c r="W4155" s="465">
        <f t="shared" si="1172"/>
        <v>0.26024303691108924</v>
      </c>
      <c r="X4155" s="465">
        <f t="shared" si="1173"/>
        <v>0.17390384993413702</v>
      </c>
      <c r="Y4155" s="43">
        <f>Cal_051922a!$A$3</f>
        <v>20220519</v>
      </c>
      <c r="Z4155" s="48" t="s">
        <v>1581</v>
      </c>
      <c r="AA4155" s="43">
        <v>20221107</v>
      </c>
      <c r="AE4155" s="689" t="s">
        <v>1250</v>
      </c>
      <c r="AF4155" s="130">
        <v>1</v>
      </c>
      <c r="AG4155" s="130" t="s">
        <v>1634</v>
      </c>
    </row>
    <row r="4156" spans="1:35" x14ac:dyDescent="0.2">
      <c r="A4156" t="s">
        <v>1305</v>
      </c>
      <c r="B4156" s="45">
        <v>20210718</v>
      </c>
      <c r="C4156" s="107" t="s">
        <v>73</v>
      </c>
      <c r="D4156" s="107">
        <v>11</v>
      </c>
      <c r="E4156" s="107">
        <v>13</v>
      </c>
      <c r="H4156" s="107" t="s">
        <v>10</v>
      </c>
      <c r="I4156" s="107">
        <v>290</v>
      </c>
      <c r="J4156" s="107">
        <v>10</v>
      </c>
      <c r="K4156" s="43">
        <v>5</v>
      </c>
      <c r="L4156" s="43">
        <v>1</v>
      </c>
      <c r="M4156" s="43">
        <v>0</v>
      </c>
      <c r="N4156" s="49">
        <v>1</v>
      </c>
      <c r="O4156" s="82" t="str">
        <f>Cal_051922a!$E$2</f>
        <v>Cal_051922a</v>
      </c>
      <c r="P4156" s="158">
        <f>Cal_051922a!$Q$3</f>
        <v>1.8382409380942635</v>
      </c>
      <c r="Q4156" s="158">
        <f>Cal_051922a!$R$3</f>
        <v>0.56187208580813652</v>
      </c>
      <c r="R4156" s="46">
        <v>33.1</v>
      </c>
      <c r="S4156" s="46">
        <v>22.28</v>
      </c>
      <c r="T4156" s="50">
        <f t="shared" ref="T4156" si="1186">AVERAGE(0.492,0.582,0.639,0.682,0.559,0.771)</f>
        <v>0.62083333333333335</v>
      </c>
      <c r="U4156" s="79">
        <f t="shared" si="1170"/>
        <v>32.479166666666671</v>
      </c>
      <c r="V4156" s="79">
        <f t="shared" si="1171"/>
        <v>21.659166666666668</v>
      </c>
      <c r="W4156" s="465">
        <f t="shared" si="1172"/>
        <v>0.22986364566350909</v>
      </c>
      <c r="X4156" s="465">
        <f t="shared" si="1173"/>
        <v>0.15583990773156584</v>
      </c>
      <c r="Y4156" s="43">
        <f>Cal_051922a!$A$3</f>
        <v>20220519</v>
      </c>
      <c r="Z4156" s="48" t="s">
        <v>1596</v>
      </c>
      <c r="AA4156" s="43">
        <v>20221201</v>
      </c>
      <c r="AE4156" s="689" t="s">
        <v>1250</v>
      </c>
      <c r="AF4156" s="130">
        <v>1</v>
      </c>
    </row>
    <row r="4157" spans="1:35" x14ac:dyDescent="0.2">
      <c r="A4157" t="s">
        <v>1305</v>
      </c>
      <c r="B4157" s="45">
        <v>20210718</v>
      </c>
      <c r="C4157" s="107" t="s">
        <v>73</v>
      </c>
      <c r="D4157" s="107">
        <v>11</v>
      </c>
      <c r="E4157" s="107">
        <v>13</v>
      </c>
      <c r="H4157" s="107" t="s">
        <v>11</v>
      </c>
      <c r="I4157" s="107">
        <v>290</v>
      </c>
      <c r="J4157" s="107">
        <v>10</v>
      </c>
      <c r="K4157" s="43">
        <v>5</v>
      </c>
      <c r="L4157" s="43">
        <v>1</v>
      </c>
      <c r="M4157" s="43">
        <v>0</v>
      </c>
      <c r="N4157" s="49">
        <v>1</v>
      </c>
      <c r="O4157" s="82" t="str">
        <f>Cal_051922a!$E$2</f>
        <v>Cal_051922a</v>
      </c>
      <c r="P4157" s="158">
        <f>Cal_051922a!$Q$3</f>
        <v>1.8382409380942635</v>
      </c>
      <c r="Q4157" s="158">
        <f>Cal_051922a!$R$3</f>
        <v>0.56187208580813652</v>
      </c>
      <c r="R4157" s="46">
        <v>34.049999999999997</v>
      </c>
      <c r="S4157" s="46">
        <v>22.68</v>
      </c>
      <c r="T4157" s="50">
        <f>AVERAGE(1.019, 0.879, 0.893, 0.916,0.713,0.709,0.919)</f>
        <v>0.86399999999999999</v>
      </c>
      <c r="U4157" s="79">
        <f t="shared" si="1170"/>
        <v>33.186</v>
      </c>
      <c r="V4157" s="79">
        <f t="shared" si="1171"/>
        <v>21.815999999999999</v>
      </c>
      <c r="W4157" s="465">
        <f t="shared" si="1172"/>
        <v>0.24154802691257835</v>
      </c>
      <c r="X4157" s="465">
        <f t="shared" si="1173"/>
        <v>0.14694839358068268</v>
      </c>
      <c r="Y4157" s="43">
        <f>Cal_051922a!$A$3</f>
        <v>20220519</v>
      </c>
      <c r="Z4157" s="48" t="s">
        <v>2026</v>
      </c>
      <c r="AA4157" s="43">
        <v>20230217</v>
      </c>
      <c r="AE4157" s="689" t="s">
        <v>1250</v>
      </c>
      <c r="AF4157" s="130">
        <v>1</v>
      </c>
    </row>
    <row r="4158" spans="1:35" s="82" customFormat="1" x14ac:dyDescent="0.2">
      <c r="A4158" s="155" t="s">
        <v>1305</v>
      </c>
      <c r="B4158" s="81">
        <v>20210718</v>
      </c>
      <c r="C4158" s="126" t="s">
        <v>73</v>
      </c>
      <c r="D4158" s="126">
        <v>11</v>
      </c>
      <c r="E4158" s="126">
        <v>13</v>
      </c>
      <c r="F4158" s="107"/>
      <c r="G4158" s="107"/>
      <c r="H4158" s="126" t="s">
        <v>10</v>
      </c>
      <c r="I4158" s="126">
        <v>294</v>
      </c>
      <c r="J4158" s="126">
        <v>5</v>
      </c>
      <c r="K4158" s="82">
        <v>5</v>
      </c>
      <c r="L4158" s="82">
        <v>1</v>
      </c>
      <c r="M4158" s="82">
        <v>0</v>
      </c>
      <c r="N4158" s="83">
        <v>1</v>
      </c>
      <c r="O4158" s="82" t="str">
        <f>Cal_051922a!$E$2</f>
        <v>Cal_051922a</v>
      </c>
      <c r="P4158" s="158">
        <f>Cal_051922a!$Q$3</f>
        <v>1.8382409380942635</v>
      </c>
      <c r="Q4158" s="158">
        <f>Cal_051922a!$R$3</f>
        <v>0.56187208580813652</v>
      </c>
      <c r="R4158" s="84">
        <v>15.49</v>
      </c>
      <c r="S4158" s="84">
        <v>11.2</v>
      </c>
      <c r="T4158" s="158">
        <f t="shared" ref="T4158" si="1187">AVERAGE(0.78, 0.711, 0.651, 1.111, 0.917, 0.815)</f>
        <v>0.8308333333333332</v>
      </c>
      <c r="U4158" s="125">
        <f t="shared" si="1170"/>
        <v>14.659166666666668</v>
      </c>
      <c r="V4158" s="125">
        <f t="shared" si="1171"/>
        <v>10.369166666666667</v>
      </c>
      <c r="W4158" s="459">
        <f t="shared" si="1172"/>
        <v>8.9898198589778183E-2</v>
      </c>
      <c r="X4158" s="459">
        <f t="shared" si="1173"/>
        <v>9.2242257318890103E-2</v>
      </c>
      <c r="Y4158" s="82">
        <f>Cal_051922a!$A$3</f>
        <v>20220519</v>
      </c>
      <c r="Z4158" s="90" t="s">
        <v>1552</v>
      </c>
      <c r="AA4158" s="82">
        <v>20220914</v>
      </c>
      <c r="AB4158" s="48"/>
      <c r="AC4158" s="43"/>
      <c r="AD4158" s="43"/>
      <c r="AE4158" s="689" t="s">
        <v>1250</v>
      </c>
      <c r="AF4158" s="567">
        <v>1</v>
      </c>
      <c r="AG4158" s="130" t="s">
        <v>1634</v>
      </c>
      <c r="AH4158" s="159" t="s">
        <v>220</v>
      </c>
      <c r="AI4158" s="155"/>
    </row>
    <row r="4159" spans="1:35" s="82" customFormat="1" x14ac:dyDescent="0.2">
      <c r="A4159" s="155" t="s">
        <v>1305</v>
      </c>
      <c r="B4159" s="81">
        <v>20210718</v>
      </c>
      <c r="C4159" s="126" t="s">
        <v>73</v>
      </c>
      <c r="D4159" s="126">
        <v>11</v>
      </c>
      <c r="E4159" s="126">
        <v>13</v>
      </c>
      <c r="F4159" s="107"/>
      <c r="G4159" s="107"/>
      <c r="H4159" s="126" t="s">
        <v>11</v>
      </c>
      <c r="I4159" s="126">
        <v>294</v>
      </c>
      <c r="J4159" s="126">
        <v>5</v>
      </c>
      <c r="K4159" s="82">
        <v>5</v>
      </c>
      <c r="L4159" s="82">
        <v>1</v>
      </c>
      <c r="M4159" s="82">
        <v>0</v>
      </c>
      <c r="N4159" s="83">
        <v>1</v>
      </c>
      <c r="O4159" s="82" t="str">
        <f>Cal_051922a!$E$2</f>
        <v>Cal_051922a</v>
      </c>
      <c r="P4159" s="158">
        <f>Cal_051922a!$Q$3</f>
        <v>1.8382409380942635</v>
      </c>
      <c r="Q4159" s="158">
        <f>Cal_051922a!$R$3</f>
        <v>0.56187208580813652</v>
      </c>
      <c r="R4159" s="84">
        <v>14.47</v>
      </c>
      <c r="S4159" s="84">
        <v>9.9670000000000005</v>
      </c>
      <c r="T4159" s="82">
        <f t="shared" ref="T4159:T4161" si="1188">AVERAGE(0.524, 0.653, 0.833, 0.775, 0.829, 0.959)</f>
        <v>0.76216666666666655</v>
      </c>
      <c r="U4159" s="125">
        <f t="shared" si="1170"/>
        <v>13.707833333333333</v>
      </c>
      <c r="V4159" s="125">
        <f t="shared" si="1171"/>
        <v>9.2048333333333332</v>
      </c>
      <c r="W4159" s="459">
        <f t="shared" si="1172"/>
        <v>9.436167558269723E-2</v>
      </c>
      <c r="X4159" s="459">
        <f t="shared" si="1173"/>
        <v>6.7326586723496493E-2</v>
      </c>
      <c r="Y4159" s="82">
        <f>Cal_051922a!$A$3</f>
        <v>20220519</v>
      </c>
      <c r="Z4159" s="90" t="s">
        <v>1547</v>
      </c>
      <c r="AA4159" s="82">
        <v>20220819</v>
      </c>
      <c r="AB4159" s="48"/>
      <c r="AC4159" s="43"/>
      <c r="AD4159" s="43"/>
      <c r="AE4159" s="689" t="s">
        <v>1250</v>
      </c>
      <c r="AF4159" s="567">
        <v>1</v>
      </c>
      <c r="AG4159" s="130" t="s">
        <v>1634</v>
      </c>
      <c r="AH4159" s="159" t="s">
        <v>221</v>
      </c>
      <c r="AI4159" s="155"/>
    </row>
    <row r="4160" spans="1:35" s="372" customFormat="1" x14ac:dyDescent="0.2">
      <c r="A4160" s="371" t="s">
        <v>1305</v>
      </c>
      <c r="B4160" s="462">
        <v>20210718</v>
      </c>
      <c r="C4160" s="373" t="s">
        <v>73</v>
      </c>
      <c r="D4160" s="373">
        <v>11</v>
      </c>
      <c r="E4160" s="373">
        <v>13</v>
      </c>
      <c r="F4160" s="107"/>
      <c r="G4160" s="107"/>
      <c r="H4160" s="373" t="s">
        <v>10</v>
      </c>
      <c r="I4160" s="373">
        <v>552</v>
      </c>
      <c r="J4160" s="373">
        <v>20</v>
      </c>
      <c r="K4160" s="372">
        <v>5</v>
      </c>
      <c r="L4160" s="372">
        <v>1</v>
      </c>
      <c r="M4160" s="372">
        <v>0</v>
      </c>
      <c r="N4160" s="375">
        <v>1</v>
      </c>
      <c r="O4160" s="82" t="str">
        <f>Cal_051922a!$E$2</f>
        <v>Cal_051922a</v>
      </c>
      <c r="P4160" s="158">
        <f>Cal_051922a!$Q$3</f>
        <v>1.8382409380942635</v>
      </c>
      <c r="Q4160" s="158">
        <f>Cal_051922a!$R$3</f>
        <v>0.56187208580813652</v>
      </c>
      <c r="R4160" s="376">
        <v>4.0389999999999997</v>
      </c>
      <c r="S4160" s="376">
        <v>3.3759999999999999</v>
      </c>
      <c r="T4160" s="82">
        <f t="shared" si="1188"/>
        <v>0.76216666666666655</v>
      </c>
      <c r="U4160" s="378">
        <f t="shared" si="1170"/>
        <v>3.2768333333333333</v>
      </c>
      <c r="V4160" s="378">
        <f t="shared" si="1171"/>
        <v>2.6138333333333335</v>
      </c>
      <c r="W4160" s="464">
        <f t="shared" si="1172"/>
        <v>7.399723263368102E-3</v>
      </c>
      <c r="X4160" s="464">
        <f t="shared" si="1173"/>
        <v>1.7054209230677197E-2</v>
      </c>
      <c r="Y4160" s="82">
        <f>Cal_051922a!$A$3</f>
        <v>20220519</v>
      </c>
      <c r="Z4160" s="90" t="s">
        <v>1547</v>
      </c>
      <c r="AA4160" s="82">
        <v>20220819</v>
      </c>
      <c r="AB4160" s="48"/>
      <c r="AC4160" s="43"/>
      <c r="AD4160" s="43"/>
      <c r="AE4160" s="689" t="s">
        <v>1250</v>
      </c>
      <c r="AF4160" s="628">
        <v>1</v>
      </c>
      <c r="AG4160" s="628">
        <v>1</v>
      </c>
      <c r="AH4160" s="382" t="s">
        <v>227</v>
      </c>
      <c r="AI4160" s="371"/>
    </row>
    <row r="4161" spans="1:35" s="372" customFormat="1" x14ac:dyDescent="0.2">
      <c r="A4161" s="371" t="s">
        <v>1305</v>
      </c>
      <c r="B4161" s="462">
        <v>20210718</v>
      </c>
      <c r="C4161" s="373" t="s">
        <v>73</v>
      </c>
      <c r="D4161" s="373">
        <v>11</v>
      </c>
      <c r="E4161" s="373">
        <v>13</v>
      </c>
      <c r="F4161" s="107"/>
      <c r="G4161" s="107"/>
      <c r="H4161" s="373" t="s">
        <v>11</v>
      </c>
      <c r="I4161" s="373">
        <v>550</v>
      </c>
      <c r="J4161" s="373">
        <v>20</v>
      </c>
      <c r="K4161" s="372">
        <v>5</v>
      </c>
      <c r="L4161" s="372">
        <v>1</v>
      </c>
      <c r="M4161" s="372">
        <v>0</v>
      </c>
      <c r="N4161" s="375">
        <v>1</v>
      </c>
      <c r="O4161" s="82" t="str">
        <f>Cal_051922a!$E$2</f>
        <v>Cal_051922a</v>
      </c>
      <c r="P4161" s="158">
        <f>Cal_051922a!$Q$3</f>
        <v>1.8382409380942635</v>
      </c>
      <c r="Q4161" s="158">
        <f>Cal_051922a!$R$3</f>
        <v>0.56187208580813652</v>
      </c>
      <c r="R4161" s="376">
        <v>2.089</v>
      </c>
      <c r="S4161" s="376">
        <v>1.8460000000000001</v>
      </c>
      <c r="T4161" s="82">
        <f t="shared" si="1188"/>
        <v>0.76216666666666655</v>
      </c>
      <c r="U4161" s="378">
        <f t="shared" si="1170"/>
        <v>1.3268333333333335</v>
      </c>
      <c r="V4161" s="378">
        <f t="shared" si="1171"/>
        <v>1.0838333333333336</v>
      </c>
      <c r="W4161" s="464">
        <f t="shared" si="1172"/>
        <v>2.7219780053616993E-3</v>
      </c>
      <c r="X4161" s="464">
        <f t="shared" si="1173"/>
        <v>7.454786122657024E-3</v>
      </c>
      <c r="Y4161" s="82">
        <f>Cal_051922a!$A$3</f>
        <v>20220519</v>
      </c>
      <c r="Z4161" s="90" t="s">
        <v>1547</v>
      </c>
      <c r="AA4161" s="82">
        <v>20220819</v>
      </c>
      <c r="AB4161" s="48"/>
      <c r="AC4161" s="43"/>
      <c r="AD4161" s="43"/>
      <c r="AE4161" s="689" t="s">
        <v>1250</v>
      </c>
      <c r="AF4161" s="628">
        <v>1</v>
      </c>
      <c r="AG4161" s="628">
        <v>1</v>
      </c>
      <c r="AH4161" s="382" t="s">
        <v>228</v>
      </c>
      <c r="AI4161" s="371"/>
    </row>
    <row r="4162" spans="1:35" x14ac:dyDescent="0.2">
      <c r="A4162" t="s">
        <v>1305</v>
      </c>
      <c r="B4162" s="45">
        <v>20210718</v>
      </c>
      <c r="C4162" s="107" t="s">
        <v>73</v>
      </c>
      <c r="D4162" s="107">
        <v>11</v>
      </c>
      <c r="E4162" s="107">
        <v>18</v>
      </c>
      <c r="H4162" s="107" t="s">
        <v>10</v>
      </c>
      <c r="I4162" s="107">
        <v>290</v>
      </c>
      <c r="J4162" s="107">
        <v>0</v>
      </c>
      <c r="K4162" s="43">
        <v>5</v>
      </c>
      <c r="L4162" s="43">
        <v>1</v>
      </c>
      <c r="M4162" s="43">
        <v>0</v>
      </c>
      <c r="N4162" s="49">
        <v>1</v>
      </c>
      <c r="O4162" s="82" t="str">
        <f>Cal_051922a!$E$2</f>
        <v>Cal_051922a</v>
      </c>
      <c r="P4162" s="158">
        <f>Cal_051922a!$Q$3</f>
        <v>1.8382409380942635</v>
      </c>
      <c r="Q4162" s="158">
        <f>Cal_051922a!$R$3</f>
        <v>0.56187208580813652</v>
      </c>
      <c r="R4162" s="46">
        <v>17.07</v>
      </c>
      <c r="S4162" s="46">
        <v>10.72</v>
      </c>
      <c r="T4162" s="43">
        <f t="shared" ref="T4162:T4163" si="1189">AVERAGE(0.606,0.763,0.748,0.817,0.777,0.792)</f>
        <v>0.75050000000000006</v>
      </c>
      <c r="U4162" s="79">
        <f t="shared" si="1170"/>
        <v>16.319500000000001</v>
      </c>
      <c r="V4162" s="79">
        <f t="shared" si="1171"/>
        <v>9.9695</v>
      </c>
      <c r="W4162" s="465">
        <f t="shared" si="1172"/>
        <v>0.13490149260289117</v>
      </c>
      <c r="X4162" s="465">
        <f t="shared" si="1173"/>
        <v>4.263403472143798E-2</v>
      </c>
      <c r="Y4162" s="43">
        <f>Cal_051922a!$A$3</f>
        <v>20220519</v>
      </c>
      <c r="Z4162" s="48" t="s">
        <v>1581</v>
      </c>
      <c r="AA4162" s="43">
        <v>20221107</v>
      </c>
      <c r="AE4162" s="689" t="s">
        <v>1250</v>
      </c>
      <c r="AF4162" s="130">
        <v>1</v>
      </c>
      <c r="AG4162" s="130" t="s">
        <v>1634</v>
      </c>
    </row>
    <row r="4163" spans="1:35" x14ac:dyDescent="0.2">
      <c r="A4163" t="s">
        <v>1305</v>
      </c>
      <c r="B4163" s="45">
        <v>20210718</v>
      </c>
      <c r="C4163" s="107" t="s">
        <v>73</v>
      </c>
      <c r="D4163" s="107">
        <v>11</v>
      </c>
      <c r="E4163" s="107">
        <v>18</v>
      </c>
      <c r="H4163" s="107" t="s">
        <v>11</v>
      </c>
      <c r="I4163" s="107">
        <v>290</v>
      </c>
      <c r="J4163" s="107">
        <v>0</v>
      </c>
      <c r="K4163" s="43">
        <v>5</v>
      </c>
      <c r="L4163" s="43">
        <v>1</v>
      </c>
      <c r="M4163" s="43">
        <v>0</v>
      </c>
      <c r="N4163" s="49">
        <v>1</v>
      </c>
      <c r="O4163" s="82" t="str">
        <f>Cal_051922a!$E$2</f>
        <v>Cal_051922a</v>
      </c>
      <c r="P4163" s="158">
        <f>Cal_051922a!$Q$3</f>
        <v>1.8382409380942635</v>
      </c>
      <c r="Q4163" s="158">
        <f>Cal_051922a!$R$3</f>
        <v>0.56187208580813652</v>
      </c>
      <c r="R4163" s="46">
        <v>17.34</v>
      </c>
      <c r="S4163" s="46">
        <v>11.08</v>
      </c>
      <c r="T4163" s="43">
        <f t="shared" si="1189"/>
        <v>0.75050000000000006</v>
      </c>
      <c r="U4163" s="79">
        <f t="shared" si="1170"/>
        <v>16.589500000000001</v>
      </c>
      <c r="V4163" s="79">
        <f t="shared" si="1171"/>
        <v>10.329499999999999</v>
      </c>
      <c r="W4163" s="465">
        <f t="shared" si="1172"/>
        <v>0.13298950294395256</v>
      </c>
      <c r="X4163" s="465">
        <f t="shared" si="1173"/>
        <v>5.0956856401717585E-2</v>
      </c>
      <c r="Y4163" s="43">
        <f>Cal_051922a!$A$3</f>
        <v>20220519</v>
      </c>
      <c r="Z4163" s="48" t="s">
        <v>1581</v>
      </c>
      <c r="AA4163" s="43">
        <v>20221107</v>
      </c>
      <c r="AE4163" s="689" t="s">
        <v>1250</v>
      </c>
      <c r="AF4163" s="130">
        <v>1</v>
      </c>
      <c r="AG4163" s="130" t="s">
        <v>1634</v>
      </c>
    </row>
    <row r="4164" spans="1:35" x14ac:dyDescent="0.2">
      <c r="A4164" t="s">
        <v>1305</v>
      </c>
      <c r="B4164" s="45">
        <v>20210718</v>
      </c>
      <c r="C4164" s="107" t="s">
        <v>73</v>
      </c>
      <c r="D4164" s="107">
        <v>11</v>
      </c>
      <c r="E4164" s="107">
        <v>18</v>
      </c>
      <c r="H4164" s="107" t="s">
        <v>10</v>
      </c>
      <c r="I4164" s="107">
        <v>290</v>
      </c>
      <c r="J4164" s="107">
        <v>10</v>
      </c>
      <c r="K4164" s="43">
        <v>5</v>
      </c>
      <c r="L4164" s="43">
        <v>1</v>
      </c>
      <c r="M4164" s="43">
        <v>0</v>
      </c>
      <c r="N4164" s="49">
        <v>1</v>
      </c>
      <c r="O4164" s="82" t="str">
        <f>Cal_051922a!$E$2</f>
        <v>Cal_051922a</v>
      </c>
      <c r="P4164" s="158">
        <f>Cal_051922a!$Q$3</f>
        <v>1.8382409380942635</v>
      </c>
      <c r="Q4164" s="158">
        <f>Cal_051922a!$R$3</f>
        <v>0.56187208580813652</v>
      </c>
      <c r="R4164" s="46">
        <v>14.56</v>
      </c>
      <c r="S4164" s="46">
        <v>9.1449999999999996</v>
      </c>
      <c r="T4164" s="50">
        <f t="shared" ref="T4164:T4165" si="1190">AVERAGE(0.765, 0.963, 0.949, 0.629, 0.835, 0.766)</f>
        <v>0.8178333333333333</v>
      </c>
      <c r="U4164" s="79">
        <f t="shared" si="1170"/>
        <v>13.742166666666668</v>
      </c>
      <c r="V4164" s="79">
        <f t="shared" si="1171"/>
        <v>8.3271666666666668</v>
      </c>
      <c r="W4164" s="465">
        <f t="shared" si="1172"/>
        <v>0.11503804447947333</v>
      </c>
      <c r="X4164" s="465">
        <f t="shared" si="1173"/>
        <v>3.3251029725275466E-2</v>
      </c>
      <c r="Y4164" s="43">
        <f>Cal_051922a!$A$3</f>
        <v>20220519</v>
      </c>
      <c r="Z4164" s="48" t="s">
        <v>2007</v>
      </c>
      <c r="AA4164" s="43">
        <v>20230214</v>
      </c>
      <c r="AE4164" s="689" t="s">
        <v>1250</v>
      </c>
      <c r="AF4164" s="130">
        <v>1</v>
      </c>
    </row>
    <row r="4165" spans="1:35" x14ac:dyDescent="0.2">
      <c r="A4165" t="s">
        <v>1305</v>
      </c>
      <c r="B4165" s="45">
        <v>20210718</v>
      </c>
      <c r="C4165" s="107" t="s">
        <v>73</v>
      </c>
      <c r="D4165" s="107">
        <v>11</v>
      </c>
      <c r="E4165" s="107">
        <v>18</v>
      </c>
      <c r="H4165" s="107" t="s">
        <v>11</v>
      </c>
      <c r="I4165" s="107">
        <v>290</v>
      </c>
      <c r="J4165" s="107">
        <v>10</v>
      </c>
      <c r="K4165" s="43">
        <v>5</v>
      </c>
      <c r="L4165" s="43">
        <v>1</v>
      </c>
      <c r="M4165" s="43">
        <v>0</v>
      </c>
      <c r="N4165" s="49">
        <v>1</v>
      </c>
      <c r="O4165" s="82" t="str">
        <f>Cal_051922a!$E$2</f>
        <v>Cal_051922a</v>
      </c>
      <c r="P4165" s="158">
        <f>Cal_051922a!$Q$3</f>
        <v>1.8382409380942635</v>
      </c>
      <c r="Q4165" s="158">
        <f>Cal_051922a!$R$3</f>
        <v>0.56187208580813652</v>
      </c>
      <c r="R4165" s="46">
        <v>14.15</v>
      </c>
      <c r="S4165" s="46">
        <v>9.1259999999999994</v>
      </c>
      <c r="T4165" s="50">
        <f t="shared" si="1190"/>
        <v>0.8178333333333333</v>
      </c>
      <c r="U4165" s="79">
        <f t="shared" si="1170"/>
        <v>13.332166666666668</v>
      </c>
      <c r="V4165" s="79">
        <f t="shared" si="1171"/>
        <v>8.3081666666666667</v>
      </c>
      <c r="W4165" s="465">
        <f t="shared" si="1172"/>
        <v>0.10673151162786224</v>
      </c>
      <c r="X4165" s="465">
        <f t="shared" si="1173"/>
        <v>4.1219213109093572E-2</v>
      </c>
      <c r="Y4165" s="43">
        <f>Cal_051922a!$A$3</f>
        <v>20220519</v>
      </c>
      <c r="Z4165" s="48" t="s">
        <v>2007</v>
      </c>
      <c r="AA4165" s="43">
        <v>20230214</v>
      </c>
      <c r="AE4165" s="689" t="s">
        <v>1250</v>
      </c>
      <c r="AF4165" s="130">
        <v>1</v>
      </c>
    </row>
    <row r="4166" spans="1:35" s="82" customFormat="1" x14ac:dyDescent="0.2">
      <c r="A4166" s="155" t="s">
        <v>1305</v>
      </c>
      <c r="B4166" s="81">
        <v>20210718</v>
      </c>
      <c r="C4166" s="126" t="s">
        <v>73</v>
      </c>
      <c r="D4166" s="126">
        <v>11</v>
      </c>
      <c r="E4166" s="126">
        <v>18</v>
      </c>
      <c r="F4166" s="107"/>
      <c r="G4166" s="107"/>
      <c r="H4166" s="126" t="s">
        <v>10</v>
      </c>
      <c r="I4166" s="126">
        <v>294</v>
      </c>
      <c r="J4166" s="126">
        <v>5</v>
      </c>
      <c r="K4166" s="82">
        <v>5</v>
      </c>
      <c r="L4166" s="82">
        <v>1</v>
      </c>
      <c r="M4166" s="82">
        <v>0</v>
      </c>
      <c r="N4166" s="83">
        <v>1</v>
      </c>
      <c r="O4166" s="82" t="str">
        <f>Cal_051922a!$E$2</f>
        <v>Cal_051922a</v>
      </c>
      <c r="P4166" s="158">
        <f>Cal_051922a!$Q$3</f>
        <v>1.8382409380942635</v>
      </c>
      <c r="Q4166" s="158">
        <f>Cal_051922a!$R$3</f>
        <v>0.56187208580813652</v>
      </c>
      <c r="R4166" s="84">
        <v>4.4089999999999998</v>
      </c>
      <c r="S4166" s="84">
        <v>3.2730000000000001</v>
      </c>
      <c r="T4166" s="158">
        <f t="shared" ref="T4166:T4167" si="1191">AVERAGE(0.78, 0.711, 0.651, 1.111, 0.917, 0.815)</f>
        <v>0.8308333333333332</v>
      </c>
      <c r="U4166" s="125">
        <f t="shared" si="1170"/>
        <v>3.5781666666666667</v>
      </c>
      <c r="V4166" s="125">
        <f t="shared" si="1171"/>
        <v>2.442166666666667</v>
      </c>
      <c r="W4166" s="459">
        <f t="shared" si="1172"/>
        <v>2.3805210628901625E-2</v>
      </c>
      <c r="X4166" s="459">
        <f t="shared" si="1173"/>
        <v>1.9092870226675277E-2</v>
      </c>
      <c r="Y4166" s="82">
        <f>Cal_051922a!$A$3</f>
        <v>20220519</v>
      </c>
      <c r="Z4166" s="90" t="s">
        <v>1551</v>
      </c>
      <c r="AA4166" s="82">
        <v>20220914</v>
      </c>
      <c r="AB4166" s="48"/>
      <c r="AC4166" s="43"/>
      <c r="AD4166" s="43"/>
      <c r="AE4166" s="689" t="s">
        <v>1250</v>
      </c>
      <c r="AF4166" s="567">
        <v>1</v>
      </c>
      <c r="AG4166" s="130" t="s">
        <v>1634</v>
      </c>
      <c r="AH4166" s="752" t="s">
        <v>1630</v>
      </c>
      <c r="AI4166" s="155"/>
    </row>
    <row r="4167" spans="1:35" s="82" customFormat="1" x14ac:dyDescent="0.2">
      <c r="A4167" s="155" t="s">
        <v>1305</v>
      </c>
      <c r="B4167" s="81">
        <v>20210718</v>
      </c>
      <c r="C4167" s="126" t="s">
        <v>73</v>
      </c>
      <c r="D4167" s="126">
        <v>11</v>
      </c>
      <c r="E4167" s="126">
        <v>18</v>
      </c>
      <c r="F4167" s="107"/>
      <c r="G4167" s="107"/>
      <c r="H4167" s="126" t="s">
        <v>11</v>
      </c>
      <c r="I4167" s="126">
        <v>293</v>
      </c>
      <c r="J4167" s="126">
        <v>5</v>
      </c>
      <c r="K4167" s="82">
        <v>5</v>
      </c>
      <c r="L4167" s="82">
        <v>1</v>
      </c>
      <c r="M4167" s="82">
        <v>0</v>
      </c>
      <c r="N4167" s="83">
        <v>1</v>
      </c>
      <c r="O4167" s="82" t="str">
        <f>Cal_051922a!$E$2</f>
        <v>Cal_051922a</v>
      </c>
      <c r="P4167" s="158">
        <f>Cal_051922a!$Q$3</f>
        <v>1.8382409380942635</v>
      </c>
      <c r="Q4167" s="158">
        <f>Cal_051922a!$R$3</f>
        <v>0.56187208580813652</v>
      </c>
      <c r="R4167" s="84">
        <v>4.5330000000000004</v>
      </c>
      <c r="S4167" s="84">
        <v>3.0270000000000001</v>
      </c>
      <c r="T4167" s="158">
        <f t="shared" si="1191"/>
        <v>0.8308333333333332</v>
      </c>
      <c r="U4167" s="125">
        <f t="shared" si="1170"/>
        <v>3.7021666666666673</v>
      </c>
      <c r="V4167" s="125">
        <f t="shared" si="1171"/>
        <v>2.196166666666667</v>
      </c>
      <c r="W4167" s="459">
        <f t="shared" si="1172"/>
        <v>3.1666377081715984E-2</v>
      </c>
      <c r="X4167" s="459">
        <f t="shared" si="1173"/>
        <v>7.0422323357261585E-3</v>
      </c>
      <c r="Y4167" s="82">
        <f>Cal_051922a!$A$3</f>
        <v>20220519</v>
      </c>
      <c r="Z4167" s="90" t="s">
        <v>1551</v>
      </c>
      <c r="AA4167" s="82">
        <v>20220914</v>
      </c>
      <c r="AB4167" s="48"/>
      <c r="AC4167" s="43"/>
      <c r="AD4167" s="43"/>
      <c r="AE4167" s="689" t="s">
        <v>1250</v>
      </c>
      <c r="AF4167" s="567">
        <v>1</v>
      </c>
      <c r="AG4167" s="130" t="s">
        <v>1634</v>
      </c>
      <c r="AH4167" s="159" t="s">
        <v>219</v>
      </c>
      <c r="AI4167" s="155"/>
    </row>
    <row r="4168" spans="1:35" s="372" customFormat="1" x14ac:dyDescent="0.2">
      <c r="A4168" s="371" t="s">
        <v>1305</v>
      </c>
      <c r="B4168" s="462">
        <v>20210718</v>
      </c>
      <c r="C4168" s="373" t="s">
        <v>73</v>
      </c>
      <c r="D4168" s="373">
        <v>11</v>
      </c>
      <c r="E4168" s="373">
        <v>18</v>
      </c>
      <c r="F4168" s="107"/>
      <c r="G4168" s="107"/>
      <c r="H4168" s="373" t="s">
        <v>10</v>
      </c>
      <c r="I4168" s="373">
        <v>500</v>
      </c>
      <c r="J4168" s="373">
        <v>20</v>
      </c>
      <c r="K4168" s="372">
        <v>5</v>
      </c>
      <c r="L4168" s="372">
        <v>1</v>
      </c>
      <c r="M4168" s="372">
        <v>0</v>
      </c>
      <c r="N4168" s="375">
        <v>1</v>
      </c>
      <c r="O4168" s="82" t="str">
        <f>Cal_051922a!$E$2</f>
        <v>Cal_051922a</v>
      </c>
      <c r="P4168" s="158">
        <f>Cal_051922a!$Q$3</f>
        <v>1.8382409380942635</v>
      </c>
      <c r="Q4168" s="158">
        <f>Cal_051922a!$R$3</f>
        <v>0.56187208580813652</v>
      </c>
      <c r="R4168" s="376">
        <v>1.964</v>
      </c>
      <c r="S4168" s="376">
        <v>1.415</v>
      </c>
      <c r="T4168" s="82">
        <f t="shared" ref="T4168:T4169" si="1192">AVERAGE(0.524, 0.653, 0.833, 0.775, 0.829, 0.959)</f>
        <v>0.76216666666666655</v>
      </c>
      <c r="U4168" s="378">
        <f t="shared" si="1170"/>
        <v>1.2018333333333335</v>
      </c>
      <c r="V4168" s="378">
        <f t="shared" si="1171"/>
        <v>0.65283333333333349</v>
      </c>
      <c r="W4168" s="464">
        <f t="shared" si="1172"/>
        <v>6.7646194133248192E-3</v>
      </c>
      <c r="X4168" s="464">
        <f t="shared" si="1173"/>
        <v>-2.1789396656471663E-5</v>
      </c>
      <c r="Y4168" s="82">
        <f>Cal_051922a!$A$3</f>
        <v>20220519</v>
      </c>
      <c r="Z4168" s="90" t="s">
        <v>1547</v>
      </c>
      <c r="AA4168" s="82">
        <v>20220819</v>
      </c>
      <c r="AB4168" s="48"/>
      <c r="AC4168" s="43"/>
      <c r="AD4168" s="43"/>
      <c r="AE4168" s="689" t="s">
        <v>1250</v>
      </c>
      <c r="AF4168" s="628">
        <v>1</v>
      </c>
      <c r="AG4168" s="130" t="s">
        <v>1634</v>
      </c>
      <c r="AH4168" s="750" t="s">
        <v>1629</v>
      </c>
      <c r="AI4168" s="371"/>
    </row>
    <row r="4169" spans="1:35" s="610" customFormat="1" ht="13.5" thickBot="1" x14ac:dyDescent="0.25">
      <c r="A4169" s="613" t="s">
        <v>1305</v>
      </c>
      <c r="B4169" s="611">
        <v>20210718</v>
      </c>
      <c r="C4169" s="612" t="s">
        <v>73</v>
      </c>
      <c r="D4169" s="612">
        <v>11</v>
      </c>
      <c r="E4169" s="612">
        <v>18</v>
      </c>
      <c r="F4169" s="140"/>
      <c r="G4169" s="140"/>
      <c r="H4169" s="612" t="s">
        <v>11</v>
      </c>
      <c r="I4169" s="612">
        <v>550</v>
      </c>
      <c r="J4169" s="612">
        <v>20</v>
      </c>
      <c r="K4169" s="610">
        <v>5</v>
      </c>
      <c r="L4169" s="610">
        <v>1</v>
      </c>
      <c r="M4169" s="610">
        <v>0</v>
      </c>
      <c r="N4169" s="614">
        <v>1</v>
      </c>
      <c r="O4169" s="82" t="str">
        <f>Cal_051922a!$E$2</f>
        <v>Cal_051922a</v>
      </c>
      <c r="P4169" s="158">
        <f>Cal_051922a!$Q$3</f>
        <v>1.8382409380942635</v>
      </c>
      <c r="Q4169" s="158">
        <f>Cal_051922a!$R$3</f>
        <v>0.56187208580813652</v>
      </c>
      <c r="R4169" s="626">
        <v>1.712</v>
      </c>
      <c r="S4169" s="626">
        <v>1.149</v>
      </c>
      <c r="T4169" s="82">
        <f t="shared" si="1192"/>
        <v>0.76216666666666655</v>
      </c>
      <c r="U4169" s="378">
        <f t="shared" si="1170"/>
        <v>0.94983333333333342</v>
      </c>
      <c r="V4169" s="378">
        <f t="shared" si="1171"/>
        <v>0.38683333333333347</v>
      </c>
      <c r="W4169" s="464">
        <f t="shared" si="1172"/>
        <v>6.3064757902001533E-3</v>
      </c>
      <c r="X4169" s="464">
        <f t="shared" si="1173"/>
        <v>-2.6742645736644835E-3</v>
      </c>
      <c r="Y4169" s="82">
        <f>Cal_051922a!$A$3</f>
        <v>20220519</v>
      </c>
      <c r="Z4169" s="90" t="s">
        <v>1547</v>
      </c>
      <c r="AA4169" s="82">
        <v>20220819</v>
      </c>
      <c r="AB4169" s="121"/>
      <c r="AC4169" s="115"/>
      <c r="AD4169" s="115"/>
      <c r="AE4169" s="689" t="s">
        <v>1250</v>
      </c>
      <c r="AF4169" s="633">
        <v>1</v>
      </c>
      <c r="AG4169" s="130" t="s">
        <v>1634</v>
      </c>
      <c r="AH4169" s="751" t="s">
        <v>226</v>
      </c>
      <c r="AI4169" s="613"/>
    </row>
    <row r="4170" spans="1:35" x14ac:dyDescent="0.2">
      <c r="A4170" t="s">
        <v>1305</v>
      </c>
      <c r="B4170" s="45">
        <v>20210719</v>
      </c>
      <c r="C4170" s="107" t="s">
        <v>70</v>
      </c>
      <c r="D4170" s="107">
        <v>14</v>
      </c>
      <c r="E4170" s="107">
        <v>4</v>
      </c>
      <c r="H4170" s="107" t="s">
        <v>10</v>
      </c>
      <c r="I4170" s="107">
        <v>290</v>
      </c>
      <c r="J4170" s="107">
        <v>0</v>
      </c>
      <c r="K4170" s="43">
        <v>5</v>
      </c>
      <c r="L4170" s="43">
        <v>1</v>
      </c>
      <c r="M4170" s="43">
        <v>0</v>
      </c>
      <c r="N4170" s="49">
        <v>1</v>
      </c>
      <c r="O4170" s="82" t="str">
        <f>Cal_051922a!$E$2</f>
        <v>Cal_051922a</v>
      </c>
      <c r="P4170" s="158">
        <f>Cal_051922a!$Q$3</f>
        <v>1.8382409380942635</v>
      </c>
      <c r="Q4170" s="158">
        <f>Cal_051922a!$R$3</f>
        <v>0.56187208580813652</v>
      </c>
      <c r="R4170" s="46">
        <v>16.440000000000001</v>
      </c>
      <c r="S4170" s="46">
        <v>12.79</v>
      </c>
      <c r="T4170" s="43">
        <f t="shared" ref="T4170:T4174" si="1193">AVERAGE(0.606,0.763,0.748,0.817,0.777,0.792)</f>
        <v>0.75050000000000006</v>
      </c>
      <c r="U4170" s="79">
        <f t="shared" si="1170"/>
        <v>15.689500000000001</v>
      </c>
      <c r="V4170" s="79">
        <f t="shared" si="1171"/>
        <v>12.039499999999999</v>
      </c>
      <c r="W4170" s="465">
        <f t="shared" si="1172"/>
        <v>7.7541802834732762E-2</v>
      </c>
      <c r="X4170" s="465">
        <f t="shared" si="1173"/>
        <v>0.13685600861230682</v>
      </c>
      <c r="Y4170" s="43">
        <f>Cal_051922a!$A$3</f>
        <v>20220519</v>
      </c>
      <c r="Z4170" s="48" t="s">
        <v>1581</v>
      </c>
      <c r="AA4170" s="43">
        <v>20221107</v>
      </c>
      <c r="AE4170" s="689" t="s">
        <v>1250</v>
      </c>
      <c r="AF4170" s="130">
        <v>1</v>
      </c>
      <c r="AG4170" s="130" t="s">
        <v>1634</v>
      </c>
    </row>
    <row r="4171" spans="1:35" x14ac:dyDescent="0.2">
      <c r="A4171" t="s">
        <v>1305</v>
      </c>
      <c r="B4171" s="45">
        <v>20210719</v>
      </c>
      <c r="C4171" s="107" t="s">
        <v>70</v>
      </c>
      <c r="D4171" s="107">
        <v>14</v>
      </c>
      <c r="E4171" s="107">
        <v>4</v>
      </c>
      <c r="H4171" s="107" t="s">
        <v>11</v>
      </c>
      <c r="I4171" s="107">
        <v>290</v>
      </c>
      <c r="J4171" s="107">
        <v>0</v>
      </c>
      <c r="K4171" s="43">
        <v>5</v>
      </c>
      <c r="L4171" s="43">
        <v>1</v>
      </c>
      <c r="M4171" s="43">
        <v>0</v>
      </c>
      <c r="N4171" s="49">
        <v>1</v>
      </c>
      <c r="O4171" s="82" t="str">
        <f>Cal_051922a!$E$2</f>
        <v>Cal_051922a</v>
      </c>
      <c r="P4171" s="158">
        <f>Cal_051922a!$Q$3</f>
        <v>1.8382409380942635</v>
      </c>
      <c r="Q4171" s="158">
        <f>Cal_051922a!$R$3</f>
        <v>0.56187208580813652</v>
      </c>
      <c r="R4171" s="46">
        <v>14.66</v>
      </c>
      <c r="S4171" s="46">
        <v>11.1</v>
      </c>
      <c r="T4171" s="50">
        <f>AVERAGE(0.687,0.608,0.654,0.472,0.53,0.62)</f>
        <v>0.59516666666666662</v>
      </c>
      <c r="U4171" s="79">
        <f t="shared" si="1170"/>
        <v>14.064833333333333</v>
      </c>
      <c r="V4171" s="79">
        <f t="shared" si="1171"/>
        <v>10.504833333333334</v>
      </c>
      <c r="W4171" s="465">
        <f t="shared" si="1172"/>
        <v>7.5629813175794064E-2</v>
      </c>
      <c r="X4171" s="465">
        <f t="shared" si="1173"/>
        <v>0.11143885880249217</v>
      </c>
      <c r="Y4171" s="82">
        <f>Cal_051922a!$A$3</f>
        <v>20220519</v>
      </c>
      <c r="Z4171" s="90" t="s">
        <v>1576</v>
      </c>
      <c r="AA4171" s="82">
        <v>20221106</v>
      </c>
      <c r="AE4171" s="689" t="s">
        <v>1250</v>
      </c>
      <c r="AF4171" s="130">
        <v>1</v>
      </c>
      <c r="AG4171" s="130" t="s">
        <v>1634</v>
      </c>
    </row>
    <row r="4172" spans="1:35" x14ac:dyDescent="0.2">
      <c r="A4172" t="s">
        <v>1305</v>
      </c>
      <c r="B4172" s="45">
        <v>20210719</v>
      </c>
      <c r="C4172" s="107" t="s">
        <v>70</v>
      </c>
      <c r="D4172" s="107">
        <v>14</v>
      </c>
      <c r="E4172" s="107">
        <v>5</v>
      </c>
      <c r="H4172" s="107" t="s">
        <v>10</v>
      </c>
      <c r="I4172" s="107">
        <v>290</v>
      </c>
      <c r="J4172" s="107">
        <v>0</v>
      </c>
      <c r="K4172" s="43">
        <v>5</v>
      </c>
      <c r="L4172" s="43">
        <v>1</v>
      </c>
      <c r="M4172" s="43">
        <v>0</v>
      </c>
      <c r="N4172" s="49">
        <v>1</v>
      </c>
      <c r="O4172" s="82" t="str">
        <f>Cal_051922a!$E$2</f>
        <v>Cal_051922a</v>
      </c>
      <c r="P4172" s="158">
        <f>Cal_051922a!$Q$3</f>
        <v>1.8382409380942635</v>
      </c>
      <c r="Q4172" s="158">
        <f>Cal_051922a!$R$3</f>
        <v>0.56187208580813652</v>
      </c>
      <c r="R4172" s="46">
        <v>84.42</v>
      </c>
      <c r="S4172" s="46">
        <v>53.94</v>
      </c>
      <c r="T4172" s="43">
        <f t="shared" si="1193"/>
        <v>0.75050000000000006</v>
      </c>
      <c r="U4172" s="79">
        <f t="shared" si="1170"/>
        <v>83.669499999999999</v>
      </c>
      <c r="V4172" s="79">
        <f t="shared" si="1171"/>
        <v>53.189499999999995</v>
      </c>
      <c r="W4172" s="465">
        <f t="shared" si="1172"/>
        <v>0.64752716449387759</v>
      </c>
      <c r="X4172" s="465">
        <f t="shared" si="1173"/>
        <v>0.29966436272588332</v>
      </c>
      <c r="Y4172" s="43">
        <f>Cal_051922a!$A$3</f>
        <v>20220519</v>
      </c>
      <c r="Z4172" s="48" t="s">
        <v>1581</v>
      </c>
      <c r="AA4172" s="43">
        <v>20221107</v>
      </c>
      <c r="AE4172" s="689" t="s">
        <v>1250</v>
      </c>
      <c r="AF4172" s="130">
        <v>1</v>
      </c>
      <c r="AG4172" s="130" t="s">
        <v>1634</v>
      </c>
    </row>
    <row r="4173" spans="1:35" x14ac:dyDescent="0.2">
      <c r="A4173" t="s">
        <v>1305</v>
      </c>
      <c r="B4173" s="45">
        <v>20210719</v>
      </c>
      <c r="C4173" s="107" t="s">
        <v>70</v>
      </c>
      <c r="D4173" s="107">
        <v>14</v>
      </c>
      <c r="E4173" s="107">
        <v>5</v>
      </c>
      <c r="H4173" s="107" t="s">
        <v>11</v>
      </c>
      <c r="I4173" s="107">
        <v>290</v>
      </c>
      <c r="J4173" s="107">
        <v>0</v>
      </c>
      <c r="K4173" s="43">
        <v>5</v>
      </c>
      <c r="L4173" s="43">
        <v>1</v>
      </c>
      <c r="M4173" s="43">
        <v>0</v>
      </c>
      <c r="N4173" s="49">
        <v>1</v>
      </c>
      <c r="O4173" s="82" t="str">
        <f>Cal_051922a!$E$2</f>
        <v>Cal_051922a</v>
      </c>
      <c r="P4173" s="158">
        <f>Cal_051922a!$Q$3</f>
        <v>1.8382409380942635</v>
      </c>
      <c r="Q4173" s="158">
        <f>Cal_051922a!$R$3</f>
        <v>0.56187208580813652</v>
      </c>
      <c r="R4173" s="46">
        <v>89.54</v>
      </c>
      <c r="S4173" s="46">
        <v>58.25</v>
      </c>
      <c r="T4173" s="50">
        <f>AVERAGE(0.687,0.608,0.654,0.472,0.53,0.62)</f>
        <v>0.59516666666666662</v>
      </c>
      <c r="U4173" s="79">
        <f t="shared" si="1170"/>
        <v>88.944833333333335</v>
      </c>
      <c r="V4173" s="79">
        <f t="shared" si="1171"/>
        <v>57.654833333333336</v>
      </c>
      <c r="W4173" s="465">
        <f t="shared" si="1172"/>
        <v>0.66473507142432497</v>
      </c>
      <c r="X4173" s="465">
        <f t="shared" si="1173"/>
        <v>0.36197451668236502</v>
      </c>
      <c r="Y4173" s="82">
        <f>Cal_051922a!$A$3</f>
        <v>20220519</v>
      </c>
      <c r="Z4173" s="90" t="s">
        <v>1576</v>
      </c>
      <c r="AA4173" s="82">
        <v>20221106</v>
      </c>
      <c r="AE4173" s="689" t="s">
        <v>1250</v>
      </c>
      <c r="AF4173" s="130">
        <v>1</v>
      </c>
      <c r="AG4173" s="130" t="s">
        <v>1634</v>
      </c>
    </row>
    <row r="4174" spans="1:35" x14ac:dyDescent="0.2">
      <c r="A4174" t="s">
        <v>1305</v>
      </c>
      <c r="B4174" s="45">
        <v>20210719</v>
      </c>
      <c r="C4174" s="107" t="s">
        <v>70</v>
      </c>
      <c r="D4174" s="107">
        <v>14</v>
      </c>
      <c r="E4174" s="107">
        <v>7</v>
      </c>
      <c r="H4174" s="107" t="s">
        <v>10</v>
      </c>
      <c r="I4174" s="107">
        <v>290</v>
      </c>
      <c r="J4174" s="107">
        <v>0</v>
      </c>
      <c r="K4174" s="43">
        <v>10</v>
      </c>
      <c r="L4174" s="43">
        <v>1</v>
      </c>
      <c r="M4174" s="43">
        <v>0</v>
      </c>
      <c r="N4174" s="49">
        <v>1</v>
      </c>
      <c r="O4174" s="82" t="str">
        <f>Cal_051922a!$E$2</f>
        <v>Cal_051922a</v>
      </c>
      <c r="P4174" s="158">
        <f>Cal_051922a!$Q$3</f>
        <v>1.8382409380942635</v>
      </c>
      <c r="Q4174" s="158">
        <f>Cal_051922a!$R$3</f>
        <v>0.56187208580813652</v>
      </c>
      <c r="R4174" s="46">
        <v>141.5</v>
      </c>
      <c r="S4174" s="46">
        <v>86.68</v>
      </c>
      <c r="T4174" s="43">
        <f t="shared" si="1193"/>
        <v>0.75050000000000006</v>
      </c>
      <c r="U4174" s="79">
        <f t="shared" si="1170"/>
        <v>140.74950000000001</v>
      </c>
      <c r="V4174" s="79">
        <f t="shared" si="1171"/>
        <v>85.929500000000004</v>
      </c>
      <c r="W4174" s="465">
        <f t="shared" si="1172"/>
        <v>2.3292282911781079</v>
      </c>
      <c r="X4174" s="465">
        <f t="shared" si="1173"/>
        <v>0.73121387647642733</v>
      </c>
      <c r="Y4174" s="43">
        <f>Cal_051922a!$A$3</f>
        <v>20220519</v>
      </c>
      <c r="Z4174" s="48" t="s">
        <v>1582</v>
      </c>
      <c r="AA4174" s="43">
        <v>20221107</v>
      </c>
      <c r="AE4174" s="689" t="s">
        <v>1250</v>
      </c>
      <c r="AF4174" s="130">
        <v>1</v>
      </c>
      <c r="AG4174" s="130" t="s">
        <v>1634</v>
      </c>
    </row>
    <row r="4175" spans="1:35" x14ac:dyDescent="0.2">
      <c r="A4175" t="s">
        <v>1305</v>
      </c>
      <c r="B4175" s="45">
        <v>20210719</v>
      </c>
      <c r="C4175" s="107" t="s">
        <v>70</v>
      </c>
      <c r="D4175" s="107">
        <v>14</v>
      </c>
      <c r="E4175" s="107">
        <v>7</v>
      </c>
      <c r="H4175" s="107" t="s">
        <v>11</v>
      </c>
      <c r="I4175" s="107">
        <v>290</v>
      </c>
      <c r="J4175" s="107">
        <v>0</v>
      </c>
      <c r="K4175" s="43">
        <v>5</v>
      </c>
      <c r="L4175" s="43">
        <v>1</v>
      </c>
      <c r="M4175" s="43">
        <v>0</v>
      </c>
      <c r="N4175" s="49">
        <v>1</v>
      </c>
      <c r="O4175" s="82" t="str">
        <f>Cal_051922a!$E$2</f>
        <v>Cal_051922a</v>
      </c>
      <c r="P4175" s="158">
        <f>Cal_051922a!$Q$3</f>
        <v>1.8382409380942635</v>
      </c>
      <c r="Q4175" s="158">
        <f>Cal_051922a!$R$3</f>
        <v>0.56187208580813652</v>
      </c>
      <c r="R4175" s="46">
        <v>277.3</v>
      </c>
      <c r="S4175" s="46">
        <v>165.3</v>
      </c>
      <c r="T4175" s="50">
        <f>AVERAGE(0.363,0.768,0.683,0.438,0.469,0.396)</f>
        <v>0.51949999999999996</v>
      </c>
      <c r="U4175" s="79">
        <f t="shared" si="1170"/>
        <v>276.78050000000002</v>
      </c>
      <c r="V4175" s="79">
        <f t="shared" si="1171"/>
        <v>164.78050000000002</v>
      </c>
      <c r="W4175" s="465">
        <f t="shared" si="1172"/>
        <v>2.3793649089013873</v>
      </c>
      <c r="X4175" s="465">
        <f t="shared" si="1173"/>
        <v>0.55502427413353272</v>
      </c>
      <c r="Y4175" s="82">
        <f>Cal_051922a!$A$3</f>
        <v>20220519</v>
      </c>
      <c r="Z4175" s="90" t="s">
        <v>1566</v>
      </c>
      <c r="AA4175" s="82">
        <v>20221105</v>
      </c>
      <c r="AE4175" s="689" t="s">
        <v>1250</v>
      </c>
      <c r="AF4175" s="130">
        <v>1</v>
      </c>
      <c r="AG4175" s="130" t="s">
        <v>1634</v>
      </c>
    </row>
    <row r="4176" spans="1:35" x14ac:dyDescent="0.2">
      <c r="A4176" t="s">
        <v>1305</v>
      </c>
      <c r="B4176" s="45">
        <v>20210719</v>
      </c>
      <c r="C4176" s="107" t="s">
        <v>70</v>
      </c>
      <c r="D4176" s="107">
        <v>14</v>
      </c>
      <c r="E4176" s="107">
        <v>7</v>
      </c>
      <c r="H4176" s="107" t="s">
        <v>10</v>
      </c>
      <c r="I4176" s="107">
        <v>290</v>
      </c>
      <c r="J4176" s="107">
        <v>10</v>
      </c>
      <c r="O4176" s="82"/>
      <c r="P4176" s="158"/>
      <c r="Q4176" s="158"/>
      <c r="T4176" s="50"/>
      <c r="U4176" s="79" t="e">
        <f t="shared" si="1170"/>
        <v>#DIV/0!</v>
      </c>
      <c r="V4176" s="79" t="e">
        <f t="shared" si="1171"/>
        <v>#DIV/0!</v>
      </c>
      <c r="W4176" s="465" t="e">
        <f t="shared" si="1172"/>
        <v>#DIV/0!</v>
      </c>
      <c r="X4176" s="465" t="e">
        <f t="shared" si="1173"/>
        <v>#DIV/0!</v>
      </c>
      <c r="AE4176" s="689"/>
    </row>
    <row r="4177" spans="1:35" x14ac:dyDescent="0.2">
      <c r="A4177" t="s">
        <v>1305</v>
      </c>
      <c r="B4177" s="45">
        <v>20210719</v>
      </c>
      <c r="C4177" s="107" t="s">
        <v>70</v>
      </c>
      <c r="D4177" s="107">
        <v>14</v>
      </c>
      <c r="E4177" s="107">
        <v>7</v>
      </c>
      <c r="H4177" s="107" t="s">
        <v>11</v>
      </c>
      <c r="I4177" s="107">
        <v>290</v>
      </c>
      <c r="J4177" s="107">
        <v>10</v>
      </c>
      <c r="K4177" s="43">
        <v>5</v>
      </c>
      <c r="L4177" s="43">
        <v>1</v>
      </c>
      <c r="M4177" s="43">
        <v>0</v>
      </c>
      <c r="N4177" s="49">
        <v>1</v>
      </c>
      <c r="O4177" s="82" t="str">
        <f>Cal_051922a!$E$2</f>
        <v>Cal_051922a</v>
      </c>
      <c r="P4177" s="158">
        <f>Cal_051922a!$Q$3</f>
        <v>1.8382409380942635</v>
      </c>
      <c r="Q4177" s="158">
        <f>Cal_051922a!$R$3</f>
        <v>0.56187208580813652</v>
      </c>
      <c r="R4177" s="46">
        <v>112.3</v>
      </c>
      <c r="S4177" s="46">
        <v>72</v>
      </c>
      <c r="T4177" s="50">
        <f t="shared" ref="T4177" si="1194">AVERAGE(0.492,0.582,0.639,0.682,0.559,0.771)</f>
        <v>0.62083333333333335</v>
      </c>
      <c r="U4177" s="79">
        <f t="shared" si="1170"/>
        <v>111.67916666666666</v>
      </c>
      <c r="V4177" s="79">
        <f t="shared" si="1171"/>
        <v>71.379166666666663</v>
      </c>
      <c r="W4177" s="465">
        <f t="shared" si="1172"/>
        <v>0.85614648061362408</v>
      </c>
      <c r="X4177" s="465">
        <f t="shared" si="1173"/>
        <v>0.41496420639553833</v>
      </c>
      <c r="Y4177" s="43">
        <v>20220519</v>
      </c>
      <c r="Z4177" s="86" t="s">
        <v>1595</v>
      </c>
      <c r="AA4177" s="43">
        <v>20221201</v>
      </c>
      <c r="AE4177" s="689" t="s">
        <v>1250</v>
      </c>
      <c r="AF4177" s="130">
        <v>3</v>
      </c>
      <c r="AH4177" s="749" t="s">
        <v>2086</v>
      </c>
    </row>
    <row r="4178" spans="1:35" s="82" customFormat="1" x14ac:dyDescent="0.2">
      <c r="A4178" s="155" t="s">
        <v>1305</v>
      </c>
      <c r="B4178" s="81">
        <v>20210719</v>
      </c>
      <c r="C4178" s="126" t="s">
        <v>70</v>
      </c>
      <c r="D4178" s="126">
        <v>14</v>
      </c>
      <c r="E4178" s="126">
        <v>7</v>
      </c>
      <c r="F4178" s="107"/>
      <c r="G4178" s="107"/>
      <c r="H4178" s="126" t="s">
        <v>10</v>
      </c>
      <c r="I4178" s="126">
        <v>293</v>
      </c>
      <c r="J4178" s="126">
        <v>5</v>
      </c>
      <c r="K4178" s="82">
        <v>5</v>
      </c>
      <c r="L4178" s="82">
        <v>1</v>
      </c>
      <c r="M4178" s="82">
        <v>0</v>
      </c>
      <c r="N4178" s="83">
        <v>1</v>
      </c>
      <c r="O4178" s="82" t="str">
        <f>Cal_051922a!$E$2</f>
        <v>Cal_051922a</v>
      </c>
      <c r="P4178" s="158">
        <f>Cal_051922a!$Q$3</f>
        <v>1.8382409380942635</v>
      </c>
      <c r="Q4178" s="158">
        <f>Cal_051922a!$R$3</f>
        <v>0.56187208580813652</v>
      </c>
      <c r="R4178" s="84">
        <v>211.8</v>
      </c>
      <c r="S4178" s="84">
        <v>127</v>
      </c>
      <c r="T4178" s="158">
        <f t="shared" ref="T4178" si="1195">AVERAGE(0.78, 0.711, 0.651, 1.111, 0.917, 0.815)</f>
        <v>0.8308333333333332</v>
      </c>
      <c r="U4178" s="125">
        <f t="shared" si="1170"/>
        <v>210.96916666666667</v>
      </c>
      <c r="V4178" s="125">
        <f t="shared" si="1171"/>
        <v>126.16916666666667</v>
      </c>
      <c r="W4178" s="459">
        <f t="shared" si="1172"/>
        <v>1.7830735567925069</v>
      </c>
      <c r="X4178" s="459">
        <f t="shared" si="1173"/>
        <v>0.44072533203992525</v>
      </c>
      <c r="Y4178" s="82">
        <f>Cal_051922a!$A$3</f>
        <v>20220519</v>
      </c>
      <c r="Z4178" s="90" t="s">
        <v>1552</v>
      </c>
      <c r="AA4178" s="82">
        <v>20220914</v>
      </c>
      <c r="AB4178" s="48"/>
      <c r="AC4178" s="43"/>
      <c r="AD4178" s="43"/>
      <c r="AE4178" s="689" t="s">
        <v>1250</v>
      </c>
      <c r="AF4178" s="567">
        <v>1</v>
      </c>
      <c r="AG4178" s="130" t="s">
        <v>1634</v>
      </c>
      <c r="AH4178" s="159" t="s">
        <v>236</v>
      </c>
      <c r="AI4178" s="155"/>
    </row>
    <row r="4179" spans="1:35" s="82" customFormat="1" x14ac:dyDescent="0.2">
      <c r="A4179" s="155" t="s">
        <v>1305</v>
      </c>
      <c r="B4179" s="81">
        <v>20210719</v>
      </c>
      <c r="C4179" s="126" t="s">
        <v>70</v>
      </c>
      <c r="D4179" s="126">
        <v>14</v>
      </c>
      <c r="E4179" s="126">
        <v>7</v>
      </c>
      <c r="F4179" s="107"/>
      <c r="G4179" s="107"/>
      <c r="H4179" s="126" t="s">
        <v>11</v>
      </c>
      <c r="I4179" s="126">
        <v>294</v>
      </c>
      <c r="J4179" s="126">
        <v>5</v>
      </c>
      <c r="K4179" s="82">
        <v>5</v>
      </c>
      <c r="L4179" s="82">
        <v>1</v>
      </c>
      <c r="M4179" s="82">
        <v>0</v>
      </c>
      <c r="N4179" s="83">
        <v>1</v>
      </c>
      <c r="O4179" s="82" t="str">
        <f>Cal_051922a!$E$2</f>
        <v>Cal_051922a</v>
      </c>
      <c r="P4179" s="158">
        <f>Cal_051922a!$Q$3</f>
        <v>1.8382409380942635</v>
      </c>
      <c r="Q4179" s="158">
        <f>Cal_051922a!$R$3</f>
        <v>0.56187208580813652</v>
      </c>
      <c r="R4179" s="84">
        <v>185.2</v>
      </c>
      <c r="S4179" s="84">
        <v>107.9</v>
      </c>
      <c r="T4179" s="158">
        <f t="shared" ref="T4179" si="1196">AVERAGE(0.531, 0.694, 0.762, 0.849, 0.778, 0.943)</f>
        <v>0.75950000000000006</v>
      </c>
      <c r="U4179" s="125">
        <f t="shared" si="1170"/>
        <v>184.44049999999999</v>
      </c>
      <c r="V4179" s="125">
        <f t="shared" si="1171"/>
        <v>107.1405</v>
      </c>
      <c r="W4179" s="459">
        <f t="shared" si="1172"/>
        <v>1.6198439978997321</v>
      </c>
      <c r="X4179" s="459">
        <f t="shared" si="1173"/>
        <v>0.26214132875294111</v>
      </c>
      <c r="Y4179" s="82">
        <f>Cal_051922a!$A$3</f>
        <v>20220519</v>
      </c>
      <c r="Z4179" s="694" t="s">
        <v>1524</v>
      </c>
      <c r="AA4179" s="372">
        <v>20220817</v>
      </c>
      <c r="AB4179" s="48"/>
      <c r="AC4179" s="43"/>
      <c r="AD4179" s="43"/>
      <c r="AE4179" s="689" t="s">
        <v>1250</v>
      </c>
      <c r="AF4179" s="567">
        <v>1</v>
      </c>
      <c r="AG4179" s="130" t="s">
        <v>1634</v>
      </c>
      <c r="AH4179" s="159" t="s">
        <v>237</v>
      </c>
      <c r="AI4179" s="155"/>
    </row>
    <row r="4180" spans="1:35" s="372" customFormat="1" x14ac:dyDescent="0.2">
      <c r="A4180" s="371" t="s">
        <v>1305</v>
      </c>
      <c r="B4180" s="462">
        <v>20210719</v>
      </c>
      <c r="C4180" s="373" t="s">
        <v>70</v>
      </c>
      <c r="D4180" s="373">
        <v>14</v>
      </c>
      <c r="E4180" s="373">
        <v>7</v>
      </c>
      <c r="F4180" s="107"/>
      <c r="G4180" s="107"/>
      <c r="H4180" s="373" t="s">
        <v>10</v>
      </c>
      <c r="I4180" s="373">
        <v>551</v>
      </c>
      <c r="J4180" s="373">
        <v>20</v>
      </c>
      <c r="K4180" s="372">
        <v>5</v>
      </c>
      <c r="L4180" s="372">
        <v>1</v>
      </c>
      <c r="M4180" s="372">
        <v>0</v>
      </c>
      <c r="N4180" s="375">
        <f>1/3</f>
        <v>0.33333333333333331</v>
      </c>
      <c r="O4180" s="82" t="str">
        <f>Cal_051922a!$E$2</f>
        <v>Cal_051922a</v>
      </c>
      <c r="P4180" s="158">
        <f>Cal_051922a!$Q$3</f>
        <v>1.8382409380942635</v>
      </c>
      <c r="Q4180" s="158">
        <f>Cal_051922a!$R$3</f>
        <v>0.56187208580813652</v>
      </c>
      <c r="R4180" s="376">
        <v>74.8</v>
      </c>
      <c r="S4180" s="376">
        <v>42.19</v>
      </c>
      <c r="T4180" s="82">
        <f t="shared" ref="T4180:T4181" si="1197">AVERAGE(0.524, 0.653, 0.833, 0.775, 0.829, 0.959)</f>
        <v>0.76216666666666655</v>
      </c>
      <c r="U4180" s="378">
        <f t="shared" si="1170"/>
        <v>74.037833333333325</v>
      </c>
      <c r="V4180" s="378">
        <f t="shared" si="1171"/>
        <v>41.427833333333332</v>
      </c>
      <c r="W4180" s="464">
        <f t="shared" si="1172"/>
        <v>1.0938593469822493</v>
      </c>
      <c r="X4180" s="464">
        <f t="shared" si="1173"/>
        <v>7.099539208840408E-2</v>
      </c>
      <c r="Y4180" s="82">
        <f>Cal_051922a!$A$3</f>
        <v>20220519</v>
      </c>
      <c r="Z4180" s="90" t="s">
        <v>1547</v>
      </c>
      <c r="AA4180" s="82">
        <v>20220819</v>
      </c>
      <c r="AB4180" s="48"/>
      <c r="AC4180" s="43"/>
      <c r="AD4180" s="43"/>
      <c r="AE4180" s="689" t="s">
        <v>1250</v>
      </c>
      <c r="AF4180" s="628">
        <v>1</v>
      </c>
      <c r="AG4180" s="130" t="s">
        <v>1634</v>
      </c>
      <c r="AH4180" s="382" t="s">
        <v>242</v>
      </c>
      <c r="AI4180" s="371"/>
    </row>
    <row r="4181" spans="1:35" s="372" customFormat="1" x14ac:dyDescent="0.2">
      <c r="A4181" s="371" t="s">
        <v>1305</v>
      </c>
      <c r="B4181" s="462">
        <v>20210719</v>
      </c>
      <c r="C4181" s="373" t="s">
        <v>70</v>
      </c>
      <c r="D4181" s="373">
        <v>14</v>
      </c>
      <c r="E4181" s="373">
        <v>7</v>
      </c>
      <c r="F4181" s="107"/>
      <c r="G4181" s="107"/>
      <c r="H4181" s="373" t="s">
        <v>11</v>
      </c>
      <c r="I4181" s="373">
        <v>551</v>
      </c>
      <c r="J4181" s="373">
        <v>20</v>
      </c>
      <c r="K4181" s="372">
        <v>5</v>
      </c>
      <c r="L4181" s="372">
        <v>1</v>
      </c>
      <c r="M4181" s="372">
        <v>0</v>
      </c>
      <c r="N4181" s="375">
        <v>1</v>
      </c>
      <c r="O4181" s="82" t="str">
        <f>Cal_051922a!$E$2</f>
        <v>Cal_051922a</v>
      </c>
      <c r="P4181" s="158">
        <f>Cal_051922a!$Q$3</f>
        <v>1.8382409380942635</v>
      </c>
      <c r="Q4181" s="158">
        <f>Cal_051922a!$R$3</f>
        <v>0.56187208580813652</v>
      </c>
      <c r="R4181" s="376">
        <v>281.8</v>
      </c>
      <c r="S4181" s="376">
        <v>160.30000000000001</v>
      </c>
      <c r="T4181" s="82">
        <f t="shared" si="1197"/>
        <v>0.76216666666666655</v>
      </c>
      <c r="U4181" s="378">
        <f t="shared" si="1170"/>
        <v>281.03783333333337</v>
      </c>
      <c r="V4181" s="378">
        <f t="shared" si="1171"/>
        <v>159.53783333333334</v>
      </c>
      <c r="W4181" s="464">
        <f t="shared" si="1172"/>
        <v>1.3585189681932266</v>
      </c>
      <c r="X4181" s="464">
        <f t="shared" si="1173"/>
        <v>0.13675917588380207</v>
      </c>
      <c r="Y4181" s="82">
        <f>Cal_051922a!$A$3</f>
        <v>20220519</v>
      </c>
      <c r="Z4181" s="90" t="s">
        <v>1547</v>
      </c>
      <c r="AA4181" s="82">
        <v>20220819</v>
      </c>
      <c r="AB4181" s="48"/>
      <c r="AC4181" s="43"/>
      <c r="AD4181" s="43"/>
      <c r="AE4181" s="689" t="s">
        <v>1250</v>
      </c>
      <c r="AF4181" s="628">
        <v>1</v>
      </c>
      <c r="AG4181" s="130" t="s">
        <v>1634</v>
      </c>
      <c r="AH4181" s="382" t="s">
        <v>243</v>
      </c>
      <c r="AI4181" s="371"/>
    </row>
    <row r="4182" spans="1:35" x14ac:dyDescent="0.2">
      <c r="A4182" t="s">
        <v>1305</v>
      </c>
      <c r="B4182" s="45">
        <v>20210719</v>
      </c>
      <c r="C4182" s="107" t="s">
        <v>70</v>
      </c>
      <c r="D4182" s="107">
        <v>14</v>
      </c>
      <c r="E4182" s="107">
        <v>10</v>
      </c>
      <c r="H4182" s="107" t="s">
        <v>10</v>
      </c>
      <c r="I4182" s="107">
        <v>290</v>
      </c>
      <c r="J4182" s="107">
        <v>0</v>
      </c>
      <c r="K4182" s="43">
        <v>5</v>
      </c>
      <c r="L4182" s="43">
        <v>1</v>
      </c>
      <c r="M4182" s="43">
        <v>0</v>
      </c>
      <c r="N4182" s="49">
        <v>1</v>
      </c>
      <c r="O4182" s="82" t="str">
        <f>Cal_051922a!$E$2</f>
        <v>Cal_051922a</v>
      </c>
      <c r="P4182" s="158">
        <f>Cal_051922a!$Q$3</f>
        <v>1.8382409380942635</v>
      </c>
      <c r="Q4182" s="158">
        <f>Cal_051922a!$R$3</f>
        <v>0.56187208580813652</v>
      </c>
      <c r="R4182" s="46">
        <v>145.9</v>
      </c>
      <c r="S4182" s="46">
        <v>94.58</v>
      </c>
      <c r="T4182" s="50">
        <f>AVERAGE(0.687,0.608,0.654,0.472,0.53,0.62)</f>
        <v>0.59516666666666662</v>
      </c>
      <c r="U4182" s="79">
        <f t="shared" si="1170"/>
        <v>145.30483333333333</v>
      </c>
      <c r="V4182" s="79">
        <f t="shared" si="1171"/>
        <v>93.984833333333327</v>
      </c>
      <c r="W4182" s="465">
        <f t="shared" si="1172"/>
        <v>1.0902589921858856</v>
      </c>
      <c r="X4182" s="465">
        <f t="shared" si="1173"/>
        <v>0.58341039407446083</v>
      </c>
      <c r="Y4182" s="82">
        <f>Cal_051922a!$A$3</f>
        <v>20220519</v>
      </c>
      <c r="Z4182" s="90" t="s">
        <v>1576</v>
      </c>
      <c r="AA4182" s="82">
        <v>20221106</v>
      </c>
      <c r="AE4182" s="689" t="s">
        <v>1250</v>
      </c>
      <c r="AF4182" s="130">
        <v>1</v>
      </c>
      <c r="AG4182" s="130" t="s">
        <v>1634</v>
      </c>
    </row>
    <row r="4183" spans="1:35" x14ac:dyDescent="0.2">
      <c r="A4183" t="s">
        <v>1305</v>
      </c>
      <c r="B4183" s="45">
        <v>20210719</v>
      </c>
      <c r="C4183" s="107" t="s">
        <v>70</v>
      </c>
      <c r="D4183" s="107">
        <v>14</v>
      </c>
      <c r="E4183" s="107">
        <v>10</v>
      </c>
      <c r="H4183" s="107" t="s">
        <v>11</v>
      </c>
      <c r="I4183" s="107">
        <v>290</v>
      </c>
      <c r="J4183" s="107">
        <v>0</v>
      </c>
      <c r="K4183" s="43">
        <v>5</v>
      </c>
      <c r="L4183" s="43">
        <v>1</v>
      </c>
      <c r="M4183" s="43">
        <v>0</v>
      </c>
      <c r="N4183" s="49">
        <v>1</v>
      </c>
      <c r="O4183" s="82" t="str">
        <f>Cal_051922a!$E$2</f>
        <v>Cal_051922a</v>
      </c>
      <c r="P4183" s="158">
        <f>Cal_051922a!$Q$3</f>
        <v>1.8382409380942635</v>
      </c>
      <c r="Q4183" s="158">
        <f>Cal_051922a!$R$3</f>
        <v>0.56187208580813652</v>
      </c>
      <c r="R4183" s="46">
        <v>119.2</v>
      </c>
      <c r="S4183" s="46">
        <v>74.709999999999994</v>
      </c>
      <c r="T4183" s="43">
        <f t="shared" ref="T4183" si="1198">AVERAGE(0.606,0.763,0.748,0.817,0.777,0.792)</f>
        <v>0.75050000000000006</v>
      </c>
      <c r="U4183" s="79">
        <f t="shared" si="1170"/>
        <v>118.4495</v>
      </c>
      <c r="V4183" s="79">
        <f t="shared" si="1171"/>
        <v>73.959499999999991</v>
      </c>
      <c r="W4183" s="465">
        <f t="shared" si="1172"/>
        <v>0.94516022140198874</v>
      </c>
      <c r="X4183" s="465">
        <f t="shared" si="1173"/>
        <v>0.3719006977156924</v>
      </c>
      <c r="Y4183" s="43">
        <f>Cal_051922a!$A$3</f>
        <v>20220519</v>
      </c>
      <c r="Z4183" s="48" t="s">
        <v>1581</v>
      </c>
      <c r="AA4183" s="43">
        <v>20221107</v>
      </c>
      <c r="AE4183" s="689" t="s">
        <v>1250</v>
      </c>
      <c r="AF4183" s="130">
        <v>1</v>
      </c>
      <c r="AG4183" s="130" t="s">
        <v>1634</v>
      </c>
    </row>
    <row r="4184" spans="1:35" x14ac:dyDescent="0.2">
      <c r="A4184" t="s">
        <v>1305</v>
      </c>
      <c r="B4184" s="45">
        <v>20210719</v>
      </c>
      <c r="C4184" s="107" t="s">
        <v>70</v>
      </c>
      <c r="D4184" s="107">
        <v>14</v>
      </c>
      <c r="E4184" s="107">
        <v>14</v>
      </c>
      <c r="H4184" s="107" t="s">
        <v>10</v>
      </c>
      <c r="I4184" s="107">
        <v>290</v>
      </c>
      <c r="J4184" s="107">
        <v>0</v>
      </c>
      <c r="K4184" s="43">
        <v>5</v>
      </c>
      <c r="L4184" s="43">
        <v>1</v>
      </c>
      <c r="M4184" s="43">
        <v>0</v>
      </c>
      <c r="N4184" s="49">
        <v>1</v>
      </c>
      <c r="O4184" s="82" t="str">
        <f>Cal_051922a!$E$2</f>
        <v>Cal_051922a</v>
      </c>
      <c r="P4184" s="158">
        <f>Cal_051922a!$Q$3</f>
        <v>1.8382409380942635</v>
      </c>
      <c r="Q4184" s="158">
        <f>Cal_051922a!$R$3</f>
        <v>0.56187208580813652</v>
      </c>
      <c r="R4184" s="46">
        <v>324.89999999999998</v>
      </c>
      <c r="S4184" s="46">
        <v>203.9</v>
      </c>
      <c r="T4184" s="43">
        <f t="shared" ref="T4184" si="1199">AVERAGE(0.606,0.763,0.748,0.817,0.777,0.792)</f>
        <v>0.75050000000000006</v>
      </c>
      <c r="U4184" s="79">
        <f>(R4184-T4184)*(L4184+M4184)/L4184</f>
        <v>324.14949999999999</v>
      </c>
      <c r="V4184" s="79">
        <f>(S4184-T4184)*(L4184+M4184)/L4184</f>
        <v>203.14950000000002</v>
      </c>
      <c r="W4184" s="465">
        <f t="shared" si="1172"/>
        <v>2.5705638747952482</v>
      </c>
      <c r="X4184" s="465">
        <f t="shared" si="1173"/>
        <v>1.0470953466475341</v>
      </c>
      <c r="Y4184" s="43">
        <f>Cal_051922a!$A$3</f>
        <v>20220519</v>
      </c>
      <c r="Z4184" s="48" t="s">
        <v>1582</v>
      </c>
      <c r="AA4184" s="43">
        <v>20221107</v>
      </c>
      <c r="AE4184" s="689" t="s">
        <v>1250</v>
      </c>
      <c r="AF4184" s="130">
        <v>1</v>
      </c>
      <c r="AG4184" s="130" t="s">
        <v>1634</v>
      </c>
    </row>
    <row r="4185" spans="1:35" x14ac:dyDescent="0.2">
      <c r="A4185" t="s">
        <v>1305</v>
      </c>
      <c r="B4185" s="45">
        <v>20210719</v>
      </c>
      <c r="C4185" s="107" t="s">
        <v>70</v>
      </c>
      <c r="D4185" s="107">
        <v>14</v>
      </c>
      <c r="E4185" s="107">
        <v>14</v>
      </c>
      <c r="H4185" s="107" t="s">
        <v>11</v>
      </c>
      <c r="I4185" s="107">
        <v>290</v>
      </c>
      <c r="J4185" s="107">
        <v>0</v>
      </c>
      <c r="K4185" s="43">
        <v>5</v>
      </c>
      <c r="L4185" s="43">
        <v>1</v>
      </c>
      <c r="M4185" s="43">
        <v>0</v>
      </c>
      <c r="N4185" s="49">
        <v>1</v>
      </c>
      <c r="O4185" s="82" t="str">
        <f>Cal_051922a!$E$2</f>
        <v>Cal_051922a</v>
      </c>
      <c r="P4185" s="158">
        <f>Cal_051922a!$Q$3</f>
        <v>1.8382409380942635</v>
      </c>
      <c r="Q4185" s="158">
        <f>Cal_051922a!$R$3</f>
        <v>0.56187208580813652</v>
      </c>
      <c r="R4185" s="46">
        <v>335.3</v>
      </c>
      <c r="S4185" s="46">
        <v>210</v>
      </c>
      <c r="T4185" s="50">
        <f>AVERAGE(0.687,0.608,0.654,0.472,0.53,0.62)</f>
        <v>0.59516666666666662</v>
      </c>
      <c r="U4185" s="79">
        <f t="shared" si="1170"/>
        <v>334.70483333333334</v>
      </c>
      <c r="V4185" s="79">
        <f t="shared" si="1171"/>
        <v>209.40483333333333</v>
      </c>
      <c r="W4185" s="465">
        <f t="shared" si="1172"/>
        <v>2.6619144918334272</v>
      </c>
      <c r="X4185" s="465">
        <f t="shared" si="1173"/>
        <v>1.0671388719357287</v>
      </c>
      <c r="Y4185" s="82">
        <f>Cal_051922a!$A$3</f>
        <v>20220519</v>
      </c>
      <c r="Z4185" s="90" t="s">
        <v>1576</v>
      </c>
      <c r="AA4185" s="82">
        <v>20221106</v>
      </c>
      <c r="AE4185" s="689" t="s">
        <v>1250</v>
      </c>
      <c r="AF4185" s="130">
        <v>1</v>
      </c>
      <c r="AG4185" s="130" t="s">
        <v>1634</v>
      </c>
    </row>
    <row r="4186" spans="1:35" x14ac:dyDescent="0.2">
      <c r="A4186" t="s">
        <v>1305</v>
      </c>
      <c r="B4186" s="45">
        <v>20210719</v>
      </c>
      <c r="C4186" s="107" t="s">
        <v>70</v>
      </c>
      <c r="D4186" s="107">
        <v>14</v>
      </c>
      <c r="E4186" s="107">
        <v>14</v>
      </c>
      <c r="H4186" s="107" t="s">
        <v>10</v>
      </c>
      <c r="I4186" s="107">
        <v>290</v>
      </c>
      <c r="J4186" s="107">
        <v>10</v>
      </c>
      <c r="O4186" s="82"/>
      <c r="P4186" s="158"/>
      <c r="Q4186" s="158"/>
      <c r="T4186" s="43"/>
      <c r="U4186" s="79" t="e">
        <f>(R4186-T4186)*(L4186+M4186)/L4186</f>
        <v>#DIV/0!</v>
      </c>
      <c r="V4186" s="79" t="e">
        <f>(S4186-T4186)*(L4186+M4186)/L4186</f>
        <v>#DIV/0!</v>
      </c>
      <c r="W4186" s="465" t="e">
        <f t="shared" si="1172"/>
        <v>#DIV/0!</v>
      </c>
      <c r="X4186" s="465" t="e">
        <f t="shared" si="1173"/>
        <v>#DIV/0!</v>
      </c>
      <c r="AE4186" s="689"/>
    </row>
    <row r="4187" spans="1:35" x14ac:dyDescent="0.2">
      <c r="A4187" t="s">
        <v>1305</v>
      </c>
      <c r="B4187" s="45">
        <v>20210719</v>
      </c>
      <c r="C4187" s="107" t="s">
        <v>70</v>
      </c>
      <c r="D4187" s="107">
        <v>14</v>
      </c>
      <c r="E4187" s="107">
        <v>14</v>
      </c>
      <c r="H4187" s="107" t="s">
        <v>11</v>
      </c>
      <c r="I4187" s="107">
        <v>290</v>
      </c>
      <c r="J4187" s="107">
        <v>10</v>
      </c>
      <c r="O4187" s="82"/>
      <c r="P4187" s="158"/>
      <c r="Q4187" s="158"/>
      <c r="T4187" s="50"/>
      <c r="U4187" s="79" t="e">
        <f t="shared" si="1170"/>
        <v>#DIV/0!</v>
      </c>
      <c r="V4187" s="79" t="e">
        <f t="shared" si="1171"/>
        <v>#DIV/0!</v>
      </c>
      <c r="W4187" s="465" t="e">
        <f t="shared" si="1172"/>
        <v>#DIV/0!</v>
      </c>
      <c r="X4187" s="465" t="e">
        <f t="shared" si="1173"/>
        <v>#DIV/0!</v>
      </c>
      <c r="AE4187" s="689"/>
    </row>
    <row r="4188" spans="1:35" s="82" customFormat="1" x14ac:dyDescent="0.2">
      <c r="A4188" s="155" t="s">
        <v>1305</v>
      </c>
      <c r="B4188" s="81">
        <v>20210719</v>
      </c>
      <c r="C4188" s="126" t="s">
        <v>70</v>
      </c>
      <c r="D4188" s="126">
        <v>14</v>
      </c>
      <c r="E4188" s="126">
        <v>14</v>
      </c>
      <c r="F4188" s="107"/>
      <c r="G4188" s="107"/>
      <c r="H4188" s="126" t="s">
        <v>10</v>
      </c>
      <c r="I4188" s="126">
        <v>291</v>
      </c>
      <c r="J4188" s="126">
        <v>5</v>
      </c>
      <c r="K4188" s="82">
        <v>5</v>
      </c>
      <c r="L4188" s="82">
        <v>1</v>
      </c>
      <c r="M4188" s="82">
        <v>0</v>
      </c>
      <c r="N4188" s="83">
        <v>1</v>
      </c>
      <c r="O4188" s="82" t="str">
        <f>Cal_051922a!$E$2</f>
        <v>Cal_051922a</v>
      </c>
      <c r="P4188" s="158">
        <f>Cal_051922a!$Q$3</f>
        <v>1.8382409380942635</v>
      </c>
      <c r="Q4188" s="158">
        <f>Cal_051922a!$R$3</f>
        <v>0.56187208580813652</v>
      </c>
      <c r="R4188" s="84">
        <v>287.3</v>
      </c>
      <c r="S4188" s="84">
        <v>175.8</v>
      </c>
      <c r="T4188" s="158">
        <f t="shared" ref="T4188:T4189" si="1200">AVERAGE(0.78, 0.711, 0.651, 1.111, 0.917, 0.815)</f>
        <v>0.8308333333333332</v>
      </c>
      <c r="U4188" s="125">
        <f t="shared" si="1170"/>
        <v>286.46916666666669</v>
      </c>
      <c r="V4188" s="125">
        <f t="shared" si="1171"/>
        <v>174.96916666666667</v>
      </c>
      <c r="W4188" s="459">
        <f t="shared" si="1172"/>
        <v>2.3606027346995084</v>
      </c>
      <c r="X4188" s="459">
        <f t="shared" si="1173"/>
        <v>0.74451755510635165</v>
      </c>
      <c r="Y4188" s="82">
        <f>Cal_051922a!$A$3</f>
        <v>20220519</v>
      </c>
      <c r="Z4188" s="90" t="s">
        <v>1552</v>
      </c>
      <c r="AA4188" s="82">
        <v>20220914</v>
      </c>
      <c r="AB4188" s="48"/>
      <c r="AC4188" s="43"/>
      <c r="AD4188" s="43"/>
      <c r="AE4188" s="689" t="s">
        <v>1250</v>
      </c>
      <c r="AF4188" s="567">
        <v>1</v>
      </c>
      <c r="AG4188" s="130" t="s">
        <v>1634</v>
      </c>
      <c r="AH4188" s="159" t="s">
        <v>234</v>
      </c>
      <c r="AI4188" s="155"/>
    </row>
    <row r="4189" spans="1:35" s="82" customFormat="1" x14ac:dyDescent="0.2">
      <c r="A4189" s="155" t="s">
        <v>1305</v>
      </c>
      <c r="B4189" s="81">
        <v>20210719</v>
      </c>
      <c r="C4189" s="126" t="s">
        <v>70</v>
      </c>
      <c r="D4189" s="126">
        <v>14</v>
      </c>
      <c r="E4189" s="126">
        <v>14</v>
      </c>
      <c r="F4189" s="107"/>
      <c r="G4189" s="107"/>
      <c r="H4189" s="126" t="s">
        <v>11</v>
      </c>
      <c r="I4189" s="126">
        <v>294</v>
      </c>
      <c r="J4189" s="126">
        <v>5</v>
      </c>
      <c r="K4189" s="82">
        <v>5</v>
      </c>
      <c r="L4189" s="82">
        <v>1</v>
      </c>
      <c r="M4189" s="82">
        <v>0</v>
      </c>
      <c r="N4189" s="83">
        <v>1</v>
      </c>
      <c r="O4189" s="82" t="str">
        <f>Cal_051922a!$E$2</f>
        <v>Cal_051922a</v>
      </c>
      <c r="P4189" s="158">
        <f>Cal_051922a!$Q$3</f>
        <v>1.8382409380942635</v>
      </c>
      <c r="Q4189" s="158">
        <f>Cal_051922a!$R$3</f>
        <v>0.56187208580813652</v>
      </c>
      <c r="R4189" s="84">
        <v>304.5</v>
      </c>
      <c r="S4189" s="84">
        <v>191.9</v>
      </c>
      <c r="T4189" s="158">
        <f t="shared" si="1200"/>
        <v>0.8308333333333332</v>
      </c>
      <c r="U4189" s="125">
        <f t="shared" si="1170"/>
        <v>303.66916666666668</v>
      </c>
      <c r="V4189" s="125">
        <f t="shared" si="1171"/>
        <v>191.06916666666666</v>
      </c>
      <c r="W4189" s="459">
        <f t="shared" si="1172"/>
        <v>2.3595657718435952</v>
      </c>
      <c r="X4189" s="459">
        <f t="shared" si="1173"/>
        <v>0.99667550052698994</v>
      </c>
      <c r="Y4189" s="82">
        <f>Cal_051922a!$A$3</f>
        <v>20220519</v>
      </c>
      <c r="Z4189" s="90" t="s">
        <v>1552</v>
      </c>
      <c r="AA4189" s="82">
        <v>20220914</v>
      </c>
      <c r="AB4189" s="48"/>
      <c r="AC4189" s="43"/>
      <c r="AD4189" s="43"/>
      <c r="AE4189" s="689" t="s">
        <v>1250</v>
      </c>
      <c r="AF4189" s="567">
        <v>1</v>
      </c>
      <c r="AG4189" s="130" t="s">
        <v>1634</v>
      </c>
      <c r="AH4189" s="159" t="s">
        <v>235</v>
      </c>
      <c r="AI4189" s="155"/>
    </row>
    <row r="4190" spans="1:35" s="372" customFormat="1" x14ac:dyDescent="0.2">
      <c r="A4190" s="371" t="s">
        <v>1305</v>
      </c>
      <c r="B4190" s="462">
        <v>20210719</v>
      </c>
      <c r="C4190" s="373" t="s">
        <v>70</v>
      </c>
      <c r="D4190" s="373">
        <v>14</v>
      </c>
      <c r="E4190" s="373">
        <v>14</v>
      </c>
      <c r="F4190" s="107"/>
      <c r="G4190" s="107"/>
      <c r="H4190" s="373" t="s">
        <v>10</v>
      </c>
      <c r="I4190" s="373">
        <v>551</v>
      </c>
      <c r="J4190" s="373">
        <v>20</v>
      </c>
      <c r="K4190" s="372">
        <v>5</v>
      </c>
      <c r="L4190" s="372">
        <v>1</v>
      </c>
      <c r="M4190" s="372">
        <v>0</v>
      </c>
      <c r="N4190" s="375">
        <v>1</v>
      </c>
      <c r="O4190" s="82" t="str">
        <f>Cal_051922a!$E$2</f>
        <v>Cal_051922a</v>
      </c>
      <c r="P4190" s="158">
        <f>Cal_051922a!$Q$3</f>
        <v>1.8382409380942635</v>
      </c>
      <c r="Q4190" s="158">
        <f>Cal_051922a!$R$3</f>
        <v>0.56187208580813652</v>
      </c>
      <c r="R4190" s="376">
        <v>304.10000000000002</v>
      </c>
      <c r="S4190" s="376">
        <v>181.3</v>
      </c>
      <c r="T4190" s="158">
        <f t="shared" ref="T4190" si="1201">AVERAGE(0.531, 0.694, 0.762, 0.849, 0.778, 0.943)</f>
        <v>0.75950000000000006</v>
      </c>
      <c r="U4190" s="378">
        <f t="shared" si="1170"/>
        <v>303.34050000000002</v>
      </c>
      <c r="V4190" s="378">
        <f t="shared" si="1171"/>
        <v>180.54050000000001</v>
      </c>
      <c r="W4190" s="464">
        <f t="shared" si="1172"/>
        <v>1.3730545620915902</v>
      </c>
      <c r="X4190" s="464">
        <f t="shared" si="1173"/>
        <v>0.31907236561148644</v>
      </c>
      <c r="Y4190" s="82">
        <f>Cal_051922a!$A$3</f>
        <v>20220519</v>
      </c>
      <c r="Z4190" s="694" t="s">
        <v>1524</v>
      </c>
      <c r="AA4190" s="372">
        <v>20220817</v>
      </c>
      <c r="AB4190" s="48"/>
      <c r="AC4190" s="43"/>
      <c r="AD4190" s="43"/>
      <c r="AE4190" s="689" t="s">
        <v>1250</v>
      </c>
      <c r="AF4190" s="698">
        <v>3</v>
      </c>
      <c r="AG4190" s="130" t="s">
        <v>1634</v>
      </c>
      <c r="AH4190" s="382" t="s">
        <v>1835</v>
      </c>
      <c r="AI4190" s="371"/>
    </row>
    <row r="4191" spans="1:35" s="372" customFormat="1" x14ac:dyDescent="0.2">
      <c r="A4191" s="371" t="s">
        <v>1305</v>
      </c>
      <c r="B4191" s="462">
        <v>20210719</v>
      </c>
      <c r="C4191" s="373" t="s">
        <v>70</v>
      </c>
      <c r="D4191" s="373">
        <v>14</v>
      </c>
      <c r="E4191" s="373">
        <v>14</v>
      </c>
      <c r="F4191" s="107"/>
      <c r="G4191" s="107"/>
      <c r="H4191" s="373" t="s">
        <v>11</v>
      </c>
      <c r="I4191" s="373">
        <v>550</v>
      </c>
      <c r="J4191" s="373">
        <v>20</v>
      </c>
      <c r="K4191" s="372">
        <v>5</v>
      </c>
      <c r="L4191" s="372">
        <v>1</v>
      </c>
      <c r="M4191" s="372">
        <v>0</v>
      </c>
      <c r="N4191" s="375">
        <f>1/3</f>
        <v>0.33333333333333331</v>
      </c>
      <c r="O4191" s="82" t="str">
        <f>Cal_051922a!$E$2</f>
        <v>Cal_051922a</v>
      </c>
      <c r="P4191" s="158">
        <f>Cal_051922a!$Q$3</f>
        <v>1.8382409380942635</v>
      </c>
      <c r="Q4191" s="158">
        <f>Cal_051922a!$R$3</f>
        <v>0.56187208580813652</v>
      </c>
      <c r="R4191" s="376">
        <v>144.69999999999999</v>
      </c>
      <c r="S4191" s="376">
        <v>86.69</v>
      </c>
      <c r="T4191" s="82">
        <f t="shared" ref="T4191" si="1202">AVERAGE(0.524, 0.653, 0.833, 0.775, 0.829, 0.959)</f>
        <v>0.76216666666666655</v>
      </c>
      <c r="U4191" s="378">
        <f t="shared" si="1170"/>
        <v>143.93783333333332</v>
      </c>
      <c r="V4191" s="378">
        <f t="shared" si="1171"/>
        <v>85.927833333333325</v>
      </c>
      <c r="W4191" s="464">
        <f t="shared" si="1172"/>
        <v>1.9494067171732372</v>
      </c>
      <c r="X4191" s="464">
        <f t="shared" si="1173"/>
        <v>0.47107786741398144</v>
      </c>
      <c r="Y4191" s="82">
        <f>Cal_051922a!$A$3</f>
        <v>20220519</v>
      </c>
      <c r="Z4191" s="90" t="s">
        <v>1547</v>
      </c>
      <c r="AA4191" s="82">
        <v>20220819</v>
      </c>
      <c r="AB4191" s="48"/>
      <c r="AC4191" s="43"/>
      <c r="AD4191" s="43"/>
      <c r="AE4191" s="689" t="s">
        <v>1250</v>
      </c>
      <c r="AF4191" s="698">
        <v>3</v>
      </c>
      <c r="AG4191" s="130" t="s">
        <v>1634</v>
      </c>
      <c r="AH4191" s="382" t="s">
        <v>1834</v>
      </c>
      <c r="AI4191" s="371"/>
    </row>
    <row r="4192" spans="1:35" x14ac:dyDescent="0.2">
      <c r="A4192" t="s">
        <v>1305</v>
      </c>
      <c r="B4192" s="45">
        <v>20210719</v>
      </c>
      <c r="C4192" s="107" t="s">
        <v>70</v>
      </c>
      <c r="D4192" s="107">
        <v>14</v>
      </c>
      <c r="E4192" s="107">
        <v>17</v>
      </c>
      <c r="H4192" s="107" t="s">
        <v>10</v>
      </c>
      <c r="I4192" s="107">
        <v>290</v>
      </c>
      <c r="J4192" s="107">
        <v>0</v>
      </c>
      <c r="K4192" s="43">
        <v>5</v>
      </c>
      <c r="L4192" s="43">
        <v>1</v>
      </c>
      <c r="M4192" s="43">
        <v>0</v>
      </c>
      <c r="N4192" s="49">
        <v>1</v>
      </c>
      <c r="O4192" s="82" t="str">
        <f>Cal_051922a!$E$2</f>
        <v>Cal_051922a</v>
      </c>
      <c r="P4192" s="158">
        <f>Cal_051922a!$Q$3</f>
        <v>1.8382409380942635</v>
      </c>
      <c r="Q4192" s="158">
        <f>Cal_051922a!$R$3</f>
        <v>0.56187208580813652</v>
      </c>
      <c r="R4192" s="46">
        <v>57.83</v>
      </c>
      <c r="S4192" s="46">
        <v>37.5</v>
      </c>
      <c r="T4192" s="50">
        <f>AVERAGE(1.019, 0.879, 0.893, 0.916,0.713,0.709,0.919)</f>
        <v>0.86399999999999999</v>
      </c>
      <c r="U4192" s="79">
        <f t="shared" si="1170"/>
        <v>56.966000000000001</v>
      </c>
      <c r="V4192" s="79">
        <f t="shared" si="1171"/>
        <v>36.636000000000003</v>
      </c>
      <c r="W4192" s="465">
        <f t="shared" si="1172"/>
        <v>0.43189721962468924</v>
      </c>
      <c r="X4192" s="465">
        <f t="shared" si="1173"/>
        <v>0.22051178574710714</v>
      </c>
      <c r="Y4192" s="43">
        <f>Cal_051922a!$A$3</f>
        <v>20220519</v>
      </c>
      <c r="Z4192" s="48" t="s">
        <v>2026</v>
      </c>
      <c r="AA4192" s="43">
        <v>20230217</v>
      </c>
      <c r="AE4192" s="689" t="s">
        <v>1250</v>
      </c>
      <c r="AF4192" s="130">
        <v>1</v>
      </c>
    </row>
    <row r="4193" spans="1:35" x14ac:dyDescent="0.2">
      <c r="A4193" t="s">
        <v>1305</v>
      </c>
      <c r="B4193" s="45">
        <v>20210719</v>
      </c>
      <c r="C4193" s="107" t="s">
        <v>70</v>
      </c>
      <c r="D4193" s="107">
        <v>14</v>
      </c>
      <c r="E4193" s="107">
        <v>17</v>
      </c>
      <c r="H4193" s="107" t="s">
        <v>11</v>
      </c>
      <c r="I4193" s="107">
        <v>290</v>
      </c>
      <c r="J4193" s="107">
        <v>0</v>
      </c>
      <c r="K4193" s="43">
        <v>5</v>
      </c>
      <c r="L4193" s="43">
        <v>1</v>
      </c>
      <c r="M4193" s="43">
        <v>0</v>
      </c>
      <c r="N4193" s="49">
        <v>1</v>
      </c>
      <c r="O4193" s="82" t="str">
        <f>Cal_051922a!$E$2</f>
        <v>Cal_051922a</v>
      </c>
      <c r="P4193" s="158">
        <f>Cal_051922a!$Q$3</f>
        <v>1.8382409380942635</v>
      </c>
      <c r="Q4193" s="158">
        <f>Cal_051922a!$R$3</f>
        <v>0.56187208580813652</v>
      </c>
      <c r="R4193" s="46">
        <v>60.02</v>
      </c>
      <c r="S4193" s="46">
        <v>38.35</v>
      </c>
      <c r="T4193" s="50">
        <f t="shared" ref="T4193:T4194" si="1203">AVERAGE(0.687,0.608,0.654,0.472,0.53,0.62)</f>
        <v>0.59516666666666662</v>
      </c>
      <c r="U4193" s="79">
        <f t="shared" si="1170"/>
        <v>59.424833333333339</v>
      </c>
      <c r="V4193" s="79">
        <f t="shared" si="1171"/>
        <v>37.754833333333337</v>
      </c>
      <c r="W4193" s="465">
        <f t="shared" si="1172"/>
        <v>0.46036462121333094</v>
      </c>
      <c r="X4193" s="465">
        <f t="shared" si="1173"/>
        <v>0.21196841904701255</v>
      </c>
      <c r="Y4193" s="82">
        <f>Cal_051922a!$A$3</f>
        <v>20220519</v>
      </c>
      <c r="Z4193" s="90" t="s">
        <v>1576</v>
      </c>
      <c r="AA4193" s="82">
        <v>20221106</v>
      </c>
      <c r="AE4193" s="689" t="s">
        <v>1250</v>
      </c>
      <c r="AF4193" s="130">
        <v>1</v>
      </c>
    </row>
    <row r="4194" spans="1:35" x14ac:dyDescent="0.2">
      <c r="A4194" t="s">
        <v>1305</v>
      </c>
      <c r="B4194" s="45">
        <v>20210719</v>
      </c>
      <c r="C4194" s="107" t="s">
        <v>70</v>
      </c>
      <c r="D4194" s="107">
        <v>14</v>
      </c>
      <c r="E4194" s="107">
        <v>20</v>
      </c>
      <c r="H4194" s="107" t="s">
        <v>10</v>
      </c>
      <c r="I4194" s="107">
        <v>290</v>
      </c>
      <c r="J4194" s="107">
        <v>0</v>
      </c>
      <c r="K4194" s="43">
        <v>5</v>
      </c>
      <c r="L4194" s="43">
        <v>1</v>
      </c>
      <c r="M4194" s="43">
        <v>0</v>
      </c>
      <c r="N4194" s="49">
        <v>1</v>
      </c>
      <c r="O4194" s="82" t="str">
        <f>Cal_051922a!$E$2</f>
        <v>Cal_051922a</v>
      </c>
      <c r="P4194" s="158">
        <f>Cal_051922a!$Q$3</f>
        <v>1.8382409380942635</v>
      </c>
      <c r="Q4194" s="158">
        <f>Cal_051922a!$R$3</f>
        <v>0.56187208580813652</v>
      </c>
      <c r="R4194" s="46">
        <v>16.02</v>
      </c>
      <c r="S4194" s="46">
        <v>10.68</v>
      </c>
      <c r="T4194" s="50">
        <f t="shared" si="1203"/>
        <v>0.59516666666666662</v>
      </c>
      <c r="U4194" s="79">
        <f t="shared" si="1170"/>
        <v>15.424833333333332</v>
      </c>
      <c r="V4194" s="79">
        <f t="shared" si="1171"/>
        <v>10.084833333333332</v>
      </c>
      <c r="W4194" s="465">
        <f t="shared" si="1172"/>
        <v>0.11344471976369112</v>
      </c>
      <c r="X4194" s="465">
        <f t="shared" si="1173"/>
        <v>6.6144648189697286E-2</v>
      </c>
      <c r="Y4194" s="82">
        <f>Cal_051922a!$A$3</f>
        <v>20220519</v>
      </c>
      <c r="Z4194" s="90" t="s">
        <v>1576</v>
      </c>
      <c r="AA4194" s="82">
        <v>20221106</v>
      </c>
      <c r="AE4194" s="689" t="s">
        <v>1250</v>
      </c>
      <c r="AF4194" s="130">
        <v>1</v>
      </c>
      <c r="AG4194" s="130" t="s">
        <v>1634</v>
      </c>
    </row>
    <row r="4195" spans="1:35" x14ac:dyDescent="0.2">
      <c r="A4195" t="s">
        <v>1305</v>
      </c>
      <c r="B4195" s="45">
        <v>20210719</v>
      </c>
      <c r="C4195" s="107" t="s">
        <v>70</v>
      </c>
      <c r="D4195" s="107">
        <v>14</v>
      </c>
      <c r="E4195" s="107">
        <v>20</v>
      </c>
      <c r="H4195" s="107" t="s">
        <v>11</v>
      </c>
      <c r="I4195" s="107">
        <v>290</v>
      </c>
      <c r="J4195" s="107">
        <v>0</v>
      </c>
      <c r="K4195" s="43">
        <v>5</v>
      </c>
      <c r="L4195" s="43">
        <v>1</v>
      </c>
      <c r="M4195" s="43">
        <v>0</v>
      </c>
      <c r="N4195" s="49">
        <v>1</v>
      </c>
      <c r="O4195" s="82" t="str">
        <f>Cal_051922a!$E$2</f>
        <v>Cal_051922a</v>
      </c>
      <c r="P4195" s="158">
        <f>Cal_051922a!$Q$3</f>
        <v>1.8382409380942635</v>
      </c>
      <c r="Q4195" s="158">
        <f>Cal_051922a!$R$3</f>
        <v>0.56187208580813652</v>
      </c>
      <c r="R4195" s="46">
        <v>15.38</v>
      </c>
      <c r="S4195" s="46">
        <v>10.19</v>
      </c>
      <c r="T4195" s="43">
        <f t="shared" ref="T4195" si="1204">AVERAGE(0.606,0.763,0.748,0.817,0.777,0.792)</f>
        <v>0.75050000000000006</v>
      </c>
      <c r="U4195" s="79">
        <f t="shared" ref="U4195:U4258" si="1205">(R4195-T4195)*(L4195+M4195)/L4195</f>
        <v>14.6295</v>
      </c>
      <c r="V4195" s="79">
        <f t="shared" ref="V4195:V4258" si="1206">(S4195-T4195)*(L4195+M4195)/L4195</f>
        <v>9.4394999999999989</v>
      </c>
      <c r="W4195" s="465">
        <f t="shared" ref="W4195:W4258" si="1207">(Q4195*P4195/(P4195-1)*(U4195-V4195)*(K4195)/I4195)/N4195</f>
        <v>0.1102580703321268</v>
      </c>
      <c r="X4195" s="465">
        <f t="shared" ref="X4195:X4258" si="1208">(Q4195*P4195/(P4195-1)*(P4195*V4195-U4195)*(K4195)/I4195)/N4195</f>
        <v>5.7839287627450456E-2</v>
      </c>
      <c r="Y4195" s="43">
        <f>Cal_051922a!$A$3</f>
        <v>20220519</v>
      </c>
      <c r="Z4195" s="48" t="s">
        <v>1582</v>
      </c>
      <c r="AA4195" s="43">
        <v>20221107</v>
      </c>
      <c r="AE4195" s="689" t="s">
        <v>1250</v>
      </c>
      <c r="AF4195" s="130">
        <v>3</v>
      </c>
      <c r="AG4195" s="130" t="s">
        <v>1634</v>
      </c>
      <c r="AH4195" s="490" t="s">
        <v>1308</v>
      </c>
    </row>
    <row r="4196" spans="1:35" x14ac:dyDescent="0.2">
      <c r="A4196" t="s">
        <v>1305</v>
      </c>
      <c r="B4196" s="45">
        <v>20210719</v>
      </c>
      <c r="C4196" s="107" t="s">
        <v>70</v>
      </c>
      <c r="D4196" s="107">
        <v>14</v>
      </c>
      <c r="E4196" s="107">
        <v>20</v>
      </c>
      <c r="H4196" s="107" t="s">
        <v>10</v>
      </c>
      <c r="I4196" s="107">
        <v>290</v>
      </c>
      <c r="J4196" s="107">
        <v>10</v>
      </c>
      <c r="K4196" s="43">
        <v>5</v>
      </c>
      <c r="L4196" s="43">
        <v>1</v>
      </c>
      <c r="M4196" s="43">
        <v>0</v>
      </c>
      <c r="N4196" s="49">
        <v>1</v>
      </c>
      <c r="O4196" s="82" t="str">
        <f>Cal_051922a!$E$2</f>
        <v>Cal_051922a</v>
      </c>
      <c r="P4196" s="158">
        <f>Cal_051922a!$Q$3</f>
        <v>1.8382409380942635</v>
      </c>
      <c r="Q4196" s="158">
        <f>Cal_051922a!$R$3</f>
        <v>0.56187208580813652</v>
      </c>
      <c r="R4196" s="46">
        <v>12.27</v>
      </c>
      <c r="S4196" s="46">
        <v>7.8490000000000002</v>
      </c>
      <c r="T4196" s="50">
        <f>AVERAGE(0.765, 0.963, 0.949, 0.629, 0.835, 0.766)</f>
        <v>0.8178333333333333</v>
      </c>
      <c r="U4196" s="79">
        <f t="shared" si="1205"/>
        <v>11.452166666666667</v>
      </c>
      <c r="V4196" s="79">
        <f t="shared" si="1206"/>
        <v>7.0311666666666666</v>
      </c>
      <c r="W4196" s="465">
        <f t="shared" si="1207"/>
        <v>9.3921180912973495E-2</v>
      </c>
      <c r="X4196" s="465">
        <f t="shared" si="1208"/>
        <v>3.12888980149479E-2</v>
      </c>
      <c r="Y4196" s="43">
        <f>Cal_051922a!$A$3</f>
        <v>20220519</v>
      </c>
      <c r="Z4196" s="48" t="s">
        <v>2007</v>
      </c>
      <c r="AA4196" s="43">
        <v>20230214</v>
      </c>
      <c r="AE4196" s="689" t="s">
        <v>1250</v>
      </c>
      <c r="AF4196" s="130">
        <v>1</v>
      </c>
    </row>
    <row r="4197" spans="1:35" x14ac:dyDescent="0.2">
      <c r="A4197" t="s">
        <v>1305</v>
      </c>
      <c r="B4197" s="45">
        <v>20210719</v>
      </c>
      <c r="C4197" s="107" t="s">
        <v>70</v>
      </c>
      <c r="D4197" s="107">
        <v>14</v>
      </c>
      <c r="E4197" s="107">
        <v>20</v>
      </c>
      <c r="H4197" s="107" t="s">
        <v>11</v>
      </c>
      <c r="I4197" s="107">
        <v>290</v>
      </c>
      <c r="J4197" s="107">
        <v>10</v>
      </c>
      <c r="K4197" s="43">
        <v>5</v>
      </c>
      <c r="L4197" s="43">
        <v>1</v>
      </c>
      <c r="M4197" s="43">
        <v>0</v>
      </c>
      <c r="N4197" s="49">
        <v>1</v>
      </c>
      <c r="O4197" s="82" t="str">
        <f>Cal_051922a!$E$2</f>
        <v>Cal_051922a</v>
      </c>
      <c r="P4197" s="158">
        <f>Cal_051922a!$Q$3</f>
        <v>1.8382409380942635</v>
      </c>
      <c r="Q4197" s="158">
        <f>Cal_051922a!$R$3</f>
        <v>0.56187208580813652</v>
      </c>
      <c r="R4197" s="46">
        <v>11.38</v>
      </c>
      <c r="S4197" s="46">
        <v>6.9390000000000001</v>
      </c>
      <c r="T4197" s="50">
        <f t="shared" ref="T4197" si="1209">AVERAGE(0.492,0.582,0.639,0.682,0.559,0.771)</f>
        <v>0.62083333333333335</v>
      </c>
      <c r="U4197" s="79">
        <f t="shared" si="1205"/>
        <v>10.759166666666667</v>
      </c>
      <c r="V4197" s="79">
        <f t="shared" si="1206"/>
        <v>6.3181666666666665</v>
      </c>
      <c r="W4197" s="465">
        <f t="shared" si="1207"/>
        <v>9.434606750384876E-2</v>
      </c>
      <c r="X4197" s="465">
        <f t="shared" si="1208"/>
        <v>1.8167002448472396E-2</v>
      </c>
      <c r="Y4197" s="43">
        <f>Cal_051922a!$A$3</f>
        <v>20220519</v>
      </c>
      <c r="Z4197" s="48" t="s">
        <v>1596</v>
      </c>
      <c r="AA4197" s="43">
        <v>20221201</v>
      </c>
      <c r="AE4197" s="689" t="s">
        <v>1250</v>
      </c>
      <c r="AF4197" s="130">
        <v>1</v>
      </c>
    </row>
    <row r="4198" spans="1:35" s="82" customFormat="1" x14ac:dyDescent="0.2">
      <c r="A4198" s="155" t="s">
        <v>1305</v>
      </c>
      <c r="B4198" s="81">
        <v>20210719</v>
      </c>
      <c r="C4198" s="126" t="s">
        <v>70</v>
      </c>
      <c r="D4198" s="126">
        <v>14</v>
      </c>
      <c r="E4198" s="126">
        <v>20</v>
      </c>
      <c r="F4198" s="107"/>
      <c r="G4198" s="107"/>
      <c r="H4198" s="126" t="s">
        <v>10</v>
      </c>
      <c r="I4198" s="126">
        <v>294</v>
      </c>
      <c r="J4198" s="126">
        <v>5</v>
      </c>
      <c r="K4198" s="82">
        <v>5</v>
      </c>
      <c r="L4198" s="82">
        <v>1</v>
      </c>
      <c r="M4198" s="82">
        <v>0</v>
      </c>
      <c r="N4198" s="83">
        <v>1</v>
      </c>
      <c r="O4198" s="82" t="str">
        <f>Cal_051922a!$E$2</f>
        <v>Cal_051922a</v>
      </c>
      <c r="P4198" s="158">
        <f>Cal_051922a!$Q$3</f>
        <v>1.8382409380942635</v>
      </c>
      <c r="Q4198" s="158">
        <f>Cal_051922a!$R$3</f>
        <v>0.56187208580813652</v>
      </c>
      <c r="R4198" s="84">
        <v>4.3940000000000001</v>
      </c>
      <c r="S4198" s="84">
        <v>3.415</v>
      </c>
      <c r="T4198" s="82">
        <f t="shared" ref="T4198:T4199" si="1210">AVERAGE(0.524, 0.653, 0.833, 0.775, 0.829, 0.959)</f>
        <v>0.76216666666666655</v>
      </c>
      <c r="U4198" s="125">
        <f t="shared" si="1205"/>
        <v>3.6318333333333337</v>
      </c>
      <c r="V4198" s="125">
        <f t="shared" si="1206"/>
        <v>2.6528333333333336</v>
      </c>
      <c r="W4198" s="459">
        <f t="shared" si="1207"/>
        <v>2.0515229934590404E-2</v>
      </c>
      <c r="X4198" s="459">
        <f t="shared" si="1208"/>
        <v>2.6083333702768333E-2</v>
      </c>
      <c r="Y4198" s="82">
        <f>Cal_051922a!$A$3</f>
        <v>20220519</v>
      </c>
      <c r="Z4198" s="90" t="s">
        <v>1547</v>
      </c>
      <c r="AA4198" s="82">
        <v>20220819</v>
      </c>
      <c r="AB4198" s="48"/>
      <c r="AC4198" s="43"/>
      <c r="AD4198" s="43"/>
      <c r="AE4198" s="689" t="s">
        <v>1250</v>
      </c>
      <c r="AF4198" s="567">
        <v>1</v>
      </c>
      <c r="AG4198" s="130" t="s">
        <v>1634</v>
      </c>
      <c r="AH4198" s="159" t="s">
        <v>232</v>
      </c>
      <c r="AI4198" s="155"/>
    </row>
    <row r="4199" spans="1:35" s="82" customFormat="1" x14ac:dyDescent="0.2">
      <c r="A4199" s="155" t="s">
        <v>1305</v>
      </c>
      <c r="B4199" s="81">
        <v>20210719</v>
      </c>
      <c r="C4199" s="126" t="s">
        <v>70</v>
      </c>
      <c r="D4199" s="126">
        <v>14</v>
      </c>
      <c r="E4199" s="126">
        <v>20</v>
      </c>
      <c r="F4199" s="107"/>
      <c r="G4199" s="107"/>
      <c r="H4199" s="126" t="s">
        <v>11</v>
      </c>
      <c r="I4199" s="126">
        <v>293</v>
      </c>
      <c r="J4199" s="126">
        <v>5</v>
      </c>
      <c r="K4199" s="82">
        <v>5</v>
      </c>
      <c r="L4199" s="82">
        <v>1</v>
      </c>
      <c r="M4199" s="82">
        <v>0</v>
      </c>
      <c r="N4199" s="83">
        <v>1</v>
      </c>
      <c r="O4199" s="82" t="str">
        <f>Cal_051922a!$E$2</f>
        <v>Cal_051922a</v>
      </c>
      <c r="P4199" s="158">
        <f>Cal_051922a!$Q$3</f>
        <v>1.8382409380942635</v>
      </c>
      <c r="Q4199" s="158">
        <f>Cal_051922a!$R$3</f>
        <v>0.56187208580813652</v>
      </c>
      <c r="R4199" s="84">
        <v>4.5739999999999998</v>
      </c>
      <c r="S4199" s="84">
        <v>3.2010000000000001</v>
      </c>
      <c r="T4199" s="82">
        <f t="shared" si="1210"/>
        <v>0.76216666666666655</v>
      </c>
      <c r="U4199" s="125">
        <f t="shared" si="1205"/>
        <v>3.8118333333333334</v>
      </c>
      <c r="V4199" s="125">
        <f t="shared" si="1206"/>
        <v>2.4388333333333336</v>
      </c>
      <c r="W4199" s="459">
        <f t="shared" si="1207"/>
        <v>2.8869811243822069E-2</v>
      </c>
      <c r="X4199" s="459">
        <f t="shared" si="1208"/>
        <v>1.4115927665294625E-2</v>
      </c>
      <c r="Y4199" s="82">
        <f>Cal_051922a!$A$3</f>
        <v>20220519</v>
      </c>
      <c r="Z4199" s="90" t="s">
        <v>1547</v>
      </c>
      <c r="AA4199" s="82">
        <v>20220819</v>
      </c>
      <c r="AB4199" s="48"/>
      <c r="AC4199" s="43"/>
      <c r="AD4199" s="43"/>
      <c r="AE4199" s="689" t="s">
        <v>1250</v>
      </c>
      <c r="AF4199" s="567">
        <v>1</v>
      </c>
      <c r="AG4199" s="130" t="s">
        <v>1634</v>
      </c>
      <c r="AH4199" s="159" t="s">
        <v>233</v>
      </c>
      <c r="AI4199" s="155"/>
    </row>
    <row r="4200" spans="1:35" s="372" customFormat="1" x14ac:dyDescent="0.2">
      <c r="A4200" s="371" t="s">
        <v>1305</v>
      </c>
      <c r="B4200" s="462">
        <v>20210719</v>
      </c>
      <c r="C4200" s="373" t="s">
        <v>70</v>
      </c>
      <c r="D4200" s="373">
        <v>14</v>
      </c>
      <c r="E4200" s="373">
        <v>20</v>
      </c>
      <c r="F4200" s="107"/>
      <c r="G4200" s="107"/>
      <c r="H4200" s="373" t="s">
        <v>10</v>
      </c>
      <c r="I4200" s="373">
        <v>550</v>
      </c>
      <c r="J4200" s="373">
        <v>20</v>
      </c>
      <c r="K4200" s="372">
        <v>5</v>
      </c>
      <c r="L4200" s="372">
        <v>1</v>
      </c>
      <c r="M4200" s="372">
        <v>0</v>
      </c>
      <c r="N4200" s="375">
        <v>1</v>
      </c>
      <c r="O4200" s="82" t="str">
        <f>Cal_051922a!$E$2</f>
        <v>Cal_051922a</v>
      </c>
      <c r="P4200" s="158">
        <f>Cal_051922a!$Q$3</f>
        <v>1.8382409380942635</v>
      </c>
      <c r="Q4200" s="158">
        <f>Cal_051922a!$R$3</f>
        <v>0.56187208580813652</v>
      </c>
      <c r="R4200" s="376">
        <v>2.319</v>
      </c>
      <c r="S4200" s="376">
        <v>1.4770000000000001</v>
      </c>
      <c r="T4200" s="158">
        <f t="shared" ref="T4200:T4201" si="1211">AVERAGE(0.531, 0.694, 0.762, 0.849, 0.778, 0.943)</f>
        <v>0.75950000000000006</v>
      </c>
      <c r="U4200" s="378">
        <f t="shared" si="1205"/>
        <v>1.5594999999999999</v>
      </c>
      <c r="V4200" s="378">
        <f t="shared" si="1206"/>
        <v>0.71750000000000003</v>
      </c>
      <c r="W4200" s="464">
        <f t="shared" si="1207"/>
        <v>9.4317097963561806E-3</v>
      </c>
      <c r="X4200" s="464">
        <f t="shared" si="1208"/>
        <v>-2.6946700345353903E-3</v>
      </c>
      <c r="Y4200" s="82">
        <f>Cal_051922a!$A$3</f>
        <v>20220519</v>
      </c>
      <c r="Z4200" s="694" t="s">
        <v>1524</v>
      </c>
      <c r="AA4200" s="372">
        <v>20220817</v>
      </c>
      <c r="AB4200" s="48"/>
      <c r="AC4200" s="43"/>
      <c r="AD4200" s="43"/>
      <c r="AE4200" s="689" t="s">
        <v>1250</v>
      </c>
      <c r="AF4200" s="628">
        <v>1</v>
      </c>
      <c r="AG4200" s="130" t="s">
        <v>2202</v>
      </c>
      <c r="AH4200" s="750" t="s">
        <v>1859</v>
      </c>
      <c r="AI4200" s="371"/>
    </row>
    <row r="4201" spans="1:35" s="610" customFormat="1" ht="13.5" thickBot="1" x14ac:dyDescent="0.25">
      <c r="A4201" s="613" t="s">
        <v>1305</v>
      </c>
      <c r="B4201" s="611">
        <v>20210719</v>
      </c>
      <c r="C4201" s="612" t="s">
        <v>70</v>
      </c>
      <c r="D4201" s="612">
        <v>14</v>
      </c>
      <c r="E4201" s="612">
        <v>20</v>
      </c>
      <c r="F4201" s="140"/>
      <c r="G4201" s="140"/>
      <c r="H4201" s="612" t="s">
        <v>11</v>
      </c>
      <c r="I4201" s="612">
        <v>552</v>
      </c>
      <c r="J4201" s="612">
        <v>20</v>
      </c>
      <c r="K4201" s="610">
        <v>5</v>
      </c>
      <c r="L4201" s="610">
        <v>1</v>
      </c>
      <c r="M4201" s="610">
        <v>0</v>
      </c>
      <c r="N4201" s="614">
        <v>1</v>
      </c>
      <c r="O4201" s="82" t="str">
        <f>Cal_051922a!$E$2</f>
        <v>Cal_051922a</v>
      </c>
      <c r="P4201" s="158">
        <f>Cal_051922a!$Q$3</f>
        <v>1.8382409380942635</v>
      </c>
      <c r="Q4201" s="158">
        <f>Cal_051922a!$R$3</f>
        <v>0.56187208580813652</v>
      </c>
      <c r="R4201" s="626">
        <v>2.6259999999999999</v>
      </c>
      <c r="S4201" s="626">
        <v>2.1019999999999999</v>
      </c>
      <c r="T4201" s="158">
        <f t="shared" si="1211"/>
        <v>0.75950000000000006</v>
      </c>
      <c r="U4201" s="378">
        <f t="shared" si="1205"/>
        <v>1.8664999999999998</v>
      </c>
      <c r="V4201" s="378">
        <f t="shared" si="1206"/>
        <v>1.3424999999999998</v>
      </c>
      <c r="W4201" s="464">
        <f t="shared" si="1207"/>
        <v>5.8483484012140071E-3</v>
      </c>
      <c r="X4201" s="464">
        <f t="shared" si="1208"/>
        <v>6.7115206442195747E-3</v>
      </c>
      <c r="Y4201" s="82">
        <f>Cal_051922a!$A$3</f>
        <v>20220519</v>
      </c>
      <c r="Z4201" s="694" t="s">
        <v>1524</v>
      </c>
      <c r="AA4201" s="372">
        <v>20220817</v>
      </c>
      <c r="AB4201" s="121"/>
      <c r="AC4201" s="115"/>
      <c r="AD4201" s="115"/>
      <c r="AE4201" s="689" t="s">
        <v>1250</v>
      </c>
      <c r="AF4201" s="633">
        <v>1</v>
      </c>
      <c r="AG4201" s="130" t="s">
        <v>2202</v>
      </c>
      <c r="AH4201" s="751" t="s">
        <v>1860</v>
      </c>
      <c r="AI4201" s="613"/>
    </row>
    <row r="4202" spans="1:35" x14ac:dyDescent="0.2">
      <c r="A4202" t="s">
        <v>1305</v>
      </c>
      <c r="B4202" s="45">
        <v>20210719</v>
      </c>
      <c r="C4202" s="107" t="s">
        <v>69</v>
      </c>
      <c r="D4202" s="107">
        <v>15</v>
      </c>
      <c r="E4202" s="107">
        <v>4</v>
      </c>
      <c r="H4202" s="107" t="s">
        <v>10</v>
      </c>
      <c r="I4202" s="107">
        <v>290</v>
      </c>
      <c r="J4202" s="107">
        <v>0</v>
      </c>
      <c r="K4202" s="43">
        <v>5</v>
      </c>
      <c r="L4202" s="43">
        <v>1</v>
      </c>
      <c r="M4202" s="43">
        <v>0</v>
      </c>
      <c r="N4202" s="49">
        <v>1</v>
      </c>
      <c r="O4202" s="82" t="str">
        <f>Cal_051922a!$E$2</f>
        <v>Cal_051922a</v>
      </c>
      <c r="P4202" s="158">
        <f>Cal_051922a!$Q$3</f>
        <v>1.8382409380942635</v>
      </c>
      <c r="Q4202" s="158">
        <f>Cal_051922a!$R$3</f>
        <v>0.56187208580813652</v>
      </c>
      <c r="R4202" s="46">
        <v>36.630000000000003</v>
      </c>
      <c r="S4202" s="46">
        <v>27.21</v>
      </c>
      <c r="T4202" s="50">
        <f t="shared" ref="T4202:T4203" si="1212">AVERAGE(0.687,0.608,0.654,0.472,0.53,0.62)</f>
        <v>0.59516666666666662</v>
      </c>
      <c r="U4202" s="79">
        <f t="shared" si="1205"/>
        <v>36.034833333333339</v>
      </c>
      <c r="V4202" s="79">
        <f t="shared" si="1206"/>
        <v>26.614833333333333</v>
      </c>
      <c r="W4202" s="465">
        <f t="shared" si="1207"/>
        <v>0.20012158430224178</v>
      </c>
      <c r="X4202" s="465">
        <f t="shared" si="1208"/>
        <v>0.27383182063105155</v>
      </c>
      <c r="Y4202" s="43">
        <f>Cal_051922a!$A$3</f>
        <v>20220519</v>
      </c>
      <c r="Z4202" s="86" t="s">
        <v>1576</v>
      </c>
      <c r="AA4202" s="43">
        <v>20221106</v>
      </c>
      <c r="AE4202" s="689" t="s">
        <v>1250</v>
      </c>
      <c r="AF4202" s="130">
        <v>3</v>
      </c>
      <c r="AG4202" s="130" t="s">
        <v>1634</v>
      </c>
      <c r="AH4202" s="490" t="s">
        <v>1310</v>
      </c>
    </row>
    <row r="4203" spans="1:35" x14ac:dyDescent="0.2">
      <c r="A4203" t="s">
        <v>1305</v>
      </c>
      <c r="B4203" s="45">
        <v>20210719</v>
      </c>
      <c r="C4203" s="107" t="s">
        <v>69</v>
      </c>
      <c r="D4203" s="107">
        <v>15</v>
      </c>
      <c r="E4203" s="107">
        <v>4</v>
      </c>
      <c r="H4203" s="107" t="s">
        <v>11</v>
      </c>
      <c r="I4203" s="107">
        <v>290</v>
      </c>
      <c r="J4203" s="107">
        <v>0</v>
      </c>
      <c r="K4203" s="43">
        <v>5</v>
      </c>
      <c r="L4203" s="43">
        <v>1</v>
      </c>
      <c r="M4203" s="43">
        <v>0</v>
      </c>
      <c r="N4203" s="49">
        <v>1</v>
      </c>
      <c r="O4203" s="82" t="str">
        <f>Cal_051922a!$E$2</f>
        <v>Cal_051922a</v>
      </c>
      <c r="P4203" s="158">
        <f>Cal_051922a!$Q$3</f>
        <v>1.8382409380942635</v>
      </c>
      <c r="Q4203" s="158">
        <f>Cal_051922a!$R$3</f>
        <v>0.56187208580813652</v>
      </c>
      <c r="R4203" s="46">
        <v>34.869999999999997</v>
      </c>
      <c r="S4203" s="46">
        <v>25.54</v>
      </c>
      <c r="T4203" s="50">
        <f t="shared" si="1212"/>
        <v>0.59516666666666662</v>
      </c>
      <c r="U4203" s="79">
        <f t="shared" si="1205"/>
        <v>34.274833333333333</v>
      </c>
      <c r="V4203" s="79">
        <f t="shared" si="1206"/>
        <v>24.944833333333332</v>
      </c>
      <c r="W4203" s="465">
        <f t="shared" si="1207"/>
        <v>0.19820959464330309</v>
      </c>
      <c r="X4203" s="465">
        <f t="shared" si="1208"/>
        <v>0.24600467285765865</v>
      </c>
      <c r="Y4203" s="82">
        <f>Cal_051922a!$A$3</f>
        <v>20220519</v>
      </c>
      <c r="Z4203" s="90" t="s">
        <v>1576</v>
      </c>
      <c r="AA4203" s="82">
        <v>20221106</v>
      </c>
      <c r="AE4203" s="689" t="s">
        <v>1250</v>
      </c>
      <c r="AF4203" s="130">
        <v>3</v>
      </c>
      <c r="AG4203" s="130" t="s">
        <v>1634</v>
      </c>
      <c r="AH4203" s="490" t="s">
        <v>1310</v>
      </c>
    </row>
    <row r="4204" spans="1:35" s="82" customFormat="1" x14ac:dyDescent="0.2">
      <c r="A4204" s="155" t="s">
        <v>1305</v>
      </c>
      <c r="B4204" s="81">
        <v>20210719</v>
      </c>
      <c r="C4204" s="126" t="s">
        <v>69</v>
      </c>
      <c r="D4204" s="126">
        <v>15</v>
      </c>
      <c r="E4204" s="126">
        <v>4</v>
      </c>
      <c r="F4204" s="107"/>
      <c r="G4204" s="107"/>
      <c r="H4204" s="126" t="s">
        <v>10</v>
      </c>
      <c r="I4204" s="126">
        <v>294</v>
      </c>
      <c r="J4204" s="126">
        <v>5</v>
      </c>
      <c r="K4204" s="82">
        <v>5</v>
      </c>
      <c r="L4204" s="82">
        <v>1</v>
      </c>
      <c r="M4204" s="82">
        <v>0</v>
      </c>
      <c r="N4204" s="83">
        <v>1</v>
      </c>
      <c r="O4204" s="82" t="str">
        <f>Cal_051922a!$E$2</f>
        <v>Cal_051922a</v>
      </c>
      <c r="P4204" s="158">
        <f>Cal_051922a!$Q$3</f>
        <v>1.8382409380942635</v>
      </c>
      <c r="Q4204" s="158">
        <f>Cal_051922a!$R$3</f>
        <v>0.56187208580813652</v>
      </c>
      <c r="R4204" s="84">
        <v>11.94</v>
      </c>
      <c r="S4204" s="84">
        <v>8.4870000000000001</v>
      </c>
      <c r="T4204" s="158">
        <f t="shared" ref="T4204:T4207" si="1213">AVERAGE(0.531, 0.694, 0.762, 0.849, 0.778, 0.943)</f>
        <v>0.75950000000000006</v>
      </c>
      <c r="U4204" s="125">
        <f t="shared" si="1205"/>
        <v>11.180499999999999</v>
      </c>
      <c r="V4204" s="125">
        <f t="shared" si="1206"/>
        <v>7.7275</v>
      </c>
      <c r="W4204" s="459">
        <f t="shared" si="1207"/>
        <v>7.2358619983800443E-2</v>
      </c>
      <c r="X4204" s="459">
        <f t="shared" si="1208"/>
        <v>6.3379421295720675E-2</v>
      </c>
      <c r="Y4204" s="82">
        <f>Cal_051922a!$A$3</f>
        <v>20220519</v>
      </c>
      <c r="Z4204" s="694" t="s">
        <v>1524</v>
      </c>
      <c r="AA4204" s="372">
        <v>20220817</v>
      </c>
      <c r="AB4204" s="48"/>
      <c r="AC4204" s="43"/>
      <c r="AD4204" s="43"/>
      <c r="AE4204" s="689" t="s">
        <v>1250</v>
      </c>
      <c r="AF4204" s="567">
        <v>1</v>
      </c>
      <c r="AG4204" s="130" t="s">
        <v>1634</v>
      </c>
      <c r="AH4204" s="159" t="s">
        <v>248</v>
      </c>
      <c r="AI4204" s="155"/>
    </row>
    <row r="4205" spans="1:35" s="82" customFormat="1" x14ac:dyDescent="0.2">
      <c r="A4205" s="155" t="s">
        <v>1305</v>
      </c>
      <c r="B4205" s="81">
        <v>20210719</v>
      </c>
      <c r="C4205" s="126" t="s">
        <v>69</v>
      </c>
      <c r="D4205" s="126">
        <v>15</v>
      </c>
      <c r="E4205" s="126">
        <v>4</v>
      </c>
      <c r="F4205" s="107"/>
      <c r="G4205" s="107"/>
      <c r="H4205" s="126" t="s">
        <v>11</v>
      </c>
      <c r="I4205" s="126">
        <v>293</v>
      </c>
      <c r="J4205" s="126">
        <v>5</v>
      </c>
      <c r="K4205" s="82">
        <v>5</v>
      </c>
      <c r="L4205" s="82">
        <v>1</v>
      </c>
      <c r="M4205" s="82">
        <v>0</v>
      </c>
      <c r="N4205" s="83">
        <v>1</v>
      </c>
      <c r="O4205" s="82" t="str">
        <f>Cal_051922a!$E$2</f>
        <v>Cal_051922a</v>
      </c>
      <c r="P4205" s="158">
        <f>Cal_051922a!$Q$3</f>
        <v>1.8382409380942635</v>
      </c>
      <c r="Q4205" s="158">
        <f>Cal_051922a!$R$3</f>
        <v>0.56187208580813652</v>
      </c>
      <c r="R4205" s="84">
        <v>17.170000000000002</v>
      </c>
      <c r="S4205" s="84">
        <v>13.22</v>
      </c>
      <c r="T4205" s="158">
        <f t="shared" si="1213"/>
        <v>0.75950000000000006</v>
      </c>
      <c r="U4205" s="125">
        <f t="shared" si="1205"/>
        <v>16.410500000000003</v>
      </c>
      <c r="V4205" s="125">
        <f t="shared" si="1206"/>
        <v>12.4605</v>
      </c>
      <c r="W4205" s="459">
        <f t="shared" si="1207"/>
        <v>8.3055902704368023E-2</v>
      </c>
      <c r="X4205" s="459">
        <f t="shared" si="1208"/>
        <v>0.13656705896188581</v>
      </c>
      <c r="Y4205" s="82">
        <f>Cal_051922a!$A$3</f>
        <v>20220519</v>
      </c>
      <c r="Z4205" s="694" t="s">
        <v>1524</v>
      </c>
      <c r="AA4205" s="372">
        <v>20220817</v>
      </c>
      <c r="AB4205" s="48"/>
      <c r="AC4205" s="43"/>
      <c r="AD4205" s="43"/>
      <c r="AE4205" s="689" t="s">
        <v>1250</v>
      </c>
      <c r="AF4205" s="567">
        <v>1</v>
      </c>
      <c r="AG4205" s="130" t="s">
        <v>1634</v>
      </c>
      <c r="AH4205" s="159" t="s">
        <v>249</v>
      </c>
      <c r="AI4205" s="155"/>
    </row>
    <row r="4206" spans="1:35" s="372" customFormat="1" x14ac:dyDescent="0.2">
      <c r="A4206" s="371" t="s">
        <v>1305</v>
      </c>
      <c r="B4206" s="462">
        <v>20210719</v>
      </c>
      <c r="C4206" s="373" t="s">
        <v>69</v>
      </c>
      <c r="D4206" s="373">
        <v>15</v>
      </c>
      <c r="E4206" s="373">
        <v>4</v>
      </c>
      <c r="F4206" s="107"/>
      <c r="G4206" s="107"/>
      <c r="H4206" s="373" t="s">
        <v>10</v>
      </c>
      <c r="I4206" s="373">
        <v>551</v>
      </c>
      <c r="J4206" s="373">
        <v>20</v>
      </c>
      <c r="K4206" s="372">
        <v>5</v>
      </c>
      <c r="L4206" s="372">
        <v>1</v>
      </c>
      <c r="M4206" s="372">
        <v>0</v>
      </c>
      <c r="N4206" s="375">
        <v>1</v>
      </c>
      <c r="O4206" s="82" t="str">
        <f>Cal_051922a!$E$2</f>
        <v>Cal_051922a</v>
      </c>
      <c r="P4206" s="158">
        <f>Cal_051922a!$Q$3</f>
        <v>1.8382409380942635</v>
      </c>
      <c r="Q4206" s="158">
        <f>Cal_051922a!$R$3</f>
        <v>0.56187208580813652</v>
      </c>
      <c r="R4206" s="376">
        <v>5.9790000000000001</v>
      </c>
      <c r="S4206" s="376">
        <v>4.8070000000000004</v>
      </c>
      <c r="T4206" s="158">
        <f t="shared" si="1213"/>
        <v>0.75950000000000006</v>
      </c>
      <c r="U4206" s="378">
        <f t="shared" si="1205"/>
        <v>5.2195</v>
      </c>
      <c r="V4206" s="378">
        <f t="shared" si="1206"/>
        <v>4.0475000000000003</v>
      </c>
      <c r="W4206" s="464">
        <f t="shared" si="1207"/>
        <v>1.3104396960678688E-2</v>
      </c>
      <c r="X4206" s="464">
        <f t="shared" si="1208"/>
        <v>2.4831045446305905E-2</v>
      </c>
      <c r="Y4206" s="82">
        <f>Cal_051922a!$A$3</f>
        <v>20220519</v>
      </c>
      <c r="Z4206" s="694" t="s">
        <v>1524</v>
      </c>
      <c r="AA4206" s="372">
        <v>20220817</v>
      </c>
      <c r="AB4206" s="48"/>
      <c r="AC4206" s="43"/>
      <c r="AD4206" s="43"/>
      <c r="AE4206" s="689" t="s">
        <v>1250</v>
      </c>
      <c r="AF4206" s="628">
        <v>1</v>
      </c>
      <c r="AG4206" s="130" t="s">
        <v>2202</v>
      </c>
      <c r="AH4206" s="382" t="s">
        <v>1839</v>
      </c>
      <c r="AI4206" s="371"/>
    </row>
    <row r="4207" spans="1:35" s="372" customFormat="1" x14ac:dyDescent="0.2">
      <c r="A4207" s="371" t="s">
        <v>1305</v>
      </c>
      <c r="B4207" s="462">
        <v>20210719</v>
      </c>
      <c r="C4207" s="373" t="s">
        <v>69</v>
      </c>
      <c r="D4207" s="373">
        <v>15</v>
      </c>
      <c r="E4207" s="373">
        <v>4</v>
      </c>
      <c r="F4207" s="107"/>
      <c r="G4207" s="107"/>
      <c r="H4207" s="373" t="s">
        <v>11</v>
      </c>
      <c r="I4207" s="373">
        <v>551</v>
      </c>
      <c r="J4207" s="373">
        <v>20</v>
      </c>
      <c r="K4207" s="372">
        <v>5</v>
      </c>
      <c r="L4207" s="372">
        <v>1</v>
      </c>
      <c r="M4207" s="372">
        <v>0</v>
      </c>
      <c r="N4207" s="375">
        <v>1</v>
      </c>
      <c r="O4207" s="82" t="str">
        <f>Cal_051922a!$E$2</f>
        <v>Cal_051922a</v>
      </c>
      <c r="P4207" s="158">
        <f>Cal_051922a!$Q$3</f>
        <v>1.8382409380942635</v>
      </c>
      <c r="Q4207" s="158">
        <f>Cal_051922a!$R$3</f>
        <v>0.56187208580813652</v>
      </c>
      <c r="R4207" s="376">
        <v>8.1379999999999999</v>
      </c>
      <c r="S4207" s="376">
        <v>6.1319999999999997</v>
      </c>
      <c r="T4207" s="158">
        <f t="shared" si="1213"/>
        <v>0.75950000000000006</v>
      </c>
      <c r="U4207" s="378">
        <f t="shared" si="1205"/>
        <v>7.3784999999999998</v>
      </c>
      <c r="V4207" s="378">
        <f t="shared" si="1206"/>
        <v>5.3724999999999996</v>
      </c>
      <c r="W4207" s="464">
        <f t="shared" si="1207"/>
        <v>2.2429539507782814E-2</v>
      </c>
      <c r="X4207" s="464">
        <f t="shared" si="1208"/>
        <v>2.7924546800191168E-2</v>
      </c>
      <c r="Y4207" s="82">
        <f>Cal_051922a!$A$3</f>
        <v>20220519</v>
      </c>
      <c r="Z4207" s="694" t="s">
        <v>1524</v>
      </c>
      <c r="AA4207" s="372">
        <v>20220817</v>
      </c>
      <c r="AB4207" s="48"/>
      <c r="AC4207" s="43"/>
      <c r="AD4207" s="43"/>
      <c r="AE4207" s="689" t="s">
        <v>1250</v>
      </c>
      <c r="AF4207" s="628">
        <v>1</v>
      </c>
      <c r="AG4207" s="130" t="s">
        <v>2202</v>
      </c>
      <c r="AH4207" s="382" t="s">
        <v>1840</v>
      </c>
      <c r="AI4207" s="371"/>
    </row>
    <row r="4208" spans="1:35" x14ac:dyDescent="0.2">
      <c r="A4208" t="s">
        <v>1305</v>
      </c>
      <c r="B4208" s="45">
        <v>20210719</v>
      </c>
      <c r="C4208" s="107" t="s">
        <v>69</v>
      </c>
      <c r="D4208" s="107">
        <v>15</v>
      </c>
      <c r="E4208" s="107">
        <v>7</v>
      </c>
      <c r="H4208" s="107" t="s">
        <v>10</v>
      </c>
      <c r="I4208" s="107">
        <v>290</v>
      </c>
      <c r="J4208" s="107">
        <v>0</v>
      </c>
      <c r="K4208" s="43">
        <v>5</v>
      </c>
      <c r="L4208" s="43">
        <v>1</v>
      </c>
      <c r="M4208" s="43">
        <v>0</v>
      </c>
      <c r="N4208" s="49">
        <v>1</v>
      </c>
      <c r="O4208" s="82" t="str">
        <f>Cal_051922a!$E$2</f>
        <v>Cal_051922a</v>
      </c>
      <c r="P4208" s="158">
        <f>Cal_051922a!$Q$3</f>
        <v>1.8382409380942635</v>
      </c>
      <c r="Q4208" s="158">
        <f>Cal_051922a!$R$3</f>
        <v>0.56187208580813652</v>
      </c>
      <c r="R4208" s="46">
        <v>36.04</v>
      </c>
      <c r="S4208" s="46">
        <v>22.36</v>
      </c>
      <c r="T4208" s="50">
        <f t="shared" ref="T4208:T4209" si="1214">AVERAGE(0.363,0.768,0.683,0.438,0.469,0.396)</f>
        <v>0.51949999999999996</v>
      </c>
      <c r="U4208" s="79">
        <f t="shared" si="1205"/>
        <v>35.520499999999998</v>
      </c>
      <c r="V4208" s="79">
        <f t="shared" si="1206"/>
        <v>21.840499999999999</v>
      </c>
      <c r="W4208" s="465">
        <f t="shared" si="1207"/>
        <v>0.29062242815866945</v>
      </c>
      <c r="X4208" s="465">
        <f t="shared" si="1208"/>
        <v>9.8310285069377196E-2</v>
      </c>
      <c r="Y4208" s="43">
        <f>Cal_051922a!$A$3</f>
        <v>20220519</v>
      </c>
      <c r="Z4208" s="90" t="s">
        <v>1566</v>
      </c>
      <c r="AA4208" s="82">
        <v>20221105</v>
      </c>
      <c r="AB4208" s="689"/>
      <c r="AE4208" s="689" t="s">
        <v>1250</v>
      </c>
      <c r="AF4208" s="130">
        <v>3</v>
      </c>
      <c r="AG4208" s="130" t="s">
        <v>2014</v>
      </c>
      <c r="AH4208" s="490" t="s">
        <v>2029</v>
      </c>
    </row>
    <row r="4209" spans="1:35" x14ac:dyDescent="0.2">
      <c r="A4209" t="s">
        <v>1305</v>
      </c>
      <c r="B4209" s="45">
        <v>20210719</v>
      </c>
      <c r="C4209" s="107" t="s">
        <v>69</v>
      </c>
      <c r="D4209" s="107">
        <v>15</v>
      </c>
      <c r="E4209" s="107">
        <v>7</v>
      </c>
      <c r="H4209" s="107" t="s">
        <v>11</v>
      </c>
      <c r="I4209" s="107">
        <v>290</v>
      </c>
      <c r="J4209" s="107">
        <v>0</v>
      </c>
      <c r="K4209" s="43">
        <v>5</v>
      </c>
      <c r="L4209" s="43">
        <v>1</v>
      </c>
      <c r="M4209" s="43">
        <v>0</v>
      </c>
      <c r="N4209" s="49">
        <v>1</v>
      </c>
      <c r="O4209" s="82" t="str">
        <f>Cal_051922a!$E$2</f>
        <v>Cal_051922a</v>
      </c>
      <c r="P4209" s="158">
        <f>Cal_051922a!$Q$3</f>
        <v>1.8382409380942635</v>
      </c>
      <c r="Q4209" s="158">
        <f>Cal_051922a!$R$3</f>
        <v>0.56187208580813652</v>
      </c>
      <c r="R4209" s="46">
        <v>34.21</v>
      </c>
      <c r="S4209" s="46">
        <v>20.98</v>
      </c>
      <c r="T4209" s="50">
        <f t="shared" si="1214"/>
        <v>0.51949999999999996</v>
      </c>
      <c r="U4209" s="79">
        <f t="shared" si="1205"/>
        <v>33.6905</v>
      </c>
      <c r="V4209" s="79">
        <f t="shared" si="1206"/>
        <v>20.4605</v>
      </c>
      <c r="W4209" s="465">
        <f t="shared" si="1207"/>
        <v>0.28106247986397637</v>
      </c>
      <c r="X4209" s="465">
        <f t="shared" si="1208"/>
        <v>8.3295377282263369E-2</v>
      </c>
      <c r="Y4209" s="43">
        <f>Cal_051922a!$A$3</f>
        <v>20220519</v>
      </c>
      <c r="Z4209" s="90" t="s">
        <v>1566</v>
      </c>
      <c r="AA4209" s="82">
        <v>20221105</v>
      </c>
      <c r="AB4209" s="689"/>
      <c r="AE4209" s="689" t="s">
        <v>1250</v>
      </c>
      <c r="AF4209" s="130">
        <v>3</v>
      </c>
      <c r="AG4209" s="130" t="s">
        <v>2014</v>
      </c>
      <c r="AH4209" s="490" t="s">
        <v>2028</v>
      </c>
    </row>
    <row r="4210" spans="1:35" x14ac:dyDescent="0.2">
      <c r="A4210" t="s">
        <v>1305</v>
      </c>
      <c r="B4210" s="45">
        <v>20210719</v>
      </c>
      <c r="C4210" s="107" t="s">
        <v>69</v>
      </c>
      <c r="D4210" s="107">
        <v>15</v>
      </c>
      <c r="E4210" s="107">
        <v>8</v>
      </c>
      <c r="H4210" s="107" t="s">
        <v>10</v>
      </c>
      <c r="I4210" s="107">
        <v>290</v>
      </c>
      <c r="J4210" s="107">
        <v>0</v>
      </c>
      <c r="K4210" s="43">
        <v>5</v>
      </c>
      <c r="L4210" s="43">
        <v>1</v>
      </c>
      <c r="M4210" s="43">
        <v>0</v>
      </c>
      <c r="N4210" s="49">
        <v>1</v>
      </c>
      <c r="O4210" s="82" t="str">
        <f>Cal_051922a!$E$2</f>
        <v>Cal_051922a</v>
      </c>
      <c r="P4210" s="158">
        <f>Cal_051922a!$Q$3</f>
        <v>1.8382409380942635</v>
      </c>
      <c r="Q4210" s="158">
        <f>Cal_051922a!$R$3</f>
        <v>0.56187208580813652</v>
      </c>
      <c r="R4210" s="46">
        <v>171.9</v>
      </c>
      <c r="S4210" s="46">
        <v>113.5</v>
      </c>
      <c r="T4210" s="50">
        <f t="shared" ref="T4210:T4211" si="1215">AVERAGE(0.687,0.608,0.654,0.472,0.53,0.62)</f>
        <v>0.59516666666666662</v>
      </c>
      <c r="U4210" s="79">
        <f t="shared" si="1205"/>
        <v>171.30483333333333</v>
      </c>
      <c r="V4210" s="79">
        <f t="shared" si="1206"/>
        <v>112.90483333333333</v>
      </c>
      <c r="W4210" s="465">
        <f t="shared" si="1207"/>
        <v>1.2406688453557233</v>
      </c>
      <c r="X4210" s="465">
        <f t="shared" si="1208"/>
        <v>0.76992537935954131</v>
      </c>
      <c r="Y4210" s="43">
        <f>Cal_051922a!$A$3</f>
        <v>20220519</v>
      </c>
      <c r="Z4210" s="86" t="s">
        <v>1576</v>
      </c>
      <c r="AA4210" s="43">
        <v>20221106</v>
      </c>
      <c r="AE4210" s="689" t="s">
        <v>1250</v>
      </c>
      <c r="AF4210" s="130">
        <v>3</v>
      </c>
      <c r="AG4210" s="130" t="s">
        <v>2014</v>
      </c>
      <c r="AH4210" s="490" t="s">
        <v>1579</v>
      </c>
    </row>
    <row r="4211" spans="1:35" x14ac:dyDescent="0.2">
      <c r="A4211" t="s">
        <v>1305</v>
      </c>
      <c r="B4211" s="45">
        <v>20210719</v>
      </c>
      <c r="C4211" s="107" t="s">
        <v>69</v>
      </c>
      <c r="D4211" s="107">
        <v>15</v>
      </c>
      <c r="E4211" s="107">
        <v>8</v>
      </c>
      <c r="H4211" s="107" t="s">
        <v>11</v>
      </c>
      <c r="I4211" s="107">
        <v>290</v>
      </c>
      <c r="J4211" s="107">
        <v>0</v>
      </c>
      <c r="K4211" s="43">
        <v>5</v>
      </c>
      <c r="L4211" s="43">
        <v>1</v>
      </c>
      <c r="M4211" s="43">
        <v>0</v>
      </c>
      <c r="N4211" s="49">
        <v>1</v>
      </c>
      <c r="O4211" s="82" t="str">
        <f>Cal_051922a!$E$2</f>
        <v>Cal_051922a</v>
      </c>
      <c r="P4211" s="158">
        <f>Cal_051922a!$Q$3</f>
        <v>1.8382409380942635</v>
      </c>
      <c r="Q4211" s="158">
        <f>Cal_051922a!$R$3</f>
        <v>0.56187208580813652</v>
      </c>
      <c r="R4211" s="46">
        <v>171</v>
      </c>
      <c r="S4211" s="46">
        <v>112.7</v>
      </c>
      <c r="T4211" s="50">
        <f t="shared" si="1215"/>
        <v>0.59516666666666662</v>
      </c>
      <c r="U4211" s="79">
        <f t="shared" si="1205"/>
        <v>170.40483333333333</v>
      </c>
      <c r="V4211" s="79">
        <f t="shared" si="1206"/>
        <v>112.10483333333333</v>
      </c>
      <c r="W4211" s="465">
        <f t="shared" si="1207"/>
        <v>1.2385444124013472</v>
      </c>
      <c r="X4211" s="465">
        <f t="shared" si="1208"/>
        <v>0.75780351893316056</v>
      </c>
      <c r="Y4211" s="43">
        <f>Cal_051922a!$A$3</f>
        <v>20220519</v>
      </c>
      <c r="Z4211" s="86" t="s">
        <v>1576</v>
      </c>
      <c r="AA4211" s="43">
        <v>20221106</v>
      </c>
      <c r="AE4211" s="689" t="s">
        <v>1250</v>
      </c>
      <c r="AF4211" s="130">
        <v>3</v>
      </c>
      <c r="AG4211" s="130" t="s">
        <v>2014</v>
      </c>
      <c r="AH4211" s="490" t="s">
        <v>1579</v>
      </c>
    </row>
    <row r="4212" spans="1:35" x14ac:dyDescent="0.2">
      <c r="A4212" t="s">
        <v>1305</v>
      </c>
      <c r="B4212" s="45">
        <v>20210719</v>
      </c>
      <c r="C4212" s="107" t="s">
        <v>69</v>
      </c>
      <c r="D4212" s="107">
        <v>15</v>
      </c>
      <c r="E4212" s="107">
        <v>8</v>
      </c>
      <c r="H4212" s="107" t="s">
        <v>10</v>
      </c>
      <c r="I4212" s="107">
        <v>290</v>
      </c>
      <c r="J4212" s="107">
        <v>10</v>
      </c>
      <c r="K4212" s="43">
        <v>5</v>
      </c>
      <c r="L4212" s="43">
        <v>1</v>
      </c>
      <c r="M4212" s="43">
        <v>0</v>
      </c>
      <c r="N4212" s="49">
        <v>1</v>
      </c>
      <c r="O4212" s="82" t="str">
        <f>Cal_051922a!$E$2</f>
        <v>Cal_051922a</v>
      </c>
      <c r="P4212" s="158">
        <f>Cal_051922a!$Q$3</f>
        <v>1.8382409380942635</v>
      </c>
      <c r="Q4212" s="158">
        <f>Cal_051922a!$R$3</f>
        <v>0.56187208580813652</v>
      </c>
      <c r="R4212" s="46">
        <v>92.87</v>
      </c>
      <c r="S4212" s="46">
        <v>61.66</v>
      </c>
      <c r="T4212" s="50">
        <f>AVERAGE(1.019, 0.879, 0.893, 0.916,0.713,0.709,0.919)</f>
        <v>0.86399999999999999</v>
      </c>
      <c r="U4212" s="79">
        <f t="shared" si="1205"/>
        <v>92.006</v>
      </c>
      <c r="V4212" s="79">
        <f t="shared" si="1206"/>
        <v>60.795999999999999</v>
      </c>
      <c r="W4212" s="465">
        <f t="shared" si="1207"/>
        <v>0.66303552506082397</v>
      </c>
      <c r="X4212" s="465">
        <f t="shared" si="1208"/>
        <v>0.41961154040985316</v>
      </c>
      <c r="Y4212" s="82">
        <f>Cal_051922a!$A$3</f>
        <v>20220519</v>
      </c>
      <c r="Z4212" s="90" t="s">
        <v>2026</v>
      </c>
      <c r="AA4212" s="82">
        <v>20230217</v>
      </c>
      <c r="AE4212" s="689" t="s">
        <v>1250</v>
      </c>
      <c r="AF4212" s="130">
        <v>3</v>
      </c>
      <c r="AG4212" s="130" t="s">
        <v>2014</v>
      </c>
      <c r="AH4212" s="490" t="s">
        <v>2030</v>
      </c>
    </row>
    <row r="4213" spans="1:35" x14ac:dyDescent="0.2">
      <c r="A4213" t="s">
        <v>1305</v>
      </c>
      <c r="B4213" s="45">
        <v>20210719</v>
      </c>
      <c r="C4213" s="107" t="s">
        <v>69</v>
      </c>
      <c r="D4213" s="107">
        <v>15</v>
      </c>
      <c r="E4213" s="107">
        <v>8</v>
      </c>
      <c r="H4213" s="107" t="s">
        <v>11</v>
      </c>
      <c r="I4213" s="107">
        <v>290</v>
      </c>
      <c r="J4213" s="107">
        <v>10</v>
      </c>
      <c r="K4213" s="43">
        <v>5</v>
      </c>
      <c r="L4213" s="43">
        <v>1</v>
      </c>
      <c r="M4213" s="43">
        <v>0</v>
      </c>
      <c r="N4213" s="49">
        <v>1</v>
      </c>
      <c r="O4213" s="82" t="str">
        <f>Cal_051922a!$E$2</f>
        <v>Cal_051922a</v>
      </c>
      <c r="P4213" s="158">
        <f>Cal_051922a!$Q$3</f>
        <v>1.8382409380942635</v>
      </c>
      <c r="Q4213" s="158">
        <f>Cal_051922a!$R$3</f>
        <v>0.56187208580813652</v>
      </c>
      <c r="R4213" s="46">
        <v>97.91</v>
      </c>
      <c r="S4213" s="46">
        <v>64.349999999999994</v>
      </c>
      <c r="T4213" s="50">
        <f>AVERAGE(1.019, 0.879, 0.893, 0.916,0.713,0.709,0.919)</f>
        <v>0.86399999999999999</v>
      </c>
      <c r="U4213" s="79">
        <f t="shared" si="1205"/>
        <v>97.045999999999992</v>
      </c>
      <c r="V4213" s="79">
        <f t="shared" si="1206"/>
        <v>63.485999999999997</v>
      </c>
      <c r="W4213" s="465">
        <f t="shared" si="1207"/>
        <v>0.71295969948866544</v>
      </c>
      <c r="X4213" s="465">
        <f t="shared" si="1208"/>
        <v>0.41759052747480929</v>
      </c>
      <c r="Y4213" s="82">
        <f>Cal_051922a!$A$3</f>
        <v>20220519</v>
      </c>
      <c r="Z4213" s="90" t="s">
        <v>2026</v>
      </c>
      <c r="AA4213" s="82">
        <v>20230217</v>
      </c>
      <c r="AE4213" s="689" t="s">
        <v>1250</v>
      </c>
      <c r="AF4213" s="130">
        <v>3</v>
      </c>
      <c r="AG4213" s="130" t="s">
        <v>2014</v>
      </c>
      <c r="AH4213" s="490" t="s">
        <v>2030</v>
      </c>
    </row>
    <row r="4214" spans="1:35" s="82" customFormat="1" x14ac:dyDescent="0.2">
      <c r="A4214" s="155" t="s">
        <v>1305</v>
      </c>
      <c r="B4214" s="81">
        <v>20210719</v>
      </c>
      <c r="C4214" s="126" t="s">
        <v>69</v>
      </c>
      <c r="D4214" s="126">
        <v>15</v>
      </c>
      <c r="E4214" s="126">
        <v>8</v>
      </c>
      <c r="F4214" s="107"/>
      <c r="G4214" s="107"/>
      <c r="H4214" s="126" t="s">
        <v>10</v>
      </c>
      <c r="I4214" s="126">
        <v>293</v>
      </c>
      <c r="J4214" s="126">
        <v>5</v>
      </c>
      <c r="K4214" s="82">
        <v>5</v>
      </c>
      <c r="L4214" s="82">
        <v>1</v>
      </c>
      <c r="M4214" s="82">
        <v>0</v>
      </c>
      <c r="N4214" s="83">
        <v>1</v>
      </c>
      <c r="O4214" s="82" t="str">
        <f>Cal_051922a!$E$2</f>
        <v>Cal_051922a</v>
      </c>
      <c r="P4214" s="158">
        <f>Cal_051922a!$Q$3</f>
        <v>1.8382409380942635</v>
      </c>
      <c r="Q4214" s="158">
        <f>Cal_051922a!$R$3</f>
        <v>0.56187208580813652</v>
      </c>
      <c r="R4214" s="84">
        <v>92.09</v>
      </c>
      <c r="S4214" s="84">
        <v>56.13</v>
      </c>
      <c r="T4214" s="158">
        <f t="shared" ref="T4214:T4217" si="1216">AVERAGE(0.531, 0.694, 0.762, 0.849, 0.778, 0.943)</f>
        <v>0.75950000000000006</v>
      </c>
      <c r="U4214" s="125">
        <f t="shared" si="1205"/>
        <v>91.330500000000001</v>
      </c>
      <c r="V4214" s="125">
        <f t="shared" si="1206"/>
        <v>55.3705</v>
      </c>
      <c r="W4214" s="459">
        <f t="shared" si="1207"/>
        <v>0.75612411677191693</v>
      </c>
      <c r="X4214" s="459">
        <f t="shared" si="1208"/>
        <v>0.21981049250871437</v>
      </c>
      <c r="Y4214" s="82">
        <f>Cal_051922a!$A$3</f>
        <v>20220519</v>
      </c>
      <c r="Z4214" s="694" t="s">
        <v>1524</v>
      </c>
      <c r="AA4214" s="372">
        <v>20220817</v>
      </c>
      <c r="AB4214" s="48"/>
      <c r="AC4214" s="43"/>
      <c r="AD4214" s="43"/>
      <c r="AE4214" s="689" t="s">
        <v>1250</v>
      </c>
      <c r="AF4214" s="567">
        <v>1</v>
      </c>
      <c r="AG4214" s="130" t="s">
        <v>1634</v>
      </c>
      <c r="AH4214" s="159" t="s">
        <v>246</v>
      </c>
      <c r="AI4214" s="155"/>
    </row>
    <row r="4215" spans="1:35" s="82" customFormat="1" x14ac:dyDescent="0.2">
      <c r="A4215" s="155" t="s">
        <v>1305</v>
      </c>
      <c r="B4215" s="81">
        <v>20210719</v>
      </c>
      <c r="C4215" s="126" t="s">
        <v>69</v>
      </c>
      <c r="D4215" s="126">
        <v>15</v>
      </c>
      <c r="E4215" s="126">
        <v>8</v>
      </c>
      <c r="F4215" s="107"/>
      <c r="G4215" s="107"/>
      <c r="H4215" s="126" t="s">
        <v>11</v>
      </c>
      <c r="I4215" s="126">
        <v>294</v>
      </c>
      <c r="J4215" s="126">
        <v>5</v>
      </c>
      <c r="K4215" s="82">
        <v>5</v>
      </c>
      <c r="L4215" s="82">
        <v>1</v>
      </c>
      <c r="M4215" s="82">
        <v>0</v>
      </c>
      <c r="N4215" s="83">
        <v>1</v>
      </c>
      <c r="O4215" s="82" t="str">
        <f>Cal_051922a!$E$2</f>
        <v>Cal_051922a</v>
      </c>
      <c r="P4215" s="158">
        <f>Cal_051922a!$Q$3</f>
        <v>1.8382409380942635</v>
      </c>
      <c r="Q4215" s="158">
        <f>Cal_051922a!$R$3</f>
        <v>0.56187208580813652</v>
      </c>
      <c r="R4215" s="84">
        <v>83.68</v>
      </c>
      <c r="S4215" s="84">
        <v>52.48</v>
      </c>
      <c r="T4215" s="158">
        <f t="shared" si="1216"/>
        <v>0.75950000000000006</v>
      </c>
      <c r="U4215" s="125">
        <f t="shared" si="1205"/>
        <v>82.920500000000004</v>
      </c>
      <c r="V4215" s="125">
        <f t="shared" si="1206"/>
        <v>51.720499999999994</v>
      </c>
      <c r="W4215" s="459">
        <f t="shared" si="1207"/>
        <v>0.65380508065293252</v>
      </c>
      <c r="X4215" s="459">
        <f t="shared" si="1208"/>
        <v>0.25469564584301979</v>
      </c>
      <c r="Y4215" s="82">
        <f>Cal_051922a!$A$3</f>
        <v>20220519</v>
      </c>
      <c r="Z4215" s="694" t="s">
        <v>1524</v>
      </c>
      <c r="AA4215" s="372">
        <v>20220817</v>
      </c>
      <c r="AB4215" s="48"/>
      <c r="AC4215" s="43"/>
      <c r="AD4215" s="43"/>
      <c r="AE4215" s="689" t="s">
        <v>1250</v>
      </c>
      <c r="AF4215" s="567">
        <v>1</v>
      </c>
      <c r="AG4215" s="130" t="s">
        <v>1634</v>
      </c>
      <c r="AH4215" s="159" t="s">
        <v>247</v>
      </c>
      <c r="AI4215" s="155"/>
    </row>
    <row r="4216" spans="1:35" s="372" customFormat="1" x14ac:dyDescent="0.2">
      <c r="A4216" s="371" t="s">
        <v>1305</v>
      </c>
      <c r="B4216" s="462">
        <v>20210719</v>
      </c>
      <c r="C4216" s="373" t="s">
        <v>69</v>
      </c>
      <c r="D4216" s="373">
        <v>15</v>
      </c>
      <c r="E4216" s="373">
        <v>8</v>
      </c>
      <c r="F4216" s="107"/>
      <c r="G4216" s="107"/>
      <c r="H4216" s="373" t="s">
        <v>10</v>
      </c>
      <c r="I4216" s="373">
        <v>550</v>
      </c>
      <c r="J4216" s="373">
        <v>20</v>
      </c>
      <c r="K4216" s="372">
        <v>5</v>
      </c>
      <c r="L4216" s="372">
        <v>1</v>
      </c>
      <c r="M4216" s="372">
        <v>0</v>
      </c>
      <c r="N4216" s="375">
        <v>1</v>
      </c>
      <c r="O4216" s="82" t="str">
        <f>Cal_051922a!$E$2</f>
        <v>Cal_051922a</v>
      </c>
      <c r="P4216" s="158">
        <f>Cal_051922a!$Q$3</f>
        <v>1.8382409380942635</v>
      </c>
      <c r="Q4216" s="158">
        <f>Cal_051922a!$R$3</f>
        <v>0.56187208580813652</v>
      </c>
      <c r="R4216" s="376">
        <v>75.959999999999994</v>
      </c>
      <c r="S4216" s="376">
        <v>46.83</v>
      </c>
      <c r="T4216" s="158">
        <f t="shared" si="1216"/>
        <v>0.75950000000000006</v>
      </c>
      <c r="U4216" s="378">
        <f t="shared" si="1205"/>
        <v>75.200499999999991</v>
      </c>
      <c r="V4216" s="378">
        <f t="shared" si="1206"/>
        <v>46.070499999999996</v>
      </c>
      <c r="W4216" s="464">
        <f t="shared" si="1207"/>
        <v>0.32630131397607542</v>
      </c>
      <c r="X4216" s="464">
        <f t="shared" si="1208"/>
        <v>0.1062823659500077</v>
      </c>
      <c r="Y4216" s="82">
        <f>Cal_051922a!$A$3</f>
        <v>20220519</v>
      </c>
      <c r="Z4216" s="694" t="s">
        <v>1524</v>
      </c>
      <c r="AA4216" s="372">
        <v>20220817</v>
      </c>
      <c r="AB4216" s="48"/>
      <c r="AC4216" s="43"/>
      <c r="AD4216" s="43"/>
      <c r="AE4216" s="689" t="s">
        <v>1250</v>
      </c>
      <c r="AF4216" s="628">
        <v>3</v>
      </c>
      <c r="AG4216" s="130" t="s">
        <v>1634</v>
      </c>
      <c r="AH4216" s="750" t="s">
        <v>1837</v>
      </c>
      <c r="AI4216" s="371"/>
    </row>
    <row r="4217" spans="1:35" s="372" customFormat="1" x14ac:dyDescent="0.2">
      <c r="A4217" s="371" t="s">
        <v>1305</v>
      </c>
      <c r="B4217" s="462">
        <v>20210719</v>
      </c>
      <c r="C4217" s="373" t="s">
        <v>69</v>
      </c>
      <c r="D4217" s="373">
        <v>15</v>
      </c>
      <c r="E4217" s="373">
        <v>8</v>
      </c>
      <c r="F4217" s="107"/>
      <c r="G4217" s="107"/>
      <c r="H4217" s="373" t="s">
        <v>11</v>
      </c>
      <c r="I4217" s="373">
        <v>550</v>
      </c>
      <c r="J4217" s="373">
        <v>20</v>
      </c>
      <c r="K4217" s="372">
        <v>5</v>
      </c>
      <c r="L4217" s="372">
        <v>1</v>
      </c>
      <c r="M4217" s="372">
        <v>0</v>
      </c>
      <c r="N4217" s="375">
        <v>1</v>
      </c>
      <c r="O4217" s="82" t="str">
        <f>Cal_051922a!$E$2</f>
        <v>Cal_051922a</v>
      </c>
      <c r="P4217" s="158">
        <f>Cal_051922a!$Q$3</f>
        <v>1.8382409380942635</v>
      </c>
      <c r="Q4217" s="158">
        <f>Cal_051922a!$R$3</f>
        <v>0.56187208580813652</v>
      </c>
      <c r="R4217" s="376">
        <v>43.75</v>
      </c>
      <c r="S4217" s="376">
        <v>27.78</v>
      </c>
      <c r="T4217" s="158">
        <f t="shared" si="1216"/>
        <v>0.75950000000000006</v>
      </c>
      <c r="U4217" s="378">
        <f t="shared" si="1205"/>
        <v>42.990499999999997</v>
      </c>
      <c r="V4217" s="378">
        <f t="shared" si="1206"/>
        <v>27.020500000000002</v>
      </c>
      <c r="W4217" s="464">
        <f t="shared" si="1207"/>
        <v>0.178888842574594</v>
      </c>
      <c r="X4217" s="464">
        <f t="shared" si="1208"/>
        <v>7.4822910574226437E-2</v>
      </c>
      <c r="Y4217" s="82">
        <f>Cal_051922a!$A$3</f>
        <v>20220519</v>
      </c>
      <c r="Z4217" s="694" t="s">
        <v>1524</v>
      </c>
      <c r="AA4217" s="372">
        <v>20220817</v>
      </c>
      <c r="AB4217" s="48"/>
      <c r="AC4217" s="43"/>
      <c r="AD4217" s="43"/>
      <c r="AE4217" s="689" t="s">
        <v>1250</v>
      </c>
      <c r="AF4217" s="628">
        <v>3</v>
      </c>
      <c r="AG4217" s="130" t="s">
        <v>1634</v>
      </c>
      <c r="AH4217" s="750" t="s">
        <v>1838</v>
      </c>
      <c r="AI4217" s="371"/>
    </row>
    <row r="4218" spans="1:35" x14ac:dyDescent="0.2">
      <c r="A4218" t="s">
        <v>1305</v>
      </c>
      <c r="B4218" s="45">
        <v>20210719</v>
      </c>
      <c r="C4218" s="107" t="s">
        <v>69</v>
      </c>
      <c r="D4218" s="107">
        <v>15</v>
      </c>
      <c r="E4218" s="107">
        <v>12</v>
      </c>
      <c r="H4218" s="107" t="s">
        <v>10</v>
      </c>
      <c r="I4218" s="107">
        <v>290</v>
      </c>
      <c r="J4218" s="107">
        <v>0</v>
      </c>
      <c r="K4218" s="43">
        <v>5</v>
      </c>
      <c r="L4218" s="43">
        <v>1</v>
      </c>
      <c r="M4218" s="43">
        <v>0</v>
      </c>
      <c r="N4218" s="49">
        <v>1</v>
      </c>
      <c r="O4218" s="82" t="str">
        <f>Cal_051922a!$E$2</f>
        <v>Cal_051922a</v>
      </c>
      <c r="P4218" s="158">
        <f>Cal_051922a!$Q$3</f>
        <v>1.8382409380942635</v>
      </c>
      <c r="Q4218" s="158">
        <f>Cal_051922a!$R$3</f>
        <v>0.56187208580813652</v>
      </c>
      <c r="R4218" s="46">
        <v>208.8</v>
      </c>
      <c r="S4218" s="46">
        <v>149.4</v>
      </c>
      <c r="T4218" s="50">
        <f t="shared" ref="T4218:T4219" si="1217">AVERAGE(0.363,0.768,0.683,0.438,0.469,0.396)</f>
        <v>0.51949999999999996</v>
      </c>
      <c r="U4218" s="79">
        <f t="shared" si="1205"/>
        <v>208.28050000000002</v>
      </c>
      <c r="V4218" s="79">
        <f t="shared" si="1206"/>
        <v>148.88050000000001</v>
      </c>
      <c r="W4218" s="465">
        <f t="shared" si="1207"/>
        <v>1.2619131748994856</v>
      </c>
      <c r="X4218" s="465">
        <f t="shared" si="1208"/>
        <v>1.3893309271928755</v>
      </c>
      <c r="Y4218" s="82">
        <f>Cal_051922a!$A$3</f>
        <v>20220519</v>
      </c>
      <c r="Z4218" s="90" t="s">
        <v>1566</v>
      </c>
      <c r="AA4218" s="82">
        <v>20221105</v>
      </c>
      <c r="AE4218" s="689" t="s">
        <v>1250</v>
      </c>
      <c r="AF4218" s="130">
        <v>3</v>
      </c>
      <c r="AG4218" s="130" t="s">
        <v>1634</v>
      </c>
      <c r="AH4218" s="490" t="s">
        <v>1309</v>
      </c>
    </row>
    <row r="4219" spans="1:35" x14ac:dyDescent="0.2">
      <c r="A4219" t="s">
        <v>1305</v>
      </c>
      <c r="B4219" s="45">
        <v>20210719</v>
      </c>
      <c r="C4219" s="107" t="s">
        <v>69</v>
      </c>
      <c r="D4219" s="107">
        <v>15</v>
      </c>
      <c r="E4219" s="107">
        <v>12</v>
      </c>
      <c r="H4219" s="107" t="s">
        <v>11</v>
      </c>
      <c r="I4219" s="107">
        <v>290</v>
      </c>
      <c r="J4219" s="107">
        <v>0</v>
      </c>
      <c r="K4219" s="43">
        <v>5</v>
      </c>
      <c r="L4219" s="43">
        <v>1</v>
      </c>
      <c r="M4219" s="43">
        <v>0</v>
      </c>
      <c r="N4219" s="49">
        <v>1</v>
      </c>
      <c r="O4219" s="82" t="str">
        <f>Cal_051922a!$E$2</f>
        <v>Cal_051922a</v>
      </c>
      <c r="P4219" s="158">
        <f>Cal_051922a!$Q$3</f>
        <v>1.8382409380942635</v>
      </c>
      <c r="Q4219" s="158">
        <f>Cal_051922a!$R$3</f>
        <v>0.56187208580813652</v>
      </c>
      <c r="R4219" s="46">
        <v>199.2</v>
      </c>
      <c r="S4219" s="46">
        <v>144.30000000000001</v>
      </c>
      <c r="T4219" s="50">
        <f t="shared" si="1217"/>
        <v>0.51949999999999996</v>
      </c>
      <c r="U4219" s="79">
        <f t="shared" si="1205"/>
        <v>198.68049999999999</v>
      </c>
      <c r="V4219" s="79">
        <f t="shared" si="1206"/>
        <v>143.78050000000002</v>
      </c>
      <c r="W4219" s="465">
        <f t="shared" si="1207"/>
        <v>1.1663136919525545</v>
      </c>
      <c r="X4219" s="465">
        <f t="shared" si="1208"/>
        <v>1.3941102898374766</v>
      </c>
      <c r="Y4219" s="82">
        <f>Cal_051922a!$A$3</f>
        <v>20220519</v>
      </c>
      <c r="Z4219" s="90" t="s">
        <v>1566</v>
      </c>
      <c r="AA4219" s="82">
        <v>20221105</v>
      </c>
      <c r="AE4219" s="689" t="s">
        <v>1250</v>
      </c>
      <c r="AF4219" s="130">
        <v>3</v>
      </c>
      <c r="AG4219" s="130" t="s">
        <v>1634</v>
      </c>
      <c r="AH4219" s="490" t="s">
        <v>1309</v>
      </c>
    </row>
    <row r="4220" spans="1:35" x14ac:dyDescent="0.2">
      <c r="A4220" t="s">
        <v>1305</v>
      </c>
      <c r="B4220" s="45">
        <v>20210719</v>
      </c>
      <c r="C4220" s="107" t="s">
        <v>69</v>
      </c>
      <c r="D4220" s="107">
        <v>15</v>
      </c>
      <c r="E4220" s="107">
        <v>14</v>
      </c>
      <c r="H4220" s="107" t="s">
        <v>10</v>
      </c>
      <c r="I4220" s="107">
        <v>290</v>
      </c>
      <c r="J4220" s="107">
        <v>0</v>
      </c>
      <c r="K4220" s="43">
        <v>5</v>
      </c>
      <c r="L4220" s="43">
        <v>1</v>
      </c>
      <c r="M4220" s="43">
        <v>0</v>
      </c>
      <c r="N4220" s="49">
        <v>1</v>
      </c>
      <c r="O4220" s="82" t="str">
        <f>Cal_051922a!$E$2</f>
        <v>Cal_051922a</v>
      </c>
      <c r="P4220" s="158">
        <f>Cal_051922a!$Q$3</f>
        <v>1.8382409380942635</v>
      </c>
      <c r="Q4220" s="158">
        <f>Cal_051922a!$R$3</f>
        <v>0.56187208580813652</v>
      </c>
      <c r="R4220" s="46">
        <v>52.02</v>
      </c>
      <c r="S4220" s="46">
        <v>34.869999999999997</v>
      </c>
      <c r="T4220" s="50">
        <f t="shared" ref="T4220" si="1218">AVERAGE(0.687,0.608,0.654,0.472,0.53,0.62)</f>
        <v>0.59516666666666662</v>
      </c>
      <c r="U4220" s="79">
        <f t="shared" si="1205"/>
        <v>51.424833333333339</v>
      </c>
      <c r="V4220" s="79">
        <f t="shared" si="1206"/>
        <v>34.274833333333333</v>
      </c>
      <c r="W4220" s="465">
        <f t="shared" si="1207"/>
        <v>0.36434025167552503</v>
      </c>
      <c r="X4220" s="465">
        <f t="shared" si="1208"/>
        <v>0.24602141237852274</v>
      </c>
      <c r="Y4220" s="43">
        <f>Cal_051922a!$A$3</f>
        <v>20220519</v>
      </c>
      <c r="Z4220" s="86" t="s">
        <v>1576</v>
      </c>
      <c r="AA4220" s="43">
        <v>20221106</v>
      </c>
      <c r="AE4220" s="689" t="s">
        <v>1250</v>
      </c>
      <c r="AF4220" s="130">
        <v>1</v>
      </c>
      <c r="AG4220" s="130" t="s">
        <v>1634</v>
      </c>
    </row>
    <row r="4221" spans="1:35" x14ac:dyDescent="0.2">
      <c r="A4221" t="s">
        <v>1305</v>
      </c>
      <c r="B4221" s="45">
        <v>20210719</v>
      </c>
      <c r="C4221" s="107" t="s">
        <v>69</v>
      </c>
      <c r="D4221" s="107">
        <v>15</v>
      </c>
      <c r="E4221" s="107">
        <v>14</v>
      </c>
      <c r="H4221" s="107" t="s">
        <v>11</v>
      </c>
      <c r="I4221" s="107">
        <v>290</v>
      </c>
      <c r="J4221" s="107">
        <v>0</v>
      </c>
      <c r="K4221" s="43">
        <v>5</v>
      </c>
      <c r="L4221" s="43">
        <v>1</v>
      </c>
      <c r="M4221" s="43">
        <v>0</v>
      </c>
      <c r="N4221" s="49">
        <v>1</v>
      </c>
      <c r="O4221" s="82" t="str">
        <f>Cal_051922a!$E$2</f>
        <v>Cal_051922a</v>
      </c>
      <c r="P4221" s="158">
        <f>Cal_051922a!$Q$3</f>
        <v>1.8382409380942635</v>
      </c>
      <c r="Q4221" s="158">
        <f>Cal_051922a!$R$3</f>
        <v>0.56187208580813652</v>
      </c>
      <c r="R4221" s="46">
        <v>53.46</v>
      </c>
      <c r="S4221" s="46">
        <v>35.75</v>
      </c>
      <c r="T4221" s="50">
        <f t="shared" ref="T4221" si="1219">AVERAGE(0.363,0.768,0.683,0.438,0.469,0.396)</f>
        <v>0.51949999999999996</v>
      </c>
      <c r="U4221" s="79">
        <f t="shared" si="1205"/>
        <v>52.9405</v>
      </c>
      <c r="V4221" s="79">
        <f t="shared" si="1206"/>
        <v>35.230499999999999</v>
      </c>
      <c r="W4221" s="465">
        <f t="shared" si="1207"/>
        <v>0.37623707622003183</v>
      </c>
      <c r="X4221" s="465">
        <f t="shared" si="1208"/>
        <v>0.2511429724684458</v>
      </c>
      <c r="Y4221" s="82">
        <f>Cal_051922a!$A$3</f>
        <v>20220519</v>
      </c>
      <c r="Z4221" s="90" t="s">
        <v>1566</v>
      </c>
      <c r="AA4221" s="82">
        <v>20221105</v>
      </c>
      <c r="AE4221" s="689" t="s">
        <v>1250</v>
      </c>
      <c r="AF4221" s="130">
        <v>1</v>
      </c>
      <c r="AG4221" s="130" t="s">
        <v>1634</v>
      </c>
    </row>
    <row r="4222" spans="1:35" x14ac:dyDescent="0.2">
      <c r="A4222" t="s">
        <v>1305</v>
      </c>
      <c r="B4222" s="45">
        <v>20210719</v>
      </c>
      <c r="C4222" s="107" t="s">
        <v>69</v>
      </c>
      <c r="D4222" s="107">
        <v>15</v>
      </c>
      <c r="E4222" s="107">
        <v>14</v>
      </c>
      <c r="H4222" s="107" t="s">
        <v>10</v>
      </c>
      <c r="I4222" s="107">
        <v>290</v>
      </c>
      <c r="J4222" s="107">
        <v>10</v>
      </c>
      <c r="K4222" s="43">
        <v>5</v>
      </c>
      <c r="L4222" s="43">
        <v>1</v>
      </c>
      <c r="M4222" s="43">
        <v>0</v>
      </c>
      <c r="N4222" s="49">
        <v>1</v>
      </c>
      <c r="O4222" s="492" t="str">
        <f>Cal_051922a!$E$2</f>
        <v>Cal_051922a</v>
      </c>
      <c r="P4222" s="797">
        <f>Cal_051922a!$Q$3</f>
        <v>1.8382409380942635</v>
      </c>
      <c r="Q4222" s="797">
        <f>Cal_051922a!$R$3</f>
        <v>0.56187208580813652</v>
      </c>
      <c r="R4222" s="46">
        <v>28.25</v>
      </c>
      <c r="S4222" s="46">
        <v>17.350000000000001</v>
      </c>
      <c r="T4222" s="50">
        <f>AVERAGE(0.765, 0.963, 0.949, 0.629, 0.835, 0.766)</f>
        <v>0.8178333333333333</v>
      </c>
      <c r="U4222" s="494">
        <f t="shared" si="1205"/>
        <v>27.432166666666667</v>
      </c>
      <c r="V4222" s="494">
        <f t="shared" si="1206"/>
        <v>16.532166666666669</v>
      </c>
      <c r="W4222" s="465">
        <f t="shared" si="1207"/>
        <v>0.23156319202700998</v>
      </c>
      <c r="X4222" s="465">
        <f t="shared" si="1208"/>
        <v>6.28394286641345E-2</v>
      </c>
      <c r="Y4222" s="43">
        <f>Cal_051922a!$A$3</f>
        <v>20220519</v>
      </c>
      <c r="Z4222" s="48" t="s">
        <v>2007</v>
      </c>
      <c r="AA4222" s="43">
        <v>20230214</v>
      </c>
      <c r="AE4222" s="689" t="s">
        <v>1250</v>
      </c>
      <c r="AF4222" s="130">
        <v>3</v>
      </c>
      <c r="AG4222" s="130" t="s">
        <v>2014</v>
      </c>
      <c r="AH4222" s="749" t="s">
        <v>2013</v>
      </c>
    </row>
    <row r="4223" spans="1:35" x14ac:dyDescent="0.2">
      <c r="A4223" t="s">
        <v>1305</v>
      </c>
      <c r="B4223" s="45">
        <v>20210719</v>
      </c>
      <c r="C4223" s="107" t="s">
        <v>69</v>
      </c>
      <c r="D4223" s="107">
        <v>15</v>
      </c>
      <c r="E4223" s="107">
        <v>14</v>
      </c>
      <c r="H4223" s="107" t="s">
        <v>11</v>
      </c>
      <c r="I4223" s="107">
        <v>285</v>
      </c>
      <c r="J4223" s="107">
        <v>10</v>
      </c>
      <c r="K4223" s="43">
        <v>5</v>
      </c>
      <c r="L4223" s="43">
        <v>1</v>
      </c>
      <c r="M4223" s="43">
        <v>0</v>
      </c>
      <c r="N4223" s="49">
        <v>1</v>
      </c>
      <c r="O4223" s="82" t="str">
        <f>Cal_051922a!$E$2</f>
        <v>Cal_051922a</v>
      </c>
      <c r="P4223" s="158">
        <f>Cal_051922a!$Q$3</f>
        <v>1.8382409380942635</v>
      </c>
      <c r="Q4223" s="158">
        <f>Cal_051922a!$R$3</f>
        <v>0.56187208580813652</v>
      </c>
      <c r="R4223" s="46">
        <v>30.25</v>
      </c>
      <c r="S4223" s="46">
        <v>19.149999999999999</v>
      </c>
      <c r="T4223" s="50">
        <f>AVERAGE(1.019, 0.879, 0.893, 0.916,0.713,0.709,0.919)</f>
        <v>0.86399999999999999</v>
      </c>
      <c r="U4223" s="79">
        <f t="shared" si="1205"/>
        <v>29.385999999999999</v>
      </c>
      <c r="V4223" s="79">
        <f t="shared" si="1206"/>
        <v>18.285999999999998</v>
      </c>
      <c r="W4223" s="465">
        <f t="shared" si="1207"/>
        <v>0.23994911158375831</v>
      </c>
      <c r="X4223" s="465">
        <f t="shared" si="1208"/>
        <v>9.1398427980079203E-2</v>
      </c>
      <c r="Y4223" s="43">
        <f>Cal_051922a!$A$3</f>
        <v>20220519</v>
      </c>
      <c r="Z4223" s="48" t="s">
        <v>2026</v>
      </c>
      <c r="AA4223" s="43">
        <v>20230217</v>
      </c>
      <c r="AE4223" s="689" t="s">
        <v>1250</v>
      </c>
      <c r="AF4223" s="130">
        <v>3</v>
      </c>
      <c r="AG4223" s="130" t="s">
        <v>2014</v>
      </c>
      <c r="AH4223" s="490" t="s">
        <v>2027</v>
      </c>
    </row>
    <row r="4224" spans="1:35" s="82" customFormat="1" x14ac:dyDescent="0.2">
      <c r="A4224" s="155" t="s">
        <v>1305</v>
      </c>
      <c r="B4224" s="81">
        <v>20210719</v>
      </c>
      <c r="C4224" s="126" t="s">
        <v>69</v>
      </c>
      <c r="D4224" s="126">
        <v>15</v>
      </c>
      <c r="E4224" s="126">
        <v>14</v>
      </c>
      <c r="F4224" s="107"/>
      <c r="G4224" s="107"/>
      <c r="H4224" s="126" t="s">
        <v>10</v>
      </c>
      <c r="I4224" s="126">
        <v>294</v>
      </c>
      <c r="J4224" s="126">
        <v>5</v>
      </c>
      <c r="K4224" s="82">
        <v>5</v>
      </c>
      <c r="L4224" s="82">
        <v>1</v>
      </c>
      <c r="M4224" s="82">
        <v>0</v>
      </c>
      <c r="N4224" s="83">
        <v>1</v>
      </c>
      <c r="O4224" s="82" t="str">
        <f>Cal_051922a!$E$2</f>
        <v>Cal_051922a</v>
      </c>
      <c r="P4224" s="158">
        <f>Cal_051922a!$Q$3</f>
        <v>1.8382409380942635</v>
      </c>
      <c r="Q4224" s="158">
        <f>Cal_051922a!$R$3</f>
        <v>0.56187208580813652</v>
      </c>
      <c r="R4224" s="84">
        <v>7.367</v>
      </c>
      <c r="S4224" s="84">
        <v>5.0039999999999996</v>
      </c>
      <c r="T4224" s="158">
        <f t="shared" ref="T4224:T4227" si="1220">AVERAGE(0.531, 0.694, 0.762, 0.849, 0.778, 0.943)</f>
        <v>0.75950000000000006</v>
      </c>
      <c r="U4224" s="125">
        <f t="shared" si="1205"/>
        <v>6.6074999999999999</v>
      </c>
      <c r="V4224" s="125">
        <f t="shared" si="1206"/>
        <v>4.2444999999999995</v>
      </c>
      <c r="W4224" s="459">
        <f t="shared" si="1207"/>
        <v>4.951735274304099E-2</v>
      </c>
      <c r="X4224" s="459">
        <f t="shared" si="1208"/>
        <v>2.5039763557305476E-2</v>
      </c>
      <c r="Y4224" s="82">
        <f>Cal_051922a!$A$3</f>
        <v>20220519</v>
      </c>
      <c r="Z4224" s="694" t="s">
        <v>1524</v>
      </c>
      <c r="AA4224" s="372">
        <v>20220817</v>
      </c>
      <c r="AB4224" s="48"/>
      <c r="AC4224" s="43"/>
      <c r="AD4224" s="43"/>
      <c r="AE4224" s="689" t="s">
        <v>1250</v>
      </c>
      <c r="AF4224" s="567">
        <v>1</v>
      </c>
      <c r="AG4224" s="130" t="s">
        <v>1634</v>
      </c>
      <c r="AH4224" s="159" t="s">
        <v>208</v>
      </c>
      <c r="AI4224" s="155"/>
    </row>
    <row r="4225" spans="1:35" s="82" customFormat="1" x14ac:dyDescent="0.2">
      <c r="A4225" s="155" t="s">
        <v>1305</v>
      </c>
      <c r="B4225" s="81">
        <v>20210719</v>
      </c>
      <c r="C4225" s="126" t="s">
        <v>69</v>
      </c>
      <c r="D4225" s="126">
        <v>15</v>
      </c>
      <c r="E4225" s="126">
        <v>14</v>
      </c>
      <c r="F4225" s="107"/>
      <c r="G4225" s="107"/>
      <c r="H4225" s="126" t="s">
        <v>11</v>
      </c>
      <c r="I4225" s="126">
        <v>294</v>
      </c>
      <c r="J4225" s="126">
        <v>5</v>
      </c>
      <c r="K4225" s="82">
        <v>5</v>
      </c>
      <c r="L4225" s="82">
        <v>1</v>
      </c>
      <c r="M4225" s="82">
        <v>0</v>
      </c>
      <c r="N4225" s="83">
        <v>1</v>
      </c>
      <c r="O4225" s="82" t="str">
        <f>Cal_051922a!$E$2</f>
        <v>Cal_051922a</v>
      </c>
      <c r="P4225" s="158">
        <f>Cal_051922a!$Q$3</f>
        <v>1.8382409380942635</v>
      </c>
      <c r="Q4225" s="158">
        <f>Cal_051922a!$R$3</f>
        <v>0.56187208580813652</v>
      </c>
      <c r="R4225" s="84">
        <v>7.3330000000000002</v>
      </c>
      <c r="S4225" s="84">
        <v>4.8920000000000003</v>
      </c>
      <c r="T4225" s="158">
        <f t="shared" si="1220"/>
        <v>0.75950000000000006</v>
      </c>
      <c r="U4225" s="125">
        <f t="shared" si="1205"/>
        <v>6.5735000000000001</v>
      </c>
      <c r="V4225" s="125">
        <f t="shared" si="1206"/>
        <v>4.1325000000000003</v>
      </c>
      <c r="W4225" s="459">
        <f t="shared" si="1207"/>
        <v>5.115186544467331E-2</v>
      </c>
      <c r="X4225" s="459">
        <f t="shared" si="1208"/>
        <v>2.1437905579282827E-2</v>
      </c>
      <c r="Y4225" s="82">
        <f>Cal_051922a!$A$3</f>
        <v>20220519</v>
      </c>
      <c r="Z4225" s="694" t="s">
        <v>1524</v>
      </c>
      <c r="AA4225" s="372">
        <v>20220817</v>
      </c>
      <c r="AB4225" s="48"/>
      <c r="AC4225" s="43"/>
      <c r="AD4225" s="43"/>
      <c r="AE4225" s="689" t="s">
        <v>1250</v>
      </c>
      <c r="AF4225" s="567">
        <v>1</v>
      </c>
      <c r="AG4225" s="130" t="s">
        <v>1634</v>
      </c>
      <c r="AH4225" s="159" t="s">
        <v>250</v>
      </c>
      <c r="AI4225" s="155"/>
    </row>
    <row r="4226" spans="1:35" s="372" customFormat="1" x14ac:dyDescent="0.2">
      <c r="A4226" s="371" t="s">
        <v>1305</v>
      </c>
      <c r="B4226" s="462">
        <v>20210719</v>
      </c>
      <c r="C4226" s="373" t="s">
        <v>69</v>
      </c>
      <c r="D4226" s="373">
        <v>15</v>
      </c>
      <c r="E4226" s="373">
        <v>14</v>
      </c>
      <c r="F4226" s="107"/>
      <c r="G4226" s="107"/>
      <c r="H4226" s="373" t="s">
        <v>10</v>
      </c>
      <c r="I4226" s="373">
        <v>550</v>
      </c>
      <c r="J4226" s="373">
        <v>20</v>
      </c>
      <c r="K4226" s="372">
        <v>5</v>
      </c>
      <c r="L4226" s="372">
        <v>1</v>
      </c>
      <c r="M4226" s="372">
        <v>0</v>
      </c>
      <c r="N4226" s="375">
        <v>1</v>
      </c>
      <c r="O4226" s="82" t="str">
        <f>Cal_051922a!$E$2</f>
        <v>Cal_051922a</v>
      </c>
      <c r="P4226" s="158">
        <f>Cal_051922a!$Q$3</f>
        <v>1.8382409380942635</v>
      </c>
      <c r="Q4226" s="158">
        <f>Cal_051922a!$R$3</f>
        <v>0.56187208580813652</v>
      </c>
      <c r="R4226" s="376">
        <v>6.3220000000000001</v>
      </c>
      <c r="S4226" s="376">
        <v>4.3559999999999999</v>
      </c>
      <c r="T4226" s="158">
        <f t="shared" si="1220"/>
        <v>0.75950000000000006</v>
      </c>
      <c r="U4226" s="378">
        <f t="shared" si="1205"/>
        <v>5.5625</v>
      </c>
      <c r="V4226" s="378">
        <f t="shared" si="1206"/>
        <v>3.5964999999999998</v>
      </c>
      <c r="W4226" s="464">
        <f t="shared" si="1207"/>
        <v>2.2022258265601252E-2</v>
      </c>
      <c r="X4226" s="464">
        <f t="shared" si="1208"/>
        <v>1.174744696560219E-2</v>
      </c>
      <c r="Y4226" s="82">
        <f>Cal_051922a!$A$3</f>
        <v>20220519</v>
      </c>
      <c r="Z4226" s="694" t="s">
        <v>1524</v>
      </c>
      <c r="AA4226" s="372">
        <v>20220817</v>
      </c>
      <c r="AB4226" s="48"/>
      <c r="AC4226" s="43"/>
      <c r="AD4226" s="43"/>
      <c r="AE4226" s="689" t="s">
        <v>1250</v>
      </c>
      <c r="AF4226" s="628">
        <v>3</v>
      </c>
      <c r="AG4226" s="130" t="s">
        <v>2202</v>
      </c>
      <c r="AH4226" s="750" t="s">
        <v>1842</v>
      </c>
      <c r="AI4226" s="371"/>
    </row>
    <row r="4227" spans="1:35" s="372" customFormat="1" x14ac:dyDescent="0.2">
      <c r="A4227" s="371" t="s">
        <v>1305</v>
      </c>
      <c r="B4227" s="462">
        <v>20210719</v>
      </c>
      <c r="C4227" s="373" t="s">
        <v>69</v>
      </c>
      <c r="D4227" s="373">
        <v>15</v>
      </c>
      <c r="E4227" s="373">
        <v>14</v>
      </c>
      <c r="F4227" s="107"/>
      <c r="G4227" s="107"/>
      <c r="H4227" s="373" t="s">
        <v>11</v>
      </c>
      <c r="I4227" s="373">
        <v>552</v>
      </c>
      <c r="J4227" s="373">
        <v>20</v>
      </c>
      <c r="K4227" s="372">
        <v>5</v>
      </c>
      <c r="L4227" s="372">
        <v>1</v>
      </c>
      <c r="M4227" s="372">
        <v>0</v>
      </c>
      <c r="N4227" s="375">
        <v>1</v>
      </c>
      <c r="O4227" s="82" t="str">
        <f>Cal_051922a!$E$2</f>
        <v>Cal_051922a</v>
      </c>
      <c r="P4227" s="158">
        <f>Cal_051922a!$Q$3</f>
        <v>1.8382409380942635</v>
      </c>
      <c r="Q4227" s="158">
        <f>Cal_051922a!$R$3</f>
        <v>0.56187208580813652</v>
      </c>
      <c r="R4227" s="376">
        <v>2.8460000000000001</v>
      </c>
      <c r="S4227" s="376">
        <v>2.1389999999999998</v>
      </c>
      <c r="T4227" s="158">
        <f t="shared" si="1220"/>
        <v>0.75950000000000006</v>
      </c>
      <c r="U4227" s="378">
        <f t="shared" si="1205"/>
        <v>2.0865</v>
      </c>
      <c r="V4227" s="378">
        <f t="shared" si="1206"/>
        <v>1.3794999999999997</v>
      </c>
      <c r="W4227" s="464">
        <f t="shared" si="1207"/>
        <v>7.8908059535463832E-3</v>
      </c>
      <c r="X4227" s="464">
        <f t="shared" si="1208"/>
        <v>5.015219631686856E-3</v>
      </c>
      <c r="Y4227" s="82">
        <f>Cal_051922a!$A$3</f>
        <v>20220519</v>
      </c>
      <c r="Z4227" s="694" t="s">
        <v>1524</v>
      </c>
      <c r="AA4227" s="372">
        <v>20220817</v>
      </c>
      <c r="AB4227" s="48"/>
      <c r="AC4227" s="43"/>
      <c r="AD4227" s="43"/>
      <c r="AE4227" s="689" t="s">
        <v>1250</v>
      </c>
      <c r="AF4227" s="628">
        <v>3</v>
      </c>
      <c r="AG4227" s="130" t="s">
        <v>2202</v>
      </c>
      <c r="AH4227" s="750" t="s">
        <v>1841</v>
      </c>
      <c r="AI4227" s="371"/>
    </row>
    <row r="4228" spans="1:35" x14ac:dyDescent="0.2">
      <c r="A4228" t="s">
        <v>1305</v>
      </c>
      <c r="B4228" s="45">
        <v>20210719</v>
      </c>
      <c r="C4228" s="107" t="s">
        <v>69</v>
      </c>
      <c r="D4228" s="107">
        <v>15</v>
      </c>
      <c r="E4228" s="107">
        <v>18</v>
      </c>
      <c r="H4228" s="107" t="s">
        <v>10</v>
      </c>
      <c r="I4228" s="107">
        <v>290</v>
      </c>
      <c r="J4228" s="107">
        <v>0</v>
      </c>
      <c r="K4228" s="43">
        <v>5</v>
      </c>
      <c r="L4228" s="43">
        <v>1</v>
      </c>
      <c r="M4228" s="43">
        <v>0</v>
      </c>
      <c r="N4228" s="49">
        <v>1</v>
      </c>
      <c r="O4228" s="82" t="str">
        <f>Cal_051922a!$E$2</f>
        <v>Cal_051922a</v>
      </c>
      <c r="P4228" s="158">
        <f>Cal_051922a!$Q$3</f>
        <v>1.8382409380942635</v>
      </c>
      <c r="Q4228" s="158">
        <f>Cal_051922a!$R$3</f>
        <v>0.56187208580813652</v>
      </c>
      <c r="R4228" s="46">
        <v>15.02</v>
      </c>
      <c r="S4228" s="46">
        <v>9.9149999999999991</v>
      </c>
      <c r="T4228" s="50">
        <f t="shared" ref="T4228" si="1221">AVERAGE(0.363,0.768,0.683,0.438,0.469,0.396)</f>
        <v>0.51949999999999996</v>
      </c>
      <c r="U4228" s="79">
        <f t="shared" si="1205"/>
        <v>14.500499999999999</v>
      </c>
      <c r="V4228" s="79">
        <f t="shared" si="1206"/>
        <v>9.3954999999999984</v>
      </c>
      <c r="W4228" s="465">
        <f t="shared" si="1207"/>
        <v>0.10845230232090697</v>
      </c>
      <c r="X4228" s="465">
        <f t="shared" si="1208"/>
        <v>5.8861509502728539E-2</v>
      </c>
      <c r="Y4228" s="82">
        <f>Cal_051922a!$A$3</f>
        <v>20220519</v>
      </c>
      <c r="Z4228" s="90" t="s">
        <v>1566</v>
      </c>
      <c r="AA4228" s="82">
        <v>20221105</v>
      </c>
      <c r="AE4228" s="689" t="s">
        <v>1250</v>
      </c>
      <c r="AF4228" s="130">
        <v>1</v>
      </c>
      <c r="AG4228" s="130" t="s">
        <v>1634</v>
      </c>
    </row>
    <row r="4229" spans="1:35" x14ac:dyDescent="0.2">
      <c r="A4229" t="s">
        <v>1305</v>
      </c>
      <c r="B4229" s="45">
        <v>20210719</v>
      </c>
      <c r="C4229" s="107" t="s">
        <v>69</v>
      </c>
      <c r="D4229" s="107">
        <v>15</v>
      </c>
      <c r="E4229" s="107">
        <v>18</v>
      </c>
      <c r="H4229" s="107" t="s">
        <v>11</v>
      </c>
      <c r="I4229" s="107">
        <v>290</v>
      </c>
      <c r="J4229" s="107">
        <v>0</v>
      </c>
      <c r="K4229" s="43">
        <v>5</v>
      </c>
      <c r="L4229" s="43">
        <v>1</v>
      </c>
      <c r="M4229" s="43">
        <v>0</v>
      </c>
      <c r="N4229" s="49">
        <v>1</v>
      </c>
      <c r="O4229" s="82" t="str">
        <f>Cal_051922a!$E$2</f>
        <v>Cal_051922a</v>
      </c>
      <c r="P4229" s="158">
        <f>Cal_051922a!$Q$3</f>
        <v>1.8382409380942635</v>
      </c>
      <c r="Q4229" s="158">
        <f>Cal_051922a!$R$3</f>
        <v>0.56187208580813652</v>
      </c>
      <c r="R4229" s="46">
        <v>15.42</v>
      </c>
      <c r="S4229" s="46">
        <v>9.8819999999999997</v>
      </c>
      <c r="T4229" s="43">
        <f t="shared" ref="T4229" si="1222">AVERAGE(0.606,0.763,0.748,0.817,0.777,0.792)</f>
        <v>0.75050000000000006</v>
      </c>
      <c r="U4229" s="79">
        <f t="shared" si="1205"/>
        <v>14.669499999999999</v>
      </c>
      <c r="V4229" s="79">
        <f t="shared" si="1206"/>
        <v>9.1314999999999991</v>
      </c>
      <c r="W4229" s="465">
        <f t="shared" si="1207"/>
        <v>0.11765109701335608</v>
      </c>
      <c r="X4229" s="465">
        <f t="shared" si="1208"/>
        <v>4.4961437994629434E-2</v>
      </c>
      <c r="Y4229" s="43">
        <f>Cal_051922a!$A$3</f>
        <v>20220519</v>
      </c>
      <c r="Z4229" s="48" t="s">
        <v>1582</v>
      </c>
      <c r="AA4229" s="43">
        <v>20221107</v>
      </c>
      <c r="AE4229" s="689" t="s">
        <v>1250</v>
      </c>
      <c r="AF4229" s="130">
        <v>1</v>
      </c>
      <c r="AG4229" s="130" t="s">
        <v>1634</v>
      </c>
    </row>
    <row r="4230" spans="1:35" x14ac:dyDescent="0.2">
      <c r="A4230" t="s">
        <v>1305</v>
      </c>
      <c r="B4230" s="45">
        <v>20210719</v>
      </c>
      <c r="C4230" s="107" t="s">
        <v>69</v>
      </c>
      <c r="D4230" s="107">
        <v>15</v>
      </c>
      <c r="E4230" s="107">
        <v>18</v>
      </c>
      <c r="H4230" s="107" t="s">
        <v>10</v>
      </c>
      <c r="I4230" s="107">
        <v>290</v>
      </c>
      <c r="J4230" s="107">
        <v>10</v>
      </c>
      <c r="K4230" s="43">
        <v>5</v>
      </c>
      <c r="L4230" s="43">
        <v>1</v>
      </c>
      <c r="M4230" s="43">
        <v>0</v>
      </c>
      <c r="N4230" s="49">
        <v>1</v>
      </c>
      <c r="O4230" s="82" t="str">
        <f>Cal_051922a!$E$2</f>
        <v>Cal_051922a</v>
      </c>
      <c r="P4230" s="158">
        <f>Cal_051922a!$Q$3</f>
        <v>1.8382409380942635</v>
      </c>
      <c r="Q4230" s="158">
        <f>Cal_051922a!$R$3</f>
        <v>0.56187208580813652</v>
      </c>
      <c r="R4230" s="46">
        <v>12.64</v>
      </c>
      <c r="S4230" s="46">
        <v>8.1120000000000001</v>
      </c>
      <c r="T4230" s="50">
        <f t="shared" ref="T4230:T4231" si="1223">AVERAGE(1.019, 0.879, 0.893, 0.916,0.713,0.709,0.919)</f>
        <v>0.86399999999999999</v>
      </c>
      <c r="U4230" s="79">
        <f t="shared" si="1205"/>
        <v>11.776</v>
      </c>
      <c r="V4230" s="79">
        <f t="shared" si="1206"/>
        <v>7.2480000000000002</v>
      </c>
      <c r="W4230" s="465">
        <f t="shared" si="1207"/>
        <v>9.6194324174156048E-2</v>
      </c>
      <c r="X4230" s="465">
        <f t="shared" si="1208"/>
        <v>3.2877093855508223E-2</v>
      </c>
      <c r="Y4230" s="43">
        <f>Cal_051922a!$A$3</f>
        <v>20220519</v>
      </c>
      <c r="Z4230" s="48" t="s">
        <v>2026</v>
      </c>
      <c r="AA4230" s="43">
        <v>20230217</v>
      </c>
      <c r="AE4230" s="689" t="s">
        <v>1250</v>
      </c>
      <c r="AF4230" s="130">
        <v>1</v>
      </c>
    </row>
    <row r="4231" spans="1:35" x14ac:dyDescent="0.2">
      <c r="A4231" t="s">
        <v>1305</v>
      </c>
      <c r="B4231" s="45">
        <v>20210719</v>
      </c>
      <c r="C4231" s="107" t="s">
        <v>69</v>
      </c>
      <c r="D4231" s="107">
        <v>15</v>
      </c>
      <c r="E4231" s="107">
        <v>18</v>
      </c>
      <c r="H4231" s="107" t="s">
        <v>11</v>
      </c>
      <c r="I4231" s="107">
        <v>290</v>
      </c>
      <c r="J4231" s="107">
        <v>10</v>
      </c>
      <c r="K4231" s="43">
        <v>5</v>
      </c>
      <c r="L4231" s="43">
        <v>1</v>
      </c>
      <c r="M4231" s="43">
        <v>0</v>
      </c>
      <c r="N4231" s="49">
        <v>1</v>
      </c>
      <c r="O4231" s="82" t="str">
        <f>Cal_051922a!$E$2</f>
        <v>Cal_051922a</v>
      </c>
      <c r="P4231" s="158">
        <f>Cal_051922a!$Q$3</f>
        <v>1.8382409380942635</v>
      </c>
      <c r="Q4231" s="158">
        <f>Cal_051922a!$R$3</f>
        <v>0.56187208580813652</v>
      </c>
      <c r="R4231" s="46">
        <v>12.91</v>
      </c>
      <c r="S4231" s="46">
        <v>8.2219999999999995</v>
      </c>
      <c r="T4231" s="50">
        <f t="shared" si="1223"/>
        <v>0.86399999999999999</v>
      </c>
      <c r="U4231" s="79">
        <f t="shared" si="1205"/>
        <v>12.045999999999999</v>
      </c>
      <c r="V4231" s="79">
        <f t="shared" si="1206"/>
        <v>7.3579999999999997</v>
      </c>
      <c r="W4231" s="465">
        <f t="shared" si="1207"/>
        <v>9.9593416901158055E-2</v>
      </c>
      <c r="X4231" s="465">
        <f t="shared" si="1208"/>
        <v>3.14368664683604E-2</v>
      </c>
      <c r="Y4231" s="43">
        <f>Cal_051922a!$A$3</f>
        <v>20220519</v>
      </c>
      <c r="Z4231" s="48" t="s">
        <v>2026</v>
      </c>
      <c r="AA4231" s="43">
        <v>20230217</v>
      </c>
      <c r="AE4231" s="689" t="s">
        <v>1250</v>
      </c>
      <c r="AF4231" s="130">
        <v>1</v>
      </c>
    </row>
    <row r="4232" spans="1:35" s="82" customFormat="1" x14ac:dyDescent="0.2">
      <c r="A4232" s="155" t="s">
        <v>1305</v>
      </c>
      <c r="B4232" s="81">
        <v>20210719</v>
      </c>
      <c r="C4232" s="126" t="s">
        <v>69</v>
      </c>
      <c r="D4232" s="126">
        <v>15</v>
      </c>
      <c r="E4232" s="126">
        <v>18</v>
      </c>
      <c r="F4232" s="107"/>
      <c r="G4232" s="107"/>
      <c r="H4232" s="126" t="s">
        <v>10</v>
      </c>
      <c r="I4232" s="126">
        <v>293</v>
      </c>
      <c r="J4232" s="126">
        <v>5</v>
      </c>
      <c r="K4232" s="82">
        <v>5</v>
      </c>
      <c r="L4232" s="82">
        <v>1</v>
      </c>
      <c r="M4232" s="82">
        <v>0</v>
      </c>
      <c r="N4232" s="83">
        <v>1</v>
      </c>
      <c r="O4232" s="82" t="str">
        <f>Cal_051922a!$E$2</f>
        <v>Cal_051922a</v>
      </c>
      <c r="P4232" s="158">
        <f>Cal_051922a!$Q$3</f>
        <v>1.8382409380942635</v>
      </c>
      <c r="Q4232" s="158">
        <f>Cal_051922a!$R$3</f>
        <v>0.56187208580813652</v>
      </c>
      <c r="R4232" s="84">
        <v>2.3319999999999999</v>
      </c>
      <c r="S4232" s="84">
        <v>1.5629999999999999</v>
      </c>
      <c r="T4232" s="158">
        <f t="shared" ref="T4232:T4235" si="1224">AVERAGE(0.531, 0.694, 0.762, 0.849, 0.778, 0.943)</f>
        <v>0.75950000000000006</v>
      </c>
      <c r="U4232" s="125">
        <f t="shared" si="1205"/>
        <v>1.5724999999999998</v>
      </c>
      <c r="V4232" s="125">
        <f t="shared" si="1206"/>
        <v>0.80349999999999988</v>
      </c>
      <c r="W4232" s="459">
        <f>(Q4232*P4232/(P4232-1)*(U4232-V4232)*(K4232)/I4232)/N4232</f>
        <v>1.6169617513837709E-2</v>
      </c>
      <c r="X4232" s="459">
        <f t="shared" si="1208"/>
        <v>-2.0075012505388918E-3</v>
      </c>
      <c r="Y4232" s="82">
        <f>Cal_051922a!$A$3</f>
        <v>20220519</v>
      </c>
      <c r="Z4232" s="694" t="s">
        <v>1524</v>
      </c>
      <c r="AA4232" s="372">
        <v>20220817</v>
      </c>
      <c r="AB4232" s="48"/>
      <c r="AC4232" s="43"/>
      <c r="AD4232" s="43"/>
      <c r="AE4232" s="689" t="s">
        <v>1250</v>
      </c>
      <c r="AF4232" s="567">
        <v>3</v>
      </c>
      <c r="AG4232" s="567">
        <v>1</v>
      </c>
      <c r="AH4232" s="752" t="s">
        <v>1525</v>
      </c>
      <c r="AI4232" s="155"/>
    </row>
    <row r="4233" spans="1:35" s="82" customFormat="1" x14ac:dyDescent="0.2">
      <c r="A4233" s="155" t="s">
        <v>1305</v>
      </c>
      <c r="B4233" s="81">
        <v>20210719</v>
      </c>
      <c r="C4233" s="126" t="s">
        <v>69</v>
      </c>
      <c r="D4233" s="126">
        <v>15</v>
      </c>
      <c r="E4233" s="126">
        <v>18</v>
      </c>
      <c r="F4233" s="107"/>
      <c r="G4233" s="107"/>
      <c r="H4233" s="126" t="s">
        <v>11</v>
      </c>
      <c r="I4233" s="126">
        <v>294</v>
      </c>
      <c r="J4233" s="126">
        <v>5</v>
      </c>
      <c r="K4233" s="82">
        <v>5</v>
      </c>
      <c r="L4233" s="82">
        <v>1</v>
      </c>
      <c r="M4233" s="82">
        <v>0</v>
      </c>
      <c r="N4233" s="83">
        <v>1</v>
      </c>
      <c r="O4233" s="82" t="str">
        <f>Cal_051922a!$E$2</f>
        <v>Cal_051922a</v>
      </c>
      <c r="P4233" s="158">
        <f>Cal_051922a!$Q$3</f>
        <v>1.8382409380942635</v>
      </c>
      <c r="Q4233" s="158">
        <f>Cal_051922a!$R$3</f>
        <v>0.56187208580813652</v>
      </c>
      <c r="R4233" s="84">
        <v>3.5030000000000001</v>
      </c>
      <c r="S4233" s="84">
        <v>2.5019999999999998</v>
      </c>
      <c r="T4233" s="158">
        <f t="shared" si="1224"/>
        <v>0.75950000000000006</v>
      </c>
      <c r="U4233" s="125">
        <f t="shared" si="1205"/>
        <v>2.7435</v>
      </c>
      <c r="V4233" s="125">
        <f t="shared" si="1206"/>
        <v>1.7424999999999997</v>
      </c>
      <c r="W4233" s="459">
        <f t="shared" si="1207"/>
        <v>2.0976246337614916E-2</v>
      </c>
      <c r="X4233" s="459">
        <f t="shared" si="1208"/>
        <v>9.6317817347973157E-3</v>
      </c>
      <c r="Y4233" s="82">
        <f>Cal_051922a!$A$3</f>
        <v>20220519</v>
      </c>
      <c r="Z4233" s="694" t="s">
        <v>1524</v>
      </c>
      <c r="AA4233" s="372">
        <v>20220817</v>
      </c>
      <c r="AB4233" s="48"/>
      <c r="AC4233" s="43"/>
      <c r="AD4233" s="43"/>
      <c r="AE4233" s="689" t="s">
        <v>1250</v>
      </c>
      <c r="AF4233" s="567">
        <v>1</v>
      </c>
      <c r="AG4233" s="567">
        <v>1</v>
      </c>
      <c r="AH4233" s="159" t="s">
        <v>245</v>
      </c>
      <c r="AI4233" s="155"/>
    </row>
    <row r="4234" spans="1:35" s="372" customFormat="1" x14ac:dyDescent="0.2">
      <c r="A4234" s="371" t="s">
        <v>1305</v>
      </c>
      <c r="B4234" s="462">
        <v>20210719</v>
      </c>
      <c r="C4234" s="373" t="s">
        <v>69</v>
      </c>
      <c r="D4234" s="373">
        <v>15</v>
      </c>
      <c r="E4234" s="373">
        <v>18</v>
      </c>
      <c r="F4234" s="107"/>
      <c r="G4234" s="107"/>
      <c r="H4234" s="373" t="s">
        <v>10</v>
      </c>
      <c r="I4234" s="373">
        <v>552</v>
      </c>
      <c r="J4234" s="373">
        <v>20</v>
      </c>
      <c r="K4234" s="372">
        <v>5</v>
      </c>
      <c r="L4234" s="372">
        <v>1</v>
      </c>
      <c r="M4234" s="372">
        <v>0</v>
      </c>
      <c r="N4234" s="375">
        <v>1</v>
      </c>
      <c r="O4234" s="82" t="str">
        <f>Cal_051922a!$E$2</f>
        <v>Cal_051922a</v>
      </c>
      <c r="P4234" s="158">
        <f>Cal_051922a!$Q$3</f>
        <v>1.8382409380942635</v>
      </c>
      <c r="Q4234" s="158">
        <f>Cal_051922a!$R$3</f>
        <v>0.56187208580813652</v>
      </c>
      <c r="R4234" s="376">
        <v>2.19</v>
      </c>
      <c r="S4234" s="376">
        <v>1.583</v>
      </c>
      <c r="T4234" s="158">
        <f t="shared" si="1224"/>
        <v>0.75950000000000006</v>
      </c>
      <c r="U4234" s="378">
        <f t="shared" si="1205"/>
        <v>1.4304999999999999</v>
      </c>
      <c r="V4234" s="378">
        <f t="shared" si="1206"/>
        <v>0.8234999999999999</v>
      </c>
      <c r="W4234" s="464">
        <f t="shared" si="1207"/>
        <v>6.7747089304139351E-3</v>
      </c>
      <c r="X4234" s="464">
        <f t="shared" si="1208"/>
        <v>9.2961297566766939E-4</v>
      </c>
      <c r="Y4234" s="82">
        <f>Cal_051922a!$A$3</f>
        <v>20220519</v>
      </c>
      <c r="Z4234" s="694" t="s">
        <v>1524</v>
      </c>
      <c r="AA4234" s="372">
        <v>20220817</v>
      </c>
      <c r="AB4234" s="48"/>
      <c r="AC4234" s="43"/>
      <c r="AD4234" s="43"/>
      <c r="AE4234" s="689" t="s">
        <v>1250</v>
      </c>
      <c r="AF4234" s="628">
        <v>1</v>
      </c>
      <c r="AG4234" s="628">
        <v>1</v>
      </c>
      <c r="AH4234" s="750" t="s">
        <v>1625</v>
      </c>
      <c r="AI4234" s="371"/>
    </row>
    <row r="4235" spans="1:35" s="610" customFormat="1" ht="13.5" thickBot="1" x14ac:dyDescent="0.25">
      <c r="A4235" s="613" t="s">
        <v>1305</v>
      </c>
      <c r="B4235" s="611">
        <v>20210719</v>
      </c>
      <c r="C4235" s="612" t="s">
        <v>69</v>
      </c>
      <c r="D4235" s="612">
        <v>15</v>
      </c>
      <c r="E4235" s="612">
        <v>18</v>
      </c>
      <c r="F4235" s="140"/>
      <c r="G4235" s="140"/>
      <c r="H4235" s="612" t="s">
        <v>11</v>
      </c>
      <c r="I4235" s="612">
        <v>550</v>
      </c>
      <c r="J4235" s="612">
        <v>20</v>
      </c>
      <c r="K4235" s="610">
        <v>5</v>
      </c>
      <c r="L4235" s="610">
        <v>1</v>
      </c>
      <c r="M4235" s="610">
        <v>0</v>
      </c>
      <c r="N4235" s="614">
        <v>1</v>
      </c>
      <c r="O4235" s="82" t="str">
        <f>Cal_051922a!$E$2</f>
        <v>Cal_051922a</v>
      </c>
      <c r="P4235" s="158">
        <f>Cal_051922a!$Q$3</f>
        <v>1.8382409380942635</v>
      </c>
      <c r="Q4235" s="158">
        <f>Cal_051922a!$R$3</f>
        <v>0.56187208580813652</v>
      </c>
      <c r="R4235" s="626">
        <v>1.571</v>
      </c>
      <c r="S4235" s="626">
        <v>1.409</v>
      </c>
      <c r="T4235" s="158">
        <f t="shared" si="1224"/>
        <v>0.75950000000000006</v>
      </c>
      <c r="U4235" s="378">
        <f t="shared" si="1205"/>
        <v>0.81149999999999989</v>
      </c>
      <c r="V4235" s="378">
        <f t="shared" si="1206"/>
        <v>0.64949999999999997</v>
      </c>
      <c r="W4235" s="464">
        <f t="shared" si="1207"/>
        <v>1.8146520035744662E-3</v>
      </c>
      <c r="X4235" s="464">
        <f t="shared" si="1208"/>
        <v>4.283894791272367E-3</v>
      </c>
      <c r="Y4235" s="82">
        <f>Cal_051922a!$A$3</f>
        <v>20220519</v>
      </c>
      <c r="Z4235" s="694" t="s">
        <v>1524</v>
      </c>
      <c r="AA4235" s="372">
        <v>20220817</v>
      </c>
      <c r="AB4235" s="121"/>
      <c r="AC4235" s="115"/>
      <c r="AD4235" s="115"/>
      <c r="AE4235" s="689" t="s">
        <v>1250</v>
      </c>
      <c r="AF4235" s="633">
        <v>1</v>
      </c>
      <c r="AG4235" s="633">
        <v>1</v>
      </c>
      <c r="AH4235" s="753" t="s">
        <v>1626</v>
      </c>
      <c r="AI4235" s="613"/>
    </row>
    <row r="4236" spans="1:35" x14ac:dyDescent="0.2">
      <c r="A4236" t="s">
        <v>1305</v>
      </c>
      <c r="B4236" s="45">
        <v>20210720</v>
      </c>
      <c r="C4236" s="107" t="s">
        <v>68</v>
      </c>
      <c r="D4236" s="107">
        <v>17</v>
      </c>
      <c r="E4236" s="107">
        <v>1</v>
      </c>
      <c r="H4236" s="107" t="s">
        <v>10</v>
      </c>
      <c r="I4236" s="107">
        <v>290</v>
      </c>
      <c r="J4236" s="107">
        <v>0</v>
      </c>
      <c r="K4236" s="43">
        <v>5</v>
      </c>
      <c r="L4236" s="43">
        <v>1</v>
      </c>
      <c r="M4236" s="43">
        <v>0</v>
      </c>
      <c r="N4236" s="49">
        <v>1</v>
      </c>
      <c r="O4236" s="82" t="str">
        <f>Cal_051922a!$E$2</f>
        <v>Cal_051922a</v>
      </c>
      <c r="P4236" s="158">
        <f>Cal_051922a!$Q$3</f>
        <v>1.8382409380942635</v>
      </c>
      <c r="Q4236" s="158">
        <f>Cal_051922a!$R$3</f>
        <v>0.56187208580813652</v>
      </c>
      <c r="R4236" s="46">
        <v>16.760000000000002</v>
      </c>
      <c r="S4236" s="46">
        <v>13.58</v>
      </c>
      <c r="T4236" s="50">
        <f t="shared" ref="T4236:T4237" si="1225">AVERAGE(0.363,0.768,0.683,0.438,0.469,0.396)</f>
        <v>0.51949999999999996</v>
      </c>
      <c r="U4236" s="79">
        <f t="shared" si="1205"/>
        <v>16.240500000000001</v>
      </c>
      <c r="V4236" s="79">
        <f t="shared" si="1206"/>
        <v>13.060499999999999</v>
      </c>
      <c r="W4236" s="465">
        <f t="shared" si="1207"/>
        <v>6.7556967949164409E-2</v>
      </c>
      <c r="X4236" s="465">
        <f t="shared" si="1208"/>
        <v>0.16502267542506716</v>
      </c>
      <c r="Y4236" s="82">
        <f>Cal_051922a!$A$3</f>
        <v>20220519</v>
      </c>
      <c r="Z4236" s="90" t="s">
        <v>1566</v>
      </c>
      <c r="AA4236" s="82">
        <v>20221105</v>
      </c>
      <c r="AE4236" s="689" t="s">
        <v>1250</v>
      </c>
      <c r="AF4236" s="130">
        <v>1</v>
      </c>
      <c r="AG4236" s="130" t="s">
        <v>1634</v>
      </c>
    </row>
    <row r="4237" spans="1:35" x14ac:dyDescent="0.2">
      <c r="A4237" t="s">
        <v>1305</v>
      </c>
      <c r="B4237" s="45">
        <v>20210720</v>
      </c>
      <c r="C4237" s="107" t="s">
        <v>68</v>
      </c>
      <c r="D4237" s="107">
        <v>17</v>
      </c>
      <c r="E4237" s="107">
        <v>1</v>
      </c>
      <c r="H4237" s="107" t="s">
        <v>11</v>
      </c>
      <c r="I4237" s="107">
        <v>290</v>
      </c>
      <c r="J4237" s="107">
        <v>0</v>
      </c>
      <c r="K4237" s="43">
        <v>5</v>
      </c>
      <c r="L4237" s="43">
        <v>1</v>
      </c>
      <c r="M4237" s="43">
        <v>0</v>
      </c>
      <c r="N4237" s="49">
        <v>1</v>
      </c>
      <c r="O4237" s="82" t="str">
        <f>Cal_051922a!$E$2</f>
        <v>Cal_051922a</v>
      </c>
      <c r="P4237" s="158">
        <f>Cal_051922a!$Q$3</f>
        <v>1.8382409380942635</v>
      </c>
      <c r="Q4237" s="158">
        <f>Cal_051922a!$R$3</f>
        <v>0.56187208580813652</v>
      </c>
      <c r="R4237" s="46">
        <v>17.21</v>
      </c>
      <c r="S4237" s="46">
        <v>14.78</v>
      </c>
      <c r="T4237" s="50">
        <f t="shared" si="1225"/>
        <v>0.51949999999999996</v>
      </c>
      <c r="U4237" s="79">
        <f t="shared" si="1205"/>
        <v>16.6905</v>
      </c>
      <c r="V4237" s="79">
        <f t="shared" si="1206"/>
        <v>14.260499999999999</v>
      </c>
      <c r="W4237" s="465">
        <f t="shared" si="1207"/>
        <v>5.1623720791342621E-2</v>
      </c>
      <c r="X4237" s="465">
        <f t="shared" si="1208"/>
        <v>0.20232536265402537</v>
      </c>
      <c r="Y4237" s="82">
        <f>Cal_051922a!$A$3</f>
        <v>20220519</v>
      </c>
      <c r="Z4237" s="90" t="s">
        <v>1566</v>
      </c>
      <c r="AA4237" s="82">
        <v>20221105</v>
      </c>
      <c r="AE4237" s="689" t="s">
        <v>1250</v>
      </c>
      <c r="AF4237" s="130">
        <v>1</v>
      </c>
      <c r="AG4237" s="130" t="s">
        <v>1634</v>
      </c>
    </row>
    <row r="4238" spans="1:35" x14ac:dyDescent="0.2">
      <c r="A4238" t="s">
        <v>1305</v>
      </c>
      <c r="B4238" s="45">
        <v>20210720</v>
      </c>
      <c r="C4238" s="107" t="s">
        <v>68</v>
      </c>
      <c r="D4238" s="107">
        <v>17</v>
      </c>
      <c r="E4238" s="107">
        <v>3</v>
      </c>
      <c r="H4238" s="107" t="s">
        <v>10</v>
      </c>
      <c r="I4238" s="107">
        <v>290</v>
      </c>
      <c r="J4238" s="107">
        <v>0</v>
      </c>
      <c r="K4238" s="43">
        <v>5</v>
      </c>
      <c r="L4238" s="43">
        <v>1</v>
      </c>
      <c r="M4238" s="43">
        <v>0</v>
      </c>
      <c r="N4238" s="49">
        <v>1</v>
      </c>
      <c r="O4238" s="82" t="str">
        <f>Cal_051922a!$E$2</f>
        <v>Cal_051922a</v>
      </c>
      <c r="P4238" s="158">
        <f>Cal_051922a!$Q$3</f>
        <v>1.8382409380942635</v>
      </c>
      <c r="Q4238" s="158">
        <f>Cal_051922a!$R$3</f>
        <v>0.56187208580813652</v>
      </c>
      <c r="R4238" s="46">
        <v>11.92</v>
      </c>
      <c r="S4238" s="46">
        <v>9.0519999999999996</v>
      </c>
      <c r="T4238" s="50">
        <f t="shared" ref="T4238:T4239" si="1226">AVERAGE(0.687,0.608,0.654,0.472,0.53,0.62)</f>
        <v>0.59516666666666662</v>
      </c>
      <c r="U4238" s="79">
        <f t="shared" si="1205"/>
        <v>11.324833333333334</v>
      </c>
      <c r="V4238" s="79">
        <f t="shared" si="1206"/>
        <v>8.4568333333333321</v>
      </c>
      <c r="W4238" s="465">
        <f t="shared" si="1207"/>
        <v>6.0928737131510563E-2</v>
      </c>
      <c r="X4238" s="465">
        <f t="shared" si="1208"/>
        <v>8.9669423792036018E-2</v>
      </c>
      <c r="Y4238" s="43">
        <f>Cal_051922a!$A$3</f>
        <v>20220519</v>
      </c>
      <c r="Z4238" s="86" t="s">
        <v>1576</v>
      </c>
      <c r="AA4238" s="43">
        <v>20221106</v>
      </c>
      <c r="AE4238" s="689" t="s">
        <v>1250</v>
      </c>
      <c r="AF4238" s="130">
        <v>1</v>
      </c>
      <c r="AG4238" s="130" t="s">
        <v>1634</v>
      </c>
    </row>
    <row r="4239" spans="1:35" x14ac:dyDescent="0.2">
      <c r="A4239" t="s">
        <v>1305</v>
      </c>
      <c r="B4239" s="45">
        <v>20210720</v>
      </c>
      <c r="C4239" s="107" t="s">
        <v>68</v>
      </c>
      <c r="D4239" s="107">
        <v>17</v>
      </c>
      <c r="E4239" s="107">
        <v>3</v>
      </c>
      <c r="H4239" s="107" t="s">
        <v>11</v>
      </c>
      <c r="I4239" s="107">
        <v>290</v>
      </c>
      <c r="J4239" s="107">
        <v>0</v>
      </c>
      <c r="K4239" s="43">
        <v>5</v>
      </c>
      <c r="L4239" s="43">
        <v>1</v>
      </c>
      <c r="M4239" s="43">
        <v>0</v>
      </c>
      <c r="N4239" s="49">
        <v>1</v>
      </c>
      <c r="O4239" s="82" t="str">
        <f>Cal_051922a!$E$2</f>
        <v>Cal_051922a</v>
      </c>
      <c r="P4239" s="158">
        <f>Cal_051922a!$Q$3</f>
        <v>1.8382409380942635</v>
      </c>
      <c r="Q4239" s="158">
        <f>Cal_051922a!$R$3</f>
        <v>0.56187208580813652</v>
      </c>
      <c r="R4239" s="46">
        <v>9.9280000000000008</v>
      </c>
      <c r="S4239" s="46">
        <v>7.2539999999999996</v>
      </c>
      <c r="T4239" s="50">
        <f t="shared" si="1226"/>
        <v>0.59516666666666662</v>
      </c>
      <c r="U4239" s="79">
        <f t="shared" si="1205"/>
        <v>9.3328333333333333</v>
      </c>
      <c r="V4239" s="79">
        <f t="shared" si="1206"/>
        <v>6.6588333333333329</v>
      </c>
      <c r="W4239" s="465">
        <f t="shared" si="1207"/>
        <v>5.6807337200020618E-2</v>
      </c>
      <c r="X4239" s="465">
        <f t="shared" si="1208"/>
        <v>6.1772279350273178E-2</v>
      </c>
      <c r="Y4239" s="43">
        <f>Cal_051922a!$A$3</f>
        <v>20220519</v>
      </c>
      <c r="Z4239" s="86" t="s">
        <v>1576</v>
      </c>
      <c r="AA4239" s="43">
        <v>20221106</v>
      </c>
      <c r="AE4239" s="689" t="s">
        <v>1250</v>
      </c>
      <c r="AF4239" s="130">
        <v>1</v>
      </c>
      <c r="AG4239" s="130" t="s">
        <v>1634</v>
      </c>
    </row>
    <row r="4240" spans="1:35" x14ac:dyDescent="0.2">
      <c r="A4240" t="s">
        <v>1305</v>
      </c>
      <c r="B4240" s="45">
        <v>20210720</v>
      </c>
      <c r="C4240" s="107" t="s">
        <v>68</v>
      </c>
      <c r="D4240" s="107">
        <v>17</v>
      </c>
      <c r="E4240" s="107">
        <v>6</v>
      </c>
      <c r="H4240" s="107" t="s">
        <v>10</v>
      </c>
      <c r="I4240" s="107">
        <v>290</v>
      </c>
      <c r="J4240" s="107">
        <v>0</v>
      </c>
      <c r="K4240" s="43">
        <v>5</v>
      </c>
      <c r="L4240" s="43">
        <v>1</v>
      </c>
      <c r="M4240" s="43">
        <v>0</v>
      </c>
      <c r="N4240" s="49">
        <v>1</v>
      </c>
      <c r="O4240" s="82" t="str">
        <f>Cal_051922a!$E$2</f>
        <v>Cal_051922a</v>
      </c>
      <c r="P4240" s="158">
        <f>Cal_051922a!$Q$3</f>
        <v>1.8382409380942635</v>
      </c>
      <c r="Q4240" s="158">
        <f>Cal_051922a!$R$3</f>
        <v>0.56187208580813652</v>
      </c>
      <c r="R4240" s="46">
        <v>60.35</v>
      </c>
      <c r="S4240" s="46">
        <v>39.840000000000003</v>
      </c>
      <c r="T4240" s="50">
        <f t="shared" ref="T4240:T4241" si="1227">AVERAGE(0.363,0.768,0.683,0.438,0.469,0.396)</f>
        <v>0.51949999999999996</v>
      </c>
      <c r="U4240" s="79">
        <f t="shared" si="1205"/>
        <v>59.830500000000001</v>
      </c>
      <c r="V4240" s="79">
        <f t="shared" si="1206"/>
        <v>39.320500000000003</v>
      </c>
      <c r="W4240" s="465">
        <f t="shared" si="1207"/>
        <v>0.43572119894256645</v>
      </c>
      <c r="X4240" s="465">
        <f t="shared" si="1208"/>
        <v>0.26449302465503488</v>
      </c>
      <c r="Y4240" s="82">
        <f>Cal_051922a!$A$3</f>
        <v>20220519</v>
      </c>
      <c r="Z4240" s="90" t="s">
        <v>1566</v>
      </c>
      <c r="AA4240" s="82">
        <v>20221105</v>
      </c>
      <c r="AE4240" s="689" t="s">
        <v>1250</v>
      </c>
      <c r="AF4240" s="130">
        <v>1</v>
      </c>
      <c r="AG4240" s="130" t="s">
        <v>1634</v>
      </c>
    </row>
    <row r="4241" spans="1:35" x14ac:dyDescent="0.2">
      <c r="A4241" t="s">
        <v>1305</v>
      </c>
      <c r="B4241" s="45">
        <v>20210720</v>
      </c>
      <c r="C4241" s="107" t="s">
        <v>68</v>
      </c>
      <c r="D4241" s="107">
        <v>17</v>
      </c>
      <c r="E4241" s="107">
        <v>6</v>
      </c>
      <c r="H4241" s="107" t="s">
        <v>11</v>
      </c>
      <c r="I4241" s="107">
        <v>290</v>
      </c>
      <c r="J4241" s="107">
        <v>0</v>
      </c>
      <c r="K4241" s="43">
        <v>5</v>
      </c>
      <c r="L4241" s="43">
        <v>1</v>
      </c>
      <c r="M4241" s="43">
        <v>0</v>
      </c>
      <c r="N4241" s="49">
        <v>1</v>
      </c>
      <c r="O4241" s="82" t="str">
        <f>Cal_051922a!$E$2</f>
        <v>Cal_051922a</v>
      </c>
      <c r="P4241" s="158">
        <f>Cal_051922a!$Q$3</f>
        <v>1.8382409380942635</v>
      </c>
      <c r="Q4241" s="158">
        <f>Cal_051922a!$R$3</f>
        <v>0.56187208580813652</v>
      </c>
      <c r="R4241" s="46">
        <v>59.93</v>
      </c>
      <c r="S4241" s="46">
        <v>40.03</v>
      </c>
      <c r="T4241" s="50">
        <f t="shared" si="1227"/>
        <v>0.51949999999999996</v>
      </c>
      <c r="U4241" s="79">
        <f t="shared" si="1205"/>
        <v>59.410499999999999</v>
      </c>
      <c r="V4241" s="79">
        <f t="shared" si="1206"/>
        <v>39.5105</v>
      </c>
      <c r="W4241" s="465">
        <f t="shared" si="1207"/>
        <v>0.42276215792087135</v>
      </c>
      <c r="X4241" s="465">
        <f t="shared" si="1208"/>
        <v>0.2808355603546599</v>
      </c>
      <c r="Y4241" s="82">
        <f>Cal_051922a!$A$3</f>
        <v>20220519</v>
      </c>
      <c r="Z4241" s="90" t="s">
        <v>1566</v>
      </c>
      <c r="AA4241" s="82">
        <v>20221105</v>
      </c>
      <c r="AE4241" s="689" t="s">
        <v>1250</v>
      </c>
      <c r="AF4241" s="130">
        <v>1</v>
      </c>
      <c r="AG4241" s="130" t="s">
        <v>1634</v>
      </c>
    </row>
    <row r="4242" spans="1:35" x14ac:dyDescent="0.2">
      <c r="A4242" t="s">
        <v>1305</v>
      </c>
      <c r="B4242" s="45">
        <v>20210720</v>
      </c>
      <c r="C4242" s="107" t="s">
        <v>68</v>
      </c>
      <c r="D4242" s="107">
        <v>17</v>
      </c>
      <c r="E4242" s="107">
        <v>6</v>
      </c>
      <c r="H4242" s="107" t="s">
        <v>10</v>
      </c>
      <c r="I4242" s="107">
        <v>290</v>
      </c>
      <c r="J4242" s="107">
        <v>10</v>
      </c>
      <c r="K4242" s="43">
        <v>5</v>
      </c>
      <c r="L4242" s="43">
        <v>1</v>
      </c>
      <c r="M4242" s="43">
        <v>0</v>
      </c>
      <c r="N4242" s="49">
        <v>1</v>
      </c>
      <c r="O4242" s="82" t="str">
        <f>Cal_051922a!$E$2</f>
        <v>Cal_051922a</v>
      </c>
      <c r="P4242" s="158">
        <f>Cal_051922a!$Q$3</f>
        <v>1.8382409380942635</v>
      </c>
      <c r="Q4242" s="158">
        <f>Cal_051922a!$R$3</f>
        <v>0.56187208580813652</v>
      </c>
      <c r="R4242" s="46">
        <v>40.840000000000003</v>
      </c>
      <c r="S4242" s="46">
        <v>27.21</v>
      </c>
      <c r="T4242" s="50">
        <f>AVERAGE(0.765, 0.963, 0.949, 0.629, 0.835, 0.766)</f>
        <v>0.8178333333333333</v>
      </c>
      <c r="U4242" s="79">
        <f t="shared" si="1205"/>
        <v>40.022166666666671</v>
      </c>
      <c r="V4242" s="79">
        <f t="shared" si="1206"/>
        <v>26.392166666666668</v>
      </c>
      <c r="W4242" s="465">
        <f t="shared" si="1207"/>
        <v>0.28956021168148138</v>
      </c>
      <c r="X4242" s="465">
        <f t="shared" si="1208"/>
        <v>0.18042797492750107</v>
      </c>
      <c r="Y4242" s="43">
        <f>Cal_051922a!$A$3</f>
        <v>20220519</v>
      </c>
      <c r="Z4242" s="48" t="s">
        <v>2007</v>
      </c>
      <c r="AA4242" s="43">
        <v>20230214</v>
      </c>
      <c r="AE4242" s="689" t="s">
        <v>1250</v>
      </c>
      <c r="AF4242" s="130">
        <v>1</v>
      </c>
    </row>
    <row r="4243" spans="1:35" x14ac:dyDescent="0.2">
      <c r="A4243" t="s">
        <v>1305</v>
      </c>
      <c r="B4243" s="45">
        <v>20210720</v>
      </c>
      <c r="C4243" s="107" t="s">
        <v>68</v>
      </c>
      <c r="D4243" s="107">
        <v>17</v>
      </c>
      <c r="E4243" s="107">
        <v>6</v>
      </c>
      <c r="H4243" s="107" t="s">
        <v>11</v>
      </c>
      <c r="I4243" s="107">
        <v>290</v>
      </c>
      <c r="J4243" s="107">
        <v>10</v>
      </c>
      <c r="K4243" s="43">
        <v>5</v>
      </c>
      <c r="L4243" s="43">
        <v>1</v>
      </c>
      <c r="M4243" s="43">
        <v>0</v>
      </c>
      <c r="N4243" s="49">
        <v>1</v>
      </c>
      <c r="O4243" s="82" t="str">
        <f>Cal_051922a!$E$2</f>
        <v>Cal_051922a</v>
      </c>
      <c r="P4243" s="158">
        <f>Cal_051922a!$Q$3</f>
        <v>1.8382409380942635</v>
      </c>
      <c r="Q4243" s="158">
        <f>Cal_051922a!$R$3</f>
        <v>0.56187208580813652</v>
      </c>
      <c r="R4243" s="46">
        <v>40.22</v>
      </c>
      <c r="S4243" s="46">
        <v>27.29</v>
      </c>
      <c r="T4243" s="50">
        <f>AVERAGE(1.019, 0.879, 0.893, 0.916,0.713,0.709,0.919)</f>
        <v>0.86399999999999999</v>
      </c>
      <c r="U4243" s="79">
        <f t="shared" si="1205"/>
        <v>39.356000000000002</v>
      </c>
      <c r="V4243" s="79">
        <f t="shared" si="1206"/>
        <v>26.425999999999998</v>
      </c>
      <c r="W4243" s="465">
        <f t="shared" si="1207"/>
        <v>0.27468918100084766</v>
      </c>
      <c r="X4243" s="465">
        <f t="shared" si="1208"/>
        <v>0.19590150509902926</v>
      </c>
      <c r="Y4243" s="43">
        <f>Cal_051922a!$A$3</f>
        <v>20220519</v>
      </c>
      <c r="Z4243" s="48" t="s">
        <v>2026</v>
      </c>
      <c r="AA4243" s="43">
        <v>20230217</v>
      </c>
      <c r="AE4243" s="689" t="s">
        <v>1250</v>
      </c>
      <c r="AF4243" s="130">
        <v>1</v>
      </c>
    </row>
    <row r="4244" spans="1:35" s="82" customFormat="1" x14ac:dyDescent="0.2">
      <c r="A4244" s="155" t="s">
        <v>1305</v>
      </c>
      <c r="B4244" s="81">
        <v>20210720</v>
      </c>
      <c r="C4244" s="126" t="s">
        <v>68</v>
      </c>
      <c r="D4244" s="126">
        <v>17</v>
      </c>
      <c r="E4244" s="126">
        <v>6</v>
      </c>
      <c r="F4244" s="107"/>
      <c r="G4244" s="107"/>
      <c r="H4244" s="126" t="s">
        <v>10</v>
      </c>
      <c r="I4244" s="126">
        <v>294</v>
      </c>
      <c r="J4244" s="126">
        <v>5</v>
      </c>
      <c r="K4244" s="82">
        <v>5</v>
      </c>
      <c r="L4244" s="82">
        <v>1</v>
      </c>
      <c r="M4244" s="82">
        <v>0</v>
      </c>
      <c r="N4244" s="83">
        <v>1</v>
      </c>
      <c r="O4244" s="82" t="str">
        <f>Cal_051922a!$E$2</f>
        <v>Cal_051922a</v>
      </c>
      <c r="P4244" s="158">
        <f>Cal_051922a!$Q$3</f>
        <v>1.8382409380942635</v>
      </c>
      <c r="Q4244" s="158">
        <f>Cal_051922a!$R$3</f>
        <v>0.56187208580813652</v>
      </c>
      <c r="R4244" s="84">
        <v>21.62</v>
      </c>
      <c r="S4244" s="84">
        <v>13.4</v>
      </c>
      <c r="T4244" s="158">
        <f t="shared" ref="T4244:T4247" si="1228">AVERAGE(0.531, 0.694, 0.762, 0.849, 0.778, 0.943)</f>
        <v>0.75950000000000006</v>
      </c>
      <c r="U4244" s="125">
        <f t="shared" si="1205"/>
        <v>20.860500000000002</v>
      </c>
      <c r="V4244" s="125">
        <f t="shared" si="1206"/>
        <v>12.640499999999999</v>
      </c>
      <c r="W4244" s="459">
        <f t="shared" si="1207"/>
        <v>0.17225249240279178</v>
      </c>
      <c r="X4244" s="459">
        <f t="shared" si="1208"/>
        <v>4.9785257295530662E-2</v>
      </c>
      <c r="Y4244" s="82">
        <f>Cal_051922a!$A$3</f>
        <v>20220519</v>
      </c>
      <c r="Z4244" s="694" t="s">
        <v>1524</v>
      </c>
      <c r="AA4244" s="372">
        <v>20220817</v>
      </c>
      <c r="AB4244" s="48"/>
      <c r="AC4244" s="43"/>
      <c r="AD4244" s="43"/>
      <c r="AE4244" s="689" t="s">
        <v>1250</v>
      </c>
      <c r="AF4244" s="567">
        <v>1</v>
      </c>
      <c r="AG4244" s="130" t="s">
        <v>1634</v>
      </c>
      <c r="AH4244" s="159" t="s">
        <v>261</v>
      </c>
      <c r="AI4244" s="155"/>
    </row>
    <row r="4245" spans="1:35" s="82" customFormat="1" x14ac:dyDescent="0.2">
      <c r="A4245" s="155" t="s">
        <v>1305</v>
      </c>
      <c r="B4245" s="81">
        <v>20210720</v>
      </c>
      <c r="C4245" s="126" t="s">
        <v>68</v>
      </c>
      <c r="D4245" s="126">
        <v>17</v>
      </c>
      <c r="E4245" s="126">
        <v>6</v>
      </c>
      <c r="F4245" s="107"/>
      <c r="G4245" s="107"/>
      <c r="H4245" s="126" t="s">
        <v>11</v>
      </c>
      <c r="I4245" s="126">
        <v>293</v>
      </c>
      <c r="J4245" s="126">
        <v>5</v>
      </c>
      <c r="K4245" s="82">
        <v>5</v>
      </c>
      <c r="L4245" s="82">
        <v>1</v>
      </c>
      <c r="M4245" s="82">
        <v>0</v>
      </c>
      <c r="N4245" s="83">
        <v>1</v>
      </c>
      <c r="O4245" s="82" t="str">
        <f>Cal_051922a!$E$2</f>
        <v>Cal_051922a</v>
      </c>
      <c r="P4245" s="158">
        <f>Cal_051922a!$Q$3</f>
        <v>1.8382409380942635</v>
      </c>
      <c r="Q4245" s="158">
        <f>Cal_051922a!$R$3</f>
        <v>0.56187208580813652</v>
      </c>
      <c r="R4245" s="84">
        <v>18.47</v>
      </c>
      <c r="S4245" s="84">
        <v>11.79</v>
      </c>
      <c r="T4245" s="158">
        <f t="shared" si="1228"/>
        <v>0.75950000000000006</v>
      </c>
      <c r="U4245" s="125">
        <f t="shared" si="1205"/>
        <v>17.7105</v>
      </c>
      <c r="V4245" s="125">
        <f t="shared" si="1206"/>
        <v>11.0305</v>
      </c>
      <c r="W4245" s="459">
        <f t="shared" si="1207"/>
        <v>0.14045909621903238</v>
      </c>
      <c r="X4245" s="459">
        <f t="shared" si="1208"/>
        <v>5.3959352371282014E-2</v>
      </c>
      <c r="Y4245" s="82">
        <f>Cal_051922a!$A$3</f>
        <v>20220519</v>
      </c>
      <c r="Z4245" s="694" t="s">
        <v>1524</v>
      </c>
      <c r="AA4245" s="372">
        <v>20220817</v>
      </c>
      <c r="AB4245" s="48"/>
      <c r="AC4245" s="43"/>
      <c r="AD4245" s="43"/>
      <c r="AE4245" s="689" t="s">
        <v>1250</v>
      </c>
      <c r="AF4245" s="567">
        <v>1</v>
      </c>
      <c r="AG4245" s="130" t="s">
        <v>1634</v>
      </c>
      <c r="AH4245" s="159" t="s">
        <v>262</v>
      </c>
      <c r="AI4245" s="155"/>
    </row>
    <row r="4246" spans="1:35" s="372" customFormat="1" x14ac:dyDescent="0.2">
      <c r="A4246" s="371" t="s">
        <v>1305</v>
      </c>
      <c r="B4246" s="462">
        <v>20210720</v>
      </c>
      <c r="C4246" s="373" t="s">
        <v>68</v>
      </c>
      <c r="D4246" s="373">
        <v>17</v>
      </c>
      <c r="E4246" s="373">
        <v>6</v>
      </c>
      <c r="F4246" s="107"/>
      <c r="G4246" s="107"/>
      <c r="H4246" s="373" t="s">
        <v>10</v>
      </c>
      <c r="I4246" s="373">
        <v>551</v>
      </c>
      <c r="J4246" s="373">
        <v>20</v>
      </c>
      <c r="K4246" s="372">
        <v>5</v>
      </c>
      <c r="L4246" s="372">
        <v>1</v>
      </c>
      <c r="M4246" s="372">
        <v>0</v>
      </c>
      <c r="N4246" s="375">
        <v>1</v>
      </c>
      <c r="O4246" s="82" t="str">
        <f>Cal_051922a!$E$2</f>
        <v>Cal_051922a</v>
      </c>
      <c r="P4246" s="158">
        <f>Cal_051922a!$Q$3</f>
        <v>1.8382409380942635</v>
      </c>
      <c r="Q4246" s="158">
        <f>Cal_051922a!$R$3</f>
        <v>0.56187208580813652</v>
      </c>
      <c r="R4246" s="376">
        <v>28.96</v>
      </c>
      <c r="S4246" s="376">
        <v>18.260000000000002</v>
      </c>
      <c r="T4246" s="158">
        <f t="shared" si="1228"/>
        <v>0.75950000000000006</v>
      </c>
      <c r="U4246" s="378">
        <f t="shared" si="1205"/>
        <v>28.200500000000002</v>
      </c>
      <c r="V4246" s="378">
        <f t="shared" si="1206"/>
        <v>17.500500000000002</v>
      </c>
      <c r="W4246" s="464">
        <f t="shared" si="1207"/>
        <v>0.1196391190096092</v>
      </c>
      <c r="X4246" s="464">
        <f t="shared" si="1208"/>
        <v>4.4385392378515257E-2</v>
      </c>
      <c r="Y4246" s="82">
        <f>Cal_051922a!$A$3</f>
        <v>20220519</v>
      </c>
      <c r="Z4246" s="694" t="s">
        <v>1524</v>
      </c>
      <c r="AA4246" s="372">
        <v>20220817</v>
      </c>
      <c r="AB4246" s="48"/>
      <c r="AC4246" s="43"/>
      <c r="AD4246" s="43"/>
      <c r="AE4246" s="689" t="s">
        <v>1250</v>
      </c>
      <c r="AF4246" s="628">
        <v>1</v>
      </c>
      <c r="AG4246" s="130" t="s">
        <v>1634</v>
      </c>
      <c r="AH4246" s="382" t="s">
        <v>679</v>
      </c>
      <c r="AI4246" s="371"/>
    </row>
    <row r="4247" spans="1:35" s="372" customFormat="1" x14ac:dyDescent="0.2">
      <c r="A4247" s="371" t="s">
        <v>1305</v>
      </c>
      <c r="B4247" s="462">
        <v>20210720</v>
      </c>
      <c r="C4247" s="373" t="s">
        <v>68</v>
      </c>
      <c r="D4247" s="373">
        <v>17</v>
      </c>
      <c r="E4247" s="373">
        <v>6</v>
      </c>
      <c r="F4247" s="107"/>
      <c r="G4247" s="107"/>
      <c r="H4247" s="373" t="s">
        <v>11</v>
      </c>
      <c r="I4247" s="373">
        <v>551</v>
      </c>
      <c r="J4247" s="373">
        <v>20</v>
      </c>
      <c r="K4247" s="372">
        <v>5</v>
      </c>
      <c r="L4247" s="372">
        <v>1</v>
      </c>
      <c r="M4247" s="372">
        <v>0</v>
      </c>
      <c r="N4247" s="375">
        <v>1</v>
      </c>
      <c r="O4247" s="82" t="str">
        <f>Cal_051922a!$E$2</f>
        <v>Cal_051922a</v>
      </c>
      <c r="P4247" s="158">
        <f>Cal_051922a!$Q$3</f>
        <v>1.8382409380942635</v>
      </c>
      <c r="Q4247" s="158">
        <f>Cal_051922a!$R$3</f>
        <v>0.56187208580813652</v>
      </c>
      <c r="R4247" s="376">
        <v>22.44</v>
      </c>
      <c r="S4247" s="376">
        <v>14.15</v>
      </c>
      <c r="T4247" s="158">
        <f t="shared" si="1228"/>
        <v>0.75950000000000006</v>
      </c>
      <c r="U4247" s="378">
        <f t="shared" si="1205"/>
        <v>21.680500000000002</v>
      </c>
      <c r="V4247" s="378">
        <f t="shared" si="1206"/>
        <v>13.390499999999999</v>
      </c>
      <c r="W4247" s="464">
        <f t="shared" si="1207"/>
        <v>9.2692364167257998E-2</v>
      </c>
      <c r="X4247" s="464">
        <f t="shared" si="1208"/>
        <v>3.2810919724212566E-2</v>
      </c>
      <c r="Y4247" s="82">
        <f>Cal_051922a!$A$3</f>
        <v>20220519</v>
      </c>
      <c r="Z4247" s="694" t="s">
        <v>1524</v>
      </c>
      <c r="AA4247" s="372">
        <v>20220817</v>
      </c>
      <c r="AB4247" s="48"/>
      <c r="AC4247" s="43"/>
      <c r="AD4247" s="43"/>
      <c r="AE4247" s="689" t="s">
        <v>1250</v>
      </c>
      <c r="AF4247" s="628">
        <v>1</v>
      </c>
      <c r="AG4247" s="130" t="s">
        <v>1634</v>
      </c>
      <c r="AH4247" s="382" t="s">
        <v>680</v>
      </c>
      <c r="AI4247" s="371"/>
    </row>
    <row r="4248" spans="1:35" x14ac:dyDescent="0.2">
      <c r="A4248" t="s">
        <v>1305</v>
      </c>
      <c r="B4248" s="45">
        <v>20210720</v>
      </c>
      <c r="C4248" s="107" t="s">
        <v>68</v>
      </c>
      <c r="D4248" s="107">
        <v>17</v>
      </c>
      <c r="E4248" s="107">
        <v>12</v>
      </c>
      <c r="H4248" s="107" t="s">
        <v>10</v>
      </c>
      <c r="I4248" s="107">
        <v>290</v>
      </c>
      <c r="J4248" s="107">
        <v>0</v>
      </c>
      <c r="K4248" s="43">
        <v>10</v>
      </c>
      <c r="L4248" s="43">
        <v>1</v>
      </c>
      <c r="M4248" s="43">
        <v>0</v>
      </c>
      <c r="N4248" s="49">
        <v>1</v>
      </c>
      <c r="O4248" s="82" t="str">
        <f>Cal_051922a!$E$2</f>
        <v>Cal_051922a</v>
      </c>
      <c r="P4248" s="158">
        <f>Cal_051922a!$Q$3</f>
        <v>1.8382409380942635</v>
      </c>
      <c r="Q4248" s="158">
        <f>Cal_051922a!$R$3</f>
        <v>0.56187208580813652</v>
      </c>
      <c r="R4248" s="46">
        <v>130.4</v>
      </c>
      <c r="S4248" s="46">
        <v>81.02</v>
      </c>
      <c r="T4248" s="50">
        <f t="shared" ref="T4248" si="1229">AVERAGE(0.687,0.608,0.654,0.472,0.53,0.62)</f>
        <v>0.59516666666666662</v>
      </c>
      <c r="U4248" s="79">
        <f t="shared" si="1205"/>
        <v>129.80483333333333</v>
      </c>
      <c r="V4248" s="79">
        <f t="shared" si="1206"/>
        <v>80.424833333333325</v>
      </c>
      <c r="W4248" s="465">
        <f t="shared" si="1207"/>
        <v>2.0980899857419737</v>
      </c>
      <c r="X4248" s="465">
        <f t="shared" si="1208"/>
        <v>0.76629944117103455</v>
      </c>
      <c r="Y4248" s="43">
        <f>Cal_051922a!$A$3</f>
        <v>20220519</v>
      </c>
      <c r="Z4248" s="86" t="s">
        <v>1576</v>
      </c>
      <c r="AA4248" s="43">
        <v>20221106</v>
      </c>
      <c r="AE4248" s="689" t="s">
        <v>1250</v>
      </c>
      <c r="AF4248" s="130">
        <v>3</v>
      </c>
      <c r="AG4248" s="130" t="s">
        <v>1634</v>
      </c>
      <c r="AH4248" s="490" t="s">
        <v>1577</v>
      </c>
    </row>
    <row r="4249" spans="1:35" x14ac:dyDescent="0.2">
      <c r="A4249" t="s">
        <v>1305</v>
      </c>
      <c r="B4249" s="45">
        <v>20210720</v>
      </c>
      <c r="C4249" s="107" t="s">
        <v>68</v>
      </c>
      <c r="D4249" s="107">
        <v>17</v>
      </c>
      <c r="E4249" s="107">
        <v>12</v>
      </c>
      <c r="H4249" s="107" t="s">
        <v>11</v>
      </c>
      <c r="I4249" s="107">
        <v>290</v>
      </c>
      <c r="J4249" s="107">
        <v>0</v>
      </c>
      <c r="K4249" s="43">
        <v>5</v>
      </c>
      <c r="L4249" s="43">
        <v>1</v>
      </c>
      <c r="M4249" s="43">
        <v>0</v>
      </c>
      <c r="N4249" s="49">
        <v>1</v>
      </c>
      <c r="O4249" s="82" t="str">
        <f>Cal_051922a!$E$2</f>
        <v>Cal_051922a</v>
      </c>
      <c r="P4249" s="158">
        <f>Cal_051922a!$Q$3</f>
        <v>1.8382409380942635</v>
      </c>
      <c r="Q4249" s="158">
        <f>Cal_051922a!$R$3</f>
        <v>0.56187208580813652</v>
      </c>
      <c r="R4249" s="46">
        <v>254.5</v>
      </c>
      <c r="S4249" s="46">
        <v>156.80000000000001</v>
      </c>
      <c r="T4249" s="50">
        <f t="shared" ref="T4249" si="1230">AVERAGE(0.363,0.768,0.683,0.438,0.469,0.396)</f>
        <v>0.51949999999999996</v>
      </c>
      <c r="U4249" s="79">
        <f t="shared" si="1205"/>
        <v>253.98050000000001</v>
      </c>
      <c r="V4249" s="79">
        <f t="shared" si="1206"/>
        <v>156.28050000000002</v>
      </c>
      <c r="W4249" s="465">
        <f t="shared" si="1207"/>
        <v>2.0755709964255851</v>
      </c>
      <c r="X4249" s="465">
        <f t="shared" si="1208"/>
        <v>0.7074513194387847</v>
      </c>
      <c r="Y4249" s="82">
        <f>Cal_051922a!$A$3</f>
        <v>20220519</v>
      </c>
      <c r="Z4249" s="90" t="s">
        <v>1566</v>
      </c>
      <c r="AA4249" s="82">
        <v>20221105</v>
      </c>
      <c r="AE4249" s="689" t="s">
        <v>1250</v>
      </c>
      <c r="AF4249" s="130">
        <v>1</v>
      </c>
      <c r="AG4249" s="130" t="s">
        <v>1634</v>
      </c>
    </row>
    <row r="4250" spans="1:35" x14ac:dyDescent="0.2">
      <c r="A4250" t="s">
        <v>1305</v>
      </c>
      <c r="B4250" s="45">
        <v>20210720</v>
      </c>
      <c r="C4250" s="107" t="s">
        <v>68</v>
      </c>
      <c r="D4250" s="107">
        <v>17</v>
      </c>
      <c r="E4250" s="107">
        <v>12</v>
      </c>
      <c r="H4250" s="107" t="s">
        <v>10</v>
      </c>
      <c r="I4250" s="107">
        <v>290</v>
      </c>
      <c r="J4250" s="107">
        <v>10</v>
      </c>
      <c r="K4250" s="43">
        <v>5</v>
      </c>
      <c r="L4250" s="43">
        <v>1</v>
      </c>
      <c r="M4250" s="43">
        <v>0</v>
      </c>
      <c r="N4250" s="49">
        <v>1</v>
      </c>
      <c r="O4250" s="82" t="str">
        <f>Cal_051922a!$E$2</f>
        <v>Cal_051922a</v>
      </c>
      <c r="P4250" s="158">
        <f>Cal_051922a!$Q$3</f>
        <v>1.8382409380942635</v>
      </c>
      <c r="Q4250" s="158">
        <f>Cal_051922a!$R$3</f>
        <v>0.56187208580813652</v>
      </c>
      <c r="R4250" s="46">
        <v>107.2</v>
      </c>
      <c r="S4250" s="46">
        <v>70.11</v>
      </c>
      <c r="T4250" s="50">
        <f>AVERAGE(1.019, 0.879, 0.893, 0.916,0.713,0.709,0.919)</f>
        <v>0.86399999999999999</v>
      </c>
      <c r="U4250" s="79">
        <f t="shared" si="1205"/>
        <v>106.336</v>
      </c>
      <c r="V4250" s="79">
        <f t="shared" si="1206"/>
        <v>69.245999999999995</v>
      </c>
      <c r="W4250" s="465">
        <f t="shared" si="1207"/>
        <v>0.78795218277814694</v>
      </c>
      <c r="X4250" s="465">
        <f t="shared" si="1208"/>
        <v>0.44517135652678286</v>
      </c>
      <c r="Y4250" s="43">
        <f>Cal_051922a!$A$3</f>
        <v>20220519</v>
      </c>
      <c r="Z4250" s="48" t="s">
        <v>2026</v>
      </c>
      <c r="AA4250" s="43">
        <v>20230217</v>
      </c>
      <c r="AE4250" s="689" t="s">
        <v>1250</v>
      </c>
      <c r="AF4250" s="130">
        <v>1</v>
      </c>
    </row>
    <row r="4251" spans="1:35" x14ac:dyDescent="0.2">
      <c r="A4251" t="s">
        <v>1305</v>
      </c>
      <c r="B4251" s="45">
        <v>20210720</v>
      </c>
      <c r="C4251" s="107" t="s">
        <v>68</v>
      </c>
      <c r="D4251" s="107">
        <v>17</v>
      </c>
      <c r="E4251" s="107">
        <v>12</v>
      </c>
      <c r="H4251" s="107" t="s">
        <v>11</v>
      </c>
      <c r="I4251" s="107">
        <v>290</v>
      </c>
      <c r="J4251" s="107">
        <v>10</v>
      </c>
      <c r="K4251" s="43">
        <v>5</v>
      </c>
      <c r="L4251" s="43">
        <v>1</v>
      </c>
      <c r="M4251" s="43">
        <v>0</v>
      </c>
      <c r="N4251" s="49">
        <v>1</v>
      </c>
      <c r="O4251" s="82" t="str">
        <f>Cal_051922a!$E$2</f>
        <v>Cal_051922a</v>
      </c>
      <c r="P4251" s="158">
        <f>Cal_051922a!$Q$3</f>
        <v>1.8382409380942635</v>
      </c>
      <c r="Q4251" s="158">
        <f>Cal_051922a!$R$3</f>
        <v>0.56187208580813652</v>
      </c>
      <c r="R4251" s="46">
        <v>105.1</v>
      </c>
      <c r="S4251" s="46">
        <v>68.23</v>
      </c>
      <c r="T4251" s="50">
        <f>AVERAGE(0.765, 0.963, 0.949, 0.629, 0.835, 0.766)</f>
        <v>0.8178333333333333</v>
      </c>
      <c r="U4251" s="79">
        <f t="shared" si="1205"/>
        <v>104.28216666666665</v>
      </c>
      <c r="V4251" s="79">
        <f t="shared" si="1206"/>
        <v>67.412166666666664</v>
      </c>
      <c r="W4251" s="465">
        <f t="shared" si="1207"/>
        <v>0.78327843027851884</v>
      </c>
      <c r="X4251" s="465">
        <f t="shared" si="1208"/>
        <v>0.41718844942881189</v>
      </c>
      <c r="Y4251" s="43">
        <f>Cal_051922a!$A$3</f>
        <v>20220519</v>
      </c>
      <c r="Z4251" s="48" t="s">
        <v>2007</v>
      </c>
      <c r="AA4251" s="43">
        <v>20230214</v>
      </c>
      <c r="AE4251" s="689" t="s">
        <v>1250</v>
      </c>
      <c r="AF4251" s="130">
        <v>1</v>
      </c>
    </row>
    <row r="4252" spans="1:35" s="82" customFormat="1" x14ac:dyDescent="0.2">
      <c r="A4252" s="155" t="s">
        <v>1305</v>
      </c>
      <c r="B4252" s="81">
        <v>20210720</v>
      </c>
      <c r="C4252" s="126" t="s">
        <v>68</v>
      </c>
      <c r="D4252" s="126">
        <v>17</v>
      </c>
      <c r="E4252" s="126">
        <v>12</v>
      </c>
      <c r="F4252" s="107"/>
      <c r="G4252" s="107"/>
      <c r="H4252" s="126" t="s">
        <v>10</v>
      </c>
      <c r="I4252" s="126">
        <v>293</v>
      </c>
      <c r="J4252" s="126">
        <v>5</v>
      </c>
      <c r="K4252" s="82">
        <v>5</v>
      </c>
      <c r="L4252" s="82">
        <v>1</v>
      </c>
      <c r="M4252" s="82">
        <v>0</v>
      </c>
      <c r="N4252" s="83">
        <v>1</v>
      </c>
      <c r="O4252" s="82" t="str">
        <f>Cal_051922a!$E$2</f>
        <v>Cal_051922a</v>
      </c>
      <c r="P4252" s="158">
        <f>Cal_051922a!$Q$3</f>
        <v>1.8382409380942635</v>
      </c>
      <c r="Q4252" s="158">
        <f>Cal_051922a!$R$3</f>
        <v>0.56187208580813652</v>
      </c>
      <c r="R4252" s="84">
        <v>115.3</v>
      </c>
      <c r="S4252" s="84">
        <v>64.900000000000006</v>
      </c>
      <c r="T4252" s="158">
        <f t="shared" ref="T4252:T4255" si="1231">AVERAGE(0.531, 0.694, 0.762, 0.849, 0.778, 0.943)</f>
        <v>0.75950000000000006</v>
      </c>
      <c r="U4252" s="125">
        <f t="shared" si="1205"/>
        <v>114.54049999999999</v>
      </c>
      <c r="V4252" s="125">
        <f t="shared" si="1206"/>
        <v>64.140500000000003</v>
      </c>
      <c r="W4252" s="459">
        <f t="shared" si="1207"/>
        <v>1.0597512648861125</v>
      </c>
      <c r="X4252" s="459">
        <f t="shared" si="1208"/>
        <v>7.0759274237867362E-2</v>
      </c>
      <c r="Y4252" s="82">
        <f>Cal_051922a!$A$3</f>
        <v>20220519</v>
      </c>
      <c r="Z4252" s="694" t="s">
        <v>1524</v>
      </c>
      <c r="AA4252" s="372">
        <v>20220817</v>
      </c>
      <c r="AB4252" s="48"/>
      <c r="AC4252" s="43"/>
      <c r="AD4252" s="43"/>
      <c r="AE4252" s="689" t="s">
        <v>1250</v>
      </c>
      <c r="AF4252" s="567">
        <v>1</v>
      </c>
      <c r="AG4252" s="130" t="s">
        <v>1634</v>
      </c>
      <c r="AH4252" s="159" t="s">
        <v>259</v>
      </c>
      <c r="AI4252" s="155"/>
    </row>
    <row r="4253" spans="1:35" s="82" customFormat="1" x14ac:dyDescent="0.2">
      <c r="A4253" s="155" t="s">
        <v>1305</v>
      </c>
      <c r="B4253" s="81">
        <v>20210720</v>
      </c>
      <c r="C4253" s="126" t="s">
        <v>68</v>
      </c>
      <c r="D4253" s="126">
        <v>17</v>
      </c>
      <c r="E4253" s="126">
        <v>12</v>
      </c>
      <c r="F4253" s="107"/>
      <c r="G4253" s="107"/>
      <c r="H4253" s="126" t="s">
        <v>11</v>
      </c>
      <c r="I4253" s="126">
        <v>294</v>
      </c>
      <c r="J4253" s="126">
        <v>5</v>
      </c>
      <c r="K4253" s="82">
        <v>5</v>
      </c>
      <c r="L4253" s="82">
        <v>1</v>
      </c>
      <c r="M4253" s="82">
        <v>0</v>
      </c>
      <c r="N4253" s="83">
        <v>1</v>
      </c>
      <c r="O4253" s="82" t="str">
        <f>Cal_051922a!$E$2</f>
        <v>Cal_051922a</v>
      </c>
      <c r="P4253" s="158">
        <f>Cal_051922a!$Q$3</f>
        <v>1.8382409380942635</v>
      </c>
      <c r="Q4253" s="158">
        <f>Cal_051922a!$R$3</f>
        <v>0.56187208580813652</v>
      </c>
      <c r="R4253" s="84">
        <v>145.6</v>
      </c>
      <c r="S4253" s="84">
        <v>84.01</v>
      </c>
      <c r="T4253" s="158">
        <f t="shared" si="1231"/>
        <v>0.75950000000000006</v>
      </c>
      <c r="U4253" s="125">
        <f t="shared" si="1205"/>
        <v>144.84049999999999</v>
      </c>
      <c r="V4253" s="125">
        <f t="shared" si="1206"/>
        <v>83.250500000000002</v>
      </c>
      <c r="W4253" s="459">
        <f t="shared" si="1207"/>
        <v>1.2906363755581436</v>
      </c>
      <c r="X4253" s="459">
        <f t="shared" si="1208"/>
        <v>0.17170717740733987</v>
      </c>
      <c r="Y4253" s="82">
        <f>Cal_051922a!$A$3</f>
        <v>20220519</v>
      </c>
      <c r="Z4253" s="694" t="s">
        <v>1524</v>
      </c>
      <c r="AA4253" s="372">
        <v>20220817</v>
      </c>
      <c r="AB4253" s="48"/>
      <c r="AC4253" s="43"/>
      <c r="AD4253" s="43"/>
      <c r="AE4253" s="689" t="s">
        <v>1250</v>
      </c>
      <c r="AF4253" s="567">
        <v>1</v>
      </c>
      <c r="AG4253" s="130" t="s">
        <v>1634</v>
      </c>
      <c r="AH4253" s="159" t="s">
        <v>260</v>
      </c>
      <c r="AI4253" s="155"/>
    </row>
    <row r="4254" spans="1:35" s="372" customFormat="1" x14ac:dyDescent="0.2">
      <c r="A4254" s="371" t="s">
        <v>1305</v>
      </c>
      <c r="B4254" s="462">
        <v>20210720</v>
      </c>
      <c r="C4254" s="373" t="s">
        <v>68</v>
      </c>
      <c r="D4254" s="373">
        <v>17</v>
      </c>
      <c r="E4254" s="373">
        <v>12</v>
      </c>
      <c r="F4254" s="107"/>
      <c r="G4254" s="107"/>
      <c r="H4254" s="373" t="s">
        <v>10</v>
      </c>
      <c r="I4254" s="373">
        <v>550</v>
      </c>
      <c r="J4254" s="373">
        <v>20</v>
      </c>
      <c r="K4254" s="372">
        <v>5</v>
      </c>
      <c r="L4254" s="372">
        <v>1</v>
      </c>
      <c r="M4254" s="372">
        <v>0</v>
      </c>
      <c r="N4254" s="375">
        <v>1</v>
      </c>
      <c r="O4254" s="82" t="str">
        <f>Cal_051922a!$E$2</f>
        <v>Cal_051922a</v>
      </c>
      <c r="P4254" s="158">
        <f>Cal_051922a!$Q$3</f>
        <v>1.8382409380942635</v>
      </c>
      <c r="Q4254" s="158">
        <f>Cal_051922a!$R$3</f>
        <v>0.56187208580813652</v>
      </c>
      <c r="R4254" s="376">
        <v>271</v>
      </c>
      <c r="S4254" s="376">
        <v>153.69999999999999</v>
      </c>
      <c r="T4254" s="158">
        <f t="shared" si="1231"/>
        <v>0.75950000000000006</v>
      </c>
      <c r="U4254" s="378">
        <f t="shared" si="1205"/>
        <v>270.2405</v>
      </c>
      <c r="V4254" s="378">
        <f t="shared" si="1206"/>
        <v>152.94049999999999</v>
      </c>
      <c r="W4254" s="464">
        <f t="shared" si="1207"/>
        <v>1.3139424692548458</v>
      </c>
      <c r="X4254" s="464">
        <f t="shared" si="1208"/>
        <v>0.12210802509045358</v>
      </c>
      <c r="Y4254" s="82">
        <f>Cal_051922a!$A$3</f>
        <v>20220519</v>
      </c>
      <c r="Z4254" s="694" t="s">
        <v>1524</v>
      </c>
      <c r="AA4254" s="372">
        <v>20220817</v>
      </c>
      <c r="AB4254" s="48"/>
      <c r="AC4254" s="43"/>
      <c r="AD4254" s="43"/>
      <c r="AE4254" s="689" t="s">
        <v>1250</v>
      </c>
      <c r="AF4254" s="628">
        <v>1</v>
      </c>
      <c r="AG4254" s="628">
        <v>1</v>
      </c>
      <c r="AH4254" s="750" t="s">
        <v>1836</v>
      </c>
      <c r="AI4254" s="371"/>
    </row>
    <row r="4255" spans="1:35" s="372" customFormat="1" x14ac:dyDescent="0.2">
      <c r="A4255" s="371" t="s">
        <v>1305</v>
      </c>
      <c r="B4255" s="462">
        <v>20210720</v>
      </c>
      <c r="C4255" s="373" t="s">
        <v>68</v>
      </c>
      <c r="D4255" s="373">
        <v>17</v>
      </c>
      <c r="E4255" s="373">
        <v>12</v>
      </c>
      <c r="F4255" s="107"/>
      <c r="G4255" s="107"/>
      <c r="H4255" s="373" t="s">
        <v>11</v>
      </c>
      <c r="I4255" s="373">
        <v>550</v>
      </c>
      <c r="J4255" s="373">
        <v>20</v>
      </c>
      <c r="K4255" s="372">
        <v>5</v>
      </c>
      <c r="L4255" s="372">
        <v>1</v>
      </c>
      <c r="M4255" s="372">
        <v>0</v>
      </c>
      <c r="N4255" s="375">
        <v>1</v>
      </c>
      <c r="O4255" s="82" t="str">
        <f>Cal_051922a!$E$2</f>
        <v>Cal_051922a</v>
      </c>
      <c r="P4255" s="158">
        <f>Cal_051922a!$Q$3</f>
        <v>1.8382409380942635</v>
      </c>
      <c r="Q4255" s="158">
        <f>Cal_051922a!$R$3</f>
        <v>0.56187208580813652</v>
      </c>
      <c r="R4255" s="376">
        <v>135.19999999999999</v>
      </c>
      <c r="S4255" s="376">
        <v>77.760000000000005</v>
      </c>
      <c r="T4255" s="158">
        <f t="shared" si="1231"/>
        <v>0.75950000000000006</v>
      </c>
      <c r="U4255" s="378">
        <f t="shared" si="1205"/>
        <v>134.44049999999999</v>
      </c>
      <c r="V4255" s="378">
        <f t="shared" si="1206"/>
        <v>77.000500000000002</v>
      </c>
      <c r="W4255" s="464">
        <f t="shared" si="1207"/>
        <v>0.64341735237850217</v>
      </c>
      <c r="X4255" s="464">
        <f t="shared" si="1208"/>
        <v>7.9586731496176275E-2</v>
      </c>
      <c r="Y4255" s="82">
        <f>Cal_051922a!$A$3</f>
        <v>20220519</v>
      </c>
      <c r="Z4255" s="694" t="s">
        <v>1524</v>
      </c>
      <c r="AA4255" s="372">
        <v>20220817</v>
      </c>
      <c r="AB4255" s="48"/>
      <c r="AC4255" s="43"/>
      <c r="AD4255" s="43"/>
      <c r="AE4255" s="689" t="s">
        <v>1250</v>
      </c>
      <c r="AF4255" s="628">
        <v>4</v>
      </c>
      <c r="AG4255" s="628">
        <v>1</v>
      </c>
      <c r="AH4255" s="750" t="s">
        <v>1632</v>
      </c>
      <c r="AI4255" s="371"/>
    </row>
    <row r="4256" spans="1:35" x14ac:dyDescent="0.2">
      <c r="A4256" t="s">
        <v>1305</v>
      </c>
      <c r="B4256" s="45">
        <v>20210720</v>
      </c>
      <c r="C4256" s="107" t="s">
        <v>68</v>
      </c>
      <c r="D4256" s="107">
        <v>17</v>
      </c>
      <c r="E4256" s="107">
        <v>15</v>
      </c>
      <c r="H4256" s="107" t="s">
        <v>10</v>
      </c>
      <c r="I4256" s="107">
        <v>290</v>
      </c>
      <c r="J4256" s="107">
        <v>0</v>
      </c>
      <c r="K4256" s="43">
        <v>5</v>
      </c>
      <c r="L4256" s="43">
        <v>1</v>
      </c>
      <c r="M4256" s="43">
        <v>0</v>
      </c>
      <c r="N4256" s="49">
        <v>1</v>
      </c>
      <c r="O4256" s="82" t="str">
        <f>Cal_051922a!$E$2</f>
        <v>Cal_051922a</v>
      </c>
      <c r="P4256" s="158">
        <f>Cal_051922a!$Q$3</f>
        <v>1.8382409380942635</v>
      </c>
      <c r="Q4256" s="158">
        <f>Cal_051922a!$R$3</f>
        <v>0.56187208580813652</v>
      </c>
      <c r="R4256" s="46">
        <v>56.43</v>
      </c>
      <c r="S4256" s="46">
        <v>36.54</v>
      </c>
      <c r="T4256" s="50">
        <f t="shared" ref="T4256:T4261" si="1232">AVERAGE(0.363,0.768,0.683,0.438,0.469,0.396)</f>
        <v>0.51949999999999996</v>
      </c>
      <c r="U4256" s="79">
        <f t="shared" si="1205"/>
        <v>55.910499999999999</v>
      </c>
      <c r="V4256" s="79">
        <f t="shared" si="1206"/>
        <v>36.020499999999998</v>
      </c>
      <c r="W4256" s="465">
        <f t="shared" si="1207"/>
        <v>0.42254971462543384</v>
      </c>
      <c r="X4256" s="465">
        <f t="shared" si="1208"/>
        <v>0.21889854877654208</v>
      </c>
      <c r="Y4256" s="82">
        <f>Cal_051922a!$A$3</f>
        <v>20220519</v>
      </c>
      <c r="Z4256" s="90" t="s">
        <v>1566</v>
      </c>
      <c r="AA4256" s="82">
        <v>20221105</v>
      </c>
      <c r="AE4256" s="689" t="s">
        <v>1250</v>
      </c>
      <c r="AF4256" s="130">
        <v>1</v>
      </c>
      <c r="AG4256" s="130" t="s">
        <v>1634</v>
      </c>
    </row>
    <row r="4257" spans="1:35" x14ac:dyDescent="0.2">
      <c r="A4257" t="s">
        <v>1305</v>
      </c>
      <c r="B4257" s="45">
        <v>20210720</v>
      </c>
      <c r="C4257" s="107" t="s">
        <v>68</v>
      </c>
      <c r="D4257" s="107">
        <v>17</v>
      </c>
      <c r="E4257" s="107">
        <v>15</v>
      </c>
      <c r="H4257" s="107" t="s">
        <v>11</v>
      </c>
      <c r="I4257" s="107">
        <v>290</v>
      </c>
      <c r="J4257" s="107">
        <v>0</v>
      </c>
      <c r="K4257" s="43">
        <v>5</v>
      </c>
      <c r="L4257" s="43">
        <v>1</v>
      </c>
      <c r="M4257" s="43">
        <v>0</v>
      </c>
      <c r="N4257" s="49">
        <v>1</v>
      </c>
      <c r="O4257" s="82" t="str">
        <f>Cal_051922a!$E$2</f>
        <v>Cal_051922a</v>
      </c>
      <c r="P4257" s="158">
        <f>Cal_051922a!$Q$3</f>
        <v>1.8382409380942635</v>
      </c>
      <c r="Q4257" s="158">
        <f>Cal_051922a!$R$3</f>
        <v>0.56187208580813652</v>
      </c>
      <c r="R4257" s="46">
        <v>46.74</v>
      </c>
      <c r="S4257" s="46">
        <v>31.14</v>
      </c>
      <c r="T4257" s="50">
        <f t="shared" ref="T4257" si="1233">AVERAGE(0.687,0.608,0.654,0.472,0.53,0.62)</f>
        <v>0.59516666666666662</v>
      </c>
      <c r="U4257" s="79">
        <f t="shared" si="1205"/>
        <v>46.144833333333338</v>
      </c>
      <c r="V4257" s="79">
        <f t="shared" si="1206"/>
        <v>30.544833333333333</v>
      </c>
      <c r="W4257" s="465">
        <f t="shared" si="1207"/>
        <v>0.33141154088269337</v>
      </c>
      <c r="X4257" s="465">
        <f t="shared" si="1208"/>
        <v>0.21252678028357186</v>
      </c>
      <c r="Y4257" s="43">
        <f>Cal_051922a!$A$3</f>
        <v>20220519</v>
      </c>
      <c r="Z4257" s="86" t="s">
        <v>1576</v>
      </c>
      <c r="AA4257" s="43">
        <v>20221106</v>
      </c>
      <c r="AE4257" s="689" t="s">
        <v>1250</v>
      </c>
      <c r="AF4257" s="130">
        <v>1</v>
      </c>
      <c r="AG4257" s="130" t="s">
        <v>1634</v>
      </c>
    </row>
    <row r="4258" spans="1:35" x14ac:dyDescent="0.2">
      <c r="A4258" t="s">
        <v>1305</v>
      </c>
      <c r="B4258" s="45">
        <v>20210720</v>
      </c>
      <c r="C4258" s="107" t="s">
        <v>68</v>
      </c>
      <c r="D4258" s="107">
        <v>17</v>
      </c>
      <c r="E4258" s="107">
        <v>18</v>
      </c>
      <c r="H4258" s="107" t="s">
        <v>10</v>
      </c>
      <c r="I4258" s="107">
        <v>290</v>
      </c>
      <c r="J4258" s="107">
        <v>0</v>
      </c>
      <c r="K4258" s="43">
        <v>5</v>
      </c>
      <c r="L4258" s="43">
        <v>1</v>
      </c>
      <c r="M4258" s="43">
        <v>0</v>
      </c>
      <c r="N4258" s="49">
        <v>1</v>
      </c>
      <c r="O4258" s="82" t="str">
        <f>Cal_051922a!$E$2</f>
        <v>Cal_051922a</v>
      </c>
      <c r="P4258" s="158">
        <f>Cal_051922a!$Q$3</f>
        <v>1.8382409380942635</v>
      </c>
      <c r="Q4258" s="158">
        <f>Cal_051922a!$R$3</f>
        <v>0.56187208580813652</v>
      </c>
      <c r="R4258" s="46">
        <v>38.770000000000003</v>
      </c>
      <c r="S4258" s="46">
        <v>24.34</v>
      </c>
      <c r="T4258" s="50">
        <f t="shared" si="1232"/>
        <v>0.51949999999999996</v>
      </c>
      <c r="U4258" s="79">
        <f t="shared" si="1205"/>
        <v>38.250500000000002</v>
      </c>
      <c r="V4258" s="79">
        <f t="shared" si="1206"/>
        <v>23.820499999999999</v>
      </c>
      <c r="W4258" s="465">
        <f t="shared" si="1207"/>
        <v>0.30655567531649131</v>
      </c>
      <c r="X4258" s="465">
        <f t="shared" si="1208"/>
        <v>0.11763661402893055</v>
      </c>
      <c r="Y4258" s="82">
        <f>Cal_051922a!$A$3</f>
        <v>20220519</v>
      </c>
      <c r="Z4258" s="90" t="s">
        <v>1566</v>
      </c>
      <c r="AA4258" s="82">
        <v>20221105</v>
      </c>
      <c r="AE4258" s="689" t="s">
        <v>1250</v>
      </c>
      <c r="AF4258" s="130">
        <v>1</v>
      </c>
      <c r="AG4258" s="130" t="s">
        <v>1634</v>
      </c>
    </row>
    <row r="4259" spans="1:35" x14ac:dyDescent="0.2">
      <c r="A4259" t="s">
        <v>1305</v>
      </c>
      <c r="B4259" s="45">
        <v>20210720</v>
      </c>
      <c r="C4259" s="107" t="s">
        <v>68</v>
      </c>
      <c r="D4259" s="107">
        <v>17</v>
      </c>
      <c r="E4259" s="107">
        <v>18</v>
      </c>
      <c r="H4259" s="107" t="s">
        <v>11</v>
      </c>
      <c r="I4259" s="107">
        <v>290</v>
      </c>
      <c r="J4259" s="107">
        <v>0</v>
      </c>
      <c r="K4259" s="43">
        <v>5</v>
      </c>
      <c r="L4259" s="43">
        <v>1</v>
      </c>
      <c r="M4259" s="43">
        <v>0</v>
      </c>
      <c r="N4259" s="49">
        <v>1</v>
      </c>
      <c r="O4259" s="82" t="str">
        <f>Cal_051922a!$E$2</f>
        <v>Cal_051922a</v>
      </c>
      <c r="P4259" s="158">
        <f>Cal_051922a!$Q$3</f>
        <v>1.8382409380942635</v>
      </c>
      <c r="Q4259" s="158">
        <f>Cal_051922a!$R$3</f>
        <v>0.56187208580813652</v>
      </c>
      <c r="R4259" s="46">
        <v>38.99</v>
      </c>
      <c r="S4259" s="46">
        <v>25.21</v>
      </c>
      <c r="T4259" s="50">
        <f t="shared" si="1232"/>
        <v>0.51949999999999996</v>
      </c>
      <c r="U4259" s="79">
        <f t="shared" ref="U4259:U4322" si="1234">(R4259-T4259)*(L4259+M4259)/L4259</f>
        <v>38.470500000000001</v>
      </c>
      <c r="V4259" s="79">
        <f t="shared" ref="V4259:V4322" si="1235">(S4259-T4259)*(L4259+M4259)/L4259</f>
        <v>24.6905</v>
      </c>
      <c r="W4259" s="465">
        <f t="shared" ref="W4259:W4322" si="1236">(Q4259*P4259/(P4259-1)*(U4259-V4259)*(K4259)/I4259)/N4259</f>
        <v>0.29274686111304565</v>
      </c>
      <c r="X4259" s="465">
        <f t="shared" ref="X4259:X4322" si="1237">(Q4259*P4259/(P4259-1)*(P4259*V4259-U4259)*(K4259)/I4259)/N4259</f>
        <v>0.14693827228395009</v>
      </c>
      <c r="Y4259" s="82">
        <f>Cal_051922a!$A$3</f>
        <v>20220519</v>
      </c>
      <c r="Z4259" s="90" t="s">
        <v>1566</v>
      </c>
      <c r="AA4259" s="82">
        <v>20221105</v>
      </c>
      <c r="AE4259" s="689" t="s">
        <v>1250</v>
      </c>
      <c r="AF4259" s="130">
        <v>1</v>
      </c>
      <c r="AG4259" s="130" t="s">
        <v>1634</v>
      </c>
    </row>
    <row r="4260" spans="1:35" x14ac:dyDescent="0.2">
      <c r="A4260" t="s">
        <v>1305</v>
      </c>
      <c r="B4260" s="45">
        <v>20210720</v>
      </c>
      <c r="C4260" s="107" t="s">
        <v>68</v>
      </c>
      <c r="D4260" s="107">
        <v>17</v>
      </c>
      <c r="E4260" s="107">
        <v>22</v>
      </c>
      <c r="H4260" s="107" t="s">
        <v>10</v>
      </c>
      <c r="I4260" s="107">
        <v>290</v>
      </c>
      <c r="J4260" s="107">
        <v>0</v>
      </c>
      <c r="K4260" s="43">
        <v>5</v>
      </c>
      <c r="L4260" s="43">
        <v>1</v>
      </c>
      <c r="M4260" s="43">
        <v>0</v>
      </c>
      <c r="N4260" s="49">
        <v>1</v>
      </c>
      <c r="O4260" s="82" t="str">
        <f>Cal_051922a!$E$2</f>
        <v>Cal_051922a</v>
      </c>
      <c r="P4260" s="158">
        <f>Cal_051922a!$Q$3</f>
        <v>1.8382409380942635</v>
      </c>
      <c r="Q4260" s="158">
        <f>Cal_051922a!$R$3</f>
        <v>0.56187208580813652</v>
      </c>
      <c r="R4260" s="46">
        <v>19.16</v>
      </c>
      <c r="S4260" s="46">
        <v>12.45</v>
      </c>
      <c r="T4260" s="50">
        <f t="shared" ref="T4260" si="1238">AVERAGE(0.687,0.608,0.654,0.472,0.53,0.62)</f>
        <v>0.59516666666666662</v>
      </c>
      <c r="U4260" s="79">
        <f t="shared" si="1234"/>
        <v>18.564833333333333</v>
      </c>
      <c r="V4260" s="79">
        <f t="shared" si="1235"/>
        <v>11.854833333333332</v>
      </c>
      <c r="W4260" s="465">
        <f t="shared" si="1236"/>
        <v>0.1425494512386456</v>
      </c>
      <c r="X4260" s="465">
        <f t="shared" si="1237"/>
        <v>6.8559840819669066E-2</v>
      </c>
      <c r="Y4260" s="43">
        <f>Cal_051922a!$A$3</f>
        <v>20220519</v>
      </c>
      <c r="Z4260" s="86" t="s">
        <v>1576</v>
      </c>
      <c r="AA4260" s="43">
        <v>20221106</v>
      </c>
      <c r="AE4260" s="689" t="s">
        <v>1250</v>
      </c>
      <c r="AF4260" s="130">
        <v>1</v>
      </c>
      <c r="AG4260" s="130" t="s">
        <v>1634</v>
      </c>
    </row>
    <row r="4261" spans="1:35" x14ac:dyDescent="0.2">
      <c r="A4261" t="s">
        <v>1305</v>
      </c>
      <c r="B4261" s="45">
        <v>20210720</v>
      </c>
      <c r="C4261" s="107" t="s">
        <v>68</v>
      </c>
      <c r="D4261" s="107">
        <v>17</v>
      </c>
      <c r="E4261" s="107">
        <v>22</v>
      </c>
      <c r="H4261" s="107" t="s">
        <v>11</v>
      </c>
      <c r="I4261" s="107">
        <v>290</v>
      </c>
      <c r="J4261" s="107">
        <v>0</v>
      </c>
      <c r="K4261" s="43">
        <v>5</v>
      </c>
      <c r="L4261" s="43">
        <v>1</v>
      </c>
      <c r="M4261" s="43">
        <v>0</v>
      </c>
      <c r="N4261" s="49">
        <v>1</v>
      </c>
      <c r="O4261" s="82" t="str">
        <f>Cal_051922a!$E$2</f>
        <v>Cal_051922a</v>
      </c>
      <c r="P4261" s="158">
        <f>Cal_051922a!$Q$3</f>
        <v>1.8382409380942635</v>
      </c>
      <c r="Q4261" s="158">
        <f>Cal_051922a!$R$3</f>
        <v>0.56187208580813652</v>
      </c>
      <c r="R4261" s="46">
        <v>18.57</v>
      </c>
      <c r="S4261" s="46">
        <v>11.88</v>
      </c>
      <c r="T4261" s="50">
        <f t="shared" si="1232"/>
        <v>0.51949999999999996</v>
      </c>
      <c r="U4261" s="79">
        <f t="shared" si="1234"/>
        <v>18.0505</v>
      </c>
      <c r="V4261" s="79">
        <f t="shared" si="1235"/>
        <v>11.3605</v>
      </c>
      <c r="W4261" s="465">
        <f t="shared" si="1236"/>
        <v>0.14212456464777032</v>
      </c>
      <c r="X4261" s="465">
        <f t="shared" si="1237"/>
        <v>6.0181705292351229E-2</v>
      </c>
      <c r="Y4261" s="82">
        <f>Cal_051922a!$A$3</f>
        <v>20220519</v>
      </c>
      <c r="Z4261" s="90" t="s">
        <v>1566</v>
      </c>
      <c r="AA4261" s="82">
        <v>20221105</v>
      </c>
      <c r="AE4261" s="689" t="s">
        <v>1250</v>
      </c>
      <c r="AF4261" s="130">
        <v>1</v>
      </c>
      <c r="AG4261" s="130" t="s">
        <v>1634</v>
      </c>
    </row>
    <row r="4262" spans="1:35" x14ac:dyDescent="0.2">
      <c r="A4262" t="s">
        <v>1305</v>
      </c>
      <c r="B4262" s="45">
        <v>20210720</v>
      </c>
      <c r="C4262" s="107" t="s">
        <v>68</v>
      </c>
      <c r="D4262" s="107">
        <v>17</v>
      </c>
      <c r="E4262" s="107">
        <v>22</v>
      </c>
      <c r="H4262" s="107" t="s">
        <v>10</v>
      </c>
      <c r="I4262" s="107">
        <v>290</v>
      </c>
      <c r="J4262" s="107">
        <v>10</v>
      </c>
      <c r="K4262" s="43">
        <v>5</v>
      </c>
      <c r="L4262" s="43">
        <v>1</v>
      </c>
      <c r="M4262" s="43">
        <v>0</v>
      </c>
      <c r="N4262" s="49">
        <v>1</v>
      </c>
      <c r="O4262" s="82" t="str">
        <f>Cal_051922a!$E$2</f>
        <v>Cal_051922a</v>
      </c>
      <c r="P4262" s="158">
        <f>Cal_051922a!$Q$3</f>
        <v>1.8382409380942635</v>
      </c>
      <c r="Q4262" s="158">
        <f>Cal_051922a!$R$3</f>
        <v>0.56187208580813652</v>
      </c>
      <c r="R4262" s="46">
        <v>14.14</v>
      </c>
      <c r="S4262" s="46">
        <v>9.23</v>
      </c>
      <c r="T4262" s="50">
        <f t="shared" ref="T4262:T4263" si="1239">AVERAGE(0.765, 0.963, 0.949, 0.629, 0.835, 0.766)</f>
        <v>0.8178333333333333</v>
      </c>
      <c r="U4262" s="79">
        <f t="shared" si="1234"/>
        <v>13.322166666666668</v>
      </c>
      <c r="V4262" s="79">
        <f t="shared" si="1235"/>
        <v>8.4121666666666677</v>
      </c>
      <c r="W4262" s="465">
        <f t="shared" si="1236"/>
        <v>0.10430965805987331</v>
      </c>
      <c r="X4262" s="465">
        <f t="shared" si="1237"/>
        <v>4.5493084816581021E-2</v>
      </c>
      <c r="Y4262" s="43">
        <f>Cal_051922a!$A$3</f>
        <v>20220519</v>
      </c>
      <c r="Z4262" s="48" t="s">
        <v>2007</v>
      </c>
      <c r="AA4262" s="43">
        <v>20230214</v>
      </c>
      <c r="AE4262" s="689" t="s">
        <v>1250</v>
      </c>
      <c r="AF4262" s="130">
        <v>1</v>
      </c>
    </row>
    <row r="4263" spans="1:35" x14ac:dyDescent="0.2">
      <c r="A4263" t="s">
        <v>1305</v>
      </c>
      <c r="B4263" s="45">
        <v>20210720</v>
      </c>
      <c r="C4263" s="107" t="s">
        <v>68</v>
      </c>
      <c r="D4263" s="107">
        <v>17</v>
      </c>
      <c r="E4263" s="107">
        <v>22</v>
      </c>
      <c r="H4263" s="107" t="s">
        <v>11</v>
      </c>
      <c r="I4263" s="107">
        <v>290</v>
      </c>
      <c r="J4263" s="107">
        <v>10</v>
      </c>
      <c r="K4263" s="43">
        <v>5</v>
      </c>
      <c r="L4263" s="43">
        <v>1</v>
      </c>
      <c r="M4263" s="43">
        <v>0</v>
      </c>
      <c r="N4263" s="49">
        <v>1</v>
      </c>
      <c r="O4263" s="82" t="str">
        <f>Cal_051922a!$E$2</f>
        <v>Cal_051922a</v>
      </c>
      <c r="P4263" s="158">
        <f>Cal_051922a!$Q$3</f>
        <v>1.8382409380942635</v>
      </c>
      <c r="Q4263" s="158">
        <f>Cal_051922a!$R$3</f>
        <v>0.56187208580813652</v>
      </c>
      <c r="R4263" s="46">
        <v>14.45</v>
      </c>
      <c r="S4263" s="46">
        <v>9.2850000000000001</v>
      </c>
      <c r="T4263" s="50">
        <f t="shared" si="1239"/>
        <v>0.8178333333333333</v>
      </c>
      <c r="U4263" s="79">
        <f t="shared" si="1234"/>
        <v>13.632166666666667</v>
      </c>
      <c r="V4263" s="79">
        <f t="shared" si="1235"/>
        <v>8.4671666666666674</v>
      </c>
      <c r="W4263" s="465">
        <f t="shared" si="1236"/>
        <v>0.10972696209353271</v>
      </c>
      <c r="X4263" s="465">
        <f t="shared" si="1237"/>
        <v>4.1055213452848717E-2</v>
      </c>
      <c r="Y4263" s="43">
        <f>Cal_051922a!$A$3</f>
        <v>20220519</v>
      </c>
      <c r="Z4263" s="48" t="s">
        <v>2007</v>
      </c>
      <c r="AA4263" s="43">
        <v>20230214</v>
      </c>
      <c r="AE4263" s="689" t="s">
        <v>1250</v>
      </c>
      <c r="AF4263" s="130">
        <v>1</v>
      </c>
    </row>
    <row r="4264" spans="1:35" s="82" customFormat="1" x14ac:dyDescent="0.2">
      <c r="A4264" s="155" t="s">
        <v>1305</v>
      </c>
      <c r="B4264" s="81">
        <v>20210720</v>
      </c>
      <c r="C4264" s="126" t="s">
        <v>68</v>
      </c>
      <c r="D4264" s="126">
        <v>17</v>
      </c>
      <c r="E4264" s="126">
        <v>22</v>
      </c>
      <c r="F4264" s="107"/>
      <c r="G4264" s="107"/>
      <c r="H4264" s="126" t="s">
        <v>10</v>
      </c>
      <c r="I4264" s="126">
        <v>293</v>
      </c>
      <c r="J4264" s="126">
        <v>5</v>
      </c>
      <c r="K4264" s="82">
        <v>5</v>
      </c>
      <c r="L4264" s="82">
        <v>1</v>
      </c>
      <c r="M4264" s="82">
        <v>0</v>
      </c>
      <c r="N4264" s="83">
        <v>1</v>
      </c>
      <c r="O4264" s="82" t="str">
        <f>Cal_051922a!$E$2</f>
        <v>Cal_051922a</v>
      </c>
      <c r="P4264" s="158">
        <f>Cal_051922a!$Q$3</f>
        <v>1.8382409380942635</v>
      </c>
      <c r="Q4264" s="158">
        <f>Cal_051922a!$R$3</f>
        <v>0.56187208580813652</v>
      </c>
      <c r="R4264" s="84">
        <v>4.0659999999999998</v>
      </c>
      <c r="S4264" s="84">
        <v>2.6040000000000001</v>
      </c>
      <c r="T4264" s="158">
        <f t="shared" ref="T4264:T4267" si="1240">AVERAGE(0.531, 0.694, 0.762, 0.849, 0.778, 0.943)</f>
        <v>0.75950000000000006</v>
      </c>
      <c r="U4264" s="125">
        <f t="shared" si="1234"/>
        <v>3.3064999999999998</v>
      </c>
      <c r="V4264" s="125">
        <f t="shared" si="1235"/>
        <v>1.8445</v>
      </c>
      <c r="W4264" s="459">
        <f t="shared" si="1236"/>
        <v>3.0741197406021756E-2</v>
      </c>
      <c r="X4264" s="459">
        <f t="shared" si="1237"/>
        <v>1.7690993552161617E-3</v>
      </c>
      <c r="Y4264" s="82">
        <f>Cal_051922a!$A$3</f>
        <v>20220519</v>
      </c>
      <c r="Z4264" s="694" t="s">
        <v>1524</v>
      </c>
      <c r="AA4264" s="372">
        <v>20220817</v>
      </c>
      <c r="AB4264" s="48"/>
      <c r="AC4264" s="43"/>
      <c r="AD4264" s="43"/>
      <c r="AE4264" s="689" t="s">
        <v>1250</v>
      </c>
      <c r="AF4264" s="567">
        <v>1</v>
      </c>
      <c r="AG4264" s="130" t="s">
        <v>1634</v>
      </c>
      <c r="AH4264" s="159" t="s">
        <v>258</v>
      </c>
      <c r="AI4264" s="155"/>
    </row>
    <row r="4265" spans="1:35" s="82" customFormat="1" x14ac:dyDescent="0.2">
      <c r="A4265" s="155" t="s">
        <v>1305</v>
      </c>
      <c r="B4265" s="81">
        <v>20210720</v>
      </c>
      <c r="C4265" s="126" t="s">
        <v>68</v>
      </c>
      <c r="D4265" s="126">
        <v>17</v>
      </c>
      <c r="E4265" s="126">
        <v>22</v>
      </c>
      <c r="F4265" s="107"/>
      <c r="G4265" s="107"/>
      <c r="H4265" s="126" t="s">
        <v>11</v>
      </c>
      <c r="I4265" s="126">
        <v>294</v>
      </c>
      <c r="J4265" s="126">
        <v>5</v>
      </c>
      <c r="K4265" s="82">
        <v>5</v>
      </c>
      <c r="L4265" s="82">
        <v>1</v>
      </c>
      <c r="M4265" s="82">
        <v>0</v>
      </c>
      <c r="N4265" s="83">
        <v>1</v>
      </c>
      <c r="O4265" s="82" t="str">
        <f>Cal_051922a!$E$2</f>
        <v>Cal_051922a</v>
      </c>
      <c r="P4265" s="158">
        <f>Cal_051922a!$Q$3</f>
        <v>1.8382409380942635</v>
      </c>
      <c r="Q4265" s="158">
        <f>Cal_051922a!$R$3</f>
        <v>0.56187208580813652</v>
      </c>
      <c r="R4265" s="84">
        <v>5.3380000000000001</v>
      </c>
      <c r="S4265" s="84">
        <v>3.4470000000000001</v>
      </c>
      <c r="T4265" s="158">
        <f t="shared" si="1240"/>
        <v>0.75950000000000006</v>
      </c>
      <c r="U4265" s="125">
        <f t="shared" si="1234"/>
        <v>4.5785</v>
      </c>
      <c r="V4265" s="125">
        <f t="shared" si="1235"/>
        <v>2.6875</v>
      </c>
      <c r="W4265" s="459">
        <f t="shared" si="1236"/>
        <v>3.9626455369060724E-2</v>
      </c>
      <c r="X4265" s="459">
        <f t="shared" si="1237"/>
        <v>7.5810484728950052E-3</v>
      </c>
      <c r="Y4265" s="82">
        <f>Cal_051922a!$A$3</f>
        <v>20220519</v>
      </c>
      <c r="Z4265" s="694" t="s">
        <v>1524</v>
      </c>
      <c r="AA4265" s="372">
        <v>20220817</v>
      </c>
      <c r="AB4265" s="48"/>
      <c r="AC4265" s="43"/>
      <c r="AD4265" s="43"/>
      <c r="AE4265" s="689" t="s">
        <v>1250</v>
      </c>
      <c r="AF4265" s="567">
        <v>1</v>
      </c>
      <c r="AG4265" s="130" t="s">
        <v>1634</v>
      </c>
      <c r="AH4265" s="159" t="s">
        <v>165</v>
      </c>
      <c r="AI4265" s="155"/>
    </row>
    <row r="4266" spans="1:35" s="372" customFormat="1" x14ac:dyDescent="0.2">
      <c r="A4266" s="371" t="s">
        <v>1305</v>
      </c>
      <c r="B4266" s="462">
        <v>20210720</v>
      </c>
      <c r="C4266" s="373" t="s">
        <v>68</v>
      </c>
      <c r="D4266" s="373">
        <v>17</v>
      </c>
      <c r="E4266" s="373">
        <v>22</v>
      </c>
      <c r="F4266" s="107"/>
      <c r="G4266" s="107"/>
      <c r="H4266" s="373" t="s">
        <v>10</v>
      </c>
      <c r="I4266" s="373">
        <v>550</v>
      </c>
      <c r="J4266" s="373">
        <v>20</v>
      </c>
      <c r="K4266" s="372">
        <v>5</v>
      </c>
      <c r="L4266" s="372">
        <v>1</v>
      </c>
      <c r="M4266" s="372">
        <v>0</v>
      </c>
      <c r="N4266" s="375">
        <v>1</v>
      </c>
      <c r="O4266" s="82" t="str">
        <f>Cal_051922a!$E$2</f>
        <v>Cal_051922a</v>
      </c>
      <c r="P4266" s="158">
        <f>Cal_051922a!$Q$3</f>
        <v>1.8382409380942635</v>
      </c>
      <c r="Q4266" s="158">
        <f>Cal_051922a!$R$3</f>
        <v>0.56187208580813652</v>
      </c>
      <c r="R4266" s="376">
        <v>2.5459999999999998</v>
      </c>
      <c r="S4266" s="376">
        <v>1.8420000000000001</v>
      </c>
      <c r="T4266" s="158">
        <f t="shared" si="1240"/>
        <v>0.75950000000000006</v>
      </c>
      <c r="U4266" s="378">
        <f t="shared" si="1234"/>
        <v>1.7864999999999998</v>
      </c>
      <c r="V4266" s="378">
        <f t="shared" si="1235"/>
        <v>1.0825</v>
      </c>
      <c r="W4266" s="464">
        <f t="shared" si="1236"/>
        <v>7.8858951266445945E-3</v>
      </c>
      <c r="X4266" s="464">
        <f t="shared" si="1237"/>
        <v>2.2783495314334613E-3</v>
      </c>
      <c r="Y4266" s="82">
        <f>Cal_051922a!$A$3</f>
        <v>20220519</v>
      </c>
      <c r="Z4266" s="694" t="s">
        <v>1524</v>
      </c>
      <c r="AA4266" s="372">
        <v>20220817</v>
      </c>
      <c r="AB4266" s="48"/>
      <c r="AC4266" s="43"/>
      <c r="AD4266" s="43"/>
      <c r="AE4266" s="689" t="s">
        <v>1250</v>
      </c>
      <c r="AF4266" s="628">
        <v>1</v>
      </c>
      <c r="AG4266" s="628">
        <v>1</v>
      </c>
      <c r="AH4266" s="750" t="s">
        <v>1623</v>
      </c>
      <c r="AI4266" s="371"/>
    </row>
    <row r="4267" spans="1:35" s="610" customFormat="1" ht="13.5" thickBot="1" x14ac:dyDescent="0.25">
      <c r="A4267" s="613" t="s">
        <v>1305</v>
      </c>
      <c r="B4267" s="611">
        <v>20210720</v>
      </c>
      <c r="C4267" s="612" t="s">
        <v>68</v>
      </c>
      <c r="D4267" s="612">
        <v>17</v>
      </c>
      <c r="E4267" s="612">
        <v>22</v>
      </c>
      <c r="F4267" s="140"/>
      <c r="G4267" s="140"/>
      <c r="H4267" s="612" t="s">
        <v>11</v>
      </c>
      <c r="I4267" s="612">
        <v>550</v>
      </c>
      <c r="J4267" s="612">
        <v>20</v>
      </c>
      <c r="K4267" s="610">
        <v>5</v>
      </c>
      <c r="L4267" s="610">
        <v>1</v>
      </c>
      <c r="M4267" s="610">
        <v>0</v>
      </c>
      <c r="N4267" s="614">
        <v>1</v>
      </c>
      <c r="O4267" s="82" t="str">
        <f>Cal_051922a!$E$2</f>
        <v>Cal_051922a</v>
      </c>
      <c r="P4267" s="158">
        <f>Cal_051922a!$Q$3</f>
        <v>1.8382409380942635</v>
      </c>
      <c r="Q4267" s="158">
        <f>Cal_051922a!$R$3</f>
        <v>0.56187208580813652</v>
      </c>
      <c r="R4267" s="626">
        <v>1.5980000000000001</v>
      </c>
      <c r="S4267" s="626">
        <v>1.4430000000000001</v>
      </c>
      <c r="T4267" s="158">
        <f t="shared" si="1240"/>
        <v>0.75950000000000006</v>
      </c>
      <c r="U4267" s="378">
        <f t="shared" si="1234"/>
        <v>0.83850000000000002</v>
      </c>
      <c r="V4267" s="378">
        <f t="shared" si="1235"/>
        <v>0.6835</v>
      </c>
      <c r="W4267" s="464">
        <f t="shared" si="1236"/>
        <v>1.736241114531126E-3</v>
      </c>
      <c r="X4267" s="464">
        <f t="shared" si="1237"/>
        <v>4.6815521638026852E-3</v>
      </c>
      <c r="Y4267" s="82">
        <f>Cal_051922a!$A$3</f>
        <v>20220519</v>
      </c>
      <c r="Z4267" s="694" t="s">
        <v>1524</v>
      </c>
      <c r="AA4267" s="372">
        <v>20220817</v>
      </c>
      <c r="AB4267" s="121"/>
      <c r="AC4267" s="115"/>
      <c r="AD4267" s="115"/>
      <c r="AE4267" s="689" t="s">
        <v>1250</v>
      </c>
      <c r="AF4267" s="633">
        <v>1</v>
      </c>
      <c r="AG4267" s="633">
        <v>1</v>
      </c>
      <c r="AH4267" s="753" t="s">
        <v>1624</v>
      </c>
      <c r="AI4267" s="613"/>
    </row>
    <row r="4268" spans="1:35" x14ac:dyDescent="0.2">
      <c r="A4268" t="s">
        <v>1305</v>
      </c>
      <c r="B4268" s="45">
        <v>20210720</v>
      </c>
      <c r="C4268" s="107" t="s">
        <v>67</v>
      </c>
      <c r="D4268" s="107">
        <v>18</v>
      </c>
      <c r="E4268" s="107">
        <v>2</v>
      </c>
      <c r="H4268" s="107" t="s">
        <v>10</v>
      </c>
      <c r="I4268" s="107">
        <v>290</v>
      </c>
      <c r="J4268" s="107">
        <v>0</v>
      </c>
      <c r="K4268" s="43">
        <v>5</v>
      </c>
      <c r="L4268" s="43">
        <v>1</v>
      </c>
      <c r="M4268" s="43">
        <v>0</v>
      </c>
      <c r="N4268" s="49">
        <v>1</v>
      </c>
      <c r="O4268" s="82" t="str">
        <f>Cal_051922a!$E$2</f>
        <v>Cal_051922a</v>
      </c>
      <c r="P4268" s="158">
        <f>Cal_051922a!$Q$3</f>
        <v>1.8382409380942635</v>
      </c>
      <c r="Q4268" s="158">
        <f>Cal_051922a!$R$3</f>
        <v>0.56187208580813652</v>
      </c>
      <c r="R4268" s="46">
        <v>25.96</v>
      </c>
      <c r="S4268" s="46">
        <v>18.350000000000001</v>
      </c>
      <c r="T4268" s="43">
        <f>AVERAGE(0.568,0.46,0.491,0.54,0.373,0.487)</f>
        <v>0.4865000000000001</v>
      </c>
      <c r="U4268" s="79">
        <f t="shared" si="1234"/>
        <v>25.473500000000001</v>
      </c>
      <c r="V4268" s="79">
        <f t="shared" si="1235"/>
        <v>17.863500000000002</v>
      </c>
      <c r="W4268" s="465">
        <f t="shared" si="1236"/>
        <v>0.16166934782803172</v>
      </c>
      <c r="X4268" s="465">
        <f t="shared" si="1237"/>
        <v>0.15644147943092349</v>
      </c>
      <c r="Y4268" s="43">
        <f>Cal_051922a!$A$3</f>
        <v>20220519</v>
      </c>
      <c r="Z4268" s="48" t="s">
        <v>1568</v>
      </c>
      <c r="AA4268" s="43">
        <v>20221105</v>
      </c>
      <c r="AE4268" s="689" t="s">
        <v>1250</v>
      </c>
      <c r="AF4268" s="130">
        <v>1</v>
      </c>
      <c r="AG4268" s="130" t="s">
        <v>1634</v>
      </c>
    </row>
    <row r="4269" spans="1:35" x14ac:dyDescent="0.2">
      <c r="A4269" t="s">
        <v>1305</v>
      </c>
      <c r="B4269" s="45">
        <v>20210720</v>
      </c>
      <c r="C4269" s="107" t="s">
        <v>67</v>
      </c>
      <c r="D4269" s="107">
        <v>18</v>
      </c>
      <c r="E4269" s="107">
        <v>2</v>
      </c>
      <c r="H4269" s="107" t="s">
        <v>11</v>
      </c>
      <c r="I4269" s="107">
        <v>290</v>
      </c>
      <c r="J4269" s="107">
        <v>0</v>
      </c>
      <c r="K4269" s="43">
        <v>5</v>
      </c>
      <c r="L4269" s="43">
        <v>1</v>
      </c>
      <c r="M4269" s="43">
        <v>0</v>
      </c>
      <c r="N4269" s="49">
        <v>1</v>
      </c>
      <c r="O4269" s="82" t="str">
        <f>Cal_051922a!$E$2</f>
        <v>Cal_051922a</v>
      </c>
      <c r="P4269" s="158">
        <f>Cal_051922a!$Q$3</f>
        <v>1.8382409380942635</v>
      </c>
      <c r="Q4269" s="158">
        <f>Cal_051922a!$R$3</f>
        <v>0.56187208580813652</v>
      </c>
      <c r="R4269" s="46">
        <v>31.25</v>
      </c>
      <c r="S4269" s="46">
        <v>22.05</v>
      </c>
      <c r="T4269" s="43">
        <f>AVERAGE(0.568,0.46,0.491,0.54,0.373,0.487)</f>
        <v>0.4865000000000001</v>
      </c>
      <c r="U4269" s="79">
        <f t="shared" si="1234"/>
        <v>30.763500000000001</v>
      </c>
      <c r="V4269" s="79">
        <f t="shared" si="1235"/>
        <v>21.563500000000001</v>
      </c>
      <c r="W4269" s="465">
        <f t="shared" si="1236"/>
        <v>0.19544783180261394</v>
      </c>
      <c r="X4269" s="465">
        <f t="shared" si="1237"/>
        <v>0.18855210234234546</v>
      </c>
      <c r="Y4269" s="43">
        <f>Cal_051922a!$A$3</f>
        <v>20220519</v>
      </c>
      <c r="Z4269" s="48" t="s">
        <v>1568</v>
      </c>
      <c r="AA4269" s="43">
        <v>20221105</v>
      </c>
      <c r="AE4269" s="689" t="s">
        <v>1250</v>
      </c>
      <c r="AF4269" s="130">
        <v>1</v>
      </c>
      <c r="AG4269" s="130" t="s">
        <v>1634</v>
      </c>
    </row>
    <row r="4270" spans="1:35" x14ac:dyDescent="0.2">
      <c r="A4270" t="s">
        <v>1305</v>
      </c>
      <c r="B4270" s="45">
        <v>20210720</v>
      </c>
      <c r="C4270" s="107" t="s">
        <v>67</v>
      </c>
      <c r="D4270" s="107">
        <v>18</v>
      </c>
      <c r="E4270" s="107">
        <v>3</v>
      </c>
      <c r="H4270" s="107" t="s">
        <v>10</v>
      </c>
      <c r="I4270" s="107">
        <v>290</v>
      </c>
      <c r="J4270" s="107">
        <v>0</v>
      </c>
      <c r="K4270" s="43">
        <v>5</v>
      </c>
      <c r="L4270" s="43">
        <v>1</v>
      </c>
      <c r="M4270" s="43">
        <v>0</v>
      </c>
      <c r="N4270" s="49">
        <v>1</v>
      </c>
      <c r="O4270" s="82" t="str">
        <f>Cal_051922a!$E$2</f>
        <v>Cal_051922a</v>
      </c>
      <c r="P4270" s="158">
        <f>Cal_051922a!$Q$3</f>
        <v>1.8382409380942635</v>
      </c>
      <c r="Q4270" s="158">
        <f>Cal_051922a!$R$3</f>
        <v>0.56187208580813652</v>
      </c>
      <c r="R4270" s="46">
        <v>49.48</v>
      </c>
      <c r="S4270" s="46">
        <v>33.340000000000003</v>
      </c>
      <c r="T4270" s="43">
        <f t="shared" ref="T4270:T4275" si="1241">AVERAGE(0.568,0.46,0.491,0.54,0.373,0.487)</f>
        <v>0.4865000000000001</v>
      </c>
      <c r="U4270" s="79">
        <f t="shared" si="1234"/>
        <v>48.993499999999997</v>
      </c>
      <c r="V4270" s="79">
        <f t="shared" si="1235"/>
        <v>32.853500000000004</v>
      </c>
      <c r="W4270" s="465">
        <f t="shared" si="1236"/>
        <v>0.34288347883632481</v>
      </c>
      <c r="X4270" s="465">
        <f t="shared" si="1237"/>
        <v>0.24216727064457699</v>
      </c>
      <c r="Y4270" s="43">
        <f>Cal_051922a!$A$3</f>
        <v>20220519</v>
      </c>
      <c r="Z4270" s="48" t="s">
        <v>1568</v>
      </c>
      <c r="AA4270" s="43">
        <v>20221105</v>
      </c>
      <c r="AE4270" s="689" t="s">
        <v>1250</v>
      </c>
      <c r="AF4270" s="130">
        <v>1</v>
      </c>
      <c r="AG4270" s="130" t="s">
        <v>1634</v>
      </c>
    </row>
    <row r="4271" spans="1:35" x14ac:dyDescent="0.2">
      <c r="A4271" t="s">
        <v>1305</v>
      </c>
      <c r="B4271" s="45">
        <v>20210720</v>
      </c>
      <c r="C4271" s="107" t="s">
        <v>67</v>
      </c>
      <c r="D4271" s="107">
        <v>18</v>
      </c>
      <c r="E4271" s="107">
        <v>3</v>
      </c>
      <c r="H4271" s="107" t="s">
        <v>11</v>
      </c>
      <c r="I4271" s="107">
        <v>290</v>
      </c>
      <c r="J4271" s="107">
        <v>0</v>
      </c>
      <c r="K4271" s="43">
        <v>5</v>
      </c>
      <c r="L4271" s="43">
        <v>1</v>
      </c>
      <c r="M4271" s="43">
        <v>0</v>
      </c>
      <c r="N4271" s="49">
        <v>1</v>
      </c>
      <c r="O4271" s="82" t="str">
        <f>Cal_051922a!$E$2</f>
        <v>Cal_051922a</v>
      </c>
      <c r="P4271" s="158">
        <f>Cal_051922a!$Q$3</f>
        <v>1.8382409380942635</v>
      </c>
      <c r="Q4271" s="158">
        <f>Cal_051922a!$R$3</f>
        <v>0.56187208580813652</v>
      </c>
      <c r="R4271" s="46">
        <v>64.42</v>
      </c>
      <c r="S4271" s="46">
        <v>42.9</v>
      </c>
      <c r="T4271" s="43">
        <f t="shared" si="1241"/>
        <v>0.4865000000000001</v>
      </c>
      <c r="U4271" s="79">
        <f t="shared" si="1234"/>
        <v>63.933500000000002</v>
      </c>
      <c r="V4271" s="79">
        <f t="shared" si="1235"/>
        <v>42.413499999999999</v>
      </c>
      <c r="W4271" s="465">
        <f t="shared" si="1236"/>
        <v>0.45717797178176656</v>
      </c>
      <c r="X4271" s="465">
        <f t="shared" si="1237"/>
        <v>0.29811598359918889</v>
      </c>
      <c r="Y4271" s="43">
        <f>Cal_051922a!$A$3</f>
        <v>20220519</v>
      </c>
      <c r="Z4271" s="48" t="s">
        <v>1568</v>
      </c>
      <c r="AA4271" s="43">
        <v>20221105</v>
      </c>
      <c r="AE4271" s="689" t="s">
        <v>1250</v>
      </c>
      <c r="AF4271" s="130">
        <v>1</v>
      </c>
      <c r="AG4271" s="130" t="s">
        <v>1634</v>
      </c>
    </row>
    <row r="4272" spans="1:35" x14ac:dyDescent="0.2">
      <c r="A4272" t="s">
        <v>1305</v>
      </c>
      <c r="B4272" s="45">
        <v>20210720</v>
      </c>
      <c r="C4272" s="107" t="s">
        <v>67</v>
      </c>
      <c r="D4272" s="107">
        <v>18</v>
      </c>
      <c r="E4272" s="107">
        <v>4</v>
      </c>
      <c r="H4272" s="107" t="s">
        <v>10</v>
      </c>
      <c r="I4272" s="107">
        <v>290</v>
      </c>
      <c r="J4272" s="107">
        <v>0</v>
      </c>
      <c r="K4272" s="43">
        <v>5</v>
      </c>
      <c r="L4272" s="43">
        <v>1</v>
      </c>
      <c r="M4272" s="43">
        <v>0</v>
      </c>
      <c r="N4272" s="49">
        <v>1</v>
      </c>
      <c r="O4272" s="82" t="str">
        <f>Cal_051922a!$E$2</f>
        <v>Cal_051922a</v>
      </c>
      <c r="P4272" s="158">
        <f>Cal_051922a!$Q$3</f>
        <v>1.8382409380942635</v>
      </c>
      <c r="Q4272" s="158">
        <f>Cal_051922a!$R$3</f>
        <v>0.56187208580813652</v>
      </c>
      <c r="R4272" s="46">
        <v>27.36</v>
      </c>
      <c r="S4272" s="46">
        <v>18.84</v>
      </c>
      <c r="T4272" s="43">
        <f t="shared" si="1241"/>
        <v>0.4865000000000001</v>
      </c>
      <c r="U4272" s="79">
        <f t="shared" si="1234"/>
        <v>26.8735</v>
      </c>
      <c r="V4272" s="79">
        <f t="shared" si="1235"/>
        <v>18.3535</v>
      </c>
      <c r="W4272" s="465">
        <f t="shared" si="1236"/>
        <v>0.18100168771285552</v>
      </c>
      <c r="X4272" s="465">
        <f t="shared" si="1237"/>
        <v>0.14583499424181384</v>
      </c>
      <c r="Y4272" s="43">
        <f>Cal_051922a!$A$3</f>
        <v>20220519</v>
      </c>
      <c r="Z4272" s="48" t="s">
        <v>1568</v>
      </c>
      <c r="AA4272" s="43">
        <v>20221105</v>
      </c>
      <c r="AE4272" s="689" t="s">
        <v>1250</v>
      </c>
      <c r="AF4272" s="130">
        <v>1</v>
      </c>
      <c r="AG4272" s="130" t="s">
        <v>1634</v>
      </c>
    </row>
    <row r="4273" spans="1:35" x14ac:dyDescent="0.2">
      <c r="A4273" t="s">
        <v>1305</v>
      </c>
      <c r="B4273" s="45">
        <v>20210720</v>
      </c>
      <c r="C4273" s="107" t="s">
        <v>67</v>
      </c>
      <c r="D4273" s="107">
        <v>18</v>
      </c>
      <c r="E4273" s="107">
        <v>4</v>
      </c>
      <c r="H4273" s="107" t="s">
        <v>11</v>
      </c>
      <c r="I4273" s="107">
        <v>290</v>
      </c>
      <c r="J4273" s="107">
        <v>0</v>
      </c>
      <c r="K4273" s="43">
        <v>5</v>
      </c>
      <c r="L4273" s="43">
        <v>1</v>
      </c>
      <c r="M4273" s="43">
        <v>0</v>
      </c>
      <c r="N4273" s="49">
        <v>1</v>
      </c>
      <c r="O4273" s="82" t="str">
        <f>Cal_051922a!$E$2</f>
        <v>Cal_051922a</v>
      </c>
      <c r="P4273" s="158">
        <f>Cal_051922a!$Q$3</f>
        <v>1.8382409380942635</v>
      </c>
      <c r="Q4273" s="158">
        <f>Cal_051922a!$R$3</f>
        <v>0.56187208580813652</v>
      </c>
      <c r="R4273" s="46">
        <v>34.729999999999997</v>
      </c>
      <c r="S4273" s="46">
        <v>25.21</v>
      </c>
      <c r="T4273" s="43">
        <f t="shared" si="1241"/>
        <v>0.4865000000000001</v>
      </c>
      <c r="U4273" s="79">
        <f t="shared" si="1234"/>
        <v>34.243499999999997</v>
      </c>
      <c r="V4273" s="79">
        <f t="shared" si="1235"/>
        <v>24.723500000000001</v>
      </c>
      <c r="W4273" s="465">
        <f t="shared" si="1236"/>
        <v>0.20224601725661784</v>
      </c>
      <c r="X4273" s="465">
        <f t="shared" si="1237"/>
        <v>0.23802677574233433</v>
      </c>
      <c r="Y4273" s="43">
        <f>Cal_051922a!$A$3</f>
        <v>20220519</v>
      </c>
      <c r="Z4273" s="48" t="s">
        <v>1568</v>
      </c>
      <c r="AA4273" s="43">
        <v>20221105</v>
      </c>
      <c r="AE4273" s="689" t="s">
        <v>1250</v>
      </c>
      <c r="AF4273" s="130">
        <v>1</v>
      </c>
      <c r="AG4273" s="130" t="s">
        <v>1634</v>
      </c>
    </row>
    <row r="4274" spans="1:35" x14ac:dyDescent="0.2">
      <c r="A4274" t="s">
        <v>1305</v>
      </c>
      <c r="B4274" s="45">
        <v>20210720</v>
      </c>
      <c r="C4274" s="107" t="s">
        <v>67</v>
      </c>
      <c r="D4274" s="107">
        <v>18</v>
      </c>
      <c r="E4274" s="107">
        <v>5</v>
      </c>
      <c r="H4274" s="107" t="s">
        <v>10</v>
      </c>
      <c r="I4274" s="107">
        <v>290</v>
      </c>
      <c r="J4274" s="107">
        <v>0</v>
      </c>
      <c r="K4274" s="43">
        <v>5</v>
      </c>
      <c r="L4274" s="43">
        <v>1</v>
      </c>
      <c r="M4274" s="43">
        <v>0</v>
      </c>
      <c r="N4274" s="49">
        <v>1</v>
      </c>
      <c r="O4274" s="82" t="str">
        <f>Cal_051922a!$E$2</f>
        <v>Cal_051922a</v>
      </c>
      <c r="P4274" s="158">
        <f>Cal_051922a!$Q$3</f>
        <v>1.8382409380942635</v>
      </c>
      <c r="Q4274" s="158">
        <f>Cal_051922a!$R$3</f>
        <v>0.56187208580813652</v>
      </c>
      <c r="R4274" s="46">
        <v>36.99</v>
      </c>
      <c r="S4274" s="46">
        <v>24.73</v>
      </c>
      <c r="T4274" s="43">
        <f t="shared" si="1241"/>
        <v>0.4865000000000001</v>
      </c>
      <c r="U4274" s="79">
        <f t="shared" si="1234"/>
        <v>36.503500000000003</v>
      </c>
      <c r="V4274" s="79">
        <f t="shared" si="1235"/>
        <v>24.243500000000001</v>
      </c>
      <c r="W4274" s="465">
        <f t="shared" si="1236"/>
        <v>0.26045548020652687</v>
      </c>
      <c r="X4274" s="465">
        <f t="shared" si="1237"/>
        <v>0.17126953676397069</v>
      </c>
      <c r="Y4274" s="43">
        <f>Cal_051922a!$A$3</f>
        <v>20220519</v>
      </c>
      <c r="Z4274" s="48" t="s">
        <v>1568</v>
      </c>
      <c r="AA4274" s="43">
        <v>20221105</v>
      </c>
      <c r="AE4274" s="689" t="s">
        <v>1250</v>
      </c>
      <c r="AF4274" s="130">
        <v>3</v>
      </c>
      <c r="AG4274" s="130" t="s">
        <v>1634</v>
      </c>
      <c r="AH4274" s="490" t="s">
        <v>1843</v>
      </c>
    </row>
    <row r="4275" spans="1:35" x14ac:dyDescent="0.2">
      <c r="A4275" t="s">
        <v>1305</v>
      </c>
      <c r="B4275" s="45">
        <v>20210720</v>
      </c>
      <c r="C4275" s="107" t="s">
        <v>67</v>
      </c>
      <c r="D4275" s="107">
        <v>18</v>
      </c>
      <c r="E4275" s="107">
        <v>5</v>
      </c>
      <c r="H4275" s="107" t="s">
        <v>11</v>
      </c>
      <c r="I4275" s="107">
        <v>290</v>
      </c>
      <c r="J4275" s="107">
        <v>0</v>
      </c>
      <c r="K4275" s="43">
        <v>5</v>
      </c>
      <c r="L4275" s="43">
        <v>1</v>
      </c>
      <c r="M4275" s="43">
        <v>0</v>
      </c>
      <c r="N4275" s="49">
        <v>1</v>
      </c>
      <c r="O4275" s="82" t="str">
        <f>Cal_051922a!$E$2</f>
        <v>Cal_051922a</v>
      </c>
      <c r="P4275" s="158">
        <f>Cal_051922a!$Q$3</f>
        <v>1.8382409380942635</v>
      </c>
      <c r="Q4275" s="158">
        <f>Cal_051922a!$R$3</f>
        <v>0.56187208580813652</v>
      </c>
      <c r="R4275" s="46">
        <v>62.84</v>
      </c>
      <c r="S4275" s="46">
        <v>40.68</v>
      </c>
      <c r="T4275" s="43">
        <f t="shared" si="1241"/>
        <v>0.4865000000000001</v>
      </c>
      <c r="U4275" s="79">
        <f t="shared" si="1234"/>
        <v>62.353500000000004</v>
      </c>
      <c r="V4275" s="79">
        <f t="shared" si="1235"/>
        <v>40.1935</v>
      </c>
      <c r="W4275" s="465">
        <f t="shared" si="1236"/>
        <v>0.47077434268977453</v>
      </c>
      <c r="X4275" s="465">
        <f t="shared" si="1237"/>
        <v>0.24498614855957868</v>
      </c>
      <c r="Y4275" s="43">
        <f>Cal_051922a!$A$3</f>
        <v>20220519</v>
      </c>
      <c r="Z4275" s="48" t="s">
        <v>1568</v>
      </c>
      <c r="AA4275" s="43">
        <v>20221105</v>
      </c>
      <c r="AE4275" s="689" t="s">
        <v>1250</v>
      </c>
      <c r="AF4275" s="130">
        <v>3</v>
      </c>
      <c r="AG4275" s="130" t="s">
        <v>1634</v>
      </c>
      <c r="AH4275" s="490" t="s">
        <v>1844</v>
      </c>
    </row>
    <row r="4276" spans="1:35" x14ac:dyDescent="0.2">
      <c r="A4276" t="s">
        <v>1305</v>
      </c>
      <c r="B4276" s="45">
        <v>20210720</v>
      </c>
      <c r="C4276" s="107" t="s">
        <v>67</v>
      </c>
      <c r="D4276" s="107">
        <v>18</v>
      </c>
      <c r="E4276" s="107">
        <v>5</v>
      </c>
      <c r="H4276" s="107" t="s">
        <v>10</v>
      </c>
      <c r="I4276" s="107">
        <v>290</v>
      </c>
      <c r="J4276" s="107">
        <v>10</v>
      </c>
      <c r="O4276" s="82"/>
      <c r="P4276" s="158"/>
      <c r="Q4276" s="158"/>
      <c r="T4276" s="43"/>
      <c r="U4276" s="79" t="e">
        <f t="shared" si="1234"/>
        <v>#DIV/0!</v>
      </c>
      <c r="V4276" s="79" t="e">
        <f t="shared" si="1235"/>
        <v>#DIV/0!</v>
      </c>
      <c r="W4276" s="465" t="e">
        <f t="shared" si="1236"/>
        <v>#DIV/0!</v>
      </c>
      <c r="X4276" s="465" t="e">
        <f t="shared" si="1237"/>
        <v>#DIV/0!</v>
      </c>
      <c r="AE4276" s="689"/>
    </row>
    <row r="4277" spans="1:35" x14ac:dyDescent="0.2">
      <c r="A4277" t="s">
        <v>1305</v>
      </c>
      <c r="B4277" s="45">
        <v>20210720</v>
      </c>
      <c r="C4277" s="107" t="s">
        <v>67</v>
      </c>
      <c r="D4277" s="107">
        <v>18</v>
      </c>
      <c r="E4277" s="107">
        <v>5</v>
      </c>
      <c r="H4277" s="107" t="s">
        <v>11</v>
      </c>
      <c r="I4277" s="107">
        <v>290</v>
      </c>
      <c r="J4277" s="107">
        <v>10</v>
      </c>
      <c r="O4277" s="82"/>
      <c r="P4277" s="158"/>
      <c r="Q4277" s="158"/>
      <c r="T4277" s="50"/>
      <c r="U4277" s="79" t="e">
        <f t="shared" si="1234"/>
        <v>#DIV/0!</v>
      </c>
      <c r="V4277" s="79" t="e">
        <f t="shared" si="1235"/>
        <v>#DIV/0!</v>
      </c>
      <c r="W4277" s="465" t="e">
        <f t="shared" si="1236"/>
        <v>#DIV/0!</v>
      </c>
      <c r="X4277" s="465" t="e">
        <f t="shared" si="1237"/>
        <v>#DIV/0!</v>
      </c>
      <c r="AE4277" s="689"/>
    </row>
    <row r="4278" spans="1:35" s="82" customFormat="1" x14ac:dyDescent="0.2">
      <c r="A4278" s="155" t="s">
        <v>1305</v>
      </c>
      <c r="B4278" s="81">
        <v>20210720</v>
      </c>
      <c r="C4278" s="126" t="s">
        <v>67</v>
      </c>
      <c r="D4278" s="126">
        <v>18</v>
      </c>
      <c r="E4278" s="126">
        <v>5</v>
      </c>
      <c r="F4278" s="107"/>
      <c r="G4278" s="107"/>
      <c r="H4278" s="126" t="s">
        <v>10</v>
      </c>
      <c r="I4278" s="126">
        <v>294</v>
      </c>
      <c r="J4278" s="126">
        <v>5</v>
      </c>
      <c r="K4278" s="82">
        <v>5</v>
      </c>
      <c r="L4278" s="82">
        <v>1</v>
      </c>
      <c r="M4278" s="82">
        <v>0</v>
      </c>
      <c r="N4278" s="83">
        <v>1</v>
      </c>
      <c r="O4278" s="82" t="str">
        <f>Cal_051922a!$E$2</f>
        <v>Cal_051922a</v>
      </c>
      <c r="P4278" s="158">
        <f>Cal_051922a!$Q$3</f>
        <v>1.8382409380942635</v>
      </c>
      <c r="Q4278" s="158">
        <f>Cal_051922a!$R$3</f>
        <v>0.56187208580813652</v>
      </c>
      <c r="R4278" s="84">
        <v>17.940000000000001</v>
      </c>
      <c r="S4278" s="84">
        <v>11.68</v>
      </c>
      <c r="T4278" s="158">
        <f t="shared" ref="T4278:T4281" si="1242">AVERAGE(0.531, 0.694, 0.762, 0.849, 0.778, 0.943)</f>
        <v>0.75950000000000006</v>
      </c>
      <c r="U4278" s="125">
        <f t="shared" si="1234"/>
        <v>17.180500000000002</v>
      </c>
      <c r="V4278" s="125">
        <f t="shared" si="1235"/>
        <v>10.920500000000001</v>
      </c>
      <c r="W4278" s="459">
        <f t="shared" si="1236"/>
        <v>0.13118012195151785</v>
      </c>
      <c r="X4278" s="459">
        <f t="shared" si="1237"/>
        <v>6.064482528795296E-2</v>
      </c>
      <c r="Y4278" s="82">
        <f>Cal_051922a!$A$3</f>
        <v>20220519</v>
      </c>
      <c r="Z4278" s="694" t="s">
        <v>1526</v>
      </c>
      <c r="AA4278" s="372">
        <v>20220817</v>
      </c>
      <c r="AB4278" s="48"/>
      <c r="AC4278" s="43"/>
      <c r="AD4278" s="43"/>
      <c r="AE4278" s="689" t="s">
        <v>1250</v>
      </c>
      <c r="AF4278" s="567">
        <v>1</v>
      </c>
      <c r="AG4278" s="130" t="s">
        <v>1634</v>
      </c>
      <c r="AH4278" s="755" t="s">
        <v>273</v>
      </c>
      <c r="AI4278" s="155"/>
    </row>
    <row r="4279" spans="1:35" s="82" customFormat="1" x14ac:dyDescent="0.2">
      <c r="A4279" s="155" t="s">
        <v>1305</v>
      </c>
      <c r="B4279" s="81">
        <v>20210720</v>
      </c>
      <c r="C4279" s="126" t="s">
        <v>67</v>
      </c>
      <c r="D4279" s="126">
        <v>18</v>
      </c>
      <c r="E4279" s="126">
        <v>5</v>
      </c>
      <c r="F4279" s="107"/>
      <c r="G4279" s="107"/>
      <c r="H4279" s="126" t="s">
        <v>11</v>
      </c>
      <c r="I4279" s="126">
        <v>294</v>
      </c>
      <c r="J4279" s="126">
        <v>5</v>
      </c>
      <c r="K4279" s="82">
        <v>5</v>
      </c>
      <c r="L4279" s="82">
        <v>1</v>
      </c>
      <c r="M4279" s="82">
        <v>0</v>
      </c>
      <c r="N4279" s="83">
        <v>1</v>
      </c>
      <c r="O4279" s="82" t="str">
        <f>Cal_051922a!$E$2</f>
        <v>Cal_051922a</v>
      </c>
      <c r="P4279" s="158">
        <f>Cal_051922a!$Q$3</f>
        <v>1.8382409380942635</v>
      </c>
      <c r="Q4279" s="158">
        <f>Cal_051922a!$R$3</f>
        <v>0.56187208580813652</v>
      </c>
      <c r="R4279" s="84">
        <v>20.28</v>
      </c>
      <c r="S4279" s="84">
        <v>13.58</v>
      </c>
      <c r="T4279" s="158">
        <f t="shared" si="1242"/>
        <v>0.75950000000000006</v>
      </c>
      <c r="U4279" s="125">
        <f t="shared" si="1234"/>
        <v>19.520500000000002</v>
      </c>
      <c r="V4279" s="125">
        <f t="shared" si="1235"/>
        <v>12.820499999999999</v>
      </c>
      <c r="W4279" s="459">
        <f t="shared" si="1236"/>
        <v>0.14040045001200793</v>
      </c>
      <c r="X4279" s="459">
        <f t="shared" si="1237"/>
        <v>8.4799104594798988E-2</v>
      </c>
      <c r="Y4279" s="82">
        <f>Cal_051922a!$A$3</f>
        <v>20220519</v>
      </c>
      <c r="Z4279" s="694" t="s">
        <v>1526</v>
      </c>
      <c r="AA4279" s="372">
        <v>20220817</v>
      </c>
      <c r="AB4279" s="48"/>
      <c r="AC4279" s="43"/>
      <c r="AD4279" s="43"/>
      <c r="AE4279" s="689" t="s">
        <v>1250</v>
      </c>
      <c r="AF4279" s="567">
        <v>1</v>
      </c>
      <c r="AG4279" s="130" t="s">
        <v>1634</v>
      </c>
      <c r="AH4279" s="755" t="s">
        <v>274</v>
      </c>
      <c r="AI4279" s="155"/>
    </row>
    <row r="4280" spans="1:35" s="372" customFormat="1" x14ac:dyDescent="0.2">
      <c r="A4280" s="371" t="s">
        <v>1305</v>
      </c>
      <c r="B4280" s="462">
        <v>20210720</v>
      </c>
      <c r="C4280" s="373" t="s">
        <v>67</v>
      </c>
      <c r="D4280" s="373">
        <v>18</v>
      </c>
      <c r="E4280" s="373">
        <v>5</v>
      </c>
      <c r="F4280" s="107"/>
      <c r="G4280" s="107"/>
      <c r="H4280" s="373" t="s">
        <v>10</v>
      </c>
      <c r="I4280" s="373">
        <v>550</v>
      </c>
      <c r="J4280" s="373">
        <v>20</v>
      </c>
      <c r="K4280" s="372">
        <v>5</v>
      </c>
      <c r="L4280" s="372">
        <v>1</v>
      </c>
      <c r="M4280" s="372">
        <v>0</v>
      </c>
      <c r="N4280" s="375">
        <v>1</v>
      </c>
      <c r="O4280" s="82" t="str">
        <f>Cal_051922a!$E$2</f>
        <v>Cal_051922a</v>
      </c>
      <c r="P4280" s="158">
        <f>Cal_051922a!$Q$3</f>
        <v>1.8382409380942635</v>
      </c>
      <c r="Q4280" s="158">
        <f>Cal_051922a!$R$3</f>
        <v>0.56187208580813652</v>
      </c>
      <c r="R4280" s="376">
        <v>9.6950000000000003</v>
      </c>
      <c r="S4280" s="376">
        <v>5.8819999999999997</v>
      </c>
      <c r="T4280" s="158">
        <f t="shared" si="1242"/>
        <v>0.75950000000000006</v>
      </c>
      <c r="U4280" s="378">
        <f t="shared" si="1234"/>
        <v>8.9355000000000011</v>
      </c>
      <c r="V4280" s="378">
        <f t="shared" si="1235"/>
        <v>5.1224999999999996</v>
      </c>
      <c r="W4280" s="464">
        <f t="shared" si="1236"/>
        <v>4.2711531417465719E-2</v>
      </c>
      <c r="X4280" s="464">
        <f t="shared" si="1237"/>
        <v>5.386707160829742E-3</v>
      </c>
      <c r="Y4280" s="82">
        <f>Cal_051922a!$A$3</f>
        <v>20220519</v>
      </c>
      <c r="Z4280" s="694" t="s">
        <v>1526</v>
      </c>
      <c r="AA4280" s="372">
        <v>20220817</v>
      </c>
      <c r="AB4280" s="48"/>
      <c r="AC4280" s="43"/>
      <c r="AD4280" s="43"/>
      <c r="AE4280" s="689" t="s">
        <v>1250</v>
      </c>
      <c r="AF4280" s="628">
        <v>1</v>
      </c>
      <c r="AG4280" s="130" t="s">
        <v>2202</v>
      </c>
      <c r="AH4280" s="756" t="s">
        <v>1861</v>
      </c>
      <c r="AI4280" s="371"/>
    </row>
    <row r="4281" spans="1:35" s="372" customFormat="1" x14ac:dyDescent="0.2">
      <c r="A4281" s="371" t="s">
        <v>1305</v>
      </c>
      <c r="B4281" s="462">
        <v>20210720</v>
      </c>
      <c r="C4281" s="373" t="s">
        <v>67</v>
      </c>
      <c r="D4281" s="373">
        <v>18</v>
      </c>
      <c r="E4281" s="373">
        <v>5</v>
      </c>
      <c r="F4281" s="107"/>
      <c r="G4281" s="107"/>
      <c r="H4281" s="373" t="s">
        <v>11</v>
      </c>
      <c r="I4281" s="373">
        <v>552</v>
      </c>
      <c r="J4281" s="373">
        <v>20</v>
      </c>
      <c r="K4281" s="372">
        <v>5</v>
      </c>
      <c r="L4281" s="372">
        <v>1</v>
      </c>
      <c r="M4281" s="372">
        <v>0</v>
      </c>
      <c r="N4281" s="375">
        <v>1</v>
      </c>
      <c r="O4281" s="82" t="str">
        <f>Cal_051922a!$E$2</f>
        <v>Cal_051922a</v>
      </c>
      <c r="P4281" s="158">
        <f>Cal_051922a!$Q$3</f>
        <v>1.8382409380942635</v>
      </c>
      <c r="Q4281" s="158">
        <f>Cal_051922a!$R$3</f>
        <v>0.56187208580813652</v>
      </c>
      <c r="R4281" s="376">
        <v>14.35</v>
      </c>
      <c r="S4281" s="376">
        <v>8.4019999999999992</v>
      </c>
      <c r="T4281" s="158">
        <f t="shared" si="1242"/>
        <v>0.75950000000000006</v>
      </c>
      <c r="U4281" s="378">
        <f t="shared" si="1234"/>
        <v>13.590499999999999</v>
      </c>
      <c r="V4281" s="378">
        <f t="shared" si="1235"/>
        <v>7.6424999999999992</v>
      </c>
      <c r="W4281" s="464">
        <f t="shared" si="1236"/>
        <v>6.6385450935917772E-2</v>
      </c>
      <c r="X4281" s="464">
        <f t="shared" si="1237"/>
        <v>5.1145856970253563E-3</v>
      </c>
      <c r="Y4281" s="82">
        <f>Cal_051922a!$A$3</f>
        <v>20220519</v>
      </c>
      <c r="Z4281" s="694" t="s">
        <v>1526</v>
      </c>
      <c r="AA4281" s="372">
        <v>20220817</v>
      </c>
      <c r="AB4281" s="48"/>
      <c r="AC4281" s="43"/>
      <c r="AD4281" s="43"/>
      <c r="AE4281" s="689" t="s">
        <v>1250</v>
      </c>
      <c r="AF4281" s="628">
        <v>1</v>
      </c>
      <c r="AG4281" s="130" t="s">
        <v>2202</v>
      </c>
      <c r="AH4281" s="756" t="s">
        <v>1862</v>
      </c>
      <c r="AI4281" s="371"/>
    </row>
    <row r="4282" spans="1:35" x14ac:dyDescent="0.2">
      <c r="A4282" t="s">
        <v>1305</v>
      </c>
      <c r="B4282" s="45">
        <v>20210720</v>
      </c>
      <c r="C4282" s="107" t="s">
        <v>67</v>
      </c>
      <c r="D4282" s="107">
        <v>18</v>
      </c>
      <c r="E4282" s="107">
        <v>8</v>
      </c>
      <c r="H4282" s="107" t="s">
        <v>10</v>
      </c>
      <c r="I4282" s="107">
        <v>290</v>
      </c>
      <c r="J4282" s="107">
        <v>0</v>
      </c>
      <c r="K4282" s="43">
        <v>5</v>
      </c>
      <c r="L4282" s="43">
        <v>1</v>
      </c>
      <c r="M4282" s="43">
        <v>0</v>
      </c>
      <c r="N4282" s="49">
        <v>1</v>
      </c>
      <c r="O4282" s="82" t="str">
        <f>Cal_051922a!$E$2</f>
        <v>Cal_051922a</v>
      </c>
      <c r="P4282" s="158">
        <f>Cal_051922a!$Q$3</f>
        <v>1.8382409380942635</v>
      </c>
      <c r="Q4282" s="158">
        <f>Cal_051922a!$R$3</f>
        <v>0.56187208580813652</v>
      </c>
      <c r="R4282" s="46">
        <v>159.19999999999999</v>
      </c>
      <c r="S4282" s="46">
        <v>99.69</v>
      </c>
      <c r="T4282" s="43">
        <f t="shared" ref="T4282:T4285" si="1243">AVERAGE(0.568,0.46,0.491,0.54,0.373,0.487)</f>
        <v>0.4865000000000001</v>
      </c>
      <c r="U4282" s="79">
        <f t="shared" si="1234"/>
        <v>158.71349999999998</v>
      </c>
      <c r="V4282" s="79">
        <f t="shared" si="1235"/>
        <v>99.203499999999991</v>
      </c>
      <c r="W4282" s="465">
        <f t="shared" si="1236"/>
        <v>1.2642500511492993</v>
      </c>
      <c r="X4282" s="465">
        <f t="shared" si="1237"/>
        <v>0.50235265559818931</v>
      </c>
      <c r="Y4282" s="43">
        <f>Cal_051922a!$A$3</f>
        <v>20220519</v>
      </c>
      <c r="Z4282" s="48" t="s">
        <v>1569</v>
      </c>
      <c r="AA4282" s="43">
        <v>20221105</v>
      </c>
      <c r="AE4282" s="689" t="s">
        <v>1250</v>
      </c>
      <c r="AF4282" s="130">
        <v>1</v>
      </c>
      <c r="AG4282" s="130" t="s">
        <v>1634</v>
      </c>
    </row>
    <row r="4283" spans="1:35" x14ac:dyDescent="0.2">
      <c r="A4283" t="s">
        <v>1305</v>
      </c>
      <c r="B4283" s="45">
        <v>20210720</v>
      </c>
      <c r="C4283" s="107" t="s">
        <v>67</v>
      </c>
      <c r="D4283" s="107">
        <v>18</v>
      </c>
      <c r="E4283" s="107">
        <v>8</v>
      </c>
      <c r="H4283" s="107" t="s">
        <v>11</v>
      </c>
      <c r="I4283" s="107">
        <v>290</v>
      </c>
      <c r="J4283" s="107">
        <v>0</v>
      </c>
      <c r="K4283" s="43">
        <v>5</v>
      </c>
      <c r="L4283" s="43">
        <v>1</v>
      </c>
      <c r="M4283" s="43">
        <v>0</v>
      </c>
      <c r="N4283" s="49">
        <v>1</v>
      </c>
      <c r="O4283" s="82" t="str">
        <f>Cal_051922a!$E$2</f>
        <v>Cal_051922a</v>
      </c>
      <c r="P4283" s="158">
        <f>Cal_051922a!$Q$3</f>
        <v>1.8382409380942635</v>
      </c>
      <c r="Q4283" s="158">
        <f>Cal_051922a!$R$3</f>
        <v>0.56187208580813652</v>
      </c>
      <c r="R4283" s="46">
        <v>161.19999999999999</v>
      </c>
      <c r="S4283" s="46">
        <v>103.5</v>
      </c>
      <c r="T4283" s="43">
        <f t="shared" si="1243"/>
        <v>0.4865000000000001</v>
      </c>
      <c r="U4283" s="79">
        <f t="shared" si="1234"/>
        <v>160.71349999999998</v>
      </c>
      <c r="V4283" s="79">
        <f t="shared" si="1235"/>
        <v>103.01349999999999</v>
      </c>
      <c r="W4283" s="465">
        <f t="shared" si="1236"/>
        <v>1.2257978146750894</v>
      </c>
      <c r="X4283" s="465">
        <f t="shared" si="1237"/>
        <v>0.60865286429825782</v>
      </c>
      <c r="Y4283" s="43">
        <f>Cal_051922a!$A$3</f>
        <v>20220519</v>
      </c>
      <c r="Z4283" s="48" t="s">
        <v>1569</v>
      </c>
      <c r="AA4283" s="43">
        <v>20221105</v>
      </c>
      <c r="AE4283" s="689" t="s">
        <v>1250</v>
      </c>
      <c r="AF4283" s="130">
        <v>1</v>
      </c>
      <c r="AG4283" s="130" t="s">
        <v>1634</v>
      </c>
    </row>
    <row r="4284" spans="1:35" x14ac:dyDescent="0.2">
      <c r="A4284" t="s">
        <v>1305</v>
      </c>
      <c r="B4284" s="45">
        <v>20210720</v>
      </c>
      <c r="C4284" s="107" t="s">
        <v>67</v>
      </c>
      <c r="D4284" s="107">
        <v>18</v>
      </c>
      <c r="E4284" s="107">
        <v>10</v>
      </c>
      <c r="H4284" s="107" t="s">
        <v>10</v>
      </c>
      <c r="I4284" s="107">
        <v>290</v>
      </c>
      <c r="J4284" s="107">
        <v>0</v>
      </c>
      <c r="K4284" s="43">
        <v>10</v>
      </c>
      <c r="L4284" s="43">
        <v>1</v>
      </c>
      <c r="M4284" s="43">
        <v>0</v>
      </c>
      <c r="N4284" s="49">
        <v>1</v>
      </c>
      <c r="O4284" s="82" t="str">
        <f>Cal_051922a!$E$2</f>
        <v>Cal_051922a</v>
      </c>
      <c r="P4284" s="158">
        <f>Cal_051922a!$Q$3</f>
        <v>1.8382409380942635</v>
      </c>
      <c r="Q4284" s="158">
        <f>Cal_051922a!$R$3</f>
        <v>0.56187208580813652</v>
      </c>
      <c r="R4284" s="46">
        <v>218.8</v>
      </c>
      <c r="S4284" s="46">
        <v>131.9</v>
      </c>
      <c r="T4284" s="43">
        <f t="shared" si="1243"/>
        <v>0.4865000000000001</v>
      </c>
      <c r="U4284" s="79">
        <f t="shared" si="1234"/>
        <v>218.3135</v>
      </c>
      <c r="V4284" s="79">
        <f t="shared" si="1235"/>
        <v>131.4135</v>
      </c>
      <c r="W4284" s="465">
        <f t="shared" si="1236"/>
        <v>3.6922644747059024</v>
      </c>
      <c r="X4284" s="465">
        <f t="shared" si="1237"/>
        <v>0.98812371327458526</v>
      </c>
      <c r="Y4284" s="43">
        <f>Cal_051922a!$A$3</f>
        <v>20220519</v>
      </c>
      <c r="Z4284" s="48" t="s">
        <v>1569</v>
      </c>
      <c r="AA4284" s="43">
        <v>20221105</v>
      </c>
      <c r="AE4284" s="689" t="s">
        <v>1250</v>
      </c>
      <c r="AF4284" s="130">
        <v>1</v>
      </c>
      <c r="AG4284" s="130" t="s">
        <v>1634</v>
      </c>
    </row>
    <row r="4285" spans="1:35" x14ac:dyDescent="0.2">
      <c r="A4285" t="s">
        <v>1305</v>
      </c>
      <c r="B4285" s="45">
        <v>20210720</v>
      </c>
      <c r="C4285" s="107" t="s">
        <v>67</v>
      </c>
      <c r="D4285" s="107">
        <v>18</v>
      </c>
      <c r="E4285" s="107">
        <v>10</v>
      </c>
      <c r="H4285" s="107" t="s">
        <v>11</v>
      </c>
      <c r="I4285" s="107">
        <v>290</v>
      </c>
      <c r="J4285" s="107">
        <v>0</v>
      </c>
      <c r="K4285" s="43">
        <v>10</v>
      </c>
      <c r="L4285" s="43">
        <v>1</v>
      </c>
      <c r="M4285" s="43">
        <v>0</v>
      </c>
      <c r="N4285" s="49">
        <v>1</v>
      </c>
      <c r="O4285" s="82" t="str">
        <f>Cal_051922a!$E$2</f>
        <v>Cal_051922a</v>
      </c>
      <c r="P4285" s="158">
        <f>Cal_051922a!$Q$3</f>
        <v>1.8382409380942635</v>
      </c>
      <c r="Q4285" s="158">
        <f>Cal_051922a!$R$3</f>
        <v>0.56187208580813652</v>
      </c>
      <c r="R4285" s="46">
        <v>212.1</v>
      </c>
      <c r="S4285" s="46">
        <v>132.30000000000001</v>
      </c>
      <c r="T4285" s="43">
        <f t="shared" si="1243"/>
        <v>0.4865000000000001</v>
      </c>
      <c r="U4285" s="79">
        <f t="shared" si="1234"/>
        <v>211.61349999999999</v>
      </c>
      <c r="V4285" s="79">
        <f t="shared" si="1235"/>
        <v>131.8135</v>
      </c>
      <c r="W4285" s="465">
        <f t="shared" si="1236"/>
        <v>3.3905949951844758</v>
      </c>
      <c r="X4285" s="465">
        <f t="shared" si="1237"/>
        <v>1.3040394861767697</v>
      </c>
      <c r="Y4285" s="43">
        <f>Cal_051922a!$A$3</f>
        <v>20220519</v>
      </c>
      <c r="Z4285" s="48" t="s">
        <v>1569</v>
      </c>
      <c r="AA4285" s="43">
        <v>20221105</v>
      </c>
      <c r="AE4285" s="689" t="s">
        <v>1250</v>
      </c>
      <c r="AF4285" s="130">
        <v>1</v>
      </c>
      <c r="AG4285" s="130" t="s">
        <v>1634</v>
      </c>
    </row>
    <row r="4286" spans="1:35" x14ac:dyDescent="0.2">
      <c r="A4286" t="s">
        <v>1305</v>
      </c>
      <c r="B4286" s="45">
        <v>20210720</v>
      </c>
      <c r="C4286" s="107" t="s">
        <v>67</v>
      </c>
      <c r="D4286" s="107">
        <v>18</v>
      </c>
      <c r="E4286" s="107">
        <v>10</v>
      </c>
      <c r="H4286" s="107" t="s">
        <v>10</v>
      </c>
      <c r="I4286" s="107">
        <v>290</v>
      </c>
      <c r="J4286" s="107">
        <v>10</v>
      </c>
      <c r="K4286" s="43">
        <v>5</v>
      </c>
      <c r="L4286" s="43">
        <v>1</v>
      </c>
      <c r="M4286" s="43">
        <v>0</v>
      </c>
      <c r="N4286" s="49">
        <v>1</v>
      </c>
      <c r="O4286" s="82" t="str">
        <f>Cal_051922a!$E$2</f>
        <v>Cal_051922a</v>
      </c>
      <c r="P4286" s="158">
        <f>Cal_051922a!$Q$3</f>
        <v>1.8382409380942635</v>
      </c>
      <c r="Q4286" s="158">
        <f>Cal_051922a!$R$3</f>
        <v>0.56187208580813652</v>
      </c>
      <c r="R4286" s="46">
        <v>206.9</v>
      </c>
      <c r="S4286" s="46">
        <v>131</v>
      </c>
      <c r="T4286" s="50">
        <f t="shared" ref="T4286:T4287" si="1244">AVERAGE(0.765, 0.963, 0.949, 0.629, 0.835, 0.766)</f>
        <v>0.8178333333333333</v>
      </c>
      <c r="U4286" s="79">
        <f t="shared" si="1234"/>
        <v>206.08216666666667</v>
      </c>
      <c r="V4286" s="79">
        <f t="shared" si="1235"/>
        <v>130.18216666666666</v>
      </c>
      <c r="W4286" s="465">
        <f t="shared" si="1236"/>
        <v>1.612444612371565</v>
      </c>
      <c r="X4286" s="465">
        <f t="shared" si="1237"/>
        <v>0.70582206172346196</v>
      </c>
      <c r="Y4286" s="43">
        <f>Cal_051922a!$A$3</f>
        <v>20220519</v>
      </c>
      <c r="Z4286" s="48" t="s">
        <v>2007</v>
      </c>
      <c r="AA4286" s="43">
        <v>20230214</v>
      </c>
      <c r="AE4286" s="689" t="s">
        <v>1250</v>
      </c>
      <c r="AF4286" s="130">
        <v>1</v>
      </c>
      <c r="AH4286" s="749" t="s">
        <v>2009</v>
      </c>
    </row>
    <row r="4287" spans="1:35" x14ac:dyDescent="0.2">
      <c r="A4287" t="s">
        <v>1305</v>
      </c>
      <c r="B4287" s="45">
        <v>20210720</v>
      </c>
      <c r="C4287" s="107" t="s">
        <v>67</v>
      </c>
      <c r="D4287" s="107">
        <v>18</v>
      </c>
      <c r="E4287" s="107">
        <v>10</v>
      </c>
      <c r="H4287" s="107" t="s">
        <v>11</v>
      </c>
      <c r="I4287" s="107">
        <v>290</v>
      </c>
      <c r="J4287" s="107">
        <v>10</v>
      </c>
      <c r="K4287" s="43">
        <v>5</v>
      </c>
      <c r="L4287" s="43">
        <v>1</v>
      </c>
      <c r="M4287" s="43">
        <v>0</v>
      </c>
      <c r="N4287" s="49">
        <v>1</v>
      </c>
      <c r="O4287" s="82" t="str">
        <f>Cal_051922a!$E$2</f>
        <v>Cal_051922a</v>
      </c>
      <c r="P4287" s="158">
        <f>Cal_051922a!$Q$3</f>
        <v>1.8382409380942635</v>
      </c>
      <c r="Q4287" s="158">
        <f>Cal_051922a!$R$3</f>
        <v>0.56187208580813652</v>
      </c>
      <c r="R4287" s="46">
        <v>200.6</v>
      </c>
      <c r="S4287" s="46">
        <v>127.3</v>
      </c>
      <c r="T4287" s="50">
        <f t="shared" si="1244"/>
        <v>0.8178333333333333</v>
      </c>
      <c r="U4287" s="79">
        <f t="shared" si="1234"/>
        <v>199.78216666666665</v>
      </c>
      <c r="V4287" s="79">
        <f t="shared" si="1235"/>
        <v>126.48216666666666</v>
      </c>
      <c r="W4287" s="465">
        <f t="shared" si="1236"/>
        <v>1.5572093555577828</v>
      </c>
      <c r="X4287" s="465">
        <f t="shared" si="1237"/>
        <v>0.69516821165124032</v>
      </c>
      <c r="Y4287" s="43">
        <f>Cal_051922a!$A$3</f>
        <v>20220519</v>
      </c>
      <c r="Z4287" s="48" t="s">
        <v>2007</v>
      </c>
      <c r="AA4287" s="43">
        <v>20230214</v>
      </c>
      <c r="AE4287" s="689" t="s">
        <v>1250</v>
      </c>
      <c r="AF4287" s="130">
        <v>1</v>
      </c>
      <c r="AH4287" s="749" t="s">
        <v>2009</v>
      </c>
    </row>
    <row r="4288" spans="1:35" s="82" customFormat="1" x14ac:dyDescent="0.2">
      <c r="A4288" s="155" t="s">
        <v>1305</v>
      </c>
      <c r="B4288" s="81">
        <v>20210720</v>
      </c>
      <c r="C4288" s="126" t="s">
        <v>67</v>
      </c>
      <c r="D4288" s="126">
        <v>18</v>
      </c>
      <c r="E4288" s="126">
        <v>10</v>
      </c>
      <c r="F4288" s="107"/>
      <c r="G4288" s="107"/>
      <c r="H4288" s="126" t="s">
        <v>10</v>
      </c>
      <c r="I4288" s="126">
        <v>294</v>
      </c>
      <c r="J4288" s="126">
        <v>5</v>
      </c>
      <c r="K4288" s="82">
        <v>5</v>
      </c>
      <c r="L4288" s="82">
        <v>1</v>
      </c>
      <c r="M4288" s="82">
        <v>0</v>
      </c>
      <c r="N4288" s="83">
        <v>1</v>
      </c>
      <c r="O4288" s="82" t="str">
        <f>Cal_051922a!$E$2</f>
        <v>Cal_051922a</v>
      </c>
      <c r="P4288" s="158">
        <f>Cal_051922a!$Q$3</f>
        <v>1.8382409380942635</v>
      </c>
      <c r="Q4288" s="158">
        <f>Cal_051922a!$R$3</f>
        <v>0.56187208580813652</v>
      </c>
      <c r="R4288" s="84">
        <v>182.4</v>
      </c>
      <c r="S4288" s="84">
        <v>106.2</v>
      </c>
      <c r="T4288" s="158">
        <f t="shared" ref="T4288:T4291" si="1245">AVERAGE(0.531, 0.694, 0.762, 0.849, 0.778, 0.943)</f>
        <v>0.75950000000000006</v>
      </c>
      <c r="U4288" s="125">
        <f t="shared" si="1234"/>
        <v>181.6405</v>
      </c>
      <c r="V4288" s="125">
        <f t="shared" si="1235"/>
        <v>105.4405</v>
      </c>
      <c r="W4288" s="459">
        <f t="shared" si="1236"/>
        <v>1.5967931777485074</v>
      </c>
      <c r="X4288" s="459">
        <f t="shared" si="1237"/>
        <v>0.25533065810181232</v>
      </c>
      <c r="Y4288" s="82">
        <f>Cal_051922a!$A$3</f>
        <v>20220519</v>
      </c>
      <c r="Z4288" s="694" t="s">
        <v>1526</v>
      </c>
      <c r="AA4288" s="372">
        <v>20220817</v>
      </c>
      <c r="AB4288" s="48"/>
      <c r="AC4288" s="43"/>
      <c r="AD4288" s="43"/>
      <c r="AE4288" s="689" t="s">
        <v>1250</v>
      </c>
      <c r="AF4288" s="567">
        <v>1</v>
      </c>
      <c r="AG4288" s="130" t="s">
        <v>1634</v>
      </c>
      <c r="AH4288" s="755" t="s">
        <v>271</v>
      </c>
      <c r="AI4288" s="155"/>
    </row>
    <row r="4289" spans="1:35" s="82" customFormat="1" x14ac:dyDescent="0.2">
      <c r="A4289" s="155" t="s">
        <v>1305</v>
      </c>
      <c r="B4289" s="81">
        <v>20210720</v>
      </c>
      <c r="C4289" s="126" t="s">
        <v>67</v>
      </c>
      <c r="D4289" s="126">
        <v>18</v>
      </c>
      <c r="E4289" s="126">
        <v>10</v>
      </c>
      <c r="F4289" s="107"/>
      <c r="G4289" s="107"/>
      <c r="H4289" s="126" t="s">
        <v>11</v>
      </c>
      <c r="I4289" s="126">
        <v>293</v>
      </c>
      <c r="J4289" s="126">
        <v>5</v>
      </c>
      <c r="K4289" s="82">
        <v>5</v>
      </c>
      <c r="L4289" s="82">
        <v>1</v>
      </c>
      <c r="M4289" s="82">
        <v>0</v>
      </c>
      <c r="N4289" s="83">
        <v>1</v>
      </c>
      <c r="O4289" s="82" t="str">
        <f>Cal_051922a!$E$2</f>
        <v>Cal_051922a</v>
      </c>
      <c r="P4289" s="158">
        <f>Cal_051922a!$Q$3</f>
        <v>1.8382409380942635</v>
      </c>
      <c r="Q4289" s="158">
        <f>Cal_051922a!$R$3</f>
        <v>0.56187208580813652</v>
      </c>
      <c r="R4289" s="84">
        <v>197.2</v>
      </c>
      <c r="S4289" s="84">
        <v>113.8</v>
      </c>
      <c r="T4289" s="158">
        <f t="shared" si="1245"/>
        <v>0.75950000000000006</v>
      </c>
      <c r="U4289" s="125">
        <f t="shared" si="1234"/>
        <v>196.44049999999999</v>
      </c>
      <c r="V4289" s="125">
        <f t="shared" si="1235"/>
        <v>113.04049999999999</v>
      </c>
      <c r="W4289" s="459">
        <f t="shared" si="1236"/>
        <v>1.7536360216567815</v>
      </c>
      <c r="X4289" s="459">
        <f t="shared" si="1237"/>
        <v>0.23876311146260859</v>
      </c>
      <c r="Y4289" s="82">
        <f>Cal_051922a!$A$3</f>
        <v>20220519</v>
      </c>
      <c r="Z4289" s="694" t="s">
        <v>1526</v>
      </c>
      <c r="AA4289" s="372">
        <v>20220817</v>
      </c>
      <c r="AB4289" s="48"/>
      <c r="AC4289" s="43"/>
      <c r="AD4289" s="43"/>
      <c r="AE4289" s="689" t="s">
        <v>1250</v>
      </c>
      <c r="AF4289" s="567">
        <v>1</v>
      </c>
      <c r="AG4289" s="130" t="s">
        <v>1634</v>
      </c>
      <c r="AH4289" s="755" t="s">
        <v>272</v>
      </c>
      <c r="AI4289" s="155"/>
    </row>
    <row r="4290" spans="1:35" s="372" customFormat="1" x14ac:dyDescent="0.2">
      <c r="A4290" s="371" t="s">
        <v>1305</v>
      </c>
      <c r="B4290" s="462">
        <v>20210720</v>
      </c>
      <c r="C4290" s="373" t="s">
        <v>67</v>
      </c>
      <c r="D4290" s="373">
        <v>18</v>
      </c>
      <c r="E4290" s="373">
        <v>10</v>
      </c>
      <c r="F4290" s="107"/>
      <c r="G4290" s="107"/>
      <c r="H4290" s="373" t="s">
        <v>10</v>
      </c>
      <c r="I4290" s="373">
        <v>551</v>
      </c>
      <c r="J4290" s="373">
        <v>20</v>
      </c>
      <c r="K4290" s="372">
        <v>5</v>
      </c>
      <c r="L4290" s="372">
        <v>1</v>
      </c>
      <c r="M4290" s="372">
        <v>0</v>
      </c>
      <c r="N4290" s="375">
        <v>1</v>
      </c>
      <c r="O4290" s="82" t="str">
        <f>Cal_051922a!$E$2</f>
        <v>Cal_051922a</v>
      </c>
      <c r="P4290" s="158">
        <f>Cal_051922a!$Q$3</f>
        <v>1.8382409380942635</v>
      </c>
      <c r="Q4290" s="158">
        <f>Cal_051922a!$R$3</f>
        <v>0.56187208580813652</v>
      </c>
      <c r="R4290" s="376">
        <v>192.1</v>
      </c>
      <c r="S4290" s="376">
        <v>109.6</v>
      </c>
      <c r="T4290" s="158">
        <f t="shared" si="1245"/>
        <v>0.75950000000000006</v>
      </c>
      <c r="U4290" s="378">
        <f t="shared" si="1234"/>
        <v>191.34049999999999</v>
      </c>
      <c r="V4290" s="378">
        <f t="shared" si="1235"/>
        <v>108.84049999999999</v>
      </c>
      <c r="W4290" s="464">
        <f t="shared" si="1236"/>
        <v>0.92245115124231403</v>
      </c>
      <c r="X4290" s="464">
        <f t="shared" si="1237"/>
        <v>9.7663121592128407E-2</v>
      </c>
      <c r="Y4290" s="82">
        <f>Cal_051922a!$A$3</f>
        <v>20220519</v>
      </c>
      <c r="Z4290" s="694" t="s">
        <v>1526</v>
      </c>
      <c r="AA4290" s="372">
        <v>20220817</v>
      </c>
      <c r="AB4290" s="48"/>
      <c r="AC4290" s="43"/>
      <c r="AD4290" s="43"/>
      <c r="AE4290" s="689" t="s">
        <v>1250</v>
      </c>
      <c r="AF4290" s="628">
        <v>1</v>
      </c>
      <c r="AG4290" s="130" t="s">
        <v>2202</v>
      </c>
      <c r="AH4290" s="756" t="s">
        <v>1865</v>
      </c>
      <c r="AI4290" s="371"/>
    </row>
    <row r="4291" spans="1:35" s="372" customFormat="1" x14ac:dyDescent="0.2">
      <c r="A4291" s="371" t="s">
        <v>1305</v>
      </c>
      <c r="B4291" s="462">
        <v>20210720</v>
      </c>
      <c r="C4291" s="373" t="s">
        <v>67</v>
      </c>
      <c r="D4291" s="373">
        <v>18</v>
      </c>
      <c r="E4291" s="373">
        <v>10</v>
      </c>
      <c r="F4291" s="107"/>
      <c r="G4291" s="107"/>
      <c r="H4291" s="373" t="s">
        <v>11</v>
      </c>
      <c r="I4291" s="373">
        <v>551</v>
      </c>
      <c r="J4291" s="373">
        <v>20</v>
      </c>
      <c r="K4291" s="372">
        <v>5</v>
      </c>
      <c r="L4291" s="372">
        <v>1</v>
      </c>
      <c r="M4291" s="372">
        <v>0</v>
      </c>
      <c r="N4291" s="375">
        <v>1</v>
      </c>
      <c r="O4291" s="82" t="str">
        <f>Cal_051922a!$E$2</f>
        <v>Cal_051922a</v>
      </c>
      <c r="P4291" s="158">
        <f>Cal_051922a!$Q$3</f>
        <v>1.8382409380942635</v>
      </c>
      <c r="Q4291" s="158">
        <f>Cal_051922a!$R$3</f>
        <v>0.56187208580813652</v>
      </c>
      <c r="R4291" s="376">
        <v>267.5</v>
      </c>
      <c r="S4291" s="376">
        <v>153.69999999999999</v>
      </c>
      <c r="T4291" s="158">
        <f t="shared" si="1245"/>
        <v>0.75950000000000006</v>
      </c>
      <c r="U4291" s="378">
        <f t="shared" si="1234"/>
        <v>266.7405</v>
      </c>
      <c r="V4291" s="378">
        <f t="shared" si="1235"/>
        <v>152.94049999999999</v>
      </c>
      <c r="W4291" s="464">
        <f t="shared" si="1236"/>
        <v>1.2724235274106104</v>
      </c>
      <c r="X4291" s="464">
        <f t="shared" si="1237"/>
        <v>0.16102070469449781</v>
      </c>
      <c r="Y4291" s="82">
        <f>Cal_051922a!$A$3</f>
        <v>20220519</v>
      </c>
      <c r="Z4291" s="694" t="s">
        <v>1526</v>
      </c>
      <c r="AA4291" s="372">
        <v>20220817</v>
      </c>
      <c r="AB4291" s="48"/>
      <c r="AC4291" s="43"/>
      <c r="AD4291" s="43"/>
      <c r="AE4291" s="689" t="s">
        <v>1250</v>
      </c>
      <c r="AF4291" s="628">
        <v>1</v>
      </c>
      <c r="AG4291" s="130" t="s">
        <v>2202</v>
      </c>
      <c r="AH4291" s="756" t="s">
        <v>1866</v>
      </c>
      <c r="AI4291" s="371"/>
    </row>
    <row r="4292" spans="1:35" x14ac:dyDescent="0.2">
      <c r="A4292" t="s">
        <v>1305</v>
      </c>
      <c r="B4292" s="45">
        <v>20210720</v>
      </c>
      <c r="C4292" s="107" t="s">
        <v>67</v>
      </c>
      <c r="D4292" s="107">
        <v>18</v>
      </c>
      <c r="E4292" s="107">
        <v>14</v>
      </c>
      <c r="H4292" s="107" t="s">
        <v>10</v>
      </c>
      <c r="I4292" s="107">
        <v>290</v>
      </c>
      <c r="J4292" s="107">
        <v>0</v>
      </c>
      <c r="K4292" s="43">
        <v>5</v>
      </c>
      <c r="L4292" s="43">
        <v>1</v>
      </c>
      <c r="M4292" s="43">
        <v>0</v>
      </c>
      <c r="N4292" s="49">
        <v>1</v>
      </c>
      <c r="O4292" s="82" t="str">
        <f>Cal_051922a!$E$2</f>
        <v>Cal_051922a</v>
      </c>
      <c r="P4292" s="158">
        <f>Cal_051922a!$Q$3</f>
        <v>1.8382409380942635</v>
      </c>
      <c r="Q4292" s="158">
        <f>Cal_051922a!$R$3</f>
        <v>0.56187208580813652</v>
      </c>
      <c r="R4292" s="46">
        <v>78.02</v>
      </c>
      <c r="S4292" s="46">
        <v>50.74</v>
      </c>
      <c r="T4292" s="43">
        <f t="shared" ref="T4292:T4293" si="1246">AVERAGE(0.568,0.46,0.491,0.54,0.373,0.487)</f>
        <v>0.4865000000000001</v>
      </c>
      <c r="U4292" s="79">
        <f t="shared" si="1234"/>
        <v>77.533499999999989</v>
      </c>
      <c r="V4292" s="79">
        <f t="shared" si="1235"/>
        <v>50.253500000000003</v>
      </c>
      <c r="W4292" s="465">
        <f t="shared" si="1236"/>
        <v>0.57954530995383757</v>
      </c>
      <c r="X4292" s="465">
        <f t="shared" si="1237"/>
        <v>0.31536232055854296</v>
      </c>
      <c r="Y4292" s="43">
        <f>Cal_051922a!$A$3</f>
        <v>20220519</v>
      </c>
      <c r="Z4292" s="48" t="s">
        <v>1569</v>
      </c>
      <c r="AA4292" s="43">
        <v>20221105</v>
      </c>
      <c r="AE4292" s="689" t="s">
        <v>1250</v>
      </c>
      <c r="AF4292" s="130">
        <v>1</v>
      </c>
      <c r="AG4292" s="130" t="s">
        <v>1634</v>
      </c>
      <c r="AH4292" s="749" t="s">
        <v>1631</v>
      </c>
    </row>
    <row r="4293" spans="1:35" x14ac:dyDescent="0.2">
      <c r="A4293" t="s">
        <v>1305</v>
      </c>
      <c r="B4293" s="45">
        <v>20210720</v>
      </c>
      <c r="C4293" s="107" t="s">
        <v>67</v>
      </c>
      <c r="D4293" s="107">
        <v>18</v>
      </c>
      <c r="E4293" s="107">
        <v>14</v>
      </c>
      <c r="H4293" s="107" t="s">
        <v>11</v>
      </c>
      <c r="I4293" s="107">
        <v>290</v>
      </c>
      <c r="J4293" s="107">
        <v>0</v>
      </c>
      <c r="K4293" s="43">
        <v>5</v>
      </c>
      <c r="L4293" s="43">
        <v>1</v>
      </c>
      <c r="M4293" s="43">
        <v>0</v>
      </c>
      <c r="N4293" s="49">
        <v>1</v>
      </c>
      <c r="O4293" s="82" t="str">
        <f>Cal_051922a!$E$2</f>
        <v>Cal_051922a</v>
      </c>
      <c r="P4293" s="158">
        <f>Cal_051922a!$Q$3</f>
        <v>1.8382409380942635</v>
      </c>
      <c r="Q4293" s="158">
        <f>Cal_051922a!$R$3</f>
        <v>0.56187208580813652</v>
      </c>
      <c r="R4293" s="46">
        <v>81.150000000000006</v>
      </c>
      <c r="S4293" s="46">
        <v>50.59</v>
      </c>
      <c r="T4293" s="43">
        <f t="shared" si="1246"/>
        <v>0.4865000000000001</v>
      </c>
      <c r="U4293" s="79">
        <f t="shared" si="1234"/>
        <v>80.663499999999999</v>
      </c>
      <c r="V4293" s="79">
        <f t="shared" si="1235"/>
        <v>50.103500000000004</v>
      </c>
      <c r="W4293" s="465">
        <f t="shared" si="1236"/>
        <v>0.64922671085737838</v>
      </c>
      <c r="X4293" s="465">
        <f t="shared" si="1237"/>
        <v>0.24300973964611</v>
      </c>
      <c r="Y4293" s="43">
        <f>Cal_051922a!$A$3</f>
        <v>20220519</v>
      </c>
      <c r="Z4293" s="48" t="s">
        <v>1569</v>
      </c>
      <c r="AA4293" s="43">
        <v>20221105</v>
      </c>
      <c r="AE4293" s="689" t="s">
        <v>1250</v>
      </c>
      <c r="AF4293" s="130">
        <v>1</v>
      </c>
      <c r="AG4293" s="130" t="s">
        <v>1634</v>
      </c>
    </row>
    <row r="4294" spans="1:35" x14ac:dyDescent="0.2">
      <c r="A4294" t="s">
        <v>1305</v>
      </c>
      <c r="B4294" s="45">
        <v>20210720</v>
      </c>
      <c r="C4294" s="107" t="s">
        <v>67</v>
      </c>
      <c r="D4294" s="107">
        <v>18</v>
      </c>
      <c r="E4294" s="107">
        <v>14</v>
      </c>
      <c r="H4294" s="107" t="s">
        <v>10</v>
      </c>
      <c r="I4294" s="107">
        <v>290</v>
      </c>
      <c r="J4294" s="107">
        <v>10</v>
      </c>
      <c r="K4294" s="43">
        <v>5</v>
      </c>
      <c r="L4294" s="43">
        <v>1</v>
      </c>
      <c r="M4294" s="43">
        <v>0</v>
      </c>
      <c r="N4294" s="49">
        <v>1</v>
      </c>
      <c r="O4294" s="82" t="str">
        <f>Cal_051922a!$E$2</f>
        <v>Cal_051922a</v>
      </c>
      <c r="P4294" s="158">
        <f>Cal_051922a!$Q$3</f>
        <v>1.8382409380942635</v>
      </c>
      <c r="Q4294" s="158">
        <f>Cal_051922a!$R$3</f>
        <v>0.56187208580813652</v>
      </c>
      <c r="R4294" s="46">
        <v>54.06</v>
      </c>
      <c r="S4294" s="46">
        <v>34.81</v>
      </c>
      <c r="T4294" s="50">
        <f t="shared" ref="T4294:T4295" si="1247">AVERAGE(0.765, 0.963, 0.949, 0.629, 0.835, 0.766)</f>
        <v>0.8178333333333333</v>
      </c>
      <c r="U4294" s="79">
        <f t="shared" si="1234"/>
        <v>53.24216666666667</v>
      </c>
      <c r="V4294" s="79">
        <f t="shared" si="1235"/>
        <v>33.99216666666667</v>
      </c>
      <c r="W4294" s="465">
        <f t="shared" si="1236"/>
        <v>0.40895334371742587</v>
      </c>
      <c r="X4294" s="465">
        <f t="shared" si="1237"/>
        <v>0.19637463000875421</v>
      </c>
      <c r="Y4294" s="43">
        <f>Cal_051922a!$A$3</f>
        <v>20220519</v>
      </c>
      <c r="Z4294" s="48" t="s">
        <v>2007</v>
      </c>
      <c r="AA4294" s="43">
        <v>20230214</v>
      </c>
      <c r="AE4294" s="689" t="s">
        <v>1250</v>
      </c>
      <c r="AF4294" s="130">
        <v>1</v>
      </c>
    </row>
    <row r="4295" spans="1:35" x14ac:dyDescent="0.2">
      <c r="A4295" t="s">
        <v>1305</v>
      </c>
      <c r="B4295" s="45">
        <v>20210720</v>
      </c>
      <c r="C4295" s="107" t="s">
        <v>67</v>
      </c>
      <c r="D4295" s="107">
        <v>18</v>
      </c>
      <c r="E4295" s="107">
        <v>14</v>
      </c>
      <c r="H4295" s="107" t="s">
        <v>11</v>
      </c>
      <c r="I4295" s="107">
        <v>290</v>
      </c>
      <c r="J4295" s="107">
        <v>10</v>
      </c>
      <c r="K4295" s="43">
        <v>5</v>
      </c>
      <c r="L4295" s="43">
        <v>1</v>
      </c>
      <c r="M4295" s="43">
        <v>0</v>
      </c>
      <c r="N4295" s="49">
        <v>1</v>
      </c>
      <c r="O4295" s="82" t="str">
        <f>Cal_051922a!$E$2</f>
        <v>Cal_051922a</v>
      </c>
      <c r="P4295" s="158">
        <f>Cal_051922a!$Q$3</f>
        <v>1.8382409380942635</v>
      </c>
      <c r="Q4295" s="158">
        <f>Cal_051922a!$R$3</f>
        <v>0.56187208580813652</v>
      </c>
      <c r="R4295" s="46">
        <v>59.04</v>
      </c>
      <c r="S4295" s="46">
        <v>37.22</v>
      </c>
      <c r="T4295" s="50">
        <f t="shared" si="1247"/>
        <v>0.8178333333333333</v>
      </c>
      <c r="U4295" s="79">
        <f t="shared" si="1234"/>
        <v>58.222166666666666</v>
      </c>
      <c r="V4295" s="79">
        <f t="shared" si="1235"/>
        <v>36.402166666666666</v>
      </c>
      <c r="W4295" s="465">
        <f t="shared" si="1236"/>
        <v>0.46355127064489521</v>
      </c>
      <c r="X4295" s="465">
        <f t="shared" si="1237"/>
        <v>0.18469366189081735</v>
      </c>
      <c r="Y4295" s="43">
        <f>Cal_051922a!$A$3</f>
        <v>20220519</v>
      </c>
      <c r="Z4295" s="48" t="s">
        <v>2007</v>
      </c>
      <c r="AA4295" s="43">
        <v>20230214</v>
      </c>
      <c r="AE4295" s="689" t="s">
        <v>1250</v>
      </c>
      <c r="AF4295" s="130">
        <v>1</v>
      </c>
    </row>
    <row r="4296" spans="1:35" s="82" customFormat="1" x14ac:dyDescent="0.2">
      <c r="A4296" s="155" t="s">
        <v>1305</v>
      </c>
      <c r="B4296" s="81">
        <v>20210720</v>
      </c>
      <c r="C4296" s="126" t="s">
        <v>67</v>
      </c>
      <c r="D4296" s="126">
        <v>18</v>
      </c>
      <c r="E4296" s="126">
        <v>14</v>
      </c>
      <c r="F4296" s="107"/>
      <c r="G4296" s="107"/>
      <c r="H4296" s="126" t="s">
        <v>10</v>
      </c>
      <c r="I4296" s="126">
        <v>294</v>
      </c>
      <c r="J4296" s="126">
        <v>5</v>
      </c>
      <c r="K4296" s="82">
        <v>5</v>
      </c>
      <c r="L4296" s="82">
        <v>1</v>
      </c>
      <c r="M4296" s="82">
        <v>0</v>
      </c>
      <c r="N4296" s="83">
        <v>1</v>
      </c>
      <c r="O4296" s="82" t="str">
        <f>Cal_051922a!$E$2</f>
        <v>Cal_051922a</v>
      </c>
      <c r="P4296" s="158">
        <f>Cal_051922a!$Q$3</f>
        <v>1.8382409380942635</v>
      </c>
      <c r="Q4296" s="158">
        <f>Cal_051922a!$R$3</f>
        <v>0.56187208580813652</v>
      </c>
      <c r="R4296" s="84">
        <v>28.76</v>
      </c>
      <c r="S4296" s="84">
        <v>18.350000000000001</v>
      </c>
      <c r="T4296" s="158">
        <f t="shared" ref="T4296:T4299" si="1248">AVERAGE(0.531, 0.694, 0.762, 0.849, 0.778, 0.943)</f>
        <v>0.75950000000000006</v>
      </c>
      <c r="U4296" s="125">
        <f t="shared" si="1234"/>
        <v>28.000500000000002</v>
      </c>
      <c r="V4296" s="125">
        <f t="shared" si="1235"/>
        <v>17.590500000000002</v>
      </c>
      <c r="W4296" s="459">
        <f t="shared" si="1236"/>
        <v>0.21814457979477642</v>
      </c>
      <c r="X4296" s="459">
        <f t="shared" si="1237"/>
        <v>9.084280488686923E-2</v>
      </c>
      <c r="Y4296" s="82">
        <f>Cal_051922a!$A$3</f>
        <v>20220519</v>
      </c>
      <c r="Z4296" s="694" t="s">
        <v>1524</v>
      </c>
      <c r="AA4296" s="372">
        <v>20220817</v>
      </c>
      <c r="AB4296" s="48"/>
      <c r="AC4296" s="43"/>
      <c r="AD4296" s="43"/>
      <c r="AE4296" s="689" t="s">
        <v>1250</v>
      </c>
      <c r="AF4296" s="567">
        <v>1</v>
      </c>
      <c r="AG4296" s="130" t="s">
        <v>1634</v>
      </c>
      <c r="AH4296" s="755" t="s">
        <v>269</v>
      </c>
      <c r="AI4296" s="155"/>
    </row>
    <row r="4297" spans="1:35" s="82" customFormat="1" x14ac:dyDescent="0.2">
      <c r="A4297" s="155" t="s">
        <v>1305</v>
      </c>
      <c r="B4297" s="81">
        <v>20210720</v>
      </c>
      <c r="C4297" s="126" t="s">
        <v>67</v>
      </c>
      <c r="D4297" s="126">
        <v>18</v>
      </c>
      <c r="E4297" s="126">
        <v>14</v>
      </c>
      <c r="F4297" s="107"/>
      <c r="G4297" s="107"/>
      <c r="H4297" s="126" t="s">
        <v>11</v>
      </c>
      <c r="I4297" s="126">
        <v>293</v>
      </c>
      <c r="J4297" s="126">
        <v>5</v>
      </c>
      <c r="K4297" s="82">
        <v>5</v>
      </c>
      <c r="L4297" s="82">
        <v>1</v>
      </c>
      <c r="M4297" s="82">
        <v>0</v>
      </c>
      <c r="N4297" s="83">
        <v>1</v>
      </c>
      <c r="O4297" s="82" t="str">
        <f>Cal_051922a!$E$2</f>
        <v>Cal_051922a</v>
      </c>
      <c r="P4297" s="158">
        <f>Cal_051922a!$Q$3</f>
        <v>1.8382409380942635</v>
      </c>
      <c r="Q4297" s="158">
        <f>Cal_051922a!$R$3</f>
        <v>0.56187208580813652</v>
      </c>
      <c r="R4297" s="84">
        <v>28.97</v>
      </c>
      <c r="S4297" s="84">
        <v>18.39</v>
      </c>
      <c r="T4297" s="158">
        <f t="shared" si="1248"/>
        <v>0.75950000000000006</v>
      </c>
      <c r="U4297" s="125">
        <f t="shared" si="1234"/>
        <v>28.2105</v>
      </c>
      <c r="V4297" s="125">
        <f t="shared" si="1235"/>
        <v>17.630500000000001</v>
      </c>
      <c r="W4297" s="459">
        <f t="shared" si="1236"/>
        <v>0.22246365838283866</v>
      </c>
      <c r="X4297" s="459">
        <f t="shared" si="1237"/>
        <v>8.8283312096426855E-2</v>
      </c>
      <c r="Y4297" s="82">
        <f>Cal_051922a!$A$3</f>
        <v>20220519</v>
      </c>
      <c r="Z4297" s="694" t="s">
        <v>1524</v>
      </c>
      <c r="AA4297" s="372">
        <v>20220817</v>
      </c>
      <c r="AB4297" s="48"/>
      <c r="AC4297" s="43"/>
      <c r="AD4297" s="43"/>
      <c r="AE4297" s="689" t="s">
        <v>1250</v>
      </c>
      <c r="AF4297" s="567">
        <v>1</v>
      </c>
      <c r="AG4297" s="130" t="s">
        <v>1634</v>
      </c>
      <c r="AH4297" s="755" t="s">
        <v>270</v>
      </c>
      <c r="AI4297" s="155"/>
    </row>
    <row r="4298" spans="1:35" s="372" customFormat="1" x14ac:dyDescent="0.2">
      <c r="A4298" s="371" t="s">
        <v>1305</v>
      </c>
      <c r="B4298" s="462">
        <v>20210720</v>
      </c>
      <c r="C4298" s="373" t="s">
        <v>67</v>
      </c>
      <c r="D4298" s="373">
        <v>18</v>
      </c>
      <c r="E4298" s="373">
        <v>14</v>
      </c>
      <c r="F4298" s="107"/>
      <c r="G4298" s="107"/>
      <c r="H4298" s="373" t="s">
        <v>10</v>
      </c>
      <c r="I4298" s="373">
        <v>550</v>
      </c>
      <c r="J4298" s="373">
        <v>20</v>
      </c>
      <c r="K4298" s="372">
        <v>5</v>
      </c>
      <c r="L4298" s="372">
        <v>1</v>
      </c>
      <c r="M4298" s="372">
        <v>0</v>
      </c>
      <c r="N4298" s="375">
        <v>1</v>
      </c>
      <c r="O4298" s="82" t="str">
        <f>Cal_051922a!$E$2</f>
        <v>Cal_051922a</v>
      </c>
      <c r="P4298" s="158">
        <f>Cal_051922a!$Q$3</f>
        <v>1.8382409380942635</v>
      </c>
      <c r="Q4298" s="158">
        <f>Cal_051922a!$R$3</f>
        <v>0.56187208580813652</v>
      </c>
      <c r="R4298" s="376">
        <v>34.15</v>
      </c>
      <c r="S4298" s="376">
        <v>21.17</v>
      </c>
      <c r="T4298" s="158">
        <f t="shared" si="1248"/>
        <v>0.75950000000000006</v>
      </c>
      <c r="U4298" s="378">
        <f t="shared" si="1234"/>
        <v>33.390499999999996</v>
      </c>
      <c r="V4298" s="378">
        <f t="shared" si="1235"/>
        <v>20.410500000000003</v>
      </c>
      <c r="W4298" s="464">
        <f t="shared" si="1236"/>
        <v>0.14539619139750967</v>
      </c>
      <c r="X4298" s="464">
        <f t="shared" si="1237"/>
        <v>4.6250289520460015E-2</v>
      </c>
      <c r="Y4298" s="82">
        <f>Cal_051922a!$A$3</f>
        <v>20220519</v>
      </c>
      <c r="Z4298" s="694" t="s">
        <v>1526</v>
      </c>
      <c r="AA4298" s="372">
        <v>20220817</v>
      </c>
      <c r="AB4298" s="48"/>
      <c r="AC4298" s="43"/>
      <c r="AD4298" s="43"/>
      <c r="AE4298" s="689" t="s">
        <v>1250</v>
      </c>
      <c r="AF4298" s="628">
        <v>1</v>
      </c>
      <c r="AG4298" s="130" t="s">
        <v>1634</v>
      </c>
      <c r="AH4298" s="756" t="s">
        <v>277</v>
      </c>
      <c r="AI4298" s="371"/>
    </row>
    <row r="4299" spans="1:35" s="372" customFormat="1" x14ac:dyDescent="0.2">
      <c r="A4299" s="371" t="s">
        <v>1305</v>
      </c>
      <c r="B4299" s="462">
        <v>20210720</v>
      </c>
      <c r="C4299" s="373" t="s">
        <v>67</v>
      </c>
      <c r="D4299" s="373">
        <v>18</v>
      </c>
      <c r="E4299" s="373">
        <v>14</v>
      </c>
      <c r="F4299" s="107"/>
      <c r="G4299" s="107"/>
      <c r="H4299" s="373" t="s">
        <v>11</v>
      </c>
      <c r="I4299" s="373">
        <v>550</v>
      </c>
      <c r="J4299" s="373">
        <v>20</v>
      </c>
      <c r="K4299" s="372">
        <v>5</v>
      </c>
      <c r="L4299" s="372">
        <v>1</v>
      </c>
      <c r="M4299" s="372">
        <v>0</v>
      </c>
      <c r="N4299" s="375">
        <v>1</v>
      </c>
      <c r="O4299" s="82" t="str">
        <f>Cal_051922a!$E$2</f>
        <v>Cal_051922a</v>
      </c>
      <c r="P4299" s="158">
        <f>Cal_051922a!$Q$3</f>
        <v>1.8382409380942635</v>
      </c>
      <c r="Q4299" s="158">
        <f>Cal_051922a!$R$3</f>
        <v>0.56187208580813652</v>
      </c>
      <c r="R4299" s="376">
        <v>27.68</v>
      </c>
      <c r="S4299" s="376">
        <v>16.350000000000001</v>
      </c>
      <c r="T4299" s="158">
        <f t="shared" si="1248"/>
        <v>0.75950000000000006</v>
      </c>
      <c r="U4299" s="378">
        <f t="shared" si="1234"/>
        <v>26.920500000000001</v>
      </c>
      <c r="V4299" s="378">
        <f t="shared" si="1235"/>
        <v>15.590500000000002</v>
      </c>
      <c r="W4299" s="464">
        <f t="shared" si="1236"/>
        <v>0.12691362469443646</v>
      </c>
      <c r="X4299" s="464">
        <f t="shared" si="1237"/>
        <v>1.9474972388026288E-2</v>
      </c>
      <c r="Y4299" s="82">
        <f>Cal_051922a!$A$3</f>
        <v>20220519</v>
      </c>
      <c r="Z4299" s="694" t="s">
        <v>1526</v>
      </c>
      <c r="AA4299" s="372">
        <v>20220817</v>
      </c>
      <c r="AB4299" s="48"/>
      <c r="AC4299" s="43"/>
      <c r="AD4299" s="43"/>
      <c r="AE4299" s="689" t="s">
        <v>1250</v>
      </c>
      <c r="AF4299" s="628">
        <v>1</v>
      </c>
      <c r="AG4299" s="130" t="s">
        <v>1634</v>
      </c>
      <c r="AH4299" s="756" t="s">
        <v>278</v>
      </c>
      <c r="AI4299" s="371"/>
    </row>
    <row r="4300" spans="1:35" x14ac:dyDescent="0.2">
      <c r="A4300" t="s">
        <v>1305</v>
      </c>
      <c r="B4300" s="45">
        <v>20210720</v>
      </c>
      <c r="C4300" s="107" t="s">
        <v>67</v>
      </c>
      <c r="D4300" s="107">
        <v>18</v>
      </c>
      <c r="E4300" s="107">
        <v>18</v>
      </c>
      <c r="H4300" s="107" t="s">
        <v>10</v>
      </c>
      <c r="I4300" s="107">
        <v>290</v>
      </c>
      <c r="J4300" s="107">
        <v>0</v>
      </c>
      <c r="K4300" s="43">
        <v>5</v>
      </c>
      <c r="L4300" s="43">
        <v>1</v>
      </c>
      <c r="M4300" s="43">
        <v>0</v>
      </c>
      <c r="N4300" s="49">
        <v>1</v>
      </c>
      <c r="O4300" s="82" t="str">
        <f>Cal_051922a!$E$2</f>
        <v>Cal_051922a</v>
      </c>
      <c r="P4300" s="158">
        <f>Cal_051922a!$Q$3</f>
        <v>1.8382409380942635</v>
      </c>
      <c r="Q4300" s="158">
        <f>Cal_051922a!$R$3</f>
        <v>0.56187208580813652</v>
      </c>
      <c r="R4300" s="46">
        <v>22.15</v>
      </c>
      <c r="S4300" s="46">
        <v>13.89</v>
      </c>
      <c r="T4300" s="43">
        <f t="shared" ref="T4300:T4301" si="1249">AVERAGE(0.568,0.46,0.491,0.54,0.373,0.487)</f>
        <v>0.4865000000000001</v>
      </c>
      <c r="U4300" s="79">
        <f t="shared" si="1234"/>
        <v>21.663499999999999</v>
      </c>
      <c r="V4300" s="79">
        <f t="shared" si="1235"/>
        <v>13.403500000000001</v>
      </c>
      <c r="W4300" s="465">
        <f t="shared" si="1236"/>
        <v>0.17547816203147723</v>
      </c>
      <c r="X4300" s="465">
        <f t="shared" si="1237"/>
        <v>6.3209579629754153E-2</v>
      </c>
      <c r="Y4300" s="43">
        <f>Cal_051922a!$A$3</f>
        <v>20220519</v>
      </c>
      <c r="Z4300" s="48" t="s">
        <v>1569</v>
      </c>
      <c r="AA4300" s="43">
        <v>20221105</v>
      </c>
      <c r="AE4300" s="689" t="s">
        <v>1250</v>
      </c>
      <c r="AF4300" s="130">
        <v>1</v>
      </c>
      <c r="AG4300" s="130" t="s">
        <v>1634</v>
      </c>
    </row>
    <row r="4301" spans="1:35" x14ac:dyDescent="0.2">
      <c r="A4301" t="s">
        <v>1305</v>
      </c>
      <c r="B4301" s="45">
        <v>20210720</v>
      </c>
      <c r="C4301" s="107" t="s">
        <v>67</v>
      </c>
      <c r="D4301" s="107">
        <v>18</v>
      </c>
      <c r="E4301" s="107">
        <v>18</v>
      </c>
      <c r="H4301" s="107" t="s">
        <v>11</v>
      </c>
      <c r="I4301" s="107">
        <v>290</v>
      </c>
      <c r="J4301" s="107">
        <v>0</v>
      </c>
      <c r="K4301" s="43">
        <v>5</v>
      </c>
      <c r="L4301" s="43">
        <v>1</v>
      </c>
      <c r="M4301" s="43">
        <v>0</v>
      </c>
      <c r="N4301" s="49">
        <v>1</v>
      </c>
      <c r="O4301" s="82" t="str">
        <f>Cal_051922a!$E$2</f>
        <v>Cal_051922a</v>
      </c>
      <c r="P4301" s="158">
        <f>Cal_051922a!$Q$3</f>
        <v>1.8382409380942635</v>
      </c>
      <c r="Q4301" s="158">
        <f>Cal_051922a!$R$3</f>
        <v>0.56187208580813652</v>
      </c>
      <c r="R4301" s="46">
        <v>22.53</v>
      </c>
      <c r="S4301" s="46">
        <v>13.98</v>
      </c>
      <c r="T4301" s="43">
        <f t="shared" si="1249"/>
        <v>0.4865000000000001</v>
      </c>
      <c r="U4301" s="79">
        <f t="shared" si="1234"/>
        <v>22.043500000000002</v>
      </c>
      <c r="V4301" s="79">
        <f t="shared" si="1235"/>
        <v>13.493500000000001</v>
      </c>
      <c r="W4301" s="465">
        <f t="shared" si="1236"/>
        <v>0.1816390175991684</v>
      </c>
      <c r="X4301" s="465">
        <f t="shared" si="1237"/>
        <v>5.8651432067398222E-2</v>
      </c>
      <c r="Y4301" s="43">
        <f>Cal_051922a!$A$3</f>
        <v>20220519</v>
      </c>
      <c r="Z4301" s="48" t="s">
        <v>1569</v>
      </c>
      <c r="AA4301" s="43">
        <v>20221105</v>
      </c>
      <c r="AE4301" s="689" t="s">
        <v>1250</v>
      </c>
      <c r="AF4301" s="130">
        <v>1</v>
      </c>
      <c r="AG4301" s="130" t="s">
        <v>1634</v>
      </c>
    </row>
    <row r="4302" spans="1:35" x14ac:dyDescent="0.2">
      <c r="A4302" t="s">
        <v>1305</v>
      </c>
      <c r="B4302" s="45">
        <v>20210720</v>
      </c>
      <c r="C4302" s="107" t="s">
        <v>67</v>
      </c>
      <c r="D4302" s="107">
        <v>18</v>
      </c>
      <c r="E4302" s="107">
        <v>18</v>
      </c>
      <c r="H4302" s="107" t="s">
        <v>10</v>
      </c>
      <c r="I4302" s="107">
        <v>290</v>
      </c>
      <c r="J4302" s="107">
        <v>10</v>
      </c>
      <c r="K4302" s="43">
        <v>5</v>
      </c>
      <c r="L4302" s="43">
        <v>1</v>
      </c>
      <c r="M4302" s="43">
        <v>0</v>
      </c>
      <c r="N4302" s="49">
        <v>1</v>
      </c>
      <c r="O4302" s="82" t="str">
        <f>Cal_051922a!$E$2</f>
        <v>Cal_051922a</v>
      </c>
      <c r="P4302" s="158">
        <f>Cal_051922a!$Q$3</f>
        <v>1.8382409380942635</v>
      </c>
      <c r="Q4302" s="158">
        <f>Cal_051922a!$R$3</f>
        <v>0.56187208580813652</v>
      </c>
      <c r="R4302" s="46">
        <v>19.52</v>
      </c>
      <c r="S4302" s="46">
        <v>12.22</v>
      </c>
      <c r="T4302" s="50">
        <f t="shared" ref="T4302:T4303" si="1250">AVERAGE(0.765, 0.963, 0.949, 0.629, 0.835, 0.766)</f>
        <v>0.8178333333333333</v>
      </c>
      <c r="U4302" s="79">
        <f t="shared" si="1234"/>
        <v>18.702166666666667</v>
      </c>
      <c r="V4302" s="79">
        <f t="shared" si="1235"/>
        <v>11.402166666666668</v>
      </c>
      <c r="W4302" s="465">
        <f t="shared" si="1236"/>
        <v>0.15508360566946536</v>
      </c>
      <c r="X4302" s="465">
        <f t="shared" si="1237"/>
        <v>4.796465871757067E-2</v>
      </c>
      <c r="Y4302" s="43">
        <f>Cal_051922a!$A$3</f>
        <v>20220519</v>
      </c>
      <c r="Z4302" s="48" t="s">
        <v>2007</v>
      </c>
      <c r="AA4302" s="43">
        <v>20230214</v>
      </c>
      <c r="AE4302" s="689" t="s">
        <v>1250</v>
      </c>
      <c r="AF4302" s="130">
        <v>1</v>
      </c>
      <c r="AH4302" s="749" t="s">
        <v>2010</v>
      </c>
    </row>
    <row r="4303" spans="1:35" x14ac:dyDescent="0.2">
      <c r="A4303" t="s">
        <v>1305</v>
      </c>
      <c r="B4303" s="45">
        <v>20210720</v>
      </c>
      <c r="C4303" s="107" t="s">
        <v>67</v>
      </c>
      <c r="D4303" s="107">
        <v>18</v>
      </c>
      <c r="E4303" s="107">
        <v>18</v>
      </c>
      <c r="H4303" s="107" t="s">
        <v>11</v>
      </c>
      <c r="I4303" s="107">
        <v>290</v>
      </c>
      <c r="J4303" s="107">
        <v>10</v>
      </c>
      <c r="K4303" s="43">
        <v>5</v>
      </c>
      <c r="L4303" s="43">
        <v>1</v>
      </c>
      <c r="M4303" s="43">
        <v>0</v>
      </c>
      <c r="N4303" s="49">
        <v>1</v>
      </c>
      <c r="O4303" s="82" t="str">
        <f>Cal_051922a!$E$2</f>
        <v>Cal_051922a</v>
      </c>
      <c r="P4303" s="158">
        <f>Cal_051922a!$Q$3</f>
        <v>1.8382409380942635</v>
      </c>
      <c r="Q4303" s="158">
        <f>Cal_051922a!$R$3</f>
        <v>0.56187208580813652</v>
      </c>
      <c r="R4303" s="46">
        <v>19.79</v>
      </c>
      <c r="S4303" s="46">
        <v>11.94</v>
      </c>
      <c r="T4303" s="50">
        <f t="shared" si="1250"/>
        <v>0.8178333333333333</v>
      </c>
      <c r="U4303" s="79">
        <f t="shared" si="1234"/>
        <v>18.972166666666666</v>
      </c>
      <c r="V4303" s="79">
        <f t="shared" si="1235"/>
        <v>11.122166666666667</v>
      </c>
      <c r="W4303" s="465">
        <f t="shared" si="1236"/>
        <v>0.16676798691853473</v>
      </c>
      <c r="X4303" s="465">
        <f t="shared" si="1237"/>
        <v>3.1294074785236117E-2</v>
      </c>
      <c r="Y4303" s="43">
        <f>Cal_051922a!$A$3</f>
        <v>20220519</v>
      </c>
      <c r="Z4303" s="48" t="s">
        <v>2007</v>
      </c>
      <c r="AA4303" s="43">
        <v>20230214</v>
      </c>
      <c r="AE4303" s="689" t="s">
        <v>1250</v>
      </c>
      <c r="AF4303" s="130">
        <v>1</v>
      </c>
      <c r="AH4303" s="749" t="s">
        <v>2010</v>
      </c>
    </row>
    <row r="4304" spans="1:35" s="82" customFormat="1" x14ac:dyDescent="0.2">
      <c r="A4304" s="155" t="s">
        <v>1305</v>
      </c>
      <c r="B4304" s="81">
        <v>20210720</v>
      </c>
      <c r="C4304" s="126" t="s">
        <v>67</v>
      </c>
      <c r="D4304" s="126">
        <v>18</v>
      </c>
      <c r="E4304" s="126">
        <v>18</v>
      </c>
      <c r="F4304" s="107"/>
      <c r="G4304" s="107"/>
      <c r="H4304" s="126" t="s">
        <v>10</v>
      </c>
      <c r="I4304" s="126">
        <v>293</v>
      </c>
      <c r="J4304" s="126">
        <v>5</v>
      </c>
      <c r="K4304" s="82">
        <v>5</v>
      </c>
      <c r="L4304" s="82">
        <v>1</v>
      </c>
      <c r="M4304" s="82">
        <v>0</v>
      </c>
      <c r="N4304" s="83">
        <v>1</v>
      </c>
      <c r="O4304" s="82" t="str">
        <f>Cal_051922a!$E$2</f>
        <v>Cal_051922a</v>
      </c>
      <c r="P4304" s="158">
        <f>Cal_051922a!$Q$3</f>
        <v>1.8382409380942635</v>
      </c>
      <c r="Q4304" s="158">
        <f>Cal_051922a!$R$3</f>
        <v>0.56187208580813652</v>
      </c>
      <c r="R4304" s="84">
        <v>3.5609999999999999</v>
      </c>
      <c r="S4304" s="84">
        <v>2.5760000000000001</v>
      </c>
      <c r="T4304" s="158">
        <f t="shared" ref="T4304:T4307" si="1251">AVERAGE(0.531, 0.694, 0.762, 0.849, 0.778, 0.943)</f>
        <v>0.75950000000000006</v>
      </c>
      <c r="U4304" s="125">
        <f t="shared" si="1234"/>
        <v>2.8014999999999999</v>
      </c>
      <c r="V4304" s="125">
        <f t="shared" si="1235"/>
        <v>1.8165</v>
      </c>
      <c r="W4304" s="459">
        <f t="shared" si="1236"/>
        <v>2.0711408649063904E-2</v>
      </c>
      <c r="X4304" s="459">
        <f t="shared" si="1237"/>
        <v>1.1305373170826949E-2</v>
      </c>
      <c r="Y4304" s="82">
        <f>Cal_051922a!$A$3</f>
        <v>20220519</v>
      </c>
      <c r="Z4304" s="694" t="s">
        <v>1524</v>
      </c>
      <c r="AA4304" s="372">
        <v>20220817</v>
      </c>
      <c r="AB4304" s="48"/>
      <c r="AC4304" s="43"/>
      <c r="AD4304" s="43"/>
      <c r="AE4304" s="689" t="s">
        <v>1250</v>
      </c>
      <c r="AF4304" s="567">
        <v>1</v>
      </c>
      <c r="AG4304" s="130" t="s">
        <v>1634</v>
      </c>
      <c r="AH4304" s="755" t="s">
        <v>267</v>
      </c>
      <c r="AI4304" s="155"/>
    </row>
    <row r="4305" spans="1:35" s="82" customFormat="1" x14ac:dyDescent="0.2">
      <c r="A4305" s="155" t="s">
        <v>1305</v>
      </c>
      <c r="B4305" s="81">
        <v>20210720</v>
      </c>
      <c r="C4305" s="126" t="s">
        <v>67</v>
      </c>
      <c r="D4305" s="126">
        <v>18</v>
      </c>
      <c r="E4305" s="126">
        <v>18</v>
      </c>
      <c r="F4305" s="107"/>
      <c r="G4305" s="107"/>
      <c r="H4305" s="126" t="s">
        <v>11</v>
      </c>
      <c r="I4305" s="126">
        <v>294</v>
      </c>
      <c r="J4305" s="126">
        <v>5</v>
      </c>
      <c r="K4305" s="82">
        <v>5</v>
      </c>
      <c r="L4305" s="82">
        <v>1</v>
      </c>
      <c r="M4305" s="82">
        <v>0</v>
      </c>
      <c r="N4305" s="83">
        <v>1</v>
      </c>
      <c r="O4305" s="82" t="str">
        <f>Cal_051922a!$E$2</f>
        <v>Cal_051922a</v>
      </c>
      <c r="P4305" s="158">
        <f>Cal_051922a!$Q$3</f>
        <v>1.8382409380942635</v>
      </c>
      <c r="Q4305" s="158">
        <f>Cal_051922a!$R$3</f>
        <v>0.56187208580813652</v>
      </c>
      <c r="R4305" s="84">
        <v>3.7930000000000001</v>
      </c>
      <c r="S4305" s="84">
        <v>2.7040000000000002</v>
      </c>
      <c r="T4305" s="158">
        <f t="shared" si="1251"/>
        <v>0.75950000000000006</v>
      </c>
      <c r="U4305" s="125">
        <f t="shared" si="1234"/>
        <v>3.0335000000000001</v>
      </c>
      <c r="V4305" s="125">
        <f t="shared" si="1235"/>
        <v>1.9445000000000001</v>
      </c>
      <c r="W4305" s="459">
        <f t="shared" si="1236"/>
        <v>2.2820311949712919E-2</v>
      </c>
      <c r="X4305" s="459">
        <f t="shared" si="1237"/>
        <v>1.1335963853331899E-2</v>
      </c>
      <c r="Y4305" s="82">
        <f>Cal_051922a!$A$3</f>
        <v>20220519</v>
      </c>
      <c r="Z4305" s="694" t="s">
        <v>1524</v>
      </c>
      <c r="AA4305" s="372">
        <v>20220817</v>
      </c>
      <c r="AB4305" s="48"/>
      <c r="AC4305" s="43"/>
      <c r="AD4305" s="43"/>
      <c r="AE4305" s="689" t="s">
        <v>1250</v>
      </c>
      <c r="AF4305" s="567">
        <v>1</v>
      </c>
      <c r="AG4305" s="130" t="s">
        <v>1634</v>
      </c>
      <c r="AH4305" s="755" t="s">
        <v>268</v>
      </c>
      <c r="AI4305" s="155"/>
    </row>
    <row r="4306" spans="1:35" s="372" customFormat="1" x14ac:dyDescent="0.2">
      <c r="A4306" s="371" t="s">
        <v>1305</v>
      </c>
      <c r="B4306" s="462">
        <v>20210720</v>
      </c>
      <c r="C4306" s="373" t="s">
        <v>67</v>
      </c>
      <c r="D4306" s="373">
        <v>18</v>
      </c>
      <c r="E4306" s="373">
        <v>18</v>
      </c>
      <c r="F4306" s="107"/>
      <c r="G4306" s="107"/>
      <c r="H4306" s="373" t="s">
        <v>10</v>
      </c>
      <c r="I4306" s="373">
        <v>552</v>
      </c>
      <c r="J4306" s="373">
        <v>20</v>
      </c>
      <c r="K4306" s="372">
        <v>5</v>
      </c>
      <c r="L4306" s="372">
        <v>1</v>
      </c>
      <c r="M4306" s="372">
        <v>0</v>
      </c>
      <c r="N4306" s="375">
        <v>1</v>
      </c>
      <c r="O4306" s="82" t="str">
        <f>Cal_051922a!$E$2</f>
        <v>Cal_051922a</v>
      </c>
      <c r="P4306" s="158">
        <f>Cal_051922a!$Q$3</f>
        <v>1.8382409380942635</v>
      </c>
      <c r="Q4306" s="158">
        <f>Cal_051922a!$R$3</f>
        <v>0.56187208580813652</v>
      </c>
      <c r="R4306" s="376">
        <v>1.343</v>
      </c>
      <c r="S4306" s="376">
        <v>1.28</v>
      </c>
      <c r="T4306" s="158">
        <f t="shared" si="1251"/>
        <v>0.75950000000000006</v>
      </c>
      <c r="U4306" s="378">
        <f t="shared" si="1234"/>
        <v>0.58349999999999991</v>
      </c>
      <c r="V4306" s="378">
        <f t="shared" si="1235"/>
        <v>0.52049999999999996</v>
      </c>
      <c r="W4306" s="464">
        <f t="shared" si="1236"/>
        <v>7.0314112457343914E-4</v>
      </c>
      <c r="X4306" s="464">
        <f t="shared" si="1237"/>
        <v>4.1664393880136595E-3</v>
      </c>
      <c r="Y4306" s="82">
        <f>Cal_051922a!$A$3</f>
        <v>20220519</v>
      </c>
      <c r="Z4306" s="694" t="s">
        <v>1526</v>
      </c>
      <c r="AA4306" s="372">
        <v>20220817</v>
      </c>
      <c r="AB4306" s="48"/>
      <c r="AC4306" s="43"/>
      <c r="AD4306" s="43"/>
      <c r="AE4306" s="689" t="s">
        <v>1250</v>
      </c>
      <c r="AF4306" s="628">
        <v>1</v>
      </c>
      <c r="AG4306" s="628">
        <v>1</v>
      </c>
      <c r="AH4306" s="757" t="s">
        <v>275</v>
      </c>
      <c r="AI4306" s="371"/>
    </row>
    <row r="4307" spans="1:35" s="610" customFormat="1" ht="13.5" thickBot="1" x14ac:dyDescent="0.25">
      <c r="A4307" s="613" t="s">
        <v>1305</v>
      </c>
      <c r="B4307" s="611">
        <v>20210720</v>
      </c>
      <c r="C4307" s="612" t="s">
        <v>67</v>
      </c>
      <c r="D4307" s="612">
        <v>18</v>
      </c>
      <c r="E4307" s="612">
        <v>18</v>
      </c>
      <c r="F4307" s="140"/>
      <c r="G4307" s="140"/>
      <c r="H4307" s="612" t="s">
        <v>11</v>
      </c>
      <c r="I4307" s="612">
        <v>550</v>
      </c>
      <c r="J4307" s="612">
        <v>20</v>
      </c>
      <c r="K4307" s="610">
        <v>5</v>
      </c>
      <c r="L4307" s="610">
        <v>1</v>
      </c>
      <c r="M4307" s="610">
        <v>0</v>
      </c>
      <c r="N4307" s="614">
        <v>1</v>
      </c>
      <c r="O4307" s="82" t="str">
        <f>Cal_051922a!$E$2</f>
        <v>Cal_051922a</v>
      </c>
      <c r="P4307" s="158">
        <f>Cal_051922a!$Q$3</f>
        <v>1.8382409380942635</v>
      </c>
      <c r="Q4307" s="158">
        <f>Cal_051922a!$R$3</f>
        <v>0.56187208580813652</v>
      </c>
      <c r="R4307" s="626">
        <v>2.198</v>
      </c>
      <c r="S4307" s="626">
        <v>1.421</v>
      </c>
      <c r="T4307" s="158">
        <f t="shared" si="1251"/>
        <v>0.75950000000000006</v>
      </c>
      <c r="U4307" s="378">
        <f t="shared" si="1234"/>
        <v>1.4384999999999999</v>
      </c>
      <c r="V4307" s="378">
        <f t="shared" si="1235"/>
        <v>0.66149999999999998</v>
      </c>
      <c r="W4307" s="464">
        <f t="shared" si="1236"/>
        <v>8.7036086838108689E-3</v>
      </c>
      <c r="X4307" s="464">
        <f t="shared" si="1237"/>
        <v>-2.4923866594980435E-3</v>
      </c>
      <c r="Y4307" s="82">
        <f>Cal_051922a!$A$3</f>
        <v>20220519</v>
      </c>
      <c r="Z4307" s="694" t="s">
        <v>1526</v>
      </c>
      <c r="AA4307" s="372">
        <v>20220817</v>
      </c>
      <c r="AB4307" s="121"/>
      <c r="AC4307" s="115"/>
      <c r="AD4307" s="115"/>
      <c r="AE4307" s="689" t="s">
        <v>1250</v>
      </c>
      <c r="AF4307" s="610">
        <v>1</v>
      </c>
      <c r="AG4307" s="633">
        <v>1</v>
      </c>
      <c r="AH4307" s="758" t="s">
        <v>276</v>
      </c>
      <c r="AI4307" s="613"/>
    </row>
    <row r="4308" spans="1:35" x14ac:dyDescent="0.2">
      <c r="A4308" t="s">
        <v>1305</v>
      </c>
      <c r="B4308" s="45">
        <v>20210720</v>
      </c>
      <c r="C4308" s="107" t="s">
        <v>1311</v>
      </c>
      <c r="D4308" s="107">
        <v>20</v>
      </c>
      <c r="E4308" s="107">
        <v>1</v>
      </c>
      <c r="H4308" s="107" t="s">
        <v>10</v>
      </c>
      <c r="I4308" s="107">
        <v>290</v>
      </c>
      <c r="J4308" s="107">
        <v>0</v>
      </c>
      <c r="K4308" s="43">
        <v>10</v>
      </c>
      <c r="L4308" s="43">
        <v>1</v>
      </c>
      <c r="M4308" s="43">
        <v>0</v>
      </c>
      <c r="N4308" s="49">
        <f>1/3</f>
        <v>0.33333333333333331</v>
      </c>
      <c r="O4308" s="82" t="str">
        <f>Cal_051922a!$E$2</f>
        <v>Cal_051922a</v>
      </c>
      <c r="P4308" s="158">
        <f>Cal_051922a!$Q$3</f>
        <v>1.8382409380942635</v>
      </c>
      <c r="Q4308" s="158">
        <f>Cal_051922a!$R$3</f>
        <v>0.56187208580813652</v>
      </c>
      <c r="R4308" s="46">
        <v>236.8</v>
      </c>
      <c r="S4308" s="46">
        <v>137.69999999999999</v>
      </c>
      <c r="T4308" s="43">
        <f t="shared" ref="T4308:T4309" si="1252">AVERAGE(0.568,0.46,0.491,0.54,0.373,0.487)</f>
        <v>0.4865000000000001</v>
      </c>
      <c r="U4308" s="79">
        <f t="shared" si="1234"/>
        <v>236.3135</v>
      </c>
      <c r="V4308" s="79">
        <f t="shared" si="1235"/>
        <v>137.21349999999998</v>
      </c>
      <c r="W4308" s="465">
        <f t="shared" si="1236"/>
        <v>12.631878346721118</v>
      </c>
      <c r="X4308" s="465">
        <f t="shared" si="1237"/>
        <v>2.0289999792833013</v>
      </c>
      <c r="Y4308" s="43">
        <f>Cal_051922a!$A$3</f>
        <v>20220519</v>
      </c>
      <c r="Z4308" s="48" t="s">
        <v>1569</v>
      </c>
      <c r="AA4308" s="43">
        <v>20221105</v>
      </c>
      <c r="AE4308" s="689" t="s">
        <v>1250</v>
      </c>
      <c r="AF4308" s="130">
        <v>1</v>
      </c>
      <c r="AG4308" s="130" t="s">
        <v>1634</v>
      </c>
      <c r="AH4308" s="749" t="s">
        <v>1627</v>
      </c>
    </row>
    <row r="4309" spans="1:35" x14ac:dyDescent="0.2">
      <c r="A4309" t="s">
        <v>1305</v>
      </c>
      <c r="B4309" s="45">
        <v>20210720</v>
      </c>
      <c r="C4309" s="107" t="s">
        <v>1311</v>
      </c>
      <c r="D4309" s="107">
        <v>20</v>
      </c>
      <c r="E4309" s="107">
        <v>1</v>
      </c>
      <c r="H4309" s="107" t="s">
        <v>11</v>
      </c>
      <c r="I4309" s="107">
        <v>290</v>
      </c>
      <c r="J4309" s="107">
        <v>0</v>
      </c>
      <c r="K4309" s="43">
        <v>10</v>
      </c>
      <c r="L4309" s="43">
        <v>1</v>
      </c>
      <c r="M4309" s="43">
        <v>0</v>
      </c>
      <c r="N4309" s="49">
        <f>1/3</f>
        <v>0.33333333333333331</v>
      </c>
      <c r="O4309" s="82" t="str">
        <f>Cal_051922a!$E$2</f>
        <v>Cal_051922a</v>
      </c>
      <c r="P4309" s="158">
        <f>Cal_051922a!$Q$3</f>
        <v>1.8382409380942635</v>
      </c>
      <c r="Q4309" s="158">
        <f>Cal_051922a!$R$3</f>
        <v>0.56187208580813652</v>
      </c>
      <c r="R4309" s="46">
        <v>268.5</v>
      </c>
      <c r="S4309" s="46">
        <v>159.30000000000001</v>
      </c>
      <c r="T4309" s="43">
        <f t="shared" si="1252"/>
        <v>0.4865000000000001</v>
      </c>
      <c r="U4309" s="79">
        <f t="shared" si="1234"/>
        <v>268.01350000000002</v>
      </c>
      <c r="V4309" s="79">
        <f t="shared" si="1235"/>
        <v>158.8135</v>
      </c>
      <c r="W4309" s="465">
        <f t="shared" si="1236"/>
        <v>13.919284717073117</v>
      </c>
      <c r="X4309" s="465">
        <f t="shared" si="1237"/>
        <v>3.0494931366140392</v>
      </c>
      <c r="Y4309" s="43">
        <f>Cal_051922a!$A$3</f>
        <v>20220519</v>
      </c>
      <c r="Z4309" s="48" t="s">
        <v>1569</v>
      </c>
      <c r="AA4309" s="43">
        <v>20221105</v>
      </c>
      <c r="AE4309" s="689" t="s">
        <v>1250</v>
      </c>
      <c r="AF4309" s="130">
        <v>1</v>
      </c>
      <c r="AG4309" s="130" t="s">
        <v>1634</v>
      </c>
      <c r="AH4309" s="749" t="s">
        <v>1627</v>
      </c>
    </row>
    <row r="4310" spans="1:35" x14ac:dyDescent="0.2">
      <c r="A4310" t="s">
        <v>1305</v>
      </c>
      <c r="B4310" s="45">
        <v>20210720</v>
      </c>
      <c r="C4310" s="107" t="s">
        <v>1311</v>
      </c>
      <c r="D4310" s="107">
        <v>20</v>
      </c>
      <c r="E4310" s="107">
        <v>1</v>
      </c>
      <c r="H4310" s="107" t="s">
        <v>10</v>
      </c>
      <c r="I4310" s="107">
        <v>290</v>
      </c>
      <c r="J4310" s="107">
        <v>10</v>
      </c>
      <c r="K4310" s="43">
        <v>5</v>
      </c>
      <c r="L4310" s="43">
        <v>1</v>
      </c>
      <c r="M4310" s="43">
        <v>0</v>
      </c>
      <c r="N4310" s="49">
        <v>1</v>
      </c>
      <c r="O4310" s="82" t="str">
        <f>Cal_051922a!$E$2</f>
        <v>Cal_051922a</v>
      </c>
      <c r="P4310" s="158">
        <f>Cal_051922a!$Q$3</f>
        <v>1.8382409380942635</v>
      </c>
      <c r="Q4310" s="158">
        <f>Cal_051922a!$R$3</f>
        <v>0.56187208580813652</v>
      </c>
      <c r="R4310" s="46">
        <v>132.6</v>
      </c>
      <c r="S4310" s="46">
        <v>85.02</v>
      </c>
      <c r="T4310" s="50">
        <f t="shared" ref="T4310:T4311" si="1253">AVERAGE(0.765, 0.963, 0.949, 0.629, 0.835, 0.766)</f>
        <v>0.8178333333333333</v>
      </c>
      <c r="U4310" s="79">
        <f t="shared" si="1234"/>
        <v>131.78216666666665</v>
      </c>
      <c r="V4310" s="79">
        <f t="shared" si="1235"/>
        <v>84.202166666666656</v>
      </c>
      <c r="W4310" s="465">
        <f t="shared" si="1236"/>
        <v>1.0108051996922141</v>
      </c>
      <c r="X4310" s="465">
        <f t="shared" si="1237"/>
        <v>0.48865576234376756</v>
      </c>
      <c r="Y4310" s="43">
        <f>Cal_051922a!$A$3</f>
        <v>20220519</v>
      </c>
      <c r="Z4310" s="48" t="s">
        <v>2007</v>
      </c>
      <c r="AA4310" s="43">
        <v>20230214</v>
      </c>
      <c r="AE4310" s="689" t="s">
        <v>1250</v>
      </c>
      <c r="AF4310" s="130">
        <v>1</v>
      </c>
      <c r="AH4310" s="749" t="s">
        <v>2011</v>
      </c>
    </row>
    <row r="4311" spans="1:35" x14ac:dyDescent="0.2">
      <c r="A4311" t="s">
        <v>1305</v>
      </c>
      <c r="B4311" s="45">
        <v>20210720</v>
      </c>
      <c r="C4311" s="107" t="s">
        <v>1311</v>
      </c>
      <c r="D4311" s="107">
        <v>20</v>
      </c>
      <c r="E4311" s="107">
        <v>1</v>
      </c>
      <c r="H4311" s="107" t="s">
        <v>11</v>
      </c>
      <c r="I4311" s="107">
        <v>290</v>
      </c>
      <c r="J4311" s="107">
        <v>10</v>
      </c>
      <c r="K4311" s="43">
        <v>5</v>
      </c>
      <c r="L4311" s="43">
        <v>1</v>
      </c>
      <c r="M4311" s="43">
        <v>0</v>
      </c>
      <c r="N4311" s="49">
        <v>1</v>
      </c>
      <c r="O4311" s="82" t="str">
        <f>Cal_051922a!$E$2</f>
        <v>Cal_051922a</v>
      </c>
      <c r="P4311" s="158">
        <f>Cal_051922a!$Q$3</f>
        <v>1.8382409380942635</v>
      </c>
      <c r="Q4311" s="158">
        <f>Cal_051922a!$R$3</f>
        <v>0.56187208580813652</v>
      </c>
      <c r="R4311" s="46">
        <v>116.8</v>
      </c>
      <c r="S4311" s="46">
        <v>76.83</v>
      </c>
      <c r="T4311" s="50">
        <f t="shared" si="1253"/>
        <v>0.8178333333333333</v>
      </c>
      <c r="U4311" s="79">
        <f t="shared" si="1234"/>
        <v>115.98216666666666</v>
      </c>
      <c r="V4311" s="79">
        <f t="shared" si="1235"/>
        <v>76.012166666666658</v>
      </c>
      <c r="W4311" s="465">
        <f t="shared" si="1236"/>
        <v>0.84913585186418239</v>
      </c>
      <c r="X4311" s="465">
        <f t="shared" si="1237"/>
        <v>0.50447868168629251</v>
      </c>
      <c r="Y4311" s="43">
        <f>Cal_051922a!$A$3</f>
        <v>20220519</v>
      </c>
      <c r="Z4311" s="48" t="s">
        <v>2007</v>
      </c>
      <c r="AA4311" s="43">
        <v>20230214</v>
      </c>
      <c r="AE4311" s="689" t="s">
        <v>1250</v>
      </c>
      <c r="AF4311" s="130">
        <v>1</v>
      </c>
      <c r="AH4311" s="749" t="s">
        <v>2011</v>
      </c>
    </row>
    <row r="4312" spans="1:35" s="82" customFormat="1" x14ac:dyDescent="0.2">
      <c r="A4312" s="155" t="s">
        <v>1305</v>
      </c>
      <c r="B4312" s="81">
        <v>20210720</v>
      </c>
      <c r="C4312" s="126" t="s">
        <v>1311</v>
      </c>
      <c r="D4312" s="126">
        <v>20</v>
      </c>
      <c r="E4312" s="126">
        <v>1</v>
      </c>
      <c r="F4312" s="107"/>
      <c r="G4312" s="107"/>
      <c r="H4312" s="126" t="s">
        <v>10</v>
      </c>
      <c r="I4312" s="126">
        <v>293</v>
      </c>
      <c r="J4312" s="126">
        <v>5</v>
      </c>
      <c r="K4312" s="82">
        <v>5</v>
      </c>
      <c r="L4312" s="82">
        <v>1</v>
      </c>
      <c r="M4312" s="82">
        <v>0</v>
      </c>
      <c r="N4312" s="83">
        <f>1/4</f>
        <v>0.25</v>
      </c>
      <c r="O4312" s="82" t="str">
        <f>Cal_051922a!$E$2</f>
        <v>Cal_051922a</v>
      </c>
      <c r="P4312" s="158">
        <f>Cal_051922a!$Q$3</f>
        <v>1.8382409380942635</v>
      </c>
      <c r="Q4312" s="158">
        <f>Cal_051922a!$R$3</f>
        <v>0.56187208580813652</v>
      </c>
      <c r="R4312" s="84">
        <v>376.7</v>
      </c>
      <c r="S4312" s="84">
        <v>227.1</v>
      </c>
      <c r="T4312" s="158">
        <f t="shared" ref="T4312:T4315" si="1254">AVERAGE(0.531, 0.694, 0.762, 0.849, 0.778, 0.943)</f>
        <v>0.75950000000000006</v>
      </c>
      <c r="U4312" s="125">
        <f t="shared" si="1234"/>
        <v>375.94049999999999</v>
      </c>
      <c r="V4312" s="125">
        <f t="shared" si="1235"/>
        <v>226.34049999999999</v>
      </c>
      <c r="W4312" s="459">
        <f t="shared" si="1236"/>
        <v>12.582443589441464</v>
      </c>
      <c r="X4312" s="459">
        <f t="shared" si="1237"/>
        <v>3.375044779410739</v>
      </c>
      <c r="Y4312" s="82">
        <f>Cal_051922a!$A$3</f>
        <v>20220519</v>
      </c>
      <c r="Z4312" s="694" t="s">
        <v>1526</v>
      </c>
      <c r="AA4312" s="372">
        <v>20220817</v>
      </c>
      <c r="AB4312" s="48"/>
      <c r="AC4312" s="43"/>
      <c r="AD4312" s="43"/>
      <c r="AE4312" s="689" t="s">
        <v>1250</v>
      </c>
      <c r="AF4312" s="567">
        <v>1</v>
      </c>
      <c r="AG4312" s="567">
        <v>1</v>
      </c>
      <c r="AH4312" s="755" t="s">
        <v>1276</v>
      </c>
      <c r="AI4312" s="155"/>
    </row>
    <row r="4313" spans="1:35" s="82" customFormat="1" x14ac:dyDescent="0.2">
      <c r="A4313" s="155" t="s">
        <v>1305</v>
      </c>
      <c r="B4313" s="81">
        <v>20210720</v>
      </c>
      <c r="C4313" s="126" t="s">
        <v>1311</v>
      </c>
      <c r="D4313" s="126">
        <v>20</v>
      </c>
      <c r="E4313" s="126">
        <v>1</v>
      </c>
      <c r="F4313" s="107"/>
      <c r="G4313" s="107"/>
      <c r="H4313" s="126" t="s">
        <v>11</v>
      </c>
      <c r="I4313" s="126">
        <v>294</v>
      </c>
      <c r="J4313" s="126">
        <v>5</v>
      </c>
      <c r="K4313" s="82">
        <v>5</v>
      </c>
      <c r="L4313" s="82">
        <v>1</v>
      </c>
      <c r="M4313" s="82">
        <v>0</v>
      </c>
      <c r="N4313" s="83">
        <f>1/4</f>
        <v>0.25</v>
      </c>
      <c r="O4313" s="82" t="str">
        <f>Cal_051922a!$E$2</f>
        <v>Cal_051922a</v>
      </c>
      <c r="P4313" s="158">
        <f>Cal_051922a!$Q$3</f>
        <v>1.8382409380942635</v>
      </c>
      <c r="Q4313" s="158">
        <f>Cal_051922a!$R$3</f>
        <v>0.56187208580813652</v>
      </c>
      <c r="R4313" s="84">
        <v>368.1</v>
      </c>
      <c r="S4313" s="84">
        <v>211.7</v>
      </c>
      <c r="T4313" s="158">
        <f t="shared" si="1254"/>
        <v>0.75950000000000006</v>
      </c>
      <c r="U4313" s="125">
        <f t="shared" si="1234"/>
        <v>367.34050000000002</v>
      </c>
      <c r="V4313" s="125">
        <f t="shared" si="1235"/>
        <v>210.94049999999999</v>
      </c>
      <c r="W4313" s="459">
        <f t="shared" si="1236"/>
        <v>13.109630078733154</v>
      </c>
      <c r="X4313" s="459">
        <f t="shared" si="1237"/>
        <v>1.7115412167817323</v>
      </c>
      <c r="Y4313" s="82">
        <f>Cal_051922a!$A$3</f>
        <v>20220519</v>
      </c>
      <c r="Z4313" s="694" t="s">
        <v>1526</v>
      </c>
      <c r="AA4313" s="372">
        <v>20220817</v>
      </c>
      <c r="AB4313" s="48"/>
      <c r="AC4313" s="43"/>
      <c r="AD4313" s="43"/>
      <c r="AE4313" s="689" t="s">
        <v>1250</v>
      </c>
      <c r="AF4313" s="567">
        <v>1</v>
      </c>
      <c r="AG4313" s="567">
        <v>1</v>
      </c>
      <c r="AH4313" s="755" t="s">
        <v>1277</v>
      </c>
      <c r="AI4313" s="155"/>
    </row>
    <row r="4314" spans="1:35" s="372" customFormat="1" x14ac:dyDescent="0.2">
      <c r="A4314" s="371" t="s">
        <v>1305</v>
      </c>
      <c r="B4314" s="462">
        <v>20210720</v>
      </c>
      <c r="C4314" s="373" t="s">
        <v>1311</v>
      </c>
      <c r="D4314" s="373">
        <v>20</v>
      </c>
      <c r="E4314" s="373">
        <v>1</v>
      </c>
      <c r="F4314" s="107"/>
      <c r="G4314" s="107"/>
      <c r="H4314" s="373" t="s">
        <v>10</v>
      </c>
      <c r="I4314" s="373">
        <v>550</v>
      </c>
      <c r="J4314" s="373">
        <v>20</v>
      </c>
      <c r="K4314" s="372">
        <v>5</v>
      </c>
      <c r="L4314" s="372">
        <v>1</v>
      </c>
      <c r="M4314" s="372">
        <v>0</v>
      </c>
      <c r="N4314" s="375">
        <f>1/10</f>
        <v>0.1</v>
      </c>
      <c r="O4314" s="82" t="str">
        <f>Cal_051922a!$E$2</f>
        <v>Cal_051922a</v>
      </c>
      <c r="P4314" s="158">
        <f>Cal_051922a!$Q$3</f>
        <v>1.8382409380942635</v>
      </c>
      <c r="Q4314" s="158">
        <f>Cal_051922a!$R$3</f>
        <v>0.56187208580813652</v>
      </c>
      <c r="R4314" s="376">
        <v>253.1</v>
      </c>
      <c r="S4314" s="376">
        <v>137</v>
      </c>
      <c r="T4314" s="158">
        <f t="shared" si="1254"/>
        <v>0.75950000000000006</v>
      </c>
      <c r="U4314" s="378">
        <f t="shared" si="1234"/>
        <v>252.34049999999999</v>
      </c>
      <c r="V4314" s="378">
        <f t="shared" si="1235"/>
        <v>136.2405</v>
      </c>
      <c r="W4314" s="464">
        <f>(Q4314*P4314/(P4314-1)*(U4314-V4314)*(K4314)/I4314)/N4314</f>
        <v>13.005006025617011</v>
      </c>
      <c r="X4314" s="464">
        <f t="shared" si="1237"/>
        <v>-0.21256469223241109</v>
      </c>
      <c r="Y4314" s="82">
        <f>Cal_051922a!$A$3</f>
        <v>20220519</v>
      </c>
      <c r="Z4314" s="694" t="s">
        <v>1526</v>
      </c>
      <c r="AA4314" s="372">
        <v>20220817</v>
      </c>
      <c r="AB4314" s="48"/>
      <c r="AC4314" s="43"/>
      <c r="AD4314" s="43"/>
      <c r="AE4314" s="689" t="s">
        <v>1250</v>
      </c>
      <c r="AF4314" s="628">
        <v>3</v>
      </c>
      <c r="AG4314" s="628">
        <v>1</v>
      </c>
      <c r="AH4314" s="757" t="s">
        <v>1527</v>
      </c>
      <c r="AI4314" s="371"/>
    </row>
    <row r="4315" spans="1:35" s="372" customFormat="1" x14ac:dyDescent="0.2">
      <c r="A4315" s="371" t="s">
        <v>1305</v>
      </c>
      <c r="B4315" s="462">
        <v>20210720</v>
      </c>
      <c r="C4315" s="373" t="s">
        <v>1311</v>
      </c>
      <c r="D4315" s="373">
        <v>20</v>
      </c>
      <c r="E4315" s="373">
        <v>1</v>
      </c>
      <c r="F4315" s="107"/>
      <c r="G4315" s="107"/>
      <c r="H4315" s="373" t="s">
        <v>11</v>
      </c>
      <c r="I4315" s="373">
        <v>552</v>
      </c>
      <c r="J4315" s="373">
        <v>20</v>
      </c>
      <c r="K4315" s="372">
        <v>5</v>
      </c>
      <c r="L4315" s="372">
        <v>1</v>
      </c>
      <c r="M4315" s="372">
        <v>0</v>
      </c>
      <c r="N4315" s="375">
        <f>1/10</f>
        <v>0.1</v>
      </c>
      <c r="O4315" s="82" t="str">
        <f>Cal_051922a!$E$2</f>
        <v>Cal_051922a</v>
      </c>
      <c r="P4315" s="158">
        <f>Cal_051922a!$Q$3</f>
        <v>1.8382409380942635</v>
      </c>
      <c r="Q4315" s="158">
        <f>Cal_051922a!$R$3</f>
        <v>0.56187208580813652</v>
      </c>
      <c r="R4315" s="376">
        <v>270.8</v>
      </c>
      <c r="S4315" s="376">
        <v>150.19999999999999</v>
      </c>
      <c r="T4315" s="158">
        <f t="shared" si="1254"/>
        <v>0.75950000000000006</v>
      </c>
      <c r="U4315" s="378">
        <f t="shared" si="1234"/>
        <v>270.04050000000001</v>
      </c>
      <c r="V4315" s="378">
        <f t="shared" si="1235"/>
        <v>149.44049999999999</v>
      </c>
      <c r="W4315" s="464">
        <f t="shared" si="1236"/>
        <v>13.460130098977276</v>
      </c>
      <c r="X4315" s="464">
        <f t="shared" si="1237"/>
        <v>0.52089865397704027</v>
      </c>
      <c r="Y4315" s="82">
        <f>Cal_051922a!$A$3</f>
        <v>20220519</v>
      </c>
      <c r="Z4315" s="694" t="s">
        <v>1526</v>
      </c>
      <c r="AA4315" s="372">
        <v>20220817</v>
      </c>
      <c r="AB4315" s="48"/>
      <c r="AC4315" s="43"/>
      <c r="AD4315" s="43"/>
      <c r="AE4315" s="689" t="s">
        <v>1250</v>
      </c>
      <c r="AF4315" s="628">
        <v>1</v>
      </c>
      <c r="AG4315" s="628">
        <v>1</v>
      </c>
      <c r="AH4315" s="756" t="s">
        <v>1275</v>
      </c>
      <c r="AI4315" s="371"/>
    </row>
    <row r="4316" spans="1:35" x14ac:dyDescent="0.2">
      <c r="A4316" t="s">
        <v>1305</v>
      </c>
      <c r="B4316" s="45">
        <v>20210720</v>
      </c>
      <c r="C4316" s="107" t="s">
        <v>1311</v>
      </c>
      <c r="D4316" s="107">
        <v>20</v>
      </c>
      <c r="E4316" s="107">
        <v>16</v>
      </c>
      <c r="H4316" s="107" t="s">
        <v>10</v>
      </c>
      <c r="I4316" s="107">
        <v>290</v>
      </c>
      <c r="J4316" s="107">
        <v>0</v>
      </c>
      <c r="K4316" s="43">
        <v>5</v>
      </c>
      <c r="L4316" s="43">
        <v>1</v>
      </c>
      <c r="M4316" s="43">
        <v>0</v>
      </c>
      <c r="N4316" s="49">
        <v>1</v>
      </c>
      <c r="O4316" s="82" t="str">
        <f>Cal_051922a!$E$2</f>
        <v>Cal_051922a</v>
      </c>
      <c r="P4316" s="158">
        <f>Cal_051922a!$Q$3</f>
        <v>1.8382409380942635</v>
      </c>
      <c r="Q4316" s="158">
        <f>Cal_051922a!$R$3</f>
        <v>0.56187208580813652</v>
      </c>
      <c r="R4316" s="46">
        <v>21.88</v>
      </c>
      <c r="S4316" s="46">
        <v>14.05</v>
      </c>
      <c r="T4316" s="43">
        <f t="shared" ref="T4316:T4317" si="1255">AVERAGE(0.568,0.46,0.491,0.54,0.373,0.487)</f>
        <v>0.4865000000000001</v>
      </c>
      <c r="U4316" s="79">
        <f t="shared" si="1234"/>
        <v>21.3935</v>
      </c>
      <c r="V4316" s="79">
        <f t="shared" si="1235"/>
        <v>13.563500000000001</v>
      </c>
      <c r="W4316" s="465">
        <f t="shared" si="1236"/>
        <v>0.16634310032765942</v>
      </c>
      <c r="X4316" s="465">
        <f t="shared" si="1237"/>
        <v>7.519390000972348E-2</v>
      </c>
      <c r="Y4316" s="43">
        <f>Cal_051922a!$A$3</f>
        <v>20220519</v>
      </c>
      <c r="Z4316" s="48" t="s">
        <v>1569</v>
      </c>
      <c r="AA4316" s="43">
        <v>20221105</v>
      </c>
      <c r="AE4316" s="689" t="s">
        <v>1250</v>
      </c>
      <c r="AF4316" s="130">
        <v>3</v>
      </c>
      <c r="AG4316" s="130" t="s">
        <v>1634</v>
      </c>
      <c r="AH4316" s="749" t="s">
        <v>2012</v>
      </c>
    </row>
    <row r="4317" spans="1:35" x14ac:dyDescent="0.2">
      <c r="A4317" t="s">
        <v>1305</v>
      </c>
      <c r="B4317" s="45">
        <v>20210720</v>
      </c>
      <c r="C4317" s="107" t="s">
        <v>1311</v>
      </c>
      <c r="D4317" s="107">
        <v>20</v>
      </c>
      <c r="E4317" s="107">
        <v>16</v>
      </c>
      <c r="H4317" s="107" t="s">
        <v>11</v>
      </c>
      <c r="I4317" s="107">
        <v>290</v>
      </c>
      <c r="J4317" s="107">
        <v>0</v>
      </c>
      <c r="K4317" s="43">
        <v>5</v>
      </c>
      <c r="L4317" s="43">
        <v>1</v>
      </c>
      <c r="M4317" s="43">
        <v>0</v>
      </c>
      <c r="N4317" s="49">
        <v>1</v>
      </c>
      <c r="O4317" s="82" t="str">
        <f>Cal_051922a!$E$2</f>
        <v>Cal_051922a</v>
      </c>
      <c r="P4317" s="158">
        <f>Cal_051922a!$Q$3</f>
        <v>1.8382409380942635</v>
      </c>
      <c r="Q4317" s="158">
        <f>Cal_051922a!$R$3</f>
        <v>0.56187208580813652</v>
      </c>
      <c r="R4317" s="46">
        <v>23</v>
      </c>
      <c r="S4317" s="46">
        <v>14.65</v>
      </c>
      <c r="T4317" s="43">
        <f t="shared" si="1255"/>
        <v>0.4865000000000001</v>
      </c>
      <c r="U4317" s="79">
        <f t="shared" si="1234"/>
        <v>22.513500000000001</v>
      </c>
      <c r="V4317" s="79">
        <f t="shared" si="1235"/>
        <v>14.163500000000001</v>
      </c>
      <c r="W4317" s="465">
        <f t="shared" si="1236"/>
        <v>0.17739015169041591</v>
      </c>
      <c r="X4317" s="465">
        <f t="shared" si="1237"/>
        <v>7.4831568682535238E-2</v>
      </c>
      <c r="Y4317" s="43">
        <f>Cal_051922a!$A$3</f>
        <v>20220519</v>
      </c>
      <c r="Z4317" s="48" t="s">
        <v>1569</v>
      </c>
      <c r="AA4317" s="43">
        <v>20221105</v>
      </c>
      <c r="AE4317" s="689" t="s">
        <v>1250</v>
      </c>
      <c r="AF4317" s="130">
        <v>3</v>
      </c>
      <c r="AG4317" s="130" t="s">
        <v>1634</v>
      </c>
      <c r="AH4317" s="749" t="s">
        <v>2012</v>
      </c>
    </row>
    <row r="4318" spans="1:35" x14ac:dyDescent="0.2">
      <c r="A4318" t="s">
        <v>1305</v>
      </c>
      <c r="B4318" s="45">
        <v>20210720</v>
      </c>
      <c r="C4318" s="107" t="s">
        <v>1311</v>
      </c>
      <c r="D4318" s="107">
        <v>20</v>
      </c>
      <c r="E4318" s="107">
        <v>16</v>
      </c>
      <c r="H4318" s="107" t="s">
        <v>10</v>
      </c>
      <c r="I4318" s="107">
        <v>290</v>
      </c>
      <c r="J4318" s="107">
        <v>10</v>
      </c>
      <c r="K4318" s="43">
        <v>5</v>
      </c>
      <c r="L4318" s="43">
        <v>1</v>
      </c>
      <c r="M4318" s="43">
        <v>0</v>
      </c>
      <c r="N4318" s="49">
        <v>1</v>
      </c>
      <c r="O4318" s="82" t="str">
        <f>Cal_051922a!$E$2</f>
        <v>Cal_051922a</v>
      </c>
      <c r="P4318" s="158">
        <f>Cal_051922a!$Q$3</f>
        <v>1.8382409380942635</v>
      </c>
      <c r="Q4318" s="158">
        <f>Cal_051922a!$R$3</f>
        <v>0.56187208580813652</v>
      </c>
      <c r="R4318" s="46">
        <v>22</v>
      </c>
      <c r="S4318" s="46">
        <v>14.18</v>
      </c>
      <c r="T4318" s="50">
        <f t="shared" ref="T4318:T4319" si="1256">AVERAGE(0.765, 0.963, 0.949, 0.629, 0.835, 0.766)</f>
        <v>0.8178333333333333</v>
      </c>
      <c r="U4318" s="79">
        <f t="shared" si="1234"/>
        <v>21.182166666666667</v>
      </c>
      <c r="V4318" s="79">
        <f t="shared" si="1235"/>
        <v>13.362166666666667</v>
      </c>
      <c r="W4318" s="465">
        <f t="shared" si="1236"/>
        <v>0.16613065703222182</v>
      </c>
      <c r="X4318" s="465">
        <f t="shared" si="1237"/>
        <v>7.1821026137670357E-2</v>
      </c>
      <c r="Y4318" s="43">
        <f>Cal_051922a!$A$3</f>
        <v>20220519</v>
      </c>
      <c r="Z4318" s="48" t="s">
        <v>2007</v>
      </c>
      <c r="AA4318" s="43">
        <v>20230214</v>
      </c>
      <c r="AE4318" s="689" t="s">
        <v>1250</v>
      </c>
      <c r="AF4318" s="130">
        <v>3</v>
      </c>
      <c r="AH4318" s="749" t="s">
        <v>2012</v>
      </c>
    </row>
    <row r="4319" spans="1:35" x14ac:dyDescent="0.2">
      <c r="A4319" t="s">
        <v>1305</v>
      </c>
      <c r="B4319" s="45">
        <v>20210720</v>
      </c>
      <c r="C4319" s="107" t="s">
        <v>1311</v>
      </c>
      <c r="D4319" s="107">
        <v>20</v>
      </c>
      <c r="E4319" s="107">
        <v>16</v>
      </c>
      <c r="H4319" s="107" t="s">
        <v>11</v>
      </c>
      <c r="I4319" s="107">
        <v>290</v>
      </c>
      <c r="J4319" s="107">
        <v>10</v>
      </c>
      <c r="K4319" s="43">
        <v>5</v>
      </c>
      <c r="L4319" s="43">
        <v>1</v>
      </c>
      <c r="M4319" s="43">
        <v>0</v>
      </c>
      <c r="N4319" s="49">
        <v>1</v>
      </c>
      <c r="O4319" s="82" t="str">
        <f>Cal_051922a!$E$2</f>
        <v>Cal_051922a</v>
      </c>
      <c r="P4319" s="158">
        <f>Cal_051922a!$Q$3</f>
        <v>1.8382409380942635</v>
      </c>
      <c r="Q4319" s="158">
        <f>Cal_051922a!$R$3</f>
        <v>0.56187208580813652</v>
      </c>
      <c r="R4319" s="46">
        <v>21.83</v>
      </c>
      <c r="S4319" s="46">
        <v>13.25</v>
      </c>
      <c r="T4319" s="50">
        <f t="shared" si="1256"/>
        <v>0.8178333333333333</v>
      </c>
      <c r="U4319" s="79">
        <f t="shared" si="1234"/>
        <v>21.012166666666666</v>
      </c>
      <c r="V4319" s="79">
        <f t="shared" si="1235"/>
        <v>12.432166666666667</v>
      </c>
      <c r="W4319" s="465">
        <f t="shared" si="1236"/>
        <v>0.18227634748548122</v>
      </c>
      <c r="X4319" s="465">
        <f t="shared" si="1237"/>
        <v>3.9114019629280239E-2</v>
      </c>
      <c r="Y4319" s="43">
        <f>Cal_051922a!$A$3</f>
        <v>20220519</v>
      </c>
      <c r="Z4319" s="48" t="s">
        <v>2007</v>
      </c>
      <c r="AA4319" s="43">
        <v>20230214</v>
      </c>
      <c r="AE4319" s="689" t="s">
        <v>1250</v>
      </c>
      <c r="AF4319" s="130">
        <v>3</v>
      </c>
      <c r="AH4319" s="749" t="s">
        <v>2012</v>
      </c>
    </row>
    <row r="4320" spans="1:35" s="82" customFormat="1" x14ac:dyDescent="0.2">
      <c r="A4320" s="155" t="s">
        <v>1305</v>
      </c>
      <c r="B4320" s="81">
        <v>20210720</v>
      </c>
      <c r="C4320" s="126" t="s">
        <v>1311</v>
      </c>
      <c r="D4320" s="126">
        <v>20</v>
      </c>
      <c r="E4320" s="126">
        <v>16</v>
      </c>
      <c r="F4320" s="107"/>
      <c r="G4320" s="107"/>
      <c r="H4320" s="126" t="s">
        <v>10</v>
      </c>
      <c r="I4320" s="126">
        <v>292</v>
      </c>
      <c r="J4320" s="126">
        <v>5</v>
      </c>
      <c r="K4320" s="82">
        <v>5</v>
      </c>
      <c r="L4320" s="82">
        <v>1</v>
      </c>
      <c r="M4320" s="82">
        <v>0</v>
      </c>
      <c r="N4320" s="83">
        <v>1</v>
      </c>
      <c r="O4320" s="82" t="str">
        <f>Cal_051922a!$E$2</f>
        <v>Cal_051922a</v>
      </c>
      <c r="P4320" s="158">
        <f>Cal_051922a!$Q$3</f>
        <v>1.8382409380942635</v>
      </c>
      <c r="Q4320" s="158">
        <f>Cal_051922a!$R$3</f>
        <v>0.56187208580813652</v>
      </c>
      <c r="R4320" s="84">
        <v>6.625</v>
      </c>
      <c r="S4320" s="84">
        <v>4.0839999999999996</v>
      </c>
      <c r="T4320" s="158">
        <f t="shared" ref="T4320:T4323" si="1257">AVERAGE(0.531, 0.694, 0.762, 0.849, 0.778, 0.943)</f>
        <v>0.75950000000000006</v>
      </c>
      <c r="U4320" s="125">
        <f t="shared" si="1234"/>
        <v>5.8654999999999999</v>
      </c>
      <c r="V4320" s="125">
        <f t="shared" si="1235"/>
        <v>3.3244999999999996</v>
      </c>
      <c r="W4320" s="459">
        <f t="shared" si="1236"/>
        <v>5.3612102731174879E-2</v>
      </c>
      <c r="X4320" s="459">
        <f t="shared" si="1237"/>
        <v>5.1846553161510912E-3</v>
      </c>
      <c r="Y4320" s="82">
        <f>Cal_051922a!$A$3</f>
        <v>20220519</v>
      </c>
      <c r="Z4320" s="694" t="s">
        <v>1526</v>
      </c>
      <c r="AA4320" s="372">
        <v>20220817</v>
      </c>
      <c r="AB4320" s="48"/>
      <c r="AC4320" s="43"/>
      <c r="AD4320" s="43"/>
      <c r="AE4320" s="689" t="s">
        <v>1250</v>
      </c>
      <c r="AF4320" s="567">
        <v>1</v>
      </c>
      <c r="AG4320" s="567">
        <v>1</v>
      </c>
      <c r="AH4320" s="755" t="s">
        <v>1288</v>
      </c>
      <c r="AI4320" s="155"/>
    </row>
    <row r="4321" spans="1:35" s="82" customFormat="1" x14ac:dyDescent="0.2">
      <c r="A4321" s="155" t="s">
        <v>1305</v>
      </c>
      <c r="B4321" s="81">
        <v>20210720</v>
      </c>
      <c r="C4321" s="126" t="s">
        <v>1311</v>
      </c>
      <c r="D4321" s="126">
        <v>20</v>
      </c>
      <c r="E4321" s="126">
        <v>16</v>
      </c>
      <c r="F4321" s="107"/>
      <c r="G4321" s="107"/>
      <c r="H4321" s="126" t="s">
        <v>11</v>
      </c>
      <c r="I4321" s="126">
        <v>293</v>
      </c>
      <c r="J4321" s="126">
        <v>5</v>
      </c>
      <c r="K4321" s="82">
        <v>5</v>
      </c>
      <c r="L4321" s="82">
        <v>1</v>
      </c>
      <c r="M4321" s="82">
        <v>0</v>
      </c>
      <c r="N4321" s="83">
        <v>1</v>
      </c>
      <c r="O4321" s="82" t="str">
        <f>Cal_051922a!$E$2</f>
        <v>Cal_051922a</v>
      </c>
      <c r="P4321" s="158">
        <f>Cal_051922a!$Q$3</f>
        <v>1.8382409380942635</v>
      </c>
      <c r="Q4321" s="158">
        <f>Cal_051922a!$R$3</f>
        <v>0.56187208580813652</v>
      </c>
      <c r="R4321" s="84">
        <v>5.8</v>
      </c>
      <c r="S4321" s="84">
        <v>3.806</v>
      </c>
      <c r="T4321" s="158">
        <f t="shared" si="1257"/>
        <v>0.75950000000000006</v>
      </c>
      <c r="U4321" s="125">
        <f t="shared" si="1234"/>
        <v>5.0404999999999998</v>
      </c>
      <c r="V4321" s="125">
        <f t="shared" si="1235"/>
        <v>3.0465</v>
      </c>
      <c r="W4321" s="459">
        <f t="shared" si="1236"/>
        <v>4.1927460757597387E-2</v>
      </c>
      <c r="X4321" s="459">
        <f t="shared" si="1237"/>
        <v>1.1768727414325256E-2</v>
      </c>
      <c r="Y4321" s="82">
        <f>Cal_051922a!$A$3</f>
        <v>20220519</v>
      </c>
      <c r="Z4321" s="694" t="s">
        <v>1526</v>
      </c>
      <c r="AA4321" s="372">
        <v>20220817</v>
      </c>
      <c r="AB4321" s="48"/>
      <c r="AC4321" s="43"/>
      <c r="AD4321" s="43"/>
      <c r="AE4321" s="689" t="s">
        <v>1250</v>
      </c>
      <c r="AF4321" s="567">
        <v>1</v>
      </c>
      <c r="AG4321" s="567">
        <v>1</v>
      </c>
      <c r="AH4321" s="755" t="s">
        <v>1289</v>
      </c>
      <c r="AI4321" s="155"/>
    </row>
    <row r="4322" spans="1:35" s="372" customFormat="1" x14ac:dyDescent="0.2">
      <c r="A4322" s="371" t="s">
        <v>1305</v>
      </c>
      <c r="B4322" s="462">
        <v>20210720</v>
      </c>
      <c r="C4322" s="373" t="s">
        <v>1311</v>
      </c>
      <c r="D4322" s="373">
        <v>20</v>
      </c>
      <c r="E4322" s="373">
        <v>16</v>
      </c>
      <c r="F4322" s="107"/>
      <c r="G4322" s="107"/>
      <c r="H4322" s="373" t="s">
        <v>10</v>
      </c>
      <c r="I4322" s="373">
        <v>550</v>
      </c>
      <c r="J4322" s="373">
        <v>20</v>
      </c>
      <c r="K4322" s="372">
        <v>5</v>
      </c>
      <c r="L4322" s="372">
        <v>1</v>
      </c>
      <c r="M4322" s="372">
        <v>0</v>
      </c>
      <c r="N4322" s="375">
        <v>1</v>
      </c>
      <c r="O4322" s="82" t="str">
        <f>Cal_051922a!$E$2</f>
        <v>Cal_051922a</v>
      </c>
      <c r="P4322" s="158">
        <f>Cal_051922a!$Q$3</f>
        <v>1.8382409380942635</v>
      </c>
      <c r="Q4322" s="158">
        <f>Cal_051922a!$R$3</f>
        <v>0.56187208580813652</v>
      </c>
      <c r="R4322" s="376">
        <v>2.96</v>
      </c>
      <c r="S4322" s="376">
        <v>2.1179999999999999</v>
      </c>
      <c r="T4322" s="158">
        <f t="shared" si="1257"/>
        <v>0.75950000000000006</v>
      </c>
      <c r="U4322" s="378">
        <f t="shared" si="1234"/>
        <v>2.2004999999999999</v>
      </c>
      <c r="V4322" s="378">
        <f t="shared" si="1235"/>
        <v>1.3584999999999998</v>
      </c>
      <c r="W4322" s="464">
        <f t="shared" si="1236"/>
        <v>9.4317097963561823E-3</v>
      </c>
      <c r="X4322" s="464">
        <f t="shared" si="1237"/>
        <v>3.324065139439693E-3</v>
      </c>
      <c r="Y4322" s="82">
        <f>Cal_051922a!$A$3</f>
        <v>20220519</v>
      </c>
      <c r="Z4322" s="694" t="s">
        <v>1526</v>
      </c>
      <c r="AA4322" s="372">
        <v>20220817</v>
      </c>
      <c r="AB4322" s="48"/>
      <c r="AC4322" s="43"/>
      <c r="AD4322" s="43"/>
      <c r="AE4322" s="689" t="s">
        <v>1250</v>
      </c>
      <c r="AF4322" s="628">
        <v>1</v>
      </c>
      <c r="AG4322" s="628">
        <v>1</v>
      </c>
      <c r="AH4322" s="756" t="s">
        <v>1284</v>
      </c>
      <c r="AI4322" s="371"/>
    </row>
    <row r="4323" spans="1:35" s="610" customFormat="1" ht="13.5" thickBot="1" x14ac:dyDescent="0.25">
      <c r="A4323" s="613" t="s">
        <v>1305</v>
      </c>
      <c r="B4323" s="611">
        <v>20210720</v>
      </c>
      <c r="C4323" s="612" t="s">
        <v>1311</v>
      </c>
      <c r="D4323" s="612">
        <v>20</v>
      </c>
      <c r="E4323" s="612">
        <v>16</v>
      </c>
      <c r="F4323" s="140"/>
      <c r="G4323" s="140"/>
      <c r="H4323" s="612" t="s">
        <v>11</v>
      </c>
      <c r="I4323" s="612">
        <v>550</v>
      </c>
      <c r="J4323" s="612">
        <v>20</v>
      </c>
      <c r="K4323" s="610">
        <v>5</v>
      </c>
      <c r="L4323" s="610">
        <v>1</v>
      </c>
      <c r="M4323" s="610">
        <v>0</v>
      </c>
      <c r="N4323" s="614">
        <v>1</v>
      </c>
      <c r="O4323" s="82" t="str">
        <f>Cal_051922a!$E$2</f>
        <v>Cal_051922a</v>
      </c>
      <c r="P4323" s="158">
        <f>Cal_051922a!$Q$3</f>
        <v>1.8382409380942635</v>
      </c>
      <c r="Q4323" s="158">
        <f>Cal_051922a!$R$3</f>
        <v>0.56187208580813652</v>
      </c>
      <c r="R4323" s="626">
        <v>2.5640000000000001</v>
      </c>
      <c r="S4323" s="626">
        <v>2.347</v>
      </c>
      <c r="T4323" s="158">
        <f t="shared" si="1257"/>
        <v>0.75950000000000006</v>
      </c>
      <c r="U4323" s="378">
        <f t="shared" ref="U4323:U4386" si="1258">(R4323-T4323)*(L4323+M4323)/L4323</f>
        <v>1.8045</v>
      </c>
      <c r="V4323" s="378">
        <f t="shared" ref="V4323:V4386" si="1259">(S4323-T4323)*(L4323+M4323)/L4323</f>
        <v>1.5874999999999999</v>
      </c>
      <c r="W4323" s="464">
        <f t="shared" ref="W4323:W4386" si="1260">(Q4323*P4323/(P4323-1)*(U4323-V4323)*(K4323)/I4323)/N4323</f>
        <v>2.4307375603435772E-3</v>
      </c>
      <c r="X4323" s="464">
        <f t="shared" ref="X4323:X4386" si="1261">(Q4323*P4323/(P4323-1)*(P4323*V4323-U4323)*(K4323)/I4323)/N4323</f>
        <v>1.2475256337761653E-2</v>
      </c>
      <c r="Y4323" s="82">
        <f>Cal_051922a!$A$3</f>
        <v>20220519</v>
      </c>
      <c r="Z4323" s="694" t="s">
        <v>1526</v>
      </c>
      <c r="AA4323" s="372">
        <v>20220817</v>
      </c>
      <c r="AB4323" s="121"/>
      <c r="AC4323" s="115"/>
      <c r="AD4323" s="115"/>
      <c r="AE4323" s="689" t="s">
        <v>1250</v>
      </c>
      <c r="AF4323" s="610">
        <v>1</v>
      </c>
      <c r="AG4323" s="633">
        <v>1</v>
      </c>
      <c r="AH4323" s="759" t="s">
        <v>1285</v>
      </c>
      <c r="AI4323" s="613"/>
    </row>
    <row r="4324" spans="1:35" x14ac:dyDescent="0.2">
      <c r="A4324" t="s">
        <v>1305</v>
      </c>
      <c r="B4324" s="45">
        <v>20210721</v>
      </c>
      <c r="C4324" s="107" t="s">
        <v>61</v>
      </c>
      <c r="D4324" s="107">
        <v>21</v>
      </c>
      <c r="E4324" s="107">
        <v>1</v>
      </c>
      <c r="H4324" s="107" t="s">
        <v>10</v>
      </c>
      <c r="I4324" s="107">
        <v>290</v>
      </c>
      <c r="J4324" s="107">
        <v>0</v>
      </c>
      <c r="K4324" s="43">
        <v>5</v>
      </c>
      <c r="L4324" s="43">
        <v>1</v>
      </c>
      <c r="M4324" s="43">
        <v>0</v>
      </c>
      <c r="N4324" s="49">
        <v>1</v>
      </c>
      <c r="O4324" s="82" t="str">
        <f>Cal_051922a!$E$2</f>
        <v>Cal_051922a</v>
      </c>
      <c r="P4324" s="158">
        <f>Cal_051922a!$Q$3</f>
        <v>1.8382409380942635</v>
      </c>
      <c r="Q4324" s="158">
        <f>Cal_051922a!$R$3</f>
        <v>0.56187208580813652</v>
      </c>
      <c r="R4324" s="46">
        <v>66.92</v>
      </c>
      <c r="S4324" s="46">
        <v>44.43</v>
      </c>
      <c r="T4324" s="43">
        <f t="shared" ref="T4324:T4327" si="1262">AVERAGE(0.568,0.46,0.491,0.54,0.373,0.487)</f>
        <v>0.4865000000000001</v>
      </c>
      <c r="U4324" s="79">
        <f t="shared" si="1258"/>
        <v>66.433499999999995</v>
      </c>
      <c r="V4324" s="79">
        <f t="shared" si="1259"/>
        <v>43.9435</v>
      </c>
      <c r="W4324" s="465">
        <f t="shared" si="1260"/>
        <v>0.47778497143921589</v>
      </c>
      <c r="X4324" s="465">
        <f t="shared" si="1261"/>
        <v>0.30475502003243871</v>
      </c>
      <c r="Y4324" s="43">
        <f>Cal_051922a!$A$3</f>
        <v>20220519</v>
      </c>
      <c r="Z4324" s="48" t="s">
        <v>1569</v>
      </c>
      <c r="AA4324" s="43">
        <v>20221105</v>
      </c>
      <c r="AE4324" s="689" t="s">
        <v>1250</v>
      </c>
      <c r="AF4324" s="130">
        <v>1</v>
      </c>
      <c r="AG4324" s="130" t="s">
        <v>1634</v>
      </c>
    </row>
    <row r="4325" spans="1:35" x14ac:dyDescent="0.2">
      <c r="A4325" t="s">
        <v>1305</v>
      </c>
      <c r="B4325" s="45">
        <v>20210721</v>
      </c>
      <c r="C4325" s="107" t="s">
        <v>61</v>
      </c>
      <c r="D4325" s="107">
        <v>21</v>
      </c>
      <c r="E4325" s="107">
        <v>1</v>
      </c>
      <c r="H4325" s="107" t="s">
        <v>11</v>
      </c>
      <c r="I4325" s="107">
        <v>290</v>
      </c>
      <c r="J4325" s="107">
        <v>0</v>
      </c>
      <c r="K4325" s="43">
        <v>5</v>
      </c>
      <c r="L4325" s="43">
        <v>1</v>
      </c>
      <c r="M4325" s="43">
        <v>0</v>
      </c>
      <c r="N4325" s="49">
        <v>1</v>
      </c>
      <c r="O4325" s="82" t="str">
        <f>Cal_051922a!$E$2</f>
        <v>Cal_051922a</v>
      </c>
      <c r="P4325" s="158">
        <f>Cal_051922a!$Q$3</f>
        <v>1.8382409380942635</v>
      </c>
      <c r="Q4325" s="158">
        <f>Cal_051922a!$R$3</f>
        <v>0.56187208580813652</v>
      </c>
      <c r="R4325" s="46">
        <v>63.63</v>
      </c>
      <c r="S4325" s="46">
        <v>42.95</v>
      </c>
      <c r="T4325" s="43">
        <f t="shared" si="1262"/>
        <v>0.4865000000000001</v>
      </c>
      <c r="U4325" s="79">
        <f t="shared" si="1258"/>
        <v>63.143500000000003</v>
      </c>
      <c r="V4325" s="79">
        <f t="shared" si="1259"/>
        <v>42.463500000000003</v>
      </c>
      <c r="W4325" s="465">
        <f t="shared" si="1260"/>
        <v>0.43933273496500608</v>
      </c>
      <c r="X4325" s="465">
        <f t="shared" si="1261"/>
        <v>0.31685161375224685</v>
      </c>
      <c r="Y4325" s="43">
        <f>Cal_051922a!$A$3</f>
        <v>20220519</v>
      </c>
      <c r="Z4325" s="48" t="s">
        <v>1569</v>
      </c>
      <c r="AA4325" s="43">
        <v>20221105</v>
      </c>
      <c r="AE4325" s="689" t="s">
        <v>1250</v>
      </c>
      <c r="AF4325" s="130">
        <v>1</v>
      </c>
      <c r="AG4325" s="130" t="s">
        <v>1634</v>
      </c>
    </row>
    <row r="4326" spans="1:35" x14ac:dyDescent="0.2">
      <c r="A4326" t="s">
        <v>1305</v>
      </c>
      <c r="B4326" s="45">
        <v>20210721</v>
      </c>
      <c r="C4326" s="107" t="s">
        <v>61</v>
      </c>
      <c r="D4326" s="107">
        <v>21</v>
      </c>
      <c r="E4326" s="107">
        <v>3</v>
      </c>
      <c r="H4326" s="107" t="s">
        <v>10</v>
      </c>
      <c r="I4326" s="107">
        <v>290</v>
      </c>
      <c r="J4326" s="107">
        <v>0</v>
      </c>
      <c r="K4326" s="43">
        <v>5</v>
      </c>
      <c r="L4326" s="43">
        <v>1</v>
      </c>
      <c r="M4326" s="43">
        <v>0</v>
      </c>
      <c r="N4326" s="49">
        <v>1</v>
      </c>
      <c r="O4326" s="82" t="str">
        <f>Cal_051922a!$E$2</f>
        <v>Cal_051922a</v>
      </c>
      <c r="P4326" s="158">
        <f>Cal_051922a!$Q$3</f>
        <v>1.8382409380942635</v>
      </c>
      <c r="Q4326" s="158">
        <f>Cal_051922a!$R$3</f>
        <v>0.56187208580813652</v>
      </c>
      <c r="R4326" s="46">
        <v>68.38</v>
      </c>
      <c r="S4326" s="46">
        <v>45.5</v>
      </c>
      <c r="T4326" s="43">
        <f t="shared" si="1262"/>
        <v>0.4865000000000001</v>
      </c>
      <c r="U4326" s="79">
        <f t="shared" si="1258"/>
        <v>67.893499999999989</v>
      </c>
      <c r="V4326" s="79">
        <f t="shared" si="1259"/>
        <v>45.013500000000001</v>
      </c>
      <c r="W4326" s="465">
        <f t="shared" si="1260"/>
        <v>0.48607025996128306</v>
      </c>
      <c r="X4326" s="465">
        <f t="shared" si="1261"/>
        <v>0.31552414890713493</v>
      </c>
      <c r="Y4326" s="43">
        <f>Cal_051922a!$A$3</f>
        <v>20220519</v>
      </c>
      <c r="Z4326" s="48" t="s">
        <v>1569</v>
      </c>
      <c r="AA4326" s="43">
        <v>20221105</v>
      </c>
      <c r="AE4326" s="689" t="s">
        <v>1250</v>
      </c>
      <c r="AF4326" s="130">
        <v>1</v>
      </c>
      <c r="AG4326" s="130" t="s">
        <v>1634</v>
      </c>
    </row>
    <row r="4327" spans="1:35" x14ac:dyDescent="0.2">
      <c r="A4327" t="s">
        <v>1305</v>
      </c>
      <c r="B4327" s="45">
        <v>20210721</v>
      </c>
      <c r="C4327" s="107" t="s">
        <v>61</v>
      </c>
      <c r="D4327" s="107">
        <v>21</v>
      </c>
      <c r="E4327" s="107">
        <v>3</v>
      </c>
      <c r="H4327" s="107" t="s">
        <v>11</v>
      </c>
      <c r="I4327" s="107">
        <v>290</v>
      </c>
      <c r="J4327" s="107">
        <v>0</v>
      </c>
      <c r="K4327" s="43">
        <v>5</v>
      </c>
      <c r="L4327" s="43">
        <v>1</v>
      </c>
      <c r="M4327" s="43">
        <v>0</v>
      </c>
      <c r="N4327" s="49">
        <v>1</v>
      </c>
      <c r="O4327" s="82" t="str">
        <f>Cal_051922a!$E$2</f>
        <v>Cal_051922a</v>
      </c>
      <c r="P4327" s="158">
        <f>Cal_051922a!$Q$3</f>
        <v>1.8382409380942635</v>
      </c>
      <c r="Q4327" s="158">
        <f>Cal_051922a!$R$3</f>
        <v>0.56187208580813652</v>
      </c>
      <c r="R4327" s="46">
        <v>66.61</v>
      </c>
      <c r="S4327" s="46">
        <v>43.5</v>
      </c>
      <c r="T4327" s="43">
        <f t="shared" si="1262"/>
        <v>0.4865000000000001</v>
      </c>
      <c r="U4327" s="79">
        <f t="shared" si="1258"/>
        <v>66.123499999999993</v>
      </c>
      <c r="V4327" s="79">
        <f t="shared" si="1259"/>
        <v>43.013500000000001</v>
      </c>
      <c r="W4327" s="465">
        <f t="shared" si="1260"/>
        <v>0.4909564557563485</v>
      </c>
      <c r="X4327" s="465">
        <f t="shared" si="1261"/>
        <v>0.27502221966017526</v>
      </c>
      <c r="Y4327" s="43">
        <f>Cal_051922a!$A$3</f>
        <v>20220519</v>
      </c>
      <c r="Z4327" s="48" t="s">
        <v>1569</v>
      </c>
      <c r="AA4327" s="43">
        <v>20221105</v>
      </c>
      <c r="AE4327" s="689" t="s">
        <v>1250</v>
      </c>
      <c r="AF4327" s="130">
        <v>1</v>
      </c>
      <c r="AG4327" s="130" t="s">
        <v>1634</v>
      </c>
    </row>
    <row r="4328" spans="1:35" x14ac:dyDescent="0.2">
      <c r="A4328" t="s">
        <v>1305</v>
      </c>
      <c r="B4328" s="45">
        <v>20210721</v>
      </c>
      <c r="C4328" s="107" t="s">
        <v>61</v>
      </c>
      <c r="D4328" s="107">
        <v>21</v>
      </c>
      <c r="E4328" s="107">
        <v>7</v>
      </c>
      <c r="H4328" s="107" t="s">
        <v>10</v>
      </c>
      <c r="I4328" s="107">
        <v>290</v>
      </c>
      <c r="J4328" s="107">
        <v>0</v>
      </c>
      <c r="K4328" s="43">
        <v>5</v>
      </c>
      <c r="L4328" s="43">
        <v>1</v>
      </c>
      <c r="M4328" s="43">
        <v>0</v>
      </c>
      <c r="N4328" s="49">
        <v>1</v>
      </c>
      <c r="O4328" s="82" t="str">
        <f>Cal_051922a!$E$2</f>
        <v>Cal_051922a</v>
      </c>
      <c r="P4328" s="158">
        <f>Cal_051922a!$Q$3</f>
        <v>1.8382409380942635</v>
      </c>
      <c r="Q4328" s="158">
        <f>Cal_051922a!$R$3</f>
        <v>0.56187208580813652</v>
      </c>
      <c r="R4328" s="46">
        <v>120.9</v>
      </c>
      <c r="S4328" s="46">
        <v>77.59</v>
      </c>
      <c r="T4328" s="43">
        <f t="shared" ref="T4328:T4329" si="1263">AVERAGE(0.568,0.46,0.491,0.54,0.373,0.487)</f>
        <v>0.4865000000000001</v>
      </c>
      <c r="U4328" s="79">
        <f t="shared" si="1258"/>
        <v>120.4135</v>
      </c>
      <c r="V4328" s="79">
        <f t="shared" si="1259"/>
        <v>77.103499999999997</v>
      </c>
      <c r="W4328" s="465">
        <f t="shared" si="1260"/>
        <v>0.92009191254034883</v>
      </c>
      <c r="X4328" s="465">
        <f t="shared" si="1261"/>
        <v>0.45295693956371003</v>
      </c>
      <c r="Y4328" s="43">
        <f>Cal_051922a!$A$3</f>
        <v>20220519</v>
      </c>
      <c r="Z4328" s="48" t="s">
        <v>1569</v>
      </c>
      <c r="AA4328" s="43">
        <v>20221105</v>
      </c>
      <c r="AE4328" s="689" t="s">
        <v>1250</v>
      </c>
      <c r="AF4328" s="130">
        <v>1</v>
      </c>
      <c r="AG4328" s="130" t="s">
        <v>1634</v>
      </c>
    </row>
    <row r="4329" spans="1:35" x14ac:dyDescent="0.2">
      <c r="A4329" t="s">
        <v>1305</v>
      </c>
      <c r="B4329" s="45">
        <v>20210721</v>
      </c>
      <c r="C4329" s="107" t="s">
        <v>61</v>
      </c>
      <c r="D4329" s="107">
        <v>21</v>
      </c>
      <c r="E4329" s="107">
        <v>7</v>
      </c>
      <c r="H4329" s="107" t="s">
        <v>11</v>
      </c>
      <c r="I4329" s="107">
        <v>290</v>
      </c>
      <c r="J4329" s="107">
        <v>0</v>
      </c>
      <c r="K4329" s="43">
        <v>5</v>
      </c>
      <c r="L4329" s="43">
        <v>1</v>
      </c>
      <c r="M4329" s="43">
        <v>0</v>
      </c>
      <c r="N4329" s="49">
        <v>1</v>
      </c>
      <c r="O4329" s="82" t="str">
        <f>Cal_051922a!$E$2</f>
        <v>Cal_051922a</v>
      </c>
      <c r="P4329" s="158">
        <f>Cal_051922a!$Q$3</f>
        <v>1.8382409380942635</v>
      </c>
      <c r="Q4329" s="158">
        <f>Cal_051922a!$R$3</f>
        <v>0.56187208580813652</v>
      </c>
      <c r="R4329" s="46">
        <v>121.8</v>
      </c>
      <c r="S4329" s="46">
        <v>78.67</v>
      </c>
      <c r="T4329" s="43">
        <f t="shared" si="1263"/>
        <v>0.4865000000000001</v>
      </c>
      <c r="U4329" s="79">
        <f t="shared" si="1258"/>
        <v>121.31349999999999</v>
      </c>
      <c r="V4329" s="79">
        <f t="shared" si="1259"/>
        <v>78.183499999999995</v>
      </c>
      <c r="W4329" s="465">
        <f t="shared" si="1260"/>
        <v>0.91626793322247158</v>
      </c>
      <c r="X4329" s="465">
        <f t="shared" si="1261"/>
        <v>0.47601341494561034</v>
      </c>
      <c r="Y4329" s="43">
        <f>Cal_051922a!$A$3</f>
        <v>20220519</v>
      </c>
      <c r="Z4329" s="48" t="s">
        <v>1569</v>
      </c>
      <c r="AA4329" s="43">
        <v>20221105</v>
      </c>
      <c r="AE4329" s="689" t="s">
        <v>1250</v>
      </c>
      <c r="AF4329" s="130">
        <v>1</v>
      </c>
      <c r="AG4329" s="130" t="s">
        <v>1634</v>
      </c>
    </row>
    <row r="4330" spans="1:35" x14ac:dyDescent="0.2">
      <c r="A4330" t="s">
        <v>1305</v>
      </c>
      <c r="B4330" s="45">
        <v>20210721</v>
      </c>
      <c r="C4330" s="107" t="s">
        <v>61</v>
      </c>
      <c r="D4330" s="107">
        <v>21</v>
      </c>
      <c r="E4330" s="107">
        <v>11</v>
      </c>
      <c r="H4330" s="107" t="s">
        <v>10</v>
      </c>
      <c r="I4330" s="107">
        <v>290</v>
      </c>
      <c r="J4330" s="107">
        <v>0</v>
      </c>
      <c r="K4330" s="43">
        <v>5</v>
      </c>
      <c r="L4330" s="43">
        <v>1</v>
      </c>
      <c r="M4330" s="43">
        <v>0</v>
      </c>
      <c r="N4330" s="49">
        <v>1</v>
      </c>
      <c r="O4330" s="82" t="str">
        <f>Cal_051922a!$E$2</f>
        <v>Cal_051922a</v>
      </c>
      <c r="P4330" s="158">
        <f>Cal_051922a!$Q$3</f>
        <v>1.8382409380942635</v>
      </c>
      <c r="Q4330" s="158">
        <f>Cal_051922a!$R$3</f>
        <v>0.56187208580813652</v>
      </c>
      <c r="R4330" s="46">
        <v>198.8</v>
      </c>
      <c r="S4330" s="46">
        <v>132.69999999999999</v>
      </c>
      <c r="T4330" s="50">
        <v>0.4865000000000001</v>
      </c>
      <c r="U4330" s="79">
        <f t="shared" si="1258"/>
        <v>198.3135</v>
      </c>
      <c r="V4330" s="79">
        <f t="shared" si="1259"/>
        <v>132.21349999999998</v>
      </c>
      <c r="W4330" s="465">
        <f t="shared" si="1260"/>
        <v>1.4042501828426941</v>
      </c>
      <c r="X4330" s="465">
        <f t="shared" si="1261"/>
        <v>0.95019020452830671</v>
      </c>
      <c r="Y4330" s="43">
        <v>20220519</v>
      </c>
      <c r="Z4330" s="48" t="s">
        <v>1569</v>
      </c>
      <c r="AA4330" s="43">
        <v>20221105</v>
      </c>
      <c r="AE4330" s="689" t="s">
        <v>1250</v>
      </c>
      <c r="AF4330" s="130">
        <v>1</v>
      </c>
      <c r="AH4330" s="490" t="s">
        <v>1312</v>
      </c>
    </row>
    <row r="4331" spans="1:35" x14ac:dyDescent="0.2">
      <c r="A4331" t="s">
        <v>1305</v>
      </c>
      <c r="B4331" s="45">
        <v>20210721</v>
      </c>
      <c r="C4331" s="107" t="s">
        <v>61</v>
      </c>
      <c r="D4331" s="107">
        <v>21</v>
      </c>
      <c r="E4331" s="107">
        <v>11</v>
      </c>
      <c r="H4331" s="107" t="s">
        <v>11</v>
      </c>
      <c r="I4331" s="107">
        <v>290</v>
      </c>
      <c r="J4331" s="107">
        <v>0</v>
      </c>
      <c r="K4331" s="43">
        <v>5</v>
      </c>
      <c r="L4331" s="43">
        <v>1</v>
      </c>
      <c r="M4331" s="43">
        <v>0</v>
      </c>
      <c r="N4331" s="49">
        <v>1</v>
      </c>
      <c r="O4331" s="82" t="str">
        <f>Cal_051922a!$E$2</f>
        <v>Cal_051922a</v>
      </c>
      <c r="P4331" s="158">
        <f>Cal_051922a!$Q$3</f>
        <v>1.8382409380942635</v>
      </c>
      <c r="Q4331" s="158">
        <f>Cal_051922a!$R$3</f>
        <v>0.56187208580813652</v>
      </c>
      <c r="R4331" s="46">
        <v>193</v>
      </c>
      <c r="S4331" s="46">
        <v>131.30000000000001</v>
      </c>
      <c r="T4331" s="50">
        <v>0.4865000000000001</v>
      </c>
      <c r="U4331" s="79">
        <f t="shared" si="1258"/>
        <v>192.51349999999999</v>
      </c>
      <c r="V4331" s="79">
        <f t="shared" si="1259"/>
        <v>130.8135</v>
      </c>
      <c r="W4331" s="465">
        <f t="shared" si="1260"/>
        <v>1.3107751328501389</v>
      </c>
      <c r="X4331" s="465">
        <f t="shared" si="1261"/>
        <v>1.0187342411045368</v>
      </c>
      <c r="Y4331" s="43">
        <v>20220519</v>
      </c>
      <c r="Z4331" s="48" t="s">
        <v>1569</v>
      </c>
      <c r="AA4331" s="43">
        <v>20221105</v>
      </c>
      <c r="AE4331" s="689" t="s">
        <v>1250</v>
      </c>
      <c r="AF4331" s="130">
        <v>1</v>
      </c>
      <c r="AH4331" s="490" t="s">
        <v>1312</v>
      </c>
    </row>
    <row r="4332" spans="1:35" s="82" customFormat="1" x14ac:dyDescent="0.2">
      <c r="A4332" s="155" t="s">
        <v>1305</v>
      </c>
      <c r="B4332" s="81">
        <v>20210721</v>
      </c>
      <c r="C4332" s="126" t="s">
        <v>61</v>
      </c>
      <c r="D4332" s="126">
        <v>21</v>
      </c>
      <c r="E4332" s="126">
        <v>11</v>
      </c>
      <c r="F4332" s="107"/>
      <c r="G4332" s="107"/>
      <c r="H4332" s="126" t="s">
        <v>10</v>
      </c>
      <c r="I4332" s="126">
        <v>293</v>
      </c>
      <c r="J4332" s="126">
        <v>5</v>
      </c>
      <c r="K4332" s="82">
        <v>5</v>
      </c>
      <c r="L4332" s="82">
        <v>1</v>
      </c>
      <c r="M4332" s="82">
        <v>0</v>
      </c>
      <c r="N4332" s="83">
        <v>1</v>
      </c>
      <c r="O4332" s="82" t="str">
        <f>Cal_051922a!$E$2</f>
        <v>Cal_051922a</v>
      </c>
      <c r="P4332" s="158">
        <f>Cal_051922a!$Q$3</f>
        <v>1.8382409380942635</v>
      </c>
      <c r="Q4332" s="158">
        <f>Cal_051922a!$R$3</f>
        <v>0.56187208580813652</v>
      </c>
      <c r="R4332" s="84">
        <v>59.46</v>
      </c>
      <c r="S4332" s="84">
        <v>38.200000000000003</v>
      </c>
      <c r="T4332" s="158">
        <f t="shared" ref="T4332:T4335" si="1264">AVERAGE(0.531, 0.694, 0.762, 0.849, 0.778, 0.943)</f>
        <v>0.75950000000000006</v>
      </c>
      <c r="U4332" s="125">
        <f t="shared" si="1258"/>
        <v>58.700499999999998</v>
      </c>
      <c r="V4332" s="125">
        <f t="shared" si="1259"/>
        <v>37.4405</v>
      </c>
      <c r="W4332" s="459">
        <f t="shared" si="1260"/>
        <v>0.44702999784680064</v>
      </c>
      <c r="X4332" s="459">
        <f t="shared" si="1261"/>
        <v>0.21287879363551357</v>
      </c>
      <c r="Y4332" s="82">
        <f>Cal_051922a!$A$3</f>
        <v>20220519</v>
      </c>
      <c r="Z4332" s="694" t="s">
        <v>1526</v>
      </c>
      <c r="AA4332" s="372">
        <v>20220817</v>
      </c>
      <c r="AB4332" s="48"/>
      <c r="AC4332" s="43"/>
      <c r="AD4332" s="43"/>
      <c r="AE4332" s="689" t="s">
        <v>1250</v>
      </c>
      <c r="AF4332" s="567">
        <v>1</v>
      </c>
      <c r="AG4332" s="130" t="s">
        <v>1634</v>
      </c>
      <c r="AH4332" s="159" t="s">
        <v>1286</v>
      </c>
      <c r="AI4332" s="155"/>
    </row>
    <row r="4333" spans="1:35" s="82" customFormat="1" x14ac:dyDescent="0.2">
      <c r="A4333" s="155" t="s">
        <v>1305</v>
      </c>
      <c r="B4333" s="81">
        <v>20210721</v>
      </c>
      <c r="C4333" s="126" t="s">
        <v>61</v>
      </c>
      <c r="D4333" s="126">
        <v>21</v>
      </c>
      <c r="E4333" s="126">
        <v>11</v>
      </c>
      <c r="F4333" s="107"/>
      <c r="G4333" s="107"/>
      <c r="H4333" s="126" t="s">
        <v>11</v>
      </c>
      <c r="I4333" s="126">
        <v>292</v>
      </c>
      <c r="J4333" s="126">
        <v>5</v>
      </c>
      <c r="K4333" s="82">
        <v>5</v>
      </c>
      <c r="L4333" s="82">
        <v>1</v>
      </c>
      <c r="M4333" s="82">
        <v>0</v>
      </c>
      <c r="N4333" s="83">
        <v>1</v>
      </c>
      <c r="O4333" s="82" t="str">
        <f>Cal_051922a!$E$2</f>
        <v>Cal_051922a</v>
      </c>
      <c r="P4333" s="158">
        <f>Cal_051922a!$Q$3</f>
        <v>1.8382409380942635</v>
      </c>
      <c r="Q4333" s="158">
        <f>Cal_051922a!$R$3</f>
        <v>0.56187208580813652</v>
      </c>
      <c r="R4333" s="84">
        <v>65.09</v>
      </c>
      <c r="S4333" s="84">
        <v>40.22</v>
      </c>
      <c r="T4333" s="158">
        <f t="shared" si="1264"/>
        <v>0.75950000000000006</v>
      </c>
      <c r="U4333" s="125">
        <f t="shared" si="1258"/>
        <v>64.330500000000001</v>
      </c>
      <c r="V4333" s="125">
        <f t="shared" si="1259"/>
        <v>39.460499999999996</v>
      </c>
      <c r="W4333" s="459">
        <f t="shared" si="1260"/>
        <v>0.5247276642756078</v>
      </c>
      <c r="X4333" s="459">
        <f t="shared" si="1261"/>
        <v>0.17316659679417917</v>
      </c>
      <c r="Y4333" s="82">
        <f>Cal_051922a!$A$3</f>
        <v>20220519</v>
      </c>
      <c r="Z4333" s="694" t="s">
        <v>1526</v>
      </c>
      <c r="AA4333" s="372">
        <v>20220817</v>
      </c>
      <c r="AB4333" s="48"/>
      <c r="AC4333" s="43"/>
      <c r="AD4333" s="43"/>
      <c r="AE4333" s="689" t="s">
        <v>1250</v>
      </c>
      <c r="AF4333" s="567">
        <v>1</v>
      </c>
      <c r="AG4333" s="130" t="s">
        <v>1634</v>
      </c>
      <c r="AH4333" s="159" t="s">
        <v>1287</v>
      </c>
      <c r="AI4333" s="155"/>
    </row>
    <row r="4334" spans="1:35" s="372" customFormat="1" x14ac:dyDescent="0.2">
      <c r="A4334" s="371" t="s">
        <v>1305</v>
      </c>
      <c r="B4334" s="462">
        <v>20210721</v>
      </c>
      <c r="C4334" s="373" t="s">
        <v>61</v>
      </c>
      <c r="D4334" s="373">
        <v>21</v>
      </c>
      <c r="E4334" s="373">
        <v>11</v>
      </c>
      <c r="F4334" s="107"/>
      <c r="G4334" s="107"/>
      <c r="H4334" s="373" t="s">
        <v>10</v>
      </c>
      <c r="I4334" s="373">
        <v>550</v>
      </c>
      <c r="J4334" s="373">
        <v>20</v>
      </c>
      <c r="K4334" s="372">
        <v>5</v>
      </c>
      <c r="L4334" s="372">
        <v>1</v>
      </c>
      <c r="M4334" s="372">
        <v>0</v>
      </c>
      <c r="N4334" s="375">
        <v>1</v>
      </c>
      <c r="O4334" s="82" t="str">
        <f>Cal_051922a!$E$2</f>
        <v>Cal_051922a</v>
      </c>
      <c r="P4334" s="158">
        <f>Cal_051922a!$Q$3</f>
        <v>1.8382409380942635</v>
      </c>
      <c r="Q4334" s="158">
        <f>Cal_051922a!$R$3</f>
        <v>0.56187208580813652</v>
      </c>
      <c r="R4334" s="376">
        <v>50.05</v>
      </c>
      <c r="S4334" s="376">
        <v>29.31</v>
      </c>
      <c r="T4334" s="158">
        <f t="shared" si="1264"/>
        <v>0.75950000000000006</v>
      </c>
      <c r="U4334" s="378">
        <f t="shared" si="1258"/>
        <v>49.290499999999994</v>
      </c>
      <c r="V4334" s="378">
        <f t="shared" si="1259"/>
        <v>28.5505</v>
      </c>
      <c r="W4334" s="464">
        <f t="shared" si="1260"/>
        <v>0.23232026267984218</v>
      </c>
      <c r="X4334" s="464">
        <f t="shared" si="1261"/>
        <v>3.5757582225892225E-2</v>
      </c>
      <c r="Y4334" s="82">
        <f>Cal_051922a!$A$3</f>
        <v>20220519</v>
      </c>
      <c r="Z4334" s="694" t="s">
        <v>1526</v>
      </c>
      <c r="AA4334" s="372">
        <v>20220817</v>
      </c>
      <c r="AB4334" s="48"/>
      <c r="AC4334" s="43"/>
      <c r="AD4334" s="43"/>
      <c r="AE4334" s="689" t="s">
        <v>1250</v>
      </c>
      <c r="AF4334" s="628">
        <v>1</v>
      </c>
      <c r="AG4334" s="130" t="s">
        <v>1634</v>
      </c>
      <c r="AH4334" s="750" t="s">
        <v>1845</v>
      </c>
      <c r="AI4334" s="371"/>
    </row>
    <row r="4335" spans="1:35" s="372" customFormat="1" x14ac:dyDescent="0.2">
      <c r="A4335" s="371" t="s">
        <v>1305</v>
      </c>
      <c r="B4335" s="462">
        <v>20210721</v>
      </c>
      <c r="C4335" s="373" t="s">
        <v>61</v>
      </c>
      <c r="D4335" s="373">
        <v>21</v>
      </c>
      <c r="E4335" s="373">
        <v>11</v>
      </c>
      <c r="F4335" s="107"/>
      <c r="G4335" s="107"/>
      <c r="H4335" s="373" t="s">
        <v>11</v>
      </c>
      <c r="I4335" s="373">
        <v>550</v>
      </c>
      <c r="J4335" s="373">
        <v>20</v>
      </c>
      <c r="K4335" s="372">
        <v>5</v>
      </c>
      <c r="L4335" s="372">
        <v>1</v>
      </c>
      <c r="M4335" s="372">
        <v>0</v>
      </c>
      <c r="N4335" s="375">
        <v>1</v>
      </c>
      <c r="O4335" s="82" t="str">
        <f>Cal_051922a!$E$2</f>
        <v>Cal_051922a</v>
      </c>
      <c r="P4335" s="158">
        <f>Cal_051922a!$Q$3</f>
        <v>1.8382409380942635</v>
      </c>
      <c r="Q4335" s="158">
        <f>Cal_051922a!$R$3</f>
        <v>0.56187208580813652</v>
      </c>
      <c r="R4335" s="376">
        <v>111.2</v>
      </c>
      <c r="S4335" s="376">
        <v>63.18</v>
      </c>
      <c r="T4335" s="158">
        <f t="shared" si="1264"/>
        <v>0.75950000000000006</v>
      </c>
      <c r="U4335" s="378">
        <f t="shared" si="1258"/>
        <v>110.4405</v>
      </c>
      <c r="V4335" s="378">
        <f t="shared" si="1259"/>
        <v>62.420499999999997</v>
      </c>
      <c r="W4335" s="464">
        <f t="shared" si="1260"/>
        <v>0.53789869883732044</v>
      </c>
      <c r="X4335" s="464">
        <f t="shared" si="1261"/>
        <v>4.8204981236177231E-2</v>
      </c>
      <c r="Y4335" s="82">
        <f>Cal_051922a!$A$3</f>
        <v>20220519</v>
      </c>
      <c r="Z4335" s="694" t="s">
        <v>1526</v>
      </c>
      <c r="AA4335" s="372">
        <v>20220817</v>
      </c>
      <c r="AB4335" s="48"/>
      <c r="AC4335" s="43"/>
      <c r="AD4335" s="43"/>
      <c r="AE4335" s="689" t="s">
        <v>1250</v>
      </c>
      <c r="AF4335" s="628">
        <v>4</v>
      </c>
      <c r="AG4335" s="130" t="s">
        <v>1634</v>
      </c>
      <c r="AH4335" s="750" t="s">
        <v>1846</v>
      </c>
      <c r="AI4335" s="371"/>
    </row>
    <row r="4336" spans="1:35" x14ac:dyDescent="0.2">
      <c r="A4336" t="s">
        <v>1305</v>
      </c>
      <c r="B4336" s="45">
        <v>20210721</v>
      </c>
      <c r="C4336" s="107" t="s">
        <v>61</v>
      </c>
      <c r="D4336" s="107">
        <v>21</v>
      </c>
      <c r="E4336" s="107">
        <v>16</v>
      </c>
      <c r="H4336" s="107" t="s">
        <v>10</v>
      </c>
      <c r="I4336" s="107">
        <v>290</v>
      </c>
      <c r="J4336" s="107">
        <v>0</v>
      </c>
      <c r="K4336" s="43">
        <v>5</v>
      </c>
      <c r="L4336" s="43">
        <v>1</v>
      </c>
      <c r="M4336" s="43">
        <v>0</v>
      </c>
      <c r="N4336" s="49">
        <v>1</v>
      </c>
      <c r="O4336" s="82" t="str">
        <f>Cal_051922a!$E$2</f>
        <v>Cal_051922a</v>
      </c>
      <c r="P4336" s="158">
        <f>Cal_051922a!$Q$3</f>
        <v>1.8382409380942635</v>
      </c>
      <c r="Q4336" s="158">
        <f>Cal_051922a!$R$3</f>
        <v>0.56187208580813652</v>
      </c>
      <c r="R4336" s="46">
        <v>97.74</v>
      </c>
      <c r="S4336" s="46">
        <v>60.29</v>
      </c>
      <c r="T4336" s="43">
        <f t="shared" ref="T4336:T4337" si="1265">AVERAGE(0.568,0.46,0.491,0.54,0.373,0.487)</f>
        <v>0.4865000000000001</v>
      </c>
      <c r="U4336" s="79">
        <f t="shared" si="1258"/>
        <v>97.253499999999988</v>
      </c>
      <c r="V4336" s="79">
        <f t="shared" si="1259"/>
        <v>59.8035</v>
      </c>
      <c r="W4336" s="465">
        <f t="shared" si="1260"/>
        <v>0.79560014141390101</v>
      </c>
      <c r="X4336" s="465">
        <f t="shared" si="1261"/>
        <v>0.26937261633127391</v>
      </c>
      <c r="Y4336" s="43">
        <f>Cal_051922a!$A$3</f>
        <v>20220519</v>
      </c>
      <c r="Z4336" s="48" t="s">
        <v>1569</v>
      </c>
      <c r="AA4336" s="43">
        <v>20221105</v>
      </c>
      <c r="AE4336" s="689" t="s">
        <v>1250</v>
      </c>
      <c r="AF4336" s="130">
        <v>1</v>
      </c>
      <c r="AG4336" s="130" t="s">
        <v>1634</v>
      </c>
    </row>
    <row r="4337" spans="1:35" x14ac:dyDescent="0.2">
      <c r="A4337" t="s">
        <v>1305</v>
      </c>
      <c r="B4337" s="45">
        <v>20210721</v>
      </c>
      <c r="C4337" s="107" t="s">
        <v>61</v>
      </c>
      <c r="D4337" s="107">
        <v>21</v>
      </c>
      <c r="E4337" s="107">
        <v>16</v>
      </c>
      <c r="H4337" s="107" t="s">
        <v>11</v>
      </c>
      <c r="I4337" s="107">
        <v>290</v>
      </c>
      <c r="J4337" s="107">
        <v>0</v>
      </c>
      <c r="K4337" s="43">
        <v>5</v>
      </c>
      <c r="L4337" s="43">
        <v>1</v>
      </c>
      <c r="M4337" s="43">
        <v>0</v>
      </c>
      <c r="N4337" s="49">
        <v>1</v>
      </c>
      <c r="O4337" s="82" t="str">
        <f>Cal_051922a!$E$2</f>
        <v>Cal_051922a</v>
      </c>
      <c r="P4337" s="158">
        <f>Cal_051922a!$Q$3</f>
        <v>1.8382409380942635</v>
      </c>
      <c r="Q4337" s="158">
        <f>Cal_051922a!$R$3</f>
        <v>0.56187208580813652</v>
      </c>
      <c r="R4337" s="46">
        <v>94.57</v>
      </c>
      <c r="S4337" s="46">
        <v>59.88</v>
      </c>
      <c r="T4337" s="43">
        <f t="shared" si="1265"/>
        <v>0.4865000000000001</v>
      </c>
      <c r="U4337" s="79">
        <f t="shared" si="1258"/>
        <v>94.083499999999987</v>
      </c>
      <c r="V4337" s="79">
        <f t="shared" si="1259"/>
        <v>59.393500000000003</v>
      </c>
      <c r="W4337" s="465">
        <f t="shared" si="1260"/>
        <v>0.73696579187311673</v>
      </c>
      <c r="X4337" s="465">
        <f t="shared" si="1261"/>
        <v>0.32070574051441997</v>
      </c>
      <c r="Y4337" s="43">
        <f>Cal_051922a!$A$3</f>
        <v>20220519</v>
      </c>
      <c r="Z4337" s="48" t="s">
        <v>1569</v>
      </c>
      <c r="AA4337" s="43">
        <v>20221105</v>
      </c>
      <c r="AE4337" s="689" t="s">
        <v>1250</v>
      </c>
      <c r="AF4337" s="130">
        <v>1</v>
      </c>
      <c r="AG4337" s="130" t="s">
        <v>1634</v>
      </c>
    </row>
    <row r="4338" spans="1:35" s="82" customFormat="1" x14ac:dyDescent="0.2">
      <c r="A4338" s="155" t="s">
        <v>1305</v>
      </c>
      <c r="B4338" s="81">
        <v>20210721</v>
      </c>
      <c r="C4338" s="126" t="s">
        <v>61</v>
      </c>
      <c r="D4338" s="126">
        <v>21</v>
      </c>
      <c r="E4338" s="126">
        <v>16</v>
      </c>
      <c r="F4338" s="107"/>
      <c r="G4338" s="107"/>
      <c r="H4338" s="126" t="s">
        <v>10</v>
      </c>
      <c r="I4338" s="126">
        <v>295</v>
      </c>
      <c r="J4338" s="126">
        <v>5</v>
      </c>
      <c r="K4338" s="82">
        <v>5</v>
      </c>
      <c r="L4338" s="82">
        <v>1</v>
      </c>
      <c r="M4338" s="82">
        <v>0</v>
      </c>
      <c r="N4338" s="83">
        <v>1</v>
      </c>
      <c r="O4338" s="82" t="str">
        <f>Cal_051922a!$E$2</f>
        <v>Cal_051922a</v>
      </c>
      <c r="P4338" s="158">
        <f>Cal_051922a!$Q$3</f>
        <v>1.8382409380942635</v>
      </c>
      <c r="Q4338" s="158">
        <f>Cal_051922a!$R$3</f>
        <v>0.56187208580813652</v>
      </c>
      <c r="R4338" s="84">
        <v>28.95</v>
      </c>
      <c r="S4338" s="84">
        <v>17.14</v>
      </c>
      <c r="T4338" s="158">
        <f t="shared" ref="T4338:T4341" si="1266">AVERAGE(0.531, 0.694, 0.762, 0.849, 0.778, 0.943)</f>
        <v>0.75950000000000006</v>
      </c>
      <c r="U4338" s="125">
        <f t="shared" si="1258"/>
        <v>28.1905</v>
      </c>
      <c r="V4338" s="125">
        <f t="shared" si="1259"/>
        <v>16.380500000000001</v>
      </c>
      <c r="W4338" s="459">
        <f t="shared" si="1260"/>
        <v>0.24664306526926028</v>
      </c>
      <c r="X4338" s="459">
        <f t="shared" si="1261"/>
        <v>4.0114597992668491E-2</v>
      </c>
      <c r="Y4338" s="82">
        <f>Cal_051922a!$A$3</f>
        <v>20220519</v>
      </c>
      <c r="Z4338" s="694" t="s">
        <v>1526</v>
      </c>
      <c r="AA4338" s="372">
        <v>20220817</v>
      </c>
      <c r="AB4338" s="48"/>
      <c r="AC4338" s="43"/>
      <c r="AD4338" s="43"/>
      <c r="AE4338" s="689" t="s">
        <v>1250</v>
      </c>
      <c r="AF4338" s="567">
        <v>1</v>
      </c>
      <c r="AG4338" s="130" t="s">
        <v>1634</v>
      </c>
      <c r="AH4338" s="159" t="s">
        <v>1290</v>
      </c>
      <c r="AI4338" s="155"/>
    </row>
    <row r="4339" spans="1:35" s="82" customFormat="1" x14ac:dyDescent="0.2">
      <c r="A4339" s="155" t="s">
        <v>1305</v>
      </c>
      <c r="B4339" s="81">
        <v>20210721</v>
      </c>
      <c r="C4339" s="126" t="s">
        <v>61</v>
      </c>
      <c r="D4339" s="126">
        <v>21</v>
      </c>
      <c r="E4339" s="126">
        <v>16</v>
      </c>
      <c r="F4339" s="107"/>
      <c r="G4339" s="107"/>
      <c r="H4339" s="126" t="s">
        <v>11</v>
      </c>
      <c r="I4339" s="126">
        <v>294</v>
      </c>
      <c r="J4339" s="126">
        <v>5</v>
      </c>
      <c r="K4339" s="82">
        <v>5</v>
      </c>
      <c r="L4339" s="82">
        <v>1</v>
      </c>
      <c r="M4339" s="82">
        <v>0</v>
      </c>
      <c r="N4339" s="83">
        <v>1</v>
      </c>
      <c r="O4339" s="82" t="str">
        <f>Cal_051922a!$E$2</f>
        <v>Cal_051922a</v>
      </c>
      <c r="P4339" s="158">
        <f>Cal_051922a!$Q$3</f>
        <v>1.8382409380942635</v>
      </c>
      <c r="Q4339" s="158">
        <f>Cal_051922a!$R$3</f>
        <v>0.56187208580813652</v>
      </c>
      <c r="R4339" s="84">
        <v>24.65</v>
      </c>
      <c r="S4339" s="84">
        <v>15.4</v>
      </c>
      <c r="T4339" s="158">
        <f t="shared" si="1266"/>
        <v>0.75950000000000006</v>
      </c>
      <c r="U4339" s="125">
        <f t="shared" si="1258"/>
        <v>23.890499999999999</v>
      </c>
      <c r="V4339" s="125">
        <f t="shared" si="1259"/>
        <v>14.640499999999999</v>
      </c>
      <c r="W4339" s="459">
        <f t="shared" si="1260"/>
        <v>0.19383644218075713</v>
      </c>
      <c r="X4339" s="459">
        <f t="shared" si="1261"/>
        <v>6.3332473167392822E-2</v>
      </c>
      <c r="Y4339" s="82">
        <f>Cal_051922a!$A$3</f>
        <v>20220519</v>
      </c>
      <c r="Z4339" s="694" t="s">
        <v>1526</v>
      </c>
      <c r="AA4339" s="372">
        <v>20220817</v>
      </c>
      <c r="AB4339" s="48"/>
      <c r="AC4339" s="43"/>
      <c r="AD4339" s="43"/>
      <c r="AE4339" s="689" t="s">
        <v>1250</v>
      </c>
      <c r="AF4339" s="567">
        <v>1</v>
      </c>
      <c r="AG4339" s="130" t="s">
        <v>1634</v>
      </c>
      <c r="AH4339" s="159" t="s">
        <v>1291</v>
      </c>
      <c r="AI4339" s="155"/>
    </row>
    <row r="4340" spans="1:35" s="372" customFormat="1" x14ac:dyDescent="0.2">
      <c r="A4340" s="371" t="s">
        <v>1305</v>
      </c>
      <c r="B4340" s="462">
        <v>20210721</v>
      </c>
      <c r="C4340" s="373" t="s">
        <v>61</v>
      </c>
      <c r="D4340" s="373">
        <v>21</v>
      </c>
      <c r="E4340" s="373">
        <v>16</v>
      </c>
      <c r="F4340" s="107"/>
      <c r="G4340" s="107"/>
      <c r="H4340" s="373" t="s">
        <v>10</v>
      </c>
      <c r="I4340" s="373">
        <v>551</v>
      </c>
      <c r="J4340" s="373">
        <v>20</v>
      </c>
      <c r="K4340" s="372">
        <v>5</v>
      </c>
      <c r="L4340" s="372">
        <v>1</v>
      </c>
      <c r="M4340" s="372">
        <v>0</v>
      </c>
      <c r="N4340" s="375">
        <v>1</v>
      </c>
      <c r="O4340" s="82" t="str">
        <f>Cal_051922a!$E$2</f>
        <v>Cal_051922a</v>
      </c>
      <c r="P4340" s="158">
        <f>Cal_051922a!$Q$3</f>
        <v>1.8382409380942635</v>
      </c>
      <c r="Q4340" s="158">
        <f>Cal_051922a!$R$3</f>
        <v>0.56187208580813652</v>
      </c>
      <c r="R4340" s="376">
        <v>21.85</v>
      </c>
      <c r="S4340" s="376">
        <v>13.02</v>
      </c>
      <c r="T4340" s="158">
        <f t="shared" si="1266"/>
        <v>0.75950000000000006</v>
      </c>
      <c r="U4340" s="378">
        <f t="shared" si="1258"/>
        <v>21.090500000000002</v>
      </c>
      <c r="V4340" s="378">
        <f t="shared" si="1259"/>
        <v>12.2605</v>
      </c>
      <c r="W4340" s="464">
        <f t="shared" si="1260"/>
        <v>9.8730226248116781E-2</v>
      </c>
      <c r="X4340" s="464">
        <f t="shared" si="1261"/>
        <v>1.6182063222132621E-2</v>
      </c>
      <c r="Y4340" s="82">
        <f>Cal_051922a!$A$3</f>
        <v>20220519</v>
      </c>
      <c r="Z4340" s="694" t="s">
        <v>1526</v>
      </c>
      <c r="AA4340" s="372">
        <v>20220817</v>
      </c>
      <c r="AB4340" s="48"/>
      <c r="AC4340" s="43"/>
      <c r="AD4340" s="43"/>
      <c r="AE4340" s="689" t="s">
        <v>1250</v>
      </c>
      <c r="AF4340" s="628">
        <v>1</v>
      </c>
      <c r="AG4340" s="130" t="s">
        <v>1634</v>
      </c>
      <c r="AH4340" s="382" t="s">
        <v>953</v>
      </c>
      <c r="AI4340" s="371"/>
    </row>
    <row r="4341" spans="1:35" s="372" customFormat="1" x14ac:dyDescent="0.2">
      <c r="A4341" s="371" t="s">
        <v>1305</v>
      </c>
      <c r="B4341" s="462">
        <v>20210721</v>
      </c>
      <c r="C4341" s="373" t="s">
        <v>61</v>
      </c>
      <c r="D4341" s="373">
        <v>21</v>
      </c>
      <c r="E4341" s="373">
        <v>16</v>
      </c>
      <c r="F4341" s="107"/>
      <c r="G4341" s="107"/>
      <c r="H4341" s="373" t="s">
        <v>11</v>
      </c>
      <c r="I4341" s="373">
        <v>551</v>
      </c>
      <c r="J4341" s="373">
        <v>20</v>
      </c>
      <c r="K4341" s="372">
        <v>5</v>
      </c>
      <c r="L4341" s="372">
        <v>1</v>
      </c>
      <c r="M4341" s="372">
        <v>0</v>
      </c>
      <c r="N4341" s="375">
        <v>1</v>
      </c>
      <c r="O4341" s="82" t="str">
        <f>Cal_051922a!$E$2</f>
        <v>Cal_051922a</v>
      </c>
      <c r="P4341" s="158">
        <f>Cal_051922a!$Q$3</f>
        <v>1.8382409380942635</v>
      </c>
      <c r="Q4341" s="158">
        <f>Cal_051922a!$R$3</f>
        <v>0.56187208580813652</v>
      </c>
      <c r="R4341" s="376">
        <v>19.12</v>
      </c>
      <c r="S4341" s="376">
        <v>11.05</v>
      </c>
      <c r="T4341" s="158">
        <f t="shared" si="1266"/>
        <v>0.75950000000000006</v>
      </c>
      <c r="U4341" s="378">
        <f t="shared" si="1258"/>
        <v>18.360500000000002</v>
      </c>
      <c r="V4341" s="378">
        <f t="shared" si="1259"/>
        <v>10.290500000000002</v>
      </c>
      <c r="W4341" s="464">
        <f t="shared" si="1260"/>
        <v>9.0232494430611807E-2</v>
      </c>
      <c r="X4341" s="464">
        <f t="shared" si="1261"/>
        <v>6.2158490132609252E-3</v>
      </c>
      <c r="Y4341" s="82">
        <f>Cal_051922a!$A$3</f>
        <v>20220519</v>
      </c>
      <c r="Z4341" s="694" t="s">
        <v>1526</v>
      </c>
      <c r="AA4341" s="372">
        <v>20220817</v>
      </c>
      <c r="AB4341" s="48"/>
      <c r="AC4341" s="43"/>
      <c r="AD4341" s="43"/>
      <c r="AE4341" s="689" t="s">
        <v>1250</v>
      </c>
      <c r="AF4341" s="628">
        <v>1</v>
      </c>
      <c r="AG4341" s="130" t="s">
        <v>1634</v>
      </c>
      <c r="AH4341" s="382" t="s">
        <v>954</v>
      </c>
      <c r="AI4341" s="371"/>
    </row>
    <row r="4342" spans="1:35" x14ac:dyDescent="0.2">
      <c r="A4342" t="s">
        <v>1305</v>
      </c>
      <c r="B4342" s="45">
        <v>20210721</v>
      </c>
      <c r="C4342" s="107" t="s">
        <v>61</v>
      </c>
      <c r="D4342" s="107">
        <v>21</v>
      </c>
      <c r="E4342" s="107">
        <v>21</v>
      </c>
      <c r="H4342" s="107" t="s">
        <v>10</v>
      </c>
      <c r="I4342" s="107">
        <v>290</v>
      </c>
      <c r="J4342" s="107">
        <v>0</v>
      </c>
      <c r="K4342" s="43">
        <v>5</v>
      </c>
      <c r="L4342" s="43">
        <v>1</v>
      </c>
      <c r="M4342" s="43">
        <v>0</v>
      </c>
      <c r="N4342" s="49">
        <v>1</v>
      </c>
      <c r="O4342" s="82" t="str">
        <f>Cal_051922a!$E$2</f>
        <v>Cal_051922a</v>
      </c>
      <c r="P4342" s="158">
        <f>Cal_051922a!$Q$3</f>
        <v>1.8382409380942635</v>
      </c>
      <c r="Q4342" s="158">
        <f>Cal_051922a!$R$3</f>
        <v>0.56187208580813652</v>
      </c>
      <c r="R4342" s="46">
        <v>26.6</v>
      </c>
      <c r="S4342" s="46">
        <v>16.97</v>
      </c>
      <c r="T4342" s="43">
        <f t="shared" ref="T4342:T4343" si="1267">AVERAGE(0.568,0.46,0.491,0.54,0.373,0.487)</f>
        <v>0.4865000000000001</v>
      </c>
      <c r="U4342" s="79">
        <f t="shared" si="1258"/>
        <v>26.113500000000002</v>
      </c>
      <c r="V4342" s="79">
        <f t="shared" si="1259"/>
        <v>16.483499999999999</v>
      </c>
      <c r="W4342" s="465">
        <f t="shared" si="1260"/>
        <v>0.2045828935064318</v>
      </c>
      <c r="X4342" s="465">
        <f t="shared" si="1261"/>
        <v>8.895307767071646E-2</v>
      </c>
      <c r="Y4342" s="43">
        <f>Cal_051922a!$A$3</f>
        <v>20220519</v>
      </c>
      <c r="Z4342" s="48" t="s">
        <v>1569</v>
      </c>
      <c r="AA4342" s="43">
        <v>20221105</v>
      </c>
      <c r="AE4342" s="689" t="s">
        <v>1250</v>
      </c>
      <c r="AF4342" s="130">
        <v>1</v>
      </c>
      <c r="AG4342" s="130" t="s">
        <v>1634</v>
      </c>
    </row>
    <row r="4343" spans="1:35" x14ac:dyDescent="0.2">
      <c r="A4343" t="s">
        <v>1305</v>
      </c>
      <c r="B4343" s="45">
        <v>20210721</v>
      </c>
      <c r="C4343" s="107" t="s">
        <v>61</v>
      </c>
      <c r="D4343" s="107">
        <v>21</v>
      </c>
      <c r="E4343" s="107">
        <v>21</v>
      </c>
      <c r="H4343" s="107" t="s">
        <v>11</v>
      </c>
      <c r="I4343" s="107">
        <v>290</v>
      </c>
      <c r="J4343" s="107">
        <v>0</v>
      </c>
      <c r="K4343" s="43">
        <v>5</v>
      </c>
      <c r="L4343" s="43">
        <v>1</v>
      </c>
      <c r="M4343" s="43">
        <v>0</v>
      </c>
      <c r="N4343" s="49">
        <v>1</v>
      </c>
      <c r="O4343" s="82" t="str">
        <f>Cal_051922a!$E$2</f>
        <v>Cal_051922a</v>
      </c>
      <c r="P4343" s="158">
        <f>Cal_051922a!$Q$3</f>
        <v>1.8382409380942635</v>
      </c>
      <c r="Q4343" s="158">
        <f>Cal_051922a!$R$3</f>
        <v>0.56187208580813652</v>
      </c>
      <c r="R4343" s="46">
        <v>27.74</v>
      </c>
      <c r="S4343" s="46">
        <v>17.850000000000001</v>
      </c>
      <c r="T4343" s="43">
        <f t="shared" si="1267"/>
        <v>0.4865000000000001</v>
      </c>
      <c r="U4343" s="79">
        <f t="shared" si="1258"/>
        <v>27.253499999999999</v>
      </c>
      <c r="V4343" s="79">
        <f t="shared" si="1259"/>
        <v>17.363500000000002</v>
      </c>
      <c r="W4343" s="465">
        <f t="shared" si="1260"/>
        <v>0.21010641918780992</v>
      </c>
      <c r="X4343" s="465">
        <f t="shared" si="1261"/>
        <v>9.9100474708171835E-2</v>
      </c>
      <c r="Y4343" s="43">
        <f>Cal_051922a!$A$3</f>
        <v>20220519</v>
      </c>
      <c r="Z4343" s="48" t="s">
        <v>1569</v>
      </c>
      <c r="AA4343" s="43">
        <v>20221105</v>
      </c>
      <c r="AE4343" s="689" t="s">
        <v>1250</v>
      </c>
      <c r="AF4343" s="130">
        <v>1</v>
      </c>
      <c r="AG4343" s="130" t="s">
        <v>1634</v>
      </c>
    </row>
    <row r="4344" spans="1:35" x14ac:dyDescent="0.2">
      <c r="A4344" t="s">
        <v>1305</v>
      </c>
      <c r="B4344" s="45">
        <v>20210721</v>
      </c>
      <c r="C4344" s="107" t="s">
        <v>61</v>
      </c>
      <c r="D4344" s="107">
        <v>21</v>
      </c>
      <c r="E4344" s="107">
        <v>21</v>
      </c>
      <c r="H4344" s="107" t="s">
        <v>10</v>
      </c>
      <c r="I4344" s="107">
        <v>290</v>
      </c>
      <c r="J4344" s="107">
        <v>10</v>
      </c>
      <c r="K4344" s="43">
        <v>5</v>
      </c>
      <c r="L4344" s="43">
        <v>1</v>
      </c>
      <c r="M4344" s="43">
        <v>0</v>
      </c>
      <c r="N4344" s="49">
        <v>1</v>
      </c>
      <c r="O4344" s="82" t="str">
        <f>Cal_051922a!$E$2</f>
        <v>Cal_051922a</v>
      </c>
      <c r="P4344" s="158">
        <f>Cal_051922a!$Q$3</f>
        <v>1.8382409380942635</v>
      </c>
      <c r="Q4344" s="158">
        <f>Cal_051922a!$R$3</f>
        <v>0.56187208580813652</v>
      </c>
      <c r="R4344" s="46">
        <v>21.13</v>
      </c>
      <c r="S4344" s="46">
        <v>13.41</v>
      </c>
      <c r="T4344" s="50">
        <f t="shared" ref="T4344:T4345" si="1268">AVERAGE(0.765, 0.963, 0.949, 0.629, 0.835, 0.766)</f>
        <v>0.8178333333333333</v>
      </c>
      <c r="U4344" s="79">
        <f t="shared" si="1258"/>
        <v>20.312166666666666</v>
      </c>
      <c r="V4344" s="79">
        <f t="shared" si="1259"/>
        <v>12.592166666666667</v>
      </c>
      <c r="W4344" s="465">
        <f t="shared" si="1260"/>
        <v>0.16400622407784557</v>
      </c>
      <c r="X4344" s="465">
        <f t="shared" si="1261"/>
        <v>6.0233401713067465E-2</v>
      </c>
      <c r="Y4344" s="43">
        <f>Cal_051922a!$A$3</f>
        <v>20220519</v>
      </c>
      <c r="Z4344" s="48" t="s">
        <v>2007</v>
      </c>
      <c r="AA4344" s="43">
        <v>20230214</v>
      </c>
      <c r="AE4344" s="689" t="s">
        <v>1250</v>
      </c>
      <c r="AF4344" s="130">
        <v>1</v>
      </c>
    </row>
    <row r="4345" spans="1:35" x14ac:dyDescent="0.2">
      <c r="A4345" t="s">
        <v>1305</v>
      </c>
      <c r="B4345" s="45">
        <v>20210721</v>
      </c>
      <c r="C4345" s="107" t="s">
        <v>61</v>
      </c>
      <c r="D4345" s="107">
        <v>21</v>
      </c>
      <c r="E4345" s="107">
        <v>21</v>
      </c>
      <c r="H4345" s="107" t="s">
        <v>11</v>
      </c>
      <c r="I4345" s="107">
        <v>290</v>
      </c>
      <c r="J4345" s="107">
        <v>10</v>
      </c>
      <c r="K4345" s="43">
        <v>5</v>
      </c>
      <c r="L4345" s="43">
        <v>1</v>
      </c>
      <c r="M4345" s="43">
        <v>0</v>
      </c>
      <c r="N4345" s="49">
        <v>1</v>
      </c>
      <c r="O4345" s="82" t="str">
        <f>Cal_051922a!$E$2</f>
        <v>Cal_051922a</v>
      </c>
      <c r="P4345" s="158">
        <f>Cal_051922a!$Q$3</f>
        <v>1.8382409380942635</v>
      </c>
      <c r="Q4345" s="158">
        <f>Cal_051922a!$R$3</f>
        <v>0.56187208580813652</v>
      </c>
      <c r="R4345" s="46">
        <v>20.96</v>
      </c>
      <c r="S4345" s="46">
        <v>13.42</v>
      </c>
      <c r="T4345" s="50">
        <f t="shared" si="1268"/>
        <v>0.8178333333333333</v>
      </c>
      <c r="U4345" s="79">
        <f t="shared" si="1258"/>
        <v>20.142166666666668</v>
      </c>
      <c r="V4345" s="79">
        <f t="shared" si="1259"/>
        <v>12.602166666666667</v>
      </c>
      <c r="W4345" s="465">
        <f t="shared" si="1260"/>
        <v>0.1601822447599684</v>
      </c>
      <c r="X4345" s="465">
        <f t="shared" si="1261"/>
        <v>6.4235459698204087E-2</v>
      </c>
      <c r="Y4345" s="43">
        <f>Cal_051922a!$A$3</f>
        <v>20220519</v>
      </c>
      <c r="Z4345" s="48" t="s">
        <v>2007</v>
      </c>
      <c r="AA4345" s="43">
        <v>20230214</v>
      </c>
      <c r="AE4345" s="689" t="s">
        <v>1250</v>
      </c>
      <c r="AF4345" s="130">
        <v>1</v>
      </c>
    </row>
    <row r="4346" spans="1:35" s="82" customFormat="1" x14ac:dyDescent="0.2">
      <c r="A4346" s="155" t="s">
        <v>1305</v>
      </c>
      <c r="B4346" s="81">
        <v>20210721</v>
      </c>
      <c r="C4346" s="126" t="s">
        <v>61</v>
      </c>
      <c r="D4346" s="126">
        <v>21</v>
      </c>
      <c r="E4346" s="126">
        <v>21</v>
      </c>
      <c r="F4346" s="107"/>
      <c r="G4346" s="107"/>
      <c r="H4346" s="126" t="s">
        <v>10</v>
      </c>
      <c r="I4346" s="126">
        <v>293</v>
      </c>
      <c r="J4346" s="126">
        <v>5</v>
      </c>
      <c r="K4346" s="82">
        <v>5</v>
      </c>
      <c r="L4346" s="82">
        <v>1</v>
      </c>
      <c r="M4346" s="82">
        <v>0</v>
      </c>
      <c r="N4346" s="83">
        <v>1</v>
      </c>
      <c r="O4346" s="82" t="str">
        <f>Cal_051922a!$E$2</f>
        <v>Cal_051922a</v>
      </c>
      <c r="P4346" s="158">
        <f>Cal_051922a!$Q$3</f>
        <v>1.8382409380942635</v>
      </c>
      <c r="Q4346" s="158">
        <f>Cal_051922a!$R$3</f>
        <v>0.56187208580813652</v>
      </c>
      <c r="R4346" s="84">
        <v>8.24</v>
      </c>
      <c r="S4346" s="84">
        <v>5.5439999999999996</v>
      </c>
      <c r="T4346" s="158">
        <f t="shared" ref="T4346:T4349" si="1269">AVERAGE(0.531, 0.694, 0.762, 0.849, 0.778, 0.943)</f>
        <v>0.75950000000000006</v>
      </c>
      <c r="U4346" s="125">
        <f t="shared" si="1258"/>
        <v>7.4805000000000001</v>
      </c>
      <c r="V4346" s="125">
        <f t="shared" si="1259"/>
        <v>4.7844999999999995</v>
      </c>
      <c r="W4346" s="459">
        <f t="shared" si="1260"/>
        <v>5.6688281947082544E-2</v>
      </c>
      <c r="X4346" s="459">
        <f t="shared" si="1261"/>
        <v>2.7641083655597223E-2</v>
      </c>
      <c r="Y4346" s="82">
        <f>Cal_051922a!$A$3</f>
        <v>20220519</v>
      </c>
      <c r="Z4346" s="694" t="s">
        <v>1526</v>
      </c>
      <c r="AA4346" s="372">
        <v>20220817</v>
      </c>
      <c r="AB4346" s="48"/>
      <c r="AC4346" s="43"/>
      <c r="AD4346" s="43"/>
      <c r="AE4346" s="689" t="s">
        <v>1250</v>
      </c>
      <c r="AF4346" s="567">
        <v>1</v>
      </c>
      <c r="AG4346" s="130" t="s">
        <v>1634</v>
      </c>
      <c r="AH4346" s="159" t="s">
        <v>1280</v>
      </c>
      <c r="AI4346" s="155"/>
    </row>
    <row r="4347" spans="1:35" s="82" customFormat="1" x14ac:dyDescent="0.2">
      <c r="A4347" s="155" t="s">
        <v>1305</v>
      </c>
      <c r="B4347" s="81">
        <v>20210721</v>
      </c>
      <c r="C4347" s="126" t="s">
        <v>61</v>
      </c>
      <c r="D4347" s="126">
        <v>21</v>
      </c>
      <c r="E4347" s="126">
        <v>21</v>
      </c>
      <c r="F4347" s="107"/>
      <c r="G4347" s="107"/>
      <c r="H4347" s="126" t="s">
        <v>11</v>
      </c>
      <c r="I4347" s="126">
        <v>294</v>
      </c>
      <c r="J4347" s="126">
        <v>5</v>
      </c>
      <c r="K4347" s="82">
        <v>5</v>
      </c>
      <c r="L4347" s="82">
        <v>1</v>
      </c>
      <c r="M4347" s="82">
        <v>0</v>
      </c>
      <c r="N4347" s="83">
        <v>1</v>
      </c>
      <c r="O4347" s="82" t="str">
        <f>Cal_051922a!$E$2</f>
        <v>Cal_051922a</v>
      </c>
      <c r="P4347" s="158">
        <f>Cal_051922a!$Q$3</f>
        <v>1.8382409380942635</v>
      </c>
      <c r="Q4347" s="158">
        <f>Cal_051922a!$R$3</f>
        <v>0.56187208580813652</v>
      </c>
      <c r="R4347" s="84">
        <v>6.0339999999999998</v>
      </c>
      <c r="S4347" s="84">
        <v>4.0389999999999997</v>
      </c>
      <c r="T4347" s="158">
        <f t="shared" si="1269"/>
        <v>0.75950000000000006</v>
      </c>
      <c r="U4347" s="125">
        <f t="shared" si="1258"/>
        <v>5.2744999999999997</v>
      </c>
      <c r="V4347" s="125">
        <f t="shared" si="1259"/>
        <v>3.2794999999999996</v>
      </c>
      <c r="W4347" s="459">
        <f t="shared" si="1260"/>
        <v>4.1805805637903835E-2</v>
      </c>
      <c r="X4347" s="459">
        <f t="shared" si="1261"/>
        <v>1.5800523236400847E-2</v>
      </c>
      <c r="Y4347" s="82">
        <f>Cal_051922a!$A$3</f>
        <v>20220519</v>
      </c>
      <c r="Z4347" s="694" t="s">
        <v>1526</v>
      </c>
      <c r="AA4347" s="372">
        <v>20220817</v>
      </c>
      <c r="AB4347" s="48"/>
      <c r="AC4347" s="43"/>
      <c r="AD4347" s="43"/>
      <c r="AE4347" s="689" t="s">
        <v>1250</v>
      </c>
      <c r="AF4347" s="567">
        <v>1</v>
      </c>
      <c r="AG4347" s="130" t="s">
        <v>1634</v>
      </c>
      <c r="AH4347" s="159" t="s">
        <v>1281</v>
      </c>
      <c r="AI4347" s="155"/>
    </row>
    <row r="4348" spans="1:35" s="372" customFormat="1" x14ac:dyDescent="0.2">
      <c r="A4348" s="371" t="s">
        <v>1305</v>
      </c>
      <c r="B4348" s="462">
        <v>20210721</v>
      </c>
      <c r="C4348" s="373" t="s">
        <v>61</v>
      </c>
      <c r="D4348" s="373">
        <v>21</v>
      </c>
      <c r="E4348" s="373">
        <v>21</v>
      </c>
      <c r="F4348" s="107"/>
      <c r="G4348" s="107"/>
      <c r="H4348" s="373" t="s">
        <v>10</v>
      </c>
      <c r="I4348" s="373">
        <v>550</v>
      </c>
      <c r="J4348" s="373">
        <v>20</v>
      </c>
      <c r="K4348" s="372">
        <v>5</v>
      </c>
      <c r="L4348" s="372">
        <v>1</v>
      </c>
      <c r="M4348" s="372">
        <v>0</v>
      </c>
      <c r="N4348" s="375">
        <v>1</v>
      </c>
      <c r="O4348" s="82" t="str">
        <f>Cal_051922a!$E$2</f>
        <v>Cal_051922a</v>
      </c>
      <c r="P4348" s="158">
        <f>Cal_051922a!$Q$3</f>
        <v>1.8382409380942635</v>
      </c>
      <c r="Q4348" s="158">
        <f>Cal_051922a!$R$3</f>
        <v>0.56187208580813652</v>
      </c>
      <c r="R4348" s="376">
        <v>3.72</v>
      </c>
      <c r="S4348" s="376">
        <v>2.613</v>
      </c>
      <c r="T4348" s="158">
        <f t="shared" si="1269"/>
        <v>0.75950000000000006</v>
      </c>
      <c r="U4348" s="378">
        <f t="shared" si="1258"/>
        <v>2.9605000000000001</v>
      </c>
      <c r="V4348" s="378">
        <f t="shared" si="1259"/>
        <v>1.8534999999999999</v>
      </c>
      <c r="W4348" s="464">
        <f t="shared" si="1260"/>
        <v>1.2400122024425527E-2</v>
      </c>
      <c r="X4348" s="464">
        <f t="shared" si="1261"/>
        <v>5.0035061268425308E-3</v>
      </c>
      <c r="Y4348" s="82">
        <f>Cal_051922a!$A$3</f>
        <v>20220519</v>
      </c>
      <c r="Z4348" s="694" t="s">
        <v>1526</v>
      </c>
      <c r="AA4348" s="372">
        <v>20220817</v>
      </c>
      <c r="AB4348" s="48"/>
      <c r="AC4348" s="43"/>
      <c r="AD4348" s="43"/>
      <c r="AE4348" s="689" t="s">
        <v>1250</v>
      </c>
      <c r="AF4348" s="628">
        <v>3</v>
      </c>
      <c r="AG4348" s="130" t="s">
        <v>1634</v>
      </c>
      <c r="AH4348" s="382" t="s">
        <v>1863</v>
      </c>
      <c r="AI4348" s="371"/>
    </row>
    <row r="4349" spans="1:35" s="610" customFormat="1" ht="13.5" thickBot="1" x14ac:dyDescent="0.25">
      <c r="A4349" s="613" t="s">
        <v>1305</v>
      </c>
      <c r="B4349" s="611">
        <v>20210721</v>
      </c>
      <c r="C4349" s="612" t="s">
        <v>61</v>
      </c>
      <c r="D4349" s="612">
        <v>21</v>
      </c>
      <c r="E4349" s="612">
        <v>21</v>
      </c>
      <c r="F4349" s="140"/>
      <c r="G4349" s="140"/>
      <c r="H4349" s="612" t="s">
        <v>11</v>
      </c>
      <c r="I4349" s="612">
        <v>552</v>
      </c>
      <c r="J4349" s="612">
        <v>20</v>
      </c>
      <c r="K4349" s="610">
        <v>5</v>
      </c>
      <c r="L4349" s="610">
        <v>1</v>
      </c>
      <c r="M4349" s="610">
        <v>0</v>
      </c>
      <c r="N4349" s="614">
        <v>1</v>
      </c>
      <c r="O4349" s="82" t="str">
        <f>Cal_051922a!$E$2</f>
        <v>Cal_051922a</v>
      </c>
      <c r="P4349" s="158">
        <f>Cal_051922a!$Q$3</f>
        <v>1.8382409380942635</v>
      </c>
      <c r="Q4349" s="158">
        <f>Cal_051922a!$R$3</f>
        <v>0.56187208580813652</v>
      </c>
      <c r="R4349" s="626">
        <v>3.3769999999999998</v>
      </c>
      <c r="S4349" s="626">
        <v>2.6440000000000001</v>
      </c>
      <c r="T4349" s="158">
        <f t="shared" si="1269"/>
        <v>0.75950000000000006</v>
      </c>
      <c r="U4349" s="378">
        <f t="shared" si="1258"/>
        <v>2.6174999999999997</v>
      </c>
      <c r="V4349" s="378">
        <f t="shared" si="1259"/>
        <v>1.8845000000000001</v>
      </c>
      <c r="W4349" s="464">
        <f t="shared" si="1260"/>
        <v>8.180991179560811E-3</v>
      </c>
      <c r="X4349" s="464">
        <f t="shared" si="1261"/>
        <v>9.4496033948299439E-3</v>
      </c>
      <c r="Y4349" s="82">
        <f>Cal_051922a!$A$3</f>
        <v>20220519</v>
      </c>
      <c r="Z4349" s="694" t="s">
        <v>1526</v>
      </c>
      <c r="AA4349" s="372">
        <v>20220817</v>
      </c>
      <c r="AB4349" s="121"/>
      <c r="AC4349" s="115"/>
      <c r="AD4349" s="115"/>
      <c r="AE4349" s="689" t="s">
        <v>1250</v>
      </c>
      <c r="AF4349" s="633">
        <v>3</v>
      </c>
      <c r="AG4349" s="130" t="s">
        <v>1634</v>
      </c>
      <c r="AH4349" s="751" t="s">
        <v>1864</v>
      </c>
      <c r="AI4349" s="613"/>
    </row>
    <row r="4350" spans="1:35" x14ac:dyDescent="0.2">
      <c r="A4350" t="s">
        <v>1305</v>
      </c>
      <c r="B4350" s="45">
        <v>20210721</v>
      </c>
      <c r="C4350" s="107" t="s">
        <v>74</v>
      </c>
      <c r="D4350" s="107">
        <v>25</v>
      </c>
      <c r="E4350" s="107">
        <v>2</v>
      </c>
      <c r="H4350" s="107" t="s">
        <v>10</v>
      </c>
      <c r="I4350" s="107">
        <v>290</v>
      </c>
      <c r="J4350" s="107">
        <v>0</v>
      </c>
      <c r="K4350" s="43">
        <v>10</v>
      </c>
      <c r="L4350" s="43">
        <v>1</v>
      </c>
      <c r="M4350" s="43">
        <v>0</v>
      </c>
      <c r="N4350" s="49">
        <v>1</v>
      </c>
      <c r="O4350" s="82" t="str">
        <f>Cal_051922a!$E$2</f>
        <v>Cal_051922a</v>
      </c>
      <c r="P4350" s="158">
        <f>Cal_051922a!$Q$3</f>
        <v>1.8382409380942635</v>
      </c>
      <c r="Q4350" s="158">
        <f>Cal_051922a!$R$3</f>
        <v>0.56187208580813652</v>
      </c>
      <c r="R4350" s="46">
        <v>222.4</v>
      </c>
      <c r="S4350" s="46">
        <v>137.4</v>
      </c>
      <c r="T4350" s="43">
        <f t="shared" ref="T4350:T4355" si="1270">AVERAGE(0.568,0.46,0.491,0.54,0.373,0.487)</f>
        <v>0.4865000000000001</v>
      </c>
      <c r="U4350" s="79">
        <f t="shared" si="1258"/>
        <v>221.9135</v>
      </c>
      <c r="V4350" s="79">
        <f t="shared" si="1259"/>
        <v>136.9135</v>
      </c>
      <c r="W4350" s="465">
        <f t="shared" si="1260"/>
        <v>3.6115360224396054</v>
      </c>
      <c r="X4350" s="465">
        <f t="shared" si="1261"/>
        <v>1.264738699526299</v>
      </c>
      <c r="Y4350" s="43">
        <f>Cal_051922a!$A$3</f>
        <v>20220519</v>
      </c>
      <c r="Z4350" s="48" t="s">
        <v>1569</v>
      </c>
      <c r="AA4350" s="43">
        <v>20221105</v>
      </c>
      <c r="AE4350" s="689" t="s">
        <v>1250</v>
      </c>
      <c r="AF4350" s="130">
        <v>1</v>
      </c>
      <c r="AG4350" s="130" t="s">
        <v>1634</v>
      </c>
    </row>
    <row r="4351" spans="1:35" x14ac:dyDescent="0.2">
      <c r="A4351" t="s">
        <v>1305</v>
      </c>
      <c r="B4351" s="45">
        <v>20210721</v>
      </c>
      <c r="C4351" s="107" t="s">
        <v>74</v>
      </c>
      <c r="D4351" s="107">
        <v>25</v>
      </c>
      <c r="E4351" s="107">
        <v>2</v>
      </c>
      <c r="H4351" s="107" t="s">
        <v>11</v>
      </c>
      <c r="I4351" s="107">
        <v>290</v>
      </c>
      <c r="J4351" s="107">
        <v>0</v>
      </c>
      <c r="K4351" s="43">
        <v>10</v>
      </c>
      <c r="L4351" s="43">
        <v>1</v>
      </c>
      <c r="M4351" s="43">
        <v>0</v>
      </c>
      <c r="N4351" s="49">
        <v>1</v>
      </c>
      <c r="O4351" s="82" t="str">
        <f>Cal_051922a!$E$2</f>
        <v>Cal_051922a</v>
      </c>
      <c r="P4351" s="158">
        <f>Cal_051922a!$Q$3</f>
        <v>1.8382409380942635</v>
      </c>
      <c r="Q4351" s="158">
        <f>Cal_051922a!$R$3</f>
        <v>0.56187208580813652</v>
      </c>
      <c r="R4351" s="46">
        <v>224</v>
      </c>
      <c r="S4351" s="46">
        <v>140.30000000000001</v>
      </c>
      <c r="T4351" s="43">
        <f t="shared" si="1270"/>
        <v>0.4865000000000001</v>
      </c>
      <c r="U4351" s="79">
        <f t="shared" si="1258"/>
        <v>223.51349999999999</v>
      </c>
      <c r="V4351" s="79">
        <f t="shared" si="1259"/>
        <v>139.8135</v>
      </c>
      <c r="W4351" s="465">
        <f t="shared" si="1260"/>
        <v>3.556300765625823</v>
      </c>
      <c r="X4351" s="465">
        <f t="shared" si="1261"/>
        <v>1.4232595833505755</v>
      </c>
      <c r="Y4351" s="43">
        <f>Cal_051922a!$A$3</f>
        <v>20220519</v>
      </c>
      <c r="Z4351" s="48" t="s">
        <v>1569</v>
      </c>
      <c r="AA4351" s="43">
        <v>20221105</v>
      </c>
      <c r="AE4351" s="689" t="s">
        <v>1250</v>
      </c>
      <c r="AF4351" s="130">
        <v>1</v>
      </c>
      <c r="AG4351" s="130" t="s">
        <v>1634</v>
      </c>
    </row>
    <row r="4352" spans="1:35" x14ac:dyDescent="0.2">
      <c r="A4352" t="s">
        <v>1305</v>
      </c>
      <c r="B4352" s="45">
        <v>20210721</v>
      </c>
      <c r="C4352" s="107" t="s">
        <v>74</v>
      </c>
      <c r="D4352" s="107">
        <v>25</v>
      </c>
      <c r="E4352" s="107">
        <v>5</v>
      </c>
      <c r="H4352" s="107" t="s">
        <v>10</v>
      </c>
      <c r="I4352" s="107">
        <v>290</v>
      </c>
      <c r="J4352" s="107">
        <v>0</v>
      </c>
      <c r="K4352" s="43">
        <v>10</v>
      </c>
      <c r="L4352" s="43">
        <v>1</v>
      </c>
      <c r="M4352" s="43">
        <v>0</v>
      </c>
      <c r="N4352" s="49">
        <v>1</v>
      </c>
      <c r="O4352" s="82" t="str">
        <f>Cal_051922a!$E$2</f>
        <v>Cal_051922a</v>
      </c>
      <c r="P4352" s="158">
        <f>Cal_051922a!$Q$3</f>
        <v>1.8382409380942635</v>
      </c>
      <c r="Q4352" s="158">
        <f>Cal_051922a!$R$3</f>
        <v>0.56187208580813652</v>
      </c>
      <c r="R4352" s="46">
        <v>228.3</v>
      </c>
      <c r="S4352" s="46">
        <v>144.9</v>
      </c>
      <c r="T4352" s="43">
        <f t="shared" si="1270"/>
        <v>0.4865000000000001</v>
      </c>
      <c r="U4352" s="79">
        <f t="shared" si="1258"/>
        <v>227.8135</v>
      </c>
      <c r="V4352" s="79">
        <f t="shared" si="1259"/>
        <v>144.4135</v>
      </c>
      <c r="W4352" s="465">
        <f t="shared" si="1260"/>
        <v>3.5435541678995661</v>
      </c>
      <c r="X4352" s="465">
        <f t="shared" si="1261"/>
        <v>1.5998385549555452</v>
      </c>
      <c r="Y4352" s="43">
        <f>Cal_051922a!$A$3</f>
        <v>20220519</v>
      </c>
      <c r="Z4352" s="48" t="s">
        <v>1569</v>
      </c>
      <c r="AA4352" s="43">
        <v>20221105</v>
      </c>
      <c r="AE4352" s="689" t="s">
        <v>1250</v>
      </c>
      <c r="AF4352" s="130">
        <v>1</v>
      </c>
      <c r="AG4352" s="130" t="s">
        <v>1634</v>
      </c>
    </row>
    <row r="4353" spans="1:35" x14ac:dyDescent="0.2">
      <c r="A4353" t="s">
        <v>1305</v>
      </c>
      <c r="B4353" s="45">
        <v>20210721</v>
      </c>
      <c r="C4353" s="107" t="s">
        <v>74</v>
      </c>
      <c r="D4353" s="107">
        <v>25</v>
      </c>
      <c r="E4353" s="107">
        <v>5</v>
      </c>
      <c r="H4353" s="107" t="s">
        <v>11</v>
      </c>
      <c r="I4353" s="107">
        <v>290</v>
      </c>
      <c r="J4353" s="107">
        <v>0</v>
      </c>
      <c r="K4353" s="43">
        <v>10</v>
      </c>
      <c r="L4353" s="43">
        <v>1</v>
      </c>
      <c r="M4353" s="43">
        <v>0</v>
      </c>
      <c r="N4353" s="49">
        <v>1</v>
      </c>
      <c r="O4353" s="82" t="str">
        <f>Cal_051922a!$E$2</f>
        <v>Cal_051922a</v>
      </c>
      <c r="P4353" s="158">
        <f>Cal_051922a!$Q$3</f>
        <v>1.8382409380942635</v>
      </c>
      <c r="Q4353" s="158">
        <f>Cal_051922a!$R$3</f>
        <v>0.56187208580813652</v>
      </c>
      <c r="R4353" s="46">
        <v>230.8</v>
      </c>
      <c r="S4353" s="46">
        <v>145.6</v>
      </c>
      <c r="T4353" s="43">
        <f t="shared" si="1270"/>
        <v>0.4865000000000001</v>
      </c>
      <c r="U4353" s="79">
        <f t="shared" si="1258"/>
        <v>230.3135</v>
      </c>
      <c r="V4353" s="79">
        <f t="shared" si="1259"/>
        <v>145.11349999999999</v>
      </c>
      <c r="W4353" s="465">
        <f t="shared" si="1260"/>
        <v>3.6200337542571113</v>
      </c>
      <c r="X4353" s="465">
        <f t="shared" si="1261"/>
        <v>1.5482899820143259</v>
      </c>
      <c r="Y4353" s="43">
        <f>Cal_051922a!$A$3</f>
        <v>20220519</v>
      </c>
      <c r="Z4353" s="48" t="s">
        <v>1569</v>
      </c>
      <c r="AA4353" s="43">
        <v>20221105</v>
      </c>
      <c r="AE4353" s="689" t="s">
        <v>1250</v>
      </c>
      <c r="AF4353" s="130">
        <v>1</v>
      </c>
      <c r="AG4353" s="130" t="s">
        <v>1634</v>
      </c>
    </row>
    <row r="4354" spans="1:35" x14ac:dyDescent="0.2">
      <c r="A4354" t="s">
        <v>1305</v>
      </c>
      <c r="B4354" s="45">
        <v>20210721</v>
      </c>
      <c r="C4354" s="107" t="s">
        <v>74</v>
      </c>
      <c r="D4354" s="107">
        <v>25</v>
      </c>
      <c r="E4354" s="107">
        <v>14</v>
      </c>
      <c r="H4354" s="107" t="s">
        <v>10</v>
      </c>
      <c r="I4354" s="107">
        <v>290</v>
      </c>
      <c r="J4354" s="107">
        <v>0</v>
      </c>
      <c r="K4354" s="43">
        <v>10</v>
      </c>
      <c r="L4354" s="43">
        <v>1</v>
      </c>
      <c r="M4354" s="43">
        <v>0</v>
      </c>
      <c r="N4354" s="49">
        <v>1</v>
      </c>
      <c r="O4354" s="82" t="str">
        <f>Cal_051922a!$E$2</f>
        <v>Cal_051922a</v>
      </c>
      <c r="P4354" s="158">
        <f>Cal_051922a!$Q$3</f>
        <v>1.8382409380942635</v>
      </c>
      <c r="Q4354" s="158">
        <f>Cal_051922a!$R$3</f>
        <v>0.56187208580813652</v>
      </c>
      <c r="R4354" s="46">
        <v>224</v>
      </c>
      <c r="S4354" s="46">
        <v>137.9</v>
      </c>
      <c r="T4354" s="43">
        <f t="shared" si="1270"/>
        <v>0.4865000000000001</v>
      </c>
      <c r="U4354" s="79">
        <f t="shared" si="1258"/>
        <v>223.51349999999999</v>
      </c>
      <c r="V4354" s="79">
        <f t="shared" si="1259"/>
        <v>137.4135</v>
      </c>
      <c r="W4354" s="465">
        <f t="shared" si="1260"/>
        <v>3.6582735474358818</v>
      </c>
      <c r="X4354" s="465">
        <f t="shared" si="1261"/>
        <v>1.235809041255969</v>
      </c>
      <c r="Y4354" s="43">
        <f>Cal_051922a!$A$3</f>
        <v>20220519</v>
      </c>
      <c r="Z4354" s="48" t="s">
        <v>1569</v>
      </c>
      <c r="AA4354" s="43">
        <v>20221105</v>
      </c>
      <c r="AE4354" s="689" t="s">
        <v>1250</v>
      </c>
      <c r="AF4354" s="130">
        <v>1</v>
      </c>
      <c r="AG4354" s="130" t="s">
        <v>1634</v>
      </c>
    </row>
    <row r="4355" spans="1:35" x14ac:dyDescent="0.2">
      <c r="A4355" t="s">
        <v>1305</v>
      </c>
      <c r="B4355" s="45">
        <v>20210721</v>
      </c>
      <c r="C4355" s="107" t="s">
        <v>74</v>
      </c>
      <c r="D4355" s="107">
        <v>25</v>
      </c>
      <c r="E4355" s="107">
        <v>14</v>
      </c>
      <c r="H4355" s="107" t="s">
        <v>11</v>
      </c>
      <c r="I4355" s="107">
        <v>290</v>
      </c>
      <c r="J4355" s="107">
        <v>0</v>
      </c>
      <c r="K4355" s="43">
        <v>10</v>
      </c>
      <c r="L4355" s="43">
        <v>1</v>
      </c>
      <c r="M4355" s="43">
        <v>0</v>
      </c>
      <c r="N4355" s="49">
        <v>1</v>
      </c>
      <c r="O4355" s="82" t="str">
        <f>Cal_051922a!$E$2</f>
        <v>Cal_051922a</v>
      </c>
      <c r="P4355" s="158">
        <f>Cal_051922a!$Q$3</f>
        <v>1.8382409380942635</v>
      </c>
      <c r="Q4355" s="158">
        <f>Cal_051922a!$R$3</f>
        <v>0.56187208580813652</v>
      </c>
      <c r="R4355" s="46">
        <v>221.7</v>
      </c>
      <c r="S4355" s="46">
        <v>138.9</v>
      </c>
      <c r="T4355" s="43">
        <f t="shared" si="1270"/>
        <v>0.4865000000000001</v>
      </c>
      <c r="U4355" s="79">
        <f t="shared" si="1258"/>
        <v>221.21349999999998</v>
      </c>
      <c r="V4355" s="79">
        <f t="shared" si="1259"/>
        <v>138.4135</v>
      </c>
      <c r="W4355" s="465">
        <f t="shared" si="1260"/>
        <v>3.5180609724470502</v>
      </c>
      <c r="X4355" s="465">
        <f t="shared" si="1261"/>
        <v>1.4116373496966965</v>
      </c>
      <c r="Y4355" s="43">
        <f>Cal_051922a!$A$3</f>
        <v>20220519</v>
      </c>
      <c r="Z4355" s="48" t="s">
        <v>1569</v>
      </c>
      <c r="AA4355" s="43">
        <v>20221105</v>
      </c>
      <c r="AE4355" s="689" t="s">
        <v>1250</v>
      </c>
      <c r="AF4355" s="130">
        <v>1</v>
      </c>
      <c r="AG4355" s="130" t="s">
        <v>1634</v>
      </c>
    </row>
    <row r="4356" spans="1:35" x14ac:dyDescent="0.2">
      <c r="A4356" t="s">
        <v>1305</v>
      </c>
      <c r="B4356" s="45">
        <v>20210721</v>
      </c>
      <c r="C4356" s="107" t="s">
        <v>74</v>
      </c>
      <c r="D4356" s="107">
        <v>25</v>
      </c>
      <c r="E4356" s="107">
        <v>14</v>
      </c>
      <c r="H4356" s="107" t="s">
        <v>10</v>
      </c>
      <c r="I4356" s="107">
        <v>290</v>
      </c>
      <c r="J4356" s="107">
        <v>10</v>
      </c>
      <c r="K4356" s="43">
        <v>5</v>
      </c>
      <c r="L4356" s="43">
        <v>1</v>
      </c>
      <c r="M4356" s="43">
        <v>0</v>
      </c>
      <c r="N4356" s="49">
        <v>1</v>
      </c>
      <c r="O4356" s="82" t="str">
        <f>Cal_051922a!$E$2</f>
        <v>Cal_051922a</v>
      </c>
      <c r="P4356" s="158">
        <f>Cal_051922a!$Q$3</f>
        <v>1.8382409380942635</v>
      </c>
      <c r="Q4356" s="158">
        <f>Cal_051922a!$R$3</f>
        <v>0.56187208580813652</v>
      </c>
      <c r="R4356" s="46">
        <v>299.7</v>
      </c>
      <c r="S4356" s="46">
        <v>190.2</v>
      </c>
      <c r="T4356" s="50">
        <f t="shared" ref="T4356:T4357" si="1271">AVERAGE(0.765, 0.963, 0.949, 0.629, 0.835, 0.766)</f>
        <v>0.8178333333333333</v>
      </c>
      <c r="U4356" s="79">
        <f t="shared" si="1258"/>
        <v>298.88216666666665</v>
      </c>
      <c r="V4356" s="79">
        <f t="shared" si="1259"/>
        <v>189.38216666666665</v>
      </c>
      <c r="W4356" s="465">
        <f t="shared" si="1260"/>
        <v>2.3262540850419811</v>
      </c>
      <c r="X4356" s="465">
        <f t="shared" si="1261"/>
        <v>1.0462382992291124</v>
      </c>
      <c r="Y4356" s="43">
        <f>Cal_051922a!$A$3</f>
        <v>20220519</v>
      </c>
      <c r="Z4356" s="48" t="s">
        <v>2007</v>
      </c>
      <c r="AA4356" s="43">
        <v>20230214</v>
      </c>
      <c r="AE4356" s="689" t="s">
        <v>1250</v>
      </c>
      <c r="AF4356" s="130">
        <v>1</v>
      </c>
    </row>
    <row r="4357" spans="1:35" s="115" customFormat="1" ht="13.5" thickBot="1" x14ac:dyDescent="0.25">
      <c r="A4357" s="407" t="s">
        <v>1305</v>
      </c>
      <c r="B4357" s="114">
        <v>20210721</v>
      </c>
      <c r="C4357" s="140" t="s">
        <v>74</v>
      </c>
      <c r="D4357" s="140">
        <v>25</v>
      </c>
      <c r="E4357" s="140">
        <v>14</v>
      </c>
      <c r="F4357" s="140"/>
      <c r="G4357" s="140"/>
      <c r="H4357" s="140" t="s">
        <v>11</v>
      </c>
      <c r="I4357" s="140">
        <v>290</v>
      </c>
      <c r="J4357" s="140">
        <v>10</v>
      </c>
      <c r="K4357" s="43">
        <v>5</v>
      </c>
      <c r="L4357" s="43">
        <v>1</v>
      </c>
      <c r="M4357" s="43">
        <v>0</v>
      </c>
      <c r="N4357" s="49">
        <v>1</v>
      </c>
      <c r="O4357" s="82" t="str">
        <f>Cal_051922a!$E$2</f>
        <v>Cal_051922a</v>
      </c>
      <c r="P4357" s="158">
        <f>Cal_051922a!$Q$3</f>
        <v>1.8382409380942635</v>
      </c>
      <c r="Q4357" s="158">
        <f>Cal_051922a!$R$3</f>
        <v>0.56187208580813652</v>
      </c>
      <c r="R4357" s="118">
        <v>275.39999999999998</v>
      </c>
      <c r="S4357" s="118">
        <v>173.9</v>
      </c>
      <c r="T4357" s="50">
        <f t="shared" si="1271"/>
        <v>0.8178333333333333</v>
      </c>
      <c r="U4357" s="79">
        <f t="shared" si="1258"/>
        <v>274.58216666666664</v>
      </c>
      <c r="V4357" s="79">
        <f t="shared" si="1259"/>
        <v>173.08216666666667</v>
      </c>
      <c r="W4357" s="465">
        <f t="shared" si="1260"/>
        <v>2.1562994486918812</v>
      </c>
      <c r="X4357" s="465">
        <f t="shared" si="1261"/>
        <v>0.92592470794627468</v>
      </c>
      <c r="Y4357" s="43">
        <f>Cal_051922a!$A$3</f>
        <v>20220519</v>
      </c>
      <c r="Z4357" s="48" t="s">
        <v>2007</v>
      </c>
      <c r="AA4357" s="43">
        <v>20230214</v>
      </c>
      <c r="AB4357" s="121"/>
      <c r="AE4357" s="689" t="s">
        <v>1250</v>
      </c>
      <c r="AF4357" s="508">
        <v>1</v>
      </c>
      <c r="AG4357" s="508"/>
      <c r="AH4357" s="760"/>
      <c r="AI4357" s="407"/>
    </row>
    <row r="4358" spans="1:35" x14ac:dyDescent="0.2">
      <c r="A4358" t="s">
        <v>1313</v>
      </c>
      <c r="B4358" s="45">
        <v>20211030</v>
      </c>
      <c r="C4358" s="107" t="s">
        <v>72</v>
      </c>
      <c r="D4358" s="107">
        <v>5</v>
      </c>
      <c r="E4358" s="107">
        <v>7</v>
      </c>
      <c r="H4358" s="107" t="s">
        <v>10</v>
      </c>
      <c r="I4358" s="107">
        <v>1057</v>
      </c>
      <c r="J4358" s="107">
        <v>0</v>
      </c>
      <c r="K4358" s="43">
        <v>5</v>
      </c>
      <c r="L4358" s="111">
        <v>1</v>
      </c>
      <c r="M4358" s="43">
        <v>0</v>
      </c>
      <c r="N4358" s="49">
        <v>1</v>
      </c>
      <c r="O4358" s="43" t="str">
        <f>Cal_051922a!$E$2</f>
        <v>Cal_051922a</v>
      </c>
      <c r="P4358" s="50">
        <f>Cal_051922a!$Q$3</f>
        <v>1.8382409380942635</v>
      </c>
      <c r="Q4358" s="50">
        <f>Cal_051922a!$R$3</f>
        <v>0.56187208580813652</v>
      </c>
      <c r="R4358" s="46">
        <v>72.540000000000006</v>
      </c>
      <c r="S4358" s="46">
        <v>62.07</v>
      </c>
      <c r="T4358" s="43">
        <f>AVERAGE(0.901,0.547,0.511,0.643,0.665,0.792)</f>
        <v>0.67649999999999999</v>
      </c>
      <c r="U4358" s="79">
        <f t="shared" si="1258"/>
        <v>71.863500000000002</v>
      </c>
      <c r="V4358" s="79">
        <f t="shared" si="1259"/>
        <v>61.393500000000003</v>
      </c>
      <c r="W4358" s="465">
        <f t="shared" si="1260"/>
        <v>6.1025693276940136E-2</v>
      </c>
      <c r="X4358" s="465">
        <f t="shared" si="1261"/>
        <v>0.23893013178780428</v>
      </c>
      <c r="Y4358" s="43">
        <v>20220519</v>
      </c>
      <c r="Z4358" s="48" t="s">
        <v>2127</v>
      </c>
      <c r="AA4358" s="48" t="s">
        <v>2128</v>
      </c>
      <c r="AE4358" s="689" t="s">
        <v>1250</v>
      </c>
      <c r="AF4358" s="130">
        <v>3</v>
      </c>
      <c r="AH4358" t="s">
        <v>1431</v>
      </c>
      <c r="AI4358" t="s">
        <v>2129</v>
      </c>
    </row>
    <row r="4359" spans="1:35" x14ac:dyDescent="0.2">
      <c r="A4359" t="s">
        <v>1313</v>
      </c>
      <c r="B4359" s="45">
        <v>20211030</v>
      </c>
      <c r="C4359" s="107" t="s">
        <v>72</v>
      </c>
      <c r="D4359" s="107">
        <v>5</v>
      </c>
      <c r="E4359" s="107">
        <v>8</v>
      </c>
      <c r="H4359" s="107" t="s">
        <v>10</v>
      </c>
      <c r="I4359" s="107">
        <v>1056</v>
      </c>
      <c r="J4359" s="107">
        <v>0</v>
      </c>
      <c r="K4359" s="43">
        <v>10</v>
      </c>
      <c r="L4359" s="111">
        <v>1</v>
      </c>
      <c r="M4359" s="43">
        <v>0</v>
      </c>
      <c r="N4359" s="49">
        <v>1</v>
      </c>
      <c r="O4359" s="43" t="str">
        <f>Cal_051922a!$E$2</f>
        <v>Cal_051922a</v>
      </c>
      <c r="P4359" s="50">
        <f>Cal_051922a!$Q$3</f>
        <v>1.8382409380942635</v>
      </c>
      <c r="Q4359" s="50">
        <f>Cal_051922a!$R$3</f>
        <v>0.56187208580813652</v>
      </c>
      <c r="R4359" s="46">
        <v>180.7</v>
      </c>
      <c r="S4359" s="46">
        <v>118.7</v>
      </c>
      <c r="T4359" s="43">
        <f>AVERAGE(0.901,0.547,0.511,0.643,0.665,0.792)</f>
        <v>0.67649999999999999</v>
      </c>
      <c r="U4359" s="79">
        <f t="shared" si="1258"/>
        <v>180.02349999999998</v>
      </c>
      <c r="V4359" s="79">
        <f t="shared" si="1259"/>
        <v>118.0235</v>
      </c>
      <c r="W4359" s="465">
        <f t="shared" si="1260"/>
        <v>0.72343379772130223</v>
      </c>
      <c r="X4359" s="465">
        <f t="shared" si="1261"/>
        <v>0.43093468707726912</v>
      </c>
      <c r="Y4359" s="43">
        <v>20220519</v>
      </c>
      <c r="Z4359" s="48" t="s">
        <v>2127</v>
      </c>
      <c r="AA4359" s="48" t="s">
        <v>2128</v>
      </c>
      <c r="AE4359" s="689" t="s">
        <v>1250</v>
      </c>
      <c r="AF4359" s="130">
        <v>1</v>
      </c>
      <c r="AH4359" t="s">
        <v>1432</v>
      </c>
    </row>
    <row r="4360" spans="1:35" x14ac:dyDescent="0.2">
      <c r="A4360" t="s">
        <v>1313</v>
      </c>
      <c r="B4360" s="45">
        <v>20211030</v>
      </c>
      <c r="C4360" s="107" t="s">
        <v>72</v>
      </c>
      <c r="D4360" s="107">
        <v>5</v>
      </c>
      <c r="E4360" s="107">
        <v>9</v>
      </c>
      <c r="H4360" s="107" t="s">
        <v>10</v>
      </c>
      <c r="I4360" s="107">
        <v>1056</v>
      </c>
      <c r="J4360" s="107">
        <v>0</v>
      </c>
      <c r="K4360" s="43">
        <v>10</v>
      </c>
      <c r="L4360" s="111">
        <v>1</v>
      </c>
      <c r="M4360" s="43">
        <v>0</v>
      </c>
      <c r="N4360" s="49">
        <v>1</v>
      </c>
      <c r="O4360" s="43" t="str">
        <f>Cal_051922a!$E$2</f>
        <v>Cal_051922a</v>
      </c>
      <c r="P4360" s="50">
        <f>Cal_051922a!$Q$3</f>
        <v>1.8382409380942635</v>
      </c>
      <c r="Q4360" s="50">
        <f>Cal_051922a!$R$3</f>
        <v>0.56187208580813652</v>
      </c>
      <c r="R4360" s="46">
        <v>185.4</v>
      </c>
      <c r="S4360" s="46">
        <v>121.1</v>
      </c>
      <c r="T4360" s="43">
        <f>AVERAGE(0.901,0.547,0.511,0.643,0.665,0.792)</f>
        <v>0.67649999999999999</v>
      </c>
      <c r="U4360" s="79">
        <f t="shared" si="1258"/>
        <v>184.7235</v>
      </c>
      <c r="V4360" s="79">
        <f t="shared" si="1259"/>
        <v>120.42349999999999</v>
      </c>
      <c r="W4360" s="465">
        <f t="shared" si="1260"/>
        <v>0.75027085795935078</v>
      </c>
      <c r="X4360" s="465">
        <f t="shared" si="1261"/>
        <v>0.42757163297796885</v>
      </c>
      <c r="Y4360" s="43">
        <v>20220519</v>
      </c>
      <c r="Z4360" s="48" t="s">
        <v>2127</v>
      </c>
      <c r="AA4360" s="48" t="s">
        <v>2128</v>
      </c>
      <c r="AE4360" s="689" t="s">
        <v>1250</v>
      </c>
      <c r="AF4360" s="130">
        <v>1</v>
      </c>
      <c r="AH4360" t="s">
        <v>1433</v>
      </c>
    </row>
    <row r="4361" spans="1:35" x14ac:dyDescent="0.2">
      <c r="A4361" t="s">
        <v>1313</v>
      </c>
      <c r="B4361" s="45">
        <v>20211030</v>
      </c>
      <c r="C4361" s="107" t="s">
        <v>72</v>
      </c>
      <c r="D4361" s="107">
        <v>5</v>
      </c>
      <c r="E4361" s="107">
        <v>10</v>
      </c>
      <c r="H4361" s="107" t="s">
        <v>10</v>
      </c>
      <c r="I4361" s="107">
        <v>1056</v>
      </c>
      <c r="J4361" s="107">
        <v>0</v>
      </c>
      <c r="K4361" s="43">
        <v>10</v>
      </c>
      <c r="L4361" s="111">
        <v>1</v>
      </c>
      <c r="M4361" s="43">
        <v>0</v>
      </c>
      <c r="N4361" s="49">
        <v>1</v>
      </c>
      <c r="O4361" s="43" t="str">
        <f>Cal_051922a!$E$2</f>
        <v>Cal_051922a</v>
      </c>
      <c r="P4361" s="50">
        <f>Cal_051922a!$Q$3</f>
        <v>1.8382409380942635</v>
      </c>
      <c r="Q4361" s="50">
        <f>Cal_051922a!$R$3</f>
        <v>0.56187208580813652</v>
      </c>
      <c r="R4361" s="46">
        <v>191</v>
      </c>
      <c r="S4361" s="46">
        <v>123.1</v>
      </c>
      <c r="T4361" s="43">
        <f>AVERAGE(0.901,0.547,0.511,0.643,0.665,0.792)</f>
        <v>0.67649999999999999</v>
      </c>
      <c r="U4361" s="79">
        <f t="shared" si="1258"/>
        <v>190.3235</v>
      </c>
      <c r="V4361" s="79">
        <f t="shared" si="1259"/>
        <v>122.42349999999999</v>
      </c>
      <c r="W4361" s="465">
        <f t="shared" si="1260"/>
        <v>0.79227669137542645</v>
      </c>
      <c r="X4361" s="465">
        <f t="shared" si="1261"/>
        <v>0.40512747134418359</v>
      </c>
      <c r="Y4361" s="43">
        <v>20220519</v>
      </c>
      <c r="Z4361" s="48" t="s">
        <v>2127</v>
      </c>
      <c r="AA4361" s="48" t="s">
        <v>2128</v>
      </c>
      <c r="AE4361" s="689" t="s">
        <v>1250</v>
      </c>
      <c r="AF4361" s="130">
        <v>1</v>
      </c>
      <c r="AH4361" t="s">
        <v>1434</v>
      </c>
    </row>
    <row r="4362" spans="1:35" s="82" customFormat="1" x14ac:dyDescent="0.2">
      <c r="A4362" s="155" t="s">
        <v>1313</v>
      </c>
      <c r="B4362" s="81">
        <v>20211101</v>
      </c>
      <c r="C4362" s="126" t="s">
        <v>67</v>
      </c>
      <c r="D4362" s="126">
        <v>13</v>
      </c>
      <c r="E4362" s="126">
        <v>3</v>
      </c>
      <c r="F4362" s="126"/>
      <c r="G4362" s="126"/>
      <c r="H4362" s="126" t="s">
        <v>10</v>
      </c>
      <c r="I4362" s="126">
        <v>1057</v>
      </c>
      <c r="J4362" s="126">
        <v>0</v>
      </c>
      <c r="K4362" s="82">
        <v>10</v>
      </c>
      <c r="L4362" s="156">
        <v>1</v>
      </c>
      <c r="M4362" s="82">
        <v>0</v>
      </c>
      <c r="N4362" s="83">
        <v>1</v>
      </c>
      <c r="O4362" s="82" t="str">
        <f>Cal_051922a!$E$2</f>
        <v>Cal_051922a</v>
      </c>
      <c r="P4362" s="158">
        <f>Cal_051922a!$Q$3</f>
        <v>1.8382409380942635</v>
      </c>
      <c r="Q4362" s="158">
        <f>Cal_051922a!$R$3</f>
        <v>0.56187208580813652</v>
      </c>
      <c r="R4362" s="84">
        <v>168.6</v>
      </c>
      <c r="S4362" s="84">
        <v>108.2</v>
      </c>
      <c r="T4362" s="82">
        <f>AVERAGE(0.901,0.547,0.511,0.643,0.665,0.792)</f>
        <v>0.67649999999999999</v>
      </c>
      <c r="U4362" s="125">
        <f t="shared" si="1258"/>
        <v>167.92349999999999</v>
      </c>
      <c r="V4362" s="125">
        <f t="shared" si="1259"/>
        <v>107.5235</v>
      </c>
      <c r="W4362" s="459">
        <f t="shared" si="1260"/>
        <v>0.70409777916469618</v>
      </c>
      <c r="X4362" s="459">
        <f t="shared" si="1261"/>
        <v>0.34657697162648043</v>
      </c>
      <c r="Y4362" s="82">
        <v>20220519</v>
      </c>
      <c r="Z4362" s="85" t="s">
        <v>2127</v>
      </c>
      <c r="AA4362" s="85" t="s">
        <v>2128</v>
      </c>
      <c r="AB4362" s="85"/>
      <c r="AE4362" s="691" t="s">
        <v>1250</v>
      </c>
      <c r="AF4362" s="567">
        <v>1</v>
      </c>
      <c r="AG4362" s="567"/>
      <c r="AH4362" s="155" t="s">
        <v>1435</v>
      </c>
      <c r="AI4362" s="155"/>
    </row>
    <row r="4363" spans="1:35" s="82" customFormat="1" x14ac:dyDescent="0.2">
      <c r="A4363" s="155" t="s">
        <v>1313</v>
      </c>
      <c r="B4363" s="81">
        <v>20211101</v>
      </c>
      <c r="C4363" s="126" t="s">
        <v>67</v>
      </c>
      <c r="D4363" s="126">
        <v>13</v>
      </c>
      <c r="E4363" s="126">
        <v>4</v>
      </c>
      <c r="F4363" s="126"/>
      <c r="G4363" s="126"/>
      <c r="H4363" s="126" t="s">
        <v>10</v>
      </c>
      <c r="I4363" s="126">
        <v>1056</v>
      </c>
      <c r="J4363" s="126">
        <v>0</v>
      </c>
      <c r="K4363" s="82">
        <v>5</v>
      </c>
      <c r="L4363" s="156">
        <v>1</v>
      </c>
      <c r="M4363" s="82">
        <v>0</v>
      </c>
      <c r="N4363" s="83">
        <v>1</v>
      </c>
      <c r="O4363" s="82" t="str">
        <f>Cal_051922a!$E$2</f>
        <v>Cal_051922a</v>
      </c>
      <c r="P4363" s="158">
        <f>Cal_051922a!$Q$3</f>
        <v>1.8382409380942635</v>
      </c>
      <c r="Q4363" s="158">
        <f>Cal_051922a!$R$3</f>
        <v>0.56187208580813652</v>
      </c>
      <c r="R4363" s="84">
        <v>315</v>
      </c>
      <c r="S4363" s="84">
        <v>207.4</v>
      </c>
      <c r="T4363" s="158">
        <f>AVERAGE(0.785,0.631,0.639,0.618,0.585,0.462)</f>
        <v>0.62</v>
      </c>
      <c r="U4363" s="125">
        <f t="shared" si="1258"/>
        <v>314.38</v>
      </c>
      <c r="V4363" s="125">
        <f t="shared" si="1259"/>
        <v>206.78</v>
      </c>
      <c r="W4363" s="459">
        <f t="shared" si="1260"/>
        <v>0.62775384382913002</v>
      </c>
      <c r="X4363" s="459">
        <f t="shared" si="1261"/>
        <v>0.38348677895636851</v>
      </c>
      <c r="Y4363" s="82">
        <v>20220519</v>
      </c>
      <c r="Z4363" s="85" t="s">
        <v>2131</v>
      </c>
      <c r="AA4363" s="85" t="s">
        <v>2132</v>
      </c>
      <c r="AB4363" s="85"/>
      <c r="AE4363" s="691" t="s">
        <v>1250</v>
      </c>
      <c r="AF4363" s="567">
        <v>1</v>
      </c>
      <c r="AG4363" s="567"/>
      <c r="AH4363" s="155" t="s">
        <v>1436</v>
      </c>
      <c r="AI4363" s="155"/>
    </row>
    <row r="4364" spans="1:35" s="82" customFormat="1" x14ac:dyDescent="0.2">
      <c r="A4364" s="155" t="s">
        <v>1313</v>
      </c>
      <c r="B4364" s="81">
        <v>20211101</v>
      </c>
      <c r="C4364" s="126" t="s">
        <v>67</v>
      </c>
      <c r="D4364" s="126">
        <v>13</v>
      </c>
      <c r="E4364" s="126">
        <v>5</v>
      </c>
      <c r="F4364" s="126"/>
      <c r="G4364" s="126"/>
      <c r="H4364" s="126" t="s">
        <v>10</v>
      </c>
      <c r="I4364" s="126">
        <v>1056</v>
      </c>
      <c r="J4364" s="126">
        <v>0</v>
      </c>
      <c r="K4364" s="82">
        <v>15</v>
      </c>
      <c r="L4364" s="156">
        <v>1</v>
      </c>
      <c r="M4364" s="82">
        <v>0</v>
      </c>
      <c r="N4364" s="83">
        <f>1/3</f>
        <v>0.33333333333333331</v>
      </c>
      <c r="O4364" s="82" t="str">
        <f>Cal_051922a!$E$2</f>
        <v>Cal_051922a</v>
      </c>
      <c r="P4364" s="158">
        <f>Cal_051922a!$Q$3</f>
        <v>1.8382409380942635</v>
      </c>
      <c r="Q4364" s="158">
        <f>Cal_051922a!$R$3</f>
        <v>0.56187208580813652</v>
      </c>
      <c r="R4364" s="84">
        <v>150</v>
      </c>
      <c r="S4364" s="84">
        <v>90.46</v>
      </c>
      <c r="T4364" s="82">
        <f t="shared" ref="T4364:T4380" si="1272">AVERAGE(0.901,0.547,0.511,0.643,0.665,0.792)</f>
        <v>0.67649999999999999</v>
      </c>
      <c r="U4364" s="125">
        <f t="shared" si="1258"/>
        <v>149.3235</v>
      </c>
      <c r="V4364" s="125">
        <f t="shared" si="1259"/>
        <v>89.783499999999989</v>
      </c>
      <c r="W4364" s="459">
        <f t="shared" si="1260"/>
        <v>3.126284151991428</v>
      </c>
      <c r="X4364" s="459">
        <f t="shared" si="1261"/>
        <v>0.82542540455541402</v>
      </c>
      <c r="Y4364" s="82">
        <v>20220519</v>
      </c>
      <c r="Z4364" s="85" t="s">
        <v>2127</v>
      </c>
      <c r="AA4364" s="85" t="s">
        <v>2128</v>
      </c>
      <c r="AB4364" s="85"/>
      <c r="AE4364" s="691" t="s">
        <v>1250</v>
      </c>
      <c r="AF4364" s="567">
        <v>1</v>
      </c>
      <c r="AG4364" s="567"/>
      <c r="AH4364" s="155" t="s">
        <v>1437</v>
      </c>
      <c r="AI4364" s="155"/>
    </row>
    <row r="4365" spans="1:35" s="82" customFormat="1" x14ac:dyDescent="0.2">
      <c r="A4365" s="155" t="s">
        <v>1313</v>
      </c>
      <c r="B4365" s="81">
        <v>20211101</v>
      </c>
      <c r="C4365" s="126" t="s">
        <v>67</v>
      </c>
      <c r="D4365" s="126">
        <v>13</v>
      </c>
      <c r="E4365" s="126">
        <v>6</v>
      </c>
      <c r="F4365" s="126"/>
      <c r="G4365" s="126"/>
      <c r="H4365" s="126" t="s">
        <v>10</v>
      </c>
      <c r="I4365" s="126">
        <v>1056</v>
      </c>
      <c r="J4365" s="126">
        <v>0</v>
      </c>
      <c r="K4365" s="82">
        <v>15</v>
      </c>
      <c r="L4365" s="156">
        <v>1</v>
      </c>
      <c r="M4365" s="82">
        <v>0</v>
      </c>
      <c r="N4365" s="83">
        <f>1/3</f>
        <v>0.33333333333333331</v>
      </c>
      <c r="O4365" s="82" t="str">
        <f>Cal_051922a!$E$2</f>
        <v>Cal_051922a</v>
      </c>
      <c r="P4365" s="158">
        <f>Cal_051922a!$Q$3</f>
        <v>1.8382409380942635</v>
      </c>
      <c r="Q4365" s="158">
        <f>Cal_051922a!$R$3</f>
        <v>0.56187208580813652</v>
      </c>
      <c r="R4365" s="84">
        <v>146.5</v>
      </c>
      <c r="S4365" s="84">
        <v>86.81</v>
      </c>
      <c r="T4365" s="82">
        <f t="shared" si="1272"/>
        <v>0.67649999999999999</v>
      </c>
      <c r="U4365" s="125">
        <f t="shared" si="1258"/>
        <v>145.8235</v>
      </c>
      <c r="V4365" s="125">
        <f t="shared" si="1259"/>
        <v>86.133499999999998</v>
      </c>
      <c r="W4365" s="459">
        <f t="shared" si="1260"/>
        <v>3.134160245756942</v>
      </c>
      <c r="X4365" s="459">
        <f t="shared" si="1261"/>
        <v>0.65689908127784091</v>
      </c>
      <c r="Y4365" s="82">
        <v>20220519</v>
      </c>
      <c r="Z4365" s="85" t="s">
        <v>2127</v>
      </c>
      <c r="AA4365" s="85" t="s">
        <v>2128</v>
      </c>
      <c r="AB4365" s="85"/>
      <c r="AE4365" s="691" t="s">
        <v>1250</v>
      </c>
      <c r="AF4365" s="567">
        <v>1</v>
      </c>
      <c r="AG4365" s="567"/>
      <c r="AH4365" s="155" t="s">
        <v>1438</v>
      </c>
      <c r="AI4365" s="155"/>
    </row>
    <row r="4366" spans="1:35" s="82" customFormat="1" x14ac:dyDescent="0.2">
      <c r="A4366" s="155" t="s">
        <v>1313</v>
      </c>
      <c r="B4366" s="81">
        <v>20211101</v>
      </c>
      <c r="C4366" s="126" t="s">
        <v>67</v>
      </c>
      <c r="D4366" s="126">
        <v>13</v>
      </c>
      <c r="E4366" s="126">
        <v>7</v>
      </c>
      <c r="F4366" s="126"/>
      <c r="G4366" s="126"/>
      <c r="H4366" s="126" t="s">
        <v>10</v>
      </c>
      <c r="I4366" s="126">
        <v>1057</v>
      </c>
      <c r="J4366" s="126">
        <v>0</v>
      </c>
      <c r="K4366" s="82">
        <v>15</v>
      </c>
      <c r="L4366" s="156">
        <v>1</v>
      </c>
      <c r="M4366" s="82">
        <v>0</v>
      </c>
      <c r="N4366" s="83">
        <f>1/3</f>
        <v>0.33333333333333331</v>
      </c>
      <c r="O4366" s="82" t="str">
        <f>Cal_051922a!$E$2</f>
        <v>Cal_051922a</v>
      </c>
      <c r="P4366" s="158">
        <f>Cal_051922a!$Q$3</f>
        <v>1.8382409380942635</v>
      </c>
      <c r="Q4366" s="158">
        <f>Cal_051922a!$R$3</f>
        <v>0.56187208580813652</v>
      </c>
      <c r="R4366" s="84">
        <v>144.19999999999999</v>
      </c>
      <c r="S4366" s="84">
        <v>87.73</v>
      </c>
      <c r="T4366" s="82">
        <f t="shared" si="1272"/>
        <v>0.67649999999999999</v>
      </c>
      <c r="U4366" s="125">
        <f t="shared" si="1258"/>
        <v>143.52349999999998</v>
      </c>
      <c r="V4366" s="125">
        <f t="shared" si="1259"/>
        <v>87.0535</v>
      </c>
      <c r="W4366" s="459">
        <f t="shared" si="1260"/>
        <v>2.9622815753714691</v>
      </c>
      <c r="X4366" s="459">
        <f t="shared" si="1261"/>
        <v>0.86564548132775154</v>
      </c>
      <c r="Y4366" s="82">
        <v>20220519</v>
      </c>
      <c r="Z4366" s="85" t="s">
        <v>2127</v>
      </c>
      <c r="AA4366" s="85" t="s">
        <v>2128</v>
      </c>
      <c r="AB4366" s="85"/>
      <c r="AE4366" s="691" t="s">
        <v>1250</v>
      </c>
      <c r="AF4366" s="567">
        <v>3</v>
      </c>
      <c r="AG4366" s="567"/>
      <c r="AH4366" s="155" t="s">
        <v>2292</v>
      </c>
      <c r="AI4366" s="155"/>
    </row>
    <row r="4367" spans="1:35" s="82" customFormat="1" x14ac:dyDescent="0.2">
      <c r="A4367" s="155" t="s">
        <v>1313</v>
      </c>
      <c r="B4367" s="81">
        <v>20211101</v>
      </c>
      <c r="C4367" s="126" t="s">
        <v>67</v>
      </c>
      <c r="D4367" s="126">
        <v>13</v>
      </c>
      <c r="E4367" s="126">
        <v>8</v>
      </c>
      <c r="F4367" s="126"/>
      <c r="G4367" s="126"/>
      <c r="H4367" s="126" t="s">
        <v>10</v>
      </c>
      <c r="I4367" s="126">
        <v>1056</v>
      </c>
      <c r="J4367" s="126">
        <v>0</v>
      </c>
      <c r="K4367" s="82">
        <v>15</v>
      </c>
      <c r="L4367" s="156">
        <v>1</v>
      </c>
      <c r="M4367" s="82">
        <v>0</v>
      </c>
      <c r="N4367" s="83">
        <f>1/3</f>
        <v>0.33333333333333331</v>
      </c>
      <c r="O4367" s="82" t="str">
        <f>Cal_051922a!$E$2</f>
        <v>Cal_051922a</v>
      </c>
      <c r="P4367" s="158">
        <f>Cal_051922a!$Q$3</f>
        <v>1.8382409380942635</v>
      </c>
      <c r="Q4367" s="158">
        <f>Cal_051922a!$R$3</f>
        <v>0.56187208580813652</v>
      </c>
      <c r="R4367" s="84">
        <v>167.1</v>
      </c>
      <c r="S4367" s="84">
        <v>99.58</v>
      </c>
      <c r="T4367" s="82">
        <f t="shared" si="1272"/>
        <v>0.67649999999999999</v>
      </c>
      <c r="U4367" s="125">
        <f t="shared" si="1258"/>
        <v>166.42349999999999</v>
      </c>
      <c r="V4367" s="125">
        <f t="shared" si="1259"/>
        <v>98.903499999999994</v>
      </c>
      <c r="W4367" s="459">
        <f t="shared" si="1260"/>
        <v>3.5452923403167822</v>
      </c>
      <c r="X4367" s="459">
        <f t="shared" si="1261"/>
        <v>0.80782272120265852</v>
      </c>
      <c r="Y4367" s="82">
        <v>20220519</v>
      </c>
      <c r="Z4367" s="85" t="s">
        <v>2127</v>
      </c>
      <c r="AA4367" s="85" t="s">
        <v>2128</v>
      </c>
      <c r="AB4367" s="85"/>
      <c r="AE4367" s="691" t="s">
        <v>1250</v>
      </c>
      <c r="AF4367" s="567">
        <v>3</v>
      </c>
      <c r="AG4367" s="567"/>
      <c r="AH4367" s="155" t="s">
        <v>2293</v>
      </c>
      <c r="AI4367" s="155"/>
    </row>
    <row r="4368" spans="1:35" x14ac:dyDescent="0.2">
      <c r="A4368" t="s">
        <v>1313</v>
      </c>
      <c r="B4368" s="45">
        <v>20211103</v>
      </c>
      <c r="C4368" s="107" t="s">
        <v>69</v>
      </c>
      <c r="D4368" s="107">
        <v>14</v>
      </c>
      <c r="E4368" s="107">
        <v>6</v>
      </c>
      <c r="H4368" s="107" t="s">
        <v>10</v>
      </c>
      <c r="I4368" s="107">
        <v>1057</v>
      </c>
      <c r="J4368" s="107">
        <v>0</v>
      </c>
      <c r="K4368" s="43">
        <v>10</v>
      </c>
      <c r="L4368" s="111">
        <v>1</v>
      </c>
      <c r="M4368" s="43">
        <v>0</v>
      </c>
      <c r="N4368" s="49">
        <v>1</v>
      </c>
      <c r="O4368" s="43" t="str">
        <f>Cal_051922a!$E$2</f>
        <v>Cal_051922a</v>
      </c>
      <c r="P4368" s="50">
        <f>Cal_051922a!$Q$3</f>
        <v>1.8382409380942635</v>
      </c>
      <c r="Q4368" s="50">
        <f>Cal_051922a!$R$3</f>
        <v>0.56187208580813652</v>
      </c>
      <c r="R4368" s="46">
        <v>189</v>
      </c>
      <c r="S4368" s="46">
        <v>126.7</v>
      </c>
      <c r="T4368" s="43">
        <f t="shared" si="1272"/>
        <v>0.67649999999999999</v>
      </c>
      <c r="U4368" s="79">
        <f t="shared" si="1258"/>
        <v>188.3235</v>
      </c>
      <c r="V4368" s="79">
        <f t="shared" si="1259"/>
        <v>126.0235</v>
      </c>
      <c r="W4368" s="465">
        <f t="shared" si="1260"/>
        <v>0.72624655036358565</v>
      </c>
      <c r="X4368" s="465">
        <f t="shared" si="1261"/>
        <v>0.50520247665220031</v>
      </c>
      <c r="Y4368" s="43">
        <v>20220519</v>
      </c>
      <c r="Z4368" s="48" t="s">
        <v>2130</v>
      </c>
      <c r="AA4368" s="48" t="s">
        <v>2128</v>
      </c>
      <c r="AE4368" s="689" t="s">
        <v>1250</v>
      </c>
      <c r="AF4368" s="130">
        <v>1</v>
      </c>
      <c r="AH4368" t="s">
        <v>1439</v>
      </c>
    </row>
    <row r="4369" spans="1:35" x14ac:dyDescent="0.2">
      <c r="A4369" t="s">
        <v>1313</v>
      </c>
      <c r="B4369" s="45">
        <v>20211103</v>
      </c>
      <c r="C4369" s="107" t="s">
        <v>69</v>
      </c>
      <c r="D4369" s="107">
        <v>14</v>
      </c>
      <c r="E4369" s="107">
        <v>7</v>
      </c>
      <c r="H4369" s="107" t="s">
        <v>10</v>
      </c>
      <c r="I4369" s="107">
        <v>1056</v>
      </c>
      <c r="J4369" s="107">
        <v>0</v>
      </c>
      <c r="K4369" s="43">
        <v>10</v>
      </c>
      <c r="L4369" s="111">
        <v>1</v>
      </c>
      <c r="M4369" s="43">
        <v>0</v>
      </c>
      <c r="N4369" s="49">
        <v>1</v>
      </c>
      <c r="O4369" s="43" t="str">
        <f>Cal_051922a!$E$2</f>
        <v>Cal_051922a</v>
      </c>
      <c r="P4369" s="50">
        <f>Cal_051922a!$Q$3</f>
        <v>1.8382409380942635</v>
      </c>
      <c r="Q4369" s="50">
        <f>Cal_051922a!$R$3</f>
        <v>0.56187208580813652</v>
      </c>
      <c r="R4369" s="46">
        <v>189.8</v>
      </c>
      <c r="S4369" s="46">
        <v>125.3</v>
      </c>
      <c r="T4369" s="43">
        <f t="shared" si="1272"/>
        <v>0.67649999999999999</v>
      </c>
      <c r="U4369" s="79">
        <f t="shared" si="1258"/>
        <v>189.12350000000001</v>
      </c>
      <c r="V4369" s="79">
        <f t="shared" si="1259"/>
        <v>124.62349999999999</v>
      </c>
      <c r="W4369" s="465">
        <f t="shared" si="1260"/>
        <v>0.75260451537135498</v>
      </c>
      <c r="X4369" s="465">
        <f t="shared" si="1261"/>
        <v>0.46631748630877423</v>
      </c>
      <c r="Y4369" s="43">
        <v>20220519</v>
      </c>
      <c r="Z4369" s="48" t="s">
        <v>2130</v>
      </c>
      <c r="AA4369" s="48" t="s">
        <v>2128</v>
      </c>
      <c r="AE4369" s="689" t="s">
        <v>1250</v>
      </c>
      <c r="AF4369" s="130">
        <v>1</v>
      </c>
      <c r="AH4369" t="s">
        <v>1440</v>
      </c>
    </row>
    <row r="4370" spans="1:35" x14ac:dyDescent="0.2">
      <c r="A4370" t="s">
        <v>1313</v>
      </c>
      <c r="B4370" s="45">
        <v>20211103</v>
      </c>
      <c r="C4370" s="107" t="s">
        <v>69</v>
      </c>
      <c r="D4370" s="107">
        <v>14</v>
      </c>
      <c r="E4370" s="107">
        <v>8</v>
      </c>
      <c r="H4370" s="107" t="s">
        <v>10</v>
      </c>
      <c r="I4370" s="107">
        <v>1056</v>
      </c>
      <c r="J4370" s="107">
        <v>0</v>
      </c>
      <c r="K4370" s="43">
        <v>10</v>
      </c>
      <c r="L4370" s="111">
        <v>1</v>
      </c>
      <c r="M4370" s="43">
        <v>0</v>
      </c>
      <c r="N4370" s="49">
        <v>1</v>
      </c>
      <c r="O4370" s="43" t="str">
        <f>Cal_051922a!$E$2</f>
        <v>Cal_051922a</v>
      </c>
      <c r="P4370" s="50">
        <f>Cal_051922a!$Q$3</f>
        <v>1.8382409380942635</v>
      </c>
      <c r="Q4370" s="50">
        <f>Cal_051922a!$R$3</f>
        <v>0.56187208580813652</v>
      </c>
      <c r="R4370" s="46">
        <v>157.6</v>
      </c>
      <c r="S4370" s="46">
        <v>104</v>
      </c>
      <c r="T4370" s="43">
        <f t="shared" si="1272"/>
        <v>0.67649999999999999</v>
      </c>
      <c r="U4370" s="79">
        <f t="shared" si="1258"/>
        <v>156.92349999999999</v>
      </c>
      <c r="V4370" s="79">
        <f t="shared" si="1259"/>
        <v>103.3235</v>
      </c>
      <c r="W4370" s="465">
        <f t="shared" si="1260"/>
        <v>0.62542018641712593</v>
      </c>
      <c r="X4370" s="465">
        <f t="shared" si="1261"/>
        <v>0.38517001078161145</v>
      </c>
      <c r="Y4370" s="43">
        <v>20220519</v>
      </c>
      <c r="Z4370" s="48" t="s">
        <v>2130</v>
      </c>
      <c r="AA4370" s="48" t="s">
        <v>2128</v>
      </c>
      <c r="AE4370" s="689" t="s">
        <v>1250</v>
      </c>
      <c r="AF4370" s="130">
        <v>1</v>
      </c>
      <c r="AH4370" t="s">
        <v>1441</v>
      </c>
    </row>
    <row r="4371" spans="1:35" x14ac:dyDescent="0.2">
      <c r="A4371" t="s">
        <v>1313</v>
      </c>
      <c r="B4371" s="45">
        <v>20211103</v>
      </c>
      <c r="C4371" s="107" t="s">
        <v>69</v>
      </c>
      <c r="D4371" s="107">
        <v>14</v>
      </c>
      <c r="E4371" s="107">
        <v>9</v>
      </c>
      <c r="H4371" s="107" t="s">
        <v>10</v>
      </c>
      <c r="I4371" s="107">
        <v>1056</v>
      </c>
      <c r="J4371" s="107">
        <v>0</v>
      </c>
      <c r="K4371" s="43">
        <v>10</v>
      </c>
      <c r="L4371" s="111">
        <v>1</v>
      </c>
      <c r="M4371" s="43">
        <v>0</v>
      </c>
      <c r="N4371" s="49">
        <v>1</v>
      </c>
      <c r="O4371" s="43" t="str">
        <f>Cal_051922a!$E$2</f>
        <v>Cal_051922a</v>
      </c>
      <c r="P4371" s="50">
        <f>Cal_051922a!$Q$3</f>
        <v>1.8382409380942635</v>
      </c>
      <c r="Q4371" s="50">
        <f>Cal_051922a!$R$3</f>
        <v>0.56187208580813652</v>
      </c>
      <c r="R4371" s="46">
        <v>155.4</v>
      </c>
      <c r="S4371" s="46">
        <v>103.4</v>
      </c>
      <c r="T4371" s="43">
        <f t="shared" si="1272"/>
        <v>0.67649999999999999</v>
      </c>
      <c r="U4371" s="79">
        <f t="shared" si="1258"/>
        <v>154.7235</v>
      </c>
      <c r="V4371" s="79">
        <f t="shared" si="1259"/>
        <v>102.7235</v>
      </c>
      <c r="W4371" s="465">
        <f t="shared" si="1260"/>
        <v>0.60675092712109246</v>
      </c>
      <c r="X4371" s="465">
        <f t="shared" si="1261"/>
        <v>0.39797076854295788</v>
      </c>
      <c r="Y4371" s="43">
        <v>20220519</v>
      </c>
      <c r="Z4371" s="48" t="s">
        <v>2130</v>
      </c>
      <c r="AA4371" s="48" t="s">
        <v>2128</v>
      </c>
      <c r="AE4371" s="689" t="s">
        <v>1250</v>
      </c>
      <c r="AF4371" s="130">
        <v>1</v>
      </c>
      <c r="AH4371" t="s">
        <v>1442</v>
      </c>
    </row>
    <row r="4372" spans="1:35" s="82" customFormat="1" x14ac:dyDescent="0.2">
      <c r="A4372" s="155" t="s">
        <v>1313</v>
      </c>
      <c r="B4372" s="81">
        <v>20211104</v>
      </c>
      <c r="C4372" s="126"/>
      <c r="D4372" s="126">
        <v>15</v>
      </c>
      <c r="E4372" s="126">
        <v>5</v>
      </c>
      <c r="F4372" s="126"/>
      <c r="G4372" s="126"/>
      <c r="H4372" s="126" t="s">
        <v>10</v>
      </c>
      <c r="I4372" s="126">
        <v>1057</v>
      </c>
      <c r="J4372" s="126">
        <v>0</v>
      </c>
      <c r="K4372" s="82">
        <v>10</v>
      </c>
      <c r="L4372" s="156">
        <v>1</v>
      </c>
      <c r="M4372" s="82">
        <v>0</v>
      </c>
      <c r="N4372" s="83">
        <v>1</v>
      </c>
      <c r="O4372" s="82" t="str">
        <f>Cal_051922a!$E$2</f>
        <v>Cal_051922a</v>
      </c>
      <c r="P4372" s="158">
        <f>Cal_051922a!$Q$3</f>
        <v>1.8382409380942635</v>
      </c>
      <c r="Q4372" s="158">
        <f>Cal_051922a!$R$3</f>
        <v>0.56187208580813652</v>
      </c>
      <c r="R4372" s="84">
        <v>247.8</v>
      </c>
      <c r="S4372" s="84">
        <v>164.6</v>
      </c>
      <c r="T4372" s="82">
        <f t="shared" si="1272"/>
        <v>0.67649999999999999</v>
      </c>
      <c r="U4372" s="125">
        <f t="shared" si="1258"/>
        <v>247.12350000000001</v>
      </c>
      <c r="V4372" s="125">
        <f t="shared" si="1259"/>
        <v>163.92349999999999</v>
      </c>
      <c r="W4372" s="459">
        <f t="shared" si="1260"/>
        <v>0.96988303355136984</v>
      </c>
      <c r="X4372" s="459">
        <f t="shared" si="1261"/>
        <v>0.631908970162399</v>
      </c>
      <c r="Y4372" s="82">
        <v>20220519</v>
      </c>
      <c r="Z4372" s="85" t="s">
        <v>2130</v>
      </c>
      <c r="AA4372" s="85" t="s">
        <v>2128</v>
      </c>
      <c r="AB4372" s="85"/>
      <c r="AE4372" s="691" t="s">
        <v>1250</v>
      </c>
      <c r="AF4372" s="567">
        <v>1</v>
      </c>
      <c r="AG4372" s="567"/>
      <c r="AH4372" s="155" t="s">
        <v>1443</v>
      </c>
      <c r="AI4372" s="155"/>
    </row>
    <row r="4373" spans="1:35" s="82" customFormat="1" x14ac:dyDescent="0.2">
      <c r="A4373" s="155" t="s">
        <v>1313</v>
      </c>
      <c r="B4373" s="81">
        <v>20211104</v>
      </c>
      <c r="C4373" s="126"/>
      <c r="D4373" s="126">
        <v>15</v>
      </c>
      <c r="E4373" s="126">
        <v>5</v>
      </c>
      <c r="F4373" s="126"/>
      <c r="G4373" s="126"/>
      <c r="H4373" s="126" t="s">
        <v>11</v>
      </c>
      <c r="I4373" s="126">
        <v>1056</v>
      </c>
      <c r="J4373" s="126">
        <v>0</v>
      </c>
      <c r="K4373" s="82">
        <v>10</v>
      </c>
      <c r="L4373" s="156">
        <v>1</v>
      </c>
      <c r="M4373" s="82">
        <v>0</v>
      </c>
      <c r="N4373" s="83">
        <v>1</v>
      </c>
      <c r="O4373" s="82" t="str">
        <f>Cal_051922a!$E$2</f>
        <v>Cal_051922a</v>
      </c>
      <c r="P4373" s="158">
        <f>Cal_051922a!$Q$3</f>
        <v>1.8382409380942635</v>
      </c>
      <c r="Q4373" s="158">
        <f>Cal_051922a!$R$3</f>
        <v>0.56187208580813652</v>
      </c>
      <c r="R4373" s="84">
        <v>255.6</v>
      </c>
      <c r="S4373" s="84">
        <v>170.6</v>
      </c>
      <c r="T4373" s="82">
        <f t="shared" si="1272"/>
        <v>0.67649999999999999</v>
      </c>
      <c r="U4373" s="125">
        <f t="shared" si="1258"/>
        <v>254.92349999999999</v>
      </c>
      <c r="V4373" s="125">
        <f t="shared" si="1259"/>
        <v>169.92349999999999</v>
      </c>
      <c r="W4373" s="459">
        <f t="shared" si="1260"/>
        <v>0.99180440010178561</v>
      </c>
      <c r="X4373" s="459">
        <f t="shared" si="1261"/>
        <v>0.67018946744721997</v>
      </c>
      <c r="Y4373" s="82">
        <v>20220519</v>
      </c>
      <c r="Z4373" s="85" t="s">
        <v>2130</v>
      </c>
      <c r="AA4373" s="85" t="s">
        <v>2128</v>
      </c>
      <c r="AB4373" s="85"/>
      <c r="AE4373" s="691" t="s">
        <v>1250</v>
      </c>
      <c r="AF4373" s="567">
        <v>1</v>
      </c>
      <c r="AG4373" s="567"/>
      <c r="AH4373" s="155" t="s">
        <v>1444</v>
      </c>
      <c r="AI4373" s="155"/>
    </row>
    <row r="4374" spans="1:35" x14ac:dyDescent="0.2">
      <c r="A4374" t="s">
        <v>1313</v>
      </c>
      <c r="B4374" s="45">
        <v>20211104</v>
      </c>
      <c r="D4374" s="107">
        <v>16</v>
      </c>
      <c r="E4374" s="107">
        <v>3</v>
      </c>
      <c r="H4374" s="107" t="s">
        <v>10</v>
      </c>
      <c r="I4374" s="107">
        <v>1057</v>
      </c>
      <c r="J4374" s="107">
        <v>0</v>
      </c>
      <c r="K4374" s="43">
        <v>10</v>
      </c>
      <c r="L4374" s="111">
        <v>1</v>
      </c>
      <c r="M4374" s="43">
        <v>0</v>
      </c>
      <c r="N4374" s="49">
        <v>1</v>
      </c>
      <c r="O4374" s="43" t="str">
        <f>Cal_051922a!$E$2</f>
        <v>Cal_051922a</v>
      </c>
      <c r="P4374" s="50">
        <f>Cal_051922a!$Q$3</f>
        <v>1.8382409380942635</v>
      </c>
      <c r="Q4374" s="50">
        <f>Cal_051922a!$R$3</f>
        <v>0.56187208580813652</v>
      </c>
      <c r="R4374" s="46">
        <v>195.6</v>
      </c>
      <c r="S4374" s="46">
        <v>128.5</v>
      </c>
      <c r="T4374" s="43">
        <f t="shared" si="1272"/>
        <v>0.67649999999999999</v>
      </c>
      <c r="U4374" s="79">
        <f t="shared" si="1258"/>
        <v>194.92349999999999</v>
      </c>
      <c r="V4374" s="79">
        <f t="shared" si="1259"/>
        <v>127.8235</v>
      </c>
      <c r="W4374" s="465">
        <f t="shared" si="1260"/>
        <v>0.78220134076077996</v>
      </c>
      <c r="X4374" s="465">
        <f t="shared" si="1261"/>
        <v>0.46683653475253539</v>
      </c>
      <c r="Y4374" s="43">
        <v>20220519</v>
      </c>
      <c r="Z4374" s="48" t="s">
        <v>2130</v>
      </c>
      <c r="AA4374" s="48" t="s">
        <v>2128</v>
      </c>
      <c r="AE4374" s="689" t="s">
        <v>1250</v>
      </c>
      <c r="AF4374" s="130">
        <v>1</v>
      </c>
      <c r="AH4374" t="s">
        <v>1445</v>
      </c>
    </row>
    <row r="4375" spans="1:35" x14ac:dyDescent="0.2">
      <c r="A4375" t="s">
        <v>1313</v>
      </c>
      <c r="B4375" s="45">
        <v>20211104</v>
      </c>
      <c r="D4375" s="107">
        <v>16</v>
      </c>
      <c r="E4375" s="107">
        <v>4</v>
      </c>
      <c r="H4375" s="107" t="s">
        <v>10</v>
      </c>
      <c r="I4375" s="107">
        <v>1056</v>
      </c>
      <c r="J4375" s="107">
        <v>0</v>
      </c>
      <c r="K4375" s="47">
        <v>15</v>
      </c>
      <c r="L4375" s="835">
        <v>1</v>
      </c>
      <c r="M4375" s="47">
        <v>0</v>
      </c>
      <c r="N4375" s="836">
        <f>1/3</f>
        <v>0.33333333333333331</v>
      </c>
      <c r="O4375" s="47" t="str">
        <f>Cal_051922a!$E$2</f>
        <v>Cal_051922a</v>
      </c>
      <c r="P4375" s="178">
        <f>Cal_051922a!$Q$3</f>
        <v>1.8382409380942635</v>
      </c>
      <c r="Q4375" s="178">
        <f>Cal_051922a!$R$3</f>
        <v>0.56187208580813652</v>
      </c>
      <c r="R4375" s="46">
        <v>149.19999999999999</v>
      </c>
      <c r="S4375" s="46">
        <v>94.24</v>
      </c>
      <c r="T4375" s="43">
        <f t="shared" si="1272"/>
        <v>0.67649999999999999</v>
      </c>
      <c r="U4375" s="79">
        <f t="shared" si="1258"/>
        <v>148.52349999999998</v>
      </c>
      <c r="V4375" s="79">
        <f t="shared" si="1259"/>
        <v>93.563499999999991</v>
      </c>
      <c r="W4375" s="465">
        <f t="shared" si="1260"/>
        <v>2.8858007556843952</v>
      </c>
      <c r="X4375" s="465">
        <f t="shared" si="1261"/>
        <v>1.2322808193708275</v>
      </c>
      <c r="Y4375" s="43">
        <v>20220519</v>
      </c>
      <c r="Z4375" s="48" t="s">
        <v>2130</v>
      </c>
      <c r="AA4375" s="48" t="s">
        <v>2128</v>
      </c>
      <c r="AE4375" s="689" t="s">
        <v>1250</v>
      </c>
      <c r="AF4375" s="130">
        <v>3</v>
      </c>
      <c r="AH4375" t="s">
        <v>2291</v>
      </c>
    </row>
    <row r="4376" spans="1:35" x14ac:dyDescent="0.2">
      <c r="A4376" t="s">
        <v>1313</v>
      </c>
      <c r="B4376" s="45">
        <v>20211105</v>
      </c>
      <c r="D4376" s="107">
        <v>16</v>
      </c>
      <c r="E4376" s="107">
        <v>4</v>
      </c>
      <c r="H4376" s="107" t="s">
        <v>11</v>
      </c>
      <c r="I4376" s="107">
        <v>1056</v>
      </c>
      <c r="J4376" s="107">
        <v>0</v>
      </c>
      <c r="K4376" s="47">
        <v>15</v>
      </c>
      <c r="L4376" s="835">
        <v>1</v>
      </c>
      <c r="M4376" s="47">
        <v>0</v>
      </c>
      <c r="N4376" s="836">
        <f>1/3</f>
        <v>0.33333333333333331</v>
      </c>
      <c r="O4376" s="47" t="str">
        <f>Cal_051922a!$E$2</f>
        <v>Cal_051922a</v>
      </c>
      <c r="P4376" s="178">
        <f>Cal_051922a!$Q$3</f>
        <v>1.8382409380942635</v>
      </c>
      <c r="Q4376" s="178">
        <f>Cal_051922a!$R$3</f>
        <v>0.56187208580813652</v>
      </c>
      <c r="R4376" s="46">
        <v>170.7</v>
      </c>
      <c r="S4376" s="46">
        <v>105.9</v>
      </c>
      <c r="T4376" s="43">
        <f t="shared" si="1272"/>
        <v>0.67649999999999999</v>
      </c>
      <c r="U4376" s="79">
        <f t="shared" si="1258"/>
        <v>170.02349999999998</v>
      </c>
      <c r="V4376" s="79">
        <f t="shared" si="1259"/>
        <v>105.2235</v>
      </c>
      <c r="W4376" s="465">
        <f t="shared" si="1260"/>
        <v>3.4024725067021246</v>
      </c>
      <c r="X4376" s="465">
        <f t="shared" si="1261"/>
        <v>1.2288095275614841</v>
      </c>
      <c r="Y4376" s="43">
        <v>20220519</v>
      </c>
      <c r="Z4376" s="48" t="s">
        <v>2130</v>
      </c>
      <c r="AA4376" s="48" t="s">
        <v>2128</v>
      </c>
      <c r="AE4376" s="689" t="s">
        <v>1250</v>
      </c>
      <c r="AF4376" s="130">
        <v>3</v>
      </c>
      <c r="AH4376" t="s">
        <v>2290</v>
      </c>
    </row>
    <row r="4377" spans="1:35" s="82" customFormat="1" x14ac:dyDescent="0.2">
      <c r="A4377" s="155" t="s">
        <v>1313</v>
      </c>
      <c r="B4377" s="81">
        <v>20211105</v>
      </c>
      <c r="C4377" s="126"/>
      <c r="D4377" s="126">
        <v>17</v>
      </c>
      <c r="E4377" s="126">
        <v>4</v>
      </c>
      <c r="F4377" s="126"/>
      <c r="G4377" s="126"/>
      <c r="H4377" s="126" t="s">
        <v>10</v>
      </c>
      <c r="I4377" s="126">
        <v>1057</v>
      </c>
      <c r="J4377" s="126">
        <v>0</v>
      </c>
      <c r="K4377" s="82">
        <v>10</v>
      </c>
      <c r="L4377" s="156">
        <v>1</v>
      </c>
      <c r="M4377" s="82">
        <v>0</v>
      </c>
      <c r="N4377" s="83">
        <v>1</v>
      </c>
      <c r="O4377" s="82" t="str">
        <f>Cal_051922a!$E$2</f>
        <v>Cal_051922a</v>
      </c>
      <c r="P4377" s="158">
        <f>Cal_051922a!$Q$3</f>
        <v>1.8382409380942635</v>
      </c>
      <c r="Q4377" s="158">
        <f>Cal_051922a!$R$3</f>
        <v>0.56187208580813652</v>
      </c>
      <c r="R4377" s="84">
        <v>176.6</v>
      </c>
      <c r="S4377" s="84">
        <v>119.2</v>
      </c>
      <c r="T4377" s="82">
        <f t="shared" si="1272"/>
        <v>0.67649999999999999</v>
      </c>
      <c r="U4377" s="125">
        <f t="shared" si="1258"/>
        <v>175.92349999999999</v>
      </c>
      <c r="V4377" s="125">
        <f t="shared" si="1259"/>
        <v>118.5235</v>
      </c>
      <c r="W4377" s="459">
        <f t="shared" si="1260"/>
        <v>0.66912603516644964</v>
      </c>
      <c r="X4377" s="459">
        <f t="shared" si="1261"/>
        <v>0.48903612310962974</v>
      </c>
      <c r="Y4377" s="82">
        <v>20220519</v>
      </c>
      <c r="Z4377" s="85" t="s">
        <v>2130</v>
      </c>
      <c r="AA4377" s="85" t="s">
        <v>2128</v>
      </c>
      <c r="AB4377" s="85"/>
      <c r="AE4377" s="691" t="s">
        <v>1250</v>
      </c>
      <c r="AF4377" s="567">
        <v>1</v>
      </c>
      <c r="AG4377" s="567"/>
      <c r="AH4377" s="155" t="s">
        <v>1446</v>
      </c>
      <c r="AI4377" s="155"/>
    </row>
    <row r="4378" spans="1:35" s="82" customFormat="1" x14ac:dyDescent="0.2">
      <c r="A4378" s="155" t="s">
        <v>1313</v>
      </c>
      <c r="B4378" s="81">
        <v>20211105</v>
      </c>
      <c r="C4378" s="126"/>
      <c r="D4378" s="126">
        <v>17</v>
      </c>
      <c r="E4378" s="126">
        <v>5</v>
      </c>
      <c r="F4378" s="126"/>
      <c r="G4378" s="126"/>
      <c r="H4378" s="126" t="s">
        <v>10</v>
      </c>
      <c r="I4378" s="126">
        <v>1056</v>
      </c>
      <c r="J4378" s="126">
        <v>0</v>
      </c>
      <c r="K4378" s="82">
        <v>10</v>
      </c>
      <c r="L4378" s="156">
        <v>1</v>
      </c>
      <c r="M4378" s="82">
        <v>0</v>
      </c>
      <c r="N4378" s="83">
        <v>1</v>
      </c>
      <c r="O4378" s="82" t="str">
        <f>Cal_051922a!$E$2</f>
        <v>Cal_051922a</v>
      </c>
      <c r="P4378" s="158">
        <f>Cal_051922a!$Q$3</f>
        <v>1.8382409380942635</v>
      </c>
      <c r="Q4378" s="158">
        <f>Cal_051922a!$R$3</f>
        <v>0.56187208580813652</v>
      </c>
      <c r="R4378" s="84">
        <v>132.80000000000001</v>
      </c>
      <c r="S4378" s="84">
        <v>89.67</v>
      </c>
      <c r="T4378" s="82">
        <f t="shared" si="1272"/>
        <v>0.67649999999999999</v>
      </c>
      <c r="U4378" s="125">
        <f t="shared" si="1258"/>
        <v>132.12350000000001</v>
      </c>
      <c r="V4378" s="125">
        <f t="shared" si="1259"/>
        <v>88.993499999999997</v>
      </c>
      <c r="W4378" s="459">
        <f t="shared" si="1260"/>
        <v>0.50325322089870617</v>
      </c>
      <c r="X4378" s="459">
        <f t="shared" si="1261"/>
        <v>0.36717759797992089</v>
      </c>
      <c r="Y4378" s="82">
        <v>20220519</v>
      </c>
      <c r="Z4378" s="85" t="s">
        <v>2130</v>
      </c>
      <c r="AA4378" s="85" t="s">
        <v>2128</v>
      </c>
      <c r="AB4378" s="85"/>
      <c r="AE4378" s="691" t="s">
        <v>1250</v>
      </c>
      <c r="AF4378" s="567">
        <v>1</v>
      </c>
      <c r="AG4378" s="567"/>
      <c r="AH4378" s="155" t="s">
        <v>1447</v>
      </c>
      <c r="AI4378" s="155"/>
    </row>
    <row r="4379" spans="1:35" x14ac:dyDescent="0.2">
      <c r="A4379" t="s">
        <v>1313</v>
      </c>
      <c r="B4379" s="45">
        <v>20211106</v>
      </c>
      <c r="D4379" s="107">
        <v>18</v>
      </c>
      <c r="E4379" s="107">
        <v>3</v>
      </c>
      <c r="H4379" s="107" t="s">
        <v>10</v>
      </c>
      <c r="I4379" s="107">
        <v>1057</v>
      </c>
      <c r="J4379" s="107">
        <v>0</v>
      </c>
      <c r="K4379" s="47">
        <v>15</v>
      </c>
      <c r="L4379" s="835">
        <v>1</v>
      </c>
      <c r="M4379" s="47">
        <v>0</v>
      </c>
      <c r="N4379" s="836">
        <f>1/3</f>
        <v>0.33333333333333331</v>
      </c>
      <c r="O4379" s="47" t="str">
        <f>Cal_051922a!$E$2</f>
        <v>Cal_051922a</v>
      </c>
      <c r="P4379" s="178">
        <f>Cal_051922a!$Q$3</f>
        <v>1.8382409380942635</v>
      </c>
      <c r="Q4379" s="178">
        <f>Cal_051922a!$R$3</f>
        <v>0.56187208580813652</v>
      </c>
      <c r="R4379" s="46">
        <v>147.69999999999999</v>
      </c>
      <c r="S4379" s="46">
        <v>88.06</v>
      </c>
      <c r="T4379" s="43">
        <f t="shared" si="1272"/>
        <v>0.67649999999999999</v>
      </c>
      <c r="U4379" s="79">
        <f t="shared" si="1258"/>
        <v>147.02349999999998</v>
      </c>
      <c r="V4379" s="79">
        <f t="shared" si="1259"/>
        <v>87.383499999999998</v>
      </c>
      <c r="W4379" s="465">
        <f t="shared" si="1260"/>
        <v>3.1285722180831308</v>
      </c>
      <c r="X4379" s="465">
        <f t="shared" si="1261"/>
        <v>0.71386563862655172</v>
      </c>
      <c r="Y4379" s="43">
        <v>20220519</v>
      </c>
      <c r="Z4379" s="48" t="s">
        <v>2130</v>
      </c>
      <c r="AA4379" s="48" t="s">
        <v>2128</v>
      </c>
      <c r="AE4379" s="689" t="s">
        <v>1250</v>
      </c>
      <c r="AF4379" s="130">
        <v>1</v>
      </c>
      <c r="AH4379" t="s">
        <v>1448</v>
      </c>
    </row>
    <row r="4380" spans="1:35" s="115" customFormat="1" ht="13.5" thickBot="1" x14ac:dyDescent="0.25">
      <c r="A4380" s="407" t="s">
        <v>1313</v>
      </c>
      <c r="B4380" s="114">
        <v>20211106</v>
      </c>
      <c r="C4380" s="140"/>
      <c r="D4380" s="140">
        <v>18</v>
      </c>
      <c r="E4380" s="140">
        <v>4</v>
      </c>
      <c r="F4380" s="140"/>
      <c r="G4380" s="140"/>
      <c r="H4380" s="140" t="s">
        <v>10</v>
      </c>
      <c r="I4380" s="140">
        <v>1056</v>
      </c>
      <c r="J4380" s="140">
        <v>0</v>
      </c>
      <c r="K4380" s="115">
        <v>15</v>
      </c>
      <c r="L4380" s="499">
        <v>1</v>
      </c>
      <c r="M4380" s="115">
        <v>0</v>
      </c>
      <c r="N4380" s="117">
        <v>1</v>
      </c>
      <c r="O4380" s="115" t="str">
        <f>Cal_051922a!$E$2</f>
        <v>Cal_051922a</v>
      </c>
      <c r="P4380" s="641">
        <f>Cal_051922a!$Q$3</f>
        <v>1.8382409380942635</v>
      </c>
      <c r="Q4380" s="641">
        <f>Cal_051922a!$R$3</f>
        <v>0.56187208580813652</v>
      </c>
      <c r="R4380" s="118">
        <v>374.2</v>
      </c>
      <c r="S4380" s="118">
        <v>224.4</v>
      </c>
      <c r="T4380" s="115">
        <f t="shared" si="1272"/>
        <v>0.67649999999999999</v>
      </c>
      <c r="U4380" s="120">
        <f t="shared" si="1258"/>
        <v>373.52350000000001</v>
      </c>
      <c r="V4380" s="120">
        <f t="shared" si="1259"/>
        <v>223.7235</v>
      </c>
      <c r="W4380" s="584">
        <f t="shared" si="1260"/>
        <v>2.6218641023867204</v>
      </c>
      <c r="X4380" s="584">
        <f t="shared" si="1261"/>
        <v>0.66044015535220235</v>
      </c>
      <c r="Y4380" s="115">
        <v>20220519</v>
      </c>
      <c r="Z4380" s="121" t="s">
        <v>2130</v>
      </c>
      <c r="AA4380" s="121" t="s">
        <v>2128</v>
      </c>
      <c r="AB4380" s="121"/>
      <c r="AE4380" s="693" t="s">
        <v>1250</v>
      </c>
      <c r="AF4380" s="508">
        <v>1</v>
      </c>
      <c r="AG4380" s="508"/>
      <c r="AH4380" s="407" t="s">
        <v>1449</v>
      </c>
      <c r="AI4380" s="407"/>
    </row>
    <row r="4381" spans="1:35" x14ac:dyDescent="0.2">
      <c r="A4381" t="s">
        <v>1450</v>
      </c>
      <c r="B4381" s="45">
        <v>20211108</v>
      </c>
      <c r="C4381" s="107" t="s">
        <v>51</v>
      </c>
      <c r="D4381" s="107">
        <v>1</v>
      </c>
      <c r="E4381" s="107">
        <v>1</v>
      </c>
      <c r="H4381" s="107" t="s">
        <v>10</v>
      </c>
      <c r="I4381" s="107">
        <v>290</v>
      </c>
      <c r="J4381" s="107">
        <v>0</v>
      </c>
      <c r="K4381" s="43">
        <v>10</v>
      </c>
      <c r="L4381" s="43">
        <v>1</v>
      </c>
      <c r="M4381" s="43">
        <v>0</v>
      </c>
      <c r="N4381" s="49">
        <v>1</v>
      </c>
      <c r="O4381" s="82" t="str">
        <f>Cal_051922a!$E$2</f>
        <v>Cal_051922a</v>
      </c>
      <c r="P4381" s="158">
        <f>Cal_051922a!$Q$3</f>
        <v>1.8382409380942635</v>
      </c>
      <c r="Q4381" s="158">
        <f>Cal_051922a!$R$3</f>
        <v>0.56187208580813652</v>
      </c>
      <c r="R4381" s="46">
        <v>185.4</v>
      </c>
      <c r="S4381" s="46">
        <v>121.7</v>
      </c>
      <c r="T4381" s="50">
        <f>AVERAGE(0.671,0.64,0.73,0.476,0.832,0.443)</f>
        <v>0.63200000000000001</v>
      </c>
      <c r="U4381" s="79">
        <f t="shared" si="1258"/>
        <v>184.768</v>
      </c>
      <c r="V4381" s="79">
        <f t="shared" si="1259"/>
        <v>121.068</v>
      </c>
      <c r="W4381" s="465">
        <f t="shared" si="1260"/>
        <v>2.706527583875328</v>
      </c>
      <c r="X4381" s="465">
        <f t="shared" si="1261"/>
        <v>1.6053980336785882</v>
      </c>
      <c r="Y4381" s="43">
        <f>Cal_051922a!$A$3</f>
        <v>20220519</v>
      </c>
      <c r="Z4381" s="86" t="s">
        <v>1591</v>
      </c>
      <c r="AA4381" s="43">
        <v>20221204</v>
      </c>
      <c r="AE4381" s="689" t="s">
        <v>1250</v>
      </c>
      <c r="AF4381" s="130">
        <v>1</v>
      </c>
      <c r="AG4381" s="130" t="s">
        <v>1634</v>
      </c>
      <c r="AH4381"/>
    </row>
    <row r="4382" spans="1:35" x14ac:dyDescent="0.2">
      <c r="A4382" t="s">
        <v>1450</v>
      </c>
      <c r="B4382" s="45">
        <v>20211108</v>
      </c>
      <c r="C4382" s="107" t="s">
        <v>51</v>
      </c>
      <c r="D4382" s="107">
        <v>1</v>
      </c>
      <c r="E4382" s="107">
        <v>1</v>
      </c>
      <c r="H4382" s="107" t="s">
        <v>11</v>
      </c>
      <c r="I4382" s="107">
        <v>290</v>
      </c>
      <c r="J4382" s="107">
        <v>0</v>
      </c>
      <c r="K4382" s="43">
        <v>10</v>
      </c>
      <c r="L4382" s="43">
        <v>1</v>
      </c>
      <c r="M4382" s="43">
        <v>0</v>
      </c>
      <c r="N4382" s="49">
        <v>1</v>
      </c>
      <c r="O4382" s="82" t="str">
        <f>Cal_051922a!$E$2</f>
        <v>Cal_051922a</v>
      </c>
      <c r="P4382" s="158">
        <f>Cal_051922a!$Q$3</f>
        <v>1.8382409380942635</v>
      </c>
      <c r="Q4382" s="158">
        <f>Cal_051922a!$R$3</f>
        <v>0.56187208580813652</v>
      </c>
      <c r="R4382" s="46">
        <v>193.1</v>
      </c>
      <c r="S4382" s="46">
        <v>123.3</v>
      </c>
      <c r="T4382" s="43">
        <f t="shared" ref="T4382" si="1273">AVERAGE(0.752,0.643,0.766,0.706,0.634,0.813)</f>
        <v>0.71899999999999997</v>
      </c>
      <c r="U4382" s="79">
        <f t="shared" si="1258"/>
        <v>192.381</v>
      </c>
      <c r="V4382" s="79">
        <f t="shared" si="1259"/>
        <v>122.581</v>
      </c>
      <c r="W4382" s="465">
        <f t="shared" si="1260"/>
        <v>2.965708404309229</v>
      </c>
      <c r="X4382" s="465">
        <f t="shared" si="1261"/>
        <v>1.4001038179574044</v>
      </c>
      <c r="Y4382" s="43">
        <f>Cal_051922a!$A$3</f>
        <v>20220519</v>
      </c>
      <c r="Z4382" s="48" t="s">
        <v>1603</v>
      </c>
      <c r="AA4382" s="43">
        <v>20221204</v>
      </c>
      <c r="AE4382" s="689" t="s">
        <v>1250</v>
      </c>
      <c r="AF4382" s="130">
        <v>1</v>
      </c>
      <c r="AG4382" s="130" t="s">
        <v>1634</v>
      </c>
      <c r="AH4382"/>
    </row>
    <row r="4383" spans="1:35" x14ac:dyDescent="0.2">
      <c r="A4383" t="s">
        <v>1450</v>
      </c>
      <c r="B4383" s="45">
        <v>20211108</v>
      </c>
      <c r="C4383" s="107" t="s">
        <v>51</v>
      </c>
      <c r="D4383" s="107">
        <v>1</v>
      </c>
      <c r="E4383" s="107">
        <v>3</v>
      </c>
      <c r="H4383" s="107" t="s">
        <v>10</v>
      </c>
      <c r="I4383" s="107">
        <v>290</v>
      </c>
      <c r="J4383" s="107">
        <v>0</v>
      </c>
      <c r="K4383" s="43">
        <v>10</v>
      </c>
      <c r="L4383" s="43">
        <v>1</v>
      </c>
      <c r="M4383" s="43">
        <v>0</v>
      </c>
      <c r="N4383" s="49">
        <v>1</v>
      </c>
      <c r="O4383" s="82" t="str">
        <f>Cal_051922a!$E$2</f>
        <v>Cal_051922a</v>
      </c>
      <c r="P4383" s="158">
        <f>Cal_051922a!$Q$3</f>
        <v>1.8382409380942635</v>
      </c>
      <c r="Q4383" s="158">
        <f>Cal_051922a!$R$3</f>
        <v>0.56187208580813652</v>
      </c>
      <c r="R4383" s="46">
        <v>194.9</v>
      </c>
      <c r="S4383" s="46">
        <v>126.8</v>
      </c>
      <c r="T4383" s="50">
        <f t="shared" ref="T4383:T4386" si="1274">AVERAGE(0.671,0.64,0.73,0.476,0.832,0.443)</f>
        <v>0.63200000000000001</v>
      </c>
      <c r="U4383" s="79">
        <f t="shared" si="1258"/>
        <v>194.268</v>
      </c>
      <c r="V4383" s="79">
        <f t="shared" si="1259"/>
        <v>126.16799999999999</v>
      </c>
      <c r="W4383" s="465">
        <f t="shared" si="1260"/>
        <v>2.8934776838604375</v>
      </c>
      <c r="X4383" s="465">
        <f t="shared" si="1261"/>
        <v>1.6000881742981392</v>
      </c>
      <c r="Y4383" s="43">
        <f>Cal_051922a!$A$3</f>
        <v>20220519</v>
      </c>
      <c r="Z4383" s="86" t="s">
        <v>1591</v>
      </c>
      <c r="AA4383" s="43">
        <v>20221204</v>
      </c>
      <c r="AE4383" s="689" t="s">
        <v>1250</v>
      </c>
      <c r="AF4383" s="130">
        <v>1</v>
      </c>
      <c r="AG4383" s="130" t="s">
        <v>1634</v>
      </c>
      <c r="AH4383"/>
    </row>
    <row r="4384" spans="1:35" x14ac:dyDescent="0.2">
      <c r="A4384" t="s">
        <v>1450</v>
      </c>
      <c r="B4384" s="45">
        <v>20211108</v>
      </c>
      <c r="C4384" s="107" t="s">
        <v>51</v>
      </c>
      <c r="D4384" s="107">
        <v>1</v>
      </c>
      <c r="E4384" s="107">
        <v>3</v>
      </c>
      <c r="H4384" s="107" t="s">
        <v>11</v>
      </c>
      <c r="I4384" s="107">
        <v>290</v>
      </c>
      <c r="J4384" s="107">
        <v>0</v>
      </c>
      <c r="K4384" s="43">
        <v>10</v>
      </c>
      <c r="L4384" s="43">
        <v>1</v>
      </c>
      <c r="M4384" s="43">
        <v>0</v>
      </c>
      <c r="N4384" s="49">
        <v>1</v>
      </c>
      <c r="O4384" s="82" t="str">
        <f>Cal_051922a!$E$2</f>
        <v>Cal_051922a</v>
      </c>
      <c r="P4384" s="158">
        <f>Cal_051922a!$Q$3</f>
        <v>1.8382409380942635</v>
      </c>
      <c r="Q4384" s="158">
        <f>Cal_051922a!$R$3</f>
        <v>0.56187208580813652</v>
      </c>
      <c r="R4384" s="46">
        <v>194</v>
      </c>
      <c r="S4384" s="46">
        <v>124.7</v>
      </c>
      <c r="T4384" s="50">
        <f t="shared" si="1274"/>
        <v>0.63200000000000001</v>
      </c>
      <c r="U4384" s="79">
        <f t="shared" si="1258"/>
        <v>193.36799999999999</v>
      </c>
      <c r="V4384" s="79">
        <f t="shared" si="1259"/>
        <v>124.068</v>
      </c>
      <c r="W4384" s="465">
        <f t="shared" si="1260"/>
        <v>2.9444640747654667</v>
      </c>
      <c r="X4384" s="465">
        <f t="shared" si="1261"/>
        <v>1.4743087431441328</v>
      </c>
      <c r="Y4384" s="43">
        <f>Cal_051922a!$A$3</f>
        <v>20220519</v>
      </c>
      <c r="Z4384" s="86" t="s">
        <v>1591</v>
      </c>
      <c r="AA4384" s="43">
        <v>20221204</v>
      </c>
      <c r="AE4384" s="689" t="s">
        <v>1250</v>
      </c>
      <c r="AF4384" s="130">
        <v>1</v>
      </c>
      <c r="AG4384" s="130" t="s">
        <v>1634</v>
      </c>
      <c r="AH4384"/>
    </row>
    <row r="4385" spans="1:35" x14ac:dyDescent="0.2">
      <c r="A4385" t="s">
        <v>1450</v>
      </c>
      <c r="B4385" s="45">
        <v>20211108</v>
      </c>
      <c r="C4385" s="107" t="s">
        <v>51</v>
      </c>
      <c r="D4385" s="107">
        <v>1</v>
      </c>
      <c r="E4385" s="107">
        <v>6</v>
      </c>
      <c r="H4385" s="107" t="s">
        <v>10</v>
      </c>
      <c r="I4385" s="107">
        <v>290</v>
      </c>
      <c r="J4385" s="107">
        <v>0</v>
      </c>
      <c r="K4385" s="43">
        <v>10</v>
      </c>
      <c r="L4385" s="43">
        <v>1</v>
      </c>
      <c r="M4385" s="43">
        <v>0</v>
      </c>
      <c r="N4385" s="49">
        <v>1</v>
      </c>
      <c r="O4385" s="82" t="str">
        <f>Cal_051922a!$E$2</f>
        <v>Cal_051922a</v>
      </c>
      <c r="P4385" s="158">
        <f>Cal_051922a!$Q$3</f>
        <v>1.8382409380942635</v>
      </c>
      <c r="Q4385" s="158">
        <f>Cal_051922a!$R$3</f>
        <v>0.56187208580813652</v>
      </c>
      <c r="R4385" s="46">
        <v>187.8</v>
      </c>
      <c r="S4385" s="46">
        <v>120.2</v>
      </c>
      <c r="T4385" s="50">
        <f t="shared" si="1274"/>
        <v>0.63200000000000001</v>
      </c>
      <c r="U4385" s="79">
        <f t="shared" si="1258"/>
        <v>187.16800000000001</v>
      </c>
      <c r="V4385" s="79">
        <f t="shared" si="1259"/>
        <v>119.568</v>
      </c>
      <c r="W4385" s="465">
        <f t="shared" si="1260"/>
        <v>2.8722333543166747</v>
      </c>
      <c r="X4385" s="465">
        <f t="shared" si="1261"/>
        <v>1.3862686630594006</v>
      </c>
      <c r="Y4385" s="43">
        <f>Cal_051922a!$A$3</f>
        <v>20220519</v>
      </c>
      <c r="Z4385" s="86" t="s">
        <v>1591</v>
      </c>
      <c r="AA4385" s="43">
        <v>20221204</v>
      </c>
      <c r="AE4385" s="689" t="s">
        <v>1250</v>
      </c>
      <c r="AF4385" s="130">
        <v>1</v>
      </c>
      <c r="AG4385" s="130" t="s">
        <v>1634</v>
      </c>
      <c r="AH4385"/>
    </row>
    <row r="4386" spans="1:35" x14ac:dyDescent="0.2">
      <c r="A4386" t="s">
        <v>1450</v>
      </c>
      <c r="B4386" s="45">
        <v>20211108</v>
      </c>
      <c r="C4386" s="107" t="s">
        <v>51</v>
      </c>
      <c r="D4386" s="107">
        <v>1</v>
      </c>
      <c r="E4386" s="107">
        <v>6</v>
      </c>
      <c r="H4386" s="107" t="s">
        <v>11</v>
      </c>
      <c r="I4386" s="107">
        <v>290</v>
      </c>
      <c r="J4386" s="107">
        <v>0</v>
      </c>
      <c r="K4386" s="43">
        <v>10</v>
      </c>
      <c r="L4386" s="43">
        <v>1</v>
      </c>
      <c r="M4386" s="43">
        <v>0</v>
      </c>
      <c r="N4386" s="49">
        <v>1</v>
      </c>
      <c r="O4386" s="82" t="str">
        <f>Cal_051922a!$E$2</f>
        <v>Cal_051922a</v>
      </c>
      <c r="P4386" s="158">
        <f>Cal_051922a!$Q$3</f>
        <v>1.8382409380942635</v>
      </c>
      <c r="Q4386" s="158">
        <f>Cal_051922a!$R$3</f>
        <v>0.56187208580813652</v>
      </c>
      <c r="R4386" s="46">
        <v>192.4</v>
      </c>
      <c r="S4386" s="46">
        <v>120.9</v>
      </c>
      <c r="T4386" s="50">
        <f t="shared" si="1274"/>
        <v>0.63200000000000001</v>
      </c>
      <c r="U4386" s="79">
        <f t="shared" si="1258"/>
        <v>191.768</v>
      </c>
      <c r="V4386" s="79">
        <f t="shared" si="1259"/>
        <v>120.268</v>
      </c>
      <c r="W4386" s="465">
        <f t="shared" si="1260"/>
        <v>3.037939124758021</v>
      </c>
      <c r="X4386" s="465">
        <f t="shared" si="1261"/>
        <v>1.2454939060343808</v>
      </c>
      <c r="Y4386" s="43">
        <f>Cal_051922a!$A$3</f>
        <v>20220519</v>
      </c>
      <c r="Z4386" s="86" t="s">
        <v>1591</v>
      </c>
      <c r="AA4386" s="43">
        <v>20221204</v>
      </c>
      <c r="AE4386" s="689" t="s">
        <v>1250</v>
      </c>
      <c r="AF4386" s="130">
        <v>1</v>
      </c>
      <c r="AG4386" s="130" t="s">
        <v>1634</v>
      </c>
      <c r="AH4386"/>
    </row>
    <row r="4387" spans="1:35" x14ac:dyDescent="0.2">
      <c r="A4387" t="s">
        <v>1450</v>
      </c>
      <c r="B4387" s="45">
        <v>20211108</v>
      </c>
      <c r="C4387" s="107" t="s">
        <v>51</v>
      </c>
      <c r="D4387" s="107">
        <v>1</v>
      </c>
      <c r="E4387" s="107">
        <v>6</v>
      </c>
      <c r="H4387" s="107" t="s">
        <v>10</v>
      </c>
      <c r="I4387" s="107">
        <v>290</v>
      </c>
      <c r="J4387" s="107">
        <v>10</v>
      </c>
      <c r="K4387" s="43">
        <v>5</v>
      </c>
      <c r="L4387" s="43">
        <v>1</v>
      </c>
      <c r="M4387" s="43">
        <v>0</v>
      </c>
      <c r="N4387" s="49">
        <v>1</v>
      </c>
      <c r="O4387" s="82" t="str">
        <f>Cal_051922a!$E$2</f>
        <v>Cal_051922a</v>
      </c>
      <c r="P4387" s="158">
        <f>Cal_051922a!$Q$3</f>
        <v>1.8382409380942635</v>
      </c>
      <c r="Q4387" s="158">
        <f>Cal_051922a!$R$3</f>
        <v>0.56187208580813652</v>
      </c>
      <c r="R4387" s="46">
        <v>241.9</v>
      </c>
      <c r="S4387" s="46">
        <v>153.6</v>
      </c>
      <c r="T4387" s="50">
        <f t="shared" ref="T4387:T4388" si="1275">AVERAGE(0.765, 0.963, 0.949, 0.629, 0.835, 0.766)</f>
        <v>0.8178333333333333</v>
      </c>
      <c r="U4387" s="79">
        <f t="shared" ref="U4387:U4449" si="1276">(R4387-T4387)*(L4387+M4387)/L4387</f>
        <v>241.08216666666667</v>
      </c>
      <c r="V4387" s="79">
        <f t="shared" ref="V4387:V4449" si="1277">(S4387-T4387)*(L4387+M4387)/L4387</f>
        <v>152.78216666666665</v>
      </c>
      <c r="W4387" s="465">
        <f t="shared" ref="W4387:W4450" si="1278">(Q4387*P4387/(P4387-1)*(U4387-V4387)*(K4387)/I4387)/N4387</f>
        <v>1.8758742987142187</v>
      </c>
      <c r="X4387" s="465">
        <f t="shared" ref="X4387:X4450" si="1279">(Q4387*P4387/(P4387-1)*(P4387*V4387-U4387)*(K4387)/I4387)/N4387</f>
        <v>0.84485016338721153</v>
      </c>
      <c r="Y4387" s="43">
        <f>Cal_051922a!$A$3</f>
        <v>20220519</v>
      </c>
      <c r="Z4387" s="48" t="s">
        <v>2007</v>
      </c>
      <c r="AA4387" s="43">
        <v>20230214</v>
      </c>
      <c r="AE4387" s="689" t="s">
        <v>1250</v>
      </c>
      <c r="AF4387" s="130">
        <v>1</v>
      </c>
      <c r="AH4387"/>
    </row>
    <row r="4388" spans="1:35" s="115" customFormat="1" ht="13.5" thickBot="1" x14ac:dyDescent="0.25">
      <c r="A4388" s="407" t="s">
        <v>1450</v>
      </c>
      <c r="B4388" s="114">
        <v>20211108</v>
      </c>
      <c r="C4388" s="140" t="s">
        <v>51</v>
      </c>
      <c r="D4388" s="140">
        <v>1</v>
      </c>
      <c r="E4388" s="140">
        <v>6</v>
      </c>
      <c r="F4388" s="140"/>
      <c r="G4388" s="140"/>
      <c r="H4388" s="140" t="s">
        <v>11</v>
      </c>
      <c r="I4388" s="140">
        <v>290</v>
      </c>
      <c r="J4388" s="140">
        <v>10</v>
      </c>
      <c r="K4388" s="43">
        <v>5</v>
      </c>
      <c r="L4388" s="43">
        <v>1</v>
      </c>
      <c r="M4388" s="43">
        <v>0</v>
      </c>
      <c r="N4388" s="49">
        <v>1</v>
      </c>
      <c r="O4388" s="82" t="str">
        <f>Cal_051922a!$E$2</f>
        <v>Cal_051922a</v>
      </c>
      <c r="P4388" s="158">
        <f>Cal_051922a!$Q$3</f>
        <v>1.8382409380942635</v>
      </c>
      <c r="Q4388" s="158">
        <f>Cal_051922a!$R$3</f>
        <v>0.56187208580813652</v>
      </c>
      <c r="R4388" s="118">
        <v>249.7</v>
      </c>
      <c r="S4388" s="118">
        <v>159.80000000000001</v>
      </c>
      <c r="T4388" s="50">
        <f t="shared" si="1275"/>
        <v>0.8178333333333333</v>
      </c>
      <c r="U4388" s="79">
        <f t="shared" si="1276"/>
        <v>248.88216666666665</v>
      </c>
      <c r="V4388" s="79">
        <f t="shared" si="1277"/>
        <v>158.98216666666667</v>
      </c>
      <c r="W4388" s="465">
        <f t="shared" si="1278"/>
        <v>1.9098652259842377</v>
      </c>
      <c r="X4388" s="465">
        <f t="shared" si="1279"/>
        <v>0.92126800981806534</v>
      </c>
      <c r="Y4388" s="43">
        <f>Cal_051922a!$A$3</f>
        <v>20220519</v>
      </c>
      <c r="Z4388" s="48" t="s">
        <v>2007</v>
      </c>
      <c r="AA4388" s="43">
        <v>20230214</v>
      </c>
      <c r="AB4388" s="121"/>
      <c r="AE4388" s="689" t="s">
        <v>1250</v>
      </c>
      <c r="AF4388" s="508">
        <v>1</v>
      </c>
      <c r="AG4388" s="508"/>
      <c r="AH4388" s="407"/>
      <c r="AI4388" s="407"/>
    </row>
    <row r="4389" spans="1:35" x14ac:dyDescent="0.2">
      <c r="A4389" t="s">
        <v>1450</v>
      </c>
      <c r="B4389" s="45">
        <v>20211108</v>
      </c>
      <c r="C4389" s="107" t="s">
        <v>59</v>
      </c>
      <c r="D4389" s="107">
        <v>2</v>
      </c>
      <c r="E4389" s="107">
        <v>1</v>
      </c>
      <c r="H4389" s="107" t="s">
        <v>10</v>
      </c>
      <c r="I4389" s="107">
        <v>290</v>
      </c>
      <c r="J4389" s="107">
        <v>0</v>
      </c>
      <c r="K4389" s="43">
        <v>5</v>
      </c>
      <c r="L4389" s="43">
        <v>1</v>
      </c>
      <c r="M4389" s="43">
        <v>0</v>
      </c>
      <c r="N4389" s="49">
        <v>1</v>
      </c>
      <c r="O4389" s="82" t="str">
        <f>Cal_051922a!$E$2</f>
        <v>Cal_051922a</v>
      </c>
      <c r="P4389" s="158">
        <f>Cal_051922a!$Q$3</f>
        <v>1.8382409380942635</v>
      </c>
      <c r="Q4389" s="158">
        <f>Cal_051922a!$R$3</f>
        <v>0.56187208580813652</v>
      </c>
      <c r="R4389" s="46">
        <v>112.2</v>
      </c>
      <c r="S4389" s="46">
        <v>89.67</v>
      </c>
      <c r="T4389" s="50">
        <f t="shared" ref="T4389:T4392" si="1280">AVERAGE(0.671,0.64,0.73,0.476,0.832,0.443)</f>
        <v>0.63200000000000001</v>
      </c>
      <c r="U4389" s="79">
        <f t="shared" si="1276"/>
        <v>111.568</v>
      </c>
      <c r="V4389" s="79">
        <f t="shared" si="1277"/>
        <v>89.037999999999997</v>
      </c>
      <c r="W4389" s="465">
        <f t="shared" si="1278"/>
        <v>0.47863474462096661</v>
      </c>
      <c r="X4389" s="465">
        <f t="shared" si="1279"/>
        <v>1.1069420929239073</v>
      </c>
      <c r="Y4389" s="43">
        <f>Cal_051922a!$A$3</f>
        <v>20220519</v>
      </c>
      <c r="Z4389" s="86" t="s">
        <v>1591</v>
      </c>
      <c r="AA4389" s="43">
        <v>20221204</v>
      </c>
      <c r="AE4389" s="689" t="s">
        <v>1250</v>
      </c>
      <c r="AF4389" s="130">
        <v>1</v>
      </c>
      <c r="AG4389" s="130" t="s">
        <v>1634</v>
      </c>
      <c r="AH4389"/>
    </row>
    <row r="4390" spans="1:35" x14ac:dyDescent="0.2">
      <c r="A4390" t="s">
        <v>1450</v>
      </c>
      <c r="B4390" s="45">
        <v>20211108</v>
      </c>
      <c r="C4390" s="107" t="s">
        <v>59</v>
      </c>
      <c r="D4390" s="107">
        <v>2</v>
      </c>
      <c r="E4390" s="107">
        <v>1</v>
      </c>
      <c r="H4390" s="107" t="s">
        <v>11</v>
      </c>
      <c r="I4390" s="107">
        <v>290</v>
      </c>
      <c r="J4390" s="107">
        <v>0</v>
      </c>
      <c r="K4390" s="43">
        <v>5</v>
      </c>
      <c r="L4390" s="43">
        <v>1</v>
      </c>
      <c r="M4390" s="43">
        <v>0</v>
      </c>
      <c r="N4390" s="49">
        <v>1</v>
      </c>
      <c r="O4390" s="82" t="str">
        <f>Cal_051922a!$E$2</f>
        <v>Cal_051922a</v>
      </c>
      <c r="P4390" s="158">
        <f>Cal_051922a!$Q$3</f>
        <v>1.8382409380942635</v>
      </c>
      <c r="Q4390" s="158">
        <f>Cal_051922a!$R$3</f>
        <v>0.56187208580813652</v>
      </c>
      <c r="R4390" s="46">
        <v>121.1</v>
      </c>
      <c r="S4390" s="46">
        <v>91.05</v>
      </c>
      <c r="T4390" s="50">
        <f t="shared" si="1280"/>
        <v>0.63200000000000001</v>
      </c>
      <c r="U4390" s="79">
        <f t="shared" si="1276"/>
        <v>120.46799999999999</v>
      </c>
      <c r="V4390" s="79">
        <f t="shared" si="1277"/>
        <v>90.417999999999992</v>
      </c>
      <c r="W4390" s="465">
        <f t="shared" si="1278"/>
        <v>0.63839210279005953</v>
      </c>
      <c r="X4390" s="465">
        <f t="shared" si="1279"/>
        <v>0.971759590836621</v>
      </c>
      <c r="Y4390" s="43">
        <f>Cal_051922a!$A$3</f>
        <v>20220519</v>
      </c>
      <c r="Z4390" s="86" t="s">
        <v>1598</v>
      </c>
      <c r="AA4390" s="43">
        <v>20221204</v>
      </c>
      <c r="AE4390" s="689" t="s">
        <v>1250</v>
      </c>
      <c r="AF4390" s="130">
        <v>1</v>
      </c>
      <c r="AG4390" s="130" t="s">
        <v>1634</v>
      </c>
      <c r="AH4390"/>
    </row>
    <row r="4391" spans="1:35" x14ac:dyDescent="0.2">
      <c r="A4391" t="s">
        <v>1450</v>
      </c>
      <c r="B4391" s="45">
        <v>20211108</v>
      </c>
      <c r="C4391" s="107" t="s">
        <v>59</v>
      </c>
      <c r="D4391" s="107">
        <v>2</v>
      </c>
      <c r="E4391" s="107">
        <v>4</v>
      </c>
      <c r="H4391" s="107" t="s">
        <v>10</v>
      </c>
      <c r="I4391" s="107">
        <v>290</v>
      </c>
      <c r="J4391" s="107">
        <v>0</v>
      </c>
      <c r="K4391" s="43">
        <v>5</v>
      </c>
      <c r="L4391" s="43">
        <v>1</v>
      </c>
      <c r="M4391" s="43">
        <v>0</v>
      </c>
      <c r="N4391" s="49">
        <v>1</v>
      </c>
      <c r="O4391" s="82" t="str">
        <f>Cal_051922a!$E$2</f>
        <v>Cal_051922a</v>
      </c>
      <c r="P4391" s="158">
        <f>Cal_051922a!$Q$3</f>
        <v>1.8382409380942635</v>
      </c>
      <c r="Q4391" s="158">
        <f>Cal_051922a!$R$3</f>
        <v>0.56187208580813652</v>
      </c>
      <c r="R4391" s="46">
        <v>261</v>
      </c>
      <c r="S4391" s="46">
        <v>166.6</v>
      </c>
      <c r="T4391" s="50">
        <f t="shared" si="1280"/>
        <v>0.63200000000000001</v>
      </c>
      <c r="U4391" s="79">
        <f t="shared" si="1276"/>
        <v>260.36799999999999</v>
      </c>
      <c r="V4391" s="79">
        <f t="shared" si="1277"/>
        <v>165.96799999999999</v>
      </c>
      <c r="W4391" s="465">
        <f t="shared" si="1278"/>
        <v>2.0054647089311692</v>
      </c>
      <c r="X4391" s="465">
        <f t="shared" si="1279"/>
        <v>0.9500713158408115</v>
      </c>
      <c r="Y4391" s="43">
        <f>Cal_051922a!$A$3</f>
        <v>20220519</v>
      </c>
      <c r="Z4391" s="86" t="s">
        <v>1598</v>
      </c>
      <c r="AA4391" s="43">
        <v>20221204</v>
      </c>
      <c r="AE4391" s="689" t="s">
        <v>1250</v>
      </c>
      <c r="AF4391" s="130">
        <v>1</v>
      </c>
      <c r="AG4391" s="130" t="s">
        <v>1634</v>
      </c>
      <c r="AH4391"/>
    </row>
    <row r="4392" spans="1:35" x14ac:dyDescent="0.2">
      <c r="A4392" t="s">
        <v>1450</v>
      </c>
      <c r="B4392" s="45">
        <v>20211108</v>
      </c>
      <c r="C4392" s="107" t="s">
        <v>59</v>
      </c>
      <c r="D4392" s="107">
        <v>2</v>
      </c>
      <c r="E4392" s="107">
        <v>4</v>
      </c>
      <c r="H4392" s="107" t="s">
        <v>11</v>
      </c>
      <c r="I4392" s="107">
        <v>290</v>
      </c>
      <c r="J4392" s="107">
        <v>0</v>
      </c>
      <c r="K4392" s="43">
        <v>5</v>
      </c>
      <c r="L4392" s="43">
        <v>1</v>
      </c>
      <c r="M4392" s="43">
        <v>0</v>
      </c>
      <c r="N4392" s="49">
        <v>1</v>
      </c>
      <c r="O4392" s="82" t="str">
        <f>Cal_051922a!$E$2</f>
        <v>Cal_051922a</v>
      </c>
      <c r="P4392" s="158">
        <f>Cal_051922a!$Q$3</f>
        <v>1.8382409380942635</v>
      </c>
      <c r="Q4392" s="158">
        <f>Cal_051922a!$R$3</f>
        <v>0.56187208580813652</v>
      </c>
      <c r="R4392" s="46">
        <v>267.39999999999998</v>
      </c>
      <c r="S4392" s="46">
        <v>170.9</v>
      </c>
      <c r="T4392" s="50">
        <f t="shared" si="1280"/>
        <v>0.63200000000000001</v>
      </c>
      <c r="U4392" s="79">
        <f t="shared" si="1276"/>
        <v>266.76799999999997</v>
      </c>
      <c r="V4392" s="79">
        <f t="shared" si="1277"/>
        <v>170.268</v>
      </c>
      <c r="W4392" s="465">
        <f t="shared" si="1278"/>
        <v>2.0500778009730696</v>
      </c>
      <c r="X4392" s="465">
        <f t="shared" si="1279"/>
        <v>0.98203205072048438</v>
      </c>
      <c r="Y4392" s="43">
        <f>Cal_051922a!$A$3</f>
        <v>20220519</v>
      </c>
      <c r="Z4392" s="86" t="s">
        <v>1598</v>
      </c>
      <c r="AA4392" s="43">
        <v>20221204</v>
      </c>
      <c r="AE4392" s="689" t="s">
        <v>1250</v>
      </c>
      <c r="AF4392" s="130">
        <v>1</v>
      </c>
      <c r="AG4392" s="130" t="s">
        <v>1634</v>
      </c>
      <c r="AH4392"/>
    </row>
    <row r="4393" spans="1:35" s="82" customFormat="1" x14ac:dyDescent="0.2">
      <c r="A4393" s="155" t="s">
        <v>1450</v>
      </c>
      <c r="B4393" s="81">
        <v>20211108</v>
      </c>
      <c r="C4393" s="126" t="s">
        <v>59</v>
      </c>
      <c r="D4393" s="126">
        <v>2</v>
      </c>
      <c r="E4393" s="126">
        <v>4</v>
      </c>
      <c r="F4393" s="107"/>
      <c r="G4393" s="107"/>
      <c r="H4393" s="126" t="s">
        <v>10</v>
      </c>
      <c r="I4393" s="126">
        <v>293</v>
      </c>
      <c r="J4393" s="126">
        <v>5</v>
      </c>
      <c r="K4393" s="82">
        <v>5</v>
      </c>
      <c r="L4393" s="82">
        <v>1</v>
      </c>
      <c r="M4393" s="82">
        <v>0</v>
      </c>
      <c r="N4393" s="83">
        <v>1</v>
      </c>
      <c r="O4393" s="82" t="str">
        <f>Cal_051922a!$E$2</f>
        <v>Cal_051922a</v>
      </c>
      <c r="P4393" s="158">
        <f>Cal_051922a!$Q$3</f>
        <v>1.8382409380942635</v>
      </c>
      <c r="Q4393" s="158">
        <f>Cal_051922a!$R$3</f>
        <v>0.56187208580813652</v>
      </c>
      <c r="R4393" s="84">
        <v>146.1</v>
      </c>
      <c r="S4393" s="84">
        <v>89.12</v>
      </c>
      <c r="T4393" s="158">
        <f t="shared" ref="T4393:T4396" si="1281">AVERAGE(0.956,0.827, 0.866, 0.702, 0.821, 0.64)</f>
        <v>0.80199999999999994</v>
      </c>
      <c r="U4393" s="125">
        <f t="shared" si="1276"/>
        <v>145.298</v>
      </c>
      <c r="V4393" s="125">
        <f t="shared" si="1277"/>
        <v>88.317999999999998</v>
      </c>
      <c r="W4393" s="459">
        <f t="shared" si="1278"/>
        <v>1.198107680024022</v>
      </c>
      <c r="X4393" s="459">
        <f t="shared" si="1279"/>
        <v>0.35854419818633881</v>
      </c>
      <c r="Y4393" s="82">
        <f>Cal_051922a!$A$3</f>
        <v>20220519</v>
      </c>
      <c r="Z4393" s="694" t="s">
        <v>1552</v>
      </c>
      <c r="AA4393" s="372">
        <v>20220914</v>
      </c>
      <c r="AB4393" s="48"/>
      <c r="AC4393" s="43"/>
      <c r="AD4393" s="43"/>
      <c r="AE4393" s="689" t="s">
        <v>1250</v>
      </c>
      <c r="AF4393" s="567">
        <v>1</v>
      </c>
      <c r="AG4393" s="130" t="s">
        <v>1634</v>
      </c>
      <c r="AH4393" s="155" t="s">
        <v>153</v>
      </c>
      <c r="AI4393" s="155"/>
    </row>
    <row r="4394" spans="1:35" s="82" customFormat="1" x14ac:dyDescent="0.2">
      <c r="A4394" s="155" t="s">
        <v>1450</v>
      </c>
      <c r="B4394" s="81">
        <v>20211108</v>
      </c>
      <c r="C4394" s="126" t="s">
        <v>59</v>
      </c>
      <c r="D4394" s="126">
        <v>2</v>
      </c>
      <c r="E4394" s="126">
        <v>4</v>
      </c>
      <c r="F4394" s="107"/>
      <c r="G4394" s="107"/>
      <c r="H4394" s="126" t="s">
        <v>11</v>
      </c>
      <c r="I4394" s="126">
        <v>293</v>
      </c>
      <c r="J4394" s="126">
        <v>5</v>
      </c>
      <c r="K4394" s="82">
        <v>5</v>
      </c>
      <c r="L4394" s="82">
        <v>1</v>
      </c>
      <c r="M4394" s="82">
        <v>0</v>
      </c>
      <c r="N4394" s="83">
        <v>1</v>
      </c>
      <c r="O4394" s="82" t="str">
        <f>Cal_051922a!$E$2</f>
        <v>Cal_051922a</v>
      </c>
      <c r="P4394" s="158">
        <f>Cal_051922a!$Q$3</f>
        <v>1.8382409380942635</v>
      </c>
      <c r="Q4394" s="158">
        <f>Cal_051922a!$R$3</f>
        <v>0.56187208580813652</v>
      </c>
      <c r="R4394" s="84">
        <v>137.69999999999999</v>
      </c>
      <c r="S4394" s="84">
        <v>84.64</v>
      </c>
      <c r="T4394" s="158">
        <f t="shared" si="1281"/>
        <v>0.80199999999999994</v>
      </c>
      <c r="U4394" s="125">
        <f t="shared" si="1276"/>
        <v>136.898</v>
      </c>
      <c r="V4394" s="125">
        <f t="shared" si="1277"/>
        <v>83.837999999999994</v>
      </c>
      <c r="W4394" s="459">
        <f t="shared" si="1278"/>
        <v>1.1156825816439908</v>
      </c>
      <c r="X4394" s="459">
        <f t="shared" si="1279"/>
        <v>0.36200690595083956</v>
      </c>
      <c r="Y4394" s="82">
        <f>Cal_051922a!$A$3</f>
        <v>20220519</v>
      </c>
      <c r="Z4394" s="694" t="s">
        <v>1552</v>
      </c>
      <c r="AA4394" s="372">
        <v>20220914</v>
      </c>
      <c r="AB4394" s="48"/>
      <c r="AC4394" s="43"/>
      <c r="AD4394" s="43"/>
      <c r="AE4394" s="689" t="s">
        <v>1250</v>
      </c>
      <c r="AF4394" s="567">
        <v>1</v>
      </c>
      <c r="AG4394" s="130" t="s">
        <v>1634</v>
      </c>
      <c r="AH4394" s="155" t="s">
        <v>156</v>
      </c>
      <c r="AI4394" s="155"/>
    </row>
    <row r="4395" spans="1:35" s="372" customFormat="1" x14ac:dyDescent="0.2">
      <c r="A4395" s="371" t="s">
        <v>1450</v>
      </c>
      <c r="B4395" s="462">
        <v>20211108</v>
      </c>
      <c r="C4395" s="373" t="s">
        <v>59</v>
      </c>
      <c r="D4395" s="373">
        <v>2</v>
      </c>
      <c r="E4395" s="373">
        <v>4</v>
      </c>
      <c r="F4395" s="107"/>
      <c r="G4395" s="107"/>
      <c r="H4395" s="373" t="s">
        <v>10</v>
      </c>
      <c r="I4395" s="373">
        <v>550</v>
      </c>
      <c r="J4395" s="373">
        <v>20</v>
      </c>
      <c r="K4395" s="372">
        <v>5</v>
      </c>
      <c r="L4395" s="372">
        <v>1</v>
      </c>
      <c r="M4395" s="372">
        <v>0</v>
      </c>
      <c r="N4395" s="375">
        <v>1</v>
      </c>
      <c r="O4395" s="82" t="str">
        <f>Cal_051922a!$E$2</f>
        <v>Cal_051922a</v>
      </c>
      <c r="P4395" s="158">
        <f>Cal_051922a!$Q$3</f>
        <v>1.8382409380942635</v>
      </c>
      <c r="Q4395" s="158">
        <f>Cal_051922a!$R$3</f>
        <v>0.56187208580813652</v>
      </c>
      <c r="R4395" s="376">
        <v>80.41</v>
      </c>
      <c r="S4395" s="376">
        <v>48.95</v>
      </c>
      <c r="T4395" s="158">
        <f t="shared" si="1281"/>
        <v>0.80199999999999994</v>
      </c>
      <c r="U4395" s="378">
        <f t="shared" si="1276"/>
        <v>79.60799999999999</v>
      </c>
      <c r="V4395" s="378">
        <f t="shared" si="1277"/>
        <v>48.148000000000003</v>
      </c>
      <c r="W4395" s="464">
        <f t="shared" si="1278"/>
        <v>0.35240093847193027</v>
      </c>
      <c r="X4395" s="464">
        <f t="shared" si="1279"/>
        <v>9.968964055545286E-2</v>
      </c>
      <c r="Y4395" s="82">
        <f>Cal_051922a!$A$3</f>
        <v>20220519</v>
      </c>
      <c r="Z4395" s="694" t="s">
        <v>1553</v>
      </c>
      <c r="AA4395" s="372">
        <v>20220914</v>
      </c>
      <c r="AB4395" s="48"/>
      <c r="AC4395" s="43"/>
      <c r="AD4395" s="43"/>
      <c r="AE4395" s="689" t="s">
        <v>1250</v>
      </c>
      <c r="AF4395" s="628">
        <v>1</v>
      </c>
      <c r="AG4395" s="130" t="s">
        <v>2202</v>
      </c>
      <c r="AH4395" s="371" t="s">
        <v>1881</v>
      </c>
      <c r="AI4395" s="371"/>
    </row>
    <row r="4396" spans="1:35" s="372" customFormat="1" x14ac:dyDescent="0.2">
      <c r="A4396" s="371" t="s">
        <v>1450</v>
      </c>
      <c r="B4396" s="462">
        <v>20211108</v>
      </c>
      <c r="C4396" s="373" t="s">
        <v>59</v>
      </c>
      <c r="D4396" s="373">
        <v>2</v>
      </c>
      <c r="E4396" s="373">
        <v>4</v>
      </c>
      <c r="F4396" s="107"/>
      <c r="G4396" s="107"/>
      <c r="H4396" s="373" t="s">
        <v>11</v>
      </c>
      <c r="I4396" s="373">
        <v>550</v>
      </c>
      <c r="J4396" s="373">
        <v>20</v>
      </c>
      <c r="K4396" s="372">
        <v>5</v>
      </c>
      <c r="L4396" s="372">
        <v>1</v>
      </c>
      <c r="M4396" s="372">
        <v>0</v>
      </c>
      <c r="N4396" s="375">
        <v>1</v>
      </c>
      <c r="O4396" s="82" t="str">
        <f>Cal_051922a!$E$2</f>
        <v>Cal_051922a</v>
      </c>
      <c r="P4396" s="158">
        <f>Cal_051922a!$Q$3</f>
        <v>1.8382409380942635</v>
      </c>
      <c r="Q4396" s="158">
        <f>Cal_051922a!$R$3</f>
        <v>0.56187208580813652</v>
      </c>
      <c r="R4396" s="376">
        <v>123.3</v>
      </c>
      <c r="S4396" s="376">
        <v>73.400000000000006</v>
      </c>
      <c r="T4396" s="158">
        <f t="shared" si="1281"/>
        <v>0.80199999999999994</v>
      </c>
      <c r="U4396" s="378">
        <f t="shared" si="1276"/>
        <v>122.49799999999999</v>
      </c>
      <c r="V4396" s="378">
        <f t="shared" si="1277"/>
        <v>72.597999999999999</v>
      </c>
      <c r="W4396" s="464">
        <f t="shared" si="1278"/>
        <v>0.55895762332324617</v>
      </c>
      <c r="X4396" s="464">
        <f t="shared" si="1279"/>
        <v>0.12270873574109621</v>
      </c>
      <c r="Y4396" s="82">
        <f>Cal_051922a!$A$3</f>
        <v>20220519</v>
      </c>
      <c r="Z4396" s="694" t="s">
        <v>1553</v>
      </c>
      <c r="AA4396" s="372">
        <v>20220914</v>
      </c>
      <c r="AB4396" s="48"/>
      <c r="AC4396" s="43"/>
      <c r="AD4396" s="43"/>
      <c r="AE4396" s="689" t="s">
        <v>1250</v>
      </c>
      <c r="AF4396" s="628">
        <v>1</v>
      </c>
      <c r="AG4396" s="130" t="s">
        <v>2202</v>
      </c>
      <c r="AH4396" s="371" t="s">
        <v>1882</v>
      </c>
      <c r="AI4396" s="371"/>
    </row>
    <row r="4397" spans="1:35" x14ac:dyDescent="0.2">
      <c r="A4397" t="s">
        <v>1450</v>
      </c>
      <c r="B4397" s="45">
        <v>20211108</v>
      </c>
      <c r="C4397" s="107" t="s">
        <v>59</v>
      </c>
      <c r="D4397" s="107">
        <v>2</v>
      </c>
      <c r="E4397" s="107">
        <v>8</v>
      </c>
      <c r="H4397" s="107" t="s">
        <v>10</v>
      </c>
      <c r="I4397" s="107">
        <v>290</v>
      </c>
      <c r="J4397" s="107">
        <v>0</v>
      </c>
      <c r="K4397" s="43">
        <v>10</v>
      </c>
      <c r="L4397" s="43">
        <v>1</v>
      </c>
      <c r="M4397" s="43">
        <v>0</v>
      </c>
      <c r="N4397" s="49">
        <v>1</v>
      </c>
      <c r="O4397" s="82" t="str">
        <f>Cal_051922a!$E$2</f>
        <v>Cal_051922a</v>
      </c>
      <c r="P4397" s="158">
        <f>Cal_051922a!$Q$3</f>
        <v>1.8382409380942635</v>
      </c>
      <c r="Q4397" s="158">
        <f>Cal_051922a!$R$3</f>
        <v>0.56187208580813652</v>
      </c>
      <c r="R4397" s="46">
        <v>159.1</v>
      </c>
      <c r="S4397" s="46">
        <v>100.9</v>
      </c>
      <c r="T4397" s="50">
        <f t="shared" ref="T4397:T4398" si="1282">AVERAGE(0.671,0.64,0.73,0.476,0.832,0.443)</f>
        <v>0.63200000000000001</v>
      </c>
      <c r="U4397" s="79">
        <f t="shared" si="1276"/>
        <v>158.46799999999999</v>
      </c>
      <c r="V4397" s="79">
        <f t="shared" si="1277"/>
        <v>100.268</v>
      </c>
      <c r="W4397" s="465">
        <f t="shared" si="1278"/>
        <v>2.4728399588939407</v>
      </c>
      <c r="X4397" s="465">
        <f t="shared" si="1279"/>
        <v>1.0982784028605785</v>
      </c>
      <c r="Y4397" s="43">
        <f>Cal_051922a!$A$3</f>
        <v>20220519</v>
      </c>
      <c r="Z4397" s="86" t="s">
        <v>1598</v>
      </c>
      <c r="AA4397" s="43">
        <v>20221204</v>
      </c>
      <c r="AE4397" s="689" t="s">
        <v>1250</v>
      </c>
      <c r="AF4397" s="130">
        <v>1</v>
      </c>
      <c r="AG4397" s="130" t="s">
        <v>1634</v>
      </c>
      <c r="AH4397"/>
    </row>
    <row r="4398" spans="1:35" x14ac:dyDescent="0.2">
      <c r="A4398" t="s">
        <v>1450</v>
      </c>
      <c r="B4398" s="45">
        <v>20211108</v>
      </c>
      <c r="C4398" s="107" t="s">
        <v>59</v>
      </c>
      <c r="D4398" s="107">
        <v>2</v>
      </c>
      <c r="E4398" s="107">
        <v>8</v>
      </c>
      <c r="H4398" s="107" t="s">
        <v>11</v>
      </c>
      <c r="I4398" s="107">
        <v>290</v>
      </c>
      <c r="J4398" s="107">
        <v>0</v>
      </c>
      <c r="K4398" s="43">
        <v>10</v>
      </c>
      <c r="L4398" s="43">
        <v>1</v>
      </c>
      <c r="M4398" s="43">
        <v>0</v>
      </c>
      <c r="N4398" s="49">
        <v>1</v>
      </c>
      <c r="O4398" s="82" t="str">
        <f>Cal_051922a!$E$2</f>
        <v>Cal_051922a</v>
      </c>
      <c r="P4398" s="158">
        <f>Cal_051922a!$Q$3</f>
        <v>1.8382409380942635</v>
      </c>
      <c r="Q4398" s="158">
        <f>Cal_051922a!$R$3</f>
        <v>0.56187208580813652</v>
      </c>
      <c r="R4398" s="46">
        <v>159.30000000000001</v>
      </c>
      <c r="S4398" s="46">
        <v>99.12</v>
      </c>
      <c r="T4398" s="50">
        <f t="shared" si="1282"/>
        <v>0.63200000000000001</v>
      </c>
      <c r="U4398" s="79">
        <f t="shared" si="1276"/>
        <v>158.66800000000001</v>
      </c>
      <c r="V4398" s="79">
        <f t="shared" si="1277"/>
        <v>98.488</v>
      </c>
      <c r="W4398" s="465">
        <f t="shared" si="1278"/>
        <v>2.556967503887241</v>
      </c>
      <c r="X4398" s="465">
        <f t="shared" si="1279"/>
        <v>0.95075485232290613</v>
      </c>
      <c r="Y4398" s="43">
        <f>Cal_051922a!$A$3</f>
        <v>20220519</v>
      </c>
      <c r="Z4398" s="86" t="s">
        <v>1598</v>
      </c>
      <c r="AA4398" s="43">
        <v>20221204</v>
      </c>
      <c r="AE4398" s="689" t="s">
        <v>1250</v>
      </c>
      <c r="AF4398" s="130">
        <v>1</v>
      </c>
      <c r="AG4398" s="130" t="s">
        <v>1634</v>
      </c>
      <c r="AH4398"/>
    </row>
    <row r="4399" spans="1:35" s="82" customFormat="1" x14ac:dyDescent="0.2">
      <c r="A4399" s="155" t="s">
        <v>1450</v>
      </c>
      <c r="B4399" s="81">
        <v>20211108</v>
      </c>
      <c r="C4399" s="126" t="s">
        <v>59</v>
      </c>
      <c r="D4399" s="126">
        <v>2</v>
      </c>
      <c r="E4399" s="126">
        <v>8</v>
      </c>
      <c r="F4399" s="107"/>
      <c r="G4399" s="107"/>
      <c r="H4399" s="126" t="s">
        <v>10</v>
      </c>
      <c r="I4399" s="126">
        <v>293</v>
      </c>
      <c r="J4399" s="126">
        <v>5</v>
      </c>
      <c r="K4399" s="82">
        <v>5</v>
      </c>
      <c r="L4399" s="82">
        <v>1</v>
      </c>
      <c r="M4399" s="82">
        <v>0</v>
      </c>
      <c r="N4399" s="83">
        <v>1</v>
      </c>
      <c r="O4399" s="82" t="str">
        <f>Cal_051922a!$E$2</f>
        <v>Cal_051922a</v>
      </c>
      <c r="P4399" s="158">
        <f>Cal_051922a!$Q$3</f>
        <v>1.8382409380942635</v>
      </c>
      <c r="Q4399" s="158">
        <f>Cal_051922a!$R$3</f>
        <v>0.56187208580813652</v>
      </c>
      <c r="R4399" s="84">
        <v>162</v>
      </c>
      <c r="S4399" s="84">
        <v>98.28</v>
      </c>
      <c r="T4399" s="158">
        <f t="shared" ref="T4399:T4402" si="1283">AVERAGE(0.956,0.827, 0.866, 0.702, 0.821, 0.64)</f>
        <v>0.80199999999999994</v>
      </c>
      <c r="U4399" s="125">
        <f t="shared" si="1276"/>
        <v>161.19800000000001</v>
      </c>
      <c r="V4399" s="125">
        <f t="shared" si="1277"/>
        <v>97.477999999999994</v>
      </c>
      <c r="W4399" s="459">
        <f t="shared" si="1278"/>
        <v>1.3398283848917283</v>
      </c>
      <c r="X4399" s="459">
        <f t="shared" si="1279"/>
        <v>0.37827338127360111</v>
      </c>
      <c r="Y4399" s="82">
        <f>Cal_051922a!$A$3</f>
        <v>20220519</v>
      </c>
      <c r="Z4399" s="694" t="s">
        <v>1552</v>
      </c>
      <c r="AA4399" s="372">
        <v>20220914</v>
      </c>
      <c r="AB4399" s="48"/>
      <c r="AC4399" s="43"/>
      <c r="AD4399" s="43"/>
      <c r="AE4399" s="689" t="s">
        <v>1250</v>
      </c>
      <c r="AF4399" s="567">
        <v>1</v>
      </c>
      <c r="AG4399" s="130" t="s">
        <v>1634</v>
      </c>
      <c r="AH4399" s="155" t="s">
        <v>151</v>
      </c>
      <c r="AI4399" s="155"/>
    </row>
    <row r="4400" spans="1:35" s="82" customFormat="1" x14ac:dyDescent="0.2">
      <c r="A4400" s="155" t="s">
        <v>1450</v>
      </c>
      <c r="B4400" s="81">
        <v>20211108</v>
      </c>
      <c r="C4400" s="126" t="s">
        <v>59</v>
      </c>
      <c r="D4400" s="126">
        <v>2</v>
      </c>
      <c r="E4400" s="126">
        <v>8</v>
      </c>
      <c r="F4400" s="107"/>
      <c r="G4400" s="107"/>
      <c r="H4400" s="126" t="s">
        <v>11</v>
      </c>
      <c r="I4400" s="126">
        <v>294</v>
      </c>
      <c r="J4400" s="126">
        <v>5</v>
      </c>
      <c r="K4400" s="82">
        <v>5</v>
      </c>
      <c r="L4400" s="82">
        <v>1</v>
      </c>
      <c r="M4400" s="82">
        <v>0</v>
      </c>
      <c r="N4400" s="83">
        <v>1</v>
      </c>
      <c r="O4400" s="82" t="str">
        <f>Cal_051922a!$E$2</f>
        <v>Cal_051922a</v>
      </c>
      <c r="P4400" s="158">
        <f>Cal_051922a!$Q$3</f>
        <v>1.8382409380942635</v>
      </c>
      <c r="Q4400" s="158">
        <f>Cal_051922a!$R$3</f>
        <v>0.56187208580813652</v>
      </c>
      <c r="R4400" s="84">
        <v>174.9</v>
      </c>
      <c r="S4400" s="84">
        <v>106.4</v>
      </c>
      <c r="T4400" s="158">
        <f t="shared" si="1283"/>
        <v>0.80199999999999994</v>
      </c>
      <c r="U4400" s="125">
        <f t="shared" si="1276"/>
        <v>174.09800000000001</v>
      </c>
      <c r="V4400" s="125">
        <f t="shared" si="1277"/>
        <v>105.598</v>
      </c>
      <c r="W4400" s="459">
        <f t="shared" si="1278"/>
        <v>1.4354374366899312</v>
      </c>
      <c r="X4400" s="459">
        <f t="shared" si="1279"/>
        <v>0.41945297845531215</v>
      </c>
      <c r="Y4400" s="82">
        <f>Cal_051922a!$A$3</f>
        <v>20220519</v>
      </c>
      <c r="Z4400" s="694" t="s">
        <v>1552</v>
      </c>
      <c r="AA4400" s="372">
        <v>20220914</v>
      </c>
      <c r="AB4400" s="48"/>
      <c r="AC4400" s="43"/>
      <c r="AD4400" s="43"/>
      <c r="AE4400" s="689" t="s">
        <v>1250</v>
      </c>
      <c r="AF4400" s="567">
        <v>1</v>
      </c>
      <c r="AG4400" s="130" t="s">
        <v>1634</v>
      </c>
      <c r="AH4400" s="155" t="s">
        <v>152</v>
      </c>
      <c r="AI4400" s="155"/>
    </row>
    <row r="4401" spans="1:35" s="372" customFormat="1" x14ac:dyDescent="0.2">
      <c r="A4401" s="371" t="s">
        <v>1450</v>
      </c>
      <c r="B4401" s="462">
        <v>20211108</v>
      </c>
      <c r="C4401" s="373" t="s">
        <v>59</v>
      </c>
      <c r="D4401" s="373">
        <v>2</v>
      </c>
      <c r="E4401" s="373">
        <v>8</v>
      </c>
      <c r="F4401" s="107"/>
      <c r="G4401" s="107"/>
      <c r="H4401" s="373" t="s">
        <v>10</v>
      </c>
      <c r="I4401" s="373">
        <v>550</v>
      </c>
      <c r="J4401" s="373">
        <v>20</v>
      </c>
      <c r="K4401" s="372">
        <v>5</v>
      </c>
      <c r="L4401" s="372">
        <v>1</v>
      </c>
      <c r="M4401" s="372">
        <v>0</v>
      </c>
      <c r="N4401" s="375">
        <v>1</v>
      </c>
      <c r="O4401" s="82" t="str">
        <f>Cal_051922a!$E$2</f>
        <v>Cal_051922a</v>
      </c>
      <c r="P4401" s="158">
        <f>Cal_051922a!$Q$3</f>
        <v>1.8382409380942635</v>
      </c>
      <c r="Q4401" s="158">
        <f>Cal_051922a!$R$3</f>
        <v>0.56187208580813652</v>
      </c>
      <c r="R4401" s="376">
        <v>172.2</v>
      </c>
      <c r="S4401" s="376">
        <v>102.6</v>
      </c>
      <c r="T4401" s="158">
        <f t="shared" si="1283"/>
        <v>0.80199999999999994</v>
      </c>
      <c r="U4401" s="378">
        <f t="shared" si="1276"/>
        <v>171.398</v>
      </c>
      <c r="V4401" s="378">
        <f t="shared" si="1277"/>
        <v>101.79799999999999</v>
      </c>
      <c r="W4401" s="464">
        <f t="shared" si="1278"/>
        <v>0.77962826820236364</v>
      </c>
      <c r="X4401" s="464">
        <f t="shared" si="1279"/>
        <v>0.17621448256255978</v>
      </c>
      <c r="Y4401" s="82">
        <f>Cal_051922a!$A$3</f>
        <v>20220519</v>
      </c>
      <c r="Z4401" s="694" t="s">
        <v>1552</v>
      </c>
      <c r="AA4401" s="372">
        <v>20220914</v>
      </c>
      <c r="AB4401" s="48"/>
      <c r="AC4401" s="43"/>
      <c r="AD4401" s="43"/>
      <c r="AE4401" s="689" t="s">
        <v>1250</v>
      </c>
      <c r="AF4401" s="628">
        <v>1</v>
      </c>
      <c r="AG4401" s="130" t="s">
        <v>1634</v>
      </c>
      <c r="AH4401" s="371" t="s">
        <v>159</v>
      </c>
      <c r="AI4401" s="371"/>
    </row>
    <row r="4402" spans="1:35" s="372" customFormat="1" x14ac:dyDescent="0.2">
      <c r="A4402" s="371" t="s">
        <v>1450</v>
      </c>
      <c r="B4402" s="462">
        <v>20211108</v>
      </c>
      <c r="C4402" s="373" t="s">
        <v>59</v>
      </c>
      <c r="D4402" s="373">
        <v>2</v>
      </c>
      <c r="E4402" s="373">
        <v>8</v>
      </c>
      <c r="F4402" s="107"/>
      <c r="G4402" s="107"/>
      <c r="H4402" s="373" t="s">
        <v>11</v>
      </c>
      <c r="I4402" s="373">
        <v>551</v>
      </c>
      <c r="J4402" s="373">
        <v>20</v>
      </c>
      <c r="K4402" s="372">
        <v>5</v>
      </c>
      <c r="L4402" s="372">
        <v>1</v>
      </c>
      <c r="M4402" s="372">
        <v>0</v>
      </c>
      <c r="N4402" s="375">
        <v>1</v>
      </c>
      <c r="O4402" s="82" t="str">
        <f>Cal_051922a!$E$2</f>
        <v>Cal_051922a</v>
      </c>
      <c r="P4402" s="158">
        <f>Cal_051922a!$Q$3</f>
        <v>1.8382409380942635</v>
      </c>
      <c r="Q4402" s="158">
        <f>Cal_051922a!$R$3</f>
        <v>0.56187208580813652</v>
      </c>
      <c r="R4402" s="376">
        <v>190.4</v>
      </c>
      <c r="S4402" s="376">
        <v>112.8</v>
      </c>
      <c r="T4402" s="158">
        <f t="shared" si="1283"/>
        <v>0.80199999999999994</v>
      </c>
      <c r="U4402" s="378">
        <f t="shared" si="1276"/>
        <v>189.59800000000001</v>
      </c>
      <c r="V4402" s="378">
        <f t="shared" si="1277"/>
        <v>111.99799999999999</v>
      </c>
      <c r="W4402" s="464">
        <f t="shared" si="1278"/>
        <v>0.86766314347155871</v>
      </c>
      <c r="X4402" s="464">
        <f t="shared" si="1279"/>
        <v>0.18204499209297723</v>
      </c>
      <c r="Y4402" s="82">
        <f>Cal_051922a!$A$3</f>
        <v>20220519</v>
      </c>
      <c r="Z4402" s="694" t="s">
        <v>1552</v>
      </c>
      <c r="AA4402" s="372">
        <v>20220914</v>
      </c>
      <c r="AB4402" s="48"/>
      <c r="AC4402" s="43"/>
      <c r="AD4402" s="43"/>
      <c r="AE4402" s="689" t="s">
        <v>1250</v>
      </c>
      <c r="AF4402" s="628">
        <v>1</v>
      </c>
      <c r="AG4402" s="130" t="s">
        <v>1634</v>
      </c>
      <c r="AH4402" s="371" t="s">
        <v>155</v>
      </c>
      <c r="AI4402" s="371"/>
    </row>
    <row r="4403" spans="1:35" x14ac:dyDescent="0.2">
      <c r="A4403" t="s">
        <v>1450</v>
      </c>
      <c r="B4403" s="45">
        <v>20211108</v>
      </c>
      <c r="C4403" s="107" t="s">
        <v>59</v>
      </c>
      <c r="D4403" s="107">
        <v>2</v>
      </c>
      <c r="E4403" s="107">
        <v>12</v>
      </c>
      <c r="H4403" s="107" t="s">
        <v>10</v>
      </c>
      <c r="I4403" s="107">
        <v>290</v>
      </c>
      <c r="J4403" s="107">
        <v>0</v>
      </c>
      <c r="K4403" s="43">
        <v>10</v>
      </c>
      <c r="L4403" s="43">
        <v>1</v>
      </c>
      <c r="M4403" s="43">
        <v>0</v>
      </c>
      <c r="N4403" s="49">
        <v>1</v>
      </c>
      <c r="O4403" s="82" t="str">
        <f>Cal_051922a!$E$2</f>
        <v>Cal_051922a</v>
      </c>
      <c r="P4403" s="158">
        <f>Cal_051922a!$Q$3</f>
        <v>1.8382409380942635</v>
      </c>
      <c r="Q4403" s="158">
        <f>Cal_051922a!$R$3</f>
        <v>0.56187208580813652</v>
      </c>
      <c r="R4403" s="46">
        <v>159.30000000000001</v>
      </c>
      <c r="S4403" s="46">
        <v>94.42</v>
      </c>
      <c r="T4403" s="43">
        <f t="shared" ref="T4403" si="1284">AVERAGE(0.752,0.643,0.766,0.706,0.634,0.813)</f>
        <v>0.71899999999999997</v>
      </c>
      <c r="U4403" s="79">
        <f t="shared" si="1276"/>
        <v>158.58100000000002</v>
      </c>
      <c r="V4403" s="79">
        <f t="shared" si="1277"/>
        <v>93.701000000000008</v>
      </c>
      <c r="W4403" s="465">
        <f t="shared" si="1278"/>
        <v>2.7566642015986078</v>
      </c>
      <c r="X4403" s="465">
        <f t="shared" si="1279"/>
        <v>0.58056563857732302</v>
      </c>
      <c r="Y4403" s="43">
        <f>Cal_051922a!$A$3</f>
        <v>20220519</v>
      </c>
      <c r="Z4403" s="48" t="s">
        <v>1603</v>
      </c>
      <c r="AA4403" s="43">
        <v>20221204</v>
      </c>
      <c r="AE4403" s="689" t="s">
        <v>1250</v>
      </c>
      <c r="AF4403" s="130">
        <v>3</v>
      </c>
      <c r="AG4403" s="571" t="s">
        <v>2014</v>
      </c>
      <c r="AH4403" s="152" t="s">
        <v>673</v>
      </c>
    </row>
    <row r="4404" spans="1:35" x14ac:dyDescent="0.2">
      <c r="A4404" t="s">
        <v>1450</v>
      </c>
      <c r="B4404" s="45">
        <v>20211108</v>
      </c>
      <c r="C4404" s="107" t="s">
        <v>59</v>
      </c>
      <c r="D4404" s="107">
        <v>2</v>
      </c>
      <c r="E4404" s="107">
        <v>12</v>
      </c>
      <c r="H4404" s="107" t="s">
        <v>11</v>
      </c>
      <c r="I4404" s="107">
        <v>290</v>
      </c>
      <c r="J4404" s="107">
        <v>0</v>
      </c>
      <c r="K4404" s="43">
        <v>5</v>
      </c>
      <c r="L4404" s="43">
        <v>1</v>
      </c>
      <c r="M4404" s="43">
        <v>0</v>
      </c>
      <c r="N4404" s="49">
        <v>1</v>
      </c>
      <c r="O4404" s="82" t="str">
        <f>Cal_051922a!$E$2</f>
        <v>Cal_051922a</v>
      </c>
      <c r="P4404" s="158">
        <f>Cal_051922a!$Q$3</f>
        <v>1.8382409380942635</v>
      </c>
      <c r="Q4404" s="158">
        <f>Cal_051922a!$R$3</f>
        <v>0.56187208580813652</v>
      </c>
      <c r="R4404" s="46">
        <v>294.89999999999998</v>
      </c>
      <c r="S4404" s="46">
        <v>184.3</v>
      </c>
      <c r="T4404" s="50">
        <f t="shared" ref="T4404" si="1285">AVERAGE(0.765, 0.963, 0.949, 0.629, 0.835, 0.766)</f>
        <v>0.8178333333333333</v>
      </c>
      <c r="U4404" s="79">
        <f t="shared" si="1276"/>
        <v>294.08216666666664</v>
      </c>
      <c r="V4404" s="79">
        <f>(S4404-T4404)*(L4404+M4404)/L4404</f>
        <v>183.48216666666667</v>
      </c>
      <c r="W4404" s="465">
        <f>(Q4404*P4404/(P4404-1)*(U4404-V4404)*(K4404)/I4404)/N4404</f>
        <v>2.3496228475401191</v>
      </c>
      <c r="X4404" s="465">
        <f>(Q4404*P4404/(P4404-1)*(P4404*V4404-U4404)*(K4404)/I4404)/N4404</f>
        <v>0.91780312304788725</v>
      </c>
      <c r="Y4404" s="43">
        <f>Cal_051922a!$A$3</f>
        <v>20220519</v>
      </c>
      <c r="Z4404" s="48" t="s">
        <v>2007</v>
      </c>
      <c r="AA4404" s="43">
        <v>20230214</v>
      </c>
      <c r="AE4404" s="689" t="s">
        <v>1250</v>
      </c>
      <c r="AF4404" s="130">
        <v>3</v>
      </c>
      <c r="AG4404" s="571" t="s">
        <v>2014</v>
      </c>
      <c r="AH4404" s="152" t="s">
        <v>673</v>
      </c>
    </row>
    <row r="4405" spans="1:35" x14ac:dyDescent="0.2">
      <c r="A4405" t="s">
        <v>1450</v>
      </c>
      <c r="B4405" s="45">
        <v>20211108</v>
      </c>
      <c r="C4405" s="107" t="s">
        <v>59</v>
      </c>
      <c r="D4405" s="107">
        <v>2</v>
      </c>
      <c r="E4405" s="107">
        <v>12</v>
      </c>
      <c r="H4405" s="107" t="s">
        <v>10</v>
      </c>
      <c r="I4405" s="107">
        <v>290</v>
      </c>
      <c r="J4405" s="107">
        <v>10</v>
      </c>
      <c r="K4405" s="43">
        <v>5</v>
      </c>
      <c r="L4405" s="43">
        <v>1</v>
      </c>
      <c r="M4405" s="43">
        <v>0</v>
      </c>
      <c r="N4405" s="49">
        <v>1</v>
      </c>
      <c r="O4405" s="82" t="str">
        <f>Cal_051922a!$E$2</f>
        <v>Cal_051922a</v>
      </c>
      <c r="P4405" s="158">
        <f>Cal_051922a!$Q$3</f>
        <v>1.8382409380942635</v>
      </c>
      <c r="Q4405" s="158">
        <f>Cal_051922a!$R$3</f>
        <v>0.56187208580813652</v>
      </c>
      <c r="R4405" s="46">
        <v>188.6</v>
      </c>
      <c r="S4405" s="46">
        <v>120.7</v>
      </c>
      <c r="T4405" s="50">
        <f t="shared" ref="T4405" si="1286">AVERAGE(0.671,0.64,0.73,0.476,0.832,0.443)</f>
        <v>0.63200000000000001</v>
      </c>
      <c r="U4405" s="79">
        <f t="shared" si="1276"/>
        <v>187.96799999999999</v>
      </c>
      <c r="V4405" s="79">
        <f t="shared" si="1277"/>
        <v>120.068</v>
      </c>
      <c r="W4405" s="465">
        <f t="shared" si="1278"/>
        <v>1.4424899760214656</v>
      </c>
      <c r="X4405" s="465">
        <f t="shared" si="1279"/>
        <v>0.69566496602954542</v>
      </c>
      <c r="Y4405" s="43">
        <f>Cal_051922a!$A$3</f>
        <v>20220519</v>
      </c>
      <c r="Z4405" s="86" t="s">
        <v>1598</v>
      </c>
      <c r="AA4405" s="43">
        <v>20221204</v>
      </c>
      <c r="AE4405" s="689" t="s">
        <v>1250</v>
      </c>
      <c r="AF4405" s="130">
        <v>1</v>
      </c>
      <c r="AH4405"/>
    </row>
    <row r="4406" spans="1:35" x14ac:dyDescent="0.2">
      <c r="A4406" t="s">
        <v>1450</v>
      </c>
      <c r="B4406" s="45">
        <v>20211108</v>
      </c>
      <c r="C4406" s="107" t="s">
        <v>59</v>
      </c>
      <c r="D4406" s="107">
        <v>2</v>
      </c>
      <c r="E4406" s="107">
        <v>12</v>
      </c>
      <c r="H4406" s="107" t="s">
        <v>11</v>
      </c>
      <c r="I4406" s="107">
        <v>290</v>
      </c>
      <c r="J4406" s="107">
        <v>10</v>
      </c>
      <c r="K4406" s="43">
        <v>5</v>
      </c>
      <c r="L4406" s="43">
        <v>1</v>
      </c>
      <c r="M4406" s="43">
        <v>0</v>
      </c>
      <c r="N4406" s="49">
        <v>1</v>
      </c>
      <c r="O4406" s="82" t="str">
        <f>Cal_051922a!$E$2</f>
        <v>Cal_051922a</v>
      </c>
      <c r="P4406" s="158">
        <f>Cal_051922a!$Q$3</f>
        <v>1.8382409380942635</v>
      </c>
      <c r="Q4406" s="158">
        <f>Cal_051922a!$R$3</f>
        <v>0.56187208580813652</v>
      </c>
      <c r="R4406" s="46">
        <v>183.1</v>
      </c>
      <c r="S4406" s="46">
        <v>116.3</v>
      </c>
      <c r="T4406" s="50">
        <f t="shared" ref="T4406" si="1287">AVERAGE(0.765, 0.963, 0.949, 0.629, 0.835, 0.766)</f>
        <v>0.8178333333333333</v>
      </c>
      <c r="U4406" s="79">
        <f t="shared" si="1276"/>
        <v>182.28216666666665</v>
      </c>
      <c r="V4406" s="79">
        <f t="shared" si="1277"/>
        <v>115.48216666666666</v>
      </c>
      <c r="W4406" s="465">
        <f t="shared" si="1278"/>
        <v>1.4191212135233273</v>
      </c>
      <c r="X4406" s="465">
        <f t="shared" si="1279"/>
        <v>0.63736981970027862</v>
      </c>
      <c r="Y4406" s="43">
        <f>Cal_051922a!$A$3</f>
        <v>20220519</v>
      </c>
      <c r="Z4406" s="48" t="s">
        <v>2007</v>
      </c>
      <c r="AA4406" s="43">
        <v>20230214</v>
      </c>
      <c r="AE4406" s="689" t="s">
        <v>1250</v>
      </c>
      <c r="AF4406" s="130">
        <v>1</v>
      </c>
      <c r="AH4406"/>
    </row>
    <row r="4407" spans="1:35" s="82" customFormat="1" x14ac:dyDescent="0.2">
      <c r="A4407" s="155" t="s">
        <v>1450</v>
      </c>
      <c r="B4407" s="81">
        <v>20211108</v>
      </c>
      <c r="C4407" s="126" t="s">
        <v>59</v>
      </c>
      <c r="D4407" s="126">
        <v>2</v>
      </c>
      <c r="E4407" s="126">
        <v>12</v>
      </c>
      <c r="F4407" s="107"/>
      <c r="G4407" s="107"/>
      <c r="H4407" s="126" t="s">
        <v>10</v>
      </c>
      <c r="I4407" s="126">
        <v>293</v>
      </c>
      <c r="J4407" s="126">
        <v>5</v>
      </c>
      <c r="K4407" s="82">
        <v>5</v>
      </c>
      <c r="L4407" s="82">
        <v>1</v>
      </c>
      <c r="M4407" s="82">
        <v>0</v>
      </c>
      <c r="N4407" s="83">
        <v>1</v>
      </c>
      <c r="O4407" s="82" t="str">
        <f>Cal_051922a!$E$2</f>
        <v>Cal_051922a</v>
      </c>
      <c r="P4407" s="158">
        <f>Cal_051922a!$Q$3</f>
        <v>1.8382409380942635</v>
      </c>
      <c r="Q4407" s="158">
        <f>Cal_051922a!$R$3</f>
        <v>0.56187208580813652</v>
      </c>
      <c r="R4407" s="84">
        <v>180.4</v>
      </c>
      <c r="S4407" s="84">
        <v>108.2</v>
      </c>
      <c r="T4407" s="158">
        <f>AVERAGE(0.956,0.827, 0.866, 0.702, 0.821, 0.64)</f>
        <v>0.80199999999999994</v>
      </c>
      <c r="U4407" s="125">
        <f t="shared" si="1276"/>
        <v>179.59800000000001</v>
      </c>
      <c r="V4407" s="125">
        <f t="shared" si="1277"/>
        <v>107.398</v>
      </c>
      <c r="W4407" s="459">
        <f t="shared" si="1278"/>
        <v>1.5181357405709792</v>
      </c>
      <c r="X4407" s="459">
        <f t="shared" si="1279"/>
        <v>0.37481131910016768</v>
      </c>
      <c r="Y4407" s="82">
        <f>Cal_051922a!$A$3</f>
        <v>20220519</v>
      </c>
      <c r="Z4407" s="694" t="s">
        <v>1552</v>
      </c>
      <c r="AA4407" s="372">
        <v>20220914</v>
      </c>
      <c r="AB4407" s="48"/>
      <c r="AC4407" s="43"/>
      <c r="AD4407" s="43"/>
      <c r="AE4407" s="689" t="s">
        <v>1250</v>
      </c>
      <c r="AF4407" s="567">
        <v>1</v>
      </c>
      <c r="AG4407" s="130" t="s">
        <v>1634</v>
      </c>
      <c r="AH4407" s="155" t="s">
        <v>149</v>
      </c>
      <c r="AI4407" s="155"/>
    </row>
    <row r="4408" spans="1:35" s="82" customFormat="1" x14ac:dyDescent="0.2">
      <c r="A4408" s="155" t="s">
        <v>1450</v>
      </c>
      <c r="B4408" s="81">
        <v>20211108</v>
      </c>
      <c r="C4408" s="126" t="s">
        <v>59</v>
      </c>
      <c r="D4408" s="126">
        <v>2</v>
      </c>
      <c r="E4408" s="126">
        <v>12</v>
      </c>
      <c r="F4408" s="107"/>
      <c r="G4408" s="107"/>
      <c r="H4408" s="126" t="s">
        <v>11</v>
      </c>
      <c r="I4408" s="126">
        <v>293</v>
      </c>
      <c r="J4408" s="126">
        <v>5</v>
      </c>
      <c r="K4408" s="82">
        <v>5</v>
      </c>
      <c r="L4408" s="82">
        <v>1</v>
      </c>
      <c r="M4408" s="82">
        <v>0</v>
      </c>
      <c r="N4408" s="83">
        <v>1</v>
      </c>
      <c r="O4408" s="82" t="str">
        <f>Cal_051922a!$E$2</f>
        <v>Cal_051922a</v>
      </c>
      <c r="P4408" s="158">
        <f>Cal_051922a!$Q$3</f>
        <v>1.8382409380942635</v>
      </c>
      <c r="Q4408" s="158">
        <f>Cal_051922a!$R$3</f>
        <v>0.56187208580813652</v>
      </c>
      <c r="R4408" s="84">
        <v>170.8</v>
      </c>
      <c r="S4408" s="84">
        <v>101.3</v>
      </c>
      <c r="T4408" s="158">
        <f>AVERAGE(0.956,0.827, 0.866, 0.702, 0.821, 0.64)</f>
        <v>0.80199999999999994</v>
      </c>
      <c r="U4408" s="125">
        <f t="shared" si="1276"/>
        <v>169.99800000000002</v>
      </c>
      <c r="V4408" s="125">
        <f t="shared" si="1277"/>
        <v>100.49799999999999</v>
      </c>
      <c r="W4408" s="459">
        <f t="shared" si="1278"/>
        <v>1.4613633513806519</v>
      </c>
      <c r="X4408" s="459">
        <f t="shared" si="1279"/>
        <v>0.30996752631568186</v>
      </c>
      <c r="Y4408" s="82">
        <f>Cal_051922a!$A$3</f>
        <v>20220519</v>
      </c>
      <c r="Z4408" s="694" t="s">
        <v>1552</v>
      </c>
      <c r="AA4408" s="372">
        <v>20220914</v>
      </c>
      <c r="AB4408" s="48"/>
      <c r="AC4408" s="43"/>
      <c r="AD4408" s="43"/>
      <c r="AE4408" s="689" t="s">
        <v>1250</v>
      </c>
      <c r="AF4408" s="567">
        <v>1</v>
      </c>
      <c r="AG4408" s="130" t="s">
        <v>1634</v>
      </c>
      <c r="AH4408" s="155" t="s">
        <v>150</v>
      </c>
      <c r="AI4408" s="155"/>
    </row>
    <row r="4409" spans="1:35" s="372" customFormat="1" x14ac:dyDescent="0.2">
      <c r="A4409" s="371" t="s">
        <v>1450</v>
      </c>
      <c r="B4409" s="462">
        <v>20211108</v>
      </c>
      <c r="C4409" s="373" t="s">
        <v>59</v>
      </c>
      <c r="D4409" s="373">
        <v>2</v>
      </c>
      <c r="E4409" s="373">
        <v>12</v>
      </c>
      <c r="F4409" s="107"/>
      <c r="G4409" s="107"/>
      <c r="H4409" s="373" t="s">
        <v>10</v>
      </c>
      <c r="I4409" s="373">
        <v>550</v>
      </c>
      <c r="J4409" s="373">
        <v>20</v>
      </c>
      <c r="K4409" s="372">
        <v>5</v>
      </c>
      <c r="L4409" s="372">
        <v>1</v>
      </c>
      <c r="M4409" s="372">
        <v>0</v>
      </c>
      <c r="N4409" s="375">
        <v>1</v>
      </c>
      <c r="O4409" s="82" t="str">
        <f>Cal_051922a!$E$2</f>
        <v>Cal_051922a</v>
      </c>
      <c r="P4409" s="158">
        <f>Cal_051922a!$Q$3</f>
        <v>1.8382409380942635</v>
      </c>
      <c r="Q4409" s="158">
        <f>Cal_051922a!$R$3</f>
        <v>0.56187208580813652</v>
      </c>
      <c r="R4409" s="376">
        <v>193.5</v>
      </c>
      <c r="S4409" s="376">
        <v>116.3</v>
      </c>
      <c r="T4409" s="158">
        <f t="shared" ref="T4409:T4410" si="1288">AVERAGE(0.956,0.827, 0.866, 0.702, 0.821, 0.64)</f>
        <v>0.80199999999999994</v>
      </c>
      <c r="U4409" s="378">
        <f t="shared" si="1276"/>
        <v>192.69800000000001</v>
      </c>
      <c r="V4409" s="378">
        <f t="shared" si="1277"/>
        <v>115.49799999999999</v>
      </c>
      <c r="W4409" s="464">
        <f t="shared" si="1278"/>
        <v>0.8647600905922771</v>
      </c>
      <c r="X4409" s="464">
        <f t="shared" si="1279"/>
        <v>0.21972021381298776</v>
      </c>
      <c r="Y4409" s="82">
        <f>Cal_051922a!$A$3</f>
        <v>20220519</v>
      </c>
      <c r="Z4409" s="694" t="s">
        <v>1552</v>
      </c>
      <c r="AA4409" s="372">
        <v>20220914</v>
      </c>
      <c r="AB4409" s="48"/>
      <c r="AC4409" s="43"/>
      <c r="AD4409" s="43"/>
      <c r="AE4409" s="689" t="s">
        <v>1250</v>
      </c>
      <c r="AF4409" s="628">
        <v>1</v>
      </c>
      <c r="AG4409" s="130" t="s">
        <v>1634</v>
      </c>
      <c r="AH4409" s="371" t="s">
        <v>157</v>
      </c>
      <c r="AI4409" s="371"/>
    </row>
    <row r="4410" spans="1:35" s="610" customFormat="1" ht="13.5" thickBot="1" x14ac:dyDescent="0.25">
      <c r="A4410" s="613" t="s">
        <v>1450</v>
      </c>
      <c r="B4410" s="611">
        <v>20211108</v>
      </c>
      <c r="C4410" s="612" t="s">
        <v>59</v>
      </c>
      <c r="D4410" s="612">
        <v>2</v>
      </c>
      <c r="E4410" s="612">
        <v>12</v>
      </c>
      <c r="F4410" s="140"/>
      <c r="G4410" s="140"/>
      <c r="H4410" s="612" t="s">
        <v>11</v>
      </c>
      <c r="I4410" s="612">
        <v>552</v>
      </c>
      <c r="J4410" s="612">
        <v>20</v>
      </c>
      <c r="K4410" s="610">
        <v>5</v>
      </c>
      <c r="L4410" s="610">
        <v>1</v>
      </c>
      <c r="M4410" s="610">
        <v>0</v>
      </c>
      <c r="N4410" s="614">
        <v>1</v>
      </c>
      <c r="O4410" s="82" t="str">
        <f>Cal_051922a!$E$2</f>
        <v>Cal_051922a</v>
      </c>
      <c r="P4410" s="158">
        <f>Cal_051922a!$Q$3</f>
        <v>1.8382409380942635</v>
      </c>
      <c r="Q4410" s="158">
        <f>Cal_051922a!$R$3</f>
        <v>0.56187208580813652</v>
      </c>
      <c r="R4410" s="626">
        <v>168.1</v>
      </c>
      <c r="S4410" s="626">
        <v>97.55</v>
      </c>
      <c r="T4410" s="158">
        <f t="shared" si="1288"/>
        <v>0.80199999999999994</v>
      </c>
      <c r="U4410" s="378">
        <f t="shared" si="1276"/>
        <v>167.298</v>
      </c>
      <c r="V4410" s="378">
        <f t="shared" si="1277"/>
        <v>96.74799999999999</v>
      </c>
      <c r="W4410" s="464">
        <f t="shared" si="1278"/>
        <v>0.78740644981993957</v>
      </c>
      <c r="X4410" s="464">
        <f t="shared" si="1279"/>
        <v>0.11772741268107234</v>
      </c>
      <c r="Y4410" s="82">
        <f>Cal_051922a!$A$3</f>
        <v>20220519</v>
      </c>
      <c r="Z4410" s="694" t="s">
        <v>1552</v>
      </c>
      <c r="AA4410" s="372">
        <v>20220914</v>
      </c>
      <c r="AB4410" s="121"/>
      <c r="AC4410" s="115"/>
      <c r="AD4410" s="115"/>
      <c r="AE4410" s="689" t="s">
        <v>1250</v>
      </c>
      <c r="AF4410" s="633">
        <v>1</v>
      </c>
      <c r="AG4410" s="130" t="s">
        <v>1634</v>
      </c>
      <c r="AH4410" s="613" t="s">
        <v>158</v>
      </c>
      <c r="AI4410" s="613"/>
    </row>
    <row r="4411" spans="1:35" x14ac:dyDescent="0.2">
      <c r="A4411" t="s">
        <v>1450</v>
      </c>
      <c r="B4411" s="45">
        <v>20211108</v>
      </c>
      <c r="C4411" s="107" t="s">
        <v>61</v>
      </c>
      <c r="D4411" s="107">
        <v>3</v>
      </c>
      <c r="E4411" s="107">
        <v>1</v>
      </c>
      <c r="H4411" s="107" t="s">
        <v>10</v>
      </c>
      <c r="I4411" s="107">
        <v>290</v>
      </c>
      <c r="J4411" s="107">
        <v>0</v>
      </c>
      <c r="K4411" s="43">
        <v>5</v>
      </c>
      <c r="L4411" s="43">
        <v>1</v>
      </c>
      <c r="M4411" s="43">
        <v>0</v>
      </c>
      <c r="N4411" s="49">
        <v>1</v>
      </c>
      <c r="O4411" s="82" t="str">
        <f>Cal_051922a!$E$2</f>
        <v>Cal_051922a</v>
      </c>
      <c r="P4411" s="158">
        <f>Cal_051922a!$Q$3</f>
        <v>1.8382409380942635</v>
      </c>
      <c r="Q4411" s="158">
        <f>Cal_051922a!$R$3</f>
        <v>0.56187208580813652</v>
      </c>
      <c r="R4411" s="46">
        <v>79.739999999999995</v>
      </c>
      <c r="S4411" s="46">
        <v>58.1</v>
      </c>
      <c r="T4411" s="50">
        <f t="shared" ref="T4411:T4416" si="1289">AVERAGE(0.671,0.64,0.73,0.476,0.832,0.443)</f>
        <v>0.63200000000000001</v>
      </c>
      <c r="U4411" s="79">
        <f t="shared" si="1276"/>
        <v>79.10799999999999</v>
      </c>
      <c r="V4411" s="79">
        <f t="shared" si="1277"/>
        <v>57.468000000000004</v>
      </c>
      <c r="W4411" s="465">
        <f t="shared" si="1278"/>
        <v>0.45972729132701767</v>
      </c>
      <c r="X4411" s="465">
        <f t="shared" si="1279"/>
        <v>0.56365519367970773</v>
      </c>
      <c r="Y4411" s="43">
        <f>Cal_051922a!$A$3</f>
        <v>20220519</v>
      </c>
      <c r="Z4411" s="86" t="s">
        <v>1598</v>
      </c>
      <c r="AA4411" s="43">
        <v>20221204</v>
      </c>
      <c r="AE4411" s="689" t="s">
        <v>1250</v>
      </c>
      <c r="AF4411" s="130">
        <v>1</v>
      </c>
      <c r="AG4411" s="130" t="s">
        <v>1634</v>
      </c>
      <c r="AH4411"/>
    </row>
    <row r="4412" spans="1:35" x14ac:dyDescent="0.2">
      <c r="A4412" t="s">
        <v>1450</v>
      </c>
      <c r="B4412" s="45">
        <v>20211108</v>
      </c>
      <c r="C4412" s="107" t="s">
        <v>61</v>
      </c>
      <c r="D4412" s="107">
        <v>3</v>
      </c>
      <c r="E4412" s="107">
        <v>1</v>
      </c>
      <c r="H4412" s="107" t="s">
        <v>11</v>
      </c>
      <c r="I4412" s="107">
        <v>290</v>
      </c>
      <c r="J4412" s="107">
        <v>0</v>
      </c>
      <c r="K4412" s="43">
        <v>5</v>
      </c>
      <c r="L4412" s="43">
        <v>1</v>
      </c>
      <c r="M4412" s="43">
        <v>0</v>
      </c>
      <c r="N4412" s="49">
        <v>1</v>
      </c>
      <c r="O4412" s="82" t="str">
        <f>Cal_051922a!$E$2</f>
        <v>Cal_051922a</v>
      </c>
      <c r="P4412" s="158">
        <f>Cal_051922a!$Q$3</f>
        <v>1.8382409380942635</v>
      </c>
      <c r="Q4412" s="158">
        <f>Cal_051922a!$R$3</f>
        <v>0.56187208580813652</v>
      </c>
      <c r="R4412" s="46">
        <v>94.72</v>
      </c>
      <c r="S4412" s="46">
        <v>66</v>
      </c>
      <c r="T4412" s="50">
        <f t="shared" si="1289"/>
        <v>0.63200000000000001</v>
      </c>
      <c r="U4412" s="79">
        <f t="shared" si="1276"/>
        <v>94.087999999999994</v>
      </c>
      <c r="V4412" s="79">
        <f t="shared" si="1277"/>
        <v>65.367999999999995</v>
      </c>
      <c r="W4412" s="465">
        <f t="shared" si="1278"/>
        <v>0.61013714449685563</v>
      </c>
      <c r="X4412" s="465">
        <f t="shared" si="1279"/>
        <v>0.55392748764485145</v>
      </c>
      <c r="Y4412" s="43">
        <f>Cal_051922a!$A$3</f>
        <v>20220519</v>
      </c>
      <c r="Z4412" s="86" t="s">
        <v>1598</v>
      </c>
      <c r="AA4412" s="43">
        <v>20221204</v>
      </c>
      <c r="AE4412" s="689" t="s">
        <v>1250</v>
      </c>
      <c r="AF4412" s="130">
        <v>1</v>
      </c>
      <c r="AG4412" s="130" t="s">
        <v>1634</v>
      </c>
      <c r="AH4412"/>
    </row>
    <row r="4413" spans="1:35" x14ac:dyDescent="0.2">
      <c r="A4413" t="s">
        <v>1450</v>
      </c>
      <c r="B4413" s="45">
        <v>20211108</v>
      </c>
      <c r="C4413" s="107" t="s">
        <v>61</v>
      </c>
      <c r="D4413" s="107">
        <v>3</v>
      </c>
      <c r="E4413" s="107">
        <v>4</v>
      </c>
      <c r="H4413" s="107" t="s">
        <v>10</v>
      </c>
      <c r="I4413" s="107">
        <v>290</v>
      </c>
      <c r="J4413" s="107">
        <v>0</v>
      </c>
      <c r="K4413" s="43">
        <v>5</v>
      </c>
      <c r="L4413" s="43">
        <v>1</v>
      </c>
      <c r="M4413" s="43">
        <v>0</v>
      </c>
      <c r="N4413" s="49">
        <v>1</v>
      </c>
      <c r="O4413" s="82" t="str">
        <f>Cal_051922a!$E$2</f>
        <v>Cal_051922a</v>
      </c>
      <c r="P4413" s="158">
        <f>Cal_051922a!$Q$3</f>
        <v>1.8382409380942635</v>
      </c>
      <c r="Q4413" s="158">
        <f>Cal_051922a!$R$3</f>
        <v>0.56187208580813652</v>
      </c>
      <c r="R4413" s="46">
        <v>197.9</v>
      </c>
      <c r="S4413" s="46">
        <v>124.2</v>
      </c>
      <c r="T4413" s="50">
        <f t="shared" si="1289"/>
        <v>0.63200000000000001</v>
      </c>
      <c r="U4413" s="79">
        <f t="shared" si="1276"/>
        <v>197.268</v>
      </c>
      <c r="V4413" s="79">
        <f t="shared" si="1277"/>
        <v>123.568</v>
      </c>
      <c r="W4413" s="465">
        <f t="shared" si="1278"/>
        <v>1.5657070873752876</v>
      </c>
      <c r="X4413" s="465">
        <f t="shared" si="1279"/>
        <v>0.63477538821653834</v>
      </c>
      <c r="Y4413" s="43">
        <f>Cal_051922a!$A$3</f>
        <v>20220519</v>
      </c>
      <c r="Z4413" s="86" t="s">
        <v>1598</v>
      </c>
      <c r="AA4413" s="43">
        <v>20221204</v>
      </c>
      <c r="AE4413" s="689" t="s">
        <v>1250</v>
      </c>
      <c r="AF4413" s="130">
        <v>1</v>
      </c>
      <c r="AG4413" s="130" t="s">
        <v>1634</v>
      </c>
      <c r="AH4413"/>
    </row>
    <row r="4414" spans="1:35" x14ac:dyDescent="0.2">
      <c r="A4414" t="s">
        <v>1450</v>
      </c>
      <c r="B4414" s="45">
        <v>20211108</v>
      </c>
      <c r="C4414" s="107" t="s">
        <v>61</v>
      </c>
      <c r="D4414" s="107">
        <v>3</v>
      </c>
      <c r="E4414" s="107">
        <v>4</v>
      </c>
      <c r="H4414" s="107" t="s">
        <v>11</v>
      </c>
      <c r="I4414" s="107">
        <v>290</v>
      </c>
      <c r="J4414" s="107">
        <v>0</v>
      </c>
      <c r="K4414" s="43">
        <v>5</v>
      </c>
      <c r="L4414" s="43">
        <v>1</v>
      </c>
      <c r="M4414" s="43">
        <v>0</v>
      </c>
      <c r="N4414" s="49">
        <v>1</v>
      </c>
      <c r="O4414" s="82" t="str">
        <f>Cal_051922a!$E$2</f>
        <v>Cal_051922a</v>
      </c>
      <c r="P4414" s="158">
        <f>Cal_051922a!$Q$3</f>
        <v>1.8382409380942635</v>
      </c>
      <c r="Q4414" s="158">
        <f>Cal_051922a!$R$3</f>
        <v>0.56187208580813652</v>
      </c>
      <c r="R4414" s="46">
        <v>199.9</v>
      </c>
      <c r="S4414" s="46">
        <v>126.9</v>
      </c>
      <c r="T4414" s="50">
        <f t="shared" si="1289"/>
        <v>0.63200000000000001</v>
      </c>
      <c r="U4414" s="79">
        <f t="shared" si="1276"/>
        <v>199.268</v>
      </c>
      <c r="V4414" s="79">
        <f t="shared" si="1277"/>
        <v>126.268</v>
      </c>
      <c r="W4414" s="465">
        <f t="shared" si="1278"/>
        <v>1.550836056694654</v>
      </c>
      <c r="X4414" s="465">
        <f t="shared" si="1279"/>
        <v>0.69772765905722911</v>
      </c>
      <c r="Y4414" s="43">
        <f>Cal_051922a!$A$3</f>
        <v>20220519</v>
      </c>
      <c r="Z4414" s="86" t="s">
        <v>1598</v>
      </c>
      <c r="AA4414" s="43">
        <v>20221204</v>
      </c>
      <c r="AE4414" s="689" t="s">
        <v>1250</v>
      </c>
      <c r="AF4414" s="130">
        <v>1</v>
      </c>
      <c r="AG4414" s="130" t="s">
        <v>1634</v>
      </c>
      <c r="AH4414"/>
    </row>
    <row r="4415" spans="1:35" x14ac:dyDescent="0.2">
      <c r="A4415" t="s">
        <v>1450</v>
      </c>
      <c r="B4415" s="45">
        <v>20211108</v>
      </c>
      <c r="C4415" s="107" t="s">
        <v>61</v>
      </c>
      <c r="D4415" s="107">
        <v>3</v>
      </c>
      <c r="E4415" s="107">
        <v>6</v>
      </c>
      <c r="H4415" s="107" t="s">
        <v>10</v>
      </c>
      <c r="I4415" s="107">
        <v>290</v>
      </c>
      <c r="J4415" s="107">
        <v>0</v>
      </c>
      <c r="K4415" s="43">
        <v>5</v>
      </c>
      <c r="L4415" s="43">
        <v>1</v>
      </c>
      <c r="M4415" s="43">
        <v>0</v>
      </c>
      <c r="N4415" s="49">
        <v>1</v>
      </c>
      <c r="O4415" s="82" t="str">
        <f>Cal_051922a!$E$2</f>
        <v>Cal_051922a</v>
      </c>
      <c r="P4415" s="158">
        <f>Cal_051922a!$Q$3</f>
        <v>1.8382409380942635</v>
      </c>
      <c r="Q4415" s="158">
        <f>Cal_051922a!$R$3</f>
        <v>0.56187208580813652</v>
      </c>
      <c r="R4415" s="46">
        <v>206.8</v>
      </c>
      <c r="S4415" s="46">
        <v>128</v>
      </c>
      <c r="T4415" s="50">
        <f t="shared" si="1289"/>
        <v>0.63200000000000001</v>
      </c>
      <c r="U4415" s="79">
        <f t="shared" si="1276"/>
        <v>206.16800000000001</v>
      </c>
      <c r="V4415" s="79">
        <f t="shared" si="1277"/>
        <v>127.36799999999999</v>
      </c>
      <c r="W4415" s="465">
        <f t="shared" si="1278"/>
        <v>1.674053168048476</v>
      </c>
      <c r="X4415" s="465">
        <f t="shared" si="1279"/>
        <v>0.59409920110194869</v>
      </c>
      <c r="Y4415" s="43">
        <f>Cal_051922a!$A$3</f>
        <v>20220519</v>
      </c>
      <c r="Z4415" s="86" t="s">
        <v>1598</v>
      </c>
      <c r="AA4415" s="43">
        <v>20221204</v>
      </c>
      <c r="AE4415" s="689" t="s">
        <v>1250</v>
      </c>
      <c r="AF4415" s="130">
        <v>1</v>
      </c>
      <c r="AG4415" s="130" t="s">
        <v>1634</v>
      </c>
      <c r="AH4415"/>
    </row>
    <row r="4416" spans="1:35" x14ac:dyDescent="0.2">
      <c r="A4416" t="s">
        <v>1450</v>
      </c>
      <c r="B4416" s="45">
        <v>20211108</v>
      </c>
      <c r="C4416" s="107" t="s">
        <v>61</v>
      </c>
      <c r="D4416" s="107">
        <v>3</v>
      </c>
      <c r="E4416" s="107">
        <v>6</v>
      </c>
      <c r="H4416" s="107" t="s">
        <v>11</v>
      </c>
      <c r="I4416" s="107">
        <v>290</v>
      </c>
      <c r="J4416" s="107">
        <v>0</v>
      </c>
      <c r="K4416" s="43">
        <v>5</v>
      </c>
      <c r="L4416" s="43">
        <v>1</v>
      </c>
      <c r="M4416" s="43">
        <v>0</v>
      </c>
      <c r="N4416" s="49">
        <v>1</v>
      </c>
      <c r="O4416" s="82" t="str">
        <f>Cal_051922a!$E$2</f>
        <v>Cal_051922a</v>
      </c>
      <c r="P4416" s="158">
        <f>Cal_051922a!$Q$3</f>
        <v>1.8382409380942635</v>
      </c>
      <c r="Q4416" s="158">
        <f>Cal_051922a!$R$3</f>
        <v>0.56187208580813652</v>
      </c>
      <c r="R4416" s="46">
        <v>187.3</v>
      </c>
      <c r="S4416" s="46">
        <v>117.8</v>
      </c>
      <c r="T4416" s="50">
        <f t="shared" si="1289"/>
        <v>0.63200000000000001</v>
      </c>
      <c r="U4416" s="79">
        <f t="shared" si="1276"/>
        <v>186.66800000000001</v>
      </c>
      <c r="V4416" s="79">
        <f t="shared" si="1277"/>
        <v>117.16799999999999</v>
      </c>
      <c r="W4416" s="465">
        <f t="shared" si="1278"/>
        <v>1.4764809032914861</v>
      </c>
      <c r="X4416" s="465">
        <f t="shared" si="1279"/>
        <v>0.61003122525427889</v>
      </c>
      <c r="Y4416" s="43">
        <f>Cal_051922a!$A$3</f>
        <v>20220519</v>
      </c>
      <c r="Z4416" s="86" t="s">
        <v>1598</v>
      </c>
      <c r="AA4416" s="43">
        <v>20221204</v>
      </c>
      <c r="AE4416" s="689" t="s">
        <v>1250</v>
      </c>
      <c r="AF4416" s="130">
        <v>1</v>
      </c>
      <c r="AG4416" s="130" t="s">
        <v>1634</v>
      </c>
      <c r="AH4416"/>
    </row>
    <row r="4417" spans="1:35" x14ac:dyDescent="0.2">
      <c r="A4417" t="s">
        <v>1450</v>
      </c>
      <c r="B4417" s="45">
        <v>20211108</v>
      </c>
      <c r="C4417" s="107" t="s">
        <v>61</v>
      </c>
      <c r="D4417" s="107">
        <v>3</v>
      </c>
      <c r="E4417" s="107">
        <v>9</v>
      </c>
      <c r="H4417" s="107" t="s">
        <v>10</v>
      </c>
      <c r="I4417" s="107">
        <v>290</v>
      </c>
      <c r="J4417" s="107">
        <v>0</v>
      </c>
      <c r="K4417" s="43">
        <v>10</v>
      </c>
      <c r="L4417" s="43">
        <v>1</v>
      </c>
      <c r="M4417" s="43">
        <v>0</v>
      </c>
      <c r="N4417" s="49">
        <v>1</v>
      </c>
      <c r="O4417" s="82" t="str">
        <f>Cal_051922a!$E$2</f>
        <v>Cal_051922a</v>
      </c>
      <c r="P4417" s="158">
        <f>Cal_051922a!$Q$3</f>
        <v>1.8382409380942635</v>
      </c>
      <c r="Q4417" s="158">
        <f>Cal_051922a!$R$3</f>
        <v>0.56187208580813652</v>
      </c>
      <c r="R4417" s="46">
        <v>192.6</v>
      </c>
      <c r="S4417" s="46">
        <v>119.8</v>
      </c>
      <c r="T4417" s="43">
        <f t="shared" ref="T4417:T4419" si="1290">AVERAGE(0.752,0.643,0.766,0.706,0.634,0.813)</f>
        <v>0.71899999999999997</v>
      </c>
      <c r="U4417" s="79">
        <f t="shared" si="1276"/>
        <v>191.881</v>
      </c>
      <c r="V4417" s="79">
        <f t="shared" si="1277"/>
        <v>119.081</v>
      </c>
      <c r="W4417" s="465">
        <f t="shared" si="1278"/>
        <v>3.0931743815718029</v>
      </c>
      <c r="X4417" s="465">
        <f t="shared" si="1279"/>
        <v>1.1479827736131998</v>
      </c>
      <c r="Y4417" s="43">
        <f>Cal_051922a!$A$3</f>
        <v>20220519</v>
      </c>
      <c r="Z4417" s="48" t="s">
        <v>1603</v>
      </c>
      <c r="AA4417" s="43">
        <v>20221204</v>
      </c>
      <c r="AE4417" s="689" t="s">
        <v>1250</v>
      </c>
      <c r="AF4417" s="130">
        <v>1</v>
      </c>
      <c r="AG4417" s="130" t="s">
        <v>1634</v>
      </c>
      <c r="AH4417"/>
    </row>
    <row r="4418" spans="1:35" x14ac:dyDescent="0.2">
      <c r="A4418" t="s">
        <v>1450</v>
      </c>
      <c r="B4418" s="45">
        <v>20211108</v>
      </c>
      <c r="C4418" s="107" t="s">
        <v>61</v>
      </c>
      <c r="D4418" s="107">
        <v>3</v>
      </c>
      <c r="E4418" s="107">
        <v>9</v>
      </c>
      <c r="H4418" s="107" t="s">
        <v>11</v>
      </c>
      <c r="I4418" s="107">
        <v>290</v>
      </c>
      <c r="J4418" s="107">
        <v>0</v>
      </c>
      <c r="K4418" s="43">
        <v>10</v>
      </c>
      <c r="L4418" s="43">
        <v>1</v>
      </c>
      <c r="M4418" s="43">
        <v>0</v>
      </c>
      <c r="N4418" s="49">
        <v>1</v>
      </c>
      <c r="O4418" s="82" t="str">
        <f>Cal_051922a!$E$2</f>
        <v>Cal_051922a</v>
      </c>
      <c r="P4418" s="158">
        <f>Cal_051922a!$Q$3</f>
        <v>1.8382409380942635</v>
      </c>
      <c r="Q4418" s="158">
        <f>Cal_051922a!$R$3</f>
        <v>0.56187208580813652</v>
      </c>
      <c r="R4418" s="46">
        <v>211.9</v>
      </c>
      <c r="S4418" s="46">
        <v>131.80000000000001</v>
      </c>
      <c r="T4418" s="43">
        <f t="shared" si="1290"/>
        <v>0.71899999999999997</v>
      </c>
      <c r="U4418" s="79">
        <f t="shared" si="1276"/>
        <v>211.18100000000001</v>
      </c>
      <c r="V4418" s="79">
        <f t="shared" si="1277"/>
        <v>131.08100000000002</v>
      </c>
      <c r="W4418" s="465">
        <f t="shared" si="1278"/>
        <v>3.403341592910734</v>
      </c>
      <c r="X4418" s="465">
        <f t="shared" si="1279"/>
        <v>1.2652043636969994</v>
      </c>
      <c r="Y4418" s="43">
        <f>Cal_051922a!$A$3</f>
        <v>20220519</v>
      </c>
      <c r="Z4418" s="48" t="s">
        <v>1604</v>
      </c>
      <c r="AA4418" s="43">
        <v>20221204</v>
      </c>
      <c r="AE4418" s="689" t="s">
        <v>1250</v>
      </c>
      <c r="AF4418" s="130">
        <v>1</v>
      </c>
      <c r="AG4418" s="130" t="s">
        <v>1634</v>
      </c>
      <c r="AH4418"/>
    </row>
    <row r="4419" spans="1:35" x14ac:dyDescent="0.2">
      <c r="A4419" t="s">
        <v>1450</v>
      </c>
      <c r="B4419" s="45">
        <v>20211108</v>
      </c>
      <c r="C4419" s="107" t="s">
        <v>61</v>
      </c>
      <c r="D4419" s="107">
        <v>3</v>
      </c>
      <c r="E4419" s="107">
        <v>11</v>
      </c>
      <c r="H4419" s="107" t="s">
        <v>10</v>
      </c>
      <c r="I4419" s="107">
        <v>290</v>
      </c>
      <c r="J4419" s="107">
        <v>0</v>
      </c>
      <c r="K4419" s="43">
        <v>10</v>
      </c>
      <c r="L4419" s="43">
        <v>1</v>
      </c>
      <c r="M4419" s="43">
        <v>0</v>
      </c>
      <c r="N4419" s="49">
        <v>1</v>
      </c>
      <c r="O4419" s="82" t="str">
        <f>Cal_051922a!$E$2</f>
        <v>Cal_051922a</v>
      </c>
      <c r="P4419" s="158">
        <f>Cal_051922a!$Q$3</f>
        <v>1.8382409380942635</v>
      </c>
      <c r="Q4419" s="158">
        <f>Cal_051922a!$R$3</f>
        <v>0.56187208580813652</v>
      </c>
      <c r="R4419" s="46">
        <v>198</v>
      </c>
      <c r="S4419" s="46">
        <v>123.7</v>
      </c>
      <c r="T4419" s="43">
        <f t="shared" si="1290"/>
        <v>0.71899999999999997</v>
      </c>
      <c r="U4419" s="79">
        <f t="shared" si="1276"/>
        <v>197.28100000000001</v>
      </c>
      <c r="V4419" s="79">
        <f t="shared" si="1277"/>
        <v>122.98100000000001</v>
      </c>
      <c r="W4419" s="465">
        <f t="shared" si="1278"/>
        <v>3.1569073702030903</v>
      </c>
      <c r="X4419" s="465">
        <f t="shared" si="1279"/>
        <v>1.2231511454443</v>
      </c>
      <c r="Y4419" s="43">
        <f>Cal_051922a!$A$3</f>
        <v>20220519</v>
      </c>
      <c r="Z4419" s="48" t="s">
        <v>1604</v>
      </c>
      <c r="AA4419" s="43">
        <v>20221204</v>
      </c>
      <c r="AE4419" s="689" t="s">
        <v>1250</v>
      </c>
      <c r="AF4419" s="130">
        <v>1</v>
      </c>
      <c r="AG4419" s="130" t="s">
        <v>1634</v>
      </c>
      <c r="AH4419"/>
    </row>
    <row r="4420" spans="1:35" x14ac:dyDescent="0.2">
      <c r="A4420" t="s">
        <v>1450</v>
      </c>
      <c r="B4420" s="45">
        <v>20211108</v>
      </c>
      <c r="C4420" s="107" t="s">
        <v>61</v>
      </c>
      <c r="D4420" s="107">
        <v>3</v>
      </c>
      <c r="E4420" s="107">
        <v>11</v>
      </c>
      <c r="H4420" s="107" t="s">
        <v>11</v>
      </c>
      <c r="I4420" s="107">
        <v>290</v>
      </c>
      <c r="J4420" s="107">
        <v>0</v>
      </c>
      <c r="K4420" s="43">
        <v>10</v>
      </c>
      <c r="L4420" s="43">
        <v>1</v>
      </c>
      <c r="M4420" s="43">
        <v>0</v>
      </c>
      <c r="N4420" s="49">
        <v>1</v>
      </c>
      <c r="O4420" s="82" t="str">
        <f>Cal_051922a!$E$2</f>
        <v>Cal_051922a</v>
      </c>
      <c r="P4420" s="158">
        <f>Cal_051922a!$Q$3</f>
        <v>1.8382409380942635</v>
      </c>
      <c r="Q4420" s="158">
        <f>Cal_051922a!$R$3</f>
        <v>0.56187208580813652</v>
      </c>
      <c r="R4420" s="46">
        <v>208.1</v>
      </c>
      <c r="S4420" s="46">
        <v>128.1</v>
      </c>
      <c r="T4420" s="50">
        <f t="shared" ref="T4420" si="1291">AVERAGE(0.671,0.64,0.73,0.476,0.832,0.443)</f>
        <v>0.63200000000000001</v>
      </c>
      <c r="U4420" s="79">
        <f t="shared" si="1276"/>
        <v>207.46799999999999</v>
      </c>
      <c r="V4420" s="79">
        <f t="shared" si="1277"/>
        <v>127.46799999999999</v>
      </c>
      <c r="W4420" s="465">
        <f t="shared" si="1278"/>
        <v>3.3990927270019813</v>
      </c>
      <c r="X4420" s="465">
        <f t="shared" si="1279"/>
        <v>1.1407735846440574</v>
      </c>
      <c r="Y4420" s="43">
        <f>Cal_051922a!$A$3</f>
        <v>20220519</v>
      </c>
      <c r="Z4420" s="86" t="s">
        <v>1598</v>
      </c>
      <c r="AA4420" s="43">
        <v>20221204</v>
      </c>
      <c r="AE4420" s="689" t="s">
        <v>1250</v>
      </c>
      <c r="AF4420" s="130">
        <v>1</v>
      </c>
      <c r="AG4420" s="130" t="s">
        <v>1634</v>
      </c>
      <c r="AH4420"/>
    </row>
    <row r="4421" spans="1:35" x14ac:dyDescent="0.2">
      <c r="A4421" t="s">
        <v>1450</v>
      </c>
      <c r="B4421" s="45">
        <v>20211108</v>
      </c>
      <c r="C4421" s="107" t="s">
        <v>61</v>
      </c>
      <c r="D4421" s="107">
        <v>3</v>
      </c>
      <c r="E4421" s="107">
        <v>11</v>
      </c>
      <c r="H4421" s="107" t="s">
        <v>10</v>
      </c>
      <c r="I4421" s="107">
        <v>290</v>
      </c>
      <c r="J4421" s="107">
        <v>10</v>
      </c>
      <c r="K4421" s="43">
        <v>5</v>
      </c>
      <c r="L4421" s="43">
        <v>1</v>
      </c>
      <c r="M4421" s="43">
        <v>0</v>
      </c>
      <c r="N4421" s="49">
        <v>1</v>
      </c>
      <c r="O4421" s="82" t="str">
        <f>Cal_051922a!$E$2</f>
        <v>Cal_051922a</v>
      </c>
      <c r="P4421" s="158">
        <f>Cal_051922a!$Q$3</f>
        <v>1.8382409380942635</v>
      </c>
      <c r="Q4421" s="158">
        <f>Cal_051922a!$R$3</f>
        <v>0.56187208580813652</v>
      </c>
      <c r="R4421" s="46">
        <v>206.4</v>
      </c>
      <c r="S4421" s="46">
        <v>130.5</v>
      </c>
      <c r="T4421" s="50">
        <f t="shared" ref="T4421:T4422" si="1292">AVERAGE(0.765, 0.963, 0.949, 0.629, 0.835, 0.766)</f>
        <v>0.8178333333333333</v>
      </c>
      <c r="U4421" s="79">
        <f t="shared" si="1276"/>
        <v>205.58216666666667</v>
      </c>
      <c r="V4421" s="79">
        <f t="shared" si="1277"/>
        <v>129.68216666666666</v>
      </c>
      <c r="W4421" s="465">
        <f t="shared" si="1278"/>
        <v>1.612444612371565</v>
      </c>
      <c r="X4421" s="465">
        <f t="shared" si="1279"/>
        <v>0.6969181283604885</v>
      </c>
      <c r="Y4421" s="43">
        <f>Cal_051922a!$A$3</f>
        <v>20220519</v>
      </c>
      <c r="Z4421" s="48" t="s">
        <v>2007</v>
      </c>
      <c r="AA4421" s="43">
        <v>20230214</v>
      </c>
      <c r="AE4421" s="689" t="s">
        <v>1250</v>
      </c>
      <c r="AF4421" s="130">
        <v>1</v>
      </c>
      <c r="AH4421"/>
    </row>
    <row r="4422" spans="1:35" s="115" customFormat="1" ht="13.5" thickBot="1" x14ac:dyDescent="0.25">
      <c r="A4422" s="407" t="s">
        <v>1450</v>
      </c>
      <c r="B4422" s="114">
        <v>20211108</v>
      </c>
      <c r="C4422" s="140" t="s">
        <v>61</v>
      </c>
      <c r="D4422" s="140">
        <v>3</v>
      </c>
      <c r="E4422" s="140">
        <v>11</v>
      </c>
      <c r="F4422" s="140"/>
      <c r="G4422" s="140"/>
      <c r="H4422" s="140" t="s">
        <v>11</v>
      </c>
      <c r="I4422" s="140">
        <v>290</v>
      </c>
      <c r="J4422" s="140">
        <v>10</v>
      </c>
      <c r="K4422" s="43">
        <v>5</v>
      </c>
      <c r="L4422" s="43">
        <v>1</v>
      </c>
      <c r="M4422" s="43">
        <v>0</v>
      </c>
      <c r="N4422" s="49">
        <v>1</v>
      </c>
      <c r="O4422" s="82" t="str">
        <f>Cal_051922a!$E$2</f>
        <v>Cal_051922a</v>
      </c>
      <c r="P4422" s="158">
        <f>Cal_051922a!$Q$3</f>
        <v>1.8382409380942635</v>
      </c>
      <c r="Q4422" s="158">
        <f>Cal_051922a!$R$3</f>
        <v>0.56187208580813652</v>
      </c>
      <c r="R4422" s="118">
        <v>206.1</v>
      </c>
      <c r="S4422" s="118">
        <v>130.9</v>
      </c>
      <c r="T4422" s="50">
        <f t="shared" si="1292"/>
        <v>0.8178333333333333</v>
      </c>
      <c r="U4422" s="79">
        <f t="shared" si="1276"/>
        <v>205.28216666666665</v>
      </c>
      <c r="V4422" s="79">
        <f t="shared" si="1277"/>
        <v>130.08216666666667</v>
      </c>
      <c r="W4422" s="465">
        <f t="shared" si="1278"/>
        <v>1.5975735816909311</v>
      </c>
      <c r="X4422" s="465">
        <f t="shared" si="1279"/>
        <v>0.71891230573150189</v>
      </c>
      <c r="Y4422" s="43">
        <f>Cal_051922a!$A$3</f>
        <v>20220519</v>
      </c>
      <c r="Z4422" s="48" t="s">
        <v>2007</v>
      </c>
      <c r="AA4422" s="43">
        <v>20230214</v>
      </c>
      <c r="AB4422" s="121"/>
      <c r="AE4422" s="689" t="s">
        <v>1250</v>
      </c>
      <c r="AF4422" s="508">
        <v>1</v>
      </c>
      <c r="AG4422" s="508"/>
      <c r="AH4422" s="407"/>
      <c r="AI4422" s="407"/>
    </row>
    <row r="4423" spans="1:35" x14ac:dyDescent="0.2">
      <c r="A4423" t="s">
        <v>1450</v>
      </c>
      <c r="B4423" s="45">
        <v>20211109</v>
      </c>
      <c r="C4423" s="107" t="s">
        <v>64</v>
      </c>
      <c r="D4423" s="107">
        <v>4</v>
      </c>
      <c r="E4423" s="107">
        <v>1</v>
      </c>
      <c r="H4423" s="107" t="s">
        <v>10</v>
      </c>
      <c r="I4423" s="107">
        <v>290</v>
      </c>
      <c r="J4423" s="107">
        <v>0</v>
      </c>
      <c r="K4423" s="43">
        <v>5</v>
      </c>
      <c r="L4423" s="43">
        <v>1</v>
      </c>
      <c r="M4423" s="43">
        <v>0</v>
      </c>
      <c r="N4423" s="49">
        <v>1</v>
      </c>
      <c r="O4423" s="82" t="str">
        <f>Cal_051922a!$E$2</f>
        <v>Cal_051922a</v>
      </c>
      <c r="P4423" s="158">
        <f>Cal_051922a!$Q$3</f>
        <v>1.8382409380942635</v>
      </c>
      <c r="Q4423" s="158">
        <f>Cal_051922a!$R$3</f>
        <v>0.56187208580813652</v>
      </c>
      <c r="R4423" s="46">
        <v>150</v>
      </c>
      <c r="S4423" s="46">
        <v>100.2</v>
      </c>
      <c r="T4423" s="43">
        <f t="shared" ref="T4423" si="1293">AVERAGE(0.752,0.643,0.766,0.706,0.634,0.813)</f>
        <v>0.71899999999999997</v>
      </c>
      <c r="U4423" s="79">
        <f t="shared" si="1276"/>
        <v>149.28100000000001</v>
      </c>
      <c r="V4423" s="79">
        <f t="shared" si="1277"/>
        <v>99.481000000000009</v>
      </c>
      <c r="W4423" s="465">
        <f t="shared" si="1278"/>
        <v>1.0579676112793668</v>
      </c>
      <c r="X4423" s="465">
        <f t="shared" si="1279"/>
        <v>0.71357677848457257</v>
      </c>
      <c r="Y4423" s="43">
        <f>Cal_051922a!$A$3</f>
        <v>20220519</v>
      </c>
      <c r="Z4423" s="48" t="s">
        <v>1603</v>
      </c>
      <c r="AA4423" s="43">
        <v>20221204</v>
      </c>
      <c r="AE4423" s="689" t="s">
        <v>1250</v>
      </c>
      <c r="AF4423" s="130">
        <v>1</v>
      </c>
      <c r="AG4423" s="130" t="s">
        <v>1634</v>
      </c>
      <c r="AH4423"/>
    </row>
    <row r="4424" spans="1:35" x14ac:dyDescent="0.2">
      <c r="A4424" t="s">
        <v>1450</v>
      </c>
      <c r="B4424" s="45">
        <v>20211109</v>
      </c>
      <c r="C4424" s="107" t="s">
        <v>64</v>
      </c>
      <c r="D4424" s="107">
        <v>4</v>
      </c>
      <c r="E4424" s="107">
        <v>1</v>
      </c>
      <c r="H4424" s="107" t="s">
        <v>11</v>
      </c>
      <c r="I4424" s="107">
        <v>290</v>
      </c>
      <c r="J4424" s="107">
        <v>0</v>
      </c>
      <c r="K4424" s="43">
        <v>5</v>
      </c>
      <c r="L4424" s="43">
        <v>1</v>
      </c>
      <c r="M4424" s="43">
        <v>0</v>
      </c>
      <c r="N4424" s="49">
        <v>1</v>
      </c>
      <c r="O4424" s="82" t="str">
        <f>Cal_051922a!$E$2</f>
        <v>Cal_051922a</v>
      </c>
      <c r="P4424" s="158">
        <f>Cal_051922a!$Q$3</f>
        <v>1.8382409380942635</v>
      </c>
      <c r="Q4424" s="158">
        <f>Cal_051922a!$R$3</f>
        <v>0.56187208580813652</v>
      </c>
      <c r="R4424" s="46">
        <v>151.1</v>
      </c>
      <c r="S4424" s="46">
        <v>103.7</v>
      </c>
      <c r="T4424" s="50">
        <f t="shared" ref="T4424:T4427" si="1294">AVERAGE(0.671,0.64,0.73,0.476,0.832,0.443)</f>
        <v>0.63200000000000001</v>
      </c>
      <c r="U4424" s="79">
        <f t="shared" si="1276"/>
        <v>150.46799999999999</v>
      </c>
      <c r="V4424" s="79">
        <f t="shared" si="1277"/>
        <v>103.068</v>
      </c>
      <c r="W4424" s="465">
        <f t="shared" si="1278"/>
        <v>1.0069812203743367</v>
      </c>
      <c r="X4424" s="465">
        <f t="shared" si="1279"/>
        <v>0.82843998733557478</v>
      </c>
      <c r="Y4424" s="43">
        <f>Cal_051922a!$A$3</f>
        <v>20220519</v>
      </c>
      <c r="Z4424" s="86" t="s">
        <v>1598</v>
      </c>
      <c r="AA4424" s="43">
        <v>20221204</v>
      </c>
      <c r="AE4424" s="689" t="s">
        <v>1250</v>
      </c>
      <c r="AF4424" s="130">
        <v>1</v>
      </c>
      <c r="AG4424" s="130" t="s">
        <v>1634</v>
      </c>
      <c r="AH4424"/>
    </row>
    <row r="4425" spans="1:35" x14ac:dyDescent="0.2">
      <c r="A4425" t="s">
        <v>1450</v>
      </c>
      <c r="B4425" s="45">
        <v>20211109</v>
      </c>
      <c r="C4425" s="107" t="s">
        <v>64</v>
      </c>
      <c r="D4425" s="107">
        <v>4</v>
      </c>
      <c r="E4425" s="107">
        <v>4</v>
      </c>
      <c r="H4425" s="107" t="s">
        <v>10</v>
      </c>
      <c r="I4425" s="107">
        <v>290</v>
      </c>
      <c r="J4425" s="107">
        <v>0</v>
      </c>
      <c r="K4425" s="43">
        <v>5</v>
      </c>
      <c r="L4425" s="43">
        <v>1</v>
      </c>
      <c r="M4425" s="43">
        <v>0</v>
      </c>
      <c r="N4425" s="49">
        <v>1</v>
      </c>
      <c r="O4425" s="82" t="str">
        <f>Cal_051922a!$E$2</f>
        <v>Cal_051922a</v>
      </c>
      <c r="P4425" s="158">
        <f>Cal_051922a!$Q$3</f>
        <v>1.8382409380942635</v>
      </c>
      <c r="Q4425" s="158">
        <f>Cal_051922a!$R$3</f>
        <v>0.56187208580813652</v>
      </c>
      <c r="R4425" s="46">
        <v>78.87</v>
      </c>
      <c r="S4425" s="46">
        <v>58.17</v>
      </c>
      <c r="T4425" s="50">
        <f t="shared" si="1294"/>
        <v>0.63200000000000001</v>
      </c>
      <c r="U4425" s="79">
        <f t="shared" si="1276"/>
        <v>78.238</v>
      </c>
      <c r="V4425" s="79">
        <f t="shared" si="1277"/>
        <v>57.538000000000004</v>
      </c>
      <c r="W4425" s="465">
        <f t="shared" si="1278"/>
        <v>0.43975762155588127</v>
      </c>
      <c r="X4425" s="465">
        <f t="shared" si="1279"/>
        <v>0.58487141412166077</v>
      </c>
      <c r="Y4425" s="43">
        <f>Cal_051922a!$A$3</f>
        <v>20220519</v>
      </c>
      <c r="Z4425" s="86" t="s">
        <v>1598</v>
      </c>
      <c r="AA4425" s="43">
        <v>20221204</v>
      </c>
      <c r="AE4425" s="689" t="s">
        <v>1250</v>
      </c>
      <c r="AF4425" s="130">
        <v>1</v>
      </c>
      <c r="AG4425" s="130" t="s">
        <v>1634</v>
      </c>
      <c r="AH4425"/>
    </row>
    <row r="4426" spans="1:35" x14ac:dyDescent="0.2">
      <c r="A4426" t="s">
        <v>1450</v>
      </c>
      <c r="B4426" s="45">
        <v>20211109</v>
      </c>
      <c r="C4426" s="107" t="s">
        <v>64</v>
      </c>
      <c r="D4426" s="107">
        <v>4</v>
      </c>
      <c r="E4426" s="107">
        <v>4</v>
      </c>
      <c r="H4426" s="107" t="s">
        <v>11</v>
      </c>
      <c r="I4426" s="107">
        <v>290</v>
      </c>
      <c r="J4426" s="107">
        <v>0</v>
      </c>
      <c r="K4426" s="43">
        <v>5</v>
      </c>
      <c r="L4426" s="43">
        <v>1</v>
      </c>
      <c r="M4426" s="43">
        <v>0</v>
      </c>
      <c r="N4426" s="49">
        <v>1</v>
      </c>
      <c r="O4426" s="82" t="str">
        <f>Cal_051922a!$E$2</f>
        <v>Cal_051922a</v>
      </c>
      <c r="P4426" s="158">
        <f>Cal_051922a!$Q$3</f>
        <v>1.8382409380942635</v>
      </c>
      <c r="Q4426" s="158">
        <f>Cal_051922a!$R$3</f>
        <v>0.56187208580813652</v>
      </c>
      <c r="R4426" s="46">
        <v>91.86</v>
      </c>
      <c r="S4426" s="46">
        <v>67.760000000000005</v>
      </c>
      <c r="T4426" s="50">
        <f t="shared" si="1294"/>
        <v>0.63200000000000001</v>
      </c>
      <c r="U4426" s="79">
        <f t="shared" si="1276"/>
        <v>91.227999999999994</v>
      </c>
      <c r="V4426" s="79">
        <f t="shared" si="1277"/>
        <v>67.128</v>
      </c>
      <c r="W4426" s="465">
        <f t="shared" si="1278"/>
        <v>0.51198834200467336</v>
      </c>
      <c r="X4426" s="465">
        <f t="shared" si="1279"/>
        <v>0.68341813557470066</v>
      </c>
      <c r="Y4426" s="43">
        <f>Cal_051922a!$A$3</f>
        <v>20220519</v>
      </c>
      <c r="Z4426" s="86" t="s">
        <v>1598</v>
      </c>
      <c r="AA4426" s="43">
        <v>20221204</v>
      </c>
      <c r="AE4426" s="689" t="s">
        <v>1250</v>
      </c>
      <c r="AF4426" s="130">
        <v>1</v>
      </c>
      <c r="AG4426" s="130" t="s">
        <v>1634</v>
      </c>
      <c r="AH4426"/>
    </row>
    <row r="4427" spans="1:35" x14ac:dyDescent="0.2">
      <c r="A4427" t="s">
        <v>1450</v>
      </c>
      <c r="B4427" s="45">
        <v>20211109</v>
      </c>
      <c r="C4427" s="107" t="s">
        <v>64</v>
      </c>
      <c r="D4427" s="107">
        <v>4</v>
      </c>
      <c r="E4427" s="107">
        <v>8</v>
      </c>
      <c r="H4427" s="107" t="s">
        <v>10</v>
      </c>
      <c r="I4427" s="107">
        <v>290</v>
      </c>
      <c r="J4427" s="107">
        <v>0</v>
      </c>
      <c r="K4427" s="43">
        <v>10</v>
      </c>
      <c r="L4427" s="43">
        <v>1</v>
      </c>
      <c r="M4427" s="43">
        <v>0</v>
      </c>
      <c r="N4427" s="49">
        <v>1</v>
      </c>
      <c r="O4427" s="82" t="str">
        <f>Cal_051922a!$E$2</f>
        <v>Cal_051922a</v>
      </c>
      <c r="P4427" s="158">
        <f>Cal_051922a!$Q$3</f>
        <v>1.8382409380942635</v>
      </c>
      <c r="Q4427" s="158">
        <f>Cal_051922a!$R$3</f>
        <v>0.56187208580813652</v>
      </c>
      <c r="R4427" s="46">
        <v>182.3</v>
      </c>
      <c r="S4427" s="46">
        <v>110.6</v>
      </c>
      <c r="T4427" s="50">
        <f t="shared" si="1294"/>
        <v>0.63200000000000001</v>
      </c>
      <c r="U4427" s="79">
        <f t="shared" si="1276"/>
        <v>181.66800000000001</v>
      </c>
      <c r="V4427" s="79">
        <f t="shared" si="1277"/>
        <v>109.96799999999999</v>
      </c>
      <c r="W4427" s="465">
        <f t="shared" si="1278"/>
        <v>3.0464368565755264</v>
      </c>
      <c r="X4427" s="465">
        <f t="shared" si="1279"/>
        <v>0.87015411966236522</v>
      </c>
      <c r="Y4427" s="43">
        <f>Cal_051922a!$A$3</f>
        <v>20220519</v>
      </c>
      <c r="Z4427" s="86" t="s">
        <v>1598</v>
      </c>
      <c r="AA4427" s="43">
        <v>20221204</v>
      </c>
      <c r="AE4427" s="689" t="s">
        <v>1250</v>
      </c>
      <c r="AF4427" s="130">
        <v>1</v>
      </c>
      <c r="AG4427" s="130" t="s">
        <v>1634</v>
      </c>
      <c r="AH4427"/>
    </row>
    <row r="4428" spans="1:35" x14ac:dyDescent="0.2">
      <c r="A4428" t="s">
        <v>1450</v>
      </c>
      <c r="B4428" s="45">
        <v>20211109</v>
      </c>
      <c r="C4428" s="107" t="s">
        <v>64</v>
      </c>
      <c r="D4428" s="107">
        <v>4</v>
      </c>
      <c r="E4428" s="107">
        <v>8</v>
      </c>
      <c r="H4428" s="107" t="s">
        <v>11</v>
      </c>
      <c r="I4428" s="107">
        <v>290</v>
      </c>
      <c r="J4428" s="107">
        <v>0</v>
      </c>
      <c r="K4428" s="43">
        <v>5</v>
      </c>
      <c r="L4428" s="43">
        <v>1</v>
      </c>
      <c r="M4428" s="43">
        <v>0</v>
      </c>
      <c r="N4428" s="49">
        <v>1</v>
      </c>
      <c r="O4428" s="82" t="str">
        <f>Cal_051922a!$E$2</f>
        <v>Cal_051922a</v>
      </c>
      <c r="P4428" s="158">
        <f>Cal_051922a!$Q$3</f>
        <v>1.8382409380942635</v>
      </c>
      <c r="Q4428" s="158">
        <f>Cal_051922a!$R$3</f>
        <v>0.56187208580813652</v>
      </c>
      <c r="R4428" s="46">
        <v>360.6</v>
      </c>
      <c r="S4428" s="46">
        <v>215.9</v>
      </c>
      <c r="T4428" s="43">
        <f t="shared" ref="T4428" si="1295">AVERAGE(0.752,0.643,0.766,0.706,0.634,0.813)</f>
        <v>0.71899999999999997</v>
      </c>
      <c r="U4428" s="79">
        <f t="shared" si="1276"/>
        <v>359.88100000000003</v>
      </c>
      <c r="V4428" s="79">
        <f t="shared" si="1277"/>
        <v>215.18100000000001</v>
      </c>
      <c r="W4428" s="465">
        <f t="shared" si="1278"/>
        <v>3.0740544849824172</v>
      </c>
      <c r="X4428" s="465">
        <f t="shared" si="1279"/>
        <v>0.75786008497359603</v>
      </c>
      <c r="Y4428" s="43">
        <f>Cal_051922a!$A$3</f>
        <v>20220519</v>
      </c>
      <c r="Z4428" s="48" t="s">
        <v>1604</v>
      </c>
      <c r="AA4428" s="43">
        <v>20221204</v>
      </c>
      <c r="AE4428" s="689" t="s">
        <v>1250</v>
      </c>
      <c r="AF4428" s="130">
        <v>1</v>
      </c>
      <c r="AG4428" s="130" t="s">
        <v>1634</v>
      </c>
      <c r="AH4428"/>
    </row>
    <row r="4429" spans="1:35" s="82" customFormat="1" x14ac:dyDescent="0.2">
      <c r="A4429" s="155" t="s">
        <v>1450</v>
      </c>
      <c r="B4429" s="81">
        <v>20211109</v>
      </c>
      <c r="C4429" s="126" t="s">
        <v>64</v>
      </c>
      <c r="D4429" s="126">
        <v>4</v>
      </c>
      <c r="E4429" s="126">
        <v>8</v>
      </c>
      <c r="F4429" s="107"/>
      <c r="G4429" s="107"/>
      <c r="H4429" s="126" t="s">
        <v>10</v>
      </c>
      <c r="I4429" s="126">
        <v>293</v>
      </c>
      <c r="J4429" s="126">
        <v>5</v>
      </c>
      <c r="K4429" s="82">
        <v>5</v>
      </c>
      <c r="L4429" s="82">
        <v>1</v>
      </c>
      <c r="M4429" s="82">
        <v>0</v>
      </c>
      <c r="N4429" s="83">
        <v>1</v>
      </c>
      <c r="O4429" s="82" t="str">
        <f>Cal_051922a!$E$2</f>
        <v>Cal_051922a</v>
      </c>
      <c r="P4429" s="158">
        <f>Cal_051922a!$Q$3</f>
        <v>1.8382409380942635</v>
      </c>
      <c r="Q4429" s="158">
        <f>Cal_051922a!$R$3</f>
        <v>0.56187208580813652</v>
      </c>
      <c r="R4429" s="84">
        <v>256.5</v>
      </c>
      <c r="S4429" s="84">
        <v>152.9</v>
      </c>
      <c r="T4429" s="158">
        <f t="shared" ref="T4429:T4432" si="1296">AVERAGE(0.956,0.827, 0.866, 0.702, 0.821, 0.64)</f>
        <v>0.80199999999999994</v>
      </c>
      <c r="U4429" s="125">
        <f t="shared" si="1276"/>
        <v>255.69800000000001</v>
      </c>
      <c r="V4429" s="125">
        <f t="shared" si="1277"/>
        <v>152.09800000000001</v>
      </c>
      <c r="W4429" s="459">
        <f t="shared" si="1278"/>
        <v>2.1783776000436763</v>
      </c>
      <c r="X4429" s="459">
        <f t="shared" si="1279"/>
        <v>0.50243081242082144</v>
      </c>
      <c r="Y4429" s="82">
        <f>Cal_051922a!$A$3</f>
        <v>20220519</v>
      </c>
      <c r="Z4429" s="694" t="s">
        <v>1553</v>
      </c>
      <c r="AA4429" s="372">
        <v>20220914</v>
      </c>
      <c r="AB4429" s="48"/>
      <c r="AC4429" s="43"/>
      <c r="AD4429" s="43"/>
      <c r="AE4429" s="689" t="s">
        <v>1250</v>
      </c>
      <c r="AF4429" s="567">
        <v>1</v>
      </c>
      <c r="AG4429" s="130" t="s">
        <v>1634</v>
      </c>
      <c r="AH4429" s="567" t="s">
        <v>167</v>
      </c>
      <c r="AI4429" s="155"/>
    </row>
    <row r="4430" spans="1:35" s="82" customFormat="1" x14ac:dyDescent="0.2">
      <c r="A4430" s="155" t="s">
        <v>1450</v>
      </c>
      <c r="B4430" s="81">
        <v>20211109</v>
      </c>
      <c r="C4430" s="126" t="s">
        <v>64</v>
      </c>
      <c r="D4430" s="126">
        <v>4</v>
      </c>
      <c r="E4430" s="126">
        <v>8</v>
      </c>
      <c r="F4430" s="107"/>
      <c r="G4430" s="107"/>
      <c r="H4430" s="126" t="s">
        <v>11</v>
      </c>
      <c r="I4430" s="126">
        <v>293</v>
      </c>
      <c r="J4430" s="126">
        <v>5</v>
      </c>
      <c r="K4430" s="82">
        <v>5</v>
      </c>
      <c r="L4430" s="82">
        <v>1</v>
      </c>
      <c r="M4430" s="82">
        <v>0</v>
      </c>
      <c r="N4430" s="83">
        <v>1</v>
      </c>
      <c r="O4430" s="82" t="str">
        <f>Cal_051922a!$E$2</f>
        <v>Cal_051922a</v>
      </c>
      <c r="P4430" s="158">
        <f>Cal_051922a!$Q$3</f>
        <v>1.8382409380942635</v>
      </c>
      <c r="Q4430" s="158">
        <f>Cal_051922a!$R$3</f>
        <v>0.56187208580813652</v>
      </c>
      <c r="R4430" s="84">
        <v>293</v>
      </c>
      <c r="S4430" s="84">
        <v>172.1</v>
      </c>
      <c r="T4430" s="158">
        <f t="shared" si="1296"/>
        <v>0.80199999999999994</v>
      </c>
      <c r="U4430" s="125">
        <f t="shared" si="1276"/>
        <v>292.19799999999998</v>
      </c>
      <c r="V4430" s="125">
        <f t="shared" si="1277"/>
        <v>171.298</v>
      </c>
      <c r="W4430" s="459">
        <f t="shared" si="1278"/>
        <v>2.5421414270779961</v>
      </c>
      <c r="X4430" s="459">
        <f t="shared" si="1279"/>
        <v>0.47707723088163129</v>
      </c>
      <c r="Y4430" s="82">
        <f>Cal_051922a!$A$3</f>
        <v>20220519</v>
      </c>
      <c r="Z4430" s="694" t="s">
        <v>1553</v>
      </c>
      <c r="AA4430" s="372">
        <v>20220914</v>
      </c>
      <c r="AB4430" s="48"/>
      <c r="AC4430" s="43"/>
      <c r="AD4430" s="43"/>
      <c r="AE4430" s="689" t="s">
        <v>1250</v>
      </c>
      <c r="AF4430" s="567">
        <v>1</v>
      </c>
      <c r="AG4430" s="130" t="s">
        <v>1634</v>
      </c>
      <c r="AH4430" s="567" t="s">
        <v>168</v>
      </c>
      <c r="AI4430" s="155"/>
    </row>
    <row r="4431" spans="1:35" s="372" customFormat="1" x14ac:dyDescent="0.2">
      <c r="A4431" s="371" t="s">
        <v>1450</v>
      </c>
      <c r="B4431" s="462">
        <v>20211109</v>
      </c>
      <c r="C4431" s="373" t="s">
        <v>64</v>
      </c>
      <c r="D4431" s="373">
        <v>4</v>
      </c>
      <c r="E4431" s="373">
        <v>8</v>
      </c>
      <c r="F4431" s="107"/>
      <c r="G4431" s="107"/>
      <c r="H4431" s="373" t="s">
        <v>10</v>
      </c>
      <c r="I4431" s="373">
        <v>551</v>
      </c>
      <c r="J4431" s="373">
        <v>20</v>
      </c>
      <c r="K4431" s="372">
        <v>5</v>
      </c>
      <c r="L4431" s="372">
        <v>1</v>
      </c>
      <c r="M4431" s="372">
        <v>0</v>
      </c>
      <c r="N4431" s="375">
        <v>1</v>
      </c>
      <c r="O4431" s="82" t="str">
        <f>Cal_051922a!$E$2</f>
        <v>Cal_051922a</v>
      </c>
      <c r="P4431" s="158">
        <f>Cal_051922a!$Q$3</f>
        <v>1.8382409380942635</v>
      </c>
      <c r="Q4431" s="158">
        <f>Cal_051922a!$R$3</f>
        <v>0.56187208580813652</v>
      </c>
      <c r="R4431" s="376">
        <v>251.9</v>
      </c>
      <c r="S4431" s="376">
        <v>144.69999999999999</v>
      </c>
      <c r="T4431" s="158">
        <f t="shared" si="1296"/>
        <v>0.80199999999999994</v>
      </c>
      <c r="U4431" s="378">
        <f t="shared" si="1276"/>
        <v>251.09800000000001</v>
      </c>
      <c r="V4431" s="378">
        <f t="shared" si="1277"/>
        <v>143.898</v>
      </c>
      <c r="W4431" s="464">
        <f t="shared" si="1278"/>
        <v>1.1986274353112254</v>
      </c>
      <c r="X4431" s="464">
        <f t="shared" si="1279"/>
        <v>0.15006541002052737</v>
      </c>
      <c r="Y4431" s="82">
        <f>Cal_051922a!$A$3</f>
        <v>20220519</v>
      </c>
      <c r="Z4431" s="694" t="s">
        <v>1553</v>
      </c>
      <c r="AA4431" s="372">
        <v>20220914</v>
      </c>
      <c r="AB4431" s="48"/>
      <c r="AC4431" s="43"/>
      <c r="AD4431" s="43"/>
      <c r="AE4431" s="689" t="s">
        <v>1250</v>
      </c>
      <c r="AF4431" s="628">
        <v>1</v>
      </c>
      <c r="AG4431" s="130" t="s">
        <v>2202</v>
      </c>
      <c r="AH4431" s="628" t="s">
        <v>1883</v>
      </c>
      <c r="AI4431" s="371"/>
    </row>
    <row r="4432" spans="1:35" s="372" customFormat="1" x14ac:dyDescent="0.2">
      <c r="A4432" s="371" t="s">
        <v>1450</v>
      </c>
      <c r="B4432" s="462">
        <v>20211109</v>
      </c>
      <c r="C4432" s="373" t="s">
        <v>64</v>
      </c>
      <c r="D4432" s="373">
        <v>4</v>
      </c>
      <c r="E4432" s="373">
        <v>8</v>
      </c>
      <c r="F4432" s="107"/>
      <c r="G4432" s="107"/>
      <c r="H4432" s="373" t="s">
        <v>11</v>
      </c>
      <c r="I4432" s="373">
        <v>551</v>
      </c>
      <c r="J4432" s="373">
        <v>20</v>
      </c>
      <c r="K4432" s="372">
        <v>5</v>
      </c>
      <c r="L4432" s="372">
        <v>1</v>
      </c>
      <c r="M4432" s="372">
        <v>0</v>
      </c>
      <c r="N4432" s="375">
        <v>1</v>
      </c>
      <c r="O4432" s="82" t="str">
        <f>Cal_051922a!$E$2</f>
        <v>Cal_051922a</v>
      </c>
      <c r="P4432" s="158">
        <f>Cal_051922a!$Q$3</f>
        <v>1.8382409380942635</v>
      </c>
      <c r="Q4432" s="158">
        <f>Cal_051922a!$R$3</f>
        <v>0.56187208580813652</v>
      </c>
      <c r="R4432" s="376">
        <v>381.7</v>
      </c>
      <c r="S4432" s="376">
        <v>224.2</v>
      </c>
      <c r="T4432" s="158">
        <f t="shared" si="1296"/>
        <v>0.80199999999999994</v>
      </c>
      <c r="U4432" s="378">
        <f t="shared" si="1276"/>
        <v>380.89799999999997</v>
      </c>
      <c r="V4432" s="378">
        <f t="shared" si="1277"/>
        <v>223.398</v>
      </c>
      <c r="W4432" s="464">
        <f t="shared" si="1278"/>
        <v>1.7610431069171448</v>
      </c>
      <c r="X4432" s="464">
        <f t="shared" si="1279"/>
        <v>0.33276837247397151</v>
      </c>
      <c r="Y4432" s="82">
        <f>Cal_051922a!$A$3</f>
        <v>20220519</v>
      </c>
      <c r="Z4432" s="694" t="s">
        <v>1553</v>
      </c>
      <c r="AA4432" s="372">
        <v>20220914</v>
      </c>
      <c r="AB4432" s="48"/>
      <c r="AC4432" s="43"/>
      <c r="AD4432" s="43"/>
      <c r="AE4432" s="689" t="s">
        <v>1250</v>
      </c>
      <c r="AF4432" s="628">
        <v>1</v>
      </c>
      <c r="AG4432" s="130" t="s">
        <v>2202</v>
      </c>
      <c r="AH4432" s="628" t="s">
        <v>1884</v>
      </c>
      <c r="AI4432" s="371"/>
    </row>
    <row r="4433" spans="1:35" x14ac:dyDescent="0.2">
      <c r="A4433" t="s">
        <v>1450</v>
      </c>
      <c r="B4433" s="45">
        <v>20211109</v>
      </c>
      <c r="C4433" s="107" t="s">
        <v>64</v>
      </c>
      <c r="D4433" s="107">
        <v>4</v>
      </c>
      <c r="E4433" s="107">
        <v>12</v>
      </c>
      <c r="H4433" s="107" t="s">
        <v>10</v>
      </c>
      <c r="I4433" s="107">
        <v>290</v>
      </c>
      <c r="J4433" s="107">
        <v>0</v>
      </c>
      <c r="K4433" s="43">
        <v>10</v>
      </c>
      <c r="L4433" s="43">
        <v>1</v>
      </c>
      <c r="M4433" s="43">
        <v>0</v>
      </c>
      <c r="N4433" s="49">
        <v>1</v>
      </c>
      <c r="O4433" s="82" t="str">
        <f>Cal_051922a!$E$2</f>
        <v>Cal_051922a</v>
      </c>
      <c r="P4433" s="158">
        <f>Cal_051922a!$Q$3</f>
        <v>1.8382409380942635</v>
      </c>
      <c r="Q4433" s="158">
        <f>Cal_051922a!$R$3</f>
        <v>0.56187208580813652</v>
      </c>
      <c r="R4433" s="46">
        <v>196.9</v>
      </c>
      <c r="S4433" s="46">
        <v>120.3</v>
      </c>
      <c r="T4433" s="50">
        <f t="shared" ref="T4433" si="1297">AVERAGE(0.671,0.64,0.73,0.476,0.832,0.443)</f>
        <v>0.63200000000000001</v>
      </c>
      <c r="U4433" s="79">
        <f t="shared" si="1276"/>
        <v>196.268</v>
      </c>
      <c r="V4433" s="79">
        <f t="shared" si="1277"/>
        <v>119.66799999999999</v>
      </c>
      <c r="W4433" s="465">
        <f t="shared" si="1278"/>
        <v>3.2546312861043978</v>
      </c>
      <c r="X4433" s="465">
        <f t="shared" si="1279"/>
        <v>1.0074323046168669</v>
      </c>
      <c r="Y4433" s="43">
        <f>Cal_051922a!$A$3</f>
        <v>20220519</v>
      </c>
      <c r="Z4433" s="86" t="s">
        <v>1598</v>
      </c>
      <c r="AA4433" s="43">
        <v>20221204</v>
      </c>
      <c r="AE4433" s="689" t="s">
        <v>1250</v>
      </c>
      <c r="AF4433" s="130">
        <v>1</v>
      </c>
      <c r="AG4433" s="130" t="s">
        <v>2202</v>
      </c>
      <c r="AH4433" s="870" t="s">
        <v>1867</v>
      </c>
    </row>
    <row r="4434" spans="1:35" x14ac:dyDescent="0.2">
      <c r="A4434" t="s">
        <v>1450</v>
      </c>
      <c r="B4434" s="45">
        <v>20211109</v>
      </c>
      <c r="C4434" s="107" t="s">
        <v>64</v>
      </c>
      <c r="D4434" s="107">
        <v>4</v>
      </c>
      <c r="E4434" s="107">
        <v>12</v>
      </c>
      <c r="H4434" s="107" t="s">
        <v>11</v>
      </c>
      <c r="I4434" s="107">
        <v>290</v>
      </c>
      <c r="J4434" s="107">
        <v>0</v>
      </c>
      <c r="K4434" s="43">
        <v>10</v>
      </c>
      <c r="L4434" s="43">
        <v>1</v>
      </c>
      <c r="M4434" s="43">
        <v>0</v>
      </c>
      <c r="N4434" s="49">
        <v>1</v>
      </c>
      <c r="O4434" s="82" t="str">
        <f>Cal_051922a!$E$2</f>
        <v>Cal_051922a</v>
      </c>
      <c r="P4434" s="158">
        <f>Cal_051922a!$Q$3</f>
        <v>1.8382409380942635</v>
      </c>
      <c r="Q4434" s="158">
        <f>Cal_051922a!$R$3</f>
        <v>0.56187208580813652</v>
      </c>
      <c r="R4434" s="46">
        <v>226.7</v>
      </c>
      <c r="S4434" s="46">
        <v>137.69999999999999</v>
      </c>
      <c r="T4434" s="43">
        <f t="shared" ref="T4434" si="1298">AVERAGE(0.752,0.643,0.766,0.706,0.634,0.813)</f>
        <v>0.71899999999999997</v>
      </c>
      <c r="U4434" s="79">
        <f t="shared" si="1276"/>
        <v>225.98099999999999</v>
      </c>
      <c r="V4434" s="79">
        <f t="shared" si="1277"/>
        <v>136.98099999999999</v>
      </c>
      <c r="W4434" s="465">
        <f t="shared" si="1278"/>
        <v>3.7814906587897048</v>
      </c>
      <c r="X4434" s="465">
        <f t="shared" si="1279"/>
        <v>1.0971881251842028</v>
      </c>
      <c r="Y4434" s="43">
        <f>Cal_051922a!$A$3</f>
        <v>20220519</v>
      </c>
      <c r="Z4434" s="48" t="s">
        <v>1604</v>
      </c>
      <c r="AA4434" s="43">
        <v>20221204</v>
      </c>
      <c r="AE4434" s="689" t="s">
        <v>1250</v>
      </c>
      <c r="AF4434" s="130">
        <v>1</v>
      </c>
      <c r="AG4434" s="130" t="s">
        <v>2202</v>
      </c>
      <c r="AH4434" s="870" t="s">
        <v>1867</v>
      </c>
    </row>
    <row r="4435" spans="1:35" s="82" customFormat="1" x14ac:dyDescent="0.2">
      <c r="A4435" s="155" t="s">
        <v>1450</v>
      </c>
      <c r="B4435" s="81">
        <v>20211109</v>
      </c>
      <c r="C4435" s="126" t="s">
        <v>64</v>
      </c>
      <c r="D4435" s="126">
        <v>4</v>
      </c>
      <c r="E4435" s="126">
        <v>12</v>
      </c>
      <c r="F4435" s="107"/>
      <c r="G4435" s="107"/>
      <c r="H4435" s="126" t="s">
        <v>10</v>
      </c>
      <c r="I4435" s="126">
        <v>293</v>
      </c>
      <c r="J4435" s="126">
        <v>5</v>
      </c>
      <c r="K4435" s="82">
        <v>5</v>
      </c>
      <c r="L4435" s="82">
        <v>1</v>
      </c>
      <c r="M4435" s="82">
        <v>0</v>
      </c>
      <c r="N4435" s="83">
        <v>1</v>
      </c>
      <c r="O4435" s="82" t="str">
        <f>Cal_051922a!$E$2</f>
        <v>Cal_051922a</v>
      </c>
      <c r="P4435" s="158">
        <f>Cal_051922a!$Q$3</f>
        <v>1.8382409380942635</v>
      </c>
      <c r="Q4435" s="158">
        <f>Cal_051922a!$R$3</f>
        <v>0.56187208580813652</v>
      </c>
      <c r="R4435" s="84">
        <v>351.4</v>
      </c>
      <c r="S4435" s="84">
        <v>205</v>
      </c>
      <c r="T4435" s="158">
        <f t="shared" ref="T4435:T4438" si="1299">AVERAGE(0.956,0.827, 0.866, 0.702, 0.821, 0.64)</f>
        <v>0.80199999999999994</v>
      </c>
      <c r="U4435" s="125">
        <f t="shared" si="1276"/>
        <v>350.59799999999996</v>
      </c>
      <c r="V4435" s="125">
        <f t="shared" si="1277"/>
        <v>204.19800000000001</v>
      </c>
      <c r="W4435" s="459">
        <f t="shared" si="1278"/>
        <v>3.0783251027644214</v>
      </c>
      <c r="X4435" s="459">
        <f t="shared" si="1279"/>
        <v>0.52077361127800859</v>
      </c>
      <c r="Y4435" s="82">
        <f>Cal_051922a!$A$3</f>
        <v>20220519</v>
      </c>
      <c r="Z4435" s="694" t="s">
        <v>1553</v>
      </c>
      <c r="AA4435" s="372">
        <v>20220914</v>
      </c>
      <c r="AB4435" s="48"/>
      <c r="AC4435" s="43"/>
      <c r="AD4435" s="43"/>
      <c r="AE4435" s="689" t="s">
        <v>1250</v>
      </c>
      <c r="AF4435" s="567">
        <v>1</v>
      </c>
      <c r="AG4435" s="130" t="s">
        <v>1634</v>
      </c>
      <c r="AH4435" s="567" t="s">
        <v>164</v>
      </c>
      <c r="AI4435" s="155"/>
    </row>
    <row r="4436" spans="1:35" s="82" customFormat="1" x14ac:dyDescent="0.2">
      <c r="A4436" s="155" t="s">
        <v>1450</v>
      </c>
      <c r="B4436" s="81">
        <v>20211109</v>
      </c>
      <c r="C4436" s="126" t="s">
        <v>64</v>
      </c>
      <c r="D4436" s="126">
        <v>4</v>
      </c>
      <c r="E4436" s="126">
        <v>12</v>
      </c>
      <c r="F4436" s="107"/>
      <c r="G4436" s="107"/>
      <c r="H4436" s="126" t="s">
        <v>11</v>
      </c>
      <c r="I4436" s="126">
        <v>294</v>
      </c>
      <c r="J4436" s="126">
        <v>5</v>
      </c>
      <c r="K4436" s="82">
        <v>5</v>
      </c>
      <c r="L4436" s="82">
        <v>1</v>
      </c>
      <c r="M4436" s="82">
        <v>0</v>
      </c>
      <c r="N4436" s="83">
        <v>1</v>
      </c>
      <c r="O4436" s="82" t="str">
        <f>Cal_051922a!$E$2</f>
        <v>Cal_051922a</v>
      </c>
      <c r="P4436" s="158">
        <f>Cal_051922a!$Q$3</f>
        <v>1.8382409380942635</v>
      </c>
      <c r="Q4436" s="158">
        <f>Cal_051922a!$R$3</f>
        <v>0.56187208580813652</v>
      </c>
      <c r="R4436" s="84">
        <v>321</v>
      </c>
      <c r="S4436" s="84">
        <v>192.3</v>
      </c>
      <c r="T4436" s="158">
        <f t="shared" si="1299"/>
        <v>0.80199999999999994</v>
      </c>
      <c r="U4436" s="125">
        <f t="shared" si="1276"/>
        <v>320.19799999999998</v>
      </c>
      <c r="V4436" s="125">
        <f t="shared" si="1277"/>
        <v>191.49800000000002</v>
      </c>
      <c r="W4436" s="459">
        <f t="shared" si="1278"/>
        <v>2.6969459576933446</v>
      </c>
      <c r="X4436" s="459">
        <f t="shared" si="1279"/>
        <v>0.66682802211199232</v>
      </c>
      <c r="Y4436" s="82">
        <f>Cal_051922a!$A$3</f>
        <v>20220519</v>
      </c>
      <c r="Z4436" s="694" t="s">
        <v>1553</v>
      </c>
      <c r="AA4436" s="372">
        <v>20220914</v>
      </c>
      <c r="AB4436" s="48"/>
      <c r="AC4436" s="43"/>
      <c r="AD4436" s="43"/>
      <c r="AE4436" s="689" t="s">
        <v>1250</v>
      </c>
      <c r="AF4436" s="567">
        <v>1</v>
      </c>
      <c r="AG4436" s="130" t="s">
        <v>1634</v>
      </c>
      <c r="AH4436" s="567" t="s">
        <v>166</v>
      </c>
      <c r="AI4436" s="155"/>
    </row>
    <row r="4437" spans="1:35" s="372" customFormat="1" x14ac:dyDescent="0.2">
      <c r="A4437" s="371" t="s">
        <v>1450</v>
      </c>
      <c r="B4437" s="462">
        <v>20211109</v>
      </c>
      <c r="C4437" s="373" t="s">
        <v>64</v>
      </c>
      <c r="D4437" s="373">
        <v>4</v>
      </c>
      <c r="E4437" s="373">
        <v>12</v>
      </c>
      <c r="F4437" s="107"/>
      <c r="G4437" s="107"/>
      <c r="H4437" s="373" t="s">
        <v>10</v>
      </c>
      <c r="I4437" s="373">
        <v>550</v>
      </c>
      <c r="J4437" s="373">
        <v>20</v>
      </c>
      <c r="K4437" s="372">
        <v>5</v>
      </c>
      <c r="L4437" s="372">
        <v>1</v>
      </c>
      <c r="M4437" s="372">
        <v>0</v>
      </c>
      <c r="N4437" s="375">
        <f>1/3</f>
        <v>0.33333333333333331</v>
      </c>
      <c r="O4437" s="82" t="str">
        <f>Cal_051922a!$E$2</f>
        <v>Cal_051922a</v>
      </c>
      <c r="P4437" s="158">
        <f>Cal_051922a!$Q$3</f>
        <v>1.8382409380942635</v>
      </c>
      <c r="Q4437" s="158">
        <f>Cal_051922a!$R$3</f>
        <v>0.56187208580813652</v>
      </c>
      <c r="R4437" s="376">
        <v>161</v>
      </c>
      <c r="S4437" s="376">
        <v>93.14</v>
      </c>
      <c r="T4437" s="158">
        <f t="shared" si="1299"/>
        <v>0.80199999999999994</v>
      </c>
      <c r="U4437" s="378">
        <f t="shared" si="1276"/>
        <v>160.19800000000001</v>
      </c>
      <c r="V4437" s="378">
        <f t="shared" si="1277"/>
        <v>92.337999999999994</v>
      </c>
      <c r="W4437" s="464">
        <f t="shared" si="1278"/>
        <v>2.2804126844919139</v>
      </c>
      <c r="X4437" s="464">
        <f t="shared" si="1279"/>
        <v>0.32063865011578474</v>
      </c>
      <c r="Y4437" s="82">
        <f>Cal_051922a!$A$3</f>
        <v>20220519</v>
      </c>
      <c r="Z4437" s="694" t="s">
        <v>1553</v>
      </c>
      <c r="AA4437" s="372">
        <v>20220914</v>
      </c>
      <c r="AB4437" s="48"/>
      <c r="AC4437" s="43"/>
      <c r="AD4437" s="43"/>
      <c r="AE4437" s="689" t="s">
        <v>1250</v>
      </c>
      <c r="AF4437" s="628">
        <v>1</v>
      </c>
      <c r="AG4437" s="130" t="s">
        <v>1634</v>
      </c>
      <c r="AH4437" s="628" t="s">
        <v>170</v>
      </c>
      <c r="AI4437" s="371"/>
    </row>
    <row r="4438" spans="1:35" s="372" customFormat="1" x14ac:dyDescent="0.2">
      <c r="A4438" s="371" t="s">
        <v>1450</v>
      </c>
      <c r="B4438" s="462">
        <v>20211109</v>
      </c>
      <c r="C4438" s="373" t="s">
        <v>64</v>
      </c>
      <c r="D4438" s="373">
        <v>4</v>
      </c>
      <c r="E4438" s="373">
        <v>12</v>
      </c>
      <c r="F4438" s="107"/>
      <c r="G4438" s="107"/>
      <c r="H4438" s="373" t="s">
        <v>11</v>
      </c>
      <c r="I4438" s="373">
        <v>550</v>
      </c>
      <c r="J4438" s="373">
        <v>20</v>
      </c>
      <c r="K4438" s="372">
        <v>5</v>
      </c>
      <c r="L4438" s="372">
        <v>1</v>
      </c>
      <c r="M4438" s="462">
        <v>0</v>
      </c>
      <c r="N4438" s="375">
        <f>1/3</f>
        <v>0.33333333333333331</v>
      </c>
      <c r="O4438" s="82" t="str">
        <f>Cal_051922a!$E$2</f>
        <v>Cal_051922a</v>
      </c>
      <c r="P4438" s="158">
        <f>Cal_051922a!$Q$3</f>
        <v>1.8382409380942635</v>
      </c>
      <c r="Q4438" s="158">
        <f>Cal_051922a!$R$3</f>
        <v>0.56187208580813652</v>
      </c>
      <c r="R4438" s="376">
        <v>138</v>
      </c>
      <c r="S4438" s="376">
        <v>81.680000000000007</v>
      </c>
      <c r="T4438" s="158">
        <f t="shared" si="1299"/>
        <v>0.80199999999999994</v>
      </c>
      <c r="U4438" s="378">
        <f t="shared" si="1276"/>
        <v>137.19800000000001</v>
      </c>
      <c r="V4438" s="378">
        <f t="shared" si="1277"/>
        <v>80.878</v>
      </c>
      <c r="W4438" s="464">
        <f t="shared" si="1278"/>
        <v>1.8926148303947037</v>
      </c>
      <c r="X4438" s="464">
        <f t="shared" si="1279"/>
        <v>0.38562197179292751</v>
      </c>
      <c r="Y4438" s="82">
        <f>Cal_051922a!$A$3</f>
        <v>20220519</v>
      </c>
      <c r="Z4438" s="694" t="s">
        <v>1553</v>
      </c>
      <c r="AA4438" s="372">
        <v>20220914</v>
      </c>
      <c r="AB4438" s="48"/>
      <c r="AC4438" s="43"/>
      <c r="AD4438" s="43"/>
      <c r="AE4438" s="689" t="s">
        <v>1250</v>
      </c>
      <c r="AF4438" s="628">
        <v>1</v>
      </c>
      <c r="AG4438" s="130" t="s">
        <v>1634</v>
      </c>
      <c r="AH4438" s="628" t="s">
        <v>171</v>
      </c>
      <c r="AI4438" s="371"/>
    </row>
    <row r="4439" spans="1:35" x14ac:dyDescent="0.2">
      <c r="A4439" t="s">
        <v>1450</v>
      </c>
      <c r="B4439" s="45">
        <v>20211109</v>
      </c>
      <c r="C4439" s="107" t="s">
        <v>64</v>
      </c>
      <c r="D4439" s="107">
        <v>4</v>
      </c>
      <c r="E4439" s="107">
        <v>16</v>
      </c>
      <c r="H4439" s="107" t="s">
        <v>10</v>
      </c>
      <c r="I4439" s="107">
        <v>290</v>
      </c>
      <c r="J4439" s="107">
        <v>0</v>
      </c>
      <c r="O4439" s="82"/>
      <c r="P4439" s="158"/>
      <c r="Q4439" s="158"/>
      <c r="T4439" s="50"/>
      <c r="U4439" s="79" t="e">
        <f t="shared" si="1276"/>
        <v>#DIV/0!</v>
      </c>
      <c r="V4439" s="79" t="e">
        <f t="shared" si="1277"/>
        <v>#DIV/0!</v>
      </c>
      <c r="W4439" s="465" t="e">
        <f t="shared" si="1278"/>
        <v>#DIV/0!</v>
      </c>
      <c r="X4439" s="465" t="e">
        <f t="shared" si="1279"/>
        <v>#DIV/0!</v>
      </c>
      <c r="AE4439" s="689"/>
      <c r="AH4439" s="130"/>
    </row>
    <row r="4440" spans="1:35" x14ac:dyDescent="0.2">
      <c r="A4440" t="s">
        <v>1450</v>
      </c>
      <c r="B4440" s="45">
        <v>20211109</v>
      </c>
      <c r="C4440" s="107" t="s">
        <v>64</v>
      </c>
      <c r="D4440" s="107">
        <v>4</v>
      </c>
      <c r="E4440" s="107">
        <v>16</v>
      </c>
      <c r="H4440" s="107" t="s">
        <v>11</v>
      </c>
      <c r="I4440" s="107">
        <v>290</v>
      </c>
      <c r="J4440" s="107">
        <v>0</v>
      </c>
      <c r="K4440" s="43">
        <v>10</v>
      </c>
      <c r="L4440" s="43">
        <v>1</v>
      </c>
      <c r="M4440" s="43">
        <v>0</v>
      </c>
      <c r="N4440" s="49">
        <v>1</v>
      </c>
      <c r="O4440" s="82" t="str">
        <f>Cal_051922a!$E$2</f>
        <v>Cal_051922a</v>
      </c>
      <c r="P4440" s="158">
        <f>Cal_051922a!$Q$3</f>
        <v>1.8382409380942635</v>
      </c>
      <c r="Q4440" s="158">
        <f>Cal_051922a!$R$3</f>
        <v>0.56187208580813652</v>
      </c>
      <c r="R4440" s="46">
        <v>196.1</v>
      </c>
      <c r="S4440" s="46">
        <v>120.9</v>
      </c>
      <c r="T4440" s="43">
        <f t="shared" ref="T4440" si="1300">AVERAGE(0.752,0.643,0.766,0.706,0.634,0.813)</f>
        <v>0.71899999999999997</v>
      </c>
      <c r="U4440" s="79">
        <f t="shared" si="1276"/>
        <v>195.381</v>
      </c>
      <c r="V4440" s="79">
        <f t="shared" si="1277"/>
        <v>120.18100000000001</v>
      </c>
      <c r="W4440" s="465">
        <f t="shared" si="1278"/>
        <v>3.1951471633818622</v>
      </c>
      <c r="X4440" s="465">
        <f t="shared" si="1279"/>
        <v>1.0851872986002247</v>
      </c>
      <c r="Y4440" s="43">
        <f>Cal_051922a!$A$3</f>
        <v>20220519</v>
      </c>
      <c r="Z4440" s="48" t="s">
        <v>1604</v>
      </c>
      <c r="AA4440" s="43">
        <v>20221204</v>
      </c>
      <c r="AE4440" s="689" t="s">
        <v>1250</v>
      </c>
      <c r="AF4440" s="130">
        <v>1</v>
      </c>
      <c r="AH4440" s="130"/>
    </row>
    <row r="4441" spans="1:35" x14ac:dyDescent="0.2">
      <c r="A4441" t="s">
        <v>1450</v>
      </c>
      <c r="B4441" s="45">
        <v>20211109</v>
      </c>
      <c r="C4441" s="107" t="s">
        <v>64</v>
      </c>
      <c r="D4441" s="107">
        <v>4</v>
      </c>
      <c r="E4441" s="107">
        <v>16</v>
      </c>
      <c r="H4441" s="107" t="s">
        <v>10</v>
      </c>
      <c r="I4441" s="107">
        <v>290</v>
      </c>
      <c r="J4441" s="107">
        <v>10</v>
      </c>
      <c r="K4441" s="43">
        <v>5</v>
      </c>
      <c r="L4441" s="43">
        <v>1</v>
      </c>
      <c r="M4441" s="43">
        <v>0</v>
      </c>
      <c r="N4441" s="49">
        <v>1</v>
      </c>
      <c r="O4441" s="82" t="str">
        <f>Cal_051922a!$E$2</f>
        <v>Cal_051922a</v>
      </c>
      <c r="P4441" s="158">
        <f>Cal_051922a!$Q$3</f>
        <v>1.8382409380942635</v>
      </c>
      <c r="Q4441" s="158">
        <f>Cal_051922a!$R$3</f>
        <v>0.56187208580813652</v>
      </c>
      <c r="R4441" s="46">
        <v>155.19999999999999</v>
      </c>
      <c r="S4441" s="46">
        <v>98.17</v>
      </c>
      <c r="T4441" s="50">
        <f t="shared" ref="T4441:T4442" si="1301">AVERAGE(0.765, 0.963, 0.949, 0.629, 0.835, 0.766)</f>
        <v>0.8178333333333333</v>
      </c>
      <c r="U4441" s="79">
        <f t="shared" si="1276"/>
        <v>154.38216666666665</v>
      </c>
      <c r="V4441" s="79">
        <f t="shared" si="1277"/>
        <v>97.352166666666662</v>
      </c>
      <c r="W4441" s="465">
        <f t="shared" si="1278"/>
        <v>1.2115641138807682</v>
      </c>
      <c r="X4441" s="465">
        <f t="shared" si="1279"/>
        <v>0.52207029560141704</v>
      </c>
      <c r="Y4441" s="43">
        <f>Cal_051922a!$A$3</f>
        <v>20220519</v>
      </c>
      <c r="Z4441" s="48" t="s">
        <v>2007</v>
      </c>
      <c r="AA4441" s="43">
        <v>20230214</v>
      </c>
      <c r="AE4441" s="689" t="s">
        <v>1250</v>
      </c>
      <c r="AF4441" s="130">
        <v>1</v>
      </c>
      <c r="AH4441" s="130"/>
    </row>
    <row r="4442" spans="1:35" x14ac:dyDescent="0.2">
      <c r="A4442" t="s">
        <v>1450</v>
      </c>
      <c r="B4442" s="45">
        <v>20211109</v>
      </c>
      <c r="C4442" s="107" t="s">
        <v>64</v>
      </c>
      <c r="D4442" s="107">
        <v>4</v>
      </c>
      <c r="E4442" s="107">
        <v>16</v>
      </c>
      <c r="H4442" s="107" t="s">
        <v>11</v>
      </c>
      <c r="I4442" s="107">
        <v>290</v>
      </c>
      <c r="J4442" s="107">
        <v>10</v>
      </c>
      <c r="K4442" s="43">
        <v>5</v>
      </c>
      <c r="L4442" s="43">
        <v>1</v>
      </c>
      <c r="M4442" s="43">
        <v>0</v>
      </c>
      <c r="N4442" s="49">
        <v>1</v>
      </c>
      <c r="O4442" s="82" t="str">
        <f>Cal_051922a!$E$2</f>
        <v>Cal_051922a</v>
      </c>
      <c r="P4442" s="158">
        <f>Cal_051922a!$Q$3</f>
        <v>1.8382409380942635</v>
      </c>
      <c r="Q4442" s="158">
        <f>Cal_051922a!$R$3</f>
        <v>0.56187208580813652</v>
      </c>
      <c r="R4442" s="46">
        <v>151.30000000000001</v>
      </c>
      <c r="S4442" s="46">
        <v>94.65</v>
      </c>
      <c r="T4442" s="50">
        <f t="shared" si="1301"/>
        <v>0.8178333333333333</v>
      </c>
      <c r="U4442" s="79">
        <f t="shared" si="1276"/>
        <v>150.48216666666667</v>
      </c>
      <c r="V4442" s="79">
        <f t="shared" si="1277"/>
        <v>93.832166666666666</v>
      </c>
      <c r="W4442" s="465">
        <f t="shared" si="1278"/>
        <v>1.2034912686541392</v>
      </c>
      <c r="X4442" s="465">
        <f t="shared" si="1279"/>
        <v>0.46745944995271277</v>
      </c>
      <c r="Y4442" s="43">
        <f>Cal_051922a!$A$3</f>
        <v>20220519</v>
      </c>
      <c r="Z4442" s="48" t="s">
        <v>2007</v>
      </c>
      <c r="AA4442" s="43">
        <v>20230214</v>
      </c>
      <c r="AE4442" s="689" t="s">
        <v>1250</v>
      </c>
      <c r="AF4442" s="130">
        <v>1</v>
      </c>
      <c r="AH4442" s="130"/>
    </row>
    <row r="4443" spans="1:35" s="82" customFormat="1" x14ac:dyDescent="0.2">
      <c r="A4443" s="155" t="s">
        <v>1450</v>
      </c>
      <c r="B4443" s="81">
        <v>20211109</v>
      </c>
      <c r="C4443" s="126" t="s">
        <v>64</v>
      </c>
      <c r="D4443" s="126">
        <v>4</v>
      </c>
      <c r="E4443" s="126">
        <v>16</v>
      </c>
      <c r="F4443" s="107"/>
      <c r="G4443" s="107"/>
      <c r="H4443" s="126" t="s">
        <v>10</v>
      </c>
      <c r="I4443" s="126">
        <v>293</v>
      </c>
      <c r="J4443" s="126">
        <v>5</v>
      </c>
      <c r="K4443" s="82">
        <v>5</v>
      </c>
      <c r="L4443" s="82">
        <v>1</v>
      </c>
      <c r="M4443" s="82">
        <v>0</v>
      </c>
      <c r="N4443" s="83">
        <v>1</v>
      </c>
      <c r="O4443" s="82" t="str">
        <f>Cal_051922a!$E$2</f>
        <v>Cal_051922a</v>
      </c>
      <c r="P4443" s="158">
        <f>Cal_051922a!$Q$3</f>
        <v>1.8382409380942635</v>
      </c>
      <c r="Q4443" s="158">
        <f>Cal_051922a!$R$3</f>
        <v>0.56187208580813652</v>
      </c>
      <c r="R4443" s="84">
        <v>359.1</v>
      </c>
      <c r="S4443" s="84">
        <v>213.9</v>
      </c>
      <c r="T4443" s="158">
        <f t="shared" ref="T4443:T4446" si="1302">AVERAGE(0.956,0.827, 0.866, 0.702, 0.821, 0.64)</f>
        <v>0.80199999999999994</v>
      </c>
      <c r="U4443" s="125">
        <f t="shared" si="1276"/>
        <v>358.298</v>
      </c>
      <c r="V4443" s="125">
        <f t="shared" si="1277"/>
        <v>213.09800000000001</v>
      </c>
      <c r="W4443" s="459">
        <f t="shared" si="1278"/>
        <v>3.0530929297909433</v>
      </c>
      <c r="X4443" s="459">
        <f t="shared" si="1279"/>
        <v>0.70287303346537511</v>
      </c>
      <c r="Y4443" s="82">
        <f>Cal_051922a!$A$3</f>
        <v>20220519</v>
      </c>
      <c r="Z4443" s="694" t="s">
        <v>1553</v>
      </c>
      <c r="AA4443" s="372">
        <v>20220914</v>
      </c>
      <c r="AB4443" s="48"/>
      <c r="AC4443" s="43"/>
      <c r="AD4443" s="43"/>
      <c r="AE4443" s="689" t="s">
        <v>1250</v>
      </c>
      <c r="AF4443" s="567">
        <v>1</v>
      </c>
      <c r="AG4443" s="130" t="s">
        <v>1634</v>
      </c>
      <c r="AH4443" s="567" t="s">
        <v>162</v>
      </c>
      <c r="AI4443" s="155"/>
    </row>
    <row r="4444" spans="1:35" s="82" customFormat="1" x14ac:dyDescent="0.2">
      <c r="A4444" s="155" t="s">
        <v>1450</v>
      </c>
      <c r="B4444" s="81">
        <v>20211109</v>
      </c>
      <c r="C4444" s="126" t="s">
        <v>64</v>
      </c>
      <c r="D4444" s="126">
        <v>4</v>
      </c>
      <c r="E4444" s="126">
        <v>16</v>
      </c>
      <c r="F4444" s="107"/>
      <c r="G4444" s="107"/>
      <c r="H4444" s="126" t="s">
        <v>11</v>
      </c>
      <c r="I4444" s="126">
        <v>293</v>
      </c>
      <c r="J4444" s="126">
        <v>5</v>
      </c>
      <c r="K4444" s="82">
        <v>5</v>
      </c>
      <c r="L4444" s="82">
        <v>1</v>
      </c>
      <c r="M4444" s="82">
        <v>0</v>
      </c>
      <c r="N4444" s="83">
        <v>1</v>
      </c>
      <c r="O4444" s="82" t="str">
        <f>Cal_051922a!$E$2</f>
        <v>Cal_051922a</v>
      </c>
      <c r="P4444" s="158">
        <f>Cal_051922a!$Q$3</f>
        <v>1.8382409380942635</v>
      </c>
      <c r="Q4444" s="158">
        <f>Cal_051922a!$R$3</f>
        <v>0.56187208580813652</v>
      </c>
      <c r="R4444" s="84">
        <v>329.2</v>
      </c>
      <c r="S4444" s="84">
        <v>195.1</v>
      </c>
      <c r="T4444" s="158">
        <f t="shared" si="1302"/>
        <v>0.80199999999999994</v>
      </c>
      <c r="U4444" s="125">
        <f t="shared" si="1276"/>
        <v>328.39799999999997</v>
      </c>
      <c r="V4444" s="125">
        <f t="shared" si="1277"/>
        <v>194.298</v>
      </c>
      <c r="W4444" s="459">
        <f t="shared" si="1278"/>
        <v>2.819695329786263</v>
      </c>
      <c r="X4444" s="459">
        <f t="shared" si="1279"/>
        <v>0.60491060142273922</v>
      </c>
      <c r="Y4444" s="82">
        <f>Cal_051922a!$A$3</f>
        <v>20220519</v>
      </c>
      <c r="Z4444" s="694" t="s">
        <v>1553</v>
      </c>
      <c r="AA4444" s="372">
        <v>20220914</v>
      </c>
      <c r="AB4444" s="48"/>
      <c r="AC4444" s="43"/>
      <c r="AD4444" s="43"/>
      <c r="AE4444" s="689" t="s">
        <v>1250</v>
      </c>
      <c r="AF4444" s="567">
        <v>1</v>
      </c>
      <c r="AG4444" s="130" t="s">
        <v>1634</v>
      </c>
      <c r="AH4444" s="567" t="s">
        <v>163</v>
      </c>
      <c r="AI4444" s="155"/>
    </row>
    <row r="4445" spans="1:35" s="372" customFormat="1" x14ac:dyDescent="0.2">
      <c r="A4445" s="371" t="s">
        <v>1450</v>
      </c>
      <c r="B4445" s="462">
        <v>20211109</v>
      </c>
      <c r="C4445" s="373" t="s">
        <v>64</v>
      </c>
      <c r="D4445" s="373">
        <v>4</v>
      </c>
      <c r="E4445" s="373">
        <v>16</v>
      </c>
      <c r="F4445" s="107"/>
      <c r="G4445" s="107"/>
      <c r="H4445" s="373" t="s">
        <v>10</v>
      </c>
      <c r="I4445" s="373">
        <v>550</v>
      </c>
      <c r="J4445" s="373">
        <v>20</v>
      </c>
      <c r="K4445" s="372">
        <v>5</v>
      </c>
      <c r="L4445" s="372">
        <v>1</v>
      </c>
      <c r="M4445" s="372">
        <v>0</v>
      </c>
      <c r="N4445" s="375">
        <f>1/3</f>
        <v>0.33333333333333331</v>
      </c>
      <c r="O4445" s="82" t="str">
        <f>Cal_051922a!$E$2</f>
        <v>Cal_051922a</v>
      </c>
      <c r="P4445" s="158">
        <f>Cal_051922a!$Q$3</f>
        <v>1.8382409380942635</v>
      </c>
      <c r="Q4445" s="158">
        <f>Cal_051922a!$R$3</f>
        <v>0.56187208580813652</v>
      </c>
      <c r="R4445" s="376">
        <v>168.9</v>
      </c>
      <c r="S4445" s="376">
        <v>98.29</v>
      </c>
      <c r="T4445" s="158">
        <f t="shared" si="1302"/>
        <v>0.80199999999999994</v>
      </c>
      <c r="U4445" s="378">
        <f t="shared" si="1276"/>
        <v>168.09800000000001</v>
      </c>
      <c r="V4445" s="378">
        <f t="shared" si="1277"/>
        <v>97.488</v>
      </c>
      <c r="W4445" s="464">
        <f t="shared" si="1278"/>
        <v>2.3728255180072804</v>
      </c>
      <c r="X4445" s="464">
        <f t="shared" si="1279"/>
        <v>0.37329517453788363</v>
      </c>
      <c r="Y4445" s="82">
        <f>Cal_051922a!$A$3</f>
        <v>20220519</v>
      </c>
      <c r="Z4445" s="694" t="s">
        <v>1553</v>
      </c>
      <c r="AA4445" s="372">
        <v>20220914</v>
      </c>
      <c r="AB4445" s="48"/>
      <c r="AC4445" s="43"/>
      <c r="AD4445" s="43"/>
      <c r="AE4445" s="689" t="s">
        <v>1250</v>
      </c>
      <c r="AF4445" s="628">
        <v>1</v>
      </c>
      <c r="AG4445" s="130" t="s">
        <v>1634</v>
      </c>
      <c r="AH4445" s="628" t="s">
        <v>169</v>
      </c>
      <c r="AI4445" s="371"/>
    </row>
    <row r="4446" spans="1:35" s="610" customFormat="1" ht="13.5" thickBot="1" x14ac:dyDescent="0.25">
      <c r="A4446" s="613" t="s">
        <v>1450</v>
      </c>
      <c r="B4446" s="611">
        <v>20211109</v>
      </c>
      <c r="C4446" s="612" t="s">
        <v>64</v>
      </c>
      <c r="D4446" s="612">
        <v>4</v>
      </c>
      <c r="E4446" s="612">
        <v>16</v>
      </c>
      <c r="F4446" s="140"/>
      <c r="G4446" s="140"/>
      <c r="H4446" s="612" t="s">
        <v>11</v>
      </c>
      <c r="I4446" s="612">
        <v>552</v>
      </c>
      <c r="J4446" s="612">
        <v>20</v>
      </c>
      <c r="K4446" s="610">
        <v>5</v>
      </c>
      <c r="L4446" s="610">
        <v>1</v>
      </c>
      <c r="M4446" s="610">
        <v>0</v>
      </c>
      <c r="N4446" s="614">
        <f>1/3</f>
        <v>0.33333333333333331</v>
      </c>
      <c r="O4446" s="82" t="str">
        <f>Cal_051922a!$E$2</f>
        <v>Cal_051922a</v>
      </c>
      <c r="P4446" s="158">
        <f>Cal_051922a!$Q$3</f>
        <v>1.8382409380942635</v>
      </c>
      <c r="Q4446" s="158">
        <f>Cal_051922a!$R$3</f>
        <v>0.56187208580813652</v>
      </c>
      <c r="R4446" s="626">
        <v>144.1</v>
      </c>
      <c r="S4446" s="626">
        <v>85.74</v>
      </c>
      <c r="T4446" s="158">
        <f t="shared" si="1302"/>
        <v>0.80199999999999994</v>
      </c>
      <c r="U4446" s="378">
        <f t="shared" si="1276"/>
        <v>143.298</v>
      </c>
      <c r="V4446" s="378">
        <f t="shared" si="1277"/>
        <v>84.937999999999988</v>
      </c>
      <c r="W4446" s="464">
        <f t="shared" si="1278"/>
        <v>1.9540626681002837</v>
      </c>
      <c r="X4446" s="464">
        <f t="shared" si="1279"/>
        <v>0.42987064358918597</v>
      </c>
      <c r="Y4446" s="82">
        <f>Cal_051922a!$A$3</f>
        <v>20220519</v>
      </c>
      <c r="Z4446" s="694" t="s">
        <v>1553</v>
      </c>
      <c r="AA4446" s="372">
        <v>20220914</v>
      </c>
      <c r="AB4446" s="121"/>
      <c r="AC4446" s="115"/>
      <c r="AD4446" s="115"/>
      <c r="AE4446" s="689" t="s">
        <v>1250</v>
      </c>
      <c r="AF4446" s="633">
        <v>1</v>
      </c>
      <c r="AG4446" s="130" t="s">
        <v>1634</v>
      </c>
      <c r="AH4446" s="633" t="s">
        <v>154</v>
      </c>
      <c r="AI4446" s="613"/>
    </row>
    <row r="4447" spans="1:35" x14ac:dyDescent="0.2">
      <c r="A4447" t="s">
        <v>1450</v>
      </c>
      <c r="B4447" s="45">
        <v>20211109</v>
      </c>
      <c r="C4447" s="107" t="s">
        <v>66</v>
      </c>
      <c r="D4447" s="107">
        <v>6</v>
      </c>
      <c r="E4447" s="107">
        <v>1</v>
      </c>
      <c r="H4447" s="107" t="s">
        <v>10</v>
      </c>
      <c r="I4447" s="107">
        <v>290</v>
      </c>
      <c r="J4447" s="107">
        <v>0</v>
      </c>
      <c r="K4447" s="43">
        <v>5</v>
      </c>
      <c r="L4447" s="43">
        <v>1</v>
      </c>
      <c r="M4447" s="43">
        <v>0</v>
      </c>
      <c r="N4447" s="49">
        <v>1</v>
      </c>
      <c r="O4447" s="82" t="str">
        <f>Cal_051922a!$E$2</f>
        <v>Cal_051922a</v>
      </c>
      <c r="P4447" s="158">
        <f>Cal_051922a!$Q$3</f>
        <v>1.8382409380942635</v>
      </c>
      <c r="Q4447" s="158">
        <f>Cal_051922a!$R$3</f>
        <v>0.56187208580813652</v>
      </c>
      <c r="R4447" s="46">
        <v>204</v>
      </c>
      <c r="S4447" s="46">
        <v>129.1</v>
      </c>
      <c r="T4447" s="50">
        <f t="shared" ref="T4447:T4449" si="1303">AVERAGE(0.671,0.64,0.73,0.476,0.832,0.443)</f>
        <v>0.63200000000000001</v>
      </c>
      <c r="U4447" s="79">
        <f t="shared" si="1276"/>
        <v>203.36799999999999</v>
      </c>
      <c r="V4447" s="79">
        <f t="shared" si="1277"/>
        <v>128.46799999999999</v>
      </c>
      <c r="W4447" s="465">
        <f t="shared" si="1278"/>
        <v>1.5912002828278029</v>
      </c>
      <c r="X4447" s="465">
        <f t="shared" si="1279"/>
        <v>0.69654073972116382</v>
      </c>
      <c r="Y4447" s="43">
        <f>Cal_051922a!$A$3</f>
        <v>20220519</v>
      </c>
      <c r="Z4447" s="86" t="s">
        <v>1598</v>
      </c>
      <c r="AA4447" s="43">
        <v>20221204</v>
      </c>
      <c r="AE4447" s="689" t="s">
        <v>1250</v>
      </c>
      <c r="AF4447" s="130">
        <v>1</v>
      </c>
      <c r="AG4447" s="130" t="s">
        <v>1634</v>
      </c>
      <c r="AH4447"/>
    </row>
    <row r="4448" spans="1:35" x14ac:dyDescent="0.2">
      <c r="A4448" t="s">
        <v>1450</v>
      </c>
      <c r="B4448" s="45">
        <v>20211109</v>
      </c>
      <c r="C4448" s="107" t="s">
        <v>66</v>
      </c>
      <c r="D4448" s="107">
        <v>6</v>
      </c>
      <c r="E4448" s="107">
        <v>1</v>
      </c>
      <c r="H4448" s="107" t="s">
        <v>11</v>
      </c>
      <c r="I4448" s="107">
        <v>290</v>
      </c>
      <c r="J4448" s="107">
        <v>0</v>
      </c>
      <c r="K4448" s="43">
        <v>5</v>
      </c>
      <c r="L4448" s="43">
        <v>1</v>
      </c>
      <c r="M4448" s="43">
        <v>0</v>
      </c>
      <c r="N4448" s="49">
        <v>1</v>
      </c>
      <c r="O4448" s="82" t="str">
        <f>Cal_051922a!$E$2</f>
        <v>Cal_051922a</v>
      </c>
      <c r="P4448" s="158">
        <f>Cal_051922a!$Q$3</f>
        <v>1.8382409380942635</v>
      </c>
      <c r="Q4448" s="158">
        <f>Cal_051922a!$R$3</f>
        <v>0.56187208580813652</v>
      </c>
      <c r="R4448" s="46">
        <v>206.2</v>
      </c>
      <c r="S4448" s="46">
        <v>136.9</v>
      </c>
      <c r="T4448" s="50">
        <f t="shared" si="1303"/>
        <v>0.63200000000000001</v>
      </c>
      <c r="U4448" s="79">
        <f t="shared" si="1276"/>
        <v>205.56799999999998</v>
      </c>
      <c r="V4448" s="79">
        <f t="shared" si="1277"/>
        <v>136.268</v>
      </c>
      <c r="W4448" s="465">
        <f t="shared" si="1278"/>
        <v>1.4722320373827329</v>
      </c>
      <c r="X4448" s="465">
        <f t="shared" si="1279"/>
        <v>0.95441034562862048</v>
      </c>
      <c r="Y4448" s="43">
        <f>Cal_051922a!$A$3</f>
        <v>20220519</v>
      </c>
      <c r="Z4448" s="86" t="s">
        <v>1598</v>
      </c>
      <c r="AA4448" s="43">
        <v>20221204</v>
      </c>
      <c r="AE4448" s="689" t="s">
        <v>1250</v>
      </c>
      <c r="AF4448" s="130">
        <v>1</v>
      </c>
      <c r="AG4448" s="130" t="s">
        <v>1634</v>
      </c>
      <c r="AH4448"/>
    </row>
    <row r="4449" spans="1:35" x14ac:dyDescent="0.2">
      <c r="A4449" t="s">
        <v>1450</v>
      </c>
      <c r="B4449" s="45">
        <v>20211109</v>
      </c>
      <c r="C4449" s="107" t="s">
        <v>66</v>
      </c>
      <c r="D4449" s="107">
        <v>6</v>
      </c>
      <c r="E4449" s="107">
        <v>6</v>
      </c>
      <c r="H4449" s="107" t="s">
        <v>10</v>
      </c>
      <c r="I4449" s="107">
        <v>290</v>
      </c>
      <c r="J4449" s="107">
        <v>0</v>
      </c>
      <c r="K4449" s="43">
        <v>5</v>
      </c>
      <c r="L4449" s="43">
        <v>1</v>
      </c>
      <c r="M4449" s="43">
        <v>0</v>
      </c>
      <c r="N4449" s="49">
        <v>1</v>
      </c>
      <c r="O4449" s="82" t="str">
        <f>Cal_051922a!$E$2</f>
        <v>Cal_051922a</v>
      </c>
      <c r="P4449" s="158">
        <f>Cal_051922a!$Q$3</f>
        <v>1.8382409380942635</v>
      </c>
      <c r="Q4449" s="158">
        <f>Cal_051922a!$R$3</f>
        <v>0.56187208580813652</v>
      </c>
      <c r="R4449" s="46">
        <v>322.10000000000002</v>
      </c>
      <c r="S4449" s="46">
        <v>198.2</v>
      </c>
      <c r="T4449" s="50">
        <f t="shared" si="1303"/>
        <v>0.63200000000000001</v>
      </c>
      <c r="U4449" s="79">
        <f t="shared" si="1276"/>
        <v>321.46800000000002</v>
      </c>
      <c r="V4449" s="79">
        <f t="shared" si="1277"/>
        <v>197.56799999999998</v>
      </c>
      <c r="W4449" s="465">
        <f t="shared" si="1278"/>
        <v>2.6321724304721603</v>
      </c>
      <c r="X4449" s="465">
        <f t="shared" si="1279"/>
        <v>0.88609218283974756</v>
      </c>
      <c r="Y4449" s="43">
        <f>Cal_051922a!$A$3</f>
        <v>20220519</v>
      </c>
      <c r="Z4449" s="86" t="s">
        <v>1598</v>
      </c>
      <c r="AA4449" s="43">
        <v>20221204</v>
      </c>
      <c r="AE4449" s="689" t="s">
        <v>1250</v>
      </c>
      <c r="AF4449" s="130">
        <v>1</v>
      </c>
      <c r="AG4449" s="130" t="s">
        <v>1634</v>
      </c>
      <c r="AH4449"/>
    </row>
    <row r="4450" spans="1:35" x14ac:dyDescent="0.2">
      <c r="A4450" t="s">
        <v>1450</v>
      </c>
      <c r="B4450" s="45">
        <v>20211109</v>
      </c>
      <c r="C4450" s="107" t="s">
        <v>66</v>
      </c>
      <c r="D4450" s="107">
        <v>6</v>
      </c>
      <c r="E4450" s="107">
        <v>6</v>
      </c>
      <c r="H4450" s="107" t="s">
        <v>11</v>
      </c>
      <c r="I4450" s="107">
        <v>290</v>
      </c>
      <c r="J4450" s="107">
        <v>0</v>
      </c>
      <c r="K4450" s="43">
        <v>5</v>
      </c>
      <c r="L4450" s="43">
        <v>1</v>
      </c>
      <c r="M4450" s="43">
        <v>0</v>
      </c>
      <c r="N4450" s="49">
        <v>1</v>
      </c>
      <c r="O4450" s="82" t="str">
        <f>Cal_051922a!$E$2</f>
        <v>Cal_051922a</v>
      </c>
      <c r="P4450" s="158">
        <f>Cal_051922a!$Q$3</f>
        <v>1.8382409380942635</v>
      </c>
      <c r="Q4450" s="158">
        <f>Cal_051922a!$R$3</f>
        <v>0.56187208580813652</v>
      </c>
      <c r="R4450" s="46">
        <v>332.1</v>
      </c>
      <c r="S4450" s="46">
        <v>203.5</v>
      </c>
      <c r="T4450" s="43">
        <f t="shared" ref="T4450" si="1304">AVERAGE(0.752,0.643,0.766,0.706,0.634,0.813)</f>
        <v>0.71899999999999997</v>
      </c>
      <c r="U4450" s="79">
        <f>(R4450-T4450)*(L4450+M4450)/L4450</f>
        <v>331.38100000000003</v>
      </c>
      <c r="V4450" s="79">
        <f>(S4450-T4450)*(L4450+M4450)/L4450</f>
        <v>202.78100000000001</v>
      </c>
      <c r="W4450" s="465">
        <f t="shared" si="1278"/>
        <v>2.7320207793278426</v>
      </c>
      <c r="X4450" s="465">
        <f t="shared" si="1279"/>
        <v>0.87907624322642741</v>
      </c>
      <c r="Y4450" s="43">
        <f>Cal_051922a!$A$3</f>
        <v>20220519</v>
      </c>
      <c r="Z4450" s="48" t="s">
        <v>1604</v>
      </c>
      <c r="AA4450" s="43">
        <v>20221204</v>
      </c>
      <c r="AE4450" s="689" t="s">
        <v>1250</v>
      </c>
      <c r="AF4450" s="130">
        <v>1</v>
      </c>
      <c r="AG4450" s="130" t="s">
        <v>1634</v>
      </c>
      <c r="AH4450"/>
    </row>
    <row r="4451" spans="1:35" x14ac:dyDescent="0.2">
      <c r="A4451" t="s">
        <v>1450</v>
      </c>
      <c r="B4451" s="45">
        <v>20211109</v>
      </c>
      <c r="C4451" s="107" t="s">
        <v>66</v>
      </c>
      <c r="D4451" s="107">
        <v>6</v>
      </c>
      <c r="E4451" s="107">
        <v>7</v>
      </c>
      <c r="H4451" s="107" t="s">
        <v>10</v>
      </c>
      <c r="I4451" s="107">
        <v>290</v>
      </c>
      <c r="J4451" s="107">
        <v>0</v>
      </c>
      <c r="K4451" s="43">
        <v>5</v>
      </c>
      <c r="L4451" s="43">
        <v>1</v>
      </c>
      <c r="M4451" s="43">
        <v>0</v>
      </c>
      <c r="N4451" s="49">
        <v>1</v>
      </c>
      <c r="O4451" s="82" t="str">
        <f>Cal_051922a!$E$2</f>
        <v>Cal_051922a</v>
      </c>
      <c r="P4451" s="158">
        <f>Cal_051922a!$Q$3</f>
        <v>1.8382409380942635</v>
      </c>
      <c r="Q4451" s="158">
        <f>Cal_051922a!$R$3</f>
        <v>0.56187208580813652</v>
      </c>
      <c r="R4451" s="46">
        <v>360.6</v>
      </c>
      <c r="S4451" s="46">
        <v>224.5</v>
      </c>
      <c r="T4451" s="50">
        <f t="shared" ref="T4451:T4452" si="1305">AVERAGE(0.671,0.64,0.73,0.476,0.832,0.443)</f>
        <v>0.63200000000000001</v>
      </c>
      <c r="U4451" s="79">
        <f t="shared" ref="U4451:U4514" si="1306">(R4451-T4451)*(L4451+M4451)/L4451</f>
        <v>359.96800000000002</v>
      </c>
      <c r="V4451" s="79">
        <f t="shared" ref="V4451:V4514" si="1307">(S4451-T4451)*(L4451+M4451)/L4451</f>
        <v>223.86799999999999</v>
      </c>
      <c r="W4451" s="465">
        <f t="shared" ref="W4451:W4514" si="1308">(Q4451*P4451/(P4451-1)*(U4451-V4451)*(K4451)/I4451)/N4451</f>
        <v>2.8913532509060609</v>
      </c>
      <c r="X4451" s="465">
        <f t="shared" ref="X4451:X4514" si="1309">(Q4451*P4451/(P4451-1)*(P4451*V4451-U4451)*(K4451)/I4451)/N4451</f>
        <v>1.0952582572982543</v>
      </c>
      <c r="Y4451" s="43">
        <f>Cal_051922a!$A$3</f>
        <v>20220519</v>
      </c>
      <c r="Z4451" s="86" t="s">
        <v>1598</v>
      </c>
      <c r="AA4451" s="43">
        <v>20221204</v>
      </c>
      <c r="AE4451" s="689" t="s">
        <v>1250</v>
      </c>
      <c r="AF4451" s="130">
        <v>1</v>
      </c>
      <c r="AG4451" s="130" t="s">
        <v>1634</v>
      </c>
      <c r="AH4451"/>
    </row>
    <row r="4452" spans="1:35" x14ac:dyDescent="0.2">
      <c r="A4452" t="s">
        <v>1450</v>
      </c>
      <c r="B4452" s="45">
        <v>20211109</v>
      </c>
      <c r="C4452" s="107" t="s">
        <v>66</v>
      </c>
      <c r="D4452" s="107">
        <v>6</v>
      </c>
      <c r="E4452" s="107">
        <v>7</v>
      </c>
      <c r="H4452" s="107" t="s">
        <v>11</v>
      </c>
      <c r="I4452" s="107">
        <v>290</v>
      </c>
      <c r="J4452" s="107">
        <v>0</v>
      </c>
      <c r="K4452" s="43">
        <v>5</v>
      </c>
      <c r="L4452" s="43">
        <v>1</v>
      </c>
      <c r="M4452" s="43">
        <v>0</v>
      </c>
      <c r="N4452" s="49">
        <v>1</v>
      </c>
      <c r="O4452" s="82" t="str">
        <f>Cal_051922a!$E$2</f>
        <v>Cal_051922a</v>
      </c>
      <c r="P4452" s="158">
        <f>Cal_051922a!$Q$3</f>
        <v>1.8382409380942635</v>
      </c>
      <c r="Q4452" s="158">
        <f>Cal_051922a!$R$3</f>
        <v>0.56187208580813652</v>
      </c>
      <c r="R4452" s="46">
        <v>365.4</v>
      </c>
      <c r="S4452" s="46">
        <v>223.2</v>
      </c>
      <c r="T4452" s="50">
        <f t="shared" si="1305"/>
        <v>0.63200000000000001</v>
      </c>
      <c r="U4452" s="79">
        <f>(R4452-T4452)*(L4452+M4452)/L4452</f>
        <v>364.76799999999997</v>
      </c>
      <c r="V4452" s="79">
        <f>(S4452-T4452)*(L4452+M4452)/L4452</f>
        <v>222.56799999999998</v>
      </c>
      <c r="W4452" s="465">
        <f t="shared" si="1308"/>
        <v>3.0209436611230105</v>
      </c>
      <c r="X4452" s="465">
        <f t="shared" si="1309"/>
        <v>0.94251762033757325</v>
      </c>
      <c r="Y4452" s="43">
        <f>Cal_051922a!$A$3</f>
        <v>20220519</v>
      </c>
      <c r="Z4452" s="86" t="s">
        <v>1598</v>
      </c>
      <c r="AA4452" s="43">
        <v>20221204</v>
      </c>
      <c r="AE4452" s="689" t="s">
        <v>1250</v>
      </c>
      <c r="AF4452" s="130">
        <v>1</v>
      </c>
      <c r="AG4452" s="130" t="s">
        <v>1634</v>
      </c>
      <c r="AH4452"/>
    </row>
    <row r="4453" spans="1:35" s="492" customFormat="1" x14ac:dyDescent="0.2">
      <c r="A4453" s="491" t="s">
        <v>1450</v>
      </c>
      <c r="B4453" s="505">
        <v>20211109</v>
      </c>
      <c r="C4453" s="143" t="s">
        <v>66</v>
      </c>
      <c r="D4453" s="143">
        <v>6</v>
      </c>
      <c r="E4453" s="143">
        <v>10</v>
      </c>
      <c r="F4453" s="107"/>
      <c r="G4453" s="107"/>
      <c r="H4453" s="143" t="s">
        <v>10</v>
      </c>
      <c r="I4453" s="143">
        <v>290</v>
      </c>
      <c r="J4453" s="143">
        <v>0</v>
      </c>
      <c r="K4453" s="492">
        <v>5</v>
      </c>
      <c r="L4453" s="492">
        <v>1</v>
      </c>
      <c r="M4453" s="492">
        <v>0</v>
      </c>
      <c r="N4453" s="493">
        <v>1</v>
      </c>
      <c r="O4453" s="492" t="str">
        <f>Cal_051922a!$E$2</f>
        <v>Cal_051922a</v>
      </c>
      <c r="P4453" s="797">
        <f>Cal_051922a!$Q$3</f>
        <v>1.8382409380942635</v>
      </c>
      <c r="Q4453" s="797">
        <f>Cal_051922a!$R$3</f>
        <v>0.56187208580813652</v>
      </c>
      <c r="R4453" s="298">
        <v>353.7</v>
      </c>
      <c r="S4453" s="298">
        <v>218.1</v>
      </c>
      <c r="T4453" s="492">
        <f t="shared" ref="T4453:T4455" si="1310">AVERAGE(0.752,0.643,0.766,0.706,0.634,0.813)</f>
        <v>0.71899999999999997</v>
      </c>
      <c r="U4453" s="494">
        <f t="shared" si="1306"/>
        <v>352.98099999999999</v>
      </c>
      <c r="V4453" s="494">
        <f t="shared" si="1307"/>
        <v>217.381</v>
      </c>
      <c r="W4453" s="495">
        <f t="shared" si="1308"/>
        <v>2.8807310861341788</v>
      </c>
      <c r="X4453" s="495">
        <f t="shared" si="1309"/>
        <v>0.99036079061891757</v>
      </c>
      <c r="Y4453" s="492">
        <f>Cal_051922a!$A$3</f>
        <v>20220519</v>
      </c>
      <c r="Z4453" s="496" t="s">
        <v>1604</v>
      </c>
      <c r="AA4453" s="492">
        <v>20221204</v>
      </c>
      <c r="AB4453" s="48"/>
      <c r="AC4453" s="43"/>
      <c r="AD4453" s="43"/>
      <c r="AE4453" s="746" t="s">
        <v>1250</v>
      </c>
      <c r="AF4453" s="747">
        <v>3</v>
      </c>
      <c r="AG4453" s="747" t="s">
        <v>1634</v>
      </c>
      <c r="AH4453" s="491" t="s">
        <v>2212</v>
      </c>
      <c r="AI4453" s="491"/>
    </row>
    <row r="4454" spans="1:35" s="492" customFormat="1" x14ac:dyDescent="0.2">
      <c r="A4454" s="491" t="s">
        <v>1450</v>
      </c>
      <c r="B4454" s="505">
        <v>20211109</v>
      </c>
      <c r="C4454" s="143" t="s">
        <v>66</v>
      </c>
      <c r="D4454" s="143">
        <v>6</v>
      </c>
      <c r="E4454" s="143">
        <v>10</v>
      </c>
      <c r="F4454" s="107"/>
      <c r="G4454" s="107"/>
      <c r="H4454" s="143" t="s">
        <v>11</v>
      </c>
      <c r="I4454" s="143">
        <v>290</v>
      </c>
      <c r="J4454" s="143">
        <v>0</v>
      </c>
      <c r="K4454" s="492">
        <v>10</v>
      </c>
      <c r="L4454" s="492">
        <v>1</v>
      </c>
      <c r="M4454" s="492">
        <v>0</v>
      </c>
      <c r="N4454" s="493">
        <v>1</v>
      </c>
      <c r="O4454" s="492" t="str">
        <f>Cal_051922a!$E$2</f>
        <v>Cal_051922a</v>
      </c>
      <c r="P4454" s="797">
        <f>Cal_051922a!$Q$3</f>
        <v>1.8382409380942635</v>
      </c>
      <c r="Q4454" s="797">
        <f>Cal_051922a!$R$3</f>
        <v>0.56187208580813652</v>
      </c>
      <c r="R4454" s="298">
        <v>200.3</v>
      </c>
      <c r="S4454" s="298">
        <v>119.1</v>
      </c>
      <c r="T4454" s="492">
        <f t="shared" si="1310"/>
        <v>0.71899999999999997</v>
      </c>
      <c r="U4454" s="494">
        <f t="shared" si="1306"/>
        <v>199.58100000000002</v>
      </c>
      <c r="V4454" s="494">
        <f t="shared" si="1307"/>
        <v>118.381</v>
      </c>
      <c r="W4454" s="495">
        <f t="shared" si="1308"/>
        <v>3.4500791179070118</v>
      </c>
      <c r="X4454" s="495">
        <f t="shared" si="1309"/>
        <v>0.76614702386166589</v>
      </c>
      <c r="Y4454" s="492">
        <f>Cal_051922a!$A$3</f>
        <v>20220519</v>
      </c>
      <c r="Z4454" s="496" t="s">
        <v>1604</v>
      </c>
      <c r="AA4454" s="492">
        <v>20221204</v>
      </c>
      <c r="AB4454" s="48"/>
      <c r="AC4454" s="43"/>
      <c r="AD4454" s="43"/>
      <c r="AE4454" s="746" t="s">
        <v>1250</v>
      </c>
      <c r="AF4454" s="747">
        <v>3</v>
      </c>
      <c r="AG4454" s="747" t="s">
        <v>1634</v>
      </c>
      <c r="AH4454" s="491" t="s">
        <v>2212</v>
      </c>
      <c r="AI4454" s="491"/>
    </row>
    <row r="4455" spans="1:35" s="492" customFormat="1" x14ac:dyDescent="0.2">
      <c r="A4455" s="491" t="s">
        <v>1450</v>
      </c>
      <c r="B4455" s="505">
        <v>20211109</v>
      </c>
      <c r="C4455" s="143" t="s">
        <v>66</v>
      </c>
      <c r="D4455" s="143">
        <v>6</v>
      </c>
      <c r="E4455" s="143">
        <v>12</v>
      </c>
      <c r="F4455" s="107"/>
      <c r="G4455" s="107"/>
      <c r="H4455" s="143" t="s">
        <v>10</v>
      </c>
      <c r="I4455" s="143">
        <v>290</v>
      </c>
      <c r="J4455" s="143">
        <v>0</v>
      </c>
      <c r="K4455" s="492">
        <v>10</v>
      </c>
      <c r="L4455" s="492">
        <v>1</v>
      </c>
      <c r="M4455" s="492">
        <v>0</v>
      </c>
      <c r="N4455" s="493">
        <v>1</v>
      </c>
      <c r="O4455" s="492" t="str">
        <f>Cal_051922a!$E$2</f>
        <v>Cal_051922a</v>
      </c>
      <c r="P4455" s="797">
        <f>Cal_051922a!$Q$3</f>
        <v>1.8382409380942635</v>
      </c>
      <c r="Q4455" s="797">
        <f>Cal_051922a!$R$3</f>
        <v>0.56187208580813652</v>
      </c>
      <c r="R4455" s="298">
        <v>195</v>
      </c>
      <c r="S4455" s="298">
        <v>119.3</v>
      </c>
      <c r="T4455" s="492">
        <f t="shared" si="1310"/>
        <v>0.71899999999999997</v>
      </c>
      <c r="U4455" s="494">
        <f t="shared" si="1306"/>
        <v>194.28100000000001</v>
      </c>
      <c r="V4455" s="494">
        <f t="shared" si="1307"/>
        <v>118.581</v>
      </c>
      <c r="W4455" s="495">
        <f t="shared" si="1308"/>
        <v>3.216391492925625</v>
      </c>
      <c r="X4455" s="495">
        <f t="shared" si="1309"/>
        <v>1.006957795533431</v>
      </c>
      <c r="Y4455" s="492">
        <f>Cal_051922a!$A$3</f>
        <v>20220519</v>
      </c>
      <c r="Z4455" s="496" t="s">
        <v>1604</v>
      </c>
      <c r="AA4455" s="492">
        <v>20221204</v>
      </c>
      <c r="AB4455" s="48"/>
      <c r="AC4455" s="43"/>
      <c r="AD4455" s="43"/>
      <c r="AE4455" s="746" t="s">
        <v>1250</v>
      </c>
      <c r="AF4455" s="747">
        <v>3</v>
      </c>
      <c r="AG4455" s="747" t="s">
        <v>1634</v>
      </c>
      <c r="AH4455" s="491" t="s">
        <v>2212</v>
      </c>
      <c r="AI4455" s="491"/>
    </row>
    <row r="4456" spans="1:35" s="492" customFormat="1" x14ac:dyDescent="0.2">
      <c r="A4456" s="491" t="s">
        <v>1450</v>
      </c>
      <c r="B4456" s="505">
        <v>20211109</v>
      </c>
      <c r="C4456" s="143" t="s">
        <v>66</v>
      </c>
      <c r="D4456" s="143">
        <v>6</v>
      </c>
      <c r="E4456" s="143">
        <v>12</v>
      </c>
      <c r="F4456" s="107"/>
      <c r="G4456" s="107"/>
      <c r="H4456" s="143" t="s">
        <v>11</v>
      </c>
      <c r="I4456" s="143">
        <v>290</v>
      </c>
      <c r="J4456" s="143">
        <v>0</v>
      </c>
      <c r="K4456" s="492">
        <v>5</v>
      </c>
      <c r="L4456" s="492">
        <v>1</v>
      </c>
      <c r="M4456" s="492">
        <v>0</v>
      </c>
      <c r="N4456" s="493">
        <v>1</v>
      </c>
      <c r="O4456" s="492" t="str">
        <f>Cal_051922a!$E$2</f>
        <v>Cal_051922a</v>
      </c>
      <c r="P4456" s="797">
        <f>Cal_051922a!$Q$3</f>
        <v>1.8382409380942635</v>
      </c>
      <c r="Q4456" s="797">
        <f>Cal_051922a!$R$3</f>
        <v>0.56187208580813652</v>
      </c>
      <c r="R4456" s="298">
        <v>327.5</v>
      </c>
      <c r="S4456" s="298">
        <v>204.2</v>
      </c>
      <c r="T4456" s="797">
        <f t="shared" ref="T4456" si="1311">AVERAGE(0.671,0.64,0.73,0.476,0.832,0.443)</f>
        <v>0.63200000000000001</v>
      </c>
      <c r="U4456" s="494">
        <f t="shared" si="1306"/>
        <v>326.86799999999999</v>
      </c>
      <c r="V4456" s="494">
        <f t="shared" si="1307"/>
        <v>203.56799999999998</v>
      </c>
      <c r="W4456" s="495">
        <f t="shared" si="1308"/>
        <v>2.6194258327459026</v>
      </c>
      <c r="X4456" s="495">
        <f t="shared" si="1309"/>
        <v>1.0056859809216883</v>
      </c>
      <c r="Y4456" s="492">
        <f>Cal_051922a!$A$3</f>
        <v>20220519</v>
      </c>
      <c r="Z4456" s="504" t="s">
        <v>1598</v>
      </c>
      <c r="AA4456" s="492">
        <v>20221204</v>
      </c>
      <c r="AB4456" s="48"/>
      <c r="AC4456" s="43"/>
      <c r="AD4456" s="43"/>
      <c r="AE4456" s="746" t="s">
        <v>1250</v>
      </c>
      <c r="AF4456" s="747">
        <v>3</v>
      </c>
      <c r="AG4456" s="747" t="s">
        <v>1634</v>
      </c>
      <c r="AH4456" s="491" t="s">
        <v>2212</v>
      </c>
      <c r="AI4456" s="491"/>
    </row>
    <row r="4457" spans="1:35" x14ac:dyDescent="0.2">
      <c r="A4457" t="s">
        <v>1450</v>
      </c>
      <c r="B4457" s="45">
        <v>20211109</v>
      </c>
      <c r="C4457" s="107" t="s">
        <v>66</v>
      </c>
      <c r="D4457" s="107">
        <v>6</v>
      </c>
      <c r="E4457" s="107">
        <v>12</v>
      </c>
      <c r="H4457" s="107" t="s">
        <v>10</v>
      </c>
      <c r="I4457" s="107">
        <v>290</v>
      </c>
      <c r="J4457" s="107">
        <v>10</v>
      </c>
      <c r="K4457" s="43">
        <v>5</v>
      </c>
      <c r="L4457" s="43">
        <v>1</v>
      </c>
      <c r="M4457" s="43">
        <v>0</v>
      </c>
      <c r="N4457" s="49">
        <v>1</v>
      </c>
      <c r="O4457" s="82" t="str">
        <f>Cal_051922a!$E$2</f>
        <v>Cal_051922a</v>
      </c>
      <c r="P4457" s="158">
        <f>Cal_051922a!$Q$3</f>
        <v>1.8382409380942635</v>
      </c>
      <c r="Q4457" s="158">
        <f>Cal_051922a!$R$3</f>
        <v>0.56187208580813652</v>
      </c>
      <c r="R4457" s="46">
        <v>135.80000000000001</v>
      </c>
      <c r="S4457" s="46">
        <v>87.65</v>
      </c>
      <c r="T4457" s="50">
        <f t="shared" ref="T4457:T4458" si="1312">AVERAGE(0.765, 0.963, 0.949, 0.629, 0.835, 0.766)</f>
        <v>0.8178333333333333</v>
      </c>
      <c r="U4457" s="79">
        <f t="shared" si="1306"/>
        <v>134.98216666666667</v>
      </c>
      <c r="V4457" s="79">
        <f t="shared" si="1307"/>
        <v>86.832166666666666</v>
      </c>
      <c r="W4457" s="465">
        <f t="shared" si="1308"/>
        <v>1.0229144675321589</v>
      </c>
      <c r="X4457" s="465">
        <f t="shared" si="1309"/>
        <v>0.52338118399306366</v>
      </c>
      <c r="Y4457" s="43">
        <f>Cal_051922a!$A$3</f>
        <v>20220519</v>
      </c>
      <c r="Z4457" s="48" t="s">
        <v>2007</v>
      </c>
      <c r="AA4457" s="43">
        <v>20230214</v>
      </c>
      <c r="AE4457" s="689" t="s">
        <v>1250</v>
      </c>
      <c r="AF4457" s="130">
        <v>1</v>
      </c>
      <c r="AH4457"/>
    </row>
    <row r="4458" spans="1:35" s="115" customFormat="1" ht="13.5" thickBot="1" x14ac:dyDescent="0.25">
      <c r="A4458" s="407" t="s">
        <v>1450</v>
      </c>
      <c r="B4458" s="114">
        <v>20211109</v>
      </c>
      <c r="C4458" s="140" t="s">
        <v>66</v>
      </c>
      <c r="D4458" s="140">
        <v>6</v>
      </c>
      <c r="E4458" s="140">
        <v>12</v>
      </c>
      <c r="F4458" s="140"/>
      <c r="G4458" s="140"/>
      <c r="H4458" s="140" t="s">
        <v>11</v>
      </c>
      <c r="I4458" s="140">
        <v>290</v>
      </c>
      <c r="J4458" s="140">
        <v>10</v>
      </c>
      <c r="K4458" s="43">
        <v>5</v>
      </c>
      <c r="L4458" s="43">
        <v>1</v>
      </c>
      <c r="M4458" s="43">
        <v>0</v>
      </c>
      <c r="N4458" s="49">
        <v>1</v>
      </c>
      <c r="O4458" s="82" t="str">
        <f>Cal_051922a!$E$2</f>
        <v>Cal_051922a</v>
      </c>
      <c r="P4458" s="158">
        <f>Cal_051922a!$Q$3</f>
        <v>1.8382409380942635</v>
      </c>
      <c r="Q4458" s="158">
        <f>Cal_051922a!$R$3</f>
        <v>0.56187208580813652</v>
      </c>
      <c r="R4458" s="118">
        <v>141.1</v>
      </c>
      <c r="S4458" s="118">
        <v>91.51</v>
      </c>
      <c r="T4458" s="50">
        <f t="shared" si="1312"/>
        <v>0.8178333333333333</v>
      </c>
      <c r="U4458" s="79">
        <f t="shared" si="1306"/>
        <v>140.28216666666665</v>
      </c>
      <c r="V4458" s="79">
        <f t="shared" si="1307"/>
        <v>90.692166666666665</v>
      </c>
      <c r="W4458" s="465">
        <f t="shared" si="1308"/>
        <v>1.0535063020751765</v>
      </c>
      <c r="X4458" s="465">
        <f t="shared" si="1309"/>
        <v>0.56152771501220189</v>
      </c>
      <c r="Y4458" s="43">
        <f>Cal_051922a!$A$3</f>
        <v>20220519</v>
      </c>
      <c r="Z4458" s="48" t="s">
        <v>2007</v>
      </c>
      <c r="AA4458" s="43">
        <v>20230214</v>
      </c>
      <c r="AB4458" s="121"/>
      <c r="AE4458" s="689" t="s">
        <v>1250</v>
      </c>
      <c r="AF4458" s="508">
        <v>1</v>
      </c>
      <c r="AG4458" s="508"/>
      <c r="AH4458" s="407"/>
      <c r="AI4458" s="407"/>
    </row>
    <row r="4459" spans="1:35" x14ac:dyDescent="0.2">
      <c r="A4459" t="s">
        <v>1450</v>
      </c>
      <c r="B4459" s="45">
        <v>20211109</v>
      </c>
      <c r="C4459" s="107" t="s">
        <v>72</v>
      </c>
      <c r="D4459" s="107">
        <v>7</v>
      </c>
      <c r="E4459" s="107">
        <v>10</v>
      </c>
      <c r="H4459" s="107" t="s">
        <v>10</v>
      </c>
      <c r="I4459" s="107">
        <v>290</v>
      </c>
      <c r="J4459" s="107">
        <v>0</v>
      </c>
      <c r="K4459" s="43">
        <v>5</v>
      </c>
      <c r="L4459" s="43">
        <v>1</v>
      </c>
      <c r="M4459" s="43">
        <v>0</v>
      </c>
      <c r="N4459" s="49">
        <v>1</v>
      </c>
      <c r="O4459" s="82" t="str">
        <f>Cal_051922a!$E$2</f>
        <v>Cal_051922a</v>
      </c>
      <c r="P4459" s="158">
        <f>Cal_051922a!$Q$3</f>
        <v>1.8382409380942635</v>
      </c>
      <c r="Q4459" s="158">
        <f>Cal_051922a!$R$3</f>
        <v>0.56187208580813652</v>
      </c>
      <c r="R4459" s="46">
        <v>17.48</v>
      </c>
      <c r="S4459" s="46">
        <v>12.47</v>
      </c>
      <c r="T4459" s="50">
        <f t="shared" ref="T4459:T4462" si="1313">AVERAGE(0.671,0.64,0.73,0.476,0.832,0.443)</f>
        <v>0.63200000000000001</v>
      </c>
      <c r="U4459" s="79">
        <f t="shared" si="1306"/>
        <v>16.847999999999999</v>
      </c>
      <c r="V4459" s="79">
        <f t="shared" si="1307"/>
        <v>11.838000000000001</v>
      </c>
      <c r="W4459" s="465">
        <f t="shared" si="1308"/>
        <v>0.1064340910142495</v>
      </c>
      <c r="X4459" s="465">
        <f t="shared" si="1309"/>
        <v>0.10437543528751178</v>
      </c>
      <c r="Y4459" s="43">
        <f>Cal_051922a!$A$3</f>
        <v>20220519</v>
      </c>
      <c r="Z4459" s="86" t="s">
        <v>1598</v>
      </c>
      <c r="AA4459" s="43">
        <v>20221204</v>
      </c>
      <c r="AE4459" s="689" t="s">
        <v>1250</v>
      </c>
      <c r="AF4459" s="130">
        <v>1</v>
      </c>
      <c r="AG4459" s="130" t="s">
        <v>1634</v>
      </c>
      <c r="AH4459"/>
    </row>
    <row r="4460" spans="1:35" x14ac:dyDescent="0.2">
      <c r="A4460" t="s">
        <v>1450</v>
      </c>
      <c r="B4460" s="45">
        <v>20211109</v>
      </c>
      <c r="C4460" s="107" t="s">
        <v>72</v>
      </c>
      <c r="D4460" s="107">
        <v>7</v>
      </c>
      <c r="E4460" s="107">
        <v>10</v>
      </c>
      <c r="H4460" s="107" t="s">
        <v>11</v>
      </c>
      <c r="I4460" s="107">
        <v>290</v>
      </c>
      <c r="J4460" s="107">
        <v>0</v>
      </c>
      <c r="K4460" s="43">
        <v>5</v>
      </c>
      <c r="L4460" s="43">
        <v>1</v>
      </c>
      <c r="M4460" s="43">
        <v>0</v>
      </c>
      <c r="N4460" s="49">
        <v>1</v>
      </c>
      <c r="O4460" s="82" t="str">
        <f>Cal_051922a!$E$2</f>
        <v>Cal_051922a</v>
      </c>
      <c r="P4460" s="158">
        <f>Cal_051922a!$Q$3</f>
        <v>1.8382409380942635</v>
      </c>
      <c r="Q4460" s="158">
        <f>Cal_051922a!$R$3</f>
        <v>0.56187208580813652</v>
      </c>
      <c r="R4460" s="46">
        <v>16.53</v>
      </c>
      <c r="S4460" s="46">
        <v>12.61</v>
      </c>
      <c r="T4460" s="50">
        <f t="shared" si="1313"/>
        <v>0.63200000000000001</v>
      </c>
      <c r="U4460" s="79">
        <f t="shared" si="1306"/>
        <v>15.898000000000001</v>
      </c>
      <c r="V4460" s="79">
        <f t="shared" si="1307"/>
        <v>11.978</v>
      </c>
      <c r="W4460" s="465">
        <f t="shared" si="1308"/>
        <v>8.3277771811548579E-2</v>
      </c>
      <c r="X4460" s="465">
        <f t="shared" si="1309"/>
        <v>0.13002485583184523</v>
      </c>
      <c r="Y4460" s="43">
        <f>Cal_051922a!$A$3</f>
        <v>20220519</v>
      </c>
      <c r="Z4460" s="86" t="s">
        <v>1598</v>
      </c>
      <c r="AA4460" s="43">
        <v>20221204</v>
      </c>
      <c r="AE4460" s="689" t="s">
        <v>1250</v>
      </c>
      <c r="AF4460" s="130">
        <v>1</v>
      </c>
      <c r="AG4460" s="130" t="s">
        <v>1634</v>
      </c>
      <c r="AH4460"/>
    </row>
    <row r="4461" spans="1:35" x14ac:dyDescent="0.2">
      <c r="A4461" t="s">
        <v>1450</v>
      </c>
      <c r="B4461" s="45">
        <v>20211109</v>
      </c>
      <c r="C4461" s="107" t="s">
        <v>72</v>
      </c>
      <c r="D4461" s="107">
        <v>7</v>
      </c>
      <c r="E4461" s="107">
        <v>12</v>
      </c>
      <c r="H4461" s="107" t="s">
        <v>10</v>
      </c>
      <c r="I4461" s="107">
        <v>290</v>
      </c>
      <c r="J4461" s="107">
        <v>0</v>
      </c>
      <c r="K4461" s="43">
        <v>5</v>
      </c>
      <c r="L4461" s="43">
        <v>1</v>
      </c>
      <c r="M4461" s="43">
        <v>0</v>
      </c>
      <c r="N4461" s="49">
        <v>1</v>
      </c>
      <c r="O4461" s="82" t="str">
        <f>Cal_051922a!$E$2</f>
        <v>Cal_051922a</v>
      </c>
      <c r="P4461" s="158">
        <f>Cal_051922a!$Q$3</f>
        <v>1.8382409380942635</v>
      </c>
      <c r="Q4461" s="158">
        <f>Cal_051922a!$R$3</f>
        <v>0.56187208580813652</v>
      </c>
      <c r="R4461" s="46">
        <v>19.75</v>
      </c>
      <c r="S4461" s="46">
        <v>14.31</v>
      </c>
      <c r="T4461" s="50">
        <f t="shared" si="1313"/>
        <v>0.63200000000000001</v>
      </c>
      <c r="U4461" s="79">
        <f t="shared" si="1306"/>
        <v>19.117999999999999</v>
      </c>
      <c r="V4461" s="79">
        <f t="shared" si="1307"/>
        <v>13.678000000000001</v>
      </c>
      <c r="W4461" s="465">
        <f t="shared" si="1308"/>
        <v>0.11556915271806734</v>
      </c>
      <c r="X4461" s="465">
        <f t="shared" si="1309"/>
        <v>0.12800684835943651</v>
      </c>
      <c r="Y4461" s="43">
        <f>Cal_051922a!$A$3</f>
        <v>20220519</v>
      </c>
      <c r="Z4461" s="86" t="s">
        <v>1598</v>
      </c>
      <c r="AA4461" s="43">
        <v>20221204</v>
      </c>
      <c r="AE4461" s="689" t="s">
        <v>1250</v>
      </c>
      <c r="AF4461" s="130">
        <v>1</v>
      </c>
      <c r="AG4461" s="130" t="s">
        <v>1634</v>
      </c>
      <c r="AH4461"/>
    </row>
    <row r="4462" spans="1:35" x14ac:dyDescent="0.2">
      <c r="A4462" t="s">
        <v>1450</v>
      </c>
      <c r="B4462" s="45">
        <v>20211109</v>
      </c>
      <c r="C4462" s="107" t="s">
        <v>72</v>
      </c>
      <c r="D4462" s="107">
        <v>7</v>
      </c>
      <c r="E4462" s="107">
        <v>12</v>
      </c>
      <c r="H4462" s="107" t="s">
        <v>11</v>
      </c>
      <c r="I4462" s="107">
        <v>290</v>
      </c>
      <c r="J4462" s="107">
        <v>0</v>
      </c>
      <c r="K4462" s="43">
        <v>5</v>
      </c>
      <c r="L4462" s="43">
        <v>1</v>
      </c>
      <c r="M4462" s="43">
        <v>0</v>
      </c>
      <c r="N4462" s="49">
        <v>1</v>
      </c>
      <c r="O4462" s="82" t="str">
        <f>Cal_051922a!$E$2</f>
        <v>Cal_051922a</v>
      </c>
      <c r="P4462" s="158">
        <f>Cal_051922a!$Q$3</f>
        <v>1.8382409380942635</v>
      </c>
      <c r="Q4462" s="158">
        <f>Cal_051922a!$R$3</f>
        <v>0.56187208580813652</v>
      </c>
      <c r="R4462" s="46">
        <v>19.82</v>
      </c>
      <c r="S4462" s="46">
        <v>14.55</v>
      </c>
      <c r="T4462" s="50">
        <f t="shared" si="1313"/>
        <v>0.63200000000000001</v>
      </c>
      <c r="U4462" s="79">
        <f t="shared" si="1306"/>
        <v>19.187999999999999</v>
      </c>
      <c r="V4462" s="79">
        <f t="shared" si="1307"/>
        <v>13.918000000000001</v>
      </c>
      <c r="W4462" s="465">
        <f t="shared" si="1308"/>
        <v>0.1119576166956277</v>
      </c>
      <c r="X4462" s="465">
        <f t="shared" si="1309"/>
        <v>0.13589227239610344</v>
      </c>
      <c r="Y4462" s="43">
        <f>Cal_051922a!$A$3</f>
        <v>20220519</v>
      </c>
      <c r="Z4462" s="86" t="s">
        <v>1598</v>
      </c>
      <c r="AA4462" s="43">
        <v>20221204</v>
      </c>
      <c r="AE4462" s="689" t="s">
        <v>1250</v>
      </c>
      <c r="AF4462" s="130">
        <v>1</v>
      </c>
      <c r="AG4462" s="130" t="s">
        <v>1634</v>
      </c>
      <c r="AH4462"/>
    </row>
    <row r="4463" spans="1:35" x14ac:dyDescent="0.2">
      <c r="A4463" t="s">
        <v>1450</v>
      </c>
      <c r="B4463" s="45">
        <v>20211109</v>
      </c>
      <c r="C4463" s="107" t="s">
        <v>72</v>
      </c>
      <c r="D4463" s="107">
        <v>7</v>
      </c>
      <c r="E4463" s="107">
        <v>14</v>
      </c>
      <c r="H4463" s="107" t="s">
        <v>10</v>
      </c>
      <c r="I4463" s="107">
        <v>194</v>
      </c>
      <c r="J4463" s="107">
        <v>0</v>
      </c>
      <c r="K4463" s="43">
        <v>5</v>
      </c>
      <c r="L4463" s="43">
        <v>1</v>
      </c>
      <c r="M4463" s="43">
        <v>0</v>
      </c>
      <c r="N4463" s="49">
        <v>1</v>
      </c>
      <c r="O4463" s="82" t="str">
        <f>Cal_051922a!$E$2</f>
        <v>Cal_051922a</v>
      </c>
      <c r="P4463" s="158">
        <f>Cal_051922a!$Q$3</f>
        <v>1.8382409380942635</v>
      </c>
      <c r="Q4463" s="158">
        <f>Cal_051922a!$R$3</f>
        <v>0.56187208580813652</v>
      </c>
      <c r="R4463" s="46">
        <v>91.92</v>
      </c>
      <c r="S4463" s="46">
        <v>58.43</v>
      </c>
      <c r="T4463" s="43">
        <f t="shared" ref="T4463" si="1314">AVERAGE(0.752,0.643,0.766,0.706,0.634,0.813)</f>
        <v>0.71899999999999997</v>
      </c>
      <c r="U4463" s="79">
        <f t="shared" si="1306"/>
        <v>91.201000000000008</v>
      </c>
      <c r="V4463" s="79">
        <f t="shared" si="1307"/>
        <v>57.710999999999999</v>
      </c>
      <c r="W4463" s="465">
        <f t="shared" si="1308"/>
        <v>1.0635415101132717</v>
      </c>
      <c r="X4463" s="465">
        <f t="shared" si="1309"/>
        <v>0.4727257116399648</v>
      </c>
      <c r="Y4463" s="43">
        <f>Cal_051922a!$A$3</f>
        <v>20220519</v>
      </c>
      <c r="Z4463" s="48" t="s">
        <v>1604</v>
      </c>
      <c r="AA4463" s="43">
        <v>20221204</v>
      </c>
      <c r="AE4463" s="689" t="s">
        <v>1250</v>
      </c>
      <c r="AF4463" s="130">
        <v>1</v>
      </c>
      <c r="AG4463" s="130" t="s">
        <v>1634</v>
      </c>
      <c r="AH4463" t="s">
        <v>1451</v>
      </c>
    </row>
    <row r="4464" spans="1:35" x14ac:dyDescent="0.2">
      <c r="A4464" t="s">
        <v>1450</v>
      </c>
      <c r="B4464" s="45">
        <v>20211109</v>
      </c>
      <c r="C4464" s="107" t="s">
        <v>72</v>
      </c>
      <c r="D4464" s="107">
        <v>7</v>
      </c>
      <c r="E4464" s="107">
        <v>14</v>
      </c>
      <c r="H4464" s="107" t="s">
        <v>11</v>
      </c>
      <c r="I4464" s="107">
        <v>290</v>
      </c>
      <c r="J4464" s="107">
        <v>0</v>
      </c>
      <c r="K4464" s="43">
        <v>5</v>
      </c>
      <c r="L4464" s="43">
        <v>1</v>
      </c>
      <c r="M4464" s="43">
        <v>0</v>
      </c>
      <c r="N4464" s="49">
        <v>1</v>
      </c>
      <c r="O4464" s="82" t="str">
        <f>Cal_051922a!$E$2</f>
        <v>Cal_051922a</v>
      </c>
      <c r="P4464" s="158">
        <f>Cal_051922a!$Q$3</f>
        <v>1.8382409380942635</v>
      </c>
      <c r="Q4464" s="158">
        <f>Cal_051922a!$R$3</f>
        <v>0.56187208580813652</v>
      </c>
      <c r="R4464" s="46">
        <v>130.69999999999999</v>
      </c>
      <c r="S4464" s="46">
        <v>83.7</v>
      </c>
      <c r="T4464" s="50">
        <f t="shared" ref="T4464:T4467" si="1315">AVERAGE(0.671,0.64,0.73,0.476,0.832,0.443)</f>
        <v>0.63200000000000001</v>
      </c>
      <c r="U4464" s="79">
        <f t="shared" si="1306"/>
        <v>130.06799999999998</v>
      </c>
      <c r="V4464" s="79">
        <f t="shared" si="1307"/>
        <v>83.067999999999998</v>
      </c>
      <c r="W4464" s="465">
        <f t="shared" si="1308"/>
        <v>0.99848348855683189</v>
      </c>
      <c r="X4464" s="465">
        <f t="shared" si="1309"/>
        <v>0.48078038463413814</v>
      </c>
      <c r="Y4464" s="43">
        <f>Cal_051922a!$A$3</f>
        <v>20220519</v>
      </c>
      <c r="Z4464" s="86" t="s">
        <v>1598</v>
      </c>
      <c r="AA4464" s="43">
        <v>20221204</v>
      </c>
      <c r="AE4464" s="689" t="s">
        <v>1250</v>
      </c>
      <c r="AF4464" s="130">
        <v>1</v>
      </c>
      <c r="AG4464" s="130" t="s">
        <v>1634</v>
      </c>
      <c r="AH4464"/>
    </row>
    <row r="4465" spans="1:35" x14ac:dyDescent="0.2">
      <c r="A4465" t="s">
        <v>1450</v>
      </c>
      <c r="B4465" s="45">
        <v>20211109</v>
      </c>
      <c r="C4465" s="107" t="s">
        <v>72</v>
      </c>
      <c r="D4465" s="107">
        <v>7</v>
      </c>
      <c r="E4465" s="107">
        <v>17</v>
      </c>
      <c r="H4465" s="107" t="s">
        <v>10</v>
      </c>
      <c r="I4465" s="107">
        <v>290</v>
      </c>
      <c r="J4465" s="107">
        <v>0</v>
      </c>
      <c r="K4465" s="43">
        <v>5</v>
      </c>
      <c r="L4465" s="43">
        <v>1</v>
      </c>
      <c r="M4465" s="43">
        <v>0</v>
      </c>
      <c r="N4465" s="49">
        <v>1</v>
      </c>
      <c r="O4465" s="82" t="str">
        <f>Cal_051922a!$E$2</f>
        <v>Cal_051922a</v>
      </c>
      <c r="P4465" s="158">
        <f>Cal_051922a!$Q$3</f>
        <v>1.8382409380942635</v>
      </c>
      <c r="Q4465" s="158">
        <f>Cal_051922a!$R$3</f>
        <v>0.56187208580813652</v>
      </c>
      <c r="R4465" s="46">
        <v>161.80000000000001</v>
      </c>
      <c r="S4465" s="46">
        <v>103.1</v>
      </c>
      <c r="T4465" s="50">
        <f t="shared" si="1315"/>
        <v>0.63200000000000001</v>
      </c>
      <c r="U4465" s="79">
        <f t="shared" si="1306"/>
        <v>161.16800000000001</v>
      </c>
      <c r="V4465" s="79">
        <f t="shared" si="1307"/>
        <v>102.46799999999999</v>
      </c>
      <c r="W4465" s="465">
        <f t="shared" si="1308"/>
        <v>1.2470421442188524</v>
      </c>
      <c r="X4465" s="465">
        <f t="shared" si="1309"/>
        <v>0.57769434345549076</v>
      </c>
      <c r="Y4465" s="43">
        <f>Cal_051922a!$A$3</f>
        <v>20220519</v>
      </c>
      <c r="Z4465" s="86" t="s">
        <v>1598</v>
      </c>
      <c r="AA4465" s="43">
        <v>20221204</v>
      </c>
      <c r="AE4465" s="689" t="s">
        <v>1250</v>
      </c>
      <c r="AF4465" s="130">
        <v>1</v>
      </c>
      <c r="AG4465" s="130" t="s">
        <v>1634</v>
      </c>
      <c r="AH4465"/>
    </row>
    <row r="4466" spans="1:35" x14ac:dyDescent="0.2">
      <c r="A4466" t="s">
        <v>1450</v>
      </c>
      <c r="B4466" s="45">
        <v>20211109</v>
      </c>
      <c r="C4466" s="107" t="s">
        <v>72</v>
      </c>
      <c r="D4466" s="107">
        <v>7</v>
      </c>
      <c r="E4466" s="107">
        <v>17</v>
      </c>
      <c r="H4466" s="107" t="s">
        <v>11</v>
      </c>
      <c r="I4466" s="107">
        <v>290</v>
      </c>
      <c r="J4466" s="107">
        <v>0</v>
      </c>
      <c r="K4466" s="43">
        <v>5</v>
      </c>
      <c r="L4466" s="43">
        <v>1</v>
      </c>
      <c r="M4466" s="43">
        <v>0</v>
      </c>
      <c r="N4466" s="49">
        <v>1</v>
      </c>
      <c r="O4466" s="82" t="str">
        <f>Cal_051922a!$E$2</f>
        <v>Cal_051922a</v>
      </c>
      <c r="P4466" s="158">
        <f>Cal_051922a!$Q$3</f>
        <v>1.8382409380942635</v>
      </c>
      <c r="Q4466" s="158">
        <f>Cal_051922a!$R$3</f>
        <v>0.56187208580813652</v>
      </c>
      <c r="R4466" s="46">
        <v>158</v>
      </c>
      <c r="S4466" s="46">
        <v>98.68</v>
      </c>
      <c r="T4466" s="43">
        <f t="shared" ref="T4466:T4468" si="1316">AVERAGE(0.752,0.643,0.766,0.706,0.634,0.813)</f>
        <v>0.71899999999999997</v>
      </c>
      <c r="U4466" s="79">
        <f t="shared" si="1306"/>
        <v>157.28100000000001</v>
      </c>
      <c r="V4466" s="79">
        <f t="shared" si="1307"/>
        <v>97.961000000000013</v>
      </c>
      <c r="W4466" s="465">
        <f t="shared" si="1308"/>
        <v>1.2602136285359844</v>
      </c>
      <c r="X4466" s="465">
        <f t="shared" si="1309"/>
        <v>0.48426280380451564</v>
      </c>
      <c r="Y4466" s="43">
        <f>Cal_051922a!$A$3</f>
        <v>20220519</v>
      </c>
      <c r="Z4466" s="48" t="s">
        <v>1604</v>
      </c>
      <c r="AA4466" s="43">
        <v>20221204</v>
      </c>
      <c r="AE4466" s="689" t="s">
        <v>1250</v>
      </c>
      <c r="AF4466" s="130">
        <v>1</v>
      </c>
      <c r="AG4466" s="130" t="s">
        <v>1634</v>
      </c>
      <c r="AH4466"/>
    </row>
    <row r="4467" spans="1:35" x14ac:dyDescent="0.2">
      <c r="A4467" t="s">
        <v>1450</v>
      </c>
      <c r="B4467" s="45">
        <v>20211109</v>
      </c>
      <c r="C4467" s="107" t="s">
        <v>72</v>
      </c>
      <c r="D4467" s="107">
        <v>7</v>
      </c>
      <c r="E4467" s="107">
        <v>22</v>
      </c>
      <c r="H4467" s="107" t="s">
        <v>10</v>
      </c>
      <c r="I4467" s="107">
        <v>290</v>
      </c>
      <c r="J4467" s="107">
        <v>0</v>
      </c>
      <c r="K4467" s="43">
        <v>5</v>
      </c>
      <c r="L4467" s="43">
        <v>1</v>
      </c>
      <c r="M4467" s="43">
        <v>0</v>
      </c>
      <c r="N4467" s="49">
        <v>1</v>
      </c>
      <c r="O4467" s="82" t="str">
        <f>Cal_051922a!$E$2</f>
        <v>Cal_051922a</v>
      </c>
      <c r="P4467" s="158">
        <f>Cal_051922a!$Q$3</f>
        <v>1.8382409380942635</v>
      </c>
      <c r="Q4467" s="158">
        <f>Cal_051922a!$R$3</f>
        <v>0.56187208580813652</v>
      </c>
      <c r="R4467" s="46">
        <v>126.2</v>
      </c>
      <c r="S4467" s="46">
        <v>77.12</v>
      </c>
      <c r="T4467" s="50">
        <f t="shared" si="1315"/>
        <v>0.63200000000000001</v>
      </c>
      <c r="U4467" s="79">
        <f t="shared" si="1306"/>
        <v>125.568</v>
      </c>
      <c r="V4467" s="79">
        <f t="shared" si="1307"/>
        <v>76.488</v>
      </c>
      <c r="W4467" s="465">
        <f t="shared" si="1308"/>
        <v>1.0426716940078578</v>
      </c>
      <c r="X4467" s="465">
        <f t="shared" si="1309"/>
        <v>0.31941641612638078</v>
      </c>
      <c r="Y4467" s="43">
        <f>Cal_051922a!$A$3</f>
        <v>20220519</v>
      </c>
      <c r="Z4467" s="86" t="s">
        <v>1598</v>
      </c>
      <c r="AA4467" s="43">
        <v>20221204</v>
      </c>
      <c r="AE4467" s="689" t="s">
        <v>1250</v>
      </c>
      <c r="AF4467" s="130">
        <v>1</v>
      </c>
      <c r="AG4467" s="130" t="s">
        <v>1634</v>
      </c>
      <c r="AH4467" t="s">
        <v>1453</v>
      </c>
    </row>
    <row r="4468" spans="1:35" x14ac:dyDescent="0.2">
      <c r="A4468" t="s">
        <v>1450</v>
      </c>
      <c r="B4468" s="45">
        <v>20211109</v>
      </c>
      <c r="C4468" s="107" t="s">
        <v>72</v>
      </c>
      <c r="D4468" s="107">
        <v>7</v>
      </c>
      <c r="E4468" s="107">
        <v>22</v>
      </c>
      <c r="H4468" s="107" t="s">
        <v>11</v>
      </c>
      <c r="I4468" s="107">
        <v>290</v>
      </c>
      <c r="J4468" s="107">
        <v>0</v>
      </c>
      <c r="K4468" s="43">
        <v>5</v>
      </c>
      <c r="L4468" s="43">
        <v>1</v>
      </c>
      <c r="M4468" s="43">
        <v>0</v>
      </c>
      <c r="N4468" s="49">
        <v>1</v>
      </c>
      <c r="O4468" s="82" t="str">
        <f>Cal_051922a!$E$2</f>
        <v>Cal_051922a</v>
      </c>
      <c r="P4468" s="158">
        <f>Cal_051922a!$Q$3</f>
        <v>1.8382409380942635</v>
      </c>
      <c r="Q4468" s="158">
        <f>Cal_051922a!$R$3</f>
        <v>0.56187208580813652</v>
      </c>
      <c r="R4468" s="46">
        <v>110.3</v>
      </c>
      <c r="S4468" s="46">
        <v>69.84</v>
      </c>
      <c r="T4468" s="43">
        <f t="shared" si="1316"/>
        <v>0.71899999999999997</v>
      </c>
      <c r="U4468" s="79">
        <f t="shared" si="1306"/>
        <v>109.581</v>
      </c>
      <c r="V4468" s="79">
        <f t="shared" si="1307"/>
        <v>69.121000000000009</v>
      </c>
      <c r="W4468" s="465">
        <f t="shared" si="1308"/>
        <v>0.85954557334062587</v>
      </c>
      <c r="X4468" s="465">
        <f t="shared" si="1309"/>
        <v>0.37135198262356073</v>
      </c>
      <c r="Y4468" s="43">
        <f>Cal_051922a!$A$3</f>
        <v>20220519</v>
      </c>
      <c r="Z4468" s="48" t="s">
        <v>1604</v>
      </c>
      <c r="AA4468" s="43">
        <v>20221204</v>
      </c>
      <c r="AE4468" s="689" t="s">
        <v>1250</v>
      </c>
      <c r="AF4468" s="130">
        <v>1</v>
      </c>
      <c r="AG4468" s="130" t="s">
        <v>1634</v>
      </c>
      <c r="AH4468" t="s">
        <v>1452</v>
      </c>
    </row>
    <row r="4469" spans="1:35" x14ac:dyDescent="0.2">
      <c r="A4469" t="s">
        <v>1450</v>
      </c>
      <c r="B4469" s="45">
        <v>20211109</v>
      </c>
      <c r="C4469" s="107" t="s">
        <v>72</v>
      </c>
      <c r="D4469" s="107">
        <v>7</v>
      </c>
      <c r="E4469" s="107">
        <v>22</v>
      </c>
      <c r="H4469" s="107" t="s">
        <v>10</v>
      </c>
      <c r="I4469" s="107">
        <v>290</v>
      </c>
      <c r="J4469" s="107">
        <v>10</v>
      </c>
      <c r="K4469" s="43">
        <v>5</v>
      </c>
      <c r="L4469" s="43">
        <v>1</v>
      </c>
      <c r="M4469" s="43">
        <v>0</v>
      </c>
      <c r="N4469" s="49">
        <v>1</v>
      </c>
      <c r="O4469" s="82" t="str">
        <f>Cal_051922a!$E$2</f>
        <v>Cal_051922a</v>
      </c>
      <c r="P4469" s="158">
        <f>Cal_051922a!$Q$3</f>
        <v>1.8382409380942635</v>
      </c>
      <c r="Q4469" s="158">
        <f>Cal_051922a!$R$3</f>
        <v>0.56187208580813652</v>
      </c>
      <c r="R4469" s="46">
        <v>51.52</v>
      </c>
      <c r="S4469" s="46">
        <v>32.44</v>
      </c>
      <c r="T4469" s="50">
        <f t="shared" ref="T4469:T4470" si="1317">AVERAGE(0.765, 0.963, 0.949, 0.629, 0.835, 0.766)</f>
        <v>0.8178333333333333</v>
      </c>
      <c r="U4469" s="79">
        <f t="shared" si="1306"/>
        <v>50.70216666666667</v>
      </c>
      <c r="V4469" s="79">
        <f t="shared" si="1307"/>
        <v>31.622166666666665</v>
      </c>
      <c r="W4469" s="465">
        <f t="shared" si="1308"/>
        <v>0.4053418076949864</v>
      </c>
      <c r="X4469" s="465">
        <f t="shared" si="1309"/>
        <v>0.15778152189069908</v>
      </c>
      <c r="Y4469" s="43">
        <f>Cal_051922a!$A$3</f>
        <v>20220519</v>
      </c>
      <c r="Z4469" s="48" t="s">
        <v>2007</v>
      </c>
      <c r="AA4469" s="43">
        <v>20230214</v>
      </c>
      <c r="AE4469" s="689" t="s">
        <v>1250</v>
      </c>
      <c r="AF4469" s="130">
        <v>3</v>
      </c>
      <c r="AG4469" s="571" t="s">
        <v>2014</v>
      </c>
      <c r="AH4469" s="152" t="s">
        <v>673</v>
      </c>
    </row>
    <row r="4470" spans="1:35" s="115" customFormat="1" ht="13.5" thickBot="1" x14ac:dyDescent="0.25">
      <c r="A4470" s="407" t="s">
        <v>1450</v>
      </c>
      <c r="B4470" s="114">
        <v>20211109</v>
      </c>
      <c r="C4470" s="140" t="s">
        <v>72</v>
      </c>
      <c r="D4470" s="140">
        <v>7</v>
      </c>
      <c r="E4470" s="140">
        <v>22</v>
      </c>
      <c r="F4470" s="140"/>
      <c r="G4470" s="140"/>
      <c r="H4470" s="140" t="s">
        <v>11</v>
      </c>
      <c r="I4470" s="140">
        <v>290</v>
      </c>
      <c r="J4470" s="140">
        <v>10</v>
      </c>
      <c r="K4470" s="43">
        <v>5</v>
      </c>
      <c r="L4470" s="43">
        <v>1</v>
      </c>
      <c r="M4470" s="43">
        <v>0</v>
      </c>
      <c r="N4470" s="49">
        <v>1</v>
      </c>
      <c r="O4470" s="82" t="str">
        <f>Cal_051922a!$E$2</f>
        <v>Cal_051922a</v>
      </c>
      <c r="P4470" s="158">
        <f>Cal_051922a!$Q$3</f>
        <v>1.8382409380942635</v>
      </c>
      <c r="Q4470" s="158">
        <f>Cal_051922a!$R$3</f>
        <v>0.56187208580813652</v>
      </c>
      <c r="R4470" s="118">
        <v>58.48</v>
      </c>
      <c r="S4470" s="118">
        <v>36.21</v>
      </c>
      <c r="T4470" s="50">
        <f t="shared" si="1317"/>
        <v>0.8178333333333333</v>
      </c>
      <c r="U4470" s="79">
        <f t="shared" si="1306"/>
        <v>57.662166666666664</v>
      </c>
      <c r="V4470" s="79">
        <f t="shared" si="1307"/>
        <v>35.392166666666668</v>
      </c>
      <c r="W4470" s="465">
        <f t="shared" si="1308"/>
        <v>0.47311121893958824</v>
      </c>
      <c r="X4470" s="465">
        <f t="shared" si="1309"/>
        <v>0.15714776820291779</v>
      </c>
      <c r="Y4470" s="43">
        <f>Cal_051922a!$A$3</f>
        <v>20220519</v>
      </c>
      <c r="Z4470" s="48" t="s">
        <v>2007</v>
      </c>
      <c r="AA4470" s="43">
        <v>20230214</v>
      </c>
      <c r="AB4470" s="121"/>
      <c r="AE4470" s="689" t="s">
        <v>1250</v>
      </c>
      <c r="AF4470" s="508">
        <v>3</v>
      </c>
      <c r="AG4470" s="798" t="s">
        <v>2014</v>
      </c>
      <c r="AH4470" s="152" t="s">
        <v>673</v>
      </c>
      <c r="AI4470" s="407"/>
    </row>
    <row r="4471" spans="1:35" x14ac:dyDescent="0.2">
      <c r="A4471" t="s">
        <v>1450</v>
      </c>
      <c r="B4471" s="45">
        <v>20211109</v>
      </c>
      <c r="C4471" s="107" t="s">
        <v>494</v>
      </c>
      <c r="D4471" s="107">
        <v>8</v>
      </c>
      <c r="E4471" s="107">
        <v>8</v>
      </c>
      <c r="H4471" s="107" t="s">
        <v>10</v>
      </c>
      <c r="I4471" s="107">
        <v>290</v>
      </c>
      <c r="J4471" s="107">
        <v>0</v>
      </c>
      <c r="K4471" s="43">
        <v>5</v>
      </c>
      <c r="L4471" s="43">
        <v>1</v>
      </c>
      <c r="M4471" s="43">
        <v>0</v>
      </c>
      <c r="N4471" s="49">
        <v>1</v>
      </c>
      <c r="O4471" s="82" t="str">
        <f>Cal_051922a!$E$2</f>
        <v>Cal_051922a</v>
      </c>
      <c r="P4471" s="158">
        <f>Cal_051922a!$Q$3</f>
        <v>1.8382409380942635</v>
      </c>
      <c r="Q4471" s="158">
        <f>Cal_051922a!$R$3</f>
        <v>0.56187208580813652</v>
      </c>
      <c r="R4471" s="46">
        <v>149.9</v>
      </c>
      <c r="S4471" s="46">
        <v>91.73</v>
      </c>
      <c r="T4471" s="50">
        <f t="shared" ref="T4471:T4472" si="1318">AVERAGE(0.671,0.64,0.73,0.476,0.832,0.443)</f>
        <v>0.63200000000000001</v>
      </c>
      <c r="U4471" s="79">
        <f t="shared" si="1306"/>
        <v>149.268</v>
      </c>
      <c r="V4471" s="79">
        <f t="shared" si="1307"/>
        <v>91.097999999999999</v>
      </c>
      <c r="W4471" s="465">
        <f t="shared" si="1308"/>
        <v>1.2357826495606579</v>
      </c>
      <c r="X4471" s="465">
        <f t="shared" si="1309"/>
        <v>0.38647839343966722</v>
      </c>
      <c r="Y4471" s="43">
        <f>Cal_051922a!$A$3</f>
        <v>20220519</v>
      </c>
      <c r="Z4471" s="86" t="s">
        <v>1599</v>
      </c>
      <c r="AA4471" s="43">
        <v>20221204</v>
      </c>
      <c r="AE4471" s="689" t="s">
        <v>1250</v>
      </c>
      <c r="AF4471" s="130">
        <v>1</v>
      </c>
      <c r="AG4471" s="130" t="s">
        <v>1634</v>
      </c>
      <c r="AH4471" t="s">
        <v>1602</v>
      </c>
    </row>
    <row r="4472" spans="1:35" s="115" customFormat="1" ht="13.5" thickBot="1" x14ac:dyDescent="0.25">
      <c r="A4472" s="407" t="s">
        <v>1450</v>
      </c>
      <c r="B4472" s="114">
        <v>20211109</v>
      </c>
      <c r="C4472" s="140" t="s">
        <v>494</v>
      </c>
      <c r="D4472" s="140">
        <v>8</v>
      </c>
      <c r="E4472" s="140">
        <v>8</v>
      </c>
      <c r="F4472" s="140"/>
      <c r="G4472" s="140"/>
      <c r="H4472" s="140" t="s">
        <v>11</v>
      </c>
      <c r="I4472" s="140">
        <v>290</v>
      </c>
      <c r="J4472" s="140">
        <v>0</v>
      </c>
      <c r="K4472" s="43">
        <v>5</v>
      </c>
      <c r="L4472" s="43">
        <v>1</v>
      </c>
      <c r="M4472" s="43">
        <v>0</v>
      </c>
      <c r="N4472" s="49">
        <v>1</v>
      </c>
      <c r="O4472" s="82" t="str">
        <f>Cal_051922a!$E$2</f>
        <v>Cal_051922a</v>
      </c>
      <c r="P4472" s="158">
        <f>Cal_051922a!$Q$3</f>
        <v>1.8382409380942635</v>
      </c>
      <c r="Q4472" s="158">
        <f>Cal_051922a!$R$3</f>
        <v>0.56187208580813652</v>
      </c>
      <c r="R4472" s="118">
        <v>108.6</v>
      </c>
      <c r="S4472" s="118">
        <v>93.84</v>
      </c>
      <c r="T4472" s="50">
        <f t="shared" si="1318"/>
        <v>0.63200000000000001</v>
      </c>
      <c r="U4472" s="79">
        <f t="shared" si="1306"/>
        <v>107.96799999999999</v>
      </c>
      <c r="V4472" s="79">
        <f t="shared" si="1307"/>
        <v>93.207999999999998</v>
      </c>
      <c r="W4472" s="465">
        <f t="shared" si="1308"/>
        <v>0.31356630406593261</v>
      </c>
      <c r="X4472" s="465">
        <f t="shared" si="1309"/>
        <v>1.3462693377261408</v>
      </c>
      <c r="Y4472" s="43">
        <f>Cal_051922a!$A$3</f>
        <v>20220519</v>
      </c>
      <c r="Z4472" s="86" t="s">
        <v>1599</v>
      </c>
      <c r="AA4472" s="43">
        <v>20221204</v>
      </c>
      <c r="AB4472" s="121"/>
      <c r="AE4472" s="689" t="s">
        <v>1250</v>
      </c>
      <c r="AF4472" s="508">
        <v>4</v>
      </c>
      <c r="AG4472" s="130" t="s">
        <v>1634</v>
      </c>
      <c r="AH4472" s="154" t="s">
        <v>2087</v>
      </c>
      <c r="AI4472" s="407"/>
    </row>
    <row r="4473" spans="1:35" x14ac:dyDescent="0.2">
      <c r="A4473" t="s">
        <v>1450</v>
      </c>
      <c r="B4473" s="45">
        <v>20211110</v>
      </c>
      <c r="C4473" s="107" t="s">
        <v>73</v>
      </c>
      <c r="D4473" s="107">
        <v>9</v>
      </c>
      <c r="E4473" s="107">
        <v>7</v>
      </c>
      <c r="H4473" s="107" t="s">
        <v>10</v>
      </c>
      <c r="I4473" s="107">
        <v>290</v>
      </c>
      <c r="J4473" s="107">
        <v>0</v>
      </c>
      <c r="K4473" s="43">
        <v>5</v>
      </c>
      <c r="L4473" s="43">
        <v>1</v>
      </c>
      <c r="M4473" s="43">
        <v>0</v>
      </c>
      <c r="N4473" s="49">
        <v>1</v>
      </c>
      <c r="O4473" s="82" t="str">
        <f>Cal_051922a!$E$2</f>
        <v>Cal_051922a</v>
      </c>
      <c r="P4473" s="158">
        <f>Cal_051922a!$Q$3</f>
        <v>1.8382409380942635</v>
      </c>
      <c r="Q4473" s="158">
        <f>Cal_051922a!$R$3</f>
        <v>0.56187208580813652</v>
      </c>
      <c r="R4473" s="46">
        <v>14.29</v>
      </c>
      <c r="S4473" s="46">
        <v>11.95</v>
      </c>
      <c r="T4473" s="50">
        <f t="shared" ref="T4473:T4474" si="1319">AVERAGE(0.671,0.64,0.73,0.476,0.832,0.443)</f>
        <v>0.63200000000000001</v>
      </c>
      <c r="U4473" s="79">
        <f t="shared" si="1306"/>
        <v>13.657999999999999</v>
      </c>
      <c r="V4473" s="79">
        <f t="shared" si="1307"/>
        <v>11.318</v>
      </c>
      <c r="W4473" s="465">
        <f t="shared" si="1308"/>
        <v>4.9711731132403972E-2</v>
      </c>
      <c r="X4473" s="465">
        <f t="shared" si="1309"/>
        <v>0.15183770447186484</v>
      </c>
      <c r="Y4473" s="43">
        <f>Cal_051922a!$A$3</f>
        <v>20220519</v>
      </c>
      <c r="Z4473" s="86" t="s">
        <v>1598</v>
      </c>
      <c r="AA4473" s="43">
        <v>20221204</v>
      </c>
      <c r="AE4473" s="689" t="s">
        <v>1250</v>
      </c>
      <c r="AF4473" s="130">
        <v>1</v>
      </c>
      <c r="AG4473" s="130" t="s">
        <v>1634</v>
      </c>
      <c r="AH4473"/>
    </row>
    <row r="4474" spans="1:35" x14ac:dyDescent="0.2">
      <c r="A4474" t="s">
        <v>1450</v>
      </c>
      <c r="B4474" s="45">
        <v>20211110</v>
      </c>
      <c r="C4474" s="107" t="s">
        <v>73</v>
      </c>
      <c r="D4474" s="107">
        <v>9</v>
      </c>
      <c r="E4474" s="107">
        <v>7</v>
      </c>
      <c r="H4474" s="107" t="s">
        <v>11</v>
      </c>
      <c r="I4474" s="107">
        <v>290</v>
      </c>
      <c r="J4474" s="107">
        <v>0</v>
      </c>
      <c r="K4474" s="43">
        <v>5</v>
      </c>
      <c r="L4474" s="43">
        <v>1</v>
      </c>
      <c r="M4474" s="43">
        <v>0</v>
      </c>
      <c r="N4474" s="49">
        <v>1</v>
      </c>
      <c r="O4474" s="82" t="str">
        <f>Cal_051922a!$E$2</f>
        <v>Cal_051922a</v>
      </c>
      <c r="P4474" s="158">
        <f>Cal_051922a!$Q$3</f>
        <v>1.8382409380942635</v>
      </c>
      <c r="Q4474" s="158">
        <f>Cal_051922a!$R$3</f>
        <v>0.56187208580813652</v>
      </c>
      <c r="R4474" s="46">
        <v>16.510000000000002</v>
      </c>
      <c r="S4474" s="46">
        <v>13.44</v>
      </c>
      <c r="T4474" s="50">
        <f t="shared" si="1319"/>
        <v>0.63200000000000001</v>
      </c>
      <c r="U4474" s="79">
        <f t="shared" si="1306"/>
        <v>15.878000000000002</v>
      </c>
      <c r="V4474" s="79">
        <f t="shared" si="1307"/>
        <v>12.808</v>
      </c>
      <c r="W4474" s="465">
        <f t="shared" si="1308"/>
        <v>6.5220091699350558E-2</v>
      </c>
      <c r="X4474" s="465">
        <f t="shared" si="1309"/>
        <v>0.16286306532657935</v>
      </c>
      <c r="Y4474" s="43">
        <f>Cal_051922a!$A$3</f>
        <v>20220519</v>
      </c>
      <c r="Z4474" s="86" t="s">
        <v>1598</v>
      </c>
      <c r="AA4474" s="43">
        <v>20221204</v>
      </c>
      <c r="AE4474" s="689" t="s">
        <v>1250</v>
      </c>
      <c r="AF4474" s="130">
        <v>1</v>
      </c>
      <c r="AG4474" s="130" t="s">
        <v>1634</v>
      </c>
      <c r="AH4474"/>
    </row>
    <row r="4475" spans="1:35" x14ac:dyDescent="0.2">
      <c r="A4475" t="s">
        <v>1450</v>
      </c>
      <c r="B4475" s="45">
        <v>20211110</v>
      </c>
      <c r="C4475" s="107" t="s">
        <v>73</v>
      </c>
      <c r="D4475" s="107">
        <v>9</v>
      </c>
      <c r="E4475" s="107">
        <v>9</v>
      </c>
      <c r="H4475" s="107" t="s">
        <v>10</v>
      </c>
      <c r="I4475" s="107">
        <v>290</v>
      </c>
      <c r="J4475" s="107">
        <v>0</v>
      </c>
      <c r="K4475" s="43">
        <v>5</v>
      </c>
      <c r="L4475" s="43">
        <v>1</v>
      </c>
      <c r="M4475" s="43">
        <v>0</v>
      </c>
      <c r="N4475" s="49">
        <v>1</v>
      </c>
      <c r="O4475" s="82" t="str">
        <f>Cal_051922a!$E$2</f>
        <v>Cal_051922a</v>
      </c>
      <c r="P4475" s="158">
        <f>Cal_051922a!$Q$3</f>
        <v>1.8382409380942635</v>
      </c>
      <c r="Q4475" s="158">
        <f>Cal_051922a!$R$3</f>
        <v>0.56187208580813652</v>
      </c>
      <c r="R4475" s="46">
        <v>59.86</v>
      </c>
      <c r="S4475" s="46">
        <v>40.31</v>
      </c>
      <c r="T4475" s="43">
        <f t="shared" ref="T4475:T4476" si="1320">AVERAGE(0.752,0.643,0.766,0.706,0.634,0.813)</f>
        <v>0.71899999999999997</v>
      </c>
      <c r="U4475" s="79">
        <f t="shared" si="1306"/>
        <v>59.140999999999998</v>
      </c>
      <c r="V4475" s="79">
        <f t="shared" si="1307"/>
        <v>39.591000000000001</v>
      </c>
      <c r="W4475" s="465">
        <f t="shared" si="1308"/>
        <v>0.41532664258055452</v>
      </c>
      <c r="X4475" s="465">
        <f t="shared" si="1309"/>
        <v>0.28970460896641537</v>
      </c>
      <c r="Y4475" s="43">
        <f>Cal_051922a!$A$3</f>
        <v>20220519</v>
      </c>
      <c r="Z4475" s="48" t="s">
        <v>1604</v>
      </c>
      <c r="AA4475" s="43">
        <v>20221204</v>
      </c>
      <c r="AE4475" s="689" t="s">
        <v>1250</v>
      </c>
      <c r="AF4475" s="130">
        <v>1</v>
      </c>
      <c r="AG4475" s="130" t="s">
        <v>1634</v>
      </c>
      <c r="AH4475"/>
    </row>
    <row r="4476" spans="1:35" x14ac:dyDescent="0.2">
      <c r="A4476" t="s">
        <v>1450</v>
      </c>
      <c r="B4476" s="45">
        <v>20211110</v>
      </c>
      <c r="C4476" s="107" t="s">
        <v>73</v>
      </c>
      <c r="D4476" s="107">
        <v>9</v>
      </c>
      <c r="E4476" s="107">
        <v>9</v>
      </c>
      <c r="H4476" s="107" t="s">
        <v>11</v>
      </c>
      <c r="I4476" s="107">
        <v>290</v>
      </c>
      <c r="J4476" s="107">
        <v>0</v>
      </c>
      <c r="K4476" s="43">
        <v>5</v>
      </c>
      <c r="L4476" s="43">
        <v>1</v>
      </c>
      <c r="M4476" s="43">
        <v>0</v>
      </c>
      <c r="N4476" s="49">
        <v>1</v>
      </c>
      <c r="O4476" s="82" t="str">
        <f>Cal_051922a!$E$2</f>
        <v>Cal_051922a</v>
      </c>
      <c r="P4476" s="158">
        <f>Cal_051922a!$Q$3</f>
        <v>1.8382409380942635</v>
      </c>
      <c r="Q4476" s="158">
        <f>Cal_051922a!$R$3</f>
        <v>0.56187208580813652</v>
      </c>
      <c r="R4476" s="46">
        <v>59.25</v>
      </c>
      <c r="S4476" s="46">
        <v>41.22</v>
      </c>
      <c r="T4476" s="43">
        <f t="shared" si="1320"/>
        <v>0.71899999999999997</v>
      </c>
      <c r="U4476" s="79">
        <f t="shared" si="1306"/>
        <v>58.530999999999999</v>
      </c>
      <c r="V4476" s="79">
        <f t="shared" si="1307"/>
        <v>40.500999999999998</v>
      </c>
      <c r="W4476" s="465">
        <f t="shared" si="1308"/>
        <v>0.38303526167403579</v>
      </c>
      <c r="X4476" s="465">
        <f t="shared" si="1309"/>
        <v>0.33820114859354594</v>
      </c>
      <c r="Y4476" s="43">
        <f>Cal_051922a!$A$3</f>
        <v>20220519</v>
      </c>
      <c r="Z4476" s="48" t="s">
        <v>1604</v>
      </c>
      <c r="AA4476" s="43">
        <v>20221204</v>
      </c>
      <c r="AE4476" s="689" t="s">
        <v>1250</v>
      </c>
      <c r="AF4476" s="130">
        <v>1</v>
      </c>
      <c r="AG4476" s="130" t="s">
        <v>1634</v>
      </c>
      <c r="AH4476"/>
    </row>
    <row r="4477" spans="1:35" s="82" customFormat="1" x14ac:dyDescent="0.2">
      <c r="A4477" s="155" t="s">
        <v>1450</v>
      </c>
      <c r="B4477" s="81">
        <v>20211110</v>
      </c>
      <c r="C4477" s="126" t="s">
        <v>73</v>
      </c>
      <c r="D4477" s="126">
        <v>9</v>
      </c>
      <c r="E4477" s="126">
        <v>9</v>
      </c>
      <c r="F4477" s="107"/>
      <c r="G4477" s="107"/>
      <c r="H4477" s="126" t="s">
        <v>10</v>
      </c>
      <c r="I4477" s="126">
        <v>294</v>
      </c>
      <c r="J4477" s="126">
        <v>5</v>
      </c>
      <c r="K4477" s="82">
        <v>5</v>
      </c>
      <c r="L4477" s="82">
        <v>1</v>
      </c>
      <c r="M4477" s="82">
        <v>0</v>
      </c>
      <c r="N4477" s="83">
        <v>1</v>
      </c>
      <c r="O4477" s="82" t="str">
        <f>Cal_051922a!$E$2</f>
        <v>Cal_051922a</v>
      </c>
      <c r="P4477" s="158">
        <f>Cal_051922a!$Q$3</f>
        <v>1.8382409380942635</v>
      </c>
      <c r="Q4477" s="158">
        <f>Cal_051922a!$R$3</f>
        <v>0.56187208580813652</v>
      </c>
      <c r="R4477" s="84">
        <v>46.58</v>
      </c>
      <c r="S4477" s="84">
        <v>30.67</v>
      </c>
      <c r="T4477" s="158">
        <f t="shared" ref="T4477:T4480" si="1321">AVERAGE(0.956,0.827, 0.866, 0.702, 0.821, 0.64)</f>
        <v>0.80199999999999994</v>
      </c>
      <c r="U4477" s="125">
        <f t="shared" si="1306"/>
        <v>45.777999999999999</v>
      </c>
      <c r="V4477" s="125">
        <f t="shared" si="1307"/>
        <v>29.868000000000002</v>
      </c>
      <c r="W4477" s="459">
        <f t="shared" si="1308"/>
        <v>0.33339868055090222</v>
      </c>
      <c r="X4477" s="459">
        <f t="shared" si="1309"/>
        <v>0.19125014726362216</v>
      </c>
      <c r="Y4477" s="82">
        <f>Cal_051922a!$A$3</f>
        <v>20220519</v>
      </c>
      <c r="Z4477" s="694" t="s">
        <v>1553</v>
      </c>
      <c r="AA4477" s="372">
        <v>20220914</v>
      </c>
      <c r="AB4477" s="48"/>
      <c r="AC4477" s="43"/>
      <c r="AD4477" s="43"/>
      <c r="AE4477" s="689" t="s">
        <v>1250</v>
      </c>
      <c r="AF4477" s="567">
        <v>1</v>
      </c>
      <c r="AG4477" s="130" t="s">
        <v>1634</v>
      </c>
      <c r="AH4477" s="155" t="s">
        <v>180</v>
      </c>
      <c r="AI4477" s="155"/>
    </row>
    <row r="4478" spans="1:35" s="82" customFormat="1" x14ac:dyDescent="0.2">
      <c r="A4478" s="155" t="s">
        <v>1450</v>
      </c>
      <c r="B4478" s="81">
        <v>20211110</v>
      </c>
      <c r="C4478" s="126" t="s">
        <v>73</v>
      </c>
      <c r="D4478" s="126">
        <v>9</v>
      </c>
      <c r="E4478" s="126">
        <v>9</v>
      </c>
      <c r="F4478" s="107"/>
      <c r="G4478" s="107"/>
      <c r="H4478" s="126" t="s">
        <v>11</v>
      </c>
      <c r="I4478" s="126">
        <v>294</v>
      </c>
      <c r="J4478" s="126">
        <v>5</v>
      </c>
      <c r="K4478" s="82">
        <v>5</v>
      </c>
      <c r="L4478" s="82">
        <v>1</v>
      </c>
      <c r="M4478" s="82">
        <v>0</v>
      </c>
      <c r="N4478" s="83">
        <v>1</v>
      </c>
      <c r="O4478" s="82" t="str">
        <f>Cal_051922a!$E$2</f>
        <v>Cal_051922a</v>
      </c>
      <c r="P4478" s="158">
        <f>Cal_051922a!$Q$3</f>
        <v>1.8382409380942635</v>
      </c>
      <c r="Q4478" s="158">
        <f>Cal_051922a!$R$3</f>
        <v>0.56187208580813652</v>
      </c>
      <c r="R4478" s="84">
        <v>47.84</v>
      </c>
      <c r="S4478" s="84">
        <v>32.590000000000003</v>
      </c>
      <c r="T4478" s="158">
        <f t="shared" si="1321"/>
        <v>0.80199999999999994</v>
      </c>
      <c r="U4478" s="125">
        <f t="shared" si="1306"/>
        <v>47.038000000000004</v>
      </c>
      <c r="V4478" s="125">
        <f t="shared" si="1307"/>
        <v>31.788000000000004</v>
      </c>
      <c r="W4478" s="459">
        <f t="shared" si="1308"/>
        <v>0.31956818846016716</v>
      </c>
      <c r="X4478" s="459">
        <f t="shared" si="1309"/>
        <v>0.23880655837819159</v>
      </c>
      <c r="Y4478" s="82">
        <f>Cal_051922a!$A$3</f>
        <v>20220519</v>
      </c>
      <c r="Z4478" s="694" t="s">
        <v>1553</v>
      </c>
      <c r="AA4478" s="372">
        <v>20220914</v>
      </c>
      <c r="AB4478" s="48"/>
      <c r="AC4478" s="43"/>
      <c r="AD4478" s="43"/>
      <c r="AE4478" s="689" t="s">
        <v>1250</v>
      </c>
      <c r="AF4478" s="567">
        <v>1</v>
      </c>
      <c r="AG4478" s="130" t="s">
        <v>1634</v>
      </c>
      <c r="AH4478" s="155" t="s">
        <v>181</v>
      </c>
      <c r="AI4478" s="155"/>
    </row>
    <row r="4479" spans="1:35" s="372" customFormat="1" x14ac:dyDescent="0.2">
      <c r="A4479" s="371" t="s">
        <v>1450</v>
      </c>
      <c r="B4479" s="462">
        <v>20211110</v>
      </c>
      <c r="C4479" s="373" t="s">
        <v>73</v>
      </c>
      <c r="D4479" s="373">
        <v>9</v>
      </c>
      <c r="E4479" s="373">
        <v>9</v>
      </c>
      <c r="F4479" s="107"/>
      <c r="G4479" s="107"/>
      <c r="H4479" s="373" t="s">
        <v>10</v>
      </c>
      <c r="I4479" s="373">
        <v>552</v>
      </c>
      <c r="J4479" s="373">
        <v>20</v>
      </c>
      <c r="K4479" s="372">
        <v>5</v>
      </c>
      <c r="L4479" s="372">
        <v>1</v>
      </c>
      <c r="M4479" s="372">
        <v>0</v>
      </c>
      <c r="N4479" s="375">
        <v>1</v>
      </c>
      <c r="O4479" s="82" t="str">
        <f>Cal_051922a!$E$2</f>
        <v>Cal_051922a</v>
      </c>
      <c r="P4479" s="158">
        <f>Cal_051922a!$Q$3</f>
        <v>1.8382409380942635</v>
      </c>
      <c r="Q4479" s="158">
        <f>Cal_051922a!$R$3</f>
        <v>0.56187208580813652</v>
      </c>
      <c r="R4479" s="376">
        <v>52.76</v>
      </c>
      <c r="S4479" s="376">
        <v>35.44</v>
      </c>
      <c r="T4479" s="158">
        <f t="shared" si="1321"/>
        <v>0.80199999999999994</v>
      </c>
      <c r="U4479" s="378">
        <f t="shared" si="1306"/>
        <v>51.957999999999998</v>
      </c>
      <c r="V4479" s="378">
        <f t="shared" si="1307"/>
        <v>34.637999999999998</v>
      </c>
      <c r="W4479" s="464">
        <f t="shared" si="1308"/>
        <v>0.19330800440653934</v>
      </c>
      <c r="X4479" s="464">
        <f t="shared" si="1309"/>
        <v>0.1307506503388822</v>
      </c>
      <c r="Y4479" s="82">
        <f>Cal_051922a!$A$3</f>
        <v>20220519</v>
      </c>
      <c r="Z4479" s="694" t="s">
        <v>1553</v>
      </c>
      <c r="AA4479" s="372">
        <v>20220914</v>
      </c>
      <c r="AB4479" s="48"/>
      <c r="AC4479" s="43"/>
      <c r="AD4479" s="43"/>
      <c r="AE4479" s="689" t="s">
        <v>1250</v>
      </c>
      <c r="AF4479" s="628">
        <v>1</v>
      </c>
      <c r="AG4479" s="130" t="s">
        <v>1634</v>
      </c>
      <c r="AH4479" s="371" t="s">
        <v>188</v>
      </c>
      <c r="AI4479" s="371"/>
    </row>
    <row r="4480" spans="1:35" s="372" customFormat="1" x14ac:dyDescent="0.2">
      <c r="A4480" s="371" t="s">
        <v>1450</v>
      </c>
      <c r="B4480" s="462">
        <v>20211110</v>
      </c>
      <c r="C4480" s="373" t="s">
        <v>73</v>
      </c>
      <c r="D4480" s="373">
        <v>9</v>
      </c>
      <c r="E4480" s="373">
        <v>9</v>
      </c>
      <c r="F4480" s="107"/>
      <c r="G4480" s="107"/>
      <c r="H4480" s="373" t="s">
        <v>11</v>
      </c>
      <c r="I4480" s="373">
        <v>551</v>
      </c>
      <c r="J4480" s="373">
        <v>20</v>
      </c>
      <c r="K4480" s="372">
        <v>5</v>
      </c>
      <c r="L4480" s="372">
        <v>1</v>
      </c>
      <c r="M4480" s="372">
        <v>0</v>
      </c>
      <c r="N4480" s="375">
        <v>1</v>
      </c>
      <c r="O4480" s="82" t="str">
        <f>Cal_051922a!$E$2</f>
        <v>Cal_051922a</v>
      </c>
      <c r="P4480" s="158">
        <f>Cal_051922a!$Q$3</f>
        <v>1.8382409380942635</v>
      </c>
      <c r="Q4480" s="158">
        <f>Cal_051922a!$R$3</f>
        <v>0.56187208580813652</v>
      </c>
      <c r="R4480" s="376">
        <v>44.68</v>
      </c>
      <c r="S4480" s="376">
        <v>29.2</v>
      </c>
      <c r="T4480" s="158">
        <f t="shared" si="1321"/>
        <v>0.80199999999999994</v>
      </c>
      <c r="U4480" s="378">
        <f t="shared" si="1306"/>
        <v>43.878</v>
      </c>
      <c r="V4480" s="378">
        <f t="shared" si="1307"/>
        <v>28.398</v>
      </c>
      <c r="W4480" s="464">
        <f t="shared" si="1308"/>
        <v>0.17308537965128512</v>
      </c>
      <c r="X4480" s="464">
        <f t="shared" si="1309"/>
        <v>9.3076619971580399E-2</v>
      </c>
      <c r="Y4480" s="82">
        <f>Cal_051922a!$A$3</f>
        <v>20220519</v>
      </c>
      <c r="Z4480" s="694" t="s">
        <v>1553</v>
      </c>
      <c r="AA4480" s="372">
        <v>20220914</v>
      </c>
      <c r="AB4480" s="48"/>
      <c r="AC4480" s="43"/>
      <c r="AD4480" s="43"/>
      <c r="AE4480" s="689" t="s">
        <v>1250</v>
      </c>
      <c r="AF4480" s="628">
        <v>1</v>
      </c>
      <c r="AG4480" s="130" t="s">
        <v>1634</v>
      </c>
      <c r="AH4480" s="371" t="s">
        <v>189</v>
      </c>
      <c r="AI4480" s="371"/>
    </row>
    <row r="4481" spans="1:35" x14ac:dyDescent="0.2">
      <c r="A4481" t="s">
        <v>1450</v>
      </c>
      <c r="B4481" s="45">
        <v>20211110</v>
      </c>
      <c r="C4481" s="107" t="s">
        <v>73</v>
      </c>
      <c r="D4481" s="107">
        <v>9</v>
      </c>
      <c r="E4481" s="107">
        <v>12</v>
      </c>
      <c r="H4481" s="107" t="s">
        <v>10</v>
      </c>
      <c r="I4481" s="107">
        <v>290</v>
      </c>
      <c r="J4481" s="107">
        <v>0</v>
      </c>
      <c r="K4481" s="43">
        <v>5</v>
      </c>
      <c r="L4481" s="43">
        <v>1</v>
      </c>
      <c r="M4481" s="43">
        <v>0</v>
      </c>
      <c r="N4481" s="49">
        <v>1</v>
      </c>
      <c r="O4481" s="82" t="str">
        <f>Cal_051922a!$E$2</f>
        <v>Cal_051922a</v>
      </c>
      <c r="P4481" s="158">
        <f>Cal_051922a!$Q$3</f>
        <v>1.8382409380942635</v>
      </c>
      <c r="Q4481" s="158">
        <f>Cal_051922a!$R$3</f>
        <v>0.56187208580813652</v>
      </c>
      <c r="R4481" s="46">
        <v>64.08</v>
      </c>
      <c r="S4481" s="46">
        <v>43.37</v>
      </c>
      <c r="T4481" s="43">
        <f t="shared" ref="T4481:T4482" si="1322">AVERAGE(0.752,0.643,0.766,0.706,0.634,0.813)</f>
        <v>0.71899999999999997</v>
      </c>
      <c r="U4481" s="79">
        <f t="shared" si="1306"/>
        <v>63.360999999999997</v>
      </c>
      <c r="V4481" s="79">
        <f t="shared" si="1307"/>
        <v>42.650999999999996</v>
      </c>
      <c r="W4481" s="465">
        <f t="shared" si="1308"/>
        <v>0.43997006485131901</v>
      </c>
      <c r="X4481" s="465">
        <f t="shared" si="1309"/>
        <v>0.31955325887704888</v>
      </c>
      <c r="Y4481" s="43">
        <f>Cal_051922a!$A$3</f>
        <v>20220519</v>
      </c>
      <c r="Z4481" s="48" t="s">
        <v>1604</v>
      </c>
      <c r="AA4481" s="43">
        <v>20221204</v>
      </c>
      <c r="AE4481" s="689" t="s">
        <v>1250</v>
      </c>
      <c r="AF4481" s="130">
        <v>3</v>
      </c>
      <c r="AG4481" s="130" t="s">
        <v>1634</v>
      </c>
      <c r="AH4481" t="s">
        <v>1885</v>
      </c>
    </row>
    <row r="4482" spans="1:35" x14ac:dyDescent="0.2">
      <c r="A4482" t="s">
        <v>1450</v>
      </c>
      <c r="B4482" s="45">
        <v>20211110</v>
      </c>
      <c r="C4482" s="107" t="s">
        <v>73</v>
      </c>
      <c r="D4482" s="107">
        <v>9</v>
      </c>
      <c r="E4482" s="107">
        <v>12</v>
      </c>
      <c r="H4482" s="107" t="s">
        <v>11</v>
      </c>
      <c r="I4482" s="107">
        <v>290</v>
      </c>
      <c r="J4482" s="107">
        <v>0</v>
      </c>
      <c r="K4482" s="43">
        <v>5</v>
      </c>
      <c r="L4482" s="43">
        <v>1</v>
      </c>
      <c r="M4482" s="43">
        <v>0</v>
      </c>
      <c r="N4482" s="49">
        <v>1</v>
      </c>
      <c r="O4482" s="82" t="str">
        <f>Cal_051922a!$E$2</f>
        <v>Cal_051922a</v>
      </c>
      <c r="P4482" s="158">
        <f>Cal_051922a!$Q$3</f>
        <v>1.8382409380942635</v>
      </c>
      <c r="Q4482" s="158">
        <f>Cal_051922a!$R$3</f>
        <v>0.56187208580813652</v>
      </c>
      <c r="R4482" s="46">
        <v>104.2</v>
      </c>
      <c r="S4482" s="46">
        <v>69.05</v>
      </c>
      <c r="T4482" s="43">
        <f t="shared" si="1322"/>
        <v>0.71899999999999997</v>
      </c>
      <c r="U4482" s="79">
        <f t="shared" si="1306"/>
        <v>103.48100000000001</v>
      </c>
      <c r="V4482" s="79">
        <f t="shared" si="1307"/>
        <v>68.331000000000003</v>
      </c>
      <c r="W4482" s="465">
        <f t="shared" si="1308"/>
        <v>0.74673818346324794</v>
      </c>
      <c r="X4482" s="465">
        <f t="shared" si="1309"/>
        <v>0.47009115778744059</v>
      </c>
      <c r="Y4482" s="43">
        <f>Cal_051922a!$A$3</f>
        <v>20220519</v>
      </c>
      <c r="Z4482" s="48" t="s">
        <v>1604</v>
      </c>
      <c r="AA4482" s="43">
        <v>20221204</v>
      </c>
      <c r="AE4482" s="689" t="s">
        <v>1250</v>
      </c>
      <c r="AF4482" s="130">
        <v>3</v>
      </c>
      <c r="AG4482" s="130" t="s">
        <v>1634</v>
      </c>
      <c r="AH4482" t="s">
        <v>1885</v>
      </c>
    </row>
    <row r="4483" spans="1:35" s="82" customFormat="1" x14ac:dyDescent="0.2">
      <c r="A4483" s="155" t="s">
        <v>1450</v>
      </c>
      <c r="B4483" s="81">
        <v>20211110</v>
      </c>
      <c r="C4483" s="126" t="s">
        <v>73</v>
      </c>
      <c r="D4483" s="126">
        <v>9</v>
      </c>
      <c r="E4483" s="126">
        <v>12</v>
      </c>
      <c r="F4483" s="107"/>
      <c r="G4483" s="107"/>
      <c r="H4483" s="126" t="s">
        <v>10</v>
      </c>
      <c r="I4483" s="126">
        <v>293</v>
      </c>
      <c r="J4483" s="126">
        <v>5</v>
      </c>
      <c r="K4483" s="82">
        <v>5</v>
      </c>
      <c r="L4483" s="82">
        <v>1</v>
      </c>
      <c r="M4483" s="82">
        <v>0</v>
      </c>
      <c r="N4483" s="83">
        <v>1</v>
      </c>
      <c r="O4483" s="82" t="str">
        <f>Cal_051922a!$E$2</f>
        <v>Cal_051922a</v>
      </c>
      <c r="P4483" s="158">
        <f>Cal_051922a!$Q$3</f>
        <v>1.8382409380942635</v>
      </c>
      <c r="Q4483" s="158">
        <f>Cal_051922a!$R$3</f>
        <v>0.56187208580813652</v>
      </c>
      <c r="R4483" s="84">
        <v>50.65</v>
      </c>
      <c r="S4483" s="84">
        <v>33.840000000000003</v>
      </c>
      <c r="T4483" s="158">
        <f t="shared" ref="T4483:T4486" si="1323">AVERAGE(0.956,0.827, 0.866, 0.702, 0.821, 0.64)</f>
        <v>0.80199999999999994</v>
      </c>
      <c r="U4483" s="125">
        <f t="shared" si="1306"/>
        <v>49.847999999999999</v>
      </c>
      <c r="V4483" s="125">
        <f t="shared" si="1307"/>
        <v>33.038000000000004</v>
      </c>
      <c r="W4483" s="459">
        <f t="shared" si="1308"/>
        <v>0.35346068973681644</v>
      </c>
      <c r="X4483" s="459">
        <f t="shared" si="1309"/>
        <v>0.22885168998548147</v>
      </c>
      <c r="Y4483" s="82">
        <f>Cal_051922a!$A$3</f>
        <v>20220519</v>
      </c>
      <c r="Z4483" s="694" t="s">
        <v>1553</v>
      </c>
      <c r="AA4483" s="372">
        <v>20220914</v>
      </c>
      <c r="AB4483" s="48"/>
      <c r="AC4483" s="43"/>
      <c r="AD4483" s="43"/>
      <c r="AE4483" s="689" t="s">
        <v>1250</v>
      </c>
      <c r="AF4483" s="567">
        <v>1</v>
      </c>
      <c r="AG4483" s="130" t="s">
        <v>1634</v>
      </c>
      <c r="AH4483" s="155" t="s">
        <v>178</v>
      </c>
      <c r="AI4483" s="155"/>
    </row>
    <row r="4484" spans="1:35" s="82" customFormat="1" x14ac:dyDescent="0.2">
      <c r="A4484" s="155" t="s">
        <v>1450</v>
      </c>
      <c r="B4484" s="81">
        <v>20211110</v>
      </c>
      <c r="C4484" s="126" t="s">
        <v>73</v>
      </c>
      <c r="D4484" s="126">
        <v>9</v>
      </c>
      <c r="E4484" s="126">
        <v>12</v>
      </c>
      <c r="F4484" s="107"/>
      <c r="G4484" s="107"/>
      <c r="H4484" s="126" t="s">
        <v>11</v>
      </c>
      <c r="I4484" s="126">
        <v>293</v>
      </c>
      <c r="J4484" s="126">
        <v>5</v>
      </c>
      <c r="K4484" s="82">
        <v>5</v>
      </c>
      <c r="L4484" s="82">
        <v>1</v>
      </c>
      <c r="M4484" s="82">
        <v>0</v>
      </c>
      <c r="N4484" s="83">
        <v>1</v>
      </c>
      <c r="O4484" s="82" t="str">
        <f>Cal_051922a!$E$2</f>
        <v>Cal_051922a</v>
      </c>
      <c r="P4484" s="158">
        <f>Cal_051922a!$Q$3</f>
        <v>1.8382409380942635</v>
      </c>
      <c r="Q4484" s="158">
        <f>Cal_051922a!$R$3</f>
        <v>0.56187208580813652</v>
      </c>
      <c r="R4484" s="84">
        <v>54.42</v>
      </c>
      <c r="S4484" s="84">
        <v>36.5</v>
      </c>
      <c r="T4484" s="158">
        <f t="shared" si="1323"/>
        <v>0.80199999999999994</v>
      </c>
      <c r="U4484" s="125">
        <f t="shared" si="1306"/>
        <v>53.618000000000002</v>
      </c>
      <c r="V4484" s="125">
        <f t="shared" si="1307"/>
        <v>35.698</v>
      </c>
      <c r="W4484" s="459">
        <f t="shared" si="1308"/>
        <v>0.37680044973728455</v>
      </c>
      <c r="X4484" s="459">
        <f t="shared" si="1309"/>
        <v>0.25239584941298465</v>
      </c>
      <c r="Y4484" s="82">
        <f>Cal_051922a!$A$3</f>
        <v>20220519</v>
      </c>
      <c r="Z4484" s="694" t="s">
        <v>1553</v>
      </c>
      <c r="AA4484" s="372">
        <v>20220914</v>
      </c>
      <c r="AB4484" s="48"/>
      <c r="AC4484" s="43"/>
      <c r="AD4484" s="43"/>
      <c r="AE4484" s="689" t="s">
        <v>1250</v>
      </c>
      <c r="AF4484" s="567">
        <v>1</v>
      </c>
      <c r="AG4484" s="130" t="s">
        <v>1634</v>
      </c>
      <c r="AH4484" s="155" t="s">
        <v>179</v>
      </c>
      <c r="AI4484" s="155"/>
    </row>
    <row r="4485" spans="1:35" s="372" customFormat="1" x14ac:dyDescent="0.2">
      <c r="A4485" s="371" t="s">
        <v>1450</v>
      </c>
      <c r="B4485" s="462">
        <v>20211110</v>
      </c>
      <c r="C4485" s="373" t="s">
        <v>73</v>
      </c>
      <c r="D4485" s="373">
        <v>9</v>
      </c>
      <c r="E4485" s="373">
        <v>12</v>
      </c>
      <c r="F4485" s="107"/>
      <c r="G4485" s="107"/>
      <c r="H4485" s="373" t="s">
        <v>10</v>
      </c>
      <c r="I4485" s="373">
        <v>551</v>
      </c>
      <c r="J4485" s="373">
        <v>20</v>
      </c>
      <c r="K4485" s="372">
        <v>5</v>
      </c>
      <c r="L4485" s="372">
        <v>1</v>
      </c>
      <c r="M4485" s="372">
        <v>0</v>
      </c>
      <c r="N4485" s="375">
        <v>1</v>
      </c>
      <c r="O4485" s="82" t="str">
        <f>Cal_051922a!$E$2</f>
        <v>Cal_051922a</v>
      </c>
      <c r="P4485" s="158">
        <f>Cal_051922a!$Q$3</f>
        <v>1.8382409380942635</v>
      </c>
      <c r="Q4485" s="158">
        <f>Cal_051922a!$R$3</f>
        <v>0.56187208580813652</v>
      </c>
      <c r="R4485" s="376">
        <v>50.47</v>
      </c>
      <c r="S4485" s="376">
        <v>31.21</v>
      </c>
      <c r="T4485" s="158">
        <f t="shared" si="1323"/>
        <v>0.80199999999999994</v>
      </c>
      <c r="U4485" s="378">
        <f t="shared" si="1306"/>
        <v>49.667999999999999</v>
      </c>
      <c r="V4485" s="378">
        <f t="shared" si="1307"/>
        <v>30.408000000000001</v>
      </c>
      <c r="W4485" s="464">
        <f t="shared" si="1308"/>
        <v>0.21535041421729656</v>
      </c>
      <c r="X4485" s="464">
        <f t="shared" si="1309"/>
        <v>6.9650433889334021E-2</v>
      </c>
      <c r="Y4485" s="82">
        <f>Cal_051922a!$A$3</f>
        <v>20220519</v>
      </c>
      <c r="Z4485" s="694" t="s">
        <v>1553</v>
      </c>
      <c r="AA4485" s="372">
        <v>20220914</v>
      </c>
      <c r="AB4485" s="48"/>
      <c r="AC4485" s="43"/>
      <c r="AD4485" s="43"/>
      <c r="AE4485" s="689" t="s">
        <v>1250</v>
      </c>
      <c r="AF4485" s="628">
        <v>1</v>
      </c>
      <c r="AG4485" s="130" t="s">
        <v>1634</v>
      </c>
      <c r="AH4485" s="371" t="s">
        <v>186</v>
      </c>
      <c r="AI4485" s="371"/>
    </row>
    <row r="4486" spans="1:35" s="372" customFormat="1" x14ac:dyDescent="0.2">
      <c r="A4486" s="371" t="s">
        <v>1450</v>
      </c>
      <c r="B4486" s="462">
        <v>20211110</v>
      </c>
      <c r="C4486" s="373" t="s">
        <v>73</v>
      </c>
      <c r="D4486" s="373">
        <v>9</v>
      </c>
      <c r="E4486" s="373">
        <v>12</v>
      </c>
      <c r="F4486" s="107"/>
      <c r="G4486" s="107"/>
      <c r="H4486" s="373" t="s">
        <v>11</v>
      </c>
      <c r="I4486" s="373">
        <v>551</v>
      </c>
      <c r="J4486" s="373">
        <v>20</v>
      </c>
      <c r="K4486" s="372">
        <v>5</v>
      </c>
      <c r="L4486" s="372">
        <v>1</v>
      </c>
      <c r="M4486" s="372">
        <v>0</v>
      </c>
      <c r="N4486" s="375">
        <v>1</v>
      </c>
      <c r="O4486" s="82" t="str">
        <f>Cal_051922a!$E$2</f>
        <v>Cal_051922a</v>
      </c>
      <c r="P4486" s="158">
        <f>Cal_051922a!$Q$3</f>
        <v>1.8382409380942635</v>
      </c>
      <c r="Q4486" s="158">
        <f>Cal_051922a!$R$3</f>
        <v>0.56187208580813652</v>
      </c>
      <c r="R4486" s="376">
        <v>62.7</v>
      </c>
      <c r="S4486" s="376">
        <v>39.69</v>
      </c>
      <c r="T4486" s="158">
        <f t="shared" si="1323"/>
        <v>0.80199999999999994</v>
      </c>
      <c r="U4486" s="378">
        <f t="shared" si="1306"/>
        <v>61.898000000000003</v>
      </c>
      <c r="V4486" s="378">
        <f t="shared" si="1307"/>
        <v>38.887999999999998</v>
      </c>
      <c r="W4486" s="464">
        <f t="shared" si="1308"/>
        <v>0.25728001200103817</v>
      </c>
      <c r="X4486" s="464">
        <f t="shared" si="1309"/>
        <v>0.10720015707192458</v>
      </c>
      <c r="Y4486" s="82">
        <f>Cal_051922a!$A$3</f>
        <v>20220519</v>
      </c>
      <c r="Z4486" s="694" t="s">
        <v>1553</v>
      </c>
      <c r="AA4486" s="372">
        <v>20220914</v>
      </c>
      <c r="AB4486" s="48"/>
      <c r="AC4486" s="43"/>
      <c r="AD4486" s="43"/>
      <c r="AE4486" s="689" t="s">
        <v>1250</v>
      </c>
      <c r="AF4486" s="628">
        <v>1</v>
      </c>
      <c r="AG4486" s="130" t="s">
        <v>1634</v>
      </c>
      <c r="AH4486" s="371" t="s">
        <v>187</v>
      </c>
      <c r="AI4486" s="371"/>
    </row>
    <row r="4487" spans="1:35" x14ac:dyDescent="0.2">
      <c r="A4487" t="s">
        <v>1450</v>
      </c>
      <c r="B4487" s="45">
        <v>20211110</v>
      </c>
      <c r="C4487" s="107" t="s">
        <v>73</v>
      </c>
      <c r="D4487" s="107">
        <v>9</v>
      </c>
      <c r="E4487" s="107">
        <v>16</v>
      </c>
      <c r="H4487" s="107" t="s">
        <v>10</v>
      </c>
      <c r="I4487" s="107">
        <v>290</v>
      </c>
      <c r="J4487" s="107">
        <v>0</v>
      </c>
      <c r="K4487" s="43">
        <v>5</v>
      </c>
      <c r="L4487" s="43">
        <v>1</v>
      </c>
      <c r="M4487" s="43">
        <v>0</v>
      </c>
      <c r="N4487" s="49">
        <v>1</v>
      </c>
      <c r="O4487" s="82" t="str">
        <f>Cal_051922a!$E$2</f>
        <v>Cal_051922a</v>
      </c>
      <c r="P4487" s="158">
        <f>Cal_051922a!$Q$3</f>
        <v>1.8382409380942635</v>
      </c>
      <c r="Q4487" s="158">
        <f>Cal_051922a!$R$3</f>
        <v>0.56187208580813652</v>
      </c>
      <c r="R4487" s="46">
        <v>179.6</v>
      </c>
      <c r="S4487" s="46">
        <v>117.1</v>
      </c>
      <c r="T4487" s="50">
        <f t="shared" ref="T4487:T4488" si="1324">AVERAGE(0.671,0.64,0.73,0.476,0.832,0.443)</f>
        <v>0.63200000000000001</v>
      </c>
      <c r="U4487" s="79">
        <f t="shared" si="1306"/>
        <v>178.96799999999999</v>
      </c>
      <c r="V4487" s="79">
        <f t="shared" si="1307"/>
        <v>116.46799999999999</v>
      </c>
      <c r="W4487" s="465">
        <f t="shared" si="1308"/>
        <v>1.3277705964851492</v>
      </c>
      <c r="X4487" s="465">
        <f t="shared" si="1309"/>
        <v>0.74627602535245263</v>
      </c>
      <c r="Y4487" s="43">
        <f>Cal_051922a!$A$3</f>
        <v>20220519</v>
      </c>
      <c r="Z4487" s="86" t="s">
        <v>1598</v>
      </c>
      <c r="AA4487" s="43">
        <v>20221204</v>
      </c>
      <c r="AE4487" s="689" t="s">
        <v>1250</v>
      </c>
      <c r="AF4487" s="130">
        <v>1</v>
      </c>
      <c r="AG4487" s="130" t="s">
        <v>1634</v>
      </c>
      <c r="AH4487"/>
    </row>
    <row r="4488" spans="1:35" x14ac:dyDescent="0.2">
      <c r="A4488" t="s">
        <v>1450</v>
      </c>
      <c r="B4488" s="45">
        <v>20211110</v>
      </c>
      <c r="C4488" s="107" t="s">
        <v>73</v>
      </c>
      <c r="D4488" s="107">
        <v>9</v>
      </c>
      <c r="E4488" s="107">
        <v>16</v>
      </c>
      <c r="H4488" s="107" t="s">
        <v>11</v>
      </c>
      <c r="I4488" s="107">
        <v>290</v>
      </c>
      <c r="J4488" s="107">
        <v>0</v>
      </c>
      <c r="K4488" s="43">
        <v>5</v>
      </c>
      <c r="L4488" s="43">
        <v>1</v>
      </c>
      <c r="M4488" s="43">
        <v>0</v>
      </c>
      <c r="N4488" s="49">
        <v>1</v>
      </c>
      <c r="O4488" s="82" t="str">
        <f>Cal_051922a!$E$2</f>
        <v>Cal_051922a</v>
      </c>
      <c r="P4488" s="158">
        <f>Cal_051922a!$Q$3</f>
        <v>1.8382409380942635</v>
      </c>
      <c r="Q4488" s="158">
        <f>Cal_051922a!$R$3</f>
        <v>0.56187208580813652</v>
      </c>
      <c r="R4488" s="46">
        <v>146.5</v>
      </c>
      <c r="S4488" s="46">
        <v>94.42</v>
      </c>
      <c r="T4488" s="50">
        <f t="shared" si="1324"/>
        <v>0.63200000000000001</v>
      </c>
      <c r="U4488" s="79">
        <f t="shared" si="1306"/>
        <v>145.86799999999999</v>
      </c>
      <c r="V4488" s="79">
        <f t="shared" si="1307"/>
        <v>93.787999999999997</v>
      </c>
      <c r="W4488" s="465">
        <f t="shared" si="1308"/>
        <v>1.1064046826391449</v>
      </c>
      <c r="X4488" s="465">
        <f t="shared" si="1309"/>
        <v>0.5637595218539776</v>
      </c>
      <c r="Y4488" s="43">
        <f>Cal_051922a!$A$3</f>
        <v>20220519</v>
      </c>
      <c r="Z4488" s="86" t="s">
        <v>1598</v>
      </c>
      <c r="AA4488" s="43">
        <v>20221204</v>
      </c>
      <c r="AE4488" s="689" t="s">
        <v>1250</v>
      </c>
      <c r="AF4488" s="130">
        <v>1</v>
      </c>
      <c r="AG4488" s="130" t="s">
        <v>1634</v>
      </c>
      <c r="AH4488"/>
    </row>
    <row r="4489" spans="1:35" s="82" customFormat="1" x14ac:dyDescent="0.2">
      <c r="A4489" s="155" t="s">
        <v>1450</v>
      </c>
      <c r="B4489" s="81">
        <v>20211110</v>
      </c>
      <c r="C4489" s="126" t="s">
        <v>73</v>
      </c>
      <c r="D4489" s="126">
        <v>9</v>
      </c>
      <c r="E4489" s="126">
        <v>16</v>
      </c>
      <c r="F4489" s="107"/>
      <c r="G4489" s="107"/>
      <c r="H4489" s="126" t="s">
        <v>10</v>
      </c>
      <c r="I4489" s="126">
        <v>294</v>
      </c>
      <c r="J4489" s="126">
        <v>5</v>
      </c>
      <c r="K4489" s="82">
        <v>5</v>
      </c>
      <c r="L4489" s="82">
        <v>1</v>
      </c>
      <c r="M4489" s="82">
        <v>0</v>
      </c>
      <c r="N4489" s="83">
        <v>1</v>
      </c>
      <c r="O4489" s="82" t="str">
        <f>Cal_051922a!$E$2</f>
        <v>Cal_051922a</v>
      </c>
      <c r="P4489" s="158">
        <f>Cal_051922a!$Q$3</f>
        <v>1.8382409380942635</v>
      </c>
      <c r="Q4489" s="158">
        <f>Cal_051922a!$R$3</f>
        <v>0.56187208580813652</v>
      </c>
      <c r="R4489" s="84">
        <v>130.1</v>
      </c>
      <c r="S4489" s="84">
        <v>81.08</v>
      </c>
      <c r="T4489" s="158">
        <f t="shared" ref="T4489:T4492" si="1325">AVERAGE(0.956,0.827, 0.866, 0.702, 0.821, 0.64)</f>
        <v>0.80199999999999994</v>
      </c>
      <c r="U4489" s="125">
        <f t="shared" si="1306"/>
        <v>129.298</v>
      </c>
      <c r="V4489" s="125">
        <f t="shared" si="1307"/>
        <v>80.277999999999992</v>
      </c>
      <c r="W4489" s="459">
        <f t="shared" si="1308"/>
        <v>1.0272283671027802</v>
      </c>
      <c r="X4489" s="459">
        <f t="shared" si="1309"/>
        <v>0.38290149091564668</v>
      </c>
      <c r="Y4489" s="82">
        <f>Cal_051922a!$A$3</f>
        <v>20220519</v>
      </c>
      <c r="Z4489" s="694" t="s">
        <v>1553</v>
      </c>
      <c r="AA4489" s="372">
        <v>20220914</v>
      </c>
      <c r="AB4489" s="48"/>
      <c r="AC4489" s="43"/>
      <c r="AD4489" s="43"/>
      <c r="AE4489" s="689" t="s">
        <v>1250</v>
      </c>
      <c r="AF4489" s="567">
        <v>1</v>
      </c>
      <c r="AG4489" s="130" t="s">
        <v>1634</v>
      </c>
      <c r="AH4489" s="155" t="s">
        <v>176</v>
      </c>
      <c r="AI4489" s="155"/>
    </row>
    <row r="4490" spans="1:35" s="82" customFormat="1" x14ac:dyDescent="0.2">
      <c r="A4490" s="155" t="s">
        <v>1450</v>
      </c>
      <c r="B4490" s="81">
        <v>20211110</v>
      </c>
      <c r="C4490" s="126" t="s">
        <v>73</v>
      </c>
      <c r="D4490" s="126">
        <v>9</v>
      </c>
      <c r="E4490" s="126">
        <v>16</v>
      </c>
      <c r="F4490" s="107"/>
      <c r="G4490" s="107"/>
      <c r="H4490" s="126" t="s">
        <v>11</v>
      </c>
      <c r="I4490" s="126">
        <v>293</v>
      </c>
      <c r="J4490" s="126">
        <v>5</v>
      </c>
      <c r="K4490" s="82">
        <v>5</v>
      </c>
      <c r="L4490" s="82">
        <v>1</v>
      </c>
      <c r="M4490" s="82">
        <v>0</v>
      </c>
      <c r="N4490" s="83">
        <v>1</v>
      </c>
      <c r="O4490" s="82" t="str">
        <f>Cal_051922a!$E$2</f>
        <v>Cal_051922a</v>
      </c>
      <c r="P4490" s="158">
        <f>Cal_051922a!$Q$3</f>
        <v>1.8382409380942635</v>
      </c>
      <c r="Q4490" s="158">
        <f>Cal_051922a!$R$3</f>
        <v>0.56187208580813652</v>
      </c>
      <c r="R4490" s="84">
        <v>132.19999999999999</v>
      </c>
      <c r="S4490" s="84">
        <v>81.62</v>
      </c>
      <c r="T4490" s="158">
        <f t="shared" si="1325"/>
        <v>0.80199999999999994</v>
      </c>
      <c r="U4490" s="125">
        <f t="shared" si="1306"/>
        <v>131.398</v>
      </c>
      <c r="V4490" s="125">
        <f t="shared" si="1307"/>
        <v>80.817999999999998</v>
      </c>
      <c r="W4490" s="459">
        <f t="shared" si="1308"/>
        <v>1.0635360908321345</v>
      </c>
      <c r="X4490" s="459">
        <f t="shared" si="1309"/>
        <v>0.36092428523169101</v>
      </c>
      <c r="Y4490" s="82">
        <f>Cal_051922a!$A$3</f>
        <v>20220519</v>
      </c>
      <c r="Z4490" s="694" t="s">
        <v>1553</v>
      </c>
      <c r="AA4490" s="372">
        <v>20220914</v>
      </c>
      <c r="AB4490" s="48"/>
      <c r="AC4490" s="43"/>
      <c r="AD4490" s="43"/>
      <c r="AE4490" s="689" t="s">
        <v>1250</v>
      </c>
      <c r="AF4490" s="567">
        <v>1</v>
      </c>
      <c r="AG4490" s="130" t="s">
        <v>1634</v>
      </c>
      <c r="AH4490" s="155" t="s">
        <v>177</v>
      </c>
      <c r="AI4490" s="155"/>
    </row>
    <row r="4491" spans="1:35" s="372" customFormat="1" x14ac:dyDescent="0.2">
      <c r="A4491" s="371" t="s">
        <v>1450</v>
      </c>
      <c r="B4491" s="462">
        <v>20211110</v>
      </c>
      <c r="C4491" s="373" t="s">
        <v>73</v>
      </c>
      <c r="D4491" s="373">
        <v>9</v>
      </c>
      <c r="E4491" s="373">
        <v>16</v>
      </c>
      <c r="F4491" s="107"/>
      <c r="G4491" s="107"/>
      <c r="H4491" s="373" t="s">
        <v>10</v>
      </c>
      <c r="I4491" s="373">
        <v>550</v>
      </c>
      <c r="J4491" s="373">
        <v>20</v>
      </c>
      <c r="K4491" s="372">
        <v>5</v>
      </c>
      <c r="L4491" s="372">
        <v>1</v>
      </c>
      <c r="M4491" s="372">
        <v>0</v>
      </c>
      <c r="N4491" s="375">
        <v>1</v>
      </c>
      <c r="O4491" s="82" t="str">
        <f>Cal_051922a!$E$2</f>
        <v>Cal_051922a</v>
      </c>
      <c r="P4491" s="158">
        <f>Cal_051922a!$Q$3</f>
        <v>1.8382409380942635</v>
      </c>
      <c r="Q4491" s="158">
        <f>Cal_051922a!$R$3</f>
        <v>0.56187208580813652</v>
      </c>
      <c r="R4491" s="376">
        <v>188.1</v>
      </c>
      <c r="S4491" s="376">
        <v>114.1</v>
      </c>
      <c r="T4491" s="158">
        <f t="shared" si="1325"/>
        <v>0.80199999999999994</v>
      </c>
      <c r="U4491" s="378">
        <f t="shared" si="1306"/>
        <v>187.298</v>
      </c>
      <c r="V4491" s="378">
        <f t="shared" si="1307"/>
        <v>113.29799999999999</v>
      </c>
      <c r="W4491" s="464">
        <f t="shared" si="1308"/>
        <v>0.8289151127438924</v>
      </c>
      <c r="X4491" s="464">
        <f t="shared" si="1309"/>
        <v>0.23490806625927368</v>
      </c>
      <c r="Y4491" s="82">
        <f>Cal_051922a!$A$3</f>
        <v>20220519</v>
      </c>
      <c r="Z4491" s="694" t="s">
        <v>1553</v>
      </c>
      <c r="AA4491" s="372">
        <v>20220914</v>
      </c>
      <c r="AB4491" s="48"/>
      <c r="AC4491" s="43"/>
      <c r="AD4491" s="43"/>
      <c r="AE4491" s="689" t="s">
        <v>1250</v>
      </c>
      <c r="AF4491" s="628">
        <v>1</v>
      </c>
      <c r="AG4491" s="130" t="s">
        <v>2202</v>
      </c>
      <c r="AH4491" s="371" t="s">
        <v>1886</v>
      </c>
      <c r="AI4491" s="371"/>
    </row>
    <row r="4492" spans="1:35" s="372" customFormat="1" x14ac:dyDescent="0.2">
      <c r="A4492" s="371" t="s">
        <v>1450</v>
      </c>
      <c r="B4492" s="462">
        <v>20211110</v>
      </c>
      <c r="C4492" s="373" t="s">
        <v>73</v>
      </c>
      <c r="D4492" s="373">
        <v>9</v>
      </c>
      <c r="E4492" s="373">
        <v>16</v>
      </c>
      <c r="F4492" s="107"/>
      <c r="G4492" s="107"/>
      <c r="H4492" s="373" t="s">
        <v>11</v>
      </c>
      <c r="I4492" s="373">
        <v>548</v>
      </c>
      <c r="J4492" s="373">
        <v>20</v>
      </c>
      <c r="K4492" s="372">
        <v>5</v>
      </c>
      <c r="L4492" s="372">
        <v>1</v>
      </c>
      <c r="M4492" s="372">
        <v>0</v>
      </c>
      <c r="N4492" s="375">
        <v>1</v>
      </c>
      <c r="O4492" s="82" t="str">
        <f>Cal_051922a!$E$2</f>
        <v>Cal_051922a</v>
      </c>
      <c r="P4492" s="158">
        <f>Cal_051922a!$Q$3</f>
        <v>1.8382409380942635</v>
      </c>
      <c r="Q4492" s="158">
        <f>Cal_051922a!$R$3</f>
        <v>0.56187208580813652</v>
      </c>
      <c r="R4492" s="376">
        <v>135.6</v>
      </c>
      <c r="S4492" s="376">
        <v>82.07</v>
      </c>
      <c r="T4492" s="158">
        <f t="shared" si="1325"/>
        <v>0.80199999999999994</v>
      </c>
      <c r="U4492" s="378">
        <f t="shared" si="1306"/>
        <v>134.798</v>
      </c>
      <c r="V4492" s="378">
        <f t="shared" si="1307"/>
        <v>81.267999999999986</v>
      </c>
      <c r="W4492" s="464">
        <f t="shared" si="1308"/>
        <v>0.60180766156661358</v>
      </c>
      <c r="X4492" s="464">
        <f t="shared" si="1309"/>
        <v>0.16405149316776046</v>
      </c>
      <c r="Y4492" s="82">
        <f>Cal_051922a!$A$3</f>
        <v>20220519</v>
      </c>
      <c r="Z4492" s="694" t="s">
        <v>1553</v>
      </c>
      <c r="AA4492" s="372">
        <v>20220914</v>
      </c>
      <c r="AB4492" s="48"/>
      <c r="AC4492" s="43"/>
      <c r="AD4492" s="43"/>
      <c r="AE4492" s="689" t="s">
        <v>1250</v>
      </c>
      <c r="AF4492" s="628">
        <v>1</v>
      </c>
      <c r="AG4492" s="130" t="s">
        <v>2202</v>
      </c>
      <c r="AH4492" s="371" t="s">
        <v>1887</v>
      </c>
      <c r="AI4492" s="371"/>
    </row>
    <row r="4493" spans="1:35" x14ac:dyDescent="0.2">
      <c r="A4493" t="s">
        <v>1450</v>
      </c>
      <c r="B4493" s="45">
        <v>20211110</v>
      </c>
      <c r="C4493" s="107" t="s">
        <v>73</v>
      </c>
      <c r="D4493" s="107">
        <v>9</v>
      </c>
      <c r="E4493" s="107">
        <v>20</v>
      </c>
      <c r="H4493" s="107" t="s">
        <v>10</v>
      </c>
      <c r="I4493" s="107">
        <v>290</v>
      </c>
      <c r="J4493" s="107">
        <v>0</v>
      </c>
      <c r="K4493" s="43">
        <v>5</v>
      </c>
      <c r="L4493" s="43">
        <v>1</v>
      </c>
      <c r="M4493" s="43">
        <v>0</v>
      </c>
      <c r="N4493" s="49">
        <v>1</v>
      </c>
      <c r="O4493" s="43" t="str">
        <f>Cal_051922a!$E$2</f>
        <v>Cal_051922a</v>
      </c>
      <c r="P4493" s="50">
        <f>Cal_051922a!$Q$3</f>
        <v>1.8382409380942635</v>
      </c>
      <c r="Q4493" s="50">
        <f>Cal_051922a!$R$3</f>
        <v>0.56187208580813652</v>
      </c>
      <c r="R4493" s="46">
        <v>178.5</v>
      </c>
      <c r="S4493" s="46">
        <v>113.2</v>
      </c>
      <c r="T4493" s="50">
        <f t="shared" ref="T4493:T4494" si="1326">AVERAGE(0.671,0.64,0.73,0.476,0.832,0.443)</f>
        <v>0.63200000000000001</v>
      </c>
      <c r="U4493" s="79">
        <f t="shared" si="1306"/>
        <v>177.86799999999999</v>
      </c>
      <c r="V4493" s="79">
        <f t="shared" si="1307"/>
        <v>112.568</v>
      </c>
      <c r="W4493" s="465">
        <f t="shared" si="1308"/>
        <v>1.3872547192076836</v>
      </c>
      <c r="X4493" s="465">
        <f t="shared" si="1309"/>
        <v>0.61734122239872469</v>
      </c>
      <c r="Y4493" s="43">
        <f>Cal_051922a!$A$3</f>
        <v>20220519</v>
      </c>
      <c r="Z4493" s="86" t="s">
        <v>1598</v>
      </c>
      <c r="AA4493" s="43">
        <v>20221204</v>
      </c>
      <c r="AE4493" s="689" t="s">
        <v>1250</v>
      </c>
      <c r="AF4493" s="130">
        <v>1</v>
      </c>
      <c r="AG4493" s="130" t="s">
        <v>1634</v>
      </c>
      <c r="AH4493"/>
    </row>
    <row r="4494" spans="1:35" x14ac:dyDescent="0.2">
      <c r="A4494" t="s">
        <v>1450</v>
      </c>
      <c r="B4494" s="45">
        <v>20211110</v>
      </c>
      <c r="C4494" s="107" t="s">
        <v>73</v>
      </c>
      <c r="D4494" s="107">
        <v>9</v>
      </c>
      <c r="E4494" s="107">
        <v>20</v>
      </c>
      <c r="H4494" s="107" t="s">
        <v>11</v>
      </c>
      <c r="I4494" s="107">
        <v>290</v>
      </c>
      <c r="J4494" s="107">
        <v>0</v>
      </c>
      <c r="K4494" s="43">
        <v>5</v>
      </c>
      <c r="L4494" s="43">
        <v>1</v>
      </c>
      <c r="M4494" s="43">
        <v>0</v>
      </c>
      <c r="N4494" s="49">
        <v>1</v>
      </c>
      <c r="O4494" s="43" t="str">
        <f>Cal_051922a!$E$2</f>
        <v>Cal_051922a</v>
      </c>
      <c r="P4494" s="50">
        <f>Cal_051922a!$Q$3</f>
        <v>1.8382409380942635</v>
      </c>
      <c r="Q4494" s="50">
        <f>Cal_051922a!$R$3</f>
        <v>0.56187208580813652</v>
      </c>
      <c r="R4494" s="46">
        <v>156.6</v>
      </c>
      <c r="S4494" s="46">
        <v>98.82</v>
      </c>
      <c r="T4494" s="50">
        <f t="shared" si="1326"/>
        <v>0.63200000000000001</v>
      </c>
      <c r="U4494" s="79">
        <f t="shared" si="1306"/>
        <v>155.96799999999999</v>
      </c>
      <c r="V4494" s="79">
        <f t="shared" si="1307"/>
        <v>98.187999999999988</v>
      </c>
      <c r="W4494" s="465">
        <f t="shared" si="1308"/>
        <v>1.2274973610385904</v>
      </c>
      <c r="X4494" s="465">
        <f t="shared" si="1309"/>
        <v>0.52102145704869884</v>
      </c>
      <c r="Y4494" s="43">
        <f>Cal_051922a!$A$3</f>
        <v>20220519</v>
      </c>
      <c r="Z4494" s="86" t="s">
        <v>1598</v>
      </c>
      <c r="AA4494" s="43">
        <v>20221204</v>
      </c>
      <c r="AE4494" s="689" t="s">
        <v>1250</v>
      </c>
      <c r="AF4494" s="130">
        <v>1</v>
      </c>
      <c r="AG4494" s="130" t="s">
        <v>1634</v>
      </c>
      <c r="AH4494"/>
    </row>
    <row r="4495" spans="1:35" x14ac:dyDescent="0.2">
      <c r="A4495" t="s">
        <v>1450</v>
      </c>
      <c r="B4495" s="45">
        <v>20211110</v>
      </c>
      <c r="C4495" s="107" t="s">
        <v>73</v>
      </c>
      <c r="D4495" s="107">
        <v>9</v>
      </c>
      <c r="E4495" s="107">
        <v>20</v>
      </c>
      <c r="H4495" s="107" t="s">
        <v>10</v>
      </c>
      <c r="I4495" s="107">
        <v>290</v>
      </c>
      <c r="J4495" s="107">
        <v>10</v>
      </c>
      <c r="K4495" s="43">
        <v>5</v>
      </c>
      <c r="L4495" s="43">
        <v>1</v>
      </c>
      <c r="M4495" s="43">
        <v>0</v>
      </c>
      <c r="N4495" s="49">
        <v>1</v>
      </c>
      <c r="O4495" s="43" t="str">
        <f>Cal_051922a!$E$2</f>
        <v>Cal_051922a</v>
      </c>
      <c r="P4495" s="50">
        <f>Cal_051922a!$Q$3</f>
        <v>1.8382409380942635</v>
      </c>
      <c r="Q4495" s="50">
        <f>Cal_051922a!$R$3</f>
        <v>0.56187208580813652</v>
      </c>
      <c r="R4495" s="46">
        <v>43.86</v>
      </c>
      <c r="S4495" s="46">
        <v>29.15</v>
      </c>
      <c r="T4495" s="50">
        <f t="shared" ref="T4495:T4496" si="1327">AVERAGE(0.765, 0.963, 0.949, 0.629, 0.835, 0.766)</f>
        <v>0.8178333333333333</v>
      </c>
      <c r="U4495" s="79">
        <f t="shared" si="1306"/>
        <v>43.042166666666667</v>
      </c>
      <c r="V4495" s="79">
        <f t="shared" si="1307"/>
        <v>28.332166666666666</v>
      </c>
      <c r="W4495" s="465">
        <f t="shared" si="1308"/>
        <v>0.31250408758874465</v>
      </c>
      <c r="X4495" s="465">
        <f t="shared" si="1309"/>
        <v>0.192031360468575</v>
      </c>
      <c r="Y4495" s="43">
        <f>Cal_051922a!$A$3</f>
        <v>20220519</v>
      </c>
      <c r="Z4495" s="48" t="s">
        <v>2007</v>
      </c>
      <c r="AA4495" s="43">
        <v>20230214</v>
      </c>
      <c r="AE4495" s="689" t="s">
        <v>1250</v>
      </c>
      <c r="AF4495" s="130">
        <v>1</v>
      </c>
      <c r="AH4495"/>
    </row>
    <row r="4496" spans="1:35" x14ac:dyDescent="0.2">
      <c r="A4496" t="s">
        <v>1450</v>
      </c>
      <c r="B4496" s="45">
        <v>20211110</v>
      </c>
      <c r="C4496" s="107" t="s">
        <v>73</v>
      </c>
      <c r="D4496" s="107">
        <v>9</v>
      </c>
      <c r="E4496" s="107">
        <v>20</v>
      </c>
      <c r="H4496" s="107" t="s">
        <v>11</v>
      </c>
      <c r="I4496" s="107">
        <v>290</v>
      </c>
      <c r="J4496" s="107">
        <v>10</v>
      </c>
      <c r="K4496" s="43">
        <v>5</v>
      </c>
      <c r="L4496" s="43">
        <v>1</v>
      </c>
      <c r="M4496" s="43">
        <v>0</v>
      </c>
      <c r="N4496" s="49">
        <v>1</v>
      </c>
      <c r="O4496" s="43" t="str">
        <f>Cal_051922a!$E$2</f>
        <v>Cal_051922a</v>
      </c>
      <c r="P4496" s="50">
        <f>Cal_051922a!$Q$3</f>
        <v>1.8382409380942635</v>
      </c>
      <c r="Q4496" s="50">
        <f>Cal_051922a!$R$3</f>
        <v>0.56187208580813652</v>
      </c>
      <c r="R4496" s="46">
        <v>42.5</v>
      </c>
      <c r="S4496" s="46">
        <v>28.16</v>
      </c>
      <c r="T4496" s="50">
        <f t="shared" si="1327"/>
        <v>0.8178333333333333</v>
      </c>
      <c r="U4496" s="79">
        <f t="shared" si="1306"/>
        <v>41.682166666666667</v>
      </c>
      <c r="V4496" s="79">
        <f t="shared" si="1307"/>
        <v>27.342166666666667</v>
      </c>
      <c r="W4496" s="465">
        <f t="shared" si="1308"/>
        <v>0.30464368565755257</v>
      </c>
      <c r="X4496" s="465">
        <f t="shared" si="1309"/>
        <v>0.18226197434107955</v>
      </c>
      <c r="Y4496" s="43">
        <f>Cal_051922a!$A$3</f>
        <v>20220519</v>
      </c>
      <c r="Z4496" s="48" t="s">
        <v>2007</v>
      </c>
      <c r="AA4496" s="43">
        <v>20230214</v>
      </c>
      <c r="AE4496" s="689" t="s">
        <v>1250</v>
      </c>
      <c r="AF4496" s="130">
        <v>1</v>
      </c>
      <c r="AH4496"/>
    </row>
    <row r="4497" spans="1:35" s="82" customFormat="1" x14ac:dyDescent="0.2">
      <c r="A4497" s="155" t="s">
        <v>1450</v>
      </c>
      <c r="B4497" s="81">
        <v>20211110</v>
      </c>
      <c r="C4497" s="126" t="s">
        <v>73</v>
      </c>
      <c r="D4497" s="126">
        <v>9</v>
      </c>
      <c r="E4497" s="126">
        <v>20</v>
      </c>
      <c r="F4497" s="107"/>
      <c r="G4497" s="107"/>
      <c r="H4497" s="126" t="s">
        <v>10</v>
      </c>
      <c r="I4497" s="126">
        <v>293</v>
      </c>
      <c r="J4497" s="126">
        <v>5</v>
      </c>
      <c r="K4497" s="82">
        <v>5</v>
      </c>
      <c r="L4497" s="82">
        <v>1</v>
      </c>
      <c r="M4497" s="82">
        <v>0</v>
      </c>
      <c r="N4497" s="83">
        <v>1</v>
      </c>
      <c r="O4497" s="82" t="str">
        <f>Cal_051922a!$E$2</f>
        <v>Cal_051922a</v>
      </c>
      <c r="P4497" s="158">
        <f>Cal_051922a!$Q$3</f>
        <v>1.8382409380942635</v>
      </c>
      <c r="Q4497" s="158">
        <f>Cal_051922a!$R$3</f>
        <v>0.56187208580813652</v>
      </c>
      <c r="R4497" s="84">
        <v>119.7</v>
      </c>
      <c r="S4497" s="84">
        <v>75.53</v>
      </c>
      <c r="T4497" s="158">
        <f t="shared" ref="T4497:T4500" si="1328">AVERAGE(0.956,0.827, 0.866, 0.702, 0.821, 0.64)</f>
        <v>0.80199999999999994</v>
      </c>
      <c r="U4497" s="125">
        <f t="shared" si="1306"/>
        <v>118.898</v>
      </c>
      <c r="V4497" s="125">
        <f t="shared" si="1307"/>
        <v>74.727999999999994</v>
      </c>
      <c r="W4497" s="459">
        <f t="shared" si="1308"/>
        <v>0.92875423353213482</v>
      </c>
      <c r="X4497" s="459">
        <f t="shared" si="1309"/>
        <v>0.38836664278870392</v>
      </c>
      <c r="Y4497" s="82">
        <f>Cal_051922a!$A$3</f>
        <v>20220519</v>
      </c>
      <c r="Z4497" s="694" t="s">
        <v>1553</v>
      </c>
      <c r="AA4497" s="372">
        <v>20220914</v>
      </c>
      <c r="AB4497" s="48"/>
      <c r="AC4497" s="43"/>
      <c r="AD4497" s="43"/>
      <c r="AE4497" s="689" t="s">
        <v>1250</v>
      </c>
      <c r="AF4497" s="567">
        <v>1</v>
      </c>
      <c r="AG4497" s="130" t="s">
        <v>1634</v>
      </c>
      <c r="AH4497" s="155" t="s">
        <v>174</v>
      </c>
      <c r="AI4497" s="155"/>
    </row>
    <row r="4498" spans="1:35" s="82" customFormat="1" x14ac:dyDescent="0.2">
      <c r="A4498" s="155" t="s">
        <v>1450</v>
      </c>
      <c r="B4498" s="81">
        <v>20211110</v>
      </c>
      <c r="C4498" s="126" t="s">
        <v>73</v>
      </c>
      <c r="D4498" s="126">
        <v>9</v>
      </c>
      <c r="E4498" s="126">
        <v>20</v>
      </c>
      <c r="F4498" s="107"/>
      <c r="G4498" s="107"/>
      <c r="H4498" s="126" t="s">
        <v>11</v>
      </c>
      <c r="I4498" s="126">
        <v>293</v>
      </c>
      <c r="J4498" s="126">
        <v>5</v>
      </c>
      <c r="K4498" s="82">
        <v>5</v>
      </c>
      <c r="L4498" s="82">
        <v>1</v>
      </c>
      <c r="M4498" s="82">
        <v>0</v>
      </c>
      <c r="N4498" s="83">
        <v>1</v>
      </c>
      <c r="O4498" s="82" t="str">
        <f>Cal_051922a!$E$2</f>
        <v>Cal_051922a</v>
      </c>
      <c r="P4498" s="158">
        <f>Cal_051922a!$Q$3</f>
        <v>1.8382409380942635</v>
      </c>
      <c r="Q4498" s="158">
        <f>Cal_051922a!$R$3</f>
        <v>0.56187208580813652</v>
      </c>
      <c r="R4498" s="84">
        <v>128.30000000000001</v>
      </c>
      <c r="S4498" s="84">
        <v>78.86</v>
      </c>
      <c r="T4498" s="158">
        <f t="shared" si="1328"/>
        <v>0.80199999999999994</v>
      </c>
      <c r="U4498" s="125">
        <f t="shared" si="1306"/>
        <v>127.498</v>
      </c>
      <c r="V4498" s="125">
        <f t="shared" si="1307"/>
        <v>78.057999999999993</v>
      </c>
      <c r="W4498" s="459">
        <f t="shared" si="1308"/>
        <v>1.0395655265073298</v>
      </c>
      <c r="X4498" s="459">
        <f t="shared" si="1309"/>
        <v>0.33624837676657066</v>
      </c>
      <c r="Y4498" s="82">
        <f>Cal_051922a!$A$3</f>
        <v>20220519</v>
      </c>
      <c r="Z4498" s="694" t="s">
        <v>1553</v>
      </c>
      <c r="AA4498" s="372">
        <v>20220914</v>
      </c>
      <c r="AB4498" s="48"/>
      <c r="AC4498" s="43"/>
      <c r="AD4498" s="43"/>
      <c r="AE4498" s="689" t="s">
        <v>1250</v>
      </c>
      <c r="AF4498" s="567">
        <v>1</v>
      </c>
      <c r="AG4498" s="130" t="s">
        <v>1634</v>
      </c>
      <c r="AH4498" s="155" t="s">
        <v>175</v>
      </c>
      <c r="AI4498" s="155"/>
    </row>
    <row r="4499" spans="1:35" s="372" customFormat="1" x14ac:dyDescent="0.2">
      <c r="A4499" s="371" t="s">
        <v>1450</v>
      </c>
      <c r="B4499" s="462">
        <v>20211110</v>
      </c>
      <c r="C4499" s="373" t="s">
        <v>73</v>
      </c>
      <c r="D4499" s="373">
        <v>9</v>
      </c>
      <c r="E4499" s="373">
        <v>20</v>
      </c>
      <c r="F4499" s="107"/>
      <c r="G4499" s="107"/>
      <c r="H4499" s="373" t="s">
        <v>10</v>
      </c>
      <c r="I4499" s="373">
        <v>552</v>
      </c>
      <c r="J4499" s="373">
        <v>20</v>
      </c>
      <c r="K4499" s="372">
        <v>5</v>
      </c>
      <c r="L4499" s="372">
        <v>1</v>
      </c>
      <c r="M4499" s="372">
        <v>0</v>
      </c>
      <c r="N4499" s="375">
        <v>1</v>
      </c>
      <c r="O4499" s="82" t="str">
        <f>Cal_051922a!$E$2</f>
        <v>Cal_051922a</v>
      </c>
      <c r="P4499" s="158">
        <f>Cal_051922a!$Q$3</f>
        <v>1.8382409380942635</v>
      </c>
      <c r="Q4499" s="158">
        <f>Cal_051922a!$R$3</f>
        <v>0.56187208580813652</v>
      </c>
      <c r="R4499" s="376">
        <v>181.6</v>
      </c>
      <c r="S4499" s="376">
        <v>113.9</v>
      </c>
      <c r="T4499" s="158">
        <f t="shared" si="1328"/>
        <v>0.80199999999999994</v>
      </c>
      <c r="U4499" s="378">
        <f t="shared" si="1306"/>
        <v>180.798</v>
      </c>
      <c r="V4499" s="378">
        <f t="shared" si="1307"/>
        <v>113.098</v>
      </c>
      <c r="W4499" s="464">
        <f t="shared" si="1308"/>
        <v>0.75559768466066468</v>
      </c>
      <c r="X4499" s="464">
        <f t="shared" si="1309"/>
        <v>0.30249994610316949</v>
      </c>
      <c r="Y4499" s="82">
        <f>Cal_051922a!$A$3</f>
        <v>20220519</v>
      </c>
      <c r="Z4499" s="694" t="s">
        <v>1553</v>
      </c>
      <c r="AA4499" s="372">
        <v>20220914</v>
      </c>
      <c r="AB4499" s="48"/>
      <c r="AC4499" s="43"/>
      <c r="AD4499" s="43"/>
      <c r="AE4499" s="689" t="s">
        <v>1250</v>
      </c>
      <c r="AF4499" s="628">
        <v>1</v>
      </c>
      <c r="AG4499" s="130" t="s">
        <v>1634</v>
      </c>
      <c r="AH4499" s="371" t="s">
        <v>182</v>
      </c>
      <c r="AI4499" s="371"/>
    </row>
    <row r="4500" spans="1:35" s="610" customFormat="1" ht="13.5" thickBot="1" x14ac:dyDescent="0.25">
      <c r="A4500" s="613" t="s">
        <v>1450</v>
      </c>
      <c r="B4500" s="611">
        <v>20211110</v>
      </c>
      <c r="C4500" s="612" t="s">
        <v>73</v>
      </c>
      <c r="D4500" s="612">
        <v>9</v>
      </c>
      <c r="E4500" s="612">
        <v>20</v>
      </c>
      <c r="F4500" s="140"/>
      <c r="G4500" s="140"/>
      <c r="H4500" s="612" t="s">
        <v>11</v>
      </c>
      <c r="I4500" s="612">
        <v>548</v>
      </c>
      <c r="J4500" s="612">
        <v>20</v>
      </c>
      <c r="K4500" s="610">
        <v>5</v>
      </c>
      <c r="L4500" s="610">
        <v>1</v>
      </c>
      <c r="M4500" s="610">
        <v>0</v>
      </c>
      <c r="N4500" s="614">
        <v>1</v>
      </c>
      <c r="O4500" s="82" t="str">
        <f>Cal_051922a!$E$2</f>
        <v>Cal_051922a</v>
      </c>
      <c r="P4500" s="158">
        <f>Cal_051922a!$Q$3</f>
        <v>1.8382409380942635</v>
      </c>
      <c r="Q4500" s="158">
        <f>Cal_051922a!$R$3</f>
        <v>0.56187208580813652</v>
      </c>
      <c r="R4500" s="626">
        <v>159.9</v>
      </c>
      <c r="S4500" s="626">
        <v>99.14</v>
      </c>
      <c r="T4500" s="158">
        <f t="shared" si="1328"/>
        <v>0.80199999999999994</v>
      </c>
      <c r="U4500" s="378">
        <f t="shared" si="1306"/>
        <v>159.09800000000001</v>
      </c>
      <c r="V4500" s="378">
        <f t="shared" si="1307"/>
        <v>98.337999999999994</v>
      </c>
      <c r="W4500" s="464">
        <f t="shared" si="1308"/>
        <v>0.68309048228633362</v>
      </c>
      <c r="X4500" s="464">
        <f t="shared" si="1309"/>
        <v>0.2436341517426675</v>
      </c>
      <c r="Y4500" s="82">
        <f>Cal_051922a!$A$3</f>
        <v>20220519</v>
      </c>
      <c r="Z4500" s="694" t="s">
        <v>1553</v>
      </c>
      <c r="AA4500" s="372">
        <v>20220914</v>
      </c>
      <c r="AB4500" s="121"/>
      <c r="AC4500" s="115"/>
      <c r="AD4500" s="115"/>
      <c r="AE4500" s="689" t="s">
        <v>1250</v>
      </c>
      <c r="AF4500" s="633">
        <v>1</v>
      </c>
      <c r="AG4500" s="130" t="s">
        <v>1634</v>
      </c>
      <c r="AH4500" s="613" t="s">
        <v>183</v>
      </c>
      <c r="AI4500" s="613"/>
    </row>
    <row r="4501" spans="1:35" x14ac:dyDescent="0.2">
      <c r="A4501" t="s">
        <v>1450</v>
      </c>
      <c r="B4501" s="45">
        <v>20211110</v>
      </c>
      <c r="C4501" s="107" t="s">
        <v>70</v>
      </c>
      <c r="D4501" s="107">
        <v>11</v>
      </c>
      <c r="E4501" s="107">
        <v>3</v>
      </c>
      <c r="H4501" s="107" t="s">
        <v>10</v>
      </c>
      <c r="I4501" s="107">
        <v>290</v>
      </c>
      <c r="J4501" s="107">
        <v>0</v>
      </c>
      <c r="K4501" s="43">
        <v>5</v>
      </c>
      <c r="L4501" s="43">
        <v>1</v>
      </c>
      <c r="M4501" s="43">
        <v>0</v>
      </c>
      <c r="N4501" s="49">
        <v>1</v>
      </c>
      <c r="O4501" s="43" t="str">
        <f>Cal_051922a!$E$2</f>
        <v>Cal_051922a</v>
      </c>
      <c r="P4501" s="50">
        <f>Cal_051922a!$Q$3</f>
        <v>1.8382409380942635</v>
      </c>
      <c r="Q4501" s="50">
        <f>Cal_051922a!$R$3</f>
        <v>0.56187208580813652</v>
      </c>
      <c r="R4501" s="46">
        <v>7.24</v>
      </c>
      <c r="S4501" s="46">
        <v>5.899</v>
      </c>
      <c r="T4501" s="43">
        <f t="shared" ref="T4501:T4508" si="1329">AVERAGE(0.752,0.643,0.766,0.706,0.634,0.813)</f>
        <v>0.71899999999999997</v>
      </c>
      <c r="U4501" s="79">
        <f t="shared" si="1306"/>
        <v>6.5209999999999999</v>
      </c>
      <c r="V4501" s="79">
        <f t="shared" si="1307"/>
        <v>5.18</v>
      </c>
      <c r="W4501" s="465">
        <f t="shared" si="1308"/>
        <v>2.8488645918185361E-2</v>
      </c>
      <c r="X4501" s="465">
        <f t="shared" si="1309"/>
        <v>6.3756103722220403E-2</v>
      </c>
      <c r="Y4501" s="43">
        <f>Cal_051922a!$A$3</f>
        <v>20220519</v>
      </c>
      <c r="Z4501" s="48" t="s">
        <v>1604</v>
      </c>
      <c r="AA4501" s="43">
        <v>20221204</v>
      </c>
      <c r="AE4501" s="689" t="s">
        <v>1250</v>
      </c>
      <c r="AF4501" s="130">
        <v>1</v>
      </c>
      <c r="AG4501" s="130" t="s">
        <v>1634</v>
      </c>
      <c r="AH4501"/>
    </row>
    <row r="4502" spans="1:35" x14ac:dyDescent="0.2">
      <c r="A4502" t="s">
        <v>1450</v>
      </c>
      <c r="B4502" s="45">
        <v>20211110</v>
      </c>
      <c r="C4502" s="107" t="s">
        <v>70</v>
      </c>
      <c r="D4502" s="107">
        <v>11</v>
      </c>
      <c r="E4502" s="107">
        <v>3</v>
      </c>
      <c r="H4502" s="107" t="s">
        <v>11</v>
      </c>
      <c r="I4502" s="107">
        <v>290</v>
      </c>
      <c r="J4502" s="107">
        <v>0</v>
      </c>
      <c r="K4502" s="43">
        <v>5</v>
      </c>
      <c r="L4502" s="43">
        <v>1</v>
      </c>
      <c r="M4502" s="43">
        <v>0</v>
      </c>
      <c r="N4502" s="49">
        <v>1</v>
      </c>
      <c r="O4502" s="43" t="str">
        <f>Cal_051922a!$E$2</f>
        <v>Cal_051922a</v>
      </c>
      <c r="P4502" s="50">
        <f>Cal_051922a!$Q$3</f>
        <v>1.8382409380942635</v>
      </c>
      <c r="Q4502" s="50">
        <f>Cal_051922a!$R$3</f>
        <v>0.56187208580813652</v>
      </c>
      <c r="R4502" s="46">
        <v>5.9489999999999998</v>
      </c>
      <c r="S4502" s="46">
        <v>4.9779999999999998</v>
      </c>
      <c r="T4502" s="50">
        <f t="shared" ref="T4502" si="1330">AVERAGE(0.671,0.64,0.73,0.476,0.832,0.443)</f>
        <v>0.63200000000000001</v>
      </c>
      <c r="U4502" s="79">
        <f t="shared" si="1306"/>
        <v>5.3170000000000002</v>
      </c>
      <c r="V4502" s="79">
        <f t="shared" si="1307"/>
        <v>4.3460000000000001</v>
      </c>
      <c r="W4502" s="465">
        <f t="shared" si="1308"/>
        <v>2.062824398699328E-2</v>
      </c>
      <c r="X4502" s="465">
        <f t="shared" si="1309"/>
        <v>5.6764744803972644E-2</v>
      </c>
      <c r="Y4502" s="43">
        <f>Cal_051922a!$A$3</f>
        <v>20220519</v>
      </c>
      <c r="Z4502" s="86" t="s">
        <v>1598</v>
      </c>
      <c r="AA4502" s="43">
        <v>20221204</v>
      </c>
      <c r="AE4502" s="689" t="s">
        <v>1250</v>
      </c>
      <c r="AF4502" s="130">
        <v>1</v>
      </c>
      <c r="AG4502" s="130" t="s">
        <v>1634</v>
      </c>
      <c r="AH4502"/>
    </row>
    <row r="4503" spans="1:35" x14ac:dyDescent="0.2">
      <c r="A4503" t="s">
        <v>1450</v>
      </c>
      <c r="B4503" s="45">
        <v>20211110</v>
      </c>
      <c r="C4503" s="107" t="s">
        <v>70</v>
      </c>
      <c r="D4503" s="107">
        <v>11</v>
      </c>
      <c r="E4503" s="107">
        <v>6</v>
      </c>
      <c r="H4503" s="107" t="s">
        <v>10</v>
      </c>
      <c r="I4503" s="107">
        <v>290</v>
      </c>
      <c r="J4503" s="107">
        <v>0</v>
      </c>
      <c r="K4503" s="43">
        <v>5</v>
      </c>
      <c r="L4503" s="43">
        <v>1</v>
      </c>
      <c r="M4503" s="43">
        <v>0</v>
      </c>
      <c r="N4503" s="49">
        <v>1</v>
      </c>
      <c r="O4503" s="43" t="str">
        <f>Cal_051922a!$E$2</f>
        <v>Cal_051922a</v>
      </c>
      <c r="P4503" s="50">
        <f>Cal_051922a!$Q$3</f>
        <v>1.8382409380942635</v>
      </c>
      <c r="Q4503" s="50">
        <f>Cal_051922a!$R$3</f>
        <v>0.56187208580813652</v>
      </c>
      <c r="R4503" s="46">
        <v>14.45</v>
      </c>
      <c r="S4503" s="46">
        <v>11.81</v>
      </c>
      <c r="T4503" s="43">
        <f t="shared" si="1329"/>
        <v>0.71899999999999997</v>
      </c>
      <c r="U4503" s="79">
        <f t="shared" si="1306"/>
        <v>13.731</v>
      </c>
      <c r="V4503" s="79">
        <f t="shared" si="1307"/>
        <v>11.091000000000001</v>
      </c>
      <c r="W4503" s="465">
        <f t="shared" si="1308"/>
        <v>5.6085029995532679E-2</v>
      </c>
      <c r="X4503" s="465">
        <f t="shared" si="1309"/>
        <v>0.14142201986194616</v>
      </c>
      <c r="Y4503" s="43">
        <f>Cal_051922a!$A$3</f>
        <v>20220519</v>
      </c>
      <c r="Z4503" s="48" t="s">
        <v>1604</v>
      </c>
      <c r="AA4503" s="43">
        <v>20221204</v>
      </c>
      <c r="AE4503" s="689" t="s">
        <v>1250</v>
      </c>
      <c r="AF4503" s="130">
        <v>1</v>
      </c>
      <c r="AG4503" s="130" t="s">
        <v>1634</v>
      </c>
      <c r="AH4503" t="s">
        <v>1454</v>
      </c>
    </row>
    <row r="4504" spans="1:35" x14ac:dyDescent="0.2">
      <c r="A4504" t="s">
        <v>1450</v>
      </c>
      <c r="B4504" s="45">
        <v>20211110</v>
      </c>
      <c r="C4504" s="107" t="s">
        <v>70</v>
      </c>
      <c r="D4504" s="107">
        <v>11</v>
      </c>
      <c r="E4504" s="107">
        <v>6</v>
      </c>
      <c r="H4504" s="107" t="s">
        <v>11</v>
      </c>
      <c r="I4504" s="107">
        <v>290</v>
      </c>
      <c r="J4504" s="107">
        <v>0</v>
      </c>
      <c r="K4504" s="43">
        <v>5</v>
      </c>
      <c r="L4504" s="43">
        <v>1</v>
      </c>
      <c r="M4504" s="43">
        <v>0</v>
      </c>
      <c r="N4504" s="49">
        <v>1</v>
      </c>
      <c r="O4504" s="43" t="str">
        <f>Cal_051922a!$E$2</f>
        <v>Cal_051922a</v>
      </c>
      <c r="P4504" s="50">
        <f>Cal_051922a!$Q$3</f>
        <v>1.8382409380942635</v>
      </c>
      <c r="Q4504" s="50">
        <f>Cal_051922a!$R$3</f>
        <v>0.56187208580813652</v>
      </c>
      <c r="R4504" s="46">
        <v>14.53</v>
      </c>
      <c r="S4504" s="46">
        <v>11.57</v>
      </c>
      <c r="T4504" s="43">
        <f t="shared" si="1329"/>
        <v>0.71899999999999997</v>
      </c>
      <c r="U4504" s="79">
        <f t="shared" si="1306"/>
        <v>13.811</v>
      </c>
      <c r="V4504" s="79">
        <f t="shared" si="1307"/>
        <v>10.851000000000001</v>
      </c>
      <c r="W4504" s="465">
        <f t="shared" si="1308"/>
        <v>6.2883215449536636E-2</v>
      </c>
      <c r="X4504" s="465">
        <f t="shared" si="1309"/>
        <v>0.13034994639371486</v>
      </c>
      <c r="Y4504" s="43">
        <f>Cal_051922a!$A$3</f>
        <v>20220519</v>
      </c>
      <c r="Z4504" s="48" t="s">
        <v>1604</v>
      </c>
      <c r="AA4504" s="43">
        <v>20221204</v>
      </c>
      <c r="AE4504" s="689" t="s">
        <v>1250</v>
      </c>
      <c r="AF4504" s="130">
        <v>1</v>
      </c>
      <c r="AG4504" s="130" t="s">
        <v>1634</v>
      </c>
      <c r="AH4504" t="s">
        <v>1455</v>
      </c>
    </row>
    <row r="4505" spans="1:35" x14ac:dyDescent="0.2">
      <c r="A4505" t="s">
        <v>1450</v>
      </c>
      <c r="B4505" s="45">
        <v>20211110</v>
      </c>
      <c r="C4505" s="107" t="s">
        <v>70</v>
      </c>
      <c r="D4505" s="107">
        <v>11</v>
      </c>
      <c r="E4505" s="107">
        <v>7</v>
      </c>
      <c r="H4505" s="107" t="s">
        <v>10</v>
      </c>
      <c r="I4505" s="107">
        <v>290</v>
      </c>
      <c r="J4505" s="107">
        <v>0</v>
      </c>
      <c r="K4505" s="43">
        <v>5</v>
      </c>
      <c r="L4505" s="43">
        <v>1</v>
      </c>
      <c r="M4505" s="43">
        <v>0</v>
      </c>
      <c r="N4505" s="49">
        <v>1</v>
      </c>
      <c r="O4505" s="43" t="str">
        <f>Cal_051922a!$E$2</f>
        <v>Cal_051922a</v>
      </c>
      <c r="P4505" s="50">
        <f>Cal_051922a!$Q$3</f>
        <v>1.8382409380942635</v>
      </c>
      <c r="Q4505" s="50">
        <f>Cal_051922a!$R$3</f>
        <v>0.56187208580813652</v>
      </c>
      <c r="R4505" s="46">
        <v>16.309999999999999</v>
      </c>
      <c r="S4505" s="46">
        <v>12.27</v>
      </c>
      <c r="T4505" s="50">
        <f t="shared" ref="T4505:T4520" si="1331">AVERAGE(0.671,0.64,0.73,0.476,0.832,0.443)</f>
        <v>0.63200000000000001</v>
      </c>
      <c r="U4505" s="79">
        <f t="shared" si="1306"/>
        <v>15.677999999999999</v>
      </c>
      <c r="V4505" s="79">
        <f t="shared" si="1307"/>
        <v>11.638</v>
      </c>
      <c r="W4505" s="465">
        <f t="shared" si="1308"/>
        <v>8.5827091356800014E-2</v>
      </c>
      <c r="X4505" s="465">
        <f t="shared" si="1309"/>
        <v>0.12142086159977185</v>
      </c>
      <c r="Y4505" s="43">
        <f>Cal_051922a!$A$3</f>
        <v>20220519</v>
      </c>
      <c r="Z4505" s="86" t="s">
        <v>1598</v>
      </c>
      <c r="AA4505" s="43">
        <v>20221204</v>
      </c>
      <c r="AE4505" s="689" t="s">
        <v>1250</v>
      </c>
      <c r="AF4505" s="130">
        <v>1</v>
      </c>
      <c r="AG4505" s="130" t="s">
        <v>1634</v>
      </c>
      <c r="AH4505"/>
    </row>
    <row r="4506" spans="1:35" x14ac:dyDescent="0.2">
      <c r="A4506" t="s">
        <v>1450</v>
      </c>
      <c r="B4506" s="45">
        <v>20211110</v>
      </c>
      <c r="C4506" s="107" t="s">
        <v>70</v>
      </c>
      <c r="D4506" s="107">
        <v>11</v>
      </c>
      <c r="E4506" s="107">
        <v>7</v>
      </c>
      <c r="H4506" s="107" t="s">
        <v>11</v>
      </c>
      <c r="I4506" s="107">
        <v>290</v>
      </c>
      <c r="J4506" s="107">
        <v>0</v>
      </c>
      <c r="K4506" s="43">
        <v>5</v>
      </c>
      <c r="L4506" s="43">
        <v>1</v>
      </c>
      <c r="M4506" s="43">
        <v>0</v>
      </c>
      <c r="N4506" s="49">
        <v>1</v>
      </c>
      <c r="O4506" s="43" t="str">
        <f>Cal_051922a!$E$2</f>
        <v>Cal_051922a</v>
      </c>
      <c r="P4506" s="50">
        <f>Cal_051922a!$Q$3</f>
        <v>1.8382409380942635</v>
      </c>
      <c r="Q4506" s="50">
        <f>Cal_051922a!$R$3</f>
        <v>0.56187208580813652</v>
      </c>
      <c r="R4506" s="46">
        <v>16</v>
      </c>
      <c r="S4506" s="46">
        <v>12.53</v>
      </c>
      <c r="T4506" s="43">
        <f t="shared" si="1329"/>
        <v>0.71899999999999997</v>
      </c>
      <c r="U4506" s="79">
        <f t="shared" si="1306"/>
        <v>15.281000000000001</v>
      </c>
      <c r="V4506" s="79">
        <f t="shared" si="1307"/>
        <v>11.811</v>
      </c>
      <c r="W4506" s="465">
        <f t="shared" si="1308"/>
        <v>7.3717823516855477E-2</v>
      </c>
      <c r="X4506" s="465">
        <f t="shared" si="1309"/>
        <v>0.13661089038330523</v>
      </c>
      <c r="Y4506" s="43">
        <f>Cal_051922a!$A$3</f>
        <v>20220519</v>
      </c>
      <c r="Z4506" s="48" t="s">
        <v>1604</v>
      </c>
      <c r="AA4506" s="43">
        <v>20221204</v>
      </c>
      <c r="AE4506" s="689" t="s">
        <v>1250</v>
      </c>
      <c r="AF4506" s="130">
        <v>1</v>
      </c>
      <c r="AG4506" s="130" t="s">
        <v>1634</v>
      </c>
      <c r="AH4506"/>
    </row>
    <row r="4507" spans="1:35" x14ac:dyDescent="0.2">
      <c r="A4507" t="s">
        <v>1450</v>
      </c>
      <c r="B4507" s="45">
        <v>20211110</v>
      </c>
      <c r="C4507" s="107" t="s">
        <v>70</v>
      </c>
      <c r="D4507" s="107">
        <v>11</v>
      </c>
      <c r="E4507" s="107">
        <v>9</v>
      </c>
      <c r="H4507" s="107" t="s">
        <v>10</v>
      </c>
      <c r="I4507" s="107">
        <v>290</v>
      </c>
      <c r="J4507" s="107">
        <v>0</v>
      </c>
      <c r="K4507" s="43">
        <v>5</v>
      </c>
      <c r="L4507" s="43">
        <v>1</v>
      </c>
      <c r="M4507" s="43">
        <v>0</v>
      </c>
      <c r="N4507" s="49">
        <v>1</v>
      </c>
      <c r="O4507" s="43" t="str">
        <f>Cal_051922a!$E$2</f>
        <v>Cal_051922a</v>
      </c>
      <c r="P4507" s="50">
        <f>Cal_051922a!$Q$3</f>
        <v>1.8382409380942635</v>
      </c>
      <c r="Q4507" s="50">
        <f>Cal_051922a!$R$3</f>
        <v>0.56187208580813652</v>
      </c>
      <c r="R4507" s="46">
        <v>40.04</v>
      </c>
      <c r="S4507" s="46">
        <v>28.83</v>
      </c>
      <c r="T4507" s="50">
        <f t="shared" si="1331"/>
        <v>0.63200000000000001</v>
      </c>
      <c r="U4507" s="79">
        <f t="shared" si="1306"/>
        <v>39.408000000000001</v>
      </c>
      <c r="V4507" s="79">
        <f t="shared" si="1307"/>
        <v>28.197999999999997</v>
      </c>
      <c r="W4507" s="465">
        <f t="shared" si="1308"/>
        <v>0.23814893418557645</v>
      </c>
      <c r="X4507" s="465">
        <f t="shared" si="1309"/>
        <v>0.26399729175267866</v>
      </c>
      <c r="Y4507" s="43">
        <f>Cal_051922a!$A$3</f>
        <v>20220519</v>
      </c>
      <c r="Z4507" s="86" t="s">
        <v>1599</v>
      </c>
      <c r="AA4507" s="43">
        <v>20221204</v>
      </c>
      <c r="AE4507" s="689" t="s">
        <v>1250</v>
      </c>
      <c r="AF4507" s="130">
        <v>1</v>
      </c>
      <c r="AG4507" s="130" t="s">
        <v>1634</v>
      </c>
      <c r="AH4507"/>
    </row>
    <row r="4508" spans="1:35" x14ac:dyDescent="0.2">
      <c r="A4508" t="s">
        <v>1450</v>
      </c>
      <c r="B4508" s="45">
        <v>20211110</v>
      </c>
      <c r="C4508" s="107" t="s">
        <v>70</v>
      </c>
      <c r="D4508" s="107">
        <v>11</v>
      </c>
      <c r="E4508" s="107">
        <v>9</v>
      </c>
      <c r="H4508" s="107" t="s">
        <v>11</v>
      </c>
      <c r="I4508" s="107">
        <v>290</v>
      </c>
      <c r="J4508" s="107">
        <v>0</v>
      </c>
      <c r="K4508" s="43">
        <v>5</v>
      </c>
      <c r="L4508" s="43">
        <v>1</v>
      </c>
      <c r="M4508" s="43">
        <v>0</v>
      </c>
      <c r="N4508" s="49">
        <v>1</v>
      </c>
      <c r="O4508" s="43" t="str">
        <f>Cal_051922a!$E$2</f>
        <v>Cal_051922a</v>
      </c>
      <c r="P4508" s="50">
        <f>Cal_051922a!$Q$3</f>
        <v>1.8382409380942635</v>
      </c>
      <c r="Q4508" s="50">
        <f>Cal_051922a!$R$3</f>
        <v>0.56187208580813652</v>
      </c>
      <c r="R4508" s="46">
        <v>40.76</v>
      </c>
      <c r="S4508" s="46">
        <v>29.1</v>
      </c>
      <c r="T4508" s="43">
        <f t="shared" si="1329"/>
        <v>0.71899999999999997</v>
      </c>
      <c r="U4508" s="79">
        <f t="shared" si="1306"/>
        <v>40.040999999999997</v>
      </c>
      <c r="V4508" s="79">
        <f t="shared" si="1307"/>
        <v>28.381</v>
      </c>
      <c r="W4508" s="465">
        <f t="shared" si="1308"/>
        <v>0.24770888248026932</v>
      </c>
      <c r="X4508" s="465">
        <f t="shared" si="1309"/>
        <v>0.25769618306883413</v>
      </c>
      <c r="Y4508" s="43">
        <f>Cal_051922a!$A$3</f>
        <v>20220519</v>
      </c>
      <c r="Z4508" s="48" t="s">
        <v>1604</v>
      </c>
      <c r="AA4508" s="43">
        <v>20221204</v>
      </c>
      <c r="AE4508" s="689" t="s">
        <v>1250</v>
      </c>
      <c r="AF4508" s="130">
        <v>1</v>
      </c>
      <c r="AG4508" s="130" t="s">
        <v>1634</v>
      </c>
      <c r="AH4508"/>
    </row>
    <row r="4509" spans="1:35" x14ac:dyDescent="0.2">
      <c r="A4509" t="s">
        <v>1450</v>
      </c>
      <c r="B4509" s="45">
        <v>20211110</v>
      </c>
      <c r="C4509" s="107" t="s">
        <v>70</v>
      </c>
      <c r="D4509" s="107">
        <v>11</v>
      </c>
      <c r="E4509" s="107">
        <v>11</v>
      </c>
      <c r="H4509" s="107" t="s">
        <v>10</v>
      </c>
      <c r="I4509" s="107">
        <v>290</v>
      </c>
      <c r="J4509" s="107">
        <v>0</v>
      </c>
      <c r="K4509" s="43">
        <v>5</v>
      </c>
      <c r="L4509" s="43">
        <v>1</v>
      </c>
      <c r="M4509" s="43">
        <v>0</v>
      </c>
      <c r="N4509" s="49">
        <v>1</v>
      </c>
      <c r="O4509" s="43" t="str">
        <f>Cal_051922a!$E$2</f>
        <v>Cal_051922a</v>
      </c>
      <c r="P4509" s="50">
        <f>Cal_051922a!$Q$3</f>
        <v>1.8382409380942635</v>
      </c>
      <c r="Q4509" s="50">
        <f>Cal_051922a!$R$3</f>
        <v>0.56187208580813652</v>
      </c>
      <c r="R4509" s="46">
        <v>95.97</v>
      </c>
      <c r="S4509" s="46">
        <v>60.66</v>
      </c>
      <c r="T4509" s="50">
        <f t="shared" si="1331"/>
        <v>0.63200000000000001</v>
      </c>
      <c r="U4509" s="79">
        <f t="shared" si="1306"/>
        <v>95.337999999999994</v>
      </c>
      <c r="V4509" s="79">
        <f t="shared" si="1307"/>
        <v>60.027999999999999</v>
      </c>
      <c r="W4509" s="465">
        <f t="shared" si="1308"/>
        <v>0.75013727619024972</v>
      </c>
      <c r="X4509" s="465">
        <f t="shared" si="1309"/>
        <v>0.31883334763490018</v>
      </c>
      <c r="Y4509" s="43">
        <f>Cal_051922a!$A$3</f>
        <v>20220519</v>
      </c>
      <c r="Z4509" s="86" t="s">
        <v>1599</v>
      </c>
      <c r="AA4509" s="43">
        <v>20221204</v>
      </c>
      <c r="AE4509" s="689" t="s">
        <v>1250</v>
      </c>
      <c r="AF4509" s="130">
        <v>1</v>
      </c>
      <c r="AG4509" s="130" t="s">
        <v>1634</v>
      </c>
      <c r="AH4509"/>
    </row>
    <row r="4510" spans="1:35" x14ac:dyDescent="0.2">
      <c r="A4510" t="s">
        <v>1450</v>
      </c>
      <c r="B4510" s="45">
        <v>20211110</v>
      </c>
      <c r="C4510" s="107" t="s">
        <v>70</v>
      </c>
      <c r="D4510" s="107">
        <v>11</v>
      </c>
      <c r="E4510" s="107">
        <v>11</v>
      </c>
      <c r="H4510" s="107" t="s">
        <v>11</v>
      </c>
      <c r="I4510" s="107">
        <v>290</v>
      </c>
      <c r="J4510" s="107">
        <v>0</v>
      </c>
      <c r="K4510" s="43">
        <v>5</v>
      </c>
      <c r="L4510" s="43">
        <v>1</v>
      </c>
      <c r="M4510" s="43">
        <v>0</v>
      </c>
      <c r="N4510" s="49">
        <v>1</v>
      </c>
      <c r="O4510" s="43" t="str">
        <f>Cal_051922a!$E$2</f>
        <v>Cal_051922a</v>
      </c>
      <c r="P4510" s="50">
        <f>Cal_051922a!$Q$3</f>
        <v>1.8382409380942635</v>
      </c>
      <c r="Q4510" s="50">
        <f>Cal_051922a!$R$3</f>
        <v>0.56187208580813652</v>
      </c>
      <c r="R4510" s="46">
        <v>95.25</v>
      </c>
      <c r="S4510" s="46">
        <v>61.66</v>
      </c>
      <c r="T4510" s="50">
        <f t="shared" si="1331"/>
        <v>0.63200000000000001</v>
      </c>
      <c r="U4510" s="79">
        <f t="shared" si="1306"/>
        <v>94.617999999999995</v>
      </c>
      <c r="V4510" s="79">
        <f t="shared" si="1307"/>
        <v>61.027999999999999</v>
      </c>
      <c r="W4510" s="465">
        <f t="shared" si="1308"/>
        <v>0.71359702937497838</v>
      </c>
      <c r="X4510" s="465">
        <f t="shared" si="1309"/>
        <v>0.3731814611761185</v>
      </c>
      <c r="Y4510" s="43">
        <f>Cal_051922a!$A$3</f>
        <v>20220519</v>
      </c>
      <c r="Z4510" s="86" t="s">
        <v>1599</v>
      </c>
      <c r="AA4510" s="43">
        <v>20221204</v>
      </c>
      <c r="AE4510" s="689" t="s">
        <v>1250</v>
      </c>
      <c r="AF4510" s="130">
        <v>1</v>
      </c>
      <c r="AG4510" s="130" t="s">
        <v>1634</v>
      </c>
      <c r="AH4510"/>
    </row>
    <row r="4511" spans="1:35" x14ac:dyDescent="0.2">
      <c r="A4511" t="s">
        <v>1450</v>
      </c>
      <c r="B4511" s="45">
        <v>20211110</v>
      </c>
      <c r="C4511" s="107" t="s">
        <v>70</v>
      </c>
      <c r="D4511" s="107">
        <v>11</v>
      </c>
      <c r="E4511" s="107">
        <v>15</v>
      </c>
      <c r="H4511" s="107" t="s">
        <v>10</v>
      </c>
      <c r="I4511" s="107">
        <v>290</v>
      </c>
      <c r="J4511" s="107">
        <v>0</v>
      </c>
      <c r="K4511" s="43">
        <v>5</v>
      </c>
      <c r="L4511" s="43">
        <v>1</v>
      </c>
      <c r="M4511" s="43">
        <v>0</v>
      </c>
      <c r="N4511" s="49">
        <v>1</v>
      </c>
      <c r="O4511" s="43" t="str">
        <f>Cal_051922a!$E$2</f>
        <v>Cal_051922a</v>
      </c>
      <c r="P4511" s="50">
        <f>Cal_051922a!$Q$3</f>
        <v>1.8382409380942635</v>
      </c>
      <c r="Q4511" s="50">
        <f>Cal_051922a!$R$3</f>
        <v>0.56187208580813652</v>
      </c>
      <c r="R4511" s="46">
        <v>108.1</v>
      </c>
      <c r="S4511" s="46">
        <v>68.94</v>
      </c>
      <c r="T4511" s="50">
        <f t="shared" si="1331"/>
        <v>0.63200000000000001</v>
      </c>
      <c r="U4511" s="79">
        <f t="shared" si="1306"/>
        <v>107.46799999999999</v>
      </c>
      <c r="V4511" s="79">
        <f t="shared" si="1307"/>
        <v>68.307999999999993</v>
      </c>
      <c r="W4511" s="465">
        <f t="shared" si="1308"/>
        <v>0.8319279449337349</v>
      </c>
      <c r="X4511" s="465">
        <f t="shared" si="1309"/>
        <v>0.38449181538225657</v>
      </c>
      <c r="Y4511" s="43">
        <f>Cal_051922a!$A$3</f>
        <v>20220519</v>
      </c>
      <c r="Z4511" s="86" t="s">
        <v>1599</v>
      </c>
      <c r="AA4511" s="43">
        <v>20221204</v>
      </c>
      <c r="AE4511" s="689" t="s">
        <v>1250</v>
      </c>
      <c r="AF4511" s="130">
        <v>1</v>
      </c>
      <c r="AG4511" s="130" t="s">
        <v>1634</v>
      </c>
      <c r="AH4511" t="s">
        <v>1456</v>
      </c>
    </row>
    <row r="4512" spans="1:35" x14ac:dyDescent="0.2">
      <c r="A4512" t="s">
        <v>1450</v>
      </c>
      <c r="B4512" s="45">
        <v>20211110</v>
      </c>
      <c r="C4512" s="107" t="s">
        <v>70</v>
      </c>
      <c r="D4512" s="107">
        <v>11</v>
      </c>
      <c r="E4512" s="107">
        <v>15</v>
      </c>
      <c r="H4512" s="107" t="s">
        <v>11</v>
      </c>
      <c r="I4512" s="107">
        <v>290</v>
      </c>
      <c r="J4512" s="107">
        <v>0</v>
      </c>
      <c r="K4512" s="43">
        <v>5</v>
      </c>
      <c r="L4512" s="43">
        <v>1</v>
      </c>
      <c r="M4512" s="43">
        <v>0</v>
      </c>
      <c r="N4512" s="49">
        <v>1</v>
      </c>
      <c r="O4512" s="43" t="str">
        <f>Cal_051922a!$E$2</f>
        <v>Cal_051922a</v>
      </c>
      <c r="P4512" s="50">
        <f>Cal_051922a!$Q$3</f>
        <v>1.8382409380942635</v>
      </c>
      <c r="Q4512" s="50">
        <f>Cal_051922a!$R$3</f>
        <v>0.56187208580813652</v>
      </c>
      <c r="R4512" s="46">
        <v>107</v>
      </c>
      <c r="S4512" s="46">
        <v>69.790000000000006</v>
      </c>
      <c r="T4512" s="50">
        <f t="shared" si="1331"/>
        <v>0.63200000000000001</v>
      </c>
      <c r="U4512" s="79">
        <f t="shared" si="1306"/>
        <v>106.36799999999999</v>
      </c>
      <c r="V4512" s="79">
        <f t="shared" si="1307"/>
        <v>69.158000000000001</v>
      </c>
      <c r="W4512" s="465">
        <f t="shared" si="1308"/>
        <v>0.79050150232339811</v>
      </c>
      <c r="X4512" s="465">
        <f t="shared" si="1309"/>
        <v>0.44105494470964851</v>
      </c>
      <c r="Y4512" s="43">
        <f>Cal_051922a!$A$3</f>
        <v>20220519</v>
      </c>
      <c r="Z4512" s="86" t="s">
        <v>1599</v>
      </c>
      <c r="AA4512" s="43">
        <v>20221204</v>
      </c>
      <c r="AE4512" s="689" t="s">
        <v>1250</v>
      </c>
      <c r="AF4512" s="130">
        <v>1</v>
      </c>
      <c r="AG4512" s="130" t="s">
        <v>1634</v>
      </c>
      <c r="AH4512" t="s">
        <v>1457</v>
      </c>
    </row>
    <row r="4513" spans="1:35" x14ac:dyDescent="0.2">
      <c r="A4513" t="s">
        <v>1450</v>
      </c>
      <c r="B4513" s="45">
        <v>20211110</v>
      </c>
      <c r="C4513" s="107" t="s">
        <v>70</v>
      </c>
      <c r="D4513" s="107">
        <v>11</v>
      </c>
      <c r="E4513" s="107">
        <v>16</v>
      </c>
      <c r="H4513" s="107" t="s">
        <v>10</v>
      </c>
      <c r="I4513" s="107">
        <v>290</v>
      </c>
      <c r="J4513" s="107">
        <v>0</v>
      </c>
      <c r="K4513" s="43">
        <v>5</v>
      </c>
      <c r="L4513" s="43">
        <v>1</v>
      </c>
      <c r="M4513" s="43">
        <v>0</v>
      </c>
      <c r="N4513" s="49">
        <v>1</v>
      </c>
      <c r="O4513" s="43" t="str">
        <f>Cal_051922a!$E$2</f>
        <v>Cal_051922a</v>
      </c>
      <c r="P4513" s="50">
        <f>Cal_051922a!$Q$3</f>
        <v>1.8382409380942635</v>
      </c>
      <c r="Q4513" s="50">
        <f>Cal_051922a!$R$3</f>
        <v>0.56187208580813652</v>
      </c>
      <c r="R4513" s="46">
        <v>116.5</v>
      </c>
      <c r="S4513" s="46">
        <v>74.73</v>
      </c>
      <c r="T4513" s="43">
        <f t="shared" ref="T4513" si="1332">AVERAGE(0.752,0.643,0.766,0.706,0.634,0.813)</f>
        <v>0.71899999999999997</v>
      </c>
      <c r="U4513" s="79">
        <f t="shared" si="1306"/>
        <v>115.78100000000001</v>
      </c>
      <c r="V4513" s="79">
        <f t="shared" si="1307"/>
        <v>74.01100000000001</v>
      </c>
      <c r="W4513" s="465">
        <f t="shared" si="1308"/>
        <v>0.88737564504295474</v>
      </c>
      <c r="X4513" s="465">
        <f t="shared" si="1309"/>
        <v>0.43060237921111294</v>
      </c>
      <c r="Y4513" s="43">
        <f>Cal_051922a!$A$3</f>
        <v>20220519</v>
      </c>
      <c r="Z4513" s="48" t="s">
        <v>1604</v>
      </c>
      <c r="AA4513" s="43">
        <v>20221204</v>
      </c>
      <c r="AE4513" s="689" t="s">
        <v>1250</v>
      </c>
      <c r="AF4513" s="130">
        <v>1</v>
      </c>
      <c r="AG4513" s="130" t="s">
        <v>1634</v>
      </c>
      <c r="AH4513"/>
    </row>
    <row r="4514" spans="1:35" x14ac:dyDescent="0.2">
      <c r="A4514" t="s">
        <v>1450</v>
      </c>
      <c r="B4514" s="45">
        <v>20211110</v>
      </c>
      <c r="C4514" s="107" t="s">
        <v>70</v>
      </c>
      <c r="D4514" s="107">
        <v>11</v>
      </c>
      <c r="E4514" s="107">
        <v>16</v>
      </c>
      <c r="H4514" s="107" t="s">
        <v>11</v>
      </c>
      <c r="I4514" s="107">
        <v>290</v>
      </c>
      <c r="J4514" s="107">
        <v>0</v>
      </c>
      <c r="K4514" s="43">
        <v>5</v>
      </c>
      <c r="L4514" s="43">
        <v>1</v>
      </c>
      <c r="M4514" s="43">
        <v>0</v>
      </c>
      <c r="N4514" s="49">
        <v>1</v>
      </c>
      <c r="O4514" s="43" t="str">
        <f>Cal_051922a!$E$2</f>
        <v>Cal_051922a</v>
      </c>
      <c r="P4514" s="50">
        <f>Cal_051922a!$Q$3</f>
        <v>1.8382409380942635</v>
      </c>
      <c r="Q4514" s="50">
        <f>Cal_051922a!$R$3</f>
        <v>0.56187208580813652</v>
      </c>
      <c r="R4514" s="46">
        <v>119.6</v>
      </c>
      <c r="S4514" s="46">
        <v>76.349999999999994</v>
      </c>
      <c r="T4514" s="50">
        <f t="shared" si="1331"/>
        <v>0.63200000000000001</v>
      </c>
      <c r="U4514" s="79">
        <f t="shared" si="1306"/>
        <v>118.96799999999999</v>
      </c>
      <c r="V4514" s="79">
        <f t="shared" si="1307"/>
        <v>75.717999999999989</v>
      </c>
      <c r="W4514" s="465">
        <f t="shared" si="1308"/>
        <v>0.91881725276772308</v>
      </c>
      <c r="X4514" s="465">
        <f t="shared" si="1309"/>
        <v>0.42955879998753627</v>
      </c>
      <c r="Y4514" s="43">
        <f>Cal_051922a!$A$3</f>
        <v>20220519</v>
      </c>
      <c r="Z4514" s="86" t="s">
        <v>1599</v>
      </c>
      <c r="AA4514" s="43">
        <v>20221204</v>
      </c>
      <c r="AE4514" s="689" t="s">
        <v>1250</v>
      </c>
      <c r="AF4514" s="130">
        <v>1</v>
      </c>
      <c r="AG4514" s="130" t="s">
        <v>1634</v>
      </c>
      <c r="AH4514"/>
    </row>
    <row r="4515" spans="1:35" x14ac:dyDescent="0.2">
      <c r="A4515" t="s">
        <v>1450</v>
      </c>
      <c r="B4515" s="45">
        <v>20211110</v>
      </c>
      <c r="C4515" s="107" t="s">
        <v>70</v>
      </c>
      <c r="D4515" s="107">
        <v>11</v>
      </c>
      <c r="E4515" s="107">
        <v>20</v>
      </c>
      <c r="H4515" s="107" t="s">
        <v>10</v>
      </c>
      <c r="I4515" s="107">
        <v>290</v>
      </c>
      <c r="J4515" s="107">
        <v>0</v>
      </c>
      <c r="K4515" s="43">
        <v>5</v>
      </c>
      <c r="L4515" s="43">
        <v>1</v>
      </c>
      <c r="M4515" s="43">
        <v>0</v>
      </c>
      <c r="N4515" s="49">
        <v>1</v>
      </c>
      <c r="O4515" s="43" t="str">
        <f>Cal_051922a!$E$2</f>
        <v>Cal_051922a</v>
      </c>
      <c r="P4515" s="50">
        <f>Cal_051922a!$Q$3</f>
        <v>1.8382409380942635</v>
      </c>
      <c r="Q4515" s="50">
        <f>Cal_051922a!$R$3</f>
        <v>0.56187208580813652</v>
      </c>
      <c r="R4515" s="46">
        <v>124.9</v>
      </c>
      <c r="S4515" s="46">
        <v>79.930000000000007</v>
      </c>
      <c r="T4515" s="50">
        <f t="shared" si="1331"/>
        <v>0.63200000000000001</v>
      </c>
      <c r="U4515" s="79">
        <f t="shared" ref="U4515:U4578" si="1333">(R4515-T4515)*(L4515+M4515)/L4515</f>
        <v>124.268</v>
      </c>
      <c r="V4515" s="79">
        <f t="shared" ref="V4515:V4578" si="1334">(S4515-T4515)*(L4515+M4515)/L4515</f>
        <v>79.298000000000002</v>
      </c>
      <c r="W4515" s="465">
        <f t="shared" ref="W4515:W4578" si="1335">(Q4515*P4515/(P4515-1)*(U4515-V4515)*(K4515)/I4515)/N4515</f>
        <v>0.95535749958299432</v>
      </c>
      <c r="X4515" s="465">
        <f t="shared" ref="X4515:X4578" si="1336">(Q4515*P4515/(P4515-1)*(P4515*V4515-U4515)*(K4515)/I4515)/N4515</f>
        <v>0.4567707160511551</v>
      </c>
      <c r="Y4515" s="43">
        <f>Cal_051922a!$A$3</f>
        <v>20220519</v>
      </c>
      <c r="Z4515" s="86" t="s">
        <v>1599</v>
      </c>
      <c r="AA4515" s="43">
        <v>20221204</v>
      </c>
      <c r="AE4515" s="689" t="s">
        <v>1250</v>
      </c>
      <c r="AF4515" s="130">
        <v>1</v>
      </c>
      <c r="AG4515" s="130" t="s">
        <v>1634</v>
      </c>
      <c r="AH4515" t="s">
        <v>1458</v>
      </c>
    </row>
    <row r="4516" spans="1:35" x14ac:dyDescent="0.2">
      <c r="A4516" t="s">
        <v>1450</v>
      </c>
      <c r="B4516" s="45">
        <v>20211110</v>
      </c>
      <c r="C4516" s="107" t="s">
        <v>70</v>
      </c>
      <c r="D4516" s="107">
        <v>11</v>
      </c>
      <c r="E4516" s="107">
        <v>20</v>
      </c>
      <c r="H4516" s="107" t="s">
        <v>11</v>
      </c>
      <c r="I4516" s="107">
        <v>290</v>
      </c>
      <c r="J4516" s="107">
        <v>0</v>
      </c>
      <c r="K4516" s="43">
        <v>5</v>
      </c>
      <c r="L4516" s="43">
        <v>1</v>
      </c>
      <c r="M4516" s="43">
        <v>0</v>
      </c>
      <c r="N4516" s="49">
        <v>1</v>
      </c>
      <c r="O4516" s="43" t="str">
        <f>Cal_051922a!$E$2</f>
        <v>Cal_051922a</v>
      </c>
      <c r="P4516" s="50">
        <f>Cal_051922a!$Q$3</f>
        <v>1.8382409380942635</v>
      </c>
      <c r="Q4516" s="50">
        <f>Cal_051922a!$R$3</f>
        <v>0.56187208580813652</v>
      </c>
      <c r="R4516" s="46">
        <v>122.7</v>
      </c>
      <c r="S4516" s="46">
        <v>77.8</v>
      </c>
      <c r="T4516" s="50">
        <f t="shared" si="1331"/>
        <v>0.63200000000000001</v>
      </c>
      <c r="U4516" s="79">
        <f t="shared" si="1333"/>
        <v>122.068</v>
      </c>
      <c r="V4516" s="79">
        <f t="shared" si="1334"/>
        <v>77.167999999999992</v>
      </c>
      <c r="W4516" s="465">
        <f t="shared" si="1335"/>
        <v>0.95387039651493111</v>
      </c>
      <c r="X4516" s="465">
        <f t="shared" si="1336"/>
        <v>0.42032706299295103</v>
      </c>
      <c r="Y4516" s="43">
        <f>Cal_051922a!$A$3</f>
        <v>20220519</v>
      </c>
      <c r="Z4516" s="86" t="s">
        <v>1599</v>
      </c>
      <c r="AA4516" s="43">
        <v>20221204</v>
      </c>
      <c r="AE4516" s="689" t="s">
        <v>1250</v>
      </c>
      <c r="AF4516" s="130">
        <v>1</v>
      </c>
      <c r="AG4516" s="130" t="s">
        <v>1634</v>
      </c>
      <c r="AH4516" t="s">
        <v>1459</v>
      </c>
    </row>
    <row r="4517" spans="1:35" x14ac:dyDescent="0.2">
      <c r="A4517" t="s">
        <v>1450</v>
      </c>
      <c r="B4517" s="45">
        <v>20211110</v>
      </c>
      <c r="C4517" s="107" t="s">
        <v>70</v>
      </c>
      <c r="D4517" s="107">
        <v>11</v>
      </c>
      <c r="E4517" s="107">
        <v>20</v>
      </c>
      <c r="H4517" s="107" t="s">
        <v>10</v>
      </c>
      <c r="I4517" s="107">
        <v>290</v>
      </c>
      <c r="J4517" s="107">
        <v>10</v>
      </c>
      <c r="K4517" s="43">
        <v>5</v>
      </c>
      <c r="L4517" s="43">
        <v>1</v>
      </c>
      <c r="M4517" s="43">
        <v>0</v>
      </c>
      <c r="N4517" s="49">
        <v>1</v>
      </c>
      <c r="O4517" s="43" t="str">
        <f>Cal_051922a!$E$2</f>
        <v>Cal_051922a</v>
      </c>
      <c r="P4517" s="50">
        <f>Cal_051922a!$Q$3</f>
        <v>1.8382409380942635</v>
      </c>
      <c r="Q4517" s="50">
        <f>Cal_051922a!$R$3</f>
        <v>0.56187208580813652</v>
      </c>
      <c r="R4517" s="46">
        <v>79.290000000000006</v>
      </c>
      <c r="S4517" s="46">
        <v>51.25</v>
      </c>
      <c r="T4517" s="50">
        <f t="shared" si="1331"/>
        <v>0.63200000000000001</v>
      </c>
      <c r="U4517" s="79">
        <f t="shared" si="1333"/>
        <v>78.658000000000001</v>
      </c>
      <c r="V4517" s="79">
        <f t="shared" si="1334"/>
        <v>50.618000000000002</v>
      </c>
      <c r="W4517" s="465">
        <f t="shared" si="1335"/>
        <v>0.59569100040709722</v>
      </c>
      <c r="X4517" s="465">
        <f t="shared" si="1336"/>
        <v>0.30570759752689081</v>
      </c>
      <c r="Y4517" s="43">
        <f>Cal_051922a!$A$3</f>
        <v>20220519</v>
      </c>
      <c r="Z4517" s="86" t="s">
        <v>1599</v>
      </c>
      <c r="AA4517" s="43">
        <v>20221204</v>
      </c>
      <c r="AE4517" s="689" t="s">
        <v>1250</v>
      </c>
      <c r="AF4517" s="130">
        <v>1</v>
      </c>
      <c r="AG4517" s="130">
        <v>0</v>
      </c>
      <c r="AH4517"/>
    </row>
    <row r="4518" spans="1:35" s="115" customFormat="1" ht="13.5" thickBot="1" x14ac:dyDescent="0.25">
      <c r="A4518" s="407" t="s">
        <v>1450</v>
      </c>
      <c r="B4518" s="114">
        <v>20211110</v>
      </c>
      <c r="C4518" s="140" t="s">
        <v>70</v>
      </c>
      <c r="D4518" s="140">
        <v>11</v>
      </c>
      <c r="E4518" s="140">
        <v>20</v>
      </c>
      <c r="F4518" s="140"/>
      <c r="G4518" s="140"/>
      <c r="H4518" s="140" t="s">
        <v>11</v>
      </c>
      <c r="I4518" s="140">
        <v>290</v>
      </c>
      <c r="J4518" s="140">
        <v>10</v>
      </c>
      <c r="K4518" s="43">
        <v>5</v>
      </c>
      <c r="L4518" s="43">
        <v>1</v>
      </c>
      <c r="M4518" s="43">
        <v>0</v>
      </c>
      <c r="N4518" s="49">
        <v>1</v>
      </c>
      <c r="O4518" s="43" t="str">
        <f>Cal_051922a!$E$2</f>
        <v>Cal_051922a</v>
      </c>
      <c r="P4518" s="50">
        <f>Cal_051922a!$Q$3</f>
        <v>1.8382409380942635</v>
      </c>
      <c r="Q4518" s="50">
        <f>Cal_051922a!$R$3</f>
        <v>0.56187208580813652</v>
      </c>
      <c r="R4518" s="118">
        <v>79.88</v>
      </c>
      <c r="S4518" s="118">
        <v>51.43</v>
      </c>
      <c r="T4518" s="50">
        <f t="shared" ref="T4518" si="1337">AVERAGE(0.765, 0.963, 0.949, 0.629, 0.835, 0.766)</f>
        <v>0.8178333333333333</v>
      </c>
      <c r="U4518" s="79">
        <f t="shared" si="1333"/>
        <v>79.062166666666656</v>
      </c>
      <c r="V4518" s="79">
        <f t="shared" si="1334"/>
        <v>50.612166666666667</v>
      </c>
      <c r="W4518" s="465">
        <f t="shared" si="1335"/>
        <v>0.60440117552003958</v>
      </c>
      <c r="X4518" s="465">
        <f t="shared" si="1336"/>
        <v>0.29689354319138067</v>
      </c>
      <c r="Y4518" s="43">
        <f>Cal_051922a!$A$3</f>
        <v>20220519</v>
      </c>
      <c r="Z4518" s="48" t="s">
        <v>2007</v>
      </c>
      <c r="AA4518" s="43">
        <v>20230214</v>
      </c>
      <c r="AB4518" s="121"/>
      <c r="AE4518" s="689" t="s">
        <v>1250</v>
      </c>
      <c r="AF4518" s="508">
        <v>1</v>
      </c>
      <c r="AG4518" s="508"/>
      <c r="AH4518" s="407"/>
      <c r="AI4518" s="407"/>
    </row>
    <row r="4519" spans="1:35" x14ac:dyDescent="0.2">
      <c r="A4519" t="s">
        <v>1450</v>
      </c>
      <c r="B4519" s="45">
        <v>20211110</v>
      </c>
      <c r="C4519" s="107" t="s">
        <v>69</v>
      </c>
      <c r="D4519" s="107">
        <v>12</v>
      </c>
      <c r="E4519" s="107">
        <v>5</v>
      </c>
      <c r="H4519" s="107" t="s">
        <v>10</v>
      </c>
      <c r="I4519" s="107">
        <v>290</v>
      </c>
      <c r="J4519" s="107">
        <v>0</v>
      </c>
      <c r="K4519" s="43">
        <v>5</v>
      </c>
      <c r="L4519" s="43">
        <v>1</v>
      </c>
      <c r="M4519" s="43">
        <v>0</v>
      </c>
      <c r="N4519" s="49">
        <v>1</v>
      </c>
      <c r="O4519" s="43" t="str">
        <f>Cal_051922a!$E$2</f>
        <v>Cal_051922a</v>
      </c>
      <c r="P4519" s="50">
        <f>Cal_051922a!$Q$3</f>
        <v>1.8382409380942635</v>
      </c>
      <c r="Q4519" s="50">
        <f>Cal_051922a!$R$3</f>
        <v>0.56187208580813652</v>
      </c>
      <c r="R4519" s="46">
        <v>114.3</v>
      </c>
      <c r="S4519" s="46">
        <v>71.959999999999994</v>
      </c>
      <c r="T4519" s="50">
        <f t="shared" si="1331"/>
        <v>0.63200000000000001</v>
      </c>
      <c r="U4519" s="79">
        <f t="shared" si="1333"/>
        <v>113.66799999999999</v>
      </c>
      <c r="V4519" s="79">
        <f t="shared" si="1334"/>
        <v>71.327999999999989</v>
      </c>
      <c r="W4519" s="465">
        <f t="shared" si="1335"/>
        <v>0.89948491288289933</v>
      </c>
      <c r="X4519" s="465">
        <f t="shared" si="1336"/>
        <v>0.37071460494545194</v>
      </c>
      <c r="Y4519" s="43">
        <f>Cal_051922a!$A$3</f>
        <v>20220519</v>
      </c>
      <c r="Z4519" s="86" t="s">
        <v>1599</v>
      </c>
      <c r="AA4519" s="43">
        <v>20221204</v>
      </c>
      <c r="AE4519" s="689" t="s">
        <v>1250</v>
      </c>
      <c r="AF4519" s="130">
        <v>1</v>
      </c>
      <c r="AG4519" s="130" t="s">
        <v>1634</v>
      </c>
      <c r="AH4519" t="s">
        <v>1460</v>
      </c>
    </row>
    <row r="4520" spans="1:35" x14ac:dyDescent="0.2">
      <c r="A4520" t="s">
        <v>1450</v>
      </c>
      <c r="B4520" s="45">
        <v>20211110</v>
      </c>
      <c r="C4520" s="107" t="s">
        <v>69</v>
      </c>
      <c r="D4520" s="107">
        <v>12</v>
      </c>
      <c r="E4520" s="107">
        <v>5</v>
      </c>
      <c r="H4520" s="107" t="s">
        <v>11</v>
      </c>
      <c r="I4520" s="107">
        <v>290</v>
      </c>
      <c r="J4520" s="107">
        <v>0</v>
      </c>
      <c r="K4520" s="43">
        <v>5</v>
      </c>
      <c r="L4520" s="43">
        <v>1</v>
      </c>
      <c r="M4520" s="43">
        <v>0</v>
      </c>
      <c r="N4520" s="49">
        <v>1</v>
      </c>
      <c r="O4520" s="43" t="str">
        <f>Cal_051922a!$E$2</f>
        <v>Cal_051922a</v>
      </c>
      <c r="P4520" s="50">
        <f>Cal_051922a!$Q$3</f>
        <v>1.8382409380942635</v>
      </c>
      <c r="Q4520" s="50">
        <f>Cal_051922a!$R$3</f>
        <v>0.56187208580813652</v>
      </c>
      <c r="R4520" s="46">
        <v>102</v>
      </c>
      <c r="S4520" s="46">
        <v>66.349999999999994</v>
      </c>
      <c r="T4520" s="50">
        <f t="shared" si="1331"/>
        <v>0.63200000000000001</v>
      </c>
      <c r="U4520" s="79">
        <f t="shared" si="1333"/>
        <v>101.36799999999999</v>
      </c>
      <c r="V4520" s="79">
        <f t="shared" si="1334"/>
        <v>65.717999999999989</v>
      </c>
      <c r="W4520" s="465">
        <f t="shared" si="1335"/>
        <v>0.7573603482351291</v>
      </c>
      <c r="X4520" s="465">
        <f t="shared" si="1336"/>
        <v>0.41293703726065939</v>
      </c>
      <c r="Y4520" s="43">
        <f>Cal_051922a!$A$3</f>
        <v>20220519</v>
      </c>
      <c r="Z4520" s="86" t="s">
        <v>1599</v>
      </c>
      <c r="AA4520" s="43">
        <v>20221204</v>
      </c>
      <c r="AE4520" s="689" t="s">
        <v>1250</v>
      </c>
      <c r="AF4520" s="130">
        <v>1</v>
      </c>
      <c r="AG4520" s="130" t="s">
        <v>1634</v>
      </c>
      <c r="AH4520" t="s">
        <v>1461</v>
      </c>
    </row>
    <row r="4521" spans="1:35" x14ac:dyDescent="0.2">
      <c r="A4521" t="s">
        <v>1450</v>
      </c>
      <c r="B4521" s="45">
        <v>20211110</v>
      </c>
      <c r="C4521" s="107" t="s">
        <v>69</v>
      </c>
      <c r="D4521" s="107">
        <v>12</v>
      </c>
      <c r="E4521" s="107">
        <v>6</v>
      </c>
      <c r="H4521" s="107" t="s">
        <v>10</v>
      </c>
      <c r="I4521" s="107">
        <v>290</v>
      </c>
      <c r="J4521" s="107">
        <v>0</v>
      </c>
      <c r="K4521" s="43">
        <v>5</v>
      </c>
      <c r="L4521" s="43">
        <v>1</v>
      </c>
      <c r="M4521" s="43">
        <v>0</v>
      </c>
      <c r="N4521" s="49">
        <v>1</v>
      </c>
      <c r="O4521" s="43" t="str">
        <f>Cal_051922a!$E$2</f>
        <v>Cal_051922a</v>
      </c>
      <c r="P4521" s="50">
        <f>Cal_051922a!$Q$3</f>
        <v>1.8382409380942635</v>
      </c>
      <c r="Q4521" s="50">
        <f>Cal_051922a!$R$3</f>
        <v>0.56187208580813652</v>
      </c>
      <c r="R4521" s="46">
        <v>114.6</v>
      </c>
      <c r="S4521" s="46">
        <v>70.540000000000006</v>
      </c>
      <c r="T4521" s="43">
        <f t="shared" ref="T4521:T4522" si="1338">AVERAGE(0.752,0.643,0.766,0.706,0.634,0.813)</f>
        <v>0.71899999999999997</v>
      </c>
      <c r="U4521" s="79">
        <f t="shared" si="1333"/>
        <v>113.881</v>
      </c>
      <c r="V4521" s="79">
        <f t="shared" si="1334"/>
        <v>69.821000000000012</v>
      </c>
      <c r="W4521" s="465">
        <f t="shared" si="1335"/>
        <v>0.93602515969817035</v>
      </c>
      <c r="X4521" s="465">
        <f t="shared" si="1336"/>
        <v>0.30733790297417946</v>
      </c>
      <c r="Y4521" s="43">
        <f>Cal_051922a!$A$3</f>
        <v>20220519</v>
      </c>
      <c r="Z4521" s="48" t="s">
        <v>1604</v>
      </c>
      <c r="AA4521" s="43">
        <v>20221204</v>
      </c>
      <c r="AE4521" s="689" t="s">
        <v>1250</v>
      </c>
      <c r="AF4521" s="130">
        <v>1</v>
      </c>
      <c r="AG4521" s="130" t="s">
        <v>1634</v>
      </c>
      <c r="AH4521"/>
    </row>
    <row r="4522" spans="1:35" x14ac:dyDescent="0.2">
      <c r="A4522" t="s">
        <v>1450</v>
      </c>
      <c r="B4522" s="45">
        <v>20211110</v>
      </c>
      <c r="C4522" s="107" t="s">
        <v>69</v>
      </c>
      <c r="D4522" s="107">
        <v>12</v>
      </c>
      <c r="E4522" s="107">
        <v>6</v>
      </c>
      <c r="H4522" s="107" t="s">
        <v>11</v>
      </c>
      <c r="I4522" s="107">
        <v>290</v>
      </c>
      <c r="J4522" s="107">
        <v>0</v>
      </c>
      <c r="K4522" s="43">
        <v>5</v>
      </c>
      <c r="L4522" s="43">
        <v>1</v>
      </c>
      <c r="M4522" s="43">
        <v>0</v>
      </c>
      <c r="N4522" s="49">
        <v>1</v>
      </c>
      <c r="O4522" s="43" t="str">
        <f>Cal_051922a!$E$2</f>
        <v>Cal_051922a</v>
      </c>
      <c r="P4522" s="50">
        <f>Cal_051922a!$Q$3</f>
        <v>1.8382409380942635</v>
      </c>
      <c r="Q4522" s="50">
        <f>Cal_051922a!$R$3</f>
        <v>0.56187208580813652</v>
      </c>
      <c r="R4522" s="46">
        <v>106</v>
      </c>
      <c r="S4522" s="46">
        <v>66.69</v>
      </c>
      <c r="T4522" s="43">
        <f t="shared" si="1338"/>
        <v>0.71899999999999997</v>
      </c>
      <c r="U4522" s="79">
        <f t="shared" si="1333"/>
        <v>105.28100000000001</v>
      </c>
      <c r="V4522" s="79">
        <f t="shared" si="1334"/>
        <v>65.971000000000004</v>
      </c>
      <c r="W4522" s="465">
        <f t="shared" si="1335"/>
        <v>0.83511459436529933</v>
      </c>
      <c r="X4522" s="465">
        <f t="shared" si="1336"/>
        <v>0.33968818141215407</v>
      </c>
      <c r="Y4522" s="43">
        <f>Cal_051922a!$A$3</f>
        <v>20220519</v>
      </c>
      <c r="Z4522" s="48" t="s">
        <v>1604</v>
      </c>
      <c r="AA4522" s="43">
        <v>20221204</v>
      </c>
      <c r="AE4522" s="689" t="s">
        <v>1250</v>
      </c>
      <c r="AF4522" s="130">
        <v>1</v>
      </c>
      <c r="AG4522" s="130" t="s">
        <v>1634</v>
      </c>
      <c r="AH4522"/>
    </row>
    <row r="4523" spans="1:35" s="82" customFormat="1" x14ac:dyDescent="0.2">
      <c r="A4523" s="155" t="s">
        <v>1450</v>
      </c>
      <c r="B4523" s="81">
        <v>20211110</v>
      </c>
      <c r="C4523" s="126" t="s">
        <v>69</v>
      </c>
      <c r="D4523" s="126">
        <v>12</v>
      </c>
      <c r="E4523" s="126">
        <v>6</v>
      </c>
      <c r="F4523" s="107"/>
      <c r="G4523" s="107"/>
      <c r="H4523" s="126" t="s">
        <v>10</v>
      </c>
      <c r="I4523" s="126">
        <v>294</v>
      </c>
      <c r="J4523" s="126">
        <v>5</v>
      </c>
      <c r="K4523" s="82">
        <v>5</v>
      </c>
      <c r="L4523" s="82">
        <v>1</v>
      </c>
      <c r="M4523" s="82">
        <v>0</v>
      </c>
      <c r="N4523" s="83">
        <v>1</v>
      </c>
      <c r="O4523" s="82" t="str">
        <f>Cal_051922a!$E$2</f>
        <v>Cal_051922a</v>
      </c>
      <c r="P4523" s="158">
        <f>Cal_051922a!$Q$3</f>
        <v>1.8382409380942635</v>
      </c>
      <c r="Q4523" s="158">
        <f>Cal_051922a!$R$3</f>
        <v>0.56187208580813652</v>
      </c>
      <c r="R4523" s="84">
        <v>93.99</v>
      </c>
      <c r="S4523" s="84">
        <v>57</v>
      </c>
      <c r="T4523" s="158">
        <f t="shared" ref="T4523:T4526" si="1339">AVERAGE(0.956,0.827, 0.866, 0.702, 0.821, 0.64)</f>
        <v>0.80199999999999994</v>
      </c>
      <c r="U4523" s="125">
        <f t="shared" si="1333"/>
        <v>93.187999999999988</v>
      </c>
      <c r="V4523" s="125">
        <f t="shared" si="1334"/>
        <v>56.198</v>
      </c>
      <c r="W4523" s="459">
        <f t="shared" si="1335"/>
        <v>0.77513621581256253</v>
      </c>
      <c r="X4523" s="459">
        <f t="shared" si="1336"/>
        <v>0.21201440778194111</v>
      </c>
      <c r="Y4523" s="82">
        <f>Cal_051922a!$A$3</f>
        <v>20220519</v>
      </c>
      <c r="Z4523" s="694" t="s">
        <v>1553</v>
      </c>
      <c r="AA4523" s="372">
        <v>20220914</v>
      </c>
      <c r="AB4523" s="48"/>
      <c r="AC4523" s="43"/>
      <c r="AD4523" s="43"/>
      <c r="AE4523" s="689" t="s">
        <v>1250</v>
      </c>
      <c r="AF4523" s="567">
        <v>1</v>
      </c>
      <c r="AG4523" s="130" t="s">
        <v>1634</v>
      </c>
      <c r="AH4523" s="155" t="s">
        <v>198</v>
      </c>
      <c r="AI4523" s="155"/>
    </row>
    <row r="4524" spans="1:35" s="82" customFormat="1" x14ac:dyDescent="0.2">
      <c r="A4524" s="155" t="s">
        <v>1450</v>
      </c>
      <c r="B4524" s="81">
        <v>20211110</v>
      </c>
      <c r="C4524" s="126" t="s">
        <v>69</v>
      </c>
      <c r="D4524" s="126">
        <v>12</v>
      </c>
      <c r="E4524" s="126">
        <v>6</v>
      </c>
      <c r="F4524" s="107"/>
      <c r="G4524" s="107"/>
      <c r="H4524" s="126" t="s">
        <v>11</v>
      </c>
      <c r="I4524" s="126">
        <v>294</v>
      </c>
      <c r="J4524" s="126">
        <v>5</v>
      </c>
      <c r="K4524" s="82">
        <v>5</v>
      </c>
      <c r="L4524" s="82">
        <v>1</v>
      </c>
      <c r="M4524" s="82">
        <v>0</v>
      </c>
      <c r="N4524" s="83">
        <v>1</v>
      </c>
      <c r="O4524" s="82" t="str">
        <f>Cal_051922a!$E$2</f>
        <v>Cal_051922a</v>
      </c>
      <c r="P4524" s="158">
        <f>Cal_051922a!$Q$3</f>
        <v>1.8382409380942635</v>
      </c>
      <c r="Q4524" s="158">
        <f>Cal_051922a!$R$3</f>
        <v>0.56187208580813652</v>
      </c>
      <c r="R4524" s="84">
        <v>86.63</v>
      </c>
      <c r="S4524" s="84">
        <v>51.88</v>
      </c>
      <c r="T4524" s="158">
        <f t="shared" si="1339"/>
        <v>0.80199999999999994</v>
      </c>
      <c r="U4524" s="125">
        <f t="shared" si="1333"/>
        <v>85.827999999999989</v>
      </c>
      <c r="V4524" s="125">
        <f t="shared" si="1334"/>
        <v>51.078000000000003</v>
      </c>
      <c r="W4524" s="459">
        <f t="shared" si="1335"/>
        <v>0.72819636386824949</v>
      </c>
      <c r="X4524" s="459">
        <f t="shared" si="1336"/>
        <v>0.16901847566269579</v>
      </c>
      <c r="Y4524" s="82">
        <f>Cal_051922a!$A$3</f>
        <v>20220519</v>
      </c>
      <c r="Z4524" s="694" t="s">
        <v>1553</v>
      </c>
      <c r="AA4524" s="372">
        <v>20220914</v>
      </c>
      <c r="AB4524" s="48"/>
      <c r="AC4524" s="43"/>
      <c r="AD4524" s="43"/>
      <c r="AE4524" s="689" t="s">
        <v>1250</v>
      </c>
      <c r="AF4524" s="567">
        <v>1</v>
      </c>
      <c r="AG4524" s="130" t="s">
        <v>1634</v>
      </c>
      <c r="AH4524" s="155" t="s">
        <v>199</v>
      </c>
      <c r="AI4524" s="155"/>
    </row>
    <row r="4525" spans="1:35" s="372" customFormat="1" x14ac:dyDescent="0.2">
      <c r="A4525" s="371" t="s">
        <v>1450</v>
      </c>
      <c r="B4525" s="462">
        <v>20211110</v>
      </c>
      <c r="C4525" s="373" t="s">
        <v>69</v>
      </c>
      <c r="D4525" s="373">
        <v>12</v>
      </c>
      <c r="E4525" s="373">
        <v>6</v>
      </c>
      <c r="F4525" s="107"/>
      <c r="G4525" s="107"/>
      <c r="H4525" s="373" t="s">
        <v>10</v>
      </c>
      <c r="I4525" s="373">
        <v>552</v>
      </c>
      <c r="J4525" s="373">
        <v>20</v>
      </c>
      <c r="K4525" s="372">
        <v>5</v>
      </c>
      <c r="L4525" s="372">
        <v>1</v>
      </c>
      <c r="M4525" s="372">
        <v>0</v>
      </c>
      <c r="N4525" s="375">
        <v>1</v>
      </c>
      <c r="O4525" s="82" t="str">
        <f>Cal_051922a!$E$2</f>
        <v>Cal_051922a</v>
      </c>
      <c r="P4525" s="158">
        <f>Cal_051922a!$Q$3</f>
        <v>1.8382409380942635</v>
      </c>
      <c r="Q4525" s="158">
        <f>Cal_051922a!$R$3</f>
        <v>0.56187208580813652</v>
      </c>
      <c r="R4525" s="376">
        <v>104.9</v>
      </c>
      <c r="S4525" s="376">
        <v>63.53</v>
      </c>
      <c r="T4525" s="158">
        <f t="shared" si="1339"/>
        <v>0.80199999999999994</v>
      </c>
      <c r="U4525" s="378">
        <f t="shared" si="1333"/>
        <v>104.098</v>
      </c>
      <c r="V4525" s="378">
        <f t="shared" si="1334"/>
        <v>62.728000000000002</v>
      </c>
      <c r="W4525" s="464">
        <f t="shared" si="1335"/>
        <v>0.46172933846989211</v>
      </c>
      <c r="X4525" s="464">
        <f t="shared" si="1336"/>
        <v>0.12512761905856809</v>
      </c>
      <c r="Y4525" s="82">
        <f>Cal_051922a!$A$3</f>
        <v>20220519</v>
      </c>
      <c r="Z4525" s="694" t="s">
        <v>1554</v>
      </c>
      <c r="AA4525" s="372">
        <v>20220914</v>
      </c>
      <c r="AB4525" s="48"/>
      <c r="AC4525" s="43"/>
      <c r="AD4525" s="43"/>
      <c r="AE4525" s="689" t="s">
        <v>1250</v>
      </c>
      <c r="AF4525" s="628">
        <v>1</v>
      </c>
      <c r="AG4525" s="130" t="s">
        <v>1634</v>
      </c>
      <c r="AH4525" s="371" t="s">
        <v>206</v>
      </c>
      <c r="AI4525" s="371"/>
    </row>
    <row r="4526" spans="1:35" s="372" customFormat="1" x14ac:dyDescent="0.2">
      <c r="A4526" s="371" t="s">
        <v>1450</v>
      </c>
      <c r="B4526" s="462">
        <v>20211110</v>
      </c>
      <c r="C4526" s="373" t="s">
        <v>69</v>
      </c>
      <c r="D4526" s="373">
        <v>12</v>
      </c>
      <c r="E4526" s="373">
        <v>6</v>
      </c>
      <c r="F4526" s="107"/>
      <c r="G4526" s="107"/>
      <c r="H4526" s="373" t="s">
        <v>11</v>
      </c>
      <c r="I4526" s="373">
        <v>551</v>
      </c>
      <c r="J4526" s="373">
        <v>20</v>
      </c>
      <c r="K4526" s="372">
        <v>5</v>
      </c>
      <c r="L4526" s="372">
        <v>1</v>
      </c>
      <c r="M4526" s="372">
        <v>0</v>
      </c>
      <c r="N4526" s="375">
        <v>1</v>
      </c>
      <c r="O4526" s="82" t="str">
        <f>Cal_051922a!$E$2</f>
        <v>Cal_051922a</v>
      </c>
      <c r="P4526" s="158">
        <f>Cal_051922a!$Q$3</f>
        <v>1.8382409380942635</v>
      </c>
      <c r="Q4526" s="158">
        <f>Cal_051922a!$R$3</f>
        <v>0.56187208580813652</v>
      </c>
      <c r="R4526" s="376">
        <v>130.80000000000001</v>
      </c>
      <c r="S4526" s="376">
        <v>78.599999999999994</v>
      </c>
      <c r="T4526" s="158">
        <f t="shared" si="1339"/>
        <v>0.80199999999999994</v>
      </c>
      <c r="U4526" s="378">
        <f t="shared" si="1333"/>
        <v>129.99800000000002</v>
      </c>
      <c r="V4526" s="378">
        <f t="shared" si="1334"/>
        <v>77.797999999999988</v>
      </c>
      <c r="W4526" s="464">
        <f t="shared" si="1335"/>
        <v>0.58366000114968264</v>
      </c>
      <c r="X4526" s="464">
        <f t="shared" si="1336"/>
        <v>0.14550653334780614</v>
      </c>
      <c r="Y4526" s="82">
        <f>Cal_051922a!$A$3</f>
        <v>20220519</v>
      </c>
      <c r="Z4526" s="694" t="s">
        <v>1554</v>
      </c>
      <c r="AA4526" s="372">
        <v>20220914</v>
      </c>
      <c r="AB4526" s="48"/>
      <c r="AC4526" s="43"/>
      <c r="AD4526" s="43"/>
      <c r="AE4526" s="689" t="s">
        <v>1250</v>
      </c>
      <c r="AF4526" s="628">
        <v>1</v>
      </c>
      <c r="AG4526" s="130" t="s">
        <v>1634</v>
      </c>
      <c r="AH4526" s="371" t="s">
        <v>209</v>
      </c>
      <c r="AI4526" s="371"/>
    </row>
    <row r="4527" spans="1:35" x14ac:dyDescent="0.2">
      <c r="A4527" t="s">
        <v>1450</v>
      </c>
      <c r="B4527" s="45">
        <v>20211110</v>
      </c>
      <c r="C4527" s="107" t="s">
        <v>69</v>
      </c>
      <c r="D4527" s="107">
        <v>12</v>
      </c>
      <c r="E4527" s="107">
        <v>10</v>
      </c>
      <c r="H4527" s="107" t="s">
        <v>10</v>
      </c>
      <c r="I4527" s="107">
        <v>290</v>
      </c>
      <c r="J4527" s="107">
        <v>0</v>
      </c>
      <c r="K4527" s="43">
        <v>5</v>
      </c>
      <c r="L4527" s="43">
        <v>1</v>
      </c>
      <c r="M4527" s="43">
        <v>0</v>
      </c>
      <c r="N4527" s="49">
        <v>1</v>
      </c>
      <c r="O4527" s="43" t="str">
        <f>Cal_051922a!$E$2</f>
        <v>Cal_051922a</v>
      </c>
      <c r="P4527" s="50">
        <f>Cal_051922a!$Q$3</f>
        <v>1.8382409380942635</v>
      </c>
      <c r="Q4527" s="50">
        <f>Cal_051922a!$R$3</f>
        <v>0.56187208580813652</v>
      </c>
      <c r="R4527" s="46">
        <v>114.6</v>
      </c>
      <c r="S4527" s="46">
        <v>72.45</v>
      </c>
      <c r="T4527" s="50">
        <f t="shared" ref="T4527:T4528" si="1340">AVERAGE(0.671,0.64,0.73,0.476,0.832,0.443)</f>
        <v>0.63200000000000001</v>
      </c>
      <c r="U4527" s="79">
        <f t="shared" si="1333"/>
        <v>113.96799999999999</v>
      </c>
      <c r="V4527" s="79">
        <f t="shared" si="1334"/>
        <v>71.817999999999998</v>
      </c>
      <c r="W4527" s="465">
        <f t="shared" si="1335"/>
        <v>0.8954484902695844</v>
      </c>
      <c r="X4527" s="465">
        <f t="shared" si="1336"/>
        <v>0.38347688225448162</v>
      </c>
      <c r="Y4527" s="43">
        <f>Cal_051922a!$A$3</f>
        <v>20220519</v>
      </c>
      <c r="Z4527" s="86" t="s">
        <v>1599</v>
      </c>
      <c r="AA4527" s="43">
        <v>20221204</v>
      </c>
      <c r="AE4527" s="689" t="s">
        <v>1250</v>
      </c>
      <c r="AF4527" s="130">
        <v>1</v>
      </c>
      <c r="AG4527" s="130" t="s">
        <v>1634</v>
      </c>
      <c r="AH4527"/>
    </row>
    <row r="4528" spans="1:35" x14ac:dyDescent="0.2">
      <c r="A4528" t="s">
        <v>1450</v>
      </c>
      <c r="B4528" s="45">
        <v>20211110</v>
      </c>
      <c r="C4528" s="107" t="s">
        <v>69</v>
      </c>
      <c r="D4528" s="107">
        <v>12</v>
      </c>
      <c r="E4528" s="107">
        <v>10</v>
      </c>
      <c r="H4528" s="107" t="s">
        <v>11</v>
      </c>
      <c r="I4528" s="107">
        <v>290</v>
      </c>
      <c r="J4528" s="107">
        <v>0</v>
      </c>
      <c r="K4528" s="43">
        <v>5</v>
      </c>
      <c r="L4528" s="43">
        <v>1</v>
      </c>
      <c r="M4528" s="43">
        <v>0</v>
      </c>
      <c r="N4528" s="49">
        <v>1</v>
      </c>
      <c r="O4528" s="43" t="str">
        <f>Cal_051922a!$E$2</f>
        <v>Cal_051922a</v>
      </c>
      <c r="P4528" s="50">
        <f>Cal_051922a!$Q$3</f>
        <v>1.8382409380942635</v>
      </c>
      <c r="Q4528" s="50">
        <f>Cal_051922a!$R$3</f>
        <v>0.56187208580813652</v>
      </c>
      <c r="R4528" s="46">
        <v>105.1</v>
      </c>
      <c r="S4528" s="46">
        <v>66.31</v>
      </c>
      <c r="T4528" s="50">
        <f t="shared" si="1340"/>
        <v>0.63200000000000001</v>
      </c>
      <c r="U4528" s="79">
        <f t="shared" si="1333"/>
        <v>104.46799999999999</v>
      </c>
      <c r="V4528" s="79">
        <f t="shared" si="1334"/>
        <v>65.677999999999997</v>
      </c>
      <c r="W4528" s="465">
        <f t="shared" si="1335"/>
        <v>0.8240675430025427</v>
      </c>
      <c r="X4528" s="465">
        <f t="shared" si="1336"/>
        <v>0.34551752782420797</v>
      </c>
      <c r="Y4528" s="43">
        <f>Cal_051922a!$A$3</f>
        <v>20220519</v>
      </c>
      <c r="Z4528" s="86" t="s">
        <v>1599</v>
      </c>
      <c r="AA4528" s="43">
        <v>20221204</v>
      </c>
      <c r="AE4528" s="689" t="s">
        <v>1250</v>
      </c>
      <c r="AF4528" s="130">
        <v>1</v>
      </c>
      <c r="AG4528" s="130" t="s">
        <v>1634</v>
      </c>
      <c r="AH4528"/>
    </row>
    <row r="4529" spans="1:35" s="82" customFormat="1" x14ac:dyDescent="0.2">
      <c r="A4529" s="155" t="s">
        <v>1450</v>
      </c>
      <c r="B4529" s="81">
        <v>20211110</v>
      </c>
      <c r="C4529" s="126" t="s">
        <v>69</v>
      </c>
      <c r="D4529" s="126">
        <v>12</v>
      </c>
      <c r="E4529" s="126">
        <v>10</v>
      </c>
      <c r="F4529" s="107"/>
      <c r="G4529" s="107"/>
      <c r="H4529" s="126" t="s">
        <v>10</v>
      </c>
      <c r="I4529" s="126">
        <v>293</v>
      </c>
      <c r="J4529" s="126">
        <v>5</v>
      </c>
      <c r="K4529" s="82">
        <v>5</v>
      </c>
      <c r="L4529" s="82">
        <v>1</v>
      </c>
      <c r="M4529" s="82">
        <v>0</v>
      </c>
      <c r="N4529" s="83">
        <v>1</v>
      </c>
      <c r="O4529" s="82" t="str">
        <f>Cal_051922a!$E$2</f>
        <v>Cal_051922a</v>
      </c>
      <c r="P4529" s="158">
        <f>Cal_051922a!$Q$3</f>
        <v>1.8382409380942635</v>
      </c>
      <c r="Q4529" s="158">
        <f>Cal_051922a!$R$3</f>
        <v>0.56187208580813652</v>
      </c>
      <c r="R4529" s="84">
        <v>124.3</v>
      </c>
      <c r="S4529" s="84">
        <v>75.39</v>
      </c>
      <c r="T4529" s="158">
        <f t="shared" ref="T4529:T4532" si="1341">AVERAGE(0.956,0.827, 0.866, 0.702, 0.821, 0.64)</f>
        <v>0.80199999999999994</v>
      </c>
      <c r="U4529" s="125">
        <f t="shared" si="1333"/>
        <v>123.49799999999999</v>
      </c>
      <c r="V4529" s="125">
        <f t="shared" si="1334"/>
        <v>74.587999999999994</v>
      </c>
      <c r="W4529" s="459">
        <f t="shared" si="1335"/>
        <v>1.0284213167773761</v>
      </c>
      <c r="X4529" s="459">
        <f t="shared" si="1336"/>
        <v>0.28623198483672685</v>
      </c>
      <c r="Y4529" s="82">
        <f>Cal_051922a!$A$3</f>
        <v>20220519</v>
      </c>
      <c r="Z4529" s="694" t="s">
        <v>1553</v>
      </c>
      <c r="AA4529" s="372">
        <v>20220914</v>
      </c>
      <c r="AB4529" s="48"/>
      <c r="AC4529" s="43"/>
      <c r="AD4529" s="43"/>
      <c r="AE4529" s="689" t="s">
        <v>1250</v>
      </c>
      <c r="AF4529" s="567">
        <v>1</v>
      </c>
      <c r="AG4529" s="130" t="s">
        <v>1634</v>
      </c>
      <c r="AH4529" s="155" t="s">
        <v>196</v>
      </c>
      <c r="AI4529" s="155"/>
    </row>
    <row r="4530" spans="1:35" s="82" customFormat="1" x14ac:dyDescent="0.2">
      <c r="A4530" s="155" t="s">
        <v>1450</v>
      </c>
      <c r="B4530" s="81">
        <v>20211110</v>
      </c>
      <c r="C4530" s="126" t="s">
        <v>69</v>
      </c>
      <c r="D4530" s="126">
        <v>12</v>
      </c>
      <c r="E4530" s="126">
        <v>10</v>
      </c>
      <c r="F4530" s="107"/>
      <c r="G4530" s="107"/>
      <c r="H4530" s="126" t="s">
        <v>11</v>
      </c>
      <c r="I4530" s="126">
        <v>293</v>
      </c>
      <c r="J4530" s="126">
        <v>5</v>
      </c>
      <c r="K4530" s="82">
        <v>5</v>
      </c>
      <c r="L4530" s="82">
        <v>1</v>
      </c>
      <c r="M4530" s="82">
        <v>0</v>
      </c>
      <c r="N4530" s="83">
        <v>1</v>
      </c>
      <c r="O4530" s="82" t="str">
        <f>Cal_051922a!$E$2</f>
        <v>Cal_051922a</v>
      </c>
      <c r="P4530" s="158">
        <f>Cal_051922a!$Q$3</f>
        <v>1.8382409380942635</v>
      </c>
      <c r="Q4530" s="158">
        <f>Cal_051922a!$R$3</f>
        <v>0.56187208580813652</v>
      </c>
      <c r="R4530" s="84">
        <v>110.8</v>
      </c>
      <c r="S4530" s="84">
        <v>67.73</v>
      </c>
      <c r="T4530" s="158">
        <f t="shared" si="1341"/>
        <v>0.80199999999999994</v>
      </c>
      <c r="U4530" s="125">
        <f t="shared" si="1333"/>
        <v>109.99799999999999</v>
      </c>
      <c r="V4530" s="125">
        <f t="shared" si="1334"/>
        <v>66.927999999999997</v>
      </c>
      <c r="W4530" s="459">
        <f t="shared" si="1335"/>
        <v>0.90562474163977913</v>
      </c>
      <c r="X4530" s="459">
        <f t="shared" si="1336"/>
        <v>0.27401697244866313</v>
      </c>
      <c r="Y4530" s="82">
        <f>Cal_051922a!$A$3</f>
        <v>20220519</v>
      </c>
      <c r="Z4530" s="694" t="s">
        <v>1553</v>
      </c>
      <c r="AA4530" s="372">
        <v>20220914</v>
      </c>
      <c r="AB4530" s="48"/>
      <c r="AC4530" s="43"/>
      <c r="AD4530" s="43"/>
      <c r="AE4530" s="689" t="s">
        <v>1250</v>
      </c>
      <c r="AF4530" s="567">
        <v>1</v>
      </c>
      <c r="AG4530" s="130" t="s">
        <v>1634</v>
      </c>
      <c r="AH4530" s="155" t="s">
        <v>197</v>
      </c>
      <c r="AI4530" s="155"/>
    </row>
    <row r="4531" spans="1:35" s="372" customFormat="1" x14ac:dyDescent="0.2">
      <c r="A4531" s="371" t="s">
        <v>1450</v>
      </c>
      <c r="B4531" s="462">
        <v>20211110</v>
      </c>
      <c r="C4531" s="373" t="s">
        <v>69</v>
      </c>
      <c r="D4531" s="373">
        <v>12</v>
      </c>
      <c r="E4531" s="373">
        <v>10</v>
      </c>
      <c r="F4531" s="107"/>
      <c r="G4531" s="107"/>
      <c r="H4531" s="373" t="s">
        <v>10</v>
      </c>
      <c r="I4531" s="373">
        <v>551</v>
      </c>
      <c r="J4531" s="373">
        <v>20</v>
      </c>
      <c r="K4531" s="372">
        <v>5</v>
      </c>
      <c r="L4531" s="372">
        <v>1</v>
      </c>
      <c r="M4531" s="372">
        <v>0</v>
      </c>
      <c r="N4531" s="375">
        <f>1/3</f>
        <v>0.33333333333333331</v>
      </c>
      <c r="O4531" s="82" t="str">
        <f>Cal_051922a!$E$2</f>
        <v>Cal_051922a</v>
      </c>
      <c r="P4531" s="158">
        <f>Cal_051922a!$Q$3</f>
        <v>1.8382409380942635</v>
      </c>
      <c r="Q4531" s="158">
        <f>Cal_051922a!$R$3</f>
        <v>0.56187208580813652</v>
      </c>
      <c r="R4531" s="376">
        <v>38.020000000000003</v>
      </c>
      <c r="S4531" s="376">
        <v>22.78</v>
      </c>
      <c r="T4531" s="158">
        <f t="shared" si="1341"/>
        <v>0.80199999999999994</v>
      </c>
      <c r="U4531" s="378">
        <f t="shared" si="1333"/>
        <v>37.218000000000004</v>
      </c>
      <c r="V4531" s="378">
        <f t="shared" si="1334"/>
        <v>21.978000000000002</v>
      </c>
      <c r="W4531" s="464">
        <f t="shared" si="1335"/>
        <v>0.51120565617937708</v>
      </c>
      <c r="X4531" s="464">
        <f t="shared" si="1336"/>
        <v>0.10676480945672479</v>
      </c>
      <c r="Y4531" s="82">
        <f>Cal_051922a!$A$3</f>
        <v>20220519</v>
      </c>
      <c r="Z4531" s="694" t="s">
        <v>1554</v>
      </c>
      <c r="AA4531" s="372">
        <v>20220914</v>
      </c>
      <c r="AB4531" s="48"/>
      <c r="AC4531" s="43"/>
      <c r="AD4531" s="43"/>
      <c r="AE4531" s="689" t="s">
        <v>1250</v>
      </c>
      <c r="AF4531" s="628">
        <v>1</v>
      </c>
      <c r="AG4531" s="130" t="s">
        <v>1634</v>
      </c>
      <c r="AH4531" s="371" t="s">
        <v>204</v>
      </c>
      <c r="AI4531" s="371"/>
    </row>
    <row r="4532" spans="1:35" s="372" customFormat="1" x14ac:dyDescent="0.2">
      <c r="A4532" s="371" t="s">
        <v>1450</v>
      </c>
      <c r="B4532" s="462">
        <v>20211110</v>
      </c>
      <c r="C4532" s="373" t="s">
        <v>69</v>
      </c>
      <c r="D4532" s="373">
        <v>12</v>
      </c>
      <c r="E4532" s="373">
        <v>10</v>
      </c>
      <c r="F4532" s="107"/>
      <c r="G4532" s="107"/>
      <c r="H4532" s="373" t="s">
        <v>11</v>
      </c>
      <c r="I4532" s="373">
        <v>551</v>
      </c>
      <c r="J4532" s="373">
        <v>20</v>
      </c>
      <c r="K4532" s="372">
        <v>5</v>
      </c>
      <c r="L4532" s="372">
        <v>1</v>
      </c>
      <c r="M4532" s="372">
        <v>0</v>
      </c>
      <c r="N4532" s="375">
        <v>1</v>
      </c>
      <c r="O4532" s="82" t="str">
        <f>Cal_051922a!$E$2</f>
        <v>Cal_051922a</v>
      </c>
      <c r="P4532" s="158">
        <f>Cal_051922a!$Q$3</f>
        <v>1.8382409380942635</v>
      </c>
      <c r="Q4532" s="158">
        <f>Cal_051922a!$R$3</f>
        <v>0.56187208580813652</v>
      </c>
      <c r="R4532" s="376">
        <v>151.30000000000001</v>
      </c>
      <c r="S4532" s="376">
        <v>89.43</v>
      </c>
      <c r="T4532" s="158">
        <f t="shared" si="1341"/>
        <v>0.80199999999999994</v>
      </c>
      <c r="U4532" s="378">
        <f t="shared" si="1333"/>
        <v>150.49800000000002</v>
      </c>
      <c r="V4532" s="378">
        <f t="shared" si="1334"/>
        <v>88.628</v>
      </c>
      <c r="W4532" s="464">
        <f t="shared" si="1335"/>
        <v>0.69178245730135746</v>
      </c>
      <c r="X4532" s="464">
        <f t="shared" si="1336"/>
        <v>0.13888891753402971</v>
      </c>
      <c r="Y4532" s="82">
        <f>Cal_051922a!$A$3</f>
        <v>20220519</v>
      </c>
      <c r="Z4532" s="694" t="s">
        <v>1554</v>
      </c>
      <c r="AA4532" s="372">
        <v>20220914</v>
      </c>
      <c r="AB4532" s="48"/>
      <c r="AC4532" s="43"/>
      <c r="AD4532" s="43"/>
      <c r="AE4532" s="689" t="s">
        <v>1250</v>
      </c>
      <c r="AF4532" s="628">
        <v>1</v>
      </c>
      <c r="AG4532" s="130" t="s">
        <v>1634</v>
      </c>
      <c r="AH4532" s="371" t="s">
        <v>205</v>
      </c>
      <c r="AI4532" s="371"/>
    </row>
    <row r="4533" spans="1:35" x14ac:dyDescent="0.2">
      <c r="A4533" t="s">
        <v>1450</v>
      </c>
      <c r="B4533" s="45">
        <v>20211110</v>
      </c>
      <c r="C4533" s="107" t="s">
        <v>69</v>
      </c>
      <c r="D4533" s="107">
        <v>12</v>
      </c>
      <c r="E4533" s="107">
        <v>14</v>
      </c>
      <c r="H4533" s="107" t="s">
        <v>10</v>
      </c>
      <c r="I4533" s="107">
        <v>290</v>
      </c>
      <c r="J4533" s="107">
        <v>0</v>
      </c>
      <c r="K4533" s="43">
        <v>5</v>
      </c>
      <c r="L4533" s="43">
        <v>1</v>
      </c>
      <c r="M4533" s="43">
        <v>0</v>
      </c>
      <c r="N4533" s="49">
        <v>1</v>
      </c>
      <c r="O4533" s="43" t="str">
        <f>Cal_051922a!$E$2</f>
        <v>Cal_051922a</v>
      </c>
      <c r="P4533" s="50">
        <f>Cal_051922a!$Q$3</f>
        <v>1.8382409380942635</v>
      </c>
      <c r="Q4533" s="50">
        <f>Cal_051922a!$R$3</f>
        <v>0.56187208580813652</v>
      </c>
      <c r="R4533" s="46">
        <v>184.4</v>
      </c>
      <c r="S4533" s="46">
        <v>112.3</v>
      </c>
      <c r="T4533" s="50">
        <f t="shared" ref="T4533:T4534" si="1342">AVERAGE(0.671,0.64,0.73,0.476,0.832,0.443)</f>
        <v>0.63200000000000001</v>
      </c>
      <c r="U4533" s="79">
        <f t="shared" si="1333"/>
        <v>183.768</v>
      </c>
      <c r="V4533" s="79">
        <f t="shared" si="1334"/>
        <v>111.66799999999999</v>
      </c>
      <c r="W4533" s="465">
        <f t="shared" si="1335"/>
        <v>1.5317161601052682</v>
      </c>
      <c r="X4533" s="465">
        <f t="shared" si="1336"/>
        <v>0.45685270144778795</v>
      </c>
      <c r="Y4533" s="43">
        <f>Cal_051922a!$A$3</f>
        <v>20220519</v>
      </c>
      <c r="Z4533" s="86" t="s">
        <v>1599</v>
      </c>
      <c r="AA4533" s="43">
        <v>20221204</v>
      </c>
      <c r="AE4533" s="689" t="s">
        <v>1250</v>
      </c>
      <c r="AF4533" s="130">
        <v>1</v>
      </c>
      <c r="AG4533" s="130" t="s">
        <v>2214</v>
      </c>
      <c r="AH4533" t="s">
        <v>1868</v>
      </c>
    </row>
    <row r="4534" spans="1:35" x14ac:dyDescent="0.2">
      <c r="A4534" t="s">
        <v>1450</v>
      </c>
      <c r="B4534" s="45">
        <v>20211110</v>
      </c>
      <c r="C4534" s="107" t="s">
        <v>69</v>
      </c>
      <c r="D4534" s="107">
        <v>12</v>
      </c>
      <c r="E4534" s="107">
        <v>14</v>
      </c>
      <c r="H4534" s="107" t="s">
        <v>11</v>
      </c>
      <c r="I4534" s="107">
        <v>290</v>
      </c>
      <c r="J4534" s="107">
        <v>0</v>
      </c>
      <c r="K4534" s="43">
        <v>5</v>
      </c>
      <c r="L4534" s="43">
        <v>1</v>
      </c>
      <c r="M4534" s="43">
        <v>0</v>
      </c>
      <c r="N4534" s="49">
        <v>1</v>
      </c>
      <c r="O4534" s="43" t="str">
        <f>Cal_051922a!$E$2</f>
        <v>Cal_051922a</v>
      </c>
      <c r="P4534" s="50">
        <f>Cal_051922a!$Q$3</f>
        <v>1.8382409380942635</v>
      </c>
      <c r="Q4534" s="50">
        <f>Cal_051922a!$R$3</f>
        <v>0.56187208580813652</v>
      </c>
      <c r="R4534" s="46">
        <v>148.80000000000001</v>
      </c>
      <c r="S4534" s="46">
        <v>93.48</v>
      </c>
      <c r="T4534" s="50">
        <f t="shared" si="1342"/>
        <v>0.63200000000000001</v>
      </c>
      <c r="U4534" s="79">
        <f t="shared" si="1333"/>
        <v>148.16800000000001</v>
      </c>
      <c r="V4534" s="79">
        <f t="shared" si="1334"/>
        <v>92.847999999999999</v>
      </c>
      <c r="W4534" s="465">
        <f t="shared" si="1335"/>
        <v>1.1752363103609351</v>
      </c>
      <c r="X4534" s="465">
        <f t="shared" si="1336"/>
        <v>0.47818849940979713</v>
      </c>
      <c r="Y4534" s="43">
        <f>Cal_051922a!$A$3</f>
        <v>20220519</v>
      </c>
      <c r="Z4534" s="86" t="s">
        <v>1599</v>
      </c>
      <c r="AA4534" s="43">
        <v>20221204</v>
      </c>
      <c r="AE4534" s="689" t="s">
        <v>1250</v>
      </c>
      <c r="AF4534" s="130">
        <v>1</v>
      </c>
      <c r="AG4534" s="130" t="s">
        <v>2214</v>
      </c>
      <c r="AH4534" t="s">
        <v>1869</v>
      </c>
    </row>
    <row r="4535" spans="1:35" s="82" customFormat="1" x14ac:dyDescent="0.2">
      <c r="A4535" s="155" t="s">
        <v>1450</v>
      </c>
      <c r="B4535" s="81">
        <v>20211110</v>
      </c>
      <c r="C4535" s="126" t="s">
        <v>69</v>
      </c>
      <c r="D4535" s="126">
        <v>12</v>
      </c>
      <c r="E4535" s="126">
        <v>14</v>
      </c>
      <c r="F4535" s="107"/>
      <c r="G4535" s="107"/>
      <c r="H4535" s="126" t="s">
        <v>10</v>
      </c>
      <c r="I4535" s="126">
        <v>293</v>
      </c>
      <c r="J4535" s="126">
        <v>5</v>
      </c>
      <c r="K4535" s="82">
        <v>5</v>
      </c>
      <c r="L4535" s="82">
        <v>1</v>
      </c>
      <c r="M4535" s="82">
        <v>0</v>
      </c>
      <c r="N4535" s="83">
        <v>1</v>
      </c>
      <c r="O4535" s="82" t="str">
        <f>Cal_051922a!$E$2</f>
        <v>Cal_051922a</v>
      </c>
      <c r="P4535" s="158">
        <f>Cal_051922a!$Q$3</f>
        <v>1.8382409380942635</v>
      </c>
      <c r="Q4535" s="158">
        <f>Cal_051922a!$R$3</f>
        <v>0.56187208580813652</v>
      </c>
      <c r="R4535" s="84">
        <v>144.4</v>
      </c>
      <c r="S4535" s="84">
        <v>87.52</v>
      </c>
      <c r="T4535" s="158">
        <f t="shared" ref="T4535:T4538" si="1343">AVERAGE(0.956,0.827, 0.866, 0.702, 0.821, 0.64)</f>
        <v>0.80199999999999994</v>
      </c>
      <c r="U4535" s="125">
        <f t="shared" si="1333"/>
        <v>143.59800000000001</v>
      </c>
      <c r="V4535" s="125">
        <f t="shared" si="1334"/>
        <v>86.717999999999989</v>
      </c>
      <c r="W4535" s="459">
        <f t="shared" si="1335"/>
        <v>1.1960049989428991</v>
      </c>
      <c r="X4535" s="459">
        <f t="shared" si="1336"/>
        <v>0.33244602547620067</v>
      </c>
      <c r="Y4535" s="82">
        <f>Cal_051922a!$A$3</f>
        <v>20220519</v>
      </c>
      <c r="Z4535" s="694" t="s">
        <v>1553</v>
      </c>
      <c r="AA4535" s="372">
        <v>20220914</v>
      </c>
      <c r="AB4535" s="48"/>
      <c r="AC4535" s="43"/>
      <c r="AD4535" s="43"/>
      <c r="AE4535" s="689" t="s">
        <v>1250</v>
      </c>
      <c r="AF4535" s="567">
        <v>1</v>
      </c>
      <c r="AG4535" s="130" t="s">
        <v>1634</v>
      </c>
      <c r="AH4535" s="155" t="s">
        <v>192</v>
      </c>
      <c r="AI4535" s="155"/>
    </row>
    <row r="4536" spans="1:35" s="82" customFormat="1" x14ac:dyDescent="0.2">
      <c r="A4536" s="155" t="s">
        <v>1450</v>
      </c>
      <c r="B4536" s="81">
        <v>20211110</v>
      </c>
      <c r="C4536" s="126" t="s">
        <v>69</v>
      </c>
      <c r="D4536" s="126">
        <v>12</v>
      </c>
      <c r="E4536" s="126">
        <v>14</v>
      </c>
      <c r="F4536" s="107"/>
      <c r="G4536" s="107"/>
      <c r="H4536" s="126" t="s">
        <v>11</v>
      </c>
      <c r="I4536" s="126">
        <v>294</v>
      </c>
      <c r="J4536" s="126">
        <v>5</v>
      </c>
      <c r="K4536" s="82">
        <v>5</v>
      </c>
      <c r="L4536" s="82">
        <v>1</v>
      </c>
      <c r="M4536" s="82">
        <v>0</v>
      </c>
      <c r="N4536" s="83">
        <v>1</v>
      </c>
      <c r="O4536" s="82" t="str">
        <f>Cal_051922a!$E$2</f>
        <v>Cal_051922a</v>
      </c>
      <c r="P4536" s="158">
        <f>Cal_051922a!$Q$3</f>
        <v>1.8382409380942635</v>
      </c>
      <c r="Q4536" s="158">
        <f>Cal_051922a!$R$3</f>
        <v>0.56187208580813652</v>
      </c>
      <c r="R4536" s="84">
        <v>150.5</v>
      </c>
      <c r="S4536" s="84">
        <v>90.16</v>
      </c>
      <c r="T4536" s="158">
        <f t="shared" si="1343"/>
        <v>0.80199999999999994</v>
      </c>
      <c r="U4536" s="125">
        <f t="shared" si="1333"/>
        <v>149.69800000000001</v>
      </c>
      <c r="V4536" s="125">
        <f t="shared" si="1334"/>
        <v>89.35799999999999</v>
      </c>
      <c r="W4536" s="459">
        <f t="shared" si="1335"/>
        <v>1.2644422617499338</v>
      </c>
      <c r="X4536" s="459">
        <f t="shared" si="1336"/>
        <v>0.30518308831870999</v>
      </c>
      <c r="Y4536" s="82">
        <f>Cal_051922a!$A$3</f>
        <v>20220519</v>
      </c>
      <c r="Z4536" s="694" t="s">
        <v>1553</v>
      </c>
      <c r="AA4536" s="372">
        <v>20220914</v>
      </c>
      <c r="AB4536" s="48"/>
      <c r="AC4536" s="43"/>
      <c r="AD4536" s="43"/>
      <c r="AE4536" s="689" t="s">
        <v>1250</v>
      </c>
      <c r="AF4536" s="567">
        <v>1</v>
      </c>
      <c r="AG4536" s="130" t="s">
        <v>1634</v>
      </c>
      <c r="AH4536" s="155" t="s">
        <v>195</v>
      </c>
      <c r="AI4536" s="155"/>
    </row>
    <row r="4537" spans="1:35" s="372" customFormat="1" x14ac:dyDescent="0.2">
      <c r="A4537" s="371" t="s">
        <v>1450</v>
      </c>
      <c r="B4537" s="462">
        <v>20211110</v>
      </c>
      <c r="C4537" s="373" t="s">
        <v>69</v>
      </c>
      <c r="D4537" s="373">
        <v>12</v>
      </c>
      <c r="E4537" s="373">
        <v>14</v>
      </c>
      <c r="F4537" s="107"/>
      <c r="G4537" s="107"/>
      <c r="H4537" s="373" t="s">
        <v>10</v>
      </c>
      <c r="I4537" s="373">
        <v>550</v>
      </c>
      <c r="J4537" s="373">
        <v>20</v>
      </c>
      <c r="K4537" s="372">
        <v>5</v>
      </c>
      <c r="L4537" s="372">
        <v>1</v>
      </c>
      <c r="M4537" s="372">
        <v>0</v>
      </c>
      <c r="N4537" s="375">
        <v>1</v>
      </c>
      <c r="O4537" s="82" t="str">
        <f>Cal_051922a!$E$2</f>
        <v>Cal_051922a</v>
      </c>
      <c r="P4537" s="158">
        <f>Cal_051922a!$Q$3</f>
        <v>1.8382409380942635</v>
      </c>
      <c r="Q4537" s="158">
        <f>Cal_051922a!$R$3</f>
        <v>0.56187208580813652</v>
      </c>
      <c r="R4537" s="376">
        <v>232.7</v>
      </c>
      <c r="S4537" s="376">
        <v>138.69999999999999</v>
      </c>
      <c r="T4537" s="158">
        <f t="shared" si="1343"/>
        <v>0.80199999999999994</v>
      </c>
      <c r="U4537" s="378">
        <f t="shared" si="1333"/>
        <v>231.898</v>
      </c>
      <c r="V4537" s="378">
        <f t="shared" si="1334"/>
        <v>137.898</v>
      </c>
      <c r="W4537" s="464">
        <f t="shared" si="1335"/>
        <v>1.0529462242962957</v>
      </c>
      <c r="X4537" s="464">
        <f t="shared" si="1336"/>
        <v>0.24186117511215463</v>
      </c>
      <c r="Y4537" s="82">
        <f>Cal_051922a!$A$3</f>
        <v>20220519</v>
      </c>
      <c r="Z4537" s="694" t="s">
        <v>1554</v>
      </c>
      <c r="AA4537" s="372">
        <v>20220914</v>
      </c>
      <c r="AB4537" s="48"/>
      <c r="AC4537" s="43"/>
      <c r="AD4537" s="43"/>
      <c r="AE4537" s="689" t="s">
        <v>1250</v>
      </c>
      <c r="AF4537" s="628">
        <v>1</v>
      </c>
      <c r="AG4537" s="130" t="s">
        <v>1634</v>
      </c>
      <c r="AH4537" s="371" t="s">
        <v>202</v>
      </c>
      <c r="AI4537" s="371"/>
    </row>
    <row r="4538" spans="1:35" s="372" customFormat="1" x14ac:dyDescent="0.2">
      <c r="A4538" s="371" t="s">
        <v>1450</v>
      </c>
      <c r="B4538" s="462">
        <v>20211110</v>
      </c>
      <c r="C4538" s="373" t="s">
        <v>69</v>
      </c>
      <c r="D4538" s="373">
        <v>12</v>
      </c>
      <c r="E4538" s="373">
        <v>14</v>
      </c>
      <c r="F4538" s="107"/>
      <c r="G4538" s="107"/>
      <c r="H4538" s="373" t="s">
        <v>11</v>
      </c>
      <c r="I4538" s="373">
        <v>550</v>
      </c>
      <c r="J4538" s="373">
        <v>20</v>
      </c>
      <c r="K4538" s="372">
        <v>5</v>
      </c>
      <c r="L4538" s="372">
        <v>1</v>
      </c>
      <c r="M4538" s="372">
        <v>0</v>
      </c>
      <c r="N4538" s="375">
        <v>1</v>
      </c>
      <c r="O4538" s="82" t="str">
        <f>Cal_051922a!$E$2</f>
        <v>Cal_051922a</v>
      </c>
      <c r="P4538" s="158">
        <f>Cal_051922a!$Q$3</f>
        <v>1.8382409380942635</v>
      </c>
      <c r="Q4538" s="158">
        <f>Cal_051922a!$R$3</f>
        <v>0.56187208580813652</v>
      </c>
      <c r="R4538" s="376">
        <v>198.1</v>
      </c>
      <c r="S4538" s="376">
        <v>116.9</v>
      </c>
      <c r="T4538" s="158">
        <f t="shared" si="1343"/>
        <v>0.80199999999999994</v>
      </c>
      <c r="U4538" s="378">
        <f t="shared" si="1333"/>
        <v>197.298</v>
      </c>
      <c r="V4538" s="378">
        <f t="shared" si="1334"/>
        <v>116.098</v>
      </c>
      <c r="W4538" s="464">
        <f t="shared" si="1335"/>
        <v>0.90956631290275747</v>
      </c>
      <c r="X4538" s="464">
        <f t="shared" si="1336"/>
        <v>0.180547752975807</v>
      </c>
      <c r="Y4538" s="82">
        <f>Cal_051922a!$A$3</f>
        <v>20220519</v>
      </c>
      <c r="Z4538" s="694" t="s">
        <v>1554</v>
      </c>
      <c r="AA4538" s="372">
        <v>20220914</v>
      </c>
      <c r="AB4538" s="48"/>
      <c r="AC4538" s="43"/>
      <c r="AD4538" s="43"/>
      <c r="AE4538" s="689" t="s">
        <v>1250</v>
      </c>
      <c r="AF4538" s="628">
        <v>1</v>
      </c>
      <c r="AG4538" s="130" t="s">
        <v>1634</v>
      </c>
      <c r="AH4538" s="371" t="s">
        <v>203</v>
      </c>
      <c r="AI4538" s="371"/>
    </row>
    <row r="4539" spans="1:35" x14ac:dyDescent="0.2">
      <c r="A4539" t="s">
        <v>1450</v>
      </c>
      <c r="B4539" s="45">
        <v>20211110</v>
      </c>
      <c r="C4539" s="107" t="s">
        <v>69</v>
      </c>
      <c r="D4539" s="107">
        <v>12</v>
      </c>
      <c r="E4539" s="107">
        <v>17</v>
      </c>
      <c r="H4539" s="107" t="s">
        <v>10</v>
      </c>
      <c r="I4539" s="107">
        <v>290</v>
      </c>
      <c r="J4539" s="107">
        <v>0</v>
      </c>
      <c r="K4539" s="43">
        <v>10</v>
      </c>
      <c r="L4539" s="43">
        <v>1</v>
      </c>
      <c r="M4539" s="43">
        <v>0</v>
      </c>
      <c r="N4539" s="49">
        <v>1</v>
      </c>
      <c r="O4539" s="43" t="str">
        <f>Cal_051922a!$E$2</f>
        <v>Cal_051922a</v>
      </c>
      <c r="P4539" s="50">
        <f>Cal_051922a!$Q$3</f>
        <v>1.8382409380942635</v>
      </c>
      <c r="Q4539" s="50">
        <f>Cal_051922a!$R$3</f>
        <v>0.56187208580813652</v>
      </c>
      <c r="R4539" s="46">
        <v>132.19999999999999</v>
      </c>
      <c r="S4539" s="46">
        <v>81.02</v>
      </c>
      <c r="T4539" s="50">
        <f t="shared" ref="T4539:T4540" si="1344">AVERAGE(0.671,0.64,0.73,0.476,0.832,0.443)</f>
        <v>0.63200000000000001</v>
      </c>
      <c r="U4539" s="79">
        <f t="shared" si="1333"/>
        <v>131.56799999999998</v>
      </c>
      <c r="V4539" s="79">
        <f t="shared" si="1334"/>
        <v>80.387999999999991</v>
      </c>
      <c r="W4539" s="465">
        <f t="shared" si="1335"/>
        <v>2.1745695720995171</v>
      </c>
      <c r="X4539" s="465">
        <f t="shared" si="1336"/>
        <v>0.68850800863134665</v>
      </c>
      <c r="Y4539" s="43">
        <f>Cal_051922a!$A$3</f>
        <v>20220519</v>
      </c>
      <c r="Z4539" s="86" t="s">
        <v>1599</v>
      </c>
      <c r="AA4539" s="43">
        <v>20221204</v>
      </c>
      <c r="AE4539" s="689" t="s">
        <v>1250</v>
      </c>
      <c r="AF4539" s="130">
        <v>3</v>
      </c>
      <c r="AG4539" s="130" t="s">
        <v>1634</v>
      </c>
      <c r="AH4539" t="s">
        <v>1870</v>
      </c>
    </row>
    <row r="4540" spans="1:35" x14ac:dyDescent="0.2">
      <c r="A4540" t="s">
        <v>1450</v>
      </c>
      <c r="B4540" s="45">
        <v>20211110</v>
      </c>
      <c r="C4540" s="107" t="s">
        <v>69</v>
      </c>
      <c r="D4540" s="107">
        <v>12</v>
      </c>
      <c r="E4540" s="107">
        <v>17</v>
      </c>
      <c r="H4540" s="107" t="s">
        <v>11</v>
      </c>
      <c r="I4540" s="107">
        <v>290</v>
      </c>
      <c r="J4540" s="107">
        <v>0</v>
      </c>
      <c r="K4540" s="43">
        <v>10</v>
      </c>
      <c r="L4540" s="43">
        <v>1</v>
      </c>
      <c r="M4540" s="43">
        <v>0</v>
      </c>
      <c r="N4540" s="49">
        <v>1</v>
      </c>
      <c r="O4540" s="43" t="str">
        <f>Cal_051922a!$E$2</f>
        <v>Cal_051922a</v>
      </c>
      <c r="P4540" s="50">
        <f>Cal_051922a!$Q$3</f>
        <v>1.8382409380942635</v>
      </c>
      <c r="Q4540" s="50">
        <f>Cal_051922a!$R$3</f>
        <v>0.56187208580813652</v>
      </c>
      <c r="R4540" s="46">
        <v>102.1</v>
      </c>
      <c r="S4540" s="46">
        <v>63.32</v>
      </c>
      <c r="T4540" s="50">
        <f t="shared" si="1344"/>
        <v>0.63200000000000001</v>
      </c>
      <c r="U4540" s="79">
        <f t="shared" si="1333"/>
        <v>101.46799999999999</v>
      </c>
      <c r="V4540" s="79">
        <f t="shared" si="1334"/>
        <v>62.688000000000002</v>
      </c>
      <c r="W4540" s="465">
        <f t="shared" si="1335"/>
        <v>1.64771019941421</v>
      </c>
      <c r="X4540" s="465">
        <f t="shared" si="1336"/>
        <v>0.58496889921812856</v>
      </c>
      <c r="Y4540" s="43">
        <f>Cal_051922a!$A$3</f>
        <v>20220519</v>
      </c>
      <c r="Z4540" s="86" t="s">
        <v>1599</v>
      </c>
      <c r="AA4540" s="43">
        <v>20221204</v>
      </c>
      <c r="AE4540" s="689" t="s">
        <v>1250</v>
      </c>
      <c r="AF4540" s="130">
        <v>3</v>
      </c>
      <c r="AG4540" s="130" t="s">
        <v>1634</v>
      </c>
      <c r="AH4540" t="s">
        <v>1870</v>
      </c>
    </row>
    <row r="4541" spans="1:35" x14ac:dyDescent="0.2">
      <c r="A4541" t="s">
        <v>1450</v>
      </c>
      <c r="B4541" s="45">
        <v>20211110</v>
      </c>
      <c r="C4541" s="107" t="s">
        <v>69</v>
      </c>
      <c r="D4541" s="107">
        <v>12</v>
      </c>
      <c r="E4541" s="107">
        <v>21</v>
      </c>
      <c r="H4541" s="107" t="s">
        <v>10</v>
      </c>
      <c r="I4541" s="107">
        <v>290</v>
      </c>
      <c r="J4541" s="107">
        <v>0</v>
      </c>
      <c r="K4541" s="43">
        <v>10</v>
      </c>
      <c r="L4541" s="43">
        <v>1</v>
      </c>
      <c r="M4541" s="43">
        <v>0</v>
      </c>
      <c r="N4541" s="49">
        <v>1</v>
      </c>
      <c r="O4541" s="43" t="str">
        <f>Cal_051922a!$E$2</f>
        <v>Cal_051922a</v>
      </c>
      <c r="P4541" s="50">
        <f>Cal_051922a!$Q$3</f>
        <v>1.8382409380942635</v>
      </c>
      <c r="Q4541" s="50">
        <f>Cal_051922a!$R$3</f>
        <v>0.56187208580813652</v>
      </c>
      <c r="R4541" s="46">
        <v>193.9</v>
      </c>
      <c r="S4541" s="46">
        <v>115</v>
      </c>
      <c r="T4541" s="50">
        <f t="shared" ref="T4541:T4542" si="1345">AVERAGE(0.671,0.64,0.73,0.476,0.832,0.443)</f>
        <v>0.63200000000000001</v>
      </c>
      <c r="U4541" s="79">
        <f t="shared" si="1333"/>
        <v>193.268</v>
      </c>
      <c r="V4541" s="79">
        <f t="shared" si="1334"/>
        <v>114.36799999999999</v>
      </c>
      <c r="W4541" s="465">
        <f t="shared" si="1335"/>
        <v>3.3523552020057048</v>
      </c>
      <c r="X4541" s="465">
        <f t="shared" si="1336"/>
        <v>0.72094500142052187</v>
      </c>
      <c r="Y4541" s="43">
        <f>Cal_051922a!$A$3</f>
        <v>20220519</v>
      </c>
      <c r="Z4541" s="86" t="s">
        <v>1599</v>
      </c>
      <c r="AA4541" s="43">
        <v>20221204</v>
      </c>
      <c r="AE4541" s="689" t="s">
        <v>1250</v>
      </c>
      <c r="AF4541" s="130">
        <v>1</v>
      </c>
      <c r="AG4541" s="130" t="s">
        <v>1634</v>
      </c>
      <c r="AH4541" t="s">
        <v>1600</v>
      </c>
    </row>
    <row r="4542" spans="1:35" x14ac:dyDescent="0.2">
      <c r="A4542" t="s">
        <v>1450</v>
      </c>
      <c r="B4542" s="45">
        <v>20211110</v>
      </c>
      <c r="C4542" s="107" t="s">
        <v>69</v>
      </c>
      <c r="D4542" s="107">
        <v>12</v>
      </c>
      <c r="E4542" s="107">
        <v>21</v>
      </c>
      <c r="H4542" s="107" t="s">
        <v>11</v>
      </c>
      <c r="I4542" s="107">
        <v>285</v>
      </c>
      <c r="J4542" s="107">
        <v>0</v>
      </c>
      <c r="K4542" s="43">
        <v>10</v>
      </c>
      <c r="L4542" s="43">
        <v>1</v>
      </c>
      <c r="M4542" s="43">
        <v>0</v>
      </c>
      <c r="N4542" s="49">
        <v>1</v>
      </c>
      <c r="O4542" s="43" t="str">
        <f>Cal_051922a!$E$2</f>
        <v>Cal_051922a</v>
      </c>
      <c r="P4542" s="50">
        <f>Cal_051922a!$Q$3</f>
        <v>1.8382409380942635</v>
      </c>
      <c r="Q4542" s="50">
        <f>Cal_051922a!$R$3</f>
        <v>0.56187208580813652</v>
      </c>
      <c r="R4542" s="46">
        <v>183.6</v>
      </c>
      <c r="S4542" s="46">
        <v>110.6</v>
      </c>
      <c r="T4542" s="50">
        <f t="shared" si="1345"/>
        <v>0.63200000000000001</v>
      </c>
      <c r="U4542" s="79">
        <f t="shared" si="1333"/>
        <v>182.96799999999999</v>
      </c>
      <c r="V4542" s="79">
        <f t="shared" si="1334"/>
        <v>109.96799999999999</v>
      </c>
      <c r="W4542" s="465">
        <f t="shared" si="1335"/>
        <v>3.1560874136242081</v>
      </c>
      <c r="X4542" s="465">
        <f t="shared" si="1336"/>
        <v>0.82921568500382203</v>
      </c>
      <c r="Y4542" s="43">
        <f>Cal_051922a!$A$3</f>
        <v>20220519</v>
      </c>
      <c r="Z4542" s="86" t="s">
        <v>1599</v>
      </c>
      <c r="AA4542" s="43">
        <v>20221204</v>
      </c>
      <c r="AE4542" s="689" t="s">
        <v>1250</v>
      </c>
      <c r="AF4542" s="130">
        <v>1</v>
      </c>
      <c r="AG4542" s="130" t="s">
        <v>1634</v>
      </c>
      <c r="AH4542" t="s">
        <v>1601</v>
      </c>
    </row>
    <row r="4543" spans="1:35" x14ac:dyDescent="0.2">
      <c r="A4543" t="s">
        <v>1450</v>
      </c>
      <c r="B4543" s="45">
        <v>20211110</v>
      </c>
      <c r="C4543" s="107" t="s">
        <v>69</v>
      </c>
      <c r="D4543" s="107">
        <v>12</v>
      </c>
      <c r="E4543" s="107">
        <v>21</v>
      </c>
      <c r="H4543" s="107" t="s">
        <v>10</v>
      </c>
      <c r="I4543" s="107">
        <v>290</v>
      </c>
      <c r="J4543" s="107">
        <v>10</v>
      </c>
      <c r="K4543" s="43">
        <v>5</v>
      </c>
      <c r="L4543" s="43">
        <v>1</v>
      </c>
      <c r="M4543" s="43">
        <v>0</v>
      </c>
      <c r="N4543" s="49">
        <v>1</v>
      </c>
      <c r="O4543" s="43" t="str">
        <f>Cal_051922a!$E$2</f>
        <v>Cal_051922a</v>
      </c>
      <c r="P4543" s="50">
        <f>Cal_051922a!$Q$3</f>
        <v>1.8382409380942635</v>
      </c>
      <c r="Q4543" s="50">
        <f>Cal_051922a!$R$3</f>
        <v>0.56187208580813652</v>
      </c>
      <c r="R4543" s="46">
        <v>110</v>
      </c>
      <c r="S4543" s="46">
        <v>68.900000000000006</v>
      </c>
      <c r="T4543" s="50">
        <f t="shared" ref="T4543:T4544" si="1346">AVERAGE(0.765, 0.963, 0.949, 0.629, 0.835, 0.766)</f>
        <v>0.8178333333333333</v>
      </c>
      <c r="U4543" s="79">
        <f t="shared" si="1333"/>
        <v>109.18216666666666</v>
      </c>
      <c r="V4543" s="79">
        <f t="shared" si="1334"/>
        <v>68.082166666666666</v>
      </c>
      <c r="W4543" s="465">
        <f t="shared" si="1335"/>
        <v>0.87314194424863378</v>
      </c>
      <c r="X4543" s="465">
        <f t="shared" si="1336"/>
        <v>0.3392562061650814</v>
      </c>
      <c r="Y4543" s="43">
        <f>Cal_051922a!$A$3</f>
        <v>20220519</v>
      </c>
      <c r="Z4543" s="48" t="s">
        <v>2007</v>
      </c>
      <c r="AA4543" s="43">
        <v>20230214</v>
      </c>
      <c r="AE4543" s="689" t="s">
        <v>1250</v>
      </c>
      <c r="AF4543" s="130">
        <v>1</v>
      </c>
      <c r="AG4543" s="571" t="s">
        <v>2014</v>
      </c>
      <c r="AH4543" s="152" t="s">
        <v>2213</v>
      </c>
    </row>
    <row r="4544" spans="1:35" x14ac:dyDescent="0.2">
      <c r="A4544" t="s">
        <v>1450</v>
      </c>
      <c r="B4544" s="45">
        <v>20211110</v>
      </c>
      <c r="C4544" s="107" t="s">
        <v>69</v>
      </c>
      <c r="D4544" s="107">
        <v>12</v>
      </c>
      <c r="E4544" s="107">
        <v>21</v>
      </c>
      <c r="H4544" s="107" t="s">
        <v>11</v>
      </c>
      <c r="I4544" s="107">
        <v>290</v>
      </c>
      <c r="J4544" s="107">
        <v>10</v>
      </c>
      <c r="K4544" s="43">
        <v>5</v>
      </c>
      <c r="L4544" s="43">
        <v>1</v>
      </c>
      <c r="M4544" s="43">
        <v>0</v>
      </c>
      <c r="N4544" s="49">
        <v>1</v>
      </c>
      <c r="O4544" s="43" t="str">
        <f>Cal_051922a!$E$2</f>
        <v>Cal_051922a</v>
      </c>
      <c r="P4544" s="50">
        <f>Cal_051922a!$Q$3</f>
        <v>1.8382409380942635</v>
      </c>
      <c r="Q4544" s="50">
        <f>Cal_051922a!$R$3</f>
        <v>0.56187208580813652</v>
      </c>
      <c r="R4544" s="46">
        <v>95.07</v>
      </c>
      <c r="S4544" s="46">
        <v>60.99</v>
      </c>
      <c r="T4544" s="50">
        <f t="shared" si="1346"/>
        <v>0.8178333333333333</v>
      </c>
      <c r="U4544" s="79">
        <f t="shared" si="1333"/>
        <v>94.252166666666653</v>
      </c>
      <c r="V4544" s="79">
        <f t="shared" si="1334"/>
        <v>60.172166666666669</v>
      </c>
      <c r="W4544" s="465">
        <f t="shared" si="1335"/>
        <v>0.72400675085142174</v>
      </c>
      <c r="X4544" s="465">
        <f t="shared" si="1336"/>
        <v>0.34753117376005244</v>
      </c>
      <c r="Y4544" s="43">
        <f>Cal_051922a!$A$3</f>
        <v>20220519</v>
      </c>
      <c r="Z4544" s="48" t="s">
        <v>2007</v>
      </c>
      <c r="AA4544" s="43">
        <v>20230214</v>
      </c>
      <c r="AE4544" s="689" t="s">
        <v>1250</v>
      </c>
      <c r="AF4544" s="130">
        <v>1</v>
      </c>
      <c r="AG4544" s="571" t="s">
        <v>2014</v>
      </c>
      <c r="AH4544" s="152" t="s">
        <v>2213</v>
      </c>
    </row>
    <row r="4545" spans="1:35" s="82" customFormat="1" x14ac:dyDescent="0.2">
      <c r="A4545" s="155" t="s">
        <v>1450</v>
      </c>
      <c r="B4545" s="81">
        <v>20211110</v>
      </c>
      <c r="C4545" s="126" t="s">
        <v>69</v>
      </c>
      <c r="D4545" s="126">
        <v>12</v>
      </c>
      <c r="E4545" s="126">
        <v>21</v>
      </c>
      <c r="F4545" s="107"/>
      <c r="G4545" s="107"/>
      <c r="H4545" s="126" t="s">
        <v>10</v>
      </c>
      <c r="I4545" s="126">
        <v>293</v>
      </c>
      <c r="J4545" s="126">
        <v>5</v>
      </c>
      <c r="K4545" s="82">
        <v>5</v>
      </c>
      <c r="L4545" s="82">
        <v>1</v>
      </c>
      <c r="M4545" s="82">
        <v>0</v>
      </c>
      <c r="N4545" s="83">
        <v>1</v>
      </c>
      <c r="O4545" s="82" t="str">
        <f>Cal_051922a!$E$2</f>
        <v>Cal_051922a</v>
      </c>
      <c r="P4545" s="158">
        <f>Cal_051922a!$Q$3</f>
        <v>1.8382409380942635</v>
      </c>
      <c r="Q4545" s="158">
        <f>Cal_051922a!$R$3</f>
        <v>0.56187208580813652</v>
      </c>
      <c r="R4545" s="84">
        <v>303.39999999999998</v>
      </c>
      <c r="S4545" s="84">
        <v>178</v>
      </c>
      <c r="T4545" s="158">
        <f t="shared" ref="T4545:T4548" si="1347">AVERAGE(0.956,0.827, 0.866, 0.702, 0.821, 0.64)</f>
        <v>0.80199999999999994</v>
      </c>
      <c r="U4545" s="125">
        <f t="shared" si="1333"/>
        <v>302.59799999999996</v>
      </c>
      <c r="V4545" s="125">
        <f t="shared" si="1334"/>
        <v>177.19800000000001</v>
      </c>
      <c r="W4545" s="459">
        <f t="shared" si="1335"/>
        <v>2.6367620757285408</v>
      </c>
      <c r="X4545" s="459">
        <f t="shared" si="1336"/>
        <v>0.48644723058636063</v>
      </c>
      <c r="Y4545" s="82">
        <f>Cal_051922a!$A$3</f>
        <v>20220519</v>
      </c>
      <c r="Z4545" s="694" t="s">
        <v>1553</v>
      </c>
      <c r="AA4545" s="372">
        <v>20220914</v>
      </c>
      <c r="AB4545" s="48"/>
      <c r="AC4545" s="43"/>
      <c r="AD4545" s="43"/>
      <c r="AE4545" s="689" t="s">
        <v>1250</v>
      </c>
      <c r="AF4545" s="567">
        <v>1</v>
      </c>
      <c r="AG4545" s="130" t="s">
        <v>1634</v>
      </c>
      <c r="AH4545" s="155" t="s">
        <v>190</v>
      </c>
      <c r="AI4545" s="155"/>
    </row>
    <row r="4546" spans="1:35" s="82" customFormat="1" x14ac:dyDescent="0.2">
      <c r="A4546" s="155" t="s">
        <v>1450</v>
      </c>
      <c r="B4546" s="81">
        <v>20211110</v>
      </c>
      <c r="C4546" s="126" t="s">
        <v>69</v>
      </c>
      <c r="D4546" s="126">
        <v>12</v>
      </c>
      <c r="E4546" s="126">
        <v>21</v>
      </c>
      <c r="F4546" s="107"/>
      <c r="G4546" s="107"/>
      <c r="H4546" s="126" t="s">
        <v>11</v>
      </c>
      <c r="I4546" s="126">
        <v>293</v>
      </c>
      <c r="J4546" s="126">
        <v>5</v>
      </c>
      <c r="K4546" s="82">
        <v>5</v>
      </c>
      <c r="L4546" s="82">
        <v>1</v>
      </c>
      <c r="M4546" s="82">
        <v>0</v>
      </c>
      <c r="N4546" s="83">
        <v>1</v>
      </c>
      <c r="O4546" s="82" t="str">
        <f>Cal_051922a!$E$2</f>
        <v>Cal_051922a</v>
      </c>
      <c r="P4546" s="158">
        <f>Cal_051922a!$Q$3</f>
        <v>1.8382409380942635</v>
      </c>
      <c r="Q4546" s="158">
        <f>Cal_051922a!$R$3</f>
        <v>0.56187208580813652</v>
      </c>
      <c r="R4546" s="84">
        <v>288.7</v>
      </c>
      <c r="S4546" s="84">
        <v>166.8</v>
      </c>
      <c r="T4546" s="158">
        <f t="shared" si="1347"/>
        <v>0.80199999999999994</v>
      </c>
      <c r="U4546" s="125">
        <f t="shared" si="1333"/>
        <v>287.89799999999997</v>
      </c>
      <c r="V4546" s="125">
        <f t="shared" si="1334"/>
        <v>165.99800000000002</v>
      </c>
      <c r="W4546" s="459">
        <f t="shared" si="1335"/>
        <v>2.5631682378892275</v>
      </c>
      <c r="X4546" s="459">
        <f t="shared" si="1336"/>
        <v>0.36263509188684895</v>
      </c>
      <c r="Y4546" s="82">
        <f>Cal_051922a!$A$3</f>
        <v>20220519</v>
      </c>
      <c r="Z4546" s="694" t="s">
        <v>1553</v>
      </c>
      <c r="AA4546" s="372">
        <v>20220914</v>
      </c>
      <c r="AB4546" s="48"/>
      <c r="AC4546" s="43"/>
      <c r="AD4546" s="43"/>
      <c r="AE4546" s="689" t="s">
        <v>1250</v>
      </c>
      <c r="AF4546" s="567">
        <v>1</v>
      </c>
      <c r="AG4546" s="130" t="s">
        <v>1634</v>
      </c>
      <c r="AH4546" s="155" t="s">
        <v>191</v>
      </c>
      <c r="AI4546" s="155"/>
    </row>
    <row r="4547" spans="1:35" s="372" customFormat="1" x14ac:dyDescent="0.2">
      <c r="A4547" s="371" t="s">
        <v>1450</v>
      </c>
      <c r="B4547" s="462">
        <v>20211110</v>
      </c>
      <c r="C4547" s="373" t="s">
        <v>69</v>
      </c>
      <c r="D4547" s="373">
        <v>12</v>
      </c>
      <c r="E4547" s="373">
        <v>21</v>
      </c>
      <c r="F4547" s="107"/>
      <c r="G4547" s="107"/>
      <c r="H4547" s="373" t="s">
        <v>10</v>
      </c>
      <c r="I4547" s="373">
        <v>550</v>
      </c>
      <c r="J4547" s="373">
        <v>20</v>
      </c>
      <c r="K4547" s="372">
        <v>5</v>
      </c>
      <c r="L4547" s="372">
        <v>1</v>
      </c>
      <c r="M4547" s="372">
        <v>0</v>
      </c>
      <c r="N4547" s="375">
        <f>1/3</f>
        <v>0.33333333333333331</v>
      </c>
      <c r="O4547" s="82" t="str">
        <f>Cal_051922a!$E$2</f>
        <v>Cal_051922a</v>
      </c>
      <c r="P4547" s="158">
        <f>Cal_051922a!$Q$3</f>
        <v>1.8382409380942635</v>
      </c>
      <c r="Q4547" s="158">
        <f>Cal_051922a!$R$3</f>
        <v>0.56187208580813652</v>
      </c>
      <c r="R4547" s="376">
        <v>166.4</v>
      </c>
      <c r="S4547" s="376">
        <v>99.9</v>
      </c>
      <c r="T4547" s="158">
        <f t="shared" si="1347"/>
        <v>0.80199999999999994</v>
      </c>
      <c r="U4547" s="125">
        <f t="shared" si="1333"/>
        <v>165.59800000000001</v>
      </c>
      <c r="V4547" s="378">
        <f t="shared" si="1334"/>
        <v>99.097999999999999</v>
      </c>
      <c r="W4547" s="459">
        <f t="shared" si="1335"/>
        <v>2.234710337735224</v>
      </c>
      <c r="X4547" s="464">
        <f t="shared" si="1336"/>
        <v>0.55676213467000246</v>
      </c>
      <c r="Y4547" s="82">
        <f>Cal_051922a!$A$3</f>
        <v>20220519</v>
      </c>
      <c r="Z4547" s="694" t="s">
        <v>1553</v>
      </c>
      <c r="AA4547" s="372">
        <v>20220914</v>
      </c>
      <c r="AB4547" s="48"/>
      <c r="AC4547" s="43"/>
      <c r="AD4547" s="43"/>
      <c r="AE4547" s="689" t="s">
        <v>1250</v>
      </c>
      <c r="AF4547" s="628">
        <v>1</v>
      </c>
      <c r="AG4547" s="130" t="s">
        <v>1634</v>
      </c>
      <c r="AH4547" s="371" t="s">
        <v>200</v>
      </c>
      <c r="AI4547" s="371"/>
    </row>
    <row r="4548" spans="1:35" s="610" customFormat="1" ht="13.5" thickBot="1" x14ac:dyDescent="0.25">
      <c r="A4548" s="613" t="s">
        <v>1450</v>
      </c>
      <c r="B4548" s="611">
        <v>20211110</v>
      </c>
      <c r="C4548" s="612" t="s">
        <v>69</v>
      </c>
      <c r="D4548" s="612">
        <v>12</v>
      </c>
      <c r="E4548" s="612">
        <v>21</v>
      </c>
      <c r="F4548" s="140"/>
      <c r="G4548" s="140"/>
      <c r="H4548" s="612" t="s">
        <v>11</v>
      </c>
      <c r="I4548" s="612">
        <v>552</v>
      </c>
      <c r="J4548" s="612">
        <v>20</v>
      </c>
      <c r="K4548" s="610">
        <v>5</v>
      </c>
      <c r="L4548" s="610">
        <v>1</v>
      </c>
      <c r="M4548" s="610">
        <v>0</v>
      </c>
      <c r="N4548" s="614">
        <f>1/3</f>
        <v>0.33333333333333331</v>
      </c>
      <c r="O4548" s="82" t="str">
        <f>Cal_051922a!$E$2</f>
        <v>Cal_051922a</v>
      </c>
      <c r="P4548" s="158">
        <f>Cal_051922a!$Q$3</f>
        <v>1.8382409380942635</v>
      </c>
      <c r="Q4548" s="158">
        <f>Cal_051922a!$R$3</f>
        <v>0.56187208580813652</v>
      </c>
      <c r="R4548" s="626">
        <v>148.4</v>
      </c>
      <c r="S4548" s="626">
        <v>88.47</v>
      </c>
      <c r="T4548" s="158">
        <f t="shared" si="1347"/>
        <v>0.80199999999999994</v>
      </c>
      <c r="U4548" s="125">
        <f t="shared" si="1333"/>
        <v>147.59800000000001</v>
      </c>
      <c r="V4548" s="378">
        <f t="shared" si="1334"/>
        <v>87.667999999999992</v>
      </c>
      <c r="W4548" s="459">
        <f t="shared" si="1335"/>
        <v>2.0066308378898219</v>
      </c>
      <c r="X4548" s="464">
        <f t="shared" si="1336"/>
        <v>0.45392469166341004</v>
      </c>
      <c r="Y4548" s="82">
        <f>Cal_051922a!$A$3</f>
        <v>20220519</v>
      </c>
      <c r="Z4548" s="694" t="s">
        <v>1553</v>
      </c>
      <c r="AA4548" s="372">
        <v>20220914</v>
      </c>
      <c r="AB4548" s="121"/>
      <c r="AC4548" s="115"/>
      <c r="AD4548" s="115"/>
      <c r="AE4548" s="689" t="s">
        <v>1250</v>
      </c>
      <c r="AF4548" s="633">
        <v>1</v>
      </c>
      <c r="AG4548" s="130" t="s">
        <v>1634</v>
      </c>
      <c r="AH4548" s="613" t="s">
        <v>201</v>
      </c>
      <c r="AI4548" s="613"/>
    </row>
    <row r="4549" spans="1:35" x14ac:dyDescent="0.2">
      <c r="A4549" t="s">
        <v>1450</v>
      </c>
      <c r="B4549" s="45">
        <v>20211111</v>
      </c>
      <c r="C4549" s="107" t="s">
        <v>67</v>
      </c>
      <c r="D4549" s="107">
        <v>18</v>
      </c>
      <c r="E4549" s="107">
        <v>3</v>
      </c>
      <c r="H4549" s="107" t="s">
        <v>10</v>
      </c>
      <c r="I4549" s="107">
        <v>290</v>
      </c>
      <c r="J4549" s="107">
        <v>0</v>
      </c>
      <c r="K4549" s="43">
        <v>5</v>
      </c>
      <c r="L4549" s="43">
        <v>1</v>
      </c>
      <c r="M4549" s="43">
        <v>0</v>
      </c>
      <c r="N4549" s="49">
        <v>1</v>
      </c>
      <c r="O4549" s="43" t="str">
        <f>Cal_051922a!$E$2</f>
        <v>Cal_051922a</v>
      </c>
      <c r="P4549" s="50">
        <f>Cal_051922a!$Q$3</f>
        <v>1.8382409380942635</v>
      </c>
      <c r="Q4549" s="50">
        <f>Cal_051922a!$R$3</f>
        <v>0.56187208580813652</v>
      </c>
      <c r="R4549" s="46">
        <v>65.489999999999995</v>
      </c>
      <c r="S4549" s="46">
        <v>48.03</v>
      </c>
      <c r="T4549" s="43">
        <f t="shared" ref="T4549:T4553" si="1348">AVERAGE(0.752,0.643,0.766,0.706,0.634,0.813)</f>
        <v>0.71899999999999997</v>
      </c>
      <c r="U4549" s="125">
        <f t="shared" si="1333"/>
        <v>64.771000000000001</v>
      </c>
      <c r="V4549" s="79">
        <f t="shared" si="1334"/>
        <v>47.311</v>
      </c>
      <c r="W4549" s="459">
        <f t="shared" si="1335"/>
        <v>0.37092599383409119</v>
      </c>
      <c r="X4549" s="465">
        <f t="shared" si="1336"/>
        <v>0.47158198883718988</v>
      </c>
      <c r="Y4549" s="43">
        <f>Cal_051922a!$A$3</f>
        <v>20220519</v>
      </c>
      <c r="Z4549" s="48" t="s">
        <v>1604</v>
      </c>
      <c r="AA4549" s="43">
        <v>20221204</v>
      </c>
      <c r="AE4549" s="689" t="s">
        <v>1250</v>
      </c>
      <c r="AF4549" s="130">
        <v>1</v>
      </c>
      <c r="AG4549" s="130" t="s">
        <v>1634</v>
      </c>
      <c r="AH4549" t="s">
        <v>1871</v>
      </c>
    </row>
    <row r="4550" spans="1:35" x14ac:dyDescent="0.2">
      <c r="A4550" t="s">
        <v>1450</v>
      </c>
      <c r="B4550" s="45">
        <v>20211111</v>
      </c>
      <c r="C4550" s="107" t="s">
        <v>67</v>
      </c>
      <c r="D4550" s="107">
        <v>18</v>
      </c>
      <c r="E4550" s="107">
        <v>3</v>
      </c>
      <c r="H4550" s="107" t="s">
        <v>11</v>
      </c>
      <c r="I4550" s="107">
        <v>290</v>
      </c>
      <c r="J4550" s="107">
        <v>0</v>
      </c>
      <c r="K4550" s="43">
        <v>5</v>
      </c>
      <c r="L4550" s="43">
        <v>1</v>
      </c>
      <c r="M4550" s="43">
        <v>0</v>
      </c>
      <c r="N4550" s="49">
        <v>1</v>
      </c>
      <c r="O4550" s="43" t="str">
        <f>Cal_051922a!$E$2</f>
        <v>Cal_051922a</v>
      </c>
      <c r="P4550" s="50">
        <f>Cal_051922a!$Q$3</f>
        <v>1.8382409380942635</v>
      </c>
      <c r="Q4550" s="50">
        <f>Cal_051922a!$R$3</f>
        <v>0.56187208580813652</v>
      </c>
      <c r="R4550" s="46">
        <v>76.3</v>
      </c>
      <c r="S4550" s="46">
        <v>54.16</v>
      </c>
      <c r="T4550" s="50">
        <f t="shared" ref="T4550" si="1349">AVERAGE(0.671,0.64,0.73,0.476,0.832,0.443)</f>
        <v>0.63200000000000001</v>
      </c>
      <c r="U4550" s="125">
        <f t="shared" si="1333"/>
        <v>75.667999999999992</v>
      </c>
      <c r="V4550" s="79">
        <f t="shared" si="1334"/>
        <v>53.527999999999999</v>
      </c>
      <c r="W4550" s="459">
        <f t="shared" si="1335"/>
        <v>0.47034945609889911</v>
      </c>
      <c r="X4550" s="465">
        <f t="shared" si="1336"/>
        <v>0.48287003400759498</v>
      </c>
      <c r="Y4550" s="43">
        <f>Cal_051922a!$A$3</f>
        <v>20220519</v>
      </c>
      <c r="Z4550" s="86" t="s">
        <v>1599</v>
      </c>
      <c r="AA4550" s="43">
        <v>20221204</v>
      </c>
      <c r="AE4550" s="689" t="s">
        <v>1250</v>
      </c>
      <c r="AF4550" s="130">
        <v>1</v>
      </c>
      <c r="AG4550" s="130" t="s">
        <v>1634</v>
      </c>
      <c r="AH4550" t="s">
        <v>1872</v>
      </c>
    </row>
    <row r="4551" spans="1:35" x14ac:dyDescent="0.2">
      <c r="A4551" t="s">
        <v>1450</v>
      </c>
      <c r="B4551" s="45">
        <v>20211111</v>
      </c>
      <c r="C4551" s="107" t="s">
        <v>67</v>
      </c>
      <c r="D4551" s="107">
        <v>18</v>
      </c>
      <c r="E4551" s="107">
        <v>5</v>
      </c>
      <c r="H4551" s="107" t="s">
        <v>10</v>
      </c>
      <c r="I4551" s="107">
        <v>290</v>
      </c>
      <c r="J4551" s="107">
        <v>0</v>
      </c>
      <c r="K4551" s="43">
        <v>10</v>
      </c>
      <c r="L4551" s="43">
        <v>1</v>
      </c>
      <c r="M4551" s="43">
        <v>0</v>
      </c>
      <c r="N4551" s="49">
        <v>1</v>
      </c>
      <c r="O4551" s="43" t="str">
        <f>Cal_051922a!$E$2</f>
        <v>Cal_051922a</v>
      </c>
      <c r="P4551" s="50">
        <f>Cal_051922a!$Q$3</f>
        <v>1.8382409380942635</v>
      </c>
      <c r="Q4551" s="50">
        <f>Cal_051922a!$R$3</f>
        <v>0.56187208580813652</v>
      </c>
      <c r="R4551" s="46">
        <v>291.8</v>
      </c>
      <c r="S4551" s="46">
        <v>175.8</v>
      </c>
      <c r="T4551" s="43">
        <f t="shared" si="1348"/>
        <v>0.71899999999999997</v>
      </c>
      <c r="U4551" s="125">
        <f t="shared" si="1333"/>
        <v>291.08100000000002</v>
      </c>
      <c r="V4551" s="79">
        <f t="shared" si="1334"/>
        <v>175.08100000000002</v>
      </c>
      <c r="W4551" s="459">
        <f t="shared" si="1335"/>
        <v>4.9286844541528732</v>
      </c>
      <c r="X4551" s="465">
        <f t="shared" si="1336"/>
        <v>1.3069537743382009</v>
      </c>
      <c r="Y4551" s="43">
        <f>Cal_051922a!$A$3</f>
        <v>20220519</v>
      </c>
      <c r="Z4551" s="48" t="s">
        <v>1604</v>
      </c>
      <c r="AA4551" s="43">
        <v>20221204</v>
      </c>
      <c r="AE4551" s="689" t="s">
        <v>1250</v>
      </c>
      <c r="AF4551" s="130">
        <v>3</v>
      </c>
      <c r="AG4551" s="130" t="s">
        <v>1634</v>
      </c>
      <c r="AH4551" t="s">
        <v>1873</v>
      </c>
    </row>
    <row r="4552" spans="1:35" x14ac:dyDescent="0.2">
      <c r="A4552" t="s">
        <v>1450</v>
      </c>
      <c r="B4552" s="45">
        <v>20211111</v>
      </c>
      <c r="C4552" s="107" t="s">
        <v>67</v>
      </c>
      <c r="D4552" s="107">
        <v>18</v>
      </c>
      <c r="E4552" s="107">
        <v>5</v>
      </c>
      <c r="H4552" s="107" t="s">
        <v>11</v>
      </c>
      <c r="I4552" s="107">
        <v>290</v>
      </c>
      <c r="J4552" s="107">
        <v>0</v>
      </c>
      <c r="K4552" s="43">
        <v>10</v>
      </c>
      <c r="L4552" s="43">
        <v>1</v>
      </c>
      <c r="M4552" s="43">
        <v>0</v>
      </c>
      <c r="N4552" s="49">
        <v>1</v>
      </c>
      <c r="O4552" s="43" t="str">
        <f>Cal_051922a!$E$2</f>
        <v>Cal_051922a</v>
      </c>
      <c r="P4552" s="50">
        <f>Cal_051922a!$Q$3</f>
        <v>1.8382409380942635</v>
      </c>
      <c r="Q4552" s="50">
        <f>Cal_051922a!$R$3</f>
        <v>0.56187208580813652</v>
      </c>
      <c r="R4552" s="46">
        <v>238.5</v>
      </c>
      <c r="S4552" s="46">
        <v>143.30000000000001</v>
      </c>
      <c r="T4552" s="43">
        <f t="shared" si="1348"/>
        <v>0.71899999999999997</v>
      </c>
      <c r="U4552" s="125">
        <f t="shared" si="1333"/>
        <v>237.78100000000001</v>
      </c>
      <c r="V4552" s="79">
        <f t="shared" si="1334"/>
        <v>142.58100000000002</v>
      </c>
      <c r="W4552" s="459">
        <f t="shared" si="1335"/>
        <v>4.0449203451323577</v>
      </c>
      <c r="X4552" s="465">
        <f t="shared" si="1336"/>
        <v>1.0332065461721569</v>
      </c>
      <c r="Y4552" s="43">
        <f>Cal_051922a!$A$3</f>
        <v>20220519</v>
      </c>
      <c r="Z4552" s="48" t="s">
        <v>1604</v>
      </c>
      <c r="AA4552" s="43">
        <v>20221204</v>
      </c>
      <c r="AE4552" s="689" t="s">
        <v>1250</v>
      </c>
      <c r="AF4552" s="130">
        <v>3</v>
      </c>
      <c r="AG4552" s="130" t="s">
        <v>1634</v>
      </c>
      <c r="AH4552" t="s">
        <v>1873</v>
      </c>
    </row>
    <row r="4553" spans="1:35" x14ac:dyDescent="0.2">
      <c r="A4553" t="s">
        <v>1450</v>
      </c>
      <c r="B4553" s="45">
        <v>20211111</v>
      </c>
      <c r="C4553" s="107" t="s">
        <v>67</v>
      </c>
      <c r="D4553" s="107">
        <v>18</v>
      </c>
      <c r="E4553" s="107">
        <v>8</v>
      </c>
      <c r="H4553" s="107" t="s">
        <v>10</v>
      </c>
      <c r="I4553" s="107">
        <v>290</v>
      </c>
      <c r="J4553" s="107">
        <v>0</v>
      </c>
      <c r="K4553" s="43">
        <v>10</v>
      </c>
      <c r="L4553" s="43">
        <v>1</v>
      </c>
      <c r="M4553" s="43">
        <v>0</v>
      </c>
      <c r="N4553" s="49">
        <v>1</v>
      </c>
      <c r="O4553" s="43" t="str">
        <f>Cal_051922a!$E$2</f>
        <v>Cal_051922a</v>
      </c>
      <c r="P4553" s="50">
        <f>Cal_051922a!$Q$3</f>
        <v>1.8382409380942635</v>
      </c>
      <c r="Q4553" s="50">
        <f>Cal_051922a!$R$3</f>
        <v>0.56187208580813652</v>
      </c>
      <c r="R4553" s="46">
        <v>258.3</v>
      </c>
      <c r="S4553" s="46">
        <v>153.6</v>
      </c>
      <c r="T4553" s="43">
        <f t="shared" si="1348"/>
        <v>0.71899999999999997</v>
      </c>
      <c r="U4553" s="125">
        <f t="shared" si="1333"/>
        <v>257.58100000000002</v>
      </c>
      <c r="V4553" s="79">
        <f t="shared" si="1334"/>
        <v>152.881</v>
      </c>
      <c r="W4553" s="459">
        <f t="shared" si="1335"/>
        <v>4.4485626064638444</v>
      </c>
      <c r="X4553" s="465">
        <f t="shared" si="1336"/>
        <v>0.9964063393951792</v>
      </c>
      <c r="Y4553" s="43">
        <f>Cal_051922a!$A$3</f>
        <v>20220519</v>
      </c>
      <c r="Z4553" s="48" t="s">
        <v>1604</v>
      </c>
      <c r="AA4553" s="43">
        <v>20221204</v>
      </c>
      <c r="AE4553" s="689" t="s">
        <v>1250</v>
      </c>
      <c r="AF4553" s="130">
        <v>3</v>
      </c>
      <c r="AG4553" s="130" t="s">
        <v>1634</v>
      </c>
      <c r="AH4553" t="s">
        <v>1874</v>
      </c>
    </row>
    <row r="4554" spans="1:35" x14ac:dyDescent="0.2">
      <c r="A4554" t="s">
        <v>1450</v>
      </c>
      <c r="B4554" s="45">
        <v>20211111</v>
      </c>
      <c r="C4554" s="107" t="s">
        <v>67</v>
      </c>
      <c r="D4554" s="107">
        <v>18</v>
      </c>
      <c r="E4554" s="107">
        <v>8</v>
      </c>
      <c r="H4554" s="107" t="s">
        <v>11</v>
      </c>
      <c r="I4554" s="107">
        <v>290</v>
      </c>
      <c r="J4554" s="107">
        <v>0</v>
      </c>
      <c r="K4554" s="43">
        <v>10</v>
      </c>
      <c r="L4554" s="43">
        <v>1</v>
      </c>
      <c r="M4554" s="43">
        <v>0</v>
      </c>
      <c r="N4554" s="49">
        <v>1</v>
      </c>
      <c r="O4554" s="43" t="str">
        <f>Cal_051922a!$E$2</f>
        <v>Cal_051922a</v>
      </c>
      <c r="P4554" s="50">
        <f>Cal_051922a!$Q$3</f>
        <v>1.8382409380942635</v>
      </c>
      <c r="Q4554" s="50">
        <f>Cal_051922a!$R$3</f>
        <v>0.56187208580813652</v>
      </c>
      <c r="R4554" s="46">
        <v>307</v>
      </c>
      <c r="S4554" s="46">
        <v>185.5</v>
      </c>
      <c r="T4554" s="50">
        <f t="shared" ref="T4554" si="1350">AVERAGE(0.671,0.64,0.73,0.476,0.832,0.443)</f>
        <v>0.63200000000000001</v>
      </c>
      <c r="U4554" s="125">
        <f t="shared" si="1333"/>
        <v>306.36799999999999</v>
      </c>
      <c r="V4554" s="79">
        <f t="shared" si="1334"/>
        <v>184.86799999999999</v>
      </c>
      <c r="W4554" s="459">
        <f t="shared" si="1335"/>
        <v>5.1623720791342596</v>
      </c>
      <c r="X4554" s="465">
        <f t="shared" si="1336"/>
        <v>1.4218373326505007</v>
      </c>
      <c r="Y4554" s="43">
        <f>Cal_051922a!$A$3</f>
        <v>20220519</v>
      </c>
      <c r="Z4554" s="86" t="s">
        <v>1599</v>
      </c>
      <c r="AA4554" s="43">
        <v>20221204</v>
      </c>
      <c r="AE4554" s="689" t="s">
        <v>1250</v>
      </c>
      <c r="AF4554" s="130">
        <v>3</v>
      </c>
      <c r="AG4554" s="130" t="s">
        <v>1634</v>
      </c>
      <c r="AH4554" t="s">
        <v>1875</v>
      </c>
    </row>
    <row r="4555" spans="1:35" s="82" customFormat="1" x14ac:dyDescent="0.2">
      <c r="A4555" s="155" t="s">
        <v>1450</v>
      </c>
      <c r="B4555" s="81">
        <v>20211111</v>
      </c>
      <c r="C4555" s="126" t="s">
        <v>67</v>
      </c>
      <c r="D4555" s="126">
        <v>18</v>
      </c>
      <c r="E4555" s="126">
        <v>8</v>
      </c>
      <c r="F4555" s="107"/>
      <c r="G4555" s="107"/>
      <c r="H4555" s="126" t="s">
        <v>10</v>
      </c>
      <c r="I4555" s="126">
        <v>293</v>
      </c>
      <c r="J4555" s="126">
        <v>5</v>
      </c>
      <c r="K4555" s="82">
        <v>5</v>
      </c>
      <c r="L4555" s="82">
        <v>1</v>
      </c>
      <c r="M4555" s="82">
        <v>0</v>
      </c>
      <c r="N4555" s="83">
        <f t="shared" ref="N4555:N4558" si="1351">1/3</f>
        <v>0.33333333333333331</v>
      </c>
      <c r="O4555" s="82" t="str">
        <f>Cal_051922a!$E$2</f>
        <v>Cal_051922a</v>
      </c>
      <c r="P4555" s="158">
        <f>Cal_051922a!$Q$3</f>
        <v>1.8382409380942635</v>
      </c>
      <c r="Q4555" s="158">
        <f>Cal_051922a!$R$3</f>
        <v>0.56187208580813652</v>
      </c>
      <c r="R4555" s="84">
        <v>190.2</v>
      </c>
      <c r="S4555" s="84">
        <v>109</v>
      </c>
      <c r="T4555" s="158">
        <f t="shared" ref="T4555:T4558" si="1352">AVERAGE(0.956,0.827, 0.866, 0.702, 0.821, 0.64)</f>
        <v>0.80199999999999994</v>
      </c>
      <c r="U4555" s="125">
        <f t="shared" si="1333"/>
        <v>189.398</v>
      </c>
      <c r="V4555" s="125">
        <f t="shared" si="1334"/>
        <v>108.19799999999999</v>
      </c>
      <c r="W4555" s="459">
        <f t="shared" si="1335"/>
        <v>5.1221311136162111</v>
      </c>
      <c r="X4555" s="459">
        <f t="shared" si="1336"/>
        <v>0.59901134608411954</v>
      </c>
      <c r="Y4555" s="82">
        <f>Cal_051922a!$A$3</f>
        <v>20220519</v>
      </c>
      <c r="Z4555" s="694" t="s">
        <v>1554</v>
      </c>
      <c r="AA4555" s="372">
        <v>20220914</v>
      </c>
      <c r="AB4555" s="48"/>
      <c r="AC4555" s="43"/>
      <c r="AD4555" s="43"/>
      <c r="AE4555" s="689" t="s">
        <v>1250</v>
      </c>
      <c r="AF4555" s="567">
        <v>1</v>
      </c>
      <c r="AG4555" s="130" t="s">
        <v>1634</v>
      </c>
      <c r="AH4555" s="153" t="s">
        <v>1904</v>
      </c>
      <c r="AI4555" s="155"/>
    </row>
    <row r="4556" spans="1:35" s="82" customFormat="1" x14ac:dyDescent="0.2">
      <c r="A4556" s="155" t="s">
        <v>1450</v>
      </c>
      <c r="B4556" s="81">
        <v>20211111</v>
      </c>
      <c r="C4556" s="126" t="s">
        <v>67</v>
      </c>
      <c r="D4556" s="126">
        <v>18</v>
      </c>
      <c r="E4556" s="126">
        <v>8</v>
      </c>
      <c r="F4556" s="107"/>
      <c r="G4556" s="107"/>
      <c r="H4556" s="126" t="s">
        <v>11</v>
      </c>
      <c r="I4556" s="126">
        <v>293</v>
      </c>
      <c r="J4556" s="126">
        <v>5</v>
      </c>
      <c r="K4556" s="82">
        <v>5</v>
      </c>
      <c r="L4556" s="82">
        <v>1</v>
      </c>
      <c r="M4556" s="82">
        <v>0</v>
      </c>
      <c r="N4556" s="83">
        <f t="shared" si="1351"/>
        <v>0.33333333333333331</v>
      </c>
      <c r="O4556" s="82" t="str">
        <f>Cal_051922a!$E$2</f>
        <v>Cal_051922a</v>
      </c>
      <c r="P4556" s="158">
        <f>Cal_051922a!$Q$3</f>
        <v>1.8382409380942635</v>
      </c>
      <c r="Q4556" s="158">
        <f>Cal_051922a!$R$3</f>
        <v>0.56187208580813652</v>
      </c>
      <c r="R4556" s="84">
        <v>129.6</v>
      </c>
      <c r="S4556" s="84">
        <v>76</v>
      </c>
      <c r="T4556" s="158">
        <f t="shared" si="1352"/>
        <v>0.80199999999999994</v>
      </c>
      <c r="U4556" s="125">
        <f t="shared" si="1333"/>
        <v>128.798</v>
      </c>
      <c r="V4556" s="125">
        <f t="shared" si="1334"/>
        <v>75.197999999999993</v>
      </c>
      <c r="W4556" s="459">
        <f t="shared" si="1335"/>
        <v>3.3811111784461696</v>
      </c>
      <c r="X4556" s="459">
        <f t="shared" si="1336"/>
        <v>0.59510345291989541</v>
      </c>
      <c r="Y4556" s="82">
        <f>Cal_051922a!$A$3</f>
        <v>20220519</v>
      </c>
      <c r="Z4556" s="694" t="s">
        <v>1554</v>
      </c>
      <c r="AA4556" s="372">
        <v>20220914</v>
      </c>
      <c r="AB4556" s="48"/>
      <c r="AC4556" s="43"/>
      <c r="AD4556" s="43"/>
      <c r="AE4556" s="689" t="s">
        <v>1250</v>
      </c>
      <c r="AF4556" s="567">
        <v>4</v>
      </c>
      <c r="AG4556" s="130" t="s">
        <v>1634</v>
      </c>
      <c r="AH4556" s="153" t="s">
        <v>1905</v>
      </c>
      <c r="AI4556" s="155"/>
    </row>
    <row r="4557" spans="1:35" s="372" customFormat="1" x14ac:dyDescent="0.2">
      <c r="A4557" s="371" t="s">
        <v>1450</v>
      </c>
      <c r="B4557" s="462">
        <v>20211111</v>
      </c>
      <c r="C4557" s="373" t="s">
        <v>67</v>
      </c>
      <c r="D4557" s="373">
        <v>18</v>
      </c>
      <c r="E4557" s="373">
        <v>8</v>
      </c>
      <c r="F4557" s="107"/>
      <c r="G4557" s="107"/>
      <c r="H4557" s="373" t="s">
        <v>10</v>
      </c>
      <c r="I4557" s="373">
        <v>551</v>
      </c>
      <c r="J4557" s="373">
        <v>20</v>
      </c>
      <c r="K4557" s="372">
        <v>5</v>
      </c>
      <c r="L4557" s="372">
        <v>1</v>
      </c>
      <c r="M4557" s="372">
        <v>0</v>
      </c>
      <c r="N4557" s="83">
        <f>1/3</f>
        <v>0.33333333333333331</v>
      </c>
      <c r="O4557" s="82" t="str">
        <f>Cal_051922a!$E$2</f>
        <v>Cal_051922a</v>
      </c>
      <c r="P4557" s="158">
        <f>Cal_051922a!$Q$3</f>
        <v>1.8382409380942635</v>
      </c>
      <c r="Q4557" s="158">
        <f>Cal_051922a!$R$3</f>
        <v>0.56187208580813652</v>
      </c>
      <c r="R4557" s="376">
        <v>332.5</v>
      </c>
      <c r="S4557" s="376">
        <v>192.7</v>
      </c>
      <c r="T4557" s="158">
        <f t="shared" si="1352"/>
        <v>0.80199999999999994</v>
      </c>
      <c r="U4557" s="125">
        <f t="shared" si="1333"/>
        <v>331.69799999999998</v>
      </c>
      <c r="V4557" s="378">
        <f t="shared" si="1334"/>
        <v>191.898</v>
      </c>
      <c r="W4557" s="459">
        <f t="shared" si="1335"/>
        <v>4.6894062161336549</v>
      </c>
      <c r="X4557" s="464">
        <f t="shared" si="1336"/>
        <v>0.70632116645969512</v>
      </c>
      <c r="Y4557" s="82">
        <f>Cal_051922a!$A$3</f>
        <v>20220519</v>
      </c>
      <c r="Z4557" s="694" t="s">
        <v>1554</v>
      </c>
      <c r="AA4557" s="372">
        <v>20220914</v>
      </c>
      <c r="AB4557" s="48"/>
      <c r="AC4557" s="43"/>
      <c r="AD4557" s="43"/>
      <c r="AE4557" s="689" t="s">
        <v>1250</v>
      </c>
      <c r="AF4557" s="628">
        <v>1</v>
      </c>
      <c r="AG4557" s="130" t="s">
        <v>1634</v>
      </c>
      <c r="AH4557" s="371" t="s">
        <v>220</v>
      </c>
      <c r="AI4557" s="371"/>
    </row>
    <row r="4558" spans="1:35" s="372" customFormat="1" x14ac:dyDescent="0.2">
      <c r="A4558" s="371" t="s">
        <v>1450</v>
      </c>
      <c r="B4558" s="462">
        <v>20211111</v>
      </c>
      <c r="C4558" s="373" t="s">
        <v>67</v>
      </c>
      <c r="D4558" s="373">
        <v>18</v>
      </c>
      <c r="E4558" s="373">
        <v>8</v>
      </c>
      <c r="F4558" s="107"/>
      <c r="G4558" s="107"/>
      <c r="H4558" s="373" t="s">
        <v>11</v>
      </c>
      <c r="I4558" s="373">
        <v>551</v>
      </c>
      <c r="J4558" s="373">
        <v>20</v>
      </c>
      <c r="K4558" s="372">
        <v>5</v>
      </c>
      <c r="L4558" s="372">
        <v>1</v>
      </c>
      <c r="M4558" s="372">
        <v>0</v>
      </c>
      <c r="N4558" s="83">
        <f t="shared" si="1351"/>
        <v>0.33333333333333331</v>
      </c>
      <c r="O4558" s="82" t="str">
        <f>Cal_051922a!$E$2</f>
        <v>Cal_051922a</v>
      </c>
      <c r="P4558" s="158">
        <f>Cal_051922a!$Q$3</f>
        <v>1.8382409380942635</v>
      </c>
      <c r="Q4558" s="158">
        <f>Cal_051922a!$R$3</f>
        <v>0.56187208580813652</v>
      </c>
      <c r="R4558" s="376">
        <v>252.1</v>
      </c>
      <c r="S4558" s="376">
        <v>144.30000000000001</v>
      </c>
      <c r="T4558" s="158">
        <f t="shared" si="1352"/>
        <v>0.80199999999999994</v>
      </c>
      <c r="U4558" s="125">
        <f t="shared" si="1333"/>
        <v>251.298</v>
      </c>
      <c r="V4558" s="378">
        <f t="shared" si="1334"/>
        <v>143.49800000000002</v>
      </c>
      <c r="W4558" s="459">
        <f>(Q4558*P4558/(P4558-1)*(U4558-V4558)*(K4558)/I4558)/N4558</f>
        <v>3.6160085128698705</v>
      </c>
      <c r="X4558" s="464">
        <f t="shared" si="1336"/>
        <v>0.41882294940373666</v>
      </c>
      <c r="Y4558" s="82">
        <f>Cal_051922a!$A$3</f>
        <v>20220519</v>
      </c>
      <c r="Z4558" s="694" t="s">
        <v>1554</v>
      </c>
      <c r="AA4558" s="372">
        <v>20220914</v>
      </c>
      <c r="AB4558" s="48"/>
      <c r="AC4558" s="43"/>
      <c r="AD4558" s="43"/>
      <c r="AE4558" s="689" t="s">
        <v>1250</v>
      </c>
      <c r="AF4558" s="628">
        <v>1</v>
      </c>
      <c r="AG4558" s="130" t="s">
        <v>1634</v>
      </c>
      <c r="AH4558" s="371" t="s">
        <v>221</v>
      </c>
      <c r="AI4558" s="371"/>
    </row>
    <row r="4559" spans="1:35" x14ac:dyDescent="0.2">
      <c r="A4559" t="s">
        <v>1450</v>
      </c>
      <c r="B4559" s="45">
        <v>20211111</v>
      </c>
      <c r="C4559" s="107" t="s">
        <v>67</v>
      </c>
      <c r="D4559" s="107">
        <v>18</v>
      </c>
      <c r="E4559" s="107">
        <v>10</v>
      </c>
      <c r="H4559" s="107" t="s">
        <v>10</v>
      </c>
      <c r="I4559" s="107">
        <v>290</v>
      </c>
      <c r="J4559" s="107">
        <v>0</v>
      </c>
      <c r="K4559" s="43">
        <v>10</v>
      </c>
      <c r="L4559" s="43">
        <v>1</v>
      </c>
      <c r="M4559" s="43">
        <v>0</v>
      </c>
      <c r="N4559" s="49">
        <v>1</v>
      </c>
      <c r="O4559" s="43" t="str">
        <f>Cal_051922a!$E$2</f>
        <v>Cal_051922a</v>
      </c>
      <c r="P4559" s="50">
        <f>Cal_051922a!$Q$3</f>
        <v>1.8382409380942635</v>
      </c>
      <c r="Q4559" s="50">
        <f>Cal_051922a!$R$3</f>
        <v>0.56187208580813652</v>
      </c>
      <c r="R4559" s="46">
        <v>324</v>
      </c>
      <c r="S4559" s="46">
        <v>194</v>
      </c>
      <c r="T4559" s="43">
        <f t="shared" ref="T4559" si="1353">AVERAGE(0.752,0.643,0.766,0.706,0.634,0.813)</f>
        <v>0.71899999999999997</v>
      </c>
      <c r="U4559" s="125">
        <f t="shared" si="1333"/>
        <v>323.28100000000001</v>
      </c>
      <c r="V4559" s="79">
        <f t="shared" si="1334"/>
        <v>193.28100000000001</v>
      </c>
      <c r="W4559" s="459">
        <f>(Q4559*P4559/(P4559-1)*(U4559-V4559)*(K4559)/I4559)/N4559</f>
        <v>5.5235256813782199</v>
      </c>
      <c r="X4559" s="465">
        <f t="shared" si="1336"/>
        <v>1.3603188959373265</v>
      </c>
      <c r="Y4559" s="43">
        <f>Cal_051922a!$A$3</f>
        <v>20220519</v>
      </c>
      <c r="Z4559" s="48" t="s">
        <v>1604</v>
      </c>
      <c r="AA4559" s="43">
        <v>20221204</v>
      </c>
      <c r="AE4559" s="689" t="s">
        <v>1250</v>
      </c>
      <c r="AF4559" s="130">
        <v>1</v>
      </c>
      <c r="AG4559" s="130" t="s">
        <v>1634</v>
      </c>
      <c r="AH4559" t="s">
        <v>1873</v>
      </c>
      <c r="AI4559" t="s">
        <v>1878</v>
      </c>
    </row>
    <row r="4560" spans="1:35" x14ac:dyDescent="0.2">
      <c r="A4560" t="s">
        <v>1450</v>
      </c>
      <c r="B4560" s="45">
        <v>20211111</v>
      </c>
      <c r="C4560" s="107" t="s">
        <v>67</v>
      </c>
      <c r="D4560" s="107">
        <v>18</v>
      </c>
      <c r="E4560" s="107">
        <v>10</v>
      </c>
      <c r="H4560" s="107" t="s">
        <v>11</v>
      </c>
      <c r="I4560" s="107">
        <v>290</v>
      </c>
      <c r="J4560" s="107">
        <v>0</v>
      </c>
      <c r="K4560" s="43">
        <v>10</v>
      </c>
      <c r="L4560" s="43">
        <v>1</v>
      </c>
      <c r="M4560" s="43">
        <v>0</v>
      </c>
      <c r="N4560" s="49">
        <v>1</v>
      </c>
      <c r="O4560" s="43" t="str">
        <f>Cal_051922a!$E$2</f>
        <v>Cal_051922a</v>
      </c>
      <c r="P4560" s="50">
        <f>Cal_051922a!$Q$3</f>
        <v>1.8382409380942635</v>
      </c>
      <c r="Q4560" s="50">
        <f>Cal_051922a!$R$3</f>
        <v>0.56187208580813652</v>
      </c>
      <c r="R4560" s="46">
        <v>355.3</v>
      </c>
      <c r="S4560" s="46">
        <v>210.7</v>
      </c>
      <c r="T4560" s="50">
        <f t="shared" ref="T4560:T4562" si="1354">AVERAGE(0.671,0.64,0.73,0.476,0.832,0.443)</f>
        <v>0.63200000000000001</v>
      </c>
      <c r="U4560" s="125">
        <f t="shared" si="1333"/>
        <v>354.66800000000001</v>
      </c>
      <c r="V4560" s="79">
        <f t="shared" si="1334"/>
        <v>210.06799999999998</v>
      </c>
      <c r="W4560" s="459">
        <f t="shared" si="1335"/>
        <v>6.143860104056083</v>
      </c>
      <c r="X4560" s="465">
        <f t="shared" si="1336"/>
        <v>1.3378657907164093</v>
      </c>
      <c r="Y4560" s="43">
        <f>Cal_051922a!$A$3</f>
        <v>20220519</v>
      </c>
      <c r="Z4560" s="86" t="s">
        <v>1599</v>
      </c>
      <c r="AA4560" s="43">
        <v>20221204</v>
      </c>
      <c r="AE4560" s="689" t="s">
        <v>1250</v>
      </c>
      <c r="AF4560" s="130">
        <v>1</v>
      </c>
      <c r="AG4560" s="130" t="s">
        <v>1634</v>
      </c>
      <c r="AH4560" t="s">
        <v>1873</v>
      </c>
    </row>
    <row r="4561" spans="1:35" x14ac:dyDescent="0.2">
      <c r="A4561" t="s">
        <v>1450</v>
      </c>
      <c r="B4561" s="45">
        <v>20211111</v>
      </c>
      <c r="C4561" s="107" t="s">
        <v>67</v>
      </c>
      <c r="D4561" s="107">
        <v>18</v>
      </c>
      <c r="E4561" s="107">
        <v>14</v>
      </c>
      <c r="H4561" s="107" t="s">
        <v>10</v>
      </c>
      <c r="I4561" s="107">
        <v>290</v>
      </c>
      <c r="J4561" s="107">
        <v>0</v>
      </c>
      <c r="K4561" s="43">
        <v>10</v>
      </c>
      <c r="L4561" s="43">
        <v>1</v>
      </c>
      <c r="M4561" s="43">
        <v>0</v>
      </c>
      <c r="N4561" s="49">
        <v>1</v>
      </c>
      <c r="O4561" s="43" t="str">
        <f>Cal_051922a!$E$2</f>
        <v>Cal_051922a</v>
      </c>
      <c r="P4561" s="50">
        <f>Cal_051922a!$Q$3</f>
        <v>1.8382409380942635</v>
      </c>
      <c r="Q4561" s="50">
        <f>Cal_051922a!$R$3</f>
        <v>0.56187208580813652</v>
      </c>
      <c r="R4561" s="46">
        <v>350.4</v>
      </c>
      <c r="S4561" s="46">
        <v>209.4</v>
      </c>
      <c r="T4561" s="50">
        <f t="shared" si="1354"/>
        <v>0.63200000000000001</v>
      </c>
      <c r="U4561" s="125">
        <f t="shared" si="1333"/>
        <v>349.76799999999997</v>
      </c>
      <c r="V4561" s="79">
        <f t="shared" si="1334"/>
        <v>208.768</v>
      </c>
      <c r="W4561" s="459">
        <f t="shared" si="1335"/>
        <v>5.9909009313409909</v>
      </c>
      <c r="X4561" s="465">
        <f t="shared" si="1336"/>
        <v>1.4445245099440398</v>
      </c>
      <c r="Y4561" s="43">
        <f>Cal_051922a!$A$3</f>
        <v>20220519</v>
      </c>
      <c r="Z4561" s="86" t="s">
        <v>1599</v>
      </c>
      <c r="AA4561" s="43">
        <v>20221204</v>
      </c>
      <c r="AE4561" s="689" t="s">
        <v>1250</v>
      </c>
      <c r="AF4561" s="130">
        <v>3</v>
      </c>
      <c r="AG4561" s="130" t="s">
        <v>1634</v>
      </c>
      <c r="AH4561" t="s">
        <v>1876</v>
      </c>
    </row>
    <row r="4562" spans="1:35" x14ac:dyDescent="0.2">
      <c r="A4562" t="s">
        <v>1450</v>
      </c>
      <c r="B4562" s="45">
        <v>20211111</v>
      </c>
      <c r="C4562" s="107" t="s">
        <v>67</v>
      </c>
      <c r="D4562" s="107">
        <v>18</v>
      </c>
      <c r="E4562" s="107">
        <v>14</v>
      </c>
      <c r="H4562" s="107" t="s">
        <v>11</v>
      </c>
      <c r="I4562" s="107">
        <v>290</v>
      </c>
      <c r="J4562" s="107">
        <v>0</v>
      </c>
      <c r="K4562" s="43">
        <v>10</v>
      </c>
      <c r="L4562" s="43">
        <v>1</v>
      </c>
      <c r="M4562" s="43">
        <v>0</v>
      </c>
      <c r="N4562" s="49">
        <v>1</v>
      </c>
      <c r="O4562" s="43" t="str">
        <f>Cal_051922a!$E$2</f>
        <v>Cal_051922a</v>
      </c>
      <c r="P4562" s="50">
        <f>Cal_051922a!$Q$3</f>
        <v>1.8382409380942635</v>
      </c>
      <c r="Q4562" s="50">
        <f>Cal_051922a!$R$3</f>
        <v>0.56187208580813652</v>
      </c>
      <c r="R4562" s="46">
        <v>289.60000000000002</v>
      </c>
      <c r="S4562" s="46">
        <v>171.5</v>
      </c>
      <c r="T4562" s="50">
        <f t="shared" si="1354"/>
        <v>0.63200000000000001</v>
      </c>
      <c r="U4562" s="125">
        <f t="shared" si="1333"/>
        <v>288.96800000000002</v>
      </c>
      <c r="V4562" s="79">
        <f t="shared" si="1334"/>
        <v>170.86799999999999</v>
      </c>
      <c r="W4562" s="459">
        <f t="shared" si="1335"/>
        <v>5.0179106382366765</v>
      </c>
      <c r="X4562" s="465">
        <f t="shared" si="1336"/>
        <v>1.0676785052215667</v>
      </c>
      <c r="Y4562" s="43">
        <f>Cal_051922a!$A$3</f>
        <v>20220519</v>
      </c>
      <c r="Z4562" s="86" t="s">
        <v>1599</v>
      </c>
      <c r="AA4562" s="43">
        <v>20221204</v>
      </c>
      <c r="AE4562" s="689" t="s">
        <v>1250</v>
      </c>
      <c r="AF4562" s="130">
        <v>3</v>
      </c>
      <c r="AG4562" s="130" t="s">
        <v>1634</v>
      </c>
      <c r="AH4562" t="s">
        <v>1877</v>
      </c>
    </row>
    <row r="4563" spans="1:35" s="82" customFormat="1" x14ac:dyDescent="0.2">
      <c r="A4563" s="155" t="s">
        <v>1450</v>
      </c>
      <c r="B4563" s="81">
        <v>20211111</v>
      </c>
      <c r="C4563" s="126" t="s">
        <v>67</v>
      </c>
      <c r="D4563" s="126">
        <v>18</v>
      </c>
      <c r="E4563" s="126">
        <v>14</v>
      </c>
      <c r="F4563" s="107"/>
      <c r="G4563" s="107"/>
      <c r="H4563" s="126" t="s">
        <v>10</v>
      </c>
      <c r="I4563" s="126">
        <v>294</v>
      </c>
      <c r="J4563" s="126">
        <v>5</v>
      </c>
      <c r="K4563" s="82">
        <v>5</v>
      </c>
      <c r="L4563" s="82">
        <v>1</v>
      </c>
      <c r="M4563" s="82">
        <v>0</v>
      </c>
      <c r="N4563" s="83">
        <f>1/3</f>
        <v>0.33333333333333331</v>
      </c>
      <c r="O4563" s="82" t="str">
        <f>Cal_051922a!$E$2</f>
        <v>Cal_051922a</v>
      </c>
      <c r="P4563" s="158">
        <f>Cal_051922a!$Q$3</f>
        <v>1.8382409380942635</v>
      </c>
      <c r="Q4563" s="158">
        <f>Cal_051922a!$R$3</f>
        <v>0.56187208580813652</v>
      </c>
      <c r="R4563" s="84">
        <v>202.5</v>
      </c>
      <c r="S4563" s="84">
        <v>118.2</v>
      </c>
      <c r="T4563" s="158">
        <f t="shared" ref="T4563:T4566" si="1355">AVERAGE(0.956,0.827, 0.866, 0.702, 0.821, 0.64)</f>
        <v>0.80199999999999994</v>
      </c>
      <c r="U4563" s="125">
        <f t="shared" si="1333"/>
        <v>201.69800000000001</v>
      </c>
      <c r="V4563" s="125">
        <f t="shared" si="1334"/>
        <v>117.398</v>
      </c>
      <c r="W4563" s="459">
        <f t="shared" si="1335"/>
        <v>5.2995931056771335</v>
      </c>
      <c r="X4563" s="459">
        <f t="shared" si="1336"/>
        <v>0.88689977176054424</v>
      </c>
      <c r="Y4563" s="82">
        <f>Cal_051922a!$A$3</f>
        <v>20220519</v>
      </c>
      <c r="Z4563" s="694" t="s">
        <v>1554</v>
      </c>
      <c r="AA4563" s="372">
        <v>20220914</v>
      </c>
      <c r="AB4563" s="48"/>
      <c r="AC4563" s="43"/>
      <c r="AD4563" s="43"/>
      <c r="AE4563" s="689" t="s">
        <v>1250</v>
      </c>
      <c r="AF4563" s="567">
        <v>1</v>
      </c>
      <c r="AG4563" s="130" t="s">
        <v>1634</v>
      </c>
      <c r="AH4563" s="155" t="s">
        <v>211</v>
      </c>
      <c r="AI4563" s="155"/>
    </row>
    <row r="4564" spans="1:35" s="82" customFormat="1" x14ac:dyDescent="0.2">
      <c r="A4564" s="155" t="s">
        <v>1450</v>
      </c>
      <c r="B4564" s="81">
        <v>20211111</v>
      </c>
      <c r="C4564" s="126" t="s">
        <v>67</v>
      </c>
      <c r="D4564" s="126">
        <v>18</v>
      </c>
      <c r="E4564" s="126">
        <v>14</v>
      </c>
      <c r="F4564" s="107"/>
      <c r="G4564" s="107"/>
      <c r="H4564" s="126" t="s">
        <v>11</v>
      </c>
      <c r="I4564" s="126">
        <v>293</v>
      </c>
      <c r="J4564" s="126">
        <v>5</v>
      </c>
      <c r="K4564" s="82">
        <v>5</v>
      </c>
      <c r="L4564" s="82">
        <v>1</v>
      </c>
      <c r="M4564" s="82">
        <v>0</v>
      </c>
      <c r="N4564" s="83">
        <f t="shared" ref="N4564:N4566" si="1356">1/3</f>
        <v>0.33333333333333331</v>
      </c>
      <c r="O4564" s="82" t="str">
        <f>Cal_051922a!$E$2</f>
        <v>Cal_051922a</v>
      </c>
      <c r="P4564" s="158">
        <f>Cal_051922a!$Q$3</f>
        <v>1.8382409380942635</v>
      </c>
      <c r="Q4564" s="158">
        <f>Cal_051922a!$R$3</f>
        <v>0.56187208580813652</v>
      </c>
      <c r="R4564" s="84">
        <v>213.2</v>
      </c>
      <c r="S4564" s="84">
        <v>124.3</v>
      </c>
      <c r="T4564" s="158">
        <f t="shared" si="1355"/>
        <v>0.80199999999999994</v>
      </c>
      <c r="U4564" s="125">
        <f t="shared" si="1333"/>
        <v>212.398</v>
      </c>
      <c r="V4564" s="125">
        <f t="shared" si="1334"/>
        <v>123.49799999999999</v>
      </c>
      <c r="W4564" s="459">
        <f t="shared" si="1335"/>
        <v>5.6078504433556802</v>
      </c>
      <c r="X4564" s="459">
        <f t="shared" si="1336"/>
        <v>0.92230400948144753</v>
      </c>
      <c r="Y4564" s="82">
        <f>Cal_051922a!$A$3</f>
        <v>20220519</v>
      </c>
      <c r="Z4564" s="694" t="s">
        <v>1554</v>
      </c>
      <c r="AA4564" s="372">
        <v>20220914</v>
      </c>
      <c r="AB4564" s="48"/>
      <c r="AC4564" s="43"/>
      <c r="AD4564" s="43"/>
      <c r="AE4564" s="689" t="s">
        <v>1250</v>
      </c>
      <c r="AF4564" s="567">
        <v>1</v>
      </c>
      <c r="AG4564" s="130" t="s">
        <v>1634</v>
      </c>
      <c r="AH4564" s="155" t="s">
        <v>213</v>
      </c>
      <c r="AI4564" s="155"/>
    </row>
    <row r="4565" spans="1:35" s="372" customFormat="1" x14ac:dyDescent="0.2">
      <c r="A4565" s="371" t="s">
        <v>1450</v>
      </c>
      <c r="B4565" s="462">
        <v>20211111</v>
      </c>
      <c r="C4565" s="373" t="s">
        <v>67</v>
      </c>
      <c r="D4565" s="373">
        <v>18</v>
      </c>
      <c r="E4565" s="373">
        <v>14</v>
      </c>
      <c r="F4565" s="107"/>
      <c r="G4565" s="107"/>
      <c r="H4565" s="373" t="s">
        <v>10</v>
      </c>
      <c r="I4565" s="373">
        <v>550</v>
      </c>
      <c r="J4565" s="373">
        <v>20</v>
      </c>
      <c r="K4565" s="372">
        <v>5</v>
      </c>
      <c r="L4565" s="372">
        <v>1</v>
      </c>
      <c r="M4565" s="372">
        <v>0</v>
      </c>
      <c r="N4565" s="83">
        <f t="shared" si="1356"/>
        <v>0.33333333333333331</v>
      </c>
      <c r="O4565" s="82" t="str">
        <f>Cal_051922a!$E$2</f>
        <v>Cal_051922a</v>
      </c>
      <c r="P4565" s="158">
        <f>Cal_051922a!$Q$3</f>
        <v>1.8382409380942635</v>
      </c>
      <c r="Q4565" s="158">
        <f>Cal_051922a!$R$3</f>
        <v>0.56187208580813652</v>
      </c>
      <c r="R4565" s="376">
        <v>224.9</v>
      </c>
      <c r="S4565" s="376">
        <v>126.8</v>
      </c>
      <c r="T4565" s="158">
        <f t="shared" si="1355"/>
        <v>0.80199999999999994</v>
      </c>
      <c r="U4565" s="125">
        <f t="shared" si="1333"/>
        <v>224.09800000000001</v>
      </c>
      <c r="V4565" s="378">
        <f t="shared" si="1334"/>
        <v>125.99799999999999</v>
      </c>
      <c r="W4565" s="459">
        <f t="shared" si="1335"/>
        <v>3.2966178064936158</v>
      </c>
      <c r="X4565" s="464">
        <f t="shared" si="1336"/>
        <v>0.25259558407040783</v>
      </c>
      <c r="Y4565" s="82">
        <f>Cal_051922a!$A$3</f>
        <v>20220519</v>
      </c>
      <c r="Z4565" s="694" t="s">
        <v>1554</v>
      </c>
      <c r="AA4565" s="372">
        <v>20220914</v>
      </c>
      <c r="AB4565" s="48"/>
      <c r="AC4565" s="43"/>
      <c r="AD4565" s="43"/>
      <c r="AE4565" s="689" t="s">
        <v>1250</v>
      </c>
      <c r="AF4565" s="628">
        <v>1</v>
      </c>
      <c r="AG4565" s="130" t="s">
        <v>1634</v>
      </c>
      <c r="AH4565" s="371" t="s">
        <v>1902</v>
      </c>
      <c r="AI4565" s="371"/>
    </row>
    <row r="4566" spans="1:35" s="372" customFormat="1" x14ac:dyDescent="0.2">
      <c r="A4566" s="371" t="s">
        <v>1450</v>
      </c>
      <c r="B4566" s="462">
        <v>20211111</v>
      </c>
      <c r="C4566" s="373" t="s">
        <v>67</v>
      </c>
      <c r="D4566" s="373">
        <v>18</v>
      </c>
      <c r="E4566" s="373">
        <v>14</v>
      </c>
      <c r="F4566" s="107"/>
      <c r="G4566" s="107"/>
      <c r="H4566" s="373" t="s">
        <v>11</v>
      </c>
      <c r="I4566" s="373">
        <v>550</v>
      </c>
      <c r="J4566" s="373">
        <v>20</v>
      </c>
      <c r="K4566" s="372">
        <v>5</v>
      </c>
      <c r="L4566" s="372">
        <v>1</v>
      </c>
      <c r="M4566" s="372">
        <v>0</v>
      </c>
      <c r="N4566" s="83">
        <f t="shared" si="1356"/>
        <v>0.33333333333333331</v>
      </c>
      <c r="O4566" s="82" t="str">
        <f>Cal_051922a!$E$2</f>
        <v>Cal_051922a</v>
      </c>
      <c r="P4566" s="158">
        <f>Cal_051922a!$Q$3</f>
        <v>1.8382409380942635</v>
      </c>
      <c r="Q4566" s="158">
        <f>Cal_051922a!$R$3</f>
        <v>0.56187208580813652</v>
      </c>
      <c r="R4566" s="376">
        <v>359.3</v>
      </c>
      <c r="S4566" s="376">
        <v>208.7</v>
      </c>
      <c r="T4566" s="158">
        <f t="shared" si="1355"/>
        <v>0.80199999999999994</v>
      </c>
      <c r="U4566" s="125">
        <f t="shared" si="1333"/>
        <v>358.49799999999999</v>
      </c>
      <c r="V4566" s="378">
        <f t="shared" si="1334"/>
        <v>207.898</v>
      </c>
      <c r="W4566" s="459">
        <f t="shared" si="1335"/>
        <v>5.0608628099687909</v>
      </c>
      <c r="X4566" s="464">
        <f t="shared" si="1336"/>
        <v>0.79537590391142587</v>
      </c>
      <c r="Y4566" s="82">
        <f>Cal_051922a!$A$3</f>
        <v>20220519</v>
      </c>
      <c r="Z4566" s="694" t="s">
        <v>1554</v>
      </c>
      <c r="AA4566" s="372">
        <v>20220914</v>
      </c>
      <c r="AB4566" s="48"/>
      <c r="AC4566" s="43"/>
      <c r="AD4566" s="43"/>
      <c r="AE4566" s="689" t="s">
        <v>1250</v>
      </c>
      <c r="AF4566" s="628">
        <v>4</v>
      </c>
      <c r="AG4566" s="130" t="s">
        <v>1634</v>
      </c>
      <c r="AH4566" s="412" t="s">
        <v>1903</v>
      </c>
      <c r="AI4566" s="371"/>
    </row>
    <row r="4567" spans="1:35" x14ac:dyDescent="0.2">
      <c r="A4567" t="s">
        <v>1450</v>
      </c>
      <c r="B4567" s="45">
        <v>20211111</v>
      </c>
      <c r="C4567" s="107" t="s">
        <v>67</v>
      </c>
      <c r="D4567" s="107">
        <v>18</v>
      </c>
      <c r="E4567" s="107">
        <v>19</v>
      </c>
      <c r="H4567" s="107" t="s">
        <v>10</v>
      </c>
      <c r="I4567" s="107">
        <v>290</v>
      </c>
      <c r="J4567" s="107">
        <v>0</v>
      </c>
      <c r="K4567" s="43">
        <v>10</v>
      </c>
      <c r="L4567" s="43">
        <v>1</v>
      </c>
      <c r="M4567" s="43">
        <v>0</v>
      </c>
      <c r="N4567" s="49">
        <v>1</v>
      </c>
      <c r="O4567" s="43" t="str">
        <f>Cal_051922a!$E$2</f>
        <v>Cal_051922a</v>
      </c>
      <c r="P4567" s="50">
        <f>Cal_051922a!$Q$3</f>
        <v>1.8382409380942635</v>
      </c>
      <c r="Q4567" s="50">
        <f>Cal_051922a!$R$3</f>
        <v>0.56187208580813652</v>
      </c>
      <c r="R4567" s="46">
        <v>268.7</v>
      </c>
      <c r="S4567" s="46">
        <v>159.69999999999999</v>
      </c>
      <c r="T4567" s="50">
        <f t="shared" ref="T4567" si="1357">AVERAGE(0.671,0.64,0.73,0.476,0.832,0.443)</f>
        <v>0.63200000000000001</v>
      </c>
      <c r="U4567" s="79">
        <f t="shared" si="1333"/>
        <v>268.06799999999998</v>
      </c>
      <c r="V4567" s="79">
        <f t="shared" si="1334"/>
        <v>159.06799999999998</v>
      </c>
      <c r="W4567" s="459">
        <f t="shared" si="1335"/>
        <v>4.6312638405401989</v>
      </c>
      <c r="X4567" s="465">
        <f t="shared" si="1336"/>
        <v>1.0340596481856923</v>
      </c>
      <c r="Y4567" s="43">
        <f>Cal_051922a!$A$3</f>
        <v>20220519</v>
      </c>
      <c r="Z4567" s="86" t="s">
        <v>1599</v>
      </c>
      <c r="AA4567" s="43">
        <v>20221204</v>
      </c>
      <c r="AE4567" s="689" t="s">
        <v>1250</v>
      </c>
      <c r="AF4567" s="130">
        <v>1</v>
      </c>
      <c r="AG4567" s="130" t="s">
        <v>1634</v>
      </c>
      <c r="AH4567" s="152" t="s">
        <v>1556</v>
      </c>
    </row>
    <row r="4568" spans="1:35" x14ac:dyDescent="0.2">
      <c r="A4568" t="s">
        <v>1450</v>
      </c>
      <c r="B4568" s="45">
        <v>20211111</v>
      </c>
      <c r="C4568" s="107" t="s">
        <v>67</v>
      </c>
      <c r="D4568" s="107">
        <v>18</v>
      </c>
      <c r="E4568" s="107">
        <v>19</v>
      </c>
      <c r="H4568" s="107" t="s">
        <v>11</v>
      </c>
      <c r="I4568" s="107">
        <v>290</v>
      </c>
      <c r="J4568" s="107">
        <v>0</v>
      </c>
      <c r="K4568" s="43">
        <v>10</v>
      </c>
      <c r="L4568" s="43">
        <v>1</v>
      </c>
      <c r="M4568" s="43">
        <v>0</v>
      </c>
      <c r="N4568" s="49">
        <v>1</v>
      </c>
      <c r="O4568" s="43" t="str">
        <f>Cal_051922a!$E$2</f>
        <v>Cal_051922a</v>
      </c>
      <c r="P4568" s="50">
        <f>Cal_051922a!$Q$3</f>
        <v>1.8382409380942635</v>
      </c>
      <c r="Q4568" s="50">
        <f>Cal_051922a!$R$3</f>
        <v>0.56187208580813652</v>
      </c>
      <c r="R4568" s="46">
        <v>269.89999999999998</v>
      </c>
      <c r="S4568" s="46">
        <v>158.4</v>
      </c>
      <c r="T4568" s="43">
        <f t="shared" ref="T4568" si="1358">AVERAGE(0.752,0.643,0.766,0.706,0.634,0.813)</f>
        <v>0.71899999999999997</v>
      </c>
      <c r="U4568" s="79">
        <f t="shared" si="1333"/>
        <v>269.18099999999998</v>
      </c>
      <c r="V4568" s="79">
        <f t="shared" si="1334"/>
        <v>157.68100000000001</v>
      </c>
      <c r="W4568" s="459">
        <f t="shared" si="1335"/>
        <v>4.7374854882590105</v>
      </c>
      <c r="X4568" s="465">
        <f t="shared" si="1336"/>
        <v>0.87843897816910588</v>
      </c>
      <c r="Y4568" s="43">
        <f>Cal_051922a!$A$3</f>
        <v>20220519</v>
      </c>
      <c r="Z4568" s="48" t="s">
        <v>1604</v>
      </c>
      <c r="AA4568" s="43">
        <v>20221204</v>
      </c>
      <c r="AE4568" s="689" t="s">
        <v>1250</v>
      </c>
      <c r="AF4568" s="130">
        <v>1</v>
      </c>
      <c r="AG4568" s="130" t="s">
        <v>1634</v>
      </c>
      <c r="AH4568" t="s">
        <v>1462</v>
      </c>
    </row>
    <row r="4569" spans="1:35" x14ac:dyDescent="0.2">
      <c r="A4569" t="s">
        <v>1450</v>
      </c>
      <c r="B4569" s="45">
        <v>20211111</v>
      </c>
      <c r="C4569" s="107" t="s">
        <v>67</v>
      </c>
      <c r="D4569" s="107">
        <v>18</v>
      </c>
      <c r="E4569" s="107">
        <v>19</v>
      </c>
      <c r="H4569" s="107" t="s">
        <v>10</v>
      </c>
      <c r="I4569" s="107">
        <v>290</v>
      </c>
      <c r="J4569" s="107">
        <v>10</v>
      </c>
      <c r="K4569" s="43">
        <v>5</v>
      </c>
      <c r="L4569" s="43">
        <v>1</v>
      </c>
      <c r="M4569" s="43">
        <v>0</v>
      </c>
      <c r="N4569" s="49">
        <v>1</v>
      </c>
      <c r="O4569" s="43" t="str">
        <f>Cal_051922a!$E$2</f>
        <v>Cal_051922a</v>
      </c>
      <c r="P4569" s="50">
        <f>Cal_051922a!$Q$3</f>
        <v>1.8382409380942635</v>
      </c>
      <c r="Q4569" s="50">
        <f>Cal_051922a!$R$3</f>
        <v>0.56187208580813652</v>
      </c>
      <c r="R4569" s="46">
        <v>131.6</v>
      </c>
      <c r="S4569" s="46">
        <v>82.32</v>
      </c>
      <c r="T4569" s="50">
        <f t="shared" ref="T4569:T4570" si="1359">AVERAGE(0.765, 0.963, 0.949, 0.629, 0.835, 0.766)</f>
        <v>0.8178333333333333</v>
      </c>
      <c r="U4569" s="79">
        <f t="shared" si="1333"/>
        <v>130.78216666666665</v>
      </c>
      <c r="V4569" s="79">
        <f t="shared" si="1334"/>
        <v>81.502166666666653</v>
      </c>
      <c r="W4569" s="465">
        <f t="shared" si="1335"/>
        <v>1.0469205599166103</v>
      </c>
      <c r="X4569" s="465">
        <f t="shared" si="1336"/>
        <v>0.40445916195931436</v>
      </c>
      <c r="Y4569" s="43">
        <f>Cal_051922a!$A$3</f>
        <v>20220519</v>
      </c>
      <c r="Z4569" s="48" t="s">
        <v>2007</v>
      </c>
      <c r="AA4569" s="43">
        <v>20230214</v>
      </c>
      <c r="AE4569" s="689" t="s">
        <v>1250</v>
      </c>
      <c r="AF4569" s="130">
        <v>1</v>
      </c>
      <c r="AH4569"/>
    </row>
    <row r="4570" spans="1:35" x14ac:dyDescent="0.2">
      <c r="A4570" t="s">
        <v>1450</v>
      </c>
      <c r="B4570" s="45">
        <v>20211111</v>
      </c>
      <c r="C4570" s="107" t="s">
        <v>67</v>
      </c>
      <c r="D4570" s="107">
        <v>18</v>
      </c>
      <c r="E4570" s="107">
        <v>19</v>
      </c>
      <c r="H4570" s="107" t="s">
        <v>11</v>
      </c>
      <c r="I4570" s="107">
        <v>290</v>
      </c>
      <c r="J4570" s="107">
        <v>10</v>
      </c>
      <c r="K4570" s="43">
        <v>5</v>
      </c>
      <c r="L4570" s="43">
        <v>1</v>
      </c>
      <c r="M4570" s="43">
        <v>0</v>
      </c>
      <c r="N4570" s="49">
        <v>1</v>
      </c>
      <c r="O4570" s="43" t="str">
        <f>Cal_051922a!$E$2</f>
        <v>Cal_051922a</v>
      </c>
      <c r="P4570" s="50">
        <f>Cal_051922a!$Q$3</f>
        <v>1.8382409380942635</v>
      </c>
      <c r="Q4570" s="50">
        <f>Cal_051922a!$R$3</f>
        <v>0.56187208580813652</v>
      </c>
      <c r="R4570" s="46">
        <v>149.5</v>
      </c>
      <c r="S4570" s="46">
        <v>95.54</v>
      </c>
      <c r="T4570" s="50">
        <f t="shared" si="1359"/>
        <v>0.8178333333333333</v>
      </c>
      <c r="U4570" s="79">
        <f t="shared" si="1333"/>
        <v>148.68216666666666</v>
      </c>
      <c r="V4570" s="79">
        <f t="shared" si="1334"/>
        <v>94.722166666666666</v>
      </c>
      <c r="W4570" s="465">
        <f t="shared" si="1335"/>
        <v>1.1463440221814183</v>
      </c>
      <c r="X4570" s="465">
        <f t="shared" si="1336"/>
        <v>0.54045569781152691</v>
      </c>
      <c r="Y4570" s="43">
        <f>Cal_051922a!$A$3</f>
        <v>20220519</v>
      </c>
      <c r="Z4570" s="48" t="s">
        <v>2007</v>
      </c>
      <c r="AA4570" s="43">
        <v>20230214</v>
      </c>
      <c r="AE4570" s="689" t="s">
        <v>1250</v>
      </c>
      <c r="AF4570" s="130">
        <v>1</v>
      </c>
      <c r="AH4570"/>
    </row>
    <row r="4571" spans="1:35" s="708" customFormat="1" x14ac:dyDescent="0.2">
      <c r="A4571" s="705" t="s">
        <v>1450</v>
      </c>
      <c r="B4571" s="706">
        <v>20211111</v>
      </c>
      <c r="C4571" s="707" t="s">
        <v>67</v>
      </c>
      <c r="D4571" s="707">
        <v>18</v>
      </c>
      <c r="E4571" s="707">
        <v>19</v>
      </c>
      <c r="F4571" s="707"/>
      <c r="G4571" s="707"/>
      <c r="H4571" s="707" t="s">
        <v>10</v>
      </c>
      <c r="I4571" s="707">
        <v>293</v>
      </c>
      <c r="J4571" s="707">
        <v>5</v>
      </c>
      <c r="N4571" s="709"/>
      <c r="P4571" s="710"/>
      <c r="Q4571" s="710"/>
      <c r="R4571" s="711"/>
      <c r="S4571" s="711"/>
      <c r="T4571" s="710"/>
      <c r="U4571" s="712" t="e">
        <f t="shared" si="1333"/>
        <v>#DIV/0!</v>
      </c>
      <c r="V4571" s="712" t="e">
        <f t="shared" si="1334"/>
        <v>#DIV/0!</v>
      </c>
      <c r="W4571" s="713" t="e">
        <f t="shared" si="1335"/>
        <v>#DIV/0!</v>
      </c>
      <c r="X4571" s="713" t="e">
        <f t="shared" si="1336"/>
        <v>#DIV/0!</v>
      </c>
      <c r="Z4571" s="714"/>
      <c r="AB4571" s="714"/>
      <c r="AE4571" s="715"/>
      <c r="AF4571" s="716">
        <v>9</v>
      </c>
      <c r="AG4571" s="716"/>
      <c r="AH4571" s="717" t="s">
        <v>1555</v>
      </c>
      <c r="AI4571" s="705"/>
    </row>
    <row r="4572" spans="1:35" s="82" customFormat="1" x14ac:dyDescent="0.2">
      <c r="A4572" s="155" t="s">
        <v>1450</v>
      </c>
      <c r="B4572" s="81">
        <v>20211111</v>
      </c>
      <c r="C4572" s="126" t="s">
        <v>67</v>
      </c>
      <c r="D4572" s="126">
        <v>18</v>
      </c>
      <c r="E4572" s="126">
        <v>19</v>
      </c>
      <c r="F4572" s="107"/>
      <c r="G4572" s="107"/>
      <c r="H4572" s="126" t="s">
        <v>11</v>
      </c>
      <c r="I4572" s="126">
        <v>293</v>
      </c>
      <c r="J4572" s="126">
        <v>5</v>
      </c>
      <c r="K4572" s="82">
        <v>5</v>
      </c>
      <c r="L4572" s="82">
        <v>1</v>
      </c>
      <c r="M4572" s="82">
        <v>0</v>
      </c>
      <c r="N4572" s="83">
        <f>1/3</f>
        <v>0.33333333333333331</v>
      </c>
      <c r="O4572" s="82" t="str">
        <f>Cal_051922a!$E$2</f>
        <v>Cal_051922a</v>
      </c>
      <c r="P4572" s="158">
        <f>Cal_051922a!$Q$3</f>
        <v>1.8382409380942635</v>
      </c>
      <c r="Q4572" s="158">
        <f>Cal_051922a!$R$3</f>
        <v>0.56187208580813652</v>
      </c>
      <c r="R4572" s="84">
        <v>196</v>
      </c>
      <c r="S4572" s="84">
        <v>113.3</v>
      </c>
      <c r="T4572" s="158">
        <f t="shared" ref="T4572:T4574" si="1360">AVERAGE(0.956,0.827, 0.866, 0.702, 0.821, 0.64)</f>
        <v>0.80199999999999994</v>
      </c>
      <c r="U4572" s="125">
        <f t="shared" si="1333"/>
        <v>195.19800000000001</v>
      </c>
      <c r="V4572" s="125">
        <f t="shared" si="1334"/>
        <v>112.49799999999999</v>
      </c>
      <c r="W4572" s="459">
        <f t="shared" si="1335"/>
        <v>5.2167517622667585</v>
      </c>
      <c r="X4572" s="459">
        <f t="shared" si="1336"/>
        <v>0.73176008112561342</v>
      </c>
      <c r="Y4572" s="82">
        <f>Cal_051922a!$A$3</f>
        <v>20220519</v>
      </c>
      <c r="Z4572" s="694" t="s">
        <v>1554</v>
      </c>
      <c r="AA4572" s="372">
        <v>20220914</v>
      </c>
      <c r="AB4572" s="48"/>
      <c r="AC4572" s="43"/>
      <c r="AD4572" s="43"/>
      <c r="AE4572" s="689" t="s">
        <v>1250</v>
      </c>
      <c r="AF4572" s="567">
        <v>1</v>
      </c>
      <c r="AG4572" s="567"/>
      <c r="AH4572" s="155" t="s">
        <v>212</v>
      </c>
      <c r="AI4572" s="155"/>
    </row>
    <row r="4573" spans="1:35" s="372" customFormat="1" x14ac:dyDescent="0.2">
      <c r="A4573" s="371" t="s">
        <v>1450</v>
      </c>
      <c r="B4573" s="462">
        <v>20211111</v>
      </c>
      <c r="C4573" s="373" t="s">
        <v>67</v>
      </c>
      <c r="D4573" s="373">
        <v>18</v>
      </c>
      <c r="E4573" s="373">
        <v>19</v>
      </c>
      <c r="F4573" s="107"/>
      <c r="G4573" s="107"/>
      <c r="H4573" s="373" t="s">
        <v>10</v>
      </c>
      <c r="I4573" s="373">
        <v>550</v>
      </c>
      <c r="J4573" s="373">
        <v>20</v>
      </c>
      <c r="K4573" s="372">
        <v>5</v>
      </c>
      <c r="L4573" s="372">
        <v>1</v>
      </c>
      <c r="M4573" s="462">
        <v>0</v>
      </c>
      <c r="N4573" s="375">
        <f>1/3</f>
        <v>0.33333333333333331</v>
      </c>
      <c r="O4573" s="82" t="str">
        <f>Cal_051922a!$E$2</f>
        <v>Cal_051922a</v>
      </c>
      <c r="P4573" s="158">
        <f>Cal_051922a!$Q$3</f>
        <v>1.8382409380942635</v>
      </c>
      <c r="Q4573" s="158">
        <f>Cal_051922a!$R$3</f>
        <v>0.56187208580813652</v>
      </c>
      <c r="R4573" s="376">
        <v>310.10000000000002</v>
      </c>
      <c r="S4573" s="376">
        <v>178.8</v>
      </c>
      <c r="T4573" s="158">
        <f t="shared" si="1360"/>
        <v>0.80199999999999994</v>
      </c>
      <c r="U4573" s="378">
        <f t="shared" si="1333"/>
        <v>309.298</v>
      </c>
      <c r="V4573" s="378">
        <f t="shared" si="1334"/>
        <v>177.99800000000002</v>
      </c>
      <c r="W4573" s="464">
        <f t="shared" si="1335"/>
        <v>4.412292742024583</v>
      </c>
      <c r="X4573" s="464">
        <f t="shared" si="1336"/>
        <v>0.60169863159734216</v>
      </c>
      <c r="Y4573" s="708"/>
      <c r="Z4573" s="714"/>
      <c r="AA4573" s="708"/>
      <c r="AB4573" s="48"/>
      <c r="AC4573" s="43"/>
      <c r="AD4573" s="43"/>
      <c r="AE4573" s="689" t="s">
        <v>1250</v>
      </c>
      <c r="AF4573" s="628">
        <v>1</v>
      </c>
      <c r="AG4573" s="130" t="s">
        <v>1634</v>
      </c>
      <c r="AH4573" s="371" t="s">
        <v>216</v>
      </c>
      <c r="AI4573" s="371"/>
    </row>
    <row r="4574" spans="1:35" s="610" customFormat="1" ht="13.5" thickBot="1" x14ac:dyDescent="0.25">
      <c r="A4574" s="613" t="s">
        <v>1450</v>
      </c>
      <c r="B4574" s="611">
        <v>20211111</v>
      </c>
      <c r="C4574" s="612" t="s">
        <v>67</v>
      </c>
      <c r="D4574" s="612">
        <v>18</v>
      </c>
      <c r="E4574" s="612">
        <v>19</v>
      </c>
      <c r="F4574" s="140"/>
      <c r="G4574" s="140"/>
      <c r="H4574" s="612" t="s">
        <v>11</v>
      </c>
      <c r="I4574" s="612">
        <v>552</v>
      </c>
      <c r="J4574" s="612">
        <v>20</v>
      </c>
      <c r="K4574" s="610">
        <v>5</v>
      </c>
      <c r="L4574" s="610">
        <v>1</v>
      </c>
      <c r="M4574" s="611">
        <v>0</v>
      </c>
      <c r="N4574" s="614">
        <f>1/3</f>
        <v>0.33333333333333331</v>
      </c>
      <c r="O4574" s="82" t="str">
        <f>Cal_051922a!$E$2</f>
        <v>Cal_051922a</v>
      </c>
      <c r="P4574" s="158">
        <f>Cal_051922a!$Q$3</f>
        <v>1.8382409380942635</v>
      </c>
      <c r="Q4574" s="158">
        <f>Cal_051922a!$R$3</f>
        <v>0.56187208580813652</v>
      </c>
      <c r="R4574" s="626">
        <v>311.39999999999998</v>
      </c>
      <c r="S4574" s="626">
        <v>180.1</v>
      </c>
      <c r="T4574" s="158">
        <f t="shared" si="1360"/>
        <v>0.80199999999999994</v>
      </c>
      <c r="U4574" s="378">
        <f t="shared" si="1333"/>
        <v>310.59799999999996</v>
      </c>
      <c r="V4574" s="378">
        <f t="shared" si="1334"/>
        <v>179.298</v>
      </c>
      <c r="W4574" s="464">
        <f t="shared" si="1335"/>
        <v>4.3963061741186964</v>
      </c>
      <c r="X4574" s="464">
        <f t="shared" si="1336"/>
        <v>0.63600533450287</v>
      </c>
      <c r="Y4574" s="82">
        <f>Cal_051922a!$A$3</f>
        <v>20220519</v>
      </c>
      <c r="Z4574" s="694" t="s">
        <v>1554</v>
      </c>
      <c r="AA4574" s="372">
        <v>20220914</v>
      </c>
      <c r="AB4574" s="121"/>
      <c r="AC4574" s="115"/>
      <c r="AD4574" s="115"/>
      <c r="AE4574" s="689" t="s">
        <v>1250</v>
      </c>
      <c r="AF4574" s="633">
        <v>1</v>
      </c>
      <c r="AG4574" s="130" t="s">
        <v>1634</v>
      </c>
      <c r="AH4574" s="613" t="s">
        <v>218</v>
      </c>
      <c r="AI4574" s="613"/>
    </row>
    <row r="4575" spans="1:35" x14ac:dyDescent="0.2">
      <c r="A4575" t="s">
        <v>1450</v>
      </c>
      <c r="B4575" s="45">
        <v>20211112</v>
      </c>
      <c r="C4575" s="107" t="s">
        <v>493</v>
      </c>
      <c r="D4575" s="107">
        <v>29</v>
      </c>
      <c r="E4575" s="107">
        <v>6</v>
      </c>
      <c r="H4575" s="107" t="s">
        <v>10</v>
      </c>
      <c r="I4575" s="107">
        <v>290</v>
      </c>
      <c r="J4575" s="107">
        <v>0</v>
      </c>
      <c r="K4575" s="43">
        <v>10</v>
      </c>
      <c r="L4575" s="43">
        <v>1</v>
      </c>
      <c r="M4575" s="43">
        <v>0</v>
      </c>
      <c r="N4575" s="49">
        <v>1</v>
      </c>
      <c r="O4575" s="43" t="str">
        <f>Cal_051922a!$E$2</f>
        <v>Cal_051922a</v>
      </c>
      <c r="P4575" s="50">
        <f>Cal_051922a!$Q$3</f>
        <v>1.8382409380942635</v>
      </c>
      <c r="Q4575" s="50">
        <f>Cal_051922a!$R$3</f>
        <v>0.56187208580813652</v>
      </c>
      <c r="R4575" s="46">
        <v>357.9</v>
      </c>
      <c r="S4575" s="46">
        <v>211.8</v>
      </c>
      <c r="T4575" s="50">
        <f t="shared" ref="T4575:T4578" si="1361">AVERAGE(0.765, 0.963, 0.949, 0.629, 0.835, 0.766)</f>
        <v>0.8178333333333333</v>
      </c>
      <c r="U4575" s="79">
        <f t="shared" si="1333"/>
        <v>357.08216666666664</v>
      </c>
      <c r="V4575" s="79">
        <f t="shared" si="1334"/>
        <v>210.98216666666667</v>
      </c>
      <c r="W4575" s="465">
        <f t="shared" si="1335"/>
        <v>6.2075930926873673</v>
      </c>
      <c r="X4575" s="465">
        <f t="shared" si="1336"/>
        <v>1.3066915184157333</v>
      </c>
      <c r="Y4575" s="43">
        <f>Cal_051922a!$A$3</f>
        <v>20220519</v>
      </c>
      <c r="Z4575" s="48" t="s">
        <v>2007</v>
      </c>
      <c r="AA4575" s="43">
        <v>20230214</v>
      </c>
      <c r="AE4575" s="689" t="s">
        <v>1250</v>
      </c>
      <c r="AF4575" s="130">
        <v>1</v>
      </c>
      <c r="AH4575" t="s">
        <v>1463</v>
      </c>
    </row>
    <row r="4576" spans="1:35" x14ac:dyDescent="0.2">
      <c r="A4576" t="s">
        <v>1450</v>
      </c>
      <c r="B4576" s="45">
        <v>20211112</v>
      </c>
      <c r="C4576" s="107" t="s">
        <v>493</v>
      </c>
      <c r="D4576" s="107">
        <v>29</v>
      </c>
      <c r="E4576" s="107">
        <v>6</v>
      </c>
      <c r="H4576" s="107" t="s">
        <v>11</v>
      </c>
      <c r="I4576" s="107">
        <v>290</v>
      </c>
      <c r="J4576" s="107">
        <v>0</v>
      </c>
      <c r="K4576" s="43">
        <v>10</v>
      </c>
      <c r="L4576" s="43">
        <v>1</v>
      </c>
      <c r="M4576" s="43">
        <v>0</v>
      </c>
      <c r="N4576" s="49">
        <v>1</v>
      </c>
      <c r="O4576" s="43" t="str">
        <f>Cal_051922a!$E$2</f>
        <v>Cal_051922a</v>
      </c>
      <c r="P4576" s="50">
        <f>Cal_051922a!$Q$3</f>
        <v>1.8382409380942635</v>
      </c>
      <c r="Q4576" s="50">
        <f>Cal_051922a!$R$3</f>
        <v>0.56187208580813652</v>
      </c>
      <c r="R4576" s="46">
        <v>379.3</v>
      </c>
      <c r="S4576" s="46">
        <v>234.5</v>
      </c>
      <c r="T4576" s="50">
        <f t="shared" si="1361"/>
        <v>0.8178333333333333</v>
      </c>
      <c r="U4576" s="79">
        <f t="shared" si="1333"/>
        <v>378.48216666666667</v>
      </c>
      <c r="V4576" s="79">
        <f t="shared" si="1334"/>
        <v>233.68216666666666</v>
      </c>
      <c r="W4576" s="465">
        <f t="shared" si="1335"/>
        <v>6.1523578358735875</v>
      </c>
      <c r="X4576" s="465">
        <f t="shared" si="1336"/>
        <v>2.1704039245875082</v>
      </c>
      <c r="Y4576" s="43">
        <f>Cal_051922a!$A$3</f>
        <v>20220519</v>
      </c>
      <c r="Z4576" s="48" t="s">
        <v>2007</v>
      </c>
      <c r="AA4576" s="43">
        <v>20230214</v>
      </c>
      <c r="AE4576" s="689" t="s">
        <v>1250</v>
      </c>
      <c r="AF4576" s="130">
        <v>1</v>
      </c>
      <c r="AH4576" t="s">
        <v>1464</v>
      </c>
    </row>
    <row r="4577" spans="1:35" x14ac:dyDescent="0.2">
      <c r="A4577" t="s">
        <v>1450</v>
      </c>
      <c r="B4577" s="45">
        <v>20211112</v>
      </c>
      <c r="C4577" s="107" t="s">
        <v>493</v>
      </c>
      <c r="D4577" s="107">
        <v>29</v>
      </c>
      <c r="E4577" s="107">
        <v>8</v>
      </c>
      <c r="H4577" s="107" t="s">
        <v>10</v>
      </c>
      <c r="I4577" s="107">
        <v>290</v>
      </c>
      <c r="J4577" s="107">
        <v>0</v>
      </c>
      <c r="K4577" s="43">
        <v>10</v>
      </c>
      <c r="L4577" s="43">
        <v>1</v>
      </c>
      <c r="M4577" s="43">
        <v>0</v>
      </c>
      <c r="N4577" s="49">
        <v>1</v>
      </c>
      <c r="O4577" s="43" t="str">
        <f>Cal_051922a!$E$2</f>
        <v>Cal_051922a</v>
      </c>
      <c r="P4577" s="50">
        <f>Cal_051922a!$Q$3</f>
        <v>1.8382409380942635</v>
      </c>
      <c r="Q4577" s="50">
        <f>Cal_051922a!$R$3</f>
        <v>0.56187208580813652</v>
      </c>
      <c r="R4577" s="46">
        <v>363.9</v>
      </c>
      <c r="S4577" s="46">
        <v>224.8</v>
      </c>
      <c r="T4577" s="50">
        <f t="shared" si="1361"/>
        <v>0.8178333333333333</v>
      </c>
      <c r="U4577" s="79">
        <f t="shared" si="1333"/>
        <v>363.08216666666664</v>
      </c>
      <c r="V4577" s="79">
        <f t="shared" si="1334"/>
        <v>223.98216666666667</v>
      </c>
      <c r="W4577" s="465">
        <f t="shared" si="1335"/>
        <v>5.9101724790746948</v>
      </c>
      <c r="X4577" s="465">
        <f t="shared" si="1336"/>
        <v>2.0671166669030301</v>
      </c>
      <c r="Y4577" s="43">
        <f>Cal_051922a!$A$3</f>
        <v>20220519</v>
      </c>
      <c r="Z4577" s="48" t="s">
        <v>2007</v>
      </c>
      <c r="AA4577" s="43">
        <v>20230214</v>
      </c>
      <c r="AE4577" s="689" t="s">
        <v>1250</v>
      </c>
      <c r="AF4577" s="130">
        <v>1</v>
      </c>
      <c r="AH4577" t="s">
        <v>1465</v>
      </c>
    </row>
    <row r="4578" spans="1:35" s="115" customFormat="1" ht="13.5" thickBot="1" x14ac:dyDescent="0.25">
      <c r="A4578" s="407" t="s">
        <v>1450</v>
      </c>
      <c r="B4578" s="114">
        <v>20211112</v>
      </c>
      <c r="C4578" s="140" t="s">
        <v>493</v>
      </c>
      <c r="D4578" s="140">
        <v>29</v>
      </c>
      <c r="E4578" s="140">
        <v>8</v>
      </c>
      <c r="F4578" s="140"/>
      <c r="G4578" s="140"/>
      <c r="H4578" s="140" t="s">
        <v>11</v>
      </c>
      <c r="I4578" s="140">
        <v>290</v>
      </c>
      <c r="J4578" s="140">
        <v>0</v>
      </c>
      <c r="K4578" s="43">
        <v>10</v>
      </c>
      <c r="L4578" s="43">
        <v>1</v>
      </c>
      <c r="M4578" s="43">
        <v>0</v>
      </c>
      <c r="N4578" s="49">
        <v>1</v>
      </c>
      <c r="O4578" s="43" t="str">
        <f>Cal_051922a!$E$2</f>
        <v>Cal_051922a</v>
      </c>
      <c r="P4578" s="50">
        <f>Cal_051922a!$Q$3</f>
        <v>1.8382409380942635</v>
      </c>
      <c r="Q4578" s="50">
        <f>Cal_051922a!$R$3</f>
        <v>0.56187208580813652</v>
      </c>
      <c r="R4578" s="118">
        <v>345.6</v>
      </c>
      <c r="S4578" s="118">
        <v>204.6</v>
      </c>
      <c r="T4578" s="50">
        <f t="shared" si="1361"/>
        <v>0.8178333333333333</v>
      </c>
      <c r="U4578" s="79">
        <f t="shared" si="1333"/>
        <v>344.78216666666668</v>
      </c>
      <c r="V4578" s="79">
        <f t="shared" si="1334"/>
        <v>203.78216666666665</v>
      </c>
      <c r="W4578" s="465">
        <f t="shared" si="1335"/>
        <v>5.9909009313409936</v>
      </c>
      <c r="X4578" s="465">
        <f t="shared" si="1336"/>
        <v>1.2669503989084667</v>
      </c>
      <c r="Y4578" s="43">
        <f>Cal_051922a!$A$3</f>
        <v>20220519</v>
      </c>
      <c r="Z4578" s="48" t="s">
        <v>2007</v>
      </c>
      <c r="AA4578" s="43">
        <v>20230214</v>
      </c>
      <c r="AB4578" s="121"/>
      <c r="AE4578" s="689" t="s">
        <v>1250</v>
      </c>
      <c r="AF4578" s="508">
        <v>1</v>
      </c>
      <c r="AG4578" s="508"/>
      <c r="AH4578" s="407" t="s">
        <v>1466</v>
      </c>
      <c r="AI4578" s="407"/>
    </row>
    <row r="4579" spans="1:35" x14ac:dyDescent="0.2">
      <c r="A4579" t="s">
        <v>1450</v>
      </c>
      <c r="B4579" s="45">
        <v>20211114</v>
      </c>
      <c r="C4579" s="107" t="s">
        <v>68</v>
      </c>
      <c r="D4579" s="107">
        <v>32</v>
      </c>
      <c r="E4579" s="107">
        <v>5</v>
      </c>
      <c r="H4579" s="107" t="s">
        <v>10</v>
      </c>
      <c r="I4579" s="107">
        <v>290</v>
      </c>
      <c r="J4579" s="107">
        <v>0</v>
      </c>
      <c r="K4579" s="43">
        <v>5</v>
      </c>
      <c r="L4579" s="43">
        <v>1</v>
      </c>
      <c r="M4579" s="43">
        <v>0</v>
      </c>
      <c r="N4579" s="49">
        <v>1</v>
      </c>
      <c r="O4579" s="43" t="str">
        <f>Cal_051922a!$E$2</f>
        <v>Cal_051922a</v>
      </c>
      <c r="P4579" s="50">
        <f>Cal_051922a!$Q$3</f>
        <v>1.8382409380942635</v>
      </c>
      <c r="Q4579" s="50">
        <f>Cal_051922a!$R$3</f>
        <v>0.56187208580813652</v>
      </c>
      <c r="R4579" s="46">
        <v>63.84</v>
      </c>
      <c r="S4579" s="46">
        <v>44.18</v>
      </c>
      <c r="T4579" s="50">
        <f t="shared" ref="T4579" si="1362">AVERAGE(0.671,0.64,0.73,0.476,0.832,0.443)</f>
        <v>0.63200000000000001</v>
      </c>
      <c r="U4579" s="79">
        <f t="shared" ref="U4579:U4642" si="1363">(R4579-T4579)*(L4579+M4579)/L4579</f>
        <v>63.208000000000006</v>
      </c>
      <c r="V4579" s="79">
        <f t="shared" ref="V4579:V4642" si="1364">(S4579-T4579)*(L4579+M4579)/L4579</f>
        <v>43.548000000000002</v>
      </c>
      <c r="W4579" s="465">
        <f t="shared" ref="W4579:W4642" si="1365">(Q4579*P4579/(P4579-1)*(U4579-V4579)*(K4579)/I4579)/N4579</f>
        <v>0.41766351883036856</v>
      </c>
      <c r="X4579" s="465">
        <f t="shared" ref="X4579:X4642" si="1366">(Q4579*P4579/(P4579-1)*(P4579*V4579-U4579)*(K4579)/I4579)/N4579</f>
        <v>0.35783346135117405</v>
      </c>
      <c r="Y4579" s="43">
        <f>Cal_051922a!$A$3</f>
        <v>20220519</v>
      </c>
      <c r="Z4579" s="86" t="s">
        <v>1599</v>
      </c>
      <c r="AA4579" s="43">
        <v>20221204</v>
      </c>
      <c r="AE4579" s="689" t="s">
        <v>1250</v>
      </c>
      <c r="AF4579" s="130">
        <v>3</v>
      </c>
      <c r="AG4579" s="130" t="s">
        <v>1634</v>
      </c>
      <c r="AH4579" t="s">
        <v>1888</v>
      </c>
    </row>
    <row r="4580" spans="1:35" x14ac:dyDescent="0.2">
      <c r="A4580" t="s">
        <v>1450</v>
      </c>
      <c r="B4580" s="45">
        <v>20211114</v>
      </c>
      <c r="C4580" s="107" t="s">
        <v>68</v>
      </c>
      <c r="D4580" s="107">
        <v>32</v>
      </c>
      <c r="E4580" s="107">
        <v>5</v>
      </c>
      <c r="H4580" s="107" t="s">
        <v>11</v>
      </c>
      <c r="I4580" s="107">
        <v>290</v>
      </c>
      <c r="J4580" s="107">
        <v>0</v>
      </c>
      <c r="K4580" s="43">
        <v>5</v>
      </c>
      <c r="L4580" s="43">
        <v>1</v>
      </c>
      <c r="M4580" s="43">
        <v>0</v>
      </c>
      <c r="N4580" s="49">
        <v>1</v>
      </c>
      <c r="O4580" s="43" t="str">
        <f>Cal_051922a!$E$2</f>
        <v>Cal_051922a</v>
      </c>
      <c r="P4580" s="50">
        <f>Cal_051922a!$Q$3</f>
        <v>1.8382409380942635</v>
      </c>
      <c r="Q4580" s="50">
        <f>Cal_051922a!$R$3</f>
        <v>0.56187208580813652</v>
      </c>
      <c r="R4580" s="46">
        <v>47.73</v>
      </c>
      <c r="S4580" s="46">
        <v>33.9</v>
      </c>
      <c r="T4580" s="43">
        <f t="shared" ref="T4580" si="1367">AVERAGE(0.752,0.643,0.766,0.706,0.634,0.813)</f>
        <v>0.71899999999999997</v>
      </c>
      <c r="U4580" s="79">
        <f t="shared" si="1363"/>
        <v>47.010999999999996</v>
      </c>
      <c r="V4580" s="79">
        <f t="shared" si="1364"/>
        <v>33.180999999999997</v>
      </c>
      <c r="W4580" s="465">
        <f t="shared" si="1365"/>
        <v>0.29380907759023372</v>
      </c>
      <c r="X4580" s="465">
        <f t="shared" si="1366"/>
        <v>0.29707374824341543</v>
      </c>
      <c r="Y4580" s="43">
        <f>Cal_051922a!$A$3</f>
        <v>20220519</v>
      </c>
      <c r="Z4580" s="48" t="s">
        <v>1604</v>
      </c>
      <c r="AA4580" s="43">
        <v>20221204</v>
      </c>
      <c r="AE4580" s="689" t="s">
        <v>1250</v>
      </c>
      <c r="AF4580" s="130">
        <v>3</v>
      </c>
      <c r="AG4580" s="130" t="s">
        <v>1634</v>
      </c>
      <c r="AH4580" t="s">
        <v>1888</v>
      </c>
    </row>
    <row r="4581" spans="1:35" x14ac:dyDescent="0.2">
      <c r="A4581" t="s">
        <v>1450</v>
      </c>
      <c r="B4581" s="45">
        <v>20211114</v>
      </c>
      <c r="C4581" s="107" t="s">
        <v>68</v>
      </c>
      <c r="D4581" s="107">
        <v>32</v>
      </c>
      <c r="E4581" s="107">
        <v>9</v>
      </c>
      <c r="H4581" s="107" t="s">
        <v>10</v>
      </c>
      <c r="I4581" s="107">
        <v>290</v>
      </c>
      <c r="J4581" s="107">
        <v>0</v>
      </c>
      <c r="K4581" s="43">
        <v>5</v>
      </c>
      <c r="L4581" s="43">
        <v>1</v>
      </c>
      <c r="M4581" s="43">
        <v>0</v>
      </c>
      <c r="N4581" s="49">
        <v>1</v>
      </c>
      <c r="O4581" s="43" t="str">
        <f>Cal_051922a!$E$2</f>
        <v>Cal_051922a</v>
      </c>
      <c r="P4581" s="50">
        <f>Cal_051922a!$Q$3</f>
        <v>1.8382409380942635</v>
      </c>
      <c r="Q4581" s="50">
        <f>Cal_051922a!$R$3</f>
        <v>0.56187208580813652</v>
      </c>
      <c r="R4581" s="46">
        <v>106.1</v>
      </c>
      <c r="S4581" s="46">
        <v>69.58</v>
      </c>
      <c r="T4581" s="50">
        <f t="shared" ref="T4581:T4582" si="1368">AVERAGE(0.671,0.64,0.73,0.476,0.832,0.443)</f>
        <v>0.63200000000000001</v>
      </c>
      <c r="U4581" s="79">
        <f t="shared" si="1363"/>
        <v>105.46799999999999</v>
      </c>
      <c r="V4581" s="79">
        <f t="shared" si="1364"/>
        <v>68.947999999999993</v>
      </c>
      <c r="W4581" s="465">
        <f t="shared" si="1365"/>
        <v>0.77584291493820223</v>
      </c>
      <c r="X4581" s="465">
        <f t="shared" si="1366"/>
        <v>0.45197388008239542</v>
      </c>
      <c r="Y4581" s="43">
        <f>Cal_051922a!$A$3</f>
        <v>20220519</v>
      </c>
      <c r="Z4581" s="86" t="s">
        <v>1599</v>
      </c>
      <c r="AA4581" s="43">
        <v>20221204</v>
      </c>
      <c r="AE4581" s="689" t="s">
        <v>1250</v>
      </c>
      <c r="AF4581" s="130">
        <v>1</v>
      </c>
      <c r="AG4581" s="130" t="s">
        <v>1634</v>
      </c>
      <c r="AH4581" t="s">
        <v>1467</v>
      </c>
    </row>
    <row r="4582" spans="1:35" x14ac:dyDescent="0.2">
      <c r="A4582" t="s">
        <v>1450</v>
      </c>
      <c r="B4582" s="45">
        <v>20211114</v>
      </c>
      <c r="C4582" s="107" t="s">
        <v>68</v>
      </c>
      <c r="D4582" s="107">
        <v>32</v>
      </c>
      <c r="E4582" s="107">
        <v>9</v>
      </c>
      <c r="H4582" s="107" t="s">
        <v>11</v>
      </c>
      <c r="I4582" s="107">
        <v>290</v>
      </c>
      <c r="J4582" s="107">
        <v>0</v>
      </c>
      <c r="K4582" s="43">
        <v>5</v>
      </c>
      <c r="L4582" s="43">
        <v>1</v>
      </c>
      <c r="M4582" s="43">
        <v>0</v>
      </c>
      <c r="N4582" s="49">
        <v>1</v>
      </c>
      <c r="O4582" s="43" t="str">
        <f>Cal_051922a!$E$2</f>
        <v>Cal_051922a</v>
      </c>
      <c r="P4582" s="50">
        <f>Cal_051922a!$Q$3</f>
        <v>1.8382409380942635</v>
      </c>
      <c r="Q4582" s="50">
        <f>Cal_051922a!$R$3</f>
        <v>0.56187208580813652</v>
      </c>
      <c r="R4582" s="46">
        <v>100.3</v>
      </c>
      <c r="S4582" s="46">
        <v>66.59</v>
      </c>
      <c r="T4582" s="50">
        <f t="shared" si="1368"/>
        <v>0.63200000000000001</v>
      </c>
      <c r="U4582" s="79">
        <f t="shared" si="1363"/>
        <v>99.667999999999992</v>
      </c>
      <c r="V4582" s="79">
        <f t="shared" si="1364"/>
        <v>65.957999999999998</v>
      </c>
      <c r="W4582" s="465">
        <f t="shared" si="1365"/>
        <v>0.71614634892022988</v>
      </c>
      <c r="X4582" s="465">
        <f t="shared" si="1366"/>
        <v>0.45842492458978623</v>
      </c>
      <c r="Y4582" s="43">
        <f>Cal_051922a!$A$3</f>
        <v>20220519</v>
      </c>
      <c r="Z4582" s="86" t="s">
        <v>1599</v>
      </c>
      <c r="AA4582" s="43">
        <v>20221204</v>
      </c>
      <c r="AE4582" s="689" t="s">
        <v>1250</v>
      </c>
      <c r="AF4582" s="130">
        <v>1</v>
      </c>
      <c r="AG4582" s="130" t="s">
        <v>1634</v>
      </c>
      <c r="AH4582" t="s">
        <v>1468</v>
      </c>
    </row>
    <row r="4583" spans="1:35" x14ac:dyDescent="0.2">
      <c r="A4583" t="s">
        <v>1450</v>
      </c>
      <c r="B4583" s="45">
        <v>20211114</v>
      </c>
      <c r="C4583" s="107" t="s">
        <v>68</v>
      </c>
      <c r="D4583" s="107">
        <v>32</v>
      </c>
      <c r="E4583" s="107">
        <v>10</v>
      </c>
      <c r="H4583" s="107" t="s">
        <v>10</v>
      </c>
      <c r="I4583" s="107">
        <v>290</v>
      </c>
      <c r="J4583" s="107">
        <v>0</v>
      </c>
      <c r="K4583" s="43">
        <v>5</v>
      </c>
      <c r="L4583" s="43">
        <v>1</v>
      </c>
      <c r="M4583" s="43">
        <v>0</v>
      </c>
      <c r="N4583" s="49">
        <v>1</v>
      </c>
      <c r="O4583" s="43" t="str">
        <f>Cal_051922a!$E$2</f>
        <v>Cal_051922a</v>
      </c>
      <c r="P4583" s="50">
        <f>Cal_051922a!$Q$3</f>
        <v>1.8382409380942635</v>
      </c>
      <c r="Q4583" s="50">
        <f>Cal_051922a!$R$3</f>
        <v>0.56187208580813652</v>
      </c>
      <c r="R4583" s="46">
        <v>164.5</v>
      </c>
      <c r="S4583" s="46">
        <v>105.2</v>
      </c>
      <c r="T4583" s="43">
        <f t="shared" ref="T4583:T4590" si="1369">AVERAGE(0.752,0.643,0.766,0.706,0.634,0.813)</f>
        <v>0.71899999999999997</v>
      </c>
      <c r="U4583" s="79">
        <f t="shared" si="1363"/>
        <v>163.78100000000001</v>
      </c>
      <c r="V4583" s="79">
        <f t="shared" si="1364"/>
        <v>104.48100000000001</v>
      </c>
      <c r="W4583" s="465">
        <f t="shared" si="1365"/>
        <v>1.2597887419451093</v>
      </c>
      <c r="X4583" s="465">
        <f t="shared" si="1366"/>
        <v>0.60079498144856536</v>
      </c>
      <c r="Y4583" s="43">
        <f>Cal_051922a!$A$3</f>
        <v>20220519</v>
      </c>
      <c r="Z4583" s="48" t="s">
        <v>1604</v>
      </c>
      <c r="AA4583" s="43">
        <v>20221204</v>
      </c>
      <c r="AE4583" s="689" t="s">
        <v>1250</v>
      </c>
      <c r="AF4583" s="130">
        <v>1</v>
      </c>
      <c r="AG4583" s="130" t="s">
        <v>1634</v>
      </c>
      <c r="AH4583"/>
    </row>
    <row r="4584" spans="1:35" x14ac:dyDescent="0.2">
      <c r="A4584" t="s">
        <v>1450</v>
      </c>
      <c r="B4584" s="45">
        <v>20211114</v>
      </c>
      <c r="C4584" s="107" t="s">
        <v>68</v>
      </c>
      <c r="D4584" s="107">
        <v>32</v>
      </c>
      <c r="E4584" s="107">
        <v>10</v>
      </c>
      <c r="H4584" s="107" t="s">
        <v>11</v>
      </c>
      <c r="I4584" s="107">
        <v>290</v>
      </c>
      <c r="J4584" s="107">
        <v>0</v>
      </c>
      <c r="K4584" s="43">
        <v>5</v>
      </c>
      <c r="L4584" s="43">
        <v>1</v>
      </c>
      <c r="M4584" s="43">
        <v>0</v>
      </c>
      <c r="N4584" s="49">
        <v>1</v>
      </c>
      <c r="O4584" s="43" t="str">
        <f>Cal_051922a!$E$2</f>
        <v>Cal_051922a</v>
      </c>
      <c r="P4584" s="50">
        <f>Cal_051922a!$Q$3</f>
        <v>1.8382409380942635</v>
      </c>
      <c r="Q4584" s="50">
        <f>Cal_051922a!$R$3</f>
        <v>0.56187208580813652</v>
      </c>
      <c r="R4584" s="46">
        <v>159.19999999999999</v>
      </c>
      <c r="S4584" s="46">
        <v>103.8</v>
      </c>
      <c r="T4584" s="50">
        <f t="shared" ref="T4584" si="1370">AVERAGE(0.671,0.64,0.73,0.476,0.832,0.443)</f>
        <v>0.63200000000000001</v>
      </c>
      <c r="U4584" s="79">
        <f t="shared" si="1363"/>
        <v>158.56799999999998</v>
      </c>
      <c r="V4584" s="79">
        <f t="shared" si="1364"/>
        <v>103.16799999999999</v>
      </c>
      <c r="W4584" s="465">
        <f t="shared" si="1365"/>
        <v>1.1769358567244359</v>
      </c>
      <c r="X4584" s="465">
        <f t="shared" si="1366"/>
        <v>0.66026613765806974</v>
      </c>
      <c r="Y4584" s="43">
        <f>Cal_051922a!$A$3</f>
        <v>20220519</v>
      </c>
      <c r="Z4584" s="86" t="s">
        <v>1599</v>
      </c>
      <c r="AA4584" s="43">
        <v>20221204</v>
      </c>
      <c r="AE4584" s="689" t="s">
        <v>1250</v>
      </c>
      <c r="AF4584" s="130">
        <v>1</v>
      </c>
      <c r="AG4584" s="130" t="s">
        <v>1634</v>
      </c>
      <c r="AH4584"/>
    </row>
    <row r="4585" spans="1:35" x14ac:dyDescent="0.2">
      <c r="A4585" t="s">
        <v>1450</v>
      </c>
      <c r="B4585" s="45">
        <v>20211114</v>
      </c>
      <c r="C4585" s="107" t="s">
        <v>68</v>
      </c>
      <c r="D4585" s="107">
        <v>32</v>
      </c>
      <c r="E4585" s="107">
        <v>11</v>
      </c>
      <c r="H4585" s="107" t="s">
        <v>10</v>
      </c>
      <c r="I4585" s="107">
        <v>290</v>
      </c>
      <c r="J4585" s="107">
        <v>0</v>
      </c>
      <c r="K4585" s="43">
        <v>5</v>
      </c>
      <c r="L4585" s="43">
        <v>1</v>
      </c>
      <c r="M4585" s="43">
        <v>0</v>
      </c>
      <c r="N4585" s="49">
        <v>1</v>
      </c>
      <c r="O4585" s="43" t="str">
        <f>Cal_051922a!$E$2</f>
        <v>Cal_051922a</v>
      </c>
      <c r="P4585" s="50">
        <f>Cal_051922a!$Q$3</f>
        <v>1.8382409380942635</v>
      </c>
      <c r="Q4585" s="50">
        <f>Cal_051922a!$R$3</f>
        <v>0.56187208580813652</v>
      </c>
      <c r="R4585" s="46">
        <v>336.7</v>
      </c>
      <c r="S4585" s="46">
        <v>201.4</v>
      </c>
      <c r="T4585" s="43">
        <f t="shared" si="1369"/>
        <v>0.71899999999999997</v>
      </c>
      <c r="U4585" s="79">
        <f t="shared" si="1363"/>
        <v>335.98099999999999</v>
      </c>
      <c r="V4585" s="79">
        <f t="shared" si="1364"/>
        <v>200.68100000000001</v>
      </c>
      <c r="W4585" s="465">
        <f t="shared" si="1365"/>
        <v>2.87435778727105</v>
      </c>
      <c r="X4585" s="465">
        <f t="shared" si="1366"/>
        <v>0.69934271515873092</v>
      </c>
      <c r="Y4585" s="43">
        <f>Cal_051922a!$A$3</f>
        <v>20220519</v>
      </c>
      <c r="Z4585" s="48" t="s">
        <v>1604</v>
      </c>
      <c r="AA4585" s="43">
        <v>20221204</v>
      </c>
      <c r="AE4585" s="689" t="s">
        <v>1250</v>
      </c>
      <c r="AF4585" s="130">
        <v>1</v>
      </c>
      <c r="AG4585" s="130" t="s">
        <v>1634</v>
      </c>
      <c r="AH4585"/>
    </row>
    <row r="4586" spans="1:35" x14ac:dyDescent="0.2">
      <c r="A4586" t="s">
        <v>1450</v>
      </c>
      <c r="B4586" s="45">
        <v>20211114</v>
      </c>
      <c r="C4586" s="107" t="s">
        <v>68</v>
      </c>
      <c r="D4586" s="107">
        <v>32</v>
      </c>
      <c r="E4586" s="107">
        <v>11</v>
      </c>
      <c r="H4586" s="107" t="s">
        <v>11</v>
      </c>
      <c r="I4586" s="107">
        <v>290</v>
      </c>
      <c r="J4586" s="107">
        <v>0</v>
      </c>
      <c r="K4586" s="43">
        <v>5</v>
      </c>
      <c r="L4586" s="43">
        <v>1</v>
      </c>
      <c r="M4586" s="43">
        <v>0</v>
      </c>
      <c r="N4586" s="49">
        <v>1</v>
      </c>
      <c r="O4586" s="43" t="str">
        <f>Cal_051922a!$E$2</f>
        <v>Cal_051922a</v>
      </c>
      <c r="P4586" s="50">
        <f>Cal_051922a!$Q$3</f>
        <v>1.8382409380942635</v>
      </c>
      <c r="Q4586" s="50">
        <f>Cal_051922a!$R$3</f>
        <v>0.56187208580813652</v>
      </c>
      <c r="R4586" s="46">
        <v>326.2</v>
      </c>
      <c r="S4586" s="46">
        <v>197.9</v>
      </c>
      <c r="T4586" s="43">
        <f t="shared" si="1369"/>
        <v>0.71899999999999997</v>
      </c>
      <c r="U4586" s="79">
        <f t="shared" si="1363"/>
        <v>325.48099999999999</v>
      </c>
      <c r="V4586" s="79">
        <f t="shared" si="1364"/>
        <v>197.18100000000001</v>
      </c>
      <c r="W4586" s="465">
        <f t="shared" si="1365"/>
        <v>2.7256474804647137</v>
      </c>
      <c r="X4586" s="465">
        <f t="shared" si="1366"/>
        <v>0.78572548842425338</v>
      </c>
      <c r="Y4586" s="43">
        <f>Cal_051922a!$A$3</f>
        <v>20220519</v>
      </c>
      <c r="Z4586" s="48" t="s">
        <v>1604</v>
      </c>
      <c r="AA4586" s="43">
        <v>20221204</v>
      </c>
      <c r="AE4586" s="689" t="s">
        <v>1250</v>
      </c>
      <c r="AF4586" s="130">
        <v>1</v>
      </c>
      <c r="AG4586" s="130" t="s">
        <v>1634</v>
      </c>
      <c r="AH4586"/>
    </row>
    <row r="4587" spans="1:35" x14ac:dyDescent="0.2">
      <c r="A4587" t="s">
        <v>1450</v>
      </c>
      <c r="B4587" s="45">
        <v>20211114</v>
      </c>
      <c r="C4587" s="107" t="s">
        <v>68</v>
      </c>
      <c r="D4587" s="107">
        <v>32</v>
      </c>
      <c r="E4587" s="107">
        <v>15</v>
      </c>
      <c r="H4587" s="107" t="s">
        <v>10</v>
      </c>
      <c r="I4587" s="107">
        <v>290</v>
      </c>
      <c r="J4587" s="107">
        <v>0</v>
      </c>
      <c r="K4587" s="43">
        <v>10</v>
      </c>
      <c r="L4587" s="43">
        <v>1</v>
      </c>
      <c r="M4587" s="43">
        <v>0</v>
      </c>
      <c r="N4587" s="49">
        <v>1</v>
      </c>
      <c r="O4587" s="43" t="str">
        <f>Cal_051922a!$E$2</f>
        <v>Cal_051922a</v>
      </c>
      <c r="P4587" s="50">
        <f>Cal_051922a!$Q$3</f>
        <v>1.8382409380942635</v>
      </c>
      <c r="Q4587" s="50">
        <f>Cal_051922a!$R$3</f>
        <v>0.56187208580813652</v>
      </c>
      <c r="R4587" s="46">
        <v>198.7</v>
      </c>
      <c r="S4587" s="46">
        <v>122.3</v>
      </c>
      <c r="T4587" s="43">
        <f t="shared" si="1369"/>
        <v>0.71899999999999997</v>
      </c>
      <c r="U4587" s="79">
        <f t="shared" si="1363"/>
        <v>197.98099999999999</v>
      </c>
      <c r="V4587" s="79">
        <f t="shared" si="1364"/>
        <v>121.581</v>
      </c>
      <c r="W4587" s="465">
        <f t="shared" si="1365"/>
        <v>3.2461335542868923</v>
      </c>
      <c r="X4587" s="465">
        <f t="shared" si="1366"/>
        <v>1.084062934527847</v>
      </c>
      <c r="Y4587" s="43">
        <f>Cal_051922a!$A$3</f>
        <v>20220519</v>
      </c>
      <c r="Z4587" s="48" t="s">
        <v>1604</v>
      </c>
      <c r="AA4587" s="43">
        <v>20221204</v>
      </c>
      <c r="AE4587" s="689" t="s">
        <v>1250</v>
      </c>
      <c r="AF4587" s="130">
        <v>1</v>
      </c>
      <c r="AG4587" s="130" t="s">
        <v>1634</v>
      </c>
      <c r="AH4587" t="s">
        <v>1469</v>
      </c>
    </row>
    <row r="4588" spans="1:35" x14ac:dyDescent="0.2">
      <c r="A4588" t="s">
        <v>1450</v>
      </c>
      <c r="B4588" s="45">
        <v>20211114</v>
      </c>
      <c r="C4588" s="107" t="s">
        <v>68</v>
      </c>
      <c r="D4588" s="107">
        <v>32</v>
      </c>
      <c r="E4588" s="107">
        <v>15</v>
      </c>
      <c r="H4588" s="107" t="s">
        <v>11</v>
      </c>
      <c r="I4588" s="107">
        <v>290</v>
      </c>
      <c r="J4588" s="107">
        <v>0</v>
      </c>
      <c r="K4588" s="43">
        <v>10</v>
      </c>
      <c r="L4588" s="43">
        <v>1</v>
      </c>
      <c r="M4588" s="43">
        <v>0</v>
      </c>
      <c r="N4588" s="49">
        <v>1</v>
      </c>
      <c r="O4588" s="43" t="str">
        <f>Cal_051922a!$E$2</f>
        <v>Cal_051922a</v>
      </c>
      <c r="P4588" s="50">
        <f>Cal_051922a!$Q$3</f>
        <v>1.8382409380942635</v>
      </c>
      <c r="Q4588" s="50">
        <f>Cal_051922a!$R$3</f>
        <v>0.56187208580813652</v>
      </c>
      <c r="R4588" s="46">
        <v>200.7</v>
      </c>
      <c r="S4588" s="46">
        <v>121.5</v>
      </c>
      <c r="T4588" s="43">
        <f t="shared" si="1369"/>
        <v>0.71899999999999997</v>
      </c>
      <c r="U4588" s="79">
        <f t="shared" si="1363"/>
        <v>199.98099999999999</v>
      </c>
      <c r="V4588" s="79">
        <f t="shared" si="1364"/>
        <v>120.78100000000001</v>
      </c>
      <c r="W4588" s="465">
        <f t="shared" si="1365"/>
        <v>3.3651017997319617</v>
      </c>
      <c r="X4588" s="465">
        <f t="shared" si="1366"/>
        <v>0.93660210232126206</v>
      </c>
      <c r="Y4588" s="43">
        <f>Cal_051922a!$A$3</f>
        <v>20220519</v>
      </c>
      <c r="Z4588" s="48" t="s">
        <v>1604</v>
      </c>
      <c r="AA4588" s="43">
        <v>20221204</v>
      </c>
      <c r="AE4588" s="689" t="s">
        <v>1250</v>
      </c>
      <c r="AF4588" s="130">
        <v>1</v>
      </c>
      <c r="AG4588" s="130" t="s">
        <v>1634</v>
      </c>
      <c r="AH4588" t="s">
        <v>1470</v>
      </c>
    </row>
    <row r="4589" spans="1:35" x14ac:dyDescent="0.2">
      <c r="A4589" t="s">
        <v>1450</v>
      </c>
      <c r="B4589" s="45">
        <v>20211114</v>
      </c>
      <c r="C4589" s="107" t="s">
        <v>68</v>
      </c>
      <c r="D4589" s="107">
        <v>32</v>
      </c>
      <c r="E4589" s="107">
        <v>18</v>
      </c>
      <c r="H4589" s="107" t="s">
        <v>10</v>
      </c>
      <c r="I4589" s="107">
        <v>290</v>
      </c>
      <c r="J4589" s="107">
        <v>0</v>
      </c>
      <c r="K4589" s="43">
        <v>10</v>
      </c>
      <c r="L4589" s="43">
        <v>1</v>
      </c>
      <c r="M4589" s="43">
        <v>0</v>
      </c>
      <c r="N4589" s="49">
        <v>1</v>
      </c>
      <c r="O4589" s="43" t="str">
        <f>Cal_051922a!$E$2</f>
        <v>Cal_051922a</v>
      </c>
      <c r="P4589" s="50">
        <f>Cal_051922a!$Q$3</f>
        <v>1.8382409380942635</v>
      </c>
      <c r="Q4589" s="50">
        <f>Cal_051922a!$R$3</f>
        <v>0.56187208580813652</v>
      </c>
      <c r="R4589" s="46">
        <v>186.5</v>
      </c>
      <c r="S4589" s="46">
        <v>114.2</v>
      </c>
      <c r="T4589" s="43">
        <f t="shared" si="1369"/>
        <v>0.71899999999999997</v>
      </c>
      <c r="U4589" s="79">
        <f t="shared" si="1363"/>
        <v>185.78100000000001</v>
      </c>
      <c r="V4589" s="79">
        <f t="shared" si="1364"/>
        <v>113.48100000000001</v>
      </c>
      <c r="W4589" s="465">
        <f t="shared" si="1365"/>
        <v>3.0719300520280401</v>
      </c>
      <c r="X4589" s="465">
        <f t="shared" si="1366"/>
        <v>0.96977899582635507</v>
      </c>
      <c r="Y4589" s="43">
        <f>Cal_051922a!$A$3</f>
        <v>20220519</v>
      </c>
      <c r="Z4589" s="48" t="s">
        <v>1604</v>
      </c>
      <c r="AA4589" s="43">
        <v>20221204</v>
      </c>
      <c r="AE4589" s="689" t="s">
        <v>1250</v>
      </c>
      <c r="AF4589" s="130">
        <v>1</v>
      </c>
      <c r="AG4589" s="130" t="s">
        <v>1634</v>
      </c>
      <c r="AH4589" t="s">
        <v>1471</v>
      </c>
    </row>
    <row r="4590" spans="1:35" x14ac:dyDescent="0.2">
      <c r="A4590" t="s">
        <v>1450</v>
      </c>
      <c r="B4590" s="45">
        <v>20211114</v>
      </c>
      <c r="C4590" s="107" t="s">
        <v>68</v>
      </c>
      <c r="D4590" s="107">
        <v>32</v>
      </c>
      <c r="E4590" s="107">
        <v>18</v>
      </c>
      <c r="H4590" s="107" t="s">
        <v>11</v>
      </c>
      <c r="I4590" s="107">
        <v>290</v>
      </c>
      <c r="J4590" s="107">
        <v>0</v>
      </c>
      <c r="K4590" s="43">
        <v>10</v>
      </c>
      <c r="L4590" s="43">
        <v>1</v>
      </c>
      <c r="M4590" s="43">
        <v>0</v>
      </c>
      <c r="N4590" s="49">
        <v>1</v>
      </c>
      <c r="O4590" s="43" t="str">
        <f>Cal_051922a!$E$2</f>
        <v>Cal_051922a</v>
      </c>
      <c r="P4590" s="50">
        <f>Cal_051922a!$Q$3</f>
        <v>1.8382409380942635</v>
      </c>
      <c r="Q4590" s="50">
        <f>Cal_051922a!$R$3</f>
        <v>0.56187208580813652</v>
      </c>
      <c r="R4590" s="46">
        <v>177.7</v>
      </c>
      <c r="S4590" s="46">
        <v>109.4</v>
      </c>
      <c r="T4590" s="43">
        <f t="shared" si="1369"/>
        <v>0.71899999999999997</v>
      </c>
      <c r="U4590" s="79">
        <f t="shared" si="1363"/>
        <v>176.98099999999999</v>
      </c>
      <c r="V4590" s="79">
        <f t="shared" si="1364"/>
        <v>108.68100000000001</v>
      </c>
      <c r="W4590" s="465">
        <f t="shared" si="1365"/>
        <v>2.9019754156779412</v>
      </c>
      <c r="X4590" s="465">
        <f t="shared" si="1366"/>
        <v>0.96877811160736338</v>
      </c>
      <c r="Y4590" s="43">
        <f>Cal_051922a!$A$3</f>
        <v>20220519</v>
      </c>
      <c r="Z4590" s="48" t="s">
        <v>1604</v>
      </c>
      <c r="AA4590" s="43">
        <v>20221204</v>
      </c>
      <c r="AE4590" s="689" t="s">
        <v>1250</v>
      </c>
      <c r="AF4590" s="130">
        <v>1</v>
      </c>
      <c r="AG4590" s="130" t="s">
        <v>1634</v>
      </c>
      <c r="AH4590" t="s">
        <v>1472</v>
      </c>
    </row>
    <row r="4591" spans="1:35" x14ac:dyDescent="0.2">
      <c r="A4591" t="s">
        <v>1450</v>
      </c>
      <c r="B4591" s="45">
        <v>20211114</v>
      </c>
      <c r="C4591" s="107" t="s">
        <v>68</v>
      </c>
      <c r="D4591" s="107">
        <v>32</v>
      </c>
      <c r="E4591" s="107">
        <v>18</v>
      </c>
      <c r="H4591" s="107" t="s">
        <v>10</v>
      </c>
      <c r="I4591" s="107">
        <v>290</v>
      </c>
      <c r="J4591" s="107">
        <v>10</v>
      </c>
      <c r="K4591" s="43">
        <v>5</v>
      </c>
      <c r="L4591" s="43">
        <v>1</v>
      </c>
      <c r="M4591" s="43">
        <v>0</v>
      </c>
      <c r="N4591" s="49">
        <v>1</v>
      </c>
      <c r="O4591" s="43" t="str">
        <f>Cal_051922a!$E$2</f>
        <v>Cal_051922a</v>
      </c>
      <c r="P4591" s="50">
        <f>Cal_051922a!$Q$3</f>
        <v>1.8382409380942635</v>
      </c>
      <c r="Q4591" s="50">
        <f>Cal_051922a!$R$3</f>
        <v>0.56187208580813652</v>
      </c>
      <c r="R4591" s="46">
        <v>125.9</v>
      </c>
      <c r="S4591" s="46">
        <v>79.56</v>
      </c>
      <c r="T4591" s="50">
        <f t="shared" ref="T4591:T4592" si="1371">AVERAGE(0.765, 0.963, 0.949, 0.629, 0.835, 0.766)</f>
        <v>0.8178333333333333</v>
      </c>
      <c r="U4591" s="79">
        <f t="shared" si="1363"/>
        <v>125.08216666666667</v>
      </c>
      <c r="V4591" s="79">
        <f t="shared" si="1364"/>
        <v>78.742166666666662</v>
      </c>
      <c r="W4591" s="465">
        <f t="shared" si="1365"/>
        <v>0.98446223105794894</v>
      </c>
      <c r="X4591" s="465">
        <f t="shared" si="1366"/>
        <v>0.4177677786543621</v>
      </c>
      <c r="Y4591" s="43">
        <f>Cal_051922a!$A$3</f>
        <v>20220519</v>
      </c>
      <c r="Z4591" s="48" t="s">
        <v>2007</v>
      </c>
      <c r="AA4591" s="43">
        <v>20230214</v>
      </c>
      <c r="AE4591" s="689" t="s">
        <v>1250</v>
      </c>
      <c r="AF4591" s="130">
        <v>1</v>
      </c>
      <c r="AH4591"/>
    </row>
    <row r="4592" spans="1:35" s="115" customFormat="1" ht="13.5" thickBot="1" x14ac:dyDescent="0.25">
      <c r="A4592" s="407" t="s">
        <v>1450</v>
      </c>
      <c r="B4592" s="114">
        <v>20211114</v>
      </c>
      <c r="C4592" s="140" t="s">
        <v>68</v>
      </c>
      <c r="D4592" s="140">
        <v>32</v>
      </c>
      <c r="E4592" s="140">
        <v>18</v>
      </c>
      <c r="F4592" s="140"/>
      <c r="G4592" s="140"/>
      <c r="H4592" s="140" t="s">
        <v>11</v>
      </c>
      <c r="I4592" s="140">
        <v>290</v>
      </c>
      <c r="J4592" s="140">
        <v>10</v>
      </c>
      <c r="K4592" s="43">
        <v>5</v>
      </c>
      <c r="L4592" s="43">
        <v>1</v>
      </c>
      <c r="M4592" s="43">
        <v>0</v>
      </c>
      <c r="N4592" s="49">
        <v>1</v>
      </c>
      <c r="O4592" s="43" t="str">
        <f>Cal_051922a!$E$2</f>
        <v>Cal_051922a</v>
      </c>
      <c r="P4592" s="50">
        <f>Cal_051922a!$Q$3</f>
        <v>1.8382409380942635</v>
      </c>
      <c r="Q4592" s="50">
        <f>Cal_051922a!$R$3</f>
        <v>0.56187208580813652</v>
      </c>
      <c r="R4592" s="118">
        <v>124.9</v>
      </c>
      <c r="S4592" s="118">
        <v>79.81</v>
      </c>
      <c r="T4592" s="50">
        <f t="shared" si="1371"/>
        <v>0.8178333333333333</v>
      </c>
      <c r="U4592" s="79">
        <f t="shared" si="1363"/>
        <v>124.08216666666667</v>
      </c>
      <c r="V4592" s="79">
        <f t="shared" si="1364"/>
        <v>78.992166666666662</v>
      </c>
      <c r="W4592" s="465">
        <f t="shared" si="1365"/>
        <v>0.95790681912824605</v>
      </c>
      <c r="X4592" s="465">
        <f t="shared" si="1366"/>
        <v>0.44877515726555178</v>
      </c>
      <c r="Y4592" s="43">
        <f>Cal_051922a!$A$3</f>
        <v>20220519</v>
      </c>
      <c r="Z4592" s="48" t="s">
        <v>2007</v>
      </c>
      <c r="AA4592" s="43">
        <v>20230214</v>
      </c>
      <c r="AB4592" s="121"/>
      <c r="AE4592" s="689" t="s">
        <v>1250</v>
      </c>
      <c r="AF4592" s="508">
        <v>1</v>
      </c>
      <c r="AG4592" s="508"/>
      <c r="AH4592" s="407"/>
      <c r="AI4592" s="407"/>
    </row>
    <row r="4593" spans="1:35" x14ac:dyDescent="0.2">
      <c r="A4593" t="s">
        <v>1473</v>
      </c>
      <c r="B4593" s="45">
        <v>20220216</v>
      </c>
      <c r="C4593" s="107" t="s">
        <v>51</v>
      </c>
      <c r="D4593" s="107">
        <v>1</v>
      </c>
      <c r="E4593" s="107">
        <v>2</v>
      </c>
      <c r="H4593" s="107" t="s">
        <v>10</v>
      </c>
      <c r="I4593" s="107">
        <v>290</v>
      </c>
      <c r="J4593" s="107">
        <v>0</v>
      </c>
      <c r="K4593" s="43">
        <v>5</v>
      </c>
      <c r="L4593" s="43">
        <v>1</v>
      </c>
      <c r="M4593" s="43">
        <v>0</v>
      </c>
      <c r="N4593" s="49">
        <v>1</v>
      </c>
      <c r="O4593" s="43" t="str">
        <f>Cal_051922a!$E$2</f>
        <v>Cal_051922a</v>
      </c>
      <c r="P4593" s="50">
        <f>Cal_051922a!$Q$3</f>
        <v>1.8382409380942635</v>
      </c>
      <c r="Q4593" s="50">
        <f>Cal_051922a!$R$3</f>
        <v>0.56187208580813652</v>
      </c>
      <c r="R4593" s="46">
        <v>414.9</v>
      </c>
      <c r="S4593" s="46">
        <v>244.3</v>
      </c>
      <c r="T4593" s="50">
        <f>AVERAGE(0.653, 0.604, 0.527, 0.359, 0.519, 0.575)</f>
        <v>0.53949999999999998</v>
      </c>
      <c r="U4593" s="79">
        <f t="shared" si="1363"/>
        <v>414.3605</v>
      </c>
      <c r="V4593" s="79">
        <f t="shared" si="1364"/>
        <v>243.76050000000001</v>
      </c>
      <c r="W4593" s="465">
        <f t="shared" si="1365"/>
        <v>3.6242826201658631</v>
      </c>
      <c r="X4593" s="465">
        <f t="shared" si="1366"/>
        <v>0.71657187688435509</v>
      </c>
      <c r="Y4593" s="43">
        <f>Cal_051922a!$A$3</f>
        <v>20220519</v>
      </c>
      <c r="Z4593" s="86" t="s">
        <v>2038</v>
      </c>
      <c r="AA4593" s="43">
        <v>20230221</v>
      </c>
      <c r="AE4593" s="689" t="s">
        <v>1250</v>
      </c>
      <c r="AF4593" s="130">
        <v>1</v>
      </c>
      <c r="AH4593"/>
    </row>
    <row r="4594" spans="1:35" x14ac:dyDescent="0.2">
      <c r="A4594" t="s">
        <v>1473</v>
      </c>
      <c r="B4594" s="45">
        <v>20220216</v>
      </c>
      <c r="C4594" s="107" t="s">
        <v>51</v>
      </c>
      <c r="D4594" s="107">
        <v>1</v>
      </c>
      <c r="E4594" s="107">
        <v>2</v>
      </c>
      <c r="H4594" s="107" t="s">
        <v>11</v>
      </c>
      <c r="I4594" s="107">
        <v>290</v>
      </c>
      <c r="J4594" s="107">
        <v>0</v>
      </c>
      <c r="K4594" s="43">
        <v>10</v>
      </c>
      <c r="L4594" s="43">
        <v>1</v>
      </c>
      <c r="M4594" s="43">
        <v>0</v>
      </c>
      <c r="N4594" s="49">
        <v>1</v>
      </c>
      <c r="O4594" s="43" t="str">
        <f>Cal_051922a!$E$2</f>
        <v>Cal_051922a</v>
      </c>
      <c r="P4594" s="50">
        <f>Cal_051922a!$Q$3</f>
        <v>1.8382409380942635</v>
      </c>
      <c r="Q4594" s="50">
        <f>Cal_051922a!$R$3</f>
        <v>0.56187208580813652</v>
      </c>
      <c r="R4594" s="46">
        <v>209.9</v>
      </c>
      <c r="S4594" s="46">
        <v>124</v>
      </c>
      <c r="T4594" s="178">
        <f>AVERAGE(0.512,0.813,0.554,0.631,0.761,0.731)</f>
        <v>0.66699999999999993</v>
      </c>
      <c r="U4594" s="79">
        <f t="shared" si="1363"/>
        <v>209.233</v>
      </c>
      <c r="V4594" s="79">
        <f t="shared" si="1364"/>
        <v>123.333</v>
      </c>
      <c r="W4594" s="465">
        <f t="shared" si="1365"/>
        <v>3.6497758156183786</v>
      </c>
      <c r="X4594" s="465">
        <f t="shared" si="1366"/>
        <v>0.7428194382040787</v>
      </c>
      <c r="Y4594" s="43">
        <f>Cal_051922a!$A$3</f>
        <v>20220519</v>
      </c>
      <c r="Z4594" s="86" t="s">
        <v>1606</v>
      </c>
      <c r="AA4594" s="43">
        <v>20221205</v>
      </c>
      <c r="AE4594" s="689" t="s">
        <v>1250</v>
      </c>
      <c r="AF4594" s="130">
        <v>1</v>
      </c>
      <c r="AH4594"/>
    </row>
    <row r="4595" spans="1:35" x14ac:dyDescent="0.2">
      <c r="A4595" t="s">
        <v>1473</v>
      </c>
      <c r="B4595" s="45">
        <v>20220216</v>
      </c>
      <c r="C4595" s="107" t="s">
        <v>51</v>
      </c>
      <c r="D4595" s="107">
        <v>1</v>
      </c>
      <c r="E4595" s="107">
        <v>2</v>
      </c>
      <c r="H4595" s="107" t="s">
        <v>10</v>
      </c>
      <c r="I4595" s="107">
        <v>290</v>
      </c>
      <c r="J4595" s="107">
        <v>10</v>
      </c>
      <c r="T4595" s="50"/>
      <c r="U4595" s="79" t="e">
        <f t="shared" si="1363"/>
        <v>#DIV/0!</v>
      </c>
      <c r="V4595" s="79" t="e">
        <f t="shared" si="1364"/>
        <v>#DIV/0!</v>
      </c>
      <c r="W4595" s="465" t="e">
        <f t="shared" si="1365"/>
        <v>#DIV/0!</v>
      </c>
      <c r="X4595" s="465" t="e">
        <f t="shared" si="1366"/>
        <v>#DIV/0!</v>
      </c>
      <c r="AE4595" s="689"/>
      <c r="AH4595" t="s">
        <v>2042</v>
      </c>
    </row>
    <row r="4596" spans="1:35" x14ac:dyDescent="0.2">
      <c r="A4596" t="s">
        <v>1473</v>
      </c>
      <c r="B4596" s="45">
        <v>20220216</v>
      </c>
      <c r="C4596" s="107" t="s">
        <v>51</v>
      </c>
      <c r="D4596" s="107">
        <v>1</v>
      </c>
      <c r="E4596" s="107">
        <v>2</v>
      </c>
      <c r="H4596" s="107" t="s">
        <v>11</v>
      </c>
      <c r="I4596" s="107">
        <v>290</v>
      </c>
      <c r="J4596" s="107">
        <v>10</v>
      </c>
      <c r="T4596" s="50"/>
      <c r="U4596" s="79" t="e">
        <f t="shared" si="1363"/>
        <v>#DIV/0!</v>
      </c>
      <c r="V4596" s="79" t="e">
        <f t="shared" si="1364"/>
        <v>#DIV/0!</v>
      </c>
      <c r="W4596" s="465" t="e">
        <f t="shared" si="1365"/>
        <v>#DIV/0!</v>
      </c>
      <c r="X4596" s="465" t="e">
        <f t="shared" si="1366"/>
        <v>#DIV/0!</v>
      </c>
      <c r="AE4596" s="689"/>
      <c r="AH4596" t="s">
        <v>2042</v>
      </c>
    </row>
    <row r="4597" spans="1:35" s="82" customFormat="1" x14ac:dyDescent="0.2">
      <c r="A4597" s="155" t="s">
        <v>1473</v>
      </c>
      <c r="B4597" s="81">
        <v>20220216</v>
      </c>
      <c r="C4597" s="126" t="s">
        <v>51</v>
      </c>
      <c r="D4597" s="126">
        <v>1</v>
      </c>
      <c r="E4597" s="126">
        <v>2</v>
      </c>
      <c r="F4597" s="107"/>
      <c r="G4597" s="107"/>
      <c r="H4597" s="126" t="s">
        <v>10</v>
      </c>
      <c r="I4597" s="126">
        <v>290</v>
      </c>
      <c r="J4597" s="126">
        <v>5</v>
      </c>
      <c r="K4597" s="82">
        <v>5</v>
      </c>
      <c r="L4597" s="82">
        <v>1</v>
      </c>
      <c r="M4597" s="82">
        <v>0</v>
      </c>
      <c r="N4597" s="83">
        <v>1</v>
      </c>
      <c r="O4597" s="82" t="str">
        <f>Cal_051922a!$E$2</f>
        <v>Cal_051922a</v>
      </c>
      <c r="P4597" s="158">
        <f>Cal_051922a!$Q$3</f>
        <v>1.8382409380942635</v>
      </c>
      <c r="Q4597" s="158">
        <f>Cal_051922a!$R$3</f>
        <v>0.56187208580813652</v>
      </c>
      <c r="R4597" s="84">
        <v>181.4</v>
      </c>
      <c r="S4597" s="84">
        <v>106.5</v>
      </c>
      <c r="T4597" s="158">
        <f t="shared" ref="T4597:T4598" si="1372">AVERAGE(0.984, 0.838, 0.991)</f>
        <v>0.93766666666666676</v>
      </c>
      <c r="U4597" s="125">
        <f t="shared" si="1363"/>
        <v>180.46233333333333</v>
      </c>
      <c r="V4597" s="125">
        <f t="shared" si="1364"/>
        <v>105.56233333333333</v>
      </c>
      <c r="W4597" s="459">
        <f t="shared" si="1365"/>
        <v>1.5912002828278029</v>
      </c>
      <c r="X4597" s="459">
        <f t="shared" si="1366"/>
        <v>0.28863968045219579</v>
      </c>
      <c r="Y4597" s="82">
        <f>Cal_051922a!$A$3</f>
        <v>20220519</v>
      </c>
      <c r="Z4597" s="694" t="s">
        <v>1528</v>
      </c>
      <c r="AA4597" s="372">
        <v>20220817</v>
      </c>
      <c r="AB4597" s="48"/>
      <c r="AC4597" s="43"/>
      <c r="AD4597" s="43"/>
      <c r="AE4597" s="689" t="s">
        <v>1250</v>
      </c>
      <c r="AF4597" s="567">
        <v>3</v>
      </c>
      <c r="AG4597" s="130" t="s">
        <v>1634</v>
      </c>
      <c r="AH4597" s="153" t="s">
        <v>1529</v>
      </c>
      <c r="AI4597" s="412" t="s">
        <v>1532</v>
      </c>
    </row>
    <row r="4598" spans="1:35" s="82" customFormat="1" x14ac:dyDescent="0.2">
      <c r="A4598" s="155" t="s">
        <v>1473</v>
      </c>
      <c r="B4598" s="81">
        <v>20220216</v>
      </c>
      <c r="C4598" s="126" t="s">
        <v>51</v>
      </c>
      <c r="D4598" s="126">
        <v>1</v>
      </c>
      <c r="E4598" s="126">
        <v>2</v>
      </c>
      <c r="F4598" s="107"/>
      <c r="G4598" s="107"/>
      <c r="H4598" s="126" t="s">
        <v>11</v>
      </c>
      <c r="I4598" s="126">
        <v>293</v>
      </c>
      <c r="J4598" s="126">
        <v>5</v>
      </c>
      <c r="K4598" s="82">
        <v>5</v>
      </c>
      <c r="L4598" s="82">
        <v>1</v>
      </c>
      <c r="M4598" s="82">
        <v>0</v>
      </c>
      <c r="N4598" s="83">
        <v>1</v>
      </c>
      <c r="O4598" s="82" t="str">
        <f>Cal_051922a!$E$2</f>
        <v>Cal_051922a</v>
      </c>
      <c r="P4598" s="158">
        <f>Cal_051922a!$Q$3</f>
        <v>1.8382409380942635</v>
      </c>
      <c r="Q4598" s="158">
        <f>Cal_051922a!$R$3</f>
        <v>0.56187208580813652</v>
      </c>
      <c r="R4598" s="84">
        <v>235</v>
      </c>
      <c r="S4598" s="84">
        <v>133.9</v>
      </c>
      <c r="T4598" s="158">
        <f t="shared" si="1372"/>
        <v>0.93766666666666676</v>
      </c>
      <c r="U4598" s="125">
        <f t="shared" si="1363"/>
        <v>234.06233333333333</v>
      </c>
      <c r="V4598" s="125">
        <f t="shared" si="1364"/>
        <v>132.96233333333333</v>
      </c>
      <c r="W4598" s="459">
        <f t="shared" si="1365"/>
        <v>2.125810573015595</v>
      </c>
      <c r="X4598" s="459">
        <f t="shared" si="1366"/>
        <v>0.21772150328329529</v>
      </c>
      <c r="Y4598" s="82">
        <f>Cal_051922a!$A$3</f>
        <v>20220519</v>
      </c>
      <c r="Z4598" s="694" t="s">
        <v>1528</v>
      </c>
      <c r="AA4598" s="372">
        <v>20220817</v>
      </c>
      <c r="AB4598" s="48"/>
      <c r="AC4598" s="43"/>
      <c r="AD4598" s="43"/>
      <c r="AE4598" s="689" t="s">
        <v>1250</v>
      </c>
      <c r="AF4598" s="567">
        <v>3</v>
      </c>
      <c r="AG4598" s="130" t="s">
        <v>1634</v>
      </c>
      <c r="AH4598" s="153" t="s">
        <v>156</v>
      </c>
      <c r="AI4598" s="412" t="s">
        <v>1532</v>
      </c>
    </row>
    <row r="4599" spans="1:35" s="372" customFormat="1" x14ac:dyDescent="0.2">
      <c r="A4599" s="371" t="s">
        <v>1473</v>
      </c>
      <c r="B4599" s="462">
        <v>20220216</v>
      </c>
      <c r="C4599" s="373" t="s">
        <v>51</v>
      </c>
      <c r="D4599" s="373">
        <v>1</v>
      </c>
      <c r="E4599" s="373">
        <v>2</v>
      </c>
      <c r="F4599" s="107"/>
      <c r="G4599" s="107"/>
      <c r="H4599" s="373" t="s">
        <v>10</v>
      </c>
      <c r="I4599" s="373">
        <v>551</v>
      </c>
      <c r="J4599" s="373">
        <v>20</v>
      </c>
      <c r="K4599" s="372">
        <v>5</v>
      </c>
      <c r="L4599" s="372">
        <v>1</v>
      </c>
      <c r="M4599" s="372">
        <v>0</v>
      </c>
      <c r="N4599" s="375">
        <v>1</v>
      </c>
      <c r="O4599" s="82" t="str">
        <f>Cal_051922a!$E$2</f>
        <v>Cal_051922a</v>
      </c>
      <c r="P4599" s="158">
        <f>Cal_051922a!$Q$3</f>
        <v>1.8382409380942635</v>
      </c>
      <c r="Q4599" s="158">
        <f>Cal_051922a!$R$3</f>
        <v>0.56187208580813652</v>
      </c>
      <c r="R4599" s="376">
        <v>430.6</v>
      </c>
      <c r="S4599" s="376">
        <v>238.8</v>
      </c>
      <c r="T4599" s="158">
        <f t="shared" ref="T4599:T4600" si="1373">AVERAGE(0.762, 0.717, 0.571, 0.932, 0.547, 0.855)</f>
        <v>0.73066666666666669</v>
      </c>
      <c r="U4599" s="378">
        <f t="shared" si="1363"/>
        <v>429.86933333333337</v>
      </c>
      <c r="V4599" s="378">
        <f t="shared" si="1364"/>
        <v>238.06933333333333</v>
      </c>
      <c r="W4599" s="464">
        <f t="shared" si="1365"/>
        <v>2.1445591613124346</v>
      </c>
      <c r="X4599" s="464">
        <f t="shared" si="1366"/>
        <v>8.6760291074441401E-2</v>
      </c>
      <c r="Y4599" s="82">
        <f>Cal_051922a!$A$3</f>
        <v>20220519</v>
      </c>
      <c r="Z4599" s="694" t="s">
        <v>1536</v>
      </c>
      <c r="AA4599" s="372">
        <v>20220818</v>
      </c>
      <c r="AB4599" s="48"/>
      <c r="AC4599" s="43"/>
      <c r="AD4599" s="43"/>
      <c r="AE4599" s="689" t="s">
        <v>1250</v>
      </c>
      <c r="AF4599" s="628">
        <v>3</v>
      </c>
      <c r="AG4599" s="130" t="s">
        <v>1634</v>
      </c>
      <c r="AH4599" s="412" t="s">
        <v>1879</v>
      </c>
      <c r="AI4599" s="371"/>
    </row>
    <row r="4600" spans="1:35" s="372" customFormat="1" x14ac:dyDescent="0.2">
      <c r="A4600" s="371" t="s">
        <v>1473</v>
      </c>
      <c r="B4600" s="462">
        <v>20220216</v>
      </c>
      <c r="C4600" s="373" t="s">
        <v>51</v>
      </c>
      <c r="D4600" s="373">
        <v>1</v>
      </c>
      <c r="E4600" s="373">
        <v>2</v>
      </c>
      <c r="F4600" s="107"/>
      <c r="G4600" s="107"/>
      <c r="H4600" s="373" t="s">
        <v>11</v>
      </c>
      <c r="I4600" s="373">
        <v>551</v>
      </c>
      <c r="J4600" s="373">
        <v>20</v>
      </c>
      <c r="K4600" s="372">
        <v>5</v>
      </c>
      <c r="L4600" s="372">
        <v>1</v>
      </c>
      <c r="M4600" s="372">
        <v>0</v>
      </c>
      <c r="N4600" s="375">
        <f>1/3</f>
        <v>0.33333333333333331</v>
      </c>
      <c r="O4600" s="82" t="str">
        <f>Cal_051922a!$E$2</f>
        <v>Cal_051922a</v>
      </c>
      <c r="P4600" s="158">
        <f>Cal_051922a!$Q$3</f>
        <v>1.8382409380942635</v>
      </c>
      <c r="Q4600" s="158">
        <f>Cal_051922a!$R$3</f>
        <v>0.56187208580813652</v>
      </c>
      <c r="R4600" s="376">
        <v>172.8</v>
      </c>
      <c r="S4600" s="376">
        <v>98.73</v>
      </c>
      <c r="T4600" s="158">
        <f t="shared" si="1373"/>
        <v>0.73066666666666669</v>
      </c>
      <c r="U4600" s="378">
        <f t="shared" si="1363"/>
        <v>172.06933333333333</v>
      </c>
      <c r="V4600" s="378">
        <f t="shared" si="1364"/>
        <v>97.99933333333334</v>
      </c>
      <c r="W4600" s="464">
        <f t="shared" si="1365"/>
        <v>2.484580246273389</v>
      </c>
      <c r="X4600" s="464">
        <f t="shared" si="1366"/>
        <v>0.27093407040818113</v>
      </c>
      <c r="Y4600" s="82">
        <f>Cal_051922a!$A$3</f>
        <v>20220519</v>
      </c>
      <c r="Z4600" s="694" t="s">
        <v>1536</v>
      </c>
      <c r="AA4600" s="372">
        <v>20220818</v>
      </c>
      <c r="AB4600" s="48"/>
      <c r="AC4600" s="43"/>
      <c r="AD4600" s="43"/>
      <c r="AE4600" s="689" t="s">
        <v>1250</v>
      </c>
      <c r="AF4600" s="628">
        <v>3</v>
      </c>
      <c r="AG4600" s="130" t="s">
        <v>1634</v>
      </c>
      <c r="AH4600" s="412" t="s">
        <v>1880</v>
      </c>
      <c r="AI4600" s="371"/>
    </row>
    <row r="4601" spans="1:35" x14ac:dyDescent="0.2">
      <c r="A4601" t="s">
        <v>1473</v>
      </c>
      <c r="B4601" s="45">
        <v>20220216</v>
      </c>
      <c r="C4601" s="107" t="s">
        <v>51</v>
      </c>
      <c r="D4601" s="107">
        <v>1</v>
      </c>
      <c r="E4601" s="107">
        <v>7</v>
      </c>
      <c r="H4601" s="107" t="s">
        <v>10</v>
      </c>
      <c r="I4601" s="107">
        <v>290</v>
      </c>
      <c r="J4601" s="107">
        <v>0</v>
      </c>
      <c r="K4601" s="43">
        <v>10</v>
      </c>
      <c r="L4601" s="43">
        <v>1</v>
      </c>
      <c r="M4601" s="43">
        <v>0</v>
      </c>
      <c r="N4601" s="49">
        <v>1</v>
      </c>
      <c r="O4601" s="43" t="str">
        <f>Cal_051922a!$E$2</f>
        <v>Cal_051922a</v>
      </c>
      <c r="P4601" s="50">
        <f>Cal_051922a!$Q$3</f>
        <v>1.8382409380942635</v>
      </c>
      <c r="Q4601" s="50">
        <f>Cal_051922a!$R$3</f>
        <v>0.56187208580813652</v>
      </c>
      <c r="R4601" s="46">
        <v>217.2</v>
      </c>
      <c r="S4601" s="46">
        <v>127</v>
      </c>
      <c r="T4601" s="178">
        <f>AVERAGE(0.512,0.813,0.554,0.631,0.761,0.731)</f>
        <v>0.66699999999999993</v>
      </c>
      <c r="U4601" s="79">
        <f t="shared" si="1363"/>
        <v>216.53299999999999</v>
      </c>
      <c r="V4601" s="79">
        <f t="shared" si="1364"/>
        <v>126.333</v>
      </c>
      <c r="W4601" s="465">
        <f t="shared" si="1365"/>
        <v>3.832477049694734</v>
      </c>
      <c r="X4601" s="465">
        <f t="shared" si="1366"/>
        <v>0.6669654044834058</v>
      </c>
      <c r="Y4601" s="43">
        <f>Cal_051922a!$A$3</f>
        <v>20220519</v>
      </c>
      <c r="Z4601" s="86" t="s">
        <v>1606</v>
      </c>
      <c r="AA4601" s="43">
        <v>20221205</v>
      </c>
      <c r="AE4601" s="689" t="s">
        <v>1250</v>
      </c>
      <c r="AF4601" s="130">
        <v>1</v>
      </c>
      <c r="AG4601" s="130" t="s">
        <v>1634</v>
      </c>
      <c r="AH4601"/>
    </row>
    <row r="4602" spans="1:35" x14ac:dyDescent="0.2">
      <c r="A4602" t="s">
        <v>1473</v>
      </c>
      <c r="B4602" s="45">
        <v>20220216</v>
      </c>
      <c r="C4602" s="107" t="s">
        <v>51</v>
      </c>
      <c r="D4602" s="107">
        <v>1</v>
      </c>
      <c r="E4602" s="107">
        <v>7</v>
      </c>
      <c r="H4602" s="107" t="s">
        <v>11</v>
      </c>
      <c r="I4602" s="107">
        <v>290</v>
      </c>
      <c r="J4602" s="107">
        <v>0</v>
      </c>
      <c r="K4602" s="43">
        <v>10</v>
      </c>
      <c r="L4602" s="43">
        <v>1</v>
      </c>
      <c r="M4602" s="43">
        <v>0</v>
      </c>
      <c r="N4602" s="49">
        <v>1</v>
      </c>
      <c r="O4602" s="43" t="str">
        <f>Cal_051922a!$E$2</f>
        <v>Cal_051922a</v>
      </c>
      <c r="P4602" s="50">
        <f>Cal_051922a!$Q$3</f>
        <v>1.8382409380942635</v>
      </c>
      <c r="Q4602" s="50">
        <f>Cal_051922a!$R$3</f>
        <v>0.56187208580813652</v>
      </c>
      <c r="R4602" s="46">
        <v>225.6</v>
      </c>
      <c r="S4602" s="46">
        <v>131.5</v>
      </c>
      <c r="T4602" s="50">
        <f t="shared" ref="T4602" si="1374">AVERAGE(0.884,0.849,0.628,0.632,0.645,0.697)</f>
        <v>0.72250000000000003</v>
      </c>
      <c r="U4602" s="79">
        <f t="shared" si="1363"/>
        <v>224.8775</v>
      </c>
      <c r="V4602" s="79">
        <f t="shared" si="1364"/>
        <v>130.7775</v>
      </c>
      <c r="W4602" s="465">
        <f t="shared" si="1365"/>
        <v>3.9981828201360807</v>
      </c>
      <c r="X4602" s="465">
        <f t="shared" si="1366"/>
        <v>0.65955376136900279</v>
      </c>
      <c r="Y4602" s="43">
        <f>Cal_051922a!$A$3</f>
        <v>20220519</v>
      </c>
      <c r="Z4602" s="86" t="s">
        <v>1609</v>
      </c>
      <c r="AA4602" s="43">
        <v>20221205</v>
      </c>
      <c r="AE4602" s="689" t="s">
        <v>1250</v>
      </c>
      <c r="AF4602" s="130">
        <v>1</v>
      </c>
      <c r="AG4602" s="130" t="s">
        <v>1634</v>
      </c>
      <c r="AH4602"/>
    </row>
    <row r="4603" spans="1:35" x14ac:dyDescent="0.2">
      <c r="A4603" t="s">
        <v>1473</v>
      </c>
      <c r="B4603" s="45">
        <v>20220216</v>
      </c>
      <c r="C4603" s="107" t="s">
        <v>51</v>
      </c>
      <c r="D4603" s="107">
        <v>1</v>
      </c>
      <c r="E4603" s="107">
        <v>7</v>
      </c>
      <c r="H4603" s="107" t="s">
        <v>10</v>
      </c>
      <c r="I4603" s="107">
        <v>290</v>
      </c>
      <c r="J4603" s="107">
        <v>10</v>
      </c>
      <c r="T4603" s="50"/>
      <c r="U4603" s="79" t="e">
        <f t="shared" si="1363"/>
        <v>#DIV/0!</v>
      </c>
      <c r="V4603" s="79" t="e">
        <f t="shared" si="1364"/>
        <v>#DIV/0!</v>
      </c>
      <c r="W4603" s="465" t="e">
        <f t="shared" si="1365"/>
        <v>#DIV/0!</v>
      </c>
      <c r="X4603" s="465" t="e">
        <f t="shared" si="1366"/>
        <v>#DIV/0!</v>
      </c>
      <c r="AE4603" s="689"/>
      <c r="AH4603" s="152" t="s">
        <v>2040</v>
      </c>
    </row>
    <row r="4604" spans="1:35" x14ac:dyDescent="0.2">
      <c r="A4604" t="s">
        <v>1473</v>
      </c>
      <c r="B4604" s="45">
        <v>20220216</v>
      </c>
      <c r="C4604" s="107" t="s">
        <v>51</v>
      </c>
      <c r="D4604" s="107">
        <v>1</v>
      </c>
      <c r="E4604" s="107">
        <v>7</v>
      </c>
      <c r="H4604" s="107" t="s">
        <v>11</v>
      </c>
      <c r="I4604" s="107">
        <v>290</v>
      </c>
      <c r="J4604" s="107">
        <v>10</v>
      </c>
      <c r="T4604" s="50"/>
      <c r="U4604" s="79" t="e">
        <f t="shared" si="1363"/>
        <v>#DIV/0!</v>
      </c>
      <c r="V4604" s="79" t="e">
        <f t="shared" si="1364"/>
        <v>#DIV/0!</v>
      </c>
      <c r="W4604" s="465" t="e">
        <f t="shared" si="1365"/>
        <v>#DIV/0!</v>
      </c>
      <c r="X4604" s="465" t="e">
        <f t="shared" si="1366"/>
        <v>#DIV/0!</v>
      </c>
      <c r="AE4604" s="689"/>
      <c r="AH4604" s="152" t="s">
        <v>2040</v>
      </c>
    </row>
    <row r="4605" spans="1:35" s="82" customFormat="1" x14ac:dyDescent="0.2">
      <c r="A4605" s="155" t="s">
        <v>1473</v>
      </c>
      <c r="B4605" s="81">
        <v>20220216</v>
      </c>
      <c r="C4605" s="126" t="s">
        <v>51</v>
      </c>
      <c r="D4605" s="126">
        <v>1</v>
      </c>
      <c r="E4605" s="126">
        <v>7</v>
      </c>
      <c r="F4605" s="107"/>
      <c r="G4605" s="107"/>
      <c r="H4605" s="126" t="s">
        <v>10</v>
      </c>
      <c r="I4605" s="126">
        <v>293</v>
      </c>
      <c r="J4605" s="126">
        <v>5</v>
      </c>
      <c r="K4605" s="82">
        <v>5</v>
      </c>
      <c r="L4605" s="82">
        <v>1</v>
      </c>
      <c r="M4605" s="82">
        <v>0</v>
      </c>
      <c r="N4605" s="83">
        <v>1</v>
      </c>
      <c r="O4605" s="82" t="str">
        <f>Cal_051922a!$E$2</f>
        <v>Cal_051922a</v>
      </c>
      <c r="P4605" s="158">
        <f>Cal_051922a!$Q$3</f>
        <v>1.8382409380942635</v>
      </c>
      <c r="Q4605" s="158">
        <f>Cal_051922a!$R$3</f>
        <v>0.56187208580813652</v>
      </c>
      <c r="R4605" s="84">
        <v>248.4</v>
      </c>
      <c r="S4605" s="84">
        <v>138.9</v>
      </c>
      <c r="T4605" s="158">
        <f t="shared" ref="T4605:T4606" si="1375">AVERAGE(0.984, 0.838, 0.991)</f>
        <v>0.93766666666666676</v>
      </c>
      <c r="U4605" s="125">
        <f t="shared" si="1363"/>
        <v>247.46233333333333</v>
      </c>
      <c r="V4605" s="125">
        <f t="shared" si="1364"/>
        <v>137.96233333333333</v>
      </c>
      <c r="W4605" s="459">
        <f t="shared" si="1365"/>
        <v>2.3024357838299472</v>
      </c>
      <c r="X4605" s="459">
        <f t="shared" si="1366"/>
        <v>0.12922396056663341</v>
      </c>
      <c r="Y4605" s="82">
        <f>Cal_051922a!$A$3</f>
        <v>20220519</v>
      </c>
      <c r="Z4605" s="694" t="s">
        <v>1528</v>
      </c>
      <c r="AA4605" s="372">
        <v>20220817</v>
      </c>
      <c r="AB4605" s="48"/>
      <c r="AC4605" s="43"/>
      <c r="AD4605" s="43"/>
      <c r="AE4605" s="689" t="s">
        <v>1250</v>
      </c>
      <c r="AF4605" s="567">
        <v>3</v>
      </c>
      <c r="AG4605" s="130" t="s">
        <v>1634</v>
      </c>
      <c r="AH4605" s="153" t="s">
        <v>151</v>
      </c>
      <c r="AI4605" s="412" t="s">
        <v>1532</v>
      </c>
    </row>
    <row r="4606" spans="1:35" s="82" customFormat="1" x14ac:dyDescent="0.2">
      <c r="A4606" s="155" t="s">
        <v>1473</v>
      </c>
      <c r="B4606" s="81">
        <v>20220216</v>
      </c>
      <c r="C4606" s="126" t="s">
        <v>51</v>
      </c>
      <c r="D4606" s="126">
        <v>1</v>
      </c>
      <c r="E4606" s="126">
        <v>7</v>
      </c>
      <c r="F4606" s="107"/>
      <c r="G4606" s="107"/>
      <c r="H4606" s="126" t="s">
        <v>11</v>
      </c>
      <c r="I4606" s="126">
        <v>293</v>
      </c>
      <c r="J4606" s="126">
        <v>5</v>
      </c>
      <c r="K4606" s="82">
        <v>5</v>
      </c>
      <c r="L4606" s="82">
        <v>1</v>
      </c>
      <c r="M4606" s="82">
        <v>0</v>
      </c>
      <c r="N4606" s="83">
        <v>1</v>
      </c>
      <c r="O4606" s="82" t="str">
        <f>Cal_051922a!$E$2</f>
        <v>Cal_051922a</v>
      </c>
      <c r="P4606" s="158">
        <f>Cal_051922a!$Q$3</f>
        <v>1.8382409380942635</v>
      </c>
      <c r="Q4606" s="158">
        <f>Cal_051922a!$R$3</f>
        <v>0.56187208580813652</v>
      </c>
      <c r="R4606" s="84">
        <v>306.10000000000002</v>
      </c>
      <c r="S4606" s="84">
        <v>171</v>
      </c>
      <c r="T4606" s="158">
        <f t="shared" si="1375"/>
        <v>0.93766666666666676</v>
      </c>
      <c r="U4606" s="125">
        <f t="shared" si="1363"/>
        <v>305.16233333333338</v>
      </c>
      <c r="V4606" s="125">
        <f t="shared" si="1364"/>
        <v>170.06233333333333</v>
      </c>
      <c r="W4606" s="459">
        <f t="shared" si="1365"/>
        <v>2.8407221405974972</v>
      </c>
      <c r="X4606" s="459">
        <f t="shared" si="1366"/>
        <v>0.15671723298625423</v>
      </c>
      <c r="Y4606" s="82">
        <f>Cal_051922a!$A$3</f>
        <v>20220519</v>
      </c>
      <c r="Z4606" s="694" t="s">
        <v>1528</v>
      </c>
      <c r="AA4606" s="372">
        <v>20220817</v>
      </c>
      <c r="AB4606" s="48"/>
      <c r="AC4606" s="43"/>
      <c r="AD4606" s="43"/>
      <c r="AE4606" s="689" t="s">
        <v>1250</v>
      </c>
      <c r="AF4606" s="567">
        <v>3</v>
      </c>
      <c r="AG4606" s="130" t="s">
        <v>1634</v>
      </c>
      <c r="AH4606" s="153" t="s">
        <v>152</v>
      </c>
      <c r="AI4606" s="412" t="s">
        <v>1532</v>
      </c>
    </row>
    <row r="4607" spans="1:35" s="372" customFormat="1" x14ac:dyDescent="0.2">
      <c r="A4607" s="371" t="s">
        <v>1473</v>
      </c>
      <c r="B4607" s="462">
        <v>20220216</v>
      </c>
      <c r="C4607" s="373" t="s">
        <v>51</v>
      </c>
      <c r="D4607" s="373">
        <v>1</v>
      </c>
      <c r="E4607" s="373">
        <v>7</v>
      </c>
      <c r="F4607" s="107"/>
      <c r="G4607" s="107"/>
      <c r="H4607" s="373" t="s">
        <v>10</v>
      </c>
      <c r="I4607" s="373">
        <v>550</v>
      </c>
      <c r="J4607" s="373">
        <v>20</v>
      </c>
      <c r="K4607" s="372">
        <v>5</v>
      </c>
      <c r="L4607" s="372">
        <v>1</v>
      </c>
      <c r="M4607" s="372">
        <v>0</v>
      </c>
      <c r="N4607" s="375">
        <f>1/3</f>
        <v>0.33333333333333331</v>
      </c>
      <c r="O4607" s="82" t="str">
        <f>Cal_051922a!$E$2</f>
        <v>Cal_051922a</v>
      </c>
      <c r="P4607" s="158">
        <f>Cal_051922a!$Q$3</f>
        <v>1.8382409380942635</v>
      </c>
      <c r="Q4607" s="158">
        <f>Cal_051922a!$R$3</f>
        <v>0.56187208580813652</v>
      </c>
      <c r="R4607" s="376">
        <v>147.6</v>
      </c>
      <c r="S4607" s="376">
        <v>81.87</v>
      </c>
      <c r="T4607" s="158">
        <f>AVERAGE(0.762, 0.717, 0.571, 0.932, 0.547, 0.855)</f>
        <v>0.73066666666666669</v>
      </c>
      <c r="U4607" s="378">
        <f t="shared" si="1363"/>
        <v>146.86933333333332</v>
      </c>
      <c r="V4607" s="378">
        <f t="shared" si="1364"/>
        <v>81.13933333333334</v>
      </c>
      <c r="W4607" s="464">
        <f t="shared" si="1365"/>
        <v>2.2088347443509195</v>
      </c>
      <c r="X4607" s="464">
        <f t="shared" si="1366"/>
        <v>7.6763506161822995E-2</v>
      </c>
      <c r="Y4607" s="82">
        <f>Cal_051922a!$A$3</f>
        <v>20220519</v>
      </c>
      <c r="Z4607" s="694" t="s">
        <v>1536</v>
      </c>
      <c r="AA4607" s="372">
        <v>20220818</v>
      </c>
      <c r="AB4607" s="48"/>
      <c r="AC4607" s="43"/>
      <c r="AD4607" s="43"/>
      <c r="AE4607" s="689" t="s">
        <v>1250</v>
      </c>
      <c r="AF4607" s="628">
        <v>1</v>
      </c>
      <c r="AG4607" s="130" t="s">
        <v>1634</v>
      </c>
      <c r="AH4607" s="412" t="s">
        <v>159</v>
      </c>
      <c r="AI4607" s="371"/>
    </row>
    <row r="4608" spans="1:35" s="372" customFormat="1" x14ac:dyDescent="0.2">
      <c r="A4608" s="371" t="s">
        <v>1473</v>
      </c>
      <c r="B4608" s="462">
        <v>20220216</v>
      </c>
      <c r="C4608" s="373" t="s">
        <v>51</v>
      </c>
      <c r="D4608" s="373">
        <v>1</v>
      </c>
      <c r="E4608" s="373">
        <v>7</v>
      </c>
      <c r="F4608" s="107"/>
      <c r="G4608" s="107"/>
      <c r="H4608" s="373" t="s">
        <v>11</v>
      </c>
      <c r="I4608" s="373">
        <v>548</v>
      </c>
      <c r="J4608" s="373">
        <v>20</v>
      </c>
      <c r="K4608" s="372">
        <v>5</v>
      </c>
      <c r="L4608" s="372">
        <v>1</v>
      </c>
      <c r="M4608" s="372">
        <v>0</v>
      </c>
      <c r="N4608" s="375">
        <v>1</v>
      </c>
      <c r="O4608" s="82" t="str">
        <f>Cal_051922a!$E$2</f>
        <v>Cal_051922a</v>
      </c>
      <c r="P4608" s="158">
        <f>Cal_051922a!$Q$3</f>
        <v>1.8382409380942635</v>
      </c>
      <c r="Q4608" s="158">
        <f>Cal_051922a!$R$3</f>
        <v>0.56187208580813652</v>
      </c>
      <c r="R4608" s="376">
        <v>389.6</v>
      </c>
      <c r="S4608" s="376">
        <v>214.5</v>
      </c>
      <c r="T4608" s="158">
        <f>AVERAGE(0.762, 0.717, 0.571, 0.932, 0.547, 0.855)</f>
        <v>0.73066666666666669</v>
      </c>
      <c r="U4608" s="378">
        <f t="shared" si="1363"/>
        <v>388.86933333333337</v>
      </c>
      <c r="V4608" s="378">
        <f t="shared" si="1364"/>
        <v>213.76933333333332</v>
      </c>
      <c r="W4608" s="464">
        <f t="shared" si="1365"/>
        <v>1.9685507479976465</v>
      </c>
      <c r="X4608" s="464">
        <f t="shared" si="1366"/>
        <v>4.5983889680126677E-2</v>
      </c>
      <c r="Y4608" s="82">
        <f>Cal_051922a!$A$3</f>
        <v>20220519</v>
      </c>
      <c r="Z4608" s="694" t="s">
        <v>1536</v>
      </c>
      <c r="AA4608" s="372">
        <v>20220818</v>
      </c>
      <c r="AB4608" s="48"/>
      <c r="AC4608" s="43"/>
      <c r="AD4608" s="43"/>
      <c r="AE4608" s="689" t="s">
        <v>1250</v>
      </c>
      <c r="AF4608" s="628">
        <v>1</v>
      </c>
      <c r="AG4608" s="130" t="s">
        <v>1634</v>
      </c>
      <c r="AH4608" s="412" t="s">
        <v>1474</v>
      </c>
      <c r="AI4608" s="371"/>
    </row>
    <row r="4609" spans="1:35" x14ac:dyDescent="0.2">
      <c r="A4609" t="s">
        <v>1473</v>
      </c>
      <c r="B4609" s="45">
        <v>20220216</v>
      </c>
      <c r="C4609" s="107" t="s">
        <v>51</v>
      </c>
      <c r="D4609" s="107">
        <v>1</v>
      </c>
      <c r="E4609" s="107">
        <v>13</v>
      </c>
      <c r="H4609" s="107" t="s">
        <v>10</v>
      </c>
      <c r="I4609" s="107">
        <v>290</v>
      </c>
      <c r="J4609" s="107">
        <v>0</v>
      </c>
      <c r="K4609" s="43">
        <v>5</v>
      </c>
      <c r="L4609" s="43">
        <v>1</v>
      </c>
      <c r="M4609" s="43">
        <v>0</v>
      </c>
      <c r="N4609" s="49">
        <v>1</v>
      </c>
      <c r="O4609" s="43" t="str">
        <f>Cal_051922a!$E$2</f>
        <v>Cal_051922a</v>
      </c>
      <c r="P4609" s="50">
        <f>Cal_051922a!$Q$3</f>
        <v>1.8382409380942635</v>
      </c>
      <c r="Q4609" s="50">
        <f>Cal_051922a!$R$3</f>
        <v>0.56187208580813652</v>
      </c>
      <c r="R4609" s="46">
        <v>387.8</v>
      </c>
      <c r="S4609" s="46">
        <v>230</v>
      </c>
      <c r="T4609" s="178">
        <f t="shared" ref="T4609:T4610" si="1376">AVERAGE(0.512,0.813,0.554,0.631,0.761,0.731)</f>
        <v>0.66699999999999993</v>
      </c>
      <c r="U4609" s="79">
        <f t="shared" si="1363"/>
        <v>387.13300000000004</v>
      </c>
      <c r="V4609" s="79">
        <f t="shared" si="1364"/>
        <v>229.333</v>
      </c>
      <c r="W4609" s="465">
        <f t="shared" si="1365"/>
        <v>3.3523552020057052</v>
      </c>
      <c r="X4609" s="465">
        <f t="shared" si="1366"/>
        <v>0.73157629785591094</v>
      </c>
      <c r="Y4609" s="43">
        <f>Cal_051922a!$A$3</f>
        <v>20220519</v>
      </c>
      <c r="Z4609" s="86" t="s">
        <v>1606</v>
      </c>
      <c r="AA4609" s="43">
        <v>20221205</v>
      </c>
      <c r="AE4609" s="689" t="s">
        <v>1250</v>
      </c>
      <c r="AF4609" s="130">
        <v>1</v>
      </c>
      <c r="AG4609" s="130" t="s">
        <v>1634</v>
      </c>
      <c r="AH4609"/>
    </row>
    <row r="4610" spans="1:35" x14ac:dyDescent="0.2">
      <c r="A4610" t="s">
        <v>1473</v>
      </c>
      <c r="B4610" s="45">
        <v>20220216</v>
      </c>
      <c r="C4610" s="107" t="s">
        <v>51</v>
      </c>
      <c r="D4610" s="107">
        <v>1</v>
      </c>
      <c r="E4610" s="107">
        <v>13</v>
      </c>
      <c r="H4610" s="107" t="s">
        <v>11</v>
      </c>
      <c r="I4610" s="107">
        <v>290</v>
      </c>
      <c r="J4610" s="107">
        <v>0</v>
      </c>
      <c r="K4610" s="43">
        <v>5</v>
      </c>
      <c r="L4610" s="43">
        <v>1</v>
      </c>
      <c r="M4610" s="43">
        <v>0</v>
      </c>
      <c r="N4610" s="49">
        <v>1</v>
      </c>
      <c r="O4610" s="43" t="str">
        <f>Cal_051922a!$E$2</f>
        <v>Cal_051922a</v>
      </c>
      <c r="P4610" s="50">
        <f>Cal_051922a!$Q$3</f>
        <v>1.8382409380942635</v>
      </c>
      <c r="Q4610" s="50">
        <f>Cal_051922a!$R$3</f>
        <v>0.56187208580813652</v>
      </c>
      <c r="R4610" s="46">
        <v>390</v>
      </c>
      <c r="S4610" s="46">
        <v>231</v>
      </c>
      <c r="T4610" s="178">
        <f t="shared" si="1376"/>
        <v>0.66699999999999993</v>
      </c>
      <c r="U4610" s="79">
        <f t="shared" si="1363"/>
        <v>389.33300000000003</v>
      </c>
      <c r="V4610" s="79">
        <f t="shared" si="1364"/>
        <v>230.333</v>
      </c>
      <c r="W4610" s="465">
        <f t="shared" si="1365"/>
        <v>3.3778483974582194</v>
      </c>
      <c r="X4610" s="465">
        <f t="shared" si="1366"/>
        <v>0.72389096912934336</v>
      </c>
      <c r="Y4610" s="43">
        <f>Cal_051922a!$A$3</f>
        <v>20220519</v>
      </c>
      <c r="Z4610" s="86" t="s">
        <v>1606</v>
      </c>
      <c r="AA4610" s="43">
        <v>20221205</v>
      </c>
      <c r="AE4610" s="689" t="s">
        <v>1250</v>
      </c>
      <c r="AF4610" s="130">
        <v>1</v>
      </c>
      <c r="AG4610" s="130" t="s">
        <v>1634</v>
      </c>
      <c r="AH4610"/>
    </row>
    <row r="4611" spans="1:35" x14ac:dyDescent="0.2">
      <c r="A4611" t="s">
        <v>1473</v>
      </c>
      <c r="B4611" s="45">
        <v>20220216</v>
      </c>
      <c r="C4611" s="107" t="s">
        <v>51</v>
      </c>
      <c r="D4611" s="107">
        <v>1</v>
      </c>
      <c r="E4611" s="107">
        <v>13</v>
      </c>
      <c r="H4611" s="107" t="s">
        <v>10</v>
      </c>
      <c r="I4611" s="107">
        <v>290</v>
      </c>
      <c r="J4611" s="107">
        <v>10</v>
      </c>
      <c r="K4611" s="43">
        <v>5</v>
      </c>
      <c r="L4611" s="43">
        <v>1</v>
      </c>
      <c r="M4611" s="43">
        <v>0</v>
      </c>
      <c r="N4611" s="49">
        <v>1</v>
      </c>
      <c r="O4611" s="43" t="str">
        <f>Cal_051922a!$E$2</f>
        <v>Cal_051922a</v>
      </c>
      <c r="P4611" s="50">
        <f>Cal_051922a!$Q$3</f>
        <v>1.8382409380942635</v>
      </c>
      <c r="Q4611" s="50">
        <f>Cal_051922a!$R$3</f>
        <v>0.56187208580813652</v>
      </c>
      <c r="R4611" s="46">
        <v>108.6</v>
      </c>
      <c r="S4611" s="46">
        <v>68.13</v>
      </c>
      <c r="T4611" s="50">
        <f t="shared" ref="T4611:T4612" si="1377">AVERAGE(1.019, 0.879, 0.893, 0.916,0.713,0.709,0.919)</f>
        <v>0.86399999999999999</v>
      </c>
      <c r="U4611" s="79">
        <f t="shared" si="1363"/>
        <v>107.73599999999999</v>
      </c>
      <c r="V4611" s="79">
        <f t="shared" si="1364"/>
        <v>67.265999999999991</v>
      </c>
      <c r="W4611" s="465">
        <f t="shared" si="1365"/>
        <v>0.85975801663606377</v>
      </c>
      <c r="X4611" s="465">
        <f t="shared" si="1366"/>
        <v>0.33810594655149079</v>
      </c>
      <c r="Y4611" s="82">
        <f>Cal_051922a!$A$3</f>
        <v>20220519</v>
      </c>
      <c r="Z4611" s="48" t="s">
        <v>2026</v>
      </c>
      <c r="AA4611" s="43">
        <v>20230217</v>
      </c>
      <c r="AE4611" s="689" t="s">
        <v>1250</v>
      </c>
      <c r="AF4611" s="130">
        <v>1</v>
      </c>
      <c r="AH4611" s="152" t="s">
        <v>2041</v>
      </c>
    </row>
    <row r="4612" spans="1:35" x14ac:dyDescent="0.2">
      <c r="A4612" t="s">
        <v>1473</v>
      </c>
      <c r="B4612" s="45">
        <v>20220216</v>
      </c>
      <c r="C4612" s="107" t="s">
        <v>51</v>
      </c>
      <c r="D4612" s="107">
        <v>1</v>
      </c>
      <c r="E4612" s="107">
        <v>13</v>
      </c>
      <c r="H4612" s="107" t="s">
        <v>11</v>
      </c>
      <c r="I4612" s="107">
        <v>290</v>
      </c>
      <c r="J4612" s="107">
        <v>10</v>
      </c>
      <c r="K4612" s="43">
        <v>5</v>
      </c>
      <c r="L4612" s="43">
        <v>1</v>
      </c>
      <c r="M4612" s="43">
        <v>0</v>
      </c>
      <c r="N4612" s="49">
        <v>1</v>
      </c>
      <c r="O4612" s="43" t="str">
        <f>Cal_051922a!$E$2</f>
        <v>Cal_051922a</v>
      </c>
      <c r="P4612" s="50">
        <f>Cal_051922a!$Q$3</f>
        <v>1.8382409380942635</v>
      </c>
      <c r="Q4612" s="50">
        <f>Cal_051922a!$R$3</f>
        <v>0.56187208580813652</v>
      </c>
      <c r="R4612" s="46">
        <v>98.52</v>
      </c>
      <c r="S4612" s="46">
        <v>62.18</v>
      </c>
      <c r="T4612" s="50">
        <f t="shared" si="1377"/>
        <v>0.86399999999999999</v>
      </c>
      <c r="U4612" s="79">
        <f t="shared" si="1363"/>
        <v>97.655999999999992</v>
      </c>
      <c r="V4612" s="79">
        <f t="shared" si="1364"/>
        <v>61.316000000000003</v>
      </c>
      <c r="W4612" s="465">
        <f t="shared" si="1365"/>
        <v>0.77201893562032475</v>
      </c>
      <c r="X4612" s="465">
        <f t="shared" si="1366"/>
        <v>0.31988822054784488</v>
      </c>
      <c r="Y4612" s="82">
        <f>Cal_051922a!$A$3</f>
        <v>20220519</v>
      </c>
      <c r="Z4612" s="48" t="s">
        <v>2026</v>
      </c>
      <c r="AA4612" s="43">
        <v>20230217</v>
      </c>
      <c r="AE4612" s="689" t="s">
        <v>1250</v>
      </c>
      <c r="AF4612" s="130">
        <v>1</v>
      </c>
      <c r="AH4612" s="152" t="s">
        <v>2041</v>
      </c>
    </row>
    <row r="4613" spans="1:35" s="82" customFormat="1" x14ac:dyDescent="0.2">
      <c r="A4613" s="155" t="s">
        <v>1473</v>
      </c>
      <c r="B4613" s="81">
        <v>20220216</v>
      </c>
      <c r="C4613" s="126" t="s">
        <v>51</v>
      </c>
      <c r="D4613" s="126">
        <v>1</v>
      </c>
      <c r="E4613" s="126">
        <v>13</v>
      </c>
      <c r="F4613" s="107"/>
      <c r="G4613" s="107"/>
      <c r="H4613" s="126" t="s">
        <v>10</v>
      </c>
      <c r="I4613" s="126">
        <v>293</v>
      </c>
      <c r="J4613" s="126">
        <v>5</v>
      </c>
      <c r="K4613" s="82">
        <v>5</v>
      </c>
      <c r="L4613" s="82">
        <v>1</v>
      </c>
      <c r="M4613" s="82">
        <v>0</v>
      </c>
      <c r="N4613" s="83">
        <v>1</v>
      </c>
      <c r="O4613" s="82" t="str">
        <f>Cal_051922a!$E$2</f>
        <v>Cal_051922a</v>
      </c>
      <c r="P4613" s="158">
        <f>Cal_051922a!$Q$3</f>
        <v>1.8382409380942635</v>
      </c>
      <c r="Q4613" s="158">
        <f>Cal_051922a!$R$3</f>
        <v>0.56187208580813652</v>
      </c>
      <c r="R4613" s="84">
        <v>277.8</v>
      </c>
      <c r="S4613" s="84">
        <v>157.6</v>
      </c>
      <c r="T4613" s="158">
        <f>AVERAGE(0.984, 0.838, 0.991)</f>
        <v>0.93766666666666676</v>
      </c>
      <c r="U4613" s="125">
        <f t="shared" si="1363"/>
        <v>276.86233333333337</v>
      </c>
      <c r="V4613" s="125">
        <f t="shared" si="1364"/>
        <v>156.66233333333332</v>
      </c>
      <c r="W4613" s="459">
        <f t="shared" si="1365"/>
        <v>2.5274226595101346</v>
      </c>
      <c r="X4613" s="459">
        <f t="shared" si="1366"/>
        <v>0.23383456357180668</v>
      </c>
      <c r="Y4613" s="82">
        <f>Cal_051922a!$A$3</f>
        <v>20220519</v>
      </c>
      <c r="Z4613" s="694" t="s">
        <v>1528</v>
      </c>
      <c r="AA4613" s="372">
        <v>20220817</v>
      </c>
      <c r="AB4613" s="48"/>
      <c r="AC4613" s="43"/>
      <c r="AD4613" s="43"/>
      <c r="AE4613" s="689" t="s">
        <v>1250</v>
      </c>
      <c r="AF4613" s="567">
        <v>1</v>
      </c>
      <c r="AG4613" s="130" t="s">
        <v>1634</v>
      </c>
      <c r="AH4613" s="153" t="s">
        <v>149</v>
      </c>
      <c r="AI4613" s="412" t="s">
        <v>1532</v>
      </c>
    </row>
    <row r="4614" spans="1:35" s="82" customFormat="1" x14ac:dyDescent="0.2">
      <c r="A4614" s="155" t="s">
        <v>1473</v>
      </c>
      <c r="B4614" s="81">
        <v>20220216</v>
      </c>
      <c r="C4614" s="126" t="s">
        <v>51</v>
      </c>
      <c r="D4614" s="126">
        <v>1</v>
      </c>
      <c r="E4614" s="126">
        <v>13</v>
      </c>
      <c r="F4614" s="107"/>
      <c r="G4614" s="107"/>
      <c r="H4614" s="126" t="s">
        <v>11</v>
      </c>
      <c r="I4614" s="126">
        <v>283</v>
      </c>
      <c r="J4614" s="126">
        <v>5</v>
      </c>
      <c r="K4614" s="82">
        <v>5</v>
      </c>
      <c r="L4614" s="82">
        <v>1</v>
      </c>
      <c r="M4614" s="82">
        <v>0</v>
      </c>
      <c r="N4614" s="83">
        <v>1</v>
      </c>
      <c r="O4614" s="82" t="str">
        <f>Cal_051922a!$E$2</f>
        <v>Cal_051922a</v>
      </c>
      <c r="P4614" s="158">
        <f>Cal_051922a!$Q$3</f>
        <v>1.8382409380942635</v>
      </c>
      <c r="Q4614" s="158">
        <f>Cal_051922a!$R$3</f>
        <v>0.56187208580813652</v>
      </c>
      <c r="R4614" s="84">
        <v>262.89999999999998</v>
      </c>
      <c r="S4614" s="84">
        <v>149.1</v>
      </c>
      <c r="T4614" s="158">
        <f>AVERAGE(0.984, 0.838, 0.991)</f>
        <v>0.93766666666666676</v>
      </c>
      <c r="U4614" s="125">
        <f t="shared" si="1363"/>
        <v>261.96233333333333</v>
      </c>
      <c r="V4614" s="125">
        <f t="shared" si="1364"/>
        <v>148.16233333333332</v>
      </c>
      <c r="W4614" s="459">
        <f t="shared" si="1365"/>
        <v>2.4774041116722487</v>
      </c>
      <c r="X4614" s="459">
        <f t="shared" si="1366"/>
        <v>0.22631311406467597</v>
      </c>
      <c r="Y4614" s="82">
        <f>Cal_051922a!$A$3</f>
        <v>20220519</v>
      </c>
      <c r="Z4614" s="694" t="s">
        <v>1528</v>
      </c>
      <c r="AA4614" s="372">
        <v>20220817</v>
      </c>
      <c r="AB4614" s="48"/>
      <c r="AC4614" s="43"/>
      <c r="AD4614" s="43"/>
      <c r="AE4614" s="689" t="s">
        <v>1250</v>
      </c>
      <c r="AF4614" s="567">
        <v>1</v>
      </c>
      <c r="AG4614" s="130" t="s">
        <v>1634</v>
      </c>
      <c r="AH4614" s="153" t="s">
        <v>1475</v>
      </c>
      <c r="AI4614" s="412" t="s">
        <v>1532</v>
      </c>
    </row>
    <row r="4615" spans="1:35" s="372" customFormat="1" x14ac:dyDescent="0.2">
      <c r="A4615" s="371" t="s">
        <v>1473</v>
      </c>
      <c r="B4615" s="462">
        <v>20220216</v>
      </c>
      <c r="C4615" s="373" t="s">
        <v>51</v>
      </c>
      <c r="D4615" s="373">
        <v>1</v>
      </c>
      <c r="E4615" s="373">
        <v>13</v>
      </c>
      <c r="F4615" s="107"/>
      <c r="G4615" s="107"/>
      <c r="H4615" s="373" t="s">
        <v>10</v>
      </c>
      <c r="I4615" s="373">
        <v>550</v>
      </c>
      <c r="J4615" s="373">
        <v>20</v>
      </c>
      <c r="K4615" s="372">
        <v>5</v>
      </c>
      <c r="L4615" s="372">
        <v>1</v>
      </c>
      <c r="M4615" s="372">
        <v>0</v>
      </c>
      <c r="N4615" s="375">
        <v>1</v>
      </c>
      <c r="O4615" s="82" t="str">
        <f>Cal_051922a!$E$2</f>
        <v>Cal_051922a</v>
      </c>
      <c r="P4615" s="158">
        <f>Cal_051922a!$Q$3</f>
        <v>1.8382409380942635</v>
      </c>
      <c r="Q4615" s="158">
        <f>Cal_051922a!$R$3</f>
        <v>0.56187208580813652</v>
      </c>
      <c r="R4615" s="376">
        <v>350.8</v>
      </c>
      <c r="S4615" s="376">
        <v>191.3</v>
      </c>
      <c r="T4615" s="158">
        <f>AVERAGE(0.762, 0.717, 0.571, 0.932, 0.547, 0.855)</f>
        <v>0.73066666666666669</v>
      </c>
      <c r="U4615" s="378">
        <f t="shared" si="1363"/>
        <v>350.06933333333336</v>
      </c>
      <c r="V4615" s="378">
        <f t="shared" si="1364"/>
        <v>190.56933333333333</v>
      </c>
      <c r="W4615" s="464">
        <f t="shared" si="1365"/>
        <v>1.786648114630417</v>
      </c>
      <c r="X4615" s="464">
        <f t="shared" si="1366"/>
        <v>2.7221655791255751E-3</v>
      </c>
      <c r="Y4615" s="82">
        <f>Cal_051922a!$A$3</f>
        <v>20220519</v>
      </c>
      <c r="Z4615" s="694" t="s">
        <v>1536</v>
      </c>
      <c r="AA4615" s="372">
        <v>20220818</v>
      </c>
      <c r="AB4615" s="48"/>
      <c r="AC4615" s="43"/>
      <c r="AD4615" s="43"/>
      <c r="AE4615" s="689" t="s">
        <v>1250</v>
      </c>
      <c r="AF4615" s="628">
        <v>1</v>
      </c>
      <c r="AG4615" s="130" t="s">
        <v>1634</v>
      </c>
      <c r="AH4615" s="412" t="s">
        <v>1950</v>
      </c>
      <c r="AI4615" s="371"/>
    </row>
    <row r="4616" spans="1:35" s="610" customFormat="1" ht="13.5" thickBot="1" x14ac:dyDescent="0.25">
      <c r="A4616" s="613" t="s">
        <v>1473</v>
      </c>
      <c r="B4616" s="611">
        <v>20220216</v>
      </c>
      <c r="C4616" s="612" t="s">
        <v>51</v>
      </c>
      <c r="D4616" s="612">
        <v>1</v>
      </c>
      <c r="E4616" s="612">
        <v>13</v>
      </c>
      <c r="F4616" s="140"/>
      <c r="G4616" s="140"/>
      <c r="H4616" s="612" t="s">
        <v>11</v>
      </c>
      <c r="I4616" s="612">
        <v>552</v>
      </c>
      <c r="J4616" s="612">
        <v>20</v>
      </c>
      <c r="K4616" s="610">
        <v>5</v>
      </c>
      <c r="L4616" s="610">
        <v>1</v>
      </c>
      <c r="M4616" s="611">
        <v>0</v>
      </c>
      <c r="N4616" s="614">
        <f>1/3</f>
        <v>0.33333333333333331</v>
      </c>
      <c r="O4616" s="82" t="str">
        <f>Cal_051922a!$E$2</f>
        <v>Cal_051922a</v>
      </c>
      <c r="P4616" s="158">
        <f>Cal_051922a!$Q$3</f>
        <v>1.8382409380942635</v>
      </c>
      <c r="Q4616" s="158">
        <f>Cal_051922a!$R$3</f>
        <v>0.56187208580813652</v>
      </c>
      <c r="R4616" s="626">
        <v>152.6</v>
      </c>
      <c r="S4616" s="626">
        <v>86.86</v>
      </c>
      <c r="T4616" s="158">
        <f>AVERAGE(0.762, 0.717, 0.571, 0.932, 0.547, 0.855)</f>
        <v>0.73066666666666669</v>
      </c>
      <c r="U4616" s="378">
        <f t="shared" si="1363"/>
        <v>151.86933333333332</v>
      </c>
      <c r="V4616" s="378">
        <f t="shared" si="1364"/>
        <v>86.129333333333335</v>
      </c>
      <c r="W4616" s="464">
        <f t="shared" si="1365"/>
        <v>2.201166549021806</v>
      </c>
      <c r="X4616" s="464">
        <f t="shared" si="1366"/>
        <v>0.21620361329587975</v>
      </c>
      <c r="Y4616" s="82">
        <f>Cal_051922a!$A$3</f>
        <v>20220519</v>
      </c>
      <c r="Z4616" s="694" t="s">
        <v>1536</v>
      </c>
      <c r="AA4616" s="372">
        <v>20220818</v>
      </c>
      <c r="AB4616" s="121"/>
      <c r="AC4616" s="115"/>
      <c r="AD4616" s="115"/>
      <c r="AE4616" s="689" t="s">
        <v>1250</v>
      </c>
      <c r="AF4616" s="633">
        <v>1</v>
      </c>
      <c r="AG4616" s="130" t="s">
        <v>1634</v>
      </c>
      <c r="AH4616" s="622" t="s">
        <v>1951</v>
      </c>
      <c r="AI4616" s="613"/>
    </row>
    <row r="4617" spans="1:35" x14ac:dyDescent="0.2">
      <c r="A4617" t="s">
        <v>1473</v>
      </c>
      <c r="B4617" s="45">
        <v>20220217</v>
      </c>
      <c r="C4617" s="142" t="s">
        <v>64</v>
      </c>
      <c r="D4617" s="107">
        <v>2</v>
      </c>
      <c r="E4617" s="107">
        <v>2</v>
      </c>
      <c r="H4617" s="107" t="s">
        <v>10</v>
      </c>
      <c r="I4617" s="107">
        <v>290</v>
      </c>
      <c r="J4617" s="107">
        <v>0</v>
      </c>
      <c r="K4617" s="43">
        <v>5</v>
      </c>
      <c r="L4617" s="43">
        <v>1</v>
      </c>
      <c r="M4617" s="43">
        <v>0</v>
      </c>
      <c r="N4617" s="49">
        <v>1</v>
      </c>
      <c r="O4617" s="43" t="str">
        <f>Cal_051922a!$E$2</f>
        <v>Cal_051922a</v>
      </c>
      <c r="P4617" s="50">
        <f>Cal_051922a!$Q$3</f>
        <v>1.8382409380942635</v>
      </c>
      <c r="Q4617" s="50">
        <f>Cal_051922a!$R$3</f>
        <v>0.56187208580813652</v>
      </c>
      <c r="R4617" s="46">
        <v>207.5</v>
      </c>
      <c r="S4617" s="46">
        <v>124.1</v>
      </c>
      <c r="T4617" s="50">
        <f t="shared" ref="T4617:T4618" si="1378">AVERAGE(0.884,0.849,0.628,0.632,0.645,0.697)</f>
        <v>0.72250000000000003</v>
      </c>
      <c r="U4617" s="79">
        <f t="shared" si="1363"/>
        <v>206.7775</v>
      </c>
      <c r="V4617" s="79">
        <f t="shared" si="1364"/>
        <v>123.3775</v>
      </c>
      <c r="W4617" s="465">
        <f t="shared" si="1365"/>
        <v>1.7717770839497831</v>
      </c>
      <c r="X4617" s="465">
        <f t="shared" si="1366"/>
        <v>0.42531299303074993</v>
      </c>
      <c r="Y4617" s="43">
        <f>Cal_051922a!$A$3</f>
        <v>20220519</v>
      </c>
      <c r="Z4617" s="86" t="s">
        <v>1609</v>
      </c>
      <c r="AA4617" s="43">
        <v>20221205</v>
      </c>
      <c r="AE4617" s="689" t="s">
        <v>1250</v>
      </c>
      <c r="AF4617" s="130">
        <v>1</v>
      </c>
      <c r="AG4617" s="130" t="s">
        <v>1634</v>
      </c>
      <c r="AH4617"/>
    </row>
    <row r="4618" spans="1:35" x14ac:dyDescent="0.2">
      <c r="A4618" t="s">
        <v>1473</v>
      </c>
      <c r="B4618" s="45">
        <v>20220217</v>
      </c>
      <c r="C4618" s="142" t="s">
        <v>64</v>
      </c>
      <c r="D4618" s="107">
        <v>2</v>
      </c>
      <c r="E4618" s="107">
        <v>2</v>
      </c>
      <c r="H4618" s="107" t="s">
        <v>11</v>
      </c>
      <c r="I4618" s="107">
        <v>290</v>
      </c>
      <c r="J4618" s="107">
        <v>0</v>
      </c>
      <c r="K4618" s="43">
        <v>5</v>
      </c>
      <c r="L4618" s="43">
        <v>1</v>
      </c>
      <c r="M4618" s="43">
        <v>0</v>
      </c>
      <c r="N4618" s="49">
        <v>1</v>
      </c>
      <c r="O4618" s="43" t="str">
        <f>Cal_051922a!$E$2</f>
        <v>Cal_051922a</v>
      </c>
      <c r="P4618" s="50">
        <f>Cal_051922a!$Q$3</f>
        <v>1.8382409380942635</v>
      </c>
      <c r="Q4618" s="50">
        <f>Cal_051922a!$R$3</f>
        <v>0.56187208580813652</v>
      </c>
      <c r="R4618" s="46">
        <v>199.1</v>
      </c>
      <c r="S4618" s="46">
        <v>121.7</v>
      </c>
      <c r="T4618" s="50">
        <f t="shared" si="1378"/>
        <v>0.72250000000000003</v>
      </c>
      <c r="U4618" s="79">
        <f t="shared" si="1363"/>
        <v>198.3775</v>
      </c>
      <c r="V4618" s="79">
        <f t="shared" si="1364"/>
        <v>120.97750000000001</v>
      </c>
      <c r="W4618" s="465">
        <f t="shared" si="1365"/>
        <v>1.6443111066872083</v>
      </c>
      <c r="X4618" s="465">
        <f t="shared" si="1366"/>
        <v>0.51004009015105223</v>
      </c>
      <c r="Y4618" s="43">
        <f>Cal_051922a!$A$3</f>
        <v>20220519</v>
      </c>
      <c r="Z4618" s="86" t="s">
        <v>1609</v>
      </c>
      <c r="AA4618" s="43">
        <v>20221205</v>
      </c>
      <c r="AE4618" s="689" t="s">
        <v>1250</v>
      </c>
      <c r="AF4618" s="130">
        <v>1</v>
      </c>
      <c r="AG4618" s="130" t="s">
        <v>1634</v>
      </c>
      <c r="AH4618"/>
    </row>
    <row r="4619" spans="1:35" x14ac:dyDescent="0.2">
      <c r="A4619" t="s">
        <v>1473</v>
      </c>
      <c r="B4619" s="45">
        <v>20220217</v>
      </c>
      <c r="C4619" s="142" t="s">
        <v>64</v>
      </c>
      <c r="D4619" s="107">
        <v>2</v>
      </c>
      <c r="E4619" s="107">
        <v>2</v>
      </c>
      <c r="H4619" s="107" t="s">
        <v>10</v>
      </c>
      <c r="I4619" s="107">
        <v>290</v>
      </c>
      <c r="J4619" s="107">
        <v>10</v>
      </c>
      <c r="K4619" s="43">
        <v>5</v>
      </c>
      <c r="L4619" s="43">
        <v>1</v>
      </c>
      <c r="M4619" s="43">
        <v>0</v>
      </c>
      <c r="N4619" s="49">
        <v>1</v>
      </c>
      <c r="O4619" s="43" t="str">
        <f>Cal_051922a!$E$2</f>
        <v>Cal_051922a</v>
      </c>
      <c r="P4619" s="50">
        <f>Cal_051922a!$Q$3</f>
        <v>1.8382409380942635</v>
      </c>
      <c r="Q4619" s="50">
        <f>Cal_051922a!$R$3</f>
        <v>0.56187208580813652</v>
      </c>
      <c r="R4619" s="46">
        <v>40.159999999999997</v>
      </c>
      <c r="S4619" s="46">
        <v>26.81</v>
      </c>
      <c r="T4619" s="50">
        <f>AVERAGE(0.653, 0.604, 0.527, 0.359, 0.519, 0.575)</f>
        <v>0.53949999999999998</v>
      </c>
      <c r="U4619" s="79">
        <f t="shared" si="1363"/>
        <v>39.6205</v>
      </c>
      <c r="V4619" s="79">
        <f t="shared" si="1364"/>
        <v>26.270499999999998</v>
      </c>
      <c r="W4619" s="465">
        <f t="shared" si="1365"/>
        <v>0.28361179940922787</v>
      </c>
      <c r="X4619" s="465">
        <f t="shared" si="1366"/>
        <v>0.18420976341476422</v>
      </c>
      <c r="Y4619" s="43">
        <f>Cal_051922a!$A$3</f>
        <v>20220519</v>
      </c>
      <c r="Z4619" s="86" t="s">
        <v>2038</v>
      </c>
      <c r="AA4619" s="43">
        <v>20230221</v>
      </c>
      <c r="AE4619" s="689" t="s">
        <v>1250</v>
      </c>
      <c r="AF4619" s="130">
        <v>1</v>
      </c>
      <c r="AH4619"/>
    </row>
    <row r="4620" spans="1:35" x14ac:dyDescent="0.2">
      <c r="A4620" t="s">
        <v>1473</v>
      </c>
      <c r="B4620" s="45">
        <v>20220217</v>
      </c>
      <c r="C4620" s="142" t="s">
        <v>64</v>
      </c>
      <c r="D4620" s="107">
        <v>2</v>
      </c>
      <c r="E4620" s="107">
        <v>2</v>
      </c>
      <c r="H4620" s="107" t="s">
        <v>11</v>
      </c>
      <c r="I4620" s="107">
        <v>290</v>
      </c>
      <c r="J4620" s="107">
        <v>10</v>
      </c>
      <c r="K4620" s="43">
        <v>5</v>
      </c>
      <c r="L4620" s="43">
        <v>1</v>
      </c>
      <c r="M4620" s="43">
        <v>0</v>
      </c>
      <c r="N4620" s="49">
        <v>1</v>
      </c>
      <c r="O4620" s="43" t="str">
        <f>Cal_051922a!$E$2</f>
        <v>Cal_051922a</v>
      </c>
      <c r="P4620" s="50">
        <f>Cal_051922a!$Q$3</f>
        <v>1.8382409380942635</v>
      </c>
      <c r="Q4620" s="50">
        <f>Cal_051922a!$R$3</f>
        <v>0.56187208580813652</v>
      </c>
      <c r="R4620" s="46">
        <v>34.96</v>
      </c>
      <c r="S4620" s="46">
        <v>23.91</v>
      </c>
      <c r="T4620" s="50">
        <f>AVERAGE(1.019, 0.879, 0.893, 0.916,0.713,0.709,0.919)</f>
        <v>0.86399999999999999</v>
      </c>
      <c r="U4620" s="79">
        <f t="shared" si="1363"/>
        <v>34.096000000000004</v>
      </c>
      <c r="V4620" s="79">
        <f t="shared" si="1364"/>
        <v>23.045999999999999</v>
      </c>
      <c r="W4620" s="465">
        <f t="shared" si="1365"/>
        <v>0.23474984145857444</v>
      </c>
      <c r="X4620" s="465">
        <f t="shared" si="1366"/>
        <v>0.17565025510760141</v>
      </c>
      <c r="Y4620" s="82">
        <f>Cal_051922a!$A$3</f>
        <v>20220519</v>
      </c>
      <c r="Z4620" s="48" t="s">
        <v>2026</v>
      </c>
      <c r="AA4620" s="43">
        <v>20230217</v>
      </c>
      <c r="AE4620" s="689" t="s">
        <v>1250</v>
      </c>
      <c r="AF4620" s="130">
        <v>1</v>
      </c>
      <c r="AH4620"/>
    </row>
    <row r="4621" spans="1:35" x14ac:dyDescent="0.2">
      <c r="A4621" t="s">
        <v>1473</v>
      </c>
      <c r="B4621" s="45">
        <v>20220217</v>
      </c>
      <c r="C4621" s="142" t="s">
        <v>64</v>
      </c>
      <c r="D4621" s="107">
        <v>2</v>
      </c>
      <c r="E4621" s="107">
        <v>4</v>
      </c>
      <c r="H4621" s="107" t="s">
        <v>10</v>
      </c>
      <c r="I4621" s="107">
        <v>290</v>
      </c>
      <c r="J4621" s="107">
        <v>0</v>
      </c>
      <c r="K4621" s="43">
        <v>5</v>
      </c>
      <c r="L4621" s="43">
        <v>1</v>
      </c>
      <c r="M4621" s="43">
        <v>0</v>
      </c>
      <c r="N4621" s="49">
        <v>1</v>
      </c>
      <c r="O4621" s="43" t="str">
        <f>Cal_051922a!$E$2</f>
        <v>Cal_051922a</v>
      </c>
      <c r="P4621" s="50">
        <f>Cal_051922a!$Q$3</f>
        <v>1.8382409380942635</v>
      </c>
      <c r="Q4621" s="50">
        <f>Cal_051922a!$R$3</f>
        <v>0.56187208580813652</v>
      </c>
      <c r="R4621" s="46">
        <v>171.2</v>
      </c>
      <c r="S4621" s="46">
        <v>102</v>
      </c>
      <c r="T4621" s="50">
        <f t="shared" ref="T4621:T4624" si="1379">AVERAGE(0.884,0.849,0.628,0.632,0.645,0.697)</f>
        <v>0.72250000000000003</v>
      </c>
      <c r="U4621" s="79">
        <f t="shared" si="1363"/>
        <v>170.47749999999999</v>
      </c>
      <c r="V4621" s="79">
        <f t="shared" si="1364"/>
        <v>101.2775</v>
      </c>
      <c r="W4621" s="465">
        <f t="shared" si="1365"/>
        <v>1.4701076044283568</v>
      </c>
      <c r="X4621" s="465">
        <f t="shared" si="1366"/>
        <v>0.33342861790874645</v>
      </c>
      <c r="Y4621" s="43">
        <f>Cal_051922a!$A$3</f>
        <v>20220519</v>
      </c>
      <c r="Z4621" s="86" t="s">
        <v>1609</v>
      </c>
      <c r="AA4621" s="43">
        <v>20221205</v>
      </c>
      <c r="AE4621" s="689" t="s">
        <v>1250</v>
      </c>
      <c r="AF4621" s="130">
        <v>1</v>
      </c>
      <c r="AG4621" s="130" t="s">
        <v>1634</v>
      </c>
      <c r="AH4621"/>
    </row>
    <row r="4622" spans="1:35" x14ac:dyDescent="0.2">
      <c r="A4622" t="s">
        <v>1473</v>
      </c>
      <c r="B4622" s="45">
        <v>20220217</v>
      </c>
      <c r="C4622" s="142" t="s">
        <v>64</v>
      </c>
      <c r="D4622" s="107">
        <v>2</v>
      </c>
      <c r="E4622" s="107">
        <v>4</v>
      </c>
      <c r="H4622" s="107" t="s">
        <v>11</v>
      </c>
      <c r="I4622" s="107">
        <v>290</v>
      </c>
      <c r="J4622" s="107">
        <v>0</v>
      </c>
      <c r="K4622" s="43">
        <v>5</v>
      </c>
      <c r="L4622" s="43">
        <v>1</v>
      </c>
      <c r="M4622" s="43">
        <v>0</v>
      </c>
      <c r="N4622" s="49">
        <v>1</v>
      </c>
      <c r="O4622" s="43" t="str">
        <f>Cal_051922a!$E$2</f>
        <v>Cal_051922a</v>
      </c>
      <c r="P4622" s="50">
        <f>Cal_051922a!$Q$3</f>
        <v>1.8382409380942635</v>
      </c>
      <c r="Q4622" s="50">
        <f>Cal_051922a!$R$3</f>
        <v>0.56187208580813652</v>
      </c>
      <c r="R4622" s="46">
        <v>179.4</v>
      </c>
      <c r="S4622" s="46">
        <v>107.8</v>
      </c>
      <c r="T4622" s="50">
        <f t="shared" si="1379"/>
        <v>0.72250000000000003</v>
      </c>
      <c r="U4622" s="79">
        <f t="shared" si="1363"/>
        <v>178.67750000000001</v>
      </c>
      <c r="V4622" s="79">
        <f t="shared" si="1364"/>
        <v>107.0775</v>
      </c>
      <c r="W4622" s="465">
        <f t="shared" si="1365"/>
        <v>1.5210939953333869</v>
      </c>
      <c r="X4622" s="465">
        <f t="shared" si="1366"/>
        <v>0.385727854014209</v>
      </c>
      <c r="Y4622" s="43">
        <f>Cal_051922a!$A$3</f>
        <v>20220519</v>
      </c>
      <c r="Z4622" s="86" t="s">
        <v>1609</v>
      </c>
      <c r="AA4622" s="43">
        <v>20221205</v>
      </c>
      <c r="AE4622" s="689" t="s">
        <v>1250</v>
      </c>
      <c r="AF4622" s="130">
        <v>1</v>
      </c>
      <c r="AG4622" s="130" t="s">
        <v>1634</v>
      </c>
      <c r="AH4622"/>
    </row>
    <row r="4623" spans="1:35" x14ac:dyDescent="0.2">
      <c r="A4623" t="s">
        <v>1473</v>
      </c>
      <c r="B4623" s="45">
        <v>20220217</v>
      </c>
      <c r="C4623" s="142" t="s">
        <v>64</v>
      </c>
      <c r="D4623" s="107">
        <v>2</v>
      </c>
      <c r="E4623" s="107">
        <v>8</v>
      </c>
      <c r="H4623" s="107" t="s">
        <v>10</v>
      </c>
      <c r="I4623" s="107">
        <v>290</v>
      </c>
      <c r="J4623" s="107">
        <v>0</v>
      </c>
      <c r="K4623" s="43">
        <v>10</v>
      </c>
      <c r="L4623" s="43">
        <v>1</v>
      </c>
      <c r="M4623" s="43">
        <v>0</v>
      </c>
      <c r="N4623" s="49">
        <v>1</v>
      </c>
      <c r="O4623" s="43" t="str">
        <f>Cal_051922a!$E$2</f>
        <v>Cal_051922a</v>
      </c>
      <c r="P4623" s="50">
        <f>Cal_051922a!$Q$3</f>
        <v>1.8382409380942635</v>
      </c>
      <c r="Q4623" s="50">
        <f>Cal_051922a!$R$3</f>
        <v>0.56187208580813652</v>
      </c>
      <c r="R4623" s="46">
        <v>87.57</v>
      </c>
      <c r="S4623" s="46">
        <v>52.96</v>
      </c>
      <c r="T4623" s="50">
        <f t="shared" si="1379"/>
        <v>0.72250000000000003</v>
      </c>
      <c r="U4623" s="79">
        <f t="shared" si="1363"/>
        <v>86.847499999999997</v>
      </c>
      <c r="V4623" s="79">
        <f t="shared" si="1364"/>
        <v>52.237500000000004</v>
      </c>
      <c r="W4623" s="465">
        <f t="shared" si="1365"/>
        <v>1.4705324910192319</v>
      </c>
      <c r="X4623" s="465">
        <f t="shared" si="1366"/>
        <v>0.38994438517408708</v>
      </c>
      <c r="Y4623" s="43">
        <f>Cal_051922a!$A$3</f>
        <v>20220519</v>
      </c>
      <c r="Z4623" s="86" t="s">
        <v>1609</v>
      </c>
      <c r="AA4623" s="43">
        <v>20221205</v>
      </c>
      <c r="AE4623" s="689" t="s">
        <v>1250</v>
      </c>
      <c r="AF4623" s="130">
        <v>1</v>
      </c>
      <c r="AG4623" s="130" t="s">
        <v>1634</v>
      </c>
      <c r="AH4623"/>
    </row>
    <row r="4624" spans="1:35" x14ac:dyDescent="0.2">
      <c r="A4624" t="s">
        <v>1473</v>
      </c>
      <c r="B4624" s="45">
        <v>20220217</v>
      </c>
      <c r="C4624" s="142" t="s">
        <v>64</v>
      </c>
      <c r="D4624" s="107">
        <v>2</v>
      </c>
      <c r="E4624" s="107">
        <v>8</v>
      </c>
      <c r="H4624" s="107" t="s">
        <v>11</v>
      </c>
      <c r="I4624" s="107">
        <v>290</v>
      </c>
      <c r="J4624" s="107">
        <v>0</v>
      </c>
      <c r="K4624" s="43">
        <v>10</v>
      </c>
      <c r="L4624" s="43">
        <v>1</v>
      </c>
      <c r="M4624" s="43">
        <v>0</v>
      </c>
      <c r="N4624" s="49">
        <v>1</v>
      </c>
      <c r="O4624" s="43" t="str">
        <f>Cal_051922a!$E$2</f>
        <v>Cal_051922a</v>
      </c>
      <c r="P4624" s="50">
        <f>Cal_051922a!$Q$3</f>
        <v>1.8382409380942635</v>
      </c>
      <c r="Q4624" s="50">
        <f>Cal_051922a!$R$3</f>
        <v>0.56187208580813652</v>
      </c>
      <c r="R4624" s="46">
        <v>110.4</v>
      </c>
      <c r="S4624" s="46">
        <v>66.34</v>
      </c>
      <c r="T4624" s="50">
        <f t="shared" si="1379"/>
        <v>0.72250000000000003</v>
      </c>
      <c r="U4624" s="79">
        <f t="shared" si="1363"/>
        <v>109.67750000000001</v>
      </c>
      <c r="V4624" s="79">
        <f t="shared" si="1364"/>
        <v>65.617500000000007</v>
      </c>
      <c r="W4624" s="465">
        <f t="shared" si="1365"/>
        <v>1.8720503193963416</v>
      </c>
      <c r="X4624" s="465">
        <f t="shared" si="1366"/>
        <v>0.46496507038332097</v>
      </c>
      <c r="Y4624" s="43">
        <f>Cal_051922a!$A$3</f>
        <v>20220519</v>
      </c>
      <c r="Z4624" s="86" t="s">
        <v>1612</v>
      </c>
      <c r="AA4624" s="43">
        <v>20221205</v>
      </c>
      <c r="AE4624" s="689" t="s">
        <v>1250</v>
      </c>
      <c r="AF4624" s="130">
        <v>1</v>
      </c>
      <c r="AG4624" s="130" t="s">
        <v>1634</v>
      </c>
      <c r="AH4624"/>
    </row>
    <row r="4625" spans="1:35" x14ac:dyDescent="0.2">
      <c r="A4625" t="s">
        <v>1473</v>
      </c>
      <c r="B4625" s="45">
        <v>20220217</v>
      </c>
      <c r="C4625" s="142" t="s">
        <v>64</v>
      </c>
      <c r="D4625" s="107">
        <v>2</v>
      </c>
      <c r="E4625" s="107">
        <v>8</v>
      </c>
      <c r="H4625" s="107" t="s">
        <v>10</v>
      </c>
      <c r="I4625" s="107">
        <v>290</v>
      </c>
      <c r="J4625" s="107">
        <v>10</v>
      </c>
      <c r="K4625" s="43">
        <v>5</v>
      </c>
      <c r="L4625" s="43">
        <v>1</v>
      </c>
      <c r="M4625" s="43">
        <v>0</v>
      </c>
      <c r="N4625" s="49">
        <v>1</v>
      </c>
      <c r="O4625" s="43" t="str">
        <f>Cal_051922a!$E$2</f>
        <v>Cal_051922a</v>
      </c>
      <c r="P4625" s="50">
        <f>Cal_051922a!$Q$3</f>
        <v>1.8382409380942635</v>
      </c>
      <c r="Q4625" s="50">
        <f>Cal_051922a!$R$3</f>
        <v>0.56187208580813652</v>
      </c>
      <c r="R4625" s="46">
        <v>35.61</v>
      </c>
      <c r="S4625" s="46">
        <v>24.15</v>
      </c>
      <c r="T4625" s="50">
        <f>AVERAGE(0.653, 0.604, 0.527, 0.359, 0.519, 0.575)</f>
        <v>0.53949999999999998</v>
      </c>
      <c r="U4625" s="79">
        <f t="shared" si="1363"/>
        <v>35.070500000000003</v>
      </c>
      <c r="V4625" s="79">
        <f t="shared" si="1364"/>
        <v>23.610499999999998</v>
      </c>
      <c r="W4625" s="465">
        <f t="shared" si="1365"/>
        <v>0.243460016571517</v>
      </c>
      <c r="X4625" s="465">
        <f t="shared" si="1366"/>
        <v>0.17699262076145597</v>
      </c>
      <c r="Y4625" s="43">
        <f>Cal_051922a!$A$3</f>
        <v>20220519</v>
      </c>
      <c r="Z4625" s="86" t="s">
        <v>2038</v>
      </c>
      <c r="AA4625" s="43">
        <v>20230221</v>
      </c>
      <c r="AE4625" s="689" t="s">
        <v>1250</v>
      </c>
      <c r="AF4625" s="130">
        <v>1</v>
      </c>
      <c r="AH4625"/>
    </row>
    <row r="4626" spans="1:35" x14ac:dyDescent="0.2">
      <c r="A4626" t="s">
        <v>1473</v>
      </c>
      <c r="B4626" s="45">
        <v>20220217</v>
      </c>
      <c r="C4626" s="142" t="s">
        <v>64</v>
      </c>
      <c r="D4626" s="107">
        <v>2</v>
      </c>
      <c r="E4626" s="107">
        <v>8</v>
      </c>
      <c r="H4626" s="107" t="s">
        <v>11</v>
      </c>
      <c r="I4626" s="107">
        <v>290</v>
      </c>
      <c r="J4626" s="107">
        <v>10</v>
      </c>
      <c r="K4626" s="43">
        <v>5</v>
      </c>
      <c r="L4626" s="43">
        <v>1</v>
      </c>
      <c r="M4626" s="43">
        <v>0</v>
      </c>
      <c r="N4626" s="49">
        <v>1</v>
      </c>
      <c r="O4626" s="43" t="str">
        <f>Cal_051922a!$E$2</f>
        <v>Cal_051922a</v>
      </c>
      <c r="P4626" s="50">
        <f>Cal_051922a!$Q$3</f>
        <v>1.8382409380942635</v>
      </c>
      <c r="Q4626" s="50">
        <f>Cal_051922a!$R$3</f>
        <v>0.56187208580813652</v>
      </c>
      <c r="R4626" s="46">
        <v>37.56</v>
      </c>
      <c r="S4626" s="46">
        <v>25.21</v>
      </c>
      <c r="T4626" s="50">
        <f>AVERAGE(1.019, 0.879, 0.893, 0.916,0.713,0.709,0.919)</f>
        <v>0.86399999999999999</v>
      </c>
      <c r="U4626" s="79">
        <f t="shared" si="1363"/>
        <v>36.696000000000005</v>
      </c>
      <c r="V4626" s="79">
        <f t="shared" si="1364"/>
        <v>24.346</v>
      </c>
      <c r="W4626" s="465">
        <f t="shared" si="1365"/>
        <v>0.26236746986546555</v>
      </c>
      <c r="X4626" s="465">
        <f t="shared" si="1366"/>
        <v>0.17118285344444156</v>
      </c>
      <c r="Y4626" s="82">
        <f>Cal_051922a!$A$3</f>
        <v>20220519</v>
      </c>
      <c r="Z4626" s="48" t="s">
        <v>2026</v>
      </c>
      <c r="AA4626" s="43">
        <v>20230217</v>
      </c>
      <c r="AE4626" s="689" t="s">
        <v>1250</v>
      </c>
      <c r="AF4626" s="130">
        <v>1</v>
      </c>
      <c r="AH4626"/>
    </row>
    <row r="4627" spans="1:35" s="82" customFormat="1" x14ac:dyDescent="0.2">
      <c r="A4627" s="155" t="s">
        <v>1473</v>
      </c>
      <c r="B4627" s="81">
        <v>20220217</v>
      </c>
      <c r="C4627" s="280" t="s">
        <v>64</v>
      </c>
      <c r="D4627" s="126">
        <v>2</v>
      </c>
      <c r="E4627" s="126">
        <v>8</v>
      </c>
      <c r="F4627" s="107"/>
      <c r="G4627" s="107"/>
      <c r="H4627" s="126" t="s">
        <v>10</v>
      </c>
      <c r="I4627" s="126">
        <v>293</v>
      </c>
      <c r="J4627" s="126">
        <v>5</v>
      </c>
      <c r="K4627" s="82">
        <v>5</v>
      </c>
      <c r="L4627" s="82">
        <v>1</v>
      </c>
      <c r="M4627" s="82">
        <v>0</v>
      </c>
      <c r="N4627" s="83">
        <v>1</v>
      </c>
      <c r="O4627" s="82" t="str">
        <f>Cal_051922a!$E$2</f>
        <v>Cal_051922a</v>
      </c>
      <c r="P4627" s="158">
        <f>Cal_051922a!$Q$3</f>
        <v>1.8382409380942635</v>
      </c>
      <c r="Q4627" s="158">
        <f>Cal_051922a!$R$3</f>
        <v>0.56187208580813652</v>
      </c>
      <c r="R4627" s="84">
        <v>117.7</v>
      </c>
      <c r="S4627" s="84">
        <v>65.67</v>
      </c>
      <c r="T4627" s="158">
        <f t="shared" ref="T4627:T4630" si="1380">AVERAGE(0.984, 0.838, 0.991)</f>
        <v>0.93766666666666676</v>
      </c>
      <c r="U4627" s="125">
        <f t="shared" si="1363"/>
        <v>116.76233333333333</v>
      </c>
      <c r="V4627" s="125">
        <f t="shared" si="1364"/>
        <v>64.73233333333333</v>
      </c>
      <c r="W4627" s="459">
        <f t="shared" si="1365"/>
        <v>1.0940249665084214</v>
      </c>
      <c r="X4627" s="459">
        <f t="shared" si="1366"/>
        <v>4.6916950929388135E-2</v>
      </c>
      <c r="Y4627" s="82">
        <f>Cal_051922a!$A$3</f>
        <v>20220519</v>
      </c>
      <c r="Z4627" s="694" t="s">
        <v>1528</v>
      </c>
      <c r="AA4627" s="372">
        <v>20220817</v>
      </c>
      <c r="AB4627" s="48"/>
      <c r="AC4627" s="43"/>
      <c r="AD4627" s="43"/>
      <c r="AE4627" s="689" t="s">
        <v>1250</v>
      </c>
      <c r="AF4627" s="567">
        <v>4</v>
      </c>
      <c r="AG4627" s="567" t="s">
        <v>1634</v>
      </c>
      <c r="AH4627" s="153" t="s">
        <v>1531</v>
      </c>
      <c r="AI4627" s="412" t="s">
        <v>1532</v>
      </c>
    </row>
    <row r="4628" spans="1:35" s="82" customFormat="1" x14ac:dyDescent="0.2">
      <c r="A4628" s="155" t="s">
        <v>1473</v>
      </c>
      <c r="B4628" s="81">
        <v>20220217</v>
      </c>
      <c r="C4628" s="280" t="s">
        <v>64</v>
      </c>
      <c r="D4628" s="126">
        <v>2</v>
      </c>
      <c r="E4628" s="126">
        <v>8</v>
      </c>
      <c r="F4628" s="107"/>
      <c r="G4628" s="107"/>
      <c r="H4628" s="126" t="s">
        <v>11</v>
      </c>
      <c r="I4628" s="126">
        <v>290</v>
      </c>
      <c r="J4628" s="126">
        <v>5</v>
      </c>
      <c r="K4628" s="82">
        <v>5</v>
      </c>
      <c r="L4628" s="82">
        <v>1</v>
      </c>
      <c r="M4628" s="82">
        <v>0</v>
      </c>
      <c r="N4628" s="83">
        <v>1</v>
      </c>
      <c r="O4628" s="82" t="str">
        <f>Cal_051922a!$E$2</f>
        <v>Cal_051922a</v>
      </c>
      <c r="P4628" s="158">
        <f>Cal_051922a!$Q$3</f>
        <v>1.8382409380942635</v>
      </c>
      <c r="Q4628" s="158">
        <f>Cal_051922a!$R$3</f>
        <v>0.56187208580813652</v>
      </c>
      <c r="R4628" s="84">
        <v>165</v>
      </c>
      <c r="S4628" s="84">
        <v>96.61</v>
      </c>
      <c r="T4628" s="158">
        <f t="shared" si="1380"/>
        <v>0.93766666666666676</v>
      </c>
      <c r="U4628" s="125">
        <f t="shared" si="1363"/>
        <v>164.06233333333333</v>
      </c>
      <c r="V4628" s="125">
        <f t="shared" si="1364"/>
        <v>95.672333333333327</v>
      </c>
      <c r="W4628" s="459">
        <f t="shared" si="1365"/>
        <v>1.4528996974979096</v>
      </c>
      <c r="X4628" s="459">
        <f t="shared" si="1366"/>
        <v>0.25082046386247264</v>
      </c>
      <c r="Y4628" s="82">
        <f>Cal_051922a!$A$3</f>
        <v>20220519</v>
      </c>
      <c r="Z4628" s="694" t="s">
        <v>1528</v>
      </c>
      <c r="AA4628" s="372">
        <v>20220817</v>
      </c>
      <c r="AB4628" s="48"/>
      <c r="AC4628" s="43"/>
      <c r="AD4628" s="43"/>
      <c r="AE4628" s="689" t="s">
        <v>1250</v>
      </c>
      <c r="AF4628" s="567">
        <v>1</v>
      </c>
      <c r="AG4628" s="567" t="s">
        <v>1634</v>
      </c>
      <c r="AH4628" s="153" t="s">
        <v>1889</v>
      </c>
      <c r="AI4628" s="412" t="s">
        <v>1532</v>
      </c>
    </row>
    <row r="4629" spans="1:35" s="372" customFormat="1" x14ac:dyDescent="0.2">
      <c r="A4629" s="371" t="s">
        <v>1473</v>
      </c>
      <c r="B4629" s="462">
        <v>20220217</v>
      </c>
      <c r="C4629" s="623" t="s">
        <v>64</v>
      </c>
      <c r="D4629" s="373">
        <v>2</v>
      </c>
      <c r="E4629" s="373">
        <v>8</v>
      </c>
      <c r="F4629" s="107"/>
      <c r="G4629" s="107"/>
      <c r="H4629" s="373" t="s">
        <v>10</v>
      </c>
      <c r="I4629" s="373">
        <v>551</v>
      </c>
      <c r="J4629" s="373">
        <v>20</v>
      </c>
      <c r="K4629" s="372">
        <v>5</v>
      </c>
      <c r="L4629" s="372">
        <v>1</v>
      </c>
      <c r="M4629" s="372">
        <v>0</v>
      </c>
      <c r="N4629" s="375">
        <v>1</v>
      </c>
      <c r="O4629" s="82" t="str">
        <f>Cal_051922a!$E$2</f>
        <v>Cal_051922a</v>
      </c>
      <c r="P4629" s="158">
        <f>Cal_051922a!$Q$3</f>
        <v>1.8382409380942635</v>
      </c>
      <c r="Q4629" s="158">
        <f>Cal_051922a!$R$3</f>
        <v>0.56187208580813652</v>
      </c>
      <c r="R4629" s="376">
        <v>227.4</v>
      </c>
      <c r="S4629" s="376">
        <v>123.7</v>
      </c>
      <c r="T4629" s="158">
        <f t="shared" si="1380"/>
        <v>0.93766666666666676</v>
      </c>
      <c r="U4629" s="378">
        <f t="shared" si="1363"/>
        <v>226.46233333333333</v>
      </c>
      <c r="V4629" s="378">
        <f t="shared" si="1364"/>
        <v>122.76233333333333</v>
      </c>
      <c r="W4629" s="464">
        <f t="shared" si="1365"/>
        <v>1.1594931440463996</v>
      </c>
      <c r="X4629" s="464">
        <f t="shared" si="1366"/>
        <v>-8.895633011511337E-3</v>
      </c>
      <c r="Y4629" s="82">
        <f>Cal_051922a!$A$3</f>
        <v>20220519</v>
      </c>
      <c r="Z4629" s="694" t="s">
        <v>1528</v>
      </c>
      <c r="AA4629" s="372">
        <v>20220817</v>
      </c>
      <c r="AB4629" s="48"/>
      <c r="AC4629" s="43"/>
      <c r="AD4629" s="43"/>
      <c r="AE4629" s="689" t="s">
        <v>1250</v>
      </c>
      <c r="AF4629" s="628">
        <v>3</v>
      </c>
      <c r="AG4629" s="567" t="s">
        <v>1634</v>
      </c>
      <c r="AH4629" s="412" t="s">
        <v>1890</v>
      </c>
      <c r="AI4629" s="412" t="s">
        <v>1532</v>
      </c>
    </row>
    <row r="4630" spans="1:35" s="372" customFormat="1" x14ac:dyDescent="0.2">
      <c r="A4630" s="371" t="s">
        <v>1473</v>
      </c>
      <c r="B4630" s="462">
        <v>20220217</v>
      </c>
      <c r="C4630" s="623" t="s">
        <v>64</v>
      </c>
      <c r="D4630" s="373">
        <v>2</v>
      </c>
      <c r="E4630" s="373">
        <v>8</v>
      </c>
      <c r="F4630" s="107"/>
      <c r="G4630" s="107"/>
      <c r="H4630" s="373" t="s">
        <v>11</v>
      </c>
      <c r="I4630" s="373">
        <v>551</v>
      </c>
      <c r="J4630" s="373">
        <v>20</v>
      </c>
      <c r="K4630" s="372">
        <v>5</v>
      </c>
      <c r="L4630" s="372">
        <v>1</v>
      </c>
      <c r="M4630" s="372">
        <v>0</v>
      </c>
      <c r="N4630" s="375">
        <v>1</v>
      </c>
      <c r="O4630" s="82" t="str">
        <f>Cal_051922a!$E$2</f>
        <v>Cal_051922a</v>
      </c>
      <c r="P4630" s="158">
        <f>Cal_051922a!$Q$3</f>
        <v>1.8382409380942635</v>
      </c>
      <c r="Q4630" s="158">
        <f>Cal_051922a!$R$3</f>
        <v>0.56187208580813652</v>
      </c>
      <c r="R4630" s="376">
        <v>257.7</v>
      </c>
      <c r="S4630" s="376">
        <v>137.69999999999999</v>
      </c>
      <c r="T4630" s="158">
        <f t="shared" si="1380"/>
        <v>0.93766666666666676</v>
      </c>
      <c r="U4630" s="378">
        <f t="shared" si="1363"/>
        <v>256.76233333333334</v>
      </c>
      <c r="V4630" s="378">
        <f t="shared" si="1364"/>
        <v>136.76233333333332</v>
      </c>
      <c r="W4630" s="464">
        <f t="shared" si="1365"/>
        <v>1.3417471290797298</v>
      </c>
      <c r="X4630" s="464">
        <f t="shared" si="1366"/>
        <v>-5.993375795891577E-2</v>
      </c>
      <c r="Y4630" s="82">
        <f>Cal_051922a!$A$3</f>
        <v>20220519</v>
      </c>
      <c r="Z4630" s="694" t="s">
        <v>1528</v>
      </c>
      <c r="AA4630" s="372">
        <v>20220817</v>
      </c>
      <c r="AB4630" s="48"/>
      <c r="AC4630" s="43"/>
      <c r="AD4630" s="43"/>
      <c r="AE4630" s="689" t="s">
        <v>1250</v>
      </c>
      <c r="AF4630" s="628">
        <v>3</v>
      </c>
      <c r="AG4630" s="567" t="s">
        <v>1634</v>
      </c>
      <c r="AH4630" s="412" t="s">
        <v>1891</v>
      </c>
      <c r="AI4630" s="412" t="s">
        <v>1532</v>
      </c>
    </row>
    <row r="4631" spans="1:35" x14ac:dyDescent="0.2">
      <c r="A4631" t="s">
        <v>1473</v>
      </c>
      <c r="B4631" s="45">
        <v>20220217</v>
      </c>
      <c r="C4631" s="142" t="s">
        <v>64</v>
      </c>
      <c r="D4631" s="107">
        <v>2</v>
      </c>
      <c r="E4631" s="107">
        <v>14</v>
      </c>
      <c r="H4631" s="107" t="s">
        <v>10</v>
      </c>
      <c r="I4631" s="107">
        <v>290</v>
      </c>
      <c r="J4631" s="107">
        <v>0</v>
      </c>
      <c r="K4631" s="43">
        <v>10</v>
      </c>
      <c r="L4631" s="43">
        <v>1</v>
      </c>
      <c r="M4631" s="43">
        <v>0</v>
      </c>
      <c r="N4631" s="49">
        <v>1</v>
      </c>
      <c r="O4631" s="43" t="str">
        <f>Cal_051922a!$E$2</f>
        <v>Cal_051922a</v>
      </c>
      <c r="P4631" s="50">
        <f>Cal_051922a!$Q$3</f>
        <v>1.8382409380942635</v>
      </c>
      <c r="Q4631" s="50">
        <f>Cal_051922a!$R$3</f>
        <v>0.56187208580813652</v>
      </c>
      <c r="R4631" s="46">
        <v>97.61</v>
      </c>
      <c r="S4631" s="46">
        <v>58.18</v>
      </c>
      <c r="T4631" s="50">
        <f t="shared" ref="T4631:T4632" si="1381">AVERAGE(0.884,0.849,0.628,0.632,0.645,0.697)</f>
        <v>0.72250000000000003</v>
      </c>
      <c r="U4631" s="79">
        <f t="shared" si="1363"/>
        <v>96.887500000000003</v>
      </c>
      <c r="V4631" s="79">
        <f t="shared" si="1364"/>
        <v>57.457500000000003</v>
      </c>
      <c r="W4631" s="465">
        <f t="shared" si="1365"/>
        <v>1.6753278278211017</v>
      </c>
      <c r="X4631" s="465">
        <f t="shared" si="1366"/>
        <v>0.3710631769911048</v>
      </c>
      <c r="Y4631" s="43">
        <f>Cal_051922a!$A$3</f>
        <v>20220519</v>
      </c>
      <c r="Z4631" s="86" t="s">
        <v>1612</v>
      </c>
      <c r="AA4631" s="43">
        <v>20221205</v>
      </c>
      <c r="AE4631" s="689" t="s">
        <v>1250</v>
      </c>
      <c r="AF4631" s="130">
        <v>1</v>
      </c>
      <c r="AG4631" s="130" t="s">
        <v>1634</v>
      </c>
      <c r="AH4631"/>
    </row>
    <row r="4632" spans="1:35" x14ac:dyDescent="0.2">
      <c r="A4632" t="s">
        <v>1473</v>
      </c>
      <c r="B4632" s="45">
        <v>20220217</v>
      </c>
      <c r="C4632" s="142" t="s">
        <v>64</v>
      </c>
      <c r="D4632" s="107">
        <v>2</v>
      </c>
      <c r="E4632" s="107">
        <v>14</v>
      </c>
      <c r="H4632" s="107" t="s">
        <v>11</v>
      </c>
      <c r="I4632" s="107">
        <v>290</v>
      </c>
      <c r="J4632" s="107">
        <v>0</v>
      </c>
      <c r="K4632" s="43">
        <v>10</v>
      </c>
      <c r="L4632" s="43">
        <v>1</v>
      </c>
      <c r="M4632" s="43">
        <v>0</v>
      </c>
      <c r="N4632" s="49">
        <v>1</v>
      </c>
      <c r="O4632" s="43" t="str">
        <f>Cal_051922a!$E$2</f>
        <v>Cal_051922a</v>
      </c>
      <c r="P4632" s="50">
        <f>Cal_051922a!$Q$3</f>
        <v>1.8382409380942635</v>
      </c>
      <c r="Q4632" s="50">
        <f>Cal_051922a!$R$3</f>
        <v>0.56187208580813652</v>
      </c>
      <c r="R4632" s="46">
        <v>100.4</v>
      </c>
      <c r="S4632" s="46">
        <v>59.2</v>
      </c>
      <c r="T4632" s="50">
        <f t="shared" si="1381"/>
        <v>0.72250000000000003</v>
      </c>
      <c r="U4632" s="79">
        <f t="shared" si="1363"/>
        <v>99.677500000000009</v>
      </c>
      <c r="V4632" s="79">
        <f t="shared" si="1364"/>
        <v>58.477500000000006</v>
      </c>
      <c r="W4632" s="465">
        <f t="shared" si="1365"/>
        <v>1.7505327544060205</v>
      </c>
      <c r="X4632" s="465">
        <f t="shared" si="1366"/>
        <v>0.33218629852711801</v>
      </c>
      <c r="Y4632" s="43">
        <f>Cal_051922a!$A$3</f>
        <v>20220519</v>
      </c>
      <c r="Z4632" s="86" t="s">
        <v>1612</v>
      </c>
      <c r="AA4632" s="43">
        <v>20221205</v>
      </c>
      <c r="AE4632" s="689" t="s">
        <v>1250</v>
      </c>
      <c r="AF4632" s="130">
        <v>1</v>
      </c>
      <c r="AG4632" s="130" t="s">
        <v>1634</v>
      </c>
      <c r="AH4632"/>
    </row>
    <row r="4633" spans="1:35" s="82" customFormat="1" x14ac:dyDescent="0.2">
      <c r="A4633" s="155" t="s">
        <v>1473</v>
      </c>
      <c r="B4633" s="81">
        <v>20220217</v>
      </c>
      <c r="C4633" s="280" t="s">
        <v>64</v>
      </c>
      <c r="D4633" s="126">
        <v>2</v>
      </c>
      <c r="E4633" s="126">
        <v>14</v>
      </c>
      <c r="F4633" s="107"/>
      <c r="G4633" s="107"/>
      <c r="H4633" s="126" t="s">
        <v>10</v>
      </c>
      <c r="I4633" s="126">
        <v>293</v>
      </c>
      <c r="J4633" s="126">
        <v>5</v>
      </c>
      <c r="K4633" s="82">
        <v>5</v>
      </c>
      <c r="L4633" s="82">
        <v>1</v>
      </c>
      <c r="M4633" s="82">
        <v>0</v>
      </c>
      <c r="N4633" s="83">
        <v>1</v>
      </c>
      <c r="O4633" s="82" t="str">
        <f>Cal_051922a!$E$2</f>
        <v>Cal_051922a</v>
      </c>
      <c r="P4633" s="158">
        <f>Cal_051922a!$Q$3</f>
        <v>1.8382409380942635</v>
      </c>
      <c r="Q4633" s="158">
        <f>Cal_051922a!$R$3</f>
        <v>0.56187208580813652</v>
      </c>
      <c r="R4633" s="84">
        <v>188.6</v>
      </c>
      <c r="S4633" s="84">
        <v>103.4</v>
      </c>
      <c r="T4633" s="158">
        <f t="shared" ref="T4633:T4634" si="1382">AVERAGE(0.984, 0.838, 0.991)</f>
        <v>0.93766666666666676</v>
      </c>
      <c r="U4633" s="125">
        <f t="shared" si="1363"/>
        <v>187.66233333333332</v>
      </c>
      <c r="V4633" s="125">
        <f t="shared" si="1364"/>
        <v>102.46233333333333</v>
      </c>
      <c r="W4633" s="459">
        <f t="shared" si="1365"/>
        <v>1.7914842811169998</v>
      </c>
      <c r="X4633" s="459">
        <f t="shared" si="1366"/>
        <v>1.4469019785980622E-2</v>
      </c>
      <c r="Y4633" s="82">
        <f>Cal_051922a!$A$3</f>
        <v>20220519</v>
      </c>
      <c r="Z4633" s="694" t="s">
        <v>1528</v>
      </c>
      <c r="AA4633" s="372">
        <v>20220817</v>
      </c>
      <c r="AB4633" s="48"/>
      <c r="AC4633" s="43"/>
      <c r="AD4633" s="43"/>
      <c r="AE4633" s="689" t="s">
        <v>1250</v>
      </c>
      <c r="AF4633" s="637">
        <v>1</v>
      </c>
      <c r="AG4633" s="130" t="s">
        <v>2202</v>
      </c>
      <c r="AH4633" s="153" t="s">
        <v>1892</v>
      </c>
      <c r="AI4633" s="412" t="s">
        <v>1532</v>
      </c>
    </row>
    <row r="4634" spans="1:35" s="82" customFormat="1" x14ac:dyDescent="0.2">
      <c r="A4634" s="155" t="s">
        <v>1473</v>
      </c>
      <c r="B4634" s="81">
        <v>20220217</v>
      </c>
      <c r="C4634" s="280" t="s">
        <v>64</v>
      </c>
      <c r="D4634" s="126">
        <v>2</v>
      </c>
      <c r="E4634" s="126">
        <v>14</v>
      </c>
      <c r="F4634" s="107"/>
      <c r="G4634" s="107"/>
      <c r="H4634" s="126" t="s">
        <v>11</v>
      </c>
      <c r="I4634" s="126">
        <v>293</v>
      </c>
      <c r="J4634" s="126">
        <v>5</v>
      </c>
      <c r="K4634" s="82">
        <v>5</v>
      </c>
      <c r="L4634" s="82">
        <v>1</v>
      </c>
      <c r="M4634" s="82">
        <v>0</v>
      </c>
      <c r="N4634" s="83">
        <v>1</v>
      </c>
      <c r="O4634" s="82" t="str">
        <f>Cal_051922a!$E$2</f>
        <v>Cal_051922a</v>
      </c>
      <c r="P4634" s="158">
        <f>Cal_051922a!$Q$3</f>
        <v>1.8382409380942635</v>
      </c>
      <c r="Q4634" s="158">
        <f>Cal_051922a!$R$3</f>
        <v>0.56187208580813652</v>
      </c>
      <c r="R4634" s="84">
        <v>146.4</v>
      </c>
      <c r="S4634" s="84">
        <v>82.52</v>
      </c>
      <c r="T4634" s="158">
        <f t="shared" si="1382"/>
        <v>0.93766666666666676</v>
      </c>
      <c r="U4634" s="125">
        <f t="shared" si="1363"/>
        <v>145.46233333333333</v>
      </c>
      <c r="V4634" s="125">
        <f t="shared" si="1364"/>
        <v>81.582333333333324</v>
      </c>
      <c r="W4634" s="459">
        <f t="shared" si="1365"/>
        <v>1.3431926746215255</v>
      </c>
      <c r="X4634" s="459">
        <f t="shared" si="1366"/>
        <v>9.4739484305500346E-2</v>
      </c>
      <c r="Y4634" s="82">
        <f>Cal_051922a!$A$3</f>
        <v>20220519</v>
      </c>
      <c r="Z4634" s="694" t="s">
        <v>1528</v>
      </c>
      <c r="AA4634" s="372">
        <v>20220817</v>
      </c>
      <c r="AB4634" s="48"/>
      <c r="AC4634" s="43"/>
      <c r="AD4634" s="43"/>
      <c r="AE4634" s="689" t="s">
        <v>1250</v>
      </c>
      <c r="AF4634" s="567">
        <v>1</v>
      </c>
      <c r="AG4634" s="130" t="s">
        <v>2202</v>
      </c>
      <c r="AH4634" s="153" t="s">
        <v>1530</v>
      </c>
      <c r="AI4634" s="412" t="s">
        <v>1532</v>
      </c>
    </row>
    <row r="4635" spans="1:35" s="372" customFormat="1" x14ac:dyDescent="0.2">
      <c r="A4635" s="371" t="s">
        <v>1473</v>
      </c>
      <c r="B4635" s="462">
        <v>20220217</v>
      </c>
      <c r="C4635" s="623" t="s">
        <v>64</v>
      </c>
      <c r="D4635" s="373">
        <v>2</v>
      </c>
      <c r="E4635" s="373">
        <v>14</v>
      </c>
      <c r="F4635" s="107"/>
      <c r="G4635" s="107"/>
      <c r="H4635" s="373" t="s">
        <v>10</v>
      </c>
      <c r="I4635" s="373">
        <v>550</v>
      </c>
      <c r="J4635" s="373">
        <v>20</v>
      </c>
      <c r="K4635" s="372">
        <v>5</v>
      </c>
      <c r="L4635" s="372">
        <v>1</v>
      </c>
      <c r="M4635" s="372">
        <v>0</v>
      </c>
      <c r="N4635" s="375">
        <v>1</v>
      </c>
      <c r="O4635" s="82" t="str">
        <f>Cal_051922a!$E$2</f>
        <v>Cal_051922a</v>
      </c>
      <c r="P4635" s="158">
        <f>Cal_051922a!$Q$3</f>
        <v>1.8382409380942635</v>
      </c>
      <c r="Q4635" s="158">
        <f>Cal_051922a!$R$3</f>
        <v>0.56187208580813652</v>
      </c>
      <c r="R4635" s="376">
        <v>193.4</v>
      </c>
      <c r="S4635" s="376">
        <v>109.8</v>
      </c>
      <c r="T4635" s="158">
        <f t="shared" ref="T4635" si="1383">AVERAGE(0.762, 0.717, 0.571, 0.932, 0.547, 0.855)</f>
        <v>0.73066666666666669</v>
      </c>
      <c r="U4635" s="378">
        <f t="shared" si="1363"/>
        <v>192.66933333333333</v>
      </c>
      <c r="V4635" s="378">
        <f t="shared" si="1364"/>
        <v>109.06933333333333</v>
      </c>
      <c r="W4635" s="464">
        <f t="shared" si="1365"/>
        <v>0.93645004628904582</v>
      </c>
      <c r="X4635" s="464">
        <f t="shared" si="1366"/>
        <v>8.7667633797298861E-2</v>
      </c>
      <c r="Y4635" s="82">
        <f>Cal_051922a!$A$3</f>
        <v>20220519</v>
      </c>
      <c r="Z4635" s="694" t="s">
        <v>1536</v>
      </c>
      <c r="AA4635" s="372">
        <v>20220818</v>
      </c>
      <c r="AB4635" s="48"/>
      <c r="AC4635" s="43"/>
      <c r="AD4635" s="43"/>
      <c r="AE4635" s="689" t="s">
        <v>1250</v>
      </c>
      <c r="AF4635" s="628">
        <v>1</v>
      </c>
      <c r="AG4635" s="567" t="s">
        <v>2202</v>
      </c>
      <c r="AH4635" s="412" t="s">
        <v>1911</v>
      </c>
      <c r="AI4635" s="371"/>
    </row>
    <row r="4636" spans="1:35" s="372" customFormat="1" x14ac:dyDescent="0.2">
      <c r="A4636" s="371" t="s">
        <v>1473</v>
      </c>
      <c r="B4636" s="462">
        <v>20220217</v>
      </c>
      <c r="C4636" s="623" t="s">
        <v>64</v>
      </c>
      <c r="D4636" s="373">
        <v>2</v>
      </c>
      <c r="E4636" s="373">
        <v>14</v>
      </c>
      <c r="F4636" s="107"/>
      <c r="G4636" s="107"/>
      <c r="H4636" s="373" t="s">
        <v>11</v>
      </c>
      <c r="I4636" s="373">
        <v>550</v>
      </c>
      <c r="J4636" s="373">
        <v>20</v>
      </c>
      <c r="K4636" s="372">
        <v>5</v>
      </c>
      <c r="L4636" s="372">
        <v>1</v>
      </c>
      <c r="M4636" s="372">
        <v>0</v>
      </c>
      <c r="N4636" s="375">
        <v>1</v>
      </c>
      <c r="O4636" s="82" t="str">
        <f>Cal_051922a!$E$2</f>
        <v>Cal_051922a</v>
      </c>
      <c r="P4636" s="158">
        <f>Cal_051922a!$Q$3</f>
        <v>1.8382409380942635</v>
      </c>
      <c r="Q4636" s="158">
        <f>Cal_051922a!$R$3</f>
        <v>0.56187208580813652</v>
      </c>
      <c r="R4636" s="376">
        <v>64.290000000000006</v>
      </c>
      <c r="S4636" s="376">
        <v>35.26</v>
      </c>
      <c r="T4636" s="158">
        <f>AVERAGE(0.984, 0.838, 0.991)</f>
        <v>0.93766666666666676</v>
      </c>
      <c r="U4636" s="378">
        <f t="shared" si="1363"/>
        <v>63.352333333333341</v>
      </c>
      <c r="V4636" s="378">
        <f t="shared" si="1364"/>
        <v>34.322333333333333</v>
      </c>
      <c r="W4636" s="464">
        <f t="shared" si="1365"/>
        <v>0.32518115841831352</v>
      </c>
      <c r="X4636" s="464">
        <f t="shared" si="1366"/>
        <v>-2.9080930731794118E-3</v>
      </c>
      <c r="Y4636" s="82">
        <f>Cal_051922a!$A$3</f>
        <v>20220519</v>
      </c>
      <c r="Z4636" s="694" t="s">
        <v>1528</v>
      </c>
      <c r="AA4636" s="372">
        <v>20220817</v>
      </c>
      <c r="AB4636" s="48"/>
      <c r="AC4636" s="43"/>
      <c r="AD4636" s="43"/>
      <c r="AE4636" s="689" t="s">
        <v>1250</v>
      </c>
      <c r="AF4636" s="628">
        <v>4</v>
      </c>
      <c r="AG4636" s="567" t="s">
        <v>1634</v>
      </c>
      <c r="AH4636" s="412" t="s">
        <v>1910</v>
      </c>
      <c r="AI4636" s="412" t="s">
        <v>1532</v>
      </c>
    </row>
    <row r="4637" spans="1:35" x14ac:dyDescent="0.2">
      <c r="A4637" t="s">
        <v>1473</v>
      </c>
      <c r="B4637" s="45">
        <v>20220217</v>
      </c>
      <c r="C4637" s="142" t="s">
        <v>64</v>
      </c>
      <c r="D4637" s="107">
        <v>2</v>
      </c>
      <c r="E4637" s="107">
        <v>19</v>
      </c>
      <c r="H4637" s="107" t="s">
        <v>10</v>
      </c>
      <c r="I4637" s="107">
        <v>290</v>
      </c>
      <c r="J4637" s="107">
        <v>0</v>
      </c>
      <c r="K4637" s="43">
        <v>5</v>
      </c>
      <c r="L4637" s="43">
        <v>1</v>
      </c>
      <c r="M4637" s="43">
        <v>0</v>
      </c>
      <c r="N4637" s="49">
        <v>1</v>
      </c>
      <c r="O4637" s="43" t="str">
        <f>Cal_051922a!$E$2</f>
        <v>Cal_051922a</v>
      </c>
      <c r="P4637" s="50">
        <f>Cal_051922a!$Q$3</f>
        <v>1.8382409380942635</v>
      </c>
      <c r="Q4637" s="50">
        <f>Cal_051922a!$R$3</f>
        <v>0.56187208580813652</v>
      </c>
      <c r="R4637" s="46">
        <v>215.3</v>
      </c>
      <c r="S4637" s="46">
        <v>126.3</v>
      </c>
      <c r="T4637" s="178">
        <f t="shared" ref="T4637" si="1384">AVERAGE(0.512,0.813,0.554,0.631,0.761,0.731)</f>
        <v>0.66699999999999993</v>
      </c>
      <c r="U4637" s="79">
        <f t="shared" si="1363"/>
        <v>214.63300000000001</v>
      </c>
      <c r="V4637" s="79">
        <f t="shared" si="1364"/>
        <v>125.633</v>
      </c>
      <c r="W4637" s="465">
        <f t="shared" si="1365"/>
        <v>1.8907453293948524</v>
      </c>
      <c r="X4637" s="465">
        <f t="shared" si="1366"/>
        <v>0.34651039098605407</v>
      </c>
      <c r="Y4637" s="43">
        <f>Cal_051922a!$A$3</f>
        <v>20220519</v>
      </c>
      <c r="Z4637" s="86" t="s">
        <v>1606</v>
      </c>
      <c r="AA4637" s="43">
        <v>20221205</v>
      </c>
      <c r="AE4637" s="689" t="s">
        <v>1250</v>
      </c>
      <c r="AF4637" s="130">
        <v>1</v>
      </c>
      <c r="AG4637" s="130" t="s">
        <v>1634</v>
      </c>
      <c r="AH4637" s="152"/>
    </row>
    <row r="4638" spans="1:35" x14ac:dyDescent="0.2">
      <c r="A4638" t="s">
        <v>1473</v>
      </c>
      <c r="B4638" s="45">
        <v>20220217</v>
      </c>
      <c r="C4638" s="142" t="s">
        <v>64</v>
      </c>
      <c r="D4638" s="107">
        <v>2</v>
      </c>
      <c r="E4638" s="107">
        <v>19</v>
      </c>
      <c r="H4638" s="107" t="s">
        <v>11</v>
      </c>
      <c r="I4638" s="107">
        <v>290</v>
      </c>
      <c r="J4638" s="107">
        <v>0</v>
      </c>
      <c r="K4638" s="43">
        <v>5</v>
      </c>
      <c r="L4638" s="43">
        <v>1</v>
      </c>
      <c r="M4638" s="43">
        <v>0</v>
      </c>
      <c r="N4638" s="49">
        <v>1</v>
      </c>
      <c r="O4638" s="43" t="str">
        <f>Cal_051922a!$E$2</f>
        <v>Cal_051922a</v>
      </c>
      <c r="P4638" s="50">
        <f>Cal_051922a!$Q$3</f>
        <v>1.8382409380942635</v>
      </c>
      <c r="Q4638" s="50">
        <f>Cal_051922a!$R$3</f>
        <v>0.56187208580813652</v>
      </c>
      <c r="R4638" s="46">
        <v>181.4</v>
      </c>
      <c r="S4638" s="46">
        <v>108.8</v>
      </c>
      <c r="T4638" s="50">
        <f t="shared" ref="T4638" si="1385">AVERAGE(0.884,0.849,0.628,0.632,0.645,0.697)</f>
        <v>0.72250000000000003</v>
      </c>
      <c r="U4638" s="79">
        <f t="shared" si="1363"/>
        <v>180.67750000000001</v>
      </c>
      <c r="V4638" s="79">
        <f t="shared" si="1364"/>
        <v>108.0775</v>
      </c>
      <c r="W4638" s="465">
        <f t="shared" si="1365"/>
        <v>1.5423383248771494</v>
      </c>
      <c r="X4638" s="465">
        <f t="shared" si="1366"/>
        <v>0.3822913911963936</v>
      </c>
      <c r="Y4638" s="43">
        <f>Cal_051922a!$A$3</f>
        <v>20220519</v>
      </c>
      <c r="Z4638" s="86" t="s">
        <v>1612</v>
      </c>
      <c r="AA4638" s="43">
        <v>20221205</v>
      </c>
      <c r="AE4638" s="689" t="s">
        <v>1250</v>
      </c>
      <c r="AF4638" s="130">
        <v>1</v>
      </c>
      <c r="AG4638" s="130" t="s">
        <v>1634</v>
      </c>
      <c r="AH4638" s="152"/>
    </row>
    <row r="4639" spans="1:35" x14ac:dyDescent="0.2">
      <c r="A4639" t="s">
        <v>1473</v>
      </c>
      <c r="B4639" s="45">
        <v>20220217</v>
      </c>
      <c r="C4639" s="142" t="s">
        <v>64</v>
      </c>
      <c r="D4639" s="107">
        <v>2</v>
      </c>
      <c r="E4639" s="107">
        <v>19</v>
      </c>
      <c r="H4639" s="107" t="s">
        <v>10</v>
      </c>
      <c r="I4639" s="107">
        <v>290</v>
      </c>
      <c r="J4639" s="107">
        <v>10</v>
      </c>
      <c r="K4639" s="43">
        <v>5</v>
      </c>
      <c r="L4639" s="43">
        <v>1</v>
      </c>
      <c r="M4639" s="43">
        <v>0</v>
      </c>
      <c r="N4639" s="49">
        <v>1</v>
      </c>
      <c r="O4639" s="43" t="str">
        <f>Cal_051922a!$E$2</f>
        <v>Cal_051922a</v>
      </c>
      <c r="P4639" s="50">
        <f>Cal_051922a!$Q$3</f>
        <v>1.8382409380942635</v>
      </c>
      <c r="Q4639" s="50">
        <f>Cal_051922a!$R$3</f>
        <v>0.56187208580813652</v>
      </c>
      <c r="R4639" s="46">
        <v>36.83</v>
      </c>
      <c r="S4639" s="46">
        <v>25.04</v>
      </c>
      <c r="T4639" s="50">
        <f t="shared" ref="T4639:T4640" si="1386">AVERAGE(0.653, 0.604, 0.527, 0.359, 0.519, 0.575)</f>
        <v>0.53949999999999998</v>
      </c>
      <c r="U4639" s="79">
        <f t="shared" si="1363"/>
        <v>36.290500000000002</v>
      </c>
      <c r="V4639" s="79">
        <f t="shared" si="1364"/>
        <v>24.500499999999999</v>
      </c>
      <c r="W4639" s="465">
        <f t="shared" si="1365"/>
        <v>0.25047064532095858</v>
      </c>
      <c r="X4639" s="465">
        <f t="shared" si="1366"/>
        <v>0.18583099339810735</v>
      </c>
      <c r="Y4639" s="43">
        <f>Cal_051922a!$A$3</f>
        <v>20220519</v>
      </c>
      <c r="Z4639" s="86" t="s">
        <v>2038</v>
      </c>
      <c r="AA4639" s="43">
        <v>20230221</v>
      </c>
      <c r="AE4639" s="689" t="s">
        <v>1250</v>
      </c>
      <c r="AF4639" s="130">
        <v>1</v>
      </c>
      <c r="AH4639"/>
    </row>
    <row r="4640" spans="1:35" x14ac:dyDescent="0.2">
      <c r="A4640" t="s">
        <v>1473</v>
      </c>
      <c r="B4640" s="45">
        <v>20220217</v>
      </c>
      <c r="C4640" s="142" t="s">
        <v>64</v>
      </c>
      <c r="D4640" s="107">
        <v>2</v>
      </c>
      <c r="E4640" s="107">
        <v>19</v>
      </c>
      <c r="H4640" s="107" t="s">
        <v>11</v>
      </c>
      <c r="I4640" s="107">
        <v>290</v>
      </c>
      <c r="J4640" s="107">
        <v>10</v>
      </c>
      <c r="K4640" s="43">
        <v>5</v>
      </c>
      <c r="L4640" s="43">
        <v>1</v>
      </c>
      <c r="M4640" s="43">
        <v>0</v>
      </c>
      <c r="N4640" s="49">
        <v>1</v>
      </c>
      <c r="O4640" s="43" t="str">
        <f>Cal_051922a!$E$2</f>
        <v>Cal_051922a</v>
      </c>
      <c r="P4640" s="50">
        <f>Cal_051922a!$Q$3</f>
        <v>1.8382409380942635</v>
      </c>
      <c r="Q4640" s="50">
        <f>Cal_051922a!$R$3</f>
        <v>0.56187208580813652</v>
      </c>
      <c r="R4640" s="46">
        <v>36.799999999999997</v>
      </c>
      <c r="S4640" s="46">
        <v>24.68</v>
      </c>
      <c r="T4640" s="50">
        <f t="shared" si="1386"/>
        <v>0.53949999999999998</v>
      </c>
      <c r="U4640" s="79">
        <f t="shared" si="1363"/>
        <v>36.2605</v>
      </c>
      <c r="V4640" s="79">
        <f t="shared" si="1364"/>
        <v>24.140499999999999</v>
      </c>
      <c r="W4640" s="465">
        <f t="shared" si="1365"/>
        <v>0.25748127407040011</v>
      </c>
      <c r="X4640" s="465">
        <f t="shared" si="1366"/>
        <v>0.17240953262732486</v>
      </c>
      <c r="Y4640" s="43">
        <f>Cal_051922a!$A$3</f>
        <v>20220519</v>
      </c>
      <c r="Z4640" s="86" t="s">
        <v>2038</v>
      </c>
      <c r="AA4640" s="43">
        <v>20230221</v>
      </c>
      <c r="AE4640" s="689" t="s">
        <v>1250</v>
      </c>
      <c r="AF4640" s="130">
        <v>1</v>
      </c>
      <c r="AH4640"/>
    </row>
    <row r="4641" spans="1:35" s="82" customFormat="1" x14ac:dyDescent="0.2">
      <c r="A4641" s="155" t="s">
        <v>1473</v>
      </c>
      <c r="B4641" s="81">
        <v>20220217</v>
      </c>
      <c r="C4641" s="280" t="s">
        <v>64</v>
      </c>
      <c r="D4641" s="126">
        <v>2</v>
      </c>
      <c r="E4641" s="126">
        <v>19</v>
      </c>
      <c r="F4641" s="107"/>
      <c r="G4641" s="107"/>
      <c r="H4641" s="126" t="s">
        <v>10</v>
      </c>
      <c r="I4641" s="126">
        <v>293</v>
      </c>
      <c r="J4641" s="126">
        <v>5</v>
      </c>
      <c r="K4641" s="82">
        <v>5</v>
      </c>
      <c r="L4641" s="82">
        <v>1</v>
      </c>
      <c r="M4641" s="82">
        <v>0</v>
      </c>
      <c r="N4641" s="83">
        <v>1</v>
      </c>
      <c r="O4641" s="82" t="str">
        <f>Cal_051922a!$E$2</f>
        <v>Cal_051922a</v>
      </c>
      <c r="P4641" s="158">
        <f>Cal_051922a!$Q$3</f>
        <v>1.8382409380942635</v>
      </c>
      <c r="Q4641" s="158">
        <f>Cal_051922a!$R$3</f>
        <v>0.56187208580813652</v>
      </c>
      <c r="R4641" s="84">
        <v>148.30000000000001</v>
      </c>
      <c r="S4641" s="84">
        <v>87.28</v>
      </c>
      <c r="T4641" s="158">
        <f t="shared" ref="T4641:T4642" si="1387">AVERAGE(0.984, 0.838, 0.991)</f>
        <v>0.93766666666666676</v>
      </c>
      <c r="U4641" s="125">
        <f t="shared" si="1363"/>
        <v>147.36233333333334</v>
      </c>
      <c r="V4641" s="125">
        <f t="shared" si="1364"/>
        <v>86.342333333333329</v>
      </c>
      <c r="W4641" s="459">
        <f t="shared" si="1365"/>
        <v>1.2830559957014009</v>
      </c>
      <c r="X4641" s="459">
        <f t="shared" si="1366"/>
        <v>0.23877370325462591</v>
      </c>
      <c r="Y4641" s="82">
        <f>Cal_051922a!$A$3</f>
        <v>20220519</v>
      </c>
      <c r="Z4641" s="694" t="s">
        <v>1528</v>
      </c>
      <c r="AA4641" s="372">
        <v>20220817</v>
      </c>
      <c r="AB4641" s="48"/>
      <c r="AC4641" s="43"/>
      <c r="AD4641" s="43"/>
      <c r="AE4641" s="689" t="s">
        <v>1250</v>
      </c>
      <c r="AF4641" s="567">
        <v>1</v>
      </c>
      <c r="AG4641" s="567" t="s">
        <v>1634</v>
      </c>
      <c r="AH4641" s="153" t="s">
        <v>162</v>
      </c>
      <c r="AI4641" s="412" t="s">
        <v>1532</v>
      </c>
    </row>
    <row r="4642" spans="1:35" s="82" customFormat="1" x14ac:dyDescent="0.2">
      <c r="A4642" s="155" t="s">
        <v>1473</v>
      </c>
      <c r="B4642" s="81">
        <v>20220217</v>
      </c>
      <c r="C4642" s="280" t="s">
        <v>64</v>
      </c>
      <c r="D4642" s="126">
        <v>2</v>
      </c>
      <c r="E4642" s="126">
        <v>19</v>
      </c>
      <c r="F4642" s="107"/>
      <c r="G4642" s="107"/>
      <c r="H4642" s="126" t="s">
        <v>11</v>
      </c>
      <c r="I4642" s="126">
        <v>293</v>
      </c>
      <c r="J4642" s="126">
        <v>5</v>
      </c>
      <c r="K4642" s="82">
        <v>5</v>
      </c>
      <c r="L4642" s="82">
        <v>1</v>
      </c>
      <c r="M4642" s="82">
        <v>0</v>
      </c>
      <c r="N4642" s="83">
        <v>1</v>
      </c>
      <c r="O4642" s="82" t="str">
        <f>Cal_051922a!$E$2</f>
        <v>Cal_051922a</v>
      </c>
      <c r="P4642" s="158">
        <f>Cal_051922a!$Q$3</f>
        <v>1.8382409380942635</v>
      </c>
      <c r="Q4642" s="158">
        <f>Cal_051922a!$R$3</f>
        <v>0.56187208580813652</v>
      </c>
      <c r="R4642" s="84">
        <v>165.4</v>
      </c>
      <c r="S4642" s="84">
        <v>95.75</v>
      </c>
      <c r="T4642" s="158">
        <f t="shared" si="1387"/>
        <v>0.93766666666666676</v>
      </c>
      <c r="U4642" s="125">
        <f t="shared" si="1363"/>
        <v>164.46233333333333</v>
      </c>
      <c r="V4642" s="125">
        <f t="shared" si="1364"/>
        <v>94.812333333333328</v>
      </c>
      <c r="W4642" s="459">
        <f t="shared" si="1365"/>
        <v>1.4645173730023364</v>
      </c>
      <c r="X4642" s="459">
        <f t="shared" si="1366"/>
        <v>0.20660059571117748</v>
      </c>
      <c r="Y4642" s="82">
        <f>Cal_051922a!$A$3</f>
        <v>20220519</v>
      </c>
      <c r="Z4642" s="694" t="s">
        <v>1528</v>
      </c>
      <c r="AA4642" s="372">
        <v>20220817</v>
      </c>
      <c r="AB4642" s="48"/>
      <c r="AC4642" s="43"/>
      <c r="AD4642" s="43"/>
      <c r="AE4642" s="689" t="s">
        <v>1250</v>
      </c>
      <c r="AF4642" s="567">
        <v>1</v>
      </c>
      <c r="AG4642" s="567" t="s">
        <v>1634</v>
      </c>
      <c r="AH4642" s="153" t="s">
        <v>163</v>
      </c>
      <c r="AI4642" s="412" t="s">
        <v>1532</v>
      </c>
    </row>
    <row r="4643" spans="1:35" s="372" customFormat="1" x14ac:dyDescent="0.2">
      <c r="A4643" s="371" t="s">
        <v>1473</v>
      </c>
      <c r="B4643" s="462">
        <v>20220217</v>
      </c>
      <c r="C4643" s="623" t="s">
        <v>64</v>
      </c>
      <c r="D4643" s="373">
        <v>2</v>
      </c>
      <c r="E4643" s="373">
        <v>19</v>
      </c>
      <c r="F4643" s="107"/>
      <c r="G4643" s="107"/>
      <c r="H4643" s="373" t="s">
        <v>10</v>
      </c>
      <c r="I4643" s="373">
        <v>550</v>
      </c>
      <c r="J4643" s="373">
        <v>20</v>
      </c>
      <c r="K4643" s="372">
        <v>5</v>
      </c>
      <c r="L4643" s="372">
        <v>1</v>
      </c>
      <c r="M4643" s="372">
        <v>0</v>
      </c>
      <c r="N4643" s="375">
        <v>1</v>
      </c>
      <c r="O4643" s="82" t="str">
        <f>Cal_051922a!$E$2</f>
        <v>Cal_051922a</v>
      </c>
      <c r="P4643" s="158">
        <f>Cal_051922a!$Q$3</f>
        <v>1.8382409380942635</v>
      </c>
      <c r="Q4643" s="158">
        <f>Cal_051922a!$R$3</f>
        <v>0.56187208580813652</v>
      </c>
      <c r="R4643" s="376">
        <v>227.7</v>
      </c>
      <c r="S4643" s="376">
        <v>129</v>
      </c>
      <c r="T4643" s="158">
        <f t="shared" ref="T4643:T4644" si="1388">AVERAGE(0.762, 0.717, 0.571, 0.932, 0.547, 0.855)</f>
        <v>0.73066666666666669</v>
      </c>
      <c r="U4643" s="378">
        <f t="shared" ref="U4643:U4706" si="1389">(R4643-T4643)*(L4643+M4643)/L4643</f>
        <v>226.96933333333331</v>
      </c>
      <c r="V4643" s="378">
        <f t="shared" ref="V4643:V4706" si="1390">(S4643-T4643)*(L4643+M4643)/L4643</f>
        <v>128.26933333333332</v>
      </c>
      <c r="W4643" s="464">
        <f t="shared" ref="W4643:W4706" si="1391">(Q4643*P4643/(P4643-1)*(U4643-V4643)*(K4643)/I4643)/N4643</f>
        <v>1.1055935355111102</v>
      </c>
      <c r="X4643" s="464">
        <f t="shared" ref="X4643:X4706" si="1392">(Q4643*P4643/(P4643-1)*(P4643*V4643-U4643)*(K4643)/I4643)/N4643</f>
        <v>9.8804511720821747E-2</v>
      </c>
      <c r="Y4643" s="82">
        <f>Cal_051922a!$A$3</f>
        <v>20220519</v>
      </c>
      <c r="Z4643" s="694" t="s">
        <v>1536</v>
      </c>
      <c r="AA4643" s="372">
        <v>20220818</v>
      </c>
      <c r="AB4643" s="48"/>
      <c r="AC4643" s="43"/>
      <c r="AD4643" s="43"/>
      <c r="AE4643" s="689" t="s">
        <v>1250</v>
      </c>
      <c r="AF4643" s="628">
        <v>1</v>
      </c>
      <c r="AG4643" s="567" t="s">
        <v>1634</v>
      </c>
      <c r="AH4643" s="412" t="s">
        <v>169</v>
      </c>
      <c r="AI4643" s="371"/>
    </row>
    <row r="4644" spans="1:35" s="610" customFormat="1" ht="13.5" thickBot="1" x14ac:dyDescent="0.25">
      <c r="A4644" s="613" t="s">
        <v>1473</v>
      </c>
      <c r="B4644" s="611">
        <v>20220217</v>
      </c>
      <c r="C4644" s="624" t="s">
        <v>64</v>
      </c>
      <c r="D4644" s="612">
        <v>2</v>
      </c>
      <c r="E4644" s="612">
        <v>19</v>
      </c>
      <c r="F4644" s="140"/>
      <c r="G4644" s="140"/>
      <c r="H4644" s="612" t="s">
        <v>11</v>
      </c>
      <c r="I4644" s="612">
        <v>552</v>
      </c>
      <c r="J4644" s="612">
        <v>20</v>
      </c>
      <c r="K4644" s="610">
        <v>5</v>
      </c>
      <c r="L4644" s="610">
        <v>1</v>
      </c>
      <c r="M4644" s="610">
        <v>0</v>
      </c>
      <c r="N4644" s="614">
        <v>1</v>
      </c>
      <c r="O4644" s="82" t="str">
        <f>Cal_051922a!$E$2</f>
        <v>Cal_051922a</v>
      </c>
      <c r="P4644" s="158">
        <f>Cal_051922a!$Q$3</f>
        <v>1.8382409380942635</v>
      </c>
      <c r="Q4644" s="158">
        <f>Cal_051922a!$R$3</f>
        <v>0.56187208580813652</v>
      </c>
      <c r="R4644" s="626">
        <v>270.8</v>
      </c>
      <c r="S4644" s="626">
        <v>150.5</v>
      </c>
      <c r="T4644" s="158">
        <f t="shared" si="1388"/>
        <v>0.73066666666666669</v>
      </c>
      <c r="U4644" s="378">
        <f t="shared" si="1389"/>
        <v>270.06933333333336</v>
      </c>
      <c r="V4644" s="378">
        <f t="shared" si="1390"/>
        <v>149.76933333333332</v>
      </c>
      <c r="W4644" s="464">
        <f t="shared" si="1391"/>
        <v>1.3426647188283305</v>
      </c>
      <c r="X4644" s="464">
        <f t="shared" si="1392"/>
        <v>5.8514583732978104E-2</v>
      </c>
      <c r="Y4644" s="82">
        <f>Cal_051922a!$A$3</f>
        <v>20220519</v>
      </c>
      <c r="Z4644" s="694" t="s">
        <v>1536</v>
      </c>
      <c r="AA4644" s="372">
        <v>20220818</v>
      </c>
      <c r="AB4644" s="121"/>
      <c r="AC4644" s="115"/>
      <c r="AD4644" s="115"/>
      <c r="AE4644" s="689" t="s">
        <v>1250</v>
      </c>
      <c r="AF4644" s="633">
        <v>1</v>
      </c>
      <c r="AG4644" s="567" t="s">
        <v>1634</v>
      </c>
      <c r="AH4644" s="622" t="s">
        <v>1893</v>
      </c>
      <c r="AI4644" s="613"/>
    </row>
    <row r="4645" spans="1:35" x14ac:dyDescent="0.2">
      <c r="A4645" t="s">
        <v>1473</v>
      </c>
      <c r="B4645" s="45">
        <v>20220217</v>
      </c>
      <c r="C4645" s="142" t="s">
        <v>66</v>
      </c>
      <c r="D4645" s="107">
        <v>3</v>
      </c>
      <c r="E4645" s="107">
        <v>2</v>
      </c>
      <c r="H4645" s="107" t="s">
        <v>10</v>
      </c>
      <c r="I4645" s="107">
        <v>290</v>
      </c>
      <c r="J4645" s="107">
        <v>0</v>
      </c>
      <c r="K4645" s="43">
        <v>5</v>
      </c>
      <c r="L4645" s="43">
        <v>1</v>
      </c>
      <c r="M4645" s="43">
        <v>0</v>
      </c>
      <c r="N4645" s="49">
        <v>1</v>
      </c>
      <c r="O4645" s="43" t="str">
        <f>Cal_051922a!$E$2</f>
        <v>Cal_051922a</v>
      </c>
      <c r="P4645" s="50">
        <f>Cal_051922a!$Q$3</f>
        <v>1.8382409380942635</v>
      </c>
      <c r="Q4645" s="50">
        <f>Cal_051922a!$R$3</f>
        <v>0.56187208580813652</v>
      </c>
      <c r="R4645" s="46">
        <v>76.56</v>
      </c>
      <c r="S4645" s="46">
        <v>48.79</v>
      </c>
      <c r="T4645" s="50">
        <f t="shared" ref="T4645:T4648" si="1393">AVERAGE(0.884,0.849,0.628,0.632,0.645,0.697)</f>
        <v>0.72250000000000003</v>
      </c>
      <c r="U4645" s="79">
        <f t="shared" si="1389"/>
        <v>75.837500000000006</v>
      </c>
      <c r="V4645" s="79">
        <f t="shared" si="1390"/>
        <v>48.067500000000003</v>
      </c>
      <c r="W4645" s="465">
        <f t="shared" si="1391"/>
        <v>0.5899550314302815</v>
      </c>
      <c r="X4645" s="465">
        <f t="shared" si="1392"/>
        <v>0.26602460241917886</v>
      </c>
      <c r="Y4645" s="43">
        <f>Cal_051922a!$A$3</f>
        <v>20220519</v>
      </c>
      <c r="Z4645" s="86" t="s">
        <v>1612</v>
      </c>
      <c r="AA4645" s="43">
        <v>20221205</v>
      </c>
      <c r="AE4645" s="689" t="s">
        <v>1250</v>
      </c>
      <c r="AF4645" s="130">
        <v>1</v>
      </c>
      <c r="AG4645" s="130" t="s">
        <v>1634</v>
      </c>
      <c r="AH4645"/>
    </row>
    <row r="4646" spans="1:35" x14ac:dyDescent="0.2">
      <c r="A4646" t="s">
        <v>1473</v>
      </c>
      <c r="B4646" s="45">
        <v>20220217</v>
      </c>
      <c r="C4646" s="142" t="s">
        <v>66</v>
      </c>
      <c r="D4646" s="107">
        <v>3</v>
      </c>
      <c r="E4646" s="107">
        <v>2</v>
      </c>
      <c r="H4646" s="107" t="s">
        <v>11</v>
      </c>
      <c r="I4646" s="107">
        <v>290</v>
      </c>
      <c r="J4646" s="107">
        <v>0</v>
      </c>
      <c r="K4646" s="43">
        <v>5</v>
      </c>
      <c r="L4646" s="43">
        <v>1</v>
      </c>
      <c r="M4646" s="43">
        <v>0</v>
      </c>
      <c r="N4646" s="49">
        <v>1</v>
      </c>
      <c r="O4646" s="43" t="str">
        <f>Cal_051922a!$E$2</f>
        <v>Cal_051922a</v>
      </c>
      <c r="P4646" s="50">
        <f>Cal_051922a!$Q$3</f>
        <v>1.8382409380942635</v>
      </c>
      <c r="Q4646" s="50">
        <f>Cal_051922a!$R$3</f>
        <v>0.56187208580813652</v>
      </c>
      <c r="R4646" s="46">
        <v>77.42</v>
      </c>
      <c r="S4646" s="46">
        <v>49.74</v>
      </c>
      <c r="T4646" s="50">
        <f t="shared" si="1393"/>
        <v>0.72250000000000003</v>
      </c>
      <c r="U4646" s="79">
        <f t="shared" si="1389"/>
        <v>76.697500000000005</v>
      </c>
      <c r="V4646" s="79">
        <f t="shared" si="1390"/>
        <v>49.017500000000005</v>
      </c>
      <c r="W4646" s="465">
        <f t="shared" si="1391"/>
        <v>0.58804304177134281</v>
      </c>
      <c r="X4646" s="465">
        <f t="shared" si="1392"/>
        <v>0.28485406546776715</v>
      </c>
      <c r="Y4646" s="43">
        <f>Cal_051922a!$A$3</f>
        <v>20220519</v>
      </c>
      <c r="Z4646" s="86" t="s">
        <v>1612</v>
      </c>
      <c r="AA4646" s="43">
        <v>20221205</v>
      </c>
      <c r="AE4646" s="689" t="s">
        <v>1250</v>
      </c>
      <c r="AF4646" s="130">
        <v>1</v>
      </c>
      <c r="AG4646" s="130" t="s">
        <v>1634</v>
      </c>
      <c r="AH4646"/>
    </row>
    <row r="4647" spans="1:35" x14ac:dyDescent="0.2">
      <c r="A4647" t="s">
        <v>1473</v>
      </c>
      <c r="B4647" s="45">
        <v>20220217</v>
      </c>
      <c r="C4647" s="142" t="s">
        <v>66</v>
      </c>
      <c r="D4647" s="107">
        <v>3</v>
      </c>
      <c r="E4647" s="107">
        <v>4</v>
      </c>
      <c r="H4647" s="107" t="s">
        <v>10</v>
      </c>
      <c r="I4647" s="107">
        <v>290</v>
      </c>
      <c r="J4647" s="107">
        <v>0</v>
      </c>
      <c r="K4647" s="43">
        <v>5</v>
      </c>
      <c r="L4647" s="43">
        <v>1</v>
      </c>
      <c r="M4647" s="43">
        <v>0</v>
      </c>
      <c r="N4647" s="49">
        <v>1</v>
      </c>
      <c r="O4647" s="43" t="str">
        <f>Cal_051922a!$E$2</f>
        <v>Cal_051922a</v>
      </c>
      <c r="P4647" s="50">
        <f>Cal_051922a!$Q$3</f>
        <v>1.8382409380942635</v>
      </c>
      <c r="Q4647" s="50">
        <f>Cal_051922a!$R$3</f>
        <v>0.56187208580813652</v>
      </c>
      <c r="R4647" s="46">
        <v>68.7</v>
      </c>
      <c r="S4647" s="46">
        <v>44.77</v>
      </c>
      <c r="T4647" s="50">
        <f t="shared" si="1393"/>
        <v>0.72250000000000003</v>
      </c>
      <c r="U4647" s="79">
        <f t="shared" si="1389"/>
        <v>67.977500000000006</v>
      </c>
      <c r="V4647" s="79">
        <f t="shared" si="1390"/>
        <v>44.047500000000007</v>
      </c>
      <c r="W4647" s="465">
        <f t="shared" si="1391"/>
        <v>0.50837680598223378</v>
      </c>
      <c r="X4647" s="465">
        <f t="shared" si="1392"/>
        <v>0.27601520362891935</v>
      </c>
      <c r="Y4647" s="43">
        <f>Cal_051922a!$A$3</f>
        <v>20220519</v>
      </c>
      <c r="Z4647" s="86" t="s">
        <v>1612</v>
      </c>
      <c r="AA4647" s="43">
        <v>20221205</v>
      </c>
      <c r="AE4647" s="689" t="s">
        <v>1250</v>
      </c>
      <c r="AF4647" s="130">
        <v>1</v>
      </c>
      <c r="AG4647" s="130" t="s">
        <v>1634</v>
      </c>
      <c r="AH4647"/>
    </row>
    <row r="4648" spans="1:35" x14ac:dyDescent="0.2">
      <c r="A4648" t="s">
        <v>1473</v>
      </c>
      <c r="B4648" s="45">
        <v>20220217</v>
      </c>
      <c r="C4648" s="142" t="s">
        <v>66</v>
      </c>
      <c r="D4648" s="107">
        <v>3</v>
      </c>
      <c r="E4648" s="107">
        <v>4</v>
      </c>
      <c r="H4648" s="107" t="s">
        <v>11</v>
      </c>
      <c r="I4648" s="107">
        <v>290</v>
      </c>
      <c r="J4648" s="107">
        <v>0</v>
      </c>
      <c r="K4648" s="43">
        <v>5</v>
      </c>
      <c r="L4648" s="43">
        <v>1</v>
      </c>
      <c r="M4648" s="43">
        <v>0</v>
      </c>
      <c r="N4648" s="49">
        <v>1</v>
      </c>
      <c r="O4648" s="43" t="str">
        <f>Cal_051922a!$E$2</f>
        <v>Cal_051922a</v>
      </c>
      <c r="P4648" s="50">
        <f>Cal_051922a!$Q$3</f>
        <v>1.8382409380942635</v>
      </c>
      <c r="Q4648" s="50">
        <f>Cal_051922a!$R$3</f>
        <v>0.56187208580813652</v>
      </c>
      <c r="R4648" s="46">
        <v>82.94</v>
      </c>
      <c r="S4648" s="46">
        <v>51.59</v>
      </c>
      <c r="T4648" s="50">
        <f t="shared" si="1393"/>
        <v>0.72250000000000003</v>
      </c>
      <c r="U4648" s="79">
        <f t="shared" si="1389"/>
        <v>82.217500000000001</v>
      </c>
      <c r="V4648" s="79">
        <f t="shared" si="1390"/>
        <v>50.867500000000007</v>
      </c>
      <c r="W4648" s="465">
        <f t="shared" si="1391"/>
        <v>0.66600973119695051</v>
      </c>
      <c r="X4648" s="465">
        <f t="shared" si="1392"/>
        <v>0.23983192948516133</v>
      </c>
      <c r="Y4648" s="43">
        <f>Cal_051922a!$A$3</f>
        <v>20220519</v>
      </c>
      <c r="Z4648" s="86" t="s">
        <v>1612</v>
      </c>
      <c r="AA4648" s="43">
        <v>20221205</v>
      </c>
      <c r="AE4648" s="689" t="s">
        <v>1250</v>
      </c>
      <c r="AF4648" s="130">
        <v>1</v>
      </c>
      <c r="AG4648" s="130" t="s">
        <v>1634</v>
      </c>
      <c r="AH4648"/>
    </row>
    <row r="4649" spans="1:35" s="82" customFormat="1" x14ac:dyDescent="0.2">
      <c r="A4649" s="155" t="s">
        <v>1473</v>
      </c>
      <c r="B4649" s="81">
        <v>20220217</v>
      </c>
      <c r="C4649" s="280" t="s">
        <v>66</v>
      </c>
      <c r="D4649" s="126">
        <v>3</v>
      </c>
      <c r="E4649" s="126">
        <v>4</v>
      </c>
      <c r="F4649" s="107"/>
      <c r="G4649" s="107"/>
      <c r="H4649" s="126" t="s">
        <v>10</v>
      </c>
      <c r="I4649" s="126">
        <v>294</v>
      </c>
      <c r="J4649" s="126">
        <v>5</v>
      </c>
      <c r="K4649" s="82">
        <v>5</v>
      </c>
      <c r="L4649" s="82">
        <v>1</v>
      </c>
      <c r="M4649" s="82">
        <v>0</v>
      </c>
      <c r="N4649" s="83">
        <v>1</v>
      </c>
      <c r="O4649" s="82" t="str">
        <f>Cal_051922a!$E$2</f>
        <v>Cal_051922a</v>
      </c>
      <c r="P4649" s="158">
        <f>Cal_051922a!$Q$3</f>
        <v>1.8382409380942635</v>
      </c>
      <c r="Q4649" s="158">
        <f>Cal_051922a!$R$3</f>
        <v>0.56187208580813652</v>
      </c>
      <c r="R4649" s="84">
        <v>23.58</v>
      </c>
      <c r="S4649" s="84">
        <v>14.31</v>
      </c>
      <c r="T4649" s="158">
        <f>AVERAGE(0.984, 0.838, 0.991)</f>
        <v>0.93766666666666676</v>
      </c>
      <c r="U4649" s="125">
        <f t="shared" si="1389"/>
        <v>22.642333333333333</v>
      </c>
      <c r="V4649" s="125">
        <f t="shared" si="1390"/>
        <v>13.372333333333334</v>
      </c>
      <c r="W4649" s="459">
        <f t="shared" si="1391"/>
        <v>0.19425554800168848</v>
      </c>
      <c r="X4649" s="459">
        <f t="shared" si="1392"/>
        <v>4.0637280727333337E-2</v>
      </c>
      <c r="Y4649" s="82">
        <f>Cal_051922a!$A$3</f>
        <v>20220519</v>
      </c>
      <c r="Z4649" s="694" t="s">
        <v>1528</v>
      </c>
      <c r="AA4649" s="372">
        <v>20220817</v>
      </c>
      <c r="AB4649" s="48"/>
      <c r="AC4649" s="43"/>
      <c r="AD4649" s="43"/>
      <c r="AE4649" s="689" t="s">
        <v>1250</v>
      </c>
      <c r="AF4649" s="567">
        <v>3</v>
      </c>
      <c r="AG4649" s="567" t="s">
        <v>1634</v>
      </c>
      <c r="AH4649" s="153" t="s">
        <v>1912</v>
      </c>
      <c r="AI4649" s="412" t="s">
        <v>1532</v>
      </c>
    </row>
    <row r="4650" spans="1:35" s="82" customFormat="1" x14ac:dyDescent="0.2">
      <c r="A4650" s="155" t="s">
        <v>1473</v>
      </c>
      <c r="B4650" s="81">
        <v>20220217</v>
      </c>
      <c r="C4650" s="280" t="s">
        <v>66</v>
      </c>
      <c r="D4650" s="126">
        <v>3</v>
      </c>
      <c r="E4650" s="126">
        <v>4</v>
      </c>
      <c r="F4650" s="107"/>
      <c r="G4650" s="107"/>
      <c r="H4650" s="126" t="s">
        <v>11</v>
      </c>
      <c r="I4650" s="126">
        <v>293</v>
      </c>
      <c r="J4650" s="126">
        <v>5</v>
      </c>
      <c r="K4650" s="82">
        <v>5</v>
      </c>
      <c r="L4650" s="82">
        <v>1</v>
      </c>
      <c r="M4650" s="82">
        <v>0</v>
      </c>
      <c r="N4650" s="83">
        <v>1</v>
      </c>
      <c r="O4650" s="82" t="str">
        <f>Cal_051922a!$E$2</f>
        <v>Cal_051922a</v>
      </c>
      <c r="P4650" s="158">
        <f>Cal_051922a!$Q$3</f>
        <v>1.8382409380942635</v>
      </c>
      <c r="Q4650" s="158">
        <f>Cal_051922a!$R$3</f>
        <v>0.56187208580813652</v>
      </c>
      <c r="R4650" s="84">
        <v>59.11</v>
      </c>
      <c r="S4650" s="84">
        <v>34.9</v>
      </c>
      <c r="T4650" s="158">
        <f t="shared" ref="T4650:T4651" si="1394">AVERAGE(0.762, 0.717, 0.571, 0.932, 0.547, 0.855)</f>
        <v>0.73066666666666669</v>
      </c>
      <c r="U4650" s="125">
        <f t="shared" si="1389"/>
        <v>58.379333333333335</v>
      </c>
      <c r="V4650" s="125">
        <f t="shared" si="1390"/>
        <v>34.169333333333334</v>
      </c>
      <c r="W4650" s="459">
        <f t="shared" si="1391"/>
        <v>0.5090590897399363</v>
      </c>
      <c r="X4650" s="459">
        <f t="shared" si="1392"/>
        <v>9.3193643683932278E-2</v>
      </c>
      <c r="Y4650" s="82">
        <f>Cal_051922a!$A$3</f>
        <v>20220519</v>
      </c>
      <c r="Z4650" s="694" t="s">
        <v>1536</v>
      </c>
      <c r="AA4650" s="372">
        <v>20220818</v>
      </c>
      <c r="AB4650" s="48"/>
      <c r="AC4650" s="43"/>
      <c r="AD4650" s="43"/>
      <c r="AE4650" s="689" t="s">
        <v>1250</v>
      </c>
      <c r="AF4650" s="567">
        <v>3</v>
      </c>
      <c r="AG4650" s="567" t="s">
        <v>1634</v>
      </c>
      <c r="AH4650" s="153" t="s">
        <v>1913</v>
      </c>
      <c r="AI4650" s="155"/>
    </row>
    <row r="4651" spans="1:35" s="372" customFormat="1" x14ac:dyDescent="0.2">
      <c r="A4651" s="371" t="s">
        <v>1473</v>
      </c>
      <c r="B4651" s="462">
        <v>20220217</v>
      </c>
      <c r="C4651" s="623" t="s">
        <v>66</v>
      </c>
      <c r="D4651" s="373">
        <v>3</v>
      </c>
      <c r="E4651" s="373">
        <v>4</v>
      </c>
      <c r="F4651" s="107"/>
      <c r="G4651" s="107"/>
      <c r="H4651" s="373" t="s">
        <v>10</v>
      </c>
      <c r="I4651" s="373">
        <v>550</v>
      </c>
      <c r="J4651" s="373">
        <v>20</v>
      </c>
      <c r="K4651" s="372">
        <v>5</v>
      </c>
      <c r="L4651" s="372">
        <v>1</v>
      </c>
      <c r="M4651" s="372">
        <v>0</v>
      </c>
      <c r="N4651" s="375">
        <v>1</v>
      </c>
      <c r="O4651" s="82" t="str">
        <f>Cal_051922a!$E$2</f>
        <v>Cal_051922a</v>
      </c>
      <c r="P4651" s="158">
        <f>Cal_051922a!$Q$3</f>
        <v>1.8382409380942635</v>
      </c>
      <c r="Q4651" s="158">
        <f>Cal_051922a!$R$3</f>
        <v>0.56187208580813652</v>
      </c>
      <c r="R4651" s="376">
        <v>38.49</v>
      </c>
      <c r="S4651" s="376">
        <v>22.58</v>
      </c>
      <c r="T4651" s="158">
        <f t="shared" si="1394"/>
        <v>0.73066666666666669</v>
      </c>
      <c r="U4651" s="378">
        <f t="shared" si="1389"/>
        <v>37.759333333333338</v>
      </c>
      <c r="V4651" s="378">
        <f t="shared" si="1390"/>
        <v>21.84933333333333</v>
      </c>
      <c r="W4651" s="464">
        <f t="shared" si="1391"/>
        <v>0.17821674923993691</v>
      </c>
      <c r="X4651" s="464">
        <f t="shared" si="1392"/>
        <v>2.6939804677753639E-2</v>
      </c>
      <c r="Y4651" s="82">
        <f>Cal_051922a!$A$3</f>
        <v>20220519</v>
      </c>
      <c r="Z4651" s="694" t="s">
        <v>1536</v>
      </c>
      <c r="AA4651" s="372">
        <v>20220818</v>
      </c>
      <c r="AB4651" s="48"/>
      <c r="AC4651" s="43"/>
      <c r="AD4651" s="43"/>
      <c r="AE4651" s="689" t="s">
        <v>1250</v>
      </c>
      <c r="AF4651" s="628">
        <v>1</v>
      </c>
      <c r="AG4651" s="567" t="s">
        <v>1634</v>
      </c>
      <c r="AH4651" s="412" t="s">
        <v>182</v>
      </c>
      <c r="AI4651" s="371"/>
    </row>
    <row r="4652" spans="1:35" s="372" customFormat="1" x14ac:dyDescent="0.2">
      <c r="A4652" s="371" t="s">
        <v>1473</v>
      </c>
      <c r="B4652" s="462">
        <v>20220217</v>
      </c>
      <c r="C4652" s="623" t="s">
        <v>66</v>
      </c>
      <c r="D4652" s="373">
        <v>3</v>
      </c>
      <c r="E4652" s="373">
        <v>4</v>
      </c>
      <c r="F4652" s="107"/>
      <c r="G4652" s="107"/>
      <c r="H4652" s="373" t="s">
        <v>11</v>
      </c>
      <c r="I4652" s="373">
        <v>550</v>
      </c>
      <c r="J4652" s="373">
        <v>20</v>
      </c>
      <c r="K4652" s="372">
        <v>5</v>
      </c>
      <c r="L4652" s="372">
        <v>1</v>
      </c>
      <c r="M4652" s="372">
        <v>0</v>
      </c>
      <c r="N4652" s="375">
        <v>1</v>
      </c>
      <c r="O4652" s="82" t="str">
        <f>Cal_051922a!$E$2</f>
        <v>Cal_051922a</v>
      </c>
      <c r="P4652" s="158">
        <f>Cal_051922a!$Q$3</f>
        <v>1.8382409380942635</v>
      </c>
      <c r="Q4652" s="158">
        <f>Cal_051922a!$R$3</f>
        <v>0.56187208580813652</v>
      </c>
      <c r="R4652" s="376">
        <v>49.12</v>
      </c>
      <c r="S4652" s="376">
        <v>27.33</v>
      </c>
      <c r="T4652" s="158">
        <f t="shared" ref="T4652" si="1395">AVERAGE(0.984, 0.838, 0.991)</f>
        <v>0.93766666666666676</v>
      </c>
      <c r="U4652" s="378">
        <f t="shared" si="1389"/>
        <v>48.182333333333332</v>
      </c>
      <c r="V4652" s="378">
        <f t="shared" si="1390"/>
        <v>26.392333333333333</v>
      </c>
      <c r="W4652" s="464">
        <f t="shared" si="1391"/>
        <v>0.24408189603634339</v>
      </c>
      <c r="X4652" s="464">
        <f t="shared" si="1392"/>
        <v>3.7316218366807851E-3</v>
      </c>
      <c r="Y4652" s="82">
        <f>Cal_051922a!$A$3</f>
        <v>20220519</v>
      </c>
      <c r="Z4652" s="694" t="s">
        <v>1528</v>
      </c>
      <c r="AA4652" s="372">
        <v>20220817</v>
      </c>
      <c r="AB4652" s="48"/>
      <c r="AC4652" s="43"/>
      <c r="AD4652" s="43"/>
      <c r="AE4652" s="689" t="s">
        <v>1250</v>
      </c>
      <c r="AF4652" s="628">
        <v>1</v>
      </c>
      <c r="AG4652" s="567" t="s">
        <v>1634</v>
      </c>
      <c r="AH4652" s="412" t="s">
        <v>183</v>
      </c>
      <c r="AI4652" s="412" t="s">
        <v>1532</v>
      </c>
    </row>
    <row r="4653" spans="1:35" x14ac:dyDescent="0.2">
      <c r="A4653" t="s">
        <v>1473</v>
      </c>
      <c r="B4653" s="45">
        <v>20220217</v>
      </c>
      <c r="C4653" s="142" t="s">
        <v>66</v>
      </c>
      <c r="D4653" s="107">
        <v>3</v>
      </c>
      <c r="E4653" s="107">
        <v>6</v>
      </c>
      <c r="H4653" s="107" t="s">
        <v>10</v>
      </c>
      <c r="I4653" s="107">
        <v>290</v>
      </c>
      <c r="J4653" s="107">
        <v>0</v>
      </c>
      <c r="K4653" s="43">
        <v>5</v>
      </c>
      <c r="L4653" s="43">
        <v>1</v>
      </c>
      <c r="M4653" s="43">
        <v>0</v>
      </c>
      <c r="N4653" s="49">
        <v>1</v>
      </c>
      <c r="O4653" s="43" t="str">
        <f>Cal_051922a!$E$2</f>
        <v>Cal_051922a</v>
      </c>
      <c r="P4653" s="50">
        <f>Cal_051922a!$Q$3</f>
        <v>1.8382409380942635</v>
      </c>
      <c r="Q4653" s="50">
        <f>Cal_051922a!$R$3</f>
        <v>0.56187208580813652</v>
      </c>
      <c r="R4653" s="46">
        <v>136.30000000000001</v>
      </c>
      <c r="S4653" s="46">
        <v>83.37</v>
      </c>
      <c r="T4653" s="178">
        <f t="shared" ref="T4653" si="1396">AVERAGE(0.512,0.813,0.554,0.631,0.761,0.731)</f>
        <v>0.66699999999999993</v>
      </c>
      <c r="U4653" s="79">
        <f t="shared" si="1389"/>
        <v>135.63300000000001</v>
      </c>
      <c r="V4653" s="79">
        <f t="shared" si="1390"/>
        <v>82.703000000000003</v>
      </c>
      <c r="W4653" s="465">
        <f t="shared" si="1391"/>
        <v>1.124462362751343</v>
      </c>
      <c r="X4653" s="465">
        <f t="shared" si="1392"/>
        <v>0.34830163908465639</v>
      </c>
      <c r="Y4653" s="43">
        <f>Cal_051922a!$A$3</f>
        <v>20220519</v>
      </c>
      <c r="Z4653" s="86" t="s">
        <v>1606</v>
      </c>
      <c r="AA4653" s="43">
        <v>20221205</v>
      </c>
      <c r="AE4653" s="689" t="s">
        <v>1250</v>
      </c>
      <c r="AF4653" s="130">
        <v>1</v>
      </c>
      <c r="AG4653" s="130" t="s">
        <v>1634</v>
      </c>
      <c r="AH4653"/>
    </row>
    <row r="4654" spans="1:35" x14ac:dyDescent="0.2">
      <c r="A4654" t="s">
        <v>1473</v>
      </c>
      <c r="B4654" s="45">
        <v>20220217</v>
      </c>
      <c r="C4654" s="142" t="s">
        <v>66</v>
      </c>
      <c r="D4654" s="107">
        <v>3</v>
      </c>
      <c r="E4654" s="107">
        <v>6</v>
      </c>
      <c r="H4654" s="107" t="s">
        <v>11</v>
      </c>
      <c r="I4654" s="107">
        <v>290</v>
      </c>
      <c r="J4654" s="107">
        <v>0</v>
      </c>
      <c r="K4654" s="43">
        <v>5</v>
      </c>
      <c r="L4654" s="43">
        <v>1</v>
      </c>
      <c r="M4654" s="43">
        <v>0</v>
      </c>
      <c r="N4654" s="49">
        <v>1</v>
      </c>
      <c r="O4654" s="43" t="str">
        <f>Cal_051922a!$E$2</f>
        <v>Cal_051922a</v>
      </c>
      <c r="P4654" s="50">
        <f>Cal_051922a!$Q$3</f>
        <v>1.8382409380942635</v>
      </c>
      <c r="Q4654" s="50">
        <f>Cal_051922a!$R$3</f>
        <v>0.56187208580813652</v>
      </c>
      <c r="R4654" s="46">
        <v>123.9</v>
      </c>
      <c r="S4654" s="46">
        <v>76.69</v>
      </c>
      <c r="T4654" s="50">
        <f t="shared" ref="T4654:T4656" si="1397">AVERAGE(0.884,0.849,0.628,0.632,0.645,0.697)</f>
        <v>0.72250000000000003</v>
      </c>
      <c r="U4654" s="79">
        <f t="shared" si="1389"/>
        <v>123.17750000000001</v>
      </c>
      <c r="V4654" s="79">
        <f t="shared" si="1390"/>
        <v>75.967500000000001</v>
      </c>
      <c r="W4654" s="465">
        <f t="shared" si="1391"/>
        <v>1.0029447977610222</v>
      </c>
      <c r="X4654" s="465">
        <f t="shared" si="1392"/>
        <v>0.34987431774236083</v>
      </c>
      <c r="Y4654" s="43">
        <f>Cal_051922a!$A$3</f>
        <v>20220519</v>
      </c>
      <c r="Z4654" s="86" t="s">
        <v>1612</v>
      </c>
      <c r="AA4654" s="43">
        <v>20221205</v>
      </c>
      <c r="AE4654" s="689" t="s">
        <v>1250</v>
      </c>
      <c r="AF4654" s="130">
        <v>1</v>
      </c>
      <c r="AG4654" s="130" t="s">
        <v>1634</v>
      </c>
      <c r="AH4654"/>
    </row>
    <row r="4655" spans="1:35" x14ac:dyDescent="0.2">
      <c r="A4655" t="s">
        <v>1473</v>
      </c>
      <c r="B4655" s="45">
        <v>20220217</v>
      </c>
      <c r="C4655" s="142" t="s">
        <v>66</v>
      </c>
      <c r="D4655" s="107">
        <v>3</v>
      </c>
      <c r="E4655" s="107">
        <v>10</v>
      </c>
      <c r="H4655" s="107" t="s">
        <v>10</v>
      </c>
      <c r="I4655" s="107">
        <v>290</v>
      </c>
      <c r="J4655" s="107">
        <v>0</v>
      </c>
      <c r="K4655" s="43">
        <v>5</v>
      </c>
      <c r="L4655" s="43">
        <v>1</v>
      </c>
      <c r="M4655" s="43">
        <v>0</v>
      </c>
      <c r="N4655" s="49">
        <v>1</v>
      </c>
      <c r="O4655" s="43" t="str">
        <f>Cal_051922a!$E$2</f>
        <v>Cal_051922a</v>
      </c>
      <c r="P4655" s="50">
        <f>Cal_051922a!$Q$3</f>
        <v>1.8382409380942635</v>
      </c>
      <c r="Q4655" s="50">
        <f>Cal_051922a!$R$3</f>
        <v>0.56187208580813652</v>
      </c>
      <c r="R4655" s="46">
        <v>109</v>
      </c>
      <c r="S4655" s="46">
        <v>67.28</v>
      </c>
      <c r="T4655" s="50">
        <f t="shared" si="1397"/>
        <v>0.72250000000000003</v>
      </c>
      <c r="U4655" s="79">
        <f t="shared" si="1389"/>
        <v>108.2775</v>
      </c>
      <c r="V4655" s="79">
        <f t="shared" si="1390"/>
        <v>66.557500000000005</v>
      </c>
      <c r="W4655" s="465">
        <f t="shared" si="1391"/>
        <v>0.88631342856576656</v>
      </c>
      <c r="X4655" s="465">
        <f t="shared" si="1392"/>
        <v>0.29893366104645464</v>
      </c>
      <c r="Y4655" s="43">
        <f>Cal_051922a!$A$3</f>
        <v>20220519</v>
      </c>
      <c r="Z4655" s="86" t="s">
        <v>1612</v>
      </c>
      <c r="AA4655" s="43">
        <v>20221205</v>
      </c>
      <c r="AE4655" s="689" t="s">
        <v>1250</v>
      </c>
      <c r="AF4655" s="130">
        <v>1</v>
      </c>
      <c r="AG4655" s="130" t="s">
        <v>1634</v>
      </c>
      <c r="AH4655"/>
    </row>
    <row r="4656" spans="1:35" x14ac:dyDescent="0.2">
      <c r="A4656" t="s">
        <v>1473</v>
      </c>
      <c r="B4656" s="45">
        <v>20220217</v>
      </c>
      <c r="C4656" s="142" t="s">
        <v>66</v>
      </c>
      <c r="D4656" s="107">
        <v>3</v>
      </c>
      <c r="E4656" s="107">
        <v>10</v>
      </c>
      <c r="H4656" s="107" t="s">
        <v>11</v>
      </c>
      <c r="I4656" s="107">
        <v>290</v>
      </c>
      <c r="J4656" s="107">
        <v>0</v>
      </c>
      <c r="K4656" s="43">
        <v>5</v>
      </c>
      <c r="L4656" s="43">
        <v>1</v>
      </c>
      <c r="M4656" s="43">
        <v>0</v>
      </c>
      <c r="N4656" s="49">
        <v>1</v>
      </c>
      <c r="O4656" s="43" t="str">
        <f>Cal_051922a!$E$2</f>
        <v>Cal_051922a</v>
      </c>
      <c r="P4656" s="50">
        <f>Cal_051922a!$Q$3</f>
        <v>1.8382409380942635</v>
      </c>
      <c r="Q4656" s="50">
        <f>Cal_051922a!$R$3</f>
        <v>0.56187208580813652</v>
      </c>
      <c r="R4656" s="46">
        <v>111.4</v>
      </c>
      <c r="S4656" s="46">
        <v>69.17</v>
      </c>
      <c r="T4656" s="50">
        <f t="shared" si="1397"/>
        <v>0.72250000000000003</v>
      </c>
      <c r="U4656" s="79">
        <f t="shared" si="1389"/>
        <v>110.67750000000001</v>
      </c>
      <c r="V4656" s="79">
        <f t="shared" si="1390"/>
        <v>68.447500000000005</v>
      </c>
      <c r="W4656" s="465">
        <f t="shared" si="1391"/>
        <v>0.89714803663308562</v>
      </c>
      <c r="X4656" s="465">
        <f t="shared" si="1392"/>
        <v>0.32175592109117579</v>
      </c>
      <c r="Y4656" s="43">
        <f>Cal_051922a!$A$3</f>
        <v>20220519</v>
      </c>
      <c r="Z4656" s="86" t="s">
        <v>1612</v>
      </c>
      <c r="AA4656" s="43">
        <v>20221205</v>
      </c>
      <c r="AE4656" s="689" t="s">
        <v>1250</v>
      </c>
      <c r="AF4656" s="130">
        <v>1</v>
      </c>
      <c r="AG4656" s="130" t="s">
        <v>1634</v>
      </c>
      <c r="AH4656"/>
    </row>
    <row r="4657" spans="1:35" s="82" customFormat="1" x14ac:dyDescent="0.2">
      <c r="A4657" s="155" t="s">
        <v>1473</v>
      </c>
      <c r="B4657" s="81">
        <v>20220217</v>
      </c>
      <c r="C4657" s="280" t="s">
        <v>66</v>
      </c>
      <c r="D4657" s="126">
        <v>3</v>
      </c>
      <c r="E4657" s="126">
        <v>10</v>
      </c>
      <c r="F4657" s="107"/>
      <c r="G4657" s="107"/>
      <c r="H4657" s="126" t="s">
        <v>10</v>
      </c>
      <c r="I4657" s="126">
        <v>293</v>
      </c>
      <c r="J4657" s="126">
        <v>5</v>
      </c>
      <c r="K4657" s="82">
        <v>5</v>
      </c>
      <c r="L4657" s="82">
        <v>1</v>
      </c>
      <c r="M4657" s="82">
        <v>0</v>
      </c>
      <c r="N4657" s="83">
        <v>1</v>
      </c>
      <c r="O4657" s="82" t="str">
        <f>Cal_051922a!$E$2</f>
        <v>Cal_051922a</v>
      </c>
      <c r="P4657" s="158">
        <f>Cal_051922a!$Q$3</f>
        <v>1.8382409380942635</v>
      </c>
      <c r="Q4657" s="158">
        <f>Cal_051922a!$R$3</f>
        <v>0.56187208580813652</v>
      </c>
      <c r="R4657" s="84">
        <v>50.6</v>
      </c>
      <c r="S4657" s="84">
        <v>31.32</v>
      </c>
      <c r="T4657" s="158">
        <f t="shared" ref="T4657:T4658" si="1398">AVERAGE(0.762, 0.717, 0.571, 0.932, 0.547, 0.855)</f>
        <v>0.73066666666666669</v>
      </c>
      <c r="U4657" s="125">
        <f t="shared" si="1389"/>
        <v>49.869333333333337</v>
      </c>
      <c r="V4657" s="125">
        <f t="shared" si="1390"/>
        <v>30.589333333333332</v>
      </c>
      <c r="W4657" s="459">
        <f t="shared" si="1391"/>
        <v>0.40539691244056064</v>
      </c>
      <c r="X4657" s="459">
        <f t="shared" si="1392"/>
        <v>0.1337564106253617</v>
      </c>
      <c r="Y4657" s="82">
        <f>Cal_051922a!$A$3</f>
        <v>20220519</v>
      </c>
      <c r="Z4657" s="694" t="s">
        <v>1536</v>
      </c>
      <c r="AA4657" s="372">
        <v>20220818</v>
      </c>
      <c r="AB4657" s="48"/>
      <c r="AC4657" s="43"/>
      <c r="AD4657" s="43"/>
      <c r="AE4657" s="689" t="s">
        <v>1250</v>
      </c>
      <c r="AF4657" s="567">
        <v>1</v>
      </c>
      <c r="AG4657" s="567" t="s">
        <v>1634</v>
      </c>
      <c r="AH4657" s="153" t="s">
        <v>1916</v>
      </c>
      <c r="AI4657" s="155"/>
    </row>
    <row r="4658" spans="1:35" s="82" customFormat="1" x14ac:dyDescent="0.2">
      <c r="A4658" s="155" t="s">
        <v>1473</v>
      </c>
      <c r="B4658" s="81">
        <v>20220217</v>
      </c>
      <c r="C4658" s="280" t="s">
        <v>66</v>
      </c>
      <c r="D4658" s="126">
        <v>3</v>
      </c>
      <c r="E4658" s="126">
        <v>10</v>
      </c>
      <c r="F4658" s="107"/>
      <c r="G4658" s="107"/>
      <c r="H4658" s="126" t="s">
        <v>11</v>
      </c>
      <c r="I4658" s="126">
        <v>290</v>
      </c>
      <c r="J4658" s="126">
        <v>5</v>
      </c>
      <c r="K4658" s="82">
        <v>5</v>
      </c>
      <c r="L4658" s="82">
        <v>1</v>
      </c>
      <c r="M4658" s="82">
        <v>0</v>
      </c>
      <c r="N4658" s="83">
        <v>1</v>
      </c>
      <c r="O4658" s="82" t="str">
        <f>Cal_051922a!$E$2</f>
        <v>Cal_051922a</v>
      </c>
      <c r="P4658" s="158">
        <f>Cal_051922a!$Q$3</f>
        <v>1.8382409380942635</v>
      </c>
      <c r="Q4658" s="158">
        <f>Cal_051922a!$R$3</f>
        <v>0.56187208580813652</v>
      </c>
      <c r="R4658" s="84">
        <v>31.38</v>
      </c>
      <c r="S4658" s="84">
        <v>19.61</v>
      </c>
      <c r="T4658" s="158">
        <f t="shared" si="1398"/>
        <v>0.73066666666666669</v>
      </c>
      <c r="U4658" s="125">
        <f t="shared" si="1389"/>
        <v>30.649333333333331</v>
      </c>
      <c r="V4658" s="125">
        <f t="shared" si="1390"/>
        <v>18.879333333333332</v>
      </c>
      <c r="W4658" s="459">
        <f t="shared" si="1391"/>
        <v>0.25004575873008328</v>
      </c>
      <c r="X4658" s="459">
        <f t="shared" si="1392"/>
        <v>8.6154893144646569E-2</v>
      </c>
      <c r="Y4658" s="82">
        <f>Cal_051922a!$A$3</f>
        <v>20220519</v>
      </c>
      <c r="Z4658" s="694" t="s">
        <v>1536</v>
      </c>
      <c r="AA4658" s="372">
        <v>20220818</v>
      </c>
      <c r="AB4658" s="48"/>
      <c r="AC4658" s="43"/>
      <c r="AD4658" s="43"/>
      <c r="AE4658" s="689" t="s">
        <v>1250</v>
      </c>
      <c r="AF4658" s="567">
        <v>1</v>
      </c>
      <c r="AG4658" s="567" t="s">
        <v>1634</v>
      </c>
      <c r="AH4658" s="153" t="s">
        <v>1917</v>
      </c>
      <c r="AI4658" s="155"/>
    </row>
    <row r="4659" spans="1:35" s="372" customFormat="1" x14ac:dyDescent="0.2">
      <c r="A4659" s="371" t="s">
        <v>1473</v>
      </c>
      <c r="B4659" s="462">
        <v>20220217</v>
      </c>
      <c r="C4659" s="623" t="s">
        <v>66</v>
      </c>
      <c r="D4659" s="373">
        <v>3</v>
      </c>
      <c r="E4659" s="373">
        <v>10</v>
      </c>
      <c r="F4659" s="107"/>
      <c r="G4659" s="107"/>
      <c r="H4659" s="373" t="s">
        <v>10</v>
      </c>
      <c r="I4659" s="373">
        <v>551</v>
      </c>
      <c r="J4659" s="373">
        <v>20</v>
      </c>
      <c r="K4659" s="372">
        <v>5</v>
      </c>
      <c r="L4659" s="372">
        <v>1</v>
      </c>
      <c r="M4659" s="372">
        <v>0</v>
      </c>
      <c r="N4659" s="375">
        <v>1</v>
      </c>
      <c r="O4659" s="82" t="str">
        <f>Cal_051922a!$E$2</f>
        <v>Cal_051922a</v>
      </c>
      <c r="P4659" s="158">
        <f>Cal_051922a!$Q$3</f>
        <v>1.8382409380942635</v>
      </c>
      <c r="Q4659" s="158">
        <f>Cal_051922a!$R$3</f>
        <v>0.56187208580813652</v>
      </c>
      <c r="R4659" s="376">
        <v>34.909999999999997</v>
      </c>
      <c r="S4659" s="376">
        <v>19.75</v>
      </c>
      <c r="T4659" s="158">
        <f t="shared" ref="T4659:T4660" si="1399">AVERAGE(0.984, 0.838, 0.991)</f>
        <v>0.93766666666666676</v>
      </c>
      <c r="U4659" s="378">
        <f t="shared" si="1389"/>
        <v>33.972333333333331</v>
      </c>
      <c r="V4659" s="378">
        <f t="shared" si="1390"/>
        <v>18.812333333333335</v>
      </c>
      <c r="W4659" s="464">
        <f t="shared" si="1391"/>
        <v>0.16950738730707246</v>
      </c>
      <c r="X4659" s="464">
        <f t="shared" si="1392"/>
        <v>6.8123625898177751E-3</v>
      </c>
      <c r="Y4659" s="82">
        <f>Cal_051922a!$A$3</f>
        <v>20220519</v>
      </c>
      <c r="Z4659" s="694" t="s">
        <v>1528</v>
      </c>
      <c r="AA4659" s="372">
        <v>20220817</v>
      </c>
      <c r="AB4659" s="48"/>
      <c r="AC4659" s="43"/>
      <c r="AD4659" s="43"/>
      <c r="AE4659" s="689" t="s">
        <v>1250</v>
      </c>
      <c r="AF4659" s="628">
        <v>1</v>
      </c>
      <c r="AG4659" s="567" t="s">
        <v>1634</v>
      </c>
      <c r="AH4659" s="412" t="s">
        <v>1914</v>
      </c>
      <c r="AI4659" s="412" t="s">
        <v>1532</v>
      </c>
    </row>
    <row r="4660" spans="1:35" s="372" customFormat="1" x14ac:dyDescent="0.2">
      <c r="A4660" s="371" t="s">
        <v>1473</v>
      </c>
      <c r="B4660" s="462">
        <v>20220217</v>
      </c>
      <c r="C4660" s="623" t="s">
        <v>66</v>
      </c>
      <c r="D4660" s="373">
        <v>3</v>
      </c>
      <c r="E4660" s="373">
        <v>10</v>
      </c>
      <c r="F4660" s="107"/>
      <c r="G4660" s="107"/>
      <c r="H4660" s="373" t="s">
        <v>11</v>
      </c>
      <c r="I4660" s="373">
        <v>551</v>
      </c>
      <c r="J4660" s="373">
        <v>20</v>
      </c>
      <c r="K4660" s="372">
        <v>5</v>
      </c>
      <c r="L4660" s="372">
        <v>1</v>
      </c>
      <c r="M4660" s="372">
        <v>0</v>
      </c>
      <c r="N4660" s="375">
        <v>1</v>
      </c>
      <c r="O4660" s="82" t="str">
        <f>Cal_051922a!$E$2</f>
        <v>Cal_051922a</v>
      </c>
      <c r="P4660" s="158">
        <f>Cal_051922a!$Q$3</f>
        <v>1.8382409380942635</v>
      </c>
      <c r="Q4660" s="158">
        <f>Cal_051922a!$R$3</f>
        <v>0.56187208580813652</v>
      </c>
      <c r="R4660" s="376">
        <v>52.63</v>
      </c>
      <c r="S4660" s="376">
        <v>29.41</v>
      </c>
      <c r="T4660" s="158">
        <f t="shared" si="1399"/>
        <v>0.93766666666666676</v>
      </c>
      <c r="U4660" s="378">
        <f t="shared" si="1389"/>
        <v>51.692333333333337</v>
      </c>
      <c r="V4660" s="378">
        <f t="shared" si="1390"/>
        <v>28.472333333333335</v>
      </c>
      <c r="W4660" s="464">
        <f t="shared" si="1391"/>
        <v>0.25962806947692768</v>
      </c>
      <c r="X4660" s="464">
        <f t="shared" si="1392"/>
        <v>7.2306238792512242E-3</v>
      </c>
      <c r="Y4660" s="82">
        <f>Cal_051922a!$A$3</f>
        <v>20220519</v>
      </c>
      <c r="Z4660" s="694" t="s">
        <v>1528</v>
      </c>
      <c r="AA4660" s="372">
        <v>20220817</v>
      </c>
      <c r="AB4660" s="48"/>
      <c r="AC4660" s="43"/>
      <c r="AD4660" s="43"/>
      <c r="AE4660" s="689" t="s">
        <v>1250</v>
      </c>
      <c r="AF4660" s="628">
        <v>1</v>
      </c>
      <c r="AG4660" s="567" t="s">
        <v>1634</v>
      </c>
      <c r="AH4660" s="412" t="s">
        <v>1915</v>
      </c>
      <c r="AI4660" s="412" t="s">
        <v>1532</v>
      </c>
    </row>
    <row r="4661" spans="1:35" x14ac:dyDescent="0.2">
      <c r="A4661" t="s">
        <v>1473</v>
      </c>
      <c r="B4661" s="45">
        <v>20220217</v>
      </c>
      <c r="C4661" s="142" t="s">
        <v>66</v>
      </c>
      <c r="D4661" s="107">
        <v>3</v>
      </c>
      <c r="E4661" s="107">
        <v>13</v>
      </c>
      <c r="H4661" s="107" t="s">
        <v>10</v>
      </c>
      <c r="I4661" s="107">
        <v>290</v>
      </c>
      <c r="J4661" s="107">
        <v>0</v>
      </c>
      <c r="K4661" s="43">
        <v>5</v>
      </c>
      <c r="L4661" s="43">
        <v>1</v>
      </c>
      <c r="M4661" s="43">
        <v>0</v>
      </c>
      <c r="N4661" s="49">
        <v>1</v>
      </c>
      <c r="O4661" s="43" t="str">
        <f>Cal_051922a!$E$2</f>
        <v>Cal_051922a</v>
      </c>
      <c r="P4661" s="50">
        <f>Cal_051922a!$Q$3</f>
        <v>1.8382409380942635</v>
      </c>
      <c r="Q4661" s="50">
        <f>Cal_051922a!$R$3</f>
        <v>0.56187208580813652</v>
      </c>
      <c r="R4661" s="46">
        <v>108.9</v>
      </c>
      <c r="S4661" s="46">
        <v>66.95</v>
      </c>
      <c r="T4661" s="50">
        <f t="shared" ref="T4661" si="1400">AVERAGE(0.884,0.849,0.628,0.632,0.645,0.697)</f>
        <v>0.72250000000000003</v>
      </c>
      <c r="U4661" s="79">
        <f t="shared" si="1389"/>
        <v>108.17750000000001</v>
      </c>
      <c r="V4661" s="79">
        <f t="shared" si="1390"/>
        <v>66.227500000000006</v>
      </c>
      <c r="W4661" s="465">
        <f t="shared" si="1391"/>
        <v>0.891199624360832</v>
      </c>
      <c r="X4661" s="465">
        <f t="shared" si="1392"/>
        <v>0.28817086923182678</v>
      </c>
      <c r="Y4661" s="43">
        <f>Cal_051922a!$A$3</f>
        <v>20220519</v>
      </c>
      <c r="Z4661" s="86" t="s">
        <v>1612</v>
      </c>
      <c r="AA4661" s="43">
        <v>20221205</v>
      </c>
      <c r="AE4661" s="689" t="s">
        <v>1250</v>
      </c>
      <c r="AF4661" s="130">
        <v>1</v>
      </c>
      <c r="AG4661" s="130" t="s">
        <v>1634</v>
      </c>
      <c r="AH4661"/>
    </row>
    <row r="4662" spans="1:35" x14ac:dyDescent="0.2">
      <c r="A4662" t="s">
        <v>1473</v>
      </c>
      <c r="B4662" s="45">
        <v>20220217</v>
      </c>
      <c r="C4662" s="142" t="s">
        <v>66</v>
      </c>
      <c r="D4662" s="107">
        <v>3</v>
      </c>
      <c r="E4662" s="107">
        <v>13</v>
      </c>
      <c r="H4662" s="107" t="s">
        <v>11</v>
      </c>
      <c r="I4662" s="107">
        <v>290</v>
      </c>
      <c r="J4662" s="107">
        <v>0</v>
      </c>
      <c r="K4662" s="43">
        <v>5</v>
      </c>
      <c r="L4662" s="43">
        <v>1</v>
      </c>
      <c r="M4662" s="43">
        <v>0</v>
      </c>
      <c r="N4662" s="49">
        <v>1</v>
      </c>
      <c r="O4662" s="43" t="str">
        <f>Cal_051922a!$E$2</f>
        <v>Cal_051922a</v>
      </c>
      <c r="P4662" s="50">
        <f>Cal_051922a!$Q$3</f>
        <v>1.8382409380942635</v>
      </c>
      <c r="Q4662" s="50">
        <f>Cal_051922a!$R$3</f>
        <v>0.56187208580813652</v>
      </c>
      <c r="R4662" s="46">
        <v>133.1</v>
      </c>
      <c r="S4662" s="46">
        <v>82.57</v>
      </c>
      <c r="T4662" s="178">
        <f t="shared" ref="T4662" si="1401">AVERAGE(0.512,0.813,0.554,0.631,0.761,0.731)</f>
        <v>0.66699999999999993</v>
      </c>
      <c r="U4662" s="79">
        <f t="shared" si="1389"/>
        <v>132.43299999999999</v>
      </c>
      <c r="V4662" s="79">
        <f t="shared" si="1390"/>
        <v>81.902999999999992</v>
      </c>
      <c r="W4662" s="465">
        <f t="shared" si="1391"/>
        <v>1.0734759718463134</v>
      </c>
      <c r="X4662" s="465">
        <f t="shared" si="1392"/>
        <v>0.38504173660892871</v>
      </c>
      <c r="Y4662" s="43">
        <f>Cal_051922a!$A$3</f>
        <v>20220519</v>
      </c>
      <c r="Z4662" s="86" t="s">
        <v>1606</v>
      </c>
      <c r="AA4662" s="43">
        <v>20221205</v>
      </c>
      <c r="AE4662" s="689" t="s">
        <v>1250</v>
      </c>
      <c r="AF4662" s="130">
        <v>1</v>
      </c>
      <c r="AG4662" s="130" t="s">
        <v>1634</v>
      </c>
      <c r="AH4662"/>
    </row>
    <row r="4663" spans="1:35" x14ac:dyDescent="0.2">
      <c r="A4663" t="s">
        <v>1473</v>
      </c>
      <c r="B4663" s="45">
        <v>20220217</v>
      </c>
      <c r="C4663" s="142" t="s">
        <v>66</v>
      </c>
      <c r="D4663" s="107">
        <v>3</v>
      </c>
      <c r="E4663" s="107">
        <v>13</v>
      </c>
      <c r="H4663" s="107" t="s">
        <v>10</v>
      </c>
      <c r="I4663" s="107">
        <v>290</v>
      </c>
      <c r="J4663" s="107">
        <v>10</v>
      </c>
      <c r="K4663" s="43">
        <v>5</v>
      </c>
      <c r="L4663" s="43">
        <v>1</v>
      </c>
      <c r="M4663" s="43">
        <v>0</v>
      </c>
      <c r="N4663" s="49">
        <v>1</v>
      </c>
      <c r="O4663" s="43" t="str">
        <f>Cal_051922a!$E$2</f>
        <v>Cal_051922a</v>
      </c>
      <c r="P4663" s="50">
        <f>Cal_051922a!$Q$3</f>
        <v>1.8382409380942635</v>
      </c>
      <c r="Q4663" s="50">
        <f>Cal_051922a!$R$3</f>
        <v>0.56187208580813652</v>
      </c>
      <c r="R4663" s="46">
        <v>51.75</v>
      </c>
      <c r="S4663" s="46">
        <v>33.51</v>
      </c>
      <c r="T4663" s="50">
        <f t="shared" ref="T4663:T4664" si="1402">AVERAGE(0.653, 0.604, 0.527, 0.359, 0.519, 0.575)</f>
        <v>0.53949999999999998</v>
      </c>
      <c r="U4663" s="79">
        <f t="shared" si="1389"/>
        <v>51.210500000000003</v>
      </c>
      <c r="V4663" s="79">
        <f t="shared" si="1390"/>
        <v>32.970500000000001</v>
      </c>
      <c r="W4663" s="465">
        <f t="shared" si="1391"/>
        <v>0.38749657087822592</v>
      </c>
      <c r="X4663" s="465">
        <f t="shared" si="1392"/>
        <v>0.19963769900961159</v>
      </c>
      <c r="Y4663" s="43">
        <f>Cal_051922a!$A$3</f>
        <v>20220519</v>
      </c>
      <c r="Z4663" s="86" t="s">
        <v>2038</v>
      </c>
      <c r="AA4663" s="43">
        <v>20230221</v>
      </c>
      <c r="AE4663" s="689" t="s">
        <v>1250</v>
      </c>
      <c r="AF4663" s="130">
        <v>1</v>
      </c>
      <c r="AH4663"/>
    </row>
    <row r="4664" spans="1:35" x14ac:dyDescent="0.2">
      <c r="A4664" t="s">
        <v>1473</v>
      </c>
      <c r="B4664" s="45">
        <v>20220217</v>
      </c>
      <c r="C4664" s="142" t="s">
        <v>66</v>
      </c>
      <c r="D4664" s="107">
        <v>3</v>
      </c>
      <c r="E4664" s="107">
        <v>13</v>
      </c>
      <c r="H4664" s="107" t="s">
        <v>11</v>
      </c>
      <c r="I4664" s="107">
        <v>290</v>
      </c>
      <c r="J4664" s="107">
        <v>10</v>
      </c>
      <c r="K4664" s="43">
        <v>5</v>
      </c>
      <c r="L4664" s="43">
        <v>1</v>
      </c>
      <c r="M4664" s="43">
        <v>0</v>
      </c>
      <c r="N4664" s="49">
        <v>1</v>
      </c>
      <c r="O4664" s="43" t="str">
        <f>Cal_051922a!$E$2</f>
        <v>Cal_051922a</v>
      </c>
      <c r="P4664" s="50">
        <f>Cal_051922a!$Q$3</f>
        <v>1.8382409380942635</v>
      </c>
      <c r="Q4664" s="50">
        <f>Cal_051922a!$R$3</f>
        <v>0.56187208580813652</v>
      </c>
      <c r="R4664" s="46">
        <v>50.71</v>
      </c>
      <c r="S4664" s="46">
        <v>33.130000000000003</v>
      </c>
      <c r="T4664" s="50">
        <f t="shared" si="1402"/>
        <v>0.53949999999999998</v>
      </c>
      <c r="U4664" s="79">
        <f t="shared" si="1389"/>
        <v>50.170500000000004</v>
      </c>
      <c r="V4664" s="79">
        <f t="shared" si="1390"/>
        <v>32.590500000000006</v>
      </c>
      <c r="W4664" s="465">
        <f t="shared" si="1391"/>
        <v>0.3734753133793427</v>
      </c>
      <c r="X4664" s="465">
        <f t="shared" si="1392"/>
        <v>0.20689196715263497</v>
      </c>
      <c r="Y4664" s="43">
        <f>Cal_051922a!$A$3</f>
        <v>20220519</v>
      </c>
      <c r="Z4664" s="86" t="s">
        <v>2038</v>
      </c>
      <c r="AA4664" s="43">
        <v>20230221</v>
      </c>
      <c r="AE4664" s="689" t="s">
        <v>1250</v>
      </c>
      <c r="AF4664" s="130">
        <v>1</v>
      </c>
      <c r="AH4664"/>
    </row>
    <row r="4665" spans="1:35" s="82" customFormat="1" x14ac:dyDescent="0.2">
      <c r="A4665" s="155" t="s">
        <v>1473</v>
      </c>
      <c r="B4665" s="81">
        <v>20220217</v>
      </c>
      <c r="C4665" s="280" t="s">
        <v>66</v>
      </c>
      <c r="D4665" s="126">
        <v>3</v>
      </c>
      <c r="E4665" s="126">
        <v>13</v>
      </c>
      <c r="F4665" s="107"/>
      <c r="G4665" s="107"/>
      <c r="H4665" s="126" t="s">
        <v>10</v>
      </c>
      <c r="I4665" s="126">
        <v>293</v>
      </c>
      <c r="J4665" s="126">
        <v>5</v>
      </c>
      <c r="K4665" s="82">
        <v>5</v>
      </c>
      <c r="L4665" s="82">
        <v>1</v>
      </c>
      <c r="M4665" s="82">
        <v>0</v>
      </c>
      <c r="N4665" s="83">
        <v>1</v>
      </c>
      <c r="O4665" s="82" t="str">
        <f>Cal_051922a!$E$2</f>
        <v>Cal_051922a</v>
      </c>
      <c r="P4665" s="158">
        <f>Cal_051922a!$Q$3</f>
        <v>1.8382409380942635</v>
      </c>
      <c r="Q4665" s="158">
        <f>Cal_051922a!$R$3</f>
        <v>0.56187208580813652</v>
      </c>
      <c r="R4665" s="84">
        <v>45.8</v>
      </c>
      <c r="S4665" s="84">
        <v>26.98</v>
      </c>
      <c r="T4665" s="158">
        <f t="shared" ref="T4665:T4666" si="1403">AVERAGE(0.984, 0.838, 0.991)</f>
        <v>0.93766666666666676</v>
      </c>
      <c r="U4665" s="125">
        <f t="shared" si="1389"/>
        <v>44.862333333333332</v>
      </c>
      <c r="V4665" s="125">
        <f t="shared" si="1390"/>
        <v>26.042333333333335</v>
      </c>
      <c r="W4665" s="459">
        <f t="shared" si="1391"/>
        <v>0.39572457946739359</v>
      </c>
      <c r="X4665" s="459">
        <f t="shared" si="1392"/>
        <v>6.3285442230489403E-2</v>
      </c>
      <c r="Y4665" s="82">
        <f>Cal_051922a!$A$3</f>
        <v>20220519</v>
      </c>
      <c r="Z4665" s="694" t="s">
        <v>1528</v>
      </c>
      <c r="AA4665" s="372">
        <v>20220817</v>
      </c>
      <c r="AB4665" s="48"/>
      <c r="AC4665" s="43"/>
      <c r="AD4665" s="43"/>
      <c r="AE4665" s="689" t="s">
        <v>1250</v>
      </c>
      <c r="AF4665" s="567">
        <v>1</v>
      </c>
      <c r="AG4665" s="567" t="s">
        <v>1634</v>
      </c>
      <c r="AH4665" s="153" t="s">
        <v>174</v>
      </c>
      <c r="AI4665" s="412" t="s">
        <v>1532</v>
      </c>
    </row>
    <row r="4666" spans="1:35" s="82" customFormat="1" x14ac:dyDescent="0.2">
      <c r="A4666" s="155" t="s">
        <v>1473</v>
      </c>
      <c r="B4666" s="81">
        <v>20220217</v>
      </c>
      <c r="C4666" s="280" t="s">
        <v>66</v>
      </c>
      <c r="D4666" s="126">
        <v>3</v>
      </c>
      <c r="E4666" s="126">
        <v>13</v>
      </c>
      <c r="F4666" s="107"/>
      <c r="G4666" s="107"/>
      <c r="H4666" s="126" t="s">
        <v>11</v>
      </c>
      <c r="I4666" s="126">
        <v>293</v>
      </c>
      <c r="J4666" s="126">
        <v>5</v>
      </c>
      <c r="K4666" s="82">
        <v>5</v>
      </c>
      <c r="L4666" s="82">
        <v>1</v>
      </c>
      <c r="M4666" s="82">
        <v>0</v>
      </c>
      <c r="N4666" s="83">
        <v>1</v>
      </c>
      <c r="O4666" s="82" t="str">
        <f>Cal_051922a!$E$2</f>
        <v>Cal_051922a</v>
      </c>
      <c r="P4666" s="158">
        <f>Cal_051922a!$Q$3</f>
        <v>1.8382409380942635</v>
      </c>
      <c r="Q4666" s="158">
        <f>Cal_051922a!$R$3</f>
        <v>0.56187208580813652</v>
      </c>
      <c r="R4666" s="84">
        <v>38.36</v>
      </c>
      <c r="S4666" s="84">
        <v>22.66</v>
      </c>
      <c r="T4666" s="158">
        <f t="shared" si="1403"/>
        <v>0.93766666666666676</v>
      </c>
      <c r="U4666" s="125">
        <f t="shared" si="1389"/>
        <v>37.422333333333334</v>
      </c>
      <c r="V4666" s="125">
        <f t="shared" si="1390"/>
        <v>21.722333333333335</v>
      </c>
      <c r="W4666" s="459">
        <f t="shared" si="1391"/>
        <v>0.3301209297363486</v>
      </c>
      <c r="X4666" s="459">
        <f t="shared" si="1392"/>
        <v>5.2746786725130022E-2</v>
      </c>
      <c r="Y4666" s="82">
        <f>Cal_051922a!$A$3</f>
        <v>20220519</v>
      </c>
      <c r="Z4666" s="694" t="s">
        <v>1528</v>
      </c>
      <c r="AA4666" s="372">
        <v>20220817</v>
      </c>
      <c r="AB4666" s="48"/>
      <c r="AC4666" s="43"/>
      <c r="AD4666" s="43"/>
      <c r="AE4666" s="689" t="s">
        <v>1250</v>
      </c>
      <c r="AF4666" s="567">
        <v>1</v>
      </c>
      <c r="AG4666" s="567" t="s">
        <v>1634</v>
      </c>
      <c r="AH4666" s="153" t="s">
        <v>175</v>
      </c>
      <c r="AI4666" s="412" t="s">
        <v>1532</v>
      </c>
    </row>
    <row r="4667" spans="1:35" s="372" customFormat="1" x14ac:dyDescent="0.2">
      <c r="A4667" s="371" t="s">
        <v>1473</v>
      </c>
      <c r="B4667" s="462">
        <v>20220217</v>
      </c>
      <c r="C4667" s="623" t="s">
        <v>66</v>
      </c>
      <c r="D4667" s="373">
        <v>3</v>
      </c>
      <c r="E4667" s="373">
        <v>13</v>
      </c>
      <c r="F4667" s="107"/>
      <c r="G4667" s="107"/>
      <c r="H4667" s="373" t="s">
        <v>10</v>
      </c>
      <c r="I4667" s="373">
        <v>552</v>
      </c>
      <c r="J4667" s="373">
        <v>20</v>
      </c>
      <c r="K4667" s="372">
        <v>5</v>
      </c>
      <c r="L4667" s="372">
        <v>1</v>
      </c>
      <c r="M4667" s="372">
        <v>0</v>
      </c>
      <c r="N4667" s="375">
        <v>1</v>
      </c>
      <c r="O4667" s="82" t="str">
        <f>Cal_051922a!$E$2</f>
        <v>Cal_051922a</v>
      </c>
      <c r="P4667" s="158">
        <f>Cal_051922a!$Q$3</f>
        <v>1.8382409380942635</v>
      </c>
      <c r="Q4667" s="158">
        <f>Cal_051922a!$R$3</f>
        <v>0.56187208580813652</v>
      </c>
      <c r="R4667" s="376">
        <v>79.61</v>
      </c>
      <c r="S4667" s="376">
        <v>47.09</v>
      </c>
      <c r="T4667" s="158">
        <f t="shared" ref="T4667:T4668" si="1404">AVERAGE(0.762, 0.717, 0.571, 0.932, 0.547, 0.855)</f>
        <v>0.73066666666666669</v>
      </c>
      <c r="U4667" s="378">
        <f t="shared" si="1389"/>
        <v>78.879333333333335</v>
      </c>
      <c r="V4667" s="378">
        <f t="shared" si="1390"/>
        <v>46.359333333333339</v>
      </c>
      <c r="W4667" s="464">
        <f t="shared" si="1391"/>
        <v>0.36295475192267079</v>
      </c>
      <c r="X4667" s="464">
        <f t="shared" si="1392"/>
        <v>7.0763799809374417E-2</v>
      </c>
      <c r="Y4667" s="82">
        <f>Cal_051922a!$A$3</f>
        <v>20220519</v>
      </c>
      <c r="Z4667" s="694" t="s">
        <v>1536</v>
      </c>
      <c r="AA4667" s="372">
        <v>20220818</v>
      </c>
      <c r="AB4667" s="48"/>
      <c r="AC4667" s="43"/>
      <c r="AD4667" s="43"/>
      <c r="AE4667" s="689" t="s">
        <v>1250</v>
      </c>
      <c r="AF4667" s="628">
        <v>1</v>
      </c>
      <c r="AG4667" s="567" t="s">
        <v>1634</v>
      </c>
      <c r="AH4667" s="412" t="s">
        <v>180</v>
      </c>
      <c r="AI4667" s="371"/>
    </row>
    <row r="4668" spans="1:35" s="610" customFormat="1" ht="13.5" thickBot="1" x14ac:dyDescent="0.25">
      <c r="A4668" s="613" t="s">
        <v>1473</v>
      </c>
      <c r="B4668" s="611">
        <v>20220217</v>
      </c>
      <c r="C4668" s="624" t="s">
        <v>66</v>
      </c>
      <c r="D4668" s="612">
        <v>3</v>
      </c>
      <c r="E4668" s="612">
        <v>13</v>
      </c>
      <c r="F4668" s="140"/>
      <c r="G4668" s="140"/>
      <c r="H4668" s="612" t="s">
        <v>11</v>
      </c>
      <c r="I4668" s="612">
        <v>550</v>
      </c>
      <c r="J4668" s="612">
        <v>20</v>
      </c>
      <c r="K4668" s="610">
        <v>5</v>
      </c>
      <c r="L4668" s="610">
        <v>1</v>
      </c>
      <c r="M4668" s="610">
        <v>0</v>
      </c>
      <c r="N4668" s="614">
        <v>1</v>
      </c>
      <c r="O4668" s="82" t="str">
        <f>Cal_051922a!$E$2</f>
        <v>Cal_051922a</v>
      </c>
      <c r="P4668" s="158">
        <f>Cal_051922a!$Q$3</f>
        <v>1.8382409380942635</v>
      </c>
      <c r="Q4668" s="158">
        <f>Cal_051922a!$R$3</f>
        <v>0.56187208580813652</v>
      </c>
      <c r="R4668" s="626">
        <v>60.06</v>
      </c>
      <c r="S4668" s="626">
        <v>35.35</v>
      </c>
      <c r="T4668" s="158">
        <f t="shared" si="1404"/>
        <v>0.73066666666666669</v>
      </c>
      <c r="U4668" s="378">
        <f t="shared" si="1389"/>
        <v>59.329333333333338</v>
      </c>
      <c r="V4668" s="378">
        <f t="shared" si="1390"/>
        <v>34.619333333333337</v>
      </c>
      <c r="W4668" s="464">
        <f t="shared" si="1391"/>
        <v>0.27679043832299433</v>
      </c>
      <c r="X4668" s="464">
        <f t="shared" si="1392"/>
        <v>4.8271338951423159E-2</v>
      </c>
      <c r="Y4668" s="82">
        <f>Cal_051922a!$A$3</f>
        <v>20220519</v>
      </c>
      <c r="Z4668" s="694" t="s">
        <v>1536</v>
      </c>
      <c r="AA4668" s="372">
        <v>20220818</v>
      </c>
      <c r="AB4668" s="121"/>
      <c r="AC4668" s="115"/>
      <c r="AD4668" s="115"/>
      <c r="AE4668" s="689" t="s">
        <v>1250</v>
      </c>
      <c r="AF4668" s="633">
        <v>1</v>
      </c>
      <c r="AG4668" s="567" t="s">
        <v>1634</v>
      </c>
      <c r="AH4668" s="622" t="s">
        <v>181</v>
      </c>
      <c r="AI4668" s="613"/>
    </row>
    <row r="4669" spans="1:35" x14ac:dyDescent="0.2">
      <c r="A4669" t="s">
        <v>1473</v>
      </c>
      <c r="B4669" s="45">
        <v>20220217</v>
      </c>
      <c r="C4669" s="142" t="s">
        <v>67</v>
      </c>
      <c r="D4669" s="107">
        <v>6</v>
      </c>
      <c r="E4669" s="107">
        <v>2</v>
      </c>
      <c r="H4669" s="107" t="s">
        <v>10</v>
      </c>
      <c r="I4669" s="107">
        <v>290</v>
      </c>
      <c r="J4669" s="107">
        <v>0</v>
      </c>
      <c r="K4669" s="43">
        <v>5</v>
      </c>
      <c r="L4669" s="43">
        <v>1</v>
      </c>
      <c r="M4669" s="43">
        <v>0</v>
      </c>
      <c r="N4669" s="49">
        <v>1</v>
      </c>
      <c r="O4669" s="43" t="str">
        <f>Cal_051922a!$E$2</f>
        <v>Cal_051922a</v>
      </c>
      <c r="P4669" s="50">
        <f>Cal_051922a!$Q$3</f>
        <v>1.8382409380942635</v>
      </c>
      <c r="Q4669" s="50">
        <f>Cal_051922a!$R$3</f>
        <v>0.56187208580813652</v>
      </c>
      <c r="R4669" s="46">
        <v>187.6</v>
      </c>
      <c r="S4669" s="46">
        <v>115.2</v>
      </c>
      <c r="T4669" s="50">
        <f t="shared" ref="T4669:T4676" si="1405">AVERAGE(0.884,0.849,0.628,0.632,0.645,0.697)</f>
        <v>0.72250000000000003</v>
      </c>
      <c r="U4669" s="79">
        <f t="shared" si="1389"/>
        <v>186.8775</v>
      </c>
      <c r="V4669" s="79">
        <f t="shared" si="1390"/>
        <v>114.47750000000001</v>
      </c>
      <c r="W4669" s="465">
        <f t="shared" si="1391"/>
        <v>1.5380894589683964</v>
      </c>
      <c r="X4669" s="465">
        <f t="shared" si="1392"/>
        <v>0.50051060415120818</v>
      </c>
      <c r="Y4669" s="43">
        <f>Cal_051922a!$A$3</f>
        <v>20220519</v>
      </c>
      <c r="Z4669" s="86" t="s">
        <v>1612</v>
      </c>
      <c r="AA4669" s="43">
        <v>20221205</v>
      </c>
      <c r="AE4669" s="689" t="s">
        <v>1250</v>
      </c>
      <c r="AF4669" s="130">
        <v>1</v>
      </c>
      <c r="AG4669" s="130" t="s">
        <v>1634</v>
      </c>
      <c r="AH4669"/>
    </row>
    <row r="4670" spans="1:35" x14ac:dyDescent="0.2">
      <c r="A4670" t="s">
        <v>1473</v>
      </c>
      <c r="B4670" s="45">
        <v>20220217</v>
      </c>
      <c r="C4670" s="142" t="s">
        <v>67</v>
      </c>
      <c r="D4670" s="107">
        <v>6</v>
      </c>
      <c r="E4670" s="107">
        <v>2</v>
      </c>
      <c r="H4670" s="107" t="s">
        <v>11</v>
      </c>
      <c r="I4670" s="107">
        <v>290</v>
      </c>
      <c r="J4670" s="107">
        <v>0</v>
      </c>
      <c r="K4670" s="43">
        <v>5</v>
      </c>
      <c r="L4670" s="43">
        <v>1</v>
      </c>
      <c r="M4670" s="43">
        <v>0</v>
      </c>
      <c r="N4670" s="49">
        <v>1</v>
      </c>
      <c r="O4670" s="43" t="str">
        <f>Cal_051922a!$E$2</f>
        <v>Cal_051922a</v>
      </c>
      <c r="P4670" s="50">
        <f>Cal_051922a!$Q$3</f>
        <v>1.8382409380942635</v>
      </c>
      <c r="Q4670" s="50">
        <f>Cal_051922a!$R$3</f>
        <v>0.56187208580813652</v>
      </c>
      <c r="R4670" s="46">
        <v>204.4</v>
      </c>
      <c r="S4670" s="46">
        <v>124.1</v>
      </c>
      <c r="T4670" s="50">
        <f t="shared" si="1405"/>
        <v>0.72250000000000003</v>
      </c>
      <c r="U4670" s="79">
        <f t="shared" si="1389"/>
        <v>203.67750000000001</v>
      </c>
      <c r="V4670" s="79">
        <f t="shared" si="1390"/>
        <v>123.3775</v>
      </c>
      <c r="W4670" s="465">
        <f t="shared" si="1391"/>
        <v>1.70591966236412</v>
      </c>
      <c r="X4670" s="465">
        <f t="shared" si="1392"/>
        <v>0.4911704146164132</v>
      </c>
      <c r="Y4670" s="43">
        <f>Cal_051922a!$A$3</f>
        <v>20220519</v>
      </c>
      <c r="Z4670" s="86" t="s">
        <v>1612</v>
      </c>
      <c r="AA4670" s="43">
        <v>20221205</v>
      </c>
      <c r="AE4670" s="689" t="s">
        <v>1250</v>
      </c>
      <c r="AF4670" s="130">
        <v>1</v>
      </c>
      <c r="AG4670" s="130" t="s">
        <v>1634</v>
      </c>
      <c r="AH4670"/>
    </row>
    <row r="4671" spans="1:35" x14ac:dyDescent="0.2">
      <c r="A4671" t="s">
        <v>1473</v>
      </c>
      <c r="B4671" s="45">
        <v>20220217</v>
      </c>
      <c r="C4671" s="142" t="s">
        <v>67</v>
      </c>
      <c r="D4671" s="107">
        <v>6</v>
      </c>
      <c r="E4671" s="107">
        <v>4</v>
      </c>
      <c r="H4671" s="107" t="s">
        <v>10</v>
      </c>
      <c r="I4671" s="107">
        <v>290</v>
      </c>
      <c r="J4671" s="107">
        <v>0</v>
      </c>
      <c r="K4671" s="43">
        <v>5</v>
      </c>
      <c r="L4671" s="43">
        <v>1</v>
      </c>
      <c r="M4671" s="43">
        <v>0</v>
      </c>
      <c r="N4671" s="49">
        <v>1</v>
      </c>
      <c r="O4671" s="43" t="str">
        <f>Cal_051922a!$E$2</f>
        <v>Cal_051922a</v>
      </c>
      <c r="P4671" s="50">
        <f>Cal_051922a!$Q$3</f>
        <v>1.8382409380942635</v>
      </c>
      <c r="Q4671" s="50">
        <f>Cal_051922a!$R$3</f>
        <v>0.56187208580813652</v>
      </c>
      <c r="R4671" s="46">
        <v>144.19999999999999</v>
      </c>
      <c r="S4671" s="46">
        <v>90.72</v>
      </c>
      <c r="T4671" s="50">
        <f t="shared" si="1405"/>
        <v>0.72250000000000003</v>
      </c>
      <c r="U4671" s="79">
        <f t="shared" si="1389"/>
        <v>143.47749999999999</v>
      </c>
      <c r="V4671" s="79">
        <f t="shared" si="1390"/>
        <v>89.997500000000002</v>
      </c>
      <c r="W4671" s="465">
        <f t="shared" si="1391"/>
        <v>1.136146744000412</v>
      </c>
      <c r="X4671" s="465">
        <f t="shared" si="1392"/>
        <v>0.46651674166800822</v>
      </c>
      <c r="Y4671" s="43">
        <f>Cal_051922a!$A$3</f>
        <v>20220519</v>
      </c>
      <c r="Z4671" s="86" t="s">
        <v>1612</v>
      </c>
      <c r="AA4671" s="43">
        <v>20221205</v>
      </c>
      <c r="AE4671" s="689" t="s">
        <v>1250</v>
      </c>
      <c r="AF4671" s="130">
        <v>1</v>
      </c>
      <c r="AG4671" s="130" t="s">
        <v>1634</v>
      </c>
      <c r="AH4671"/>
    </row>
    <row r="4672" spans="1:35" x14ac:dyDescent="0.2">
      <c r="A4672" t="s">
        <v>1473</v>
      </c>
      <c r="B4672" s="45">
        <v>20220217</v>
      </c>
      <c r="C4672" s="142" t="s">
        <v>67</v>
      </c>
      <c r="D4672" s="107">
        <v>6</v>
      </c>
      <c r="E4672" s="107">
        <v>4</v>
      </c>
      <c r="H4672" s="107" t="s">
        <v>11</v>
      </c>
      <c r="I4672" s="107">
        <v>290</v>
      </c>
      <c r="J4672" s="107">
        <v>0</v>
      </c>
      <c r="K4672" s="43">
        <v>5</v>
      </c>
      <c r="L4672" s="43">
        <v>1</v>
      </c>
      <c r="M4672" s="43">
        <v>0</v>
      </c>
      <c r="N4672" s="49">
        <v>1</v>
      </c>
      <c r="O4672" s="43" t="str">
        <f>Cal_051922a!$E$2</f>
        <v>Cal_051922a</v>
      </c>
      <c r="P4672" s="50">
        <f>Cal_051922a!$Q$3</f>
        <v>1.8382409380942635</v>
      </c>
      <c r="Q4672" s="50">
        <f>Cal_051922a!$R$3</f>
        <v>0.56187208580813652</v>
      </c>
      <c r="R4672" s="46">
        <v>156.6</v>
      </c>
      <c r="S4672" s="46">
        <v>96.95</v>
      </c>
      <c r="T4672" s="50">
        <f t="shared" si="1405"/>
        <v>0.72250000000000003</v>
      </c>
      <c r="U4672" s="79">
        <f t="shared" si="1389"/>
        <v>155.8775</v>
      </c>
      <c r="V4672" s="79">
        <f t="shared" si="1390"/>
        <v>96.227500000000006</v>
      </c>
      <c r="W4672" s="465">
        <f t="shared" si="1391"/>
        <v>1.267224257285426</v>
      </c>
      <c r="X4672" s="465">
        <f t="shared" si="1392"/>
        <v>0.4463822380856447</v>
      </c>
      <c r="Y4672" s="43">
        <f>Cal_051922a!$A$3</f>
        <v>20220519</v>
      </c>
      <c r="Z4672" s="86" t="s">
        <v>1612</v>
      </c>
      <c r="AA4672" s="43">
        <v>20221205</v>
      </c>
      <c r="AE4672" s="689" t="s">
        <v>1250</v>
      </c>
      <c r="AF4672" s="130">
        <v>1</v>
      </c>
      <c r="AG4672" s="130" t="s">
        <v>1634</v>
      </c>
      <c r="AH4672"/>
    </row>
    <row r="4673" spans="1:35" x14ac:dyDescent="0.2">
      <c r="A4673" t="s">
        <v>1473</v>
      </c>
      <c r="B4673" s="45">
        <v>20220217</v>
      </c>
      <c r="C4673" s="142" t="s">
        <v>67</v>
      </c>
      <c r="D4673" s="107">
        <v>6</v>
      </c>
      <c r="E4673" s="107">
        <v>6</v>
      </c>
      <c r="H4673" s="107" t="s">
        <v>10</v>
      </c>
      <c r="I4673" s="107">
        <v>290</v>
      </c>
      <c r="J4673" s="107">
        <v>0</v>
      </c>
      <c r="K4673" s="43">
        <v>5</v>
      </c>
      <c r="L4673" s="43">
        <v>1</v>
      </c>
      <c r="M4673" s="43">
        <v>0</v>
      </c>
      <c r="N4673" s="49">
        <v>1</v>
      </c>
      <c r="O4673" s="43" t="str">
        <f>Cal_051922a!$E$2</f>
        <v>Cal_051922a</v>
      </c>
      <c r="P4673" s="50">
        <f>Cal_051922a!$Q$3</f>
        <v>1.8382409380942635</v>
      </c>
      <c r="Q4673" s="50">
        <f>Cal_051922a!$R$3</f>
        <v>0.56187208580813652</v>
      </c>
      <c r="R4673" s="46">
        <v>157.4</v>
      </c>
      <c r="S4673" s="46">
        <v>97.73</v>
      </c>
      <c r="T4673" s="50">
        <f t="shared" si="1405"/>
        <v>0.72250000000000003</v>
      </c>
      <c r="U4673" s="79">
        <f t="shared" si="1389"/>
        <v>156.67750000000001</v>
      </c>
      <c r="V4673" s="79">
        <f t="shared" si="1390"/>
        <v>97.007500000000007</v>
      </c>
      <c r="W4673" s="465">
        <f t="shared" si="1391"/>
        <v>1.2676491438763013</v>
      </c>
      <c r="X4673" s="465">
        <f t="shared" si="1392"/>
        <v>0.4598474875410079</v>
      </c>
      <c r="Y4673" s="43">
        <f>Cal_051922a!$A$3</f>
        <v>20220519</v>
      </c>
      <c r="Z4673" s="86" t="s">
        <v>1612</v>
      </c>
      <c r="AA4673" s="43">
        <v>20221205</v>
      </c>
      <c r="AE4673" s="689" t="s">
        <v>1250</v>
      </c>
      <c r="AF4673" s="130">
        <v>1</v>
      </c>
      <c r="AG4673" s="130" t="s">
        <v>1634</v>
      </c>
      <c r="AH4673"/>
    </row>
    <row r="4674" spans="1:35" x14ac:dyDescent="0.2">
      <c r="A4674" t="s">
        <v>1473</v>
      </c>
      <c r="B4674" s="45">
        <v>20220217</v>
      </c>
      <c r="C4674" s="142" t="s">
        <v>67</v>
      </c>
      <c r="D4674" s="107">
        <v>6</v>
      </c>
      <c r="E4674" s="107">
        <v>6</v>
      </c>
      <c r="H4674" s="107" t="s">
        <v>11</v>
      </c>
      <c r="I4674" s="107">
        <v>290</v>
      </c>
      <c r="J4674" s="107">
        <v>0</v>
      </c>
      <c r="K4674" s="43">
        <v>5</v>
      </c>
      <c r="L4674" s="43">
        <v>1</v>
      </c>
      <c r="M4674" s="43">
        <v>0</v>
      </c>
      <c r="N4674" s="49">
        <v>1</v>
      </c>
      <c r="O4674" s="43" t="str">
        <f>Cal_051922a!$E$2</f>
        <v>Cal_051922a</v>
      </c>
      <c r="P4674" s="50">
        <f>Cal_051922a!$Q$3</f>
        <v>1.8382409380942635</v>
      </c>
      <c r="Q4674" s="50">
        <f>Cal_051922a!$R$3</f>
        <v>0.56187208580813652</v>
      </c>
      <c r="R4674" s="46">
        <v>159.5</v>
      </c>
      <c r="S4674" s="46">
        <v>97.94</v>
      </c>
      <c r="T4674" s="50">
        <f t="shared" si="1405"/>
        <v>0.72250000000000003</v>
      </c>
      <c r="U4674" s="79">
        <f t="shared" si="1389"/>
        <v>158.7775</v>
      </c>
      <c r="V4674" s="79">
        <f t="shared" si="1390"/>
        <v>97.217500000000001</v>
      </c>
      <c r="W4674" s="465">
        <f t="shared" si="1391"/>
        <v>1.3078009267140123</v>
      </c>
      <c r="X4674" s="465">
        <f t="shared" si="1392"/>
        <v>0.42343535671574545</v>
      </c>
      <c r="Y4674" s="43">
        <f>Cal_051922a!$A$3</f>
        <v>20220519</v>
      </c>
      <c r="Z4674" s="86" t="s">
        <v>1612</v>
      </c>
      <c r="AA4674" s="43">
        <v>20221205</v>
      </c>
      <c r="AE4674" s="689" t="s">
        <v>1250</v>
      </c>
      <c r="AF4674" s="130">
        <v>1</v>
      </c>
      <c r="AG4674" s="130" t="s">
        <v>1634</v>
      </c>
      <c r="AH4674"/>
    </row>
    <row r="4675" spans="1:35" x14ac:dyDescent="0.2">
      <c r="A4675" t="s">
        <v>1473</v>
      </c>
      <c r="B4675" s="45">
        <v>20220217</v>
      </c>
      <c r="C4675" s="142" t="s">
        <v>67</v>
      </c>
      <c r="D4675" s="107">
        <v>6</v>
      </c>
      <c r="E4675" s="107">
        <v>7</v>
      </c>
      <c r="H4675" s="107" t="s">
        <v>10</v>
      </c>
      <c r="I4675" s="107">
        <v>290</v>
      </c>
      <c r="J4675" s="107">
        <v>0</v>
      </c>
      <c r="K4675" s="43">
        <v>5</v>
      </c>
      <c r="L4675" s="43">
        <v>1</v>
      </c>
      <c r="M4675" s="43">
        <v>0</v>
      </c>
      <c r="N4675" s="49">
        <v>1</v>
      </c>
      <c r="O4675" s="43" t="str">
        <f>Cal_051922a!$E$2</f>
        <v>Cal_051922a</v>
      </c>
      <c r="P4675" s="50">
        <f>Cal_051922a!$Q$3</f>
        <v>1.8382409380942635</v>
      </c>
      <c r="Q4675" s="50">
        <f>Cal_051922a!$R$3</f>
        <v>0.56187208580813652</v>
      </c>
      <c r="R4675" s="46">
        <v>184.1</v>
      </c>
      <c r="S4675" s="46">
        <v>113.9</v>
      </c>
      <c r="T4675" s="50">
        <f t="shared" si="1405"/>
        <v>0.72250000000000003</v>
      </c>
      <c r="U4675" s="79">
        <f t="shared" si="1389"/>
        <v>183.3775</v>
      </c>
      <c r="V4675" s="79">
        <f t="shared" si="1390"/>
        <v>113.17750000000001</v>
      </c>
      <c r="W4675" s="465">
        <f t="shared" si="1391"/>
        <v>1.4913519339721191</v>
      </c>
      <c r="X4675" s="465">
        <f t="shared" si="1392"/>
        <v>0.52409790240375409</v>
      </c>
      <c r="Y4675" s="43">
        <f>Cal_051922a!$A$3</f>
        <v>20220519</v>
      </c>
      <c r="Z4675" s="86" t="s">
        <v>1612</v>
      </c>
      <c r="AA4675" s="43">
        <v>20221205</v>
      </c>
      <c r="AE4675" s="689" t="s">
        <v>1250</v>
      </c>
      <c r="AF4675" s="130">
        <v>1</v>
      </c>
      <c r="AG4675" s="130" t="s">
        <v>1634</v>
      </c>
      <c r="AH4675"/>
    </row>
    <row r="4676" spans="1:35" x14ac:dyDescent="0.2">
      <c r="A4676" t="s">
        <v>1473</v>
      </c>
      <c r="B4676" s="45">
        <v>20220217</v>
      </c>
      <c r="C4676" s="142" t="s">
        <v>67</v>
      </c>
      <c r="D4676" s="107">
        <v>6</v>
      </c>
      <c r="E4676" s="107">
        <v>7</v>
      </c>
      <c r="H4676" s="107" t="s">
        <v>11</v>
      </c>
      <c r="I4676" s="107">
        <v>290</v>
      </c>
      <c r="J4676" s="107">
        <v>0</v>
      </c>
      <c r="K4676" s="43">
        <v>5</v>
      </c>
      <c r="L4676" s="43">
        <v>1</v>
      </c>
      <c r="M4676" s="43">
        <v>0</v>
      </c>
      <c r="N4676" s="49">
        <v>1</v>
      </c>
      <c r="O4676" s="43" t="str">
        <f>Cal_051922a!$E$2</f>
        <v>Cal_051922a</v>
      </c>
      <c r="P4676" s="50">
        <f>Cal_051922a!$Q$3</f>
        <v>1.8382409380942635</v>
      </c>
      <c r="Q4676" s="50">
        <f>Cal_051922a!$R$3</f>
        <v>0.56187208580813652</v>
      </c>
      <c r="R4676" s="46">
        <v>183.1</v>
      </c>
      <c r="S4676" s="46">
        <v>109.6</v>
      </c>
      <c r="T4676" s="50">
        <f t="shared" si="1405"/>
        <v>0.72250000000000003</v>
      </c>
      <c r="U4676" s="79">
        <f t="shared" si="1389"/>
        <v>182.3775</v>
      </c>
      <c r="V4676" s="79">
        <f t="shared" si="1390"/>
        <v>108.8775</v>
      </c>
      <c r="W4676" s="465">
        <f t="shared" si="1391"/>
        <v>1.5614582214665353</v>
      </c>
      <c r="X4676" s="465">
        <f t="shared" si="1392"/>
        <v>0.37741778798776549</v>
      </c>
      <c r="Y4676" s="43">
        <f>Cal_051922a!$A$3</f>
        <v>20220519</v>
      </c>
      <c r="Z4676" s="86" t="s">
        <v>1612</v>
      </c>
      <c r="AA4676" s="43">
        <v>20221205</v>
      </c>
      <c r="AE4676" s="689" t="s">
        <v>1250</v>
      </c>
      <c r="AF4676" s="130">
        <v>1</v>
      </c>
      <c r="AG4676" s="130" t="s">
        <v>1634</v>
      </c>
      <c r="AH4676"/>
    </row>
    <row r="4677" spans="1:35" x14ac:dyDescent="0.2">
      <c r="A4677" t="s">
        <v>1473</v>
      </c>
      <c r="B4677" s="45">
        <v>20220217</v>
      </c>
      <c r="C4677" s="142" t="s">
        <v>67</v>
      </c>
      <c r="D4677" s="107">
        <v>6</v>
      </c>
      <c r="E4677" s="107">
        <v>7</v>
      </c>
      <c r="H4677" s="107" t="s">
        <v>10</v>
      </c>
      <c r="I4677" s="107">
        <v>290</v>
      </c>
      <c r="J4677" s="107">
        <v>10</v>
      </c>
      <c r="K4677" s="43">
        <v>5</v>
      </c>
      <c r="L4677" s="43">
        <v>1</v>
      </c>
      <c r="M4677" s="43">
        <v>0</v>
      </c>
      <c r="N4677" s="49">
        <v>1</v>
      </c>
      <c r="O4677" s="43" t="str">
        <f>Cal_051922a!$E$2</f>
        <v>Cal_051922a</v>
      </c>
      <c r="P4677" s="50">
        <f>Cal_051922a!$Q$3</f>
        <v>1.8382409380942635</v>
      </c>
      <c r="Q4677" s="50">
        <f>Cal_051922a!$R$3</f>
        <v>0.56187208580813652</v>
      </c>
      <c r="R4677" s="46">
        <v>63.16</v>
      </c>
      <c r="S4677" s="46">
        <v>42.11</v>
      </c>
      <c r="T4677" s="50">
        <f t="shared" ref="T4677:T4678" si="1406">AVERAGE(0.653, 0.604, 0.527, 0.359, 0.519, 0.575)</f>
        <v>0.53949999999999998</v>
      </c>
      <c r="U4677" s="79">
        <f t="shared" si="1389"/>
        <v>62.6205</v>
      </c>
      <c r="V4677" s="79">
        <f t="shared" si="1390"/>
        <v>41.570500000000003</v>
      </c>
      <c r="W4677" s="465">
        <f t="shared" si="1391"/>
        <v>0.44719313689619811</v>
      </c>
      <c r="X4677" s="465">
        <f t="shared" si="1392"/>
        <v>0.29308878683478418</v>
      </c>
      <c r="Y4677" s="43">
        <f>Cal_051922a!$A$3</f>
        <v>20220519</v>
      </c>
      <c r="Z4677" s="86" t="s">
        <v>2038</v>
      </c>
      <c r="AA4677" s="43">
        <v>20230221</v>
      </c>
      <c r="AE4677" s="689" t="s">
        <v>1250</v>
      </c>
      <c r="AF4677" s="130">
        <v>1</v>
      </c>
      <c r="AH4677"/>
    </row>
    <row r="4678" spans="1:35" x14ac:dyDescent="0.2">
      <c r="A4678" t="s">
        <v>1473</v>
      </c>
      <c r="B4678" s="45">
        <v>20220217</v>
      </c>
      <c r="C4678" s="142" t="s">
        <v>67</v>
      </c>
      <c r="D4678" s="107">
        <v>6</v>
      </c>
      <c r="E4678" s="107">
        <v>7</v>
      </c>
      <c r="H4678" s="107" t="s">
        <v>11</v>
      </c>
      <c r="I4678" s="107">
        <v>290</v>
      </c>
      <c r="J4678" s="107">
        <v>10</v>
      </c>
      <c r="K4678" s="43">
        <v>5</v>
      </c>
      <c r="L4678" s="43">
        <v>1</v>
      </c>
      <c r="M4678" s="43">
        <v>0</v>
      </c>
      <c r="N4678" s="49">
        <v>1</v>
      </c>
      <c r="O4678" s="43" t="str">
        <f>Cal_051922a!$E$2</f>
        <v>Cal_051922a</v>
      </c>
      <c r="P4678" s="50">
        <f>Cal_051922a!$Q$3</f>
        <v>1.8382409380942635</v>
      </c>
      <c r="Q4678" s="50">
        <f>Cal_051922a!$R$3</f>
        <v>0.56187208580813652</v>
      </c>
      <c r="R4678" s="46">
        <v>68.98</v>
      </c>
      <c r="S4678" s="46">
        <v>45.24</v>
      </c>
      <c r="T4678" s="50">
        <f t="shared" si="1406"/>
        <v>0.53949999999999998</v>
      </c>
      <c r="U4678" s="79">
        <f t="shared" si="1389"/>
        <v>68.4405</v>
      </c>
      <c r="V4678" s="79">
        <f t="shared" si="1390"/>
        <v>44.700500000000005</v>
      </c>
      <c r="W4678" s="465">
        <f t="shared" si="1391"/>
        <v>0.50434038336891884</v>
      </c>
      <c r="X4678" s="465">
        <f t="shared" si="1392"/>
        <v>0.29168016321427759</v>
      </c>
      <c r="Y4678" s="43">
        <f>Cal_051922a!$A$3</f>
        <v>20220519</v>
      </c>
      <c r="Z4678" s="86" t="s">
        <v>2038</v>
      </c>
      <c r="AA4678" s="43">
        <v>20230221</v>
      </c>
      <c r="AE4678" s="689" t="s">
        <v>1250</v>
      </c>
      <c r="AF4678" s="130">
        <v>1</v>
      </c>
      <c r="AH4678"/>
    </row>
    <row r="4679" spans="1:35" s="82" customFormat="1" x14ac:dyDescent="0.2">
      <c r="A4679" s="155" t="s">
        <v>1473</v>
      </c>
      <c r="B4679" s="81">
        <v>20220217</v>
      </c>
      <c r="C4679" s="280" t="s">
        <v>67</v>
      </c>
      <c r="D4679" s="126">
        <v>6</v>
      </c>
      <c r="E4679" s="126">
        <v>7</v>
      </c>
      <c r="F4679" s="107"/>
      <c r="G4679" s="107"/>
      <c r="H4679" s="126" t="s">
        <v>10</v>
      </c>
      <c r="I4679" s="126">
        <v>295</v>
      </c>
      <c r="J4679" s="126">
        <v>5</v>
      </c>
      <c r="K4679" s="82">
        <v>5</v>
      </c>
      <c r="L4679" s="82">
        <v>1</v>
      </c>
      <c r="M4679" s="82">
        <v>0</v>
      </c>
      <c r="N4679" s="83">
        <v>1</v>
      </c>
      <c r="O4679" s="82" t="str">
        <f>Cal_051922a!$E$2</f>
        <v>Cal_051922a</v>
      </c>
      <c r="P4679" s="158">
        <f>Cal_051922a!$Q$3</f>
        <v>1.8382409380942635</v>
      </c>
      <c r="Q4679" s="158">
        <f>Cal_051922a!$R$3</f>
        <v>0.56187208580813652</v>
      </c>
      <c r="R4679" s="84">
        <v>76.290000000000006</v>
      </c>
      <c r="S4679" s="84">
        <v>42.8</v>
      </c>
      <c r="T4679" s="158">
        <f t="shared" ref="T4679:T4682" si="1407">AVERAGE(0.984, 0.838, 0.991)</f>
        <v>0.93766666666666676</v>
      </c>
      <c r="U4679" s="125">
        <f t="shared" si="1389"/>
        <v>75.352333333333334</v>
      </c>
      <c r="V4679" s="125">
        <f t="shared" si="1390"/>
        <v>41.862333333333332</v>
      </c>
      <c r="W4679" s="459">
        <f t="shared" si="1391"/>
        <v>0.69941373885415148</v>
      </c>
      <c r="X4679" s="459">
        <f t="shared" si="1392"/>
        <v>3.3429879189169294E-2</v>
      </c>
      <c r="Y4679" s="82">
        <f>Cal_051922a!$A$3</f>
        <v>20220519</v>
      </c>
      <c r="Z4679" s="694" t="s">
        <v>1528</v>
      </c>
      <c r="AA4679" s="372">
        <v>20220817</v>
      </c>
      <c r="AB4679" s="48"/>
      <c r="AC4679" s="43"/>
      <c r="AD4679" s="43"/>
      <c r="AE4679" s="689" t="s">
        <v>1250</v>
      </c>
      <c r="AF4679" s="567">
        <v>1</v>
      </c>
      <c r="AG4679" s="130" t="s">
        <v>1634</v>
      </c>
      <c r="AH4679" s="153" t="s">
        <v>1918</v>
      </c>
      <c r="AI4679" s="412" t="s">
        <v>1532</v>
      </c>
    </row>
    <row r="4680" spans="1:35" s="82" customFormat="1" x14ac:dyDescent="0.2">
      <c r="A4680" s="155" t="s">
        <v>1473</v>
      </c>
      <c r="B4680" s="81">
        <v>20220217</v>
      </c>
      <c r="C4680" s="280" t="s">
        <v>67</v>
      </c>
      <c r="D4680" s="126">
        <v>6</v>
      </c>
      <c r="E4680" s="126">
        <v>7</v>
      </c>
      <c r="F4680" s="107"/>
      <c r="G4680" s="107"/>
      <c r="H4680" s="126" t="s">
        <v>11</v>
      </c>
      <c r="I4680" s="126">
        <v>293</v>
      </c>
      <c r="J4680" s="126">
        <v>5</v>
      </c>
      <c r="K4680" s="82">
        <v>5</v>
      </c>
      <c r="L4680" s="82">
        <v>1</v>
      </c>
      <c r="M4680" s="82">
        <v>0</v>
      </c>
      <c r="N4680" s="83">
        <v>1</v>
      </c>
      <c r="O4680" s="82" t="str">
        <f>Cal_051922a!$E$2</f>
        <v>Cal_051922a</v>
      </c>
      <c r="P4680" s="158">
        <f>Cal_051922a!$Q$3</f>
        <v>1.8382409380942635</v>
      </c>
      <c r="Q4680" s="158">
        <f>Cal_051922a!$R$3</f>
        <v>0.56187208580813652</v>
      </c>
      <c r="R4680" s="84">
        <v>76.290000000000006</v>
      </c>
      <c r="S4680" s="84">
        <v>43.48</v>
      </c>
      <c r="T4680" s="158">
        <f t="shared" si="1407"/>
        <v>0.93766666666666676</v>
      </c>
      <c r="U4680" s="125">
        <f t="shared" si="1389"/>
        <v>75.352333333333334</v>
      </c>
      <c r="V4680" s="125">
        <f t="shared" si="1390"/>
        <v>42.542333333333332</v>
      </c>
      <c r="W4680" s="459">
        <f t="shared" si="1391"/>
        <v>0.68988966271653485</v>
      </c>
      <c r="X4680" s="459">
        <f t="shared" si="1392"/>
        <v>5.9941663703725827E-2</v>
      </c>
      <c r="Y4680" s="82">
        <f>Cal_051922a!$A$3</f>
        <v>20220519</v>
      </c>
      <c r="Z4680" s="694" t="s">
        <v>1528</v>
      </c>
      <c r="AA4680" s="372">
        <v>20220817</v>
      </c>
      <c r="AB4680" s="48"/>
      <c r="AC4680" s="43"/>
      <c r="AD4680" s="43"/>
      <c r="AE4680" s="689" t="s">
        <v>1250</v>
      </c>
      <c r="AF4680" s="567">
        <v>1</v>
      </c>
      <c r="AG4680" s="130" t="s">
        <v>1634</v>
      </c>
      <c r="AH4680" s="153" t="s">
        <v>191</v>
      </c>
      <c r="AI4680" s="412" t="s">
        <v>1532</v>
      </c>
    </row>
    <row r="4681" spans="1:35" s="372" customFormat="1" x14ac:dyDescent="0.2">
      <c r="A4681" s="371" t="s">
        <v>1473</v>
      </c>
      <c r="B4681" s="462">
        <v>20220217</v>
      </c>
      <c r="C4681" s="623" t="s">
        <v>67</v>
      </c>
      <c r="D4681" s="373">
        <v>6</v>
      </c>
      <c r="E4681" s="373">
        <v>7</v>
      </c>
      <c r="F4681" s="107"/>
      <c r="G4681" s="107"/>
      <c r="H4681" s="373" t="s">
        <v>10</v>
      </c>
      <c r="I4681" s="373">
        <v>495</v>
      </c>
      <c r="J4681" s="373">
        <v>20</v>
      </c>
      <c r="K4681" s="372">
        <v>5</v>
      </c>
      <c r="L4681" s="372">
        <v>1</v>
      </c>
      <c r="M4681" s="372">
        <v>0</v>
      </c>
      <c r="N4681" s="375">
        <v>1</v>
      </c>
      <c r="O4681" s="82" t="str">
        <f>Cal_051922a!$E$2</f>
        <v>Cal_051922a</v>
      </c>
      <c r="P4681" s="158">
        <f>Cal_051922a!$Q$3</f>
        <v>1.8382409380942635</v>
      </c>
      <c r="Q4681" s="158">
        <f>Cal_051922a!$R$3</f>
        <v>0.56187208580813652</v>
      </c>
      <c r="R4681" s="376">
        <v>181.6</v>
      </c>
      <c r="S4681" s="376">
        <v>98.59</v>
      </c>
      <c r="T4681" s="158">
        <f t="shared" si="1407"/>
        <v>0.93766666666666676</v>
      </c>
      <c r="U4681" s="378">
        <f t="shared" si="1389"/>
        <v>180.66233333333332</v>
      </c>
      <c r="V4681" s="378">
        <f t="shared" si="1390"/>
        <v>97.652333333333331</v>
      </c>
      <c r="W4681" s="464">
        <f t="shared" si="1391"/>
        <v>1.0331568094424999</v>
      </c>
      <c r="X4681" s="464">
        <f t="shared" si="1392"/>
        <v>-1.4360599607046051E-2</v>
      </c>
      <c r="Y4681" s="82">
        <f>Cal_051922a!$A$3</f>
        <v>20220519</v>
      </c>
      <c r="Z4681" s="694" t="s">
        <v>1528</v>
      </c>
      <c r="AA4681" s="372">
        <v>20220817</v>
      </c>
      <c r="AB4681" s="48"/>
      <c r="AC4681" s="43"/>
      <c r="AD4681" s="43"/>
      <c r="AE4681" s="689" t="s">
        <v>1250</v>
      </c>
      <c r="AF4681" s="628">
        <v>1</v>
      </c>
      <c r="AG4681" s="130" t="s">
        <v>1634</v>
      </c>
      <c r="AH4681" s="412" t="s">
        <v>198</v>
      </c>
      <c r="AI4681" s="412" t="s">
        <v>1532</v>
      </c>
    </row>
    <row r="4682" spans="1:35" s="372" customFormat="1" x14ac:dyDescent="0.2">
      <c r="A4682" s="371" t="s">
        <v>1473</v>
      </c>
      <c r="B4682" s="462">
        <v>20220217</v>
      </c>
      <c r="C4682" s="623" t="s">
        <v>67</v>
      </c>
      <c r="D4682" s="373">
        <v>6</v>
      </c>
      <c r="E4682" s="373">
        <v>7</v>
      </c>
      <c r="F4682" s="107"/>
      <c r="G4682" s="107"/>
      <c r="H4682" s="373" t="s">
        <v>11</v>
      </c>
      <c r="I4682" s="373">
        <v>551</v>
      </c>
      <c r="J4682" s="373">
        <v>20</v>
      </c>
      <c r="K4682" s="372">
        <v>5</v>
      </c>
      <c r="L4682" s="372">
        <v>1</v>
      </c>
      <c r="M4682" s="372">
        <v>0</v>
      </c>
      <c r="N4682" s="375">
        <v>1</v>
      </c>
      <c r="O4682" s="82" t="str">
        <f>Cal_051922a!$E$2</f>
        <v>Cal_051922a</v>
      </c>
      <c r="P4682" s="158">
        <f>Cal_051922a!$Q$3</f>
        <v>1.8382409380942635</v>
      </c>
      <c r="Q4682" s="158">
        <f>Cal_051922a!$R$3</f>
        <v>0.56187208580813652</v>
      </c>
      <c r="R4682" s="376">
        <v>190</v>
      </c>
      <c r="S4682" s="376">
        <v>102.4</v>
      </c>
      <c r="T4682" s="158">
        <f t="shared" si="1407"/>
        <v>0.93766666666666676</v>
      </c>
      <c r="U4682" s="378">
        <f t="shared" si="1389"/>
        <v>189.06233333333333</v>
      </c>
      <c r="V4682" s="378">
        <f t="shared" si="1390"/>
        <v>101.46233333333333</v>
      </c>
      <c r="W4682" s="464">
        <f t="shared" si="1391"/>
        <v>0.97947540422820256</v>
      </c>
      <c r="X4682" s="464">
        <f t="shared" si="1392"/>
        <v>-2.8513451752615153E-2</v>
      </c>
      <c r="Y4682" s="82">
        <f>Cal_051922a!$A$3</f>
        <v>20220519</v>
      </c>
      <c r="Z4682" s="694" t="s">
        <v>1528</v>
      </c>
      <c r="AA4682" s="372">
        <v>20220817</v>
      </c>
      <c r="AB4682" s="48"/>
      <c r="AC4682" s="43"/>
      <c r="AD4682" s="43"/>
      <c r="AE4682" s="689" t="s">
        <v>1250</v>
      </c>
      <c r="AF4682" s="628">
        <v>1</v>
      </c>
      <c r="AG4682" s="130" t="s">
        <v>1634</v>
      </c>
      <c r="AH4682" s="412" t="s">
        <v>199</v>
      </c>
      <c r="AI4682" s="412" t="s">
        <v>1532</v>
      </c>
    </row>
    <row r="4683" spans="1:35" x14ac:dyDescent="0.2">
      <c r="A4683" t="s">
        <v>1473</v>
      </c>
      <c r="B4683" s="45">
        <v>20220217</v>
      </c>
      <c r="C4683" s="142" t="s">
        <v>67</v>
      </c>
      <c r="D4683" s="107">
        <v>6</v>
      </c>
      <c r="E4683" s="107">
        <v>11</v>
      </c>
      <c r="H4683" s="107" t="s">
        <v>10</v>
      </c>
      <c r="I4683" s="107">
        <v>290</v>
      </c>
      <c r="J4683" s="107">
        <v>0</v>
      </c>
      <c r="K4683" s="43">
        <v>5</v>
      </c>
      <c r="L4683" s="43">
        <v>1</v>
      </c>
      <c r="M4683" s="43">
        <v>0</v>
      </c>
      <c r="N4683" s="49">
        <v>1</v>
      </c>
      <c r="O4683" s="43" t="str">
        <f>Cal_051922a!$E$2</f>
        <v>Cal_051922a</v>
      </c>
      <c r="P4683" s="50">
        <f>Cal_051922a!$Q$3</f>
        <v>1.8382409380942635</v>
      </c>
      <c r="Q4683" s="50">
        <f>Cal_051922a!$R$3</f>
        <v>0.56187208580813652</v>
      </c>
      <c r="R4683" s="46">
        <v>184.4</v>
      </c>
      <c r="S4683" s="46">
        <v>111</v>
      </c>
      <c r="T4683" s="50">
        <f t="shared" ref="T4683" si="1408">AVERAGE(0.884,0.849,0.628,0.632,0.645,0.697)</f>
        <v>0.72250000000000003</v>
      </c>
      <c r="U4683" s="79">
        <f t="shared" si="1389"/>
        <v>183.67750000000001</v>
      </c>
      <c r="V4683" s="79">
        <f t="shared" si="1390"/>
        <v>110.2775</v>
      </c>
      <c r="W4683" s="465">
        <f t="shared" si="1391"/>
        <v>1.559333788512159</v>
      </c>
      <c r="X4683" s="465">
        <f t="shared" si="1392"/>
        <v>0.40447323435846738</v>
      </c>
      <c r="Y4683" s="43">
        <f>Cal_051922a!$A$3</f>
        <v>20220519</v>
      </c>
      <c r="Z4683" s="86" t="s">
        <v>1612</v>
      </c>
      <c r="AA4683" s="43">
        <v>20221205</v>
      </c>
      <c r="AE4683" s="689" t="s">
        <v>1250</v>
      </c>
      <c r="AF4683" s="130">
        <v>1</v>
      </c>
      <c r="AG4683" s="130" t="s">
        <v>1634</v>
      </c>
      <c r="AH4683"/>
    </row>
    <row r="4684" spans="1:35" x14ac:dyDescent="0.2">
      <c r="A4684" t="s">
        <v>1473</v>
      </c>
      <c r="B4684" s="45">
        <v>20220217</v>
      </c>
      <c r="C4684" s="142" t="s">
        <v>67</v>
      </c>
      <c r="D4684" s="107">
        <v>6</v>
      </c>
      <c r="E4684" s="107">
        <v>11</v>
      </c>
      <c r="H4684" s="107" t="s">
        <v>11</v>
      </c>
      <c r="I4684" s="107">
        <v>290</v>
      </c>
      <c r="J4684" s="107">
        <v>0</v>
      </c>
      <c r="K4684" s="43">
        <v>5</v>
      </c>
      <c r="L4684" s="43">
        <v>1</v>
      </c>
      <c r="M4684" s="43">
        <v>0</v>
      </c>
      <c r="N4684" s="49">
        <v>1</v>
      </c>
      <c r="O4684" s="43" t="str">
        <f>Cal_051922a!$E$2</f>
        <v>Cal_051922a</v>
      </c>
      <c r="P4684" s="50">
        <f>Cal_051922a!$Q$3</f>
        <v>1.8382409380942635</v>
      </c>
      <c r="Q4684" s="50">
        <f>Cal_051922a!$R$3</f>
        <v>0.56187208580813652</v>
      </c>
      <c r="R4684" s="46">
        <v>185.8</v>
      </c>
      <c r="S4684" s="46">
        <v>114</v>
      </c>
      <c r="T4684" s="178">
        <f t="shared" ref="T4684" si="1409">AVERAGE(0.512,0.813,0.554,0.631,0.761,0.731)</f>
        <v>0.66699999999999993</v>
      </c>
      <c r="U4684" s="79">
        <f t="shared" si="1389"/>
        <v>185.13300000000001</v>
      </c>
      <c r="V4684" s="79">
        <f t="shared" si="1390"/>
        <v>113.333</v>
      </c>
      <c r="W4684" s="465">
        <f t="shared" si="1391"/>
        <v>1.5253428612421394</v>
      </c>
      <c r="X4684" s="465">
        <f t="shared" si="1392"/>
        <v>0.49287609840961866</v>
      </c>
      <c r="Y4684" s="43">
        <f>Cal_051922a!$A$3</f>
        <v>20220519</v>
      </c>
      <c r="Z4684" s="86" t="s">
        <v>1606</v>
      </c>
      <c r="AA4684" s="43">
        <v>20221205</v>
      </c>
      <c r="AE4684" s="689" t="s">
        <v>1250</v>
      </c>
      <c r="AF4684" s="130">
        <v>1</v>
      </c>
      <c r="AG4684" s="130" t="s">
        <v>1634</v>
      </c>
      <c r="AH4684"/>
    </row>
    <row r="4685" spans="1:35" x14ac:dyDescent="0.2">
      <c r="A4685" t="s">
        <v>1473</v>
      </c>
      <c r="B4685" s="45">
        <v>20220217</v>
      </c>
      <c r="C4685" s="142" t="s">
        <v>67</v>
      </c>
      <c r="D4685" s="107">
        <v>6</v>
      </c>
      <c r="E4685" s="107">
        <v>13</v>
      </c>
      <c r="H4685" s="107" t="s">
        <v>10</v>
      </c>
      <c r="I4685" s="107">
        <v>290</v>
      </c>
      <c r="J4685" s="107">
        <v>0</v>
      </c>
      <c r="K4685" s="43">
        <v>5</v>
      </c>
      <c r="L4685" s="43">
        <v>1</v>
      </c>
      <c r="M4685" s="43">
        <v>0</v>
      </c>
      <c r="N4685" s="49">
        <v>1</v>
      </c>
      <c r="O4685" s="43" t="str">
        <f>Cal_051922a!$E$2</f>
        <v>Cal_051922a</v>
      </c>
      <c r="P4685" s="50">
        <f>Cal_051922a!$Q$3</f>
        <v>1.8382409380942635</v>
      </c>
      <c r="Q4685" s="50">
        <f>Cal_051922a!$R$3</f>
        <v>0.56187208580813652</v>
      </c>
      <c r="R4685" s="46">
        <v>179.2</v>
      </c>
      <c r="S4685" s="46">
        <v>110</v>
      </c>
      <c r="T4685" s="50">
        <f t="shared" ref="T4685:T4686" si="1410">AVERAGE(0.884,0.849,0.628,0.632,0.645,0.697)</f>
        <v>0.72250000000000003</v>
      </c>
      <c r="U4685" s="79">
        <f t="shared" si="1389"/>
        <v>178.47749999999999</v>
      </c>
      <c r="V4685" s="79">
        <f t="shared" si="1390"/>
        <v>109.2775</v>
      </c>
      <c r="W4685" s="465">
        <f t="shared" si="1391"/>
        <v>1.4701076044283568</v>
      </c>
      <c r="X4685" s="465">
        <f t="shared" si="1392"/>
        <v>0.4758915517163228</v>
      </c>
      <c r="Y4685" s="43">
        <f>Cal_051922a!$A$3</f>
        <v>20220519</v>
      </c>
      <c r="Z4685" s="86" t="s">
        <v>1613</v>
      </c>
      <c r="AA4685" s="43">
        <v>20221205</v>
      </c>
      <c r="AE4685" s="689" t="s">
        <v>1250</v>
      </c>
      <c r="AF4685" s="130">
        <v>1</v>
      </c>
      <c r="AG4685" s="130" t="s">
        <v>1634</v>
      </c>
      <c r="AH4685"/>
    </row>
    <row r="4686" spans="1:35" x14ac:dyDescent="0.2">
      <c r="A4686" t="s">
        <v>1473</v>
      </c>
      <c r="B4686" s="45">
        <v>20220217</v>
      </c>
      <c r="C4686" s="142" t="s">
        <v>67</v>
      </c>
      <c r="D4686" s="107">
        <v>6</v>
      </c>
      <c r="E4686" s="107">
        <v>13</v>
      </c>
      <c r="H4686" s="107" t="s">
        <v>11</v>
      </c>
      <c r="I4686" s="107">
        <v>290</v>
      </c>
      <c r="J4686" s="107">
        <v>0</v>
      </c>
      <c r="K4686" s="43">
        <v>5</v>
      </c>
      <c r="L4686" s="43">
        <v>1</v>
      </c>
      <c r="M4686" s="43">
        <v>0</v>
      </c>
      <c r="N4686" s="49">
        <v>1</v>
      </c>
      <c r="O4686" s="43" t="str">
        <f>Cal_051922a!$E$2</f>
        <v>Cal_051922a</v>
      </c>
      <c r="P4686" s="50">
        <f>Cal_051922a!$Q$3</f>
        <v>1.8382409380942635</v>
      </c>
      <c r="Q4686" s="50">
        <f>Cal_051922a!$R$3</f>
        <v>0.56187208580813652</v>
      </c>
      <c r="R4686" s="46">
        <v>176.2</v>
      </c>
      <c r="S4686" s="46">
        <v>108.6</v>
      </c>
      <c r="T4686" s="50">
        <f t="shared" si="1410"/>
        <v>0.72250000000000003</v>
      </c>
      <c r="U4686" s="79">
        <f t="shared" si="1389"/>
        <v>175.47749999999999</v>
      </c>
      <c r="V4686" s="79">
        <f t="shared" si="1390"/>
        <v>107.8775</v>
      </c>
      <c r="W4686" s="465">
        <f t="shared" si="1391"/>
        <v>1.4361166771583369</v>
      </c>
      <c r="X4686" s="465">
        <f t="shared" si="1392"/>
        <v>0.48495146557001673</v>
      </c>
      <c r="Y4686" s="43">
        <f>Cal_051922a!$A$3</f>
        <v>20220519</v>
      </c>
      <c r="Z4686" s="86" t="s">
        <v>1612</v>
      </c>
      <c r="AA4686" s="43">
        <v>20221205</v>
      </c>
      <c r="AE4686" s="689" t="s">
        <v>1250</v>
      </c>
      <c r="AF4686" s="130">
        <v>1</v>
      </c>
      <c r="AG4686" s="130" t="s">
        <v>1634</v>
      </c>
      <c r="AH4686"/>
    </row>
    <row r="4687" spans="1:35" x14ac:dyDescent="0.2">
      <c r="A4687" t="s">
        <v>1473</v>
      </c>
      <c r="B4687" s="45">
        <v>20220217</v>
      </c>
      <c r="C4687" s="142" t="s">
        <v>67</v>
      </c>
      <c r="D4687" s="107">
        <v>6</v>
      </c>
      <c r="E4687" s="107">
        <v>13</v>
      </c>
      <c r="H4687" s="107" t="s">
        <v>10</v>
      </c>
      <c r="I4687" s="107">
        <v>290</v>
      </c>
      <c r="J4687" s="107">
        <v>10</v>
      </c>
      <c r="K4687" s="43">
        <v>5</v>
      </c>
      <c r="L4687" s="43">
        <v>1</v>
      </c>
      <c r="M4687" s="43">
        <v>0</v>
      </c>
      <c r="N4687" s="49">
        <v>1</v>
      </c>
      <c r="O4687" s="43" t="str">
        <f>Cal_051922a!$E$2</f>
        <v>Cal_051922a</v>
      </c>
      <c r="P4687" s="50">
        <f>Cal_051922a!$Q$3</f>
        <v>1.8382409380942635</v>
      </c>
      <c r="Q4687" s="50">
        <f>Cal_051922a!$R$3</f>
        <v>0.56187208580813652</v>
      </c>
      <c r="R4687" s="46">
        <v>65.61</v>
      </c>
      <c r="S4687" s="46">
        <v>42.88</v>
      </c>
      <c r="T4687" s="50">
        <f>AVERAGE(1.019, 0.879, 0.893, 0.916,0.713,0.709,0.919)</f>
        <v>0.86399999999999999</v>
      </c>
      <c r="U4687" s="79">
        <f t="shared" si="1389"/>
        <v>64.745999999999995</v>
      </c>
      <c r="V4687" s="79">
        <f t="shared" si="1390"/>
        <v>42.016000000000005</v>
      </c>
      <c r="W4687" s="465">
        <f t="shared" si="1391"/>
        <v>0.48288361052971873</v>
      </c>
      <c r="X4687" s="465">
        <f t="shared" si="1392"/>
        <v>0.26533171782767273</v>
      </c>
      <c r="Y4687" s="82">
        <f>Cal_051922a!$A$3</f>
        <v>20220519</v>
      </c>
      <c r="Z4687" s="48" t="s">
        <v>2026</v>
      </c>
      <c r="AA4687" s="43">
        <v>20230217</v>
      </c>
      <c r="AE4687" s="689" t="s">
        <v>1250</v>
      </c>
      <c r="AF4687" s="130">
        <v>1</v>
      </c>
      <c r="AH4687"/>
    </row>
    <row r="4688" spans="1:35" x14ac:dyDescent="0.2">
      <c r="A4688" t="s">
        <v>1473</v>
      </c>
      <c r="B4688" s="45">
        <v>20220217</v>
      </c>
      <c r="C4688" s="142" t="s">
        <v>67</v>
      </c>
      <c r="D4688" s="107">
        <v>6</v>
      </c>
      <c r="E4688" s="107">
        <v>13</v>
      </c>
      <c r="H4688" s="107" t="s">
        <v>11</v>
      </c>
      <c r="I4688" s="107">
        <v>290</v>
      </c>
      <c r="J4688" s="107">
        <v>10</v>
      </c>
      <c r="K4688" s="43">
        <v>5</v>
      </c>
      <c r="L4688" s="43">
        <v>1</v>
      </c>
      <c r="M4688" s="43">
        <v>0</v>
      </c>
      <c r="N4688" s="49">
        <v>1</v>
      </c>
      <c r="O4688" s="43" t="str">
        <f>Cal_051922a!$E$2</f>
        <v>Cal_051922a</v>
      </c>
      <c r="P4688" s="50">
        <f>Cal_051922a!$Q$3</f>
        <v>1.8382409380942635</v>
      </c>
      <c r="Q4688" s="50">
        <f>Cal_051922a!$R$3</f>
        <v>0.56187208580813652</v>
      </c>
      <c r="R4688" s="46">
        <v>63.27</v>
      </c>
      <c r="S4688" s="46">
        <v>41.92</v>
      </c>
      <c r="T4688" s="50">
        <f>AVERAGE(0.653, 0.604, 0.527, 0.359, 0.519, 0.575)</f>
        <v>0.53949999999999998</v>
      </c>
      <c r="U4688" s="79">
        <f t="shared" si="1389"/>
        <v>62.730500000000006</v>
      </c>
      <c r="V4688" s="79">
        <f t="shared" si="1390"/>
        <v>41.380500000000005</v>
      </c>
      <c r="W4688" s="465">
        <f t="shared" si="1391"/>
        <v>0.45356643575932698</v>
      </c>
      <c r="X4688" s="465">
        <f t="shared" si="1392"/>
        <v>0.28333199329372544</v>
      </c>
      <c r="Y4688" s="43">
        <f>Cal_051922a!$A$3</f>
        <v>20220519</v>
      </c>
      <c r="Z4688" s="86" t="s">
        <v>2038</v>
      </c>
      <c r="AA4688" s="43">
        <v>20230221</v>
      </c>
      <c r="AE4688" s="689" t="s">
        <v>1250</v>
      </c>
      <c r="AF4688" s="130">
        <v>1</v>
      </c>
      <c r="AH4688"/>
    </row>
    <row r="4689" spans="1:35" s="82" customFormat="1" x14ac:dyDescent="0.2">
      <c r="A4689" s="155" t="s">
        <v>1473</v>
      </c>
      <c r="B4689" s="81">
        <v>20220217</v>
      </c>
      <c r="C4689" s="280" t="s">
        <v>67</v>
      </c>
      <c r="D4689" s="126">
        <v>6</v>
      </c>
      <c r="E4689" s="126">
        <v>13</v>
      </c>
      <c r="F4689" s="107"/>
      <c r="G4689" s="107"/>
      <c r="H4689" s="126" t="s">
        <v>10</v>
      </c>
      <c r="I4689" s="126">
        <v>293</v>
      </c>
      <c r="J4689" s="126">
        <v>5</v>
      </c>
      <c r="K4689" s="82">
        <v>5</v>
      </c>
      <c r="L4689" s="82">
        <v>1</v>
      </c>
      <c r="M4689" s="82">
        <v>0</v>
      </c>
      <c r="N4689" s="83">
        <v>1</v>
      </c>
      <c r="O4689" s="82" t="str">
        <f>Cal_051922a!$E$2</f>
        <v>Cal_051922a</v>
      </c>
      <c r="P4689" s="158">
        <f>Cal_051922a!$Q$3</f>
        <v>1.8382409380942635</v>
      </c>
      <c r="Q4689" s="158">
        <f>Cal_051922a!$R$3</f>
        <v>0.56187208580813652</v>
      </c>
      <c r="R4689" s="84">
        <v>77.260000000000005</v>
      </c>
      <c r="S4689" s="84">
        <v>43.44</v>
      </c>
      <c r="T4689" s="704">
        <v>0.73070000000000002</v>
      </c>
      <c r="U4689" s="125">
        <f t="shared" si="1389"/>
        <v>76.529300000000006</v>
      </c>
      <c r="V4689" s="125">
        <f t="shared" si="1390"/>
        <v>42.709299999999999</v>
      </c>
      <c r="W4689" s="459">
        <f t="shared" si="1391"/>
        <v>0.71112674163587974</v>
      </c>
      <c r="X4689" s="459">
        <f t="shared" si="1392"/>
        <v>4.1647461381056447E-2</v>
      </c>
      <c r="Y4689" s="82">
        <f>Cal_051922a!$A$3</f>
        <v>20220519</v>
      </c>
      <c r="Z4689" s="694" t="s">
        <v>1542</v>
      </c>
      <c r="AA4689" s="372">
        <v>20220818</v>
      </c>
      <c r="AB4689" s="48"/>
      <c r="AC4689" s="43"/>
      <c r="AD4689" s="43"/>
      <c r="AE4689" s="689" t="s">
        <v>1250</v>
      </c>
      <c r="AF4689" s="567">
        <v>4</v>
      </c>
      <c r="AG4689" s="130" t="s">
        <v>1634</v>
      </c>
      <c r="AH4689" s="153" t="s">
        <v>1919</v>
      </c>
      <c r="AI4689" s="155"/>
    </row>
    <row r="4690" spans="1:35" s="82" customFormat="1" x14ac:dyDescent="0.2">
      <c r="A4690" s="155" t="s">
        <v>1473</v>
      </c>
      <c r="B4690" s="81">
        <v>20220217</v>
      </c>
      <c r="C4690" s="280" t="s">
        <v>67</v>
      </c>
      <c r="D4690" s="126">
        <v>6</v>
      </c>
      <c r="E4690" s="126">
        <v>13</v>
      </c>
      <c r="F4690" s="107"/>
      <c r="G4690" s="107"/>
      <c r="H4690" s="126" t="s">
        <v>11</v>
      </c>
      <c r="I4690" s="126">
        <v>294</v>
      </c>
      <c r="J4690" s="126">
        <v>5</v>
      </c>
      <c r="K4690" s="82">
        <v>5</v>
      </c>
      <c r="L4690" s="82">
        <v>1</v>
      </c>
      <c r="M4690" s="82">
        <v>0</v>
      </c>
      <c r="N4690" s="83">
        <v>1</v>
      </c>
      <c r="O4690" s="82" t="str">
        <f>Cal_051922a!$E$2</f>
        <v>Cal_051922a</v>
      </c>
      <c r="P4690" s="158">
        <f>Cal_051922a!$Q$3</f>
        <v>1.8382409380942635</v>
      </c>
      <c r="Q4690" s="158">
        <f>Cal_051922a!$R$3</f>
        <v>0.56187208580813652</v>
      </c>
      <c r="R4690" s="84">
        <v>174.8</v>
      </c>
      <c r="S4690" s="84">
        <v>96.51</v>
      </c>
      <c r="T4690" s="158">
        <f t="shared" ref="T4690:T4692" si="1411">AVERAGE(0.984, 0.838, 0.991)</f>
        <v>0.93766666666666676</v>
      </c>
      <c r="U4690" s="125">
        <f t="shared" si="1389"/>
        <v>173.86233333333334</v>
      </c>
      <c r="V4690" s="125">
        <f t="shared" si="1390"/>
        <v>95.572333333333333</v>
      </c>
      <c r="W4690" s="459">
        <f t="shared" si="1391"/>
        <v>1.6405897360358352</v>
      </c>
      <c r="X4690" s="459">
        <f t="shared" si="1392"/>
        <v>3.8194000901097848E-2</v>
      </c>
      <c r="Y4690" s="82">
        <f>Cal_051922a!$A$3</f>
        <v>20220519</v>
      </c>
      <c r="Z4690" s="694" t="s">
        <v>1528</v>
      </c>
      <c r="AA4690" s="372">
        <v>20220817</v>
      </c>
      <c r="AB4690" s="48"/>
      <c r="AC4690" s="43"/>
      <c r="AD4690" s="43"/>
      <c r="AE4690" s="689" t="s">
        <v>1250</v>
      </c>
      <c r="AF4690" s="567">
        <v>3</v>
      </c>
      <c r="AG4690" s="130" t="s">
        <v>1634</v>
      </c>
      <c r="AH4690" s="153" t="s">
        <v>1920</v>
      </c>
      <c r="AI4690" s="412" t="s">
        <v>1532</v>
      </c>
    </row>
    <row r="4691" spans="1:35" s="372" customFormat="1" x14ac:dyDescent="0.2">
      <c r="A4691" s="371" t="s">
        <v>1473</v>
      </c>
      <c r="B4691" s="462">
        <v>20220217</v>
      </c>
      <c r="C4691" s="623" t="s">
        <v>67</v>
      </c>
      <c r="D4691" s="373">
        <v>6</v>
      </c>
      <c r="E4691" s="373">
        <v>13</v>
      </c>
      <c r="F4691" s="107"/>
      <c r="G4691" s="107"/>
      <c r="H4691" s="373" t="s">
        <v>10</v>
      </c>
      <c r="I4691" s="373">
        <v>550</v>
      </c>
      <c r="J4691" s="373">
        <v>20</v>
      </c>
      <c r="K4691" s="372">
        <v>5</v>
      </c>
      <c r="L4691" s="372">
        <v>1</v>
      </c>
      <c r="M4691" s="372">
        <v>0</v>
      </c>
      <c r="N4691" s="375">
        <f>1/3</f>
        <v>0.33333333333333331</v>
      </c>
      <c r="O4691" s="82" t="str">
        <f>Cal_051922a!$E$2</f>
        <v>Cal_051922a</v>
      </c>
      <c r="P4691" s="158">
        <f>Cal_051922a!$Q$3</f>
        <v>1.8382409380942635</v>
      </c>
      <c r="Q4691" s="158">
        <f>Cal_051922a!$R$3</f>
        <v>0.56187208580813652</v>
      </c>
      <c r="R4691" s="376">
        <v>95.39</v>
      </c>
      <c r="S4691" s="376">
        <v>52.21</v>
      </c>
      <c r="T4691" s="158">
        <f t="shared" si="1411"/>
        <v>0.93766666666666676</v>
      </c>
      <c r="U4691" s="378">
        <f t="shared" si="1389"/>
        <v>94.452333333333328</v>
      </c>
      <c r="V4691" s="378">
        <f t="shared" si="1390"/>
        <v>51.272333333333336</v>
      </c>
      <c r="W4691" s="464">
        <f t="shared" si="1391"/>
        <v>1.4510495095249163</v>
      </c>
      <c r="X4691" s="464">
        <f t="shared" si="1392"/>
        <v>-6.769028627371579E-3</v>
      </c>
      <c r="Y4691" s="82">
        <f>Cal_051922a!$A$3</f>
        <v>20220519</v>
      </c>
      <c r="Z4691" s="694" t="s">
        <v>1528</v>
      </c>
      <c r="AA4691" s="372">
        <v>20220817</v>
      </c>
      <c r="AB4691" s="48"/>
      <c r="AC4691" s="43"/>
      <c r="AD4691" s="43"/>
      <c r="AE4691" s="689" t="s">
        <v>1250</v>
      </c>
      <c r="AF4691" s="628">
        <v>3</v>
      </c>
      <c r="AG4691" s="130" t="s">
        <v>1634</v>
      </c>
      <c r="AH4691" s="412" t="s">
        <v>1921</v>
      </c>
      <c r="AI4691" s="412" t="s">
        <v>1532</v>
      </c>
    </row>
    <row r="4692" spans="1:35" s="372" customFormat="1" x14ac:dyDescent="0.2">
      <c r="A4692" s="371" t="s">
        <v>1473</v>
      </c>
      <c r="B4692" s="462">
        <v>20220217</v>
      </c>
      <c r="C4692" s="623" t="s">
        <v>67</v>
      </c>
      <c r="D4692" s="373">
        <v>6</v>
      </c>
      <c r="E4692" s="373">
        <v>13</v>
      </c>
      <c r="F4692" s="107"/>
      <c r="G4692" s="107"/>
      <c r="H4692" s="373" t="s">
        <v>11</v>
      </c>
      <c r="I4692" s="373">
        <v>550</v>
      </c>
      <c r="J4692" s="373">
        <v>20</v>
      </c>
      <c r="K4692" s="372">
        <v>5</v>
      </c>
      <c r="L4692" s="372">
        <v>1</v>
      </c>
      <c r="M4692" s="372">
        <v>0</v>
      </c>
      <c r="N4692" s="375">
        <v>1</v>
      </c>
      <c r="O4692" s="82" t="str">
        <f>Cal_051922a!$E$2</f>
        <v>Cal_051922a</v>
      </c>
      <c r="P4692" s="158">
        <f>Cal_051922a!$Q$3</f>
        <v>1.8382409380942635</v>
      </c>
      <c r="Q4692" s="158">
        <f>Cal_051922a!$R$3</f>
        <v>0.56187208580813652</v>
      </c>
      <c r="R4692" s="376">
        <v>264.60000000000002</v>
      </c>
      <c r="S4692" s="376">
        <v>146.1</v>
      </c>
      <c r="T4692" s="158">
        <f t="shared" si="1411"/>
        <v>0.93766666666666676</v>
      </c>
      <c r="U4692" s="378">
        <f t="shared" si="1389"/>
        <v>263.66233333333338</v>
      </c>
      <c r="V4692" s="378">
        <f t="shared" si="1390"/>
        <v>145.16233333333332</v>
      </c>
      <c r="W4692" s="464">
        <f t="shared" si="1391"/>
        <v>1.3273843359479904</v>
      </c>
      <c r="X4692" s="464">
        <f t="shared" si="1392"/>
        <v>3.5632265564692775E-2</v>
      </c>
      <c r="Y4692" s="82">
        <f>Cal_051922a!$A$3</f>
        <v>20220519</v>
      </c>
      <c r="Z4692" s="694" t="s">
        <v>1528</v>
      </c>
      <c r="AA4692" s="372">
        <v>20220817</v>
      </c>
      <c r="AB4692" s="48"/>
      <c r="AC4692" s="43"/>
      <c r="AD4692" s="43"/>
      <c r="AE4692" s="689" t="s">
        <v>1250</v>
      </c>
      <c r="AF4692" s="628">
        <v>1</v>
      </c>
      <c r="AG4692" s="130" t="s">
        <v>1634</v>
      </c>
      <c r="AH4692" s="412" t="s">
        <v>197</v>
      </c>
      <c r="AI4692" s="412" t="s">
        <v>1532</v>
      </c>
    </row>
    <row r="4693" spans="1:35" x14ac:dyDescent="0.2">
      <c r="A4693" t="s">
        <v>1473</v>
      </c>
      <c r="B4693" s="45">
        <v>20220217</v>
      </c>
      <c r="C4693" s="142" t="s">
        <v>67</v>
      </c>
      <c r="D4693" s="107">
        <v>6</v>
      </c>
      <c r="E4693" s="107">
        <v>18</v>
      </c>
      <c r="H4693" s="107" t="s">
        <v>10</v>
      </c>
      <c r="I4693" s="107">
        <v>290</v>
      </c>
      <c r="J4693" s="107">
        <v>0</v>
      </c>
      <c r="K4693" s="43">
        <v>10</v>
      </c>
      <c r="L4693" s="43">
        <v>1</v>
      </c>
      <c r="M4693" s="43">
        <v>0</v>
      </c>
      <c r="N4693" s="49">
        <v>1</v>
      </c>
      <c r="O4693" s="43" t="str">
        <f>Cal_051922a!$E$2</f>
        <v>Cal_051922a</v>
      </c>
      <c r="P4693" s="50">
        <f>Cal_051922a!$Q$3</f>
        <v>1.8382409380942635</v>
      </c>
      <c r="Q4693" s="50">
        <f>Cal_051922a!$R$3</f>
        <v>0.56187208580813652</v>
      </c>
      <c r="R4693" s="46">
        <v>86.94</v>
      </c>
      <c r="S4693" s="46">
        <v>53.03</v>
      </c>
      <c r="T4693" s="50">
        <f t="shared" ref="T4693:T4694" si="1412">AVERAGE(0.884,0.849,0.628,0.632,0.645,0.697)</f>
        <v>0.72250000000000003</v>
      </c>
      <c r="U4693" s="79">
        <f t="shared" si="1389"/>
        <v>86.217500000000001</v>
      </c>
      <c r="V4693" s="79">
        <f t="shared" si="1390"/>
        <v>52.307500000000005</v>
      </c>
      <c r="W4693" s="465">
        <f t="shared" si="1391"/>
        <v>1.4407904296579648</v>
      </c>
      <c r="X4693" s="465">
        <f t="shared" si="1392"/>
        <v>0.42217954787698703</v>
      </c>
      <c r="Y4693" s="43">
        <f>Cal_051922a!$A$3</f>
        <v>20220519</v>
      </c>
      <c r="Z4693" s="86" t="s">
        <v>1612</v>
      </c>
      <c r="AA4693" s="43">
        <v>20221205</v>
      </c>
      <c r="AE4693" s="689" t="s">
        <v>1250</v>
      </c>
      <c r="AF4693" s="130">
        <v>1</v>
      </c>
      <c r="AG4693" s="130" t="s">
        <v>1634</v>
      </c>
      <c r="AH4693"/>
    </row>
    <row r="4694" spans="1:35" x14ac:dyDescent="0.2">
      <c r="A4694" t="s">
        <v>1473</v>
      </c>
      <c r="B4694" s="45">
        <v>20220217</v>
      </c>
      <c r="C4694" s="142" t="s">
        <v>67</v>
      </c>
      <c r="D4694" s="107">
        <v>6</v>
      </c>
      <c r="E4694" s="107">
        <v>18</v>
      </c>
      <c r="H4694" s="107" t="s">
        <v>11</v>
      </c>
      <c r="I4694" s="107">
        <v>290</v>
      </c>
      <c r="J4694" s="107">
        <v>0</v>
      </c>
      <c r="K4694" s="43">
        <v>5</v>
      </c>
      <c r="L4694" s="43">
        <v>1</v>
      </c>
      <c r="M4694" s="43">
        <v>0</v>
      </c>
      <c r="N4694" s="49">
        <v>1</v>
      </c>
      <c r="O4694" s="43" t="str">
        <f>Cal_051922a!$E$2</f>
        <v>Cal_051922a</v>
      </c>
      <c r="P4694" s="50">
        <f>Cal_051922a!$Q$3</f>
        <v>1.8382409380942635</v>
      </c>
      <c r="Q4694" s="50">
        <f>Cal_051922a!$R$3</f>
        <v>0.56187208580813652</v>
      </c>
      <c r="R4694" s="46">
        <v>165.1</v>
      </c>
      <c r="S4694" s="46">
        <v>100.6</v>
      </c>
      <c r="T4694" s="50">
        <f t="shared" si="1412"/>
        <v>0.72250000000000003</v>
      </c>
      <c r="U4694" s="79">
        <f t="shared" si="1389"/>
        <v>164.3775</v>
      </c>
      <c r="V4694" s="79">
        <f t="shared" si="1390"/>
        <v>99.877499999999998</v>
      </c>
      <c r="W4694" s="465">
        <f t="shared" si="1391"/>
        <v>1.3702592555726738</v>
      </c>
      <c r="X4694" s="465">
        <f t="shared" si="1392"/>
        <v>0.4083459533481037</v>
      </c>
      <c r="Y4694" s="43">
        <f>Cal_051922a!$A$3</f>
        <v>20220519</v>
      </c>
      <c r="Z4694" s="86" t="s">
        <v>1612</v>
      </c>
      <c r="AA4694" s="43">
        <v>20221205</v>
      </c>
      <c r="AE4694" s="689" t="s">
        <v>1250</v>
      </c>
      <c r="AF4694" s="130">
        <v>1</v>
      </c>
      <c r="AG4694" s="130" t="s">
        <v>1634</v>
      </c>
      <c r="AH4694"/>
    </row>
    <row r="4695" spans="1:35" x14ac:dyDescent="0.2">
      <c r="A4695" t="s">
        <v>1473</v>
      </c>
      <c r="B4695" s="45">
        <v>20220217</v>
      </c>
      <c r="C4695" s="142" t="s">
        <v>67</v>
      </c>
      <c r="D4695" s="107">
        <v>6</v>
      </c>
      <c r="E4695" s="107">
        <v>18</v>
      </c>
      <c r="H4695" s="107" t="s">
        <v>10</v>
      </c>
      <c r="I4695" s="107">
        <v>290</v>
      </c>
      <c r="J4695" s="107">
        <v>10</v>
      </c>
      <c r="K4695" s="43">
        <v>5</v>
      </c>
      <c r="L4695" s="43">
        <v>1</v>
      </c>
      <c r="M4695" s="43">
        <v>0</v>
      </c>
      <c r="N4695" s="49">
        <v>1</v>
      </c>
      <c r="O4695" s="43" t="str">
        <f>Cal_051922a!$E$2</f>
        <v>Cal_051922a</v>
      </c>
      <c r="P4695" s="50">
        <f>Cal_051922a!$Q$3</f>
        <v>1.8382409380942635</v>
      </c>
      <c r="Q4695" s="50">
        <f>Cal_051922a!$R$3</f>
        <v>0.56187208580813652</v>
      </c>
      <c r="R4695" s="46">
        <v>68.959999999999994</v>
      </c>
      <c r="S4695" s="46">
        <v>45.05</v>
      </c>
      <c r="T4695" s="50">
        <f t="shared" ref="T4695:T4696" si="1413">AVERAGE(0.653, 0.604, 0.527, 0.359, 0.519, 0.575)</f>
        <v>0.53949999999999998</v>
      </c>
      <c r="U4695" s="79">
        <f t="shared" si="1389"/>
        <v>68.42049999999999</v>
      </c>
      <c r="V4695" s="79">
        <f t="shared" si="1390"/>
        <v>44.5105</v>
      </c>
      <c r="W4695" s="465">
        <f t="shared" si="1391"/>
        <v>0.50795191939135842</v>
      </c>
      <c r="X4695" s="465">
        <f t="shared" si="1392"/>
        <v>0.28468513251390803</v>
      </c>
      <c r="Y4695" s="43">
        <f>Cal_051922a!$A$3</f>
        <v>20220519</v>
      </c>
      <c r="Z4695" s="86" t="s">
        <v>2038</v>
      </c>
      <c r="AA4695" s="43">
        <v>20230221</v>
      </c>
      <c r="AE4695" s="689" t="s">
        <v>1250</v>
      </c>
      <c r="AF4695" s="130">
        <v>1</v>
      </c>
      <c r="AH4695"/>
    </row>
    <row r="4696" spans="1:35" x14ac:dyDescent="0.2">
      <c r="A4696" t="s">
        <v>1473</v>
      </c>
      <c r="B4696" s="45">
        <v>20220217</v>
      </c>
      <c r="C4696" s="142" t="s">
        <v>67</v>
      </c>
      <c r="D4696" s="107">
        <v>6</v>
      </c>
      <c r="E4696" s="107">
        <v>18</v>
      </c>
      <c r="H4696" s="107" t="s">
        <v>11</v>
      </c>
      <c r="I4696" s="107">
        <v>290</v>
      </c>
      <c r="J4696" s="107">
        <v>10</v>
      </c>
      <c r="K4696" s="43">
        <v>5</v>
      </c>
      <c r="L4696" s="43">
        <v>1</v>
      </c>
      <c r="M4696" s="43">
        <v>0</v>
      </c>
      <c r="N4696" s="49">
        <v>1</v>
      </c>
      <c r="O4696" s="43" t="str">
        <f>Cal_051922a!$E$2</f>
        <v>Cal_051922a</v>
      </c>
      <c r="P4696" s="50">
        <f>Cal_051922a!$Q$3</f>
        <v>1.8382409380942635</v>
      </c>
      <c r="Q4696" s="50">
        <f>Cal_051922a!$R$3</f>
        <v>0.56187208580813652</v>
      </c>
      <c r="R4696" s="46">
        <v>65.540000000000006</v>
      </c>
      <c r="S4696" s="46">
        <v>43.81</v>
      </c>
      <c r="T4696" s="50">
        <f t="shared" si="1413"/>
        <v>0.53949999999999998</v>
      </c>
      <c r="U4696" s="79">
        <f t="shared" si="1389"/>
        <v>65.000500000000002</v>
      </c>
      <c r="V4696" s="79">
        <f t="shared" si="1390"/>
        <v>43.270500000000006</v>
      </c>
      <c r="W4696" s="465">
        <f t="shared" si="1391"/>
        <v>0.46163928098595652</v>
      </c>
      <c r="X4696" s="465">
        <f t="shared" si="1392"/>
        <v>0.30891601617913561</v>
      </c>
      <c r="Y4696" s="43">
        <f>Cal_051922a!$A$3</f>
        <v>20220519</v>
      </c>
      <c r="Z4696" s="86" t="s">
        <v>2038</v>
      </c>
      <c r="AA4696" s="43">
        <v>20230221</v>
      </c>
      <c r="AE4696" s="689" t="s">
        <v>1250</v>
      </c>
      <c r="AF4696" s="130">
        <v>1</v>
      </c>
      <c r="AH4696"/>
    </row>
    <row r="4697" spans="1:35" s="82" customFormat="1" x14ac:dyDescent="0.2">
      <c r="A4697" s="155" t="s">
        <v>1473</v>
      </c>
      <c r="B4697" s="81">
        <v>20220217</v>
      </c>
      <c r="C4697" s="280" t="s">
        <v>67</v>
      </c>
      <c r="D4697" s="126">
        <v>6</v>
      </c>
      <c r="E4697" s="126">
        <v>18</v>
      </c>
      <c r="F4697" s="107"/>
      <c r="G4697" s="107"/>
      <c r="H4697" s="126" t="s">
        <v>10</v>
      </c>
      <c r="I4697" s="126">
        <v>293</v>
      </c>
      <c r="J4697" s="126">
        <v>5</v>
      </c>
      <c r="K4697" s="82">
        <v>5</v>
      </c>
      <c r="L4697" s="82">
        <v>1</v>
      </c>
      <c r="M4697" s="82">
        <v>0</v>
      </c>
      <c r="N4697" s="83">
        <v>1</v>
      </c>
      <c r="O4697" s="82" t="str">
        <f>Cal_051922a!$E$2</f>
        <v>Cal_051922a</v>
      </c>
      <c r="P4697" s="158">
        <f>Cal_051922a!$Q$3</f>
        <v>1.8382409380942635</v>
      </c>
      <c r="Q4697" s="158">
        <f>Cal_051922a!$R$3</f>
        <v>0.56187208580813652</v>
      </c>
      <c r="R4697" s="84">
        <v>163.30000000000001</v>
      </c>
      <c r="S4697" s="84">
        <v>93.97</v>
      </c>
      <c r="T4697" s="158">
        <f t="shared" ref="T4697:T4698" si="1414">AVERAGE(0.762, 0.717, 0.571, 0.932, 0.547, 0.855)</f>
        <v>0.73066666666666669</v>
      </c>
      <c r="U4697" s="125">
        <f t="shared" si="1389"/>
        <v>162.56933333333333</v>
      </c>
      <c r="V4697" s="125">
        <f t="shared" si="1390"/>
        <v>93.239333333333335</v>
      </c>
      <c r="W4697" s="459">
        <f t="shared" si="1391"/>
        <v>1.457788793542742</v>
      </c>
      <c r="X4697" s="459">
        <f t="shared" si="1392"/>
        <v>0.1856042107872391</v>
      </c>
      <c r="Y4697" s="82">
        <f>Cal_051922a!$A$3</f>
        <v>20220519</v>
      </c>
      <c r="Z4697" s="694" t="s">
        <v>1536</v>
      </c>
      <c r="AA4697" s="372">
        <v>20220818</v>
      </c>
      <c r="AB4697" s="48"/>
      <c r="AC4697" s="43"/>
      <c r="AD4697" s="43"/>
      <c r="AE4697" s="689" t="s">
        <v>1250</v>
      </c>
      <c r="AF4697" s="567">
        <v>1</v>
      </c>
      <c r="AG4697" s="130" t="s">
        <v>1634</v>
      </c>
      <c r="AH4697" s="153" t="s">
        <v>1894</v>
      </c>
      <c r="AI4697" s="155"/>
    </row>
    <row r="4698" spans="1:35" s="82" customFormat="1" x14ac:dyDescent="0.2">
      <c r="A4698" s="155" t="s">
        <v>1473</v>
      </c>
      <c r="B4698" s="81">
        <v>20220217</v>
      </c>
      <c r="C4698" s="280" t="s">
        <v>67</v>
      </c>
      <c r="D4698" s="126">
        <v>6</v>
      </c>
      <c r="E4698" s="126">
        <v>18</v>
      </c>
      <c r="F4698" s="107"/>
      <c r="G4698" s="107"/>
      <c r="H4698" s="126" t="s">
        <v>11</v>
      </c>
      <c r="I4698" s="126">
        <v>293</v>
      </c>
      <c r="J4698" s="126">
        <v>5</v>
      </c>
      <c r="K4698" s="82">
        <v>5</v>
      </c>
      <c r="L4698" s="82">
        <v>1</v>
      </c>
      <c r="M4698" s="82">
        <v>0</v>
      </c>
      <c r="N4698" s="83">
        <v>1</v>
      </c>
      <c r="O4698" s="82" t="str">
        <f>Cal_051922a!$E$2</f>
        <v>Cal_051922a</v>
      </c>
      <c r="P4698" s="158">
        <f>Cal_051922a!$Q$3</f>
        <v>1.8382409380942635</v>
      </c>
      <c r="Q4698" s="158">
        <f>Cal_051922a!$R$3</f>
        <v>0.56187208580813652</v>
      </c>
      <c r="R4698" s="84">
        <v>122.5</v>
      </c>
      <c r="S4698" s="84">
        <v>70.14</v>
      </c>
      <c r="T4698" s="158">
        <f t="shared" si="1414"/>
        <v>0.73066666666666669</v>
      </c>
      <c r="U4698" s="125">
        <f t="shared" si="1389"/>
        <v>121.76933333333334</v>
      </c>
      <c r="V4698" s="125">
        <f t="shared" si="1390"/>
        <v>69.409333333333336</v>
      </c>
      <c r="W4698" s="459">
        <f t="shared" si="1391"/>
        <v>1.100963814076128</v>
      </c>
      <c r="X4698" s="459">
        <f t="shared" si="1392"/>
        <v>0.12241272410026106</v>
      </c>
      <c r="Y4698" s="82">
        <f>Cal_051922a!$A$3</f>
        <v>20220519</v>
      </c>
      <c r="Z4698" s="694" t="s">
        <v>1536</v>
      </c>
      <c r="AA4698" s="372">
        <v>20220818</v>
      </c>
      <c r="AB4698" s="48"/>
      <c r="AC4698" s="43"/>
      <c r="AD4698" s="43"/>
      <c r="AE4698" s="689" t="s">
        <v>1250</v>
      </c>
      <c r="AF4698" s="567">
        <v>1</v>
      </c>
      <c r="AG4698" s="130" t="s">
        <v>1634</v>
      </c>
      <c r="AH4698" s="153" t="s">
        <v>187</v>
      </c>
      <c r="AI4698" s="155"/>
    </row>
    <row r="4699" spans="1:35" s="372" customFormat="1" x14ac:dyDescent="0.2">
      <c r="A4699" s="371" t="s">
        <v>1473</v>
      </c>
      <c r="B4699" s="462">
        <v>20220217</v>
      </c>
      <c r="C4699" s="623" t="s">
        <v>67</v>
      </c>
      <c r="D4699" s="373">
        <v>6</v>
      </c>
      <c r="E4699" s="373">
        <v>18</v>
      </c>
      <c r="F4699" s="107"/>
      <c r="G4699" s="107"/>
      <c r="H4699" s="373" t="s">
        <v>10</v>
      </c>
      <c r="I4699" s="373">
        <v>552</v>
      </c>
      <c r="J4699" s="373">
        <v>20</v>
      </c>
      <c r="K4699" s="372">
        <v>5</v>
      </c>
      <c r="L4699" s="372">
        <v>1</v>
      </c>
      <c r="M4699" s="372">
        <v>0</v>
      </c>
      <c r="N4699" s="375">
        <v>1</v>
      </c>
      <c r="O4699" s="82" t="str">
        <f>Cal_051922a!$E$2</f>
        <v>Cal_051922a</v>
      </c>
      <c r="P4699" s="158">
        <f>Cal_051922a!$Q$3</f>
        <v>1.8382409380942635</v>
      </c>
      <c r="Q4699" s="158">
        <f>Cal_051922a!$R$3</f>
        <v>0.56187208580813652</v>
      </c>
      <c r="R4699" s="376">
        <v>164.5</v>
      </c>
      <c r="S4699" s="376">
        <v>90.27</v>
      </c>
      <c r="T4699" s="158">
        <f t="shared" ref="T4699:T4700" si="1415">AVERAGE(0.984, 0.838, 0.991)</f>
        <v>0.93766666666666676</v>
      </c>
      <c r="U4699" s="378">
        <f t="shared" si="1389"/>
        <v>163.56233333333333</v>
      </c>
      <c r="V4699" s="378">
        <f t="shared" si="1390"/>
        <v>89.332333333333324</v>
      </c>
      <c r="W4699" s="464">
        <f t="shared" si="1391"/>
        <v>0.82847882027121333</v>
      </c>
      <c r="X4699" s="464">
        <f t="shared" si="1392"/>
        <v>7.2771634827442254E-3</v>
      </c>
      <c r="Y4699" s="82">
        <f>Cal_051922a!$A$3</f>
        <v>20220519</v>
      </c>
      <c r="Z4699" s="694" t="s">
        <v>1528</v>
      </c>
      <c r="AA4699" s="372">
        <v>20220817</v>
      </c>
      <c r="AB4699" s="48"/>
      <c r="AC4699" s="43"/>
      <c r="AD4699" s="43"/>
      <c r="AE4699" s="689" t="s">
        <v>1250</v>
      </c>
      <c r="AF4699" s="628">
        <v>1</v>
      </c>
      <c r="AG4699" s="130" t="s">
        <v>1634</v>
      </c>
      <c r="AH4699" s="412" t="s">
        <v>192</v>
      </c>
      <c r="AI4699" s="412" t="s">
        <v>1532</v>
      </c>
    </row>
    <row r="4700" spans="1:35" s="610" customFormat="1" ht="13.5" thickBot="1" x14ac:dyDescent="0.25">
      <c r="A4700" s="613" t="s">
        <v>1473</v>
      </c>
      <c r="B4700" s="611">
        <v>20220217</v>
      </c>
      <c r="C4700" s="624" t="s">
        <v>67</v>
      </c>
      <c r="D4700" s="612">
        <v>6</v>
      </c>
      <c r="E4700" s="612">
        <v>18</v>
      </c>
      <c r="F4700" s="140"/>
      <c r="G4700" s="140"/>
      <c r="H4700" s="612" t="s">
        <v>11</v>
      </c>
      <c r="I4700" s="612">
        <v>550</v>
      </c>
      <c r="J4700" s="612">
        <v>20</v>
      </c>
      <c r="K4700" s="610">
        <v>5</v>
      </c>
      <c r="L4700" s="610">
        <v>1</v>
      </c>
      <c r="M4700" s="610">
        <v>0</v>
      </c>
      <c r="N4700" s="614">
        <v>1</v>
      </c>
      <c r="O4700" s="82" t="str">
        <f>Cal_051922a!$E$2</f>
        <v>Cal_051922a</v>
      </c>
      <c r="P4700" s="158">
        <f>Cal_051922a!$Q$3</f>
        <v>1.8382409380942635</v>
      </c>
      <c r="Q4700" s="158">
        <f>Cal_051922a!$R$3</f>
        <v>0.56187208580813652</v>
      </c>
      <c r="R4700" s="626">
        <v>207.9</v>
      </c>
      <c r="S4700" s="626">
        <v>119.6</v>
      </c>
      <c r="T4700" s="158">
        <f t="shared" si="1415"/>
        <v>0.93766666666666676</v>
      </c>
      <c r="U4700" s="378">
        <f t="shared" si="1389"/>
        <v>206.96233333333333</v>
      </c>
      <c r="V4700" s="378">
        <f t="shared" si="1390"/>
        <v>118.66233333333332</v>
      </c>
      <c r="W4700" s="464">
        <f t="shared" si="1391"/>
        <v>0.98909735750386085</v>
      </c>
      <c r="X4700" s="464">
        <f t="shared" si="1392"/>
        <v>0.12509477893808907</v>
      </c>
      <c r="Y4700" s="82">
        <f>Cal_051922a!$A$3</f>
        <v>20220519</v>
      </c>
      <c r="Z4700" s="694" t="s">
        <v>1528</v>
      </c>
      <c r="AA4700" s="372">
        <v>20220817</v>
      </c>
      <c r="AB4700" s="121"/>
      <c r="AC4700" s="115"/>
      <c r="AD4700" s="115"/>
      <c r="AE4700" s="689" t="s">
        <v>1250</v>
      </c>
      <c r="AF4700" s="633">
        <v>1</v>
      </c>
      <c r="AG4700" s="130" t="s">
        <v>1634</v>
      </c>
      <c r="AH4700" s="622" t="s">
        <v>195</v>
      </c>
      <c r="AI4700" s="412" t="s">
        <v>1532</v>
      </c>
    </row>
    <row r="4701" spans="1:35" x14ac:dyDescent="0.2">
      <c r="A4701" t="s">
        <v>1473</v>
      </c>
      <c r="B4701" s="45">
        <v>20220217</v>
      </c>
      <c r="C4701" s="142" t="s">
        <v>73</v>
      </c>
      <c r="D4701" s="107">
        <v>7</v>
      </c>
      <c r="E4701" s="107">
        <v>3</v>
      </c>
      <c r="H4701" s="107" t="s">
        <v>10</v>
      </c>
      <c r="I4701" s="107">
        <v>290</v>
      </c>
      <c r="J4701" s="107">
        <v>0</v>
      </c>
      <c r="K4701" s="43">
        <v>5</v>
      </c>
      <c r="L4701" s="43">
        <v>1</v>
      </c>
      <c r="M4701" s="43">
        <v>0</v>
      </c>
      <c r="N4701" s="49">
        <v>1</v>
      </c>
      <c r="O4701" s="43" t="str">
        <f>Cal_051922a!$E$2</f>
        <v>Cal_051922a</v>
      </c>
      <c r="P4701" s="50">
        <f>Cal_051922a!$Q$3</f>
        <v>1.8382409380942635</v>
      </c>
      <c r="Q4701" s="50">
        <f>Cal_051922a!$R$3</f>
        <v>0.56187208580813652</v>
      </c>
      <c r="R4701" s="46">
        <v>21.65</v>
      </c>
      <c r="S4701" s="46">
        <v>15.88</v>
      </c>
      <c r="T4701" s="178">
        <f t="shared" ref="T4701" si="1416">AVERAGE(0.512,0.813,0.554,0.631,0.761,0.731)</f>
        <v>0.66699999999999993</v>
      </c>
      <c r="U4701" s="79">
        <f t="shared" si="1389"/>
        <v>20.982999999999997</v>
      </c>
      <c r="V4701" s="79">
        <f t="shared" si="1390"/>
        <v>15.213000000000001</v>
      </c>
      <c r="W4701" s="465">
        <f t="shared" si="1391"/>
        <v>0.12257978146750886</v>
      </c>
      <c r="X4701" s="465">
        <f t="shared" si="1392"/>
        <v>0.14833129503432371</v>
      </c>
      <c r="Y4701" s="43">
        <f>Cal_051922a!$A$3</f>
        <v>20220519</v>
      </c>
      <c r="Z4701" s="86" t="s">
        <v>1606</v>
      </c>
      <c r="AA4701" s="43">
        <v>20221205</v>
      </c>
      <c r="AE4701" s="689" t="s">
        <v>1250</v>
      </c>
      <c r="AF4701" s="130">
        <v>1</v>
      </c>
      <c r="AG4701" s="130" t="s">
        <v>1634</v>
      </c>
      <c r="AH4701"/>
    </row>
    <row r="4702" spans="1:35" x14ac:dyDescent="0.2">
      <c r="A4702" t="s">
        <v>1473</v>
      </c>
      <c r="B4702" s="45">
        <v>20220217</v>
      </c>
      <c r="C4702" s="142" t="s">
        <v>73</v>
      </c>
      <c r="D4702" s="107">
        <v>7</v>
      </c>
      <c r="E4702" s="107">
        <v>3</v>
      </c>
      <c r="H4702" s="107" t="s">
        <v>11</v>
      </c>
      <c r="I4702" s="107">
        <v>290</v>
      </c>
      <c r="J4702" s="107">
        <v>0</v>
      </c>
      <c r="K4702" s="43">
        <v>5</v>
      </c>
      <c r="L4702" s="43">
        <v>1</v>
      </c>
      <c r="M4702" s="43">
        <v>0</v>
      </c>
      <c r="N4702" s="49">
        <v>1</v>
      </c>
      <c r="O4702" s="43" t="str">
        <f>Cal_051922a!$E$2</f>
        <v>Cal_051922a</v>
      </c>
      <c r="P4702" s="50">
        <f>Cal_051922a!$Q$3</f>
        <v>1.8382409380942635</v>
      </c>
      <c r="Q4702" s="50">
        <f>Cal_051922a!$R$3</f>
        <v>0.56187208580813652</v>
      </c>
      <c r="R4702" s="46">
        <v>19.309999999999999</v>
      </c>
      <c r="S4702" s="46">
        <v>13.96</v>
      </c>
      <c r="T4702" s="50">
        <f t="shared" ref="T4702:T4706" si="1417">AVERAGE(0.884,0.849,0.628,0.632,0.645,0.697)</f>
        <v>0.72250000000000003</v>
      </c>
      <c r="U4702" s="79">
        <f t="shared" si="1389"/>
        <v>18.587499999999999</v>
      </c>
      <c r="V4702" s="79">
        <f t="shared" si="1390"/>
        <v>13.237500000000001</v>
      </c>
      <c r="W4702" s="465">
        <f t="shared" si="1391"/>
        <v>0.11365716305912872</v>
      </c>
      <c r="X4702" s="465">
        <f t="shared" si="1392"/>
        <v>0.1220744727255955</v>
      </c>
      <c r="Y4702" s="43">
        <f>Cal_051922a!$A$3</f>
        <v>20220519</v>
      </c>
      <c r="Z4702" s="86" t="s">
        <v>1612</v>
      </c>
      <c r="AA4702" s="43">
        <v>20221205</v>
      </c>
      <c r="AE4702" s="689" t="s">
        <v>1250</v>
      </c>
      <c r="AF4702" s="130">
        <v>1</v>
      </c>
      <c r="AG4702" s="130" t="s">
        <v>1634</v>
      </c>
      <c r="AH4702"/>
    </row>
    <row r="4703" spans="1:35" x14ac:dyDescent="0.2">
      <c r="A4703" t="s">
        <v>1473</v>
      </c>
      <c r="B4703" s="45">
        <v>20220217</v>
      </c>
      <c r="C4703" s="142" t="s">
        <v>73</v>
      </c>
      <c r="D4703" s="107">
        <v>7</v>
      </c>
      <c r="E4703" s="107">
        <v>4</v>
      </c>
      <c r="H4703" s="107" t="s">
        <v>10</v>
      </c>
      <c r="I4703" s="107">
        <v>290</v>
      </c>
      <c r="J4703" s="107">
        <v>0</v>
      </c>
      <c r="K4703" s="43">
        <v>5</v>
      </c>
      <c r="L4703" s="43">
        <v>1</v>
      </c>
      <c r="M4703" s="43">
        <v>0</v>
      </c>
      <c r="N4703" s="49">
        <v>1</v>
      </c>
      <c r="O4703" s="43" t="str">
        <f>Cal_051922a!$E$2</f>
        <v>Cal_051922a</v>
      </c>
      <c r="P4703" s="50">
        <f>Cal_051922a!$Q$3</f>
        <v>1.8382409380942635</v>
      </c>
      <c r="Q4703" s="50">
        <f>Cal_051922a!$R$3</f>
        <v>0.56187208580813652</v>
      </c>
      <c r="R4703" s="46">
        <v>94.21</v>
      </c>
      <c r="S4703" s="46">
        <v>62.59</v>
      </c>
      <c r="T4703" s="50">
        <f t="shared" si="1417"/>
        <v>0.72250000000000003</v>
      </c>
      <c r="U4703" s="79">
        <f t="shared" si="1389"/>
        <v>93.487499999999997</v>
      </c>
      <c r="V4703" s="79">
        <f t="shared" si="1390"/>
        <v>61.867500000000007</v>
      </c>
      <c r="W4703" s="465">
        <f t="shared" si="1391"/>
        <v>0.67174570017376645</v>
      </c>
      <c r="X4703" s="465">
        <f t="shared" si="1392"/>
        <v>0.42998249449376341</v>
      </c>
      <c r="Y4703" s="43">
        <f>Cal_051922a!$A$3</f>
        <v>20220519</v>
      </c>
      <c r="Z4703" s="86" t="s">
        <v>1612</v>
      </c>
      <c r="AA4703" s="43">
        <v>20221205</v>
      </c>
      <c r="AE4703" s="689" t="s">
        <v>1250</v>
      </c>
      <c r="AF4703" s="130">
        <v>1</v>
      </c>
      <c r="AG4703" s="130" t="s">
        <v>1634</v>
      </c>
      <c r="AH4703"/>
    </row>
    <row r="4704" spans="1:35" x14ac:dyDescent="0.2">
      <c r="A4704" t="s">
        <v>1473</v>
      </c>
      <c r="B4704" s="45">
        <v>20220217</v>
      </c>
      <c r="C4704" s="142" t="s">
        <v>73</v>
      </c>
      <c r="D4704" s="107">
        <v>7</v>
      </c>
      <c r="E4704" s="107">
        <v>4</v>
      </c>
      <c r="H4704" s="107" t="s">
        <v>11</v>
      </c>
      <c r="I4704" s="107">
        <v>290</v>
      </c>
      <c r="J4704" s="107">
        <v>0</v>
      </c>
      <c r="K4704" s="43">
        <v>10</v>
      </c>
      <c r="L4704" s="43">
        <v>1</v>
      </c>
      <c r="M4704" s="43">
        <v>0</v>
      </c>
      <c r="N4704" s="49">
        <v>1</v>
      </c>
      <c r="O4704" s="43" t="str">
        <f>Cal_051922a!$E$2</f>
        <v>Cal_051922a</v>
      </c>
      <c r="P4704" s="50">
        <f>Cal_051922a!$Q$3</f>
        <v>1.8382409380942635</v>
      </c>
      <c r="Q4704" s="50">
        <f>Cal_051922a!$R$3</f>
        <v>0.56187208580813652</v>
      </c>
      <c r="R4704" s="46">
        <v>49.78</v>
      </c>
      <c r="S4704" s="46">
        <v>32.96</v>
      </c>
      <c r="T4704" s="50">
        <f t="shared" si="1417"/>
        <v>0.72250000000000003</v>
      </c>
      <c r="U4704" s="79">
        <f t="shared" si="1389"/>
        <v>49.057500000000005</v>
      </c>
      <c r="V4704" s="79">
        <f t="shared" si="1390"/>
        <v>32.237500000000004</v>
      </c>
      <c r="W4704" s="465">
        <f t="shared" si="1391"/>
        <v>0.71465924585216656</v>
      </c>
      <c r="X4704" s="465">
        <f t="shared" si="1392"/>
        <v>0.43350296130327015</v>
      </c>
      <c r="Y4704" s="43">
        <f>Cal_051922a!$A$3</f>
        <v>20220519</v>
      </c>
      <c r="Z4704" s="86" t="s">
        <v>1612</v>
      </c>
      <c r="AA4704" s="43">
        <v>20221205</v>
      </c>
      <c r="AE4704" s="689" t="s">
        <v>1250</v>
      </c>
      <c r="AF4704" s="130">
        <v>1</v>
      </c>
      <c r="AG4704" s="130" t="s">
        <v>1634</v>
      </c>
      <c r="AH4704"/>
    </row>
    <row r="4705" spans="1:35" x14ac:dyDescent="0.2">
      <c r="A4705" t="s">
        <v>1473</v>
      </c>
      <c r="B4705" s="45">
        <v>20220217</v>
      </c>
      <c r="C4705" s="142" t="s">
        <v>73</v>
      </c>
      <c r="D4705" s="107">
        <v>7</v>
      </c>
      <c r="E4705" s="107">
        <v>5</v>
      </c>
      <c r="H4705" s="107" t="s">
        <v>10</v>
      </c>
      <c r="I4705" s="107">
        <v>290</v>
      </c>
      <c r="J4705" s="107">
        <v>0</v>
      </c>
      <c r="K4705" s="43">
        <v>5</v>
      </c>
      <c r="L4705" s="43">
        <v>1</v>
      </c>
      <c r="M4705" s="43">
        <v>0</v>
      </c>
      <c r="N4705" s="49">
        <v>1</v>
      </c>
      <c r="O4705" s="43" t="str">
        <f>Cal_051922a!$E$2</f>
        <v>Cal_051922a</v>
      </c>
      <c r="P4705" s="50">
        <f>Cal_051922a!$Q$3</f>
        <v>1.8382409380942635</v>
      </c>
      <c r="Q4705" s="50">
        <f>Cal_051922a!$R$3</f>
        <v>0.56187208580813652</v>
      </c>
      <c r="R4705" s="46">
        <v>118.7</v>
      </c>
      <c r="S4705" s="46">
        <v>76.73</v>
      </c>
      <c r="T4705" s="50">
        <f t="shared" si="1417"/>
        <v>0.72250000000000003</v>
      </c>
      <c r="U4705" s="79">
        <f t="shared" si="1389"/>
        <v>117.97750000000001</v>
      </c>
      <c r="V4705" s="79">
        <f t="shared" si="1390"/>
        <v>76.007500000000007</v>
      </c>
      <c r="W4705" s="465">
        <f t="shared" si="1391"/>
        <v>0.89162451095170725</v>
      </c>
      <c r="X4705" s="465">
        <f t="shared" si="1392"/>
        <v>0.46190691922071409</v>
      </c>
      <c r="Y4705" s="43">
        <f>Cal_051922a!$A$3</f>
        <v>20220519</v>
      </c>
      <c r="Z4705" s="86" t="s">
        <v>1612</v>
      </c>
      <c r="AA4705" s="43">
        <v>20221205</v>
      </c>
      <c r="AE4705" s="689" t="s">
        <v>1250</v>
      </c>
      <c r="AF4705" s="130">
        <v>1</v>
      </c>
      <c r="AG4705" s="130" t="s">
        <v>1634</v>
      </c>
      <c r="AH4705" s="152" t="s">
        <v>1476</v>
      </c>
    </row>
    <row r="4706" spans="1:35" x14ac:dyDescent="0.2">
      <c r="A4706" t="s">
        <v>1473</v>
      </c>
      <c r="B4706" s="45">
        <v>20220217</v>
      </c>
      <c r="C4706" s="142" t="s">
        <v>73</v>
      </c>
      <c r="D4706" s="107">
        <v>7</v>
      </c>
      <c r="E4706" s="107">
        <v>5</v>
      </c>
      <c r="H4706" s="107" t="s">
        <v>11</v>
      </c>
      <c r="I4706" s="107">
        <v>290</v>
      </c>
      <c r="J4706" s="107">
        <v>0</v>
      </c>
      <c r="K4706" s="43">
        <v>5</v>
      </c>
      <c r="L4706" s="43">
        <v>1</v>
      </c>
      <c r="M4706" s="43">
        <v>0</v>
      </c>
      <c r="N4706" s="49">
        <v>1</v>
      </c>
      <c r="O4706" s="43" t="str">
        <f>Cal_051922a!$E$2</f>
        <v>Cal_051922a</v>
      </c>
      <c r="P4706" s="50">
        <f>Cal_051922a!$Q$3</f>
        <v>1.8382409380942635</v>
      </c>
      <c r="Q4706" s="50">
        <f>Cal_051922a!$R$3</f>
        <v>0.56187208580813652</v>
      </c>
      <c r="R4706" s="46">
        <v>125.1</v>
      </c>
      <c r="S4706" s="46">
        <v>79.97</v>
      </c>
      <c r="T4706" s="50">
        <f t="shared" si="1417"/>
        <v>0.72250000000000003</v>
      </c>
      <c r="U4706" s="79">
        <f t="shared" si="1389"/>
        <v>124.3775</v>
      </c>
      <c r="V4706" s="79">
        <f t="shared" si="1390"/>
        <v>79.247500000000002</v>
      </c>
      <c r="W4706" s="465">
        <f t="shared" si="1391"/>
        <v>0.95875659230999621</v>
      </c>
      <c r="X4706" s="465">
        <f t="shared" si="1392"/>
        <v>0.45247232605449295</v>
      </c>
      <c r="Y4706" s="43">
        <f>Cal_051922a!$A$3</f>
        <v>20220519</v>
      </c>
      <c r="Z4706" s="86" t="s">
        <v>1612</v>
      </c>
      <c r="AA4706" s="43">
        <v>20221205</v>
      </c>
      <c r="AE4706" s="689" t="s">
        <v>1250</v>
      </c>
      <c r="AF4706" s="130">
        <v>1</v>
      </c>
      <c r="AG4706" s="130" t="s">
        <v>1634</v>
      </c>
      <c r="AH4706" s="152" t="s">
        <v>1476</v>
      </c>
    </row>
    <row r="4707" spans="1:35" s="82" customFormat="1" x14ac:dyDescent="0.2">
      <c r="A4707" s="155" t="s">
        <v>1473</v>
      </c>
      <c r="B4707" s="81">
        <v>20220217</v>
      </c>
      <c r="C4707" s="280" t="s">
        <v>73</v>
      </c>
      <c r="D4707" s="126">
        <v>7</v>
      </c>
      <c r="E4707" s="126">
        <v>5</v>
      </c>
      <c r="F4707" s="107"/>
      <c r="G4707" s="107"/>
      <c r="H4707" s="126" t="s">
        <v>10</v>
      </c>
      <c r="I4707" s="126">
        <v>293</v>
      </c>
      <c r="J4707" s="126">
        <v>5</v>
      </c>
      <c r="K4707" s="82">
        <v>5</v>
      </c>
      <c r="L4707" s="82">
        <v>1</v>
      </c>
      <c r="M4707" s="82">
        <v>0</v>
      </c>
      <c r="N4707" s="83">
        <v>1</v>
      </c>
      <c r="O4707" s="82" t="str">
        <f>Cal_051922a!$E$2</f>
        <v>Cal_051922a</v>
      </c>
      <c r="P4707" s="158">
        <f>Cal_051922a!$Q$3</f>
        <v>1.8382409380942635</v>
      </c>
      <c r="Q4707" s="158">
        <f>Cal_051922a!$R$3</f>
        <v>0.56187208580813652</v>
      </c>
      <c r="R4707" s="84">
        <v>79.03</v>
      </c>
      <c r="S4707" s="84">
        <v>48.55</v>
      </c>
      <c r="T4707" s="158">
        <f t="shared" ref="T4707:T4710" si="1418">AVERAGE(0.531, 0.694, 0.762, 0.849, 0.778, 0.943)</f>
        <v>0.75950000000000006</v>
      </c>
      <c r="U4707" s="125">
        <f t="shared" ref="U4707:U4770" si="1419">(R4707-T4707)*(L4707+M4707)/L4707</f>
        <v>78.270499999999998</v>
      </c>
      <c r="V4707" s="125">
        <f t="shared" ref="V4707:V4770" si="1420">(S4707-T4707)*(L4707+M4707)/L4707</f>
        <v>47.790499999999994</v>
      </c>
      <c r="W4707" s="459">
        <f t="shared" ref="W4707:W4770" si="1421">(Q4707*P4707/(P4707-1)*(U4707-V4707)*(K4707)/I4707)/N4707</f>
        <v>0.64089719352636343</v>
      </c>
      <c r="X4707" s="459">
        <f t="shared" ref="X4707:X4770" si="1422">(Q4707*P4707/(P4707-1)*(P4707*V4707-U4707)*(K4707)/I4707)/N4707</f>
        <v>0.20143587091816945</v>
      </c>
      <c r="Y4707" s="82">
        <f>Cal_051922a!$A$3</f>
        <v>20220519</v>
      </c>
      <c r="Z4707" s="694" t="s">
        <v>1523</v>
      </c>
      <c r="AA4707" s="372">
        <v>20220817</v>
      </c>
      <c r="AB4707" s="48"/>
      <c r="AC4707" s="43"/>
      <c r="AD4707" s="43"/>
      <c r="AE4707" s="689" t="s">
        <v>1250</v>
      </c>
      <c r="AF4707" s="567">
        <v>1</v>
      </c>
      <c r="AG4707" s="130" t="s">
        <v>1634</v>
      </c>
      <c r="AH4707" s="153" t="s">
        <v>206</v>
      </c>
      <c r="AI4707" s="155"/>
    </row>
    <row r="4708" spans="1:35" s="82" customFormat="1" x14ac:dyDescent="0.2">
      <c r="A4708" s="155" t="s">
        <v>1473</v>
      </c>
      <c r="B4708" s="81">
        <v>20220217</v>
      </c>
      <c r="C4708" s="280" t="s">
        <v>73</v>
      </c>
      <c r="D4708" s="126">
        <v>7</v>
      </c>
      <c r="E4708" s="126">
        <v>5</v>
      </c>
      <c r="F4708" s="107"/>
      <c r="G4708" s="107"/>
      <c r="H4708" s="126" t="s">
        <v>11</v>
      </c>
      <c r="I4708" s="126">
        <v>293</v>
      </c>
      <c r="J4708" s="126">
        <v>5</v>
      </c>
      <c r="K4708" s="82">
        <v>5</v>
      </c>
      <c r="L4708" s="82">
        <v>1</v>
      </c>
      <c r="M4708" s="82">
        <v>0</v>
      </c>
      <c r="N4708" s="83">
        <v>1</v>
      </c>
      <c r="O4708" s="82" t="str">
        <f>Cal_051922a!$E$2</f>
        <v>Cal_051922a</v>
      </c>
      <c r="P4708" s="158">
        <f>Cal_051922a!$Q$3</f>
        <v>1.8382409380942635</v>
      </c>
      <c r="Q4708" s="158">
        <f>Cal_051922a!$R$3</f>
        <v>0.56187208580813652</v>
      </c>
      <c r="R4708" s="84">
        <v>85.84</v>
      </c>
      <c r="S4708" s="84">
        <v>52.69</v>
      </c>
      <c r="T4708" s="158">
        <f t="shared" si="1418"/>
        <v>0.75950000000000006</v>
      </c>
      <c r="U4708" s="125">
        <f t="shared" si="1419"/>
        <v>85.080500000000001</v>
      </c>
      <c r="V4708" s="125">
        <f t="shared" si="1420"/>
        <v>51.930499999999995</v>
      </c>
      <c r="W4708" s="459">
        <f t="shared" si="1421"/>
        <v>0.69703877839235406</v>
      </c>
      <c r="X4708" s="459">
        <f t="shared" si="1422"/>
        <v>0.21826399523706633</v>
      </c>
      <c r="Y4708" s="82">
        <f>Cal_051922a!$A$3</f>
        <v>20220519</v>
      </c>
      <c r="Z4708" s="694" t="s">
        <v>1523</v>
      </c>
      <c r="AA4708" s="372">
        <v>20220817</v>
      </c>
      <c r="AB4708" s="48"/>
      <c r="AC4708" s="43"/>
      <c r="AD4708" s="43"/>
      <c r="AE4708" s="689" t="s">
        <v>1250</v>
      </c>
      <c r="AF4708" s="567">
        <v>1</v>
      </c>
      <c r="AG4708" s="130" t="s">
        <v>1634</v>
      </c>
      <c r="AH4708" s="153" t="s">
        <v>209</v>
      </c>
      <c r="AI4708" s="155"/>
    </row>
    <row r="4709" spans="1:35" s="372" customFormat="1" x14ac:dyDescent="0.2">
      <c r="A4709" s="371" t="s">
        <v>1473</v>
      </c>
      <c r="B4709" s="462">
        <v>20220217</v>
      </c>
      <c r="C4709" s="623" t="s">
        <v>73</v>
      </c>
      <c r="D4709" s="373">
        <v>7</v>
      </c>
      <c r="E4709" s="373">
        <v>5</v>
      </c>
      <c r="F4709" s="107"/>
      <c r="G4709" s="107"/>
      <c r="H4709" s="373" t="s">
        <v>10</v>
      </c>
      <c r="I4709" s="373">
        <v>552</v>
      </c>
      <c r="J4709" s="373">
        <v>20</v>
      </c>
      <c r="K4709" s="372">
        <v>5</v>
      </c>
      <c r="L4709" s="372">
        <v>1</v>
      </c>
      <c r="M4709" s="372">
        <v>0</v>
      </c>
      <c r="N4709" s="375">
        <v>1</v>
      </c>
      <c r="O4709" s="82" t="str">
        <f>Cal_051922a!$E$2</f>
        <v>Cal_051922a</v>
      </c>
      <c r="P4709" s="158">
        <f>Cal_051922a!$Q$3</f>
        <v>1.8382409380942635</v>
      </c>
      <c r="Q4709" s="158">
        <f>Cal_051922a!$R$3</f>
        <v>0.56187208580813652</v>
      </c>
      <c r="R4709" s="376">
        <v>128.5</v>
      </c>
      <c r="S4709" s="376">
        <v>77.94</v>
      </c>
      <c r="T4709" s="158">
        <f t="shared" si="1418"/>
        <v>0.75950000000000006</v>
      </c>
      <c r="U4709" s="378">
        <f t="shared" si="1419"/>
        <v>127.7405</v>
      </c>
      <c r="V4709" s="378">
        <f t="shared" si="1420"/>
        <v>77.180499999999995</v>
      </c>
      <c r="W4709" s="464">
        <f t="shared" si="1421"/>
        <v>0.56429865489576381</v>
      </c>
      <c r="X4709" s="464">
        <f t="shared" si="1422"/>
        <v>0.15776985375309036</v>
      </c>
      <c r="Y4709" s="82">
        <f>Cal_051922a!$A$3</f>
        <v>20220519</v>
      </c>
      <c r="Z4709" s="694" t="s">
        <v>1523</v>
      </c>
      <c r="AA4709" s="372">
        <v>20220817</v>
      </c>
      <c r="AB4709" s="48"/>
      <c r="AC4709" s="43"/>
      <c r="AD4709" s="43"/>
      <c r="AE4709" s="689" t="s">
        <v>1250</v>
      </c>
      <c r="AF4709" s="628">
        <v>1</v>
      </c>
      <c r="AG4709" s="130" t="s">
        <v>1634</v>
      </c>
      <c r="AH4709" s="412" t="s">
        <v>216</v>
      </c>
      <c r="AI4709" s="371"/>
    </row>
    <row r="4710" spans="1:35" s="372" customFormat="1" x14ac:dyDescent="0.2">
      <c r="A4710" s="371" t="s">
        <v>1473</v>
      </c>
      <c r="B4710" s="462">
        <v>20220217</v>
      </c>
      <c r="C4710" s="623" t="s">
        <v>73</v>
      </c>
      <c r="D4710" s="373">
        <v>7</v>
      </c>
      <c r="E4710" s="373">
        <v>5</v>
      </c>
      <c r="F4710" s="107"/>
      <c r="G4710" s="107"/>
      <c r="H4710" s="373" t="s">
        <v>11</v>
      </c>
      <c r="I4710" s="373">
        <v>550</v>
      </c>
      <c r="J4710" s="373">
        <v>20</v>
      </c>
      <c r="K4710" s="372">
        <v>5</v>
      </c>
      <c r="L4710" s="372">
        <v>1</v>
      </c>
      <c r="M4710" s="372">
        <v>0</v>
      </c>
      <c r="N4710" s="375">
        <v>1</v>
      </c>
      <c r="O4710" s="82" t="str">
        <f>Cal_051922a!$E$2</f>
        <v>Cal_051922a</v>
      </c>
      <c r="P4710" s="158">
        <f>Cal_051922a!$Q$3</f>
        <v>1.8382409380942635</v>
      </c>
      <c r="Q4710" s="158">
        <f>Cal_051922a!$R$3</f>
        <v>0.56187208580813652</v>
      </c>
      <c r="R4710" s="376">
        <v>131.1</v>
      </c>
      <c r="S4710" s="376">
        <v>77.42</v>
      </c>
      <c r="T4710" s="158">
        <f t="shared" si="1418"/>
        <v>0.75950000000000006</v>
      </c>
      <c r="U4710" s="378">
        <f t="shared" si="1419"/>
        <v>130.34049999999999</v>
      </c>
      <c r="V4710" s="378">
        <f t="shared" si="1420"/>
        <v>76.660499999999999</v>
      </c>
      <c r="W4710" s="464">
        <f t="shared" si="1421"/>
        <v>0.6012995034066505</v>
      </c>
      <c r="X4710" s="464">
        <f t="shared" si="1422"/>
        <v>0.11851211563315789</v>
      </c>
      <c r="Y4710" s="82">
        <f>Cal_051922a!$A$3</f>
        <v>20220519</v>
      </c>
      <c r="Z4710" s="694" t="s">
        <v>1523</v>
      </c>
      <c r="AA4710" s="372">
        <v>20220817</v>
      </c>
      <c r="AB4710" s="48"/>
      <c r="AC4710" s="43"/>
      <c r="AD4710" s="43"/>
      <c r="AE4710" s="689" t="s">
        <v>1250</v>
      </c>
      <c r="AF4710" s="628">
        <v>1</v>
      </c>
      <c r="AG4710" s="130" t="s">
        <v>1634</v>
      </c>
      <c r="AH4710" s="412" t="s">
        <v>217</v>
      </c>
      <c r="AI4710" s="371"/>
    </row>
    <row r="4711" spans="1:35" x14ac:dyDescent="0.2">
      <c r="A4711" t="s">
        <v>1473</v>
      </c>
      <c r="B4711" s="45">
        <v>20220217</v>
      </c>
      <c r="C4711" s="142" t="s">
        <v>73</v>
      </c>
      <c r="D4711" s="107">
        <v>7</v>
      </c>
      <c r="E4711" s="107">
        <v>9</v>
      </c>
      <c r="H4711" s="107" t="s">
        <v>10</v>
      </c>
      <c r="I4711" s="107">
        <v>290</v>
      </c>
      <c r="J4711" s="107">
        <v>0</v>
      </c>
      <c r="K4711" s="43">
        <v>5</v>
      </c>
      <c r="L4711" s="43">
        <v>1</v>
      </c>
      <c r="M4711" s="43">
        <v>0</v>
      </c>
      <c r="N4711" s="49">
        <v>1</v>
      </c>
      <c r="O4711" s="43" t="str">
        <f>Cal_051922a!$E$2</f>
        <v>Cal_051922a</v>
      </c>
      <c r="P4711" s="50">
        <f>Cal_051922a!$Q$3</f>
        <v>1.8382409380942635</v>
      </c>
      <c r="Q4711" s="50">
        <f>Cal_051922a!$R$3</f>
        <v>0.56187208580813652</v>
      </c>
      <c r="R4711" s="46">
        <v>130.69999999999999</v>
      </c>
      <c r="S4711" s="46">
        <v>83.81</v>
      </c>
      <c r="T4711" s="178">
        <f t="shared" ref="T4711" si="1423">AVERAGE(0.512,0.813,0.554,0.631,0.761,0.731)</f>
        <v>0.66699999999999993</v>
      </c>
      <c r="U4711" s="79">
        <f t="shared" si="1419"/>
        <v>130.03299999999999</v>
      </c>
      <c r="V4711" s="79">
        <f t="shared" si="1420"/>
        <v>83.143000000000001</v>
      </c>
      <c r="W4711" s="465">
        <f t="shared" si="1421"/>
        <v>0.99614661230701795</v>
      </c>
      <c r="X4711" s="465">
        <f t="shared" si="1422"/>
        <v>0.48445285088839829</v>
      </c>
      <c r="Y4711" s="43">
        <f>Cal_051922a!$A$3</f>
        <v>20220519</v>
      </c>
      <c r="Z4711" s="86" t="s">
        <v>1606</v>
      </c>
      <c r="AA4711" s="43">
        <v>20221205</v>
      </c>
      <c r="AE4711" s="689" t="s">
        <v>1250</v>
      </c>
      <c r="AF4711" s="130">
        <v>1</v>
      </c>
      <c r="AG4711" s="130" t="s">
        <v>1634</v>
      </c>
      <c r="AH4711" s="152" t="s">
        <v>1476</v>
      </c>
    </row>
    <row r="4712" spans="1:35" x14ac:dyDescent="0.2">
      <c r="A4712" t="s">
        <v>1473</v>
      </c>
      <c r="B4712" s="45">
        <v>20220217</v>
      </c>
      <c r="C4712" s="142" t="s">
        <v>73</v>
      </c>
      <c r="D4712" s="107">
        <v>7</v>
      </c>
      <c r="E4712" s="107">
        <v>9</v>
      </c>
      <c r="H4712" s="107" t="s">
        <v>11</v>
      </c>
      <c r="I4712" s="107">
        <v>290</v>
      </c>
      <c r="J4712" s="107">
        <v>0</v>
      </c>
      <c r="K4712" s="43">
        <v>5</v>
      </c>
      <c r="L4712" s="43">
        <v>1</v>
      </c>
      <c r="M4712" s="43">
        <v>0</v>
      </c>
      <c r="N4712" s="49">
        <v>1</v>
      </c>
      <c r="O4712" s="43" t="str">
        <f>Cal_051922a!$E$2</f>
        <v>Cal_051922a</v>
      </c>
      <c r="P4712" s="50">
        <f>Cal_051922a!$Q$3</f>
        <v>1.8382409380942635</v>
      </c>
      <c r="Q4712" s="50">
        <f>Cal_051922a!$R$3</f>
        <v>0.56187208580813652</v>
      </c>
      <c r="R4712" s="46">
        <v>136.30000000000001</v>
      </c>
      <c r="S4712" s="46">
        <v>80.849999999999994</v>
      </c>
      <c r="T4712" s="50">
        <f t="shared" ref="T4712" si="1424">AVERAGE(0.884,0.849,0.628,0.632,0.645,0.697)</f>
        <v>0.72250000000000003</v>
      </c>
      <c r="U4712" s="79">
        <f t="shared" si="1419"/>
        <v>135.57750000000001</v>
      </c>
      <c r="V4712" s="79">
        <f t="shared" si="1420"/>
        <v>80.127499999999998</v>
      </c>
      <c r="W4712" s="465">
        <f t="shared" si="1421"/>
        <v>1.1779980732016244</v>
      </c>
      <c r="X4712" s="465">
        <f t="shared" si="1422"/>
        <v>0.24890176788169796</v>
      </c>
      <c r="Y4712" s="43">
        <f>Cal_051922a!$A$3</f>
        <v>20220519</v>
      </c>
      <c r="Z4712" s="86" t="s">
        <v>1612</v>
      </c>
      <c r="AA4712" s="43">
        <v>20221205</v>
      </c>
      <c r="AE4712" s="689" t="s">
        <v>1250</v>
      </c>
      <c r="AF4712" s="130">
        <v>1</v>
      </c>
      <c r="AG4712" s="130" t="s">
        <v>1634</v>
      </c>
      <c r="AH4712" s="152" t="s">
        <v>1476</v>
      </c>
    </row>
    <row r="4713" spans="1:35" s="82" customFormat="1" x14ac:dyDescent="0.2">
      <c r="A4713" s="155" t="s">
        <v>1473</v>
      </c>
      <c r="B4713" s="81">
        <v>20220217</v>
      </c>
      <c r="C4713" s="280" t="s">
        <v>73</v>
      </c>
      <c r="D4713" s="126">
        <v>7</v>
      </c>
      <c r="E4713" s="126">
        <v>9</v>
      </c>
      <c r="F4713" s="107"/>
      <c r="G4713" s="107"/>
      <c r="H4713" s="126" t="s">
        <v>10</v>
      </c>
      <c r="I4713" s="126">
        <v>293</v>
      </c>
      <c r="J4713" s="126">
        <v>5</v>
      </c>
      <c r="K4713" s="82">
        <v>5</v>
      </c>
      <c r="L4713" s="82">
        <v>1</v>
      </c>
      <c r="M4713" s="82">
        <v>0</v>
      </c>
      <c r="N4713" s="83">
        <v>1</v>
      </c>
      <c r="O4713" s="82" t="str">
        <f>Cal_051922a!$E$2</f>
        <v>Cal_051922a</v>
      </c>
      <c r="P4713" s="158">
        <f>Cal_051922a!$Q$3</f>
        <v>1.8382409380942635</v>
      </c>
      <c r="Q4713" s="158">
        <f>Cal_051922a!$R$3</f>
        <v>0.56187208580813652</v>
      </c>
      <c r="R4713" s="84">
        <v>83.18</v>
      </c>
      <c r="S4713" s="84">
        <v>49.67</v>
      </c>
      <c r="T4713" s="158">
        <f>AVERAGE(0.531, 0.694, 0.762, 0.849, 0.778, 0.943)</f>
        <v>0.75950000000000006</v>
      </c>
      <c r="U4713" s="125">
        <f t="shared" si="1419"/>
        <v>82.420500000000004</v>
      </c>
      <c r="V4713" s="125">
        <f t="shared" si="1420"/>
        <v>48.910499999999999</v>
      </c>
      <c r="W4713" s="459">
        <f t="shared" si="1421"/>
        <v>0.70460843028439768</v>
      </c>
      <c r="X4713" s="459">
        <f t="shared" si="1422"/>
        <v>0.15746523181401775</v>
      </c>
      <c r="Y4713" s="82">
        <f>Cal_051922a!$A$3</f>
        <v>20220519</v>
      </c>
      <c r="Z4713" s="694" t="s">
        <v>1523</v>
      </c>
      <c r="AA4713" s="372">
        <v>20220817</v>
      </c>
      <c r="AB4713" s="48"/>
      <c r="AC4713" s="43"/>
      <c r="AD4713" s="43"/>
      <c r="AE4713" s="689" t="s">
        <v>1250</v>
      </c>
      <c r="AF4713" s="567">
        <v>1</v>
      </c>
      <c r="AG4713" s="130" t="s">
        <v>1634</v>
      </c>
      <c r="AH4713" s="153" t="s">
        <v>204</v>
      </c>
      <c r="AI4713" s="155"/>
    </row>
    <row r="4714" spans="1:35" s="82" customFormat="1" x14ac:dyDescent="0.2">
      <c r="A4714" s="155" t="s">
        <v>1473</v>
      </c>
      <c r="B4714" s="81">
        <v>20220217</v>
      </c>
      <c r="C4714" s="280" t="s">
        <v>73</v>
      </c>
      <c r="D4714" s="126">
        <v>7</v>
      </c>
      <c r="E4714" s="126">
        <v>9</v>
      </c>
      <c r="F4714" s="107"/>
      <c r="G4714" s="107"/>
      <c r="H4714" s="126" t="s">
        <v>11</v>
      </c>
      <c r="I4714" s="126">
        <v>293</v>
      </c>
      <c r="J4714" s="126">
        <v>5</v>
      </c>
      <c r="K4714" s="82">
        <v>5</v>
      </c>
      <c r="L4714" s="82">
        <v>1</v>
      </c>
      <c r="M4714" s="82">
        <v>0</v>
      </c>
      <c r="N4714" s="83">
        <v>1</v>
      </c>
      <c r="O4714" s="82" t="str">
        <f>Cal_051922a!$E$2</f>
        <v>Cal_051922a</v>
      </c>
      <c r="P4714" s="158">
        <f>Cal_051922a!$Q$3</f>
        <v>1.8382409380942635</v>
      </c>
      <c r="Q4714" s="158">
        <f>Cal_051922a!$R$3</f>
        <v>0.56187208580813652</v>
      </c>
      <c r="R4714" s="84">
        <v>84.21</v>
      </c>
      <c r="S4714" s="84">
        <v>50.79</v>
      </c>
      <c r="T4714" s="158">
        <f>AVERAGE(0.531, 0.694, 0.762, 0.849, 0.778, 0.943)</f>
        <v>0.75950000000000006</v>
      </c>
      <c r="U4714" s="125">
        <f t="shared" si="1419"/>
        <v>83.450499999999991</v>
      </c>
      <c r="V4714" s="125">
        <f t="shared" si="1420"/>
        <v>50.030499999999996</v>
      </c>
      <c r="W4714" s="459">
        <f t="shared" si="1421"/>
        <v>0.70271601731138655</v>
      </c>
      <c r="X4714" s="459">
        <f t="shared" si="1422"/>
        <v>0.17909824244091155</v>
      </c>
      <c r="Y4714" s="82">
        <f>Cal_051922a!$A$3</f>
        <v>20220519</v>
      </c>
      <c r="Z4714" s="694" t="s">
        <v>1523</v>
      </c>
      <c r="AA4714" s="372">
        <v>20220817</v>
      </c>
      <c r="AB4714" s="48"/>
      <c r="AC4714" s="43"/>
      <c r="AD4714" s="43"/>
      <c r="AE4714" s="689" t="s">
        <v>1250</v>
      </c>
      <c r="AF4714" s="567">
        <v>1</v>
      </c>
      <c r="AG4714" s="130" t="s">
        <v>1634</v>
      </c>
      <c r="AH4714" s="153" t="s">
        <v>205</v>
      </c>
      <c r="AI4714" s="155"/>
    </row>
    <row r="4715" spans="1:35" s="372" customFormat="1" x14ac:dyDescent="0.2">
      <c r="A4715" s="371" t="s">
        <v>1473</v>
      </c>
      <c r="B4715" s="462">
        <v>20220217</v>
      </c>
      <c r="C4715" s="623" t="s">
        <v>73</v>
      </c>
      <c r="D4715" s="373">
        <v>7</v>
      </c>
      <c r="E4715" s="373">
        <v>9</v>
      </c>
      <c r="F4715" s="107"/>
      <c r="G4715" s="107"/>
      <c r="H4715" s="373" t="s">
        <v>10</v>
      </c>
      <c r="I4715" s="373">
        <v>552</v>
      </c>
      <c r="J4715" s="373">
        <v>20</v>
      </c>
      <c r="K4715" s="372">
        <v>5</v>
      </c>
      <c r="L4715" s="372">
        <v>1</v>
      </c>
      <c r="M4715" s="372">
        <v>0</v>
      </c>
      <c r="N4715" s="375">
        <v>1</v>
      </c>
      <c r="O4715" s="82" t="str">
        <f>Cal_051922a!$E$2</f>
        <v>Cal_051922a</v>
      </c>
      <c r="P4715" s="158">
        <f>Cal_051922a!$Q$3</f>
        <v>1.8382409380942635</v>
      </c>
      <c r="Q4715" s="158">
        <f>Cal_051922a!$R$3</f>
        <v>0.56187208580813652</v>
      </c>
      <c r="R4715" s="376">
        <v>85.49</v>
      </c>
      <c r="S4715" s="376">
        <v>50.72</v>
      </c>
      <c r="T4715" s="158">
        <f t="shared" ref="T4715:T4716" si="1425">AVERAGE(0.531, 0.694, 0.762, 0.849, 0.778, 0.943)</f>
        <v>0.75950000000000006</v>
      </c>
      <c r="U4715" s="378">
        <f t="shared" si="1419"/>
        <v>84.730499999999992</v>
      </c>
      <c r="V4715" s="378">
        <f t="shared" si="1420"/>
        <v>49.960499999999996</v>
      </c>
      <c r="W4715" s="464">
        <f t="shared" si="1421"/>
        <v>0.38806693494315075</v>
      </c>
      <c r="X4715" s="464">
        <f t="shared" si="1422"/>
        <v>7.9342627399035012E-2</v>
      </c>
      <c r="Y4715" s="82">
        <f>Cal_051922a!$A$3</f>
        <v>20220519</v>
      </c>
      <c r="Z4715" s="694" t="s">
        <v>1523</v>
      </c>
      <c r="AA4715" s="372">
        <v>20220817</v>
      </c>
      <c r="AB4715" s="48"/>
      <c r="AC4715" s="43"/>
      <c r="AD4715" s="43"/>
      <c r="AE4715" s="689" t="s">
        <v>1250</v>
      </c>
      <c r="AF4715" s="628">
        <v>1</v>
      </c>
      <c r="AG4715" s="130" t="s">
        <v>1634</v>
      </c>
      <c r="AH4715" s="412" t="s">
        <v>1922</v>
      </c>
      <c r="AI4715" s="371"/>
    </row>
    <row r="4716" spans="1:35" s="372" customFormat="1" x14ac:dyDescent="0.2">
      <c r="A4716" s="371" t="s">
        <v>1473</v>
      </c>
      <c r="B4716" s="462">
        <v>20220217</v>
      </c>
      <c r="C4716" s="623" t="s">
        <v>73</v>
      </c>
      <c r="D4716" s="373">
        <v>7</v>
      </c>
      <c r="E4716" s="373">
        <v>9</v>
      </c>
      <c r="F4716" s="107"/>
      <c r="G4716" s="107"/>
      <c r="H4716" s="373" t="s">
        <v>11</v>
      </c>
      <c r="I4716" s="373">
        <v>550</v>
      </c>
      <c r="J4716" s="373">
        <v>20</v>
      </c>
      <c r="K4716" s="372">
        <v>5</v>
      </c>
      <c r="L4716" s="372">
        <v>1</v>
      </c>
      <c r="M4716" s="372">
        <v>0</v>
      </c>
      <c r="N4716" s="375">
        <v>1</v>
      </c>
      <c r="O4716" s="82" t="str">
        <f>Cal_051922a!$E$2</f>
        <v>Cal_051922a</v>
      </c>
      <c r="P4716" s="158">
        <f>Cal_051922a!$Q$3</f>
        <v>1.8382409380942635</v>
      </c>
      <c r="Q4716" s="158">
        <f>Cal_051922a!$R$3</f>
        <v>0.56187208580813652</v>
      </c>
      <c r="R4716" s="376">
        <v>130.5</v>
      </c>
      <c r="S4716" s="376">
        <v>77.36</v>
      </c>
      <c r="T4716" s="158">
        <f t="shared" si="1425"/>
        <v>0.75950000000000006</v>
      </c>
      <c r="U4716" s="378">
        <f t="shared" si="1419"/>
        <v>129.7405</v>
      </c>
      <c r="V4716" s="378">
        <f t="shared" si="1420"/>
        <v>76.600499999999997</v>
      </c>
      <c r="W4716" s="464">
        <f t="shared" si="1421"/>
        <v>0.59525066339473565</v>
      </c>
      <c r="X4716" s="464">
        <f t="shared" si="1422"/>
        <v>0.12399757949774276</v>
      </c>
      <c r="Y4716" s="82">
        <f>Cal_051922a!$A$3</f>
        <v>20220519</v>
      </c>
      <c r="Z4716" s="694" t="s">
        <v>1523</v>
      </c>
      <c r="AA4716" s="372">
        <v>20220817</v>
      </c>
      <c r="AB4716" s="48"/>
      <c r="AC4716" s="43"/>
      <c r="AD4716" s="43"/>
      <c r="AE4716" s="689" t="s">
        <v>1250</v>
      </c>
      <c r="AF4716" s="628">
        <v>1</v>
      </c>
      <c r="AG4716" s="130" t="s">
        <v>1634</v>
      </c>
      <c r="AH4716" s="412" t="s">
        <v>1923</v>
      </c>
      <c r="AI4716" s="371"/>
    </row>
    <row r="4717" spans="1:35" x14ac:dyDescent="0.2">
      <c r="A4717" t="s">
        <v>1473</v>
      </c>
      <c r="B4717" s="45">
        <v>20220217</v>
      </c>
      <c r="C4717" s="142" t="s">
        <v>73</v>
      </c>
      <c r="D4717" s="107">
        <v>7</v>
      </c>
      <c r="E4717" s="107">
        <v>14</v>
      </c>
      <c r="H4717" s="107" t="s">
        <v>10</v>
      </c>
      <c r="I4717" s="107">
        <v>290</v>
      </c>
      <c r="J4717" s="107">
        <v>0</v>
      </c>
      <c r="K4717" s="43">
        <v>5</v>
      </c>
      <c r="L4717" s="43">
        <v>1</v>
      </c>
      <c r="M4717" s="43">
        <v>0</v>
      </c>
      <c r="N4717" s="49">
        <v>1</v>
      </c>
      <c r="O4717" s="43" t="str">
        <f>Cal_051922a!$E$2</f>
        <v>Cal_051922a</v>
      </c>
      <c r="P4717" s="50">
        <f>Cal_051922a!$Q$3</f>
        <v>1.8382409380942635</v>
      </c>
      <c r="Q4717" s="50">
        <f>Cal_051922a!$R$3</f>
        <v>0.56187208580813652</v>
      </c>
      <c r="R4717" s="46">
        <v>124</v>
      </c>
      <c r="S4717" s="46">
        <v>77.28</v>
      </c>
      <c r="T4717" s="50">
        <f t="shared" ref="T4717:T4718" si="1426">AVERAGE(0.884,0.849,0.628,0.632,0.645,0.697)</f>
        <v>0.72250000000000003</v>
      </c>
      <c r="U4717" s="79">
        <f t="shared" si="1419"/>
        <v>123.2775</v>
      </c>
      <c r="V4717" s="79">
        <f t="shared" si="1420"/>
        <v>76.557500000000005</v>
      </c>
      <c r="W4717" s="465">
        <f t="shared" si="1421"/>
        <v>0.9925350762845786</v>
      </c>
      <c r="X4717" s="465">
        <f t="shared" si="1422"/>
        <v>0.37079068058711329</v>
      </c>
      <c r="Y4717" s="43">
        <f>Cal_051922a!$A$3</f>
        <v>20220519</v>
      </c>
      <c r="Z4717" s="86" t="s">
        <v>1612</v>
      </c>
      <c r="AA4717" s="43">
        <v>20221205</v>
      </c>
      <c r="AE4717" s="689" t="s">
        <v>1250</v>
      </c>
      <c r="AF4717" s="130">
        <v>1</v>
      </c>
      <c r="AG4717" s="130" t="s">
        <v>1634</v>
      </c>
      <c r="AH4717" s="152" t="s">
        <v>1476</v>
      </c>
    </row>
    <row r="4718" spans="1:35" x14ac:dyDescent="0.2">
      <c r="A4718" t="s">
        <v>1473</v>
      </c>
      <c r="B4718" s="45">
        <v>20220217</v>
      </c>
      <c r="C4718" s="142" t="s">
        <v>73</v>
      </c>
      <c r="D4718" s="107">
        <v>7</v>
      </c>
      <c r="E4718" s="107">
        <v>14</v>
      </c>
      <c r="H4718" s="107" t="s">
        <v>11</v>
      </c>
      <c r="I4718" s="107">
        <v>290</v>
      </c>
      <c r="J4718" s="107">
        <v>0</v>
      </c>
      <c r="K4718" s="43">
        <v>5</v>
      </c>
      <c r="L4718" s="43">
        <v>1</v>
      </c>
      <c r="M4718" s="43">
        <v>0</v>
      </c>
      <c r="N4718" s="49">
        <v>1</v>
      </c>
      <c r="O4718" s="43" t="str">
        <f>Cal_051922a!$E$2</f>
        <v>Cal_051922a</v>
      </c>
      <c r="P4718" s="50">
        <f>Cal_051922a!$Q$3</f>
        <v>1.8382409380942635</v>
      </c>
      <c r="Q4718" s="50">
        <f>Cal_051922a!$R$3</f>
        <v>0.56187208580813652</v>
      </c>
      <c r="R4718" s="46">
        <v>116.7</v>
      </c>
      <c r="S4718" s="46">
        <v>72.02</v>
      </c>
      <c r="T4718" s="50">
        <f t="shared" si="1426"/>
        <v>0.72250000000000003</v>
      </c>
      <c r="U4718" s="79">
        <f t="shared" si="1419"/>
        <v>115.97750000000001</v>
      </c>
      <c r="V4718" s="79">
        <f t="shared" si="1420"/>
        <v>71.297499999999999</v>
      </c>
      <c r="W4718" s="465">
        <f t="shared" si="1421"/>
        <v>0.94919664401530346</v>
      </c>
      <c r="X4718" s="465">
        <f t="shared" si="1422"/>
        <v>0.32045973387790705</v>
      </c>
      <c r="Y4718" s="43">
        <f>Cal_051922a!$A$3</f>
        <v>20220519</v>
      </c>
      <c r="Z4718" s="86" t="s">
        <v>1612</v>
      </c>
      <c r="AA4718" s="43">
        <v>20221205</v>
      </c>
      <c r="AE4718" s="689" t="s">
        <v>1250</v>
      </c>
      <c r="AF4718" s="130">
        <v>1</v>
      </c>
      <c r="AG4718" s="130" t="s">
        <v>1634</v>
      </c>
      <c r="AH4718" s="152" t="s">
        <v>1476</v>
      </c>
    </row>
    <row r="4719" spans="1:35" s="82" customFormat="1" x14ac:dyDescent="0.2">
      <c r="A4719" s="155" t="s">
        <v>1473</v>
      </c>
      <c r="B4719" s="81">
        <v>20220217</v>
      </c>
      <c r="C4719" s="280" t="s">
        <v>73</v>
      </c>
      <c r="D4719" s="126">
        <v>7</v>
      </c>
      <c r="E4719" s="126">
        <v>14</v>
      </c>
      <c r="F4719" s="107"/>
      <c r="G4719" s="107"/>
      <c r="H4719" s="126" t="s">
        <v>10</v>
      </c>
      <c r="I4719" s="126">
        <v>293</v>
      </c>
      <c r="J4719" s="126">
        <v>5</v>
      </c>
      <c r="K4719" s="82">
        <v>5</v>
      </c>
      <c r="L4719" s="82">
        <v>1</v>
      </c>
      <c r="M4719" s="82">
        <v>0</v>
      </c>
      <c r="N4719" s="83">
        <v>1</v>
      </c>
      <c r="O4719" s="82" t="str">
        <f>Cal_051922a!$E$2</f>
        <v>Cal_051922a</v>
      </c>
      <c r="P4719" s="158">
        <f>Cal_051922a!$Q$3</f>
        <v>1.8382409380942635</v>
      </c>
      <c r="Q4719" s="158">
        <f>Cal_051922a!$R$3</f>
        <v>0.56187208580813652</v>
      </c>
      <c r="R4719" s="84">
        <v>61.35</v>
      </c>
      <c r="S4719" s="84">
        <v>37.24</v>
      </c>
      <c r="T4719" s="158">
        <f t="shared" ref="T4719" si="1427">AVERAGE(0.762, 0.717, 0.571, 0.932, 0.547, 0.855)</f>
        <v>0.73066666666666669</v>
      </c>
      <c r="U4719" s="125">
        <f t="shared" si="1419"/>
        <v>60.619333333333337</v>
      </c>
      <c r="V4719" s="125">
        <f t="shared" si="1420"/>
        <v>36.509333333333338</v>
      </c>
      <c r="W4719" s="459">
        <f t="shared" si="1421"/>
        <v>0.50695640865881308</v>
      </c>
      <c r="X4719" s="459">
        <f t="shared" si="1422"/>
        <v>0.13654007343477453</v>
      </c>
      <c r="Y4719" s="82">
        <f>Cal_051922a!$A$3</f>
        <v>20220519</v>
      </c>
      <c r="Z4719" s="694" t="s">
        <v>1542</v>
      </c>
      <c r="AA4719" s="372">
        <v>20220818</v>
      </c>
      <c r="AB4719" s="48"/>
      <c r="AC4719" s="43"/>
      <c r="AD4719" s="43"/>
      <c r="AE4719" s="689" t="s">
        <v>1250</v>
      </c>
      <c r="AF4719" s="567">
        <v>1</v>
      </c>
      <c r="AG4719" s="130" t="s">
        <v>1634</v>
      </c>
      <c r="AH4719" s="153" t="s">
        <v>202</v>
      </c>
      <c r="AI4719" s="155"/>
    </row>
    <row r="4720" spans="1:35" s="82" customFormat="1" x14ac:dyDescent="0.2">
      <c r="A4720" s="155" t="s">
        <v>1473</v>
      </c>
      <c r="B4720" s="81">
        <v>20220217</v>
      </c>
      <c r="C4720" s="280" t="s">
        <v>73</v>
      </c>
      <c r="D4720" s="126">
        <v>7</v>
      </c>
      <c r="E4720" s="126">
        <v>14</v>
      </c>
      <c r="F4720" s="107"/>
      <c r="G4720" s="107"/>
      <c r="H4720" s="126" t="s">
        <v>11</v>
      </c>
      <c r="I4720" s="126">
        <v>293</v>
      </c>
      <c r="J4720" s="126">
        <v>5</v>
      </c>
      <c r="K4720" s="82">
        <v>5</v>
      </c>
      <c r="L4720" s="82">
        <v>1</v>
      </c>
      <c r="M4720" s="82">
        <v>0</v>
      </c>
      <c r="N4720" s="83">
        <v>1</v>
      </c>
      <c r="O4720" s="82" t="str">
        <f>Cal_051922a!$E$2</f>
        <v>Cal_051922a</v>
      </c>
      <c r="P4720" s="158">
        <f>Cal_051922a!$Q$3</f>
        <v>1.8382409380942635</v>
      </c>
      <c r="Q4720" s="158">
        <f>Cal_051922a!$R$3</f>
        <v>0.56187208580813652</v>
      </c>
      <c r="R4720" s="84">
        <v>67.23</v>
      </c>
      <c r="S4720" s="84">
        <v>41.37</v>
      </c>
      <c r="T4720" s="158">
        <f>AVERAGE(0.531, 0.694, 0.762, 0.849, 0.778, 0.943)</f>
        <v>0.75950000000000006</v>
      </c>
      <c r="U4720" s="125">
        <f t="shared" si="1419"/>
        <v>66.470500000000001</v>
      </c>
      <c r="V4720" s="125">
        <f t="shared" si="1420"/>
        <v>40.610499999999995</v>
      </c>
      <c r="W4720" s="459">
        <f t="shared" si="1421"/>
        <v>0.54375332757846984</v>
      </c>
      <c r="X4720" s="459">
        <f t="shared" si="1422"/>
        <v>0.17202840547777981</v>
      </c>
      <c r="Y4720" s="82">
        <f>Cal_051922a!$A$3</f>
        <v>20220519</v>
      </c>
      <c r="Z4720" s="694" t="s">
        <v>1523</v>
      </c>
      <c r="AA4720" s="372">
        <v>20220817</v>
      </c>
      <c r="AB4720" s="48"/>
      <c r="AC4720" s="43"/>
      <c r="AD4720" s="43"/>
      <c r="AE4720" s="689" t="s">
        <v>1250</v>
      </c>
      <c r="AF4720" s="567">
        <v>1</v>
      </c>
      <c r="AG4720" s="130" t="s">
        <v>1634</v>
      </c>
      <c r="AH4720" s="153" t="s">
        <v>203</v>
      </c>
      <c r="AI4720" s="155"/>
    </row>
    <row r="4721" spans="1:35" s="372" customFormat="1" x14ac:dyDescent="0.2">
      <c r="A4721" s="371" t="s">
        <v>1473</v>
      </c>
      <c r="B4721" s="462">
        <v>20220217</v>
      </c>
      <c r="C4721" s="623" t="s">
        <v>73</v>
      </c>
      <c r="D4721" s="373">
        <v>7</v>
      </c>
      <c r="E4721" s="373">
        <v>14</v>
      </c>
      <c r="F4721" s="107"/>
      <c r="G4721" s="107"/>
      <c r="H4721" s="373" t="s">
        <v>10</v>
      </c>
      <c r="I4721" s="373">
        <v>552</v>
      </c>
      <c r="J4721" s="373">
        <v>20</v>
      </c>
      <c r="K4721" s="372">
        <v>5</v>
      </c>
      <c r="L4721" s="372">
        <v>1</v>
      </c>
      <c r="M4721" s="372">
        <v>0</v>
      </c>
      <c r="N4721" s="375">
        <v>1</v>
      </c>
      <c r="O4721" s="82" t="str">
        <f>Cal_051922a!$E$2</f>
        <v>Cal_051922a</v>
      </c>
      <c r="P4721" s="158">
        <f>Cal_051922a!$Q$3</f>
        <v>1.8382409380942635</v>
      </c>
      <c r="Q4721" s="158">
        <f>Cal_051922a!$R$3</f>
        <v>0.56187208580813652</v>
      </c>
      <c r="R4721" s="376">
        <v>110.2</v>
      </c>
      <c r="S4721" s="376">
        <v>62.66</v>
      </c>
      <c r="T4721" s="158">
        <f t="shared" ref="T4721:T4722" si="1428">AVERAGE(0.984, 0.838, 0.991)</f>
        <v>0.93766666666666676</v>
      </c>
      <c r="U4721" s="378">
        <f t="shared" si="1419"/>
        <v>109.26233333333333</v>
      </c>
      <c r="V4721" s="378">
        <f t="shared" si="1420"/>
        <v>61.722333333333331</v>
      </c>
      <c r="W4721" s="464">
        <f t="shared" si="1421"/>
        <v>0.5305925247971639</v>
      </c>
      <c r="X4721" s="464">
        <f t="shared" si="1422"/>
        <v>4.6855835608993826E-2</v>
      </c>
      <c r="Y4721" s="82">
        <f>Cal_051922a!$A$3</f>
        <v>20220519</v>
      </c>
      <c r="Z4721" s="694" t="s">
        <v>1528</v>
      </c>
      <c r="AA4721" s="372">
        <v>20220817</v>
      </c>
      <c r="AB4721" s="48"/>
      <c r="AC4721" s="43"/>
      <c r="AD4721" s="43"/>
      <c r="AE4721" s="689" t="s">
        <v>1250</v>
      </c>
      <c r="AF4721" s="628">
        <v>1</v>
      </c>
      <c r="AG4721" s="130" t="s">
        <v>1634</v>
      </c>
      <c r="AH4721" s="412" t="s">
        <v>211</v>
      </c>
      <c r="AI4721" s="412" t="s">
        <v>1532</v>
      </c>
    </row>
    <row r="4722" spans="1:35" s="372" customFormat="1" x14ac:dyDescent="0.2">
      <c r="A4722" s="371" t="s">
        <v>1473</v>
      </c>
      <c r="B4722" s="462">
        <v>20220217</v>
      </c>
      <c r="C4722" s="623" t="s">
        <v>73</v>
      </c>
      <c r="D4722" s="373">
        <v>7</v>
      </c>
      <c r="E4722" s="373">
        <v>14</v>
      </c>
      <c r="F4722" s="107"/>
      <c r="G4722" s="107"/>
      <c r="H4722" s="373" t="s">
        <v>11</v>
      </c>
      <c r="I4722" s="373">
        <v>550</v>
      </c>
      <c r="J4722" s="373">
        <v>20</v>
      </c>
      <c r="K4722" s="372">
        <v>5</v>
      </c>
      <c r="L4722" s="372">
        <v>1</v>
      </c>
      <c r="M4722" s="372">
        <v>0</v>
      </c>
      <c r="N4722" s="375">
        <v>1</v>
      </c>
      <c r="O4722" s="82" t="str">
        <f>Cal_051922a!$E$2</f>
        <v>Cal_051922a</v>
      </c>
      <c r="P4722" s="158">
        <f>Cal_051922a!$Q$3</f>
        <v>1.8382409380942635</v>
      </c>
      <c r="Q4722" s="158">
        <f>Cal_051922a!$R$3</f>
        <v>0.56187208580813652</v>
      </c>
      <c r="R4722" s="376">
        <v>127.8</v>
      </c>
      <c r="S4722" s="376">
        <v>72.33</v>
      </c>
      <c r="T4722" s="158">
        <f t="shared" si="1428"/>
        <v>0.93766666666666676</v>
      </c>
      <c r="U4722" s="378">
        <f t="shared" si="1419"/>
        <v>126.86233333333332</v>
      </c>
      <c r="V4722" s="378">
        <f t="shared" si="1420"/>
        <v>71.392333333333326</v>
      </c>
      <c r="W4722" s="464">
        <f t="shared" si="1421"/>
        <v>0.62135028789059055</v>
      </c>
      <c r="X4722" s="464">
        <f t="shared" si="1422"/>
        <v>4.899534047990458E-2</v>
      </c>
      <c r="Y4722" s="82">
        <f>Cal_051922a!$A$3</f>
        <v>20220519</v>
      </c>
      <c r="Z4722" s="694" t="s">
        <v>1528</v>
      </c>
      <c r="AA4722" s="372">
        <v>20220817</v>
      </c>
      <c r="AB4722" s="48"/>
      <c r="AC4722" s="43"/>
      <c r="AD4722" s="43"/>
      <c r="AE4722" s="689" t="s">
        <v>1250</v>
      </c>
      <c r="AF4722" s="628">
        <v>3</v>
      </c>
      <c r="AG4722" s="130" t="s">
        <v>1634</v>
      </c>
      <c r="AH4722" s="412" t="s">
        <v>1895</v>
      </c>
      <c r="AI4722" s="412" t="s">
        <v>1532</v>
      </c>
    </row>
    <row r="4723" spans="1:35" x14ac:dyDescent="0.2">
      <c r="A4723" t="s">
        <v>1473</v>
      </c>
      <c r="B4723" s="45">
        <v>20220217</v>
      </c>
      <c r="C4723" s="142" t="s">
        <v>73</v>
      </c>
      <c r="D4723" s="107">
        <v>7</v>
      </c>
      <c r="E4723" s="107">
        <v>19</v>
      </c>
      <c r="H4723" s="107" t="s">
        <v>10</v>
      </c>
      <c r="I4723" s="107">
        <v>290</v>
      </c>
      <c r="J4723" s="107">
        <v>0</v>
      </c>
      <c r="U4723" s="79" t="e">
        <f t="shared" si="1419"/>
        <v>#DIV/0!</v>
      </c>
      <c r="V4723" s="79" t="e">
        <f t="shared" si="1420"/>
        <v>#DIV/0!</v>
      </c>
      <c r="W4723" s="465" t="e">
        <f t="shared" si="1421"/>
        <v>#DIV/0!</v>
      </c>
      <c r="X4723" s="465" t="e">
        <f t="shared" si="1422"/>
        <v>#DIV/0!</v>
      </c>
      <c r="AE4723" s="689"/>
      <c r="AH4723"/>
    </row>
    <row r="4724" spans="1:35" x14ac:dyDescent="0.2">
      <c r="A4724" t="s">
        <v>1473</v>
      </c>
      <c r="B4724" s="45">
        <v>20220217</v>
      </c>
      <c r="C4724" s="142" t="s">
        <v>73</v>
      </c>
      <c r="D4724" s="107">
        <v>7</v>
      </c>
      <c r="E4724" s="107">
        <v>19</v>
      </c>
      <c r="H4724" s="107" t="s">
        <v>11</v>
      </c>
      <c r="I4724" s="107">
        <v>290</v>
      </c>
      <c r="J4724" s="107">
        <v>0</v>
      </c>
      <c r="K4724" s="43">
        <v>5</v>
      </c>
      <c r="L4724" s="43">
        <v>1</v>
      </c>
      <c r="M4724" s="43">
        <v>0</v>
      </c>
      <c r="N4724" s="49">
        <v>1</v>
      </c>
      <c r="O4724" s="43" t="str">
        <f>Cal_051922a!$E$2</f>
        <v>Cal_051922a</v>
      </c>
      <c r="P4724" s="50">
        <f>Cal_051922a!$Q$3</f>
        <v>1.8382409380942635</v>
      </c>
      <c r="Q4724" s="50">
        <f>Cal_051922a!$R$3</f>
        <v>0.56187208580813652</v>
      </c>
      <c r="R4724" s="46">
        <v>105.9</v>
      </c>
      <c r="S4724" s="46">
        <v>68.25</v>
      </c>
      <c r="T4724" s="50">
        <f t="shared" ref="T4724" si="1429">AVERAGE(0.884,0.849,0.628,0.632,0.645,0.697)</f>
        <v>0.72250000000000003</v>
      </c>
      <c r="U4724" s="79">
        <f t="shared" si="1419"/>
        <v>105.17750000000001</v>
      </c>
      <c r="V4724" s="79">
        <f t="shared" si="1420"/>
        <v>67.527500000000003</v>
      </c>
      <c r="W4724" s="465">
        <f t="shared" si="1421"/>
        <v>0.79984900732265385</v>
      </c>
      <c r="X4724" s="465">
        <f t="shared" si="1422"/>
        <v>0.402671713013736</v>
      </c>
      <c r="Y4724" s="43">
        <f>Cal_051922a!$A$3</f>
        <v>20220519</v>
      </c>
      <c r="Z4724" s="86" t="s">
        <v>1612</v>
      </c>
      <c r="AA4724" s="43">
        <v>20221205</v>
      </c>
      <c r="AE4724" s="689" t="s">
        <v>1250</v>
      </c>
      <c r="AF4724" s="130">
        <v>1</v>
      </c>
      <c r="AH4724"/>
    </row>
    <row r="4725" spans="1:35" x14ac:dyDescent="0.2">
      <c r="A4725" t="s">
        <v>1473</v>
      </c>
      <c r="B4725" s="45">
        <v>20220217</v>
      </c>
      <c r="C4725" s="142" t="s">
        <v>73</v>
      </c>
      <c r="D4725" s="107">
        <v>7</v>
      </c>
      <c r="E4725" s="107">
        <v>19</v>
      </c>
      <c r="H4725" s="107" t="s">
        <v>10</v>
      </c>
      <c r="I4725" s="107">
        <v>290</v>
      </c>
      <c r="J4725" s="107">
        <v>10</v>
      </c>
      <c r="K4725" s="43">
        <v>5</v>
      </c>
      <c r="L4725" s="43">
        <v>1</v>
      </c>
      <c r="M4725" s="43">
        <v>0</v>
      </c>
      <c r="N4725" s="49">
        <v>1</v>
      </c>
      <c r="O4725" s="43" t="str">
        <f>Cal_051922a!$E$2</f>
        <v>Cal_051922a</v>
      </c>
      <c r="P4725" s="50">
        <f>Cal_051922a!$Q$3</f>
        <v>1.8382409380942635</v>
      </c>
      <c r="Q4725" s="50">
        <f>Cal_051922a!$R$3</f>
        <v>0.56187208580813652</v>
      </c>
      <c r="R4725" s="46">
        <v>57.6</v>
      </c>
      <c r="S4725" s="46">
        <v>37.4</v>
      </c>
      <c r="T4725" s="50">
        <f t="shared" ref="T4725:T4726" si="1430">AVERAGE(0.653, 0.604, 0.527, 0.359, 0.519, 0.575)</f>
        <v>0.53949999999999998</v>
      </c>
      <c r="U4725" s="79">
        <f t="shared" si="1419"/>
        <v>57.060500000000005</v>
      </c>
      <c r="V4725" s="79">
        <f t="shared" si="1420"/>
        <v>36.860500000000002</v>
      </c>
      <c r="W4725" s="465">
        <f t="shared" si="1421"/>
        <v>0.42913545678400022</v>
      </c>
      <c r="X4725" s="465">
        <f t="shared" si="1422"/>
        <v>0.22727141466777145</v>
      </c>
      <c r="Y4725" s="43">
        <f>Cal_051922a!$A$3</f>
        <v>20220519</v>
      </c>
      <c r="Z4725" s="86" t="s">
        <v>2038</v>
      </c>
      <c r="AA4725" s="43">
        <v>20230221</v>
      </c>
      <c r="AE4725" s="689" t="s">
        <v>1250</v>
      </c>
      <c r="AF4725" s="130">
        <v>1</v>
      </c>
      <c r="AH4725" t="s">
        <v>2039</v>
      </c>
    </row>
    <row r="4726" spans="1:35" x14ac:dyDescent="0.2">
      <c r="A4726" t="s">
        <v>1473</v>
      </c>
      <c r="B4726" s="45">
        <v>20220217</v>
      </c>
      <c r="C4726" s="142" t="s">
        <v>73</v>
      </c>
      <c r="D4726" s="107">
        <v>7</v>
      </c>
      <c r="E4726" s="107">
        <v>19</v>
      </c>
      <c r="H4726" s="107" t="s">
        <v>11</v>
      </c>
      <c r="I4726" s="107">
        <v>290</v>
      </c>
      <c r="J4726" s="107">
        <v>10</v>
      </c>
      <c r="K4726" s="43">
        <v>5</v>
      </c>
      <c r="L4726" s="43">
        <v>1</v>
      </c>
      <c r="M4726" s="43">
        <v>0</v>
      </c>
      <c r="N4726" s="49">
        <v>1</v>
      </c>
      <c r="O4726" s="43" t="str">
        <f>Cal_051922a!$E$2</f>
        <v>Cal_051922a</v>
      </c>
      <c r="P4726" s="50">
        <f>Cal_051922a!$Q$3</f>
        <v>1.8382409380942635</v>
      </c>
      <c r="Q4726" s="50">
        <f>Cal_051922a!$R$3</f>
        <v>0.56187208580813652</v>
      </c>
      <c r="R4726" s="46">
        <v>59.3</v>
      </c>
      <c r="S4726" s="46">
        <v>38.35</v>
      </c>
      <c r="T4726" s="50">
        <f t="shared" si="1430"/>
        <v>0.53949999999999998</v>
      </c>
      <c r="U4726" s="79">
        <f t="shared" si="1419"/>
        <v>58.7605</v>
      </c>
      <c r="V4726" s="79">
        <f t="shared" si="1420"/>
        <v>37.810500000000005</v>
      </c>
      <c r="W4726" s="465">
        <f t="shared" si="1421"/>
        <v>0.44506870394182185</v>
      </c>
      <c r="X4726" s="465">
        <f t="shared" si="1422"/>
        <v>0.22825564089959943</v>
      </c>
      <c r="Y4726" s="43">
        <f>Cal_051922a!$A$3</f>
        <v>20220519</v>
      </c>
      <c r="Z4726" s="86" t="s">
        <v>2038</v>
      </c>
      <c r="AA4726" s="43">
        <v>20230221</v>
      </c>
      <c r="AE4726" s="689" t="s">
        <v>1250</v>
      </c>
      <c r="AF4726" s="130">
        <v>1</v>
      </c>
      <c r="AH4726"/>
    </row>
    <row r="4727" spans="1:35" s="82" customFormat="1" x14ac:dyDescent="0.2">
      <c r="A4727" s="155" t="s">
        <v>1473</v>
      </c>
      <c r="B4727" s="81">
        <v>20220217</v>
      </c>
      <c r="C4727" s="280" t="s">
        <v>73</v>
      </c>
      <c r="D4727" s="126">
        <v>7</v>
      </c>
      <c r="E4727" s="126">
        <v>19</v>
      </c>
      <c r="F4727" s="107"/>
      <c r="G4727" s="107"/>
      <c r="H4727" s="126" t="s">
        <v>10</v>
      </c>
      <c r="I4727" s="126">
        <v>293</v>
      </c>
      <c r="J4727" s="126">
        <v>5</v>
      </c>
      <c r="K4727" s="82">
        <v>5</v>
      </c>
      <c r="L4727" s="82">
        <v>1</v>
      </c>
      <c r="M4727" s="82">
        <v>0</v>
      </c>
      <c r="N4727" s="83">
        <v>1</v>
      </c>
      <c r="O4727" s="82" t="str">
        <f>Cal_051922a!$E$2</f>
        <v>Cal_051922a</v>
      </c>
      <c r="P4727" s="158">
        <f>Cal_051922a!$Q$3</f>
        <v>1.8382409380942635</v>
      </c>
      <c r="Q4727" s="158">
        <f>Cal_051922a!$R$3</f>
        <v>0.56187208580813652</v>
      </c>
      <c r="R4727" s="84">
        <v>80.97</v>
      </c>
      <c r="S4727" s="84">
        <v>50.6</v>
      </c>
      <c r="T4727" s="158">
        <f t="shared" ref="T4727:T4728" si="1431">AVERAGE(0.762, 0.717, 0.571, 0.932, 0.547, 0.855)</f>
        <v>0.73066666666666669</v>
      </c>
      <c r="U4727" s="125">
        <f t="shared" si="1419"/>
        <v>80.239333333333335</v>
      </c>
      <c r="V4727" s="125">
        <f t="shared" si="1420"/>
        <v>49.869333333333337</v>
      </c>
      <c r="W4727" s="459">
        <f t="shared" si="1421"/>
        <v>0.63858424433712768</v>
      </c>
      <c r="X4727" s="459">
        <f t="shared" si="1422"/>
        <v>0.24038936691348828</v>
      </c>
      <c r="Y4727" s="82">
        <f>Cal_051922a!$A$3</f>
        <v>20220519</v>
      </c>
      <c r="Z4727" s="694" t="s">
        <v>1542</v>
      </c>
      <c r="AA4727" s="372">
        <v>20220818</v>
      </c>
      <c r="AB4727" s="48"/>
      <c r="AC4727" s="43"/>
      <c r="AD4727" s="43"/>
      <c r="AE4727" s="689" t="s">
        <v>1250</v>
      </c>
      <c r="AF4727" s="567">
        <v>1</v>
      </c>
      <c r="AG4727" s="130" t="s">
        <v>1634</v>
      </c>
      <c r="AH4727" s="153" t="s">
        <v>200</v>
      </c>
      <c r="AI4727" s="155"/>
    </row>
    <row r="4728" spans="1:35" s="82" customFormat="1" x14ac:dyDescent="0.2">
      <c r="A4728" s="155" t="s">
        <v>1473</v>
      </c>
      <c r="B4728" s="81">
        <v>20220217</v>
      </c>
      <c r="C4728" s="280" t="s">
        <v>73</v>
      </c>
      <c r="D4728" s="126">
        <v>7</v>
      </c>
      <c r="E4728" s="126">
        <v>19</v>
      </c>
      <c r="F4728" s="107"/>
      <c r="G4728" s="107"/>
      <c r="H4728" s="126" t="s">
        <v>11</v>
      </c>
      <c r="I4728" s="126">
        <v>293</v>
      </c>
      <c r="J4728" s="126">
        <v>5</v>
      </c>
      <c r="K4728" s="82">
        <v>5</v>
      </c>
      <c r="L4728" s="82">
        <v>1</v>
      </c>
      <c r="M4728" s="82">
        <v>0</v>
      </c>
      <c r="N4728" s="83">
        <v>1</v>
      </c>
      <c r="O4728" s="82" t="str">
        <f>Cal_051922a!$E$2</f>
        <v>Cal_051922a</v>
      </c>
      <c r="P4728" s="158">
        <f>Cal_051922a!$Q$3</f>
        <v>1.8382409380942635</v>
      </c>
      <c r="Q4728" s="158">
        <f>Cal_051922a!$R$3</f>
        <v>0.56187208580813652</v>
      </c>
      <c r="R4728" s="84">
        <v>70.459999999999994</v>
      </c>
      <c r="S4728" s="84">
        <v>41.98</v>
      </c>
      <c r="T4728" s="158">
        <f t="shared" si="1431"/>
        <v>0.73066666666666669</v>
      </c>
      <c r="U4728" s="125">
        <f t="shared" si="1419"/>
        <v>69.729333333333329</v>
      </c>
      <c r="V4728" s="125">
        <f t="shared" si="1420"/>
        <v>41.249333333333333</v>
      </c>
      <c r="W4728" s="459">
        <f t="shared" si="1421"/>
        <v>0.59884357190389848</v>
      </c>
      <c r="X4728" s="459">
        <f t="shared" si="1422"/>
        <v>0.12819793954629946</v>
      </c>
      <c r="Y4728" s="82">
        <f>Cal_051922a!$A$3</f>
        <v>20220519</v>
      </c>
      <c r="Z4728" s="694" t="s">
        <v>1542</v>
      </c>
      <c r="AA4728" s="372">
        <v>20220818</v>
      </c>
      <c r="AB4728" s="48"/>
      <c r="AC4728" s="43"/>
      <c r="AD4728" s="43"/>
      <c r="AE4728" s="689" t="s">
        <v>1250</v>
      </c>
      <c r="AF4728" s="567">
        <v>1</v>
      </c>
      <c r="AG4728" s="130" t="s">
        <v>1634</v>
      </c>
      <c r="AH4728" s="153" t="s">
        <v>201</v>
      </c>
      <c r="AI4728" s="155"/>
    </row>
    <row r="4729" spans="1:35" s="372" customFormat="1" x14ac:dyDescent="0.2">
      <c r="A4729" s="371" t="s">
        <v>1473</v>
      </c>
      <c r="B4729" s="462">
        <v>20220217</v>
      </c>
      <c r="C4729" s="623" t="s">
        <v>73</v>
      </c>
      <c r="D4729" s="373">
        <v>7</v>
      </c>
      <c r="E4729" s="373">
        <v>19</v>
      </c>
      <c r="F4729" s="107"/>
      <c r="G4729" s="107"/>
      <c r="H4729" s="373" t="s">
        <v>10</v>
      </c>
      <c r="I4729" s="373">
        <v>552</v>
      </c>
      <c r="J4729" s="373">
        <v>20</v>
      </c>
      <c r="K4729" s="372">
        <v>5</v>
      </c>
      <c r="L4729" s="372">
        <v>1</v>
      </c>
      <c r="M4729" s="372">
        <v>0</v>
      </c>
      <c r="N4729" s="375">
        <v>1</v>
      </c>
      <c r="O4729" s="82" t="str">
        <f>Cal_051922a!$E$2</f>
        <v>Cal_051922a</v>
      </c>
      <c r="P4729" s="158">
        <f>Cal_051922a!$Q$3</f>
        <v>1.8382409380942635</v>
      </c>
      <c r="Q4729" s="158">
        <f>Cal_051922a!$R$3</f>
        <v>0.56187208580813652</v>
      </c>
      <c r="R4729" s="376">
        <v>121.2</v>
      </c>
      <c r="S4729" s="376">
        <v>71.83</v>
      </c>
      <c r="T4729" s="158">
        <f>AVERAGE(0.531, 0.694, 0.762, 0.849, 0.778, 0.943)</f>
        <v>0.75950000000000006</v>
      </c>
      <c r="U4729" s="378">
        <f t="shared" si="1419"/>
        <v>120.4405</v>
      </c>
      <c r="V4729" s="378">
        <f t="shared" si="1420"/>
        <v>71.070499999999996</v>
      </c>
      <c r="W4729" s="464">
        <f t="shared" si="1421"/>
        <v>0.55101710032048778</v>
      </c>
      <c r="X4729" s="464">
        <f t="shared" si="1422"/>
        <v>0.11388880135063874</v>
      </c>
      <c r="Y4729" s="82">
        <f>Cal_051922a!$A$3</f>
        <v>20220519</v>
      </c>
      <c r="Z4729" s="694" t="s">
        <v>1523</v>
      </c>
      <c r="AA4729" s="372">
        <v>20220817</v>
      </c>
      <c r="AB4729" s="48"/>
      <c r="AC4729" s="43"/>
      <c r="AD4729" s="43"/>
      <c r="AE4729" s="689" t="s">
        <v>1250</v>
      </c>
      <c r="AF4729" s="628">
        <v>1</v>
      </c>
      <c r="AG4729" s="130" t="s">
        <v>1634</v>
      </c>
      <c r="AH4729" s="412" t="s">
        <v>210</v>
      </c>
      <c r="AI4729" s="371"/>
    </row>
    <row r="4730" spans="1:35" s="610" customFormat="1" ht="13.5" thickBot="1" x14ac:dyDescent="0.25">
      <c r="A4730" s="613" t="s">
        <v>1473</v>
      </c>
      <c r="B4730" s="611">
        <v>20220217</v>
      </c>
      <c r="C4730" s="624" t="s">
        <v>73</v>
      </c>
      <c r="D4730" s="612">
        <v>7</v>
      </c>
      <c r="E4730" s="612">
        <v>19</v>
      </c>
      <c r="F4730" s="140"/>
      <c r="G4730" s="140"/>
      <c r="H4730" s="612" t="s">
        <v>11</v>
      </c>
      <c r="I4730" s="612">
        <v>550</v>
      </c>
      <c r="J4730" s="612">
        <v>20</v>
      </c>
      <c r="K4730" s="610">
        <v>5</v>
      </c>
      <c r="L4730" s="610">
        <v>1</v>
      </c>
      <c r="M4730" s="610">
        <v>0</v>
      </c>
      <c r="N4730" s="614">
        <v>1</v>
      </c>
      <c r="O4730" s="82" t="str">
        <f>Cal_051922a!$E$2</f>
        <v>Cal_051922a</v>
      </c>
      <c r="P4730" s="158">
        <f>Cal_051922a!$Q$3</f>
        <v>1.8382409380942635</v>
      </c>
      <c r="Q4730" s="158">
        <f>Cal_051922a!$R$3</f>
        <v>0.56187208580813652</v>
      </c>
      <c r="R4730" s="626">
        <v>109.9</v>
      </c>
      <c r="S4730" s="626">
        <v>63.67</v>
      </c>
      <c r="T4730" s="158">
        <f t="shared" ref="T4730" si="1432">AVERAGE(0.984, 0.838, 0.991)</f>
        <v>0.93766666666666676</v>
      </c>
      <c r="U4730" s="378">
        <f t="shared" si="1419"/>
        <v>108.96233333333333</v>
      </c>
      <c r="V4730" s="378">
        <f t="shared" si="1420"/>
        <v>62.732333333333337</v>
      </c>
      <c r="W4730" s="464">
        <f t="shared" si="1421"/>
        <v>0.51784791435338029</v>
      </c>
      <c r="X4730" s="464">
        <f t="shared" si="1422"/>
        <v>7.1183756752490709E-2</v>
      </c>
      <c r="Y4730" s="82">
        <f>Cal_051922a!$A$3</f>
        <v>20220519</v>
      </c>
      <c r="Z4730" s="694" t="s">
        <v>1528</v>
      </c>
      <c r="AA4730" s="372">
        <v>20220817</v>
      </c>
      <c r="AB4730" s="121"/>
      <c r="AC4730" s="115"/>
      <c r="AD4730" s="115"/>
      <c r="AE4730" s="689" t="s">
        <v>1250</v>
      </c>
      <c r="AF4730" s="633">
        <v>1</v>
      </c>
      <c r="AG4730" s="130" t="s">
        <v>1634</v>
      </c>
      <c r="AH4730" s="622" t="s">
        <v>212</v>
      </c>
      <c r="AI4730" s="412" t="s">
        <v>1532</v>
      </c>
    </row>
    <row r="4731" spans="1:35" x14ac:dyDescent="0.2">
      <c r="A4731" t="s">
        <v>1473</v>
      </c>
      <c r="B4731" s="45">
        <v>20220218</v>
      </c>
      <c r="C4731" s="142" t="s">
        <v>70</v>
      </c>
      <c r="D4731" s="107">
        <v>8</v>
      </c>
      <c r="E4731" s="107">
        <v>1</v>
      </c>
      <c r="H4731" s="107" t="s">
        <v>10</v>
      </c>
      <c r="I4731" s="107">
        <v>290</v>
      </c>
      <c r="J4731" s="107">
        <v>0</v>
      </c>
      <c r="K4731" s="43">
        <v>5</v>
      </c>
      <c r="L4731" s="43">
        <v>1</v>
      </c>
      <c r="M4731" s="43">
        <v>0</v>
      </c>
      <c r="N4731" s="49">
        <v>1</v>
      </c>
      <c r="O4731" s="43" t="str">
        <f>Cal_051922a!$E$2</f>
        <v>Cal_051922a</v>
      </c>
      <c r="P4731" s="50">
        <f>Cal_051922a!$Q$3</f>
        <v>1.8382409380942635</v>
      </c>
      <c r="Q4731" s="50">
        <f>Cal_051922a!$R$3</f>
        <v>0.56187208580813652</v>
      </c>
      <c r="R4731" s="46">
        <v>31.07</v>
      </c>
      <c r="S4731" s="46">
        <v>22.15</v>
      </c>
      <c r="T4731" s="50">
        <f t="shared" ref="T4731:T4734" si="1433">AVERAGE(0.884,0.849,0.628,0.632,0.645,0.697)</f>
        <v>0.72250000000000003</v>
      </c>
      <c r="U4731" s="79">
        <f t="shared" si="1419"/>
        <v>30.3475</v>
      </c>
      <c r="V4731" s="79">
        <f t="shared" si="1420"/>
        <v>21.427499999999998</v>
      </c>
      <c r="W4731" s="465">
        <f t="shared" si="1421"/>
        <v>0.18949941953036048</v>
      </c>
      <c r="X4731" s="465">
        <f t="shared" si="1422"/>
        <v>0.1920786447398701</v>
      </c>
      <c r="Y4731" s="43">
        <f>Cal_051922a!$A$3</f>
        <v>20220519</v>
      </c>
      <c r="Z4731" s="86" t="s">
        <v>1612</v>
      </c>
      <c r="AA4731" s="43">
        <v>20221205</v>
      </c>
      <c r="AE4731" s="689" t="s">
        <v>1250</v>
      </c>
      <c r="AF4731" s="130">
        <v>1</v>
      </c>
      <c r="AG4731" s="130" t="s">
        <v>1634</v>
      </c>
      <c r="AH4731"/>
    </row>
    <row r="4732" spans="1:35" x14ac:dyDescent="0.2">
      <c r="A4732" t="s">
        <v>1473</v>
      </c>
      <c r="B4732" s="45">
        <v>20220218</v>
      </c>
      <c r="C4732" s="142" t="s">
        <v>70</v>
      </c>
      <c r="D4732" s="107">
        <v>8</v>
      </c>
      <c r="E4732" s="107">
        <v>1</v>
      </c>
      <c r="H4732" s="107" t="s">
        <v>11</v>
      </c>
      <c r="I4732" s="107">
        <v>290</v>
      </c>
      <c r="J4732" s="107">
        <v>0</v>
      </c>
      <c r="K4732" s="43">
        <v>5</v>
      </c>
      <c r="L4732" s="43">
        <v>1</v>
      </c>
      <c r="M4732" s="43">
        <v>0</v>
      </c>
      <c r="N4732" s="49">
        <v>1</v>
      </c>
      <c r="O4732" s="43" t="str">
        <f>Cal_051922a!$E$2</f>
        <v>Cal_051922a</v>
      </c>
      <c r="P4732" s="50">
        <f>Cal_051922a!$Q$3</f>
        <v>1.8382409380942635</v>
      </c>
      <c r="Q4732" s="50">
        <f>Cal_051922a!$R$3</f>
        <v>0.56187208580813652</v>
      </c>
      <c r="R4732" s="46">
        <v>27.75</v>
      </c>
      <c r="S4732" s="46">
        <v>19.25</v>
      </c>
      <c r="T4732" s="50">
        <f t="shared" si="1433"/>
        <v>0.72250000000000003</v>
      </c>
      <c r="U4732" s="79">
        <f t="shared" si="1419"/>
        <v>27.0275</v>
      </c>
      <c r="V4732" s="79">
        <f t="shared" si="1420"/>
        <v>18.5275</v>
      </c>
      <c r="W4732" s="465">
        <f t="shared" si="1421"/>
        <v>0.18057680112198024</v>
      </c>
      <c r="X4732" s="465">
        <f t="shared" si="1422"/>
        <v>0.14935844964300385</v>
      </c>
      <c r="Y4732" s="43">
        <f>Cal_051922a!$A$3</f>
        <v>20220519</v>
      </c>
      <c r="Z4732" s="86" t="s">
        <v>1612</v>
      </c>
      <c r="AA4732" s="43">
        <v>20221205</v>
      </c>
      <c r="AE4732" s="689" t="s">
        <v>1250</v>
      </c>
      <c r="AF4732" s="130">
        <v>1</v>
      </c>
      <c r="AG4732" s="130" t="s">
        <v>1634</v>
      </c>
      <c r="AH4732"/>
    </row>
    <row r="4733" spans="1:35" x14ac:dyDescent="0.2">
      <c r="A4733" t="s">
        <v>1473</v>
      </c>
      <c r="B4733" s="45">
        <v>20220218</v>
      </c>
      <c r="C4733" s="142" t="s">
        <v>70</v>
      </c>
      <c r="D4733" s="107">
        <v>8</v>
      </c>
      <c r="E4733" s="107">
        <v>3</v>
      </c>
      <c r="H4733" s="107" t="s">
        <v>10</v>
      </c>
      <c r="I4733" s="107">
        <v>290</v>
      </c>
      <c r="J4733" s="107">
        <v>0</v>
      </c>
      <c r="K4733" s="43">
        <v>5</v>
      </c>
      <c r="L4733" s="43">
        <v>1</v>
      </c>
      <c r="M4733" s="43">
        <v>0</v>
      </c>
      <c r="N4733" s="49">
        <v>1</v>
      </c>
      <c r="O4733" s="43" t="str">
        <f>Cal_051922a!$E$2</f>
        <v>Cal_051922a</v>
      </c>
      <c r="P4733" s="50">
        <f>Cal_051922a!$Q$3</f>
        <v>1.8382409380942635</v>
      </c>
      <c r="Q4733" s="50">
        <f>Cal_051922a!$R$3</f>
        <v>0.56187208580813652</v>
      </c>
      <c r="R4733" s="46">
        <v>39.340000000000003</v>
      </c>
      <c r="S4733" s="46">
        <v>28.42</v>
      </c>
      <c r="T4733" s="178">
        <f t="shared" ref="T4733" si="1434">AVERAGE(0.512,0.813,0.554,0.631,0.761,0.731)</f>
        <v>0.66699999999999993</v>
      </c>
      <c r="U4733" s="79">
        <f t="shared" si="1419"/>
        <v>38.673000000000002</v>
      </c>
      <c r="V4733" s="79">
        <f t="shared" si="1420"/>
        <v>27.753</v>
      </c>
      <c r="W4733" s="465">
        <f t="shared" si="1421"/>
        <v>0.23198807861788526</v>
      </c>
      <c r="X4733" s="465">
        <f t="shared" si="1422"/>
        <v>0.2622336466273234</v>
      </c>
      <c r="Y4733" s="43">
        <f>Cal_051922a!$A$3</f>
        <v>20220519</v>
      </c>
      <c r="Z4733" s="86" t="s">
        <v>1606</v>
      </c>
      <c r="AA4733" s="43">
        <v>20221205</v>
      </c>
      <c r="AE4733" s="689" t="s">
        <v>1250</v>
      </c>
      <c r="AF4733" s="130">
        <v>1</v>
      </c>
      <c r="AG4733" s="130" t="s">
        <v>1634</v>
      </c>
      <c r="AH4733"/>
    </row>
    <row r="4734" spans="1:35" x14ac:dyDescent="0.2">
      <c r="A4734" t="s">
        <v>1473</v>
      </c>
      <c r="B4734" s="45">
        <v>20220218</v>
      </c>
      <c r="C4734" s="142" t="s">
        <v>70</v>
      </c>
      <c r="D4734" s="107">
        <v>8</v>
      </c>
      <c r="E4734" s="107">
        <v>3</v>
      </c>
      <c r="H4734" s="107" t="s">
        <v>11</v>
      </c>
      <c r="I4734" s="107">
        <v>290</v>
      </c>
      <c r="J4734" s="107">
        <v>0</v>
      </c>
      <c r="K4734" s="43">
        <v>5</v>
      </c>
      <c r="L4734" s="43">
        <v>1</v>
      </c>
      <c r="M4734" s="43">
        <v>0</v>
      </c>
      <c r="N4734" s="49">
        <v>1</v>
      </c>
      <c r="O4734" s="43" t="str">
        <f>Cal_051922a!$E$2</f>
        <v>Cal_051922a</v>
      </c>
      <c r="P4734" s="50">
        <f>Cal_051922a!$Q$3</f>
        <v>1.8382409380942635</v>
      </c>
      <c r="Q4734" s="50">
        <f>Cal_051922a!$R$3</f>
        <v>0.56187208580813652</v>
      </c>
      <c r="R4734" s="46">
        <v>34.979999999999997</v>
      </c>
      <c r="S4734" s="46">
        <v>25.72</v>
      </c>
      <c r="T4734" s="50">
        <f t="shared" si="1433"/>
        <v>0.72250000000000003</v>
      </c>
      <c r="U4734" s="79">
        <f t="shared" si="1419"/>
        <v>34.2575</v>
      </c>
      <c r="V4734" s="79">
        <f t="shared" si="1420"/>
        <v>24.997499999999999</v>
      </c>
      <c r="W4734" s="465">
        <f t="shared" si="1421"/>
        <v>0.19672249157523972</v>
      </c>
      <c r="X4734" s="465">
        <f t="shared" si="1422"/>
        <v>0.24842965690662183</v>
      </c>
      <c r="Y4734" s="43">
        <f>Cal_051922a!$A$3</f>
        <v>20220519</v>
      </c>
      <c r="Z4734" s="86" t="s">
        <v>1612</v>
      </c>
      <c r="AA4734" s="43">
        <v>20221205</v>
      </c>
      <c r="AE4734" s="689" t="s">
        <v>1250</v>
      </c>
      <c r="AF4734" s="130">
        <v>1</v>
      </c>
      <c r="AG4734" s="130" t="s">
        <v>1634</v>
      </c>
      <c r="AH4734"/>
    </row>
    <row r="4735" spans="1:35" x14ac:dyDescent="0.2">
      <c r="A4735" t="s">
        <v>1473</v>
      </c>
      <c r="B4735" s="45">
        <v>20220218</v>
      </c>
      <c r="C4735" s="142" t="s">
        <v>70</v>
      </c>
      <c r="D4735" s="107">
        <v>8</v>
      </c>
      <c r="E4735" s="107">
        <v>6</v>
      </c>
      <c r="H4735" s="107" t="s">
        <v>10</v>
      </c>
      <c r="I4735" s="107">
        <v>290</v>
      </c>
      <c r="J4735" s="107">
        <v>0</v>
      </c>
      <c r="K4735" s="43">
        <v>5</v>
      </c>
      <c r="L4735" s="43">
        <v>1</v>
      </c>
      <c r="M4735" s="43">
        <v>0</v>
      </c>
      <c r="N4735" s="49">
        <v>1</v>
      </c>
      <c r="O4735" s="43" t="str">
        <f>Cal_051922a!$E$2</f>
        <v>Cal_051922a</v>
      </c>
      <c r="P4735" s="50">
        <f>Cal_051922a!$Q$3</f>
        <v>1.8382409380942635</v>
      </c>
      <c r="Q4735" s="50">
        <f>Cal_051922a!$R$3</f>
        <v>0.56187208580813652</v>
      </c>
      <c r="R4735" s="46">
        <v>41.45</v>
      </c>
      <c r="S4735" s="46">
        <v>28.82</v>
      </c>
      <c r="T4735" s="178">
        <f t="shared" ref="T4735:T4737" si="1435">AVERAGE(0.512,0.813,0.554,0.631,0.761,0.731)</f>
        <v>0.66699999999999993</v>
      </c>
      <c r="U4735" s="79">
        <f t="shared" si="1419"/>
        <v>40.783000000000001</v>
      </c>
      <c r="V4735" s="79">
        <f t="shared" si="1420"/>
        <v>28.152999999999999</v>
      </c>
      <c r="W4735" s="465">
        <f t="shared" si="1421"/>
        <v>0.26831588213771901</v>
      </c>
      <c r="X4735" s="465">
        <f t="shared" si="1422"/>
        <v>0.23302898979786846</v>
      </c>
      <c r="Y4735" s="43">
        <f>Cal_051922a!$A$3</f>
        <v>20220519</v>
      </c>
      <c r="Z4735" s="86" t="s">
        <v>1606</v>
      </c>
      <c r="AA4735" s="43">
        <v>20221205</v>
      </c>
      <c r="AE4735" s="689" t="s">
        <v>1250</v>
      </c>
      <c r="AF4735" s="130">
        <v>1</v>
      </c>
      <c r="AG4735" s="130" t="s">
        <v>1634</v>
      </c>
      <c r="AH4735"/>
    </row>
    <row r="4736" spans="1:35" x14ac:dyDescent="0.2">
      <c r="A4736" t="s">
        <v>1473</v>
      </c>
      <c r="B4736" s="45">
        <v>20220218</v>
      </c>
      <c r="C4736" s="142" t="s">
        <v>70</v>
      </c>
      <c r="D4736" s="107">
        <v>8</v>
      </c>
      <c r="E4736" s="107">
        <v>6</v>
      </c>
      <c r="H4736" s="107" t="s">
        <v>11</v>
      </c>
      <c r="I4736" s="107">
        <v>290</v>
      </c>
      <c r="J4736" s="107">
        <v>0</v>
      </c>
      <c r="K4736" s="43">
        <v>5</v>
      </c>
      <c r="L4736" s="43">
        <v>1</v>
      </c>
      <c r="M4736" s="43">
        <v>0</v>
      </c>
      <c r="N4736" s="49">
        <v>1</v>
      </c>
      <c r="O4736" s="43" t="str">
        <f>Cal_051922a!$E$2</f>
        <v>Cal_051922a</v>
      </c>
      <c r="P4736" s="50">
        <f>Cal_051922a!$Q$3</f>
        <v>1.8382409380942635</v>
      </c>
      <c r="Q4736" s="50">
        <f>Cal_051922a!$R$3</f>
        <v>0.56187208580813652</v>
      </c>
      <c r="R4736" s="46">
        <v>41.14</v>
      </c>
      <c r="S4736" s="46">
        <v>29.2</v>
      </c>
      <c r="T4736" s="178">
        <f t="shared" si="1435"/>
        <v>0.66699999999999993</v>
      </c>
      <c r="U4736" s="79">
        <f t="shared" si="1419"/>
        <v>40.472999999999999</v>
      </c>
      <c r="V4736" s="79">
        <f t="shared" si="1420"/>
        <v>28.532999999999998</v>
      </c>
      <c r="W4736" s="465">
        <f t="shared" si="1421"/>
        <v>0.25365729475252291</v>
      </c>
      <c r="X4736" s="465">
        <f t="shared" si="1422"/>
        <v>0.25445456653892445</v>
      </c>
      <c r="Y4736" s="43">
        <f>Cal_051922a!$A$3</f>
        <v>20220519</v>
      </c>
      <c r="Z4736" s="86" t="s">
        <v>1606</v>
      </c>
      <c r="AA4736" s="43">
        <v>20221205</v>
      </c>
      <c r="AE4736" s="689" t="s">
        <v>1250</v>
      </c>
      <c r="AF4736" s="130">
        <v>1</v>
      </c>
      <c r="AG4736" s="130" t="s">
        <v>1634</v>
      </c>
      <c r="AH4736"/>
    </row>
    <row r="4737" spans="1:35" x14ac:dyDescent="0.2">
      <c r="A4737" t="s">
        <v>1473</v>
      </c>
      <c r="B4737" s="45">
        <v>20220218</v>
      </c>
      <c r="C4737" s="142" t="s">
        <v>70</v>
      </c>
      <c r="D4737" s="107">
        <v>8</v>
      </c>
      <c r="E4737" s="107">
        <v>9</v>
      </c>
      <c r="H4737" s="107" t="s">
        <v>10</v>
      </c>
      <c r="I4737" s="107">
        <v>290</v>
      </c>
      <c r="J4737" s="107">
        <v>0</v>
      </c>
      <c r="K4737" s="43">
        <v>5</v>
      </c>
      <c r="L4737" s="43">
        <v>1</v>
      </c>
      <c r="M4737" s="43">
        <v>0</v>
      </c>
      <c r="N4737" s="49">
        <v>1</v>
      </c>
      <c r="O4737" s="43" t="str">
        <f>Cal_051922a!$E$2</f>
        <v>Cal_051922a</v>
      </c>
      <c r="P4737" s="50">
        <f>Cal_051922a!$Q$3</f>
        <v>1.8382409380942635</v>
      </c>
      <c r="Q4737" s="50">
        <f>Cal_051922a!$R$3</f>
        <v>0.56187208580813652</v>
      </c>
      <c r="R4737" s="46">
        <v>105</v>
      </c>
      <c r="S4737" s="46">
        <v>68.260000000000005</v>
      </c>
      <c r="T4737" s="178">
        <f t="shared" si="1435"/>
        <v>0.66699999999999993</v>
      </c>
      <c r="U4737" s="79">
        <f t="shared" si="1419"/>
        <v>104.333</v>
      </c>
      <c r="V4737" s="79">
        <f t="shared" si="1420"/>
        <v>67.593000000000004</v>
      </c>
      <c r="W4737" s="465">
        <f t="shared" si="1421"/>
        <v>0.78051666743782988</v>
      </c>
      <c r="X4737" s="465">
        <f t="shared" si="1422"/>
        <v>0.42317046816910953</v>
      </c>
      <c r="Y4737" s="43">
        <f>Cal_051922a!$A$3</f>
        <v>20220519</v>
      </c>
      <c r="Z4737" s="86" t="s">
        <v>1606</v>
      </c>
      <c r="AA4737" s="43">
        <v>20221205</v>
      </c>
      <c r="AE4737" s="689" t="s">
        <v>1250</v>
      </c>
      <c r="AF4737" s="130">
        <v>1</v>
      </c>
      <c r="AG4737" s="130" t="s">
        <v>1634</v>
      </c>
      <c r="AH4737"/>
    </row>
    <row r="4738" spans="1:35" x14ac:dyDescent="0.2">
      <c r="A4738" t="s">
        <v>1473</v>
      </c>
      <c r="B4738" s="45">
        <v>20220218</v>
      </c>
      <c r="C4738" s="142" t="s">
        <v>70</v>
      </c>
      <c r="D4738" s="107">
        <v>8</v>
      </c>
      <c r="E4738" s="107">
        <v>9</v>
      </c>
      <c r="H4738" s="107" t="s">
        <v>11</v>
      </c>
      <c r="I4738" s="107">
        <v>290</v>
      </c>
      <c r="J4738" s="107">
        <v>0</v>
      </c>
      <c r="K4738" s="43">
        <v>5</v>
      </c>
      <c r="L4738" s="43">
        <v>1</v>
      </c>
      <c r="M4738" s="43">
        <v>0</v>
      </c>
      <c r="N4738" s="49">
        <v>1</v>
      </c>
      <c r="O4738" s="43" t="str">
        <f>Cal_051922a!$E$2</f>
        <v>Cal_051922a</v>
      </c>
      <c r="P4738" s="50">
        <f>Cal_051922a!$Q$3</f>
        <v>1.8382409380942635</v>
      </c>
      <c r="Q4738" s="50">
        <f>Cal_051922a!$R$3</f>
        <v>0.56187208580813652</v>
      </c>
      <c r="R4738" s="46">
        <v>115.8</v>
      </c>
      <c r="S4738" s="46">
        <v>72.510000000000005</v>
      </c>
      <c r="T4738" s="50">
        <f t="shared" ref="T4738:T4740" si="1436">AVERAGE(0.884,0.849,0.628,0.632,0.645,0.697)</f>
        <v>0.72250000000000003</v>
      </c>
      <c r="U4738" s="79">
        <f t="shared" si="1419"/>
        <v>115.0775</v>
      </c>
      <c r="V4738" s="79">
        <f t="shared" si="1420"/>
        <v>71.787500000000009</v>
      </c>
      <c r="W4738" s="465">
        <f t="shared" si="1421"/>
        <v>0.91966702594947336</v>
      </c>
      <c r="X4738" s="465">
        <f t="shared" si="1422"/>
        <v>0.35871520663945111</v>
      </c>
      <c r="Y4738" s="43">
        <f>Cal_051922a!$A$3</f>
        <v>20220519</v>
      </c>
      <c r="Z4738" s="86" t="s">
        <v>1612</v>
      </c>
      <c r="AA4738" s="43">
        <v>20221205</v>
      </c>
      <c r="AE4738" s="689" t="s">
        <v>1250</v>
      </c>
      <c r="AF4738" s="130">
        <v>1</v>
      </c>
      <c r="AG4738" s="130" t="s">
        <v>1634</v>
      </c>
      <c r="AH4738"/>
    </row>
    <row r="4739" spans="1:35" x14ac:dyDescent="0.2">
      <c r="A4739" t="s">
        <v>1473</v>
      </c>
      <c r="B4739" s="45">
        <v>20220218</v>
      </c>
      <c r="C4739" s="142" t="s">
        <v>70</v>
      </c>
      <c r="D4739" s="107">
        <v>8</v>
      </c>
      <c r="E4739" s="107">
        <v>12</v>
      </c>
      <c r="H4739" s="107" t="s">
        <v>10</v>
      </c>
      <c r="I4739" s="107">
        <v>290</v>
      </c>
      <c r="J4739" s="107">
        <v>0</v>
      </c>
      <c r="K4739" s="43">
        <v>5</v>
      </c>
      <c r="L4739" s="43">
        <v>1</v>
      </c>
      <c r="M4739" s="43">
        <v>0</v>
      </c>
      <c r="N4739" s="49">
        <v>1</v>
      </c>
      <c r="O4739" s="43" t="str">
        <f>Cal_051922a!$E$2</f>
        <v>Cal_051922a</v>
      </c>
      <c r="P4739" s="50">
        <f>Cal_051922a!$Q$3</f>
        <v>1.8382409380942635</v>
      </c>
      <c r="Q4739" s="50">
        <f>Cal_051922a!$R$3</f>
        <v>0.56187208580813652</v>
      </c>
      <c r="R4739" s="46">
        <v>149.69999999999999</v>
      </c>
      <c r="S4739" s="46">
        <v>94.46</v>
      </c>
      <c r="T4739" s="178">
        <f t="shared" ref="T4739:T4742" si="1437">AVERAGE(0.512,0.813,0.554,0.631,0.761,0.731)</f>
        <v>0.66699999999999993</v>
      </c>
      <c r="U4739" s="79">
        <f t="shared" si="1419"/>
        <v>149.03299999999999</v>
      </c>
      <c r="V4739" s="79">
        <f t="shared" si="1420"/>
        <v>93.792999999999992</v>
      </c>
      <c r="W4739" s="465">
        <f t="shared" si="1421"/>
        <v>1.1735367639974341</v>
      </c>
      <c r="X4739" s="465">
        <f t="shared" si="1422"/>
        <v>0.49671647982931827</v>
      </c>
      <c r="Y4739" s="43">
        <f>Cal_051922a!$A$3</f>
        <v>20220519</v>
      </c>
      <c r="Z4739" s="86" t="s">
        <v>1606</v>
      </c>
      <c r="AA4739" s="43">
        <v>20221205</v>
      </c>
      <c r="AE4739" s="689" t="s">
        <v>1250</v>
      </c>
      <c r="AF4739" s="130">
        <v>1</v>
      </c>
      <c r="AG4739" s="130" t="s">
        <v>1634</v>
      </c>
      <c r="AH4739"/>
    </row>
    <row r="4740" spans="1:35" x14ac:dyDescent="0.2">
      <c r="A4740" t="s">
        <v>1473</v>
      </c>
      <c r="B4740" s="45">
        <v>20220218</v>
      </c>
      <c r="C4740" s="142" t="s">
        <v>70</v>
      </c>
      <c r="D4740" s="107">
        <v>8</v>
      </c>
      <c r="E4740" s="107">
        <v>12</v>
      </c>
      <c r="H4740" s="107" t="s">
        <v>11</v>
      </c>
      <c r="I4740" s="107">
        <v>290</v>
      </c>
      <c r="J4740" s="107">
        <v>0</v>
      </c>
      <c r="K4740" s="43">
        <v>10</v>
      </c>
      <c r="L4740" s="43">
        <v>1</v>
      </c>
      <c r="M4740" s="43">
        <v>0</v>
      </c>
      <c r="N4740" s="49">
        <v>1</v>
      </c>
      <c r="O4740" s="43" t="str">
        <f>Cal_051922a!$E$2</f>
        <v>Cal_051922a</v>
      </c>
      <c r="P4740" s="50">
        <f>Cal_051922a!$Q$3</f>
        <v>1.8382409380942635</v>
      </c>
      <c r="Q4740" s="50">
        <f>Cal_051922a!$R$3</f>
        <v>0.56187208580813652</v>
      </c>
      <c r="R4740" s="46">
        <v>76.27</v>
      </c>
      <c r="S4740" s="46">
        <v>49.78</v>
      </c>
      <c r="T4740" s="50">
        <f t="shared" si="1436"/>
        <v>0.72250000000000003</v>
      </c>
      <c r="U4740" s="79">
        <f t="shared" si="1419"/>
        <v>75.547499999999999</v>
      </c>
      <c r="V4740" s="79">
        <f t="shared" si="1420"/>
        <v>49.057500000000005</v>
      </c>
      <c r="W4740" s="465">
        <f t="shared" si="1421"/>
        <v>1.1255245792285309</v>
      </c>
      <c r="X4740" s="465">
        <f t="shared" si="1422"/>
        <v>0.621694264587765</v>
      </c>
      <c r="Y4740" s="43">
        <f>Cal_051922a!$A$3</f>
        <v>20220519</v>
      </c>
      <c r="Z4740" s="86" t="s">
        <v>1612</v>
      </c>
      <c r="AA4740" s="43">
        <v>20221205</v>
      </c>
      <c r="AE4740" s="689" t="s">
        <v>1250</v>
      </c>
      <c r="AF4740" s="130">
        <v>1</v>
      </c>
      <c r="AG4740" s="130" t="s">
        <v>1634</v>
      </c>
      <c r="AH4740"/>
    </row>
    <row r="4741" spans="1:35" x14ac:dyDescent="0.2">
      <c r="A4741" t="s">
        <v>1473</v>
      </c>
      <c r="B4741" s="45">
        <v>20220218</v>
      </c>
      <c r="C4741" s="142" t="s">
        <v>70</v>
      </c>
      <c r="D4741" s="107">
        <v>8</v>
      </c>
      <c r="E4741" s="107">
        <v>13</v>
      </c>
      <c r="H4741" s="107" t="s">
        <v>10</v>
      </c>
      <c r="I4741" s="107">
        <v>290</v>
      </c>
      <c r="J4741" s="107">
        <v>0</v>
      </c>
      <c r="K4741" s="43">
        <v>5</v>
      </c>
      <c r="L4741" s="43">
        <v>1</v>
      </c>
      <c r="M4741" s="43">
        <v>0</v>
      </c>
      <c r="N4741" s="49">
        <v>1</v>
      </c>
      <c r="O4741" s="43" t="str">
        <f>Cal_051922a!$E$2</f>
        <v>Cal_051922a</v>
      </c>
      <c r="P4741" s="50">
        <f>Cal_051922a!$Q$3</f>
        <v>1.8382409380942635</v>
      </c>
      <c r="Q4741" s="50">
        <f>Cal_051922a!$R$3</f>
        <v>0.56187208580813652</v>
      </c>
      <c r="R4741" s="46">
        <v>248.8</v>
      </c>
      <c r="S4741" s="46">
        <v>149.30000000000001</v>
      </c>
      <c r="T4741" s="178">
        <f t="shared" si="1437"/>
        <v>0.66699999999999993</v>
      </c>
      <c r="U4741" s="79">
        <f t="shared" si="1419"/>
        <v>248.13300000000001</v>
      </c>
      <c r="V4741" s="79">
        <f t="shared" si="1420"/>
        <v>148.63300000000001</v>
      </c>
      <c r="W4741" s="465">
        <f t="shared" si="1421"/>
        <v>2.113810789604357</v>
      </c>
      <c r="X4741" s="465">
        <f t="shared" si="1422"/>
        <v>0.53302586547333164</v>
      </c>
      <c r="Y4741" s="43">
        <f>Cal_051922a!$A$3</f>
        <v>20220519</v>
      </c>
      <c r="Z4741" s="86" t="s">
        <v>1607</v>
      </c>
      <c r="AA4741" s="43">
        <v>20221205</v>
      </c>
      <c r="AE4741" s="689" t="s">
        <v>1250</v>
      </c>
      <c r="AF4741" s="130">
        <v>1</v>
      </c>
      <c r="AG4741" s="130" t="s">
        <v>1634</v>
      </c>
      <c r="AH4741"/>
    </row>
    <row r="4742" spans="1:35" x14ac:dyDescent="0.2">
      <c r="A4742" t="s">
        <v>1473</v>
      </c>
      <c r="B4742" s="45">
        <v>20220218</v>
      </c>
      <c r="C4742" s="142" t="s">
        <v>70</v>
      </c>
      <c r="D4742" s="107">
        <v>8</v>
      </c>
      <c r="E4742" s="107">
        <v>13</v>
      </c>
      <c r="H4742" s="107" t="s">
        <v>11</v>
      </c>
      <c r="I4742" s="107">
        <v>290</v>
      </c>
      <c r="J4742" s="107">
        <v>0</v>
      </c>
      <c r="K4742" s="43">
        <v>5</v>
      </c>
      <c r="L4742" s="43">
        <v>1</v>
      </c>
      <c r="M4742" s="43">
        <v>0</v>
      </c>
      <c r="N4742" s="49">
        <v>1</v>
      </c>
      <c r="O4742" s="43" t="str">
        <f>Cal_051922a!$E$2</f>
        <v>Cal_051922a</v>
      </c>
      <c r="P4742" s="50">
        <f>Cal_051922a!$Q$3</f>
        <v>1.8382409380942635</v>
      </c>
      <c r="Q4742" s="50">
        <f>Cal_051922a!$R$3</f>
        <v>0.56187208580813652</v>
      </c>
      <c r="R4742" s="46">
        <v>244</v>
      </c>
      <c r="S4742" s="46">
        <v>150.69999999999999</v>
      </c>
      <c r="T4742" s="178">
        <f t="shared" si="1437"/>
        <v>0.66699999999999993</v>
      </c>
      <c r="U4742" s="79">
        <f t="shared" si="1419"/>
        <v>243.333</v>
      </c>
      <c r="V4742" s="79">
        <f t="shared" si="1420"/>
        <v>150.03299999999999</v>
      </c>
      <c r="W4742" s="465">
        <f t="shared" si="1421"/>
        <v>1.9820959464330306</v>
      </c>
      <c r="X4742" s="465">
        <f t="shared" si="1422"/>
        <v>0.68967172206098382</v>
      </c>
      <c r="Y4742" s="43">
        <f>Cal_051922a!$A$3</f>
        <v>20220519</v>
      </c>
      <c r="Z4742" s="86" t="s">
        <v>1607</v>
      </c>
      <c r="AA4742" s="43">
        <v>20221205</v>
      </c>
      <c r="AE4742" s="689" t="s">
        <v>1250</v>
      </c>
      <c r="AF4742" s="130">
        <v>1</v>
      </c>
      <c r="AG4742" s="130" t="s">
        <v>1634</v>
      </c>
      <c r="AH4742"/>
    </row>
    <row r="4743" spans="1:35" s="82" customFormat="1" x14ac:dyDescent="0.2">
      <c r="A4743" s="155" t="s">
        <v>1473</v>
      </c>
      <c r="B4743" s="81">
        <v>20220218</v>
      </c>
      <c r="C4743" s="280" t="s">
        <v>70</v>
      </c>
      <c r="D4743" s="126">
        <v>8</v>
      </c>
      <c r="E4743" s="126">
        <v>13</v>
      </c>
      <c r="F4743" s="107"/>
      <c r="G4743" s="107"/>
      <c r="H4743" s="126" t="s">
        <v>10</v>
      </c>
      <c r="I4743" s="126">
        <v>294</v>
      </c>
      <c r="J4743" s="126">
        <v>5</v>
      </c>
      <c r="K4743" s="82">
        <v>5</v>
      </c>
      <c r="L4743" s="82">
        <v>1</v>
      </c>
      <c r="M4743" s="82">
        <v>0</v>
      </c>
      <c r="N4743" s="83">
        <v>1</v>
      </c>
      <c r="O4743" s="82" t="str">
        <f>Cal_051922a!$E$2</f>
        <v>Cal_051922a</v>
      </c>
      <c r="P4743" s="158">
        <f>Cal_051922a!$Q$3</f>
        <v>1.8382409380942635</v>
      </c>
      <c r="Q4743" s="158">
        <f>Cal_051922a!$R$3</f>
        <v>0.56187208580813652</v>
      </c>
      <c r="R4743" s="84">
        <v>179.3</v>
      </c>
      <c r="S4743" s="84">
        <v>103.7</v>
      </c>
      <c r="T4743" s="158">
        <f t="shared" ref="T4743:T4744" si="1438">AVERAGE(0.531, 0.694, 0.762, 0.849, 0.778, 0.943)</f>
        <v>0.75950000000000006</v>
      </c>
      <c r="U4743" s="125">
        <f t="shared" si="1419"/>
        <v>178.54050000000001</v>
      </c>
      <c r="V4743" s="125">
        <f t="shared" si="1420"/>
        <v>102.9405</v>
      </c>
      <c r="W4743" s="459">
        <f t="shared" si="1421"/>
        <v>1.5842200031205667</v>
      </c>
      <c r="X4743" s="459">
        <f t="shared" si="1422"/>
        <v>0.22398987566746903</v>
      </c>
      <c r="Y4743" s="82">
        <f>Cal_051922a!$A$3</f>
        <v>20220519</v>
      </c>
      <c r="Z4743" s="694" t="s">
        <v>1523</v>
      </c>
      <c r="AA4743" s="372">
        <v>20220817</v>
      </c>
      <c r="AB4743" s="48"/>
      <c r="AC4743" s="43"/>
      <c r="AD4743" s="43"/>
      <c r="AE4743" s="689" t="s">
        <v>1250</v>
      </c>
      <c r="AF4743" s="567">
        <v>1</v>
      </c>
      <c r="AG4743" s="130" t="s">
        <v>1634</v>
      </c>
      <c r="AH4743" s="153" t="s">
        <v>220</v>
      </c>
      <c r="AI4743" s="155"/>
    </row>
    <row r="4744" spans="1:35" s="82" customFormat="1" x14ac:dyDescent="0.2">
      <c r="A4744" s="155" t="s">
        <v>1473</v>
      </c>
      <c r="B4744" s="81">
        <v>20220218</v>
      </c>
      <c r="C4744" s="280" t="s">
        <v>70</v>
      </c>
      <c r="D4744" s="126">
        <v>8</v>
      </c>
      <c r="E4744" s="126">
        <v>13</v>
      </c>
      <c r="F4744" s="107"/>
      <c r="G4744" s="107"/>
      <c r="H4744" s="126" t="s">
        <v>11</v>
      </c>
      <c r="I4744" s="126">
        <v>293</v>
      </c>
      <c r="J4744" s="126">
        <v>5</v>
      </c>
      <c r="K4744" s="82">
        <v>5</v>
      </c>
      <c r="L4744" s="82">
        <v>1</v>
      </c>
      <c r="M4744" s="82">
        <v>0</v>
      </c>
      <c r="N4744" s="83">
        <v>1</v>
      </c>
      <c r="O4744" s="82" t="str">
        <f>Cal_051922a!$E$2</f>
        <v>Cal_051922a</v>
      </c>
      <c r="P4744" s="158">
        <f>Cal_051922a!$Q$3</f>
        <v>1.8382409380942635</v>
      </c>
      <c r="Q4744" s="158">
        <f>Cal_051922a!$R$3</f>
        <v>0.56187208580813652</v>
      </c>
      <c r="R4744" s="84">
        <v>199.3</v>
      </c>
      <c r="S4744" s="84">
        <v>115.8</v>
      </c>
      <c r="T4744" s="158">
        <f t="shared" si="1438"/>
        <v>0.75950000000000006</v>
      </c>
      <c r="U4744" s="125">
        <f t="shared" si="1419"/>
        <v>198.54050000000001</v>
      </c>
      <c r="V4744" s="125">
        <f t="shared" si="1420"/>
        <v>115.04049999999999</v>
      </c>
      <c r="W4744" s="459">
        <f t="shared" si="1421"/>
        <v>1.755738702737905</v>
      </c>
      <c r="X4744" s="459">
        <f t="shared" si="1422"/>
        <v>0.27191149762056077</v>
      </c>
      <c r="Y4744" s="82">
        <f>Cal_051922a!$A$3</f>
        <v>20220519</v>
      </c>
      <c r="Z4744" s="694" t="s">
        <v>1523</v>
      </c>
      <c r="AA4744" s="372">
        <v>20220817</v>
      </c>
      <c r="AB4744" s="48"/>
      <c r="AC4744" s="43"/>
      <c r="AD4744" s="43"/>
      <c r="AE4744" s="689" t="s">
        <v>1250</v>
      </c>
      <c r="AF4744" s="567">
        <v>1</v>
      </c>
      <c r="AG4744" s="130" t="s">
        <v>1634</v>
      </c>
      <c r="AH4744" s="153" t="s">
        <v>221</v>
      </c>
      <c r="AI4744" s="155"/>
    </row>
    <row r="4745" spans="1:35" s="372" customFormat="1" x14ac:dyDescent="0.2">
      <c r="A4745" s="371" t="s">
        <v>1473</v>
      </c>
      <c r="B4745" s="462">
        <v>20220218</v>
      </c>
      <c r="C4745" s="623" t="s">
        <v>70</v>
      </c>
      <c r="D4745" s="373">
        <v>8</v>
      </c>
      <c r="E4745" s="373">
        <v>13</v>
      </c>
      <c r="F4745" s="107"/>
      <c r="G4745" s="107"/>
      <c r="H4745" s="373" t="s">
        <v>10</v>
      </c>
      <c r="I4745" s="373">
        <v>550</v>
      </c>
      <c r="J4745" s="373">
        <v>20</v>
      </c>
      <c r="K4745" s="372">
        <v>5</v>
      </c>
      <c r="L4745" s="372">
        <v>1</v>
      </c>
      <c r="M4745" s="372">
        <v>0</v>
      </c>
      <c r="N4745" s="375">
        <v>1</v>
      </c>
      <c r="O4745" s="82" t="str">
        <f>Cal_051922a!$E$2</f>
        <v>Cal_051922a</v>
      </c>
      <c r="P4745" s="158">
        <f>Cal_051922a!$Q$3</f>
        <v>1.8382409380942635</v>
      </c>
      <c r="Q4745" s="158">
        <f>Cal_051922a!$R$3</f>
        <v>0.56187208580813652</v>
      </c>
      <c r="R4745" s="376">
        <v>207.1</v>
      </c>
      <c r="S4745" s="376">
        <v>112.1</v>
      </c>
      <c r="T4745" s="158">
        <f t="shared" ref="T4745" si="1439">AVERAGE(0.984, 0.838, 0.991)</f>
        <v>0.93766666666666676</v>
      </c>
      <c r="U4745" s="378">
        <f t="shared" si="1419"/>
        <v>206.16233333333332</v>
      </c>
      <c r="V4745" s="378">
        <f t="shared" si="1420"/>
        <v>111.16233333333332</v>
      </c>
      <c r="W4745" s="464">
        <f t="shared" si="1421"/>
        <v>1.0641477798739158</v>
      </c>
      <c r="X4745" s="464">
        <f t="shared" si="1422"/>
        <v>-2.0377661848211059E-2</v>
      </c>
      <c r="Y4745" s="82">
        <f>Cal_051922a!$A$3</f>
        <v>20220519</v>
      </c>
      <c r="Z4745" s="694" t="s">
        <v>1528</v>
      </c>
      <c r="AA4745" s="372">
        <v>20220817</v>
      </c>
      <c r="AB4745" s="48"/>
      <c r="AC4745" s="43"/>
      <c r="AD4745" s="43"/>
      <c r="AE4745" s="689" t="s">
        <v>1250</v>
      </c>
      <c r="AF4745" s="628">
        <v>3</v>
      </c>
      <c r="AG4745" s="130" t="s">
        <v>1634</v>
      </c>
      <c r="AH4745" s="412" t="s">
        <v>1533</v>
      </c>
      <c r="AI4745" s="412" t="s">
        <v>1532</v>
      </c>
    </row>
    <row r="4746" spans="1:35" s="372" customFormat="1" x14ac:dyDescent="0.2">
      <c r="A4746" s="371" t="s">
        <v>1473</v>
      </c>
      <c r="B4746" s="462">
        <v>20220218</v>
      </c>
      <c r="C4746" s="623" t="s">
        <v>70</v>
      </c>
      <c r="D4746" s="373">
        <v>8</v>
      </c>
      <c r="E4746" s="373">
        <v>13</v>
      </c>
      <c r="F4746" s="107"/>
      <c r="G4746" s="107"/>
      <c r="H4746" s="373" t="s">
        <v>11</v>
      </c>
      <c r="I4746" s="373">
        <v>550</v>
      </c>
      <c r="J4746" s="373">
        <v>20</v>
      </c>
      <c r="K4746" s="372">
        <v>5</v>
      </c>
      <c r="L4746" s="372">
        <v>1</v>
      </c>
      <c r="M4746" s="372">
        <v>0</v>
      </c>
      <c r="N4746" s="375">
        <v>1</v>
      </c>
      <c r="O4746" s="82" t="str">
        <f>Cal_051922a!$E$2</f>
        <v>Cal_051922a</v>
      </c>
      <c r="P4746" s="158">
        <f>Cal_051922a!$Q$3</f>
        <v>1.8382409380942635</v>
      </c>
      <c r="Q4746" s="158">
        <f>Cal_051922a!$R$3</f>
        <v>0.56187208580813652</v>
      </c>
      <c r="R4746" s="376">
        <v>273.60000000000002</v>
      </c>
      <c r="S4746" s="376">
        <v>155.4</v>
      </c>
      <c r="T4746" s="158">
        <f t="shared" ref="T4746" si="1440">AVERAGE(0.762, 0.717, 0.571, 0.932, 0.547, 0.855)</f>
        <v>0.73066666666666669</v>
      </c>
      <c r="U4746" s="378">
        <f t="shared" si="1419"/>
        <v>272.86933333333337</v>
      </c>
      <c r="V4746" s="378">
        <f t="shared" si="1420"/>
        <v>154.66933333333333</v>
      </c>
      <c r="W4746" s="464">
        <f t="shared" si="1421"/>
        <v>1.3240238692747042</v>
      </c>
      <c r="X4746" s="464">
        <f t="shared" si="1422"/>
        <v>0.12825968278241087</v>
      </c>
      <c r="Y4746" s="82">
        <f>Cal_051922a!$A$3</f>
        <v>20220519</v>
      </c>
      <c r="Z4746" s="694" t="s">
        <v>1542</v>
      </c>
      <c r="AA4746" s="372">
        <v>20220818</v>
      </c>
      <c r="AB4746" s="48"/>
      <c r="AC4746" s="43"/>
      <c r="AD4746" s="43"/>
      <c r="AE4746" s="689" t="s">
        <v>1250</v>
      </c>
      <c r="AF4746" s="628">
        <v>1</v>
      </c>
      <c r="AG4746" s="130" t="s">
        <v>1634</v>
      </c>
      <c r="AH4746" s="412" t="s">
        <v>226</v>
      </c>
      <c r="AI4746" s="371"/>
    </row>
    <row r="4747" spans="1:35" x14ac:dyDescent="0.2">
      <c r="A4747" t="s">
        <v>1473</v>
      </c>
      <c r="B4747" s="45">
        <v>20220218</v>
      </c>
      <c r="C4747" s="142" t="s">
        <v>70</v>
      </c>
      <c r="D4747" s="107">
        <v>8</v>
      </c>
      <c r="E4747" s="107">
        <v>18</v>
      </c>
      <c r="H4747" s="107" t="s">
        <v>10</v>
      </c>
      <c r="I4747" s="107">
        <v>290</v>
      </c>
      <c r="J4747" s="107">
        <v>0</v>
      </c>
      <c r="K4747" s="43">
        <v>10</v>
      </c>
      <c r="L4747" s="43">
        <v>1</v>
      </c>
      <c r="M4747" s="43">
        <v>0</v>
      </c>
      <c r="N4747" s="49">
        <v>1</v>
      </c>
      <c r="O4747" s="43" t="str">
        <f>Cal_051922a!$E$2</f>
        <v>Cal_051922a</v>
      </c>
      <c r="P4747" s="50">
        <f>Cal_051922a!$Q$3</f>
        <v>1.8382409380942635</v>
      </c>
      <c r="Q4747" s="50">
        <f>Cal_051922a!$R$3</f>
        <v>0.56187208580813652</v>
      </c>
      <c r="R4747" s="46">
        <v>162.80000000000001</v>
      </c>
      <c r="S4747" s="46">
        <v>95.16</v>
      </c>
      <c r="T4747" s="50">
        <f t="shared" ref="T4747" si="1441">AVERAGE(0.884,0.849,0.628,0.632,0.645,0.697)</f>
        <v>0.72250000000000003</v>
      </c>
      <c r="U4747" s="79">
        <f t="shared" si="1419"/>
        <v>162.07750000000001</v>
      </c>
      <c r="V4747" s="79">
        <f t="shared" si="1420"/>
        <v>94.4375</v>
      </c>
      <c r="W4747" s="465">
        <f t="shared" si="1421"/>
        <v>2.8739329006801762</v>
      </c>
      <c r="X4747" s="465">
        <f t="shared" si="1422"/>
        <v>0.48952792718307486</v>
      </c>
      <c r="Y4747" s="43">
        <f>Cal_051922a!$A$3</f>
        <v>20220519</v>
      </c>
      <c r="Z4747" s="86" t="s">
        <v>1613</v>
      </c>
      <c r="AA4747" s="43">
        <v>20221205</v>
      </c>
      <c r="AE4747" s="689" t="s">
        <v>1250</v>
      </c>
      <c r="AF4747" s="130">
        <v>1</v>
      </c>
      <c r="AG4747" s="130" t="s">
        <v>1634</v>
      </c>
      <c r="AH4747" s="152" t="s">
        <v>1477</v>
      </c>
    </row>
    <row r="4748" spans="1:35" x14ac:dyDescent="0.2">
      <c r="A4748" t="s">
        <v>1473</v>
      </c>
      <c r="B4748" s="45">
        <v>20220218</v>
      </c>
      <c r="C4748" s="142" t="s">
        <v>70</v>
      </c>
      <c r="D4748" s="107">
        <v>8</v>
      </c>
      <c r="E4748" s="107">
        <v>18</v>
      </c>
      <c r="H4748" s="107" t="s">
        <v>11</v>
      </c>
      <c r="I4748" s="107">
        <v>290</v>
      </c>
      <c r="J4748" s="107">
        <v>0</v>
      </c>
      <c r="K4748" s="43">
        <v>5</v>
      </c>
      <c r="L4748" s="43">
        <v>1</v>
      </c>
      <c r="M4748" s="43">
        <v>0</v>
      </c>
      <c r="N4748" s="49">
        <v>1</v>
      </c>
      <c r="O4748" s="43" t="str">
        <f>Cal_051922a!$E$2</f>
        <v>Cal_051922a</v>
      </c>
      <c r="P4748" s="50">
        <f>Cal_051922a!$Q$3</f>
        <v>1.8382409380942635</v>
      </c>
      <c r="Q4748" s="50">
        <f>Cal_051922a!$R$3</f>
        <v>0.56187208580813652</v>
      </c>
      <c r="R4748" s="46">
        <v>290.39999999999998</v>
      </c>
      <c r="S4748" s="46">
        <v>172.8</v>
      </c>
      <c r="T4748" s="178">
        <f t="shared" ref="T4748" si="1442">AVERAGE(0.512,0.813,0.554,0.631,0.761,0.731)</f>
        <v>0.66699999999999993</v>
      </c>
      <c r="U4748" s="79">
        <f t="shared" si="1419"/>
        <v>289.733</v>
      </c>
      <c r="V4748" s="79">
        <f t="shared" si="1420"/>
        <v>172.13300000000001</v>
      </c>
      <c r="W4748" s="465">
        <f t="shared" si="1421"/>
        <v>2.4983331543464562</v>
      </c>
      <c r="X4748" s="465">
        <f t="shared" si="1422"/>
        <v>0.56698836879098857</v>
      </c>
      <c r="Y4748" s="43">
        <f>Cal_051922a!$A$3</f>
        <v>20220519</v>
      </c>
      <c r="Z4748" s="86" t="s">
        <v>1607</v>
      </c>
      <c r="AA4748" s="43">
        <v>20221205</v>
      </c>
      <c r="AE4748" s="689" t="s">
        <v>1250</v>
      </c>
      <c r="AF4748" s="130">
        <v>1</v>
      </c>
      <c r="AG4748" s="130" t="s">
        <v>1634</v>
      </c>
      <c r="AH4748" s="152" t="s">
        <v>1477</v>
      </c>
    </row>
    <row r="4749" spans="1:35" s="82" customFormat="1" x14ac:dyDescent="0.2">
      <c r="A4749" s="155" t="s">
        <v>1473</v>
      </c>
      <c r="B4749" s="81">
        <v>20220218</v>
      </c>
      <c r="C4749" s="280" t="s">
        <v>70</v>
      </c>
      <c r="D4749" s="126">
        <v>8</v>
      </c>
      <c r="E4749" s="126">
        <v>19</v>
      </c>
      <c r="F4749" s="107"/>
      <c r="G4749" s="107"/>
      <c r="H4749" s="126" t="s">
        <v>10</v>
      </c>
      <c r="I4749" s="126">
        <v>293</v>
      </c>
      <c r="J4749" s="126">
        <v>5</v>
      </c>
      <c r="K4749" s="82">
        <v>5</v>
      </c>
      <c r="L4749" s="82">
        <v>1</v>
      </c>
      <c r="M4749" s="82">
        <v>0</v>
      </c>
      <c r="N4749" s="83">
        <v>1</v>
      </c>
      <c r="O4749" s="82" t="str">
        <f>Cal_051922a!$E$2</f>
        <v>Cal_051922a</v>
      </c>
      <c r="P4749" s="158">
        <f>Cal_051922a!$Q$3</f>
        <v>1.8382409380942635</v>
      </c>
      <c r="Q4749" s="158">
        <f>Cal_051922a!$R$3</f>
        <v>0.56187208580813652</v>
      </c>
      <c r="R4749" s="84">
        <v>244.4</v>
      </c>
      <c r="S4749" s="84">
        <v>133</v>
      </c>
      <c r="T4749" s="158">
        <f t="shared" ref="T4749:T4750" si="1443">AVERAGE(0.531, 0.694, 0.762, 0.849, 0.778, 0.943)</f>
        <v>0.75950000000000006</v>
      </c>
      <c r="U4749" s="125">
        <f t="shared" si="1419"/>
        <v>243.6405</v>
      </c>
      <c r="V4749" s="125">
        <f t="shared" si="1420"/>
        <v>132.2405</v>
      </c>
      <c r="W4749" s="459">
        <f t="shared" si="1421"/>
        <v>2.342386724371289</v>
      </c>
      <c r="X4749" s="459">
        <f t="shared" si="1422"/>
        <v>-1.157734575676801E-2</v>
      </c>
      <c r="Y4749" s="82">
        <f>Cal_051922a!$A$3</f>
        <v>20220519</v>
      </c>
      <c r="Z4749" s="694" t="s">
        <v>1524</v>
      </c>
      <c r="AA4749" s="372">
        <v>20220817</v>
      </c>
      <c r="AB4749" s="48"/>
      <c r="AC4749" s="43"/>
      <c r="AD4749" s="43"/>
      <c r="AE4749" s="689" t="s">
        <v>1250</v>
      </c>
      <c r="AF4749" s="637">
        <v>3</v>
      </c>
      <c r="AG4749" s="130" t="s">
        <v>1634</v>
      </c>
      <c r="AH4749" s="153" t="s">
        <v>1608</v>
      </c>
      <c r="AI4749" s="155"/>
    </row>
    <row r="4750" spans="1:35" s="82" customFormat="1" x14ac:dyDescent="0.2">
      <c r="A4750" s="155" t="s">
        <v>1473</v>
      </c>
      <c r="B4750" s="81">
        <v>20220218</v>
      </c>
      <c r="C4750" s="280" t="s">
        <v>70</v>
      </c>
      <c r="D4750" s="126">
        <v>8</v>
      </c>
      <c r="E4750" s="126">
        <v>19</v>
      </c>
      <c r="F4750" s="107"/>
      <c r="G4750" s="107"/>
      <c r="H4750" s="126" t="s">
        <v>11</v>
      </c>
      <c r="I4750" s="126">
        <v>293</v>
      </c>
      <c r="J4750" s="126">
        <v>5</v>
      </c>
      <c r="K4750" s="82">
        <v>5</v>
      </c>
      <c r="L4750" s="82">
        <v>1</v>
      </c>
      <c r="M4750" s="82">
        <v>0</v>
      </c>
      <c r="N4750" s="83">
        <v>1</v>
      </c>
      <c r="O4750" s="82" t="str">
        <f>Cal_051922a!$E$2</f>
        <v>Cal_051922a</v>
      </c>
      <c r="P4750" s="158">
        <f>Cal_051922a!$Q$3</f>
        <v>1.8382409380942635</v>
      </c>
      <c r="Q4750" s="158">
        <f>Cal_051922a!$R$3</f>
        <v>0.56187208580813652</v>
      </c>
      <c r="R4750" s="84">
        <v>213.3</v>
      </c>
      <c r="S4750" s="84">
        <v>120.7</v>
      </c>
      <c r="T4750" s="158">
        <f t="shared" si="1443"/>
        <v>0.75950000000000006</v>
      </c>
      <c r="U4750" s="125">
        <f t="shared" si="1419"/>
        <v>212.54050000000001</v>
      </c>
      <c r="V4750" s="125">
        <f t="shared" si="1420"/>
        <v>119.9405</v>
      </c>
      <c r="W4750" s="459">
        <f t="shared" si="1421"/>
        <v>1.9470826811201198</v>
      </c>
      <c r="X4750" s="459">
        <f t="shared" si="1422"/>
        <v>0.16693263397408264</v>
      </c>
      <c r="Y4750" s="82">
        <f>Cal_051922a!$A$3</f>
        <v>20220519</v>
      </c>
      <c r="Z4750" s="694" t="s">
        <v>1524</v>
      </c>
      <c r="AA4750" s="372">
        <v>20220817</v>
      </c>
      <c r="AB4750" s="48"/>
      <c r="AC4750" s="43"/>
      <c r="AD4750" s="43"/>
      <c r="AE4750" s="689" t="s">
        <v>1250</v>
      </c>
      <c r="AF4750" s="567">
        <v>1</v>
      </c>
      <c r="AG4750" s="130" t="s">
        <v>1634</v>
      </c>
      <c r="AH4750" s="153" t="s">
        <v>223</v>
      </c>
      <c r="AI4750" s="155"/>
    </row>
    <row r="4751" spans="1:35" s="372" customFormat="1" x14ac:dyDescent="0.2">
      <c r="A4751" s="371" t="s">
        <v>1473</v>
      </c>
      <c r="B4751" s="462">
        <v>20220218</v>
      </c>
      <c r="C4751" s="623" t="s">
        <v>70</v>
      </c>
      <c r="D4751" s="373">
        <v>8</v>
      </c>
      <c r="E4751" s="373">
        <v>19</v>
      </c>
      <c r="F4751" s="107"/>
      <c r="G4751" s="107"/>
      <c r="H4751" s="373" t="s">
        <v>10</v>
      </c>
      <c r="I4751" s="373">
        <v>551</v>
      </c>
      <c r="J4751" s="373">
        <v>20</v>
      </c>
      <c r="K4751" s="372">
        <v>5</v>
      </c>
      <c r="L4751" s="372">
        <v>1</v>
      </c>
      <c r="M4751" s="372">
        <v>0</v>
      </c>
      <c r="N4751" s="375">
        <v>1</v>
      </c>
      <c r="O4751" s="82" t="str">
        <f>Cal_051922a!$E$2</f>
        <v>Cal_051922a</v>
      </c>
      <c r="P4751" s="158">
        <f>Cal_051922a!$Q$3</f>
        <v>1.8382409380942635</v>
      </c>
      <c r="Q4751" s="158">
        <f>Cal_051922a!$R$3</f>
        <v>0.56187208580813652</v>
      </c>
      <c r="R4751" s="376">
        <v>396.2</v>
      </c>
      <c r="S4751" s="376">
        <v>218.3</v>
      </c>
      <c r="T4751" s="158">
        <f t="shared" ref="T4751:T4752" si="1444">AVERAGE(0.762, 0.717, 0.571, 0.932, 0.547, 0.855)</f>
        <v>0.73066666666666669</v>
      </c>
      <c r="U4751" s="378">
        <f t="shared" si="1419"/>
        <v>395.46933333333334</v>
      </c>
      <c r="V4751" s="378">
        <f t="shared" si="1420"/>
        <v>217.56933333333333</v>
      </c>
      <c r="W4751" s="464">
        <f t="shared" si="1421"/>
        <v>1.9891401188606992</v>
      </c>
      <c r="X4751" s="464">
        <f t="shared" si="1422"/>
        <v>5.004182411464346E-2</v>
      </c>
      <c r="Y4751" s="82">
        <f>Cal_051922a!$A$3</f>
        <v>20220519</v>
      </c>
      <c r="Z4751" s="694" t="s">
        <v>1542</v>
      </c>
      <c r="AA4751" s="372">
        <v>20220818</v>
      </c>
      <c r="AB4751" s="48"/>
      <c r="AC4751" s="43"/>
      <c r="AD4751" s="43"/>
      <c r="AE4751" s="689" t="s">
        <v>1250</v>
      </c>
      <c r="AF4751" s="628">
        <v>1</v>
      </c>
      <c r="AG4751" s="130" t="s">
        <v>1634</v>
      </c>
      <c r="AH4751" s="412" t="s">
        <v>227</v>
      </c>
      <c r="AI4751" s="371"/>
    </row>
    <row r="4752" spans="1:35" s="372" customFormat="1" x14ac:dyDescent="0.2">
      <c r="A4752" s="371" t="s">
        <v>1473</v>
      </c>
      <c r="B4752" s="462">
        <v>20220218</v>
      </c>
      <c r="C4752" s="623" t="s">
        <v>70</v>
      </c>
      <c r="D4752" s="373">
        <v>8</v>
      </c>
      <c r="E4752" s="373">
        <v>19</v>
      </c>
      <c r="F4752" s="107"/>
      <c r="G4752" s="107"/>
      <c r="H4752" s="373" t="s">
        <v>11</v>
      </c>
      <c r="I4752" s="373">
        <v>551</v>
      </c>
      <c r="J4752" s="373">
        <v>20</v>
      </c>
      <c r="K4752" s="372">
        <v>5</v>
      </c>
      <c r="L4752" s="372">
        <v>1</v>
      </c>
      <c r="M4752" s="372">
        <v>0</v>
      </c>
      <c r="N4752" s="375">
        <v>1</v>
      </c>
      <c r="O4752" s="82" t="str">
        <f>Cal_051922a!$E$2</f>
        <v>Cal_051922a</v>
      </c>
      <c r="P4752" s="158">
        <f>Cal_051922a!$Q$3</f>
        <v>1.8382409380942635</v>
      </c>
      <c r="Q4752" s="158">
        <f>Cal_051922a!$R$3</f>
        <v>0.56187208580813652</v>
      </c>
      <c r="R4752" s="376">
        <v>351.7</v>
      </c>
      <c r="S4752" s="376">
        <v>201.1</v>
      </c>
      <c r="T4752" s="158">
        <f t="shared" si="1444"/>
        <v>0.73066666666666669</v>
      </c>
      <c r="U4752" s="378">
        <f t="shared" si="1419"/>
        <v>350.96933333333334</v>
      </c>
      <c r="V4752" s="378">
        <f t="shared" si="1420"/>
        <v>200.36933333333332</v>
      </c>
      <c r="W4752" s="464">
        <f t="shared" si="1421"/>
        <v>1.6838926469950608</v>
      </c>
      <c r="X4752" s="464">
        <f t="shared" si="1422"/>
        <v>0.19408123930328722</v>
      </c>
      <c r="Y4752" s="82">
        <f>Cal_051922a!$A$3</f>
        <v>20220519</v>
      </c>
      <c r="Z4752" s="694" t="s">
        <v>1542</v>
      </c>
      <c r="AA4752" s="372">
        <v>20220818</v>
      </c>
      <c r="AB4752" s="48"/>
      <c r="AC4752" s="43"/>
      <c r="AD4752" s="43"/>
      <c r="AE4752" s="689" t="s">
        <v>1250</v>
      </c>
      <c r="AF4752" s="628">
        <v>1</v>
      </c>
      <c r="AG4752" s="130" t="s">
        <v>1634</v>
      </c>
      <c r="AH4752" s="412" t="s">
        <v>228</v>
      </c>
      <c r="AI4752" s="371"/>
    </row>
    <row r="4753" spans="1:35" x14ac:dyDescent="0.2">
      <c r="A4753" t="s">
        <v>1473</v>
      </c>
      <c r="B4753" s="45">
        <v>20220218</v>
      </c>
      <c r="C4753" s="142" t="s">
        <v>70</v>
      </c>
      <c r="D4753" s="107">
        <v>8</v>
      </c>
      <c r="E4753" s="107">
        <v>22</v>
      </c>
      <c r="H4753" s="107" t="s">
        <v>10</v>
      </c>
      <c r="I4753" s="107">
        <v>290</v>
      </c>
      <c r="J4753" s="107">
        <v>0</v>
      </c>
      <c r="K4753" s="43">
        <v>5</v>
      </c>
      <c r="L4753" s="43">
        <v>1</v>
      </c>
      <c r="M4753" s="43">
        <v>0</v>
      </c>
      <c r="N4753" s="49">
        <v>1</v>
      </c>
      <c r="O4753" s="43" t="str">
        <f>Cal_051922a!$E$2</f>
        <v>Cal_051922a</v>
      </c>
      <c r="P4753" s="50">
        <f>Cal_051922a!$Q$3</f>
        <v>1.8382409380942635</v>
      </c>
      <c r="Q4753" s="50">
        <f>Cal_051922a!$R$3</f>
        <v>0.56187208580813652</v>
      </c>
      <c r="R4753" s="46">
        <v>282.39999999999998</v>
      </c>
      <c r="S4753" s="46">
        <v>170.9</v>
      </c>
      <c r="T4753" s="178">
        <f t="shared" ref="T4753:T4754" si="1445">AVERAGE(0.512,0.813,0.554,0.631,0.761,0.731)</f>
        <v>0.66699999999999993</v>
      </c>
      <c r="U4753" s="79">
        <f t="shared" si="1419"/>
        <v>281.733</v>
      </c>
      <c r="V4753" s="79">
        <f t="shared" si="1420"/>
        <v>170.233</v>
      </c>
      <c r="W4753" s="465">
        <f t="shared" si="1421"/>
        <v>2.3687427441295057</v>
      </c>
      <c r="X4753" s="465">
        <f t="shared" si="1422"/>
        <v>0.66274383222863931</v>
      </c>
      <c r="Y4753" s="43">
        <f>Cal_051922a!$A$3</f>
        <v>20220519</v>
      </c>
      <c r="Z4753" s="86" t="s">
        <v>1607</v>
      </c>
      <c r="AA4753" s="43">
        <v>20221205</v>
      </c>
      <c r="AE4753" s="689" t="s">
        <v>1250</v>
      </c>
      <c r="AF4753" s="130">
        <v>1</v>
      </c>
      <c r="AG4753" s="130" t="s">
        <v>1634</v>
      </c>
      <c r="AH4753"/>
    </row>
    <row r="4754" spans="1:35" x14ac:dyDescent="0.2">
      <c r="A4754" t="s">
        <v>1473</v>
      </c>
      <c r="B4754" s="45">
        <v>20220218</v>
      </c>
      <c r="C4754" s="142" t="s">
        <v>70</v>
      </c>
      <c r="D4754" s="107">
        <v>8</v>
      </c>
      <c r="E4754" s="107">
        <v>22</v>
      </c>
      <c r="H4754" s="107" t="s">
        <v>11</v>
      </c>
      <c r="I4754" s="107">
        <v>290</v>
      </c>
      <c r="J4754" s="107">
        <v>0</v>
      </c>
      <c r="K4754" s="43">
        <v>5</v>
      </c>
      <c r="L4754" s="43">
        <v>1</v>
      </c>
      <c r="M4754" s="43">
        <v>0</v>
      </c>
      <c r="N4754" s="49">
        <v>1</v>
      </c>
      <c r="O4754" s="43" t="str">
        <f>Cal_051922a!$E$2</f>
        <v>Cal_051922a</v>
      </c>
      <c r="P4754" s="50">
        <f>Cal_051922a!$Q$3</f>
        <v>1.8382409380942635</v>
      </c>
      <c r="Q4754" s="50">
        <f>Cal_051922a!$R$3</f>
        <v>0.56187208580813652</v>
      </c>
      <c r="R4754" s="46">
        <v>255.1</v>
      </c>
      <c r="S4754" s="46">
        <v>156.9</v>
      </c>
      <c r="T4754" s="178">
        <f t="shared" si="1445"/>
        <v>0.66699999999999993</v>
      </c>
      <c r="U4754" s="79">
        <f t="shared" si="1419"/>
        <v>254.43299999999999</v>
      </c>
      <c r="V4754" s="79">
        <f t="shared" si="1420"/>
        <v>156.233</v>
      </c>
      <c r="W4754" s="465">
        <f t="shared" si="1421"/>
        <v>2.0861931611974658</v>
      </c>
      <c r="X4754" s="465">
        <f t="shared" si="1422"/>
        <v>0.69598328099742057</v>
      </c>
      <c r="Y4754" s="43">
        <f>Cal_051922a!$A$3</f>
        <v>20220519</v>
      </c>
      <c r="Z4754" s="86" t="s">
        <v>1607</v>
      </c>
      <c r="AA4754" s="43">
        <v>20221205</v>
      </c>
      <c r="AE4754" s="689" t="s">
        <v>1250</v>
      </c>
      <c r="AF4754" s="130">
        <v>1</v>
      </c>
      <c r="AG4754" s="130" t="s">
        <v>1634</v>
      </c>
      <c r="AH4754"/>
    </row>
    <row r="4755" spans="1:35" x14ac:dyDescent="0.2">
      <c r="A4755" t="s">
        <v>1473</v>
      </c>
      <c r="B4755" s="45">
        <v>20220218</v>
      </c>
      <c r="C4755" s="142" t="s">
        <v>70</v>
      </c>
      <c r="D4755" s="107">
        <v>8</v>
      </c>
      <c r="E4755" s="107">
        <v>22</v>
      </c>
      <c r="H4755" s="107" t="s">
        <v>10</v>
      </c>
      <c r="I4755" s="107">
        <v>290</v>
      </c>
      <c r="J4755" s="107">
        <v>10</v>
      </c>
      <c r="K4755" s="43">
        <v>5</v>
      </c>
      <c r="L4755" s="43">
        <v>1</v>
      </c>
      <c r="M4755" s="43">
        <v>0</v>
      </c>
      <c r="N4755" s="49">
        <v>1</v>
      </c>
      <c r="O4755" s="43" t="str">
        <f>Cal_051922a!$E$2</f>
        <v>Cal_051922a</v>
      </c>
      <c r="P4755" s="50">
        <f>Cal_051922a!$Q$3</f>
        <v>1.8382409380942635</v>
      </c>
      <c r="Q4755" s="50">
        <f>Cal_051922a!$R$3</f>
        <v>0.56187208580813652</v>
      </c>
      <c r="R4755" s="46">
        <v>82.42</v>
      </c>
      <c r="S4755" s="46">
        <v>55.21</v>
      </c>
      <c r="T4755" s="50">
        <f>AVERAGE(0.653, 0.604, 0.527, 0.359, 0.519, 0.575)</f>
        <v>0.53949999999999998</v>
      </c>
      <c r="U4755" s="79">
        <f t="shared" si="1419"/>
        <v>81.880499999999998</v>
      </c>
      <c r="V4755" s="79">
        <f t="shared" si="1420"/>
        <v>54.670500000000004</v>
      </c>
      <c r="W4755" s="465">
        <f t="shared" si="1421"/>
        <v>0.57805820688577425</v>
      </c>
      <c r="X4755" s="465">
        <f t="shared" si="1422"/>
        <v>0.39550677095511422</v>
      </c>
      <c r="Y4755" s="43">
        <f>Cal_051922a!$A$3</f>
        <v>20220519</v>
      </c>
      <c r="Z4755" s="86" t="s">
        <v>2038</v>
      </c>
      <c r="AA4755" s="43">
        <v>20230221</v>
      </c>
      <c r="AE4755" s="689" t="s">
        <v>1250</v>
      </c>
      <c r="AF4755" s="130">
        <v>1</v>
      </c>
      <c r="AH4755"/>
    </row>
    <row r="4756" spans="1:35" x14ac:dyDescent="0.2">
      <c r="A4756" t="s">
        <v>1473</v>
      </c>
      <c r="B4756" s="45">
        <v>20220218</v>
      </c>
      <c r="C4756" s="142" t="s">
        <v>70</v>
      </c>
      <c r="D4756" s="107">
        <v>8</v>
      </c>
      <c r="E4756" s="107">
        <v>22</v>
      </c>
      <c r="H4756" s="107" t="s">
        <v>11</v>
      </c>
      <c r="I4756" s="107">
        <v>290</v>
      </c>
      <c r="J4756" s="107">
        <v>10</v>
      </c>
      <c r="K4756" s="43">
        <v>5</v>
      </c>
      <c r="L4756" s="43">
        <v>1</v>
      </c>
      <c r="M4756" s="43">
        <v>0</v>
      </c>
      <c r="N4756" s="49">
        <v>1</v>
      </c>
      <c r="O4756" s="43" t="str">
        <f>Cal_051922a!$E$2</f>
        <v>Cal_051922a</v>
      </c>
      <c r="P4756" s="50">
        <f>Cal_051922a!$Q$3</f>
        <v>1.8382409380942635</v>
      </c>
      <c r="Q4756" s="50">
        <f>Cal_051922a!$R$3</f>
        <v>0.56187208580813652</v>
      </c>
      <c r="R4756" s="46">
        <v>76</v>
      </c>
      <c r="S4756" s="46">
        <v>50.66</v>
      </c>
      <c r="T4756" s="50">
        <f>AVERAGE(1.019, 0.879, 0.893, 0.916,0.713,0.709,0.919)</f>
        <v>0.86399999999999999</v>
      </c>
      <c r="U4756" s="79">
        <f t="shared" si="1419"/>
        <v>75.135999999999996</v>
      </c>
      <c r="V4756" s="79">
        <f t="shared" si="1420"/>
        <v>49.795999999999999</v>
      </c>
      <c r="W4756" s="465">
        <f t="shared" si="1421"/>
        <v>0.5383313106389388</v>
      </c>
      <c r="X4756" s="465">
        <f t="shared" si="1422"/>
        <v>0.34842922084632089</v>
      </c>
      <c r="Y4756" s="82">
        <f>Cal_051922a!$A$3</f>
        <v>20220519</v>
      </c>
      <c r="Z4756" s="48" t="s">
        <v>2026</v>
      </c>
      <c r="AA4756" s="43">
        <v>20230217</v>
      </c>
      <c r="AE4756" s="689" t="s">
        <v>1250</v>
      </c>
      <c r="AF4756" s="130">
        <v>1</v>
      </c>
      <c r="AH4756"/>
    </row>
    <row r="4757" spans="1:35" s="82" customFormat="1" x14ac:dyDescent="0.2">
      <c r="A4757" s="155" t="s">
        <v>1473</v>
      </c>
      <c r="B4757" s="81">
        <v>20220218</v>
      </c>
      <c r="C4757" s="280" t="s">
        <v>70</v>
      </c>
      <c r="D4757" s="126">
        <v>8</v>
      </c>
      <c r="E4757" s="126">
        <v>22</v>
      </c>
      <c r="F4757" s="107"/>
      <c r="G4757" s="107"/>
      <c r="H4757" s="126" t="s">
        <v>10</v>
      </c>
      <c r="I4757" s="126">
        <v>293</v>
      </c>
      <c r="J4757" s="126">
        <v>5</v>
      </c>
      <c r="K4757" s="82">
        <v>5</v>
      </c>
      <c r="L4757" s="82">
        <v>1</v>
      </c>
      <c r="M4757" s="82">
        <v>0</v>
      </c>
      <c r="N4757" s="83">
        <v>1</v>
      </c>
      <c r="O4757" s="82" t="str">
        <f>Cal_051922a!$E$2</f>
        <v>Cal_051922a</v>
      </c>
      <c r="P4757" s="158">
        <f>Cal_051922a!$Q$3</f>
        <v>1.8382409380942635</v>
      </c>
      <c r="Q4757" s="158">
        <f>Cal_051922a!$R$3</f>
        <v>0.56187208580813652</v>
      </c>
      <c r="R4757" s="84">
        <v>227.4</v>
      </c>
      <c r="S4757" s="84">
        <v>127.8</v>
      </c>
      <c r="T4757" s="158">
        <f t="shared" ref="T4757:T4758" si="1446">AVERAGE(0.531, 0.694, 0.762, 0.849, 0.778, 0.943)</f>
        <v>0.75950000000000006</v>
      </c>
      <c r="U4757" s="125">
        <f t="shared" si="1419"/>
        <v>226.6405</v>
      </c>
      <c r="V4757" s="125">
        <f t="shared" si="1420"/>
        <v>127.04049999999999</v>
      </c>
      <c r="W4757" s="459">
        <f t="shared" si="1421"/>
        <v>2.0942703567987464</v>
      </c>
      <c r="X4757" s="459">
        <f t="shared" si="1422"/>
        <v>0.14488624699417593</v>
      </c>
      <c r="Y4757" s="82">
        <f>Cal_051922a!$A$3</f>
        <v>20220519</v>
      </c>
      <c r="Z4757" s="694" t="s">
        <v>1523</v>
      </c>
      <c r="AA4757" s="372">
        <v>20220817</v>
      </c>
      <c r="AB4757" s="48"/>
      <c r="AC4757" s="43"/>
      <c r="AD4757" s="43"/>
      <c r="AE4757" s="689" t="s">
        <v>1250</v>
      </c>
      <c r="AF4757" s="567">
        <v>1</v>
      </c>
      <c r="AG4757" s="130" t="s">
        <v>1634</v>
      </c>
      <c r="AH4757" s="153" t="s">
        <v>218</v>
      </c>
      <c r="AI4757" s="155"/>
    </row>
    <row r="4758" spans="1:35" s="82" customFormat="1" x14ac:dyDescent="0.2">
      <c r="A4758" s="155" t="s">
        <v>1473</v>
      </c>
      <c r="B4758" s="81">
        <v>20220218</v>
      </c>
      <c r="C4758" s="280" t="s">
        <v>70</v>
      </c>
      <c r="D4758" s="126">
        <v>8</v>
      </c>
      <c r="E4758" s="126">
        <v>22</v>
      </c>
      <c r="F4758" s="107"/>
      <c r="G4758" s="107"/>
      <c r="H4758" s="126" t="s">
        <v>11</v>
      </c>
      <c r="I4758" s="126">
        <v>293</v>
      </c>
      <c r="J4758" s="126">
        <v>5</v>
      </c>
      <c r="K4758" s="82">
        <v>5</v>
      </c>
      <c r="L4758" s="82">
        <v>1</v>
      </c>
      <c r="M4758" s="82">
        <v>0</v>
      </c>
      <c r="N4758" s="83">
        <v>1</v>
      </c>
      <c r="O4758" s="82" t="str">
        <f>Cal_051922a!$E$2</f>
        <v>Cal_051922a</v>
      </c>
      <c r="P4758" s="158">
        <f>Cal_051922a!$Q$3</f>
        <v>1.8382409380942635</v>
      </c>
      <c r="Q4758" s="158">
        <f>Cal_051922a!$R$3</f>
        <v>0.56187208580813652</v>
      </c>
      <c r="R4758" s="84">
        <v>246.7</v>
      </c>
      <c r="S4758" s="84">
        <v>139.4</v>
      </c>
      <c r="T4758" s="158">
        <f t="shared" si="1446"/>
        <v>0.75950000000000006</v>
      </c>
      <c r="U4758" s="125">
        <f t="shared" si="1419"/>
        <v>245.94049999999999</v>
      </c>
      <c r="V4758" s="125">
        <f t="shared" si="1420"/>
        <v>138.6405</v>
      </c>
      <c r="W4758" s="459">
        <f t="shared" si="1421"/>
        <v>2.2561768000452354</v>
      </c>
      <c r="X4758" s="459">
        <f t="shared" si="1422"/>
        <v>0.18743599373432873</v>
      </c>
      <c r="Y4758" s="82">
        <f>Cal_051922a!$A$3</f>
        <v>20220519</v>
      </c>
      <c r="Z4758" s="694" t="s">
        <v>1523</v>
      </c>
      <c r="AA4758" s="372">
        <v>20220817</v>
      </c>
      <c r="AB4758" s="48"/>
      <c r="AC4758" s="43"/>
      <c r="AD4758" s="43"/>
      <c r="AE4758" s="689" t="s">
        <v>1250</v>
      </c>
      <c r="AF4758" s="567">
        <v>1</v>
      </c>
      <c r="AG4758" s="130" t="s">
        <v>1634</v>
      </c>
      <c r="AH4758" s="153" t="s">
        <v>219</v>
      </c>
      <c r="AI4758" s="155"/>
    </row>
    <row r="4759" spans="1:35" s="372" customFormat="1" x14ac:dyDescent="0.2">
      <c r="A4759" s="371" t="s">
        <v>1473</v>
      </c>
      <c r="B4759" s="462">
        <v>20220218</v>
      </c>
      <c r="C4759" s="623" t="s">
        <v>70</v>
      </c>
      <c r="D4759" s="373">
        <v>8</v>
      </c>
      <c r="E4759" s="373">
        <v>22</v>
      </c>
      <c r="F4759" s="107"/>
      <c r="G4759" s="107"/>
      <c r="H4759" s="373" t="s">
        <v>10</v>
      </c>
      <c r="I4759" s="373">
        <v>550</v>
      </c>
      <c r="J4759" s="373">
        <v>20</v>
      </c>
      <c r="K4759" s="372">
        <v>5</v>
      </c>
      <c r="L4759" s="372">
        <v>1</v>
      </c>
      <c r="M4759" s="372">
        <v>0</v>
      </c>
      <c r="N4759" s="375">
        <v>1</v>
      </c>
      <c r="O4759" s="82" t="str">
        <f>Cal_051922a!$E$2</f>
        <v>Cal_051922a</v>
      </c>
      <c r="P4759" s="158">
        <f>Cal_051922a!$Q$3</f>
        <v>1.8382409380942635</v>
      </c>
      <c r="Q4759" s="158">
        <f>Cal_051922a!$R$3</f>
        <v>0.56187208580813652</v>
      </c>
      <c r="R4759" s="376">
        <v>230.3</v>
      </c>
      <c r="S4759" s="376">
        <v>124.3</v>
      </c>
      <c r="T4759" s="158">
        <f t="shared" ref="T4759:T4760" si="1447">AVERAGE(0.984, 0.838, 0.991)</f>
        <v>0.93766666666666676</v>
      </c>
      <c r="U4759" s="378">
        <f t="shared" si="1419"/>
        <v>229.36233333333334</v>
      </c>
      <c r="V4759" s="378">
        <f t="shared" si="1420"/>
        <v>123.36233333333332</v>
      </c>
      <c r="W4759" s="464">
        <f t="shared" si="1421"/>
        <v>1.1873648912277379</v>
      </c>
      <c r="X4759" s="464">
        <f t="shared" si="1422"/>
        <v>-2.9041623244941011E-2</v>
      </c>
      <c r="Y4759" s="82">
        <f>Cal_051922a!$A$3</f>
        <v>20220519</v>
      </c>
      <c r="Z4759" s="694" t="s">
        <v>1528</v>
      </c>
      <c r="AA4759" s="372">
        <v>20220817</v>
      </c>
      <c r="AB4759" s="48"/>
      <c r="AC4759" s="43"/>
      <c r="AD4759" s="43"/>
      <c r="AE4759" s="689" t="s">
        <v>1250</v>
      </c>
      <c r="AF4759" s="628">
        <v>3</v>
      </c>
      <c r="AG4759" s="130" t="s">
        <v>1634</v>
      </c>
      <c r="AH4759" s="412" t="s">
        <v>1534</v>
      </c>
      <c r="AI4759" s="412" t="s">
        <v>1532</v>
      </c>
    </row>
    <row r="4760" spans="1:35" s="610" customFormat="1" ht="13.5" thickBot="1" x14ac:dyDescent="0.25">
      <c r="A4760" s="613" t="s">
        <v>1473</v>
      </c>
      <c r="B4760" s="611">
        <v>20220218</v>
      </c>
      <c r="C4760" s="624" t="s">
        <v>70</v>
      </c>
      <c r="D4760" s="612">
        <v>8</v>
      </c>
      <c r="E4760" s="612">
        <v>22</v>
      </c>
      <c r="F4760" s="140"/>
      <c r="G4760" s="140"/>
      <c r="H4760" s="612" t="s">
        <v>11</v>
      </c>
      <c r="I4760" s="612">
        <v>552</v>
      </c>
      <c r="J4760" s="612">
        <v>20</v>
      </c>
      <c r="K4760" s="610">
        <v>5</v>
      </c>
      <c r="L4760" s="610">
        <v>1</v>
      </c>
      <c r="M4760" s="610">
        <v>0</v>
      </c>
      <c r="N4760" s="614">
        <v>1</v>
      </c>
      <c r="O4760" s="82" t="str">
        <f>Cal_051922a!$E$2</f>
        <v>Cal_051922a</v>
      </c>
      <c r="P4760" s="158">
        <f>Cal_051922a!$Q$3</f>
        <v>1.8382409380942635</v>
      </c>
      <c r="Q4760" s="158">
        <f>Cal_051922a!$R$3</f>
        <v>0.56187208580813652</v>
      </c>
      <c r="R4760" s="626">
        <v>273.10000000000002</v>
      </c>
      <c r="S4760" s="626">
        <v>151.5</v>
      </c>
      <c r="T4760" s="158">
        <f t="shared" si="1447"/>
        <v>0.93766666666666676</v>
      </c>
      <c r="U4760" s="378">
        <f t="shared" si="1419"/>
        <v>272.16233333333338</v>
      </c>
      <c r="V4760" s="378">
        <f t="shared" si="1420"/>
        <v>150.56233333333333</v>
      </c>
      <c r="W4760" s="464">
        <f t="shared" si="1421"/>
        <v>1.3571739801290525</v>
      </c>
      <c r="X4760" s="464">
        <f t="shared" si="1422"/>
        <v>5.1424299082557606E-2</v>
      </c>
      <c r="Y4760" s="82">
        <f>Cal_051922a!$A$3</f>
        <v>20220519</v>
      </c>
      <c r="Z4760" s="694" t="s">
        <v>1528</v>
      </c>
      <c r="AA4760" s="372">
        <v>20220817</v>
      </c>
      <c r="AB4760" s="121"/>
      <c r="AC4760" s="115"/>
      <c r="AD4760" s="115"/>
      <c r="AE4760" s="689" t="s">
        <v>1250</v>
      </c>
      <c r="AF4760" s="633">
        <v>1</v>
      </c>
      <c r="AG4760" s="130" t="s">
        <v>1634</v>
      </c>
      <c r="AH4760" s="622" t="s">
        <v>225</v>
      </c>
      <c r="AI4760" s="412" t="s">
        <v>1532</v>
      </c>
    </row>
    <row r="4761" spans="1:35" x14ac:dyDescent="0.2">
      <c r="A4761" t="s">
        <v>1473</v>
      </c>
      <c r="B4761" s="45">
        <v>20220218</v>
      </c>
      <c r="C4761" s="142" t="s">
        <v>72</v>
      </c>
      <c r="D4761" s="107">
        <v>9</v>
      </c>
      <c r="E4761" s="107">
        <v>6</v>
      </c>
      <c r="H4761" s="107" t="s">
        <v>10</v>
      </c>
      <c r="I4761" s="107">
        <v>290</v>
      </c>
      <c r="J4761" s="107">
        <v>0</v>
      </c>
      <c r="K4761" s="43">
        <v>5</v>
      </c>
      <c r="L4761" s="43">
        <v>1</v>
      </c>
      <c r="M4761" s="43">
        <v>0</v>
      </c>
      <c r="N4761" s="49">
        <v>1</v>
      </c>
      <c r="O4761" s="43" t="str">
        <f>Cal_051922a!$E$2</f>
        <v>Cal_051922a</v>
      </c>
      <c r="P4761" s="50">
        <f>Cal_051922a!$Q$3</f>
        <v>1.8382409380942635</v>
      </c>
      <c r="Q4761" s="50">
        <f>Cal_051922a!$R$3</f>
        <v>0.56187208580813652</v>
      </c>
      <c r="R4761" s="46">
        <v>102.4</v>
      </c>
      <c r="S4761" s="46">
        <v>65.52</v>
      </c>
      <c r="T4761" s="50">
        <f t="shared" ref="T4761:T4766" si="1448">AVERAGE(0.884,0.849,0.628,0.632,0.645,0.697)</f>
        <v>0.72250000000000003</v>
      </c>
      <c r="U4761" s="79">
        <f t="shared" si="1419"/>
        <v>101.67750000000001</v>
      </c>
      <c r="V4761" s="79">
        <f t="shared" si="1420"/>
        <v>64.797499999999999</v>
      </c>
      <c r="W4761" s="465">
        <f t="shared" si="1421"/>
        <v>0.78349087357395697</v>
      </c>
      <c r="X4761" s="465">
        <f t="shared" si="1422"/>
        <v>0.37041437060059745</v>
      </c>
      <c r="Y4761" s="43">
        <f>Cal_051922a!$A$3</f>
        <v>20220519</v>
      </c>
      <c r="Z4761" s="86" t="s">
        <v>1613</v>
      </c>
      <c r="AA4761" s="43">
        <v>20221205</v>
      </c>
      <c r="AE4761" s="689" t="s">
        <v>1250</v>
      </c>
      <c r="AF4761" s="130">
        <v>1</v>
      </c>
      <c r="AG4761" s="130" t="s">
        <v>1634</v>
      </c>
      <c r="AH4761"/>
    </row>
    <row r="4762" spans="1:35" x14ac:dyDescent="0.2">
      <c r="A4762" t="s">
        <v>1473</v>
      </c>
      <c r="B4762" s="45">
        <v>20220218</v>
      </c>
      <c r="C4762" s="142" t="s">
        <v>72</v>
      </c>
      <c r="D4762" s="107">
        <v>9</v>
      </c>
      <c r="E4762" s="107">
        <v>6</v>
      </c>
      <c r="H4762" s="107" t="s">
        <v>11</v>
      </c>
      <c r="I4762" s="107">
        <v>290</v>
      </c>
      <c r="J4762" s="107">
        <v>0</v>
      </c>
      <c r="K4762" s="43">
        <v>5</v>
      </c>
      <c r="L4762" s="43">
        <v>1</v>
      </c>
      <c r="M4762" s="43">
        <v>0</v>
      </c>
      <c r="N4762" s="49">
        <v>1</v>
      </c>
      <c r="O4762" s="43" t="str">
        <f>Cal_051922a!$E$2</f>
        <v>Cal_051922a</v>
      </c>
      <c r="P4762" s="50">
        <f>Cal_051922a!$Q$3</f>
        <v>1.8382409380942635</v>
      </c>
      <c r="Q4762" s="50">
        <f>Cal_051922a!$R$3</f>
        <v>0.56187208580813652</v>
      </c>
      <c r="R4762" s="46">
        <v>96.66</v>
      </c>
      <c r="S4762" s="46">
        <v>62.63</v>
      </c>
      <c r="T4762" s="178">
        <f t="shared" ref="T4762:T4764" si="1449">AVERAGE(0.512,0.813,0.554,0.631,0.761,0.731)</f>
        <v>0.66699999999999993</v>
      </c>
      <c r="U4762" s="79">
        <f t="shared" si="1419"/>
        <v>95.992999999999995</v>
      </c>
      <c r="V4762" s="79">
        <f t="shared" si="1420"/>
        <v>61.963000000000001</v>
      </c>
      <c r="W4762" s="465">
        <f t="shared" si="1421"/>
        <v>0.72294453437423389</v>
      </c>
      <c r="X4762" s="465">
        <f t="shared" si="1422"/>
        <v>0.38048431156562379</v>
      </c>
      <c r="Y4762" s="43">
        <f>Cal_051922a!$A$3</f>
        <v>20220519</v>
      </c>
      <c r="Z4762" s="86" t="s">
        <v>1607</v>
      </c>
      <c r="AA4762" s="43">
        <v>20221205</v>
      </c>
      <c r="AE4762" s="689" t="s">
        <v>1250</v>
      </c>
      <c r="AF4762" s="130">
        <v>1</v>
      </c>
      <c r="AG4762" s="130" t="s">
        <v>1634</v>
      </c>
      <c r="AH4762"/>
    </row>
    <row r="4763" spans="1:35" x14ac:dyDescent="0.2">
      <c r="A4763" t="s">
        <v>1473</v>
      </c>
      <c r="B4763" s="45">
        <v>20220218</v>
      </c>
      <c r="C4763" s="142" t="s">
        <v>72</v>
      </c>
      <c r="D4763" s="107">
        <v>9</v>
      </c>
      <c r="E4763" s="107">
        <v>9</v>
      </c>
      <c r="H4763" s="107" t="s">
        <v>10</v>
      </c>
      <c r="I4763" s="107">
        <v>290</v>
      </c>
      <c r="J4763" s="107">
        <v>0</v>
      </c>
      <c r="K4763" s="43">
        <v>5</v>
      </c>
      <c r="L4763" s="43">
        <v>1</v>
      </c>
      <c r="M4763" s="43">
        <v>0</v>
      </c>
      <c r="N4763" s="49">
        <v>1</v>
      </c>
      <c r="O4763" s="43" t="str">
        <f>Cal_051922a!$E$2</f>
        <v>Cal_051922a</v>
      </c>
      <c r="P4763" s="50">
        <f>Cal_051922a!$Q$3</f>
        <v>1.8382409380942635</v>
      </c>
      <c r="Q4763" s="50">
        <f>Cal_051922a!$R$3</f>
        <v>0.56187208580813652</v>
      </c>
      <c r="R4763" s="46">
        <v>133.9</v>
      </c>
      <c r="S4763" s="46">
        <v>82.78</v>
      </c>
      <c r="T4763" s="50">
        <f t="shared" si="1448"/>
        <v>0.72250000000000003</v>
      </c>
      <c r="U4763" s="79">
        <f t="shared" si="1419"/>
        <v>133.17750000000001</v>
      </c>
      <c r="V4763" s="79">
        <f t="shared" si="1420"/>
        <v>82.057500000000005</v>
      </c>
      <c r="W4763" s="465">
        <f t="shared" si="1421"/>
        <v>1.0860101262771333</v>
      </c>
      <c r="X4763" s="465">
        <f t="shared" si="1422"/>
        <v>0.3752588975872676</v>
      </c>
      <c r="Y4763" s="43">
        <f>Cal_051922a!$A$3</f>
        <v>20220519</v>
      </c>
      <c r="Z4763" s="86" t="s">
        <v>1613</v>
      </c>
      <c r="AA4763" s="43">
        <v>20221205</v>
      </c>
      <c r="AE4763" s="689" t="s">
        <v>1250</v>
      </c>
      <c r="AF4763" s="130">
        <v>1</v>
      </c>
      <c r="AG4763" s="130" t="s">
        <v>1634</v>
      </c>
      <c r="AH4763"/>
    </row>
    <row r="4764" spans="1:35" x14ac:dyDescent="0.2">
      <c r="A4764" t="s">
        <v>1473</v>
      </c>
      <c r="B4764" s="45">
        <v>20220218</v>
      </c>
      <c r="C4764" s="142" t="s">
        <v>72</v>
      </c>
      <c r="D4764" s="107">
        <v>9</v>
      </c>
      <c r="E4764" s="107">
        <v>9</v>
      </c>
      <c r="H4764" s="107" t="s">
        <v>11</v>
      </c>
      <c r="I4764" s="107">
        <v>290</v>
      </c>
      <c r="J4764" s="107">
        <v>0</v>
      </c>
      <c r="K4764" s="43">
        <v>5</v>
      </c>
      <c r="L4764" s="43">
        <v>1</v>
      </c>
      <c r="M4764" s="43">
        <v>0</v>
      </c>
      <c r="N4764" s="49">
        <v>1</v>
      </c>
      <c r="O4764" s="43" t="str">
        <f>Cal_051922a!$E$2</f>
        <v>Cal_051922a</v>
      </c>
      <c r="P4764" s="50">
        <f>Cal_051922a!$Q$3</f>
        <v>1.8382409380942635</v>
      </c>
      <c r="Q4764" s="50">
        <f>Cal_051922a!$R$3</f>
        <v>0.56187208580813652</v>
      </c>
      <c r="R4764" s="46">
        <v>137.30000000000001</v>
      </c>
      <c r="S4764" s="46">
        <v>84.04</v>
      </c>
      <c r="T4764" s="178">
        <f t="shared" si="1449"/>
        <v>0.66699999999999993</v>
      </c>
      <c r="U4764" s="79">
        <f t="shared" si="1419"/>
        <v>136.63300000000001</v>
      </c>
      <c r="V4764" s="79">
        <f t="shared" si="1420"/>
        <v>83.373000000000005</v>
      </c>
      <c r="W4764" s="465">
        <f t="shared" si="1421"/>
        <v>1.1314729915007846</v>
      </c>
      <c r="X4764" s="465">
        <f t="shared" si="1422"/>
        <v>0.35322228104159958</v>
      </c>
      <c r="Y4764" s="43">
        <f>Cal_051922a!$A$3</f>
        <v>20220519</v>
      </c>
      <c r="Z4764" s="86" t="s">
        <v>1607</v>
      </c>
      <c r="AA4764" s="43">
        <v>20221205</v>
      </c>
      <c r="AE4764" s="689" t="s">
        <v>1250</v>
      </c>
      <c r="AF4764" s="130">
        <v>1</v>
      </c>
      <c r="AG4764" s="130" t="s">
        <v>1634</v>
      </c>
      <c r="AH4764"/>
    </row>
    <row r="4765" spans="1:35" x14ac:dyDescent="0.2">
      <c r="A4765" t="s">
        <v>1473</v>
      </c>
      <c r="B4765" s="45">
        <v>20220218</v>
      </c>
      <c r="C4765" s="142" t="s">
        <v>72</v>
      </c>
      <c r="D4765" s="107">
        <v>9</v>
      </c>
      <c r="E4765" s="107">
        <v>12</v>
      </c>
      <c r="H4765" s="107" t="s">
        <v>10</v>
      </c>
      <c r="I4765" s="107">
        <v>290</v>
      </c>
      <c r="J4765" s="107">
        <v>0</v>
      </c>
      <c r="K4765" s="43">
        <v>5</v>
      </c>
      <c r="L4765" s="43">
        <v>1</v>
      </c>
      <c r="M4765" s="43">
        <v>0</v>
      </c>
      <c r="N4765" s="49">
        <v>1</v>
      </c>
      <c r="O4765" s="43" t="str">
        <f>Cal_051922a!$E$2</f>
        <v>Cal_051922a</v>
      </c>
      <c r="P4765" s="50">
        <f>Cal_051922a!$Q$3</f>
        <v>1.8382409380942635</v>
      </c>
      <c r="Q4765" s="50">
        <f>Cal_051922a!$R$3</f>
        <v>0.56187208580813652</v>
      </c>
      <c r="R4765" s="46">
        <v>170.7</v>
      </c>
      <c r="S4765" s="46">
        <v>104.8</v>
      </c>
      <c r="T4765" s="50">
        <f t="shared" si="1448"/>
        <v>0.72250000000000003</v>
      </c>
      <c r="U4765" s="79">
        <f t="shared" si="1419"/>
        <v>169.97749999999999</v>
      </c>
      <c r="V4765" s="79">
        <f t="shared" si="1420"/>
        <v>104.0775</v>
      </c>
      <c r="W4765" s="465">
        <f t="shared" si="1421"/>
        <v>1.4000013169339409</v>
      </c>
      <c r="X4765" s="465">
        <f t="shared" si="1422"/>
        <v>0.45339693223581407</v>
      </c>
      <c r="Y4765" s="43">
        <f>Cal_051922a!$A$3</f>
        <v>20220519</v>
      </c>
      <c r="Z4765" s="86" t="s">
        <v>1613</v>
      </c>
      <c r="AA4765" s="43">
        <v>20221205</v>
      </c>
      <c r="AE4765" s="689" t="s">
        <v>1250</v>
      </c>
      <c r="AF4765" s="130">
        <v>1</v>
      </c>
      <c r="AG4765" s="130" t="s">
        <v>1634</v>
      </c>
      <c r="AH4765"/>
    </row>
    <row r="4766" spans="1:35" x14ac:dyDescent="0.2">
      <c r="A4766" t="s">
        <v>1473</v>
      </c>
      <c r="B4766" s="45">
        <v>20220218</v>
      </c>
      <c r="C4766" s="142" t="s">
        <v>72</v>
      </c>
      <c r="D4766" s="107">
        <v>9</v>
      </c>
      <c r="E4766" s="107">
        <v>12</v>
      </c>
      <c r="H4766" s="107" t="s">
        <v>11</v>
      </c>
      <c r="I4766" s="107">
        <v>290</v>
      </c>
      <c r="J4766" s="107">
        <v>0</v>
      </c>
      <c r="K4766" s="43">
        <v>5</v>
      </c>
      <c r="L4766" s="43">
        <v>1</v>
      </c>
      <c r="M4766" s="43">
        <v>0</v>
      </c>
      <c r="N4766" s="49">
        <v>1</v>
      </c>
      <c r="O4766" s="43" t="str">
        <f>Cal_051922a!$E$2</f>
        <v>Cal_051922a</v>
      </c>
      <c r="P4766" s="50">
        <f>Cal_051922a!$Q$3</f>
        <v>1.8382409380942635</v>
      </c>
      <c r="Q4766" s="50">
        <f>Cal_051922a!$R$3</f>
        <v>0.56187208580813652</v>
      </c>
      <c r="R4766" s="46">
        <v>181.5</v>
      </c>
      <c r="S4766" s="46">
        <v>109.7</v>
      </c>
      <c r="T4766" s="50">
        <f t="shared" si="1448"/>
        <v>0.72250000000000003</v>
      </c>
      <c r="U4766" s="79">
        <f t="shared" si="1419"/>
        <v>180.7775</v>
      </c>
      <c r="V4766" s="79">
        <f t="shared" si="1420"/>
        <v>108.97750000000001</v>
      </c>
      <c r="W4766" s="465">
        <f t="shared" si="1421"/>
        <v>1.5253428612421391</v>
      </c>
      <c r="X4766" s="465">
        <f t="shared" si="1422"/>
        <v>0.41531393488475665</v>
      </c>
      <c r="Y4766" s="43">
        <f>Cal_051922a!$A$3</f>
        <v>20220519</v>
      </c>
      <c r="Z4766" s="86" t="s">
        <v>1613</v>
      </c>
      <c r="AA4766" s="43">
        <v>20221205</v>
      </c>
      <c r="AE4766" s="689" t="s">
        <v>1250</v>
      </c>
      <c r="AF4766" s="130">
        <v>1</v>
      </c>
      <c r="AG4766" s="130" t="s">
        <v>1634</v>
      </c>
      <c r="AH4766"/>
    </row>
    <row r="4767" spans="1:35" x14ac:dyDescent="0.2">
      <c r="A4767" t="s">
        <v>1473</v>
      </c>
      <c r="B4767" s="45">
        <v>20220218</v>
      </c>
      <c r="C4767" s="142" t="s">
        <v>72</v>
      </c>
      <c r="D4767" s="107">
        <v>9</v>
      </c>
      <c r="E4767" s="107">
        <v>12</v>
      </c>
      <c r="H4767" s="107" t="s">
        <v>10</v>
      </c>
      <c r="I4767" s="107">
        <v>290</v>
      </c>
      <c r="J4767" s="107">
        <v>10</v>
      </c>
      <c r="K4767" s="43">
        <v>5</v>
      </c>
      <c r="L4767" s="43">
        <v>1</v>
      </c>
      <c r="M4767" s="43">
        <v>0</v>
      </c>
      <c r="N4767" s="49">
        <v>1</v>
      </c>
      <c r="O4767" s="43" t="str">
        <f>Cal_051922a!$E$2</f>
        <v>Cal_051922a</v>
      </c>
      <c r="P4767" s="50">
        <f>Cal_051922a!$Q$3</f>
        <v>1.8382409380942635</v>
      </c>
      <c r="Q4767" s="50">
        <f>Cal_051922a!$R$3</f>
        <v>0.56187208580813652</v>
      </c>
      <c r="R4767" s="46">
        <v>54.04</v>
      </c>
      <c r="S4767" s="46">
        <v>37.26</v>
      </c>
      <c r="T4767" s="50">
        <f t="shared" ref="T4767:T4768" si="1450">AVERAGE(0.653, 0.604, 0.527, 0.359, 0.519, 0.575)</f>
        <v>0.53949999999999998</v>
      </c>
      <c r="U4767" s="79">
        <f t="shared" si="1419"/>
        <v>53.500500000000002</v>
      </c>
      <c r="V4767" s="79">
        <f t="shared" si="1420"/>
        <v>36.720500000000001</v>
      </c>
      <c r="W4767" s="465">
        <f t="shared" si="1421"/>
        <v>0.35647984974433289</v>
      </c>
      <c r="X4767" s="465">
        <f t="shared" si="1422"/>
        <v>0.29743392036580624</v>
      </c>
      <c r="Y4767" s="43">
        <f>Cal_051922a!$A$3</f>
        <v>20220519</v>
      </c>
      <c r="Z4767" s="86" t="s">
        <v>2038</v>
      </c>
      <c r="AA4767" s="43">
        <v>20230221</v>
      </c>
      <c r="AE4767" s="689" t="s">
        <v>1250</v>
      </c>
      <c r="AF4767" s="130">
        <v>1</v>
      </c>
      <c r="AH4767"/>
    </row>
    <row r="4768" spans="1:35" x14ac:dyDescent="0.2">
      <c r="A4768" t="s">
        <v>1473</v>
      </c>
      <c r="B4768" s="45">
        <v>20220218</v>
      </c>
      <c r="C4768" s="142" t="s">
        <v>72</v>
      </c>
      <c r="D4768" s="107">
        <v>9</v>
      </c>
      <c r="E4768" s="107">
        <v>12</v>
      </c>
      <c r="H4768" s="107" t="s">
        <v>11</v>
      </c>
      <c r="I4768" s="107">
        <v>290</v>
      </c>
      <c r="J4768" s="107">
        <v>10</v>
      </c>
      <c r="K4768" s="43">
        <v>5</v>
      </c>
      <c r="L4768" s="43">
        <v>1</v>
      </c>
      <c r="M4768" s="43">
        <v>0</v>
      </c>
      <c r="N4768" s="49">
        <v>1</v>
      </c>
      <c r="O4768" s="43" t="str">
        <f>Cal_051922a!$E$2</f>
        <v>Cal_051922a</v>
      </c>
      <c r="P4768" s="50">
        <f>Cal_051922a!$Q$3</f>
        <v>1.8382409380942635</v>
      </c>
      <c r="Q4768" s="50">
        <f>Cal_051922a!$R$3</f>
        <v>0.56187208580813652</v>
      </c>
      <c r="R4768" s="46">
        <v>55.69</v>
      </c>
      <c r="S4768" s="46">
        <v>38.159999999999997</v>
      </c>
      <c r="T4768" s="50">
        <f t="shared" si="1450"/>
        <v>0.53949999999999998</v>
      </c>
      <c r="U4768" s="79">
        <f t="shared" si="1419"/>
        <v>55.150500000000001</v>
      </c>
      <c r="V4768" s="79">
        <f t="shared" si="1420"/>
        <v>37.6205</v>
      </c>
      <c r="W4768" s="465">
        <f t="shared" si="1421"/>
        <v>0.37241309690215457</v>
      </c>
      <c r="X4768" s="465">
        <f t="shared" si="1422"/>
        <v>0.29752775326133662</v>
      </c>
      <c r="Y4768" s="43">
        <f>Cal_051922a!$A$3</f>
        <v>20220519</v>
      </c>
      <c r="Z4768" s="86" t="s">
        <v>2038</v>
      </c>
      <c r="AA4768" s="43">
        <v>20230221</v>
      </c>
      <c r="AE4768" s="689" t="s">
        <v>1250</v>
      </c>
      <c r="AF4768" s="130">
        <v>1</v>
      </c>
      <c r="AH4768"/>
    </row>
    <row r="4769" spans="1:35" s="82" customFormat="1" x14ac:dyDescent="0.2">
      <c r="A4769" s="155" t="s">
        <v>1473</v>
      </c>
      <c r="B4769" s="81">
        <v>20220218</v>
      </c>
      <c r="C4769" s="280" t="s">
        <v>72</v>
      </c>
      <c r="D4769" s="126">
        <v>9</v>
      </c>
      <c r="E4769" s="126">
        <v>12</v>
      </c>
      <c r="F4769" s="107"/>
      <c r="G4769" s="107"/>
      <c r="H4769" s="126" t="s">
        <v>10</v>
      </c>
      <c r="I4769" s="126">
        <v>293</v>
      </c>
      <c r="J4769" s="126">
        <v>5</v>
      </c>
      <c r="K4769" s="82">
        <v>5</v>
      </c>
      <c r="L4769" s="82">
        <v>1</v>
      </c>
      <c r="M4769" s="82">
        <v>0</v>
      </c>
      <c r="N4769" s="83">
        <v>1</v>
      </c>
      <c r="O4769" s="82" t="str">
        <f>Cal_051922a!$E$2</f>
        <v>Cal_051922a</v>
      </c>
      <c r="P4769" s="158">
        <f>Cal_051922a!$Q$3</f>
        <v>1.8382409380942635</v>
      </c>
      <c r="Q4769" s="158">
        <f>Cal_051922a!$R$3</f>
        <v>0.56187208580813652</v>
      </c>
      <c r="R4769" s="84">
        <v>121.7</v>
      </c>
      <c r="S4769" s="84">
        <v>68.61</v>
      </c>
      <c r="T4769" s="158">
        <f t="shared" ref="T4769:T4772" si="1451">AVERAGE(0.984, 0.838, 0.991)</f>
        <v>0.93766666666666676</v>
      </c>
      <c r="U4769" s="125">
        <f t="shared" si="1419"/>
        <v>120.76233333333333</v>
      </c>
      <c r="V4769" s="125">
        <f t="shared" si="1420"/>
        <v>67.672333333333327</v>
      </c>
      <c r="W4769" s="459">
        <f t="shared" si="1421"/>
        <v>1.1163133859683279</v>
      </c>
      <c r="X4769" s="459">
        <f t="shared" si="1422"/>
        <v>7.6447600310923625E-2</v>
      </c>
      <c r="Y4769" s="82">
        <f>Cal_051922a!$A$3</f>
        <v>20220519</v>
      </c>
      <c r="Z4769" s="694" t="s">
        <v>1535</v>
      </c>
      <c r="AA4769" s="372">
        <v>20220817</v>
      </c>
      <c r="AB4769" s="48"/>
      <c r="AC4769" s="43"/>
      <c r="AD4769" s="43"/>
      <c r="AE4769" s="689" t="s">
        <v>1250</v>
      </c>
      <c r="AF4769" s="567">
        <v>1</v>
      </c>
      <c r="AG4769" s="130" t="s">
        <v>1634</v>
      </c>
      <c r="AH4769" s="153" t="s">
        <v>1924</v>
      </c>
      <c r="AI4769" s="412" t="s">
        <v>1532</v>
      </c>
    </row>
    <row r="4770" spans="1:35" s="82" customFormat="1" x14ac:dyDescent="0.2">
      <c r="A4770" s="155" t="s">
        <v>1473</v>
      </c>
      <c r="B4770" s="81">
        <v>20220218</v>
      </c>
      <c r="C4770" s="280" t="s">
        <v>72</v>
      </c>
      <c r="D4770" s="126">
        <v>9</v>
      </c>
      <c r="E4770" s="126">
        <v>12</v>
      </c>
      <c r="F4770" s="107"/>
      <c r="G4770" s="107"/>
      <c r="H4770" s="126" t="s">
        <v>11</v>
      </c>
      <c r="I4770" s="126">
        <v>293</v>
      </c>
      <c r="J4770" s="126">
        <v>5</v>
      </c>
      <c r="K4770" s="82">
        <v>5</v>
      </c>
      <c r="L4770" s="82">
        <v>1</v>
      </c>
      <c r="M4770" s="82">
        <v>0</v>
      </c>
      <c r="N4770" s="83">
        <v>1</v>
      </c>
      <c r="O4770" s="82" t="str">
        <f>Cal_051922a!$E$2</f>
        <v>Cal_051922a</v>
      </c>
      <c r="P4770" s="158">
        <f>Cal_051922a!$Q$3</f>
        <v>1.8382409380942635</v>
      </c>
      <c r="Q4770" s="158">
        <f>Cal_051922a!$R$3</f>
        <v>0.56187208580813652</v>
      </c>
      <c r="R4770" s="84">
        <v>53.74</v>
      </c>
      <c r="S4770" s="84">
        <v>30.02</v>
      </c>
      <c r="T4770" s="158">
        <f t="shared" si="1451"/>
        <v>0.93766666666666676</v>
      </c>
      <c r="U4770" s="125">
        <f t="shared" si="1419"/>
        <v>52.802333333333337</v>
      </c>
      <c r="V4770" s="125">
        <f t="shared" si="1420"/>
        <v>29.082333333333334</v>
      </c>
      <c r="W4770" s="459">
        <f t="shared" si="1421"/>
        <v>0.49875595244243248</v>
      </c>
      <c r="X4770" s="459">
        <f t="shared" si="1422"/>
        <v>1.3835691458846064E-2</v>
      </c>
      <c r="Y4770" s="82">
        <f>Cal_051922a!$A$3</f>
        <v>20220519</v>
      </c>
      <c r="Z4770" s="694" t="s">
        <v>1535</v>
      </c>
      <c r="AA4770" s="372">
        <v>20220817</v>
      </c>
      <c r="AB4770" s="48"/>
      <c r="AC4770" s="43"/>
      <c r="AD4770" s="43"/>
      <c r="AE4770" s="689" t="s">
        <v>1250</v>
      </c>
      <c r="AF4770" s="567">
        <v>4</v>
      </c>
      <c r="AG4770" s="130" t="s">
        <v>1634</v>
      </c>
      <c r="AH4770" s="153" t="s">
        <v>1925</v>
      </c>
      <c r="AI4770" s="412" t="s">
        <v>1532</v>
      </c>
    </row>
    <row r="4771" spans="1:35" s="372" customFormat="1" x14ac:dyDescent="0.2">
      <c r="A4771" s="371" t="s">
        <v>1473</v>
      </c>
      <c r="B4771" s="462">
        <v>20220218</v>
      </c>
      <c r="C4771" s="623" t="s">
        <v>72</v>
      </c>
      <c r="D4771" s="373">
        <v>9</v>
      </c>
      <c r="E4771" s="373">
        <v>12</v>
      </c>
      <c r="F4771" s="107"/>
      <c r="G4771" s="107"/>
      <c r="H4771" s="373" t="s">
        <v>10</v>
      </c>
      <c r="I4771" s="373">
        <v>551</v>
      </c>
      <c r="J4771" s="373">
        <v>20</v>
      </c>
      <c r="K4771" s="372">
        <v>5</v>
      </c>
      <c r="L4771" s="372">
        <v>1</v>
      </c>
      <c r="M4771" s="372">
        <v>0</v>
      </c>
      <c r="N4771" s="375">
        <v>1</v>
      </c>
      <c r="O4771" s="82" t="str">
        <f>Cal_051922a!$E$2</f>
        <v>Cal_051922a</v>
      </c>
      <c r="P4771" s="158">
        <f>Cal_051922a!$Q$3</f>
        <v>1.8382409380942635</v>
      </c>
      <c r="Q4771" s="158">
        <f>Cal_051922a!$R$3</f>
        <v>0.56187208580813652</v>
      </c>
      <c r="R4771" s="376">
        <v>199.6</v>
      </c>
      <c r="S4771" s="376">
        <v>112.9</v>
      </c>
      <c r="T4771" s="158">
        <f t="shared" si="1451"/>
        <v>0.93766666666666676</v>
      </c>
      <c r="U4771" s="378">
        <f t="shared" ref="U4771:U4834" si="1452">(R4771-T4771)*(L4771+M4771)/L4771</f>
        <v>198.66233333333332</v>
      </c>
      <c r="V4771" s="378">
        <f t="shared" ref="V4771:V4834" si="1453">(S4771-T4771)*(L4771+M4771)/L4771</f>
        <v>111.96233333333333</v>
      </c>
      <c r="W4771" s="464">
        <f t="shared" ref="W4771:W4834" si="1454">(Q4771*P4771/(P4771-1)*(U4771-V4771)*(K4771)/I4771)/N4771</f>
        <v>0.96941230076010454</v>
      </c>
      <c r="X4771" s="464">
        <f t="shared" ref="X4771:X4834" si="1455">(Q4771*P4771/(P4771-1)*(P4771*V4771-U4771)*(K4771)/I4771)/N4771</f>
        <v>7.9961546779926951E-2</v>
      </c>
      <c r="Y4771" s="82">
        <f>Cal_051922a!$A$3</f>
        <v>20220519</v>
      </c>
      <c r="Z4771" s="694" t="s">
        <v>1535</v>
      </c>
      <c r="AA4771" s="372">
        <v>20220817</v>
      </c>
      <c r="AB4771" s="48"/>
      <c r="AC4771" s="43"/>
      <c r="AD4771" s="43"/>
      <c r="AE4771" s="689" t="s">
        <v>1250</v>
      </c>
      <c r="AF4771" s="628">
        <v>1</v>
      </c>
      <c r="AG4771" s="130" t="s">
        <v>1634</v>
      </c>
      <c r="AH4771" s="412" t="s">
        <v>238</v>
      </c>
      <c r="AI4771" s="412" t="s">
        <v>1532</v>
      </c>
    </row>
    <row r="4772" spans="1:35" s="372" customFormat="1" x14ac:dyDescent="0.2">
      <c r="A4772" s="371" t="s">
        <v>1473</v>
      </c>
      <c r="B4772" s="462">
        <v>20220218</v>
      </c>
      <c r="C4772" s="623" t="s">
        <v>72</v>
      </c>
      <c r="D4772" s="373">
        <v>9</v>
      </c>
      <c r="E4772" s="373">
        <v>12</v>
      </c>
      <c r="F4772" s="107"/>
      <c r="G4772" s="107"/>
      <c r="H4772" s="373" t="s">
        <v>11</v>
      </c>
      <c r="I4772" s="373">
        <v>551</v>
      </c>
      <c r="J4772" s="373">
        <v>20</v>
      </c>
      <c r="K4772" s="372">
        <v>5</v>
      </c>
      <c r="L4772" s="372">
        <v>1</v>
      </c>
      <c r="M4772" s="372">
        <v>0</v>
      </c>
      <c r="N4772" s="375">
        <v>1</v>
      </c>
      <c r="O4772" s="82" t="str">
        <f>Cal_051922a!$E$2</f>
        <v>Cal_051922a</v>
      </c>
      <c r="P4772" s="158">
        <f>Cal_051922a!$Q$3</f>
        <v>1.8382409380942635</v>
      </c>
      <c r="Q4772" s="158">
        <f>Cal_051922a!$R$3</f>
        <v>0.56187208580813652</v>
      </c>
      <c r="R4772" s="376">
        <v>220.3</v>
      </c>
      <c r="S4772" s="376">
        <v>121.6</v>
      </c>
      <c r="T4772" s="158">
        <f t="shared" si="1451"/>
        <v>0.93766666666666676</v>
      </c>
      <c r="U4772" s="378">
        <f t="shared" si="1452"/>
        <v>219.36233333333334</v>
      </c>
      <c r="V4772" s="378">
        <f t="shared" si="1453"/>
        <v>120.66233333333332</v>
      </c>
      <c r="W4772" s="464">
        <f t="shared" si="1454"/>
        <v>1.1035870136680777</v>
      </c>
      <c r="X4772" s="464">
        <f t="shared" si="1455"/>
        <v>2.7328118353921661E-2</v>
      </c>
      <c r="Y4772" s="82">
        <f>Cal_051922a!$A$3</f>
        <v>20220519</v>
      </c>
      <c r="Z4772" s="694" t="s">
        <v>1535</v>
      </c>
      <c r="AA4772" s="372">
        <v>20220817</v>
      </c>
      <c r="AB4772" s="48"/>
      <c r="AC4772" s="43"/>
      <c r="AD4772" s="43"/>
      <c r="AE4772" s="689" t="s">
        <v>1250</v>
      </c>
      <c r="AF4772" s="628">
        <v>1</v>
      </c>
      <c r="AG4772" s="130" t="s">
        <v>1634</v>
      </c>
      <c r="AH4772" s="412" t="s">
        <v>239</v>
      </c>
      <c r="AI4772" s="412" t="s">
        <v>1532</v>
      </c>
    </row>
    <row r="4773" spans="1:35" x14ac:dyDescent="0.2">
      <c r="A4773" t="s">
        <v>1473</v>
      </c>
      <c r="B4773" s="45">
        <v>20220218</v>
      </c>
      <c r="C4773" s="142" t="s">
        <v>72</v>
      </c>
      <c r="D4773" s="107">
        <v>9</v>
      </c>
      <c r="E4773" s="107">
        <v>16</v>
      </c>
      <c r="H4773" s="107" t="s">
        <v>10</v>
      </c>
      <c r="I4773" s="107">
        <v>290</v>
      </c>
      <c r="J4773" s="107">
        <v>0</v>
      </c>
      <c r="K4773" s="43">
        <v>5</v>
      </c>
      <c r="L4773" s="43">
        <v>1</v>
      </c>
      <c r="M4773" s="43">
        <v>0</v>
      </c>
      <c r="N4773" s="49">
        <v>1</v>
      </c>
      <c r="O4773" s="43" t="str">
        <f>Cal_051922a!$E$2</f>
        <v>Cal_051922a</v>
      </c>
      <c r="P4773" s="50">
        <f>Cal_051922a!$Q$3</f>
        <v>1.8382409380942635</v>
      </c>
      <c r="Q4773" s="50">
        <f>Cal_051922a!$R$3</f>
        <v>0.56187208580813652</v>
      </c>
      <c r="R4773" s="46">
        <v>235.1</v>
      </c>
      <c r="S4773" s="46">
        <v>145.80000000000001</v>
      </c>
      <c r="T4773" s="178">
        <f t="shared" ref="T4773:T4774" si="1456">AVERAGE(0.512,0.813,0.554,0.631,0.761,0.731)</f>
        <v>0.66699999999999993</v>
      </c>
      <c r="U4773" s="79">
        <f t="shared" si="1452"/>
        <v>234.43299999999999</v>
      </c>
      <c r="V4773" s="79">
        <f t="shared" si="1453"/>
        <v>145.13300000000001</v>
      </c>
      <c r="W4773" s="465">
        <f t="shared" si="1454"/>
        <v>1.8971186282579804</v>
      </c>
      <c r="X4773" s="465">
        <f t="shared" si="1455"/>
        <v>0.6873904932788939</v>
      </c>
      <c r="Y4773" s="43">
        <f>Cal_051922a!$A$3</f>
        <v>20220519</v>
      </c>
      <c r="Z4773" s="86" t="s">
        <v>1607</v>
      </c>
      <c r="AA4773" s="43">
        <v>20221205</v>
      </c>
      <c r="AE4773" s="689" t="s">
        <v>1250</v>
      </c>
      <c r="AF4773" s="130">
        <v>1</v>
      </c>
      <c r="AG4773" s="130" t="s">
        <v>1634</v>
      </c>
      <c r="AH4773"/>
    </row>
    <row r="4774" spans="1:35" x14ac:dyDescent="0.2">
      <c r="A4774" t="s">
        <v>1473</v>
      </c>
      <c r="B4774" s="45">
        <v>20220218</v>
      </c>
      <c r="C4774" s="142" t="s">
        <v>72</v>
      </c>
      <c r="D4774" s="107">
        <v>9</v>
      </c>
      <c r="E4774" s="107">
        <v>16</v>
      </c>
      <c r="H4774" s="107" t="s">
        <v>11</v>
      </c>
      <c r="I4774" s="107">
        <v>290</v>
      </c>
      <c r="J4774" s="107">
        <v>0</v>
      </c>
      <c r="K4774" s="43">
        <v>5</v>
      </c>
      <c r="L4774" s="43">
        <v>1</v>
      </c>
      <c r="M4774" s="43">
        <v>0</v>
      </c>
      <c r="N4774" s="49">
        <v>1</v>
      </c>
      <c r="O4774" s="43" t="str">
        <f>Cal_051922a!$E$2</f>
        <v>Cal_051922a</v>
      </c>
      <c r="P4774" s="50">
        <f>Cal_051922a!$Q$3</f>
        <v>1.8382409380942635</v>
      </c>
      <c r="Q4774" s="50">
        <f>Cal_051922a!$R$3</f>
        <v>0.56187208580813652</v>
      </c>
      <c r="R4774" s="46">
        <v>229</v>
      </c>
      <c r="S4774" s="46">
        <v>139.9</v>
      </c>
      <c r="T4774" s="178">
        <f t="shared" si="1456"/>
        <v>0.66699999999999993</v>
      </c>
      <c r="U4774" s="79">
        <f t="shared" si="1452"/>
        <v>228.333</v>
      </c>
      <c r="V4774" s="79">
        <f t="shared" si="1453"/>
        <v>139.233</v>
      </c>
      <c r="W4774" s="465">
        <f t="shared" si="1454"/>
        <v>1.8928697623492283</v>
      </c>
      <c r="X4774" s="465">
        <f t="shared" si="1455"/>
        <v>0.58657294550455841</v>
      </c>
      <c r="Y4774" s="43">
        <f>Cal_051922a!$A$3</f>
        <v>20220519</v>
      </c>
      <c r="Z4774" s="86" t="s">
        <v>1607</v>
      </c>
      <c r="AA4774" s="43">
        <v>20221205</v>
      </c>
      <c r="AE4774" s="689" t="s">
        <v>1250</v>
      </c>
      <c r="AF4774" s="130">
        <v>1</v>
      </c>
      <c r="AG4774" s="130" t="s">
        <v>1634</v>
      </c>
      <c r="AH4774"/>
    </row>
    <row r="4775" spans="1:35" x14ac:dyDescent="0.2">
      <c r="A4775" t="s">
        <v>1473</v>
      </c>
      <c r="B4775" s="45">
        <v>20220218</v>
      </c>
      <c r="C4775" s="142" t="s">
        <v>72</v>
      </c>
      <c r="D4775" s="107">
        <v>9</v>
      </c>
      <c r="E4775" s="107">
        <v>16</v>
      </c>
      <c r="H4775" s="107" t="s">
        <v>10</v>
      </c>
      <c r="I4775" s="107">
        <v>290</v>
      </c>
      <c r="J4775" s="107">
        <v>10</v>
      </c>
      <c r="K4775" s="43">
        <v>5</v>
      </c>
      <c r="L4775" s="43">
        <v>1</v>
      </c>
      <c r="M4775" s="43">
        <v>0</v>
      </c>
      <c r="N4775" s="49">
        <v>1</v>
      </c>
      <c r="O4775" s="43" t="str">
        <f>Cal_051922a!$E$2</f>
        <v>Cal_051922a</v>
      </c>
      <c r="P4775" s="50">
        <f>Cal_051922a!$Q$3</f>
        <v>1.8382409380942635</v>
      </c>
      <c r="Q4775" s="50">
        <f>Cal_051922a!$R$3</f>
        <v>0.56187208580813652</v>
      </c>
      <c r="R4775" s="46">
        <v>83.76</v>
      </c>
      <c r="S4775" s="46">
        <v>56.75</v>
      </c>
      <c r="T4775" s="50">
        <f>AVERAGE(1.019, 0.879, 0.893, 0.916,0.713,0.709,0.919)</f>
        <v>0.86399999999999999</v>
      </c>
      <c r="U4775" s="79">
        <f t="shared" si="1452"/>
        <v>82.896000000000001</v>
      </c>
      <c r="V4775" s="79">
        <f t="shared" si="1453"/>
        <v>55.886000000000003</v>
      </c>
      <c r="W4775" s="465">
        <f t="shared" si="1454"/>
        <v>0.57380934097702196</v>
      </c>
      <c r="X4775" s="465">
        <f t="shared" si="1455"/>
        <v>0.42140109886925531</v>
      </c>
      <c r="Y4775" s="82">
        <f>Cal_051922a!$A$3</f>
        <v>20220519</v>
      </c>
      <c r="Z4775" s="48" t="s">
        <v>2026</v>
      </c>
      <c r="AA4775" s="43">
        <v>20230217</v>
      </c>
      <c r="AE4775" s="689" t="s">
        <v>1250</v>
      </c>
      <c r="AF4775" s="130">
        <v>1</v>
      </c>
      <c r="AH4775"/>
    </row>
    <row r="4776" spans="1:35" x14ac:dyDescent="0.2">
      <c r="A4776" t="s">
        <v>1473</v>
      </c>
      <c r="B4776" s="45">
        <v>20220218</v>
      </c>
      <c r="C4776" s="142" t="s">
        <v>72</v>
      </c>
      <c r="D4776" s="107">
        <v>9</v>
      </c>
      <c r="E4776" s="107">
        <v>16</v>
      </c>
      <c r="H4776" s="107" t="s">
        <v>11</v>
      </c>
      <c r="I4776" s="107">
        <v>290</v>
      </c>
      <c r="J4776" s="107">
        <v>10</v>
      </c>
      <c r="K4776" s="43">
        <v>5</v>
      </c>
      <c r="L4776" s="43">
        <v>1</v>
      </c>
      <c r="M4776" s="43">
        <v>0</v>
      </c>
      <c r="N4776" s="49">
        <v>1</v>
      </c>
      <c r="O4776" s="43" t="str">
        <f>Cal_051922a!$E$2</f>
        <v>Cal_051922a</v>
      </c>
      <c r="P4776" s="50">
        <f>Cal_051922a!$Q$3</f>
        <v>1.8382409380942635</v>
      </c>
      <c r="Q4776" s="50">
        <f>Cal_051922a!$R$3</f>
        <v>0.56187208580813652</v>
      </c>
      <c r="R4776" s="46">
        <v>74.45</v>
      </c>
      <c r="S4776" s="46">
        <v>50.31</v>
      </c>
      <c r="T4776" s="50">
        <f>AVERAGE(0.653, 0.604, 0.527, 0.359, 0.519, 0.575)</f>
        <v>0.53949999999999998</v>
      </c>
      <c r="U4776" s="79">
        <f t="shared" si="1452"/>
        <v>73.910499999999999</v>
      </c>
      <c r="V4776" s="79">
        <f t="shared" si="1453"/>
        <v>49.770500000000006</v>
      </c>
      <c r="W4776" s="465">
        <f t="shared" si="1454"/>
        <v>0.51283811518642386</v>
      </c>
      <c r="X4776" s="465">
        <f t="shared" si="1455"/>
        <v>0.37346831569732419</v>
      </c>
      <c r="Y4776" s="43">
        <f>Cal_051922a!$A$3</f>
        <v>20220519</v>
      </c>
      <c r="Z4776" s="86" t="s">
        <v>2038</v>
      </c>
      <c r="AA4776" s="43">
        <v>20230221</v>
      </c>
      <c r="AE4776" s="689" t="s">
        <v>1250</v>
      </c>
      <c r="AF4776" s="130">
        <v>1</v>
      </c>
      <c r="AH4776"/>
    </row>
    <row r="4777" spans="1:35" s="82" customFormat="1" x14ac:dyDescent="0.2">
      <c r="A4777" s="155" t="s">
        <v>1473</v>
      </c>
      <c r="B4777" s="81">
        <v>20220218</v>
      </c>
      <c r="C4777" s="280" t="s">
        <v>72</v>
      </c>
      <c r="D4777" s="126">
        <v>9</v>
      </c>
      <c r="E4777" s="126">
        <v>16</v>
      </c>
      <c r="F4777" s="107"/>
      <c r="G4777" s="107"/>
      <c r="H4777" s="126" t="s">
        <v>10</v>
      </c>
      <c r="I4777" s="126">
        <v>293</v>
      </c>
      <c r="J4777" s="126">
        <v>5</v>
      </c>
      <c r="K4777" s="82">
        <v>5</v>
      </c>
      <c r="L4777" s="82">
        <v>1</v>
      </c>
      <c r="M4777" s="82">
        <v>0</v>
      </c>
      <c r="N4777" s="83">
        <v>1</v>
      </c>
      <c r="O4777" s="82" t="str">
        <f>Cal_051922a!$E$2</f>
        <v>Cal_051922a</v>
      </c>
      <c r="P4777" s="158">
        <f>Cal_051922a!$Q$3</f>
        <v>1.8382409380942635</v>
      </c>
      <c r="Q4777" s="158">
        <f>Cal_051922a!$R$3</f>
        <v>0.56187208580813652</v>
      </c>
      <c r="R4777" s="84">
        <v>98.65</v>
      </c>
      <c r="S4777" s="84">
        <v>56.28</v>
      </c>
      <c r="T4777" s="158">
        <f t="shared" ref="T4777:T4780" si="1457">AVERAGE(0.984, 0.838, 0.991)</f>
        <v>0.93766666666666676</v>
      </c>
      <c r="U4777" s="125">
        <f t="shared" si="1452"/>
        <v>97.712333333333333</v>
      </c>
      <c r="V4777" s="125">
        <f t="shared" si="1453"/>
        <v>55.342333333333336</v>
      </c>
      <c r="W4777" s="459">
        <f t="shared" si="1454"/>
        <v>0.89090597407191652</v>
      </c>
      <c r="X4777" s="459">
        <f t="shared" si="1455"/>
        <v>8.4532182678431059E-2</v>
      </c>
      <c r="Y4777" s="82">
        <f>Cal_051922a!$A$3</f>
        <v>20220519</v>
      </c>
      <c r="Z4777" s="694" t="s">
        <v>1535</v>
      </c>
      <c r="AA4777" s="372">
        <v>20220817</v>
      </c>
      <c r="AB4777" s="48"/>
      <c r="AC4777" s="43"/>
      <c r="AD4777" s="43"/>
      <c r="AE4777" s="689" t="s">
        <v>1250</v>
      </c>
      <c r="AF4777" s="567">
        <v>4</v>
      </c>
      <c r="AG4777" s="130" t="s">
        <v>1634</v>
      </c>
      <c r="AH4777" s="153" t="s">
        <v>1928</v>
      </c>
      <c r="AI4777" s="412" t="s">
        <v>1532</v>
      </c>
    </row>
    <row r="4778" spans="1:35" s="82" customFormat="1" x14ac:dyDescent="0.2">
      <c r="A4778" s="155" t="s">
        <v>1473</v>
      </c>
      <c r="B4778" s="81">
        <v>20220218</v>
      </c>
      <c r="C4778" s="280" t="s">
        <v>72</v>
      </c>
      <c r="D4778" s="126">
        <v>9</v>
      </c>
      <c r="E4778" s="126">
        <v>16</v>
      </c>
      <c r="F4778" s="107"/>
      <c r="G4778" s="107"/>
      <c r="H4778" s="126" t="s">
        <v>11</v>
      </c>
      <c r="I4778" s="126">
        <v>293</v>
      </c>
      <c r="J4778" s="126">
        <v>5</v>
      </c>
      <c r="K4778" s="82">
        <v>5</v>
      </c>
      <c r="L4778" s="82">
        <v>1</v>
      </c>
      <c r="M4778" s="82">
        <v>0</v>
      </c>
      <c r="N4778" s="83">
        <v>1</v>
      </c>
      <c r="O4778" s="82" t="str">
        <f>Cal_051922a!$E$2</f>
        <v>Cal_051922a</v>
      </c>
      <c r="P4778" s="158">
        <f>Cal_051922a!$Q$3</f>
        <v>1.8382409380942635</v>
      </c>
      <c r="Q4778" s="158">
        <f>Cal_051922a!$R$3</f>
        <v>0.56187208580813652</v>
      </c>
      <c r="R4778" s="84">
        <v>197.1</v>
      </c>
      <c r="S4778" s="84">
        <v>109.8</v>
      </c>
      <c r="T4778" s="158">
        <f t="shared" si="1457"/>
        <v>0.93766666666666676</v>
      </c>
      <c r="U4778" s="125">
        <f t="shared" si="1452"/>
        <v>196.16233333333332</v>
      </c>
      <c r="V4778" s="125">
        <f t="shared" si="1453"/>
        <v>108.86233333333332</v>
      </c>
      <c r="W4778" s="459">
        <f t="shared" si="1454"/>
        <v>1.8356405838205878</v>
      </c>
      <c r="X4778" s="459">
        <f t="shared" si="1455"/>
        <v>8.3116132247435595E-2</v>
      </c>
      <c r="Y4778" s="82">
        <f>Cal_051922a!$A$3</f>
        <v>20220519</v>
      </c>
      <c r="Z4778" s="694" t="s">
        <v>1535</v>
      </c>
      <c r="AA4778" s="372">
        <v>20220817</v>
      </c>
      <c r="AB4778" s="48"/>
      <c r="AC4778" s="43"/>
      <c r="AD4778" s="43"/>
      <c r="AE4778" s="689" t="s">
        <v>1250</v>
      </c>
      <c r="AF4778" s="567">
        <v>1</v>
      </c>
      <c r="AG4778" s="130" t="s">
        <v>1634</v>
      </c>
      <c r="AH4778" s="153" t="s">
        <v>1929</v>
      </c>
      <c r="AI4778" s="412" t="s">
        <v>1532</v>
      </c>
    </row>
    <row r="4779" spans="1:35" s="372" customFormat="1" x14ac:dyDescent="0.2">
      <c r="A4779" s="371" t="s">
        <v>1473</v>
      </c>
      <c r="B4779" s="462">
        <v>20220218</v>
      </c>
      <c r="C4779" s="623" t="s">
        <v>72</v>
      </c>
      <c r="D4779" s="373">
        <v>9</v>
      </c>
      <c r="E4779" s="373">
        <v>16</v>
      </c>
      <c r="F4779" s="107"/>
      <c r="G4779" s="107"/>
      <c r="H4779" s="373" t="s">
        <v>10</v>
      </c>
      <c r="I4779" s="373">
        <v>550</v>
      </c>
      <c r="J4779" s="373">
        <v>20</v>
      </c>
      <c r="K4779" s="372">
        <v>5</v>
      </c>
      <c r="L4779" s="372">
        <v>1</v>
      </c>
      <c r="M4779" s="372">
        <v>0</v>
      </c>
      <c r="N4779" s="375">
        <v>1</v>
      </c>
      <c r="O4779" s="82" t="str">
        <f>Cal_051922a!$E$2</f>
        <v>Cal_051922a</v>
      </c>
      <c r="P4779" s="158">
        <f>Cal_051922a!$Q$3</f>
        <v>1.8382409380942635</v>
      </c>
      <c r="Q4779" s="158">
        <f>Cal_051922a!$R$3</f>
        <v>0.56187208580813652</v>
      </c>
      <c r="R4779" s="376">
        <v>328.5</v>
      </c>
      <c r="S4779" s="376">
        <v>187.6</v>
      </c>
      <c r="T4779" s="158">
        <f>AVERAGE(0.67, 0.634, 0.634, 0.661, 0.49, 0.728)</f>
        <v>0.63616666666666666</v>
      </c>
      <c r="U4779" s="378">
        <f t="shared" si="1452"/>
        <v>327.86383333333333</v>
      </c>
      <c r="V4779" s="378">
        <f t="shared" si="1453"/>
        <v>186.96383333333333</v>
      </c>
      <c r="W4779" s="464">
        <f t="shared" si="1454"/>
        <v>1.5782991808866815</v>
      </c>
      <c r="X4779" s="464">
        <f t="shared" si="1455"/>
        <v>0.17721688766955784</v>
      </c>
      <c r="Y4779" s="82">
        <f>Cal_051922a!$A$3</f>
        <v>20220519</v>
      </c>
      <c r="Z4779" s="694" t="s">
        <v>1518</v>
      </c>
      <c r="AA4779" s="372">
        <v>20220816</v>
      </c>
      <c r="AB4779" s="48"/>
      <c r="AC4779" s="43"/>
      <c r="AD4779" s="43"/>
      <c r="AE4779" s="689" t="s">
        <v>1250</v>
      </c>
      <c r="AF4779" s="628">
        <v>1</v>
      </c>
      <c r="AG4779" s="130" t="s">
        <v>1634</v>
      </c>
      <c r="AH4779" s="412" t="s">
        <v>1926</v>
      </c>
      <c r="AI4779" s="371"/>
    </row>
    <row r="4780" spans="1:35" s="372" customFormat="1" x14ac:dyDescent="0.2">
      <c r="A4780" s="371" t="s">
        <v>1473</v>
      </c>
      <c r="B4780" s="462">
        <v>20220218</v>
      </c>
      <c r="C4780" s="623" t="s">
        <v>72</v>
      </c>
      <c r="D4780" s="373">
        <v>9</v>
      </c>
      <c r="E4780" s="373">
        <v>16</v>
      </c>
      <c r="F4780" s="107"/>
      <c r="G4780" s="107"/>
      <c r="H4780" s="373" t="s">
        <v>11</v>
      </c>
      <c r="I4780" s="373">
        <v>550</v>
      </c>
      <c r="J4780" s="373">
        <v>20</v>
      </c>
      <c r="K4780" s="372">
        <v>5</v>
      </c>
      <c r="L4780" s="372">
        <v>1</v>
      </c>
      <c r="M4780" s="372">
        <v>0</v>
      </c>
      <c r="N4780" s="375">
        <v>1</v>
      </c>
      <c r="O4780" s="82" t="str">
        <f>Cal_051922a!$E$2</f>
        <v>Cal_051922a</v>
      </c>
      <c r="P4780" s="158">
        <f>Cal_051922a!$Q$3</f>
        <v>1.8382409380942635</v>
      </c>
      <c r="Q4780" s="158">
        <f>Cal_051922a!$R$3</f>
        <v>0.56187208580813652</v>
      </c>
      <c r="R4780" s="376">
        <v>219.5</v>
      </c>
      <c r="S4780" s="376">
        <v>119</v>
      </c>
      <c r="T4780" s="158">
        <f t="shared" si="1457"/>
        <v>0.93766666666666676</v>
      </c>
      <c r="U4780" s="378">
        <f t="shared" si="1452"/>
        <v>218.56233333333333</v>
      </c>
      <c r="V4780" s="378">
        <f t="shared" si="1453"/>
        <v>118.06233333333333</v>
      </c>
      <c r="W4780" s="464">
        <f t="shared" si="1454"/>
        <v>1.1257563355508267</v>
      </c>
      <c r="X4780" s="464">
        <f t="shared" si="1455"/>
        <v>-1.7197960582176427E-2</v>
      </c>
      <c r="Y4780" s="82">
        <f>Cal_051922a!$A$3</f>
        <v>20220519</v>
      </c>
      <c r="Z4780" s="694" t="s">
        <v>1535</v>
      </c>
      <c r="AA4780" s="372">
        <v>20220817</v>
      </c>
      <c r="AB4780" s="48"/>
      <c r="AC4780" s="43"/>
      <c r="AD4780" s="43"/>
      <c r="AE4780" s="689" t="s">
        <v>1250</v>
      </c>
      <c r="AF4780" s="628">
        <v>3</v>
      </c>
      <c r="AG4780" s="130" t="s">
        <v>1634</v>
      </c>
      <c r="AH4780" s="412" t="s">
        <v>1927</v>
      </c>
      <c r="AI4780" s="412" t="s">
        <v>1532</v>
      </c>
    </row>
    <row r="4781" spans="1:35" x14ac:dyDescent="0.2">
      <c r="A4781" t="s">
        <v>1473</v>
      </c>
      <c r="B4781" s="45">
        <v>20220218</v>
      </c>
      <c r="C4781" s="142" t="s">
        <v>72</v>
      </c>
      <c r="D4781" s="107">
        <v>9</v>
      </c>
      <c r="E4781" s="107">
        <v>20</v>
      </c>
      <c r="H4781" s="107" t="s">
        <v>10</v>
      </c>
      <c r="I4781" s="107">
        <v>290</v>
      </c>
      <c r="J4781" s="107">
        <v>0</v>
      </c>
      <c r="K4781" s="43">
        <v>5</v>
      </c>
      <c r="L4781" s="43">
        <v>1</v>
      </c>
      <c r="M4781" s="43">
        <v>0</v>
      </c>
      <c r="N4781" s="49">
        <v>1</v>
      </c>
      <c r="O4781" s="43" t="str">
        <f>Cal_051922a!$E$2</f>
        <v>Cal_051922a</v>
      </c>
      <c r="P4781" s="50">
        <f>Cal_051922a!$Q$3</f>
        <v>1.8382409380942635</v>
      </c>
      <c r="Q4781" s="50">
        <f>Cal_051922a!$R$3</f>
        <v>0.56187208580813652</v>
      </c>
      <c r="R4781" s="46">
        <v>272.89999999999998</v>
      </c>
      <c r="S4781" s="46">
        <v>166.5</v>
      </c>
      <c r="T4781" s="178">
        <f t="shared" ref="T4781:T4782" si="1458">AVERAGE(0.512,0.813,0.554,0.631,0.761,0.731)</f>
        <v>0.66699999999999993</v>
      </c>
      <c r="U4781" s="79">
        <f t="shared" si="1452"/>
        <v>272.233</v>
      </c>
      <c r="V4781" s="79">
        <f t="shared" si="1453"/>
        <v>165.833</v>
      </c>
      <c r="W4781" s="465">
        <f t="shared" si="1454"/>
        <v>2.260396663456318</v>
      </c>
      <c r="X4781" s="465">
        <f t="shared" si="1455"/>
        <v>0.69273529930766009</v>
      </c>
      <c r="Y4781" s="43">
        <f>Cal_051922a!$A$3</f>
        <v>20220519</v>
      </c>
      <c r="Z4781" s="86" t="s">
        <v>1607</v>
      </c>
      <c r="AA4781" s="43">
        <v>20221205</v>
      </c>
      <c r="AE4781" s="689" t="s">
        <v>1250</v>
      </c>
      <c r="AF4781" s="130">
        <v>1</v>
      </c>
      <c r="AG4781" s="130" t="s">
        <v>1634</v>
      </c>
      <c r="AH4781"/>
    </row>
    <row r="4782" spans="1:35" x14ac:dyDescent="0.2">
      <c r="A4782" t="s">
        <v>1473</v>
      </c>
      <c r="B4782" s="45">
        <v>20220218</v>
      </c>
      <c r="C4782" s="142" t="s">
        <v>72</v>
      </c>
      <c r="D4782" s="107">
        <v>9</v>
      </c>
      <c r="E4782" s="107">
        <v>20</v>
      </c>
      <c r="H4782" s="107" t="s">
        <v>11</v>
      </c>
      <c r="I4782" s="107">
        <v>290</v>
      </c>
      <c r="J4782" s="107">
        <v>0</v>
      </c>
      <c r="K4782" s="43">
        <v>5</v>
      </c>
      <c r="L4782" s="43">
        <v>1</v>
      </c>
      <c r="M4782" s="43">
        <v>0</v>
      </c>
      <c r="N4782" s="49">
        <v>1</v>
      </c>
      <c r="O4782" s="43" t="str">
        <f>Cal_051922a!$E$2</f>
        <v>Cal_051922a</v>
      </c>
      <c r="P4782" s="50">
        <f>Cal_051922a!$Q$3</f>
        <v>1.8382409380942635</v>
      </c>
      <c r="Q4782" s="50">
        <f>Cal_051922a!$R$3</f>
        <v>0.56187208580813652</v>
      </c>
      <c r="R4782" s="46">
        <v>248.9</v>
      </c>
      <c r="S4782" s="46">
        <v>152.30000000000001</v>
      </c>
      <c r="T4782" s="178">
        <f t="shared" si="1458"/>
        <v>0.66699999999999993</v>
      </c>
      <c r="U4782" s="79">
        <f t="shared" si="1452"/>
        <v>248.233</v>
      </c>
      <c r="V4782" s="79">
        <f t="shared" si="1453"/>
        <v>151.63300000000001</v>
      </c>
      <c r="W4782" s="465">
        <f t="shared" si="1454"/>
        <v>2.0522022339274462</v>
      </c>
      <c r="X4782" s="465">
        <f t="shared" si="1455"/>
        <v>0.64805802132808354</v>
      </c>
      <c r="Y4782" s="43">
        <f>Cal_051922a!$A$3</f>
        <v>20220519</v>
      </c>
      <c r="Z4782" s="86" t="s">
        <v>1607</v>
      </c>
      <c r="AA4782" s="43">
        <v>20221205</v>
      </c>
      <c r="AE4782" s="689" t="s">
        <v>1250</v>
      </c>
      <c r="AF4782" s="130">
        <v>1</v>
      </c>
      <c r="AG4782" s="130" t="s">
        <v>1634</v>
      </c>
      <c r="AH4782"/>
    </row>
    <row r="4783" spans="1:35" x14ac:dyDescent="0.2">
      <c r="A4783" t="s">
        <v>1473</v>
      </c>
      <c r="B4783" s="45">
        <v>20220218</v>
      </c>
      <c r="C4783" s="142" t="s">
        <v>72</v>
      </c>
      <c r="D4783" s="107">
        <v>9</v>
      </c>
      <c r="E4783" s="107">
        <v>20</v>
      </c>
      <c r="H4783" s="107" t="s">
        <v>10</v>
      </c>
      <c r="I4783" s="107">
        <v>290</v>
      </c>
      <c r="J4783" s="107">
        <v>10</v>
      </c>
      <c r="K4783" s="43">
        <v>5</v>
      </c>
      <c r="L4783" s="43">
        <v>1</v>
      </c>
      <c r="M4783" s="43">
        <v>0</v>
      </c>
      <c r="N4783" s="49">
        <v>1</v>
      </c>
      <c r="O4783" s="43" t="str">
        <f>Cal_051922a!$E$2</f>
        <v>Cal_051922a</v>
      </c>
      <c r="P4783" s="50">
        <f>Cal_051922a!$Q$3</f>
        <v>1.8382409380942635</v>
      </c>
      <c r="Q4783" s="50">
        <f>Cal_051922a!$R$3</f>
        <v>0.56187208580813652</v>
      </c>
      <c r="R4783" s="46">
        <v>107.4</v>
      </c>
      <c r="S4783" s="46">
        <v>69.02</v>
      </c>
      <c r="T4783" s="50">
        <f>AVERAGE(1.019, 0.879, 0.893, 0.916,0.713,0.709,0.919)</f>
        <v>0.86399999999999999</v>
      </c>
      <c r="U4783" s="79">
        <f t="shared" si="1452"/>
        <v>106.536</v>
      </c>
      <c r="V4783" s="79">
        <f t="shared" si="1453"/>
        <v>68.155999999999992</v>
      </c>
      <c r="W4783" s="465">
        <f t="shared" si="1454"/>
        <v>0.81535736788960045</v>
      </c>
      <c r="X4783" s="465">
        <f t="shared" si="1455"/>
        <v>0.39835559668404708</v>
      </c>
      <c r="Y4783" s="82">
        <f>Cal_051922a!$A$3</f>
        <v>20220519</v>
      </c>
      <c r="Z4783" s="48" t="s">
        <v>2026</v>
      </c>
      <c r="AA4783" s="43">
        <v>20230217</v>
      </c>
      <c r="AE4783" s="689" t="s">
        <v>1250</v>
      </c>
      <c r="AF4783" s="130">
        <v>1</v>
      </c>
      <c r="AH4783"/>
    </row>
    <row r="4784" spans="1:35" x14ac:dyDescent="0.2">
      <c r="A4784" t="s">
        <v>1473</v>
      </c>
      <c r="B4784" s="45">
        <v>20220218</v>
      </c>
      <c r="C4784" s="142" t="s">
        <v>72</v>
      </c>
      <c r="D4784" s="107">
        <v>9</v>
      </c>
      <c r="E4784" s="107">
        <v>20</v>
      </c>
      <c r="H4784" s="107" t="s">
        <v>11</v>
      </c>
      <c r="I4784" s="107">
        <v>290</v>
      </c>
      <c r="J4784" s="107">
        <v>10</v>
      </c>
      <c r="K4784" s="43">
        <v>5</v>
      </c>
      <c r="L4784" s="43">
        <v>1</v>
      </c>
      <c r="M4784" s="43">
        <v>0</v>
      </c>
      <c r="N4784" s="49">
        <v>1</v>
      </c>
      <c r="O4784" s="43" t="str">
        <f>Cal_051922a!$E$2</f>
        <v>Cal_051922a</v>
      </c>
      <c r="P4784" s="50">
        <f>Cal_051922a!$Q$3</f>
        <v>1.8382409380942635</v>
      </c>
      <c r="Q4784" s="50">
        <f>Cal_051922a!$R$3</f>
        <v>0.56187208580813652</v>
      </c>
      <c r="R4784" s="46">
        <v>96.04</v>
      </c>
      <c r="S4784" s="46">
        <v>61.39</v>
      </c>
      <c r="T4784" s="50">
        <f>AVERAGE(1.019, 0.879, 0.893, 0.916,0.713,0.709,0.919)</f>
        <v>0.86399999999999999</v>
      </c>
      <c r="U4784" s="79">
        <f t="shared" si="1452"/>
        <v>95.176000000000002</v>
      </c>
      <c r="V4784" s="79">
        <f t="shared" si="1453"/>
        <v>60.526000000000003</v>
      </c>
      <c r="W4784" s="465">
        <f t="shared" si="1454"/>
        <v>0.73611601869136667</v>
      </c>
      <c r="X4784" s="465">
        <f t="shared" si="1455"/>
        <v>0.34172292276330518</v>
      </c>
      <c r="Y4784" s="82">
        <f>Cal_051922a!$A$3</f>
        <v>20220519</v>
      </c>
      <c r="Z4784" s="48" t="s">
        <v>2026</v>
      </c>
      <c r="AA4784" s="43">
        <v>20230217</v>
      </c>
      <c r="AE4784" s="689" t="s">
        <v>1250</v>
      </c>
      <c r="AF4784" s="130">
        <v>1</v>
      </c>
      <c r="AH4784"/>
    </row>
    <row r="4785" spans="1:35" s="82" customFormat="1" x14ac:dyDescent="0.2">
      <c r="A4785" s="155" t="s">
        <v>1473</v>
      </c>
      <c r="B4785" s="81">
        <v>20220218</v>
      </c>
      <c r="C4785" s="280" t="s">
        <v>72</v>
      </c>
      <c r="D4785" s="126">
        <v>9</v>
      </c>
      <c r="E4785" s="126">
        <v>20</v>
      </c>
      <c r="F4785" s="107"/>
      <c r="G4785" s="107"/>
      <c r="H4785" s="126" t="s">
        <v>10</v>
      </c>
      <c r="I4785" s="126">
        <v>293</v>
      </c>
      <c r="J4785" s="126">
        <v>5</v>
      </c>
      <c r="K4785" s="82">
        <v>5</v>
      </c>
      <c r="L4785" s="82">
        <v>1</v>
      </c>
      <c r="M4785" s="82">
        <v>0</v>
      </c>
      <c r="N4785" s="83">
        <v>1</v>
      </c>
      <c r="O4785" s="82" t="str">
        <f>Cal_051922a!$E$2</f>
        <v>Cal_051922a</v>
      </c>
      <c r="P4785" s="158">
        <f>Cal_051922a!$Q$3</f>
        <v>1.8382409380942635</v>
      </c>
      <c r="Q4785" s="158">
        <f>Cal_051922a!$R$3</f>
        <v>0.56187208580813652</v>
      </c>
      <c r="R4785" s="84">
        <v>168.1</v>
      </c>
      <c r="S4785" s="84">
        <v>95.06</v>
      </c>
      <c r="T4785" s="158">
        <f t="shared" ref="T4785:T4786" si="1459">AVERAGE(0.984, 0.838, 0.991)</f>
        <v>0.93766666666666676</v>
      </c>
      <c r="U4785" s="125">
        <f t="shared" si="1452"/>
        <v>167.16233333333332</v>
      </c>
      <c r="V4785" s="125">
        <f t="shared" si="1453"/>
        <v>94.12233333333333</v>
      </c>
      <c r="W4785" s="459">
        <f t="shared" si="1454"/>
        <v>1.535798261652414</v>
      </c>
      <c r="X4785" s="459">
        <f t="shared" si="1455"/>
        <v>0.12315808886361876</v>
      </c>
      <c r="Y4785" s="699">
        <v>20220519</v>
      </c>
      <c r="Z4785" s="700" t="s">
        <v>1528</v>
      </c>
      <c r="AA4785" s="701">
        <v>20220817</v>
      </c>
      <c r="AB4785" s="48"/>
      <c r="AC4785" s="43"/>
      <c r="AD4785" s="43"/>
      <c r="AE4785" s="689" t="s">
        <v>1250</v>
      </c>
      <c r="AF4785" s="567">
        <v>1</v>
      </c>
      <c r="AG4785" s="130" t="s">
        <v>1634</v>
      </c>
      <c r="AH4785" s="153" t="s">
        <v>1478</v>
      </c>
      <c r="AI4785" s="412" t="s">
        <v>1532</v>
      </c>
    </row>
    <row r="4786" spans="1:35" s="82" customFormat="1" x14ac:dyDescent="0.2">
      <c r="A4786" s="155" t="s">
        <v>1473</v>
      </c>
      <c r="B4786" s="81">
        <v>20220218</v>
      </c>
      <c r="C4786" s="280" t="s">
        <v>72</v>
      </c>
      <c r="D4786" s="126">
        <v>9</v>
      </c>
      <c r="E4786" s="126">
        <v>20</v>
      </c>
      <c r="F4786" s="126"/>
      <c r="G4786" s="126"/>
      <c r="H4786" s="126" t="s">
        <v>11</v>
      </c>
      <c r="I4786" s="126">
        <v>293</v>
      </c>
      <c r="J4786" s="126">
        <v>5</v>
      </c>
      <c r="K4786" s="82">
        <v>5</v>
      </c>
      <c r="L4786" s="82">
        <v>1</v>
      </c>
      <c r="M4786" s="82">
        <v>0</v>
      </c>
      <c r="N4786" s="83">
        <v>1</v>
      </c>
      <c r="O4786" s="82" t="str">
        <f>Cal_051922a!$E$2</f>
        <v>Cal_051922a</v>
      </c>
      <c r="P4786" s="158">
        <f>Cal_051922a!$Q$3</f>
        <v>1.8382409380942635</v>
      </c>
      <c r="Q4786" s="158">
        <f>Cal_051922a!$R$3</f>
        <v>0.56187208580813652</v>
      </c>
      <c r="R4786" s="84">
        <v>218.5</v>
      </c>
      <c r="S4786" s="84">
        <v>121.3</v>
      </c>
      <c r="T4786" s="158">
        <f t="shared" si="1459"/>
        <v>0.93766666666666676</v>
      </c>
      <c r="U4786" s="125">
        <f t="shared" si="1452"/>
        <v>217.56233333333333</v>
      </c>
      <c r="V4786" s="125">
        <f t="shared" si="1453"/>
        <v>120.36233333333332</v>
      </c>
      <c r="W4786" s="459">
        <f t="shared" si="1454"/>
        <v>2.0438060108517888</v>
      </c>
      <c r="X4786" s="459">
        <f t="shared" si="1455"/>
        <v>7.7644341840922393E-2</v>
      </c>
      <c r="Y4786" s="702">
        <v>20220519</v>
      </c>
      <c r="Z4786" s="703" t="s">
        <v>1528</v>
      </c>
      <c r="AA4786" s="702">
        <v>20220817</v>
      </c>
      <c r="AB4786" s="85"/>
      <c r="AE4786" s="691" t="s">
        <v>1250</v>
      </c>
      <c r="AF4786" s="567">
        <v>1</v>
      </c>
      <c r="AG4786" s="130" t="s">
        <v>1634</v>
      </c>
      <c r="AH4786" s="153" t="s">
        <v>229</v>
      </c>
      <c r="AI4786" s="153" t="s">
        <v>1532</v>
      </c>
    </row>
    <row r="4787" spans="1:35" s="372" customFormat="1" x14ac:dyDescent="0.2">
      <c r="A4787" s="371" t="s">
        <v>1473</v>
      </c>
      <c r="B4787" s="462">
        <v>20220218</v>
      </c>
      <c r="C4787" s="623" t="s">
        <v>72</v>
      </c>
      <c r="D4787" s="373">
        <v>9</v>
      </c>
      <c r="E4787" s="373">
        <v>20</v>
      </c>
      <c r="F4787" s="107"/>
      <c r="G4787" s="107"/>
      <c r="H4787" s="373" t="s">
        <v>10</v>
      </c>
      <c r="I4787" s="373">
        <v>550</v>
      </c>
      <c r="J4787" s="373">
        <v>20</v>
      </c>
      <c r="K4787" s="372">
        <v>5</v>
      </c>
      <c r="L4787" s="372">
        <v>1</v>
      </c>
      <c r="M4787" s="372">
        <v>0</v>
      </c>
      <c r="N4787" s="375">
        <v>1</v>
      </c>
      <c r="O4787" s="82" t="str">
        <f>Cal_051922a!$E$2</f>
        <v>Cal_051922a</v>
      </c>
      <c r="P4787" s="158">
        <f>Cal_051922a!$Q$3</f>
        <v>1.8382409380942635</v>
      </c>
      <c r="Q4787" s="158">
        <f>Cal_051922a!$R$3</f>
        <v>0.56187208580813652</v>
      </c>
      <c r="R4787" s="376">
        <v>302.89999999999998</v>
      </c>
      <c r="S4787" s="376">
        <v>173.5</v>
      </c>
      <c r="T4787" s="377">
        <f>AVERAGE(0.67, 0.634, 0.634, 0.661, 0.49, 0.728)</f>
        <v>0.63616666666666666</v>
      </c>
      <c r="U4787" s="378">
        <f t="shared" si="1452"/>
        <v>302.26383333333331</v>
      </c>
      <c r="V4787" s="378">
        <f t="shared" si="1453"/>
        <v>172.86383333333333</v>
      </c>
      <c r="W4787" s="464">
        <f t="shared" si="1454"/>
        <v>1.4494812917440494</v>
      </c>
      <c r="X4787" s="464">
        <f t="shared" si="1455"/>
        <v>0.17364138218964886</v>
      </c>
      <c r="Y4787" s="82">
        <f>Cal_051922a!$A$3</f>
        <v>20220519</v>
      </c>
      <c r="Z4787" s="694" t="s">
        <v>1518</v>
      </c>
      <c r="AA4787" s="372">
        <v>20220816</v>
      </c>
      <c r="AB4787" s="48"/>
      <c r="AC4787" s="43"/>
      <c r="AD4787" s="43"/>
      <c r="AE4787" s="689" t="s">
        <v>1250</v>
      </c>
      <c r="AF4787" s="628">
        <v>1</v>
      </c>
      <c r="AG4787" s="130" t="s">
        <v>1634</v>
      </c>
      <c r="AH4787" s="412" t="s">
        <v>1930</v>
      </c>
      <c r="AI4787" s="371"/>
    </row>
    <row r="4788" spans="1:35" s="610" customFormat="1" ht="13.5" thickBot="1" x14ac:dyDescent="0.25">
      <c r="A4788" s="613" t="s">
        <v>1473</v>
      </c>
      <c r="B4788" s="611">
        <v>20220218</v>
      </c>
      <c r="C4788" s="624" t="s">
        <v>72</v>
      </c>
      <c r="D4788" s="612">
        <v>9</v>
      </c>
      <c r="E4788" s="612">
        <v>20</v>
      </c>
      <c r="F4788" s="140"/>
      <c r="G4788" s="140"/>
      <c r="H4788" s="612" t="s">
        <v>11</v>
      </c>
      <c r="I4788" s="612">
        <v>552</v>
      </c>
      <c r="J4788" s="612">
        <v>20</v>
      </c>
      <c r="K4788" s="610">
        <v>5</v>
      </c>
      <c r="L4788" s="610">
        <v>1</v>
      </c>
      <c r="M4788" s="610">
        <v>0</v>
      </c>
      <c r="N4788" s="614">
        <v>1</v>
      </c>
      <c r="O4788" s="82" t="str">
        <f>Cal_051922a!$E$2</f>
        <v>Cal_051922a</v>
      </c>
      <c r="P4788" s="158">
        <f>Cal_051922a!$Q$3</f>
        <v>1.8382409380942635</v>
      </c>
      <c r="Q4788" s="158">
        <f>Cal_051922a!$R$3</f>
        <v>0.56187208580813652</v>
      </c>
      <c r="R4788" s="626">
        <v>200.6</v>
      </c>
      <c r="S4788" s="626">
        <v>114.2</v>
      </c>
      <c r="T4788" s="377">
        <f>AVERAGE(0.67, 0.634, 0.634, 0.661, 0.49, 0.728)</f>
        <v>0.63616666666666666</v>
      </c>
      <c r="U4788" s="378">
        <f t="shared" si="1452"/>
        <v>199.96383333333333</v>
      </c>
      <c r="V4788" s="378">
        <f t="shared" si="1453"/>
        <v>113.56383333333333</v>
      </c>
      <c r="W4788" s="464">
        <f t="shared" si="1454"/>
        <v>0.96430782798643166</v>
      </c>
      <c r="X4788" s="464">
        <f t="shared" si="1455"/>
        <v>9.8147944798754189E-2</v>
      </c>
      <c r="Y4788" s="82">
        <f>Cal_051922a!$A$3</f>
        <v>20220519</v>
      </c>
      <c r="Z4788" s="695" t="s">
        <v>1518</v>
      </c>
      <c r="AA4788" s="372">
        <v>20220816</v>
      </c>
      <c r="AB4788" s="121"/>
      <c r="AC4788" s="115"/>
      <c r="AD4788" s="115"/>
      <c r="AE4788" s="689" t="s">
        <v>1250</v>
      </c>
      <c r="AF4788" s="633">
        <v>1</v>
      </c>
      <c r="AG4788" s="130" t="s">
        <v>1634</v>
      </c>
      <c r="AH4788" s="622" t="s">
        <v>1931</v>
      </c>
      <c r="AI4788" s="613"/>
    </row>
    <row r="4789" spans="1:35" x14ac:dyDescent="0.2">
      <c r="A4789" t="s">
        <v>1473</v>
      </c>
      <c r="B4789" s="45">
        <v>20220219</v>
      </c>
      <c r="C4789" s="142" t="s">
        <v>69</v>
      </c>
      <c r="D4789" s="107">
        <v>13</v>
      </c>
      <c r="E4789" s="107">
        <v>4</v>
      </c>
      <c r="H4789" s="107" t="s">
        <v>10</v>
      </c>
      <c r="I4789" s="107">
        <v>290</v>
      </c>
      <c r="J4789" s="107">
        <v>0</v>
      </c>
      <c r="K4789" s="43">
        <v>5</v>
      </c>
      <c r="L4789" s="43">
        <v>1</v>
      </c>
      <c r="M4789" s="43">
        <v>0</v>
      </c>
      <c r="N4789" s="49">
        <v>1</v>
      </c>
      <c r="O4789" s="43" t="str">
        <f>Cal_051922a!$E$2</f>
        <v>Cal_051922a</v>
      </c>
      <c r="P4789" s="50">
        <f>Cal_051922a!$Q$3</f>
        <v>1.8382409380942635</v>
      </c>
      <c r="Q4789" s="50">
        <f>Cal_051922a!$R$3</f>
        <v>0.56187208580813652</v>
      </c>
      <c r="R4789" s="46">
        <v>31.45</v>
      </c>
      <c r="S4789" s="46">
        <v>22.97</v>
      </c>
      <c r="T4789" s="178">
        <f t="shared" ref="T4789" si="1460">AVERAGE(0.512,0.813,0.554,0.631,0.761,0.731)</f>
        <v>0.66699999999999993</v>
      </c>
      <c r="U4789" s="79">
        <f t="shared" si="1452"/>
        <v>30.782999999999998</v>
      </c>
      <c r="V4789" s="79">
        <f t="shared" si="1453"/>
        <v>22.302999999999997</v>
      </c>
      <c r="W4789" s="465">
        <f t="shared" si="1454"/>
        <v>0.18015191453110505</v>
      </c>
      <c r="X4789" s="465">
        <f t="shared" si="1455"/>
        <v>0.21701693705769218</v>
      </c>
      <c r="Y4789" s="43">
        <f>Cal_051922a!$A$3</f>
        <v>20220519</v>
      </c>
      <c r="Z4789" s="86" t="s">
        <v>1607</v>
      </c>
      <c r="AA4789" s="43">
        <v>20221205</v>
      </c>
      <c r="AE4789" s="689" t="s">
        <v>1250</v>
      </c>
      <c r="AF4789" s="130">
        <v>1</v>
      </c>
      <c r="AG4789" s="130" t="s">
        <v>1634</v>
      </c>
      <c r="AH4789"/>
    </row>
    <row r="4790" spans="1:35" x14ac:dyDescent="0.2">
      <c r="A4790" t="s">
        <v>1473</v>
      </c>
      <c r="B4790" s="45">
        <v>20220219</v>
      </c>
      <c r="C4790" s="142" t="s">
        <v>69</v>
      </c>
      <c r="D4790" s="107">
        <v>13</v>
      </c>
      <c r="E4790" s="107">
        <v>4</v>
      </c>
      <c r="H4790" s="107" t="s">
        <v>11</v>
      </c>
      <c r="I4790" s="107">
        <v>290</v>
      </c>
      <c r="J4790" s="107">
        <v>0</v>
      </c>
      <c r="K4790" s="43">
        <v>5</v>
      </c>
      <c r="L4790" s="43">
        <v>1</v>
      </c>
      <c r="M4790" s="43">
        <v>0</v>
      </c>
      <c r="N4790" s="49">
        <v>1</v>
      </c>
      <c r="O4790" s="43" t="str">
        <f>Cal_051922a!$E$2</f>
        <v>Cal_051922a</v>
      </c>
      <c r="P4790" s="50">
        <f>Cal_051922a!$Q$3</f>
        <v>1.8382409380942635</v>
      </c>
      <c r="Q4790" s="50">
        <f>Cal_051922a!$R$3</f>
        <v>0.56187208580813652</v>
      </c>
      <c r="R4790" s="46">
        <v>31.79</v>
      </c>
      <c r="S4790" s="46">
        <v>22.5</v>
      </c>
      <c r="T4790" s="50">
        <f t="shared" ref="T4790" si="1461">AVERAGE(0.884,0.849,0.628,0.632,0.645,0.697)</f>
        <v>0.72250000000000003</v>
      </c>
      <c r="U4790" s="79">
        <f t="shared" si="1452"/>
        <v>31.067499999999999</v>
      </c>
      <c r="V4790" s="79">
        <f t="shared" si="1453"/>
        <v>21.7775</v>
      </c>
      <c r="W4790" s="465">
        <f t="shared" si="1454"/>
        <v>0.19735982146155254</v>
      </c>
      <c r="X4790" s="465">
        <f t="shared" si="1455"/>
        <v>0.19045099616275951</v>
      </c>
      <c r="Y4790" s="43">
        <f>Cal_051922a!$A$3</f>
        <v>20220519</v>
      </c>
      <c r="Z4790" s="86" t="s">
        <v>1613</v>
      </c>
      <c r="AA4790" s="43">
        <v>20221205</v>
      </c>
      <c r="AE4790" s="689" t="s">
        <v>1250</v>
      </c>
      <c r="AF4790" s="130">
        <v>1</v>
      </c>
      <c r="AG4790" s="130" t="s">
        <v>1634</v>
      </c>
      <c r="AH4790"/>
    </row>
    <row r="4791" spans="1:35" x14ac:dyDescent="0.2">
      <c r="A4791" t="s">
        <v>1473</v>
      </c>
      <c r="B4791" s="45">
        <v>20220219</v>
      </c>
      <c r="C4791" s="142" t="s">
        <v>69</v>
      </c>
      <c r="D4791" s="107">
        <v>13</v>
      </c>
      <c r="E4791" s="107">
        <v>6</v>
      </c>
      <c r="H4791" s="107" t="s">
        <v>10</v>
      </c>
      <c r="I4791" s="107">
        <v>290</v>
      </c>
      <c r="J4791" s="107">
        <v>0</v>
      </c>
      <c r="K4791" s="43">
        <v>5</v>
      </c>
      <c r="L4791" s="43">
        <v>1</v>
      </c>
      <c r="M4791" s="43">
        <v>0</v>
      </c>
      <c r="N4791" s="49">
        <v>1</v>
      </c>
      <c r="O4791" s="43" t="str">
        <f>Cal_051922a!$E$2</f>
        <v>Cal_051922a</v>
      </c>
      <c r="P4791" s="50">
        <f>Cal_051922a!$Q$3</f>
        <v>1.8382409380942635</v>
      </c>
      <c r="Q4791" s="50">
        <f>Cal_051922a!$R$3</f>
        <v>0.56187208580813652</v>
      </c>
      <c r="R4791" s="46">
        <v>36.549999999999997</v>
      </c>
      <c r="S4791" s="46">
        <v>25.21</v>
      </c>
      <c r="T4791" s="178">
        <f t="shared" ref="T4791:T4792" si="1462">AVERAGE(0.512,0.813,0.554,0.631,0.761,0.731)</f>
        <v>0.66699999999999993</v>
      </c>
      <c r="U4791" s="79">
        <f t="shared" si="1452"/>
        <v>35.882999999999996</v>
      </c>
      <c r="V4791" s="79">
        <f t="shared" si="1453"/>
        <v>24.542999999999999</v>
      </c>
      <c r="W4791" s="465">
        <f t="shared" si="1454"/>
        <v>0.24091069702626536</v>
      </c>
      <c r="X4791" s="465">
        <f t="shared" si="1455"/>
        <v>0.19614777602865324</v>
      </c>
      <c r="Y4791" s="43">
        <f>Cal_051922a!$A$3</f>
        <v>20220519</v>
      </c>
      <c r="Z4791" s="86" t="s">
        <v>1607</v>
      </c>
      <c r="AA4791" s="43">
        <v>20221205</v>
      </c>
      <c r="AE4791" s="689" t="s">
        <v>1250</v>
      </c>
      <c r="AF4791" s="130">
        <v>1</v>
      </c>
      <c r="AG4791" s="130" t="s">
        <v>1634</v>
      </c>
      <c r="AH4791"/>
    </row>
    <row r="4792" spans="1:35" x14ac:dyDescent="0.2">
      <c r="A4792" t="s">
        <v>1473</v>
      </c>
      <c r="B4792" s="45">
        <v>20220219</v>
      </c>
      <c r="C4792" s="142" t="s">
        <v>69</v>
      </c>
      <c r="D4792" s="107">
        <v>13</v>
      </c>
      <c r="E4792" s="107">
        <v>6</v>
      </c>
      <c r="H4792" s="107" t="s">
        <v>11</v>
      </c>
      <c r="I4792" s="107">
        <v>290</v>
      </c>
      <c r="J4792" s="107">
        <v>0</v>
      </c>
      <c r="K4792" s="43">
        <v>5</v>
      </c>
      <c r="L4792" s="43">
        <v>1</v>
      </c>
      <c r="M4792" s="43">
        <v>0</v>
      </c>
      <c r="N4792" s="49">
        <v>1</v>
      </c>
      <c r="O4792" s="43" t="str">
        <f>Cal_051922a!$E$2</f>
        <v>Cal_051922a</v>
      </c>
      <c r="P4792" s="50">
        <f>Cal_051922a!$Q$3</f>
        <v>1.8382409380942635</v>
      </c>
      <c r="Q4792" s="50">
        <f>Cal_051922a!$R$3</f>
        <v>0.56187208580813652</v>
      </c>
      <c r="R4792" s="46">
        <v>31.23</v>
      </c>
      <c r="S4792" s="46">
        <v>22.38</v>
      </c>
      <c r="T4792" s="178">
        <f t="shared" si="1462"/>
        <v>0.66699999999999993</v>
      </c>
      <c r="U4792" s="79">
        <f t="shared" si="1452"/>
        <v>30.562999999999999</v>
      </c>
      <c r="V4792" s="79">
        <f t="shared" si="1453"/>
        <v>21.712999999999997</v>
      </c>
      <c r="W4792" s="465">
        <f t="shared" si="1454"/>
        <v>0.18801231646229713</v>
      </c>
      <c r="X4792" s="465">
        <f t="shared" si="1455"/>
        <v>0.19864989375819131</v>
      </c>
      <c r="Y4792" s="43">
        <f>Cal_051922a!$A$3</f>
        <v>20220519</v>
      </c>
      <c r="Z4792" s="86" t="s">
        <v>1607</v>
      </c>
      <c r="AA4792" s="43">
        <v>20221205</v>
      </c>
      <c r="AE4792" s="689" t="s">
        <v>1250</v>
      </c>
      <c r="AF4792" s="130">
        <v>1</v>
      </c>
      <c r="AG4792" s="130" t="s">
        <v>1634</v>
      </c>
      <c r="AH4792"/>
    </row>
    <row r="4793" spans="1:35" x14ac:dyDescent="0.2">
      <c r="A4793" t="s">
        <v>1473</v>
      </c>
      <c r="B4793" s="45">
        <v>20220219</v>
      </c>
      <c r="C4793" s="142" t="s">
        <v>69</v>
      </c>
      <c r="D4793" s="107">
        <v>13</v>
      </c>
      <c r="E4793" s="107">
        <v>6</v>
      </c>
      <c r="H4793" s="107" t="s">
        <v>10</v>
      </c>
      <c r="I4793" s="107">
        <v>290</v>
      </c>
      <c r="J4793" s="107">
        <v>10</v>
      </c>
      <c r="K4793" s="43">
        <v>5</v>
      </c>
      <c r="L4793" s="43">
        <v>1</v>
      </c>
      <c r="M4793" s="43">
        <v>0</v>
      </c>
      <c r="N4793" s="49">
        <v>1</v>
      </c>
      <c r="O4793" s="43" t="str">
        <f>Cal_051922a!$E$2</f>
        <v>Cal_051922a</v>
      </c>
      <c r="P4793" s="50">
        <f>Cal_051922a!$Q$3</f>
        <v>1.8382409380942635</v>
      </c>
      <c r="Q4793" s="50">
        <f>Cal_051922a!$R$3</f>
        <v>0.56187208580813652</v>
      </c>
      <c r="R4793" s="46">
        <v>19.13</v>
      </c>
      <c r="S4793" s="46">
        <v>13.72</v>
      </c>
      <c r="T4793" s="50">
        <f t="shared" ref="T4793:T4794" si="1463">AVERAGE(1.019, 0.879, 0.893, 0.916,0.713,0.709,0.919)</f>
        <v>0.86399999999999999</v>
      </c>
      <c r="U4793" s="79">
        <f t="shared" si="1452"/>
        <v>18.265999999999998</v>
      </c>
      <c r="V4793" s="79">
        <f t="shared" si="1453"/>
        <v>12.856</v>
      </c>
      <c r="W4793" s="465">
        <f t="shared" si="1454"/>
        <v>0.11493182283175445</v>
      </c>
      <c r="X4793" s="465">
        <f t="shared" si="1455"/>
        <v>0.11400611179702093</v>
      </c>
      <c r="Y4793" s="82">
        <f>Cal_051922a!$A$3</f>
        <v>20220519</v>
      </c>
      <c r="Z4793" s="48" t="s">
        <v>2026</v>
      </c>
      <c r="AA4793" s="43">
        <v>20230217</v>
      </c>
      <c r="AE4793" s="689" t="s">
        <v>1250</v>
      </c>
      <c r="AF4793" s="130">
        <v>1</v>
      </c>
      <c r="AH4793"/>
    </row>
    <row r="4794" spans="1:35" x14ac:dyDescent="0.2">
      <c r="A4794" t="s">
        <v>1473</v>
      </c>
      <c r="B4794" s="45">
        <v>20220219</v>
      </c>
      <c r="C4794" s="142" t="s">
        <v>69</v>
      </c>
      <c r="D4794" s="107">
        <v>13</v>
      </c>
      <c r="E4794" s="107">
        <v>6</v>
      </c>
      <c r="H4794" s="107" t="s">
        <v>11</v>
      </c>
      <c r="I4794" s="107">
        <v>290</v>
      </c>
      <c r="J4794" s="107">
        <v>10</v>
      </c>
      <c r="K4794" s="43">
        <v>5</v>
      </c>
      <c r="L4794" s="43">
        <v>1</v>
      </c>
      <c r="M4794" s="43">
        <v>0</v>
      </c>
      <c r="N4794" s="49">
        <v>1</v>
      </c>
      <c r="O4794" s="43" t="str">
        <f>Cal_051922a!$E$2</f>
        <v>Cal_051922a</v>
      </c>
      <c r="P4794" s="50">
        <f>Cal_051922a!$Q$3</f>
        <v>1.8382409380942635</v>
      </c>
      <c r="Q4794" s="50">
        <f>Cal_051922a!$R$3</f>
        <v>0.56187208580813652</v>
      </c>
      <c r="R4794" s="46">
        <v>23.34</v>
      </c>
      <c r="S4794" s="46">
        <v>16.78</v>
      </c>
      <c r="T4794" s="50">
        <f t="shared" si="1463"/>
        <v>0.86399999999999999</v>
      </c>
      <c r="U4794" s="79">
        <f t="shared" si="1452"/>
        <v>22.475999999999999</v>
      </c>
      <c r="V4794" s="79">
        <f t="shared" si="1453"/>
        <v>15.916</v>
      </c>
      <c r="W4794" s="465">
        <f t="shared" si="1454"/>
        <v>0.13936280180708119</v>
      </c>
      <c r="X4794" s="465">
        <f t="shared" si="1455"/>
        <v>0.1440672050030922</v>
      </c>
      <c r="Y4794" s="82">
        <f>Cal_051922a!$A$3</f>
        <v>20220519</v>
      </c>
      <c r="Z4794" s="48" t="s">
        <v>2026</v>
      </c>
      <c r="AA4794" s="43">
        <v>20230217</v>
      </c>
      <c r="AE4794" s="689" t="s">
        <v>1250</v>
      </c>
      <c r="AF4794" s="130">
        <v>1</v>
      </c>
      <c r="AH4794"/>
    </row>
    <row r="4795" spans="1:35" s="82" customFormat="1" x14ac:dyDescent="0.2">
      <c r="A4795" s="155" t="s">
        <v>1473</v>
      </c>
      <c r="B4795" s="81">
        <v>20220219</v>
      </c>
      <c r="C4795" s="280" t="s">
        <v>69</v>
      </c>
      <c r="D4795" s="126">
        <v>13</v>
      </c>
      <c r="E4795" s="126">
        <v>6</v>
      </c>
      <c r="F4795" s="107"/>
      <c r="G4795" s="107"/>
      <c r="H4795" s="126" t="s">
        <v>10</v>
      </c>
      <c r="I4795" s="126">
        <v>294</v>
      </c>
      <c r="J4795" s="126">
        <v>5</v>
      </c>
      <c r="K4795" s="82">
        <v>5</v>
      </c>
      <c r="L4795" s="82">
        <v>1</v>
      </c>
      <c r="M4795" s="82">
        <v>0</v>
      </c>
      <c r="N4795" s="83">
        <v>1</v>
      </c>
      <c r="O4795" s="82" t="str">
        <f>Cal_051922a!$E$2</f>
        <v>Cal_051922a</v>
      </c>
      <c r="P4795" s="158">
        <f>Cal_051922a!$Q$3</f>
        <v>1.8382409380942635</v>
      </c>
      <c r="Q4795" s="158">
        <f>Cal_051922a!$R$3</f>
        <v>0.56187208580813652</v>
      </c>
      <c r="R4795" s="84">
        <v>22.14</v>
      </c>
      <c r="S4795" s="84">
        <v>14.61</v>
      </c>
      <c r="T4795" s="158">
        <f t="shared" ref="T4795:T4798" si="1464">AVERAGE(0.762, 0.717, 0.571, 0.932, 0.547, 0.855)</f>
        <v>0.73066666666666669</v>
      </c>
      <c r="U4795" s="125">
        <f t="shared" si="1452"/>
        <v>21.409333333333333</v>
      </c>
      <c r="V4795" s="125">
        <f t="shared" si="1453"/>
        <v>13.879333333333333</v>
      </c>
      <c r="W4795" s="459">
        <f t="shared" si="1454"/>
        <v>0.15779334158065955</v>
      </c>
      <c r="X4795" s="459">
        <f t="shared" si="1455"/>
        <v>8.6005237640593507E-2</v>
      </c>
      <c r="Y4795" s="82">
        <f>Cal_051922a!$A$3</f>
        <v>20220519</v>
      </c>
      <c r="Z4795" s="694" t="s">
        <v>1542</v>
      </c>
      <c r="AA4795" s="372">
        <v>20220818</v>
      </c>
      <c r="AB4795" s="48"/>
      <c r="AC4795" s="43"/>
      <c r="AD4795" s="43"/>
      <c r="AE4795" s="689" t="s">
        <v>1250</v>
      </c>
      <c r="AF4795" s="567">
        <v>1</v>
      </c>
      <c r="AG4795" s="130" t="s">
        <v>1634</v>
      </c>
      <c r="AH4795" s="153" t="s">
        <v>246</v>
      </c>
      <c r="AI4795" s="155"/>
    </row>
    <row r="4796" spans="1:35" s="82" customFormat="1" x14ac:dyDescent="0.2">
      <c r="A4796" s="155" t="s">
        <v>1473</v>
      </c>
      <c r="B4796" s="81">
        <v>20220219</v>
      </c>
      <c r="C4796" s="280" t="s">
        <v>69</v>
      </c>
      <c r="D4796" s="126">
        <v>13</v>
      </c>
      <c r="E4796" s="126">
        <v>6</v>
      </c>
      <c r="F4796" s="107"/>
      <c r="G4796" s="107"/>
      <c r="H4796" s="126" t="s">
        <v>11</v>
      </c>
      <c r="I4796" s="126">
        <v>294</v>
      </c>
      <c r="J4796" s="126">
        <v>5</v>
      </c>
      <c r="K4796" s="82">
        <v>5</v>
      </c>
      <c r="L4796" s="82">
        <v>1</v>
      </c>
      <c r="M4796" s="82">
        <v>0</v>
      </c>
      <c r="N4796" s="83">
        <v>1</v>
      </c>
      <c r="O4796" s="82" t="str">
        <f>Cal_051922a!$E$2</f>
        <v>Cal_051922a</v>
      </c>
      <c r="P4796" s="158">
        <f>Cal_051922a!$Q$3</f>
        <v>1.8382409380942635</v>
      </c>
      <c r="Q4796" s="158">
        <f>Cal_051922a!$R$3</f>
        <v>0.56187208580813652</v>
      </c>
      <c r="R4796" s="84">
        <v>20.55</v>
      </c>
      <c r="S4796" s="84">
        <v>14.91</v>
      </c>
      <c r="T4796" s="158">
        <f t="shared" si="1464"/>
        <v>0.73066666666666669</v>
      </c>
      <c r="U4796" s="125">
        <f t="shared" si="1452"/>
        <v>19.819333333333333</v>
      </c>
      <c r="V4796" s="125">
        <f t="shared" si="1453"/>
        <v>14.179333333333334</v>
      </c>
      <c r="W4796" s="459">
        <f t="shared" si="1454"/>
        <v>0.1181878415026454</v>
      </c>
      <c r="X4796" s="459">
        <f t="shared" si="1455"/>
        <v>0.13088041256608185</v>
      </c>
      <c r="Y4796" s="82">
        <f>Cal_051922a!$A$3</f>
        <v>20220519</v>
      </c>
      <c r="Z4796" s="694" t="s">
        <v>1542</v>
      </c>
      <c r="AA4796" s="372">
        <v>20220818</v>
      </c>
      <c r="AB4796" s="48"/>
      <c r="AC4796" s="43"/>
      <c r="AD4796" s="43"/>
      <c r="AE4796" s="689" t="s">
        <v>1250</v>
      </c>
      <c r="AF4796" s="567">
        <v>1</v>
      </c>
      <c r="AG4796" s="130" t="s">
        <v>1634</v>
      </c>
      <c r="AH4796" s="153" t="s">
        <v>247</v>
      </c>
      <c r="AI4796" s="155"/>
    </row>
    <row r="4797" spans="1:35" s="372" customFormat="1" x14ac:dyDescent="0.2">
      <c r="A4797" s="371" t="s">
        <v>1473</v>
      </c>
      <c r="B4797" s="462">
        <v>20220219</v>
      </c>
      <c r="C4797" s="623" t="s">
        <v>69</v>
      </c>
      <c r="D4797" s="373">
        <v>13</v>
      </c>
      <c r="E4797" s="373">
        <v>6</v>
      </c>
      <c r="F4797" s="107"/>
      <c r="G4797" s="107"/>
      <c r="H4797" s="373" t="s">
        <v>10</v>
      </c>
      <c r="I4797" s="373">
        <v>551</v>
      </c>
      <c r="J4797" s="373">
        <v>20</v>
      </c>
      <c r="K4797" s="372">
        <v>5</v>
      </c>
      <c r="L4797" s="372">
        <v>1</v>
      </c>
      <c r="M4797" s="372">
        <v>0</v>
      </c>
      <c r="N4797" s="375">
        <v>1</v>
      </c>
      <c r="O4797" s="82" t="str">
        <f>Cal_051922a!$E$2</f>
        <v>Cal_051922a</v>
      </c>
      <c r="P4797" s="158">
        <f>Cal_051922a!$Q$3</f>
        <v>1.8382409380942635</v>
      </c>
      <c r="Q4797" s="158">
        <f>Cal_051922a!$R$3</f>
        <v>0.56187208580813652</v>
      </c>
      <c r="R4797" s="376">
        <v>32.1</v>
      </c>
      <c r="S4797" s="376">
        <v>19.100000000000001</v>
      </c>
      <c r="T4797" s="158">
        <f t="shared" ref="T4797" si="1465">AVERAGE(0.984, 0.838, 0.991)</f>
        <v>0.93766666666666676</v>
      </c>
      <c r="U4797" s="378">
        <f t="shared" si="1452"/>
        <v>31.162333333333336</v>
      </c>
      <c r="V4797" s="378">
        <f t="shared" si="1453"/>
        <v>18.162333333333336</v>
      </c>
      <c r="W4797" s="464">
        <f t="shared" si="1454"/>
        <v>0.14535593898363738</v>
      </c>
      <c r="X4797" s="464">
        <f t="shared" si="1455"/>
        <v>2.4871645980691984E-2</v>
      </c>
      <c r="Y4797" s="699">
        <v>20220519</v>
      </c>
      <c r="Z4797" s="700" t="s">
        <v>1535</v>
      </c>
      <c r="AA4797" s="701">
        <v>20220817</v>
      </c>
      <c r="AB4797" s="48"/>
      <c r="AC4797" s="43"/>
      <c r="AD4797" s="43"/>
      <c r="AE4797" s="689" t="s">
        <v>1250</v>
      </c>
      <c r="AF4797" s="628">
        <v>1</v>
      </c>
      <c r="AG4797" s="130" t="s">
        <v>1634</v>
      </c>
      <c r="AH4797" s="412" t="s">
        <v>194</v>
      </c>
      <c r="AI4797" s="412" t="s">
        <v>1532</v>
      </c>
    </row>
    <row r="4798" spans="1:35" s="372" customFormat="1" x14ac:dyDescent="0.2">
      <c r="A4798" s="371" t="s">
        <v>1473</v>
      </c>
      <c r="B4798" s="462">
        <v>20220219</v>
      </c>
      <c r="C4798" s="623" t="s">
        <v>69</v>
      </c>
      <c r="D4798" s="373">
        <v>13</v>
      </c>
      <c r="E4798" s="373">
        <v>6</v>
      </c>
      <c r="F4798" s="107"/>
      <c r="G4798" s="107"/>
      <c r="H4798" s="373" t="s">
        <v>11</v>
      </c>
      <c r="I4798" s="373">
        <v>552</v>
      </c>
      <c r="J4798" s="373">
        <v>20</v>
      </c>
      <c r="K4798" s="372">
        <v>5</v>
      </c>
      <c r="L4798" s="372">
        <v>1</v>
      </c>
      <c r="M4798" s="372">
        <v>0</v>
      </c>
      <c r="N4798" s="375">
        <v>1</v>
      </c>
      <c r="O4798" s="82" t="str">
        <f>Cal_051922a!$E$2</f>
        <v>Cal_051922a</v>
      </c>
      <c r="P4798" s="158">
        <f>Cal_051922a!$Q$3</f>
        <v>1.8382409380942635</v>
      </c>
      <c r="Q4798" s="158">
        <f>Cal_051922a!$R$3</f>
        <v>0.56187208580813652</v>
      </c>
      <c r="R4798" s="376">
        <v>29.12</v>
      </c>
      <c r="S4798" s="376">
        <v>18.57</v>
      </c>
      <c r="T4798" s="158">
        <f t="shared" si="1464"/>
        <v>0.73066666666666669</v>
      </c>
      <c r="U4798" s="378">
        <f t="shared" si="1452"/>
        <v>28.389333333333333</v>
      </c>
      <c r="V4798" s="378">
        <f t="shared" si="1453"/>
        <v>17.839333333333332</v>
      </c>
      <c r="W4798" s="464">
        <f t="shared" si="1454"/>
        <v>0.11774823594047286</v>
      </c>
      <c r="X4798" s="464">
        <f t="shared" si="1455"/>
        <v>4.9149112681132208E-2</v>
      </c>
      <c r="Y4798" s="82">
        <f>Cal_051922a!$A$3</f>
        <v>20220519</v>
      </c>
      <c r="Z4798" s="694" t="s">
        <v>1542</v>
      </c>
      <c r="AA4798" s="372">
        <v>20220818</v>
      </c>
      <c r="AB4798" s="48"/>
      <c r="AC4798" s="43"/>
      <c r="AD4798" s="43"/>
      <c r="AE4798" s="689" t="s">
        <v>1250</v>
      </c>
      <c r="AF4798" s="628">
        <v>1</v>
      </c>
      <c r="AG4798" s="130" t="s">
        <v>1634</v>
      </c>
      <c r="AH4798" s="412" t="s">
        <v>253</v>
      </c>
      <c r="AI4798" s="371"/>
    </row>
    <row r="4799" spans="1:35" x14ac:dyDescent="0.2">
      <c r="A4799" t="s">
        <v>1473</v>
      </c>
      <c r="B4799" s="45">
        <v>20220219</v>
      </c>
      <c r="C4799" s="142" t="s">
        <v>69</v>
      </c>
      <c r="D4799" s="107">
        <v>13</v>
      </c>
      <c r="E4799" s="107">
        <v>10</v>
      </c>
      <c r="H4799" s="107" t="s">
        <v>10</v>
      </c>
      <c r="I4799" s="107">
        <v>290</v>
      </c>
      <c r="J4799" s="107">
        <v>0</v>
      </c>
      <c r="K4799" s="43">
        <v>5</v>
      </c>
      <c r="L4799" s="43">
        <v>1</v>
      </c>
      <c r="M4799" s="43">
        <v>0</v>
      </c>
      <c r="N4799" s="49">
        <v>1</v>
      </c>
      <c r="O4799" s="43" t="str">
        <f>Cal_051922a!$E$2</f>
        <v>Cal_051922a</v>
      </c>
      <c r="P4799" s="50">
        <f>Cal_051922a!$Q$3</f>
        <v>1.8382409380942635</v>
      </c>
      <c r="Q4799" s="50">
        <f>Cal_051922a!$R$3</f>
        <v>0.56187208580813652</v>
      </c>
      <c r="R4799" s="46">
        <v>69.599999999999994</v>
      </c>
      <c r="S4799" s="46">
        <v>45.1</v>
      </c>
      <c r="T4799" s="178">
        <f t="shared" ref="T4799:T4800" si="1466">AVERAGE(0.512,0.813,0.554,0.631,0.761,0.731)</f>
        <v>0.66699999999999993</v>
      </c>
      <c r="U4799" s="79">
        <f t="shared" si="1452"/>
        <v>68.932999999999993</v>
      </c>
      <c r="V4799" s="79">
        <f t="shared" si="1453"/>
        <v>44.433</v>
      </c>
      <c r="W4799" s="465">
        <f t="shared" si="1454"/>
        <v>0.52048607382217826</v>
      </c>
      <c r="X4799" s="465">
        <f t="shared" si="1455"/>
        <v>0.27077086841182718</v>
      </c>
      <c r="Y4799" s="43">
        <f>Cal_051922a!$A$3</f>
        <v>20220519</v>
      </c>
      <c r="Z4799" s="86" t="s">
        <v>1607</v>
      </c>
      <c r="AA4799" s="43">
        <v>20221205</v>
      </c>
      <c r="AE4799" s="689" t="s">
        <v>1250</v>
      </c>
      <c r="AF4799" s="130">
        <v>1</v>
      </c>
      <c r="AG4799" s="130" t="s">
        <v>1634</v>
      </c>
      <c r="AH4799"/>
    </row>
    <row r="4800" spans="1:35" x14ac:dyDescent="0.2">
      <c r="A4800" t="s">
        <v>1473</v>
      </c>
      <c r="B4800" s="45">
        <v>20220219</v>
      </c>
      <c r="C4800" s="142" t="s">
        <v>69</v>
      </c>
      <c r="D4800" s="107">
        <v>13</v>
      </c>
      <c r="E4800" s="107">
        <v>10</v>
      </c>
      <c r="H4800" s="107" t="s">
        <v>11</v>
      </c>
      <c r="I4800" s="107">
        <v>290</v>
      </c>
      <c r="J4800" s="107">
        <v>0</v>
      </c>
      <c r="K4800" s="43">
        <v>5</v>
      </c>
      <c r="L4800" s="43">
        <v>1</v>
      </c>
      <c r="M4800" s="43">
        <v>0</v>
      </c>
      <c r="N4800" s="49">
        <v>1</v>
      </c>
      <c r="O4800" s="43" t="str">
        <f>Cal_051922a!$E$2</f>
        <v>Cal_051922a</v>
      </c>
      <c r="P4800" s="50">
        <f>Cal_051922a!$Q$3</f>
        <v>1.8382409380942635</v>
      </c>
      <c r="Q4800" s="50">
        <f>Cal_051922a!$R$3</f>
        <v>0.56187208580813652</v>
      </c>
      <c r="R4800" s="46">
        <v>63.77</v>
      </c>
      <c r="S4800" s="46">
        <v>42.31</v>
      </c>
      <c r="T4800" s="178">
        <f t="shared" si="1466"/>
        <v>0.66699999999999993</v>
      </c>
      <c r="U4800" s="79">
        <f t="shared" si="1452"/>
        <v>63.103000000000002</v>
      </c>
      <c r="V4800" s="79">
        <f t="shared" si="1453"/>
        <v>41.643000000000001</v>
      </c>
      <c r="W4800" s="465">
        <f t="shared" si="1454"/>
        <v>0.45590331200914075</v>
      </c>
      <c r="X4800" s="465">
        <f t="shared" si="1455"/>
        <v>0.28566968205947252</v>
      </c>
      <c r="Y4800" s="43">
        <f>Cal_051922a!$A$3</f>
        <v>20220519</v>
      </c>
      <c r="Z4800" s="86" t="s">
        <v>1607</v>
      </c>
      <c r="AA4800" s="43">
        <v>20221205</v>
      </c>
      <c r="AE4800" s="689" t="s">
        <v>1250</v>
      </c>
      <c r="AF4800" s="130">
        <v>1</v>
      </c>
      <c r="AG4800" s="130" t="s">
        <v>1634</v>
      </c>
      <c r="AH4800"/>
    </row>
    <row r="4801" spans="1:35" x14ac:dyDescent="0.2">
      <c r="A4801" t="s">
        <v>1473</v>
      </c>
      <c r="B4801" s="45">
        <v>20220219</v>
      </c>
      <c r="C4801" s="142" t="s">
        <v>69</v>
      </c>
      <c r="D4801" s="107">
        <v>13</v>
      </c>
      <c r="E4801" s="107">
        <v>10</v>
      </c>
      <c r="H4801" s="107" t="s">
        <v>10</v>
      </c>
      <c r="I4801" s="107">
        <v>290</v>
      </c>
      <c r="J4801" s="107">
        <v>10</v>
      </c>
      <c r="K4801" s="43">
        <v>5</v>
      </c>
      <c r="L4801" s="43">
        <v>1</v>
      </c>
      <c r="M4801" s="43">
        <v>0</v>
      </c>
      <c r="N4801" s="49">
        <v>1</v>
      </c>
      <c r="O4801" s="43" t="str">
        <f>Cal_051922a!$E$2</f>
        <v>Cal_051922a</v>
      </c>
      <c r="P4801" s="50">
        <f>Cal_051922a!$Q$3</f>
        <v>1.8382409380942635</v>
      </c>
      <c r="Q4801" s="50">
        <f>Cal_051922a!$R$3</f>
        <v>0.56187208580813652</v>
      </c>
      <c r="R4801" s="46">
        <v>29.24</v>
      </c>
      <c r="S4801" s="46">
        <v>20.7</v>
      </c>
      <c r="T4801" s="50">
        <f>AVERAGE(0.653, 0.604, 0.527, 0.359, 0.519, 0.575)</f>
        <v>0.53949999999999998</v>
      </c>
      <c r="U4801" s="79">
        <f t="shared" si="1452"/>
        <v>28.700499999999998</v>
      </c>
      <c r="V4801" s="79">
        <f t="shared" si="1453"/>
        <v>20.160499999999999</v>
      </c>
      <c r="W4801" s="465">
        <f t="shared" si="1454"/>
        <v>0.18142657430373077</v>
      </c>
      <c r="X4801" s="465">
        <f t="shared" si="1455"/>
        <v>0.17758892282472483</v>
      </c>
      <c r="Y4801" s="82">
        <f>Cal_051922a!$A$3</f>
        <v>20220519</v>
      </c>
      <c r="Z4801" s="48" t="s">
        <v>2038</v>
      </c>
      <c r="AA4801" s="43">
        <v>20230220</v>
      </c>
      <c r="AE4801" s="689" t="s">
        <v>1250</v>
      </c>
      <c r="AF4801" s="130">
        <v>1</v>
      </c>
      <c r="AH4801"/>
    </row>
    <row r="4802" spans="1:35" x14ac:dyDescent="0.2">
      <c r="A4802" t="s">
        <v>1473</v>
      </c>
      <c r="B4802" s="45">
        <v>20220219</v>
      </c>
      <c r="C4802" s="142" t="s">
        <v>69</v>
      </c>
      <c r="D4802" s="107">
        <v>13</v>
      </c>
      <c r="E4802" s="107">
        <v>10</v>
      </c>
      <c r="H4802" s="107" t="s">
        <v>11</v>
      </c>
      <c r="I4802" s="107">
        <v>290</v>
      </c>
      <c r="J4802" s="107">
        <v>10</v>
      </c>
      <c r="K4802" s="43">
        <v>5</v>
      </c>
      <c r="L4802" s="43">
        <v>1</v>
      </c>
      <c r="M4802" s="43">
        <v>0</v>
      </c>
      <c r="N4802" s="49">
        <v>1</v>
      </c>
      <c r="O4802" s="43" t="str">
        <f>Cal_051922a!$E$2</f>
        <v>Cal_051922a</v>
      </c>
      <c r="P4802" s="50">
        <f>Cal_051922a!$Q$3</f>
        <v>1.8382409380942635</v>
      </c>
      <c r="Q4802" s="50">
        <f>Cal_051922a!$R$3</f>
        <v>0.56187208580813652</v>
      </c>
      <c r="R4802" s="46">
        <v>31.13</v>
      </c>
      <c r="S4802" s="46">
        <v>21.65</v>
      </c>
      <c r="T4802" s="50">
        <f>AVERAGE(1.019, 0.879, 0.893, 0.916,0.713,0.709,0.919)</f>
        <v>0.86399999999999999</v>
      </c>
      <c r="U4802" s="79">
        <f t="shared" si="1452"/>
        <v>30.265999999999998</v>
      </c>
      <c r="V4802" s="79">
        <f t="shared" si="1453"/>
        <v>20.785999999999998</v>
      </c>
      <c r="W4802" s="465">
        <f t="shared" si="1454"/>
        <v>0.20139624407486742</v>
      </c>
      <c r="X4802" s="465">
        <f t="shared" si="1455"/>
        <v>0.16875807369066806</v>
      </c>
      <c r="Y4802" s="82">
        <f>Cal_051922a!$A$3</f>
        <v>20220519</v>
      </c>
      <c r="Z4802" s="48" t="s">
        <v>2026</v>
      </c>
      <c r="AA4802" s="43">
        <v>20230217</v>
      </c>
      <c r="AE4802" s="689" t="s">
        <v>1250</v>
      </c>
      <c r="AF4802" s="130">
        <v>1</v>
      </c>
      <c r="AH4802"/>
    </row>
    <row r="4803" spans="1:35" s="82" customFormat="1" x14ac:dyDescent="0.2">
      <c r="A4803" s="155" t="s">
        <v>1473</v>
      </c>
      <c r="B4803" s="81">
        <v>20220219</v>
      </c>
      <c r="C4803" s="280" t="s">
        <v>69</v>
      </c>
      <c r="D4803" s="126">
        <v>13</v>
      </c>
      <c r="E4803" s="126">
        <v>10</v>
      </c>
      <c r="F4803" s="107"/>
      <c r="G4803" s="107"/>
      <c r="H4803" s="126" t="s">
        <v>10</v>
      </c>
      <c r="I4803" s="126">
        <v>293</v>
      </c>
      <c r="J4803" s="126">
        <v>5</v>
      </c>
      <c r="K4803" s="82">
        <v>5</v>
      </c>
      <c r="L4803" s="82">
        <v>1</v>
      </c>
      <c r="M4803" s="82">
        <v>0</v>
      </c>
      <c r="N4803" s="83">
        <v>1</v>
      </c>
      <c r="O4803" s="82" t="str">
        <f>Cal_051922a!$E$2</f>
        <v>Cal_051922a</v>
      </c>
      <c r="P4803" s="158">
        <f>Cal_051922a!$Q$3</f>
        <v>1.8382409380942635</v>
      </c>
      <c r="Q4803" s="158">
        <f>Cal_051922a!$R$3</f>
        <v>0.56187208580813652</v>
      </c>
      <c r="R4803" s="84">
        <v>36.28</v>
      </c>
      <c r="S4803" s="84">
        <v>21.43</v>
      </c>
      <c r="T4803" s="158">
        <f t="shared" ref="T4803:T4806" si="1467">AVERAGE(0.984, 0.838, 0.991)</f>
        <v>0.93766666666666676</v>
      </c>
      <c r="U4803" s="125">
        <f t="shared" si="1452"/>
        <v>35.342333333333336</v>
      </c>
      <c r="V4803" s="125">
        <f t="shared" si="1453"/>
        <v>20.492333333333335</v>
      </c>
      <c r="W4803" s="459">
        <f t="shared" si="1454"/>
        <v>0.31224814054680106</v>
      </c>
      <c r="X4803" s="459">
        <f t="shared" si="1455"/>
        <v>4.8940169562645762E-2</v>
      </c>
      <c r="Y4803" s="699">
        <v>20220519</v>
      </c>
      <c r="Z4803" s="700" t="s">
        <v>1535</v>
      </c>
      <c r="AA4803" s="701">
        <v>20220817</v>
      </c>
      <c r="AB4803" s="48"/>
      <c r="AC4803" s="43"/>
      <c r="AD4803" s="43"/>
      <c r="AE4803" s="689" t="s">
        <v>1250</v>
      </c>
      <c r="AF4803" s="567">
        <v>1</v>
      </c>
      <c r="AG4803" s="130" t="s">
        <v>1634</v>
      </c>
      <c r="AH4803" s="153" t="s">
        <v>244</v>
      </c>
      <c r="AI4803" s="412" t="s">
        <v>1532</v>
      </c>
    </row>
    <row r="4804" spans="1:35" s="82" customFormat="1" x14ac:dyDescent="0.2">
      <c r="A4804" s="155" t="s">
        <v>1473</v>
      </c>
      <c r="B4804" s="81">
        <v>20220219</v>
      </c>
      <c r="C4804" s="280" t="s">
        <v>69</v>
      </c>
      <c r="D4804" s="126">
        <v>13</v>
      </c>
      <c r="E4804" s="126">
        <v>10</v>
      </c>
      <c r="F4804" s="107"/>
      <c r="G4804" s="107"/>
      <c r="H4804" s="126" t="s">
        <v>11</v>
      </c>
      <c r="I4804" s="126">
        <v>293</v>
      </c>
      <c r="J4804" s="126">
        <v>5</v>
      </c>
      <c r="K4804" s="82">
        <v>5</v>
      </c>
      <c r="L4804" s="82">
        <v>1</v>
      </c>
      <c r="M4804" s="82">
        <v>0</v>
      </c>
      <c r="N4804" s="83">
        <v>1</v>
      </c>
      <c r="O4804" s="82" t="str">
        <f>Cal_051922a!$E$2</f>
        <v>Cal_051922a</v>
      </c>
      <c r="P4804" s="158">
        <f>Cal_051922a!$Q$3</f>
        <v>1.8382409380942635</v>
      </c>
      <c r="Q4804" s="158">
        <f>Cal_051922a!$R$3</f>
        <v>0.56187208580813652</v>
      </c>
      <c r="R4804" s="84">
        <v>32.33</v>
      </c>
      <c r="S4804" s="84">
        <v>19.440000000000001</v>
      </c>
      <c r="T4804" s="158">
        <f t="shared" si="1467"/>
        <v>0.93766666666666676</v>
      </c>
      <c r="U4804" s="125">
        <f t="shared" si="1452"/>
        <v>31.392333333333333</v>
      </c>
      <c r="V4804" s="125">
        <f t="shared" si="1453"/>
        <v>18.502333333333336</v>
      </c>
      <c r="W4804" s="459">
        <f t="shared" si="1454"/>
        <v>0.27103559135678551</v>
      </c>
      <c r="X4804" s="459">
        <f t="shared" si="1455"/>
        <v>5.5077906849780603E-2</v>
      </c>
      <c r="Y4804" s="699">
        <v>20220519</v>
      </c>
      <c r="Z4804" s="700" t="s">
        <v>1535</v>
      </c>
      <c r="AA4804" s="701">
        <v>20220817</v>
      </c>
      <c r="AB4804" s="48"/>
      <c r="AC4804" s="43"/>
      <c r="AD4804" s="43"/>
      <c r="AE4804" s="689" t="s">
        <v>1250</v>
      </c>
      <c r="AF4804" s="567">
        <v>1</v>
      </c>
      <c r="AG4804" s="130" t="s">
        <v>1634</v>
      </c>
      <c r="AH4804" s="153" t="s">
        <v>245</v>
      </c>
      <c r="AI4804" s="412" t="s">
        <v>1532</v>
      </c>
    </row>
    <row r="4805" spans="1:35" s="372" customFormat="1" x14ac:dyDescent="0.2">
      <c r="A4805" s="371" t="s">
        <v>1473</v>
      </c>
      <c r="B4805" s="462">
        <v>20220219</v>
      </c>
      <c r="C4805" s="623" t="s">
        <v>69</v>
      </c>
      <c r="D4805" s="373">
        <v>13</v>
      </c>
      <c r="E4805" s="373">
        <v>10</v>
      </c>
      <c r="F4805" s="107"/>
      <c r="G4805" s="107"/>
      <c r="H4805" s="373" t="s">
        <v>10</v>
      </c>
      <c r="I4805" s="373">
        <v>551</v>
      </c>
      <c r="J4805" s="373">
        <v>20</v>
      </c>
      <c r="K4805" s="372">
        <v>5</v>
      </c>
      <c r="L4805" s="372">
        <v>1</v>
      </c>
      <c r="M4805" s="372">
        <v>0</v>
      </c>
      <c r="N4805" s="375">
        <v>1</v>
      </c>
      <c r="O4805" s="82" t="str">
        <f>Cal_051922a!$E$2</f>
        <v>Cal_051922a</v>
      </c>
      <c r="P4805" s="158">
        <f>Cal_051922a!$Q$3</f>
        <v>1.8382409380942635</v>
      </c>
      <c r="Q4805" s="158">
        <f>Cal_051922a!$R$3</f>
        <v>0.56187208580813652</v>
      </c>
      <c r="R4805" s="376">
        <v>37.03</v>
      </c>
      <c r="S4805" s="376">
        <v>20.91</v>
      </c>
      <c r="T4805" s="158">
        <f t="shared" si="1467"/>
        <v>0.93766666666666676</v>
      </c>
      <c r="U4805" s="378">
        <f t="shared" si="1452"/>
        <v>36.092333333333336</v>
      </c>
      <c r="V4805" s="378">
        <f t="shared" si="1453"/>
        <v>19.972333333333335</v>
      </c>
      <c r="W4805" s="464">
        <f t="shared" si="1454"/>
        <v>0.18024136433971036</v>
      </c>
      <c r="X4805" s="464">
        <f t="shared" si="1455"/>
        <v>6.9505568214422867E-3</v>
      </c>
      <c r="Y4805" s="699">
        <v>20220519</v>
      </c>
      <c r="Z4805" s="700" t="s">
        <v>1535</v>
      </c>
      <c r="AA4805" s="701">
        <v>20220817</v>
      </c>
      <c r="AB4805" s="48"/>
      <c r="AC4805" s="43"/>
      <c r="AD4805" s="43"/>
      <c r="AE4805" s="689" t="s">
        <v>1250</v>
      </c>
      <c r="AF4805" s="628">
        <v>1</v>
      </c>
      <c r="AG4805" s="130" t="s">
        <v>1634</v>
      </c>
      <c r="AH4805" s="412" t="s">
        <v>1932</v>
      </c>
      <c r="AI4805" s="412" t="s">
        <v>1532</v>
      </c>
    </row>
    <row r="4806" spans="1:35" s="372" customFormat="1" x14ac:dyDescent="0.2">
      <c r="A4806" s="371" t="s">
        <v>1473</v>
      </c>
      <c r="B4806" s="462">
        <v>20220219</v>
      </c>
      <c r="C4806" s="623" t="s">
        <v>69</v>
      </c>
      <c r="D4806" s="373">
        <v>13</v>
      </c>
      <c r="E4806" s="373">
        <v>10</v>
      </c>
      <c r="F4806" s="107"/>
      <c r="G4806" s="107"/>
      <c r="H4806" s="373" t="s">
        <v>11</v>
      </c>
      <c r="I4806" s="373">
        <v>551</v>
      </c>
      <c r="J4806" s="373">
        <v>20</v>
      </c>
      <c r="K4806" s="372">
        <v>5</v>
      </c>
      <c r="L4806" s="372">
        <v>1</v>
      </c>
      <c r="M4806" s="372">
        <v>0</v>
      </c>
      <c r="N4806" s="375">
        <v>1</v>
      </c>
      <c r="O4806" s="82" t="str">
        <f>Cal_051922a!$E$2</f>
        <v>Cal_051922a</v>
      </c>
      <c r="P4806" s="158">
        <f>Cal_051922a!$Q$3</f>
        <v>1.8382409380942635</v>
      </c>
      <c r="Q4806" s="158">
        <f>Cal_051922a!$R$3</f>
        <v>0.56187208580813652</v>
      </c>
      <c r="R4806" s="376">
        <v>20.75</v>
      </c>
      <c r="S4806" s="376">
        <v>11.81</v>
      </c>
      <c r="T4806" s="158">
        <f t="shared" si="1467"/>
        <v>0.93766666666666676</v>
      </c>
      <c r="U4806" s="378">
        <f t="shared" si="1452"/>
        <v>19.812333333333335</v>
      </c>
      <c r="V4806" s="378">
        <f t="shared" si="1453"/>
        <v>10.872333333333334</v>
      </c>
      <c r="W4806" s="464">
        <f t="shared" si="1454"/>
        <v>9.9960161116439863E-2</v>
      </c>
      <c r="X4806" s="464">
        <f t="shared" si="1455"/>
        <v>1.9414509888610459E-3</v>
      </c>
      <c r="Y4806" s="699">
        <v>20220519</v>
      </c>
      <c r="Z4806" s="700" t="s">
        <v>1535</v>
      </c>
      <c r="AA4806" s="701">
        <v>20220817</v>
      </c>
      <c r="AB4806" s="48"/>
      <c r="AC4806" s="43"/>
      <c r="AD4806" s="43"/>
      <c r="AE4806" s="689" t="s">
        <v>1250</v>
      </c>
      <c r="AF4806" s="628">
        <v>1</v>
      </c>
      <c r="AG4806" s="130" t="s">
        <v>1634</v>
      </c>
      <c r="AH4806" s="412" t="s">
        <v>1933</v>
      </c>
      <c r="AI4806" s="412" t="s">
        <v>1532</v>
      </c>
    </row>
    <row r="4807" spans="1:35" x14ac:dyDescent="0.2">
      <c r="A4807" t="s">
        <v>1473</v>
      </c>
      <c r="B4807" s="45">
        <v>20220219</v>
      </c>
      <c r="C4807" s="142" t="s">
        <v>69</v>
      </c>
      <c r="D4807" s="107">
        <v>13</v>
      </c>
      <c r="E4807" s="107">
        <v>14</v>
      </c>
      <c r="H4807" s="107" t="s">
        <v>10</v>
      </c>
      <c r="I4807" s="107">
        <v>290</v>
      </c>
      <c r="J4807" s="107">
        <v>0</v>
      </c>
      <c r="K4807" s="43">
        <v>5</v>
      </c>
      <c r="L4807" s="43">
        <v>1</v>
      </c>
      <c r="M4807" s="43">
        <v>0</v>
      </c>
      <c r="N4807" s="49">
        <v>1</v>
      </c>
      <c r="O4807" s="43" t="str">
        <f>Cal_051922a!$E$2</f>
        <v>Cal_051922a</v>
      </c>
      <c r="P4807" s="50">
        <f>Cal_051922a!$Q$3</f>
        <v>1.8382409380942635</v>
      </c>
      <c r="Q4807" s="50">
        <f>Cal_051922a!$R$3</f>
        <v>0.56187208580813652</v>
      </c>
      <c r="R4807" s="46">
        <v>148.80000000000001</v>
      </c>
      <c r="S4807" s="46">
        <v>90.75</v>
      </c>
      <c r="T4807" s="178">
        <f t="shared" ref="T4807:T4808" si="1468">AVERAGE(0.512,0.813,0.554,0.631,0.761,0.731)</f>
        <v>0.66699999999999993</v>
      </c>
      <c r="U4807" s="79">
        <f t="shared" si="1452"/>
        <v>148.13300000000001</v>
      </c>
      <c r="V4807" s="79">
        <f t="shared" si="1453"/>
        <v>90.082999999999998</v>
      </c>
      <c r="W4807" s="465">
        <f t="shared" si="1454"/>
        <v>1.2332333300154066</v>
      </c>
      <c r="X4807" s="465">
        <f t="shared" si="1455"/>
        <v>0.37095272825808201</v>
      </c>
      <c r="Y4807" s="43">
        <f>Cal_051922a!$A$3</f>
        <v>20220519</v>
      </c>
      <c r="Z4807" s="86" t="s">
        <v>1607</v>
      </c>
      <c r="AA4807" s="43">
        <v>20221205</v>
      </c>
      <c r="AE4807" s="689" t="s">
        <v>1250</v>
      </c>
      <c r="AF4807" s="130">
        <v>1</v>
      </c>
      <c r="AG4807" s="130" t="s">
        <v>1634</v>
      </c>
      <c r="AH4807"/>
    </row>
    <row r="4808" spans="1:35" x14ac:dyDescent="0.2">
      <c r="A4808" t="s">
        <v>1473</v>
      </c>
      <c r="B4808" s="45">
        <v>20220219</v>
      </c>
      <c r="C4808" s="142" t="s">
        <v>69</v>
      </c>
      <c r="D4808" s="107">
        <v>13</v>
      </c>
      <c r="E4808" s="107">
        <v>14</v>
      </c>
      <c r="H4808" s="107" t="s">
        <v>11</v>
      </c>
      <c r="I4808" s="107">
        <v>290</v>
      </c>
      <c r="J4808" s="107">
        <v>0</v>
      </c>
      <c r="K4808" s="43">
        <v>5</v>
      </c>
      <c r="L4808" s="43">
        <v>1</v>
      </c>
      <c r="M4808" s="43">
        <v>0</v>
      </c>
      <c r="N4808" s="49">
        <v>1</v>
      </c>
      <c r="O4808" s="43" t="str">
        <f>Cal_051922a!$E$2</f>
        <v>Cal_051922a</v>
      </c>
      <c r="P4808" s="50">
        <f>Cal_051922a!$Q$3</f>
        <v>1.8382409380942635</v>
      </c>
      <c r="Q4808" s="50">
        <f>Cal_051922a!$R$3</f>
        <v>0.56187208580813652</v>
      </c>
      <c r="R4808" s="46">
        <v>157.19999999999999</v>
      </c>
      <c r="S4808" s="46">
        <v>97.81</v>
      </c>
      <c r="T4808" s="178">
        <f t="shared" si="1468"/>
        <v>0.66699999999999993</v>
      </c>
      <c r="U4808" s="79">
        <f t="shared" si="1452"/>
        <v>156.53299999999999</v>
      </c>
      <c r="V4808" s="79">
        <f t="shared" si="1453"/>
        <v>97.143000000000001</v>
      </c>
      <c r="W4808" s="465">
        <f t="shared" si="1454"/>
        <v>1.2617007316040478</v>
      </c>
      <c r="X4808" s="465">
        <f t="shared" si="1455"/>
        <v>0.46820886575462717</v>
      </c>
      <c r="Y4808" s="43">
        <f>Cal_051922a!$A$3</f>
        <v>20220519</v>
      </c>
      <c r="Z4808" s="86" t="s">
        <v>1607</v>
      </c>
      <c r="AA4808" s="43">
        <v>20221205</v>
      </c>
      <c r="AE4808" s="689" t="s">
        <v>1250</v>
      </c>
      <c r="AF4808" s="130">
        <v>1</v>
      </c>
      <c r="AG4808" s="130" t="s">
        <v>1634</v>
      </c>
      <c r="AH4808"/>
    </row>
    <row r="4809" spans="1:35" s="82" customFormat="1" x14ac:dyDescent="0.2">
      <c r="A4809" s="155" t="s">
        <v>1473</v>
      </c>
      <c r="B4809" s="81">
        <v>20220219</v>
      </c>
      <c r="C4809" s="280" t="s">
        <v>69</v>
      </c>
      <c r="D4809" s="126">
        <v>13</v>
      </c>
      <c r="E4809" s="126">
        <v>14</v>
      </c>
      <c r="F4809" s="107"/>
      <c r="G4809" s="107"/>
      <c r="H4809" s="126" t="s">
        <v>10</v>
      </c>
      <c r="I4809" s="126">
        <v>293</v>
      </c>
      <c r="J4809" s="126">
        <v>5</v>
      </c>
      <c r="K4809" s="82">
        <v>5</v>
      </c>
      <c r="L4809" s="82">
        <v>1</v>
      </c>
      <c r="M4809" s="82">
        <v>0</v>
      </c>
      <c r="N4809" s="83">
        <v>1</v>
      </c>
      <c r="O4809" s="82" t="str">
        <f>Cal_051922a!$E$2</f>
        <v>Cal_051922a</v>
      </c>
      <c r="P4809" s="158">
        <f>Cal_051922a!$Q$3</f>
        <v>1.8382409380942635</v>
      </c>
      <c r="Q4809" s="158">
        <f>Cal_051922a!$R$3</f>
        <v>0.56187208580813652</v>
      </c>
      <c r="R4809" s="84">
        <v>102.4</v>
      </c>
      <c r="S4809" s="84">
        <v>61.39</v>
      </c>
      <c r="T4809" s="158">
        <f t="shared" ref="T4809" si="1469">AVERAGE(0.762, 0.717, 0.571, 0.932, 0.547, 0.855)</f>
        <v>0.73066666666666669</v>
      </c>
      <c r="U4809" s="125">
        <f t="shared" si="1452"/>
        <v>101.66933333333334</v>
      </c>
      <c r="V4809" s="125">
        <f t="shared" si="1453"/>
        <v>60.659333333333336</v>
      </c>
      <c r="W4809" s="459">
        <f t="shared" si="1454"/>
        <v>0.86230951136864054</v>
      </c>
      <c r="X4809" s="459">
        <f t="shared" si="1455"/>
        <v>0.20684360763679066</v>
      </c>
      <c r="Y4809" s="82">
        <f>Cal_051922a!$A$3</f>
        <v>20220519</v>
      </c>
      <c r="Z4809" s="694" t="s">
        <v>1542</v>
      </c>
      <c r="AA4809" s="372">
        <v>20220818</v>
      </c>
      <c r="AB4809" s="48"/>
      <c r="AC4809" s="43"/>
      <c r="AD4809" s="43"/>
      <c r="AE4809" s="689" t="s">
        <v>1250</v>
      </c>
      <c r="AF4809" s="567">
        <v>1</v>
      </c>
      <c r="AG4809" s="130" t="s">
        <v>1634</v>
      </c>
      <c r="AH4809" s="153" t="s">
        <v>242</v>
      </c>
      <c r="AI4809" s="155"/>
    </row>
    <row r="4810" spans="1:35" s="82" customFormat="1" x14ac:dyDescent="0.2">
      <c r="A4810" s="155" t="s">
        <v>1473</v>
      </c>
      <c r="B4810" s="81">
        <v>20220219</v>
      </c>
      <c r="C4810" s="280" t="s">
        <v>69</v>
      </c>
      <c r="D4810" s="126">
        <v>13</v>
      </c>
      <c r="E4810" s="126">
        <v>14</v>
      </c>
      <c r="F4810" s="107"/>
      <c r="G4810" s="107"/>
      <c r="H4810" s="126" t="s">
        <v>11</v>
      </c>
      <c r="I4810" s="126">
        <v>294</v>
      </c>
      <c r="J4810" s="126">
        <v>5</v>
      </c>
      <c r="K4810" s="82">
        <v>5</v>
      </c>
      <c r="L4810" s="82">
        <v>1</v>
      </c>
      <c r="M4810" s="82">
        <v>0</v>
      </c>
      <c r="N4810" s="83">
        <v>1</v>
      </c>
      <c r="O4810" s="82" t="str">
        <f>Cal_051922a!$E$2</f>
        <v>Cal_051922a</v>
      </c>
      <c r="P4810" s="158">
        <f>Cal_051922a!$Q$3</f>
        <v>1.8382409380942635</v>
      </c>
      <c r="Q4810" s="158">
        <f>Cal_051922a!$R$3</f>
        <v>0.56187208580813652</v>
      </c>
      <c r="R4810" s="84">
        <v>97.16</v>
      </c>
      <c r="S4810" s="84">
        <v>55.58</v>
      </c>
      <c r="T4810" s="158">
        <f t="shared" ref="T4810" si="1470">AVERAGE(0.984, 0.838, 0.991)</f>
        <v>0.93766666666666676</v>
      </c>
      <c r="U4810" s="125">
        <f t="shared" si="1452"/>
        <v>96.222333333333324</v>
      </c>
      <c r="V4810" s="125">
        <f t="shared" si="1453"/>
        <v>54.642333333333333</v>
      </c>
      <c r="W4810" s="459">
        <f t="shared" si="1454"/>
        <v>0.87132100171631133</v>
      </c>
      <c r="X4810" s="459">
        <f t="shared" si="1455"/>
        <v>8.8503430196901572E-2</v>
      </c>
      <c r="Y4810" s="699">
        <v>20220519</v>
      </c>
      <c r="Z4810" s="700" t="s">
        <v>1535</v>
      </c>
      <c r="AA4810" s="701">
        <v>20220817</v>
      </c>
      <c r="AB4810" s="48"/>
      <c r="AC4810" s="43"/>
      <c r="AD4810" s="43"/>
      <c r="AE4810" s="689" t="s">
        <v>1250</v>
      </c>
      <c r="AF4810" s="567">
        <v>1</v>
      </c>
      <c r="AG4810" s="130" t="s">
        <v>1634</v>
      </c>
      <c r="AH4810" s="153" t="s">
        <v>243</v>
      </c>
      <c r="AI4810" s="412" t="s">
        <v>1532</v>
      </c>
    </row>
    <row r="4811" spans="1:35" s="372" customFormat="1" x14ac:dyDescent="0.2">
      <c r="A4811" s="371" t="s">
        <v>1473</v>
      </c>
      <c r="B4811" s="462">
        <v>20220219</v>
      </c>
      <c r="C4811" s="623" t="s">
        <v>69</v>
      </c>
      <c r="D4811" s="373">
        <v>13</v>
      </c>
      <c r="E4811" s="373">
        <v>14</v>
      </c>
      <c r="F4811" s="107"/>
      <c r="G4811" s="107"/>
      <c r="H4811" s="373" t="s">
        <v>10</v>
      </c>
      <c r="I4811" s="373">
        <v>550</v>
      </c>
      <c r="J4811" s="373">
        <v>20</v>
      </c>
      <c r="K4811" s="372">
        <v>5</v>
      </c>
      <c r="L4811" s="372">
        <v>1</v>
      </c>
      <c r="M4811" s="372">
        <v>0</v>
      </c>
      <c r="N4811" s="375">
        <v>1</v>
      </c>
      <c r="O4811" s="82" t="str">
        <f>Cal_051922a!$E$2</f>
        <v>Cal_051922a</v>
      </c>
      <c r="P4811" s="158">
        <f>Cal_051922a!$Q$3</f>
        <v>1.8382409380942635</v>
      </c>
      <c r="Q4811" s="158">
        <f>Cal_051922a!$R$3</f>
        <v>0.56187208580813652</v>
      </c>
      <c r="R4811" s="376">
        <v>150.6</v>
      </c>
      <c r="S4811" s="376">
        <v>86.82</v>
      </c>
      <c r="T4811" s="158">
        <f t="shared" ref="T4811:T4812" si="1471">AVERAGE(0.762, 0.717, 0.571, 0.932, 0.547, 0.855)</f>
        <v>0.73066666666666669</v>
      </c>
      <c r="U4811" s="378">
        <f t="shared" si="1452"/>
        <v>149.86933333333332</v>
      </c>
      <c r="V4811" s="378">
        <f t="shared" si="1453"/>
        <v>86.089333333333329</v>
      </c>
      <c r="W4811" s="464">
        <f t="shared" si="1454"/>
        <v>0.71443521474061411</v>
      </c>
      <c r="X4811" s="464">
        <f t="shared" si="1455"/>
        <v>9.390940091835509E-2</v>
      </c>
      <c r="Y4811" s="82">
        <f>Cal_051922a!$A$3</f>
        <v>20220519</v>
      </c>
      <c r="Z4811" s="694" t="s">
        <v>1542</v>
      </c>
      <c r="AA4811" s="372">
        <v>20220818</v>
      </c>
      <c r="AB4811" s="48"/>
      <c r="AC4811" s="43"/>
      <c r="AD4811" s="43"/>
      <c r="AE4811" s="689" t="s">
        <v>1250</v>
      </c>
      <c r="AF4811" s="628">
        <v>1</v>
      </c>
      <c r="AG4811" s="130" t="s">
        <v>1634</v>
      </c>
      <c r="AH4811" s="412" t="s">
        <v>208</v>
      </c>
      <c r="AI4811" s="371"/>
    </row>
    <row r="4812" spans="1:35" s="372" customFormat="1" x14ac:dyDescent="0.2">
      <c r="A4812" s="371" t="s">
        <v>1473</v>
      </c>
      <c r="B4812" s="462">
        <v>20220219</v>
      </c>
      <c r="C4812" s="623" t="s">
        <v>69</v>
      </c>
      <c r="D4812" s="373">
        <v>13</v>
      </c>
      <c r="E4812" s="373">
        <v>14</v>
      </c>
      <c r="F4812" s="107"/>
      <c r="G4812" s="107"/>
      <c r="H4812" s="373" t="s">
        <v>11</v>
      </c>
      <c r="I4812" s="373">
        <v>550</v>
      </c>
      <c r="J4812" s="373">
        <v>20</v>
      </c>
      <c r="K4812" s="372">
        <v>5</v>
      </c>
      <c r="L4812" s="372">
        <v>1</v>
      </c>
      <c r="M4812" s="372">
        <v>0</v>
      </c>
      <c r="N4812" s="375">
        <v>1</v>
      </c>
      <c r="O4812" s="82" t="str">
        <f>Cal_051922a!$E$2</f>
        <v>Cal_051922a</v>
      </c>
      <c r="P4812" s="158">
        <f>Cal_051922a!$Q$3</f>
        <v>1.8382409380942635</v>
      </c>
      <c r="Q4812" s="158">
        <f>Cal_051922a!$R$3</f>
        <v>0.56187208580813652</v>
      </c>
      <c r="R4812" s="376">
        <v>153</v>
      </c>
      <c r="S4812" s="376">
        <v>88.55</v>
      </c>
      <c r="T4812" s="158">
        <f t="shared" si="1471"/>
        <v>0.73066666666666669</v>
      </c>
      <c r="U4812" s="378">
        <f t="shared" si="1452"/>
        <v>152.26933333333332</v>
      </c>
      <c r="V4812" s="378">
        <f t="shared" si="1453"/>
        <v>87.819333333333333</v>
      </c>
      <c r="W4812" s="464">
        <f t="shared" si="1454"/>
        <v>0.72194025697761954</v>
      </c>
      <c r="X4812" s="464">
        <f t="shared" si="1455"/>
        <v>0.10264837092936353</v>
      </c>
      <c r="Y4812" s="82">
        <f>Cal_051922a!$A$3</f>
        <v>20220519</v>
      </c>
      <c r="Z4812" s="694" t="s">
        <v>1542</v>
      </c>
      <c r="AA4812" s="372">
        <v>20220818</v>
      </c>
      <c r="AB4812" s="48"/>
      <c r="AC4812" s="43"/>
      <c r="AD4812" s="43"/>
      <c r="AE4812" s="689" t="s">
        <v>1250</v>
      </c>
      <c r="AF4812" s="628">
        <v>1</v>
      </c>
      <c r="AG4812" s="130" t="s">
        <v>1634</v>
      </c>
      <c r="AH4812" s="412" t="s">
        <v>250</v>
      </c>
      <c r="AI4812" s="371"/>
    </row>
    <row r="4813" spans="1:35" x14ac:dyDescent="0.2">
      <c r="A4813" t="s">
        <v>1473</v>
      </c>
      <c r="B4813" s="45">
        <v>20220219</v>
      </c>
      <c r="C4813" s="142" t="s">
        <v>69</v>
      </c>
      <c r="D4813" s="107">
        <v>13</v>
      </c>
      <c r="E4813" s="107">
        <v>19</v>
      </c>
      <c r="H4813" s="107" t="s">
        <v>10</v>
      </c>
      <c r="I4813" s="107">
        <v>290</v>
      </c>
      <c r="J4813" s="107">
        <v>0</v>
      </c>
      <c r="K4813" s="43">
        <v>5</v>
      </c>
      <c r="L4813" s="43">
        <v>1</v>
      </c>
      <c r="M4813" s="43">
        <v>0</v>
      </c>
      <c r="N4813" s="49">
        <v>1</v>
      </c>
      <c r="O4813" s="43" t="str">
        <f>Cal_051922a!$E$2</f>
        <v>Cal_051922a</v>
      </c>
      <c r="P4813" s="50">
        <f>Cal_051922a!$Q$3</f>
        <v>1.8382409380942635</v>
      </c>
      <c r="Q4813" s="50">
        <f>Cal_051922a!$R$3</f>
        <v>0.56187208580813652</v>
      </c>
      <c r="R4813" s="46">
        <v>246.4</v>
      </c>
      <c r="S4813" s="46">
        <v>146.30000000000001</v>
      </c>
      <c r="T4813" s="178">
        <f t="shared" ref="T4813:T4814" si="1472">AVERAGE(0.512,0.813,0.554,0.631,0.761,0.731)</f>
        <v>0.66699999999999993</v>
      </c>
      <c r="U4813" s="79">
        <f t="shared" si="1452"/>
        <v>245.733</v>
      </c>
      <c r="V4813" s="79">
        <f t="shared" si="1453"/>
        <v>145.63300000000001</v>
      </c>
      <c r="W4813" s="465">
        <f t="shared" si="1454"/>
        <v>2.1265573873306143</v>
      </c>
      <c r="X4813" s="465">
        <f t="shared" si="1455"/>
        <v>0.46685566756923347</v>
      </c>
      <c r="Y4813" s="43">
        <f>Cal_051922a!$A$3</f>
        <v>20220519</v>
      </c>
      <c r="Z4813" s="86" t="s">
        <v>1607</v>
      </c>
      <c r="AA4813" s="43">
        <v>20221205</v>
      </c>
      <c r="AE4813" s="689" t="s">
        <v>1250</v>
      </c>
      <c r="AF4813" s="130">
        <v>1</v>
      </c>
      <c r="AG4813" s="130" t="s">
        <v>1634</v>
      </c>
      <c r="AH4813"/>
    </row>
    <row r="4814" spans="1:35" x14ac:dyDescent="0.2">
      <c r="A4814" t="s">
        <v>1473</v>
      </c>
      <c r="B4814" s="45">
        <v>20220219</v>
      </c>
      <c r="C4814" s="142" t="s">
        <v>69</v>
      </c>
      <c r="D4814" s="107">
        <v>13</v>
      </c>
      <c r="E4814" s="107">
        <v>19</v>
      </c>
      <c r="H4814" s="107" t="s">
        <v>11</v>
      </c>
      <c r="I4814" s="107">
        <v>290</v>
      </c>
      <c r="J4814" s="107">
        <v>0</v>
      </c>
      <c r="K4814" s="43">
        <v>5</v>
      </c>
      <c r="L4814" s="43">
        <v>1</v>
      </c>
      <c r="M4814" s="43">
        <v>0</v>
      </c>
      <c r="N4814" s="49">
        <v>1</v>
      </c>
      <c r="O4814" s="43" t="str">
        <f>Cal_051922a!$E$2</f>
        <v>Cal_051922a</v>
      </c>
      <c r="P4814" s="50">
        <f>Cal_051922a!$Q$3</f>
        <v>1.8382409380942635</v>
      </c>
      <c r="Q4814" s="50">
        <f>Cal_051922a!$R$3</f>
        <v>0.56187208580813652</v>
      </c>
      <c r="R4814" s="46">
        <v>206.4</v>
      </c>
      <c r="S4814" s="46">
        <v>127.4</v>
      </c>
      <c r="T4814" s="178">
        <f t="shared" si="1472"/>
        <v>0.66699999999999993</v>
      </c>
      <c r="U4814" s="79">
        <f t="shared" si="1452"/>
        <v>205.733</v>
      </c>
      <c r="V4814" s="79">
        <f t="shared" si="1453"/>
        <v>126.733</v>
      </c>
      <c r="W4814" s="465">
        <f t="shared" si="1454"/>
        <v>1.6783020339572283</v>
      </c>
      <c r="X4814" s="465">
        <f t="shared" si="1455"/>
        <v>0.57854233982222025</v>
      </c>
      <c r="Y4814" s="43">
        <f>Cal_051922a!$A$3</f>
        <v>20220519</v>
      </c>
      <c r="Z4814" s="86" t="s">
        <v>1607</v>
      </c>
      <c r="AA4814" s="43">
        <v>20221205</v>
      </c>
      <c r="AE4814" s="689" t="s">
        <v>1250</v>
      </c>
      <c r="AF4814" s="130">
        <v>1</v>
      </c>
      <c r="AG4814" s="130" t="s">
        <v>1634</v>
      </c>
      <c r="AH4814"/>
    </row>
    <row r="4815" spans="1:35" x14ac:dyDescent="0.2">
      <c r="A4815" t="s">
        <v>1473</v>
      </c>
      <c r="B4815" s="45">
        <v>20220219</v>
      </c>
      <c r="C4815" s="142" t="s">
        <v>69</v>
      </c>
      <c r="D4815" s="107">
        <v>13</v>
      </c>
      <c r="E4815" s="107">
        <v>19</v>
      </c>
      <c r="H4815" s="107" t="s">
        <v>10</v>
      </c>
      <c r="I4815" s="107">
        <v>290</v>
      </c>
      <c r="J4815" s="107">
        <v>10</v>
      </c>
      <c r="K4815" s="43">
        <v>5</v>
      </c>
      <c r="L4815" s="43">
        <v>1</v>
      </c>
      <c r="M4815" s="43">
        <v>0</v>
      </c>
      <c r="N4815" s="49">
        <v>1</v>
      </c>
      <c r="O4815" s="43" t="str">
        <f>Cal_051922a!$E$2</f>
        <v>Cal_051922a</v>
      </c>
      <c r="P4815" s="50">
        <f>Cal_051922a!$Q$3</f>
        <v>1.8382409380942635</v>
      </c>
      <c r="Q4815" s="50">
        <f>Cal_051922a!$R$3</f>
        <v>0.56187208580813652</v>
      </c>
      <c r="R4815" s="46">
        <v>70.319999999999993</v>
      </c>
      <c r="S4815" s="46">
        <v>46.79</v>
      </c>
      <c r="T4815" s="50">
        <f t="shared" ref="T4815:T4816" si="1473">AVERAGE(1.019, 0.879, 0.893, 0.916,0.713,0.709,0.919)</f>
        <v>0.86399999999999999</v>
      </c>
      <c r="U4815" s="79">
        <f t="shared" si="1452"/>
        <v>69.455999999999989</v>
      </c>
      <c r="V4815" s="79">
        <f t="shared" si="1453"/>
        <v>45.926000000000002</v>
      </c>
      <c r="W4815" s="465">
        <f t="shared" si="1454"/>
        <v>0.4998790741647286</v>
      </c>
      <c r="X4815" s="465">
        <f t="shared" si="1455"/>
        <v>0.3179650130911158</v>
      </c>
      <c r="Y4815" s="82">
        <f>Cal_051922a!$A$3</f>
        <v>20220519</v>
      </c>
      <c r="Z4815" s="48" t="s">
        <v>2026</v>
      </c>
      <c r="AA4815" s="43">
        <v>20230217</v>
      </c>
      <c r="AE4815" s="689" t="s">
        <v>1250</v>
      </c>
      <c r="AF4815" s="130">
        <v>1</v>
      </c>
      <c r="AH4815"/>
    </row>
    <row r="4816" spans="1:35" x14ac:dyDescent="0.2">
      <c r="A4816" t="s">
        <v>1473</v>
      </c>
      <c r="B4816" s="45">
        <v>20220219</v>
      </c>
      <c r="C4816" s="142" t="s">
        <v>69</v>
      </c>
      <c r="D4816" s="107">
        <v>13</v>
      </c>
      <c r="E4816" s="107">
        <v>19</v>
      </c>
      <c r="H4816" s="107" t="s">
        <v>11</v>
      </c>
      <c r="I4816" s="107">
        <v>290</v>
      </c>
      <c r="J4816" s="107">
        <v>10</v>
      </c>
      <c r="K4816" s="43">
        <v>5</v>
      </c>
      <c r="L4816" s="43">
        <v>1</v>
      </c>
      <c r="M4816" s="43">
        <v>0</v>
      </c>
      <c r="N4816" s="49">
        <v>1</v>
      </c>
      <c r="O4816" s="43" t="str">
        <f>Cal_051922a!$E$2</f>
        <v>Cal_051922a</v>
      </c>
      <c r="P4816" s="50">
        <f>Cal_051922a!$Q$3</f>
        <v>1.8382409380942635</v>
      </c>
      <c r="Q4816" s="50">
        <f>Cal_051922a!$R$3</f>
        <v>0.56187208580813652</v>
      </c>
      <c r="R4816" s="46">
        <v>67.010000000000005</v>
      </c>
      <c r="S4816" s="46">
        <v>45.14</v>
      </c>
      <c r="T4816" s="50">
        <f t="shared" si="1473"/>
        <v>0.86399999999999999</v>
      </c>
      <c r="U4816" s="79">
        <f t="shared" si="1452"/>
        <v>66.146000000000001</v>
      </c>
      <c r="V4816" s="79">
        <f t="shared" si="1453"/>
        <v>44.276000000000003</v>
      </c>
      <c r="W4816" s="465">
        <f t="shared" si="1454"/>
        <v>0.46461348712208334</v>
      </c>
      <c r="X4816" s="465">
        <f t="shared" si="1455"/>
        <v>0.3238476200359488</v>
      </c>
      <c r="Y4816" s="82">
        <f>Cal_051922a!$A$3</f>
        <v>20220519</v>
      </c>
      <c r="Z4816" s="48" t="s">
        <v>2026</v>
      </c>
      <c r="AA4816" s="43">
        <v>20230217</v>
      </c>
      <c r="AE4816" s="689" t="s">
        <v>1250</v>
      </c>
      <c r="AF4816" s="130">
        <v>1</v>
      </c>
      <c r="AH4816"/>
    </row>
    <row r="4817" spans="1:35" s="82" customFormat="1" x14ac:dyDescent="0.2">
      <c r="A4817" s="155" t="s">
        <v>1473</v>
      </c>
      <c r="B4817" s="81">
        <v>20220219</v>
      </c>
      <c r="C4817" s="280" t="s">
        <v>69</v>
      </c>
      <c r="D4817" s="126">
        <v>13</v>
      </c>
      <c r="E4817" s="126">
        <v>19</v>
      </c>
      <c r="F4817" s="107"/>
      <c r="G4817" s="107"/>
      <c r="H4817" s="126" t="s">
        <v>10</v>
      </c>
      <c r="I4817" s="126">
        <v>293</v>
      </c>
      <c r="J4817" s="126">
        <v>5</v>
      </c>
      <c r="K4817" s="82">
        <v>5</v>
      </c>
      <c r="L4817" s="82">
        <v>1</v>
      </c>
      <c r="M4817" s="82">
        <v>0</v>
      </c>
      <c r="N4817" s="83">
        <v>1</v>
      </c>
      <c r="O4817" s="82" t="str">
        <f>Cal_051922a!$E$2</f>
        <v>Cal_051922a</v>
      </c>
      <c r="P4817" s="158">
        <f>Cal_051922a!$Q$3</f>
        <v>1.8382409380942635</v>
      </c>
      <c r="Q4817" s="158">
        <f>Cal_051922a!$R$3</f>
        <v>0.56187208580813652</v>
      </c>
      <c r="R4817" s="84">
        <v>173</v>
      </c>
      <c r="S4817" s="84">
        <v>101.5</v>
      </c>
      <c r="T4817" s="158">
        <f t="shared" ref="T4817:T4820" si="1474">AVERAGE(0.762, 0.717, 0.571, 0.932, 0.547, 0.855)</f>
        <v>0.73066666666666669</v>
      </c>
      <c r="U4817" s="125">
        <f t="shared" si="1452"/>
        <v>172.26933333333332</v>
      </c>
      <c r="V4817" s="125">
        <f t="shared" si="1453"/>
        <v>100.76933333333334</v>
      </c>
      <c r="W4817" s="459">
        <f t="shared" si="1454"/>
        <v>1.5034169730031159</v>
      </c>
      <c r="X4817" s="459">
        <f t="shared" si="1455"/>
        <v>0.27269629948198648</v>
      </c>
      <c r="Y4817" s="82">
        <f>Cal_051922a!$A$3</f>
        <v>20220519</v>
      </c>
      <c r="Z4817" s="694" t="s">
        <v>1542</v>
      </c>
      <c r="AA4817" s="372">
        <v>20220818</v>
      </c>
      <c r="AB4817" s="48"/>
      <c r="AC4817" s="43"/>
      <c r="AD4817" s="43"/>
      <c r="AE4817" s="689" t="s">
        <v>1250</v>
      </c>
      <c r="AF4817" s="567">
        <v>1</v>
      </c>
      <c r="AG4817" s="130" t="s">
        <v>1634</v>
      </c>
      <c r="AH4817" s="153" t="s">
        <v>240</v>
      </c>
      <c r="AI4817" s="155"/>
    </row>
    <row r="4818" spans="1:35" s="82" customFormat="1" x14ac:dyDescent="0.2">
      <c r="A4818" s="155" t="s">
        <v>1473</v>
      </c>
      <c r="B4818" s="81">
        <v>20220219</v>
      </c>
      <c r="C4818" s="280" t="s">
        <v>69</v>
      </c>
      <c r="D4818" s="126">
        <v>13</v>
      </c>
      <c r="E4818" s="126">
        <v>19</v>
      </c>
      <c r="F4818" s="107"/>
      <c r="G4818" s="107"/>
      <c r="H4818" s="126" t="s">
        <v>11</v>
      </c>
      <c r="I4818" s="126">
        <v>293</v>
      </c>
      <c r="J4818" s="126">
        <v>5</v>
      </c>
      <c r="K4818" s="82">
        <v>5</v>
      </c>
      <c r="L4818" s="82">
        <v>1</v>
      </c>
      <c r="M4818" s="82">
        <v>0</v>
      </c>
      <c r="N4818" s="83">
        <v>1</v>
      </c>
      <c r="O4818" s="82" t="str">
        <f>Cal_051922a!$E$2</f>
        <v>Cal_051922a</v>
      </c>
      <c r="P4818" s="158">
        <f>Cal_051922a!$Q$3</f>
        <v>1.8382409380942635</v>
      </c>
      <c r="Q4818" s="158">
        <f>Cal_051922a!$R$3</f>
        <v>0.56187208580813652</v>
      </c>
      <c r="R4818" s="84">
        <v>131.30000000000001</v>
      </c>
      <c r="S4818" s="84">
        <v>77.53</v>
      </c>
      <c r="T4818" s="158">
        <f t="shared" si="1474"/>
        <v>0.73066666666666669</v>
      </c>
      <c r="U4818" s="125">
        <f t="shared" si="1452"/>
        <v>130.56933333333333</v>
      </c>
      <c r="V4818" s="125">
        <f t="shared" si="1453"/>
        <v>76.799333333333337</v>
      </c>
      <c r="W4818" s="459">
        <f t="shared" si="1454"/>
        <v>1.1306116173199658</v>
      </c>
      <c r="X4818" s="459">
        <f t="shared" si="1455"/>
        <v>0.22301761430480954</v>
      </c>
      <c r="Y4818" s="82">
        <f>Cal_051922a!$A$3</f>
        <v>20220519</v>
      </c>
      <c r="Z4818" s="694" t="s">
        <v>1542</v>
      </c>
      <c r="AA4818" s="372">
        <v>20220818</v>
      </c>
      <c r="AB4818" s="48"/>
      <c r="AC4818" s="43"/>
      <c r="AD4818" s="43"/>
      <c r="AE4818" s="689" t="s">
        <v>1250</v>
      </c>
      <c r="AF4818" s="567">
        <v>1</v>
      </c>
      <c r="AG4818" s="130" t="s">
        <v>1634</v>
      </c>
      <c r="AH4818" s="153" t="s">
        <v>241</v>
      </c>
      <c r="AI4818" s="155"/>
    </row>
    <row r="4819" spans="1:35" s="372" customFormat="1" x14ac:dyDescent="0.2">
      <c r="A4819" s="371" t="s">
        <v>1473</v>
      </c>
      <c r="B4819" s="462">
        <v>20220219</v>
      </c>
      <c r="C4819" s="623" t="s">
        <v>69</v>
      </c>
      <c r="D4819" s="373">
        <v>13</v>
      </c>
      <c r="E4819" s="373">
        <v>19</v>
      </c>
      <c r="F4819" s="107"/>
      <c r="G4819" s="107"/>
      <c r="H4819" s="373" t="s">
        <v>10</v>
      </c>
      <c r="I4819" s="373">
        <v>552</v>
      </c>
      <c r="J4819" s="373">
        <v>20</v>
      </c>
      <c r="K4819" s="372">
        <v>5</v>
      </c>
      <c r="L4819" s="372">
        <v>1</v>
      </c>
      <c r="M4819" s="372">
        <v>0</v>
      </c>
      <c r="N4819" s="375">
        <v>1</v>
      </c>
      <c r="O4819" s="82" t="str">
        <f>Cal_051922a!$E$2</f>
        <v>Cal_051922a</v>
      </c>
      <c r="P4819" s="158">
        <f>Cal_051922a!$Q$3</f>
        <v>1.8382409380942635</v>
      </c>
      <c r="Q4819" s="158">
        <f>Cal_051922a!$R$3</f>
        <v>0.56187208580813652</v>
      </c>
      <c r="R4819" s="376">
        <v>214.7</v>
      </c>
      <c r="S4819" s="376">
        <v>107</v>
      </c>
      <c r="T4819" s="158">
        <f t="shared" si="1474"/>
        <v>0.73066666666666669</v>
      </c>
      <c r="U4819" s="378">
        <f t="shared" si="1452"/>
        <v>213.96933333333331</v>
      </c>
      <c r="V4819" s="378">
        <f t="shared" si="1453"/>
        <v>106.26933333333334</v>
      </c>
      <c r="W4819" s="464">
        <f t="shared" si="1454"/>
        <v>1.2020364939136419</v>
      </c>
      <c r="X4819" s="464">
        <f t="shared" si="1455"/>
        <v>-0.20782501517085114</v>
      </c>
      <c r="Y4819" s="82">
        <f>Cal_051922a!$A$3</f>
        <v>20220519</v>
      </c>
      <c r="Z4819" s="694" t="s">
        <v>1542</v>
      </c>
      <c r="AA4819" s="372">
        <v>20220818</v>
      </c>
      <c r="AB4819" s="48"/>
      <c r="AC4819" s="43"/>
      <c r="AD4819" s="43"/>
      <c r="AE4819" s="689" t="s">
        <v>1250</v>
      </c>
      <c r="AF4819" s="628">
        <v>3</v>
      </c>
      <c r="AG4819" s="130" t="s">
        <v>1634</v>
      </c>
      <c r="AH4819" s="412" t="s">
        <v>1543</v>
      </c>
      <c r="AI4819" s="371"/>
    </row>
    <row r="4820" spans="1:35" s="610" customFormat="1" ht="13.5" thickBot="1" x14ac:dyDescent="0.25">
      <c r="A4820" s="613" t="s">
        <v>1473</v>
      </c>
      <c r="B4820" s="611">
        <v>20220219</v>
      </c>
      <c r="C4820" s="624" t="s">
        <v>69</v>
      </c>
      <c r="D4820" s="612">
        <v>13</v>
      </c>
      <c r="E4820" s="612">
        <v>19</v>
      </c>
      <c r="F4820" s="140"/>
      <c r="G4820" s="140"/>
      <c r="H4820" s="612" t="s">
        <v>11</v>
      </c>
      <c r="I4820" s="612">
        <v>550</v>
      </c>
      <c r="J4820" s="612">
        <v>20</v>
      </c>
      <c r="K4820" s="610">
        <v>5</v>
      </c>
      <c r="L4820" s="610">
        <v>1</v>
      </c>
      <c r="M4820" s="610">
        <v>0</v>
      </c>
      <c r="N4820" s="614">
        <v>1</v>
      </c>
      <c r="O4820" s="82" t="str">
        <f>Cal_051922a!$E$2</f>
        <v>Cal_051922a</v>
      </c>
      <c r="P4820" s="158">
        <f>Cal_051922a!$Q$3</f>
        <v>1.8382409380942635</v>
      </c>
      <c r="Q4820" s="158">
        <f>Cal_051922a!$R$3</f>
        <v>0.56187208580813652</v>
      </c>
      <c r="R4820" s="626">
        <v>241.1</v>
      </c>
      <c r="S4820" s="626">
        <v>140.4</v>
      </c>
      <c r="T4820" s="158">
        <f t="shared" si="1474"/>
        <v>0.73066666666666669</v>
      </c>
      <c r="U4820" s="378">
        <f t="shared" si="1452"/>
        <v>240.36933333333332</v>
      </c>
      <c r="V4820" s="378">
        <f t="shared" si="1453"/>
        <v>139.66933333333333</v>
      </c>
      <c r="W4820" s="464">
        <f t="shared" si="1454"/>
        <v>1.1279966466663505</v>
      </c>
      <c r="X4820" s="464">
        <f t="shared" si="1455"/>
        <v>0.18344286855827419</v>
      </c>
      <c r="Y4820" s="82">
        <f>Cal_051922a!$A$3</f>
        <v>20220519</v>
      </c>
      <c r="Z4820" s="694" t="s">
        <v>1542</v>
      </c>
      <c r="AA4820" s="372">
        <v>20220818</v>
      </c>
      <c r="AB4820" s="121"/>
      <c r="AC4820" s="115"/>
      <c r="AD4820" s="115"/>
      <c r="AE4820" s="689" t="s">
        <v>1250</v>
      </c>
      <c r="AF4820" s="633">
        <v>1</v>
      </c>
      <c r="AG4820" s="130" t="s">
        <v>1634</v>
      </c>
      <c r="AH4820" s="622" t="s">
        <v>249</v>
      </c>
      <c r="AI4820" s="613"/>
    </row>
    <row r="4821" spans="1:35" x14ac:dyDescent="0.2">
      <c r="A4821" t="s">
        <v>1473</v>
      </c>
      <c r="B4821" s="45">
        <v>20220219</v>
      </c>
      <c r="C4821" s="142" t="s">
        <v>68</v>
      </c>
      <c r="D4821" s="107">
        <v>14</v>
      </c>
      <c r="E4821" s="107">
        <v>5</v>
      </c>
      <c r="H4821" s="107" t="s">
        <v>10</v>
      </c>
      <c r="I4821" s="107">
        <v>290</v>
      </c>
      <c r="J4821" s="107">
        <v>0</v>
      </c>
      <c r="K4821" s="43">
        <v>5</v>
      </c>
      <c r="L4821" s="43">
        <v>1</v>
      </c>
      <c r="M4821" s="43">
        <v>0</v>
      </c>
      <c r="N4821" s="49">
        <v>1</v>
      </c>
      <c r="O4821" s="43" t="str">
        <f>Cal_051922a!$E$2</f>
        <v>Cal_051922a</v>
      </c>
      <c r="P4821" s="50">
        <f>Cal_051922a!$Q$3</f>
        <v>1.8382409380942635</v>
      </c>
      <c r="Q4821" s="50">
        <f>Cal_051922a!$R$3</f>
        <v>0.56187208580813652</v>
      </c>
      <c r="R4821" s="46">
        <v>68.39</v>
      </c>
      <c r="S4821" s="46">
        <v>43.68</v>
      </c>
      <c r="T4821" s="178">
        <f t="shared" ref="T4821:T4826" si="1475">AVERAGE(0.512,0.813,0.554,0.631,0.761,0.731)</f>
        <v>0.66699999999999993</v>
      </c>
      <c r="U4821" s="79">
        <f t="shared" si="1452"/>
        <v>67.722999999999999</v>
      </c>
      <c r="V4821" s="79">
        <f t="shared" si="1453"/>
        <v>43.012999999999998</v>
      </c>
      <c r="W4821" s="465">
        <f t="shared" si="1454"/>
        <v>0.52494738302636856</v>
      </c>
      <c r="X4821" s="465">
        <f t="shared" si="1455"/>
        <v>0.24102238845679227</v>
      </c>
      <c r="Y4821" s="43">
        <f>Cal_051922a!$A$3</f>
        <v>20220519</v>
      </c>
      <c r="Z4821" s="86" t="s">
        <v>1607</v>
      </c>
      <c r="AA4821" s="43">
        <v>20221205</v>
      </c>
      <c r="AE4821" s="689" t="s">
        <v>1250</v>
      </c>
      <c r="AF4821" s="130">
        <v>1</v>
      </c>
      <c r="AG4821" s="130" t="s">
        <v>1634</v>
      </c>
      <c r="AH4821" t="s">
        <v>1936</v>
      </c>
    </row>
    <row r="4822" spans="1:35" x14ac:dyDescent="0.2">
      <c r="A4822" t="s">
        <v>1473</v>
      </c>
      <c r="B4822" s="45">
        <v>20220219</v>
      </c>
      <c r="C4822" s="142" t="s">
        <v>68</v>
      </c>
      <c r="D4822" s="107">
        <v>14</v>
      </c>
      <c r="E4822" s="107">
        <v>5</v>
      </c>
      <c r="H4822" s="107" t="s">
        <v>11</v>
      </c>
      <c r="I4822" s="107">
        <v>290</v>
      </c>
      <c r="J4822" s="107">
        <v>0</v>
      </c>
      <c r="K4822" s="43">
        <v>5</v>
      </c>
      <c r="L4822" s="43">
        <v>1</v>
      </c>
      <c r="M4822" s="43">
        <v>0</v>
      </c>
      <c r="N4822" s="49">
        <v>1</v>
      </c>
      <c r="O4822" s="43" t="str">
        <f>Cal_051922a!$E$2</f>
        <v>Cal_051922a</v>
      </c>
      <c r="P4822" s="50">
        <f>Cal_051922a!$Q$3</f>
        <v>1.8382409380942635</v>
      </c>
      <c r="Q4822" s="50">
        <f>Cal_051922a!$R$3</f>
        <v>0.56187208580813652</v>
      </c>
      <c r="R4822" s="46">
        <v>49.65</v>
      </c>
      <c r="S4822" s="46">
        <v>33.729999999999997</v>
      </c>
      <c r="T4822" s="178">
        <f t="shared" si="1475"/>
        <v>0.66699999999999993</v>
      </c>
      <c r="U4822" s="79">
        <f t="shared" si="1452"/>
        <v>48.982999999999997</v>
      </c>
      <c r="V4822" s="79">
        <f t="shared" si="1453"/>
        <v>33.062999999999995</v>
      </c>
      <c r="W4822" s="465">
        <f t="shared" si="1454"/>
        <v>0.33820972633669721</v>
      </c>
      <c r="X4822" s="465">
        <f t="shared" si="1455"/>
        <v>0.25057177122329027</v>
      </c>
      <c r="Y4822" s="43">
        <f>Cal_051922a!$A$3</f>
        <v>20220519</v>
      </c>
      <c r="Z4822" s="86" t="s">
        <v>1607</v>
      </c>
      <c r="AA4822" s="43">
        <v>20221205</v>
      </c>
      <c r="AE4822" s="689" t="s">
        <v>1250</v>
      </c>
      <c r="AF4822" s="130">
        <v>1</v>
      </c>
      <c r="AG4822" s="130" t="s">
        <v>1634</v>
      </c>
      <c r="AH4822" t="s">
        <v>1936</v>
      </c>
    </row>
    <row r="4823" spans="1:35" x14ac:dyDescent="0.2">
      <c r="A4823" t="s">
        <v>1473</v>
      </c>
      <c r="B4823" s="45">
        <v>20220219</v>
      </c>
      <c r="C4823" s="142" t="s">
        <v>68</v>
      </c>
      <c r="D4823" s="107">
        <v>14</v>
      </c>
      <c r="E4823" s="107">
        <v>10</v>
      </c>
      <c r="H4823" s="107" t="s">
        <v>10</v>
      </c>
      <c r="I4823" s="107">
        <v>290</v>
      </c>
      <c r="J4823" s="107">
        <v>0</v>
      </c>
      <c r="K4823" s="43">
        <v>5</v>
      </c>
      <c r="L4823" s="43">
        <v>1</v>
      </c>
      <c r="M4823" s="43">
        <v>0</v>
      </c>
      <c r="N4823" s="49">
        <v>1</v>
      </c>
      <c r="O4823" s="43" t="str">
        <f>Cal_051922a!$E$2</f>
        <v>Cal_051922a</v>
      </c>
      <c r="P4823" s="50">
        <f>Cal_051922a!$Q$3</f>
        <v>1.8382409380942635</v>
      </c>
      <c r="Q4823" s="50">
        <f>Cal_051922a!$R$3</f>
        <v>0.56187208580813652</v>
      </c>
      <c r="R4823" s="46">
        <v>145.1</v>
      </c>
      <c r="S4823" s="46">
        <v>88.41</v>
      </c>
      <c r="T4823" s="178">
        <f t="shared" si="1475"/>
        <v>0.66699999999999993</v>
      </c>
      <c r="U4823" s="79">
        <f t="shared" si="1452"/>
        <v>144.43299999999999</v>
      </c>
      <c r="V4823" s="79">
        <f t="shared" si="1453"/>
        <v>87.742999999999995</v>
      </c>
      <c r="W4823" s="465">
        <f t="shared" si="1454"/>
        <v>1.2043410418358895</v>
      </c>
      <c r="X4823" s="465">
        <f t="shared" si="1455"/>
        <v>0.35817460829888337</v>
      </c>
      <c r="Y4823" s="43">
        <f>Cal_051922a!$A$3</f>
        <v>20220519</v>
      </c>
      <c r="Z4823" s="86" t="s">
        <v>1607</v>
      </c>
      <c r="AA4823" s="43">
        <v>20221205</v>
      </c>
      <c r="AE4823" s="689" t="s">
        <v>1250</v>
      </c>
      <c r="AF4823" s="130">
        <v>1</v>
      </c>
      <c r="AG4823" s="130" t="s">
        <v>1634</v>
      </c>
      <c r="AH4823"/>
    </row>
    <row r="4824" spans="1:35" x14ac:dyDescent="0.2">
      <c r="A4824" t="s">
        <v>1473</v>
      </c>
      <c r="B4824" s="45">
        <v>20220219</v>
      </c>
      <c r="C4824" s="142" t="s">
        <v>68</v>
      </c>
      <c r="D4824" s="107">
        <v>14</v>
      </c>
      <c r="E4824" s="107">
        <v>10</v>
      </c>
      <c r="H4824" s="107" t="s">
        <v>11</v>
      </c>
      <c r="I4824" s="107">
        <v>290</v>
      </c>
      <c r="J4824" s="107">
        <v>0</v>
      </c>
      <c r="K4824" s="43">
        <v>5</v>
      </c>
      <c r="L4824" s="43">
        <v>1</v>
      </c>
      <c r="M4824" s="43">
        <v>0</v>
      </c>
      <c r="N4824" s="49">
        <v>1</v>
      </c>
      <c r="O4824" s="43" t="str">
        <f>Cal_051922a!$E$2</f>
        <v>Cal_051922a</v>
      </c>
      <c r="P4824" s="50">
        <f>Cal_051922a!$Q$3</f>
        <v>1.8382409380942635</v>
      </c>
      <c r="Q4824" s="50">
        <f>Cal_051922a!$R$3</f>
        <v>0.56187208580813652</v>
      </c>
      <c r="R4824" s="46">
        <v>133.30000000000001</v>
      </c>
      <c r="S4824" s="46">
        <v>83.59</v>
      </c>
      <c r="T4824" s="178">
        <f t="shared" si="1475"/>
        <v>0.66699999999999993</v>
      </c>
      <c r="U4824" s="79">
        <f t="shared" si="1452"/>
        <v>132.63300000000001</v>
      </c>
      <c r="V4824" s="79">
        <f t="shared" si="1453"/>
        <v>82.923000000000002</v>
      </c>
      <c r="W4824" s="465">
        <f t="shared" si="1454"/>
        <v>1.0560556216204282</v>
      </c>
      <c r="X4824" s="465">
        <f t="shared" si="1455"/>
        <v>0.42062611089527957</v>
      </c>
      <c r="Y4824" s="43">
        <f>Cal_051922a!$A$3</f>
        <v>20220519</v>
      </c>
      <c r="Z4824" s="86" t="s">
        <v>1607</v>
      </c>
      <c r="AA4824" s="43">
        <v>20221205</v>
      </c>
      <c r="AE4824" s="689" t="s">
        <v>1250</v>
      </c>
      <c r="AF4824" s="130">
        <v>1</v>
      </c>
      <c r="AG4824" s="130" t="s">
        <v>1634</v>
      </c>
      <c r="AH4824"/>
    </row>
    <row r="4825" spans="1:35" x14ac:dyDescent="0.2">
      <c r="A4825" t="s">
        <v>1473</v>
      </c>
      <c r="B4825" s="45">
        <v>20220219</v>
      </c>
      <c r="C4825" s="142" t="s">
        <v>68</v>
      </c>
      <c r="D4825" s="107">
        <v>14</v>
      </c>
      <c r="E4825" s="107">
        <v>11</v>
      </c>
      <c r="H4825" s="107" t="s">
        <v>10</v>
      </c>
      <c r="I4825" s="107">
        <v>290</v>
      </c>
      <c r="J4825" s="107">
        <v>0</v>
      </c>
      <c r="K4825" s="43">
        <v>5</v>
      </c>
      <c r="L4825" s="43">
        <v>1</v>
      </c>
      <c r="M4825" s="43">
        <v>0</v>
      </c>
      <c r="N4825" s="49">
        <v>1</v>
      </c>
      <c r="O4825" s="43" t="str">
        <f>Cal_051922a!$E$2</f>
        <v>Cal_051922a</v>
      </c>
      <c r="P4825" s="50">
        <f>Cal_051922a!$Q$3</f>
        <v>1.8382409380942635</v>
      </c>
      <c r="Q4825" s="50">
        <f>Cal_051922a!$R$3</f>
        <v>0.56187208580813652</v>
      </c>
      <c r="R4825" s="46">
        <v>170.4</v>
      </c>
      <c r="S4825" s="46">
        <v>104.3</v>
      </c>
      <c r="T4825" s="178">
        <f t="shared" si="1475"/>
        <v>0.66699999999999993</v>
      </c>
      <c r="U4825" s="79">
        <f t="shared" si="1452"/>
        <v>169.733</v>
      </c>
      <c r="V4825" s="79">
        <f t="shared" si="1453"/>
        <v>103.633</v>
      </c>
      <c r="W4825" s="465">
        <f t="shared" si="1454"/>
        <v>1.4042501828426939</v>
      </c>
      <c r="X4825" s="465">
        <f t="shared" si="1455"/>
        <v>0.44123246956737777</v>
      </c>
      <c r="Y4825" s="43">
        <f>Cal_051922a!$A$3</f>
        <v>20220519</v>
      </c>
      <c r="Z4825" s="86" t="s">
        <v>1607</v>
      </c>
      <c r="AA4825" s="43">
        <v>20221205</v>
      </c>
      <c r="AE4825" s="689" t="s">
        <v>1250</v>
      </c>
      <c r="AF4825" s="130">
        <v>1</v>
      </c>
      <c r="AG4825" s="130" t="s">
        <v>1634</v>
      </c>
      <c r="AH4825"/>
    </row>
    <row r="4826" spans="1:35" x14ac:dyDescent="0.2">
      <c r="A4826" t="s">
        <v>1473</v>
      </c>
      <c r="B4826" s="45">
        <v>20220219</v>
      </c>
      <c r="C4826" s="142" t="s">
        <v>68</v>
      </c>
      <c r="D4826" s="107">
        <v>14</v>
      </c>
      <c r="E4826" s="107">
        <v>11</v>
      </c>
      <c r="H4826" s="107" t="s">
        <v>11</v>
      </c>
      <c r="I4826" s="107">
        <v>290</v>
      </c>
      <c r="J4826" s="107">
        <v>0</v>
      </c>
      <c r="K4826" s="43">
        <v>5</v>
      </c>
      <c r="L4826" s="43">
        <v>1</v>
      </c>
      <c r="M4826" s="43">
        <v>0</v>
      </c>
      <c r="N4826" s="49">
        <v>1</v>
      </c>
      <c r="O4826" s="43" t="str">
        <f>Cal_051922a!$E$2</f>
        <v>Cal_051922a</v>
      </c>
      <c r="P4826" s="50">
        <f>Cal_051922a!$Q$3</f>
        <v>1.8382409380942635</v>
      </c>
      <c r="Q4826" s="50">
        <f>Cal_051922a!$R$3</f>
        <v>0.56187208580813652</v>
      </c>
      <c r="R4826" s="46">
        <v>171.4</v>
      </c>
      <c r="S4826" s="46">
        <v>106.6</v>
      </c>
      <c r="T4826" s="178">
        <f t="shared" si="1475"/>
        <v>0.66699999999999993</v>
      </c>
      <c r="U4826" s="79">
        <f t="shared" si="1452"/>
        <v>170.733</v>
      </c>
      <c r="V4826" s="79">
        <f t="shared" si="1453"/>
        <v>105.93299999999999</v>
      </c>
      <c r="W4826" s="465">
        <f t="shared" si="1454"/>
        <v>1.3766325544358029</v>
      </c>
      <c r="X4826" s="465">
        <f t="shared" si="1455"/>
        <v>0.50980819144394651</v>
      </c>
      <c r="Y4826" s="43">
        <f>Cal_051922a!$A$3</f>
        <v>20220519</v>
      </c>
      <c r="Z4826" s="86" t="s">
        <v>1607</v>
      </c>
      <c r="AA4826" s="43">
        <v>20221205</v>
      </c>
      <c r="AE4826" s="689" t="s">
        <v>1250</v>
      </c>
      <c r="AF4826" s="130">
        <v>1</v>
      </c>
      <c r="AG4826" s="130" t="s">
        <v>1634</v>
      </c>
      <c r="AH4826"/>
    </row>
    <row r="4827" spans="1:35" s="82" customFormat="1" x14ac:dyDescent="0.2">
      <c r="A4827" s="155" t="s">
        <v>1473</v>
      </c>
      <c r="B4827" s="81">
        <v>20220219</v>
      </c>
      <c r="C4827" s="280" t="s">
        <v>68</v>
      </c>
      <c r="D4827" s="126">
        <v>14</v>
      </c>
      <c r="E4827" s="126">
        <v>11</v>
      </c>
      <c r="F4827" s="107"/>
      <c r="G4827" s="107"/>
      <c r="H4827" s="126" t="s">
        <v>10</v>
      </c>
      <c r="I4827" s="126">
        <v>293</v>
      </c>
      <c r="J4827" s="126">
        <v>5</v>
      </c>
      <c r="K4827" s="82">
        <v>5</v>
      </c>
      <c r="L4827" s="82">
        <v>1</v>
      </c>
      <c r="M4827" s="82">
        <v>0</v>
      </c>
      <c r="N4827" s="83">
        <v>1</v>
      </c>
      <c r="O4827" s="82" t="str">
        <f>Cal_051922a!$E$2</f>
        <v>Cal_051922a</v>
      </c>
      <c r="P4827" s="158">
        <f>Cal_051922a!$Q$3</f>
        <v>1.8382409380942635</v>
      </c>
      <c r="Q4827" s="158">
        <f>Cal_051922a!$R$3</f>
        <v>0.56187208580813652</v>
      </c>
      <c r="R4827" s="84">
        <v>143.6</v>
      </c>
      <c r="S4827" s="84">
        <v>84.05</v>
      </c>
      <c r="T4827" s="158">
        <f t="shared" ref="T4827:T4828" si="1476">AVERAGE(0.984, 0.838, 0.991)</f>
        <v>0.93766666666666676</v>
      </c>
      <c r="U4827" s="125">
        <f t="shared" si="1452"/>
        <v>142.66233333333332</v>
      </c>
      <c r="V4827" s="125">
        <f t="shared" si="1453"/>
        <v>83.112333333333325</v>
      </c>
      <c r="W4827" s="459">
        <f t="shared" si="1454"/>
        <v>1.252146583808889</v>
      </c>
      <c r="X4827" s="459">
        <f t="shared" si="1455"/>
        <v>0.21275264155602994</v>
      </c>
      <c r="Y4827" s="699">
        <v>20220519</v>
      </c>
      <c r="Z4827" s="700" t="s">
        <v>1535</v>
      </c>
      <c r="AA4827" s="701">
        <v>20220817</v>
      </c>
      <c r="AB4827" s="48"/>
      <c r="AC4827" s="43"/>
      <c r="AD4827" s="43"/>
      <c r="AE4827" s="689" t="s">
        <v>1250</v>
      </c>
      <c r="AF4827" s="567">
        <v>1</v>
      </c>
      <c r="AG4827" s="130" t="s">
        <v>1634</v>
      </c>
      <c r="AH4827" s="153" t="s">
        <v>1934</v>
      </c>
      <c r="AI4827" s="412" t="s">
        <v>1532</v>
      </c>
    </row>
    <row r="4828" spans="1:35" s="82" customFormat="1" x14ac:dyDescent="0.2">
      <c r="A4828" s="155" t="s">
        <v>1473</v>
      </c>
      <c r="B4828" s="81">
        <v>20220219</v>
      </c>
      <c r="C4828" s="280" t="s">
        <v>68</v>
      </c>
      <c r="D4828" s="126">
        <v>14</v>
      </c>
      <c r="E4828" s="126">
        <v>11</v>
      </c>
      <c r="F4828" s="107"/>
      <c r="G4828" s="107"/>
      <c r="H4828" s="126" t="s">
        <v>11</v>
      </c>
      <c r="I4828" s="126">
        <v>294</v>
      </c>
      <c r="J4828" s="126">
        <v>5</v>
      </c>
      <c r="K4828" s="82">
        <v>5</v>
      </c>
      <c r="L4828" s="82">
        <v>1</v>
      </c>
      <c r="M4828" s="82">
        <v>0</v>
      </c>
      <c r="N4828" s="83">
        <v>1</v>
      </c>
      <c r="O4828" s="82" t="str">
        <f>Cal_051922a!$E$2</f>
        <v>Cal_051922a</v>
      </c>
      <c r="P4828" s="158">
        <f>Cal_051922a!$Q$3</f>
        <v>1.8382409380942635</v>
      </c>
      <c r="Q4828" s="158">
        <f>Cal_051922a!$R$3</f>
        <v>0.56187208580813652</v>
      </c>
      <c r="R4828" s="84">
        <v>55.72</v>
      </c>
      <c r="S4828" s="84">
        <v>32.29</v>
      </c>
      <c r="T4828" s="158">
        <f t="shared" si="1476"/>
        <v>0.93766666666666676</v>
      </c>
      <c r="U4828" s="125">
        <f t="shared" si="1452"/>
        <v>54.782333333333334</v>
      </c>
      <c r="V4828" s="125">
        <f t="shared" si="1453"/>
        <v>31.352333333333334</v>
      </c>
      <c r="W4828" s="459">
        <f t="shared" si="1454"/>
        <v>0.49098246922109612</v>
      </c>
      <c r="X4828" s="459">
        <f t="shared" si="1455"/>
        <v>5.9739538699875111E-2</v>
      </c>
      <c r="Y4828" s="699">
        <v>20220519</v>
      </c>
      <c r="Z4828" s="700" t="s">
        <v>1535</v>
      </c>
      <c r="AA4828" s="701">
        <v>20220817</v>
      </c>
      <c r="AB4828" s="48"/>
      <c r="AC4828" s="43"/>
      <c r="AD4828" s="43"/>
      <c r="AE4828" s="689" t="s">
        <v>1250</v>
      </c>
      <c r="AF4828" s="567">
        <v>4</v>
      </c>
      <c r="AG4828" s="130" t="s">
        <v>1634</v>
      </c>
      <c r="AH4828" s="153" t="s">
        <v>1935</v>
      </c>
      <c r="AI4828" s="412" t="s">
        <v>1532</v>
      </c>
    </row>
    <row r="4829" spans="1:35" s="372" customFormat="1" x14ac:dyDescent="0.2">
      <c r="A4829" s="371" t="s">
        <v>1473</v>
      </c>
      <c r="B4829" s="462">
        <v>20220219</v>
      </c>
      <c r="C4829" s="623" t="s">
        <v>68</v>
      </c>
      <c r="D4829" s="373">
        <v>14</v>
      </c>
      <c r="E4829" s="373">
        <v>11</v>
      </c>
      <c r="F4829" s="107"/>
      <c r="G4829" s="107"/>
      <c r="H4829" s="373" t="s">
        <v>10</v>
      </c>
      <c r="I4829" s="373">
        <v>550</v>
      </c>
      <c r="J4829" s="373">
        <v>20</v>
      </c>
      <c r="K4829" s="372">
        <v>5</v>
      </c>
      <c r="L4829" s="372">
        <v>1</v>
      </c>
      <c r="M4829" s="372">
        <v>0</v>
      </c>
      <c r="N4829" s="375">
        <v>1</v>
      </c>
      <c r="O4829" s="82" t="str">
        <f>Cal_051922a!$E$2</f>
        <v>Cal_051922a</v>
      </c>
      <c r="P4829" s="158">
        <f>Cal_051922a!$Q$3</f>
        <v>1.8382409380942635</v>
      </c>
      <c r="Q4829" s="158">
        <f>Cal_051922a!$R$3</f>
        <v>0.56187208580813652</v>
      </c>
      <c r="R4829" s="376">
        <v>224.5</v>
      </c>
      <c r="S4829" s="376">
        <v>131.80000000000001</v>
      </c>
      <c r="T4829" s="158">
        <f t="shared" ref="T4829:T4830" si="1477">AVERAGE(0.762, 0.717, 0.571, 0.932, 0.547, 0.855)</f>
        <v>0.73066666666666669</v>
      </c>
      <c r="U4829" s="378">
        <f t="shared" si="1452"/>
        <v>223.76933333333332</v>
      </c>
      <c r="V4829" s="378">
        <f t="shared" si="1453"/>
        <v>131.06933333333333</v>
      </c>
      <c r="W4829" s="464">
        <f t="shared" si="1454"/>
        <v>1.0383842020453893</v>
      </c>
      <c r="X4829" s="464">
        <f t="shared" si="1455"/>
        <v>0.19230473206194112</v>
      </c>
      <c r="Y4829" s="82">
        <f>Cal_051922a!$A$3</f>
        <v>20220519</v>
      </c>
      <c r="Z4829" s="694" t="s">
        <v>1542</v>
      </c>
      <c r="AA4829" s="372">
        <v>20220818</v>
      </c>
      <c r="AB4829" s="48"/>
      <c r="AC4829" s="43"/>
      <c r="AD4829" s="43"/>
      <c r="AE4829" s="689" t="s">
        <v>1250</v>
      </c>
      <c r="AF4829" s="628">
        <v>1</v>
      </c>
      <c r="AG4829" s="130" t="s">
        <v>1634</v>
      </c>
      <c r="AH4829" s="412" t="s">
        <v>263</v>
      </c>
      <c r="AI4829" s="371"/>
    </row>
    <row r="4830" spans="1:35" s="372" customFormat="1" x14ac:dyDescent="0.2">
      <c r="A4830" s="371" t="s">
        <v>1473</v>
      </c>
      <c r="B4830" s="462">
        <v>20220219</v>
      </c>
      <c r="C4830" s="623" t="s">
        <v>68</v>
      </c>
      <c r="D4830" s="373">
        <v>14</v>
      </c>
      <c r="E4830" s="373">
        <v>11</v>
      </c>
      <c r="F4830" s="107"/>
      <c r="G4830" s="107"/>
      <c r="H4830" s="373" t="s">
        <v>11</v>
      </c>
      <c r="I4830" s="373">
        <v>550</v>
      </c>
      <c r="J4830" s="373">
        <v>20</v>
      </c>
      <c r="K4830" s="372">
        <v>5</v>
      </c>
      <c r="L4830" s="372">
        <v>1</v>
      </c>
      <c r="M4830" s="372">
        <v>0</v>
      </c>
      <c r="N4830" s="375">
        <v>1</v>
      </c>
      <c r="O4830" s="82" t="str">
        <f>Cal_051922a!$E$2</f>
        <v>Cal_051922a</v>
      </c>
      <c r="P4830" s="158">
        <f>Cal_051922a!$Q$3</f>
        <v>1.8382409380942635</v>
      </c>
      <c r="Q4830" s="158">
        <f>Cal_051922a!$R$3</f>
        <v>0.56187208580813652</v>
      </c>
      <c r="R4830" s="376">
        <v>168.6</v>
      </c>
      <c r="S4830" s="376">
        <v>96.4</v>
      </c>
      <c r="T4830" s="158">
        <f t="shared" si="1477"/>
        <v>0.73066666666666669</v>
      </c>
      <c r="U4830" s="378">
        <f t="shared" si="1452"/>
        <v>167.86933333333332</v>
      </c>
      <c r="V4830" s="378">
        <f t="shared" si="1453"/>
        <v>95.669333333333341</v>
      </c>
      <c r="W4830" s="464">
        <f t="shared" si="1454"/>
        <v>0.8087523127041758</v>
      </c>
      <c r="X4830" s="464">
        <f t="shared" si="1455"/>
        <v>8.9544694478477446E-2</v>
      </c>
      <c r="Y4830" s="82">
        <f>Cal_051922a!$A$3</f>
        <v>20220519</v>
      </c>
      <c r="Z4830" s="694" t="s">
        <v>1542</v>
      </c>
      <c r="AA4830" s="372">
        <v>20220818</v>
      </c>
      <c r="AB4830" s="48"/>
      <c r="AC4830" s="43"/>
      <c r="AD4830" s="43"/>
      <c r="AE4830" s="689" t="s">
        <v>1250</v>
      </c>
      <c r="AF4830" s="628">
        <v>1</v>
      </c>
      <c r="AG4830" s="130" t="s">
        <v>1634</v>
      </c>
      <c r="AH4830" s="412" t="s">
        <v>264</v>
      </c>
      <c r="AI4830" s="371"/>
    </row>
    <row r="4831" spans="1:35" x14ac:dyDescent="0.2">
      <c r="A4831" t="s">
        <v>1473</v>
      </c>
      <c r="B4831" s="45">
        <v>20220219</v>
      </c>
      <c r="C4831" s="142" t="s">
        <v>68</v>
      </c>
      <c r="D4831" s="107">
        <v>14</v>
      </c>
      <c r="E4831" s="107">
        <v>14</v>
      </c>
      <c r="H4831" s="107" t="s">
        <v>10</v>
      </c>
      <c r="I4831" s="107">
        <v>290</v>
      </c>
      <c r="J4831" s="107">
        <v>0</v>
      </c>
      <c r="K4831" s="43">
        <v>5</v>
      </c>
      <c r="L4831" s="43">
        <v>1</v>
      </c>
      <c r="M4831" s="43">
        <v>0</v>
      </c>
      <c r="N4831" s="49">
        <v>1</v>
      </c>
      <c r="O4831" s="43" t="str">
        <f>Cal_051922a!$E$2</f>
        <v>Cal_051922a</v>
      </c>
      <c r="P4831" s="50">
        <f>Cal_051922a!$Q$3</f>
        <v>1.8382409380942635</v>
      </c>
      <c r="Q4831" s="50">
        <f>Cal_051922a!$R$3</f>
        <v>0.56187208580813652</v>
      </c>
      <c r="R4831" s="46">
        <v>181.1</v>
      </c>
      <c r="S4831" s="46">
        <v>112</v>
      </c>
      <c r="T4831" s="178">
        <f t="shared" ref="T4831:T4834" si="1478">AVERAGE(0.512,0.813,0.554,0.631,0.761,0.731)</f>
        <v>0.66699999999999993</v>
      </c>
      <c r="U4831" s="79">
        <f t="shared" si="1452"/>
        <v>180.43299999999999</v>
      </c>
      <c r="V4831" s="79">
        <f t="shared" si="1453"/>
        <v>111.333</v>
      </c>
      <c r="W4831" s="465">
        <f t="shared" si="1454"/>
        <v>1.4679831714739806</v>
      </c>
      <c r="X4831" s="465">
        <f t="shared" si="1455"/>
        <v>0.51462005472588279</v>
      </c>
      <c r="Y4831" s="43">
        <f>Cal_051922a!$A$3</f>
        <v>20220519</v>
      </c>
      <c r="Z4831" s="86" t="s">
        <v>1607</v>
      </c>
      <c r="AA4831" s="43">
        <v>20221205</v>
      </c>
      <c r="AE4831" s="689" t="s">
        <v>1250</v>
      </c>
      <c r="AF4831" s="130">
        <v>1</v>
      </c>
      <c r="AG4831" s="130" t="s">
        <v>1634</v>
      </c>
      <c r="AH4831"/>
    </row>
    <row r="4832" spans="1:35" x14ac:dyDescent="0.2">
      <c r="A4832" t="s">
        <v>1473</v>
      </c>
      <c r="B4832" s="45">
        <v>20220219</v>
      </c>
      <c r="C4832" s="142" t="s">
        <v>68</v>
      </c>
      <c r="D4832" s="107">
        <v>14</v>
      </c>
      <c r="E4832" s="107">
        <v>14</v>
      </c>
      <c r="H4832" s="107" t="s">
        <v>11</v>
      </c>
      <c r="I4832" s="107">
        <v>290</v>
      </c>
      <c r="J4832" s="107">
        <v>0</v>
      </c>
      <c r="K4832" s="43">
        <v>5</v>
      </c>
      <c r="L4832" s="43">
        <v>1</v>
      </c>
      <c r="M4832" s="43">
        <v>0</v>
      </c>
      <c r="N4832" s="49">
        <v>1</v>
      </c>
      <c r="O4832" s="43" t="str">
        <f>Cal_051922a!$E$2</f>
        <v>Cal_051922a</v>
      </c>
      <c r="P4832" s="50">
        <f>Cal_051922a!$Q$3</f>
        <v>1.8382409380942635</v>
      </c>
      <c r="Q4832" s="50">
        <f>Cal_051922a!$R$3</f>
        <v>0.56187208580813652</v>
      </c>
      <c r="R4832" s="46">
        <v>176.5</v>
      </c>
      <c r="S4832" s="46">
        <v>109.6</v>
      </c>
      <c r="T4832" s="178">
        <f t="shared" si="1478"/>
        <v>0.66699999999999993</v>
      </c>
      <c r="U4832" s="79">
        <f t="shared" si="1452"/>
        <v>175.833</v>
      </c>
      <c r="V4832" s="79">
        <f t="shared" si="1453"/>
        <v>108.93299999999999</v>
      </c>
      <c r="W4832" s="465">
        <f t="shared" si="1454"/>
        <v>1.4212456464777035</v>
      </c>
      <c r="X4832" s="465">
        <f t="shared" si="1455"/>
        <v>0.51861869957988715</v>
      </c>
      <c r="Y4832" s="43">
        <f>Cal_051922a!$A$3</f>
        <v>20220519</v>
      </c>
      <c r="Z4832" s="86" t="s">
        <v>1607</v>
      </c>
      <c r="AA4832" s="43">
        <v>20221205</v>
      </c>
      <c r="AE4832" s="689" t="s">
        <v>1250</v>
      </c>
      <c r="AF4832" s="130">
        <v>1</v>
      </c>
      <c r="AG4832" s="130" t="s">
        <v>1634</v>
      </c>
      <c r="AH4832"/>
    </row>
    <row r="4833" spans="1:35" x14ac:dyDescent="0.2">
      <c r="A4833" t="s">
        <v>1473</v>
      </c>
      <c r="B4833" s="45">
        <v>20220219</v>
      </c>
      <c r="C4833" s="142" t="s">
        <v>68</v>
      </c>
      <c r="D4833" s="107">
        <v>14</v>
      </c>
      <c r="E4833" s="107">
        <v>15</v>
      </c>
      <c r="H4833" s="107" t="s">
        <v>10</v>
      </c>
      <c r="I4833" s="107">
        <v>290</v>
      </c>
      <c r="J4833" s="107">
        <v>0</v>
      </c>
      <c r="K4833" s="43">
        <v>5</v>
      </c>
      <c r="L4833" s="43">
        <v>1</v>
      </c>
      <c r="M4833" s="43">
        <v>0</v>
      </c>
      <c r="N4833" s="49">
        <v>1</v>
      </c>
      <c r="O4833" s="43" t="str">
        <f>Cal_051922a!$E$2</f>
        <v>Cal_051922a</v>
      </c>
      <c r="P4833" s="50">
        <f>Cal_051922a!$Q$3</f>
        <v>1.8382409380942635</v>
      </c>
      <c r="Q4833" s="50">
        <f>Cal_051922a!$R$3</f>
        <v>0.56187208580813652</v>
      </c>
      <c r="R4833" s="46">
        <v>216</v>
      </c>
      <c r="S4833" s="46">
        <v>131.9</v>
      </c>
      <c r="T4833" s="178">
        <f t="shared" si="1478"/>
        <v>0.66699999999999993</v>
      </c>
      <c r="U4833" s="79">
        <f t="shared" si="1452"/>
        <v>215.333</v>
      </c>
      <c r="V4833" s="79">
        <f t="shared" si="1453"/>
        <v>131.233</v>
      </c>
      <c r="W4833" s="465">
        <f t="shared" si="1454"/>
        <v>1.7866481146304165</v>
      </c>
      <c r="X4833" s="465">
        <f t="shared" si="1455"/>
        <v>0.55033165941579398</v>
      </c>
      <c r="Y4833" s="43">
        <f>Cal_051922a!$A$3</f>
        <v>20220519</v>
      </c>
      <c r="Z4833" s="86" t="s">
        <v>1607</v>
      </c>
      <c r="AA4833" s="43">
        <v>20221205</v>
      </c>
      <c r="AE4833" s="689" t="s">
        <v>1250</v>
      </c>
      <c r="AF4833" s="130">
        <v>1</v>
      </c>
      <c r="AG4833" s="130" t="s">
        <v>1634</v>
      </c>
      <c r="AH4833"/>
    </row>
    <row r="4834" spans="1:35" x14ac:dyDescent="0.2">
      <c r="A4834" t="s">
        <v>1473</v>
      </c>
      <c r="B4834" s="45">
        <v>20220219</v>
      </c>
      <c r="C4834" s="142" t="s">
        <v>68</v>
      </c>
      <c r="D4834" s="107">
        <v>14</v>
      </c>
      <c r="E4834" s="107">
        <v>15</v>
      </c>
      <c r="H4834" s="107" t="s">
        <v>11</v>
      </c>
      <c r="I4834" s="107">
        <v>290</v>
      </c>
      <c r="J4834" s="107">
        <v>0</v>
      </c>
      <c r="K4834" s="43">
        <v>5</v>
      </c>
      <c r="L4834" s="43">
        <v>1</v>
      </c>
      <c r="M4834" s="43">
        <v>0</v>
      </c>
      <c r="N4834" s="49">
        <v>1</v>
      </c>
      <c r="O4834" s="43" t="str">
        <f>Cal_051922a!$E$2</f>
        <v>Cal_051922a</v>
      </c>
      <c r="P4834" s="50">
        <f>Cal_051922a!$Q$3</f>
        <v>1.8382409380942635</v>
      </c>
      <c r="Q4834" s="50">
        <f>Cal_051922a!$R$3</f>
        <v>0.56187208580813652</v>
      </c>
      <c r="R4834" s="46">
        <v>218.4</v>
      </c>
      <c r="S4834" s="46">
        <v>136.80000000000001</v>
      </c>
      <c r="T4834" s="178">
        <f t="shared" si="1478"/>
        <v>0.66699999999999993</v>
      </c>
      <c r="U4834" s="79">
        <f t="shared" si="1452"/>
        <v>217.733</v>
      </c>
      <c r="V4834" s="79">
        <f t="shared" si="1453"/>
        <v>136.13300000000001</v>
      </c>
      <c r="W4834" s="465">
        <f t="shared" si="1454"/>
        <v>1.7335372907710103</v>
      </c>
      <c r="X4834" s="465">
        <f t="shared" si="1455"/>
        <v>0.69070103023234086</v>
      </c>
      <c r="Y4834" s="43">
        <f>Cal_051922a!$A$3</f>
        <v>20220519</v>
      </c>
      <c r="Z4834" s="86" t="s">
        <v>1607</v>
      </c>
      <c r="AA4834" s="43">
        <v>20221205</v>
      </c>
      <c r="AE4834" s="689" t="s">
        <v>1250</v>
      </c>
      <c r="AF4834" s="130">
        <v>1</v>
      </c>
      <c r="AG4834" s="130" t="s">
        <v>1634</v>
      </c>
      <c r="AH4834"/>
    </row>
    <row r="4835" spans="1:35" s="722" customFormat="1" x14ac:dyDescent="0.2">
      <c r="A4835" s="718" t="s">
        <v>1473</v>
      </c>
      <c r="B4835" s="719">
        <v>20220219</v>
      </c>
      <c r="C4835" s="720" t="s">
        <v>68</v>
      </c>
      <c r="D4835" s="721">
        <v>14</v>
      </c>
      <c r="E4835" s="721">
        <v>15</v>
      </c>
      <c r="F4835" s="721"/>
      <c r="G4835" s="721"/>
      <c r="H4835" s="721" t="s">
        <v>10</v>
      </c>
      <c r="I4835" s="721">
        <v>293</v>
      </c>
      <c r="J4835" s="721">
        <v>5</v>
      </c>
      <c r="K4835" s="722">
        <v>5</v>
      </c>
      <c r="L4835" s="722">
        <v>1</v>
      </c>
      <c r="M4835" s="722">
        <v>0</v>
      </c>
      <c r="N4835" s="723">
        <v>1</v>
      </c>
      <c r="O4835" s="722" t="str">
        <f>Cal_051922a!$E$2</f>
        <v>Cal_051922a</v>
      </c>
      <c r="P4835" s="724">
        <f>Cal_051922a!$Q$3</f>
        <v>1.8382409380942635</v>
      </c>
      <c r="Q4835" s="724">
        <f>Cal_051922a!$R$3</f>
        <v>0.56187208580813652</v>
      </c>
      <c r="R4835" s="725">
        <v>46.62</v>
      </c>
      <c r="S4835" s="725">
        <v>26.55</v>
      </c>
      <c r="T4835" s="724">
        <f t="shared" ref="T4835:T4836" si="1479">AVERAGE(0.984, 0.838, 0.991)</f>
        <v>0.93766666666666676</v>
      </c>
      <c r="U4835" s="726">
        <f t="shared" ref="U4835:U4902" si="1480">(R4835-T4835)*(L4835+M4835)/L4835</f>
        <v>45.682333333333332</v>
      </c>
      <c r="V4835" s="726">
        <f t="shared" ref="V4835:V4902" si="1481">(S4835-T4835)*(L4835+M4835)/L4835</f>
        <v>25.612333333333336</v>
      </c>
      <c r="W4835" s="727">
        <f t="shared" ref="W4835:W4902" si="1482">(Q4835*P4835/(P4835-1)*(U4835-V4835)*(K4835)/I4835)/N4835</f>
        <v>0.42200809298143405</v>
      </c>
      <c r="X4835" s="727">
        <f t="shared" ref="X4835:X4902" si="1483">(Q4835*P4835/(P4835-1)*(P4835*V4835-U4835)*(K4835)/I4835)/N4835</f>
        <v>2.9422949260047439E-2</v>
      </c>
      <c r="Y4835" s="728">
        <v>20220519</v>
      </c>
      <c r="Z4835" s="729" t="s">
        <v>1535</v>
      </c>
      <c r="AA4835" s="728">
        <v>20220817</v>
      </c>
      <c r="AB4835" s="730"/>
      <c r="AE4835" s="731" t="s">
        <v>1250</v>
      </c>
      <c r="AF4835" s="732">
        <v>4</v>
      </c>
      <c r="AG4835" s="130" t="s">
        <v>1634</v>
      </c>
      <c r="AH4835" s="733" t="s">
        <v>1937</v>
      </c>
      <c r="AI4835" s="733" t="s">
        <v>1532</v>
      </c>
    </row>
    <row r="4836" spans="1:35" s="722" customFormat="1" x14ac:dyDescent="0.2">
      <c r="A4836" s="718" t="s">
        <v>1473</v>
      </c>
      <c r="B4836" s="719">
        <v>20220219</v>
      </c>
      <c r="C4836" s="720" t="s">
        <v>68</v>
      </c>
      <c r="D4836" s="721">
        <v>14</v>
      </c>
      <c r="E4836" s="721">
        <v>15</v>
      </c>
      <c r="F4836" s="721"/>
      <c r="G4836" s="721"/>
      <c r="H4836" s="721" t="s">
        <v>11</v>
      </c>
      <c r="I4836" s="721">
        <v>294</v>
      </c>
      <c r="J4836" s="721">
        <v>5</v>
      </c>
      <c r="K4836" s="722">
        <v>5</v>
      </c>
      <c r="L4836" s="722">
        <v>1</v>
      </c>
      <c r="M4836" s="722">
        <v>0</v>
      </c>
      <c r="N4836" s="723">
        <v>1</v>
      </c>
      <c r="O4836" s="722" t="str">
        <f>Cal_051922a!$E$2</f>
        <v>Cal_051922a</v>
      </c>
      <c r="P4836" s="724">
        <f>Cal_051922a!$Q$3</f>
        <v>1.8382409380942635</v>
      </c>
      <c r="Q4836" s="724">
        <f>Cal_051922a!$R$3</f>
        <v>0.56187208580813652</v>
      </c>
      <c r="R4836" s="725">
        <v>94.19</v>
      </c>
      <c r="S4836" s="725">
        <v>50.97</v>
      </c>
      <c r="T4836" s="724">
        <f t="shared" si="1479"/>
        <v>0.93766666666666676</v>
      </c>
      <c r="U4836" s="726">
        <f t="shared" si="1480"/>
        <v>93.252333333333326</v>
      </c>
      <c r="V4836" s="726">
        <f t="shared" si="1481"/>
        <v>50.032333333333334</v>
      </c>
      <c r="W4836" s="727">
        <f t="shared" si="1482"/>
        <v>0.90568767903268355</v>
      </c>
      <c r="X4836" s="727">
        <f t="shared" si="1483"/>
        <v>-2.6840583942323127E-2</v>
      </c>
      <c r="Y4836" s="728">
        <v>20220519</v>
      </c>
      <c r="Z4836" s="729" t="s">
        <v>1535</v>
      </c>
      <c r="AA4836" s="728">
        <v>20220817</v>
      </c>
      <c r="AB4836" s="730"/>
      <c r="AE4836" s="731" t="s">
        <v>1250</v>
      </c>
      <c r="AF4836" s="732">
        <v>4</v>
      </c>
      <c r="AG4836" s="130" t="s">
        <v>1634</v>
      </c>
      <c r="AH4836" s="733" t="s">
        <v>1938</v>
      </c>
      <c r="AI4836" s="733" t="s">
        <v>1532</v>
      </c>
    </row>
    <row r="4837" spans="1:35" s="722" customFormat="1" x14ac:dyDescent="0.2">
      <c r="A4837" s="718" t="s">
        <v>1473</v>
      </c>
      <c r="B4837" s="719">
        <v>20220219</v>
      </c>
      <c r="C4837" s="720" t="s">
        <v>68</v>
      </c>
      <c r="D4837" s="721">
        <v>14</v>
      </c>
      <c r="E4837" s="721">
        <v>15</v>
      </c>
      <c r="F4837" s="721"/>
      <c r="G4837" s="721"/>
      <c r="H4837" s="721" t="s">
        <v>10</v>
      </c>
      <c r="I4837" s="721">
        <v>550</v>
      </c>
      <c r="J4837" s="721">
        <v>20</v>
      </c>
      <c r="K4837" s="722">
        <v>5</v>
      </c>
      <c r="L4837" s="722">
        <v>1</v>
      </c>
      <c r="M4837" s="722">
        <v>0</v>
      </c>
      <c r="N4837" s="723">
        <v>1</v>
      </c>
      <c r="O4837" s="722" t="str">
        <f>Cal_051922a!$E$2</f>
        <v>Cal_051922a</v>
      </c>
      <c r="P4837" s="724">
        <f>Cal_051922a!$Q$3</f>
        <v>1.8382409380942635</v>
      </c>
      <c r="Q4837" s="724">
        <f>Cal_051922a!$R$3</f>
        <v>0.56187208580813652</v>
      </c>
      <c r="R4837" s="725">
        <v>111.2</v>
      </c>
      <c r="S4837" s="725">
        <v>61.88</v>
      </c>
      <c r="T4837" s="724">
        <f t="shared" ref="T4837:T4838" si="1484">AVERAGE(0.762, 0.717, 0.571, 0.932, 0.547, 0.855)</f>
        <v>0.73066666666666669</v>
      </c>
      <c r="U4837" s="726">
        <f t="shared" si="1480"/>
        <v>110.46933333333334</v>
      </c>
      <c r="V4837" s="726">
        <f t="shared" si="1481"/>
        <v>61.149333333333338</v>
      </c>
      <c r="W4837" s="727">
        <f t="shared" si="1482"/>
        <v>0.55246072108822664</v>
      </c>
      <c r="X4837" s="727">
        <f t="shared" si="1483"/>
        <v>2.1707209330588787E-2</v>
      </c>
      <c r="Y4837" s="722">
        <f>Cal_051922a!$A$3</f>
        <v>20220519</v>
      </c>
      <c r="Z4837" s="734" t="s">
        <v>1542</v>
      </c>
      <c r="AA4837" s="722">
        <v>20220818</v>
      </c>
      <c r="AB4837" s="730"/>
      <c r="AE4837" s="731" t="s">
        <v>1250</v>
      </c>
      <c r="AF4837" s="732">
        <v>3</v>
      </c>
      <c r="AG4837" s="130" t="s">
        <v>1634</v>
      </c>
      <c r="AH4837" s="733" t="s">
        <v>1939</v>
      </c>
      <c r="AI4837" s="718"/>
    </row>
    <row r="4838" spans="1:35" s="722" customFormat="1" x14ac:dyDescent="0.2">
      <c r="A4838" s="718" t="s">
        <v>1473</v>
      </c>
      <c r="B4838" s="719">
        <v>20220219</v>
      </c>
      <c r="C4838" s="720" t="s">
        <v>68</v>
      </c>
      <c r="D4838" s="721">
        <v>14</v>
      </c>
      <c r="E4838" s="721">
        <v>15</v>
      </c>
      <c r="F4838" s="721"/>
      <c r="G4838" s="721"/>
      <c r="H4838" s="721" t="s">
        <v>11</v>
      </c>
      <c r="I4838" s="721">
        <v>550</v>
      </c>
      <c r="J4838" s="721">
        <v>20</v>
      </c>
      <c r="K4838" s="722">
        <v>5</v>
      </c>
      <c r="L4838" s="722">
        <v>1</v>
      </c>
      <c r="M4838" s="722">
        <v>0</v>
      </c>
      <c r="N4838" s="723">
        <v>1</v>
      </c>
      <c r="O4838" s="722" t="str">
        <f>Cal_051922a!$E$2</f>
        <v>Cal_051922a</v>
      </c>
      <c r="P4838" s="724">
        <f>Cal_051922a!$Q$3</f>
        <v>1.8382409380942635</v>
      </c>
      <c r="Q4838" s="724">
        <f>Cal_051922a!$R$3</f>
        <v>0.56187208580813652</v>
      </c>
      <c r="R4838" s="725">
        <v>245.7</v>
      </c>
      <c r="S4838" s="725">
        <v>137.6</v>
      </c>
      <c r="T4838" s="724">
        <f t="shared" si="1484"/>
        <v>0.73066666666666669</v>
      </c>
      <c r="U4838" s="726">
        <f t="shared" si="1480"/>
        <v>244.96933333333331</v>
      </c>
      <c r="V4838" s="726">
        <f t="shared" si="1481"/>
        <v>136.86933333333332</v>
      </c>
      <c r="W4838" s="727">
        <f t="shared" si="1482"/>
        <v>1.2108881579407398</v>
      </c>
      <c r="X4838" s="727">
        <f t="shared" si="1483"/>
        <v>7.4260470408486809E-2</v>
      </c>
      <c r="Y4838" s="722">
        <f>Cal_051922a!$A$3</f>
        <v>20220519</v>
      </c>
      <c r="Z4838" s="734" t="s">
        <v>1542</v>
      </c>
      <c r="AA4838" s="722">
        <v>20220818</v>
      </c>
      <c r="AB4838" s="730"/>
      <c r="AE4838" s="731" t="s">
        <v>1250</v>
      </c>
      <c r="AF4838" s="732">
        <v>4</v>
      </c>
      <c r="AG4838" s="130" t="s">
        <v>1634</v>
      </c>
      <c r="AH4838" s="733" t="s">
        <v>1940</v>
      </c>
      <c r="AI4838" s="718"/>
    </row>
    <row r="4839" spans="1:35" x14ac:dyDescent="0.2">
      <c r="A4839" t="s">
        <v>1473</v>
      </c>
      <c r="B4839" s="45">
        <v>20220219</v>
      </c>
      <c r="C4839" s="142" t="s">
        <v>68</v>
      </c>
      <c r="D4839" s="107">
        <v>14</v>
      </c>
      <c r="E4839" s="107">
        <v>21</v>
      </c>
      <c r="H4839" s="107" t="s">
        <v>10</v>
      </c>
      <c r="I4839" s="107">
        <v>290</v>
      </c>
      <c r="J4839" s="107">
        <v>0</v>
      </c>
      <c r="K4839" s="43">
        <v>5</v>
      </c>
      <c r="L4839" s="43">
        <v>1</v>
      </c>
      <c r="M4839" s="43">
        <v>0</v>
      </c>
      <c r="N4839" s="49">
        <v>1</v>
      </c>
      <c r="O4839" s="43" t="str">
        <f>Cal_051922a!$E$2</f>
        <v>Cal_051922a</v>
      </c>
      <c r="P4839" s="50">
        <f>Cal_051922a!$Q$3</f>
        <v>1.8382409380942635</v>
      </c>
      <c r="Q4839" s="50">
        <f>Cal_051922a!$R$3</f>
        <v>0.56187208580813652</v>
      </c>
      <c r="R4839" s="46">
        <v>193.2</v>
      </c>
      <c r="S4839" s="46">
        <v>117.7</v>
      </c>
      <c r="T4839" s="178">
        <f t="shared" ref="T4839:T4840" si="1485">AVERAGE(0.512,0.813,0.554,0.631,0.761,0.731)</f>
        <v>0.66699999999999993</v>
      </c>
      <c r="U4839" s="79">
        <f t="shared" si="1480"/>
        <v>192.53299999999999</v>
      </c>
      <c r="V4839" s="79">
        <f t="shared" si="1481"/>
        <v>117.033</v>
      </c>
      <c r="W4839" s="465">
        <f t="shared" si="1482"/>
        <v>1.6039468805540598</v>
      </c>
      <c r="X4839" s="465">
        <f t="shared" si="1483"/>
        <v>0.48016118598370239</v>
      </c>
      <c r="Y4839" s="43">
        <f>Cal_051922a!$A$3</f>
        <v>20220519</v>
      </c>
      <c r="Z4839" s="86" t="s">
        <v>1607</v>
      </c>
      <c r="AA4839" s="43">
        <v>20221205</v>
      </c>
      <c r="AE4839" s="689" t="s">
        <v>1250</v>
      </c>
      <c r="AF4839" s="130">
        <v>1</v>
      </c>
      <c r="AG4839" s="130" t="s">
        <v>1634</v>
      </c>
      <c r="AH4839"/>
    </row>
    <row r="4840" spans="1:35" x14ac:dyDescent="0.2">
      <c r="A4840" t="s">
        <v>1473</v>
      </c>
      <c r="B4840" s="45">
        <v>20220219</v>
      </c>
      <c r="C4840" s="142" t="s">
        <v>68</v>
      </c>
      <c r="D4840" s="107">
        <v>14</v>
      </c>
      <c r="E4840" s="107">
        <v>21</v>
      </c>
      <c r="H4840" s="107" t="s">
        <v>11</v>
      </c>
      <c r="I4840" s="107">
        <v>290</v>
      </c>
      <c r="J4840" s="107">
        <v>0</v>
      </c>
      <c r="K4840" s="43">
        <v>5</v>
      </c>
      <c r="L4840" s="43">
        <v>1</v>
      </c>
      <c r="M4840" s="43">
        <v>0</v>
      </c>
      <c r="N4840" s="49">
        <v>1</v>
      </c>
      <c r="O4840" s="43" t="str">
        <f>Cal_051922a!$E$2</f>
        <v>Cal_051922a</v>
      </c>
      <c r="P4840" s="50">
        <f>Cal_051922a!$Q$3</f>
        <v>1.8382409380942635</v>
      </c>
      <c r="Q4840" s="50">
        <f>Cal_051922a!$R$3</f>
        <v>0.56187208580813652</v>
      </c>
      <c r="R4840" s="46">
        <v>211.1</v>
      </c>
      <c r="S4840" s="46">
        <v>131.6</v>
      </c>
      <c r="T4840" s="178">
        <f t="shared" si="1485"/>
        <v>0.66699999999999993</v>
      </c>
      <c r="U4840" s="79">
        <f t="shared" si="1480"/>
        <v>210.43299999999999</v>
      </c>
      <c r="V4840" s="79">
        <f t="shared" si="1481"/>
        <v>130.93299999999999</v>
      </c>
      <c r="W4840" s="465">
        <f t="shared" si="1482"/>
        <v>1.6889241987291097</v>
      </c>
      <c r="X4840" s="465">
        <f t="shared" si="1483"/>
        <v>0.64271321529931613</v>
      </c>
      <c r="Y4840" s="43">
        <f>Cal_051922a!$A$3</f>
        <v>20220519</v>
      </c>
      <c r="Z4840" s="86" t="s">
        <v>1607</v>
      </c>
      <c r="AA4840" s="43">
        <v>20221205</v>
      </c>
      <c r="AE4840" s="689" t="s">
        <v>1250</v>
      </c>
      <c r="AF4840" s="130">
        <v>1</v>
      </c>
      <c r="AG4840" s="130" t="s">
        <v>1634</v>
      </c>
      <c r="AH4840"/>
    </row>
    <row r="4841" spans="1:35" x14ac:dyDescent="0.2">
      <c r="A4841" t="s">
        <v>1473</v>
      </c>
      <c r="B4841" s="45">
        <v>20220219</v>
      </c>
      <c r="C4841" s="142" t="s">
        <v>68</v>
      </c>
      <c r="D4841" s="107">
        <v>14</v>
      </c>
      <c r="E4841" s="107">
        <v>21</v>
      </c>
      <c r="H4841" s="107" t="s">
        <v>10</v>
      </c>
      <c r="I4841" s="107">
        <v>290</v>
      </c>
      <c r="J4841" s="107">
        <v>10</v>
      </c>
      <c r="K4841" s="43">
        <v>5</v>
      </c>
      <c r="L4841" s="43">
        <v>1</v>
      </c>
      <c r="M4841" s="43">
        <v>0</v>
      </c>
      <c r="N4841" s="49">
        <v>1</v>
      </c>
      <c r="O4841" s="43" t="str">
        <f>Cal_051922a!$E$2</f>
        <v>Cal_051922a</v>
      </c>
      <c r="P4841" s="50">
        <f>Cal_051922a!$Q$3</f>
        <v>1.8382409380942635</v>
      </c>
      <c r="Q4841" s="50">
        <f>Cal_051922a!$R$3</f>
        <v>0.56187208580813652</v>
      </c>
      <c r="R4841" s="46">
        <v>69.58</v>
      </c>
      <c r="S4841" s="46">
        <v>45.82</v>
      </c>
      <c r="T4841" s="50">
        <f t="shared" ref="T4841:T4842" si="1486">AVERAGE(1.019, 0.879, 0.893, 0.916,0.713,0.709,0.919)</f>
        <v>0.86399999999999999</v>
      </c>
      <c r="U4841" s="79">
        <f t="shared" si="1480"/>
        <v>68.715999999999994</v>
      </c>
      <c r="V4841" s="79">
        <f t="shared" si="1481"/>
        <v>44.956000000000003</v>
      </c>
      <c r="W4841" s="465">
        <f t="shared" si="1482"/>
        <v>0.50476526995979409</v>
      </c>
      <c r="X4841" s="465">
        <f t="shared" si="1483"/>
        <v>0.29580518657188187</v>
      </c>
      <c r="Y4841" s="82">
        <f>Cal_051922a!$A$3</f>
        <v>20220519</v>
      </c>
      <c r="Z4841" s="48" t="s">
        <v>2026</v>
      </c>
      <c r="AA4841" s="43">
        <v>20230217</v>
      </c>
      <c r="AE4841" s="689" t="s">
        <v>1250</v>
      </c>
      <c r="AF4841" s="130">
        <v>1</v>
      </c>
      <c r="AH4841" s="152" t="s">
        <v>2031</v>
      </c>
    </row>
    <row r="4842" spans="1:35" x14ac:dyDescent="0.2">
      <c r="A4842" t="s">
        <v>1473</v>
      </c>
      <c r="B4842" s="45">
        <v>20220219</v>
      </c>
      <c r="C4842" s="142" t="s">
        <v>68</v>
      </c>
      <c r="D4842" s="107">
        <v>14</v>
      </c>
      <c r="E4842" s="107">
        <v>21</v>
      </c>
      <c r="H4842" s="107" t="s">
        <v>11</v>
      </c>
      <c r="I4842" s="107">
        <v>290</v>
      </c>
      <c r="J4842" s="107">
        <v>10</v>
      </c>
      <c r="K4842" s="43">
        <v>5</v>
      </c>
      <c r="L4842" s="43">
        <v>1</v>
      </c>
      <c r="M4842" s="43">
        <v>0</v>
      </c>
      <c r="N4842" s="49">
        <v>1</v>
      </c>
      <c r="O4842" s="43" t="str">
        <f>Cal_051922a!$E$2</f>
        <v>Cal_051922a</v>
      </c>
      <c r="P4842" s="50">
        <f>Cal_051922a!$Q$3</f>
        <v>1.8382409380942635</v>
      </c>
      <c r="Q4842" s="50">
        <f>Cal_051922a!$R$3</f>
        <v>0.56187208580813652</v>
      </c>
      <c r="R4842" s="46">
        <v>61.37</v>
      </c>
      <c r="S4842" s="46">
        <v>42.34</v>
      </c>
      <c r="T4842" s="50">
        <f t="shared" si="1486"/>
        <v>0.86399999999999999</v>
      </c>
      <c r="U4842" s="79">
        <f t="shared" si="1480"/>
        <v>60.506</v>
      </c>
      <c r="V4842" s="79">
        <f t="shared" si="1481"/>
        <v>41.476000000000006</v>
      </c>
      <c r="W4842" s="465">
        <f t="shared" si="1482"/>
        <v>0.40427959121779805</v>
      </c>
      <c r="X4842" s="465">
        <f t="shared" si="1483"/>
        <v>0.3343194891075823</v>
      </c>
      <c r="Y4842" s="82">
        <f>Cal_051922a!$A$3</f>
        <v>20220519</v>
      </c>
      <c r="Z4842" s="48" t="s">
        <v>2026</v>
      </c>
      <c r="AA4842" s="43">
        <v>20230217</v>
      </c>
      <c r="AE4842" s="689" t="s">
        <v>1250</v>
      </c>
      <c r="AF4842" s="130">
        <v>1</v>
      </c>
      <c r="AH4842" s="152" t="s">
        <v>2031</v>
      </c>
    </row>
    <row r="4843" spans="1:35" s="722" customFormat="1" x14ac:dyDescent="0.2">
      <c r="A4843" s="718" t="s">
        <v>1473</v>
      </c>
      <c r="B4843" s="719">
        <v>20220219</v>
      </c>
      <c r="C4843" s="720" t="s">
        <v>68</v>
      </c>
      <c r="D4843" s="721">
        <v>14</v>
      </c>
      <c r="E4843" s="721">
        <v>21</v>
      </c>
      <c r="F4843" s="721"/>
      <c r="G4843" s="721"/>
      <c r="H4843" s="721" t="s">
        <v>10</v>
      </c>
      <c r="I4843" s="721">
        <v>293</v>
      </c>
      <c r="J4843" s="721">
        <v>5</v>
      </c>
      <c r="K4843" s="722">
        <v>5</v>
      </c>
      <c r="L4843" s="722">
        <v>1</v>
      </c>
      <c r="M4843" s="722">
        <v>0</v>
      </c>
      <c r="N4843" s="723">
        <v>1</v>
      </c>
      <c r="O4843" s="722" t="str">
        <f>Cal_051922a!$E$2</f>
        <v>Cal_051922a</v>
      </c>
      <c r="P4843" s="724">
        <f>Cal_051922a!$Q$3</f>
        <v>1.8382409380942635</v>
      </c>
      <c r="Q4843" s="724">
        <f>Cal_051922a!$R$3</f>
        <v>0.56187208580813652</v>
      </c>
      <c r="R4843" s="725">
        <v>159.5</v>
      </c>
      <c r="S4843" s="725">
        <v>88.58</v>
      </c>
      <c r="T4843" s="724">
        <f t="shared" ref="T4843:T4844" si="1487">AVERAGE(0.984, 0.838, 0.991)</f>
        <v>0.93766666666666676</v>
      </c>
      <c r="U4843" s="726">
        <f t="shared" si="1480"/>
        <v>158.56233333333333</v>
      </c>
      <c r="V4843" s="726">
        <f t="shared" si="1481"/>
        <v>87.642333333333326</v>
      </c>
      <c r="W4843" s="727">
        <f t="shared" si="1482"/>
        <v>1.4912214227326015</v>
      </c>
      <c r="X4843" s="727">
        <f t="shared" si="1483"/>
        <v>5.3521469928825026E-2</v>
      </c>
      <c r="Y4843" s="728">
        <v>20220519</v>
      </c>
      <c r="Z4843" s="729" t="s">
        <v>1535</v>
      </c>
      <c r="AA4843" s="728">
        <v>20220817</v>
      </c>
      <c r="AB4843" s="730"/>
      <c r="AE4843" s="731" t="s">
        <v>1250</v>
      </c>
      <c r="AF4843" s="732">
        <v>3</v>
      </c>
      <c r="AG4843" s="130" t="s">
        <v>2214</v>
      </c>
      <c r="AH4843" s="733" t="s">
        <v>1941</v>
      </c>
      <c r="AI4843" s="733" t="s">
        <v>1532</v>
      </c>
    </row>
    <row r="4844" spans="1:35" s="722" customFormat="1" x14ac:dyDescent="0.2">
      <c r="A4844" s="718" t="s">
        <v>1473</v>
      </c>
      <c r="B4844" s="719">
        <v>20220219</v>
      </c>
      <c r="C4844" s="720" t="s">
        <v>68</v>
      </c>
      <c r="D4844" s="721">
        <v>14</v>
      </c>
      <c r="E4844" s="721">
        <v>21</v>
      </c>
      <c r="F4844" s="721"/>
      <c r="G4844" s="721"/>
      <c r="H4844" s="721" t="s">
        <v>11</v>
      </c>
      <c r="I4844" s="721">
        <v>293</v>
      </c>
      <c r="J4844" s="721">
        <v>5</v>
      </c>
      <c r="K4844" s="722">
        <v>5</v>
      </c>
      <c r="L4844" s="722">
        <v>1</v>
      </c>
      <c r="M4844" s="722">
        <v>0</v>
      </c>
      <c r="N4844" s="723">
        <v>1</v>
      </c>
      <c r="O4844" s="722" t="str">
        <f>Cal_051922a!$E$2</f>
        <v>Cal_051922a</v>
      </c>
      <c r="P4844" s="724">
        <f>Cal_051922a!$Q$3</f>
        <v>1.8382409380942635</v>
      </c>
      <c r="Q4844" s="724">
        <f>Cal_051922a!$R$3</f>
        <v>0.56187208580813652</v>
      </c>
      <c r="R4844" s="725">
        <v>74.7</v>
      </c>
      <c r="S4844" s="725">
        <v>43.13</v>
      </c>
      <c r="T4844" s="724">
        <f t="shared" si="1487"/>
        <v>0.93766666666666676</v>
      </c>
      <c r="U4844" s="726">
        <f t="shared" si="1480"/>
        <v>73.762333333333331</v>
      </c>
      <c r="V4844" s="726">
        <f t="shared" si="1481"/>
        <v>42.192333333333337</v>
      </c>
      <c r="W4844" s="727">
        <f t="shared" si="1482"/>
        <v>0.66381641731060659</v>
      </c>
      <c r="X4844" s="727">
        <f t="shared" si="1483"/>
        <v>7.9845972342815902E-2</v>
      </c>
      <c r="Y4844" s="728">
        <v>20220519</v>
      </c>
      <c r="Z4844" s="729" t="s">
        <v>1535</v>
      </c>
      <c r="AA4844" s="728">
        <v>20220817</v>
      </c>
      <c r="AB4844" s="730"/>
      <c r="AE4844" s="731" t="s">
        <v>1250</v>
      </c>
      <c r="AF4844" s="732">
        <v>4</v>
      </c>
      <c r="AG4844" s="130" t="s">
        <v>2214</v>
      </c>
      <c r="AH4844" s="733" t="s">
        <v>1942</v>
      </c>
      <c r="AI4844" s="733" t="s">
        <v>1532</v>
      </c>
    </row>
    <row r="4845" spans="1:35" s="722" customFormat="1" x14ac:dyDescent="0.2">
      <c r="A4845" s="718" t="s">
        <v>1473</v>
      </c>
      <c r="B4845" s="719">
        <v>20220219</v>
      </c>
      <c r="C4845" s="720" t="s">
        <v>68</v>
      </c>
      <c r="D4845" s="721">
        <v>14</v>
      </c>
      <c r="E4845" s="721">
        <v>21</v>
      </c>
      <c r="F4845" s="721"/>
      <c r="G4845" s="721"/>
      <c r="H4845" s="721" t="s">
        <v>10</v>
      </c>
      <c r="I4845" s="721">
        <v>552</v>
      </c>
      <c r="J4845" s="721">
        <v>20</v>
      </c>
      <c r="K4845" s="722">
        <v>5</v>
      </c>
      <c r="L4845" s="722">
        <v>1</v>
      </c>
      <c r="M4845" s="722">
        <v>0</v>
      </c>
      <c r="N4845" s="723">
        <v>1</v>
      </c>
      <c r="O4845" s="722" t="str">
        <f>Cal_051922a!$E$2</f>
        <v>Cal_051922a</v>
      </c>
      <c r="P4845" s="724">
        <f>Cal_051922a!$Q$3</f>
        <v>1.8382409380942635</v>
      </c>
      <c r="Q4845" s="724">
        <f>Cal_051922a!$R$3</f>
        <v>0.56187208580813652</v>
      </c>
      <c r="R4845" s="725">
        <v>257.3</v>
      </c>
      <c r="S4845" s="725">
        <v>146.5</v>
      </c>
      <c r="T4845" s="724">
        <f t="shared" ref="T4845:T4846" si="1488">AVERAGE(0.762, 0.717, 0.571, 0.932, 0.547, 0.855)</f>
        <v>0.73066666666666669</v>
      </c>
      <c r="U4845" s="726">
        <f t="shared" si="1480"/>
        <v>256.56933333333336</v>
      </c>
      <c r="V4845" s="726">
        <f t="shared" si="1481"/>
        <v>145.76933333333332</v>
      </c>
      <c r="W4845" s="727">
        <f t="shared" si="1482"/>
        <v>1.2366355016307484</v>
      </c>
      <c r="X4845" s="727">
        <f t="shared" si="1483"/>
        <v>0.12712147230357029</v>
      </c>
      <c r="Y4845" s="722">
        <f>Cal_051922a!$A$3</f>
        <v>20220519</v>
      </c>
      <c r="Z4845" s="734" t="s">
        <v>1542</v>
      </c>
      <c r="AA4845" s="722">
        <v>20220818</v>
      </c>
      <c r="AB4845" s="730"/>
      <c r="AE4845" s="731" t="s">
        <v>1250</v>
      </c>
      <c r="AF4845" s="732">
        <v>4</v>
      </c>
      <c r="AG4845" s="130" t="s">
        <v>2214</v>
      </c>
      <c r="AH4845" s="733" t="s">
        <v>1943</v>
      </c>
      <c r="AI4845" s="718"/>
    </row>
    <row r="4846" spans="1:35" s="739" customFormat="1" ht="13.5" thickBot="1" x14ac:dyDescent="0.25">
      <c r="A4846" s="735" t="s">
        <v>1473</v>
      </c>
      <c r="B4846" s="736">
        <v>20220219</v>
      </c>
      <c r="C4846" s="737" t="s">
        <v>68</v>
      </c>
      <c r="D4846" s="738">
        <v>14</v>
      </c>
      <c r="E4846" s="738">
        <v>21</v>
      </c>
      <c r="F4846" s="738"/>
      <c r="G4846" s="738"/>
      <c r="H4846" s="738" t="s">
        <v>11</v>
      </c>
      <c r="I4846" s="738">
        <v>550</v>
      </c>
      <c r="J4846" s="738">
        <v>20</v>
      </c>
      <c r="K4846" s="739">
        <v>5</v>
      </c>
      <c r="L4846" s="739">
        <v>1</v>
      </c>
      <c r="M4846" s="739">
        <v>0</v>
      </c>
      <c r="N4846" s="740">
        <v>1</v>
      </c>
      <c r="O4846" s="722" t="str">
        <f>Cal_051922a!$E$2</f>
        <v>Cal_051922a</v>
      </c>
      <c r="P4846" s="724">
        <f>Cal_051922a!$Q$3</f>
        <v>1.8382409380942635</v>
      </c>
      <c r="Q4846" s="724">
        <f>Cal_051922a!$R$3</f>
        <v>0.56187208580813652</v>
      </c>
      <c r="R4846" s="741">
        <v>134.80000000000001</v>
      </c>
      <c r="S4846" s="741">
        <v>76.900000000000006</v>
      </c>
      <c r="T4846" s="724">
        <f t="shared" si="1488"/>
        <v>0.73066666666666669</v>
      </c>
      <c r="U4846" s="726">
        <f t="shared" si="1480"/>
        <v>134.06933333333333</v>
      </c>
      <c r="V4846" s="726">
        <f t="shared" si="1481"/>
        <v>76.169333333333341</v>
      </c>
      <c r="W4846" s="727">
        <f t="shared" si="1482"/>
        <v>0.64857006794420757</v>
      </c>
      <c r="X4846" s="727">
        <f t="shared" si="1483"/>
        <v>6.6629691356208179E-2</v>
      </c>
      <c r="Y4846" s="722">
        <f>Cal_051922a!$A$3</f>
        <v>20220519</v>
      </c>
      <c r="Z4846" s="734" t="s">
        <v>1542</v>
      </c>
      <c r="AA4846" s="722">
        <v>20220818</v>
      </c>
      <c r="AB4846" s="742"/>
      <c r="AE4846" s="731" t="s">
        <v>1250</v>
      </c>
      <c r="AF4846" s="743">
        <v>3</v>
      </c>
      <c r="AG4846" s="130" t="s">
        <v>2214</v>
      </c>
      <c r="AH4846" s="744" t="s">
        <v>1944</v>
      </c>
      <c r="AI4846" s="735"/>
    </row>
    <row r="4847" spans="1:35" x14ac:dyDescent="0.2">
      <c r="A4847" t="s">
        <v>1473</v>
      </c>
      <c r="B4847" s="45">
        <v>20220219</v>
      </c>
      <c r="C4847" s="142" t="s">
        <v>64</v>
      </c>
      <c r="D4847" s="107">
        <v>15</v>
      </c>
      <c r="E4847" s="107">
        <v>1</v>
      </c>
      <c r="H4847" s="107" t="s">
        <v>10</v>
      </c>
      <c r="I4847" s="107">
        <v>290</v>
      </c>
      <c r="J4847" s="107">
        <v>0</v>
      </c>
      <c r="K4847" s="43">
        <v>5</v>
      </c>
      <c r="L4847" s="43">
        <v>1</v>
      </c>
      <c r="M4847" s="43">
        <v>0</v>
      </c>
      <c r="N4847" s="49">
        <v>1</v>
      </c>
      <c r="O4847" s="43" t="str">
        <f>Cal_051922a!$E$2</f>
        <v>Cal_051922a</v>
      </c>
      <c r="P4847" s="50">
        <f>Cal_051922a!$Q$3</f>
        <v>1.8382409380942635</v>
      </c>
      <c r="Q4847" s="50">
        <f>Cal_051922a!$R$3</f>
        <v>0.56187208580813652</v>
      </c>
      <c r="R4847" s="46">
        <v>177.8</v>
      </c>
      <c r="S4847" s="46">
        <v>108.5</v>
      </c>
      <c r="T4847" s="178">
        <f t="shared" ref="T4847:T4848" si="1489">AVERAGE(0.512,0.813,0.554,0.631,0.761,0.731)</f>
        <v>0.66699999999999993</v>
      </c>
      <c r="U4847" s="79">
        <f t="shared" si="1480"/>
        <v>177.13300000000001</v>
      </c>
      <c r="V4847" s="79">
        <f t="shared" si="1481"/>
        <v>107.833</v>
      </c>
      <c r="W4847" s="465">
        <f t="shared" si="1482"/>
        <v>1.4722320373827336</v>
      </c>
      <c r="X4847" s="465">
        <f t="shared" si="1483"/>
        <v>0.44804365527631573</v>
      </c>
      <c r="Y4847" s="43">
        <f>Cal_051922a!$A$3</f>
        <v>20220519</v>
      </c>
      <c r="Z4847" s="86" t="s">
        <v>1607</v>
      </c>
      <c r="AA4847" s="43">
        <v>20221205</v>
      </c>
      <c r="AE4847" s="689" t="s">
        <v>1250</v>
      </c>
      <c r="AF4847" s="130">
        <v>1</v>
      </c>
      <c r="AG4847" s="130" t="s">
        <v>1634</v>
      </c>
      <c r="AH4847"/>
    </row>
    <row r="4848" spans="1:35" x14ac:dyDescent="0.2">
      <c r="A4848" t="s">
        <v>1473</v>
      </c>
      <c r="B4848" s="45">
        <v>20220219</v>
      </c>
      <c r="C4848" s="142" t="s">
        <v>64</v>
      </c>
      <c r="D4848" s="107">
        <v>15</v>
      </c>
      <c r="E4848" s="107">
        <v>1</v>
      </c>
      <c r="H4848" s="107" t="s">
        <v>11</v>
      </c>
      <c r="I4848" s="107">
        <v>290</v>
      </c>
      <c r="J4848" s="107">
        <v>0</v>
      </c>
      <c r="K4848" s="43">
        <v>5</v>
      </c>
      <c r="L4848" s="43">
        <v>1</v>
      </c>
      <c r="M4848" s="43">
        <v>0</v>
      </c>
      <c r="N4848" s="49">
        <v>1</v>
      </c>
      <c r="O4848" s="43" t="str">
        <f>Cal_051922a!$E$2</f>
        <v>Cal_051922a</v>
      </c>
      <c r="P4848" s="50">
        <f>Cal_051922a!$Q$3</f>
        <v>1.8382409380942635</v>
      </c>
      <c r="Q4848" s="50">
        <f>Cal_051922a!$R$3</f>
        <v>0.56187208580813652</v>
      </c>
      <c r="R4848" s="46">
        <v>178</v>
      </c>
      <c r="S4848" s="46">
        <v>110.7</v>
      </c>
      <c r="T4848" s="178">
        <f t="shared" si="1489"/>
        <v>0.66699999999999993</v>
      </c>
      <c r="U4848" s="79">
        <f t="shared" si="1480"/>
        <v>177.333</v>
      </c>
      <c r="V4848" s="79">
        <f t="shared" si="1481"/>
        <v>110.033</v>
      </c>
      <c r="W4848" s="465">
        <f t="shared" si="1482"/>
        <v>1.4297433782952085</v>
      </c>
      <c r="X4848" s="465">
        <f t="shared" si="1483"/>
        <v>0.52970962116092435</v>
      </c>
      <c r="Y4848" s="43">
        <f>Cal_051922a!$A$3</f>
        <v>20220519</v>
      </c>
      <c r="Z4848" s="86" t="s">
        <v>1607</v>
      </c>
      <c r="AA4848" s="43">
        <v>20221205</v>
      </c>
      <c r="AE4848" s="689" t="s">
        <v>1250</v>
      </c>
      <c r="AF4848" s="130">
        <v>1</v>
      </c>
      <c r="AG4848" s="130" t="s">
        <v>1634</v>
      </c>
      <c r="AH4848"/>
    </row>
    <row r="4849" spans="1:35" s="82" customFormat="1" x14ac:dyDescent="0.2">
      <c r="A4849" s="155" t="s">
        <v>1473</v>
      </c>
      <c r="B4849" s="81">
        <v>20220219</v>
      </c>
      <c r="C4849" s="280" t="s">
        <v>64</v>
      </c>
      <c r="D4849" s="126">
        <v>15</v>
      </c>
      <c r="E4849" s="126">
        <v>1</v>
      </c>
      <c r="F4849" s="107"/>
      <c r="G4849" s="107"/>
      <c r="H4849" s="126" t="s">
        <v>10</v>
      </c>
      <c r="I4849" s="126">
        <v>293</v>
      </c>
      <c r="J4849" s="126">
        <v>5</v>
      </c>
      <c r="K4849" s="82">
        <v>5</v>
      </c>
      <c r="L4849" s="82">
        <v>1</v>
      </c>
      <c r="M4849" s="82">
        <v>0</v>
      </c>
      <c r="N4849" s="83">
        <v>1</v>
      </c>
      <c r="O4849" s="82" t="str">
        <f>Cal_051922a!$E$2</f>
        <v>Cal_051922a</v>
      </c>
      <c r="P4849" s="158">
        <f>Cal_051922a!$Q$3</f>
        <v>1.8382409380942635</v>
      </c>
      <c r="Q4849" s="158">
        <f>Cal_051922a!$R$3</f>
        <v>0.56187208580813652</v>
      </c>
      <c r="R4849" s="84">
        <v>101.7</v>
      </c>
      <c r="S4849" s="84">
        <v>60.68</v>
      </c>
      <c r="T4849" s="158">
        <f t="shared" ref="T4849" si="1490">AVERAGE(0.762, 0.717, 0.571, 0.932, 0.547, 0.855)</f>
        <v>0.73066666666666669</v>
      </c>
      <c r="U4849" s="125">
        <f t="shared" si="1480"/>
        <v>100.96933333333334</v>
      </c>
      <c r="V4849" s="125">
        <f t="shared" si="1481"/>
        <v>59.949333333333335</v>
      </c>
      <c r="W4849" s="459">
        <f t="shared" si="1482"/>
        <v>0.86251977947675273</v>
      </c>
      <c r="X4849" s="459">
        <f t="shared" si="1483"/>
        <v>0.19411921065880661</v>
      </c>
      <c r="Y4849" s="82">
        <f>Cal_051922a!$A$3</f>
        <v>20220519</v>
      </c>
      <c r="Z4849" s="694" t="s">
        <v>1542</v>
      </c>
      <c r="AA4849" s="372">
        <v>20220818</v>
      </c>
      <c r="AB4849" s="48"/>
      <c r="AC4849" s="43"/>
      <c r="AD4849" s="43"/>
      <c r="AE4849" s="689" t="s">
        <v>1250</v>
      </c>
      <c r="AF4849" s="567">
        <v>3</v>
      </c>
      <c r="AG4849" s="130" t="s">
        <v>1634</v>
      </c>
      <c r="AH4849" s="153" t="s">
        <v>1896</v>
      </c>
      <c r="AI4849" s="155"/>
    </row>
    <row r="4850" spans="1:35" s="82" customFormat="1" x14ac:dyDescent="0.2">
      <c r="A4850" s="155" t="s">
        <v>1473</v>
      </c>
      <c r="B4850" s="81">
        <v>20220219</v>
      </c>
      <c r="C4850" s="280" t="s">
        <v>64</v>
      </c>
      <c r="D4850" s="126">
        <v>15</v>
      </c>
      <c r="E4850" s="126">
        <v>1</v>
      </c>
      <c r="F4850" s="107"/>
      <c r="G4850" s="107"/>
      <c r="H4850" s="126" t="s">
        <v>11</v>
      </c>
      <c r="I4850" s="126">
        <v>293</v>
      </c>
      <c r="J4850" s="126">
        <v>5</v>
      </c>
      <c r="K4850" s="82">
        <v>5</v>
      </c>
      <c r="L4850" s="82">
        <v>1</v>
      </c>
      <c r="M4850" s="82">
        <v>0</v>
      </c>
      <c r="N4850" s="83">
        <v>1</v>
      </c>
      <c r="O4850" s="82" t="str">
        <f>Cal_051922a!$E$2</f>
        <v>Cal_051922a</v>
      </c>
      <c r="P4850" s="158">
        <f>Cal_051922a!$Q$3</f>
        <v>1.8382409380942635</v>
      </c>
      <c r="Q4850" s="158">
        <f>Cal_051922a!$R$3</f>
        <v>0.56187208580813652</v>
      </c>
      <c r="R4850" s="84">
        <v>124.2</v>
      </c>
      <c r="S4850" s="84">
        <v>72.03</v>
      </c>
      <c r="T4850" s="377">
        <f>AVERAGE(0.67, 0.634, 0.634, 0.661, 0.49, 0.728)</f>
        <v>0.63616666666666666</v>
      </c>
      <c r="U4850" s="125">
        <f t="shared" si="1480"/>
        <v>123.56383333333333</v>
      </c>
      <c r="V4850" s="125">
        <f t="shared" si="1481"/>
        <v>71.393833333333333</v>
      </c>
      <c r="W4850" s="459">
        <f t="shared" si="1482"/>
        <v>1.096968720021994</v>
      </c>
      <c r="X4850" s="459">
        <f t="shared" si="1483"/>
        <v>0.16138568962236854</v>
      </c>
      <c r="Y4850" s="82">
        <f>Cal_051922a!$A$3</f>
        <v>20220519</v>
      </c>
      <c r="Z4850" s="694" t="s">
        <v>1518</v>
      </c>
      <c r="AA4850" s="372">
        <v>20220816</v>
      </c>
      <c r="AB4850" s="692"/>
      <c r="AC4850" s="628"/>
      <c r="AD4850" s="43"/>
      <c r="AE4850" s="689" t="s">
        <v>1250</v>
      </c>
      <c r="AF4850" s="82">
        <v>3</v>
      </c>
      <c r="AG4850" s="130" t="s">
        <v>1634</v>
      </c>
      <c r="AH4850" s="153" t="s">
        <v>1897</v>
      </c>
      <c r="AI4850" s="155"/>
    </row>
    <row r="4851" spans="1:35" s="372" customFormat="1" x14ac:dyDescent="0.2">
      <c r="A4851" s="371" t="s">
        <v>1473</v>
      </c>
      <c r="B4851" s="462">
        <v>20220219</v>
      </c>
      <c r="C4851" s="623" t="s">
        <v>64</v>
      </c>
      <c r="D4851" s="373">
        <v>15</v>
      </c>
      <c r="E4851" s="373">
        <v>1</v>
      </c>
      <c r="F4851" s="107"/>
      <c r="G4851" s="107"/>
      <c r="H4851" s="373" t="s">
        <v>10</v>
      </c>
      <c r="I4851" s="373">
        <v>449</v>
      </c>
      <c r="J4851" s="373">
        <v>20</v>
      </c>
      <c r="K4851" s="372">
        <v>5</v>
      </c>
      <c r="L4851" s="372">
        <v>1</v>
      </c>
      <c r="M4851" s="372">
        <v>0</v>
      </c>
      <c r="N4851" s="375">
        <v>1</v>
      </c>
      <c r="O4851" s="82" t="str">
        <f>Cal_051922a!$E$2</f>
        <v>Cal_051922a</v>
      </c>
      <c r="P4851" s="158">
        <f>Cal_051922a!$Q$3</f>
        <v>1.8382409380942635</v>
      </c>
      <c r="Q4851" s="158">
        <f>Cal_051922a!$R$3</f>
        <v>0.56187208580813652</v>
      </c>
      <c r="R4851" s="376">
        <v>189.5</v>
      </c>
      <c r="S4851" s="376">
        <v>109.5</v>
      </c>
      <c r="T4851" s="377">
        <f>AVERAGE(0.67, 0.634, 0.634, 0.661, 0.49, 0.728)</f>
        <v>0.63616666666666666</v>
      </c>
      <c r="U4851" s="378">
        <f t="shared" si="1480"/>
        <v>188.86383333333333</v>
      </c>
      <c r="V4851" s="378">
        <f t="shared" si="1481"/>
        <v>108.86383333333333</v>
      </c>
      <c r="W4851" s="464">
        <f t="shared" si="1482"/>
        <v>1.0977025510362746</v>
      </c>
      <c r="X4851" s="464">
        <f t="shared" si="1483"/>
        <v>0.15442097731552218</v>
      </c>
      <c r="Y4851" s="82">
        <f>Cal_051922a!$A$3</f>
        <v>20220519</v>
      </c>
      <c r="Z4851" s="694" t="s">
        <v>1518</v>
      </c>
      <c r="AA4851" s="372">
        <v>20220816</v>
      </c>
      <c r="AB4851" s="48"/>
      <c r="AC4851" s="43"/>
      <c r="AD4851" s="43"/>
      <c r="AE4851" s="689" t="s">
        <v>1250</v>
      </c>
      <c r="AF4851" s="628">
        <v>3</v>
      </c>
      <c r="AG4851" s="130" t="s">
        <v>1634</v>
      </c>
      <c r="AH4851" s="412" t="s">
        <v>1898</v>
      </c>
      <c r="AI4851" s="371"/>
    </row>
    <row r="4852" spans="1:35" s="372" customFormat="1" x14ac:dyDescent="0.2">
      <c r="A4852" s="371" t="s">
        <v>1473</v>
      </c>
      <c r="B4852" s="462">
        <v>20220219</v>
      </c>
      <c r="C4852" s="623" t="s">
        <v>64</v>
      </c>
      <c r="D4852" s="373">
        <v>15</v>
      </c>
      <c r="E4852" s="373">
        <v>1</v>
      </c>
      <c r="F4852" s="107"/>
      <c r="G4852" s="107"/>
      <c r="H4852" s="373" t="s">
        <v>11</v>
      </c>
      <c r="I4852" s="373">
        <v>449</v>
      </c>
      <c r="J4852" s="373">
        <v>20</v>
      </c>
      <c r="K4852" s="372">
        <v>5</v>
      </c>
      <c r="L4852" s="372">
        <v>1</v>
      </c>
      <c r="M4852" s="372">
        <v>0</v>
      </c>
      <c r="N4852" s="375">
        <v>1</v>
      </c>
      <c r="O4852" s="82" t="str">
        <f>Cal_051922a!$E$2</f>
        <v>Cal_051922a</v>
      </c>
      <c r="P4852" s="158">
        <f>Cal_051922a!$Q$3</f>
        <v>1.8382409380942635</v>
      </c>
      <c r="Q4852" s="158">
        <f>Cal_051922a!$R$3</f>
        <v>0.56187208580813652</v>
      </c>
      <c r="R4852" s="376">
        <v>188.4</v>
      </c>
      <c r="S4852" s="376">
        <v>104.5</v>
      </c>
      <c r="T4852" s="377">
        <f>AVERAGE(0.67, 0.634, 0.634, 0.661, 0.49, 0.728)</f>
        <v>0.63616666666666666</v>
      </c>
      <c r="U4852" s="378">
        <f t="shared" si="1480"/>
        <v>187.76383333333334</v>
      </c>
      <c r="V4852" s="378">
        <f t="shared" si="1481"/>
        <v>103.86383333333333</v>
      </c>
      <c r="W4852" s="464">
        <f t="shared" si="1482"/>
        <v>1.1512155503992929</v>
      </c>
      <c r="X4852" s="464">
        <f t="shared" si="1483"/>
        <v>4.3399276944434052E-2</v>
      </c>
      <c r="Y4852" s="82">
        <f>Cal_051922a!$A$3</f>
        <v>20220519</v>
      </c>
      <c r="Z4852" s="694" t="s">
        <v>1518</v>
      </c>
      <c r="AA4852" s="372">
        <v>20220816</v>
      </c>
      <c r="AB4852" s="48"/>
      <c r="AC4852" s="43"/>
      <c r="AD4852" s="43"/>
      <c r="AE4852" s="689" t="s">
        <v>1250</v>
      </c>
      <c r="AF4852" s="628">
        <v>3</v>
      </c>
      <c r="AG4852" s="130" t="s">
        <v>1634</v>
      </c>
      <c r="AH4852" s="412" t="s">
        <v>1899</v>
      </c>
      <c r="AI4852" s="371"/>
    </row>
    <row r="4853" spans="1:35" x14ac:dyDescent="0.2">
      <c r="A4853" t="s">
        <v>1473</v>
      </c>
      <c r="B4853" s="45">
        <v>20220219</v>
      </c>
      <c r="C4853" s="142" t="s">
        <v>64</v>
      </c>
      <c r="D4853" s="107">
        <v>15</v>
      </c>
      <c r="E4853" s="107">
        <v>3</v>
      </c>
      <c r="H4853" s="107" t="s">
        <v>10</v>
      </c>
      <c r="I4853" s="107">
        <v>290</v>
      </c>
      <c r="J4853" s="107">
        <v>0</v>
      </c>
      <c r="K4853" s="43">
        <v>5</v>
      </c>
      <c r="L4853" s="43">
        <v>1</v>
      </c>
      <c r="M4853" s="43">
        <v>0</v>
      </c>
      <c r="N4853" s="49">
        <v>1</v>
      </c>
      <c r="O4853" s="43" t="str">
        <f>Cal_051922a!$E$2</f>
        <v>Cal_051922a</v>
      </c>
      <c r="P4853" s="50">
        <f>Cal_051922a!$Q$3</f>
        <v>1.8382409380942635</v>
      </c>
      <c r="Q4853" s="50">
        <f>Cal_051922a!$R$3</f>
        <v>0.56187208580813652</v>
      </c>
      <c r="R4853" s="46">
        <v>195.4</v>
      </c>
      <c r="S4853" s="46">
        <v>117.6</v>
      </c>
      <c r="T4853" s="178">
        <f t="shared" ref="T4853:T4854" si="1491">AVERAGE(0.512,0.813,0.554,0.631,0.761,0.731)</f>
        <v>0.66699999999999993</v>
      </c>
      <c r="U4853" s="79">
        <f t="shared" si="1480"/>
        <v>194.733</v>
      </c>
      <c r="V4853" s="79">
        <f t="shared" si="1481"/>
        <v>116.93299999999999</v>
      </c>
      <c r="W4853" s="465">
        <f t="shared" si="1482"/>
        <v>1.6528088385047137</v>
      </c>
      <c r="X4853" s="465">
        <f t="shared" si="1483"/>
        <v>0.42951844136045336</v>
      </c>
      <c r="Y4853" s="43">
        <f>Cal_051922a!$A$3</f>
        <v>20220519</v>
      </c>
      <c r="Z4853" s="86" t="s">
        <v>1607</v>
      </c>
      <c r="AA4853" s="43">
        <v>20221205</v>
      </c>
      <c r="AE4853" s="689" t="s">
        <v>1250</v>
      </c>
      <c r="AF4853" s="130">
        <v>1</v>
      </c>
      <c r="AG4853" s="130" t="s">
        <v>1634</v>
      </c>
      <c r="AH4853"/>
    </row>
    <row r="4854" spans="1:35" x14ac:dyDescent="0.2">
      <c r="A4854" t="s">
        <v>1473</v>
      </c>
      <c r="B4854" s="45">
        <v>20220219</v>
      </c>
      <c r="C4854" s="142" t="s">
        <v>64</v>
      </c>
      <c r="D4854" s="107">
        <v>15</v>
      </c>
      <c r="E4854" s="107">
        <v>3</v>
      </c>
      <c r="H4854" s="107" t="s">
        <v>11</v>
      </c>
      <c r="I4854" s="107">
        <v>290</v>
      </c>
      <c r="J4854" s="107">
        <v>0</v>
      </c>
      <c r="K4854" s="43">
        <v>5</v>
      </c>
      <c r="L4854" s="43">
        <v>1</v>
      </c>
      <c r="M4854" s="43">
        <v>0</v>
      </c>
      <c r="N4854" s="49">
        <v>1</v>
      </c>
      <c r="O4854" s="43" t="str">
        <f>Cal_051922a!$E$2</f>
        <v>Cal_051922a</v>
      </c>
      <c r="P4854" s="50">
        <f>Cal_051922a!$Q$3</f>
        <v>1.8382409380942635</v>
      </c>
      <c r="Q4854" s="50">
        <f>Cal_051922a!$R$3</f>
        <v>0.56187208580813652</v>
      </c>
      <c r="R4854" s="46">
        <v>176.6</v>
      </c>
      <c r="S4854" s="46">
        <v>109.7</v>
      </c>
      <c r="T4854" s="178">
        <f t="shared" si="1491"/>
        <v>0.66699999999999993</v>
      </c>
      <c r="U4854" s="79">
        <f t="shared" si="1480"/>
        <v>175.93299999999999</v>
      </c>
      <c r="V4854" s="79">
        <f t="shared" si="1481"/>
        <v>109.033</v>
      </c>
      <c r="W4854" s="465">
        <f t="shared" si="1482"/>
        <v>1.4212456464777032</v>
      </c>
      <c r="X4854" s="465">
        <f t="shared" si="1483"/>
        <v>0.52039948625248245</v>
      </c>
      <c r="Y4854" s="43">
        <f>Cal_051922a!$A$3</f>
        <v>20220519</v>
      </c>
      <c r="Z4854" s="86" t="s">
        <v>1607</v>
      </c>
      <c r="AA4854" s="43">
        <v>20221205</v>
      </c>
      <c r="AE4854" s="689" t="s">
        <v>1250</v>
      </c>
      <c r="AF4854" s="130">
        <v>1</v>
      </c>
      <c r="AG4854" s="130" t="s">
        <v>1634</v>
      </c>
      <c r="AH4854"/>
    </row>
    <row r="4855" spans="1:35" s="708" customFormat="1" x14ac:dyDescent="0.2">
      <c r="A4855" s="705" t="s">
        <v>1473</v>
      </c>
      <c r="B4855" s="706">
        <v>20220219</v>
      </c>
      <c r="C4855" s="769" t="s">
        <v>64</v>
      </c>
      <c r="D4855" s="707">
        <v>15</v>
      </c>
      <c r="E4855" s="707">
        <v>3</v>
      </c>
      <c r="F4855" s="107"/>
      <c r="G4855" s="107"/>
      <c r="H4855" s="707" t="s">
        <v>10</v>
      </c>
      <c r="I4855" s="707">
        <v>290</v>
      </c>
      <c r="J4855" s="707">
        <v>5</v>
      </c>
      <c r="N4855" s="709"/>
      <c r="P4855" s="710"/>
      <c r="Q4855" s="710"/>
      <c r="R4855" s="711"/>
      <c r="S4855" s="711"/>
      <c r="T4855" s="710"/>
      <c r="U4855" s="712" t="e">
        <f t="shared" si="1480"/>
        <v>#DIV/0!</v>
      </c>
      <c r="V4855" s="712" t="e">
        <f t="shared" si="1481"/>
        <v>#DIV/0!</v>
      </c>
      <c r="W4855" s="713" t="e">
        <f t="shared" si="1482"/>
        <v>#DIV/0!</v>
      </c>
      <c r="X4855" s="713" t="e">
        <f t="shared" si="1483"/>
        <v>#DIV/0!</v>
      </c>
      <c r="Y4855" s="708">
        <f>Cal_051922a!$A$3</f>
        <v>20220519</v>
      </c>
      <c r="Z4855" s="714"/>
      <c r="AB4855" s="48"/>
      <c r="AC4855" s="43"/>
      <c r="AD4855" s="43"/>
      <c r="AE4855" s="715" t="s">
        <v>1250</v>
      </c>
      <c r="AF4855" s="716">
        <v>9</v>
      </c>
      <c r="AG4855" s="716" t="s">
        <v>1634</v>
      </c>
      <c r="AH4855" s="717" t="s">
        <v>1900</v>
      </c>
      <c r="AI4855" s="705"/>
    </row>
    <row r="4856" spans="1:35" s="82" customFormat="1" ht="13.5" thickBot="1" x14ac:dyDescent="0.25">
      <c r="A4856" s="155" t="s">
        <v>1473</v>
      </c>
      <c r="B4856" s="81">
        <v>20220219</v>
      </c>
      <c r="C4856" s="280" t="s">
        <v>64</v>
      </c>
      <c r="D4856" s="126">
        <v>15</v>
      </c>
      <c r="E4856" s="126">
        <v>3</v>
      </c>
      <c r="F4856" s="107"/>
      <c r="G4856" s="107"/>
      <c r="H4856" s="126" t="s">
        <v>11</v>
      </c>
      <c r="I4856" s="126">
        <v>290</v>
      </c>
      <c r="J4856" s="126">
        <v>5</v>
      </c>
      <c r="K4856" s="82">
        <v>5</v>
      </c>
      <c r="L4856" s="82">
        <v>1</v>
      </c>
      <c r="M4856" s="82">
        <v>0</v>
      </c>
      <c r="N4856" s="83">
        <v>1</v>
      </c>
      <c r="O4856" s="82" t="str">
        <f>Cal_051922a!$E$2</f>
        <v>Cal_051922a</v>
      </c>
      <c r="P4856" s="158">
        <f>Cal_051922a!$Q$3</f>
        <v>1.8382409380942635</v>
      </c>
      <c r="Q4856" s="158">
        <f>Cal_051922a!$R$3</f>
        <v>0.56187208580813652</v>
      </c>
      <c r="R4856" s="84">
        <v>118.9</v>
      </c>
      <c r="S4856" s="84">
        <v>68.5</v>
      </c>
      <c r="T4856" s="377">
        <f>AVERAGE(0.67, 0.634, 0.634, 0.661, 0.49, 0.728)</f>
        <v>0.63616666666666666</v>
      </c>
      <c r="U4856" s="125">
        <f t="shared" si="1480"/>
        <v>118.26383333333334</v>
      </c>
      <c r="V4856" s="125">
        <f t="shared" si="1481"/>
        <v>67.863833333333332</v>
      </c>
      <c r="W4856" s="459">
        <f t="shared" si="1482"/>
        <v>1.0707142090056243</v>
      </c>
      <c r="X4856" s="459">
        <f t="shared" si="1483"/>
        <v>0.13779589050625898</v>
      </c>
      <c r="Y4856" s="82">
        <f>Cal_051922a!$A$3</f>
        <v>20220519</v>
      </c>
      <c r="Z4856" s="694" t="s">
        <v>1518</v>
      </c>
      <c r="AA4856" s="372">
        <v>20220816</v>
      </c>
      <c r="AB4856" s="692"/>
      <c r="AC4856" s="633"/>
      <c r="AD4856" s="43"/>
      <c r="AE4856" s="689" t="s">
        <v>1250</v>
      </c>
      <c r="AF4856" s="628">
        <v>1</v>
      </c>
      <c r="AG4856" s="130" t="s">
        <v>1634</v>
      </c>
      <c r="AH4856" s="153" t="s">
        <v>266</v>
      </c>
      <c r="AI4856" s="155"/>
    </row>
    <row r="4857" spans="1:35" s="372" customFormat="1" x14ac:dyDescent="0.2">
      <c r="A4857" s="371" t="s">
        <v>1473</v>
      </c>
      <c r="B4857" s="462">
        <v>20220219</v>
      </c>
      <c r="C4857" s="623" t="s">
        <v>64</v>
      </c>
      <c r="D4857" s="373">
        <v>15</v>
      </c>
      <c r="E4857" s="373">
        <v>3</v>
      </c>
      <c r="F4857" s="107"/>
      <c r="G4857" s="107"/>
      <c r="H4857" s="373" t="s">
        <v>10</v>
      </c>
      <c r="I4857" s="373">
        <v>548</v>
      </c>
      <c r="J4857" s="373">
        <v>20</v>
      </c>
      <c r="K4857" s="372">
        <v>5</v>
      </c>
      <c r="L4857" s="372">
        <v>1</v>
      </c>
      <c r="M4857" s="372">
        <v>0</v>
      </c>
      <c r="N4857" s="375">
        <v>1</v>
      </c>
      <c r="O4857" s="82" t="str">
        <f>Cal_051922a!$E$2</f>
        <v>Cal_051922a</v>
      </c>
      <c r="P4857" s="158">
        <f>Cal_051922a!$Q$3</f>
        <v>1.8382409380942635</v>
      </c>
      <c r="Q4857" s="158">
        <f>Cal_051922a!$R$3</f>
        <v>0.56187208580813652</v>
      </c>
      <c r="R4857" s="376">
        <v>191.2</v>
      </c>
      <c r="S4857" s="376">
        <v>110</v>
      </c>
      <c r="T4857" s="377">
        <f>AVERAGE(0.67, 0.634, 0.634, 0.661, 0.49, 0.728)</f>
        <v>0.63616666666666666</v>
      </c>
      <c r="U4857" s="378">
        <f t="shared" si="1480"/>
        <v>190.56383333333332</v>
      </c>
      <c r="V4857" s="378">
        <f t="shared" si="1481"/>
        <v>109.36383333333333</v>
      </c>
      <c r="W4857" s="464">
        <f t="shared" si="1482"/>
        <v>0.91288589798634401</v>
      </c>
      <c r="X4857" s="464">
        <f t="shared" si="1483"/>
        <v>0.11774476789909219</v>
      </c>
      <c r="Y4857" s="82">
        <f>Cal_051922a!$A$3</f>
        <v>20220519</v>
      </c>
      <c r="Z4857" s="694" t="s">
        <v>1518</v>
      </c>
      <c r="AA4857" s="372">
        <v>20220816</v>
      </c>
      <c r="AB4857" s="48"/>
      <c r="AC4857" s="43"/>
      <c r="AD4857" s="43"/>
      <c r="AE4857" s="689" t="s">
        <v>1250</v>
      </c>
      <c r="AF4857" s="628">
        <v>1</v>
      </c>
      <c r="AG4857" s="130" t="s">
        <v>1634</v>
      </c>
      <c r="AH4857" s="412" t="s">
        <v>267</v>
      </c>
      <c r="AI4857" s="371"/>
    </row>
    <row r="4858" spans="1:35" s="610" customFormat="1" ht="13.5" thickBot="1" x14ac:dyDescent="0.25">
      <c r="A4858" s="613" t="s">
        <v>1473</v>
      </c>
      <c r="B4858" s="611">
        <v>20220219</v>
      </c>
      <c r="C4858" s="624" t="s">
        <v>64</v>
      </c>
      <c r="D4858" s="612">
        <v>15</v>
      </c>
      <c r="E4858" s="612">
        <v>3</v>
      </c>
      <c r="F4858" s="140"/>
      <c r="G4858" s="140"/>
      <c r="H4858" s="612" t="s">
        <v>11</v>
      </c>
      <c r="I4858" s="612">
        <v>550</v>
      </c>
      <c r="J4858" s="612">
        <v>20</v>
      </c>
      <c r="K4858" s="610">
        <v>5</v>
      </c>
      <c r="L4858" s="610">
        <v>1</v>
      </c>
      <c r="M4858" s="610">
        <v>0</v>
      </c>
      <c r="N4858" s="614">
        <v>1</v>
      </c>
      <c r="O4858" s="82" t="str">
        <f>Cal_051922a!$E$2</f>
        <v>Cal_051922a</v>
      </c>
      <c r="P4858" s="158">
        <f>Cal_051922a!$Q$3</f>
        <v>1.8382409380942635</v>
      </c>
      <c r="Q4858" s="158">
        <f>Cal_051922a!$R$3</f>
        <v>0.56187208580813652</v>
      </c>
      <c r="R4858" s="626">
        <v>181.9</v>
      </c>
      <c r="S4858" s="626">
        <v>104.2</v>
      </c>
      <c r="T4858" s="377">
        <f>AVERAGE(0.67, 0.634, 0.634, 0.661, 0.49, 0.728)</f>
        <v>0.63616666666666666</v>
      </c>
      <c r="U4858" s="378">
        <f t="shared" si="1480"/>
        <v>181.26383333333334</v>
      </c>
      <c r="V4858" s="378">
        <f t="shared" si="1481"/>
        <v>103.56383333333333</v>
      </c>
      <c r="W4858" s="464">
        <f t="shared" si="1482"/>
        <v>0.87036086838108684</v>
      </c>
      <c r="X4858" s="464">
        <f t="shared" si="1483"/>
        <v>0.10206235538650582</v>
      </c>
      <c r="Y4858" s="82">
        <f>Cal_051922a!$A$3</f>
        <v>20220519</v>
      </c>
      <c r="Z4858" s="694" t="s">
        <v>1518</v>
      </c>
      <c r="AA4858" s="372">
        <v>20220816</v>
      </c>
      <c r="AB4858" s="121"/>
      <c r="AC4858" s="115"/>
      <c r="AD4858" s="115"/>
      <c r="AE4858" s="689" t="s">
        <v>1250</v>
      </c>
      <c r="AF4858" s="628">
        <v>1</v>
      </c>
      <c r="AG4858" s="130" t="s">
        <v>1634</v>
      </c>
      <c r="AH4858" s="622" t="s">
        <v>268</v>
      </c>
      <c r="AI4858" s="613"/>
    </row>
    <row r="4859" spans="1:35" x14ac:dyDescent="0.2">
      <c r="A4859" t="s">
        <v>1473</v>
      </c>
      <c r="B4859" s="45">
        <v>20220219</v>
      </c>
      <c r="C4859" s="142" t="s">
        <v>61</v>
      </c>
      <c r="D4859" s="107">
        <v>16</v>
      </c>
      <c r="E4859" s="107">
        <v>1</v>
      </c>
      <c r="H4859" s="107" t="s">
        <v>10</v>
      </c>
      <c r="I4859" s="107">
        <v>290</v>
      </c>
      <c r="J4859" s="107">
        <v>0</v>
      </c>
      <c r="K4859" s="43">
        <v>10</v>
      </c>
      <c r="L4859" s="43">
        <v>1</v>
      </c>
      <c r="M4859" s="43">
        <v>0</v>
      </c>
      <c r="N4859" s="49">
        <v>1</v>
      </c>
      <c r="O4859" s="43" t="str">
        <f>Cal_051922a!$E$2</f>
        <v>Cal_051922a</v>
      </c>
      <c r="P4859" s="50">
        <f>Cal_051922a!$Q$3</f>
        <v>1.8382409380942635</v>
      </c>
      <c r="Q4859" s="50">
        <f>Cal_051922a!$R$3</f>
        <v>0.56187208580813652</v>
      </c>
      <c r="R4859" s="46">
        <v>211.6</v>
      </c>
      <c r="S4859" s="46">
        <v>126.4</v>
      </c>
      <c r="T4859" s="178">
        <f t="shared" ref="T4859:T4864" si="1492">AVERAGE(0.512,0.813,0.554,0.631,0.761,0.731)</f>
        <v>0.66699999999999993</v>
      </c>
      <c r="U4859" s="79">
        <f t="shared" si="1480"/>
        <v>210.93299999999999</v>
      </c>
      <c r="V4859" s="79">
        <f t="shared" si="1481"/>
        <v>125.733</v>
      </c>
      <c r="W4859" s="465">
        <f t="shared" si="1482"/>
        <v>3.6200337542571099</v>
      </c>
      <c r="X4859" s="465">
        <f t="shared" si="1483"/>
        <v>0.85803925984989338</v>
      </c>
      <c r="Y4859" s="43">
        <f>Cal_051922a!$A$3</f>
        <v>20220519</v>
      </c>
      <c r="Z4859" s="86" t="s">
        <v>1607</v>
      </c>
      <c r="AA4859" s="43">
        <v>20221205</v>
      </c>
      <c r="AE4859" s="689" t="s">
        <v>1250</v>
      </c>
      <c r="AF4859" s="130">
        <v>1</v>
      </c>
      <c r="AG4859" s="130" t="s">
        <v>1634</v>
      </c>
      <c r="AH4859"/>
    </row>
    <row r="4860" spans="1:35" x14ac:dyDescent="0.2">
      <c r="A4860" t="s">
        <v>1473</v>
      </c>
      <c r="B4860" s="45">
        <v>20220219</v>
      </c>
      <c r="C4860" s="142" t="s">
        <v>61</v>
      </c>
      <c r="D4860" s="107">
        <v>16</v>
      </c>
      <c r="E4860" s="107">
        <v>1</v>
      </c>
      <c r="H4860" s="107" t="s">
        <v>11</v>
      </c>
      <c r="I4860" s="107">
        <v>290</v>
      </c>
      <c r="J4860" s="107">
        <v>0</v>
      </c>
      <c r="K4860" s="43">
        <v>5</v>
      </c>
      <c r="L4860" s="43">
        <v>1</v>
      </c>
      <c r="M4860" s="43">
        <v>0</v>
      </c>
      <c r="N4860" s="49">
        <f>1/3</f>
        <v>0.33333333333333331</v>
      </c>
      <c r="O4860" s="43" t="str">
        <f>Cal_051922a!$E$2</f>
        <v>Cal_051922a</v>
      </c>
      <c r="P4860" s="50">
        <f>Cal_051922a!$Q$3</f>
        <v>1.8382409380942635</v>
      </c>
      <c r="Q4860" s="50">
        <f>Cal_051922a!$R$3</f>
        <v>0.56187208580813652</v>
      </c>
      <c r="R4860" s="46">
        <v>145.1</v>
      </c>
      <c r="S4860" s="46">
        <v>87.49</v>
      </c>
      <c r="T4860" s="178">
        <f t="shared" si="1492"/>
        <v>0.66699999999999993</v>
      </c>
      <c r="U4860" s="79">
        <f t="shared" si="1480"/>
        <v>144.43299999999999</v>
      </c>
      <c r="V4860" s="79">
        <f t="shared" si="1481"/>
        <v>86.822999999999993</v>
      </c>
      <c r="W4860" s="465">
        <f t="shared" si="1482"/>
        <v>3.6716574750484527</v>
      </c>
      <c r="X4860" s="465">
        <f t="shared" si="1483"/>
        <v>0.96673976319225119</v>
      </c>
      <c r="Y4860" s="43">
        <f>Cal_051922a!$A$3</f>
        <v>20220519</v>
      </c>
      <c r="Z4860" s="86" t="s">
        <v>1607</v>
      </c>
      <c r="AA4860" s="43">
        <v>20221205</v>
      </c>
      <c r="AE4860" s="689" t="s">
        <v>1250</v>
      </c>
      <c r="AF4860" s="130">
        <v>1</v>
      </c>
      <c r="AG4860" s="130" t="s">
        <v>1634</v>
      </c>
      <c r="AH4860"/>
    </row>
    <row r="4861" spans="1:35" x14ac:dyDescent="0.2">
      <c r="A4861" t="s">
        <v>1473</v>
      </c>
      <c r="B4861" s="45">
        <v>20220219</v>
      </c>
      <c r="C4861" s="142" t="s">
        <v>61</v>
      </c>
      <c r="D4861" s="107">
        <v>16</v>
      </c>
      <c r="E4861" s="107">
        <v>4</v>
      </c>
      <c r="H4861" s="107" t="s">
        <v>10</v>
      </c>
      <c r="I4861" s="107">
        <v>290</v>
      </c>
      <c r="J4861" s="107">
        <v>0</v>
      </c>
      <c r="K4861" s="43">
        <v>10</v>
      </c>
      <c r="L4861" s="43">
        <v>1</v>
      </c>
      <c r="M4861" s="43">
        <v>0</v>
      </c>
      <c r="N4861" s="49">
        <v>1</v>
      </c>
      <c r="O4861" s="43" t="str">
        <f>Cal_051922a!$E$2</f>
        <v>Cal_051922a</v>
      </c>
      <c r="P4861" s="50">
        <f>Cal_051922a!$Q$3</f>
        <v>1.8382409380942635</v>
      </c>
      <c r="Q4861" s="50">
        <f>Cal_051922a!$R$3</f>
        <v>0.56187208580813652</v>
      </c>
      <c r="R4861" s="46">
        <v>194.8</v>
      </c>
      <c r="S4861" s="46">
        <v>117.6</v>
      </c>
      <c r="T4861" s="178">
        <f t="shared" si="1492"/>
        <v>0.66699999999999993</v>
      </c>
      <c r="U4861" s="79">
        <f t="shared" si="1480"/>
        <v>194.13300000000001</v>
      </c>
      <c r="V4861" s="79">
        <f t="shared" si="1481"/>
        <v>116.93299999999999</v>
      </c>
      <c r="W4861" s="465">
        <f t="shared" si="1482"/>
        <v>3.2801244815569133</v>
      </c>
      <c r="X4861" s="465">
        <f t="shared" si="1483"/>
        <v>0.88453007817342144</v>
      </c>
      <c r="Y4861" s="43">
        <f>Cal_051922a!$A$3</f>
        <v>20220519</v>
      </c>
      <c r="Z4861" s="86" t="s">
        <v>1607</v>
      </c>
      <c r="AA4861" s="43">
        <v>20221205</v>
      </c>
      <c r="AE4861" s="689" t="s">
        <v>1250</v>
      </c>
      <c r="AF4861" s="130">
        <v>1</v>
      </c>
      <c r="AG4861" s="130" t="s">
        <v>2202</v>
      </c>
      <c r="AH4861" t="s">
        <v>1949</v>
      </c>
    </row>
    <row r="4862" spans="1:35" x14ac:dyDescent="0.2">
      <c r="A4862" t="s">
        <v>1473</v>
      </c>
      <c r="B4862" s="45">
        <v>20220219</v>
      </c>
      <c r="C4862" s="142" t="s">
        <v>61</v>
      </c>
      <c r="D4862" s="107">
        <v>16</v>
      </c>
      <c r="E4862" s="107">
        <v>4</v>
      </c>
      <c r="H4862" s="107" t="s">
        <v>11</v>
      </c>
      <c r="I4862" s="107">
        <v>290</v>
      </c>
      <c r="J4862" s="107">
        <v>0</v>
      </c>
      <c r="K4862" s="43">
        <v>10</v>
      </c>
      <c r="L4862" s="43">
        <v>1</v>
      </c>
      <c r="M4862" s="43">
        <v>0</v>
      </c>
      <c r="N4862" s="49">
        <v>1</v>
      </c>
      <c r="O4862" s="43" t="str">
        <f>Cal_051922a!$E$2</f>
        <v>Cal_051922a</v>
      </c>
      <c r="P4862" s="50">
        <f>Cal_051922a!$Q$3</f>
        <v>1.8382409380942635</v>
      </c>
      <c r="Q4862" s="50">
        <f>Cal_051922a!$R$3</f>
        <v>0.56187208580813652</v>
      </c>
      <c r="R4862" s="46">
        <v>222.2</v>
      </c>
      <c r="S4862" s="46">
        <v>132.69999999999999</v>
      </c>
      <c r="T4862" s="178">
        <f t="shared" si="1492"/>
        <v>0.66699999999999993</v>
      </c>
      <c r="U4862" s="79">
        <f t="shared" ref="U4862:U4869" si="1493">(R4862-T4862)*(L4862+M4862)/L4862</f>
        <v>221.53299999999999</v>
      </c>
      <c r="V4862" s="79">
        <f t="shared" ref="V4862:V4869" si="1494">(S4862-T4862)*(L4862+M4862)/L4862</f>
        <v>132.03299999999999</v>
      </c>
      <c r="W4862" s="465">
        <f t="shared" ref="W4862:W4869" si="1495">(Q4862*P4862/(P4862-1)*(U4862-V4862)*(K4862)/I4862)/N4862</f>
        <v>3.8027349883334667</v>
      </c>
      <c r="X4862" s="465">
        <f t="shared" ref="X4862:X4869" si="1496">(Q4862*P4862/(P4862-1)*(P4862*V4862-U4862)*(K4862)/I4862)/N4862</f>
        <v>0.89971714652046819</v>
      </c>
      <c r="Y4862" s="43">
        <f>Cal_051922a!$A$3</f>
        <v>20220519</v>
      </c>
      <c r="Z4862" s="86" t="s">
        <v>1607</v>
      </c>
      <c r="AA4862" s="43">
        <v>20221205</v>
      </c>
      <c r="AE4862" s="689" t="s">
        <v>1250</v>
      </c>
      <c r="AF4862" s="130">
        <v>3</v>
      </c>
      <c r="AG4862" s="130" t="s">
        <v>2202</v>
      </c>
      <c r="AH4862" t="s">
        <v>2203</v>
      </c>
    </row>
    <row r="4863" spans="1:35" x14ac:dyDescent="0.2">
      <c r="A4863" t="s">
        <v>1473</v>
      </c>
      <c r="B4863" s="45">
        <v>20220219</v>
      </c>
      <c r="C4863" s="142" t="s">
        <v>61</v>
      </c>
      <c r="D4863" s="107">
        <v>16</v>
      </c>
      <c r="E4863" s="107">
        <v>7</v>
      </c>
      <c r="H4863" s="107" t="s">
        <v>10</v>
      </c>
      <c r="I4863" s="107">
        <v>290</v>
      </c>
      <c r="J4863" s="107">
        <v>0</v>
      </c>
      <c r="K4863" s="43">
        <v>5</v>
      </c>
      <c r="L4863" s="43">
        <v>1</v>
      </c>
      <c r="M4863" s="43">
        <v>0</v>
      </c>
      <c r="N4863" s="49">
        <v>1</v>
      </c>
      <c r="O4863" s="43" t="str">
        <f>Cal_051922a!$E$2</f>
        <v>Cal_051922a</v>
      </c>
      <c r="P4863" s="50">
        <f>Cal_051922a!$Q$3</f>
        <v>1.8382409380942635</v>
      </c>
      <c r="Q4863" s="50">
        <f>Cal_051922a!$R$3</f>
        <v>0.56187208580813652</v>
      </c>
      <c r="R4863" s="46">
        <v>376.5</v>
      </c>
      <c r="S4863" s="46">
        <v>225.7</v>
      </c>
      <c r="T4863" s="178">
        <f t="shared" si="1492"/>
        <v>0.66699999999999993</v>
      </c>
      <c r="U4863" s="79">
        <f t="shared" si="1493"/>
        <v>375.83300000000003</v>
      </c>
      <c r="V4863" s="79">
        <f t="shared" si="1494"/>
        <v>225.03299999999999</v>
      </c>
      <c r="W4863" s="465">
        <f t="shared" si="1495"/>
        <v>3.2036448951993686</v>
      </c>
      <c r="X4863" s="465">
        <f t="shared" si="1496"/>
        <v>0.80371277774067573</v>
      </c>
      <c r="Y4863" s="43">
        <f>Cal_051922a!$A$3</f>
        <v>20220519</v>
      </c>
      <c r="Z4863" s="86" t="s">
        <v>1609</v>
      </c>
      <c r="AA4863" s="43">
        <v>20221205</v>
      </c>
      <c r="AE4863" s="689" t="s">
        <v>1250</v>
      </c>
      <c r="AF4863" s="130">
        <v>1</v>
      </c>
      <c r="AG4863" s="130" t="s">
        <v>1634</v>
      </c>
      <c r="AH4863"/>
    </row>
    <row r="4864" spans="1:35" x14ac:dyDescent="0.2">
      <c r="A4864" t="s">
        <v>1473</v>
      </c>
      <c r="B4864" s="45">
        <v>20220219</v>
      </c>
      <c r="C4864" s="142" t="s">
        <v>61</v>
      </c>
      <c r="D4864" s="107">
        <v>16</v>
      </c>
      <c r="E4864" s="107">
        <v>7</v>
      </c>
      <c r="H4864" s="107" t="s">
        <v>11</v>
      </c>
      <c r="I4864" s="107">
        <v>290</v>
      </c>
      <c r="J4864" s="107">
        <v>0</v>
      </c>
      <c r="K4864" s="43">
        <v>5</v>
      </c>
      <c r="L4864" s="43">
        <v>1</v>
      </c>
      <c r="M4864" s="43">
        <v>0</v>
      </c>
      <c r="N4864" s="49">
        <v>1</v>
      </c>
      <c r="O4864" s="43" t="str">
        <f>Cal_051922a!$E$2</f>
        <v>Cal_051922a</v>
      </c>
      <c r="P4864" s="50">
        <f>Cal_051922a!$Q$3</f>
        <v>1.8382409380942635</v>
      </c>
      <c r="Q4864" s="50">
        <f>Cal_051922a!$R$3</f>
        <v>0.56187208580813652</v>
      </c>
      <c r="R4864" s="46">
        <v>402.8</v>
      </c>
      <c r="S4864" s="46">
        <v>247.4</v>
      </c>
      <c r="T4864" s="178">
        <f t="shared" si="1492"/>
        <v>0.66699999999999993</v>
      </c>
      <c r="U4864" s="79">
        <f t="shared" si="1493"/>
        <v>402.13300000000004</v>
      </c>
      <c r="V4864" s="79">
        <f t="shared" si="1494"/>
        <v>246.733</v>
      </c>
      <c r="W4864" s="465">
        <f t="shared" si="1495"/>
        <v>3.3013688111006756</v>
      </c>
      <c r="X4864" s="465">
        <f t="shared" si="1496"/>
        <v>1.0924195697924197</v>
      </c>
      <c r="Y4864" s="43">
        <f>Cal_051922a!$A$3</f>
        <v>20220519</v>
      </c>
      <c r="Z4864" s="86" t="s">
        <v>1609</v>
      </c>
      <c r="AA4864" s="43">
        <v>20221205</v>
      </c>
      <c r="AE4864" s="689" t="s">
        <v>1250</v>
      </c>
      <c r="AF4864" s="130">
        <v>1</v>
      </c>
      <c r="AG4864" s="130" t="s">
        <v>1634</v>
      </c>
      <c r="AH4864"/>
    </row>
    <row r="4865" spans="1:35" x14ac:dyDescent="0.2">
      <c r="A4865" t="s">
        <v>1473</v>
      </c>
      <c r="B4865" s="45">
        <v>20220219</v>
      </c>
      <c r="C4865" s="142" t="s">
        <v>61</v>
      </c>
      <c r="D4865" s="107">
        <v>16</v>
      </c>
      <c r="E4865" s="107">
        <v>7</v>
      </c>
      <c r="H4865" s="107" t="s">
        <v>10</v>
      </c>
      <c r="I4865" s="107">
        <v>290</v>
      </c>
      <c r="J4865" s="107">
        <v>10</v>
      </c>
      <c r="K4865" s="43">
        <v>5</v>
      </c>
      <c r="L4865" s="43">
        <v>1</v>
      </c>
      <c r="M4865" s="43">
        <v>0</v>
      </c>
      <c r="N4865" s="49">
        <v>1</v>
      </c>
      <c r="O4865" s="43" t="str">
        <f>Cal_051922a!$E$2</f>
        <v>Cal_051922a</v>
      </c>
      <c r="P4865" s="50">
        <f>Cal_051922a!$Q$3</f>
        <v>1.8382409380942635</v>
      </c>
      <c r="Q4865" s="50">
        <f>Cal_051922a!$R$3</f>
        <v>0.56187208580813652</v>
      </c>
      <c r="R4865" s="46">
        <v>80.900000000000006</v>
      </c>
      <c r="S4865" s="46">
        <v>50.61</v>
      </c>
      <c r="T4865" s="50">
        <f t="shared" ref="T4865:T4866" si="1497">AVERAGE(1.019, 0.879, 0.893, 0.916,0.713,0.709,0.919)</f>
        <v>0.86399999999999999</v>
      </c>
      <c r="U4865" s="79">
        <f t="shared" si="1493"/>
        <v>80.036000000000001</v>
      </c>
      <c r="V4865" s="79">
        <f t="shared" si="1494"/>
        <v>49.746000000000002</v>
      </c>
      <c r="W4865" s="465">
        <f t="shared" si="1495"/>
        <v>0.64349074188056254</v>
      </c>
      <c r="X4865" s="465">
        <f t="shared" si="1496"/>
        <v>0.24237939626839969</v>
      </c>
      <c r="Y4865" s="82">
        <f>Cal_051922a!$A$3</f>
        <v>20220519</v>
      </c>
      <c r="Z4865" s="48" t="s">
        <v>2032</v>
      </c>
      <c r="AA4865" s="43">
        <v>20230217</v>
      </c>
      <c r="AE4865" s="689" t="s">
        <v>1250</v>
      </c>
      <c r="AF4865" s="130">
        <v>1</v>
      </c>
      <c r="AH4865" t="s">
        <v>2035</v>
      </c>
    </row>
    <row r="4866" spans="1:35" x14ac:dyDescent="0.2">
      <c r="A4866" t="s">
        <v>1473</v>
      </c>
      <c r="B4866" s="45">
        <v>20220219</v>
      </c>
      <c r="C4866" s="142" t="s">
        <v>61</v>
      </c>
      <c r="D4866" s="107">
        <v>16</v>
      </c>
      <c r="E4866" s="107">
        <v>7</v>
      </c>
      <c r="H4866" s="107" t="s">
        <v>11</v>
      </c>
      <c r="I4866" s="107">
        <v>290</v>
      </c>
      <c r="J4866" s="107">
        <v>10</v>
      </c>
      <c r="K4866" s="43">
        <v>5</v>
      </c>
      <c r="L4866" s="43">
        <v>1</v>
      </c>
      <c r="M4866" s="43">
        <v>0</v>
      </c>
      <c r="N4866" s="49">
        <v>1</v>
      </c>
      <c r="O4866" s="43" t="str">
        <f>Cal_051922a!$E$2</f>
        <v>Cal_051922a</v>
      </c>
      <c r="P4866" s="50">
        <f>Cal_051922a!$Q$3</f>
        <v>1.8382409380942635</v>
      </c>
      <c r="Q4866" s="50">
        <f>Cal_051922a!$R$3</f>
        <v>0.56187208580813652</v>
      </c>
      <c r="R4866" s="46">
        <v>77.790000000000006</v>
      </c>
      <c r="S4866" s="46">
        <v>50.11</v>
      </c>
      <c r="T4866" s="50">
        <f t="shared" si="1497"/>
        <v>0.86399999999999999</v>
      </c>
      <c r="U4866" s="79">
        <f t="shared" si="1493"/>
        <v>76.926000000000002</v>
      </c>
      <c r="V4866" s="79">
        <f t="shared" si="1494"/>
        <v>49.246000000000002</v>
      </c>
      <c r="W4866" s="465">
        <f t="shared" si="1495"/>
        <v>0.58804304177134281</v>
      </c>
      <c r="X4866" s="465">
        <f t="shared" si="1496"/>
        <v>0.28892316301464599</v>
      </c>
      <c r="Y4866" s="82">
        <f>Cal_051922a!$A$3</f>
        <v>20220519</v>
      </c>
      <c r="Z4866" s="48" t="s">
        <v>2032</v>
      </c>
      <c r="AA4866" s="43">
        <v>20230217</v>
      </c>
      <c r="AE4866" s="689" t="s">
        <v>1250</v>
      </c>
      <c r="AF4866" s="130">
        <v>1</v>
      </c>
      <c r="AH4866" t="s">
        <v>2035</v>
      </c>
    </row>
    <row r="4867" spans="1:35" s="82" customFormat="1" x14ac:dyDescent="0.2">
      <c r="A4867" s="155" t="s">
        <v>1473</v>
      </c>
      <c r="B4867" s="81">
        <v>20220219</v>
      </c>
      <c r="C4867" s="280" t="s">
        <v>61</v>
      </c>
      <c r="D4867" s="126">
        <v>16</v>
      </c>
      <c r="E4867" s="126">
        <v>7</v>
      </c>
      <c r="F4867" s="107"/>
      <c r="G4867" s="107"/>
      <c r="H4867" s="126" t="s">
        <v>10</v>
      </c>
      <c r="I4867" s="126">
        <v>290</v>
      </c>
      <c r="J4867" s="126">
        <v>5</v>
      </c>
      <c r="K4867" s="82">
        <v>5</v>
      </c>
      <c r="L4867" s="82">
        <v>1</v>
      </c>
      <c r="M4867" s="82">
        <v>0</v>
      </c>
      <c r="N4867" s="83">
        <v>1</v>
      </c>
      <c r="O4867" s="82" t="str">
        <f>Cal_051922a!$E$2</f>
        <v>Cal_051922a</v>
      </c>
      <c r="P4867" s="158">
        <f>Cal_051922a!$Q$3</f>
        <v>1.8382409380942635</v>
      </c>
      <c r="Q4867" s="158">
        <f>Cal_051922a!$R$3</f>
        <v>0.56187208580813652</v>
      </c>
      <c r="R4867" s="84">
        <v>353.2</v>
      </c>
      <c r="S4867" s="84">
        <v>207.1</v>
      </c>
      <c r="T4867" s="158">
        <f t="shared" ref="T4867:T4868" si="1498">AVERAGE(0.762, 0.717, 0.571, 0.932, 0.547, 0.855)</f>
        <v>0.73066666666666669</v>
      </c>
      <c r="U4867" s="79">
        <f t="shared" si="1493"/>
        <v>352.46933333333334</v>
      </c>
      <c r="V4867" s="79">
        <f t="shared" si="1494"/>
        <v>206.36933333333332</v>
      </c>
      <c r="W4867" s="465">
        <f t="shared" si="1495"/>
        <v>3.1037965463436845</v>
      </c>
      <c r="X4867" s="465">
        <f t="shared" si="1496"/>
        <v>0.57120103797885824</v>
      </c>
      <c r="Y4867" s="82">
        <f>Cal_051922a!$A$3</f>
        <v>20220519</v>
      </c>
      <c r="Z4867" s="694" t="s">
        <v>1542</v>
      </c>
      <c r="AA4867" s="372">
        <v>20220818</v>
      </c>
      <c r="AB4867" s="48"/>
      <c r="AC4867" s="43"/>
      <c r="AD4867" s="43"/>
      <c r="AE4867" s="689" t="s">
        <v>1250</v>
      </c>
      <c r="AF4867" s="567">
        <v>1</v>
      </c>
      <c r="AG4867" s="130" t="s">
        <v>1634</v>
      </c>
      <c r="AH4867" s="153" t="s">
        <v>275</v>
      </c>
      <c r="AI4867" s="155"/>
    </row>
    <row r="4868" spans="1:35" s="82" customFormat="1" x14ac:dyDescent="0.2">
      <c r="A4868" s="155" t="s">
        <v>1473</v>
      </c>
      <c r="B4868" s="81">
        <v>20220219</v>
      </c>
      <c r="C4868" s="280" t="s">
        <v>61</v>
      </c>
      <c r="D4868" s="126">
        <v>16</v>
      </c>
      <c r="E4868" s="126">
        <v>7</v>
      </c>
      <c r="F4868" s="107"/>
      <c r="G4868" s="107"/>
      <c r="H4868" s="126" t="s">
        <v>11</v>
      </c>
      <c r="I4868" s="126">
        <v>290</v>
      </c>
      <c r="J4868" s="126">
        <v>5</v>
      </c>
      <c r="K4868" s="82">
        <v>5</v>
      </c>
      <c r="L4868" s="82">
        <v>1</v>
      </c>
      <c r="M4868" s="82">
        <v>0</v>
      </c>
      <c r="N4868" s="83">
        <v>1</v>
      </c>
      <c r="O4868" s="82" t="str">
        <f>Cal_051922a!$E$2</f>
        <v>Cal_051922a</v>
      </c>
      <c r="P4868" s="158">
        <f>Cal_051922a!$Q$3</f>
        <v>1.8382409380942635</v>
      </c>
      <c r="Q4868" s="158">
        <f>Cal_051922a!$R$3</f>
        <v>0.56187208580813652</v>
      </c>
      <c r="R4868" s="84">
        <v>326.7</v>
      </c>
      <c r="S4868" s="84">
        <v>189.2</v>
      </c>
      <c r="T4868" s="158">
        <f t="shared" si="1498"/>
        <v>0.73066666666666669</v>
      </c>
      <c r="U4868" s="79">
        <f t="shared" si="1493"/>
        <v>325.96933333333334</v>
      </c>
      <c r="V4868" s="79">
        <f t="shared" si="1494"/>
        <v>188.46933333333331</v>
      </c>
      <c r="W4868" s="465">
        <f t="shared" si="1495"/>
        <v>2.9210953122673282</v>
      </c>
      <c r="X4868" s="465">
        <f t="shared" si="1496"/>
        <v>0.43514145766076218</v>
      </c>
      <c r="Y4868" s="82">
        <f>Cal_051922a!$A$3</f>
        <v>20220519</v>
      </c>
      <c r="Z4868" s="694" t="s">
        <v>1542</v>
      </c>
      <c r="AA4868" s="372">
        <v>20220818</v>
      </c>
      <c r="AB4868" s="48"/>
      <c r="AC4868" s="43"/>
      <c r="AD4868" s="43"/>
      <c r="AE4868" s="689" t="s">
        <v>1250</v>
      </c>
      <c r="AF4868" s="567">
        <v>1</v>
      </c>
      <c r="AG4868" s="130" t="s">
        <v>1634</v>
      </c>
      <c r="AH4868" s="153" t="s">
        <v>276</v>
      </c>
      <c r="AI4868" s="155"/>
    </row>
    <row r="4869" spans="1:35" s="372" customFormat="1" x14ac:dyDescent="0.2">
      <c r="A4869" s="371" t="s">
        <v>1473</v>
      </c>
      <c r="B4869" s="462">
        <v>20220219</v>
      </c>
      <c r="C4869" s="623" t="s">
        <v>61</v>
      </c>
      <c r="D4869" s="373">
        <v>16</v>
      </c>
      <c r="E4869" s="373">
        <v>7</v>
      </c>
      <c r="F4869" s="107"/>
      <c r="G4869" s="107"/>
      <c r="H4869" s="373" t="s">
        <v>10</v>
      </c>
      <c r="I4869" s="373">
        <v>550</v>
      </c>
      <c r="J4869" s="373">
        <v>20</v>
      </c>
      <c r="K4869" s="372">
        <v>5</v>
      </c>
      <c r="L4869" s="372">
        <v>1</v>
      </c>
      <c r="M4869" s="372">
        <v>0</v>
      </c>
      <c r="N4869" s="375">
        <f>1/3</f>
        <v>0.33333333333333331</v>
      </c>
      <c r="O4869" s="82" t="str">
        <f>Cal_051922a!$E$2</f>
        <v>Cal_051922a</v>
      </c>
      <c r="P4869" s="158">
        <f>Cal_051922a!$Q$3</f>
        <v>1.8382409380942635</v>
      </c>
      <c r="Q4869" s="158">
        <f>Cal_051922a!$R$3</f>
        <v>0.56187208580813652</v>
      </c>
      <c r="R4869" s="376">
        <v>187.1</v>
      </c>
      <c r="S4869" s="376">
        <v>106.1</v>
      </c>
      <c r="T4869" s="377">
        <f t="shared" ref="T4869:T4870" si="1499">AVERAGE(0.67, 0.634, 0.634, 0.661, 0.49, 0.728)</f>
        <v>0.63616666666666666</v>
      </c>
      <c r="U4869" s="79">
        <f t="shared" si="1493"/>
        <v>186.46383333333333</v>
      </c>
      <c r="V4869" s="79">
        <f t="shared" si="1494"/>
        <v>105.46383333333333</v>
      </c>
      <c r="W4869" s="465">
        <f t="shared" si="1495"/>
        <v>2.7219780053617009</v>
      </c>
      <c r="X4869" s="465">
        <f t="shared" si="1496"/>
        <v>0.24881239993742443</v>
      </c>
      <c r="Y4869" s="82">
        <f>Cal_051922a!$A$3</f>
        <v>20220519</v>
      </c>
      <c r="Z4869" s="694" t="s">
        <v>1520</v>
      </c>
      <c r="AA4869" s="372">
        <v>20220816</v>
      </c>
      <c r="AB4869" s="48"/>
      <c r="AC4869" s="43"/>
      <c r="AD4869" s="43"/>
      <c r="AE4869" s="689" t="s">
        <v>1250</v>
      </c>
      <c r="AF4869" s="628">
        <v>1</v>
      </c>
      <c r="AG4869" s="130" t="s">
        <v>1634</v>
      </c>
      <c r="AH4869" s="412" t="s">
        <v>1278</v>
      </c>
      <c r="AI4869" s="371"/>
    </row>
    <row r="4870" spans="1:35" s="372" customFormat="1" x14ac:dyDescent="0.2">
      <c r="A4870" s="371" t="s">
        <v>1473</v>
      </c>
      <c r="B4870" s="462">
        <v>20220219</v>
      </c>
      <c r="C4870" s="623" t="s">
        <v>61</v>
      </c>
      <c r="D4870" s="373">
        <v>16</v>
      </c>
      <c r="E4870" s="373">
        <v>7</v>
      </c>
      <c r="F4870" s="107"/>
      <c r="G4870" s="107"/>
      <c r="H4870" s="373" t="s">
        <v>11</v>
      </c>
      <c r="I4870" s="373">
        <v>550</v>
      </c>
      <c r="J4870" s="373">
        <v>20</v>
      </c>
      <c r="K4870" s="372">
        <v>5</v>
      </c>
      <c r="L4870" s="372">
        <v>1</v>
      </c>
      <c r="M4870" s="372">
        <v>0</v>
      </c>
      <c r="N4870" s="375">
        <f>1/3</f>
        <v>0.33333333333333331</v>
      </c>
      <c r="O4870" s="82" t="str">
        <f>Cal_051922a!$E$2</f>
        <v>Cal_051922a</v>
      </c>
      <c r="P4870" s="158">
        <f>Cal_051922a!$Q$3</f>
        <v>1.8382409380942635</v>
      </c>
      <c r="Q4870" s="158">
        <f>Cal_051922a!$R$3</f>
        <v>0.56187208580813652</v>
      </c>
      <c r="R4870" s="376">
        <v>183.8</v>
      </c>
      <c r="S4870" s="376">
        <v>103.1</v>
      </c>
      <c r="T4870" s="377">
        <f t="shared" si="1499"/>
        <v>0.63616666666666666</v>
      </c>
      <c r="U4870" s="378">
        <f t="shared" si="1480"/>
        <v>183.16383333333334</v>
      </c>
      <c r="V4870" s="378">
        <f t="shared" si="1481"/>
        <v>102.46383333333333</v>
      </c>
      <c r="W4870" s="464">
        <f t="shared" si="1482"/>
        <v>2.7118966053418432</v>
      </c>
      <c r="X4870" s="464">
        <f t="shared" si="1483"/>
        <v>0.1743873778577873</v>
      </c>
      <c r="Y4870" s="82">
        <f>Cal_051922a!$A$3</f>
        <v>20220519</v>
      </c>
      <c r="Z4870" s="694" t="s">
        <v>1520</v>
      </c>
      <c r="AA4870" s="372">
        <v>20220816</v>
      </c>
      <c r="AB4870" s="48"/>
      <c r="AC4870" s="43"/>
      <c r="AD4870" s="43"/>
      <c r="AE4870" s="689" t="s">
        <v>1250</v>
      </c>
      <c r="AF4870" s="628">
        <v>1</v>
      </c>
      <c r="AG4870" s="130" t="s">
        <v>1634</v>
      </c>
      <c r="AH4870" s="412" t="s">
        <v>1279</v>
      </c>
      <c r="AI4870" s="371"/>
    </row>
    <row r="4871" spans="1:35" x14ac:dyDescent="0.2">
      <c r="A4871" t="s">
        <v>1473</v>
      </c>
      <c r="B4871" s="45">
        <v>20220219</v>
      </c>
      <c r="C4871" s="142" t="s">
        <v>61</v>
      </c>
      <c r="D4871" s="107">
        <v>16</v>
      </c>
      <c r="E4871" s="107">
        <v>10</v>
      </c>
      <c r="H4871" s="107" t="s">
        <v>10</v>
      </c>
      <c r="I4871" s="107">
        <v>290</v>
      </c>
      <c r="J4871" s="107">
        <v>0</v>
      </c>
      <c r="K4871" s="43">
        <v>10</v>
      </c>
      <c r="L4871" s="43">
        <v>1</v>
      </c>
      <c r="M4871" s="43">
        <v>0</v>
      </c>
      <c r="N4871" s="49">
        <v>1</v>
      </c>
      <c r="O4871" s="43" t="str">
        <f>Cal_051922a!$E$2</f>
        <v>Cal_051922a</v>
      </c>
      <c r="P4871" s="50">
        <f>Cal_051922a!$Q$3</f>
        <v>1.8382409380942635</v>
      </c>
      <c r="Q4871" s="50">
        <f>Cal_051922a!$R$3</f>
        <v>0.56187208580813652</v>
      </c>
      <c r="R4871" s="46">
        <v>207.3</v>
      </c>
      <c r="S4871" s="46">
        <v>126.4</v>
      </c>
      <c r="T4871" s="178">
        <f t="shared" ref="T4871:T4872" si="1500">AVERAGE(0.512,0.813,0.554,0.631,0.761,0.731)</f>
        <v>0.66699999999999993</v>
      </c>
      <c r="U4871" s="79">
        <f t="shared" si="1480"/>
        <v>206.63300000000001</v>
      </c>
      <c r="V4871" s="79">
        <f t="shared" si="1481"/>
        <v>125.733</v>
      </c>
      <c r="W4871" s="465">
        <f t="shared" si="1482"/>
        <v>3.4373325201807541</v>
      </c>
      <c r="X4871" s="465">
        <f t="shared" si="1483"/>
        <v>1.040740493926249</v>
      </c>
      <c r="Y4871" s="43">
        <f>Cal_051922a!$A$3</f>
        <v>20220519</v>
      </c>
      <c r="Z4871" s="86" t="s">
        <v>1609</v>
      </c>
      <c r="AA4871" s="43">
        <v>20221205</v>
      </c>
      <c r="AE4871" s="689" t="s">
        <v>1250</v>
      </c>
      <c r="AF4871" s="130">
        <v>1</v>
      </c>
      <c r="AG4871" s="130" t="s">
        <v>1634</v>
      </c>
      <c r="AH4871"/>
    </row>
    <row r="4872" spans="1:35" x14ac:dyDescent="0.2">
      <c r="A4872" t="s">
        <v>1473</v>
      </c>
      <c r="B4872" s="45">
        <v>20220219</v>
      </c>
      <c r="C4872" s="142" t="s">
        <v>61</v>
      </c>
      <c r="D4872" s="107">
        <v>16</v>
      </c>
      <c r="E4872" s="107">
        <v>10</v>
      </c>
      <c r="H4872" s="107" t="s">
        <v>11</v>
      </c>
      <c r="I4872" s="107">
        <v>290</v>
      </c>
      <c r="J4872" s="107">
        <v>0</v>
      </c>
      <c r="K4872" s="43">
        <v>10</v>
      </c>
      <c r="L4872" s="43">
        <v>1</v>
      </c>
      <c r="M4872" s="43">
        <v>0</v>
      </c>
      <c r="N4872" s="49">
        <v>1</v>
      </c>
      <c r="O4872" s="43" t="str">
        <f>Cal_051922a!$E$2</f>
        <v>Cal_051922a</v>
      </c>
      <c r="P4872" s="50">
        <f>Cal_051922a!$Q$3</f>
        <v>1.8382409380942635</v>
      </c>
      <c r="Q4872" s="50">
        <f>Cal_051922a!$R$3</f>
        <v>0.56187208580813652</v>
      </c>
      <c r="R4872" s="46">
        <v>216.7</v>
      </c>
      <c r="S4872" s="46">
        <v>129.80000000000001</v>
      </c>
      <c r="T4872" s="178">
        <f t="shared" si="1500"/>
        <v>0.66699999999999993</v>
      </c>
      <c r="U4872" s="79">
        <f t="shared" si="1480"/>
        <v>216.03299999999999</v>
      </c>
      <c r="V4872" s="79">
        <f t="shared" si="1481"/>
        <v>129.13300000000001</v>
      </c>
      <c r="W4872" s="465">
        <f t="shared" si="1482"/>
        <v>3.692264474705901</v>
      </c>
      <c r="X4872" s="465">
        <f t="shared" si="1483"/>
        <v>0.90690203313754114</v>
      </c>
      <c r="Y4872" s="43">
        <f>Cal_051922a!$A$3</f>
        <v>20220519</v>
      </c>
      <c r="Z4872" s="86" t="s">
        <v>1609</v>
      </c>
      <c r="AA4872" s="43">
        <v>20221205</v>
      </c>
      <c r="AE4872" s="689" t="s">
        <v>1250</v>
      </c>
      <c r="AF4872" s="130">
        <v>1</v>
      </c>
      <c r="AG4872" s="130" t="s">
        <v>1634</v>
      </c>
      <c r="AH4872"/>
    </row>
    <row r="4873" spans="1:35" s="82" customFormat="1" x14ac:dyDescent="0.2">
      <c r="A4873" s="155" t="s">
        <v>1473</v>
      </c>
      <c r="B4873" s="81">
        <v>20220219</v>
      </c>
      <c r="C4873" s="280" t="s">
        <v>61</v>
      </c>
      <c r="D4873" s="126">
        <v>16</v>
      </c>
      <c r="E4873" s="126">
        <v>10</v>
      </c>
      <c r="F4873" s="107"/>
      <c r="G4873" s="107"/>
      <c r="H4873" s="126" t="s">
        <v>10</v>
      </c>
      <c r="I4873" s="126">
        <v>293</v>
      </c>
      <c r="J4873" s="126">
        <v>5</v>
      </c>
      <c r="K4873" s="82">
        <v>5</v>
      </c>
      <c r="L4873" s="82">
        <v>1</v>
      </c>
      <c r="M4873" s="82">
        <v>0</v>
      </c>
      <c r="N4873" s="83">
        <v>1</v>
      </c>
      <c r="O4873" s="82" t="str">
        <f>Cal_051922a!$E$2</f>
        <v>Cal_051922a</v>
      </c>
      <c r="P4873" s="158">
        <f>Cal_051922a!$Q$3</f>
        <v>1.8382409380942635</v>
      </c>
      <c r="Q4873" s="158">
        <f>Cal_051922a!$R$3</f>
        <v>0.56187208580813652</v>
      </c>
      <c r="R4873" s="84">
        <v>389.2</v>
      </c>
      <c r="S4873" s="84">
        <v>229</v>
      </c>
      <c r="T4873" s="377">
        <f>AVERAGE(0.67, 0.634, 0.634, 0.661, 0.49, 0.728)</f>
        <v>0.63616666666666666</v>
      </c>
      <c r="U4873" s="125">
        <f t="shared" si="1480"/>
        <v>388.56383333333332</v>
      </c>
      <c r="V4873" s="125">
        <f t="shared" si="1481"/>
        <v>228.36383333333333</v>
      </c>
      <c r="W4873" s="459">
        <f t="shared" si="1482"/>
        <v>3.3684950919594292</v>
      </c>
      <c r="X4873" s="459">
        <f t="shared" si="1483"/>
        <v>0.65653932994382014</v>
      </c>
      <c r="Y4873" s="82">
        <f>Cal_051922a!$A$3</f>
        <v>20220519</v>
      </c>
      <c r="Z4873" s="694" t="s">
        <v>1518</v>
      </c>
      <c r="AA4873" s="372">
        <v>20220816</v>
      </c>
      <c r="AB4873" s="48"/>
      <c r="AC4873" s="43"/>
      <c r="AD4873" s="43"/>
      <c r="AE4873" s="689" t="s">
        <v>1250</v>
      </c>
      <c r="AF4873" s="567">
        <v>1</v>
      </c>
      <c r="AG4873" s="130" t="s">
        <v>1634</v>
      </c>
      <c r="AH4873" s="153" t="s">
        <v>273</v>
      </c>
      <c r="AI4873" s="155"/>
    </row>
    <row r="4874" spans="1:35" s="82" customFormat="1" x14ac:dyDescent="0.2">
      <c r="A4874" s="155" t="s">
        <v>1473</v>
      </c>
      <c r="B4874" s="81">
        <v>20220219</v>
      </c>
      <c r="C4874" s="280" t="s">
        <v>61</v>
      </c>
      <c r="D4874" s="126">
        <v>16</v>
      </c>
      <c r="E4874" s="126">
        <v>10</v>
      </c>
      <c r="F4874" s="107"/>
      <c r="G4874" s="107"/>
      <c r="H4874" s="126" t="s">
        <v>11</v>
      </c>
      <c r="I4874" s="126">
        <v>294</v>
      </c>
      <c r="J4874" s="126">
        <v>5</v>
      </c>
      <c r="K4874" s="82">
        <v>5</v>
      </c>
      <c r="L4874" s="82">
        <v>1</v>
      </c>
      <c r="M4874" s="82">
        <v>0</v>
      </c>
      <c r="N4874" s="83">
        <v>1</v>
      </c>
      <c r="O4874" s="82" t="str">
        <f>Cal_051922a!$E$2</f>
        <v>Cal_051922a</v>
      </c>
      <c r="P4874" s="158">
        <f>Cal_051922a!$Q$3</f>
        <v>1.8382409380942635</v>
      </c>
      <c r="Q4874" s="158">
        <f>Cal_051922a!$R$3</f>
        <v>0.56187208580813652</v>
      </c>
      <c r="R4874" s="84">
        <v>350.5</v>
      </c>
      <c r="S4874" s="84">
        <v>203.5</v>
      </c>
      <c r="T4874" s="696">
        <v>0.63619999999999999</v>
      </c>
      <c r="U4874" s="125">
        <f t="shared" si="1480"/>
        <v>349.86380000000003</v>
      </c>
      <c r="V4874" s="125">
        <f t="shared" si="1481"/>
        <v>202.8638</v>
      </c>
      <c r="W4874" s="459">
        <f t="shared" si="1482"/>
        <v>3.0804277838455461</v>
      </c>
      <c r="X4874" s="459">
        <f t="shared" si="1483"/>
        <v>0.48299309723119482</v>
      </c>
      <c r="Y4874" s="82">
        <f>Cal_051922a!$A$3</f>
        <v>20220519</v>
      </c>
      <c r="Z4874" s="694" t="s">
        <v>1518</v>
      </c>
      <c r="AA4874" s="372">
        <v>20220816</v>
      </c>
      <c r="AB4874" s="48"/>
      <c r="AC4874" s="43"/>
      <c r="AD4874" s="43"/>
      <c r="AE4874" s="689" t="s">
        <v>1250</v>
      </c>
      <c r="AF4874" s="567">
        <v>1</v>
      </c>
      <c r="AG4874" s="130" t="s">
        <v>1634</v>
      </c>
      <c r="AH4874" s="153" t="s">
        <v>274</v>
      </c>
      <c r="AI4874" s="155"/>
    </row>
    <row r="4875" spans="1:35" s="372" customFormat="1" x14ac:dyDescent="0.2">
      <c r="A4875" s="371" t="s">
        <v>1473</v>
      </c>
      <c r="B4875" s="462">
        <v>20220219</v>
      </c>
      <c r="C4875" s="623" t="s">
        <v>61</v>
      </c>
      <c r="D4875" s="373">
        <v>16</v>
      </c>
      <c r="E4875" s="373">
        <v>10</v>
      </c>
      <c r="F4875" s="107"/>
      <c r="G4875" s="107"/>
      <c r="H4875" s="373" t="s">
        <v>10</v>
      </c>
      <c r="I4875" s="373">
        <v>448</v>
      </c>
      <c r="J4875" s="373">
        <v>20</v>
      </c>
      <c r="K4875" s="372">
        <v>5</v>
      </c>
      <c r="L4875" s="372">
        <v>1</v>
      </c>
      <c r="M4875" s="372">
        <v>0</v>
      </c>
      <c r="N4875" s="375">
        <f>1/3</f>
        <v>0.33333333333333331</v>
      </c>
      <c r="O4875" s="82" t="str">
        <f>Cal_051922a!$E$2</f>
        <v>Cal_051922a</v>
      </c>
      <c r="P4875" s="158">
        <f>Cal_051922a!$Q$3</f>
        <v>1.8382409380942635</v>
      </c>
      <c r="Q4875" s="158">
        <f>Cal_051922a!$R$3</f>
        <v>0.56187208580813652</v>
      </c>
      <c r="R4875" s="376">
        <v>225.5</v>
      </c>
      <c r="S4875" s="376">
        <v>125.6</v>
      </c>
      <c r="T4875" s="696">
        <v>0.63619999999999999</v>
      </c>
      <c r="U4875" s="378">
        <f t="shared" si="1480"/>
        <v>224.8638</v>
      </c>
      <c r="V4875" s="378">
        <f t="shared" si="1481"/>
        <v>124.96379999999999</v>
      </c>
      <c r="W4875" s="464">
        <f t="shared" si="1482"/>
        <v>4.1214473518683494</v>
      </c>
      <c r="X4875" s="464">
        <f t="shared" si="1483"/>
        <v>0.20008091931931948</v>
      </c>
      <c r="Y4875" s="82">
        <f>Cal_051922a!$A$3</f>
        <v>20220519</v>
      </c>
      <c r="Z4875" s="694" t="s">
        <v>1520</v>
      </c>
      <c r="AA4875" s="372">
        <v>20220816</v>
      </c>
      <c r="AB4875" s="48"/>
      <c r="AC4875" s="43"/>
      <c r="AD4875" s="43"/>
      <c r="AE4875" s="689" t="s">
        <v>1250</v>
      </c>
      <c r="AF4875" s="628">
        <v>4</v>
      </c>
      <c r="AG4875" s="130" t="s">
        <v>1634</v>
      </c>
      <c r="AH4875" s="412" t="s">
        <v>1946</v>
      </c>
      <c r="AI4875" s="371"/>
    </row>
    <row r="4876" spans="1:35" s="372" customFormat="1" x14ac:dyDescent="0.2">
      <c r="A4876" s="371" t="s">
        <v>1473</v>
      </c>
      <c r="B4876" s="462">
        <v>20220219</v>
      </c>
      <c r="C4876" s="623" t="s">
        <v>61</v>
      </c>
      <c r="D4876" s="373">
        <v>16</v>
      </c>
      <c r="E4876" s="373">
        <v>10</v>
      </c>
      <c r="F4876" s="107"/>
      <c r="G4876" s="107"/>
      <c r="H4876" s="373" t="s">
        <v>11</v>
      </c>
      <c r="I4876" s="373">
        <v>449</v>
      </c>
      <c r="J4876" s="373">
        <v>20</v>
      </c>
      <c r="K4876" s="372">
        <v>5</v>
      </c>
      <c r="L4876" s="372">
        <v>1</v>
      </c>
      <c r="M4876" s="372">
        <v>0</v>
      </c>
      <c r="N4876" s="375">
        <f>1/3</f>
        <v>0.33333333333333331</v>
      </c>
      <c r="O4876" s="82" t="str">
        <f>Cal_051922a!$E$2</f>
        <v>Cal_051922a</v>
      </c>
      <c r="P4876" s="158">
        <f>Cal_051922a!$Q$3</f>
        <v>1.8382409380942635</v>
      </c>
      <c r="Q4876" s="158">
        <f>Cal_051922a!$R$3</f>
        <v>0.56187208580813652</v>
      </c>
      <c r="R4876" s="376">
        <v>162.69999999999999</v>
      </c>
      <c r="S4876" s="376">
        <v>93.03</v>
      </c>
      <c r="T4876" s="696">
        <v>0.63619999999999999</v>
      </c>
      <c r="U4876" s="378">
        <f t="shared" si="1480"/>
        <v>162.06379999999999</v>
      </c>
      <c r="V4876" s="378">
        <f t="shared" si="1481"/>
        <v>92.393799999999999</v>
      </c>
      <c r="W4876" s="464">
        <f t="shared" si="1482"/>
        <v>2.8678851274011468</v>
      </c>
      <c r="X4876" s="464">
        <f t="shared" si="1483"/>
        <v>0.32018332411847972</v>
      </c>
      <c r="Y4876" s="82">
        <f>Cal_051922a!$A$3</f>
        <v>20220519</v>
      </c>
      <c r="Z4876" s="694" t="s">
        <v>1520</v>
      </c>
      <c r="AA4876" s="372">
        <v>20220816</v>
      </c>
      <c r="AB4876" s="48"/>
      <c r="AC4876" s="43"/>
      <c r="AD4876" s="43"/>
      <c r="AE4876" s="689" t="s">
        <v>1250</v>
      </c>
      <c r="AF4876" s="628">
        <v>1</v>
      </c>
      <c r="AG4876" s="130" t="s">
        <v>1634</v>
      </c>
      <c r="AH4876" s="412" t="s">
        <v>1945</v>
      </c>
      <c r="AI4876" s="371"/>
    </row>
    <row r="4877" spans="1:35" x14ac:dyDescent="0.2">
      <c r="A4877" t="s">
        <v>1473</v>
      </c>
      <c r="B4877" s="45">
        <v>20220219</v>
      </c>
      <c r="C4877" s="142" t="s">
        <v>61</v>
      </c>
      <c r="D4877" s="107">
        <v>16</v>
      </c>
      <c r="E4877" s="107">
        <v>12</v>
      </c>
      <c r="H4877" s="107" t="s">
        <v>10</v>
      </c>
      <c r="I4877" s="107">
        <v>290</v>
      </c>
      <c r="J4877" s="107">
        <v>0</v>
      </c>
      <c r="K4877" s="43">
        <v>5</v>
      </c>
      <c r="L4877" s="43">
        <v>1</v>
      </c>
      <c r="M4877" s="43">
        <v>0</v>
      </c>
      <c r="N4877" s="49">
        <v>1</v>
      </c>
      <c r="O4877" s="43" t="str">
        <f>Cal_051922a!$E$2</f>
        <v>Cal_051922a</v>
      </c>
      <c r="P4877" s="50">
        <f>Cal_051922a!$Q$3</f>
        <v>1.8382409380942635</v>
      </c>
      <c r="Q4877" s="50">
        <f>Cal_051922a!$R$3</f>
        <v>0.56187208580813652</v>
      </c>
      <c r="R4877" s="46">
        <v>391</v>
      </c>
      <c r="S4877" s="46">
        <v>235.2</v>
      </c>
      <c r="T4877" s="178">
        <f t="shared" ref="T4877:T4878" si="1501">AVERAGE(0.512,0.813,0.554,0.631,0.761,0.731)</f>
        <v>0.66699999999999993</v>
      </c>
      <c r="U4877" s="79">
        <f t="shared" si="1480"/>
        <v>390.33300000000003</v>
      </c>
      <c r="V4877" s="79">
        <f t="shared" si="1481"/>
        <v>234.53299999999999</v>
      </c>
      <c r="W4877" s="465">
        <f t="shared" si="1482"/>
        <v>3.3098665429181806</v>
      </c>
      <c r="X4877" s="465">
        <f t="shared" si="1483"/>
        <v>0.86666586391836109</v>
      </c>
      <c r="Y4877" s="43">
        <f>Cal_051922a!$A$3</f>
        <v>20220519</v>
      </c>
      <c r="Z4877" s="86" t="s">
        <v>1609</v>
      </c>
      <c r="AA4877" s="43">
        <v>20221205</v>
      </c>
      <c r="AE4877" s="689" t="s">
        <v>1250</v>
      </c>
      <c r="AF4877" s="130">
        <v>1</v>
      </c>
      <c r="AG4877" s="130" t="s">
        <v>1634</v>
      </c>
      <c r="AH4877" s="152" t="s">
        <v>1479</v>
      </c>
    </row>
    <row r="4878" spans="1:35" x14ac:dyDescent="0.2">
      <c r="A4878" t="s">
        <v>1473</v>
      </c>
      <c r="B4878" s="45">
        <v>20220219</v>
      </c>
      <c r="C4878" s="142" t="s">
        <v>61</v>
      </c>
      <c r="D4878" s="107">
        <v>16</v>
      </c>
      <c r="E4878" s="107">
        <v>12</v>
      </c>
      <c r="H4878" s="107" t="s">
        <v>11</v>
      </c>
      <c r="I4878" s="107">
        <v>290</v>
      </c>
      <c r="J4878" s="107">
        <v>0</v>
      </c>
      <c r="K4878" s="43">
        <v>5</v>
      </c>
      <c r="L4878" s="43">
        <v>1</v>
      </c>
      <c r="M4878" s="43">
        <v>0</v>
      </c>
      <c r="N4878" s="49">
        <f>1/3</f>
        <v>0.33333333333333331</v>
      </c>
      <c r="O4878" s="43" t="str">
        <f>Cal_051922a!$E$2</f>
        <v>Cal_051922a</v>
      </c>
      <c r="P4878" s="50">
        <f>Cal_051922a!$Q$3</f>
        <v>1.8382409380942635</v>
      </c>
      <c r="Q4878" s="50">
        <f>Cal_051922a!$R$3</f>
        <v>0.56187208580813652</v>
      </c>
      <c r="R4878" s="46">
        <v>142.6</v>
      </c>
      <c r="S4878" s="46">
        <v>83.72</v>
      </c>
      <c r="T4878" s="178">
        <f t="shared" si="1501"/>
        <v>0.66699999999999993</v>
      </c>
      <c r="U4878" s="79">
        <f t="shared" si="1480"/>
        <v>141.93299999999999</v>
      </c>
      <c r="V4878" s="79">
        <f t="shared" si="1481"/>
        <v>83.052999999999997</v>
      </c>
      <c r="W4878" s="465">
        <f t="shared" si="1482"/>
        <v>3.7525983706101873</v>
      </c>
      <c r="X4878" s="465">
        <f t="shared" si="1483"/>
        <v>0.6843918949600557</v>
      </c>
      <c r="Y4878" s="43">
        <f>Cal_051922a!$A$3</f>
        <v>20220519</v>
      </c>
      <c r="Z4878" s="86" t="s">
        <v>1609</v>
      </c>
      <c r="AA4878" s="43">
        <v>20221205</v>
      </c>
      <c r="AE4878" s="689" t="s">
        <v>1250</v>
      </c>
      <c r="AF4878" s="130">
        <v>1</v>
      </c>
      <c r="AG4878" s="130" t="s">
        <v>1634</v>
      </c>
      <c r="AH4878" s="152" t="s">
        <v>1479</v>
      </c>
    </row>
    <row r="4879" spans="1:35" x14ac:dyDescent="0.2">
      <c r="A4879" t="s">
        <v>1473</v>
      </c>
      <c r="B4879" s="45">
        <v>20220219</v>
      </c>
      <c r="C4879" s="142" t="s">
        <v>61</v>
      </c>
      <c r="D4879" s="107">
        <v>16</v>
      </c>
      <c r="E4879" s="107">
        <v>13</v>
      </c>
      <c r="H4879" s="107" t="s">
        <v>10</v>
      </c>
      <c r="I4879" s="107">
        <v>290</v>
      </c>
      <c r="J4879" s="107">
        <v>10</v>
      </c>
      <c r="K4879" s="43">
        <v>5</v>
      </c>
      <c r="L4879" s="43">
        <v>1</v>
      </c>
      <c r="M4879" s="43">
        <v>0</v>
      </c>
      <c r="N4879" s="49">
        <v>1</v>
      </c>
      <c r="O4879" s="43" t="str">
        <f>Cal_051922a!$E$2</f>
        <v>Cal_051922a</v>
      </c>
      <c r="P4879" s="50">
        <f>Cal_051922a!$Q$3</f>
        <v>1.8382409380942635</v>
      </c>
      <c r="Q4879" s="50">
        <f>Cal_051922a!$R$3</f>
        <v>0.56187208580813652</v>
      </c>
      <c r="R4879" s="46">
        <v>80.260000000000005</v>
      </c>
      <c r="S4879" s="46">
        <v>52.39</v>
      </c>
      <c r="T4879" s="50">
        <f t="shared" ref="T4879:T4880" si="1502">AVERAGE(1.019, 0.879, 0.893, 0.916,0.713,0.709,0.919)</f>
        <v>0.86399999999999999</v>
      </c>
      <c r="U4879" s="79">
        <f t="shared" si="1480"/>
        <v>79.396000000000001</v>
      </c>
      <c r="V4879" s="79">
        <f t="shared" si="1481"/>
        <v>51.526000000000003</v>
      </c>
      <c r="W4879" s="465">
        <f t="shared" si="1482"/>
        <v>0.59207946438465753</v>
      </c>
      <c r="X4879" s="465">
        <f t="shared" si="1483"/>
        <v>0.32548867653649055</v>
      </c>
      <c r="Y4879" s="82">
        <f>Cal_051922a!$A$3</f>
        <v>20220519</v>
      </c>
      <c r="Z4879" s="48" t="s">
        <v>2032</v>
      </c>
      <c r="AA4879" s="43">
        <v>20230217</v>
      </c>
      <c r="AE4879" s="689" t="s">
        <v>1250</v>
      </c>
      <c r="AF4879" s="130">
        <v>1</v>
      </c>
      <c r="AH4879"/>
    </row>
    <row r="4880" spans="1:35" x14ac:dyDescent="0.2">
      <c r="A4880" t="s">
        <v>1473</v>
      </c>
      <c r="B4880" s="45">
        <v>20220219</v>
      </c>
      <c r="C4880" s="142" t="s">
        <v>61</v>
      </c>
      <c r="D4880" s="107">
        <v>16</v>
      </c>
      <c r="E4880" s="107">
        <v>13</v>
      </c>
      <c r="H4880" s="107" t="s">
        <v>11</v>
      </c>
      <c r="I4880" s="107">
        <v>290</v>
      </c>
      <c r="J4880" s="107">
        <v>10</v>
      </c>
      <c r="K4880" s="43">
        <v>5</v>
      </c>
      <c r="L4880" s="43">
        <v>1</v>
      </c>
      <c r="M4880" s="43">
        <v>0</v>
      </c>
      <c r="N4880" s="49">
        <v>1</v>
      </c>
      <c r="O4880" s="43" t="str">
        <f>Cal_051922a!$E$2</f>
        <v>Cal_051922a</v>
      </c>
      <c r="P4880" s="50">
        <f>Cal_051922a!$Q$3</f>
        <v>1.8382409380942635</v>
      </c>
      <c r="Q4880" s="50">
        <f>Cal_051922a!$R$3</f>
        <v>0.56187208580813652</v>
      </c>
      <c r="R4880" s="46">
        <v>67.849999999999994</v>
      </c>
      <c r="S4880" s="46">
        <v>43.14</v>
      </c>
      <c r="T4880" s="50">
        <f t="shared" si="1502"/>
        <v>0.86399999999999999</v>
      </c>
      <c r="U4880" s="79">
        <f t="shared" si="1480"/>
        <v>66.98599999999999</v>
      </c>
      <c r="V4880" s="79">
        <f t="shared" si="1481"/>
        <v>42.276000000000003</v>
      </c>
      <c r="W4880" s="465">
        <f t="shared" si="1482"/>
        <v>0.52494738302636823</v>
      </c>
      <c r="X4880" s="465">
        <f t="shared" si="1483"/>
        <v>0.22789799067976965</v>
      </c>
      <c r="Y4880" s="82">
        <f>Cal_051922a!$A$3</f>
        <v>20220519</v>
      </c>
      <c r="Z4880" s="48" t="s">
        <v>2032</v>
      </c>
      <c r="AA4880" s="43">
        <v>20230217</v>
      </c>
      <c r="AE4880" s="689" t="s">
        <v>1250</v>
      </c>
      <c r="AF4880" s="130">
        <v>1</v>
      </c>
      <c r="AH4880"/>
    </row>
    <row r="4881" spans="1:35" s="82" customFormat="1" x14ac:dyDescent="0.2">
      <c r="A4881" s="155" t="s">
        <v>1473</v>
      </c>
      <c r="B4881" s="81">
        <v>20220219</v>
      </c>
      <c r="C4881" s="280" t="s">
        <v>61</v>
      </c>
      <c r="D4881" s="126">
        <v>16</v>
      </c>
      <c r="E4881" s="126">
        <v>13</v>
      </c>
      <c r="F4881" s="107"/>
      <c r="G4881" s="107"/>
      <c r="H4881" s="126" t="s">
        <v>10</v>
      </c>
      <c r="I4881" s="126">
        <v>290</v>
      </c>
      <c r="J4881" s="126">
        <v>5</v>
      </c>
      <c r="K4881" s="82">
        <v>5</v>
      </c>
      <c r="L4881" s="82">
        <v>1</v>
      </c>
      <c r="M4881" s="82">
        <v>0</v>
      </c>
      <c r="N4881" s="83">
        <v>1</v>
      </c>
      <c r="O4881" s="82" t="str">
        <f>Cal_051922a!$E$2</f>
        <v>Cal_051922a</v>
      </c>
      <c r="P4881" s="158">
        <f>Cal_051922a!$Q$3</f>
        <v>1.8382409380942635</v>
      </c>
      <c r="Q4881" s="158">
        <f>Cal_051922a!$R$3</f>
        <v>0.56187208580813652</v>
      </c>
      <c r="R4881" s="84">
        <v>334.8</v>
      </c>
      <c r="S4881" s="84">
        <v>189</v>
      </c>
      <c r="T4881" s="377">
        <f>AVERAGE(0.67, 0.634, 0.634, 0.661, 0.49, 0.728)</f>
        <v>0.63616666666666666</v>
      </c>
      <c r="U4881" s="125">
        <f t="shared" si="1480"/>
        <v>334.16383333333334</v>
      </c>
      <c r="V4881" s="125">
        <f t="shared" si="1481"/>
        <v>188.36383333333333</v>
      </c>
      <c r="W4881" s="459">
        <f t="shared" si="1482"/>
        <v>3.0974232474805556</v>
      </c>
      <c r="X4881" s="459">
        <f t="shared" si="1483"/>
        <v>0.25693479250794854</v>
      </c>
      <c r="Y4881" s="82">
        <f>Cal_051922a!$A$3</f>
        <v>20220519</v>
      </c>
      <c r="Z4881" s="694" t="s">
        <v>1518</v>
      </c>
      <c r="AA4881" s="372">
        <v>20220816</v>
      </c>
      <c r="AB4881" s="48"/>
      <c r="AC4881" s="43"/>
      <c r="AD4881" s="43"/>
      <c r="AE4881" s="689" t="s">
        <v>1250</v>
      </c>
      <c r="AF4881" s="628">
        <v>3</v>
      </c>
      <c r="AG4881" s="130" t="s">
        <v>1634</v>
      </c>
      <c r="AH4881" s="153" t="s">
        <v>1901</v>
      </c>
      <c r="AI4881" s="155"/>
    </row>
    <row r="4882" spans="1:35" s="82" customFormat="1" x14ac:dyDescent="0.2">
      <c r="A4882" s="155" t="s">
        <v>1473</v>
      </c>
      <c r="B4882" s="81">
        <v>20220219</v>
      </c>
      <c r="C4882" s="280" t="s">
        <v>61</v>
      </c>
      <c r="D4882" s="126">
        <v>16</v>
      </c>
      <c r="E4882" s="126">
        <v>13</v>
      </c>
      <c r="F4882" s="107"/>
      <c r="G4882" s="107"/>
      <c r="H4882" s="126" t="s">
        <v>11</v>
      </c>
      <c r="I4882" s="126">
        <v>290</v>
      </c>
      <c r="J4882" s="126">
        <v>5</v>
      </c>
      <c r="K4882" s="82">
        <v>5</v>
      </c>
      <c r="L4882" s="82">
        <v>1</v>
      </c>
      <c r="M4882" s="82">
        <v>0</v>
      </c>
      <c r="N4882" s="83">
        <v>1</v>
      </c>
      <c r="O4882" s="82" t="str">
        <f>Cal_051922a!$E$2</f>
        <v>Cal_051922a</v>
      </c>
      <c r="P4882" s="158">
        <f>Cal_051922a!$Q$3</f>
        <v>1.8382409380942635</v>
      </c>
      <c r="Q4882" s="158">
        <f>Cal_051922a!$R$3</f>
        <v>0.56187208580813652</v>
      </c>
      <c r="R4882" s="84">
        <v>372.1</v>
      </c>
      <c r="S4882" s="84">
        <v>214.2</v>
      </c>
      <c r="T4882" s="158">
        <f t="shared" ref="T4882" si="1503">AVERAGE(0.762, 0.717, 0.571, 0.932, 0.547, 0.855)</f>
        <v>0.73066666666666669</v>
      </c>
      <c r="U4882" s="125">
        <f t="shared" si="1480"/>
        <v>371.36933333333337</v>
      </c>
      <c r="V4882" s="125">
        <f t="shared" si="1481"/>
        <v>213.46933333333331</v>
      </c>
      <c r="W4882" s="459">
        <f t="shared" si="1482"/>
        <v>3.3544796349600818</v>
      </c>
      <c r="X4882" s="459">
        <f t="shared" si="1483"/>
        <v>0.44695380311668526</v>
      </c>
      <c r="Y4882" s="82">
        <f>Cal_051922a!$A$3</f>
        <v>20220519</v>
      </c>
      <c r="Z4882" s="694" t="s">
        <v>1542</v>
      </c>
      <c r="AA4882" s="372">
        <v>20220818</v>
      </c>
      <c r="AB4882" s="48"/>
      <c r="AC4882" s="43"/>
      <c r="AD4882" s="43"/>
      <c r="AE4882" s="689" t="s">
        <v>1250</v>
      </c>
      <c r="AF4882" s="567">
        <v>3</v>
      </c>
      <c r="AG4882" s="130" t="s">
        <v>1634</v>
      </c>
      <c r="AH4882" s="153" t="s">
        <v>272</v>
      </c>
      <c r="AI4882" s="155"/>
    </row>
    <row r="4883" spans="1:35" s="372" customFormat="1" x14ac:dyDescent="0.2">
      <c r="A4883" s="371" t="s">
        <v>1473</v>
      </c>
      <c r="B4883" s="462">
        <v>20220219</v>
      </c>
      <c r="C4883" s="623" t="s">
        <v>61</v>
      </c>
      <c r="D4883" s="373">
        <v>16</v>
      </c>
      <c r="E4883" s="373">
        <v>13</v>
      </c>
      <c r="F4883" s="107"/>
      <c r="G4883" s="107"/>
      <c r="H4883" s="373" t="s">
        <v>10</v>
      </c>
      <c r="I4883" s="373">
        <v>448</v>
      </c>
      <c r="J4883" s="373">
        <v>20</v>
      </c>
      <c r="K4883" s="372">
        <v>5</v>
      </c>
      <c r="L4883" s="372">
        <v>1</v>
      </c>
      <c r="M4883" s="372">
        <v>0</v>
      </c>
      <c r="N4883" s="375">
        <v>1</v>
      </c>
      <c r="O4883" s="82" t="str">
        <f>Cal_051922a!$E$2</f>
        <v>Cal_051922a</v>
      </c>
      <c r="P4883" s="158">
        <f>Cal_051922a!$Q$3</f>
        <v>1.8382409380942635</v>
      </c>
      <c r="Q4883" s="158">
        <f>Cal_051922a!$R$3</f>
        <v>0.56187208580813652</v>
      </c>
      <c r="R4883" s="376">
        <v>563.5</v>
      </c>
      <c r="S4883" s="376">
        <v>323.89999999999998</v>
      </c>
      <c r="T4883" s="377">
        <f>AVERAGE(0.67, 0.634, 0.634, 0.661, 0.49, 0.728)</f>
        <v>0.63616666666666666</v>
      </c>
      <c r="U4883" s="378">
        <f t="shared" si="1480"/>
        <v>562.86383333333333</v>
      </c>
      <c r="V4883" s="378">
        <f t="shared" si="1481"/>
        <v>323.26383333333331</v>
      </c>
      <c r="W4883" s="464">
        <f t="shared" si="1482"/>
        <v>3.2949575759347893</v>
      </c>
      <c r="X4883" s="464">
        <f t="shared" si="1483"/>
        <v>0.43143837447244404</v>
      </c>
      <c r="Y4883" s="82">
        <f>Cal_051922a!$A$3</f>
        <v>20220519</v>
      </c>
      <c r="Z4883" s="694" t="s">
        <v>1518</v>
      </c>
      <c r="AA4883" s="372">
        <v>20220816</v>
      </c>
      <c r="AB4883" s="48"/>
      <c r="AC4883" s="43"/>
      <c r="AD4883" s="43"/>
      <c r="AE4883" s="689" t="s">
        <v>1250</v>
      </c>
      <c r="AF4883" s="628">
        <v>3</v>
      </c>
      <c r="AG4883" s="130" t="s">
        <v>1634</v>
      </c>
      <c r="AH4883" s="412" t="s">
        <v>2215</v>
      </c>
      <c r="AI4883" s="371"/>
    </row>
    <row r="4884" spans="1:35" s="610" customFormat="1" ht="13.5" thickBot="1" x14ac:dyDescent="0.25">
      <c r="A4884" s="613" t="s">
        <v>1473</v>
      </c>
      <c r="B4884" s="611">
        <v>20220219</v>
      </c>
      <c r="C4884" s="624" t="s">
        <v>61</v>
      </c>
      <c r="D4884" s="612">
        <v>16</v>
      </c>
      <c r="E4884" s="612">
        <v>13</v>
      </c>
      <c r="F4884" s="140"/>
      <c r="G4884" s="140"/>
      <c r="H4884" s="612" t="s">
        <v>11</v>
      </c>
      <c r="I4884" s="612">
        <v>448</v>
      </c>
      <c r="J4884" s="612">
        <v>20</v>
      </c>
      <c r="K4884" s="610">
        <v>5</v>
      </c>
      <c r="L4884" s="610">
        <v>1</v>
      </c>
      <c r="M4884" s="610">
        <v>0</v>
      </c>
      <c r="N4884" s="614">
        <f>1/3</f>
        <v>0.33333333333333331</v>
      </c>
      <c r="O4884" s="82" t="str">
        <f>Cal_051922a!$E$2</f>
        <v>Cal_051922a</v>
      </c>
      <c r="P4884" s="158">
        <f>Cal_051922a!$Q$3</f>
        <v>1.8382409380942635</v>
      </c>
      <c r="Q4884" s="158">
        <f>Cal_051922a!$R$3</f>
        <v>0.56187208580813652</v>
      </c>
      <c r="R4884" s="626">
        <v>207.9</v>
      </c>
      <c r="S4884" s="626">
        <v>121.6</v>
      </c>
      <c r="T4884" s="377">
        <f>AVERAGE(0.67, 0.634, 0.634, 0.661, 0.49, 0.728)</f>
        <v>0.63616666666666666</v>
      </c>
      <c r="U4884" s="378">
        <f t="shared" ref="U4884:U4891" si="1504">(R4884-T4884)*(L4884+M4884)/L4884</f>
        <v>207.26383333333334</v>
      </c>
      <c r="V4884" s="378">
        <f t="shared" ref="V4884:V4891" si="1505">(S4884-T4884)*(L4884+M4884)/L4884</f>
        <v>120.96383333333333</v>
      </c>
      <c r="W4884" s="464">
        <f t="shared" ref="W4884:W4891" si="1506">(Q4884*P4884/(P4884-1)*(U4884-V4884)*(K4884)/I4884)/N4884</f>
        <v>3.5603694340964815</v>
      </c>
      <c r="X4884" s="464">
        <f t="shared" ref="X4884:X4891" si="1507">(Q4884*P4884/(P4884-1)*(P4884*V4884-U4884)*(K4884)/I4884)/N4884</f>
        <v>0.62283102508636334</v>
      </c>
      <c r="Y4884" s="82">
        <f>Cal_051922a!$A$3</f>
        <v>20220519</v>
      </c>
      <c r="Z4884" s="694" t="s">
        <v>1518</v>
      </c>
      <c r="AA4884" s="372">
        <v>20220816</v>
      </c>
      <c r="AB4884" s="121"/>
      <c r="AC4884" s="115"/>
      <c r="AD4884" s="115"/>
      <c r="AE4884" s="689" t="s">
        <v>1250</v>
      </c>
      <c r="AF4884" s="628">
        <v>3</v>
      </c>
      <c r="AG4884" s="130" t="s">
        <v>1634</v>
      </c>
      <c r="AH4884" s="622" t="s">
        <v>1906</v>
      </c>
      <c r="AI4884" s="613"/>
    </row>
    <row r="4885" spans="1:35" x14ac:dyDescent="0.2">
      <c r="A4885" t="s">
        <v>1473</v>
      </c>
      <c r="B4885" s="45">
        <v>20220220</v>
      </c>
      <c r="C4885" s="142" t="s">
        <v>59</v>
      </c>
      <c r="D4885" s="107">
        <v>17</v>
      </c>
      <c r="E4885" s="107">
        <v>2</v>
      </c>
      <c r="H4885" s="107" t="s">
        <v>10</v>
      </c>
      <c r="I4885" s="107">
        <v>290</v>
      </c>
      <c r="J4885" s="107">
        <v>0</v>
      </c>
      <c r="K4885" s="43">
        <v>15</v>
      </c>
      <c r="L4885" s="43">
        <v>1</v>
      </c>
      <c r="M4885" s="43">
        <v>0</v>
      </c>
      <c r="N4885" s="49">
        <v>1</v>
      </c>
      <c r="O4885" s="43" t="str">
        <f>Cal_051922a!$E$2</f>
        <v>Cal_051922a</v>
      </c>
      <c r="P4885" s="50">
        <f>Cal_051922a!$Q$3</f>
        <v>1.8382409380942635</v>
      </c>
      <c r="Q4885" s="50">
        <f>Cal_051922a!$R$3</f>
        <v>0.56187208580813652</v>
      </c>
      <c r="R4885" s="46">
        <v>291.39999999999998</v>
      </c>
      <c r="S4885" s="46">
        <v>178.1</v>
      </c>
      <c r="T4885" s="50">
        <f t="shared" ref="T4885:T4888" si="1508">AVERAGE(0.512,0.813,0.554,0.631,0.761,0.731)</f>
        <v>0.66699999999999993</v>
      </c>
      <c r="U4885" s="79">
        <f t="shared" si="1504"/>
        <v>290.733</v>
      </c>
      <c r="V4885" s="79">
        <f t="shared" si="1505"/>
        <v>177.43299999999999</v>
      </c>
      <c r="W4885" s="465">
        <f t="shared" si="1506"/>
        <v>7.220947611924835</v>
      </c>
      <c r="X4885" s="465">
        <f t="shared" si="1507"/>
        <v>2.2581620384300582</v>
      </c>
      <c r="Y4885" s="43">
        <f>Cal_051922a!$A$3</f>
        <v>20220519</v>
      </c>
      <c r="Z4885" s="86" t="s">
        <v>1609</v>
      </c>
      <c r="AA4885" s="43">
        <v>20221205</v>
      </c>
      <c r="AE4885" s="689" t="s">
        <v>1250</v>
      </c>
      <c r="AF4885" s="130">
        <v>1</v>
      </c>
      <c r="AG4885" s="130" t="s">
        <v>1634</v>
      </c>
      <c r="AH4885" t="s">
        <v>1909</v>
      </c>
    </row>
    <row r="4886" spans="1:35" x14ac:dyDescent="0.2">
      <c r="A4886" t="s">
        <v>1473</v>
      </c>
      <c r="B4886" s="45">
        <v>20220220</v>
      </c>
      <c r="C4886" s="142" t="s">
        <v>59</v>
      </c>
      <c r="D4886" s="107">
        <v>17</v>
      </c>
      <c r="E4886" s="107">
        <v>2</v>
      </c>
      <c r="H4886" s="107" t="s">
        <v>11</v>
      </c>
      <c r="I4886" s="107">
        <v>290</v>
      </c>
      <c r="J4886" s="107">
        <v>0</v>
      </c>
      <c r="K4886" s="43">
        <v>15</v>
      </c>
      <c r="L4886" s="43">
        <v>1</v>
      </c>
      <c r="M4886" s="43">
        <v>0</v>
      </c>
      <c r="N4886" s="49">
        <v>1</v>
      </c>
      <c r="O4886" s="43" t="str">
        <f>Cal_051922a!$E$2</f>
        <v>Cal_051922a</v>
      </c>
      <c r="P4886" s="50">
        <f>Cal_051922a!$Q$3</f>
        <v>1.8382409380942635</v>
      </c>
      <c r="Q4886" s="50">
        <f>Cal_051922a!$R$3</f>
        <v>0.56187208580813652</v>
      </c>
      <c r="R4886" s="46">
        <v>283.10000000000002</v>
      </c>
      <c r="S4886" s="46">
        <v>174.3</v>
      </c>
      <c r="T4886" s="50">
        <f t="shared" si="1508"/>
        <v>0.66699999999999993</v>
      </c>
      <c r="U4886" s="79">
        <f t="shared" si="1504"/>
        <v>282.43300000000005</v>
      </c>
      <c r="V4886" s="79">
        <f t="shared" si="1505"/>
        <v>173.63300000000001</v>
      </c>
      <c r="W4886" s="465">
        <f t="shared" si="1506"/>
        <v>6.9341491630840446</v>
      </c>
      <c r="X4886" s="465">
        <f t="shared" si="1507"/>
        <v>2.3419508065950514</v>
      </c>
      <c r="Y4886" s="43">
        <f>Cal_051922a!$A$3</f>
        <v>20220519</v>
      </c>
      <c r="Z4886" s="86" t="s">
        <v>1609</v>
      </c>
      <c r="AA4886" s="43">
        <v>20221205</v>
      </c>
      <c r="AE4886" s="689" t="s">
        <v>1250</v>
      </c>
      <c r="AF4886" s="130">
        <v>1</v>
      </c>
      <c r="AG4886" s="130" t="s">
        <v>1634</v>
      </c>
      <c r="AH4886"/>
    </row>
    <row r="4887" spans="1:35" x14ac:dyDescent="0.2">
      <c r="A4887" t="s">
        <v>1473</v>
      </c>
      <c r="B4887" s="45">
        <v>20220220</v>
      </c>
      <c r="C4887" s="142" t="s">
        <v>59</v>
      </c>
      <c r="D4887" s="107">
        <v>17</v>
      </c>
      <c r="E4887" s="107">
        <v>4</v>
      </c>
      <c r="H4887" s="107" t="s">
        <v>10</v>
      </c>
      <c r="I4887" s="107">
        <v>290</v>
      </c>
      <c r="J4887" s="107">
        <v>0</v>
      </c>
      <c r="K4887" s="43">
        <v>15</v>
      </c>
      <c r="L4887" s="43">
        <v>1</v>
      </c>
      <c r="M4887" s="43">
        <v>0</v>
      </c>
      <c r="N4887" s="49">
        <v>1</v>
      </c>
      <c r="O4887" s="43" t="str">
        <f>Cal_051922a!$E$2</f>
        <v>Cal_051922a</v>
      </c>
      <c r="P4887" s="50">
        <f>Cal_051922a!$Q$3</f>
        <v>1.8382409380942635</v>
      </c>
      <c r="Q4887" s="50">
        <f>Cal_051922a!$R$3</f>
        <v>0.56187208580813652</v>
      </c>
      <c r="R4887" s="46">
        <v>196.6</v>
      </c>
      <c r="S4887" s="46">
        <v>121.9</v>
      </c>
      <c r="T4887" s="50">
        <f t="shared" si="1508"/>
        <v>0.66699999999999993</v>
      </c>
      <c r="U4887" s="79">
        <f t="shared" si="1504"/>
        <v>195.93299999999999</v>
      </c>
      <c r="V4887" s="79">
        <f t="shared" si="1505"/>
        <v>121.233</v>
      </c>
      <c r="W4887" s="465">
        <f t="shared" si="1506"/>
        <v>4.7608542507571494</v>
      </c>
      <c r="X4887" s="465">
        <f t="shared" si="1507"/>
        <v>1.7158490696030693</v>
      </c>
      <c r="Y4887" s="43">
        <f>Cal_051922a!$A$3</f>
        <v>20220519</v>
      </c>
      <c r="Z4887" s="86" t="s">
        <v>1609</v>
      </c>
      <c r="AA4887" s="43">
        <v>20221205</v>
      </c>
      <c r="AE4887" s="689" t="s">
        <v>1250</v>
      </c>
      <c r="AF4887" s="130">
        <v>3</v>
      </c>
      <c r="AG4887" s="130" t="s">
        <v>1634</v>
      </c>
      <c r="AH4887" t="s">
        <v>1947</v>
      </c>
    </row>
    <row r="4888" spans="1:35" x14ac:dyDescent="0.2">
      <c r="A4888" t="s">
        <v>1473</v>
      </c>
      <c r="B4888" s="45">
        <v>20220220</v>
      </c>
      <c r="C4888" s="142" t="s">
        <v>59</v>
      </c>
      <c r="D4888" s="107">
        <v>17</v>
      </c>
      <c r="E4888" s="107">
        <v>4</v>
      </c>
      <c r="H4888" s="107" t="s">
        <v>11</v>
      </c>
      <c r="I4888" s="107">
        <v>290</v>
      </c>
      <c r="J4888" s="107">
        <v>0</v>
      </c>
      <c r="K4888" s="43">
        <v>15</v>
      </c>
      <c r="L4888" s="43">
        <v>1</v>
      </c>
      <c r="M4888" s="43">
        <v>0</v>
      </c>
      <c r="N4888" s="49">
        <v>1</v>
      </c>
      <c r="O4888" s="43" t="str">
        <f>Cal_051922a!$E$2</f>
        <v>Cal_051922a</v>
      </c>
      <c r="P4888" s="50">
        <f>Cal_051922a!$Q$3</f>
        <v>1.8382409380942635</v>
      </c>
      <c r="Q4888" s="50">
        <f>Cal_051922a!$R$3</f>
        <v>0.56187208580813652</v>
      </c>
      <c r="R4888" s="46">
        <v>272.39999999999998</v>
      </c>
      <c r="S4888" s="46">
        <v>167.3</v>
      </c>
      <c r="T4888" s="50">
        <f t="shared" si="1508"/>
        <v>0.66699999999999993</v>
      </c>
      <c r="U4888" s="79">
        <f t="shared" si="1504"/>
        <v>271.733</v>
      </c>
      <c r="V4888" s="79">
        <f t="shared" si="1505"/>
        <v>166.63300000000001</v>
      </c>
      <c r="W4888" s="465">
        <f t="shared" si="1506"/>
        <v>6.6983371051482798</v>
      </c>
      <c r="X4888" s="465">
        <f t="shared" si="1507"/>
        <v>2.20379766328593</v>
      </c>
      <c r="Y4888" s="43">
        <f>Cal_051922a!$A$3</f>
        <v>20220519</v>
      </c>
      <c r="Z4888" s="86" t="s">
        <v>1609</v>
      </c>
      <c r="AA4888" s="43">
        <v>20221205</v>
      </c>
      <c r="AE4888" s="689" t="s">
        <v>1250</v>
      </c>
      <c r="AF4888" s="130">
        <v>3</v>
      </c>
      <c r="AG4888" s="130" t="s">
        <v>1634</v>
      </c>
      <c r="AH4888" t="s">
        <v>1947</v>
      </c>
    </row>
    <row r="4889" spans="1:35" x14ac:dyDescent="0.2">
      <c r="A4889" t="s">
        <v>1473</v>
      </c>
      <c r="B4889" s="45">
        <v>20220220</v>
      </c>
      <c r="C4889" s="142" t="s">
        <v>59</v>
      </c>
      <c r="D4889" s="107">
        <v>17</v>
      </c>
      <c r="E4889" s="107">
        <v>4</v>
      </c>
      <c r="H4889" s="107" t="s">
        <v>10</v>
      </c>
      <c r="I4889" s="107">
        <v>290</v>
      </c>
      <c r="J4889" s="107">
        <v>10</v>
      </c>
      <c r="K4889" s="43">
        <v>5</v>
      </c>
      <c r="L4889" s="43">
        <v>1</v>
      </c>
      <c r="M4889" s="43">
        <v>0</v>
      </c>
      <c r="N4889" s="49">
        <v>1</v>
      </c>
      <c r="O4889" s="43" t="str">
        <f>Cal_051922a!$E$2</f>
        <v>Cal_051922a</v>
      </c>
      <c r="P4889" s="50">
        <f>Cal_051922a!$Q$3</f>
        <v>1.8382409380942635</v>
      </c>
      <c r="Q4889" s="50">
        <f>Cal_051922a!$R$3</f>
        <v>0.56187208580813652</v>
      </c>
      <c r="R4889" s="46">
        <v>101.3</v>
      </c>
      <c r="S4889" s="46">
        <v>68.849999999999994</v>
      </c>
      <c r="T4889" s="50">
        <f t="shared" ref="T4889:T4890" si="1509">AVERAGE(1.019, 0.879, 0.893, 0.916,0.713,0.709,0.919)</f>
        <v>0.86399999999999999</v>
      </c>
      <c r="U4889" s="79">
        <f t="shared" si="1504"/>
        <v>100.43599999999999</v>
      </c>
      <c r="V4889" s="79">
        <f t="shared" si="1505"/>
        <v>67.98599999999999</v>
      </c>
      <c r="W4889" s="465">
        <f t="shared" si="1506"/>
        <v>0.68937849369508941</v>
      </c>
      <c r="X4889" s="465">
        <f t="shared" si="1507"/>
        <v>0.52130713353514713</v>
      </c>
      <c r="Y4889" s="43">
        <f>Cal_051922a!$A$3</f>
        <v>20220519</v>
      </c>
      <c r="Z4889" s="48" t="s">
        <v>2032</v>
      </c>
      <c r="AA4889" s="43">
        <v>20230217</v>
      </c>
      <c r="AE4889" s="689" t="s">
        <v>1250</v>
      </c>
      <c r="AF4889" s="130">
        <v>3</v>
      </c>
      <c r="AG4889" s="130" t="s">
        <v>2014</v>
      </c>
      <c r="AH4889" t="s">
        <v>2036</v>
      </c>
    </row>
    <row r="4890" spans="1:35" x14ac:dyDescent="0.2">
      <c r="A4890" t="s">
        <v>1473</v>
      </c>
      <c r="B4890" s="45">
        <v>20220220</v>
      </c>
      <c r="C4890" s="142" t="s">
        <v>59</v>
      </c>
      <c r="D4890" s="107">
        <v>17</v>
      </c>
      <c r="E4890" s="107">
        <v>4</v>
      </c>
      <c r="H4890" s="107" t="s">
        <v>11</v>
      </c>
      <c r="I4890" s="107">
        <v>290</v>
      </c>
      <c r="J4890" s="107">
        <v>10</v>
      </c>
      <c r="K4890" s="43">
        <v>5</v>
      </c>
      <c r="L4890" s="43">
        <v>1</v>
      </c>
      <c r="M4890" s="43">
        <v>0</v>
      </c>
      <c r="N4890" s="49">
        <v>1</v>
      </c>
      <c r="O4890" s="43" t="str">
        <f>Cal_051922a!$E$2</f>
        <v>Cal_051922a</v>
      </c>
      <c r="P4890" s="50">
        <f>Cal_051922a!$Q$3</f>
        <v>1.8382409380942635</v>
      </c>
      <c r="Q4890" s="50">
        <f>Cal_051922a!$R$3</f>
        <v>0.56187208580813652</v>
      </c>
      <c r="R4890" s="46">
        <v>68.819999999999993</v>
      </c>
      <c r="S4890" s="46">
        <v>45.06</v>
      </c>
      <c r="T4890" s="50">
        <f t="shared" si="1509"/>
        <v>0.86399999999999999</v>
      </c>
      <c r="U4890" s="79">
        <f t="shared" si="1504"/>
        <v>67.955999999999989</v>
      </c>
      <c r="V4890" s="79">
        <f t="shared" si="1505"/>
        <v>44.196000000000005</v>
      </c>
      <c r="W4890" s="465">
        <f t="shared" si="1506"/>
        <v>0.50476526995979398</v>
      </c>
      <c r="X4890" s="465">
        <f t="shared" si="1507"/>
        <v>0.28227120786016247</v>
      </c>
      <c r="Y4890" s="43">
        <f>Cal_051922a!$A$3</f>
        <v>20220519</v>
      </c>
      <c r="Z4890" s="48" t="s">
        <v>2032</v>
      </c>
      <c r="AA4890" s="43">
        <v>20230217</v>
      </c>
      <c r="AE4890" s="689" t="s">
        <v>1250</v>
      </c>
      <c r="AF4890" s="130">
        <v>3</v>
      </c>
      <c r="AG4890" s="130" t="s">
        <v>2014</v>
      </c>
      <c r="AH4890" t="s">
        <v>2036</v>
      </c>
    </row>
    <row r="4891" spans="1:35" s="82" customFormat="1" x14ac:dyDescent="0.2">
      <c r="A4891" s="155" t="s">
        <v>1473</v>
      </c>
      <c r="B4891" s="81">
        <v>20220220</v>
      </c>
      <c r="C4891" s="280" t="s">
        <v>59</v>
      </c>
      <c r="D4891" s="126">
        <v>17</v>
      </c>
      <c r="E4891" s="126">
        <v>4</v>
      </c>
      <c r="F4891" s="126"/>
      <c r="G4891" s="126"/>
      <c r="H4891" s="126" t="s">
        <v>10</v>
      </c>
      <c r="I4891" s="126">
        <v>293</v>
      </c>
      <c r="J4891" s="126">
        <v>5</v>
      </c>
      <c r="K4891" s="82">
        <v>5</v>
      </c>
      <c r="L4891" s="82">
        <v>1</v>
      </c>
      <c r="M4891" s="82">
        <v>0</v>
      </c>
      <c r="N4891" s="83">
        <v>1</v>
      </c>
      <c r="O4891" s="82" t="str">
        <f>Cal_051922a!$E$2</f>
        <v>Cal_051922a</v>
      </c>
      <c r="P4891" s="158">
        <f>Cal_051922a!$Q$3</f>
        <v>1.8382409380942635</v>
      </c>
      <c r="Q4891" s="158">
        <f>Cal_051922a!$R$3</f>
        <v>0.56187208580813652</v>
      </c>
      <c r="R4891" s="84">
        <v>16.82</v>
      </c>
      <c r="S4891" s="84">
        <v>10.97</v>
      </c>
      <c r="T4891" s="158">
        <f t="shared" ref="T4891:T4894" si="1510">AVERAGE(0.762, 0.717, 0.571, 0.932, 0.547, 0.855)</f>
        <v>0.73066666666666669</v>
      </c>
      <c r="U4891" s="378">
        <f t="shared" si="1504"/>
        <v>16.089333333333332</v>
      </c>
      <c r="V4891" s="378">
        <f t="shared" si="1505"/>
        <v>10.239333333333335</v>
      </c>
      <c r="W4891" s="464">
        <f t="shared" si="1506"/>
        <v>0.12300684324570947</v>
      </c>
      <c r="X4891" s="464">
        <f t="shared" si="1507"/>
        <v>5.7466870662613731E-2</v>
      </c>
      <c r="Y4891" s="82">
        <f>Cal_051922a!$A$3</f>
        <v>20220519</v>
      </c>
      <c r="Z4891" s="90" t="s">
        <v>1542</v>
      </c>
      <c r="AA4891" s="82">
        <v>20220818</v>
      </c>
      <c r="AB4891" s="85"/>
      <c r="AE4891" s="691" t="s">
        <v>1250</v>
      </c>
      <c r="AF4891" s="567">
        <v>4</v>
      </c>
      <c r="AG4891" s="130" t="s">
        <v>1634</v>
      </c>
      <c r="AH4891" s="153" t="s">
        <v>1557</v>
      </c>
      <c r="AI4891" s="155"/>
    </row>
    <row r="4892" spans="1:35" s="82" customFormat="1" x14ac:dyDescent="0.2">
      <c r="A4892" s="155" t="s">
        <v>1473</v>
      </c>
      <c r="B4892" s="81">
        <v>20220220</v>
      </c>
      <c r="C4892" s="280" t="s">
        <v>59</v>
      </c>
      <c r="D4892" s="126">
        <v>17</v>
      </c>
      <c r="E4892" s="126">
        <v>4</v>
      </c>
      <c r="F4892" s="107"/>
      <c r="G4892" s="107"/>
      <c r="H4892" s="126" t="s">
        <v>11</v>
      </c>
      <c r="I4892" s="126">
        <v>293</v>
      </c>
      <c r="J4892" s="126">
        <v>5</v>
      </c>
      <c r="K4892" s="82">
        <v>5</v>
      </c>
      <c r="L4892" s="82">
        <v>1</v>
      </c>
      <c r="M4892" s="82">
        <v>0</v>
      </c>
      <c r="N4892" s="83">
        <f>1/3</f>
        <v>0.33333333333333331</v>
      </c>
      <c r="O4892" s="82" t="str">
        <f>Cal_051922a!$E$2</f>
        <v>Cal_051922a</v>
      </c>
      <c r="P4892" s="158">
        <f>Cal_051922a!$Q$3</f>
        <v>1.8382409380942635</v>
      </c>
      <c r="Q4892" s="158">
        <f>Cal_051922a!$R$3</f>
        <v>0.56187208580813652</v>
      </c>
      <c r="R4892" s="84">
        <v>270.10000000000002</v>
      </c>
      <c r="S4892" s="84">
        <v>157.9</v>
      </c>
      <c r="T4892" s="377">
        <f t="shared" ref="T4892" si="1511">AVERAGE(0.67, 0.634, 0.634, 0.661, 0.49, 0.728)</f>
        <v>0.63616666666666666</v>
      </c>
      <c r="U4892" s="125">
        <f t="shared" si="1480"/>
        <v>269.46383333333335</v>
      </c>
      <c r="V4892" s="125">
        <f t="shared" si="1481"/>
        <v>157.26383333333334</v>
      </c>
      <c r="W4892" s="459">
        <f t="shared" si="1482"/>
        <v>7.0776245190608247</v>
      </c>
      <c r="X4892" s="459">
        <f t="shared" si="1483"/>
        <v>1.2379524256014591</v>
      </c>
      <c r="Y4892" s="82">
        <f>Cal_051922a!$A$3</f>
        <v>20220519</v>
      </c>
      <c r="Z4892" s="694" t="s">
        <v>1520</v>
      </c>
      <c r="AA4892" s="372">
        <v>20220816</v>
      </c>
      <c r="AB4892" s="48"/>
      <c r="AC4892" s="43"/>
      <c r="AD4892" s="43"/>
      <c r="AE4892" s="689" t="s">
        <v>1250</v>
      </c>
      <c r="AF4892" s="567">
        <v>1</v>
      </c>
      <c r="AG4892" s="130" t="s">
        <v>1634</v>
      </c>
      <c r="AH4892" s="153" t="s">
        <v>1544</v>
      </c>
      <c r="AI4892" s="155"/>
    </row>
    <row r="4893" spans="1:35" s="372" customFormat="1" x14ac:dyDescent="0.2">
      <c r="A4893" s="371" t="s">
        <v>1473</v>
      </c>
      <c r="B4893" s="462">
        <v>20220220</v>
      </c>
      <c r="C4893" s="623" t="s">
        <v>59</v>
      </c>
      <c r="D4893" s="373">
        <v>17</v>
      </c>
      <c r="E4893" s="373">
        <v>4</v>
      </c>
      <c r="F4893" s="107"/>
      <c r="G4893" s="107"/>
      <c r="H4893" s="373" t="s">
        <v>10</v>
      </c>
      <c r="I4893" s="373">
        <v>371</v>
      </c>
      <c r="J4893" s="373">
        <v>20</v>
      </c>
      <c r="K4893" s="372">
        <v>5</v>
      </c>
      <c r="L4893" s="372">
        <v>1</v>
      </c>
      <c r="M4893" s="372">
        <v>0</v>
      </c>
      <c r="N4893" s="375">
        <f>1/3</f>
        <v>0.33333333333333331</v>
      </c>
      <c r="O4893" s="82" t="str">
        <f>Cal_051922a!$E$2</f>
        <v>Cal_051922a</v>
      </c>
      <c r="P4893" s="158">
        <f>Cal_051922a!$Q$3</f>
        <v>1.8382409380942635</v>
      </c>
      <c r="Q4893" s="158">
        <f>Cal_051922a!$R$3</f>
        <v>0.56187208580813652</v>
      </c>
      <c r="R4893" s="376">
        <v>190.1</v>
      </c>
      <c r="S4893" s="376">
        <v>109.5</v>
      </c>
      <c r="T4893" s="158">
        <f t="shared" si="1510"/>
        <v>0.73066666666666669</v>
      </c>
      <c r="U4893" s="378">
        <f t="shared" si="1480"/>
        <v>189.36933333333332</v>
      </c>
      <c r="V4893" s="378">
        <f t="shared" si="1481"/>
        <v>108.76933333333334</v>
      </c>
      <c r="W4893" s="464">
        <f t="shared" si="1482"/>
        <v>4.015350070802441</v>
      </c>
      <c r="X4893" s="464">
        <f t="shared" si="1483"/>
        <v>0.52682329557760321</v>
      </c>
      <c r="Y4893" s="82">
        <f>Cal_051922a!$A$3</f>
        <v>20220519</v>
      </c>
      <c r="Z4893" s="694" t="s">
        <v>1542</v>
      </c>
      <c r="AA4893" s="372">
        <v>20220818</v>
      </c>
      <c r="AB4893" s="48"/>
      <c r="AC4893" s="43"/>
      <c r="AD4893" s="43"/>
      <c r="AE4893" s="689" t="s">
        <v>1250</v>
      </c>
      <c r="AF4893" s="628">
        <v>1</v>
      </c>
      <c r="AG4893" s="130" t="s">
        <v>1634</v>
      </c>
      <c r="AH4893" s="412" t="s">
        <v>1480</v>
      </c>
      <c r="AI4893" s="371"/>
    </row>
    <row r="4894" spans="1:35" s="372" customFormat="1" x14ac:dyDescent="0.2">
      <c r="A4894" s="371" t="s">
        <v>1473</v>
      </c>
      <c r="B4894" s="462">
        <v>20220220</v>
      </c>
      <c r="C4894" s="623" t="s">
        <v>59</v>
      </c>
      <c r="D4894" s="373">
        <v>17</v>
      </c>
      <c r="E4894" s="373">
        <v>4</v>
      </c>
      <c r="F4894" s="107"/>
      <c r="G4894" s="107"/>
      <c r="H4894" s="373" t="s">
        <v>11</v>
      </c>
      <c r="I4894" s="373">
        <v>551</v>
      </c>
      <c r="J4894" s="373">
        <v>20</v>
      </c>
      <c r="K4894" s="372">
        <v>5</v>
      </c>
      <c r="L4894" s="372">
        <v>1</v>
      </c>
      <c r="M4894" s="372">
        <v>0</v>
      </c>
      <c r="N4894" s="375">
        <f>1/3</f>
        <v>0.33333333333333331</v>
      </c>
      <c r="O4894" s="82" t="str">
        <f>Cal_051922a!$E$2</f>
        <v>Cal_051922a</v>
      </c>
      <c r="P4894" s="158">
        <f>Cal_051922a!$Q$3</f>
        <v>1.8382409380942635</v>
      </c>
      <c r="Q4894" s="158">
        <f>Cal_051922a!$R$3</f>
        <v>0.56187208580813652</v>
      </c>
      <c r="R4894" s="376">
        <v>325.10000000000002</v>
      </c>
      <c r="S4894" s="376">
        <v>182.7</v>
      </c>
      <c r="T4894" s="158">
        <f t="shared" si="1510"/>
        <v>0.73066666666666669</v>
      </c>
      <c r="U4894" s="378">
        <f t="shared" si="1480"/>
        <v>324.36933333333337</v>
      </c>
      <c r="V4894" s="378">
        <f t="shared" si="1481"/>
        <v>181.96933333333331</v>
      </c>
      <c r="W4894" s="464">
        <f t="shared" si="1482"/>
        <v>4.7766197795238394</v>
      </c>
      <c r="X4894" s="464">
        <f t="shared" si="1483"/>
        <v>0.33993648817526922</v>
      </c>
      <c r="Y4894" s="82">
        <f>Cal_051922a!$A$3</f>
        <v>20220519</v>
      </c>
      <c r="Z4894" s="694" t="s">
        <v>1542</v>
      </c>
      <c r="AA4894" s="372">
        <v>20220818</v>
      </c>
      <c r="AB4894" s="48"/>
      <c r="AC4894" s="43"/>
      <c r="AD4894" s="43"/>
      <c r="AE4894" s="689" t="s">
        <v>1250</v>
      </c>
      <c r="AF4894" s="628">
        <v>1</v>
      </c>
      <c r="AG4894" s="130" t="s">
        <v>1634</v>
      </c>
      <c r="AH4894" s="412" t="s">
        <v>1291</v>
      </c>
      <c r="AI4894" s="371"/>
    </row>
    <row r="4895" spans="1:35" x14ac:dyDescent="0.2">
      <c r="A4895" t="s">
        <v>1473</v>
      </c>
      <c r="B4895" s="45">
        <v>20220220</v>
      </c>
      <c r="C4895" s="142" t="s">
        <v>59</v>
      </c>
      <c r="D4895" s="107">
        <v>17</v>
      </c>
      <c r="E4895" s="107">
        <v>9</v>
      </c>
      <c r="H4895" s="107" t="s">
        <v>10</v>
      </c>
      <c r="I4895" s="107">
        <v>290</v>
      </c>
      <c r="J4895" s="107">
        <v>0</v>
      </c>
      <c r="K4895" s="43">
        <v>15</v>
      </c>
      <c r="L4895" s="43">
        <v>1</v>
      </c>
      <c r="M4895" s="43">
        <v>0</v>
      </c>
      <c r="N4895" s="49">
        <v>1</v>
      </c>
      <c r="O4895" s="43" t="str">
        <f>Cal_051922a!$E$2</f>
        <v>Cal_051922a</v>
      </c>
      <c r="P4895" s="50">
        <f>Cal_051922a!$Q$3</f>
        <v>1.8382409380942635</v>
      </c>
      <c r="Q4895" s="50">
        <f>Cal_051922a!$R$3</f>
        <v>0.56187208580813652</v>
      </c>
      <c r="R4895" s="46">
        <v>283.39999999999998</v>
      </c>
      <c r="S4895" s="46">
        <v>175.1</v>
      </c>
      <c r="T4895" s="178">
        <f t="shared" ref="T4895:T4896" si="1512">AVERAGE(0.512,0.813,0.554,0.631,0.761,0.731)</f>
        <v>0.66699999999999993</v>
      </c>
      <c r="U4895" s="79">
        <f t="shared" si="1480"/>
        <v>282.733</v>
      </c>
      <c r="V4895" s="79">
        <f t="shared" si="1481"/>
        <v>174.43299999999999</v>
      </c>
      <c r="W4895" s="465">
        <f t="shared" si="1482"/>
        <v>6.9022826687684002</v>
      </c>
      <c r="X4895" s="465">
        <f t="shared" si="1483"/>
        <v>2.4165561810529712</v>
      </c>
      <c r="Y4895" s="43">
        <f>Cal_051922a!$A$3</f>
        <v>20220519</v>
      </c>
      <c r="Z4895" s="86" t="s">
        <v>1609</v>
      </c>
      <c r="AA4895" s="43">
        <v>20221205</v>
      </c>
      <c r="AE4895" s="689" t="s">
        <v>1250</v>
      </c>
      <c r="AF4895" s="130">
        <v>1</v>
      </c>
      <c r="AG4895" s="130" t="s">
        <v>1634</v>
      </c>
      <c r="AH4895"/>
    </row>
    <row r="4896" spans="1:35" x14ac:dyDescent="0.2">
      <c r="A4896" t="s">
        <v>1473</v>
      </c>
      <c r="B4896" s="45">
        <v>20220220</v>
      </c>
      <c r="C4896" s="142" t="s">
        <v>59</v>
      </c>
      <c r="D4896" s="107">
        <v>17</v>
      </c>
      <c r="E4896" s="107">
        <v>9</v>
      </c>
      <c r="H4896" s="107" t="s">
        <v>11</v>
      </c>
      <c r="I4896" s="107">
        <v>290</v>
      </c>
      <c r="J4896" s="107">
        <v>0</v>
      </c>
      <c r="K4896" s="43">
        <v>15</v>
      </c>
      <c r="L4896" s="43">
        <v>1</v>
      </c>
      <c r="M4896" s="43">
        <v>0</v>
      </c>
      <c r="N4896" s="49">
        <v>1</v>
      </c>
      <c r="O4896" s="43" t="str">
        <f>Cal_051922a!$E$2</f>
        <v>Cal_051922a</v>
      </c>
      <c r="P4896" s="50">
        <f>Cal_051922a!$Q$3</f>
        <v>1.8382409380942635</v>
      </c>
      <c r="Q4896" s="50">
        <f>Cal_051922a!$R$3</f>
        <v>0.56187208580813652</v>
      </c>
      <c r="R4896" s="46">
        <v>285.39999999999998</v>
      </c>
      <c r="S4896" s="46">
        <v>173.8</v>
      </c>
      <c r="T4896" s="178">
        <f t="shared" si="1512"/>
        <v>0.66699999999999993</v>
      </c>
      <c r="U4896" s="79">
        <f t="shared" si="1480"/>
        <v>284.733</v>
      </c>
      <c r="V4896" s="79">
        <f t="shared" si="1481"/>
        <v>173.13300000000001</v>
      </c>
      <c r="W4896" s="465">
        <f t="shared" si="1482"/>
        <v>7.112601531251646</v>
      </c>
      <c r="X4896" s="465">
        <f t="shared" si="1483"/>
        <v>2.1367866383385299</v>
      </c>
      <c r="Y4896" s="43">
        <f>Cal_051922a!$A$3</f>
        <v>20220519</v>
      </c>
      <c r="Z4896" s="86" t="s">
        <v>1609</v>
      </c>
      <c r="AA4896" s="43">
        <v>20221205</v>
      </c>
      <c r="AE4896" s="689" t="s">
        <v>1250</v>
      </c>
      <c r="AF4896" s="130">
        <v>1</v>
      </c>
      <c r="AG4896" s="130" t="s">
        <v>1634</v>
      </c>
      <c r="AH4896"/>
    </row>
    <row r="4897" spans="1:35" x14ac:dyDescent="0.2">
      <c r="A4897" t="s">
        <v>1473</v>
      </c>
      <c r="B4897" s="45">
        <v>20220220</v>
      </c>
      <c r="C4897" s="142" t="s">
        <v>59</v>
      </c>
      <c r="D4897" s="107">
        <v>17</v>
      </c>
      <c r="E4897" s="107">
        <v>9</v>
      </c>
      <c r="H4897" s="107" t="s">
        <v>10</v>
      </c>
      <c r="I4897" s="107">
        <v>290</v>
      </c>
      <c r="J4897" s="107">
        <v>10</v>
      </c>
      <c r="K4897" s="43">
        <v>5</v>
      </c>
      <c r="L4897" s="43">
        <v>1</v>
      </c>
      <c r="M4897" s="43">
        <v>0</v>
      </c>
      <c r="N4897" s="49">
        <v>1</v>
      </c>
      <c r="O4897" s="43" t="str">
        <f>Cal_051922a!$E$2</f>
        <v>Cal_051922a</v>
      </c>
      <c r="P4897" s="50">
        <f>Cal_051922a!$Q$3</f>
        <v>1.8382409380942635</v>
      </c>
      <c r="Q4897" s="50">
        <f>Cal_051922a!$R$3</f>
        <v>0.56187208580813652</v>
      </c>
      <c r="R4897" s="46">
        <v>108.1</v>
      </c>
      <c r="S4897" s="46">
        <v>74.59</v>
      </c>
      <c r="T4897" s="50">
        <f t="shared" ref="T4897:T4898" si="1513">AVERAGE(1.019, 0.879, 0.893, 0.916,0.713,0.709,0.919)</f>
        <v>0.86399999999999999</v>
      </c>
      <c r="U4897" s="79">
        <f t="shared" si="1480"/>
        <v>107.23599999999999</v>
      </c>
      <c r="V4897" s="79">
        <f t="shared" si="1481"/>
        <v>73.725999999999999</v>
      </c>
      <c r="W4897" s="465">
        <f t="shared" si="1482"/>
        <v>0.71189748301147737</v>
      </c>
      <c r="X4897" s="465">
        <f t="shared" si="1483"/>
        <v>0.60100529922569512</v>
      </c>
      <c r="Y4897" s="82">
        <f>Cal_051922a!$A$3</f>
        <v>20220519</v>
      </c>
      <c r="Z4897" s="48" t="s">
        <v>2032</v>
      </c>
      <c r="AA4897" s="43">
        <v>20230217</v>
      </c>
      <c r="AE4897" s="689" t="s">
        <v>1250</v>
      </c>
      <c r="AF4897" s="130">
        <v>3</v>
      </c>
      <c r="AH4897" t="s">
        <v>2033</v>
      </c>
    </row>
    <row r="4898" spans="1:35" x14ac:dyDescent="0.2">
      <c r="A4898" t="s">
        <v>1473</v>
      </c>
      <c r="B4898" s="45">
        <v>20220220</v>
      </c>
      <c r="C4898" s="142" t="s">
        <v>59</v>
      </c>
      <c r="D4898" s="107">
        <v>17</v>
      </c>
      <c r="E4898" s="107">
        <v>9</v>
      </c>
      <c r="H4898" s="107" t="s">
        <v>11</v>
      </c>
      <c r="I4898" s="107">
        <v>290</v>
      </c>
      <c r="J4898" s="107">
        <v>10</v>
      </c>
      <c r="K4898" s="43">
        <v>5</v>
      </c>
      <c r="L4898" s="43">
        <v>1</v>
      </c>
      <c r="M4898" s="43">
        <v>0</v>
      </c>
      <c r="N4898" s="49">
        <v>1</v>
      </c>
      <c r="O4898" s="43" t="str">
        <f>Cal_051922a!$E$2</f>
        <v>Cal_051922a</v>
      </c>
      <c r="P4898" s="50">
        <f>Cal_051922a!$Q$3</f>
        <v>1.8382409380942635</v>
      </c>
      <c r="Q4898" s="50">
        <f>Cal_051922a!$R$3</f>
        <v>0.56187208580813652</v>
      </c>
      <c r="R4898" s="46">
        <v>49.6</v>
      </c>
      <c r="S4898" s="46">
        <v>32.340000000000003</v>
      </c>
      <c r="T4898" s="50">
        <f t="shared" si="1513"/>
        <v>0.86399999999999999</v>
      </c>
      <c r="U4898" s="79">
        <f t="shared" si="1480"/>
        <v>48.736000000000004</v>
      </c>
      <c r="V4898" s="79">
        <f t="shared" si="1481"/>
        <v>31.476000000000003</v>
      </c>
      <c r="W4898" s="465">
        <f t="shared" si="1482"/>
        <v>0.3666771279253388</v>
      </c>
      <c r="X4898" s="465">
        <f t="shared" si="1483"/>
        <v>0.19384328514057075</v>
      </c>
      <c r="Y4898" s="82">
        <f>Cal_051922a!$A$3</f>
        <v>20220519</v>
      </c>
      <c r="Z4898" s="48" t="s">
        <v>2032</v>
      </c>
      <c r="AA4898" s="43">
        <v>20230217</v>
      </c>
      <c r="AE4898" s="689" t="s">
        <v>1250</v>
      </c>
      <c r="AF4898" s="130">
        <v>3</v>
      </c>
      <c r="AH4898" t="s">
        <v>2034</v>
      </c>
    </row>
    <row r="4899" spans="1:35" s="82" customFormat="1" x14ac:dyDescent="0.2">
      <c r="A4899" s="155" t="s">
        <v>1473</v>
      </c>
      <c r="B4899" s="81">
        <v>20220220</v>
      </c>
      <c r="C4899" s="280" t="s">
        <v>59</v>
      </c>
      <c r="D4899" s="126">
        <v>17</v>
      </c>
      <c r="E4899" s="126">
        <v>9</v>
      </c>
      <c r="F4899" s="107"/>
      <c r="G4899" s="107"/>
      <c r="H4899" s="126" t="s">
        <v>10</v>
      </c>
      <c r="I4899" s="126">
        <v>293</v>
      </c>
      <c r="J4899" s="126">
        <v>5</v>
      </c>
      <c r="K4899" s="82">
        <v>5</v>
      </c>
      <c r="L4899" s="82">
        <v>1</v>
      </c>
      <c r="M4899" s="82">
        <v>0</v>
      </c>
      <c r="N4899" s="83">
        <f>1/3</f>
        <v>0.33333333333333331</v>
      </c>
      <c r="O4899" s="82" t="str">
        <f>Cal_051922a!$E$2</f>
        <v>Cal_051922a</v>
      </c>
      <c r="P4899" s="158">
        <f>Cal_051922a!$Q$3</f>
        <v>1.8382409380942635</v>
      </c>
      <c r="Q4899" s="158">
        <f>Cal_051922a!$R$3</f>
        <v>0.56187208580813652</v>
      </c>
      <c r="R4899" s="84">
        <v>278.7</v>
      </c>
      <c r="S4899" s="84">
        <v>165.8</v>
      </c>
      <c r="T4899" s="377">
        <f t="shared" ref="T4899:T4901" si="1514">AVERAGE(0.67, 0.634, 0.634, 0.661, 0.49, 0.728)</f>
        <v>0.63616666666666666</v>
      </c>
      <c r="U4899" s="125">
        <f t="shared" si="1480"/>
        <v>278.06383333333332</v>
      </c>
      <c r="V4899" s="125">
        <f t="shared" si="1481"/>
        <v>165.16383333333334</v>
      </c>
      <c r="W4899" s="459">
        <f t="shared" si="1482"/>
        <v>7.1217808217644105</v>
      </c>
      <c r="X4899" s="459">
        <f t="shared" si="1483"/>
        <v>1.6115212696809249</v>
      </c>
      <c r="Y4899" s="82">
        <f>Cal_051922a!$A$3</f>
        <v>20220519</v>
      </c>
      <c r="Z4899" s="694" t="s">
        <v>1520</v>
      </c>
      <c r="AA4899" s="372">
        <v>20220816</v>
      </c>
      <c r="AB4899" s="48"/>
      <c r="AC4899" s="43"/>
      <c r="AD4899" s="43"/>
      <c r="AE4899" s="689" t="s">
        <v>1250</v>
      </c>
      <c r="AF4899" s="567">
        <v>3</v>
      </c>
      <c r="AG4899" s="130" t="s">
        <v>1634</v>
      </c>
      <c r="AH4899" s="153" t="s">
        <v>1907</v>
      </c>
      <c r="AI4899" s="155"/>
    </row>
    <row r="4900" spans="1:35" s="82" customFormat="1" x14ac:dyDescent="0.2">
      <c r="A4900" s="155" t="s">
        <v>1473</v>
      </c>
      <c r="B4900" s="81">
        <v>20220220</v>
      </c>
      <c r="C4900" s="280" t="s">
        <v>59</v>
      </c>
      <c r="D4900" s="126">
        <v>17</v>
      </c>
      <c r="E4900" s="126">
        <v>9</v>
      </c>
      <c r="F4900" s="107"/>
      <c r="G4900" s="107"/>
      <c r="H4900" s="126" t="s">
        <v>11</v>
      </c>
      <c r="I4900" s="126">
        <v>294</v>
      </c>
      <c r="J4900" s="126">
        <v>5</v>
      </c>
      <c r="K4900" s="82">
        <v>5</v>
      </c>
      <c r="L4900" s="82">
        <v>1</v>
      </c>
      <c r="M4900" s="82">
        <v>0</v>
      </c>
      <c r="N4900" s="83">
        <f>1/3</f>
        <v>0.33333333333333331</v>
      </c>
      <c r="O4900" s="82" t="str">
        <f>Cal_051922a!$E$2</f>
        <v>Cal_051922a</v>
      </c>
      <c r="P4900" s="158">
        <f>Cal_051922a!$Q$3</f>
        <v>1.8382409380942635</v>
      </c>
      <c r="Q4900" s="158">
        <f>Cal_051922a!$R$3</f>
        <v>0.56187208580813652</v>
      </c>
      <c r="R4900" s="84">
        <v>353.7</v>
      </c>
      <c r="S4900" s="84">
        <v>207.9</v>
      </c>
      <c r="T4900" s="377">
        <f t="shared" si="1514"/>
        <v>0.63616666666666666</v>
      </c>
      <c r="U4900" s="125">
        <f t="shared" si="1480"/>
        <v>353.06383333333332</v>
      </c>
      <c r="V4900" s="125">
        <f t="shared" si="1481"/>
        <v>207.26383333333334</v>
      </c>
      <c r="W4900" s="459">
        <f t="shared" si="1482"/>
        <v>9.1658443037689903</v>
      </c>
      <c r="X4900" s="459">
        <f t="shared" si="1483"/>
        <v>1.7562857893083783</v>
      </c>
      <c r="Y4900" s="82">
        <f>Cal_051922a!$A$3</f>
        <v>20220519</v>
      </c>
      <c r="Z4900" s="694" t="s">
        <v>1520</v>
      </c>
      <c r="AA4900" s="372">
        <v>20220816</v>
      </c>
      <c r="AB4900" s="48"/>
      <c r="AC4900" s="43"/>
      <c r="AD4900" s="43"/>
      <c r="AE4900" s="689" t="s">
        <v>1250</v>
      </c>
      <c r="AF4900" s="567">
        <v>4</v>
      </c>
      <c r="AG4900" s="130" t="s">
        <v>1634</v>
      </c>
      <c r="AH4900" s="153" t="s">
        <v>1908</v>
      </c>
      <c r="AI4900" s="155"/>
    </row>
    <row r="4901" spans="1:35" s="372" customFormat="1" x14ac:dyDescent="0.2">
      <c r="A4901" s="371" t="s">
        <v>1473</v>
      </c>
      <c r="B4901" s="462">
        <v>20220220</v>
      </c>
      <c r="C4901" s="623" t="s">
        <v>59</v>
      </c>
      <c r="D4901" s="373">
        <v>17</v>
      </c>
      <c r="E4901" s="373">
        <v>9</v>
      </c>
      <c r="F4901" s="107"/>
      <c r="G4901" s="107"/>
      <c r="H4901" s="373" t="s">
        <v>10</v>
      </c>
      <c r="I4901" s="373">
        <v>500</v>
      </c>
      <c r="J4901" s="373">
        <v>20</v>
      </c>
      <c r="K4901" s="372">
        <v>5</v>
      </c>
      <c r="L4901" s="372">
        <v>1</v>
      </c>
      <c r="M4901" s="372">
        <v>0</v>
      </c>
      <c r="N4901" s="375">
        <f>1/3</f>
        <v>0.33333333333333331</v>
      </c>
      <c r="O4901" s="82" t="str">
        <f>Cal_051922a!$E$2</f>
        <v>Cal_051922a</v>
      </c>
      <c r="P4901" s="158">
        <f>Cal_051922a!$Q$3</f>
        <v>1.8382409380942635</v>
      </c>
      <c r="Q4901" s="158">
        <f>Cal_051922a!$R$3</f>
        <v>0.56187208580813652</v>
      </c>
      <c r="R4901" s="376">
        <v>90.46</v>
      </c>
      <c r="S4901" s="376">
        <v>52.97</v>
      </c>
      <c r="T4901" s="377">
        <f t="shared" si="1514"/>
        <v>0.63616666666666666</v>
      </c>
      <c r="U4901" s="378">
        <f t="shared" si="1480"/>
        <v>89.823833333333326</v>
      </c>
      <c r="V4901" s="378">
        <f t="shared" si="1481"/>
        <v>52.333833333333331</v>
      </c>
      <c r="W4901" s="464">
        <f t="shared" si="1482"/>
        <v>1.3858228513964339</v>
      </c>
      <c r="X4901" s="464">
        <f t="shared" si="1483"/>
        <v>0.23577698551235687</v>
      </c>
      <c r="Y4901" s="82">
        <f>Cal_051922a!$A$3</f>
        <v>20220519</v>
      </c>
      <c r="Z4901" s="694" t="s">
        <v>1520</v>
      </c>
      <c r="AA4901" s="372">
        <v>20220816</v>
      </c>
      <c r="AB4901" s="48"/>
      <c r="AC4901" s="43"/>
      <c r="AD4901" s="43"/>
      <c r="AE4901" s="689" t="s">
        <v>1250</v>
      </c>
      <c r="AF4901" s="628">
        <v>3</v>
      </c>
      <c r="AG4901" s="130" t="s">
        <v>1634</v>
      </c>
      <c r="AH4901" s="412" t="s">
        <v>2217</v>
      </c>
      <c r="AI4901" s="371"/>
    </row>
    <row r="4902" spans="1:35" s="372" customFormat="1" x14ac:dyDescent="0.2">
      <c r="A4902" s="371" t="s">
        <v>1473</v>
      </c>
      <c r="B4902" s="462">
        <v>20220220</v>
      </c>
      <c r="C4902" s="623" t="s">
        <v>59</v>
      </c>
      <c r="D4902" s="373">
        <v>17</v>
      </c>
      <c r="E4902" s="373">
        <v>9</v>
      </c>
      <c r="F4902" s="107"/>
      <c r="G4902" s="107"/>
      <c r="H4902" s="373" t="s">
        <v>11</v>
      </c>
      <c r="I4902" s="373">
        <v>460</v>
      </c>
      <c r="J4902" s="373">
        <v>20</v>
      </c>
      <c r="K4902" s="372">
        <v>5</v>
      </c>
      <c r="L4902" s="372">
        <v>1</v>
      </c>
      <c r="M4902" s="372">
        <v>0</v>
      </c>
      <c r="N4902" s="375">
        <v>1</v>
      </c>
      <c r="O4902" s="82" t="str">
        <f>Cal_051922a!$E$2</f>
        <v>Cal_051922a</v>
      </c>
      <c r="P4902" s="158">
        <f>Cal_051922a!$Q$3</f>
        <v>1.8382409380942635</v>
      </c>
      <c r="Q4902" s="158">
        <f>Cal_051922a!$R$3</f>
        <v>0.56187208580813652</v>
      </c>
      <c r="R4902" s="376">
        <v>340.9</v>
      </c>
      <c r="S4902" s="376">
        <v>207.3</v>
      </c>
      <c r="T4902" s="158">
        <f t="shared" ref="T4902" si="1515">AVERAGE(0.762, 0.717, 0.571, 0.932, 0.547, 0.855)</f>
        <v>0.73066666666666669</v>
      </c>
      <c r="U4902" s="378">
        <f t="shared" si="1480"/>
        <v>340.16933333333333</v>
      </c>
      <c r="V4902" s="378">
        <f t="shared" si="1481"/>
        <v>206.56933333333333</v>
      </c>
      <c r="W4902" s="464">
        <f t="shared" si="1482"/>
        <v>1.7893267474859342</v>
      </c>
      <c r="X4902" s="464">
        <f t="shared" si="1483"/>
        <v>0.52976489539154947</v>
      </c>
      <c r="Y4902" s="82">
        <f>Cal_051922a!$A$3</f>
        <v>20220519</v>
      </c>
      <c r="Z4902" s="694" t="s">
        <v>1542</v>
      </c>
      <c r="AA4902" s="372">
        <v>20220818</v>
      </c>
      <c r="AB4902" s="48"/>
      <c r="AC4902" s="43"/>
      <c r="AD4902" s="43"/>
      <c r="AE4902" s="689" t="s">
        <v>1250</v>
      </c>
      <c r="AF4902" s="628">
        <v>3</v>
      </c>
      <c r="AG4902" s="130" t="s">
        <v>1634</v>
      </c>
      <c r="AH4902" s="412" t="s">
        <v>2218</v>
      </c>
      <c r="AI4902" s="371"/>
    </row>
    <row r="4903" spans="1:35" x14ac:dyDescent="0.2">
      <c r="A4903" t="s">
        <v>1473</v>
      </c>
      <c r="B4903" s="45">
        <v>20220220</v>
      </c>
      <c r="C4903" s="142" t="s">
        <v>59</v>
      </c>
      <c r="D4903" s="107">
        <v>17</v>
      </c>
      <c r="E4903" s="107">
        <v>14</v>
      </c>
      <c r="H4903" s="107" t="s">
        <v>10</v>
      </c>
      <c r="I4903" s="107">
        <v>290</v>
      </c>
      <c r="J4903" s="107">
        <v>0</v>
      </c>
      <c r="K4903" s="43">
        <v>15</v>
      </c>
      <c r="L4903" s="43">
        <v>1</v>
      </c>
      <c r="M4903" s="43">
        <v>0</v>
      </c>
      <c r="N4903" s="49">
        <v>1</v>
      </c>
      <c r="O4903" s="43" t="str">
        <f>Cal_051922a!$E$2</f>
        <v>Cal_051922a</v>
      </c>
      <c r="P4903" s="50">
        <f>Cal_051922a!$Q$3</f>
        <v>1.8382409380942635</v>
      </c>
      <c r="Q4903" s="50">
        <f>Cal_051922a!$R$3</f>
        <v>0.56187208580813652</v>
      </c>
      <c r="R4903" s="46">
        <v>248.5</v>
      </c>
      <c r="S4903" s="46">
        <v>152.1</v>
      </c>
      <c r="T4903" s="178">
        <f t="shared" ref="T4903:T4904" si="1516">AVERAGE(0.512,0.813,0.554,0.631,0.761,0.731)</f>
        <v>0.66699999999999993</v>
      </c>
      <c r="U4903" s="79">
        <f t="shared" ref="U4903:U4973" si="1517">(R4903-T4903)*(L4903+M4903)/L4903</f>
        <v>247.833</v>
      </c>
      <c r="V4903" s="79">
        <f t="shared" ref="V4903:V4973" si="1518">(S4903-T4903)*(L4903+M4903)/L4903</f>
        <v>151.43299999999999</v>
      </c>
      <c r="W4903" s="465">
        <f t="shared" ref="W4903:W4973" si="1519">(Q4903*P4903/(P4903-1)*(U4903-V4903)*(K4903)/I4903)/N4903</f>
        <v>6.1438601040560812</v>
      </c>
      <c r="X4903" s="465">
        <f t="shared" ref="X4903:X4973" si="1520">(Q4903*P4903/(P4903-1)*(P4903*V4903-U4903)*(K4903)/I4903)/N4903</f>
        <v>1.9462359416749411</v>
      </c>
      <c r="Y4903" s="43">
        <f>Cal_051922a!$A$3</f>
        <v>20220519</v>
      </c>
      <c r="Z4903" s="86" t="s">
        <v>1609</v>
      </c>
      <c r="AA4903" s="43">
        <v>20221205</v>
      </c>
      <c r="AE4903" s="689" t="s">
        <v>1250</v>
      </c>
      <c r="AF4903" s="130">
        <v>1</v>
      </c>
      <c r="AG4903" s="130" t="s">
        <v>1634</v>
      </c>
      <c r="AH4903"/>
    </row>
    <row r="4904" spans="1:35" x14ac:dyDescent="0.2">
      <c r="A4904" t="s">
        <v>1473</v>
      </c>
      <c r="B4904" s="45">
        <v>20220220</v>
      </c>
      <c r="C4904" s="142" t="s">
        <v>59</v>
      </c>
      <c r="D4904" s="107">
        <v>17</v>
      </c>
      <c r="E4904" s="107">
        <v>14</v>
      </c>
      <c r="H4904" s="107" t="s">
        <v>11</v>
      </c>
      <c r="I4904" s="107">
        <v>290</v>
      </c>
      <c r="J4904" s="107">
        <v>0</v>
      </c>
      <c r="K4904" s="43">
        <v>15</v>
      </c>
      <c r="L4904" s="43">
        <v>1</v>
      </c>
      <c r="M4904" s="43">
        <v>0</v>
      </c>
      <c r="N4904" s="49">
        <v>1</v>
      </c>
      <c r="O4904" s="43" t="str">
        <f>Cal_051922a!$E$2</f>
        <v>Cal_051922a</v>
      </c>
      <c r="P4904" s="50">
        <f>Cal_051922a!$Q$3</f>
        <v>1.8382409380942635</v>
      </c>
      <c r="Q4904" s="50">
        <f>Cal_051922a!$R$3</f>
        <v>0.56187208580813652</v>
      </c>
      <c r="R4904" s="46">
        <v>269.10000000000002</v>
      </c>
      <c r="S4904" s="46">
        <v>164.8</v>
      </c>
      <c r="T4904" s="178">
        <f t="shared" si="1516"/>
        <v>0.66699999999999993</v>
      </c>
      <c r="U4904" s="79">
        <f t="shared" si="1517"/>
        <v>268.43300000000005</v>
      </c>
      <c r="V4904" s="79">
        <f t="shared" si="1518"/>
        <v>164.13300000000001</v>
      </c>
      <c r="W4904" s="465">
        <f t="shared" si="1519"/>
        <v>6.6473507142432524</v>
      </c>
      <c r="X4904" s="465">
        <f t="shared" si="1520"/>
        <v>2.1212250537463517</v>
      </c>
      <c r="Y4904" s="43">
        <f>Cal_051922a!$A$3</f>
        <v>20220519</v>
      </c>
      <c r="Z4904" s="86" t="s">
        <v>1609</v>
      </c>
      <c r="AA4904" s="43">
        <v>20221205</v>
      </c>
      <c r="AE4904" s="689" t="s">
        <v>1250</v>
      </c>
      <c r="AF4904" s="130">
        <v>1</v>
      </c>
      <c r="AG4904" s="130" t="s">
        <v>1634</v>
      </c>
      <c r="AH4904"/>
    </row>
    <row r="4905" spans="1:35" x14ac:dyDescent="0.2">
      <c r="A4905" t="s">
        <v>1473</v>
      </c>
      <c r="B4905" s="45">
        <v>20220220</v>
      </c>
      <c r="C4905" s="142" t="s">
        <v>59</v>
      </c>
      <c r="D4905" s="107">
        <v>17</v>
      </c>
      <c r="E4905" s="107">
        <v>14</v>
      </c>
      <c r="H4905" s="107" t="s">
        <v>10</v>
      </c>
      <c r="I4905" s="107">
        <v>290</v>
      </c>
      <c r="J4905" s="107">
        <v>10</v>
      </c>
      <c r="K4905" s="43">
        <v>5</v>
      </c>
      <c r="L4905" s="43">
        <v>1</v>
      </c>
      <c r="M4905" s="43">
        <v>0</v>
      </c>
      <c r="N4905" s="49">
        <v>1</v>
      </c>
      <c r="O4905" s="43" t="str">
        <f>Cal_051922a!$E$2</f>
        <v>Cal_051922a</v>
      </c>
      <c r="P4905" s="50">
        <f>Cal_051922a!$Q$3</f>
        <v>1.8382409380942635</v>
      </c>
      <c r="Q4905" s="50">
        <f>Cal_051922a!$R$3</f>
        <v>0.56187208580813652</v>
      </c>
      <c r="R4905" s="46">
        <v>54.49</v>
      </c>
      <c r="S4905" s="46">
        <v>36.99</v>
      </c>
      <c r="T4905" s="50">
        <f>AVERAGE(0.653, 0.604, 0.527, 0.359, 0.519, 0.575)</f>
        <v>0.53949999999999998</v>
      </c>
      <c r="U4905" s="79">
        <f t="shared" si="1517"/>
        <v>53.950500000000005</v>
      </c>
      <c r="V4905" s="79">
        <f t="shared" si="1518"/>
        <v>36.450500000000005</v>
      </c>
      <c r="W4905" s="465">
        <f t="shared" si="1519"/>
        <v>0.37177576701584175</v>
      </c>
      <c r="X4905" s="465">
        <f t="shared" si="1520"/>
        <v>0.27732987907829165</v>
      </c>
      <c r="Y4905" s="43">
        <f>Cal_051922a!$A$3</f>
        <v>20220519</v>
      </c>
      <c r="Z4905" s="86" t="s">
        <v>2038</v>
      </c>
      <c r="AA4905" s="43">
        <v>20230221</v>
      </c>
      <c r="AE4905" s="689" t="s">
        <v>1250</v>
      </c>
      <c r="AF4905" s="130">
        <v>3</v>
      </c>
      <c r="AH4905" t="s">
        <v>673</v>
      </c>
    </row>
    <row r="4906" spans="1:35" x14ac:dyDescent="0.2">
      <c r="A4906" t="s">
        <v>1473</v>
      </c>
      <c r="B4906" s="45">
        <v>20220220</v>
      </c>
      <c r="C4906" s="142" t="s">
        <v>59</v>
      </c>
      <c r="D4906" s="107">
        <v>17</v>
      </c>
      <c r="E4906" s="107">
        <v>14</v>
      </c>
      <c r="H4906" s="107" t="s">
        <v>11</v>
      </c>
      <c r="I4906" s="107">
        <v>290</v>
      </c>
      <c r="J4906" s="107">
        <v>10</v>
      </c>
      <c r="K4906" s="43">
        <v>5</v>
      </c>
      <c r="L4906" s="43">
        <v>1</v>
      </c>
      <c r="M4906" s="43">
        <v>0</v>
      </c>
      <c r="N4906" s="49">
        <v>1</v>
      </c>
      <c r="O4906" s="43" t="str">
        <f>Cal_051922a!$E$2</f>
        <v>Cal_051922a</v>
      </c>
      <c r="P4906" s="50">
        <f>Cal_051922a!$Q$3</f>
        <v>1.8382409380942635</v>
      </c>
      <c r="Q4906" s="50">
        <f>Cal_051922a!$R$3</f>
        <v>0.56187208580813652</v>
      </c>
      <c r="R4906" s="46">
        <v>80.02</v>
      </c>
      <c r="S4906" s="46">
        <v>52.94</v>
      </c>
      <c r="T4906" s="50">
        <f t="shared" ref="T4906" si="1521">AVERAGE(1.019, 0.879, 0.893, 0.916,0.713,0.709,0.919)</f>
        <v>0.86399999999999999</v>
      </c>
      <c r="U4906" s="79">
        <f t="shared" si="1517"/>
        <v>79.155999999999992</v>
      </c>
      <c r="V4906" s="79">
        <f t="shared" si="1518"/>
        <v>52.076000000000001</v>
      </c>
      <c r="W4906" s="465">
        <f t="shared" si="1519"/>
        <v>0.57529644404508506</v>
      </c>
      <c r="X4906" s="465">
        <f t="shared" si="1520"/>
        <v>0.35206602357533384</v>
      </c>
      <c r="Y4906" s="82">
        <f>Cal_051922a!$A$3</f>
        <v>20220519</v>
      </c>
      <c r="Z4906" s="48" t="s">
        <v>2032</v>
      </c>
      <c r="AA4906" s="43">
        <v>20230217</v>
      </c>
      <c r="AE4906" s="689" t="s">
        <v>1250</v>
      </c>
      <c r="AF4906" s="130">
        <v>3</v>
      </c>
      <c r="AH4906" t="s">
        <v>673</v>
      </c>
    </row>
    <row r="4907" spans="1:35" s="82" customFormat="1" x14ac:dyDescent="0.2">
      <c r="A4907" s="155" t="s">
        <v>1473</v>
      </c>
      <c r="B4907" s="81">
        <v>20220220</v>
      </c>
      <c r="C4907" s="280" t="s">
        <v>59</v>
      </c>
      <c r="D4907" s="126">
        <v>17</v>
      </c>
      <c r="E4907" s="126">
        <v>14</v>
      </c>
      <c r="F4907" s="107"/>
      <c r="G4907" s="107"/>
      <c r="H4907" s="126" t="s">
        <v>10</v>
      </c>
      <c r="I4907" s="126">
        <v>293</v>
      </c>
      <c r="J4907" s="126">
        <v>5</v>
      </c>
      <c r="K4907" s="82">
        <v>5</v>
      </c>
      <c r="L4907" s="82">
        <v>1</v>
      </c>
      <c r="M4907" s="82">
        <v>0</v>
      </c>
      <c r="N4907" s="83">
        <f>1/3</f>
        <v>0.33333333333333331</v>
      </c>
      <c r="O4907" s="82" t="str">
        <f>Cal_051922a!$E$2</f>
        <v>Cal_051922a</v>
      </c>
      <c r="P4907" s="158">
        <f>Cal_051922a!$Q$3</f>
        <v>1.8382409380942635</v>
      </c>
      <c r="Q4907" s="158">
        <f>Cal_051922a!$R$3</f>
        <v>0.56187208580813652</v>
      </c>
      <c r="R4907" s="84">
        <v>194.5</v>
      </c>
      <c r="S4907" s="84">
        <v>111.4</v>
      </c>
      <c r="T4907" s="377">
        <f t="shared" ref="T4907:T4908" si="1522">AVERAGE(0.67, 0.634, 0.634, 0.661, 0.49, 0.728)</f>
        <v>0.63616666666666666</v>
      </c>
      <c r="U4907" s="125">
        <f t="shared" si="1517"/>
        <v>193.86383333333333</v>
      </c>
      <c r="V4907" s="125">
        <f t="shared" si="1518"/>
        <v>110.76383333333334</v>
      </c>
      <c r="W4907" s="459">
        <f t="shared" si="1519"/>
        <v>5.2419839352402358</v>
      </c>
      <c r="X4907" s="459">
        <f t="shared" si="1520"/>
        <v>0.61483106949649025</v>
      </c>
      <c r="Y4907" s="82">
        <f>Cal_051922a!$A$3</f>
        <v>20220519</v>
      </c>
      <c r="Z4907" s="694" t="s">
        <v>1520</v>
      </c>
      <c r="AA4907" s="372">
        <v>20220816</v>
      </c>
      <c r="AB4907" s="48"/>
      <c r="AC4907" s="43"/>
      <c r="AD4907" s="43"/>
      <c r="AE4907" s="689" t="s">
        <v>1250</v>
      </c>
      <c r="AF4907" s="567">
        <v>3</v>
      </c>
      <c r="AG4907" s="130" t="s">
        <v>1634</v>
      </c>
      <c r="AH4907" s="153" t="s">
        <v>1276</v>
      </c>
      <c r="AI4907" s="155"/>
    </row>
    <row r="4908" spans="1:35" s="82" customFormat="1" x14ac:dyDescent="0.2">
      <c r="A4908" s="155" t="s">
        <v>1473</v>
      </c>
      <c r="B4908" s="81">
        <v>20220220</v>
      </c>
      <c r="C4908" s="280" t="s">
        <v>59</v>
      </c>
      <c r="D4908" s="126">
        <v>17</v>
      </c>
      <c r="E4908" s="126">
        <v>14</v>
      </c>
      <c r="F4908" s="107"/>
      <c r="G4908" s="107"/>
      <c r="H4908" s="126" t="s">
        <v>11</v>
      </c>
      <c r="I4908" s="126">
        <v>293</v>
      </c>
      <c r="J4908" s="126">
        <v>5</v>
      </c>
      <c r="K4908" s="82">
        <v>5</v>
      </c>
      <c r="L4908" s="82">
        <v>1</v>
      </c>
      <c r="M4908" s="82">
        <v>0</v>
      </c>
      <c r="N4908" s="83">
        <f>1/3</f>
        <v>0.33333333333333331</v>
      </c>
      <c r="O4908" s="82" t="str">
        <f>Cal_051922a!$E$2</f>
        <v>Cal_051922a</v>
      </c>
      <c r="P4908" s="158">
        <f>Cal_051922a!$Q$3</f>
        <v>1.8382409380942635</v>
      </c>
      <c r="Q4908" s="158">
        <f>Cal_051922a!$R$3</f>
        <v>0.56187208580813652</v>
      </c>
      <c r="R4908" s="84">
        <v>174.2</v>
      </c>
      <c r="S4908" s="84">
        <v>108.3</v>
      </c>
      <c r="T4908" s="377">
        <f t="shared" si="1522"/>
        <v>0.63616666666666666</v>
      </c>
      <c r="U4908" s="125">
        <f t="shared" si="1517"/>
        <v>173.56383333333332</v>
      </c>
      <c r="V4908" s="125">
        <f t="shared" si="1518"/>
        <v>107.66383333333333</v>
      </c>
      <c r="W4908" s="459">
        <f t="shared" si="1519"/>
        <v>4.1570004973806443</v>
      </c>
      <c r="X4908" s="459">
        <f t="shared" si="1520"/>
        <v>1.5358970446943783</v>
      </c>
      <c r="Y4908" s="82">
        <f>Cal_051922a!$A$3</f>
        <v>20220519</v>
      </c>
      <c r="Z4908" s="694" t="s">
        <v>1520</v>
      </c>
      <c r="AA4908" s="372">
        <v>20220816</v>
      </c>
      <c r="AB4908" s="48"/>
      <c r="AC4908" s="43"/>
      <c r="AD4908" s="43"/>
      <c r="AE4908" s="689" t="s">
        <v>1250</v>
      </c>
      <c r="AF4908" s="567">
        <v>3</v>
      </c>
      <c r="AG4908" s="130" t="s">
        <v>1634</v>
      </c>
      <c r="AH4908" s="153" t="s">
        <v>1277</v>
      </c>
      <c r="AI4908" s="155"/>
    </row>
    <row r="4909" spans="1:35" s="372" customFormat="1" x14ac:dyDescent="0.2">
      <c r="A4909" s="371" t="s">
        <v>1473</v>
      </c>
      <c r="B4909" s="462">
        <v>20220220</v>
      </c>
      <c r="C4909" s="623" t="s">
        <v>59</v>
      </c>
      <c r="D4909" s="373">
        <v>17</v>
      </c>
      <c r="E4909" s="373">
        <v>14</v>
      </c>
      <c r="F4909" s="107"/>
      <c r="G4909" s="107"/>
      <c r="H4909" s="373" t="s">
        <v>10</v>
      </c>
      <c r="I4909" s="373">
        <v>550</v>
      </c>
      <c r="J4909" s="373">
        <v>20</v>
      </c>
      <c r="K4909" s="372">
        <v>5</v>
      </c>
      <c r="L4909" s="372">
        <v>1</v>
      </c>
      <c r="M4909" s="372">
        <v>0</v>
      </c>
      <c r="N4909" s="375">
        <f>1/3</f>
        <v>0.33333333333333331</v>
      </c>
      <c r="O4909" s="82" t="str">
        <f>Cal_051922a!$E$2</f>
        <v>Cal_051922a</v>
      </c>
      <c r="P4909" s="158">
        <f>Cal_051922a!$Q$3</f>
        <v>1.8382409380942635</v>
      </c>
      <c r="Q4909" s="158">
        <f>Cal_051922a!$R$3</f>
        <v>0.56187208580813652</v>
      </c>
      <c r="R4909" s="376">
        <v>398.6</v>
      </c>
      <c r="S4909" s="376">
        <v>240.5</v>
      </c>
      <c r="T4909" s="158">
        <f t="shared" ref="T4909:T4910" si="1523">AVERAGE(0.762, 0.717, 0.571, 0.932, 0.547, 0.855)</f>
        <v>0.73066666666666669</v>
      </c>
      <c r="U4909" s="378">
        <f t="shared" si="1517"/>
        <v>397.86933333333337</v>
      </c>
      <c r="V4909" s="378">
        <f t="shared" si="1518"/>
        <v>239.76933333333332</v>
      </c>
      <c r="W4909" s="464">
        <f t="shared" si="1519"/>
        <v>5.3128978104652465</v>
      </c>
      <c r="X4909" s="464">
        <f t="shared" si="1520"/>
        <v>1.4411183525950844</v>
      </c>
      <c r="Y4909" s="82">
        <f>Cal_051922a!$A$3</f>
        <v>20220519</v>
      </c>
      <c r="Z4909" s="694" t="s">
        <v>1542</v>
      </c>
      <c r="AA4909" s="372">
        <v>20220818</v>
      </c>
      <c r="AB4909" s="48"/>
      <c r="AC4909" s="43"/>
      <c r="AD4909" s="43"/>
      <c r="AE4909" s="689" t="s">
        <v>1250</v>
      </c>
      <c r="AF4909" s="628">
        <v>1</v>
      </c>
      <c r="AG4909" s="130" t="s">
        <v>1634</v>
      </c>
      <c r="AH4909" s="412" t="s">
        <v>1948</v>
      </c>
      <c r="AI4909" s="371"/>
    </row>
    <row r="4910" spans="1:35" s="610" customFormat="1" ht="13.5" thickBot="1" x14ac:dyDescent="0.25">
      <c r="A4910" s="613" t="s">
        <v>1473</v>
      </c>
      <c r="B4910" s="611">
        <v>20220220</v>
      </c>
      <c r="C4910" s="624" t="s">
        <v>59</v>
      </c>
      <c r="D4910" s="612">
        <v>17</v>
      </c>
      <c r="E4910" s="612">
        <v>14</v>
      </c>
      <c r="F4910" s="140"/>
      <c r="G4910" s="140"/>
      <c r="H4910" s="612" t="s">
        <v>11</v>
      </c>
      <c r="I4910" s="612">
        <v>524</v>
      </c>
      <c r="J4910" s="612">
        <v>20</v>
      </c>
      <c r="K4910" s="610">
        <v>5</v>
      </c>
      <c r="L4910" s="610">
        <v>1</v>
      </c>
      <c r="M4910" s="610">
        <v>0</v>
      </c>
      <c r="N4910" s="614">
        <f>1/3</f>
        <v>0.33333333333333331</v>
      </c>
      <c r="O4910" s="82" t="str">
        <f>Cal_051922a!$E$2</f>
        <v>Cal_051922a</v>
      </c>
      <c r="P4910" s="158">
        <f>Cal_051922a!$Q$3</f>
        <v>1.8382409380942635</v>
      </c>
      <c r="Q4910" s="158">
        <f>Cal_051922a!$R$3</f>
        <v>0.56187208580813652</v>
      </c>
      <c r="R4910" s="626">
        <v>183.5</v>
      </c>
      <c r="S4910" s="626">
        <v>97.09</v>
      </c>
      <c r="T4910" s="158">
        <f t="shared" si="1523"/>
        <v>0.73066666666666669</v>
      </c>
      <c r="U4910" s="378">
        <f t="shared" si="1517"/>
        <v>182.76933333333332</v>
      </c>
      <c r="V4910" s="378">
        <f t="shared" si="1518"/>
        <v>96.359333333333339</v>
      </c>
      <c r="W4910" s="464">
        <f t="shared" si="1519"/>
        <v>3.0478599023140478</v>
      </c>
      <c r="X4910" s="464">
        <f t="shared" si="1520"/>
        <v>-0.19885203161373591</v>
      </c>
      <c r="Y4910" s="82">
        <f>Cal_051922a!$A$3</f>
        <v>20220519</v>
      </c>
      <c r="Z4910" s="694" t="s">
        <v>1542</v>
      </c>
      <c r="AA4910" s="372">
        <v>20220818</v>
      </c>
      <c r="AB4910" s="121"/>
      <c r="AC4910" s="115"/>
      <c r="AD4910" s="115"/>
      <c r="AE4910" s="689" t="s">
        <v>1250</v>
      </c>
      <c r="AF4910" s="633">
        <v>4</v>
      </c>
      <c r="AG4910" s="130" t="s">
        <v>1634</v>
      </c>
      <c r="AH4910" s="622" t="s">
        <v>2216</v>
      </c>
      <c r="AI4910" s="613"/>
    </row>
    <row r="4911" spans="1:35" x14ac:dyDescent="0.2">
      <c r="A4911" t="s">
        <v>1473</v>
      </c>
      <c r="B4911" s="45">
        <v>20220221</v>
      </c>
      <c r="C4911" s="142" t="s">
        <v>74</v>
      </c>
      <c r="D4911" s="107">
        <v>23</v>
      </c>
      <c r="E4911" s="107">
        <v>2</v>
      </c>
      <c r="H4911" s="107" t="s">
        <v>10</v>
      </c>
      <c r="I4911" s="107">
        <v>290</v>
      </c>
      <c r="J4911" s="107">
        <v>0</v>
      </c>
      <c r="K4911" s="43">
        <v>15</v>
      </c>
      <c r="L4911" s="43">
        <v>1</v>
      </c>
      <c r="M4911" s="43">
        <v>0</v>
      </c>
      <c r="N4911" s="49">
        <v>1</v>
      </c>
      <c r="O4911" s="43" t="str">
        <f>Cal_051922a!$E$2</f>
        <v>Cal_051922a</v>
      </c>
      <c r="P4911" s="50">
        <f>Cal_051922a!$Q$3</f>
        <v>1.8382409380942635</v>
      </c>
      <c r="Q4911" s="50">
        <f>Cal_051922a!$R$3</f>
        <v>0.56187208580813652</v>
      </c>
      <c r="R4911" s="46">
        <v>229.4</v>
      </c>
      <c r="S4911" s="46">
        <v>153.4</v>
      </c>
      <c r="T4911" s="178">
        <f t="shared" ref="T4911:T4916" si="1524">AVERAGE(0.512,0.813,0.554,0.631,0.761,0.731)</f>
        <v>0.66699999999999993</v>
      </c>
      <c r="U4911" s="79">
        <f t="shared" si="1517"/>
        <v>228.733</v>
      </c>
      <c r="V4911" s="79">
        <f t="shared" si="1518"/>
        <v>152.733</v>
      </c>
      <c r="W4911" s="465">
        <f t="shared" si="1519"/>
        <v>4.843707135977823</v>
      </c>
      <c r="X4911" s="465">
        <f t="shared" si="1520"/>
        <v>3.3158395899843924</v>
      </c>
      <c r="Y4911" s="43">
        <f>Cal_051922a!$A$3</f>
        <v>20220519</v>
      </c>
      <c r="Z4911" s="86" t="s">
        <v>1609</v>
      </c>
      <c r="AA4911" s="43">
        <v>20221205</v>
      </c>
      <c r="AE4911" s="689" t="s">
        <v>1250</v>
      </c>
      <c r="AF4911" s="130">
        <v>1</v>
      </c>
      <c r="AG4911" s="130" t="s">
        <v>1634</v>
      </c>
      <c r="AH4911"/>
    </row>
    <row r="4912" spans="1:35" x14ac:dyDescent="0.2">
      <c r="A4912" t="s">
        <v>1473</v>
      </c>
      <c r="B4912" s="45">
        <v>20220221</v>
      </c>
      <c r="C4912" s="142" t="s">
        <v>74</v>
      </c>
      <c r="D4912" s="107">
        <v>23</v>
      </c>
      <c r="E4912" s="107">
        <v>2</v>
      </c>
      <c r="H4912" s="107" t="s">
        <v>11</v>
      </c>
      <c r="I4912" s="107">
        <v>290</v>
      </c>
      <c r="J4912" s="107">
        <v>0</v>
      </c>
      <c r="K4912" s="43">
        <v>15</v>
      </c>
      <c r="L4912" s="43">
        <v>1</v>
      </c>
      <c r="M4912" s="43">
        <v>0</v>
      </c>
      <c r="N4912" s="49">
        <v>1</v>
      </c>
      <c r="O4912" s="43" t="str">
        <f>Cal_051922a!$E$2</f>
        <v>Cal_051922a</v>
      </c>
      <c r="P4912" s="50">
        <f>Cal_051922a!$Q$3</f>
        <v>1.8382409380942635</v>
      </c>
      <c r="Q4912" s="50">
        <f>Cal_051922a!$R$3</f>
        <v>0.56187208580813652</v>
      </c>
      <c r="R4912" s="46">
        <v>214.4</v>
      </c>
      <c r="S4912" s="46">
        <v>145.5</v>
      </c>
      <c r="T4912" s="178">
        <f t="shared" si="1524"/>
        <v>0.66699999999999993</v>
      </c>
      <c r="U4912" s="79">
        <f t="shared" si="1517"/>
        <v>213.733</v>
      </c>
      <c r="V4912" s="79">
        <f t="shared" si="1518"/>
        <v>144.833</v>
      </c>
      <c r="W4912" s="465">
        <f t="shared" si="1519"/>
        <v>4.3912029166956845</v>
      </c>
      <c r="X4912" s="465">
        <f t="shared" si="1520"/>
        <v>3.3462973678615855</v>
      </c>
      <c r="Y4912" s="43">
        <f>Cal_051922a!$A$3</f>
        <v>20220519</v>
      </c>
      <c r="Z4912" s="86" t="s">
        <v>1609</v>
      </c>
      <c r="AA4912" s="43">
        <v>20221205</v>
      </c>
      <c r="AE4912" s="689" t="s">
        <v>1250</v>
      </c>
      <c r="AF4912" s="130">
        <v>1</v>
      </c>
      <c r="AG4912" s="130" t="s">
        <v>1634</v>
      </c>
      <c r="AH4912"/>
    </row>
    <row r="4913" spans="1:35" x14ac:dyDescent="0.2">
      <c r="A4913" t="s">
        <v>1473</v>
      </c>
      <c r="B4913" s="45">
        <v>20220221</v>
      </c>
      <c r="C4913" s="142" t="s">
        <v>74</v>
      </c>
      <c r="D4913" s="107">
        <v>23</v>
      </c>
      <c r="E4913" s="107">
        <v>3</v>
      </c>
      <c r="H4913" s="107" t="s">
        <v>10</v>
      </c>
      <c r="I4913" s="107">
        <v>290</v>
      </c>
      <c r="J4913" s="107">
        <v>0</v>
      </c>
      <c r="K4913" s="43">
        <v>10</v>
      </c>
      <c r="L4913" s="43">
        <v>1</v>
      </c>
      <c r="M4913" s="43">
        <v>0</v>
      </c>
      <c r="N4913" s="49">
        <v>1</v>
      </c>
      <c r="O4913" s="43" t="str">
        <f>Cal_051922a!$E$2</f>
        <v>Cal_051922a</v>
      </c>
      <c r="P4913" s="50">
        <f>Cal_051922a!$Q$3</f>
        <v>1.8382409380942635</v>
      </c>
      <c r="Q4913" s="50">
        <f>Cal_051922a!$R$3</f>
        <v>0.56187208580813652</v>
      </c>
      <c r="R4913" s="46">
        <v>238.7</v>
      </c>
      <c r="S4913" s="46">
        <v>151.9</v>
      </c>
      <c r="T4913" s="178">
        <f t="shared" si="1524"/>
        <v>0.66699999999999993</v>
      </c>
      <c r="U4913" s="79">
        <f t="shared" si="1517"/>
        <v>238.03299999999999</v>
      </c>
      <c r="V4913" s="79">
        <f t="shared" si="1518"/>
        <v>151.233</v>
      </c>
      <c r="W4913" s="465">
        <f t="shared" si="1519"/>
        <v>3.6880156087971492</v>
      </c>
      <c r="X4913" s="465">
        <f t="shared" si="1520"/>
        <v>1.6982586083331539</v>
      </c>
      <c r="Y4913" s="43">
        <f>Cal_051922a!$A$3</f>
        <v>20220519</v>
      </c>
      <c r="Z4913" s="86" t="s">
        <v>1609</v>
      </c>
      <c r="AA4913" s="43">
        <v>20221205</v>
      </c>
      <c r="AE4913" s="689" t="s">
        <v>1250</v>
      </c>
      <c r="AF4913" s="130">
        <v>1</v>
      </c>
      <c r="AG4913" s="130" t="s">
        <v>1634</v>
      </c>
      <c r="AH4913"/>
    </row>
    <row r="4914" spans="1:35" x14ac:dyDescent="0.2">
      <c r="A4914" t="s">
        <v>1473</v>
      </c>
      <c r="B4914" s="45">
        <v>20220221</v>
      </c>
      <c r="C4914" s="142" t="s">
        <v>74</v>
      </c>
      <c r="D4914" s="107">
        <v>23</v>
      </c>
      <c r="E4914" s="107">
        <v>3</v>
      </c>
      <c r="H4914" s="107" t="s">
        <v>11</v>
      </c>
      <c r="I4914" s="107">
        <v>290</v>
      </c>
      <c r="J4914" s="107">
        <v>0</v>
      </c>
      <c r="K4914" s="43">
        <v>10</v>
      </c>
      <c r="L4914" s="43">
        <v>1</v>
      </c>
      <c r="M4914" s="43">
        <v>0</v>
      </c>
      <c r="N4914" s="49">
        <v>1</v>
      </c>
      <c r="O4914" s="43" t="str">
        <f>Cal_051922a!$E$2</f>
        <v>Cal_051922a</v>
      </c>
      <c r="P4914" s="50">
        <f>Cal_051922a!$Q$3</f>
        <v>1.8382409380942635</v>
      </c>
      <c r="Q4914" s="50">
        <f>Cal_051922a!$R$3</f>
        <v>0.56187208580813652</v>
      </c>
      <c r="R4914" s="46">
        <v>235.1</v>
      </c>
      <c r="S4914" s="46">
        <v>152.30000000000001</v>
      </c>
      <c r="T4914" s="178">
        <f t="shared" si="1524"/>
        <v>0.66699999999999993</v>
      </c>
      <c r="U4914" s="79">
        <f t="shared" si="1517"/>
        <v>234.43299999999999</v>
      </c>
      <c r="V4914" s="79">
        <f t="shared" si="1518"/>
        <v>151.63300000000001</v>
      </c>
      <c r="W4914" s="465">
        <f t="shared" si="1519"/>
        <v>3.5180609724470502</v>
      </c>
      <c r="X4914" s="465">
        <f t="shared" si="1520"/>
        <v>1.8824595380640095</v>
      </c>
      <c r="Y4914" s="43">
        <f>Cal_051922a!$A$3</f>
        <v>20220519</v>
      </c>
      <c r="Z4914" s="86" t="s">
        <v>1609</v>
      </c>
      <c r="AA4914" s="43">
        <v>20221205</v>
      </c>
      <c r="AE4914" s="689" t="s">
        <v>1250</v>
      </c>
      <c r="AF4914" s="130">
        <v>1</v>
      </c>
      <c r="AG4914" s="130" t="s">
        <v>1634</v>
      </c>
      <c r="AH4914"/>
    </row>
    <row r="4915" spans="1:35" x14ac:dyDescent="0.2">
      <c r="A4915" t="s">
        <v>1473</v>
      </c>
      <c r="B4915" s="45">
        <v>20220221</v>
      </c>
      <c r="C4915" s="142" t="s">
        <v>74</v>
      </c>
      <c r="D4915" s="107">
        <v>23</v>
      </c>
      <c r="E4915" s="107">
        <v>7</v>
      </c>
      <c r="H4915" s="107" t="s">
        <v>10</v>
      </c>
      <c r="I4915" s="107">
        <v>290</v>
      </c>
      <c r="J4915" s="107">
        <v>0</v>
      </c>
      <c r="K4915" s="43">
        <v>10</v>
      </c>
      <c r="L4915" s="43">
        <v>1</v>
      </c>
      <c r="M4915" s="43">
        <v>0</v>
      </c>
      <c r="N4915" s="49">
        <v>1</v>
      </c>
      <c r="O4915" s="43" t="str">
        <f>Cal_051922a!$E$2</f>
        <v>Cal_051922a</v>
      </c>
      <c r="P4915" s="50">
        <f>Cal_051922a!$Q$3</f>
        <v>1.8382409380942635</v>
      </c>
      <c r="Q4915" s="50">
        <f>Cal_051922a!$R$3</f>
        <v>0.56187208580813652</v>
      </c>
      <c r="R4915" s="46">
        <v>234.7</v>
      </c>
      <c r="S4915" s="46">
        <v>153.5</v>
      </c>
      <c r="T4915" s="178">
        <f t="shared" si="1524"/>
        <v>0.66699999999999993</v>
      </c>
      <c r="U4915" s="79">
        <f t="shared" si="1517"/>
        <v>234.03299999999999</v>
      </c>
      <c r="V4915" s="79">
        <f t="shared" si="1518"/>
        <v>152.833</v>
      </c>
      <c r="W4915" s="465">
        <f t="shared" si="1519"/>
        <v>3.4500791179070105</v>
      </c>
      <c r="X4915" s="465">
        <f t="shared" si="1520"/>
        <v>1.9931802727463213</v>
      </c>
      <c r="Y4915" s="43">
        <f>Cal_051922a!$A$3</f>
        <v>20220519</v>
      </c>
      <c r="Z4915" s="86" t="s">
        <v>1609</v>
      </c>
      <c r="AA4915" s="43">
        <v>20221205</v>
      </c>
      <c r="AE4915" s="689" t="s">
        <v>1250</v>
      </c>
      <c r="AF4915" s="130">
        <v>1</v>
      </c>
      <c r="AG4915" s="130" t="s">
        <v>1634</v>
      </c>
      <c r="AH4915"/>
    </row>
    <row r="4916" spans="1:35" x14ac:dyDescent="0.2">
      <c r="A4916" t="s">
        <v>1473</v>
      </c>
      <c r="B4916" s="45">
        <v>20220221</v>
      </c>
      <c r="C4916" s="142" t="s">
        <v>74</v>
      </c>
      <c r="D4916" s="107">
        <v>23</v>
      </c>
      <c r="E4916" s="107">
        <v>7</v>
      </c>
      <c r="H4916" s="107" t="s">
        <v>11</v>
      </c>
      <c r="I4916" s="107">
        <v>290</v>
      </c>
      <c r="J4916" s="107">
        <v>0</v>
      </c>
      <c r="K4916" s="43">
        <v>10</v>
      </c>
      <c r="L4916" s="43">
        <v>1</v>
      </c>
      <c r="M4916" s="43">
        <v>0</v>
      </c>
      <c r="N4916" s="49">
        <v>1</v>
      </c>
      <c r="O4916" s="43" t="str">
        <f>Cal_051922a!$E$2</f>
        <v>Cal_051922a</v>
      </c>
      <c r="P4916" s="50">
        <f>Cal_051922a!$Q$3</f>
        <v>1.8382409380942635</v>
      </c>
      <c r="Q4916" s="50">
        <f>Cal_051922a!$R$3</f>
        <v>0.56187208580813652</v>
      </c>
      <c r="R4916" s="46">
        <v>236.4</v>
      </c>
      <c r="S4916" s="46">
        <v>156</v>
      </c>
      <c r="T4916" s="178">
        <f t="shared" si="1524"/>
        <v>0.66699999999999993</v>
      </c>
      <c r="U4916" s="79">
        <f t="shared" si="1517"/>
        <v>235.733</v>
      </c>
      <c r="V4916" s="79">
        <f t="shared" si="1518"/>
        <v>155.333</v>
      </c>
      <c r="W4916" s="465">
        <f t="shared" si="1519"/>
        <v>3.4160881906369913</v>
      </c>
      <c r="X4916" s="465">
        <f t="shared" si="1520"/>
        <v>2.1162105336460777</v>
      </c>
      <c r="Y4916" s="43">
        <f>Cal_051922a!$A$3</f>
        <v>20220519</v>
      </c>
      <c r="Z4916" s="86" t="s">
        <v>1609</v>
      </c>
      <c r="AA4916" s="43">
        <v>20221205</v>
      </c>
      <c r="AE4916" s="689" t="s">
        <v>1250</v>
      </c>
      <c r="AF4916" s="130">
        <v>1</v>
      </c>
      <c r="AG4916" s="130" t="s">
        <v>1634</v>
      </c>
      <c r="AH4916"/>
    </row>
    <row r="4917" spans="1:35" x14ac:dyDescent="0.2">
      <c r="A4917" t="s">
        <v>1473</v>
      </c>
      <c r="B4917" s="45">
        <v>20220221</v>
      </c>
      <c r="C4917" s="142" t="s">
        <v>74</v>
      </c>
      <c r="D4917" s="107">
        <v>23</v>
      </c>
      <c r="E4917" s="107">
        <v>7</v>
      </c>
      <c r="H4917" s="107" t="s">
        <v>10</v>
      </c>
      <c r="I4917" s="107">
        <v>290</v>
      </c>
      <c r="J4917" s="107">
        <v>10</v>
      </c>
      <c r="K4917" s="43">
        <v>5</v>
      </c>
      <c r="L4917" s="43">
        <v>1</v>
      </c>
      <c r="M4917" s="43">
        <v>0</v>
      </c>
      <c r="N4917" s="49">
        <v>1</v>
      </c>
      <c r="O4917" s="43" t="str">
        <f>Cal_051922a!$E$2</f>
        <v>Cal_051922a</v>
      </c>
      <c r="P4917" s="50">
        <f>Cal_051922a!$Q$3</f>
        <v>1.8382409380942635</v>
      </c>
      <c r="Q4917" s="50">
        <f>Cal_051922a!$R$3</f>
        <v>0.56187208580813652</v>
      </c>
      <c r="R4917" s="46">
        <v>59.44</v>
      </c>
      <c r="S4917" s="46">
        <v>42.61</v>
      </c>
      <c r="T4917" s="50">
        <f t="shared" ref="T4917:T4918" si="1525">AVERAGE(1.019, 0.879, 0.893, 0.916,0.713,0.709,0.919)</f>
        <v>0.86399999999999999</v>
      </c>
      <c r="U4917" s="79">
        <f t="shared" ref="U4917:U4920" si="1526">(R4917-T4917)*(L4917+M4917)/L4917</f>
        <v>58.576000000000001</v>
      </c>
      <c r="V4917" s="79">
        <f t="shared" ref="V4917:V4920" si="1527">(S4917-T4917)*(L4917+M4917)/L4917</f>
        <v>41.746000000000002</v>
      </c>
      <c r="W4917" s="465">
        <f t="shared" ref="W4917:W4920" si="1528">(Q4917*P4917/(P4917-1)*(U4917-V4917)*(K4917)/I4917)/N4917</f>
        <v>0.35754206622152085</v>
      </c>
      <c r="X4917" s="465">
        <f t="shared" ref="X4917:X4920" si="1529">(Q4917*P4917/(P4917-1)*(P4917*V4917-U4917)*(K4917)/I4917)/N4917</f>
        <v>0.38586513811986511</v>
      </c>
      <c r="Y4917" s="82">
        <f>Cal_051922a!$A$3</f>
        <v>20220519</v>
      </c>
      <c r="Z4917" s="48" t="s">
        <v>2032</v>
      </c>
      <c r="AA4917" s="43">
        <v>20230217</v>
      </c>
      <c r="AE4917" s="689" t="s">
        <v>1250</v>
      </c>
      <c r="AF4917" s="130">
        <v>3</v>
      </c>
      <c r="AH4917" t="s">
        <v>2359</v>
      </c>
    </row>
    <row r="4918" spans="1:35" s="115" customFormat="1" ht="13.5" thickBot="1" x14ac:dyDescent="0.25">
      <c r="A4918" s="407" t="s">
        <v>1473</v>
      </c>
      <c r="B4918" s="114">
        <v>20220221</v>
      </c>
      <c r="C4918" s="643" t="s">
        <v>74</v>
      </c>
      <c r="D4918" s="140">
        <v>23</v>
      </c>
      <c r="E4918" s="140">
        <v>7</v>
      </c>
      <c r="F4918" s="140"/>
      <c r="G4918" s="140"/>
      <c r="H4918" s="140" t="s">
        <v>11</v>
      </c>
      <c r="I4918" s="140">
        <v>290</v>
      </c>
      <c r="J4918" s="140">
        <v>10</v>
      </c>
      <c r="K4918" s="115">
        <v>5</v>
      </c>
      <c r="L4918" s="115">
        <v>1</v>
      </c>
      <c r="M4918" s="115">
        <v>0</v>
      </c>
      <c r="N4918" s="117">
        <v>1</v>
      </c>
      <c r="O4918" s="115" t="str">
        <f>Cal_051922a!$E$2</f>
        <v>Cal_051922a</v>
      </c>
      <c r="P4918" s="641">
        <f>Cal_051922a!$Q$3</f>
        <v>1.8382409380942635</v>
      </c>
      <c r="Q4918" s="641">
        <f>Cal_051922a!$R$3</f>
        <v>0.56187208580813652</v>
      </c>
      <c r="R4918" s="118">
        <v>96.89</v>
      </c>
      <c r="S4918" s="118">
        <v>66.87</v>
      </c>
      <c r="T4918" s="641">
        <f t="shared" si="1525"/>
        <v>0.86399999999999999</v>
      </c>
      <c r="U4918" s="120">
        <f t="shared" si="1526"/>
        <v>96.025999999999996</v>
      </c>
      <c r="V4918" s="120">
        <f t="shared" si="1527"/>
        <v>66.006</v>
      </c>
      <c r="W4918" s="584">
        <f t="shared" si="1528"/>
        <v>0.6377547729037466</v>
      </c>
      <c r="X4918" s="584">
        <f t="shared" si="1529"/>
        <v>0.53767127820911487</v>
      </c>
      <c r="Y4918" s="258">
        <f>Cal_051922a!$A$3</f>
        <v>20220519</v>
      </c>
      <c r="Z4918" s="121" t="s">
        <v>2032</v>
      </c>
      <c r="AA4918" s="115">
        <v>20230217</v>
      </c>
      <c r="AB4918" s="121"/>
      <c r="AE4918" s="693" t="s">
        <v>1250</v>
      </c>
      <c r="AF4918" s="508">
        <v>3</v>
      </c>
      <c r="AG4918" s="508"/>
      <c r="AH4918" t="s">
        <v>2359</v>
      </c>
      <c r="AI4918" s="407"/>
    </row>
    <row r="4919" spans="1:35" x14ac:dyDescent="0.2">
      <c r="A4919" t="s">
        <v>1503</v>
      </c>
      <c r="B4919" s="45">
        <v>20220409</v>
      </c>
      <c r="C4919" s="142"/>
      <c r="D4919" s="107">
        <v>1</v>
      </c>
      <c r="E4919" s="107">
        <v>9</v>
      </c>
      <c r="H4919" s="107" t="s">
        <v>10</v>
      </c>
      <c r="I4919" s="107">
        <v>1057</v>
      </c>
      <c r="J4919" s="107">
        <v>0</v>
      </c>
      <c r="K4919" s="43">
        <v>15</v>
      </c>
      <c r="L4919" s="111">
        <v>1</v>
      </c>
      <c r="M4919" s="43">
        <v>0</v>
      </c>
      <c r="N4919" s="49">
        <v>1</v>
      </c>
      <c r="O4919" s="43" t="str">
        <f>Cal_051922a!$E$2</f>
        <v>Cal_051922a</v>
      </c>
      <c r="P4919" s="50">
        <f>Cal_051922a!$Q$3</f>
        <v>1.8382409380942635</v>
      </c>
      <c r="Q4919" s="50">
        <f>Cal_051922a!$R$3</f>
        <v>0.56187208580813652</v>
      </c>
      <c r="R4919" s="46">
        <v>340.6</v>
      </c>
      <c r="S4919" s="46">
        <v>217.4</v>
      </c>
      <c r="T4919" s="178">
        <f t="shared" ref="T4919:T4920" si="1530">AVERAGE(0.785,0.631,0.639,0.618,0.585,0.462)</f>
        <v>0.62</v>
      </c>
      <c r="U4919" s="79">
        <f t="shared" si="1526"/>
        <v>339.98</v>
      </c>
      <c r="V4919" s="79">
        <f t="shared" si="1527"/>
        <v>216.78</v>
      </c>
      <c r="W4919" s="465">
        <f t="shared" si="1528"/>
        <v>2.1542594302919849</v>
      </c>
      <c r="X4919" s="465">
        <f t="shared" si="1529"/>
        <v>1.0231660507867268</v>
      </c>
      <c r="Y4919" s="47">
        <v>20220519</v>
      </c>
      <c r="Z4919" s="837" t="s">
        <v>2133</v>
      </c>
      <c r="AA4919" s="837" t="s">
        <v>2132</v>
      </c>
      <c r="AE4919" s="689" t="s">
        <v>1250</v>
      </c>
      <c r="AF4919" s="130">
        <v>1</v>
      </c>
      <c r="AH4919" t="s">
        <v>2136</v>
      </c>
    </row>
    <row r="4920" spans="1:35" x14ac:dyDescent="0.2">
      <c r="A4920" t="s">
        <v>1503</v>
      </c>
      <c r="B4920" s="45">
        <v>20220409</v>
      </c>
      <c r="C4920" s="142"/>
      <c r="D4920" s="107">
        <v>1</v>
      </c>
      <c r="E4920" s="107">
        <v>10</v>
      </c>
      <c r="H4920" s="107" t="s">
        <v>10</v>
      </c>
      <c r="I4920" s="107">
        <v>1056</v>
      </c>
      <c r="J4920" s="107">
        <v>0</v>
      </c>
      <c r="K4920" s="43">
        <v>15</v>
      </c>
      <c r="L4920" s="111">
        <v>1</v>
      </c>
      <c r="M4920" s="43">
        <v>0</v>
      </c>
      <c r="N4920" s="49">
        <v>1</v>
      </c>
      <c r="O4920" s="43" t="str">
        <f>Cal_051922a!$E$2</f>
        <v>Cal_051922a</v>
      </c>
      <c r="P4920" s="50">
        <f>Cal_051922a!$Q$3</f>
        <v>1.8382409380942635</v>
      </c>
      <c r="Q4920" s="50">
        <f>Cal_051922a!$R$3</f>
        <v>0.56187208580813652</v>
      </c>
      <c r="R4920" s="46">
        <v>372.3</v>
      </c>
      <c r="S4920" s="46">
        <v>236.7</v>
      </c>
      <c r="T4920" s="178">
        <f t="shared" si="1530"/>
        <v>0.62</v>
      </c>
      <c r="U4920" s="79">
        <f t="shared" si="1526"/>
        <v>371.68</v>
      </c>
      <c r="V4920" s="79">
        <f t="shared" si="1527"/>
        <v>236.07999999999998</v>
      </c>
      <c r="W4920" s="465">
        <f t="shared" si="1528"/>
        <v>2.3733295880082728</v>
      </c>
      <c r="X4920" s="465">
        <f t="shared" si="1529"/>
        <v>1.0902600177640518</v>
      </c>
      <c r="Y4920" s="47">
        <v>20220519</v>
      </c>
      <c r="Z4920" s="837" t="s">
        <v>2133</v>
      </c>
      <c r="AA4920" s="837" t="s">
        <v>2132</v>
      </c>
      <c r="AE4920" s="689" t="s">
        <v>1250</v>
      </c>
      <c r="AF4920" s="130">
        <v>1</v>
      </c>
      <c r="AH4920" t="s">
        <v>2135</v>
      </c>
    </row>
    <row r="4921" spans="1:35" s="82" customFormat="1" ht="15" x14ac:dyDescent="0.25">
      <c r="A4921" s="155" t="s">
        <v>1503</v>
      </c>
      <c r="B4921" s="81">
        <v>20220409</v>
      </c>
      <c r="C4921" s="280" t="s">
        <v>72</v>
      </c>
      <c r="D4921" s="126">
        <v>2</v>
      </c>
      <c r="E4921" s="126">
        <v>7</v>
      </c>
      <c r="F4921" s="126"/>
      <c r="G4921" s="126"/>
      <c r="H4921" s="280" t="s">
        <v>10</v>
      </c>
      <c r="I4921" s="126">
        <v>1056</v>
      </c>
      <c r="J4921" s="126">
        <v>0</v>
      </c>
      <c r="K4921" s="82">
        <v>10</v>
      </c>
      <c r="L4921" s="156">
        <v>1</v>
      </c>
      <c r="M4921" s="82">
        <v>0</v>
      </c>
      <c r="N4921" s="83">
        <f>1/3</f>
        <v>0.33333333333333331</v>
      </c>
      <c r="O4921" s="82" t="str">
        <f>Cal_051922a!$E$2</f>
        <v>Cal_051922a</v>
      </c>
      <c r="P4921" s="158">
        <f>Cal_051922a!$Q$3</f>
        <v>1.8382409380942635</v>
      </c>
      <c r="Q4921" s="158">
        <f>Cal_051922a!$R$3</f>
        <v>0.56187208580813652</v>
      </c>
      <c r="R4921" s="84">
        <v>115.6</v>
      </c>
      <c r="S4921" s="84">
        <v>73.23</v>
      </c>
      <c r="T4921" s="158">
        <f>AVERAGE(0.785,0.631,0.639,0.618,0.585,0.462)</f>
        <v>0.62</v>
      </c>
      <c r="U4921" s="890">
        <f t="shared" si="1517"/>
        <v>114.97999999999999</v>
      </c>
      <c r="V4921" s="890">
        <f t="shared" si="1518"/>
        <v>72.61</v>
      </c>
      <c r="W4921" s="890">
        <f t="shared" si="1519"/>
        <v>1.4831559681992699</v>
      </c>
      <c r="X4921" s="890">
        <f t="shared" si="1520"/>
        <v>0.64740351396888152</v>
      </c>
      <c r="Y4921" s="891">
        <v>20220519</v>
      </c>
      <c r="Z4921" s="892" t="s">
        <v>2133</v>
      </c>
      <c r="AA4921" s="892" t="s">
        <v>2132</v>
      </c>
      <c r="AB4921" s="892"/>
      <c r="AC4921" s="891"/>
      <c r="AD4921" s="891"/>
      <c r="AE4921" s="893" t="s">
        <v>1250</v>
      </c>
      <c r="AF4921" s="894">
        <v>3</v>
      </c>
      <c r="AG4921" s="567"/>
      <c r="AH4921" s="153" t="s">
        <v>1504</v>
      </c>
      <c r="AI4921" s="155" t="s">
        <v>2306</v>
      </c>
    </row>
    <row r="4922" spans="1:35" s="82" customFormat="1" ht="15" x14ac:dyDescent="0.25">
      <c r="A4922" s="155" t="s">
        <v>1503</v>
      </c>
      <c r="B4922" s="81">
        <v>20220409</v>
      </c>
      <c r="C4922" s="280" t="s">
        <v>72</v>
      </c>
      <c r="D4922" s="126">
        <v>2</v>
      </c>
      <c r="E4922" s="126">
        <v>7</v>
      </c>
      <c r="F4922" s="126"/>
      <c r="G4922" s="126"/>
      <c r="H4922" s="280" t="s">
        <v>11</v>
      </c>
      <c r="I4922" s="126">
        <v>1056</v>
      </c>
      <c r="J4922" s="126">
        <v>0</v>
      </c>
      <c r="K4922" s="82">
        <v>15</v>
      </c>
      <c r="L4922" s="156">
        <v>1</v>
      </c>
      <c r="M4922" s="82">
        <v>0</v>
      </c>
      <c r="N4922" s="83">
        <v>1</v>
      </c>
      <c r="O4922" s="82" t="str">
        <f>Cal_051922a!$E$2</f>
        <v>Cal_051922a</v>
      </c>
      <c r="P4922" s="158">
        <f>Cal_051922a!$Q$3</f>
        <v>1.8382409380942635</v>
      </c>
      <c r="Q4922" s="158">
        <f>Cal_051922a!$R$3</f>
        <v>0.56187208580813652</v>
      </c>
      <c r="R4922" s="84">
        <v>326.39999999999998</v>
      </c>
      <c r="S4922" s="84">
        <v>206.5</v>
      </c>
      <c r="T4922" s="158">
        <f>AVERAGE(0.785,0.631,0.639,0.618,0.585,0.462)</f>
        <v>0.62</v>
      </c>
      <c r="U4922" s="890">
        <f t="shared" si="1517"/>
        <v>325.77999999999997</v>
      </c>
      <c r="V4922" s="890">
        <f t="shared" si="1518"/>
        <v>205.88</v>
      </c>
      <c r="W4922" s="890">
        <f t="shared" si="1519"/>
        <v>2.0985414277447778</v>
      </c>
      <c r="X4922" s="890">
        <f t="shared" si="1520"/>
        <v>0.92197631215867193</v>
      </c>
      <c r="Y4922" s="891">
        <v>20220519</v>
      </c>
      <c r="Z4922" s="892" t="s">
        <v>2133</v>
      </c>
      <c r="AA4922" s="892" t="s">
        <v>2132</v>
      </c>
      <c r="AB4922" s="892"/>
      <c r="AC4922" s="891"/>
      <c r="AD4922" s="891"/>
      <c r="AE4922" s="893" t="s">
        <v>1250</v>
      </c>
      <c r="AF4922" s="894">
        <v>3</v>
      </c>
      <c r="AG4922" s="567"/>
      <c r="AH4922" s="153" t="s">
        <v>1050</v>
      </c>
      <c r="AI4922" s="155" t="s">
        <v>2306</v>
      </c>
    </row>
    <row r="4923" spans="1:35" s="82" customFormat="1" ht="15" x14ac:dyDescent="0.25">
      <c r="A4923" s="155" t="s">
        <v>1503</v>
      </c>
      <c r="B4923" s="81">
        <v>20220409</v>
      </c>
      <c r="C4923" s="280" t="s">
        <v>72</v>
      </c>
      <c r="D4923" s="126">
        <v>2</v>
      </c>
      <c r="E4923" s="126">
        <v>8</v>
      </c>
      <c r="F4923" s="126"/>
      <c r="G4923" s="126"/>
      <c r="H4923" s="280" t="s">
        <v>10</v>
      </c>
      <c r="I4923" s="126">
        <v>1057</v>
      </c>
      <c r="J4923" s="126">
        <v>0</v>
      </c>
      <c r="K4923" s="82">
        <v>10</v>
      </c>
      <c r="L4923" s="156">
        <v>1</v>
      </c>
      <c r="M4923" s="82">
        <v>0</v>
      </c>
      <c r="N4923" s="83">
        <f>1/3</f>
        <v>0.33333333333333331</v>
      </c>
      <c r="O4923" s="82" t="str">
        <f>Cal_051922a!$E$2</f>
        <v>Cal_051922a</v>
      </c>
      <c r="P4923" s="158">
        <f>Cal_051922a!$Q$3</f>
        <v>1.8382409380942635</v>
      </c>
      <c r="Q4923" s="158">
        <f>Cal_051922a!$R$3</f>
        <v>0.56187208580813652</v>
      </c>
      <c r="R4923" s="84">
        <v>149.80000000000001</v>
      </c>
      <c r="S4923" s="84">
        <v>94.71</v>
      </c>
      <c r="T4923" s="158">
        <f>AVERAGE(0.785,0.631,0.639,0.618,0.585,0.462)</f>
        <v>0.62</v>
      </c>
      <c r="U4923" s="890">
        <f t="shared" si="1517"/>
        <v>149.18</v>
      </c>
      <c r="V4923" s="890">
        <f t="shared" si="1518"/>
        <v>94.089999999999989</v>
      </c>
      <c r="W4923" s="890">
        <f t="shared" si="1519"/>
        <v>1.9265933768634003</v>
      </c>
      <c r="X4923" s="890">
        <f t="shared" si="1520"/>
        <v>0.83163121502419102</v>
      </c>
      <c r="Y4923" s="891">
        <v>20220519</v>
      </c>
      <c r="Z4923" s="892" t="s">
        <v>2133</v>
      </c>
      <c r="AA4923" s="892" t="s">
        <v>2132</v>
      </c>
      <c r="AB4923" s="892"/>
      <c r="AC4923" s="891"/>
      <c r="AD4923" s="891"/>
      <c r="AE4923" s="893" t="s">
        <v>1250</v>
      </c>
      <c r="AF4923" s="894">
        <v>3</v>
      </c>
      <c r="AG4923" s="567"/>
      <c r="AH4923" s="153" t="s">
        <v>1051</v>
      </c>
      <c r="AI4923" s="155" t="s">
        <v>2306</v>
      </c>
    </row>
    <row r="4924" spans="1:35" s="82" customFormat="1" ht="15" x14ac:dyDescent="0.25">
      <c r="A4924" s="155" t="s">
        <v>1503</v>
      </c>
      <c r="B4924" s="81">
        <v>20220409</v>
      </c>
      <c r="C4924" s="280" t="s">
        <v>72</v>
      </c>
      <c r="D4924" s="126">
        <v>2</v>
      </c>
      <c r="E4924" s="126">
        <v>9</v>
      </c>
      <c r="F4924" s="126"/>
      <c r="G4924" s="126"/>
      <c r="H4924" s="280" t="s">
        <v>10</v>
      </c>
      <c r="I4924" s="126">
        <v>1056</v>
      </c>
      <c r="J4924" s="126">
        <v>0</v>
      </c>
      <c r="K4924" s="82">
        <v>10</v>
      </c>
      <c r="L4924" s="156">
        <v>1</v>
      </c>
      <c r="M4924" s="82">
        <v>0</v>
      </c>
      <c r="N4924" s="83">
        <v>1</v>
      </c>
      <c r="O4924" s="82" t="str">
        <f>Cal_051922a!$E$2</f>
        <v>Cal_051922a</v>
      </c>
      <c r="P4924" s="158">
        <f>Cal_051922a!$Q$3</f>
        <v>1.8382409380942635</v>
      </c>
      <c r="Q4924" s="158">
        <f>Cal_051922a!$R$3</f>
        <v>0.56187208580813652</v>
      </c>
      <c r="R4924" s="84">
        <v>389.4</v>
      </c>
      <c r="S4924" s="84">
        <v>248.1</v>
      </c>
      <c r="T4924" s="158">
        <f>AVERAGE(0.785,0.631,0.639,0.618,0.585,0.462)</f>
        <v>0.62</v>
      </c>
      <c r="U4924" s="890">
        <f t="shared" si="1517"/>
        <v>388.78</v>
      </c>
      <c r="V4924" s="890">
        <f t="shared" si="1518"/>
        <v>247.48</v>
      </c>
      <c r="W4924" s="890">
        <f t="shared" si="1519"/>
        <v>1.6487289615809679</v>
      </c>
      <c r="X4924" s="890">
        <f t="shared" si="1520"/>
        <v>0.77183230475963738</v>
      </c>
      <c r="Y4924" s="891">
        <v>20220519</v>
      </c>
      <c r="Z4924" s="892" t="s">
        <v>2133</v>
      </c>
      <c r="AA4924" s="892" t="s">
        <v>2132</v>
      </c>
      <c r="AB4924" s="892"/>
      <c r="AC4924" s="891"/>
      <c r="AD4924" s="891"/>
      <c r="AE4924" s="893" t="s">
        <v>1250</v>
      </c>
      <c r="AF4924" s="894">
        <v>3</v>
      </c>
      <c r="AG4924" s="567"/>
      <c r="AH4924" s="153" t="s">
        <v>1052</v>
      </c>
      <c r="AI4924" s="155" t="s">
        <v>2306</v>
      </c>
    </row>
    <row r="4925" spans="1:35" x14ac:dyDescent="0.2">
      <c r="A4925" t="s">
        <v>1503</v>
      </c>
      <c r="B4925" s="45">
        <v>20220409</v>
      </c>
      <c r="C4925" s="142"/>
      <c r="D4925" s="107">
        <v>3</v>
      </c>
      <c r="E4925" s="107">
        <v>2</v>
      </c>
      <c r="H4925" s="142" t="s">
        <v>10</v>
      </c>
      <c r="I4925" s="107">
        <v>1057</v>
      </c>
      <c r="J4925" s="107">
        <v>0</v>
      </c>
      <c r="K4925" s="43">
        <v>5</v>
      </c>
      <c r="L4925" s="111">
        <v>1</v>
      </c>
      <c r="M4925" s="43">
        <v>0</v>
      </c>
      <c r="N4925" s="49">
        <v>1</v>
      </c>
      <c r="O4925" s="43" t="str">
        <f>Cal_051922a!$E$2</f>
        <v>Cal_051922a</v>
      </c>
      <c r="P4925" s="50">
        <f>Cal_051922a!$Q$3</f>
        <v>1.8382409380942635</v>
      </c>
      <c r="Q4925" s="50">
        <f>Cal_051922a!$R$3</f>
        <v>0.56187208580813652</v>
      </c>
      <c r="R4925" s="846">
        <v>183.3</v>
      </c>
      <c r="S4925" s="46">
        <v>133.9</v>
      </c>
      <c r="T4925" s="178">
        <f t="shared" ref="T4925:T4933" si="1531">AVERAGE(0.785,0.631,0.639,0.618,0.585,0.462)</f>
        <v>0.62</v>
      </c>
      <c r="U4925" s="79">
        <f t="shared" ref="U4925:U4927" si="1532">(R4925-T4925)*(L4925+M4925)/L4925</f>
        <v>182.68</v>
      </c>
      <c r="V4925" s="79">
        <f t="shared" ref="V4925:V4927" si="1533">(S4925-T4925)*(L4925+M4925)/L4925</f>
        <v>133.28</v>
      </c>
      <c r="W4925" s="465">
        <f t="shared" ref="W4925:W4927" si="1534">(Q4925*P4925/(P4925-1)*(U4925-V4925)*(K4925)/I4925)/N4925</f>
        <v>0.28793402558556291</v>
      </c>
      <c r="X4925" s="465">
        <f t="shared" ref="X4925:X4927" si="1535">(Q4925*P4925/(P4925-1)*(P4925*V4925-U4925)*(K4925)/I4925)/N4925</f>
        <v>0.36324423212297541</v>
      </c>
      <c r="Y4925" s="47">
        <v>20220519</v>
      </c>
      <c r="Z4925" s="837" t="s">
        <v>2133</v>
      </c>
      <c r="AA4925" s="837" t="s">
        <v>2132</v>
      </c>
      <c r="AE4925" s="689" t="s">
        <v>1250</v>
      </c>
      <c r="AF4925" s="130">
        <v>1</v>
      </c>
      <c r="AH4925" s="152" t="s">
        <v>2137</v>
      </c>
      <c r="AI4925" t="s">
        <v>2141</v>
      </c>
    </row>
    <row r="4926" spans="1:35" x14ac:dyDescent="0.2">
      <c r="A4926" t="s">
        <v>1503</v>
      </c>
      <c r="B4926" s="45">
        <v>20220409</v>
      </c>
      <c r="C4926" s="142"/>
      <c r="D4926" s="107">
        <v>3</v>
      </c>
      <c r="E4926" s="107">
        <v>3</v>
      </c>
      <c r="H4926" s="142" t="s">
        <v>10</v>
      </c>
      <c r="I4926" s="107">
        <v>1056</v>
      </c>
      <c r="J4926" s="107">
        <v>0</v>
      </c>
      <c r="K4926" s="43">
        <v>5</v>
      </c>
      <c r="L4926" s="111">
        <v>1</v>
      </c>
      <c r="M4926" s="43">
        <v>0</v>
      </c>
      <c r="N4926" s="49">
        <v>1</v>
      </c>
      <c r="O4926" s="43" t="str">
        <f>Cal_051922a!$E$2</f>
        <v>Cal_051922a</v>
      </c>
      <c r="P4926" s="50">
        <f>Cal_051922a!$Q$3</f>
        <v>1.8382409380942635</v>
      </c>
      <c r="Q4926" s="50">
        <f>Cal_051922a!$R$3</f>
        <v>0.56187208580813652</v>
      </c>
      <c r="R4926" s="46">
        <v>307.89999999999998</v>
      </c>
      <c r="S4926" s="46">
        <v>211.8</v>
      </c>
      <c r="T4926" s="178">
        <f t="shared" si="1531"/>
        <v>0.62</v>
      </c>
      <c r="U4926" s="79">
        <f t="shared" si="1532"/>
        <v>307.27999999999997</v>
      </c>
      <c r="V4926" s="79">
        <f t="shared" si="1533"/>
        <v>211.18</v>
      </c>
      <c r="W4926" s="465">
        <f t="shared" si="1534"/>
        <v>0.5606611932340092</v>
      </c>
      <c r="X4926" s="465">
        <f t="shared" si="1535"/>
        <v>0.47209726851200884</v>
      </c>
      <c r="Y4926" s="47">
        <v>20220519</v>
      </c>
      <c r="Z4926" s="837" t="s">
        <v>2133</v>
      </c>
      <c r="AA4926" s="837" t="s">
        <v>2132</v>
      </c>
      <c r="AE4926" s="689" t="s">
        <v>1250</v>
      </c>
      <c r="AF4926" s="130">
        <v>1</v>
      </c>
      <c r="AH4926" s="152" t="s">
        <v>2138</v>
      </c>
    </row>
    <row r="4927" spans="1:35" x14ac:dyDescent="0.2">
      <c r="A4927" t="s">
        <v>1503</v>
      </c>
      <c r="B4927" s="45">
        <v>20220409</v>
      </c>
      <c r="C4927" s="142"/>
      <c r="D4927" s="107">
        <v>3</v>
      </c>
      <c r="E4927" s="107">
        <v>4</v>
      </c>
      <c r="H4927" s="142" t="s">
        <v>10</v>
      </c>
      <c r="I4927" s="107">
        <v>1056</v>
      </c>
      <c r="J4927" s="107">
        <v>0</v>
      </c>
      <c r="K4927" s="43">
        <v>10</v>
      </c>
      <c r="L4927" s="111">
        <v>1</v>
      </c>
      <c r="M4927" s="43">
        <v>0</v>
      </c>
      <c r="N4927" s="49">
        <v>1</v>
      </c>
      <c r="O4927" s="43" t="str">
        <f>Cal_051922a!$E$2</f>
        <v>Cal_051922a</v>
      </c>
      <c r="P4927" s="50">
        <f>Cal_051922a!$Q$3</f>
        <v>1.8382409380942635</v>
      </c>
      <c r="Q4927" s="50">
        <f>Cal_051922a!$R$3</f>
        <v>0.56187208580813652</v>
      </c>
      <c r="R4927" s="46">
        <v>182.6</v>
      </c>
      <c r="S4927" s="46">
        <v>121.8</v>
      </c>
      <c r="T4927" s="178">
        <f t="shared" si="1531"/>
        <v>0.62</v>
      </c>
      <c r="U4927" s="79">
        <f t="shared" si="1532"/>
        <v>181.98</v>
      </c>
      <c r="V4927" s="79">
        <f t="shared" si="1533"/>
        <v>121.17999999999999</v>
      </c>
      <c r="W4927" s="465">
        <f t="shared" si="1534"/>
        <v>0.70943185324927716</v>
      </c>
      <c r="X4927" s="465">
        <f t="shared" si="1535"/>
        <v>0.47580984003969368</v>
      </c>
      <c r="Y4927" s="47">
        <v>20220519</v>
      </c>
      <c r="Z4927" s="837" t="s">
        <v>2133</v>
      </c>
      <c r="AA4927" s="837" t="s">
        <v>2132</v>
      </c>
      <c r="AE4927" s="689" t="s">
        <v>1250</v>
      </c>
      <c r="AF4927" s="130">
        <v>1</v>
      </c>
      <c r="AH4927" s="152" t="s">
        <v>2138</v>
      </c>
    </row>
    <row r="4928" spans="1:35" s="82" customFormat="1" x14ac:dyDescent="0.2">
      <c r="A4928" s="155" t="s">
        <v>1503</v>
      </c>
      <c r="B4928" s="81">
        <v>20220410</v>
      </c>
      <c r="C4928" s="280" t="s">
        <v>69</v>
      </c>
      <c r="D4928" s="126">
        <v>4</v>
      </c>
      <c r="E4928" s="126">
        <v>5</v>
      </c>
      <c r="F4928" s="126"/>
      <c r="G4928" s="126"/>
      <c r="H4928" s="280" t="s">
        <v>10</v>
      </c>
      <c r="I4928" s="126">
        <v>1057</v>
      </c>
      <c r="J4928" s="126">
        <v>0</v>
      </c>
      <c r="K4928" s="82">
        <v>10</v>
      </c>
      <c r="L4928" s="156">
        <v>1</v>
      </c>
      <c r="M4928" s="82">
        <v>0</v>
      </c>
      <c r="N4928" s="83">
        <v>1</v>
      </c>
      <c r="O4928" s="82" t="str">
        <f>Cal_051922a!$E$2</f>
        <v>Cal_051922a</v>
      </c>
      <c r="P4928" s="158">
        <f>Cal_051922a!$Q$3</f>
        <v>1.8382409380942635</v>
      </c>
      <c r="Q4928" s="158">
        <f>Cal_051922a!$R$3</f>
        <v>0.56187208580813652</v>
      </c>
      <c r="R4928" s="84">
        <v>362.6</v>
      </c>
      <c r="S4928" s="84">
        <v>232.5</v>
      </c>
      <c r="T4928" s="158">
        <f t="shared" si="1531"/>
        <v>0.62</v>
      </c>
      <c r="U4928" s="125">
        <f t="shared" si="1517"/>
        <v>361.98</v>
      </c>
      <c r="V4928" s="125">
        <f t="shared" si="1518"/>
        <v>231.88</v>
      </c>
      <c r="W4928" s="459">
        <f t="shared" si="1519"/>
        <v>1.5166079647239568</v>
      </c>
      <c r="X4928" s="459">
        <f t="shared" si="1520"/>
        <v>0.74922658505779349</v>
      </c>
      <c r="Y4928" s="82">
        <v>20220519</v>
      </c>
      <c r="Z4928" s="85" t="s">
        <v>2133</v>
      </c>
      <c r="AA4928" s="85" t="s">
        <v>2132</v>
      </c>
      <c r="AB4928" s="85"/>
      <c r="AE4928" s="691" t="s">
        <v>1250</v>
      </c>
      <c r="AF4928" s="567">
        <v>1</v>
      </c>
      <c r="AG4928" s="567"/>
      <c r="AH4928" s="153" t="s">
        <v>1505</v>
      </c>
      <c r="AI4928" s="155"/>
    </row>
    <row r="4929" spans="1:35" s="82" customFormat="1" x14ac:dyDescent="0.2">
      <c r="A4929" s="155" t="s">
        <v>1503</v>
      </c>
      <c r="B4929" s="81">
        <v>20220410</v>
      </c>
      <c r="C4929" s="280" t="s">
        <v>69</v>
      </c>
      <c r="D4929" s="126">
        <v>4</v>
      </c>
      <c r="E4929" s="126">
        <v>6</v>
      </c>
      <c r="F4929" s="126"/>
      <c r="G4929" s="126"/>
      <c r="H4929" s="280" t="s">
        <v>10</v>
      </c>
      <c r="I4929" s="126">
        <v>1056</v>
      </c>
      <c r="J4929" s="126">
        <v>0</v>
      </c>
      <c r="K4929" s="82">
        <v>10</v>
      </c>
      <c r="L4929" s="156">
        <v>1</v>
      </c>
      <c r="M4929" s="82">
        <v>0</v>
      </c>
      <c r="N4929" s="83">
        <v>1</v>
      </c>
      <c r="O4929" s="82" t="str">
        <f>Cal_051922a!$E$2</f>
        <v>Cal_051922a</v>
      </c>
      <c r="P4929" s="158">
        <f>Cal_051922a!$Q$3</f>
        <v>1.8382409380942635</v>
      </c>
      <c r="Q4929" s="158">
        <f>Cal_051922a!$R$3</f>
        <v>0.56187208580813652</v>
      </c>
      <c r="R4929" s="84">
        <v>352.8</v>
      </c>
      <c r="S4929" s="84">
        <v>225.8</v>
      </c>
      <c r="T4929" s="158">
        <f t="shared" si="1531"/>
        <v>0.62</v>
      </c>
      <c r="U4929" s="125">
        <f t="shared" si="1517"/>
        <v>352.18</v>
      </c>
      <c r="V4929" s="125">
        <f t="shared" si="1518"/>
        <v>225.18</v>
      </c>
      <c r="W4929" s="459">
        <f t="shared" si="1519"/>
        <v>1.4818724566226678</v>
      </c>
      <c r="X4929" s="459">
        <f t="shared" si="1520"/>
        <v>0.72057616934540047</v>
      </c>
      <c r="Y4929" s="82">
        <v>20220519</v>
      </c>
      <c r="Z4929" s="85" t="s">
        <v>2133</v>
      </c>
      <c r="AA4929" s="85" t="s">
        <v>2132</v>
      </c>
      <c r="AB4929" s="85"/>
      <c r="AE4929" s="691" t="s">
        <v>1250</v>
      </c>
      <c r="AF4929" s="567">
        <v>1</v>
      </c>
      <c r="AG4929" s="567"/>
      <c r="AH4929" s="153" t="s">
        <v>1056</v>
      </c>
      <c r="AI4929" s="155"/>
    </row>
    <row r="4930" spans="1:35" s="82" customFormat="1" x14ac:dyDescent="0.2">
      <c r="A4930" s="155" t="s">
        <v>1503</v>
      </c>
      <c r="B4930" s="81">
        <v>20220410</v>
      </c>
      <c r="C4930" s="280" t="s">
        <v>69</v>
      </c>
      <c r="D4930" s="126">
        <v>4</v>
      </c>
      <c r="E4930" s="126">
        <v>7</v>
      </c>
      <c r="F4930" s="126"/>
      <c r="G4930" s="126"/>
      <c r="H4930" s="280" t="s">
        <v>10</v>
      </c>
      <c r="I4930" s="126">
        <v>1056</v>
      </c>
      <c r="J4930" s="126">
        <v>0</v>
      </c>
      <c r="K4930" s="82">
        <v>10</v>
      </c>
      <c r="L4930" s="156">
        <v>1</v>
      </c>
      <c r="M4930" s="82">
        <v>0</v>
      </c>
      <c r="N4930" s="83">
        <v>1</v>
      </c>
      <c r="O4930" s="82" t="str">
        <f>Cal_051922a!$E$2</f>
        <v>Cal_051922a</v>
      </c>
      <c r="P4930" s="158">
        <f>Cal_051922a!$Q$3</f>
        <v>1.8382409380942635</v>
      </c>
      <c r="Q4930" s="158">
        <f>Cal_051922a!$R$3</f>
        <v>0.56187208580813652</v>
      </c>
      <c r="R4930" s="84">
        <v>344</v>
      </c>
      <c r="S4930" s="84">
        <v>216.1</v>
      </c>
      <c r="T4930" s="158">
        <f t="shared" si="1531"/>
        <v>0.62</v>
      </c>
      <c r="U4930" s="125">
        <f t="shared" si="1517"/>
        <v>343.38</v>
      </c>
      <c r="V4930" s="125">
        <f t="shared" si="1518"/>
        <v>215.48</v>
      </c>
      <c r="W4930" s="459">
        <f t="shared" si="1519"/>
        <v>1.4923739149766866</v>
      </c>
      <c r="X4930" s="459">
        <f t="shared" si="1520"/>
        <v>0.61520060284727296</v>
      </c>
      <c r="Y4930" s="82">
        <v>20220519</v>
      </c>
      <c r="Z4930" s="85" t="s">
        <v>2133</v>
      </c>
      <c r="AA4930" s="85" t="s">
        <v>2132</v>
      </c>
      <c r="AB4930" s="85"/>
      <c r="AE4930" s="691" t="s">
        <v>1250</v>
      </c>
      <c r="AF4930" s="567">
        <v>1</v>
      </c>
      <c r="AG4930" s="567"/>
      <c r="AH4930" s="153" t="s">
        <v>1057</v>
      </c>
      <c r="AI4930" s="155"/>
    </row>
    <row r="4931" spans="1:35" s="82" customFormat="1" x14ac:dyDescent="0.2">
      <c r="A4931" s="155" t="s">
        <v>1503</v>
      </c>
      <c r="B4931" s="81">
        <v>20220410</v>
      </c>
      <c r="C4931" s="280" t="s">
        <v>69</v>
      </c>
      <c r="D4931" s="126">
        <v>4</v>
      </c>
      <c r="E4931" s="126">
        <v>8</v>
      </c>
      <c r="F4931" s="126"/>
      <c r="G4931" s="126"/>
      <c r="H4931" s="280" t="s">
        <v>10</v>
      </c>
      <c r="I4931" s="126">
        <v>1056</v>
      </c>
      <c r="J4931" s="126">
        <v>0</v>
      </c>
      <c r="K4931" s="82">
        <v>10</v>
      </c>
      <c r="L4931" s="156">
        <v>1</v>
      </c>
      <c r="M4931" s="82">
        <v>0</v>
      </c>
      <c r="N4931" s="83">
        <v>1</v>
      </c>
      <c r="O4931" s="82" t="str">
        <f>Cal_051922a!$E$2</f>
        <v>Cal_051922a</v>
      </c>
      <c r="P4931" s="158">
        <f>Cal_051922a!$Q$3</f>
        <v>1.8382409380942635</v>
      </c>
      <c r="Q4931" s="158">
        <f>Cal_051922a!$R$3</f>
        <v>0.56187208580813652</v>
      </c>
      <c r="R4931" s="84">
        <v>367.4</v>
      </c>
      <c r="S4931" s="84">
        <v>230.7</v>
      </c>
      <c r="T4931" s="158">
        <f t="shared" si="1531"/>
        <v>0.62</v>
      </c>
      <c r="U4931" s="125">
        <f t="shared" si="1517"/>
        <v>366.78</v>
      </c>
      <c r="V4931" s="125">
        <f t="shared" si="1518"/>
        <v>230.07999999999998</v>
      </c>
      <c r="W4931" s="459">
        <f t="shared" si="1519"/>
        <v>1.5950548411048715</v>
      </c>
      <c r="X4931" s="459">
        <f t="shared" si="1520"/>
        <v>0.65531988072980785</v>
      </c>
      <c r="Y4931" s="82">
        <v>20220519</v>
      </c>
      <c r="Z4931" s="85" t="s">
        <v>2133</v>
      </c>
      <c r="AA4931" s="85" t="s">
        <v>2132</v>
      </c>
      <c r="AB4931" s="85"/>
      <c r="AE4931" s="691" t="s">
        <v>1250</v>
      </c>
      <c r="AF4931" s="567">
        <v>1</v>
      </c>
      <c r="AG4931" s="567"/>
      <c r="AH4931" s="153" t="s">
        <v>1058</v>
      </c>
      <c r="AI4931" s="155"/>
    </row>
    <row r="4932" spans="1:35" x14ac:dyDescent="0.2">
      <c r="A4932" t="s">
        <v>1503</v>
      </c>
      <c r="B4932" s="45">
        <v>20220410</v>
      </c>
      <c r="C4932" s="142"/>
      <c r="D4932" s="107">
        <v>5</v>
      </c>
      <c r="E4932" s="107">
        <v>4</v>
      </c>
      <c r="H4932" s="142" t="s">
        <v>10</v>
      </c>
      <c r="I4932" s="107">
        <v>1057</v>
      </c>
      <c r="J4932" s="107">
        <v>0</v>
      </c>
      <c r="K4932" s="43">
        <v>10</v>
      </c>
      <c r="L4932" s="111">
        <v>1</v>
      </c>
      <c r="M4932" s="43">
        <v>0</v>
      </c>
      <c r="N4932" s="49">
        <f>1/3</f>
        <v>0.33333333333333331</v>
      </c>
      <c r="O4932" s="43" t="str">
        <f>Cal_051922a!$E$2</f>
        <v>Cal_051922a</v>
      </c>
      <c r="P4932" s="50">
        <f>Cal_051922a!$Q$3</f>
        <v>1.8382409380942635</v>
      </c>
      <c r="Q4932" s="50">
        <f>Cal_051922a!$R$3</f>
        <v>0.56187208580813652</v>
      </c>
      <c r="R4932" s="46">
        <v>167.4</v>
      </c>
      <c r="S4932" s="46">
        <v>106.5</v>
      </c>
      <c r="T4932" s="178">
        <f t="shared" si="1531"/>
        <v>0.62</v>
      </c>
      <c r="U4932" s="79">
        <f t="shared" ref="U4932:U4933" si="1536">(R4932-T4932)*(L4932+M4932)/L4932</f>
        <v>166.78</v>
      </c>
      <c r="V4932" s="79">
        <f t="shared" ref="V4932:V4933" si="1537">(S4932-T4932)*(L4932+M4932)/L4932</f>
        <v>105.88</v>
      </c>
      <c r="W4932" s="465">
        <f t="shared" ref="W4932:W4933" si="1538">(Q4932*P4932/(P4932-1)*(U4932-V4932)*(K4932)/I4932)/N4932</f>
        <v>2.1297792094932122</v>
      </c>
      <c r="X4932" s="465">
        <f t="shared" ref="X4932:X4933" si="1539">(Q4932*P4932/(P4932-1)*(P4932*V4932-U4932)*(K4932)/I4932)/N4932</f>
        <v>0.97406625537083458</v>
      </c>
      <c r="Y4932" s="47">
        <v>20220519</v>
      </c>
      <c r="Z4932" s="847" t="s">
        <v>2131</v>
      </c>
      <c r="AA4932" s="837" t="s">
        <v>2132</v>
      </c>
      <c r="AE4932" s="689" t="s">
        <v>1250</v>
      </c>
      <c r="AF4932" s="130">
        <v>1</v>
      </c>
      <c r="AH4932" s="152" t="s">
        <v>2139</v>
      </c>
    </row>
    <row r="4933" spans="1:35" x14ac:dyDescent="0.2">
      <c r="A4933" t="s">
        <v>1503</v>
      </c>
      <c r="B4933" s="45">
        <v>20220410</v>
      </c>
      <c r="C4933" s="142"/>
      <c r="D4933" s="107">
        <v>5</v>
      </c>
      <c r="E4933" s="107">
        <v>5</v>
      </c>
      <c r="H4933" s="142" t="s">
        <v>10</v>
      </c>
      <c r="I4933" s="107">
        <v>1056</v>
      </c>
      <c r="J4933" s="107">
        <v>0</v>
      </c>
      <c r="K4933" s="43">
        <v>10</v>
      </c>
      <c r="L4933" s="111">
        <v>1</v>
      </c>
      <c r="M4933" s="43">
        <v>0</v>
      </c>
      <c r="N4933" s="49">
        <f>1/3</f>
        <v>0.33333333333333331</v>
      </c>
      <c r="O4933" s="43" t="str">
        <f>Cal_051922a!$E$2</f>
        <v>Cal_051922a</v>
      </c>
      <c r="P4933" s="50">
        <f>Cal_051922a!$Q$3</f>
        <v>1.8382409380942635</v>
      </c>
      <c r="Q4933" s="50">
        <f>Cal_051922a!$R$3</f>
        <v>0.56187208580813652</v>
      </c>
      <c r="R4933" s="46">
        <v>164.8</v>
      </c>
      <c r="S4933" s="46">
        <v>104</v>
      </c>
      <c r="T4933" s="178">
        <f t="shared" si="1531"/>
        <v>0.62</v>
      </c>
      <c r="U4933" s="79">
        <f t="shared" si="1536"/>
        <v>164.18</v>
      </c>
      <c r="V4933" s="79">
        <f t="shared" si="1537"/>
        <v>103.38</v>
      </c>
      <c r="W4933" s="465">
        <f t="shared" si="1538"/>
        <v>2.1282955597478321</v>
      </c>
      <c r="X4933" s="465">
        <f t="shared" si="1539"/>
        <v>0.905132883531929</v>
      </c>
      <c r="Y4933" s="47">
        <v>20220519</v>
      </c>
      <c r="Z4933" s="847" t="s">
        <v>2131</v>
      </c>
      <c r="AA4933" s="837" t="s">
        <v>2132</v>
      </c>
      <c r="AE4933" s="689" t="s">
        <v>1250</v>
      </c>
      <c r="AF4933" s="130">
        <v>1</v>
      </c>
      <c r="AH4933" s="152" t="s">
        <v>2140</v>
      </c>
    </row>
    <row r="4934" spans="1:35" s="82" customFormat="1" x14ac:dyDescent="0.2">
      <c r="A4934" s="155" t="s">
        <v>1503</v>
      </c>
      <c r="B4934" s="81">
        <v>20220411</v>
      </c>
      <c r="C4934" s="280" t="s">
        <v>67</v>
      </c>
      <c r="D4934" s="126">
        <v>6</v>
      </c>
      <c r="E4934" s="126">
        <v>3</v>
      </c>
      <c r="F4934" s="126"/>
      <c r="G4934" s="126"/>
      <c r="H4934" s="280" t="s">
        <v>10</v>
      </c>
      <c r="I4934" s="126">
        <v>1057</v>
      </c>
      <c r="J4934" s="126">
        <v>0</v>
      </c>
      <c r="K4934" s="82">
        <v>10</v>
      </c>
      <c r="L4934" s="156">
        <v>1</v>
      </c>
      <c r="M4934" s="82">
        <v>0</v>
      </c>
      <c r="N4934" s="83">
        <v>1</v>
      </c>
      <c r="O4934" s="82" t="str">
        <f>Cal_051922a!$E$2</f>
        <v>Cal_051922a</v>
      </c>
      <c r="P4934" s="158">
        <f>Cal_051922a!$Q$3</f>
        <v>1.8382409380942635</v>
      </c>
      <c r="Q4934" s="158">
        <f>Cal_051922a!$R$3</f>
        <v>0.56187208580813652</v>
      </c>
      <c r="R4934" s="84">
        <v>240.7</v>
      </c>
      <c r="S4934" s="84">
        <v>155.19999999999999</v>
      </c>
      <c r="T4934" s="158">
        <f>AVERAGE(0.785,0.631,0.639,0.618,0.585,0.462)</f>
        <v>0.62</v>
      </c>
      <c r="U4934" s="125">
        <f t="shared" si="1517"/>
        <v>240.07999999999998</v>
      </c>
      <c r="V4934" s="125">
        <f t="shared" si="1518"/>
        <v>154.57999999999998</v>
      </c>
      <c r="W4934" s="459">
        <f t="shared" si="1519"/>
        <v>0.99669470395002535</v>
      </c>
      <c r="X4934" s="459">
        <f t="shared" si="1520"/>
        <v>0.51379651868781751</v>
      </c>
      <c r="Y4934" s="82">
        <v>20220519</v>
      </c>
      <c r="Z4934" s="85" t="s">
        <v>2131</v>
      </c>
      <c r="AA4934" s="85" t="s">
        <v>2132</v>
      </c>
      <c r="AB4934" s="85"/>
      <c r="AE4934" s="691" t="s">
        <v>1250</v>
      </c>
      <c r="AF4934" s="567">
        <v>1</v>
      </c>
      <c r="AG4934" s="567"/>
      <c r="AH4934" s="153" t="s">
        <v>1485</v>
      </c>
      <c r="AI4934" s="155"/>
    </row>
    <row r="4935" spans="1:35" s="82" customFormat="1" x14ac:dyDescent="0.2">
      <c r="A4935" s="155" t="s">
        <v>1503</v>
      </c>
      <c r="B4935" s="81">
        <v>20220411</v>
      </c>
      <c r="C4935" s="280" t="s">
        <v>67</v>
      </c>
      <c r="D4935" s="126">
        <v>6</v>
      </c>
      <c r="E4935" s="126">
        <v>5</v>
      </c>
      <c r="F4935" s="126"/>
      <c r="G4935" s="126"/>
      <c r="H4935" s="280" t="s">
        <v>10</v>
      </c>
      <c r="I4935" s="126">
        <v>1056</v>
      </c>
      <c r="J4935" s="126">
        <v>0</v>
      </c>
      <c r="K4935" s="82">
        <v>10</v>
      </c>
      <c r="L4935" s="156">
        <v>1</v>
      </c>
      <c r="M4935" s="82">
        <v>0</v>
      </c>
      <c r="N4935" s="83">
        <v>1</v>
      </c>
      <c r="O4935" s="82" t="str">
        <f>Cal_051922a!$E$2</f>
        <v>Cal_051922a</v>
      </c>
      <c r="P4935" s="158">
        <f>Cal_051922a!$Q$3</f>
        <v>1.8382409380942635</v>
      </c>
      <c r="Q4935" s="158">
        <f>Cal_051922a!$R$3</f>
        <v>0.56187208580813652</v>
      </c>
      <c r="R4935" s="84">
        <v>302</v>
      </c>
      <c r="S4935" s="84">
        <v>193.3</v>
      </c>
      <c r="T4935" s="158">
        <f>AVERAGE(0.785,0.631,0.639,0.618,0.585,0.462)</f>
        <v>0.62</v>
      </c>
      <c r="U4935" s="125">
        <f t="shared" si="1517"/>
        <v>301.38</v>
      </c>
      <c r="V4935" s="125">
        <f t="shared" si="1518"/>
        <v>192.68</v>
      </c>
      <c r="W4935" s="459">
        <f t="shared" si="1519"/>
        <v>1.2683428034242832</v>
      </c>
      <c r="X4935" s="459">
        <f t="shared" si="1520"/>
        <v>0.61622865608156685</v>
      </c>
      <c r="Y4935" s="82">
        <v>20220519</v>
      </c>
      <c r="Z4935" s="85" t="s">
        <v>2131</v>
      </c>
      <c r="AA4935" s="85" t="s">
        <v>2132</v>
      </c>
      <c r="AB4935" s="85"/>
      <c r="AE4935" s="691" t="s">
        <v>1250</v>
      </c>
      <c r="AF4935" s="567">
        <v>1</v>
      </c>
      <c r="AG4935" s="567"/>
      <c r="AH4935" s="153" t="s">
        <v>1065</v>
      </c>
      <c r="AI4935" s="155"/>
    </row>
    <row r="4936" spans="1:35" s="82" customFormat="1" x14ac:dyDescent="0.2">
      <c r="A4936" s="155" t="s">
        <v>1503</v>
      </c>
      <c r="B4936" s="81">
        <v>20220411</v>
      </c>
      <c r="C4936" s="280" t="s">
        <v>67</v>
      </c>
      <c r="D4936" s="126">
        <v>6</v>
      </c>
      <c r="E4936" s="126">
        <v>6</v>
      </c>
      <c r="F4936" s="126"/>
      <c r="G4936" s="126"/>
      <c r="H4936" s="280" t="s">
        <v>10</v>
      </c>
      <c r="I4936" s="126">
        <v>1056</v>
      </c>
      <c r="J4936" s="126">
        <v>0</v>
      </c>
      <c r="K4936" s="82">
        <v>10</v>
      </c>
      <c r="L4936" s="156">
        <v>1</v>
      </c>
      <c r="M4936" s="82">
        <v>0</v>
      </c>
      <c r="N4936" s="83">
        <v>1</v>
      </c>
      <c r="O4936" s="82" t="str">
        <f>Cal_051922a!$E$2</f>
        <v>Cal_051922a</v>
      </c>
      <c r="P4936" s="158">
        <f>Cal_051922a!$Q$3</f>
        <v>1.8382409380942635</v>
      </c>
      <c r="Q4936" s="158">
        <f>Cal_051922a!$R$3</f>
        <v>0.56187208580813652</v>
      </c>
      <c r="R4936" s="84">
        <v>299.3</v>
      </c>
      <c r="S4936" s="84">
        <v>191.3</v>
      </c>
      <c r="T4936" s="158">
        <f>AVERAGE(0.785,0.631,0.639,0.618,0.585,0.462)</f>
        <v>0.62</v>
      </c>
      <c r="U4936" s="125">
        <f t="shared" si="1517"/>
        <v>298.68</v>
      </c>
      <c r="V4936" s="125">
        <f t="shared" si="1518"/>
        <v>190.68</v>
      </c>
      <c r="W4936" s="459">
        <f t="shared" si="1519"/>
        <v>1.2601750024822684</v>
      </c>
      <c r="X4936" s="459">
        <f t="shared" si="1520"/>
        <v>0.60483478524129131</v>
      </c>
      <c r="Y4936" s="82">
        <v>20220519</v>
      </c>
      <c r="Z4936" s="85" t="s">
        <v>2131</v>
      </c>
      <c r="AA4936" s="85" t="s">
        <v>2132</v>
      </c>
      <c r="AB4936" s="85"/>
      <c r="AE4936" s="691" t="s">
        <v>1250</v>
      </c>
      <c r="AF4936" s="567">
        <v>1</v>
      </c>
      <c r="AG4936" s="567"/>
      <c r="AH4936" s="153" t="s">
        <v>1486</v>
      </c>
      <c r="AI4936" s="155"/>
    </row>
    <row r="4937" spans="1:35" s="82" customFormat="1" x14ac:dyDescent="0.2">
      <c r="A4937" s="155" t="s">
        <v>1503</v>
      </c>
      <c r="B4937" s="81">
        <v>20220411</v>
      </c>
      <c r="C4937" s="280" t="s">
        <v>67</v>
      </c>
      <c r="D4937" s="126">
        <v>6</v>
      </c>
      <c r="E4937" s="126">
        <v>7</v>
      </c>
      <c r="F4937" s="126"/>
      <c r="G4937" s="126"/>
      <c r="H4937" s="280" t="s">
        <v>10</v>
      </c>
      <c r="I4937" s="126">
        <v>1056</v>
      </c>
      <c r="J4937" s="126">
        <v>0</v>
      </c>
      <c r="K4937" s="82">
        <v>10</v>
      </c>
      <c r="L4937" s="156">
        <v>1</v>
      </c>
      <c r="M4937" s="82">
        <v>0</v>
      </c>
      <c r="N4937" s="83">
        <v>1</v>
      </c>
      <c r="O4937" s="82" t="str">
        <f>Cal_051922a!$E$2</f>
        <v>Cal_051922a</v>
      </c>
      <c r="P4937" s="158">
        <f>Cal_051922a!$Q$3</f>
        <v>1.8382409380942635</v>
      </c>
      <c r="Q4937" s="158">
        <f>Cal_051922a!$R$3</f>
        <v>0.56187208580813652</v>
      </c>
      <c r="R4937" s="84">
        <v>283.2</v>
      </c>
      <c r="S4937" s="84">
        <v>181.3</v>
      </c>
      <c r="T4937" s="158">
        <f>AVERAGE(0.785,0.631,0.639,0.618,0.585,0.462)</f>
        <v>0.62</v>
      </c>
      <c r="U4937" s="125">
        <f t="shared" si="1517"/>
        <v>282.58</v>
      </c>
      <c r="V4937" s="125">
        <f t="shared" si="1518"/>
        <v>180.68</v>
      </c>
      <c r="W4937" s="459">
        <f t="shared" si="1519"/>
        <v>1.1889984514161402</v>
      </c>
      <c r="X4937" s="459">
        <f t="shared" si="1520"/>
        <v>0.57820297739596782</v>
      </c>
      <c r="Y4937" s="82">
        <v>20220519</v>
      </c>
      <c r="Z4937" s="85" t="s">
        <v>2131</v>
      </c>
      <c r="AA4937" s="85" t="s">
        <v>2132</v>
      </c>
      <c r="AB4937" s="85"/>
      <c r="AE4937" s="691" t="s">
        <v>1250</v>
      </c>
      <c r="AF4937" s="567">
        <v>1</v>
      </c>
      <c r="AG4937" s="567"/>
      <c r="AH4937" s="153" t="s">
        <v>1487</v>
      </c>
      <c r="AI4937" s="155"/>
    </row>
    <row r="4938" spans="1:35" s="82" customFormat="1" x14ac:dyDescent="0.2">
      <c r="A4938" s="155" t="s">
        <v>1503</v>
      </c>
      <c r="B4938" s="81">
        <v>20220411</v>
      </c>
      <c r="C4938" s="280" t="s">
        <v>67</v>
      </c>
      <c r="D4938" s="126">
        <v>6</v>
      </c>
      <c r="E4938" s="126">
        <v>8</v>
      </c>
      <c r="F4938" s="126"/>
      <c r="G4938" s="126"/>
      <c r="H4938" s="280" t="s">
        <v>10</v>
      </c>
      <c r="I4938" s="126">
        <v>1057</v>
      </c>
      <c r="J4938" s="126">
        <v>0</v>
      </c>
      <c r="K4938" s="82">
        <v>10</v>
      </c>
      <c r="L4938" s="156">
        <v>1</v>
      </c>
      <c r="M4938" s="82">
        <v>0</v>
      </c>
      <c r="N4938" s="83">
        <v>1</v>
      </c>
      <c r="O4938" s="82" t="str">
        <f>Cal_051922a!$E$2</f>
        <v>Cal_051922a</v>
      </c>
      <c r="P4938" s="158">
        <f>Cal_051922a!$Q$3</f>
        <v>1.8382409380942635</v>
      </c>
      <c r="Q4938" s="158">
        <f>Cal_051922a!$R$3</f>
        <v>0.56187208580813652</v>
      </c>
      <c r="R4938" s="84">
        <v>312.10000000000002</v>
      </c>
      <c r="S4938" s="84">
        <v>199.7</v>
      </c>
      <c r="T4938" s="158">
        <f>AVERAGE(0.785,0.631,0.639,0.618,0.585,0.462)</f>
        <v>0.62</v>
      </c>
      <c r="U4938" s="125">
        <f t="shared" si="1517"/>
        <v>311.48</v>
      </c>
      <c r="V4938" s="125">
        <f t="shared" si="1518"/>
        <v>199.07999999999998</v>
      </c>
      <c r="W4938" s="459">
        <f t="shared" si="1519"/>
        <v>1.3102746751343026</v>
      </c>
      <c r="X4938" s="459">
        <f t="shared" si="1520"/>
        <v>0.63505196869246461</v>
      </c>
      <c r="Y4938" s="82">
        <v>20220519</v>
      </c>
      <c r="Z4938" s="85" t="s">
        <v>2131</v>
      </c>
      <c r="AA4938" s="85" t="s">
        <v>2132</v>
      </c>
      <c r="AB4938" s="85"/>
      <c r="AE4938" s="691" t="s">
        <v>1250</v>
      </c>
      <c r="AF4938" s="567">
        <v>1</v>
      </c>
      <c r="AG4938" s="567"/>
      <c r="AH4938" s="153" t="s">
        <v>1506</v>
      </c>
      <c r="AI4938" s="155"/>
    </row>
    <row r="4939" spans="1:35" x14ac:dyDescent="0.2">
      <c r="A4939" t="s">
        <v>1503</v>
      </c>
      <c r="B4939" s="45">
        <v>20220412</v>
      </c>
      <c r="C4939" s="142"/>
      <c r="D4939" s="107">
        <v>7</v>
      </c>
      <c r="E4939" s="107">
        <v>4</v>
      </c>
      <c r="H4939" s="142" t="s">
        <v>10</v>
      </c>
      <c r="I4939" s="107">
        <v>1057</v>
      </c>
      <c r="J4939" s="107">
        <v>0</v>
      </c>
      <c r="K4939" s="43">
        <v>10</v>
      </c>
      <c r="L4939" s="111">
        <v>1</v>
      </c>
      <c r="M4939" s="43">
        <v>0</v>
      </c>
      <c r="N4939" s="49">
        <v>1</v>
      </c>
      <c r="O4939" s="43" t="str">
        <f>Cal_051922a!$E$2</f>
        <v>Cal_051922a</v>
      </c>
      <c r="P4939" s="50">
        <f>Cal_051922a!$Q$3</f>
        <v>1.8382409380942635</v>
      </c>
      <c r="Q4939" s="50">
        <f>Cal_051922a!$R$3</f>
        <v>0.56187208580813652</v>
      </c>
      <c r="R4939" s="46">
        <v>351.6</v>
      </c>
      <c r="S4939" s="46">
        <v>222.6</v>
      </c>
      <c r="T4939" s="178">
        <f t="shared" ref="T4939:T4941" si="1540">AVERAGE(0.785,0.631,0.639,0.618,0.585,0.462)</f>
        <v>0.62</v>
      </c>
      <c r="U4939" s="79">
        <f t="shared" si="1517"/>
        <v>350.98</v>
      </c>
      <c r="V4939" s="79">
        <f t="shared" si="1518"/>
        <v>221.98</v>
      </c>
      <c r="W4939" s="465">
        <f t="shared" si="1519"/>
        <v>1.5037849919245996</v>
      </c>
      <c r="X4939" s="465">
        <f t="shared" si="1520"/>
        <v>0.66531089112073816</v>
      </c>
      <c r="Y4939" s="47">
        <v>20220519</v>
      </c>
      <c r="Z4939" s="847" t="s">
        <v>2131</v>
      </c>
      <c r="AA4939" s="837" t="s">
        <v>2132</v>
      </c>
      <c r="AE4939" s="689" t="s">
        <v>1250</v>
      </c>
      <c r="AF4939" s="130">
        <v>1</v>
      </c>
      <c r="AH4939" s="152" t="s">
        <v>1510</v>
      </c>
    </row>
    <row r="4940" spans="1:35" x14ac:dyDescent="0.2">
      <c r="A4940" t="s">
        <v>1503</v>
      </c>
      <c r="B4940" s="45">
        <v>20220412</v>
      </c>
      <c r="C4940" s="142"/>
      <c r="D4940" s="107">
        <v>7</v>
      </c>
      <c r="E4940" s="107">
        <v>5</v>
      </c>
      <c r="H4940" s="142" t="s">
        <v>10</v>
      </c>
      <c r="I4940" s="107">
        <v>1056</v>
      </c>
      <c r="J4940" s="107">
        <v>0</v>
      </c>
      <c r="K4940" s="43">
        <v>10</v>
      </c>
      <c r="L4940" s="111">
        <v>1</v>
      </c>
      <c r="M4940" s="43">
        <v>0</v>
      </c>
      <c r="N4940" s="49">
        <v>1</v>
      </c>
      <c r="O4940" s="43" t="str">
        <f>Cal_051922a!$E$2</f>
        <v>Cal_051922a</v>
      </c>
      <c r="P4940" s="50">
        <f>Cal_051922a!$Q$3</f>
        <v>1.8382409380942635</v>
      </c>
      <c r="Q4940" s="50">
        <f>Cal_051922a!$R$3</f>
        <v>0.56187208580813652</v>
      </c>
      <c r="R4940" s="46">
        <v>377.2</v>
      </c>
      <c r="S4940" s="46">
        <v>239.6</v>
      </c>
      <c r="T4940" s="178">
        <f t="shared" si="1540"/>
        <v>0.62</v>
      </c>
      <c r="U4940" s="79">
        <f t="shared" si="1517"/>
        <v>376.58</v>
      </c>
      <c r="V4940" s="79">
        <f t="shared" si="1518"/>
        <v>238.98</v>
      </c>
      <c r="W4940" s="465">
        <f t="shared" si="1519"/>
        <v>1.6055562994588903</v>
      </c>
      <c r="X4940" s="465">
        <f t="shared" si="1520"/>
        <v>0.73186786180698071</v>
      </c>
      <c r="Y4940" s="47">
        <v>20220519</v>
      </c>
      <c r="Z4940" s="847" t="s">
        <v>2131</v>
      </c>
      <c r="AA4940" s="837" t="s">
        <v>2132</v>
      </c>
      <c r="AE4940" s="689" t="s">
        <v>1250</v>
      </c>
      <c r="AF4940" s="130">
        <v>3</v>
      </c>
      <c r="AH4940" s="152" t="s">
        <v>2307</v>
      </c>
    </row>
    <row r="4941" spans="1:35" x14ac:dyDescent="0.2">
      <c r="A4941" t="s">
        <v>1503</v>
      </c>
      <c r="B4941" s="45">
        <v>20220412</v>
      </c>
      <c r="C4941" s="142"/>
      <c r="D4941" s="107">
        <v>7</v>
      </c>
      <c r="E4941" s="107">
        <v>5</v>
      </c>
      <c r="H4941" s="142" t="s">
        <v>11</v>
      </c>
      <c r="I4941" s="107">
        <v>1056</v>
      </c>
      <c r="J4941" s="107">
        <v>0</v>
      </c>
      <c r="K4941" s="43">
        <v>10</v>
      </c>
      <c r="L4941" s="111">
        <v>1</v>
      </c>
      <c r="M4941" s="43">
        <v>0</v>
      </c>
      <c r="N4941" s="49">
        <v>1</v>
      </c>
      <c r="O4941" s="43" t="str">
        <f>Cal_051922a!$E$2</f>
        <v>Cal_051922a</v>
      </c>
      <c r="P4941" s="50">
        <f>Cal_051922a!$Q$3</f>
        <v>1.8382409380942635</v>
      </c>
      <c r="Q4941" s="50">
        <f>Cal_051922a!$R$3</f>
        <v>0.56187208580813652</v>
      </c>
      <c r="R4941" s="46">
        <v>405.8</v>
      </c>
      <c r="S4941" s="46">
        <v>253.1</v>
      </c>
      <c r="T4941" s="178">
        <f t="shared" si="1540"/>
        <v>0.62</v>
      </c>
      <c r="U4941" s="79">
        <f t="shared" si="1517"/>
        <v>405.18</v>
      </c>
      <c r="V4941" s="79">
        <f t="shared" si="1518"/>
        <v>252.48</v>
      </c>
      <c r="W4941" s="465">
        <f t="shared" si="1519"/>
        <v>1.7817474340652077</v>
      </c>
      <c r="X4941" s="465">
        <f t="shared" si="1520"/>
        <v>0.68771801173112301</v>
      </c>
      <c r="Y4941" s="47">
        <v>20220519</v>
      </c>
      <c r="Z4941" s="847" t="s">
        <v>2131</v>
      </c>
      <c r="AA4941" s="837" t="s">
        <v>2132</v>
      </c>
      <c r="AE4941" s="689" t="s">
        <v>1250</v>
      </c>
      <c r="AF4941" s="130">
        <v>3</v>
      </c>
      <c r="AH4941" s="152" t="s">
        <v>2308</v>
      </c>
    </row>
    <row r="4942" spans="1:35" s="82" customFormat="1" x14ac:dyDescent="0.2">
      <c r="A4942" s="155" t="s">
        <v>1503</v>
      </c>
      <c r="B4942" s="81">
        <v>20220413</v>
      </c>
      <c r="C4942" s="280"/>
      <c r="D4942" s="126">
        <v>8</v>
      </c>
      <c r="E4942" s="126">
        <v>4</v>
      </c>
      <c r="F4942" s="126"/>
      <c r="G4942" s="126"/>
      <c r="H4942" s="280" t="s">
        <v>10</v>
      </c>
      <c r="I4942" s="126">
        <v>1057</v>
      </c>
      <c r="J4942" s="126">
        <v>0</v>
      </c>
      <c r="K4942" s="82">
        <v>10</v>
      </c>
      <c r="L4942" s="156">
        <v>1</v>
      </c>
      <c r="M4942" s="82">
        <v>0</v>
      </c>
      <c r="N4942" s="83">
        <v>1</v>
      </c>
      <c r="O4942" s="82" t="str">
        <f>Cal_051922a!$E$2</f>
        <v>Cal_051922a</v>
      </c>
      <c r="P4942" s="158">
        <f>Cal_051922a!$Q$3</f>
        <v>1.8382409380942635</v>
      </c>
      <c r="Q4942" s="158">
        <f>Cal_051922a!$R$3</f>
        <v>0.56187208580813652</v>
      </c>
      <c r="R4942" s="84">
        <v>310.39999999999998</v>
      </c>
      <c r="S4942" s="84">
        <v>196.9</v>
      </c>
      <c r="T4942" s="158">
        <f>AVERAGE(0.785,0.631,0.639,0.618,0.585,0.462)</f>
        <v>0.62</v>
      </c>
      <c r="U4942" s="125">
        <f t="shared" si="1517"/>
        <v>309.77999999999997</v>
      </c>
      <c r="V4942" s="125">
        <f t="shared" si="1518"/>
        <v>196.28</v>
      </c>
      <c r="W4942" s="459">
        <f t="shared" si="1519"/>
        <v>1.3230976479336587</v>
      </c>
      <c r="X4942" s="459">
        <f t="shared" si="1520"/>
        <v>0.59486856489695172</v>
      </c>
      <c r="Y4942" s="82">
        <v>20220519</v>
      </c>
      <c r="Z4942" s="85" t="s">
        <v>2131</v>
      </c>
      <c r="AA4942" s="85" t="s">
        <v>2132</v>
      </c>
      <c r="AB4942" s="85"/>
      <c r="AE4942" s="691" t="s">
        <v>1250</v>
      </c>
      <c r="AF4942" s="567">
        <v>1</v>
      </c>
      <c r="AG4942" s="567"/>
      <c r="AH4942" s="153" t="s">
        <v>1507</v>
      </c>
      <c r="AI4942" s="155"/>
    </row>
    <row r="4943" spans="1:35" s="82" customFormat="1" x14ac:dyDescent="0.2">
      <c r="A4943" s="155" t="s">
        <v>1503</v>
      </c>
      <c r="B4943" s="81">
        <v>20220413</v>
      </c>
      <c r="C4943" s="280"/>
      <c r="D4943" s="126">
        <v>8</v>
      </c>
      <c r="E4943" s="126">
        <v>5</v>
      </c>
      <c r="F4943" s="126"/>
      <c r="G4943" s="126"/>
      <c r="H4943" s="280" t="s">
        <v>10</v>
      </c>
      <c r="I4943" s="126">
        <v>1056</v>
      </c>
      <c r="J4943" s="126">
        <v>0</v>
      </c>
      <c r="K4943" s="82">
        <v>15</v>
      </c>
      <c r="L4943" s="156">
        <v>1</v>
      </c>
      <c r="M4943" s="82">
        <v>0</v>
      </c>
      <c r="N4943" s="83">
        <v>1</v>
      </c>
      <c r="O4943" s="82" t="str">
        <f>Cal_051922a!$E$2</f>
        <v>Cal_051922a</v>
      </c>
      <c r="P4943" s="158">
        <f>Cal_051922a!$Q$3</f>
        <v>1.8382409380942635</v>
      </c>
      <c r="Q4943" s="158">
        <f>Cal_051922a!$R$3</f>
        <v>0.56187208580813652</v>
      </c>
      <c r="R4943" s="84">
        <v>384.7</v>
      </c>
      <c r="S4943" s="84">
        <v>244.9</v>
      </c>
      <c r="T4943" s="158">
        <f>AVERAGE(0.785,0.631,0.639,0.618,0.585,0.462)</f>
        <v>0.62</v>
      </c>
      <c r="U4943" s="125">
        <f t="shared" si="1517"/>
        <v>384.08</v>
      </c>
      <c r="V4943" s="125">
        <f t="shared" si="1518"/>
        <v>244.28</v>
      </c>
      <c r="W4943" s="459">
        <f t="shared" si="1519"/>
        <v>2.446839796486405</v>
      </c>
      <c r="X4943" s="459">
        <f t="shared" si="1520"/>
        <v>1.1370540907470066</v>
      </c>
      <c r="Y4943" s="82">
        <v>20220519</v>
      </c>
      <c r="Z4943" s="85" t="s">
        <v>2131</v>
      </c>
      <c r="AA4943" s="85" t="s">
        <v>2132</v>
      </c>
      <c r="AB4943" s="85"/>
      <c r="AE4943" s="691" t="s">
        <v>1250</v>
      </c>
      <c r="AF4943" s="567">
        <v>1</v>
      </c>
      <c r="AG4943" s="567"/>
      <c r="AH4943" s="153" t="s">
        <v>1508</v>
      </c>
      <c r="AI4943" s="155"/>
    </row>
    <row r="4944" spans="1:35" s="82" customFormat="1" x14ac:dyDescent="0.2">
      <c r="A4944" s="155" t="s">
        <v>1503</v>
      </c>
      <c r="B4944" s="81">
        <v>20220413</v>
      </c>
      <c r="C4944" s="280"/>
      <c r="D4944" s="126">
        <v>8</v>
      </c>
      <c r="E4944" s="126">
        <v>5</v>
      </c>
      <c r="F4944" s="126"/>
      <c r="G4944" s="126"/>
      <c r="H4944" s="280" t="s">
        <v>11</v>
      </c>
      <c r="I4944" s="126">
        <v>1056</v>
      </c>
      <c r="J4944" s="126">
        <v>0</v>
      </c>
      <c r="K4944" s="82">
        <v>15</v>
      </c>
      <c r="L4944" s="156">
        <v>1</v>
      </c>
      <c r="M4944" s="82">
        <v>0</v>
      </c>
      <c r="N4944" s="83">
        <v>1</v>
      </c>
      <c r="O4944" s="82" t="str">
        <f>Cal_051922a!$E$2</f>
        <v>Cal_051922a</v>
      </c>
      <c r="P4944" s="158">
        <f>Cal_051922a!$Q$3</f>
        <v>1.8382409380942635</v>
      </c>
      <c r="Q4944" s="158">
        <f>Cal_051922a!$R$3</f>
        <v>0.56187208580813652</v>
      </c>
      <c r="R4944" s="84">
        <v>375.5</v>
      </c>
      <c r="S4944" s="84">
        <v>236.8</v>
      </c>
      <c r="T4944" s="158">
        <f>AVERAGE(0.785,0.631,0.639,0.618,0.585,0.462)</f>
        <v>0.62</v>
      </c>
      <c r="U4944" s="125">
        <f t="shared" si="1517"/>
        <v>374.88</v>
      </c>
      <c r="V4944" s="125">
        <f t="shared" si="1518"/>
        <v>236.18</v>
      </c>
      <c r="W4944" s="459">
        <f t="shared" si="1519"/>
        <v>2.4275871228373704</v>
      </c>
      <c r="X4944" s="459">
        <f t="shared" si="1520"/>
        <v>1.0374696083186274</v>
      </c>
      <c r="Y4944" s="82">
        <v>20220519</v>
      </c>
      <c r="Z4944" s="85" t="s">
        <v>2131</v>
      </c>
      <c r="AA4944" s="85" t="s">
        <v>2132</v>
      </c>
      <c r="AB4944" s="85"/>
      <c r="AE4944" s="691" t="s">
        <v>1250</v>
      </c>
      <c r="AF4944" s="567">
        <v>1</v>
      </c>
      <c r="AG4944" s="567"/>
      <c r="AH4944" s="153" t="s">
        <v>1509</v>
      </c>
      <c r="AI4944" s="155"/>
    </row>
    <row r="4945" spans="1:35" ht="15" x14ac:dyDescent="0.25">
      <c r="A4945" t="s">
        <v>1503</v>
      </c>
      <c r="B4945" s="45">
        <v>20220416</v>
      </c>
      <c r="C4945" s="142"/>
      <c r="D4945" s="107">
        <v>19</v>
      </c>
      <c r="E4945" s="107">
        <v>3</v>
      </c>
      <c r="H4945" s="142" t="s">
        <v>10</v>
      </c>
      <c r="I4945" s="107">
        <v>1057</v>
      </c>
      <c r="J4945" s="107">
        <v>0</v>
      </c>
      <c r="K4945" s="47">
        <v>15</v>
      </c>
      <c r="L4945" s="835">
        <v>1</v>
      </c>
      <c r="M4945" s="47">
        <v>0</v>
      </c>
      <c r="N4945" s="836">
        <f>1/3</f>
        <v>0.33333333333333331</v>
      </c>
      <c r="O4945" s="47" t="str">
        <f>Cal_051922a!$E$2</f>
        <v>Cal_051922a</v>
      </c>
      <c r="P4945" s="178">
        <f>Cal_051922a!$Q$3</f>
        <v>1.8382409380942635</v>
      </c>
      <c r="Q4945" s="178">
        <f>Cal_051922a!$R$3</f>
        <v>0.56187208580813652</v>
      </c>
      <c r="R4945" s="46">
        <v>163.19999999999999</v>
      </c>
      <c r="S4945" s="46">
        <v>99.22</v>
      </c>
      <c r="T4945" s="178">
        <f t="shared" ref="T4945:T4947" si="1541">AVERAGE(0.785,0.631,0.639,0.618,0.585,0.462)</f>
        <v>0.62</v>
      </c>
      <c r="U4945" s="79">
        <f t="shared" si="1517"/>
        <v>162.57999999999998</v>
      </c>
      <c r="V4945" s="79">
        <f t="shared" si="1518"/>
        <v>98.6</v>
      </c>
      <c r="W4945" s="890">
        <f t="shared" si="1519"/>
        <v>3.3562382715117165</v>
      </c>
      <c r="X4945" s="890">
        <f t="shared" si="1520"/>
        <v>0.97941288312931596</v>
      </c>
      <c r="Y4945" s="891">
        <v>20220519</v>
      </c>
      <c r="Z4945" s="847" t="s">
        <v>2131</v>
      </c>
      <c r="AA4945" s="837" t="s">
        <v>2132</v>
      </c>
      <c r="AE4945" s="689" t="s">
        <v>1250</v>
      </c>
      <c r="AF4945" s="130">
        <v>1</v>
      </c>
      <c r="AH4945" s="152" t="s">
        <v>1511</v>
      </c>
    </row>
    <row r="4946" spans="1:35" ht="15" x14ac:dyDescent="0.25">
      <c r="A4946" t="s">
        <v>1503</v>
      </c>
      <c r="B4946" s="45">
        <v>20220416</v>
      </c>
      <c r="C4946" s="142"/>
      <c r="D4946" s="107">
        <v>19</v>
      </c>
      <c r="E4946" s="107">
        <v>4</v>
      </c>
      <c r="H4946" s="142" t="s">
        <v>10</v>
      </c>
      <c r="I4946" s="107">
        <v>1056</v>
      </c>
      <c r="J4946" s="107">
        <v>0</v>
      </c>
      <c r="K4946" s="47">
        <v>15</v>
      </c>
      <c r="L4946" s="835">
        <v>1</v>
      </c>
      <c r="M4946" s="47">
        <v>0</v>
      </c>
      <c r="N4946" s="836">
        <f>1/3</f>
        <v>0.33333333333333331</v>
      </c>
      <c r="O4946" s="47" t="str">
        <f>Cal_051922a!$E$2</f>
        <v>Cal_051922a</v>
      </c>
      <c r="P4946" s="178">
        <f>Cal_051922a!$Q$3</f>
        <v>1.8382409380942635</v>
      </c>
      <c r="Q4946" s="178">
        <f>Cal_051922a!$R$3</f>
        <v>0.56187208580813652</v>
      </c>
      <c r="R4946" s="46">
        <v>184.9</v>
      </c>
      <c r="S4946" s="46">
        <v>113.2</v>
      </c>
      <c r="T4946" s="178">
        <f t="shared" si="1541"/>
        <v>0.62</v>
      </c>
      <c r="U4946" s="79">
        <f t="shared" si="1517"/>
        <v>184.28</v>
      </c>
      <c r="V4946" s="79">
        <f t="shared" si="1518"/>
        <v>112.58</v>
      </c>
      <c r="W4946" s="890">
        <f t="shared" si="1519"/>
        <v>3.7647728199157786</v>
      </c>
      <c r="X4946" s="890">
        <f t="shared" si="1520"/>
        <v>1.1902964508972735</v>
      </c>
      <c r="Y4946" s="891">
        <v>20220519</v>
      </c>
      <c r="Z4946" s="847" t="s">
        <v>2131</v>
      </c>
      <c r="AA4946" s="837" t="s">
        <v>2132</v>
      </c>
      <c r="AE4946" s="689" t="s">
        <v>1250</v>
      </c>
      <c r="AF4946" s="130">
        <v>3</v>
      </c>
      <c r="AH4946" s="152" t="s">
        <v>2309</v>
      </c>
    </row>
    <row r="4947" spans="1:35" ht="15" x14ac:dyDescent="0.25">
      <c r="A4947" t="s">
        <v>1503</v>
      </c>
      <c r="B4947" s="45">
        <v>20220416</v>
      </c>
      <c r="C4947" s="142"/>
      <c r="D4947" s="107">
        <v>19</v>
      </c>
      <c r="E4947" s="107">
        <v>4</v>
      </c>
      <c r="H4947" s="142" t="s">
        <v>11</v>
      </c>
      <c r="I4947" s="107">
        <v>1056</v>
      </c>
      <c r="J4947" s="107">
        <v>0</v>
      </c>
      <c r="K4947" s="43">
        <v>15</v>
      </c>
      <c r="L4947" s="111">
        <v>1</v>
      </c>
      <c r="M4947" s="43">
        <v>0</v>
      </c>
      <c r="N4947" s="49">
        <v>1</v>
      </c>
      <c r="O4947" s="43" t="str">
        <f>Cal_051922a!$E$2</f>
        <v>Cal_051922a</v>
      </c>
      <c r="P4947" s="50">
        <f>Cal_051922a!$Q$3</f>
        <v>1.8382409380942635</v>
      </c>
      <c r="Q4947" s="50">
        <f>Cal_051922a!$R$3</f>
        <v>0.56187208580813652</v>
      </c>
      <c r="R4947" s="46">
        <v>346</v>
      </c>
      <c r="S4947" s="46">
        <v>211.9</v>
      </c>
      <c r="T4947" s="178">
        <f t="shared" si="1541"/>
        <v>0.62</v>
      </c>
      <c r="U4947" s="79">
        <f t="shared" si="1517"/>
        <v>345.38</v>
      </c>
      <c r="V4947" s="79">
        <f t="shared" si="1518"/>
        <v>211.28</v>
      </c>
      <c r="W4947" s="890">
        <f t="shared" si="1519"/>
        <v>2.347075942123225</v>
      </c>
      <c r="X4947" s="890">
        <f t="shared" si="1520"/>
        <v>0.7526665684985</v>
      </c>
      <c r="Y4947" s="891">
        <v>20220519</v>
      </c>
      <c r="Z4947" s="847" t="s">
        <v>2131</v>
      </c>
      <c r="AA4947" s="837" t="s">
        <v>2132</v>
      </c>
      <c r="AE4947" s="689" t="s">
        <v>1250</v>
      </c>
      <c r="AF4947" s="130">
        <v>3</v>
      </c>
      <c r="AH4947" s="152" t="s">
        <v>2310</v>
      </c>
    </row>
    <row r="4948" spans="1:35" s="82" customFormat="1" x14ac:dyDescent="0.2">
      <c r="A4948" s="155" t="s">
        <v>1503</v>
      </c>
      <c r="B4948" s="81">
        <v>20220416</v>
      </c>
      <c r="C4948" s="280"/>
      <c r="D4948" s="126">
        <v>20</v>
      </c>
      <c r="E4948" s="126">
        <v>3</v>
      </c>
      <c r="F4948" s="126"/>
      <c r="G4948" s="126"/>
      <c r="H4948" s="280" t="s">
        <v>10</v>
      </c>
      <c r="I4948" s="126">
        <v>1056</v>
      </c>
      <c r="J4948" s="126">
        <v>0</v>
      </c>
      <c r="K4948" s="82">
        <v>15</v>
      </c>
      <c r="L4948" s="156">
        <v>1</v>
      </c>
      <c r="M4948" s="82">
        <v>0</v>
      </c>
      <c r="N4948" s="83">
        <v>1</v>
      </c>
      <c r="O4948" s="82" t="str">
        <f>Cal_051922a!$E$2</f>
        <v>Cal_051922a</v>
      </c>
      <c r="P4948" s="158">
        <f>Cal_051922a!$Q$3</f>
        <v>1.8382409380942635</v>
      </c>
      <c r="Q4948" s="158">
        <f>Cal_051922a!$R$3</f>
        <v>0.56187208580813652</v>
      </c>
      <c r="R4948" s="84">
        <v>309.60000000000002</v>
      </c>
      <c r="S4948" s="84">
        <v>196.8</v>
      </c>
      <c r="T4948" s="158">
        <f>AVERAGE(0.785,0.631,0.639,0.618,0.585,0.462)</f>
        <v>0.62</v>
      </c>
      <c r="U4948" s="125">
        <f t="shared" si="1517"/>
        <v>308.98</v>
      </c>
      <c r="V4948" s="125">
        <f t="shared" si="1518"/>
        <v>196.18</v>
      </c>
      <c r="W4948" s="459">
        <f t="shared" si="1519"/>
        <v>1.9742741705555547</v>
      </c>
      <c r="X4948" s="459">
        <f t="shared" si="1520"/>
        <v>0.90393240713173251</v>
      </c>
      <c r="Y4948" s="82">
        <v>20220519</v>
      </c>
      <c r="Z4948" s="85" t="s">
        <v>2131</v>
      </c>
      <c r="AA4948" s="85" t="s">
        <v>2132</v>
      </c>
      <c r="AB4948" s="85"/>
      <c r="AE4948" s="691" t="s">
        <v>1250</v>
      </c>
      <c r="AF4948" s="567">
        <v>1</v>
      </c>
      <c r="AG4948" s="567"/>
      <c r="AH4948" s="153" t="s">
        <v>1512</v>
      </c>
      <c r="AI4948" s="155"/>
    </row>
    <row r="4949" spans="1:35" s="258" customFormat="1" ht="13.5" thickBot="1" x14ac:dyDescent="0.25">
      <c r="A4949" s="408" t="s">
        <v>1503</v>
      </c>
      <c r="B4949" s="272">
        <v>20220416</v>
      </c>
      <c r="C4949" s="284"/>
      <c r="D4949" s="273">
        <v>20</v>
      </c>
      <c r="E4949" s="273">
        <v>4</v>
      </c>
      <c r="F4949" s="273"/>
      <c r="G4949" s="273"/>
      <c r="H4949" s="284" t="s">
        <v>10</v>
      </c>
      <c r="I4949" s="273">
        <v>1057</v>
      </c>
      <c r="J4949" s="273">
        <v>0</v>
      </c>
      <c r="K4949" s="82">
        <v>15</v>
      </c>
      <c r="L4949" s="156">
        <v>1</v>
      </c>
      <c r="M4949" s="82">
        <v>0</v>
      </c>
      <c r="N4949" s="83">
        <v>1</v>
      </c>
      <c r="O4949" s="82" t="str">
        <f>Cal_051922a!$E$2</f>
        <v>Cal_051922a</v>
      </c>
      <c r="P4949" s="158">
        <f>Cal_051922a!$Q$3</f>
        <v>1.8382409380942635</v>
      </c>
      <c r="Q4949" s="158">
        <f>Cal_051922a!$R$3</f>
        <v>0.56187208580813652</v>
      </c>
      <c r="R4949" s="275">
        <v>347.9</v>
      </c>
      <c r="S4949" s="275">
        <v>218.7</v>
      </c>
      <c r="T4949" s="158">
        <f>AVERAGE(0.785,0.631,0.639,0.618,0.585,0.462)</f>
        <v>0.62</v>
      </c>
      <c r="U4949" s="125">
        <f t="shared" si="1517"/>
        <v>347.28</v>
      </c>
      <c r="V4949" s="125">
        <f t="shared" si="1518"/>
        <v>218.07999999999998</v>
      </c>
      <c r="W4949" s="459">
        <f t="shared" si="1519"/>
        <v>2.2591746622867235</v>
      </c>
      <c r="X4949" s="459">
        <f t="shared" si="1520"/>
        <v>0.93730540466431211</v>
      </c>
      <c r="Y4949" s="82">
        <v>20220519</v>
      </c>
      <c r="Z4949" s="85" t="s">
        <v>2131</v>
      </c>
      <c r="AA4949" s="85" t="s">
        <v>2132</v>
      </c>
      <c r="AB4949" s="276"/>
      <c r="AE4949" s="691" t="s">
        <v>1250</v>
      </c>
      <c r="AF4949" s="568">
        <v>1</v>
      </c>
      <c r="AG4949" s="568"/>
      <c r="AH4949" s="569" t="s">
        <v>1513</v>
      </c>
      <c r="AI4949" s="408"/>
    </row>
    <row r="4950" spans="1:35" x14ac:dyDescent="0.2">
      <c r="A4950" s="152" t="s">
        <v>1481</v>
      </c>
      <c r="B4950" s="45">
        <v>20220420</v>
      </c>
      <c r="C4950" s="142" t="s">
        <v>59</v>
      </c>
      <c r="D4950" s="107">
        <v>1</v>
      </c>
      <c r="E4950" s="107">
        <v>2</v>
      </c>
      <c r="H4950" s="107" t="s">
        <v>10</v>
      </c>
      <c r="I4950" s="107">
        <v>285</v>
      </c>
      <c r="J4950" s="107">
        <v>0</v>
      </c>
      <c r="K4950" s="43">
        <v>5</v>
      </c>
      <c r="L4950" s="111">
        <v>1</v>
      </c>
      <c r="M4950" s="43">
        <v>0</v>
      </c>
      <c r="N4950" s="49">
        <v>1</v>
      </c>
      <c r="O4950" s="43" t="str">
        <f>Cal_051922a!$E$2</f>
        <v>Cal_051922a</v>
      </c>
      <c r="P4950" s="50">
        <f>Cal_051922a!$Q$3</f>
        <v>1.8382409380942635</v>
      </c>
      <c r="Q4950" s="50">
        <f>Cal_051922a!$R$3</f>
        <v>0.56187208580813652</v>
      </c>
      <c r="R4950" s="46">
        <v>142.1</v>
      </c>
      <c r="S4950" s="46">
        <v>103.5</v>
      </c>
      <c r="T4950" s="50">
        <f>AVERAGE(0.697,0.757,0.765,0.891,0.523,0.662)</f>
        <v>0.71583333333333332</v>
      </c>
      <c r="U4950" s="79">
        <f t="shared" si="1517"/>
        <v>141.38416666666666</v>
      </c>
      <c r="V4950" s="79">
        <f t="shared" si="1518"/>
        <v>102.78416666666666</v>
      </c>
      <c r="W4950" s="465">
        <f t="shared" si="1519"/>
        <v>0.83441763127324942</v>
      </c>
      <c r="X4950" s="465">
        <f t="shared" si="1520"/>
        <v>1.0280608074842368</v>
      </c>
      <c r="Y4950" s="47">
        <v>20220519</v>
      </c>
      <c r="Z4950" s="837" t="s">
        <v>2152</v>
      </c>
      <c r="AA4950" s="837" t="s">
        <v>2153</v>
      </c>
      <c r="AE4950" s="689" t="s">
        <v>1250</v>
      </c>
      <c r="AF4950" s="130">
        <v>3</v>
      </c>
      <c r="AH4950"/>
      <c r="AI4950" t="s">
        <v>2148</v>
      </c>
    </row>
    <row r="4951" spans="1:35" x14ac:dyDescent="0.2">
      <c r="A4951" s="152" t="s">
        <v>1481</v>
      </c>
      <c r="B4951" s="45">
        <v>20220420</v>
      </c>
      <c r="C4951" s="142" t="s">
        <v>59</v>
      </c>
      <c r="D4951" s="107">
        <v>1</v>
      </c>
      <c r="E4951" s="107">
        <v>2</v>
      </c>
      <c r="H4951" s="107" t="s">
        <v>11</v>
      </c>
      <c r="I4951" s="107">
        <v>285</v>
      </c>
      <c r="J4951" s="107">
        <v>0</v>
      </c>
      <c r="K4951" s="43">
        <v>5</v>
      </c>
      <c r="L4951" s="111">
        <v>1</v>
      </c>
      <c r="M4951" s="43">
        <v>0</v>
      </c>
      <c r="N4951" s="49">
        <v>1</v>
      </c>
      <c r="O4951" s="43" t="str">
        <f>Cal_051922a!$E$2</f>
        <v>Cal_051922a</v>
      </c>
      <c r="P4951" s="50">
        <f>Cal_051922a!$Q$3</f>
        <v>1.8382409380942635</v>
      </c>
      <c r="Q4951" s="50">
        <f>Cal_051922a!$R$3</f>
        <v>0.56187208580813652</v>
      </c>
      <c r="R4951" s="46">
        <v>161.80000000000001</v>
      </c>
      <c r="S4951" s="46">
        <v>118.2</v>
      </c>
      <c r="T4951" s="50">
        <f>AVERAGE(0.681,0.726,0.841,0.711,0.515,0.657)</f>
        <v>0.6885</v>
      </c>
      <c r="U4951" s="79">
        <f t="shared" si="1517"/>
        <v>161.11150000000001</v>
      </c>
      <c r="V4951" s="79">
        <f t="shared" si="1518"/>
        <v>117.5115</v>
      </c>
      <c r="W4951" s="465">
        <f t="shared" si="1519"/>
        <v>0.94250281667133895</v>
      </c>
      <c r="X4951" s="465">
        <f t="shared" si="1520"/>
        <v>1.1868391058626153</v>
      </c>
      <c r="Y4951" s="47">
        <v>20220519</v>
      </c>
      <c r="Z4951" s="837" t="s">
        <v>2146</v>
      </c>
      <c r="AA4951" s="837" t="s">
        <v>2147</v>
      </c>
      <c r="AE4951" s="689" t="s">
        <v>1250</v>
      </c>
      <c r="AF4951" s="130">
        <v>3</v>
      </c>
      <c r="AH4951"/>
      <c r="AI4951" t="s">
        <v>2148</v>
      </c>
    </row>
    <row r="4952" spans="1:35" x14ac:dyDescent="0.2">
      <c r="A4952" s="152" t="s">
        <v>1481</v>
      </c>
      <c r="B4952" s="45">
        <v>20220420</v>
      </c>
      <c r="C4952" s="142" t="s">
        <v>59</v>
      </c>
      <c r="D4952" s="107">
        <v>1</v>
      </c>
      <c r="E4952" s="107">
        <v>4</v>
      </c>
      <c r="H4952" s="107" t="s">
        <v>10</v>
      </c>
      <c r="I4952" s="107">
        <v>285</v>
      </c>
      <c r="J4952" s="107">
        <v>0</v>
      </c>
      <c r="K4952" s="43">
        <v>5</v>
      </c>
      <c r="L4952" s="111">
        <v>1</v>
      </c>
      <c r="M4952" s="43">
        <v>0</v>
      </c>
      <c r="N4952" s="49">
        <v>1</v>
      </c>
      <c r="O4952" s="43" t="str">
        <f>Cal_051922a!$E$2</f>
        <v>Cal_051922a</v>
      </c>
      <c r="P4952" s="50">
        <f>Cal_051922a!$Q$3</f>
        <v>1.8382409380942635</v>
      </c>
      <c r="Q4952" s="50">
        <f>Cal_051922a!$R$3</f>
        <v>0.56187208580813652</v>
      </c>
      <c r="R4952" s="46">
        <v>116</v>
      </c>
      <c r="S4952" s="46">
        <v>78.61</v>
      </c>
      <c r="T4952" s="50">
        <f>AVERAGE(0.579,0.458,0.567,0.72,0.677,0.835)</f>
        <v>0.63933333333333331</v>
      </c>
      <c r="U4952" s="79">
        <f t="shared" si="1517"/>
        <v>115.36066666666666</v>
      </c>
      <c r="V4952" s="79">
        <f t="shared" si="1518"/>
        <v>77.970666666666659</v>
      </c>
      <c r="W4952" s="465">
        <f t="shared" si="1519"/>
        <v>0.80826101640691195</v>
      </c>
      <c r="X4952" s="465">
        <f t="shared" si="1520"/>
        <v>0.60458971957428209</v>
      </c>
      <c r="Y4952" s="47">
        <v>20220519</v>
      </c>
      <c r="Z4952" s="837" t="s">
        <v>2142</v>
      </c>
      <c r="AA4952" s="837" t="s">
        <v>2143</v>
      </c>
      <c r="AE4952" s="689" t="s">
        <v>1250</v>
      </c>
      <c r="AF4952" s="130">
        <v>1</v>
      </c>
      <c r="AH4952"/>
    </row>
    <row r="4953" spans="1:35" x14ac:dyDescent="0.2">
      <c r="A4953" s="152" t="s">
        <v>1481</v>
      </c>
      <c r="B4953" s="45">
        <v>20220420</v>
      </c>
      <c r="C4953" s="142" t="s">
        <v>59</v>
      </c>
      <c r="D4953" s="107">
        <v>1</v>
      </c>
      <c r="E4953" s="107">
        <v>4</v>
      </c>
      <c r="H4953" s="107" t="s">
        <v>11</v>
      </c>
      <c r="I4953" s="107">
        <v>285</v>
      </c>
      <c r="J4953" s="107">
        <v>0</v>
      </c>
      <c r="K4953" s="43">
        <v>5</v>
      </c>
      <c r="L4953" s="111">
        <v>1</v>
      </c>
      <c r="M4953" s="43">
        <v>0</v>
      </c>
      <c r="N4953" s="49">
        <v>1</v>
      </c>
      <c r="O4953" s="43" t="str">
        <f>Cal_051922a!$E$2</f>
        <v>Cal_051922a</v>
      </c>
      <c r="P4953" s="50">
        <f>Cal_051922a!$Q$3</f>
        <v>1.8382409380942635</v>
      </c>
      <c r="Q4953" s="50">
        <f>Cal_051922a!$R$3</f>
        <v>0.56187208580813652</v>
      </c>
      <c r="R4953" s="46">
        <v>112.3</v>
      </c>
      <c r="S4953" s="46">
        <v>77.55</v>
      </c>
      <c r="T4953" s="50">
        <f t="shared" ref="T4953:T4958" si="1542">AVERAGE(0.697,0.757,0.765,0.891,0.523,0.662)</f>
        <v>0.71583333333333332</v>
      </c>
      <c r="U4953" s="79">
        <f t="shared" si="1517"/>
        <v>111.58416666666666</v>
      </c>
      <c r="V4953" s="79">
        <f t="shared" si="1518"/>
        <v>76.834166666666661</v>
      </c>
      <c r="W4953" s="465">
        <f t="shared" si="1519"/>
        <v>0.75119203851672078</v>
      </c>
      <c r="X4953" s="465">
        <f t="shared" si="1520"/>
        <v>0.64106499306141662</v>
      </c>
      <c r="Y4953" s="47">
        <v>20220519</v>
      </c>
      <c r="Z4953" s="837" t="s">
        <v>2152</v>
      </c>
      <c r="AA4953" s="837" t="s">
        <v>2153</v>
      </c>
      <c r="AE4953" s="689" t="s">
        <v>1250</v>
      </c>
      <c r="AF4953" s="130">
        <v>1</v>
      </c>
      <c r="AH4953"/>
    </row>
    <row r="4954" spans="1:35" x14ac:dyDescent="0.2">
      <c r="A4954" s="152" t="s">
        <v>1481</v>
      </c>
      <c r="B4954" s="45">
        <v>20220420</v>
      </c>
      <c r="C4954" s="142" t="s">
        <v>59</v>
      </c>
      <c r="D4954" s="107">
        <v>1</v>
      </c>
      <c r="E4954" s="107">
        <v>6</v>
      </c>
      <c r="H4954" s="107" t="s">
        <v>10</v>
      </c>
      <c r="I4954" s="107">
        <v>285</v>
      </c>
      <c r="J4954" s="107">
        <v>0</v>
      </c>
      <c r="K4954" s="43">
        <v>5</v>
      </c>
      <c r="L4954" s="111">
        <v>1</v>
      </c>
      <c r="M4954" s="43">
        <v>0</v>
      </c>
      <c r="N4954" s="49">
        <v>1</v>
      </c>
      <c r="O4954" s="43" t="str">
        <f>Cal_051922a!$E$2</f>
        <v>Cal_051922a</v>
      </c>
      <c r="P4954" s="50">
        <f>Cal_051922a!$Q$3</f>
        <v>1.8382409380942635</v>
      </c>
      <c r="Q4954" s="50">
        <f>Cal_051922a!$R$3</f>
        <v>0.56187208580813652</v>
      </c>
      <c r="R4954" s="46">
        <v>131</v>
      </c>
      <c r="S4954" s="46">
        <v>89.07</v>
      </c>
      <c r="T4954" s="50">
        <f t="shared" si="1542"/>
        <v>0.71583333333333332</v>
      </c>
      <c r="U4954" s="79">
        <f t="shared" si="1517"/>
        <v>130.28416666666666</v>
      </c>
      <c r="V4954" s="79">
        <f t="shared" si="1518"/>
        <v>88.354166666666657</v>
      </c>
      <c r="W4954" s="465">
        <f t="shared" si="1519"/>
        <v>0.90640236474837721</v>
      </c>
      <c r="X4954" s="465">
        <f t="shared" si="1520"/>
        <v>0.69460035510359841</v>
      </c>
      <c r="Y4954" s="47">
        <v>20220519</v>
      </c>
      <c r="Z4954" s="837" t="s">
        <v>2152</v>
      </c>
      <c r="AA4954" s="837" t="s">
        <v>2153</v>
      </c>
      <c r="AE4954" s="689" t="s">
        <v>1250</v>
      </c>
      <c r="AF4954" s="130">
        <v>1</v>
      </c>
      <c r="AH4954"/>
    </row>
    <row r="4955" spans="1:35" x14ac:dyDescent="0.2">
      <c r="A4955" s="152" t="s">
        <v>1481</v>
      </c>
      <c r="B4955" s="45">
        <v>20220420</v>
      </c>
      <c r="C4955" s="142" t="s">
        <v>59</v>
      </c>
      <c r="D4955" s="107">
        <v>1</v>
      </c>
      <c r="E4955" s="107">
        <v>6</v>
      </c>
      <c r="H4955" s="107" t="s">
        <v>11</v>
      </c>
      <c r="I4955" s="107">
        <v>285</v>
      </c>
      <c r="J4955" s="107">
        <v>0</v>
      </c>
      <c r="K4955" s="43">
        <v>5</v>
      </c>
      <c r="L4955" s="111">
        <v>1</v>
      </c>
      <c r="M4955" s="43">
        <v>0</v>
      </c>
      <c r="N4955" s="49">
        <v>1</v>
      </c>
      <c r="O4955" s="43" t="str">
        <f>Cal_051922a!$E$2</f>
        <v>Cal_051922a</v>
      </c>
      <c r="P4955" s="50">
        <f>Cal_051922a!$Q$3</f>
        <v>1.8382409380942635</v>
      </c>
      <c r="Q4955" s="50">
        <f>Cal_051922a!$R$3</f>
        <v>0.56187208580813652</v>
      </c>
      <c r="R4955" s="46">
        <v>129</v>
      </c>
      <c r="S4955" s="46">
        <v>87.36</v>
      </c>
      <c r="T4955" s="50">
        <f t="shared" si="1542"/>
        <v>0.71583333333333332</v>
      </c>
      <c r="U4955" s="79">
        <f t="shared" si="1517"/>
        <v>128.28416666666666</v>
      </c>
      <c r="V4955" s="79">
        <f t="shared" si="1518"/>
        <v>86.644166666666663</v>
      </c>
      <c r="W4955" s="465">
        <f t="shared" si="1519"/>
        <v>0.90013342399528795</v>
      </c>
      <c r="X4955" s="465">
        <f t="shared" si="1520"/>
        <v>0.66988360775353961</v>
      </c>
      <c r="Y4955" s="47">
        <v>20220519</v>
      </c>
      <c r="Z4955" s="837" t="s">
        <v>2152</v>
      </c>
      <c r="AA4955" s="837" t="s">
        <v>2153</v>
      </c>
      <c r="AE4955" s="689" t="s">
        <v>1250</v>
      </c>
      <c r="AF4955" s="130">
        <v>1</v>
      </c>
      <c r="AH4955"/>
    </row>
    <row r="4956" spans="1:35" x14ac:dyDescent="0.2">
      <c r="A4956" s="152" t="s">
        <v>1481</v>
      </c>
      <c r="B4956" s="45">
        <v>20220420</v>
      </c>
      <c r="C4956" s="142" t="s">
        <v>59</v>
      </c>
      <c r="D4956" s="107">
        <v>1</v>
      </c>
      <c r="E4956" s="107">
        <v>9</v>
      </c>
      <c r="H4956" s="107" t="s">
        <v>10</v>
      </c>
      <c r="I4956" s="107">
        <v>285</v>
      </c>
      <c r="J4956" s="107">
        <v>0</v>
      </c>
      <c r="K4956" s="43">
        <v>5</v>
      </c>
      <c r="L4956" s="111">
        <v>1</v>
      </c>
      <c r="M4956" s="43">
        <v>0</v>
      </c>
      <c r="N4956" s="49">
        <v>1</v>
      </c>
      <c r="O4956" s="43" t="str">
        <f>Cal_051922a!$E$2</f>
        <v>Cal_051922a</v>
      </c>
      <c r="P4956" s="50">
        <f>Cal_051922a!$Q$3</f>
        <v>1.8382409380942635</v>
      </c>
      <c r="Q4956" s="50">
        <f>Cal_051922a!$R$3</f>
        <v>0.56187208580813652</v>
      </c>
      <c r="R4956" s="46">
        <v>128.80000000000001</v>
      </c>
      <c r="S4956" s="46">
        <v>87.82</v>
      </c>
      <c r="T4956" s="50">
        <f t="shared" si="1542"/>
        <v>0.71583333333333332</v>
      </c>
      <c r="U4956" s="79">
        <f t="shared" si="1517"/>
        <v>128.08416666666668</v>
      </c>
      <c r="V4956" s="79">
        <f t="shared" si="1518"/>
        <v>87.104166666666657</v>
      </c>
      <c r="W4956" s="465">
        <f t="shared" si="1519"/>
        <v>0.88586617952274049</v>
      </c>
      <c r="X4956" s="465">
        <f t="shared" si="1520"/>
        <v>0.6924861835286884</v>
      </c>
      <c r="Y4956" s="47">
        <v>20220519</v>
      </c>
      <c r="Z4956" s="837" t="s">
        <v>2152</v>
      </c>
      <c r="AA4956" s="837" t="s">
        <v>2153</v>
      </c>
      <c r="AE4956" s="689" t="s">
        <v>1250</v>
      </c>
      <c r="AF4956" s="130">
        <v>1</v>
      </c>
      <c r="AH4956"/>
    </row>
    <row r="4957" spans="1:35" x14ac:dyDescent="0.2">
      <c r="A4957" s="152" t="s">
        <v>1481</v>
      </c>
      <c r="B4957" s="45">
        <v>20220420</v>
      </c>
      <c r="C4957" s="142" t="s">
        <v>59</v>
      </c>
      <c r="D4957" s="107">
        <v>1</v>
      </c>
      <c r="E4957" s="107">
        <v>9</v>
      </c>
      <c r="H4957" s="107" t="s">
        <v>11</v>
      </c>
      <c r="I4957" s="107">
        <v>285</v>
      </c>
      <c r="J4957" s="107">
        <v>0</v>
      </c>
      <c r="K4957" s="43">
        <v>5</v>
      </c>
      <c r="L4957" s="111">
        <v>1</v>
      </c>
      <c r="M4957" s="43">
        <v>0</v>
      </c>
      <c r="N4957" s="49">
        <v>1</v>
      </c>
      <c r="O4957" s="43" t="str">
        <f>Cal_051922a!$E$2</f>
        <v>Cal_051922a</v>
      </c>
      <c r="P4957" s="50">
        <f>Cal_051922a!$Q$3</f>
        <v>1.8382409380942635</v>
      </c>
      <c r="Q4957" s="50">
        <f>Cal_051922a!$R$3</f>
        <v>0.56187208580813652</v>
      </c>
      <c r="R4957" s="46">
        <v>136.69999999999999</v>
      </c>
      <c r="S4957" s="46">
        <v>93.13</v>
      </c>
      <c r="T4957" s="50">
        <f t="shared" si="1542"/>
        <v>0.71583333333333332</v>
      </c>
      <c r="U4957" s="79">
        <f t="shared" si="1517"/>
        <v>135.98416666666665</v>
      </c>
      <c r="V4957" s="79">
        <f t="shared" si="1518"/>
        <v>92.414166666666659</v>
      </c>
      <c r="W4957" s="465">
        <f t="shared" si="1519"/>
        <v>0.94185430555895022</v>
      </c>
      <c r="X4957" s="465">
        <f t="shared" si="1520"/>
        <v>0.73271677318120121</v>
      </c>
      <c r="Y4957" s="47">
        <v>20220519</v>
      </c>
      <c r="Z4957" s="837" t="s">
        <v>2152</v>
      </c>
      <c r="AA4957" s="837" t="s">
        <v>2153</v>
      </c>
      <c r="AE4957" s="689" t="s">
        <v>1250</v>
      </c>
      <c r="AF4957" s="130">
        <v>1</v>
      </c>
      <c r="AH4957"/>
    </row>
    <row r="4958" spans="1:35" x14ac:dyDescent="0.2">
      <c r="A4958" s="152" t="s">
        <v>1481</v>
      </c>
      <c r="B4958" s="45">
        <v>20220420</v>
      </c>
      <c r="C4958" s="142" t="s">
        <v>59</v>
      </c>
      <c r="D4958" s="107">
        <v>1</v>
      </c>
      <c r="E4958" s="107">
        <v>9</v>
      </c>
      <c r="H4958" s="107" t="s">
        <v>10</v>
      </c>
      <c r="I4958" s="107">
        <v>285</v>
      </c>
      <c r="J4958" s="107">
        <v>10</v>
      </c>
      <c r="K4958" s="43">
        <v>5</v>
      </c>
      <c r="L4958" s="111">
        <v>1</v>
      </c>
      <c r="M4958" s="43">
        <v>0</v>
      </c>
      <c r="N4958" s="49">
        <v>1</v>
      </c>
      <c r="O4958" s="43" t="str">
        <f>Cal_051922a!$E$2</f>
        <v>Cal_051922a</v>
      </c>
      <c r="P4958" s="50">
        <f>Cal_051922a!$Q$3</f>
        <v>1.8382409380942635</v>
      </c>
      <c r="Q4958" s="50">
        <f>Cal_051922a!$R$3</f>
        <v>0.56187208580813652</v>
      </c>
      <c r="R4958" s="46">
        <v>49.97</v>
      </c>
      <c r="S4958" s="46">
        <v>34</v>
      </c>
      <c r="T4958" s="50">
        <f t="shared" si="1542"/>
        <v>0.71583333333333332</v>
      </c>
      <c r="U4958" s="79">
        <f t="shared" si="1517"/>
        <v>49.254166666666663</v>
      </c>
      <c r="V4958" s="79">
        <f t="shared" si="1518"/>
        <v>33.284166666666664</v>
      </c>
      <c r="W4958" s="465">
        <f t="shared" si="1519"/>
        <v>0.34522408216149725</v>
      </c>
      <c r="X4958" s="465">
        <f t="shared" si="1520"/>
        <v>0.25789451848559308</v>
      </c>
      <c r="Y4958" s="47">
        <v>20220519</v>
      </c>
      <c r="Z4958" s="837" t="s">
        <v>2152</v>
      </c>
      <c r="AA4958" s="837" t="s">
        <v>2153</v>
      </c>
      <c r="AE4958" s="689" t="s">
        <v>1250</v>
      </c>
      <c r="AF4958" s="130">
        <v>1</v>
      </c>
      <c r="AH4958"/>
    </row>
    <row r="4959" spans="1:35" x14ac:dyDescent="0.2">
      <c r="A4959" s="152" t="s">
        <v>1481</v>
      </c>
      <c r="B4959" s="45">
        <v>20220420</v>
      </c>
      <c r="C4959" s="142" t="s">
        <v>59</v>
      </c>
      <c r="D4959" s="107">
        <v>1</v>
      </c>
      <c r="E4959" s="107">
        <v>9</v>
      </c>
      <c r="H4959" s="107" t="s">
        <v>11</v>
      </c>
      <c r="I4959" s="107">
        <v>285</v>
      </c>
      <c r="J4959" s="107">
        <v>10</v>
      </c>
      <c r="K4959" s="43">
        <v>5</v>
      </c>
      <c r="L4959" s="111">
        <v>1</v>
      </c>
      <c r="M4959" s="43">
        <v>0</v>
      </c>
      <c r="N4959" s="49">
        <v>1</v>
      </c>
      <c r="O4959" s="43" t="str">
        <f>Cal_051922a!$E$2</f>
        <v>Cal_051922a</v>
      </c>
      <c r="P4959" s="50">
        <f>Cal_051922a!$Q$3</f>
        <v>1.8382409380942635</v>
      </c>
      <c r="Q4959" s="50">
        <f>Cal_051922a!$R$3</f>
        <v>0.56187208580813652</v>
      </c>
      <c r="R4959" s="46">
        <v>52.4</v>
      </c>
      <c r="S4959" s="46">
        <v>35.39</v>
      </c>
      <c r="T4959" s="50">
        <f>AVERAGE(0.681,0.726,0.841,0.711,0.515,0.657)</f>
        <v>0.6885</v>
      </c>
      <c r="U4959" s="79">
        <f t="shared" si="1517"/>
        <v>51.711500000000001</v>
      </c>
      <c r="V4959" s="79">
        <f t="shared" si="1518"/>
        <v>34.701500000000003</v>
      </c>
      <c r="W4959" s="465">
        <f t="shared" si="1519"/>
        <v>0.36770580072429987</v>
      </c>
      <c r="X4959" s="465">
        <f t="shared" si="1520"/>
        <v>0.26109528448703717</v>
      </c>
      <c r="Y4959" s="47">
        <v>20220519</v>
      </c>
      <c r="Z4959" s="837" t="s">
        <v>2146</v>
      </c>
      <c r="AA4959" s="837" t="s">
        <v>2147</v>
      </c>
      <c r="AE4959" s="689" t="s">
        <v>1250</v>
      </c>
      <c r="AF4959" s="130">
        <v>1</v>
      </c>
      <c r="AH4959"/>
    </row>
    <row r="4960" spans="1:35" s="82" customFormat="1" x14ac:dyDescent="0.2">
      <c r="A4960" s="153" t="s">
        <v>1481</v>
      </c>
      <c r="B4960" s="81">
        <v>20220420</v>
      </c>
      <c r="C4960" s="280" t="s">
        <v>61</v>
      </c>
      <c r="D4960" s="126">
        <v>2</v>
      </c>
      <c r="E4960" s="126">
        <v>2</v>
      </c>
      <c r="F4960" s="126"/>
      <c r="G4960" s="126"/>
      <c r="H4960" s="126" t="s">
        <v>10</v>
      </c>
      <c r="I4960" s="126">
        <v>290</v>
      </c>
      <c r="J4960" s="126">
        <v>0</v>
      </c>
      <c r="K4960" s="82">
        <v>5</v>
      </c>
      <c r="L4960" s="156">
        <v>1</v>
      </c>
      <c r="M4960" s="82">
        <v>0</v>
      </c>
      <c r="N4960" s="83">
        <v>1</v>
      </c>
      <c r="O4960" s="82" t="str">
        <f>Cal_051922a!$E$2</f>
        <v>Cal_051922a</v>
      </c>
      <c r="P4960" s="158">
        <f>Cal_051922a!$Q$3</f>
        <v>1.8382409380942635</v>
      </c>
      <c r="Q4960" s="158">
        <f>Cal_051922a!$R$3</f>
        <v>0.56187208580813652</v>
      </c>
      <c r="R4960" s="84">
        <v>186.5</v>
      </c>
      <c r="S4960" s="84">
        <v>114.3</v>
      </c>
      <c r="T4960" s="158">
        <f>AVERAGE(0.697,0.757,0.765,0.891,0.523,0.662)</f>
        <v>0.71583333333333332</v>
      </c>
      <c r="U4960" s="79">
        <f t="shared" si="1517"/>
        <v>185.78416666666666</v>
      </c>
      <c r="V4960" s="79">
        <f t="shared" si="1518"/>
        <v>113.58416666666666</v>
      </c>
      <c r="W4960" s="465">
        <f t="shared" si="1519"/>
        <v>1.5338405930596442</v>
      </c>
      <c r="X4960" s="465">
        <f t="shared" si="1520"/>
        <v>0.48885110911811364</v>
      </c>
      <c r="Y4960" s="82">
        <v>20220519</v>
      </c>
      <c r="Z4960" s="85" t="s">
        <v>2152</v>
      </c>
      <c r="AA4960" s="85" t="s">
        <v>2153</v>
      </c>
      <c r="AB4960" s="85"/>
      <c r="AE4960" s="691" t="s">
        <v>1250</v>
      </c>
      <c r="AF4960" s="567">
        <v>1</v>
      </c>
      <c r="AG4960" s="567"/>
      <c r="AH4960" s="155"/>
      <c r="AI4960" s="155"/>
    </row>
    <row r="4961" spans="1:35" s="82" customFormat="1" x14ac:dyDescent="0.2">
      <c r="A4961" s="153" t="s">
        <v>1481</v>
      </c>
      <c r="B4961" s="81">
        <v>20220420</v>
      </c>
      <c r="C4961" s="280" t="s">
        <v>61</v>
      </c>
      <c r="D4961" s="126">
        <v>2</v>
      </c>
      <c r="E4961" s="126">
        <v>2</v>
      </c>
      <c r="F4961" s="126"/>
      <c r="G4961" s="126"/>
      <c r="H4961" s="126" t="s">
        <v>11</v>
      </c>
      <c r="I4961" s="126">
        <v>290</v>
      </c>
      <c r="J4961" s="126">
        <v>0</v>
      </c>
      <c r="K4961" s="82">
        <v>5</v>
      </c>
      <c r="L4961" s="156">
        <v>1</v>
      </c>
      <c r="M4961" s="82">
        <v>0</v>
      </c>
      <c r="N4961" s="83">
        <v>1</v>
      </c>
      <c r="O4961" s="82" t="str">
        <f>Cal_051922a!$E$2</f>
        <v>Cal_051922a</v>
      </c>
      <c r="P4961" s="158">
        <f>Cal_051922a!$Q$3</f>
        <v>1.8382409380942635</v>
      </c>
      <c r="Q4961" s="158">
        <f>Cal_051922a!$R$3</f>
        <v>0.56187208580813652</v>
      </c>
      <c r="R4961" s="84">
        <v>172.5</v>
      </c>
      <c r="S4961" s="84">
        <v>106.6</v>
      </c>
      <c r="T4961" s="158">
        <f>AVERAGE(0.579,0.458,0.567,0.72,0.677,0.835)</f>
        <v>0.63933333333333331</v>
      </c>
      <c r="U4961" s="79">
        <f t="shared" si="1517"/>
        <v>171.86066666666667</v>
      </c>
      <c r="V4961" s="79">
        <f t="shared" si="1518"/>
        <v>105.96066666666665</v>
      </c>
      <c r="W4961" s="465">
        <f t="shared" si="1519"/>
        <v>1.4000013169339416</v>
      </c>
      <c r="X4961" s="465">
        <f t="shared" si="1520"/>
        <v>0.48693211325855906</v>
      </c>
      <c r="Y4961" s="82">
        <v>20220519</v>
      </c>
      <c r="Z4961" s="85" t="s">
        <v>2142</v>
      </c>
      <c r="AA4961" s="85" t="s">
        <v>2143</v>
      </c>
      <c r="AB4961" s="85"/>
      <c r="AE4961" s="691" t="s">
        <v>1250</v>
      </c>
      <c r="AF4961" s="567">
        <v>1</v>
      </c>
      <c r="AG4961" s="567"/>
      <c r="AH4961" s="155"/>
      <c r="AI4961" s="155"/>
    </row>
    <row r="4962" spans="1:35" s="82" customFormat="1" x14ac:dyDescent="0.2">
      <c r="A4962" s="153" t="s">
        <v>1481</v>
      </c>
      <c r="B4962" s="81">
        <v>20220420</v>
      </c>
      <c r="C4962" s="280" t="s">
        <v>61</v>
      </c>
      <c r="D4962" s="126">
        <v>2</v>
      </c>
      <c r="E4962" s="126">
        <v>4</v>
      </c>
      <c r="F4962" s="126"/>
      <c r="G4962" s="126"/>
      <c r="H4962" s="126" t="s">
        <v>10</v>
      </c>
      <c r="I4962" s="126">
        <v>290</v>
      </c>
      <c r="J4962" s="126">
        <v>0</v>
      </c>
      <c r="K4962" s="82">
        <v>5</v>
      </c>
      <c r="L4962" s="156">
        <v>1</v>
      </c>
      <c r="M4962" s="82">
        <v>0</v>
      </c>
      <c r="N4962" s="83">
        <v>1</v>
      </c>
      <c r="O4962" s="82" t="str">
        <f>Cal_051922a!$E$2</f>
        <v>Cal_051922a</v>
      </c>
      <c r="P4962" s="158">
        <f>Cal_051922a!$Q$3</f>
        <v>1.8382409380942635</v>
      </c>
      <c r="Q4962" s="158">
        <f>Cal_051922a!$R$3</f>
        <v>0.56187208580813652</v>
      </c>
      <c r="R4962" s="84">
        <v>183.2</v>
      </c>
      <c r="S4962" s="84">
        <v>113</v>
      </c>
      <c r="T4962" s="158">
        <f>AVERAGE(0.681,0.726,0.841,0.711,0.515,0.657)</f>
        <v>0.6885</v>
      </c>
      <c r="U4962" s="79">
        <f t="shared" si="1517"/>
        <v>182.51149999999998</v>
      </c>
      <c r="V4962" s="79">
        <f t="shared" si="1518"/>
        <v>112.3115</v>
      </c>
      <c r="W4962" s="465">
        <f t="shared" si="1519"/>
        <v>1.4913519339721191</v>
      </c>
      <c r="X4962" s="465">
        <f t="shared" si="1520"/>
        <v>0.50867628981908342</v>
      </c>
      <c r="Y4962" s="82">
        <v>20220519</v>
      </c>
      <c r="Z4962" s="85" t="s">
        <v>2146</v>
      </c>
      <c r="AA4962" s="85" t="s">
        <v>2147</v>
      </c>
      <c r="AB4962" s="85"/>
      <c r="AE4962" s="691" t="s">
        <v>1250</v>
      </c>
      <c r="AF4962" s="567">
        <v>1</v>
      </c>
      <c r="AG4962" s="567"/>
      <c r="AH4962" s="155"/>
      <c r="AI4962" s="155"/>
    </row>
    <row r="4963" spans="1:35" s="82" customFormat="1" x14ac:dyDescent="0.2">
      <c r="A4963" s="153" t="s">
        <v>1481</v>
      </c>
      <c r="B4963" s="81">
        <v>20220420</v>
      </c>
      <c r="C4963" s="280" t="s">
        <v>61</v>
      </c>
      <c r="D4963" s="126">
        <v>2</v>
      </c>
      <c r="E4963" s="126">
        <v>4</v>
      </c>
      <c r="F4963" s="126"/>
      <c r="G4963" s="126"/>
      <c r="H4963" s="126" t="s">
        <v>11</v>
      </c>
      <c r="I4963" s="126">
        <v>290</v>
      </c>
      <c r="J4963" s="126">
        <v>0</v>
      </c>
      <c r="K4963" s="82">
        <v>5</v>
      </c>
      <c r="L4963" s="156">
        <v>1</v>
      </c>
      <c r="M4963" s="82">
        <v>0</v>
      </c>
      <c r="N4963" s="83">
        <v>1</v>
      </c>
      <c r="O4963" s="82" t="str">
        <f>Cal_051922a!$E$2</f>
        <v>Cal_051922a</v>
      </c>
      <c r="P4963" s="158">
        <f>Cal_051922a!$Q$3</f>
        <v>1.8382409380942635</v>
      </c>
      <c r="Q4963" s="158">
        <f>Cal_051922a!$R$3</f>
        <v>0.56187208580813652</v>
      </c>
      <c r="R4963" s="84">
        <v>183.6</v>
      </c>
      <c r="S4963" s="84">
        <v>113.5</v>
      </c>
      <c r="T4963" s="158">
        <f>AVERAGE(0.697,0.757,0.765,0.891,0.523,0.662)</f>
        <v>0.71583333333333332</v>
      </c>
      <c r="U4963" s="79">
        <f t="shared" si="1517"/>
        <v>182.88416666666666</v>
      </c>
      <c r="V4963" s="79">
        <f t="shared" si="1518"/>
        <v>112.78416666666666</v>
      </c>
      <c r="W4963" s="465">
        <f t="shared" si="1519"/>
        <v>1.4892275010177431</v>
      </c>
      <c r="X4963" s="465">
        <f t="shared" si="1520"/>
        <v>0.51921790777925758</v>
      </c>
      <c r="Y4963" s="82">
        <v>20220519</v>
      </c>
      <c r="Z4963" s="85" t="s">
        <v>2152</v>
      </c>
      <c r="AA4963" s="85" t="s">
        <v>2153</v>
      </c>
      <c r="AB4963" s="85"/>
      <c r="AE4963" s="691" t="s">
        <v>1250</v>
      </c>
      <c r="AF4963" s="567">
        <v>1</v>
      </c>
      <c r="AG4963" s="567"/>
      <c r="AH4963" s="155"/>
      <c r="AI4963" s="155"/>
    </row>
    <row r="4964" spans="1:35" s="82" customFormat="1" x14ac:dyDescent="0.2">
      <c r="A4964" s="153" t="s">
        <v>1481</v>
      </c>
      <c r="B4964" s="81">
        <v>20220420</v>
      </c>
      <c r="C4964" s="280" t="s">
        <v>61</v>
      </c>
      <c r="D4964" s="126">
        <v>2</v>
      </c>
      <c r="E4964" s="126">
        <v>8</v>
      </c>
      <c r="F4964" s="126"/>
      <c r="G4964" s="126"/>
      <c r="H4964" s="126" t="s">
        <v>10</v>
      </c>
      <c r="I4964" s="126">
        <v>290</v>
      </c>
      <c r="J4964" s="126">
        <v>0</v>
      </c>
      <c r="K4964" s="82">
        <v>5</v>
      </c>
      <c r="L4964" s="156">
        <v>1</v>
      </c>
      <c r="M4964" s="82">
        <v>0</v>
      </c>
      <c r="N4964" s="83">
        <v>1</v>
      </c>
      <c r="O4964" s="82" t="str">
        <f>Cal_051922a!$E$2</f>
        <v>Cal_051922a</v>
      </c>
      <c r="P4964" s="158">
        <f>Cal_051922a!$Q$3</f>
        <v>1.8382409380942635</v>
      </c>
      <c r="Q4964" s="158">
        <f>Cal_051922a!$R$3</f>
        <v>0.56187208580813652</v>
      </c>
      <c r="R4964" s="84">
        <v>208.8</v>
      </c>
      <c r="S4964" s="84">
        <v>128.1</v>
      </c>
      <c r="T4964" s="158">
        <f>AVERAGE(0.697,0.757,0.765,0.891,0.523,0.662)</f>
        <v>0.71583333333333332</v>
      </c>
      <c r="U4964" s="79">
        <f t="shared" si="1517"/>
        <v>208.08416666666668</v>
      </c>
      <c r="V4964" s="79">
        <f t="shared" si="1518"/>
        <v>127.38416666666666</v>
      </c>
      <c r="W4964" s="465">
        <f t="shared" si="1519"/>
        <v>1.714417394181625</v>
      </c>
      <c r="X4964" s="465">
        <f t="shared" si="1520"/>
        <v>0.55402286881420271</v>
      </c>
      <c r="Y4964" s="82">
        <v>20220519</v>
      </c>
      <c r="Z4964" s="85" t="s">
        <v>2152</v>
      </c>
      <c r="AA4964" s="85" t="s">
        <v>2153</v>
      </c>
      <c r="AB4964" s="85"/>
      <c r="AE4964" s="691" t="s">
        <v>1250</v>
      </c>
      <c r="AF4964" s="567">
        <v>1</v>
      </c>
      <c r="AG4964" s="567"/>
      <c r="AH4964" s="155"/>
      <c r="AI4964" s="155"/>
    </row>
    <row r="4965" spans="1:35" s="82" customFormat="1" x14ac:dyDescent="0.2">
      <c r="A4965" s="153" t="s">
        <v>1481</v>
      </c>
      <c r="B4965" s="81">
        <v>20220420</v>
      </c>
      <c r="C4965" s="280" t="s">
        <v>61</v>
      </c>
      <c r="D4965" s="126">
        <v>2</v>
      </c>
      <c r="E4965" s="126">
        <v>8</v>
      </c>
      <c r="F4965" s="126"/>
      <c r="G4965" s="126"/>
      <c r="H4965" s="126" t="s">
        <v>11</v>
      </c>
      <c r="I4965" s="126">
        <v>290</v>
      </c>
      <c r="J4965" s="126">
        <v>0</v>
      </c>
      <c r="K4965" s="82">
        <v>5</v>
      </c>
      <c r="L4965" s="156">
        <v>1</v>
      </c>
      <c r="M4965" s="82">
        <v>0</v>
      </c>
      <c r="N4965" s="83">
        <v>1</v>
      </c>
      <c r="O4965" s="82" t="str">
        <f>Cal_051922a!$E$2</f>
        <v>Cal_051922a</v>
      </c>
      <c r="P4965" s="158">
        <f>Cal_051922a!$Q$3</f>
        <v>1.8382409380942635</v>
      </c>
      <c r="Q4965" s="158">
        <f>Cal_051922a!$R$3</f>
        <v>0.56187208580813652</v>
      </c>
      <c r="R4965" s="84">
        <v>187.3</v>
      </c>
      <c r="S4965" s="84">
        <v>116.7</v>
      </c>
      <c r="T4965" s="158">
        <f>AVERAGE(0.697,0.757,0.765,0.891,0.523,0.662)</f>
        <v>0.71583333333333332</v>
      </c>
      <c r="U4965" s="79">
        <f t="shared" si="1517"/>
        <v>186.58416666666668</v>
      </c>
      <c r="V4965" s="79">
        <f t="shared" si="1518"/>
        <v>115.98416666666667</v>
      </c>
      <c r="W4965" s="465">
        <f t="shared" si="1519"/>
        <v>1.4998496657896245</v>
      </c>
      <c r="X4965" s="465">
        <f t="shared" si="1520"/>
        <v>0.56558091653040665</v>
      </c>
      <c r="Y4965" s="82">
        <v>20220519</v>
      </c>
      <c r="Z4965" s="85" t="s">
        <v>2152</v>
      </c>
      <c r="AA4965" s="85" t="s">
        <v>2153</v>
      </c>
      <c r="AB4965" s="85"/>
      <c r="AE4965" s="691" t="s">
        <v>1250</v>
      </c>
      <c r="AF4965" s="567">
        <v>1</v>
      </c>
      <c r="AG4965" s="567"/>
      <c r="AH4965" s="155"/>
      <c r="AI4965" s="155"/>
    </row>
    <row r="4966" spans="1:35" s="82" customFormat="1" x14ac:dyDescent="0.2">
      <c r="A4966" s="153" t="s">
        <v>1481</v>
      </c>
      <c r="B4966" s="81">
        <v>20220420</v>
      </c>
      <c r="C4966" s="280" t="s">
        <v>61</v>
      </c>
      <c r="D4966" s="126">
        <v>2</v>
      </c>
      <c r="E4966" s="126">
        <v>12</v>
      </c>
      <c r="F4966" s="126"/>
      <c r="G4966" s="126"/>
      <c r="H4966" s="126" t="s">
        <v>10</v>
      </c>
      <c r="I4966" s="126">
        <v>290</v>
      </c>
      <c r="J4966" s="126">
        <v>0</v>
      </c>
      <c r="K4966" s="82">
        <v>5</v>
      </c>
      <c r="L4966" s="156">
        <v>1</v>
      </c>
      <c r="M4966" s="82">
        <v>0</v>
      </c>
      <c r="N4966" s="83">
        <v>1</v>
      </c>
      <c r="O4966" s="82" t="str">
        <f>Cal_051922a!$E$2</f>
        <v>Cal_051922a</v>
      </c>
      <c r="P4966" s="158">
        <f>Cal_051922a!$Q$3</f>
        <v>1.8382409380942635</v>
      </c>
      <c r="Q4966" s="158">
        <f>Cal_051922a!$R$3</f>
        <v>0.56187208580813652</v>
      </c>
      <c r="R4966" s="84">
        <v>202.2</v>
      </c>
      <c r="S4966" s="84">
        <v>124.7</v>
      </c>
      <c r="T4966" s="158">
        <f>AVERAGE(0.579,0.458,0.567,0.72,0.677,0.835)</f>
        <v>0.63933333333333331</v>
      </c>
      <c r="U4966" s="79">
        <f t="shared" si="1517"/>
        <v>201.56066666666666</v>
      </c>
      <c r="V4966" s="79">
        <f t="shared" si="1518"/>
        <v>124.06066666666666</v>
      </c>
      <c r="W4966" s="465">
        <f t="shared" si="1519"/>
        <v>1.6464355396415848</v>
      </c>
      <c r="X4966" s="465">
        <f t="shared" si="1520"/>
        <v>0.56282027829055792</v>
      </c>
      <c r="Y4966" s="82">
        <v>20220519</v>
      </c>
      <c r="Z4966" s="85" t="s">
        <v>2142</v>
      </c>
      <c r="AA4966" s="85" t="s">
        <v>2143</v>
      </c>
      <c r="AB4966" s="85"/>
      <c r="AE4966" s="691" t="s">
        <v>1250</v>
      </c>
      <c r="AF4966" s="567">
        <v>1</v>
      </c>
      <c r="AG4966" s="567"/>
      <c r="AH4966" s="155"/>
      <c r="AI4966" s="491" t="s">
        <v>2154</v>
      </c>
    </row>
    <row r="4967" spans="1:35" s="82" customFormat="1" x14ac:dyDescent="0.2">
      <c r="A4967" s="153" t="s">
        <v>1481</v>
      </c>
      <c r="B4967" s="81">
        <v>20220420</v>
      </c>
      <c r="C4967" s="280" t="s">
        <v>61</v>
      </c>
      <c r="D4967" s="126">
        <v>2</v>
      </c>
      <c r="E4967" s="126">
        <v>12</v>
      </c>
      <c r="F4967" s="126"/>
      <c r="G4967" s="126"/>
      <c r="H4967" s="126" t="s">
        <v>11</v>
      </c>
      <c r="I4967" s="126">
        <v>290</v>
      </c>
      <c r="J4967" s="126">
        <v>0</v>
      </c>
      <c r="K4967" s="82">
        <v>5</v>
      </c>
      <c r="L4967" s="156">
        <v>1</v>
      </c>
      <c r="M4967" s="82">
        <v>0</v>
      </c>
      <c r="N4967" s="83">
        <v>1</v>
      </c>
      <c r="O4967" s="82" t="str">
        <f>Cal_051922a!$E$2</f>
        <v>Cal_051922a</v>
      </c>
      <c r="P4967" s="158">
        <f>Cal_051922a!$Q$3</f>
        <v>1.8382409380942635</v>
      </c>
      <c r="Q4967" s="158">
        <f>Cal_051922a!$R$3</f>
        <v>0.56187208580813652</v>
      </c>
      <c r="R4967" s="84">
        <v>179.8</v>
      </c>
      <c r="S4967" s="84">
        <v>111</v>
      </c>
      <c r="T4967" s="158">
        <f>AVERAGE(0.697,0.757,0.765,0.891,0.523,0.662)</f>
        <v>0.71583333333333332</v>
      </c>
      <c r="U4967" s="79">
        <f t="shared" si="1517"/>
        <v>179.08416666666668</v>
      </c>
      <c r="V4967" s="79">
        <f t="shared" si="1518"/>
        <v>110.28416666666666</v>
      </c>
      <c r="W4967" s="465">
        <f t="shared" si="1519"/>
        <v>1.4616098726108522</v>
      </c>
      <c r="X4967" s="465">
        <f t="shared" si="1520"/>
        <v>0.50231586937128025</v>
      </c>
      <c r="Y4967" s="82">
        <v>20220519</v>
      </c>
      <c r="Z4967" s="85" t="s">
        <v>2152</v>
      </c>
      <c r="AA4967" s="85" t="s">
        <v>2153</v>
      </c>
      <c r="AB4967" s="85"/>
      <c r="AE4967" s="691" t="s">
        <v>1250</v>
      </c>
      <c r="AF4967" s="567">
        <v>1</v>
      </c>
      <c r="AG4967" s="567"/>
      <c r="AH4967" s="155"/>
      <c r="AI4967" s="491" t="s">
        <v>2154</v>
      </c>
    </row>
    <row r="4968" spans="1:35" s="82" customFormat="1" x14ac:dyDescent="0.2">
      <c r="A4968" s="153" t="s">
        <v>1481</v>
      </c>
      <c r="B4968" s="81">
        <v>20220420</v>
      </c>
      <c r="C4968" s="280" t="s">
        <v>61</v>
      </c>
      <c r="D4968" s="126">
        <v>2</v>
      </c>
      <c r="E4968" s="126">
        <v>12</v>
      </c>
      <c r="F4968" s="126"/>
      <c r="G4968" s="126"/>
      <c r="H4968" s="126" t="s">
        <v>10</v>
      </c>
      <c r="I4968" s="126">
        <v>290</v>
      </c>
      <c r="J4968" s="126">
        <v>10</v>
      </c>
      <c r="K4968" s="82">
        <v>5</v>
      </c>
      <c r="L4968" s="156">
        <v>1</v>
      </c>
      <c r="M4968" s="82">
        <v>0</v>
      </c>
      <c r="N4968" s="83">
        <v>1</v>
      </c>
      <c r="O4968" s="82" t="str">
        <f>Cal_051922a!$E$2</f>
        <v>Cal_051922a</v>
      </c>
      <c r="P4968" s="158">
        <f>Cal_051922a!$Q$3</f>
        <v>1.8382409380942635</v>
      </c>
      <c r="Q4968" s="158">
        <f>Cal_051922a!$R$3</f>
        <v>0.56187208580813652</v>
      </c>
      <c r="R4968" s="84">
        <v>106.9</v>
      </c>
      <c r="S4968" s="84">
        <v>67.89</v>
      </c>
      <c r="T4968" s="158">
        <f>AVERAGE(0.697,0.757,0.765,0.891,0.523,0.662)</f>
        <v>0.71583333333333332</v>
      </c>
      <c r="U4968" s="79">
        <f t="shared" si="1517"/>
        <v>106.18416666666667</v>
      </c>
      <c r="V4968" s="79">
        <f t="shared" si="1518"/>
        <v>67.174166666666665</v>
      </c>
      <c r="W4968" s="465">
        <f t="shared" si="1519"/>
        <v>0.82874129550217068</v>
      </c>
      <c r="X4968" s="465">
        <f t="shared" si="1520"/>
        <v>0.36748731192438472</v>
      </c>
      <c r="Y4968" s="82">
        <v>20220519</v>
      </c>
      <c r="Z4968" s="85" t="s">
        <v>2152</v>
      </c>
      <c r="AA4968" s="85" t="s">
        <v>2153</v>
      </c>
      <c r="AB4968" s="85"/>
      <c r="AE4968" s="691" t="s">
        <v>1250</v>
      </c>
      <c r="AF4968" s="567">
        <v>1</v>
      </c>
      <c r="AG4968" s="567"/>
      <c r="AH4968" s="153" t="s">
        <v>1482</v>
      </c>
      <c r="AI4968" s="491" t="s">
        <v>2154</v>
      </c>
    </row>
    <row r="4969" spans="1:35" s="82" customFormat="1" x14ac:dyDescent="0.2">
      <c r="A4969" s="153" t="s">
        <v>1481</v>
      </c>
      <c r="B4969" s="81">
        <v>20220420</v>
      </c>
      <c r="C4969" s="280" t="s">
        <v>61</v>
      </c>
      <c r="D4969" s="126">
        <v>2</v>
      </c>
      <c r="E4969" s="126">
        <v>12</v>
      </c>
      <c r="F4969" s="126"/>
      <c r="G4969" s="126"/>
      <c r="H4969" s="126" t="s">
        <v>11</v>
      </c>
      <c r="I4969" s="126">
        <v>290</v>
      </c>
      <c r="J4969" s="126">
        <v>10</v>
      </c>
      <c r="K4969" s="82">
        <v>5</v>
      </c>
      <c r="L4969" s="156">
        <v>1</v>
      </c>
      <c r="M4969" s="82">
        <v>0</v>
      </c>
      <c r="N4969" s="83">
        <v>1</v>
      </c>
      <c r="O4969" s="82" t="str">
        <f>Cal_051922a!$E$2</f>
        <v>Cal_051922a</v>
      </c>
      <c r="P4969" s="158">
        <f>Cal_051922a!$Q$3</f>
        <v>1.8382409380942635</v>
      </c>
      <c r="Q4969" s="158">
        <f>Cal_051922a!$R$3</f>
        <v>0.56187208580813652</v>
      </c>
      <c r="R4969" s="84">
        <v>106.6</v>
      </c>
      <c r="S4969" s="84">
        <v>67.73</v>
      </c>
      <c r="T4969" s="158">
        <f>AVERAGE(0.697,0.757,0.765,0.891,0.523,0.662)</f>
        <v>0.71583333333333332</v>
      </c>
      <c r="U4969" s="79">
        <f t="shared" si="1517"/>
        <v>105.88416666666666</v>
      </c>
      <c r="V4969" s="79">
        <f t="shared" si="1518"/>
        <v>67.014166666666668</v>
      </c>
      <c r="W4969" s="465">
        <f t="shared" si="1519"/>
        <v>0.82576708936604371</v>
      </c>
      <c r="X4969" s="465">
        <f t="shared" si="1520"/>
        <v>0.36761225938436021</v>
      </c>
      <c r="Y4969" s="82">
        <v>20220519</v>
      </c>
      <c r="Z4969" s="85" t="s">
        <v>2152</v>
      </c>
      <c r="AA4969" s="85" t="s">
        <v>2153</v>
      </c>
      <c r="AB4969" s="85"/>
      <c r="AE4969" s="691" t="s">
        <v>1250</v>
      </c>
      <c r="AF4969" s="567">
        <v>1</v>
      </c>
      <c r="AG4969" s="567"/>
      <c r="AH4969" s="155"/>
      <c r="AI4969" s="491" t="s">
        <v>2154</v>
      </c>
    </row>
    <row r="4970" spans="1:35" x14ac:dyDescent="0.2">
      <c r="A4970" s="152" t="s">
        <v>1481</v>
      </c>
      <c r="B4970" s="45">
        <v>20220420</v>
      </c>
      <c r="C4970" s="142" t="s">
        <v>64</v>
      </c>
      <c r="D4970" s="142">
        <v>3</v>
      </c>
      <c r="E4970" s="107">
        <v>2</v>
      </c>
      <c r="H4970" s="107" t="s">
        <v>10</v>
      </c>
      <c r="I4970" s="107">
        <v>290</v>
      </c>
      <c r="J4970" s="107">
        <v>0</v>
      </c>
      <c r="K4970" s="43">
        <v>10</v>
      </c>
      <c r="L4970" s="111">
        <v>1</v>
      </c>
      <c r="M4970" s="43">
        <v>0</v>
      </c>
      <c r="N4970" s="49">
        <v>1</v>
      </c>
      <c r="O4970" s="43" t="str">
        <f>Cal_051922a!$E$2</f>
        <v>Cal_051922a</v>
      </c>
      <c r="P4970" s="50">
        <f>Cal_051922a!$Q$3</f>
        <v>1.8382409380942635</v>
      </c>
      <c r="Q4970" s="50">
        <f>Cal_051922a!$R$3</f>
        <v>0.56187208580813652</v>
      </c>
      <c r="R4970" s="46">
        <v>135.19999999999999</v>
      </c>
      <c r="S4970" s="46">
        <v>80.650000000000006</v>
      </c>
      <c r="T4970" s="50">
        <f>AVERAGE(0.697,0.757,0.765,0.891,0.523,0.662)</f>
        <v>0.71583333333333332</v>
      </c>
      <c r="U4970" s="79">
        <f t="shared" si="1517"/>
        <v>134.48416666666665</v>
      </c>
      <c r="V4970" s="79">
        <f t="shared" si="1518"/>
        <v>79.93416666666667</v>
      </c>
      <c r="W4970" s="465">
        <f t="shared" si="1519"/>
        <v>2.3177563532244756</v>
      </c>
      <c r="X4970" s="465">
        <f t="shared" si="1520"/>
        <v>0.5291576204748043</v>
      </c>
      <c r="Y4970" s="47">
        <v>20220519</v>
      </c>
      <c r="Z4970" s="837" t="s">
        <v>2152</v>
      </c>
      <c r="AA4970" s="837" t="s">
        <v>2153</v>
      </c>
      <c r="AE4970" s="689" t="s">
        <v>1250</v>
      </c>
      <c r="AF4970" s="130">
        <v>1</v>
      </c>
      <c r="AH4970" s="152" t="s">
        <v>1483</v>
      </c>
    </row>
    <row r="4971" spans="1:35" x14ac:dyDescent="0.2">
      <c r="A4971" s="152" t="s">
        <v>1481</v>
      </c>
      <c r="B4971" s="45">
        <v>20220420</v>
      </c>
      <c r="C4971" s="142" t="s">
        <v>64</v>
      </c>
      <c r="D4971" s="142">
        <v>3</v>
      </c>
      <c r="E4971" s="107">
        <v>2</v>
      </c>
      <c r="H4971" s="107" t="s">
        <v>11</v>
      </c>
      <c r="I4971" s="107">
        <v>290</v>
      </c>
      <c r="J4971" s="107">
        <v>0</v>
      </c>
      <c r="K4971" s="43">
        <v>10</v>
      </c>
      <c r="L4971" s="111">
        <v>1</v>
      </c>
      <c r="M4971" s="43">
        <v>0</v>
      </c>
      <c r="N4971" s="49">
        <v>1</v>
      </c>
      <c r="O4971" s="43" t="str">
        <f>Cal_051922a!$E$2</f>
        <v>Cal_051922a</v>
      </c>
      <c r="P4971" s="50">
        <f>Cal_051922a!$Q$3</f>
        <v>1.8382409380942635</v>
      </c>
      <c r="Q4971" s="50">
        <f>Cal_051922a!$R$3</f>
        <v>0.56187208580813652</v>
      </c>
      <c r="R4971" s="46">
        <v>135.30000000000001</v>
      </c>
      <c r="S4971" s="46">
        <v>81.31</v>
      </c>
      <c r="T4971" s="50">
        <f>AVERAGE(0.697,0.757,0.765,0.891,0.523,0.662)</f>
        <v>0.71583333333333332</v>
      </c>
      <c r="U4971" s="79">
        <f t="shared" si="1517"/>
        <v>134.58416666666668</v>
      </c>
      <c r="V4971" s="79">
        <f t="shared" si="1518"/>
        <v>80.594166666666666</v>
      </c>
      <c r="W4971" s="465">
        <f t="shared" si="1519"/>
        <v>2.2939627041354629</v>
      </c>
      <c r="X4971" s="465">
        <f t="shared" si="1520"/>
        <v>0.57645765364206714</v>
      </c>
      <c r="Y4971" s="47">
        <v>20220519</v>
      </c>
      <c r="Z4971" s="837" t="s">
        <v>2152</v>
      </c>
      <c r="AA4971" s="837" t="s">
        <v>2153</v>
      </c>
      <c r="AE4971" s="689" t="s">
        <v>1250</v>
      </c>
      <c r="AF4971" s="130">
        <v>1</v>
      </c>
      <c r="AH4971" s="152" t="s">
        <v>1483</v>
      </c>
    </row>
    <row r="4972" spans="1:35" x14ac:dyDescent="0.2">
      <c r="A4972" s="152" t="s">
        <v>1481</v>
      </c>
      <c r="B4972" s="45">
        <v>20220420</v>
      </c>
      <c r="C4972" s="142" t="s">
        <v>64</v>
      </c>
      <c r="D4972" s="142">
        <v>3</v>
      </c>
      <c r="E4972" s="107">
        <v>4</v>
      </c>
      <c r="H4972" s="107" t="s">
        <v>10</v>
      </c>
      <c r="I4972" s="107">
        <v>290</v>
      </c>
      <c r="J4972" s="107">
        <v>0</v>
      </c>
      <c r="K4972" s="43">
        <v>5</v>
      </c>
      <c r="L4972" s="111">
        <v>1</v>
      </c>
      <c r="M4972" s="43">
        <v>0</v>
      </c>
      <c r="N4972" s="49">
        <v>1</v>
      </c>
      <c r="O4972" s="43" t="str">
        <f>Cal_051922a!$E$2</f>
        <v>Cal_051922a</v>
      </c>
      <c r="P4972" s="50">
        <f>Cal_051922a!$Q$3</f>
        <v>1.8382409380942635</v>
      </c>
      <c r="Q4972" s="50">
        <f>Cal_051922a!$R$3</f>
        <v>0.56187208580813652</v>
      </c>
      <c r="R4972" s="46">
        <v>316.60000000000002</v>
      </c>
      <c r="S4972" s="46">
        <v>188.5</v>
      </c>
      <c r="T4972" s="50">
        <f>AVERAGE(0.579,0.458,0.567,0.72,0.677,0.835)</f>
        <v>0.63933333333333331</v>
      </c>
      <c r="U4972" s="79">
        <f t="shared" si="1517"/>
        <v>315.96066666666667</v>
      </c>
      <c r="V4972" s="79">
        <f t="shared" si="1518"/>
        <v>187.86066666666667</v>
      </c>
      <c r="W4972" s="465">
        <f t="shared" si="1519"/>
        <v>2.7213986145559614</v>
      </c>
      <c r="X4972" s="465">
        <f t="shared" si="1520"/>
        <v>0.62399910049160368</v>
      </c>
      <c r="Y4972" s="47">
        <v>20220519</v>
      </c>
      <c r="Z4972" s="837" t="s">
        <v>2142</v>
      </c>
      <c r="AA4972" s="837" t="s">
        <v>2143</v>
      </c>
      <c r="AE4972" s="689" t="s">
        <v>1250</v>
      </c>
      <c r="AF4972" s="130">
        <v>1</v>
      </c>
      <c r="AH4972" s="152" t="s">
        <v>1483</v>
      </c>
    </row>
    <row r="4973" spans="1:35" x14ac:dyDescent="0.2">
      <c r="A4973" s="152" t="s">
        <v>1481</v>
      </c>
      <c r="B4973" s="45">
        <v>20220420</v>
      </c>
      <c r="C4973" s="142" t="s">
        <v>64</v>
      </c>
      <c r="D4973" s="142">
        <v>3</v>
      </c>
      <c r="E4973" s="107">
        <v>4</v>
      </c>
      <c r="H4973" s="107" t="s">
        <v>11</v>
      </c>
      <c r="I4973" s="107">
        <v>290</v>
      </c>
      <c r="J4973" s="107">
        <v>0</v>
      </c>
      <c r="K4973" s="43">
        <v>10</v>
      </c>
      <c r="L4973" s="111">
        <v>1</v>
      </c>
      <c r="M4973" s="43">
        <v>0</v>
      </c>
      <c r="N4973" s="49">
        <v>1</v>
      </c>
      <c r="O4973" s="43" t="str">
        <f>Cal_051922a!$E$2</f>
        <v>Cal_051922a</v>
      </c>
      <c r="P4973" s="50">
        <f>Cal_051922a!$Q$3</f>
        <v>1.8382409380942635</v>
      </c>
      <c r="Q4973" s="50">
        <f>Cal_051922a!$R$3</f>
        <v>0.56187208580813652</v>
      </c>
      <c r="R4973" s="46">
        <v>202.7</v>
      </c>
      <c r="S4973" s="46">
        <v>120.5</v>
      </c>
      <c r="T4973" s="50">
        <f>AVERAGE(0.697,0.757,0.765,0.891,0.523,0.662)</f>
        <v>0.71583333333333332</v>
      </c>
      <c r="U4973" s="79">
        <f t="shared" si="1517"/>
        <v>201.98416666666665</v>
      </c>
      <c r="V4973" s="79">
        <f t="shared" si="1518"/>
        <v>119.78416666666666</v>
      </c>
      <c r="W4973" s="465">
        <f t="shared" si="1519"/>
        <v>3.4925677769945351</v>
      </c>
      <c r="X4973" s="465">
        <f t="shared" si="1520"/>
        <v>0.77363317476272442</v>
      </c>
      <c r="Y4973" s="47">
        <v>20220519</v>
      </c>
      <c r="Z4973" s="837" t="s">
        <v>2152</v>
      </c>
      <c r="AA4973" s="837" t="s">
        <v>2153</v>
      </c>
      <c r="AE4973" s="689" t="s">
        <v>1250</v>
      </c>
      <c r="AF4973" s="130">
        <v>1</v>
      </c>
      <c r="AH4973" s="152" t="s">
        <v>1483</v>
      </c>
    </row>
    <row r="4974" spans="1:35" x14ac:dyDescent="0.2">
      <c r="A4974" s="152" t="s">
        <v>1481</v>
      </c>
      <c r="B4974" s="45">
        <v>20220420</v>
      </c>
      <c r="C4974" s="142" t="s">
        <v>64</v>
      </c>
      <c r="D4974" s="142">
        <v>3</v>
      </c>
      <c r="E4974" s="107">
        <v>6</v>
      </c>
      <c r="H4974" s="107" t="s">
        <v>10</v>
      </c>
      <c r="I4974" s="107">
        <v>290</v>
      </c>
      <c r="J4974" s="107">
        <v>0</v>
      </c>
      <c r="K4974" s="43">
        <v>10</v>
      </c>
      <c r="L4974" s="111">
        <v>1</v>
      </c>
      <c r="M4974" s="43">
        <v>0</v>
      </c>
      <c r="N4974" s="49">
        <v>1</v>
      </c>
      <c r="O4974" s="43" t="str">
        <f>Cal_051922a!$E$2</f>
        <v>Cal_051922a</v>
      </c>
      <c r="P4974" s="50">
        <f>Cal_051922a!$Q$3</f>
        <v>1.8382409380942635</v>
      </c>
      <c r="Q4974" s="50">
        <f>Cal_051922a!$R$3</f>
        <v>0.56187208580813652</v>
      </c>
      <c r="R4974" s="46">
        <v>172.5</v>
      </c>
      <c r="S4974" s="46">
        <v>102.5</v>
      </c>
      <c r="T4974" s="50">
        <f>AVERAGE(0.697,0.757,0.765,0.891,0.523,0.662)</f>
        <v>0.71583333333333332</v>
      </c>
      <c r="U4974" s="79">
        <f t="shared" ref="U4974:U5037" si="1543">(R4974-T4974)*(L4974+M4974)/L4974</f>
        <v>171.78416666666666</v>
      </c>
      <c r="V4974" s="79">
        <f t="shared" ref="V4974:V5037" si="1544">(S4974-T4974)*(L4974+M4974)/L4974</f>
        <v>101.78416666666666</v>
      </c>
      <c r="W4974" s="465">
        <f t="shared" ref="W4974:W5037" si="1545">(Q4974*P4974/(P4974-1)*(U4974-V4974)*(K4974)/I4974)/N4974</f>
        <v>2.974206136126734</v>
      </c>
      <c r="X4974" s="465">
        <f t="shared" ref="X4974:X5037" si="1546">(Q4974*P4974/(P4974-1)*(P4974*V4974-U4974)*(K4974)/I4974)/N4974</f>
        <v>0.65091161349643178</v>
      </c>
      <c r="Y4974" s="47">
        <v>20220519</v>
      </c>
      <c r="Z4974" s="837" t="s">
        <v>2152</v>
      </c>
      <c r="AA4974" s="837" t="s">
        <v>2153</v>
      </c>
      <c r="AE4974" s="689" t="s">
        <v>1250</v>
      </c>
      <c r="AF4974" s="130">
        <v>1</v>
      </c>
      <c r="AH4974" s="152" t="s">
        <v>1483</v>
      </c>
    </row>
    <row r="4975" spans="1:35" x14ac:dyDescent="0.2">
      <c r="A4975" s="152" t="s">
        <v>1481</v>
      </c>
      <c r="B4975" s="45">
        <v>20220420</v>
      </c>
      <c r="C4975" s="142" t="s">
        <v>64</v>
      </c>
      <c r="D4975" s="142">
        <v>3</v>
      </c>
      <c r="E4975" s="107">
        <v>6</v>
      </c>
      <c r="H4975" s="107" t="s">
        <v>11</v>
      </c>
      <c r="I4975" s="107">
        <v>290</v>
      </c>
      <c r="J4975" s="107">
        <v>0</v>
      </c>
      <c r="K4975" s="43">
        <v>5</v>
      </c>
      <c r="L4975" s="111">
        <v>1</v>
      </c>
      <c r="M4975" s="43">
        <v>0</v>
      </c>
      <c r="N4975" s="49">
        <v>1</v>
      </c>
      <c r="O4975" s="43" t="str">
        <f>Cal_051922a!$E$2</f>
        <v>Cal_051922a</v>
      </c>
      <c r="P4975" s="50">
        <f>Cal_051922a!$Q$3</f>
        <v>1.8382409380942635</v>
      </c>
      <c r="Q4975" s="50">
        <f>Cal_051922a!$R$3</f>
        <v>0.56187208580813652</v>
      </c>
      <c r="R4975" s="46">
        <v>323.89999999999998</v>
      </c>
      <c r="S4975" s="46">
        <v>194.3</v>
      </c>
      <c r="T4975" s="50">
        <f>AVERAGE(0.681,0.726,0.841,0.711,0.515,0.657)</f>
        <v>0.6885</v>
      </c>
      <c r="U4975" s="79">
        <f t="shared" si="1543"/>
        <v>323.2115</v>
      </c>
      <c r="V4975" s="79">
        <f t="shared" si="1544"/>
        <v>193.61150000000001</v>
      </c>
      <c r="W4975" s="465">
        <f t="shared" si="1545"/>
        <v>2.7532651088716049</v>
      </c>
      <c r="X4975" s="465">
        <f t="shared" si="1546"/>
        <v>0.69454267973909367</v>
      </c>
      <c r="Y4975" s="47">
        <v>20220519</v>
      </c>
      <c r="Z4975" s="837" t="s">
        <v>2146</v>
      </c>
      <c r="AA4975" s="837" t="s">
        <v>2147</v>
      </c>
      <c r="AE4975" s="689" t="s">
        <v>1250</v>
      </c>
      <c r="AF4975" s="130">
        <v>1</v>
      </c>
      <c r="AH4975" s="152" t="s">
        <v>1483</v>
      </c>
    </row>
    <row r="4976" spans="1:35" x14ac:dyDescent="0.2">
      <c r="A4976" s="152" t="s">
        <v>1481</v>
      </c>
      <c r="B4976" s="45">
        <v>20220420</v>
      </c>
      <c r="C4976" s="142" t="s">
        <v>64</v>
      </c>
      <c r="D4976" s="142">
        <v>3</v>
      </c>
      <c r="E4976" s="107">
        <v>9</v>
      </c>
      <c r="H4976" s="107" t="s">
        <v>10</v>
      </c>
      <c r="I4976" s="107">
        <v>290</v>
      </c>
      <c r="J4976" s="107">
        <v>0</v>
      </c>
      <c r="K4976" s="43">
        <v>5</v>
      </c>
      <c r="L4976" s="111">
        <v>1</v>
      </c>
      <c r="M4976" s="43">
        <v>0</v>
      </c>
      <c r="N4976" s="49">
        <v>1</v>
      </c>
      <c r="O4976" s="43" t="str">
        <f>Cal_051922a!$E$2</f>
        <v>Cal_051922a</v>
      </c>
      <c r="P4976" s="50">
        <f>Cal_051922a!$Q$3</f>
        <v>1.8382409380942635</v>
      </c>
      <c r="Q4976" s="50">
        <f>Cal_051922a!$R$3</f>
        <v>0.56187208580813652</v>
      </c>
      <c r="R4976" s="46">
        <v>267.7</v>
      </c>
      <c r="S4976" s="46">
        <v>159.30000000000001</v>
      </c>
      <c r="T4976" s="50">
        <f>AVERAGE(0.681,0.726,0.841,0.711,0.515,0.657)</f>
        <v>0.6885</v>
      </c>
      <c r="U4976" s="79">
        <f t="shared" si="1543"/>
        <v>267.01150000000001</v>
      </c>
      <c r="V4976" s="79">
        <f t="shared" si="1544"/>
        <v>158.61150000000001</v>
      </c>
      <c r="W4976" s="465">
        <f t="shared" si="1545"/>
        <v>2.3028853225438422</v>
      </c>
      <c r="X4976" s="465">
        <f t="shared" si="1546"/>
        <v>0.52164713065870871</v>
      </c>
      <c r="Y4976" s="47">
        <v>20220519</v>
      </c>
      <c r="Z4976" s="837" t="s">
        <v>2146</v>
      </c>
      <c r="AA4976" s="837" t="s">
        <v>2147</v>
      </c>
      <c r="AE4976" s="689" t="s">
        <v>1250</v>
      </c>
      <c r="AF4976" s="130">
        <v>1</v>
      </c>
      <c r="AH4976" s="152" t="s">
        <v>1483</v>
      </c>
    </row>
    <row r="4977" spans="1:35" x14ac:dyDescent="0.2">
      <c r="A4977" s="152" t="s">
        <v>1481</v>
      </c>
      <c r="B4977" s="45">
        <v>20220420</v>
      </c>
      <c r="C4977" s="142" t="s">
        <v>64</v>
      </c>
      <c r="D4977" s="142">
        <v>3</v>
      </c>
      <c r="E4977" s="107">
        <v>9</v>
      </c>
      <c r="H4977" s="107" t="s">
        <v>11</v>
      </c>
      <c r="I4977" s="107">
        <v>290</v>
      </c>
      <c r="J4977" s="107">
        <v>0</v>
      </c>
      <c r="K4977" s="43">
        <v>5</v>
      </c>
      <c r="L4977" s="111">
        <v>1</v>
      </c>
      <c r="M4977" s="43">
        <v>0</v>
      </c>
      <c r="N4977" s="49">
        <v>1</v>
      </c>
      <c r="O4977" s="43" t="str">
        <f>Cal_051922a!$E$2</f>
        <v>Cal_051922a</v>
      </c>
      <c r="P4977" s="50">
        <f>Cal_051922a!$Q$3</f>
        <v>1.8382409380942635</v>
      </c>
      <c r="Q4977" s="50">
        <f>Cal_051922a!$R$3</f>
        <v>0.56187208580813652</v>
      </c>
      <c r="R4977" s="46">
        <v>270.10000000000002</v>
      </c>
      <c r="S4977" s="46">
        <v>162.19999999999999</v>
      </c>
      <c r="T4977" s="50">
        <f>AVERAGE(0.681,0.726,0.841,0.711,0.515,0.657)</f>
        <v>0.6885</v>
      </c>
      <c r="U4977" s="79">
        <f t="shared" si="1543"/>
        <v>269.41150000000005</v>
      </c>
      <c r="V4977" s="79">
        <f t="shared" si="1544"/>
        <v>161.51149999999998</v>
      </c>
      <c r="W4977" s="465">
        <f t="shared" si="1545"/>
        <v>2.2922631577719623</v>
      </c>
      <c r="X4977" s="465">
        <f t="shared" si="1546"/>
        <v>0.58391210893583478</v>
      </c>
      <c r="Y4977" s="47">
        <v>20220519</v>
      </c>
      <c r="Z4977" s="837" t="s">
        <v>2146</v>
      </c>
      <c r="AA4977" s="837" t="s">
        <v>2147</v>
      </c>
      <c r="AE4977" s="689" t="s">
        <v>1250</v>
      </c>
      <c r="AF4977" s="130">
        <v>1</v>
      </c>
      <c r="AH4977" s="152" t="s">
        <v>1483</v>
      </c>
    </row>
    <row r="4978" spans="1:35" x14ac:dyDescent="0.2">
      <c r="A4978" s="152" t="s">
        <v>1481</v>
      </c>
      <c r="B4978" s="45">
        <v>20220420</v>
      </c>
      <c r="C4978" s="142" t="s">
        <v>64</v>
      </c>
      <c r="D4978" s="142">
        <v>3</v>
      </c>
      <c r="E4978" s="107">
        <v>12</v>
      </c>
      <c r="H4978" s="107" t="s">
        <v>10</v>
      </c>
      <c r="I4978" s="107">
        <v>290</v>
      </c>
      <c r="J4978" s="107">
        <v>0</v>
      </c>
      <c r="K4978" s="43">
        <v>5</v>
      </c>
      <c r="L4978" s="111">
        <v>1</v>
      </c>
      <c r="M4978" s="43">
        <v>0</v>
      </c>
      <c r="N4978" s="49">
        <v>1</v>
      </c>
      <c r="O4978" s="43" t="str">
        <f>Cal_051922a!$E$2</f>
        <v>Cal_051922a</v>
      </c>
      <c r="P4978" s="50">
        <f>Cal_051922a!$Q$3</f>
        <v>1.8382409380942635</v>
      </c>
      <c r="Q4978" s="50">
        <f>Cal_051922a!$R$3</f>
        <v>0.56187208580813652</v>
      </c>
      <c r="R4978" s="46">
        <v>182.7</v>
      </c>
      <c r="S4978" s="46">
        <v>112.6</v>
      </c>
      <c r="T4978" s="50">
        <f>AVERAGE(0.579,0.458,0.567,0.72,0.677,0.835)</f>
        <v>0.63933333333333331</v>
      </c>
      <c r="U4978" s="79">
        <f t="shared" si="1543"/>
        <v>182.06066666666666</v>
      </c>
      <c r="V4978" s="79">
        <f t="shared" si="1544"/>
        <v>111.96066666666665</v>
      </c>
      <c r="W4978" s="465">
        <f t="shared" si="1545"/>
        <v>1.4892275010177434</v>
      </c>
      <c r="X4978" s="465">
        <f t="shared" si="1546"/>
        <v>0.50455312953043963</v>
      </c>
      <c r="Y4978" s="47">
        <v>20220519</v>
      </c>
      <c r="Z4978" s="837" t="s">
        <v>2142</v>
      </c>
      <c r="AA4978" s="837" t="s">
        <v>2143</v>
      </c>
      <c r="AE4978" s="689" t="s">
        <v>1250</v>
      </c>
      <c r="AF4978" s="130">
        <v>1</v>
      </c>
      <c r="AH4978" s="152" t="s">
        <v>1483</v>
      </c>
    </row>
    <row r="4979" spans="1:35" x14ac:dyDescent="0.2">
      <c r="A4979" s="152" t="s">
        <v>1481</v>
      </c>
      <c r="B4979" s="45">
        <v>20220420</v>
      </c>
      <c r="C4979" s="142" t="s">
        <v>64</v>
      </c>
      <c r="D4979" s="142">
        <v>3</v>
      </c>
      <c r="E4979" s="107">
        <v>12</v>
      </c>
      <c r="H4979" s="107" t="s">
        <v>11</v>
      </c>
      <c r="I4979" s="107">
        <v>290</v>
      </c>
      <c r="J4979" s="107">
        <v>0</v>
      </c>
      <c r="K4979" s="43">
        <v>5</v>
      </c>
      <c r="L4979" s="111">
        <v>1</v>
      </c>
      <c r="M4979" s="43">
        <v>0</v>
      </c>
      <c r="N4979" s="49">
        <v>1</v>
      </c>
      <c r="O4979" s="43" t="str">
        <f>Cal_051922a!$E$2</f>
        <v>Cal_051922a</v>
      </c>
      <c r="P4979" s="50">
        <f>Cal_051922a!$Q$3</f>
        <v>1.8382409380942635</v>
      </c>
      <c r="Q4979" s="50">
        <f>Cal_051922a!$R$3</f>
        <v>0.56187208580813652</v>
      </c>
      <c r="R4979" s="46">
        <v>166.5</v>
      </c>
      <c r="S4979" s="46">
        <v>101.8</v>
      </c>
      <c r="T4979" s="50">
        <f>AVERAGE(0.681,0.726,0.841,0.711,0.515,0.657)</f>
        <v>0.6885</v>
      </c>
      <c r="U4979" s="79">
        <f t="shared" si="1543"/>
        <v>165.8115</v>
      </c>
      <c r="V4979" s="79">
        <f t="shared" si="1544"/>
        <v>101.11149999999999</v>
      </c>
      <c r="W4979" s="465">
        <f t="shared" si="1545"/>
        <v>1.3745081214814263</v>
      </c>
      <c r="X4979" s="465">
        <f t="shared" si="1546"/>
        <v>0.42607199497916937</v>
      </c>
      <c r="Y4979" s="47">
        <v>20220519</v>
      </c>
      <c r="Z4979" s="837" t="s">
        <v>2146</v>
      </c>
      <c r="AA4979" s="837" t="s">
        <v>2147</v>
      </c>
      <c r="AE4979" s="689" t="s">
        <v>1250</v>
      </c>
      <c r="AF4979" s="130">
        <v>1</v>
      </c>
      <c r="AH4979" s="152" t="s">
        <v>1483</v>
      </c>
    </row>
    <row r="4980" spans="1:35" x14ac:dyDescent="0.2">
      <c r="A4980" s="152" t="s">
        <v>1481</v>
      </c>
      <c r="B4980" s="45">
        <v>20220420</v>
      </c>
      <c r="C4980" s="142" t="s">
        <v>64</v>
      </c>
      <c r="D4980" s="142">
        <v>3</v>
      </c>
      <c r="E4980" s="107">
        <v>12</v>
      </c>
      <c r="H4980" s="107" t="s">
        <v>10</v>
      </c>
      <c r="I4980" s="107">
        <v>290</v>
      </c>
      <c r="J4980" s="107">
        <v>10</v>
      </c>
      <c r="K4980" s="43">
        <v>5</v>
      </c>
      <c r="L4980" s="111">
        <v>1</v>
      </c>
      <c r="M4980" s="43">
        <v>0</v>
      </c>
      <c r="N4980" s="49">
        <v>1</v>
      </c>
      <c r="O4980" s="43" t="str">
        <f>Cal_051922a!$E$2</f>
        <v>Cal_051922a</v>
      </c>
      <c r="P4980" s="50">
        <f>Cal_051922a!$Q$3</f>
        <v>1.8382409380942635</v>
      </c>
      <c r="Q4980" s="50">
        <f>Cal_051922a!$R$3</f>
        <v>0.56187208580813652</v>
      </c>
      <c r="R4980" s="46">
        <v>58.91</v>
      </c>
      <c r="S4980" s="46">
        <v>37.99</v>
      </c>
      <c r="T4980" s="50">
        <f>AVERAGE(0.697,0.757,0.765,0.891,0.523,0.662)</f>
        <v>0.71583333333333332</v>
      </c>
      <c r="U4980" s="79">
        <f t="shared" si="1543"/>
        <v>58.194166666666661</v>
      </c>
      <c r="V4980" s="79">
        <f t="shared" si="1544"/>
        <v>37.274166666666666</v>
      </c>
      <c r="W4980" s="465">
        <f t="shared" si="1545"/>
        <v>0.44443137405550898</v>
      </c>
      <c r="X4980" s="465">
        <f t="shared" si="1546"/>
        <v>0.21934201826522937</v>
      </c>
      <c r="Y4980" s="47">
        <v>20220519</v>
      </c>
      <c r="Z4980" s="837" t="s">
        <v>2152</v>
      </c>
      <c r="AA4980" s="837" t="s">
        <v>2153</v>
      </c>
      <c r="AE4980" s="689" t="s">
        <v>1250</v>
      </c>
      <c r="AF4980" s="130">
        <v>1</v>
      </c>
      <c r="AH4980"/>
    </row>
    <row r="4981" spans="1:35" x14ac:dyDescent="0.2">
      <c r="A4981" s="152" t="s">
        <v>1481</v>
      </c>
      <c r="B4981" s="45">
        <v>20220420</v>
      </c>
      <c r="C4981" s="142" t="s">
        <v>64</v>
      </c>
      <c r="D4981" s="142">
        <v>3</v>
      </c>
      <c r="E4981" s="107">
        <v>12</v>
      </c>
      <c r="H4981" s="107" t="s">
        <v>11</v>
      </c>
      <c r="I4981" s="107">
        <v>290</v>
      </c>
      <c r="J4981" s="107">
        <v>10</v>
      </c>
      <c r="K4981" s="43">
        <v>5</v>
      </c>
      <c r="L4981" s="111">
        <v>1</v>
      </c>
      <c r="M4981" s="43">
        <v>0</v>
      </c>
      <c r="N4981" s="49">
        <v>1</v>
      </c>
      <c r="O4981" s="43" t="str">
        <f>Cal_051922a!$E$2</f>
        <v>Cal_051922a</v>
      </c>
      <c r="P4981" s="50">
        <f>Cal_051922a!$Q$3</f>
        <v>1.8382409380942635</v>
      </c>
      <c r="Q4981" s="50">
        <f>Cal_051922a!$R$3</f>
        <v>0.56187208580813652</v>
      </c>
      <c r="R4981" s="46">
        <v>64.62</v>
      </c>
      <c r="S4981" s="46">
        <v>40.840000000000003</v>
      </c>
      <c r="T4981" s="50">
        <f>AVERAGE(0.697,0.757,0.765,0.891,0.523,0.662)</f>
        <v>0.71583333333333332</v>
      </c>
      <c r="U4981" s="79">
        <f t="shared" si="1543"/>
        <v>63.904166666666669</v>
      </c>
      <c r="V4981" s="79">
        <f t="shared" si="1544"/>
        <v>40.124166666666667</v>
      </c>
      <c r="W4981" s="465">
        <f t="shared" si="1545"/>
        <v>0.50519015655066946</v>
      </c>
      <c r="X4981" s="465">
        <f t="shared" si="1546"/>
        <v>0.20933565593901779</v>
      </c>
      <c r="Y4981" s="47">
        <v>20220519</v>
      </c>
      <c r="Z4981" s="837" t="s">
        <v>2152</v>
      </c>
      <c r="AA4981" s="837" t="s">
        <v>2153</v>
      </c>
      <c r="AE4981" s="689" t="s">
        <v>1250</v>
      </c>
      <c r="AF4981" s="130">
        <v>1</v>
      </c>
      <c r="AH4981"/>
    </row>
    <row r="4982" spans="1:35" s="82" customFormat="1" x14ac:dyDescent="0.2">
      <c r="A4982" s="153" t="s">
        <v>1481</v>
      </c>
      <c r="B4982" s="81">
        <v>20220420</v>
      </c>
      <c r="C4982" s="280" t="s">
        <v>66</v>
      </c>
      <c r="D4982" s="126">
        <v>4</v>
      </c>
      <c r="E4982" s="126">
        <v>2</v>
      </c>
      <c r="F4982" s="126"/>
      <c r="G4982" s="126"/>
      <c r="H4982" s="126" t="s">
        <v>10</v>
      </c>
      <c r="I4982" s="126">
        <v>290</v>
      </c>
      <c r="J4982" s="126">
        <v>0</v>
      </c>
      <c r="K4982" s="82">
        <v>5</v>
      </c>
      <c r="L4982" s="156">
        <v>1</v>
      </c>
      <c r="M4982" s="82">
        <v>0</v>
      </c>
      <c r="N4982" s="83">
        <v>1</v>
      </c>
      <c r="O4982" s="82" t="str">
        <f>Cal_051922a!$E$2</f>
        <v>Cal_051922a</v>
      </c>
      <c r="P4982" s="158">
        <f>Cal_051922a!$Q$3</f>
        <v>1.8382409380942635</v>
      </c>
      <c r="Q4982" s="158">
        <f>Cal_051922a!$R$3</f>
        <v>0.56187208580813652</v>
      </c>
      <c r="R4982" s="84">
        <v>70.7</v>
      </c>
      <c r="S4982" s="84">
        <v>49.06</v>
      </c>
      <c r="T4982" s="158">
        <f>AVERAGE(0.681,0.726,0.841,0.711,0.515,0.657)</f>
        <v>0.6885</v>
      </c>
      <c r="U4982" s="79">
        <f t="shared" si="1543"/>
        <v>70.011499999999998</v>
      </c>
      <c r="V4982" s="79">
        <f t="shared" si="1544"/>
        <v>48.371500000000005</v>
      </c>
      <c r="W4982" s="465">
        <f t="shared" si="1545"/>
        <v>0.45972729132701778</v>
      </c>
      <c r="X4982" s="465">
        <f t="shared" si="1546"/>
        <v>0.4016659340071303</v>
      </c>
      <c r="Y4982" s="82">
        <v>20220519</v>
      </c>
      <c r="Z4982" s="85" t="s">
        <v>2146</v>
      </c>
      <c r="AA4982" s="85" t="s">
        <v>2147</v>
      </c>
      <c r="AB4982" s="85"/>
      <c r="AE4982" s="691" t="s">
        <v>1250</v>
      </c>
      <c r="AF4982" s="567">
        <v>1</v>
      </c>
      <c r="AG4982" s="567"/>
      <c r="AH4982" s="155"/>
      <c r="AI4982" s="155"/>
    </row>
    <row r="4983" spans="1:35" s="82" customFormat="1" x14ac:dyDescent="0.2">
      <c r="A4983" s="153" t="s">
        <v>1481</v>
      </c>
      <c r="B4983" s="81">
        <v>20220420</v>
      </c>
      <c r="C4983" s="280" t="s">
        <v>66</v>
      </c>
      <c r="D4983" s="126">
        <v>4</v>
      </c>
      <c r="E4983" s="126">
        <v>2</v>
      </c>
      <c r="F4983" s="126"/>
      <c r="G4983" s="126"/>
      <c r="H4983" s="126" t="s">
        <v>11</v>
      </c>
      <c r="I4983" s="126">
        <v>290</v>
      </c>
      <c r="J4983" s="126">
        <v>0</v>
      </c>
      <c r="K4983" s="82">
        <v>5</v>
      </c>
      <c r="L4983" s="156">
        <v>1</v>
      </c>
      <c r="M4983" s="82">
        <v>0</v>
      </c>
      <c r="N4983" s="83">
        <v>1</v>
      </c>
      <c r="O4983" s="82" t="str">
        <f>Cal_051922a!$E$2</f>
        <v>Cal_051922a</v>
      </c>
      <c r="P4983" s="158">
        <f>Cal_051922a!$Q$3</f>
        <v>1.8382409380942635</v>
      </c>
      <c r="Q4983" s="158">
        <f>Cal_051922a!$R$3</f>
        <v>0.56187208580813652</v>
      </c>
      <c r="R4983" s="84">
        <v>64.63</v>
      </c>
      <c r="S4983" s="84">
        <v>45.15</v>
      </c>
      <c r="T4983" s="158">
        <f>AVERAGE(0.681,0.726,0.841,0.711,0.515,0.657)</f>
        <v>0.6885</v>
      </c>
      <c r="U4983" s="125">
        <f t="shared" si="1543"/>
        <v>63.941499999999998</v>
      </c>
      <c r="V4983" s="125">
        <f t="shared" si="1544"/>
        <v>44.461500000000001</v>
      </c>
      <c r="W4983" s="459">
        <f t="shared" si="1545"/>
        <v>0.41383953951249114</v>
      </c>
      <c r="X4983" s="459">
        <f t="shared" si="1546"/>
        <v>0.37792492692320401</v>
      </c>
      <c r="Y4983" s="82">
        <v>20220519</v>
      </c>
      <c r="Z4983" s="85" t="s">
        <v>2146</v>
      </c>
      <c r="AA4983" s="85" t="s">
        <v>2147</v>
      </c>
      <c r="AB4983" s="85"/>
      <c r="AE4983" s="691" t="s">
        <v>1250</v>
      </c>
      <c r="AF4983" s="567">
        <v>1</v>
      </c>
      <c r="AG4983" s="567"/>
      <c r="AH4983" s="153" t="s">
        <v>2173</v>
      </c>
      <c r="AI4983" s="155"/>
    </row>
    <row r="4984" spans="1:35" s="82" customFormat="1" x14ac:dyDescent="0.2">
      <c r="A4984" s="153" t="s">
        <v>1481</v>
      </c>
      <c r="B4984" s="81">
        <v>20220420</v>
      </c>
      <c r="C4984" s="280" t="s">
        <v>66</v>
      </c>
      <c r="D4984" s="126">
        <v>4</v>
      </c>
      <c r="E4984" s="126">
        <v>4</v>
      </c>
      <c r="F4984" s="126"/>
      <c r="G4984" s="126"/>
      <c r="H4984" s="126" t="s">
        <v>10</v>
      </c>
      <c r="I4984" s="126">
        <v>290</v>
      </c>
      <c r="J4984" s="126">
        <v>0</v>
      </c>
      <c r="K4984" s="82">
        <v>5</v>
      </c>
      <c r="L4984" s="82">
        <v>1</v>
      </c>
      <c r="M4984" s="82">
        <v>0</v>
      </c>
      <c r="N4984" s="83">
        <v>1</v>
      </c>
      <c r="O4984" s="82" t="str">
        <f>Cal_051922a!$E$2</f>
        <v>Cal_051922a</v>
      </c>
      <c r="P4984" s="158">
        <f>Cal_051922a!$Q$3</f>
        <v>1.8382409380942635</v>
      </c>
      <c r="Q4984" s="158">
        <f>Cal_051922a!$R$3</f>
        <v>0.56187208580813652</v>
      </c>
      <c r="R4984" s="84">
        <v>64.48</v>
      </c>
      <c r="S4984" s="84">
        <v>44.03</v>
      </c>
      <c r="T4984" s="158">
        <f>AVERAGE(0.697,0.757,0.765,0.891,0.523,0.662)</f>
        <v>0.71583333333333332</v>
      </c>
      <c r="U4984" s="79">
        <f t="shared" si="1543"/>
        <v>63.764166666666668</v>
      </c>
      <c r="V4984" s="79">
        <f t="shared" si="1544"/>
        <v>43.314166666666665</v>
      </c>
      <c r="W4984" s="465">
        <f t="shared" si="1545"/>
        <v>0.4344465391699408</v>
      </c>
      <c r="X4984" s="465">
        <f t="shared" si="1546"/>
        <v>0.33688636817551765</v>
      </c>
      <c r="Y4984" s="82">
        <v>20220519</v>
      </c>
      <c r="Z4984" s="85" t="s">
        <v>2152</v>
      </c>
      <c r="AA4984" s="85" t="s">
        <v>2153</v>
      </c>
      <c r="AB4984" s="85"/>
      <c r="AE4984" s="691" t="s">
        <v>1250</v>
      </c>
      <c r="AF4984" s="567">
        <v>1</v>
      </c>
      <c r="AG4984" s="567"/>
      <c r="AH4984" s="153" t="s">
        <v>2174</v>
      </c>
      <c r="AI4984" s="155"/>
    </row>
    <row r="4985" spans="1:35" s="82" customFormat="1" x14ac:dyDescent="0.2">
      <c r="A4985" s="153" t="s">
        <v>1481</v>
      </c>
      <c r="B4985" s="81">
        <v>20220420</v>
      </c>
      <c r="C4985" s="280" t="s">
        <v>66</v>
      </c>
      <c r="D4985" s="126">
        <v>4</v>
      </c>
      <c r="E4985" s="126">
        <v>4</v>
      </c>
      <c r="F4985" s="126"/>
      <c r="G4985" s="126"/>
      <c r="H4985" s="126" t="s">
        <v>11</v>
      </c>
      <c r="I4985" s="126">
        <v>290</v>
      </c>
      <c r="J4985" s="126">
        <v>0</v>
      </c>
      <c r="K4985" s="82">
        <v>5</v>
      </c>
      <c r="L4985" s="156">
        <v>1</v>
      </c>
      <c r="M4985" s="82">
        <v>0</v>
      </c>
      <c r="N4985" s="83">
        <v>1</v>
      </c>
      <c r="O4985" s="82" t="str">
        <f>Cal_051922a!$E$2</f>
        <v>Cal_051922a</v>
      </c>
      <c r="P4985" s="158">
        <f>Cal_051922a!$Q$3</f>
        <v>1.8382409380942635</v>
      </c>
      <c r="Q4985" s="158">
        <f>Cal_051922a!$R$3</f>
        <v>0.56187208580813652</v>
      </c>
      <c r="R4985" s="84">
        <v>63.71</v>
      </c>
      <c r="S4985" s="84">
        <v>43.74</v>
      </c>
      <c r="T4985" s="158">
        <f>AVERAGE(0.681,0.726,0.841,0.711,0.515,0.657)</f>
        <v>0.6885</v>
      </c>
      <c r="U4985" s="79">
        <f t="shared" si="1543"/>
        <v>63.021500000000003</v>
      </c>
      <c r="V4985" s="79">
        <f t="shared" si="1544"/>
        <v>43.051500000000004</v>
      </c>
      <c r="W4985" s="465">
        <f t="shared" si="1545"/>
        <v>0.42424926098893478</v>
      </c>
      <c r="X4985" s="465">
        <f t="shared" si="1546"/>
        <v>0.34240611336317506</v>
      </c>
      <c r="Y4985" s="82">
        <v>20220519</v>
      </c>
      <c r="Z4985" s="85" t="s">
        <v>2146</v>
      </c>
      <c r="AA4985" s="85" t="s">
        <v>2147</v>
      </c>
      <c r="AB4985" s="85"/>
      <c r="AE4985" s="691" t="s">
        <v>1250</v>
      </c>
      <c r="AF4985" s="567">
        <v>1</v>
      </c>
      <c r="AG4985" s="567"/>
      <c r="AH4985" s="155"/>
      <c r="AI4985" s="155"/>
    </row>
    <row r="4986" spans="1:35" s="82" customFormat="1" x14ac:dyDescent="0.2">
      <c r="A4986" s="153" t="s">
        <v>1481</v>
      </c>
      <c r="B4986" s="81">
        <v>20220420</v>
      </c>
      <c r="C4986" s="280" t="s">
        <v>66</v>
      </c>
      <c r="D4986" s="126">
        <v>4</v>
      </c>
      <c r="E4986" s="126">
        <v>6</v>
      </c>
      <c r="F4986" s="126"/>
      <c r="G4986" s="126"/>
      <c r="H4986" s="126" t="s">
        <v>10</v>
      </c>
      <c r="I4986" s="126">
        <v>290</v>
      </c>
      <c r="J4986" s="126">
        <v>0</v>
      </c>
      <c r="K4986" s="82">
        <v>5</v>
      </c>
      <c r="L4986" s="156">
        <v>1</v>
      </c>
      <c r="M4986" s="82">
        <v>0</v>
      </c>
      <c r="N4986" s="83">
        <v>1</v>
      </c>
      <c r="O4986" s="82" t="str">
        <f>Cal_051922a!$E$2</f>
        <v>Cal_051922a</v>
      </c>
      <c r="P4986" s="158">
        <f>Cal_051922a!$Q$3</f>
        <v>1.8382409380942635</v>
      </c>
      <c r="Q4986" s="158">
        <f>Cal_051922a!$R$3</f>
        <v>0.56187208580813652</v>
      </c>
      <c r="R4986" s="84">
        <v>130.69999999999999</v>
      </c>
      <c r="S4986" s="84">
        <v>83.19</v>
      </c>
      <c r="T4986" s="158">
        <f>AVERAGE(0.697,0.757,0.765,0.891,0.523,0.662)</f>
        <v>0.71583333333333332</v>
      </c>
      <c r="U4986" s="79">
        <f t="shared" si="1543"/>
        <v>129.98416666666665</v>
      </c>
      <c r="V4986" s="79">
        <f t="shared" si="1544"/>
        <v>82.474166666666662</v>
      </c>
      <c r="W4986" s="465">
        <f t="shared" si="1545"/>
        <v>1.0093180966241506</v>
      </c>
      <c r="X4986" s="465">
        <f t="shared" si="1546"/>
        <v>0.4593708717093945</v>
      </c>
      <c r="Y4986" s="82">
        <v>20220519</v>
      </c>
      <c r="Z4986" s="85" t="s">
        <v>2152</v>
      </c>
      <c r="AA4986" s="85" t="s">
        <v>2153</v>
      </c>
      <c r="AB4986" s="85"/>
      <c r="AE4986" s="691" t="s">
        <v>1250</v>
      </c>
      <c r="AF4986" s="567">
        <v>1</v>
      </c>
      <c r="AG4986" s="567"/>
      <c r="AH4986" s="155"/>
      <c r="AI4986" s="155"/>
    </row>
    <row r="4987" spans="1:35" s="82" customFormat="1" x14ac:dyDescent="0.2">
      <c r="A4987" s="153" t="s">
        <v>1481</v>
      </c>
      <c r="B4987" s="81">
        <v>20220420</v>
      </c>
      <c r="C4987" s="280" t="s">
        <v>66</v>
      </c>
      <c r="D4987" s="126">
        <v>4</v>
      </c>
      <c r="E4987" s="126">
        <v>6</v>
      </c>
      <c r="F4987" s="126"/>
      <c r="G4987" s="126"/>
      <c r="H4987" s="126" t="s">
        <v>11</v>
      </c>
      <c r="I4987" s="126">
        <v>290</v>
      </c>
      <c r="J4987" s="126">
        <v>0</v>
      </c>
      <c r="K4987" s="82">
        <v>5</v>
      </c>
      <c r="L4987" s="156">
        <v>1</v>
      </c>
      <c r="M4987" s="82">
        <v>0</v>
      </c>
      <c r="N4987" s="83">
        <v>1</v>
      </c>
      <c r="O4987" s="82" t="str">
        <f>Cal_051922a!$E$2</f>
        <v>Cal_051922a</v>
      </c>
      <c r="P4987" s="158">
        <f>Cal_051922a!$Q$3</f>
        <v>1.8382409380942635</v>
      </c>
      <c r="Q4987" s="158">
        <f>Cal_051922a!$R$3</f>
        <v>0.56187208580813652</v>
      </c>
      <c r="R4987" s="84">
        <v>136</v>
      </c>
      <c r="S4987" s="84">
        <v>85.52</v>
      </c>
      <c r="T4987" s="158">
        <f>AVERAGE(0.681,0.726,0.841,0.711,0.515,0.657)</f>
        <v>0.6885</v>
      </c>
      <c r="U4987" s="79">
        <f t="shared" si="1543"/>
        <v>135.3115</v>
      </c>
      <c r="V4987" s="79">
        <f t="shared" si="1544"/>
        <v>84.831499999999991</v>
      </c>
      <c r="W4987" s="465">
        <f t="shared" si="1545"/>
        <v>1.0724137553691253</v>
      </c>
      <c r="X4987" s="465">
        <f t="shared" si="1546"/>
        <v>0.43825429079305206</v>
      </c>
      <c r="Y4987" s="82">
        <v>20220519</v>
      </c>
      <c r="Z4987" s="85" t="s">
        <v>2146</v>
      </c>
      <c r="AA4987" s="85" t="s">
        <v>2147</v>
      </c>
      <c r="AB4987" s="85"/>
      <c r="AE4987" s="691" t="s">
        <v>1250</v>
      </c>
      <c r="AF4987" s="567">
        <v>1</v>
      </c>
      <c r="AG4987" s="567"/>
      <c r="AH4987" s="155"/>
      <c r="AI4987" s="155"/>
    </row>
    <row r="4988" spans="1:35" s="82" customFormat="1" x14ac:dyDescent="0.2">
      <c r="A4988" s="153" t="s">
        <v>1481</v>
      </c>
      <c r="B4988" s="81">
        <v>20220420</v>
      </c>
      <c r="C4988" s="280" t="s">
        <v>66</v>
      </c>
      <c r="D4988" s="126">
        <v>4</v>
      </c>
      <c r="E4988" s="126">
        <v>8</v>
      </c>
      <c r="F4988" s="126"/>
      <c r="G4988" s="126"/>
      <c r="H4988" s="126" t="s">
        <v>10</v>
      </c>
      <c r="I4988" s="126">
        <v>290</v>
      </c>
      <c r="J4988" s="126">
        <v>0</v>
      </c>
      <c r="K4988" s="82">
        <v>10</v>
      </c>
      <c r="L4988" s="156">
        <v>1</v>
      </c>
      <c r="M4988" s="82">
        <v>0</v>
      </c>
      <c r="N4988" s="83">
        <v>1</v>
      </c>
      <c r="O4988" s="82" t="str">
        <f>Cal_051922a!$E$2</f>
        <v>Cal_051922a</v>
      </c>
      <c r="P4988" s="158">
        <f>Cal_051922a!$Q$3</f>
        <v>1.8382409380942635</v>
      </c>
      <c r="Q4988" s="158">
        <f>Cal_051922a!$R$3</f>
        <v>0.56187208580813652</v>
      </c>
      <c r="R4988" s="84">
        <v>185.2</v>
      </c>
      <c r="S4988" s="84">
        <v>110.8</v>
      </c>
      <c r="T4988" s="158">
        <f>AVERAGE(0.697,0.757,0.765,0.891,0.523,0.662)</f>
        <v>0.71583333333333332</v>
      </c>
      <c r="U4988" s="79">
        <f t="shared" si="1543"/>
        <v>184.48416666666665</v>
      </c>
      <c r="V4988" s="79">
        <f t="shared" si="1544"/>
        <v>110.08416666666666</v>
      </c>
      <c r="W4988" s="465">
        <f t="shared" si="1545"/>
        <v>3.1611562361118426</v>
      </c>
      <c r="X4988" s="465">
        <f t="shared" si="1546"/>
        <v>0.75957210116204454</v>
      </c>
      <c r="Y4988" s="82">
        <v>20220519</v>
      </c>
      <c r="Z4988" s="85" t="s">
        <v>2152</v>
      </c>
      <c r="AA4988" s="85" t="s">
        <v>2153</v>
      </c>
      <c r="AB4988" s="85"/>
      <c r="AE4988" s="691" t="s">
        <v>1250</v>
      </c>
      <c r="AF4988" s="567">
        <v>1</v>
      </c>
      <c r="AG4988" s="567"/>
      <c r="AH4988" s="155"/>
      <c r="AI4988" s="155"/>
    </row>
    <row r="4989" spans="1:35" s="82" customFormat="1" x14ac:dyDescent="0.2">
      <c r="A4989" s="153" t="s">
        <v>1481</v>
      </c>
      <c r="B4989" s="81">
        <v>20220420</v>
      </c>
      <c r="C4989" s="280" t="s">
        <v>66</v>
      </c>
      <c r="D4989" s="126">
        <v>4</v>
      </c>
      <c r="E4989" s="126">
        <v>8</v>
      </c>
      <c r="F4989" s="126"/>
      <c r="G4989" s="126"/>
      <c r="H4989" s="126" t="s">
        <v>11</v>
      </c>
      <c r="I4989" s="126">
        <v>290</v>
      </c>
      <c r="J4989" s="126">
        <v>0</v>
      </c>
      <c r="K4989" s="82">
        <v>5</v>
      </c>
      <c r="L4989" s="156">
        <v>1</v>
      </c>
      <c r="M4989" s="82">
        <v>0</v>
      </c>
      <c r="N4989" s="83">
        <f>1/3</f>
        <v>0.33333333333333331</v>
      </c>
      <c r="O4989" s="82" t="str">
        <f>Cal_051922a!$E$2</f>
        <v>Cal_051922a</v>
      </c>
      <c r="P4989" s="158">
        <f>Cal_051922a!$Q$3</f>
        <v>1.8382409380942635</v>
      </c>
      <c r="Q4989" s="158">
        <f>Cal_051922a!$R$3</f>
        <v>0.56187208580813652</v>
      </c>
      <c r="R4989" s="84">
        <v>162.80000000000001</v>
      </c>
      <c r="S4989" s="84">
        <v>97.72</v>
      </c>
      <c r="T4989" s="158">
        <f>AVERAGE(0.681,0.726,0.841,0.711,0.515,0.657)</f>
        <v>0.6885</v>
      </c>
      <c r="U4989" s="79">
        <f t="shared" si="1543"/>
        <v>162.11150000000001</v>
      </c>
      <c r="V4989" s="79">
        <f t="shared" si="1544"/>
        <v>97.031499999999994</v>
      </c>
      <c r="W4989" s="465">
        <f t="shared" si="1545"/>
        <v>4.1477429001241699</v>
      </c>
      <c r="X4989" s="465">
        <f t="shared" si="1546"/>
        <v>1.0360291605320269</v>
      </c>
      <c r="Y4989" s="82">
        <v>20220519</v>
      </c>
      <c r="Z4989" s="85" t="s">
        <v>2146</v>
      </c>
      <c r="AA4989" s="85" t="s">
        <v>2147</v>
      </c>
      <c r="AB4989" s="85"/>
      <c r="AE4989" s="691" t="s">
        <v>1250</v>
      </c>
      <c r="AF4989" s="567">
        <v>1</v>
      </c>
      <c r="AG4989" s="567"/>
      <c r="AH4989" s="155"/>
      <c r="AI4989" s="155"/>
    </row>
    <row r="4990" spans="1:35" s="82" customFormat="1" x14ac:dyDescent="0.2">
      <c r="A4990" s="153" t="s">
        <v>1481</v>
      </c>
      <c r="B4990" s="81">
        <v>20220420</v>
      </c>
      <c r="C4990" s="280" t="s">
        <v>66</v>
      </c>
      <c r="D4990" s="126">
        <v>4</v>
      </c>
      <c r="E4990" s="126">
        <v>10</v>
      </c>
      <c r="F4990" s="126"/>
      <c r="G4990" s="126"/>
      <c r="H4990" s="126" t="s">
        <v>10</v>
      </c>
      <c r="I4990" s="126">
        <v>290</v>
      </c>
      <c r="J4990" s="126">
        <v>0</v>
      </c>
      <c r="K4990" s="82">
        <v>5</v>
      </c>
      <c r="L4990" s="156">
        <v>1</v>
      </c>
      <c r="M4990" s="82">
        <v>0</v>
      </c>
      <c r="N4990" s="83">
        <v>1</v>
      </c>
      <c r="O4990" s="82" t="str">
        <f>Cal_051922a!$E$2</f>
        <v>Cal_051922a</v>
      </c>
      <c r="P4990" s="158">
        <f>Cal_051922a!$Q$3</f>
        <v>1.8382409380942635</v>
      </c>
      <c r="Q4990" s="158">
        <f>Cal_051922a!$R$3</f>
        <v>0.56187208580813652</v>
      </c>
      <c r="R4990" s="84">
        <v>268.3</v>
      </c>
      <c r="S4990" s="84">
        <v>162.69999999999999</v>
      </c>
      <c r="T4990" s="158">
        <f>AVERAGE(0.579,0.458,0.567,0.72,0.677,0.835)</f>
        <v>0.63933333333333331</v>
      </c>
      <c r="U4990" s="79">
        <f t="shared" si="1543"/>
        <v>267.66066666666666</v>
      </c>
      <c r="V4990" s="79">
        <f t="shared" si="1544"/>
        <v>162.06066666666666</v>
      </c>
      <c r="W4990" s="465">
        <f t="shared" si="1545"/>
        <v>2.2434011998213075</v>
      </c>
      <c r="X4990" s="465">
        <f t="shared" si="1546"/>
        <v>0.64255355369682332</v>
      </c>
      <c r="Y4990" s="82">
        <v>20220519</v>
      </c>
      <c r="Z4990" s="85" t="s">
        <v>2142</v>
      </c>
      <c r="AA4990" s="85" t="s">
        <v>2143</v>
      </c>
      <c r="AB4990" s="85"/>
      <c r="AE4990" s="691" t="s">
        <v>1250</v>
      </c>
      <c r="AF4990" s="567">
        <v>1</v>
      </c>
      <c r="AG4990" s="567"/>
      <c r="AH4990" s="155"/>
      <c r="AI4990" s="491" t="s">
        <v>2149</v>
      </c>
    </row>
    <row r="4991" spans="1:35" s="82" customFormat="1" x14ac:dyDescent="0.2">
      <c r="A4991" s="153" t="s">
        <v>1481</v>
      </c>
      <c r="B4991" s="81">
        <v>20220420</v>
      </c>
      <c r="C4991" s="280" t="s">
        <v>66</v>
      </c>
      <c r="D4991" s="126">
        <v>4</v>
      </c>
      <c r="E4991" s="126">
        <v>10</v>
      </c>
      <c r="F4991" s="126"/>
      <c r="G4991" s="126"/>
      <c r="H4991" s="126" t="s">
        <v>11</v>
      </c>
      <c r="I4991" s="126">
        <v>290</v>
      </c>
      <c r="J4991" s="126">
        <v>0</v>
      </c>
      <c r="K4991" s="82">
        <v>5</v>
      </c>
      <c r="L4991" s="82">
        <v>1</v>
      </c>
      <c r="M4991" s="82">
        <v>0</v>
      </c>
      <c r="N4991" s="83">
        <v>1</v>
      </c>
      <c r="O4991" s="82" t="str">
        <f>Cal_051922a!$E$2</f>
        <v>Cal_051922a</v>
      </c>
      <c r="P4991" s="158">
        <f>Cal_051922a!$Q$3</f>
        <v>1.8382409380942635</v>
      </c>
      <c r="Q4991" s="158">
        <f>Cal_051922a!$R$3</f>
        <v>0.56187208580813652</v>
      </c>
      <c r="R4991" s="84">
        <v>366.7</v>
      </c>
      <c r="S4991" s="84">
        <v>218.2</v>
      </c>
      <c r="T4991" s="158">
        <f>AVERAGE(0.681,0.726,0.841,0.711,0.515,0.657)</f>
        <v>0.6885</v>
      </c>
      <c r="U4991" s="494">
        <f t="shared" si="1543"/>
        <v>366.01150000000001</v>
      </c>
      <c r="V4991" s="494">
        <f t="shared" si="1544"/>
        <v>217.51149999999998</v>
      </c>
      <c r="W4991" s="495">
        <f t="shared" si="1545"/>
        <v>3.1547829372487146</v>
      </c>
      <c r="X4991" s="495">
        <f t="shared" si="1546"/>
        <v>0.71863286611211874</v>
      </c>
      <c r="Y4991" s="492">
        <v>20220519</v>
      </c>
      <c r="Z4991" s="504" t="s">
        <v>2146</v>
      </c>
      <c r="AA4991" s="496" t="s">
        <v>2147</v>
      </c>
      <c r="AB4991" s="496"/>
      <c r="AC4991" s="492"/>
      <c r="AD4991" s="492"/>
      <c r="AE4991" s="746" t="s">
        <v>1250</v>
      </c>
      <c r="AF4991" s="747">
        <v>3</v>
      </c>
      <c r="AG4991" s="747"/>
      <c r="AH4991" s="506" t="s">
        <v>2169</v>
      </c>
      <c r="AI4991" s="155"/>
    </row>
    <row r="4992" spans="1:35" s="82" customFormat="1" x14ac:dyDescent="0.2">
      <c r="A4992" s="153" t="s">
        <v>1481</v>
      </c>
      <c r="B4992" s="81">
        <v>20220420</v>
      </c>
      <c r="C4992" s="280" t="s">
        <v>66</v>
      </c>
      <c r="D4992" s="126">
        <v>4</v>
      </c>
      <c r="E4992" s="126">
        <v>15</v>
      </c>
      <c r="F4992" s="126"/>
      <c r="G4992" s="126"/>
      <c r="H4992" s="126" t="s">
        <v>10</v>
      </c>
      <c r="I4992" s="126">
        <v>290</v>
      </c>
      <c r="J4992" s="126">
        <v>0</v>
      </c>
      <c r="K4992" s="82">
        <v>10</v>
      </c>
      <c r="L4992" s="156">
        <v>1</v>
      </c>
      <c r="M4992" s="82">
        <v>0</v>
      </c>
      <c r="N4992" s="83">
        <v>1</v>
      </c>
      <c r="O4992" s="82" t="str">
        <f>Cal_051922a!$E$2</f>
        <v>Cal_051922a</v>
      </c>
      <c r="P4992" s="158">
        <f>Cal_051922a!$Q$3</f>
        <v>1.8382409380942635</v>
      </c>
      <c r="Q4992" s="158">
        <f>Cal_051922a!$R$3</f>
        <v>0.56187208580813652</v>
      </c>
      <c r="R4992" s="84">
        <v>141.5</v>
      </c>
      <c r="S4992" s="84">
        <v>85.11</v>
      </c>
      <c r="T4992" s="158">
        <f>AVERAGE(0.697,0.757,0.765,0.891,0.523,0.662)</f>
        <v>0.71583333333333332</v>
      </c>
      <c r="U4992" s="79">
        <f t="shared" si="1543"/>
        <v>140.78416666666666</v>
      </c>
      <c r="V4992" s="79">
        <f t="shared" si="1544"/>
        <v>84.394166666666663</v>
      </c>
      <c r="W4992" s="465">
        <f t="shared" si="1545"/>
        <v>2.3959354859455213</v>
      </c>
      <c r="X4992" s="465">
        <f t="shared" si="1546"/>
        <v>0.60982465894920546</v>
      </c>
      <c r="Y4992" s="82">
        <v>20220519</v>
      </c>
      <c r="Z4992" s="85" t="s">
        <v>2152</v>
      </c>
      <c r="AA4992" s="85" t="s">
        <v>2153</v>
      </c>
      <c r="AB4992" s="85"/>
      <c r="AE4992" s="691" t="s">
        <v>1250</v>
      </c>
      <c r="AF4992" s="567">
        <v>1</v>
      </c>
      <c r="AG4992" s="567"/>
      <c r="AH4992" s="155"/>
      <c r="AI4992" s="155"/>
    </row>
    <row r="4993" spans="1:35" s="82" customFormat="1" x14ac:dyDescent="0.2">
      <c r="A4993" s="153" t="s">
        <v>1481</v>
      </c>
      <c r="B4993" s="81">
        <v>20220420</v>
      </c>
      <c r="C4993" s="280" t="s">
        <v>66</v>
      </c>
      <c r="D4993" s="126">
        <v>4</v>
      </c>
      <c r="E4993" s="126">
        <v>15</v>
      </c>
      <c r="F4993" s="126"/>
      <c r="G4993" s="126"/>
      <c r="H4993" s="126" t="s">
        <v>11</v>
      </c>
      <c r="I4993" s="126">
        <v>290</v>
      </c>
      <c r="J4993" s="126">
        <v>0</v>
      </c>
      <c r="K4993" s="82">
        <v>5</v>
      </c>
      <c r="L4993" s="156">
        <v>1</v>
      </c>
      <c r="M4993" s="82">
        <v>0</v>
      </c>
      <c r="N4993" s="83">
        <v>1</v>
      </c>
      <c r="O4993" s="82" t="str">
        <f>Cal_051922a!$E$2</f>
        <v>Cal_051922a</v>
      </c>
      <c r="P4993" s="158">
        <f>Cal_051922a!$Q$3</f>
        <v>1.8382409380942635</v>
      </c>
      <c r="Q4993" s="158">
        <f>Cal_051922a!$R$3</f>
        <v>0.56187208580813652</v>
      </c>
      <c r="R4993" s="84">
        <v>226.9</v>
      </c>
      <c r="S4993" s="84">
        <v>137.80000000000001</v>
      </c>
      <c r="T4993" s="158">
        <f>AVERAGE(0.579,0.458,0.567,0.72,0.677,0.835)</f>
        <v>0.63933333333333331</v>
      </c>
      <c r="U4993" s="79">
        <f t="shared" si="1543"/>
        <v>226.26066666666668</v>
      </c>
      <c r="V4993" s="79">
        <f t="shared" si="1544"/>
        <v>137.16066666666669</v>
      </c>
      <c r="W4993" s="465">
        <f t="shared" si="1545"/>
        <v>1.8928697623492283</v>
      </c>
      <c r="X4993" s="465">
        <f t="shared" si="1546"/>
        <v>0.54966910969282079</v>
      </c>
      <c r="Y4993" s="82">
        <v>20220519</v>
      </c>
      <c r="Z4993" s="85" t="s">
        <v>2142</v>
      </c>
      <c r="AA4993" s="85" t="s">
        <v>2143</v>
      </c>
      <c r="AB4993" s="85"/>
      <c r="AE4993" s="691" t="s">
        <v>1250</v>
      </c>
      <c r="AF4993" s="567">
        <v>1</v>
      </c>
      <c r="AG4993" s="567"/>
      <c r="AH4993" s="155"/>
      <c r="AI4993" s="155"/>
    </row>
    <row r="4994" spans="1:35" s="82" customFormat="1" x14ac:dyDescent="0.2">
      <c r="A4994" s="153" t="s">
        <v>1481</v>
      </c>
      <c r="B4994" s="81">
        <v>20220420</v>
      </c>
      <c r="C4994" s="280" t="s">
        <v>66</v>
      </c>
      <c r="D4994" s="126">
        <v>4</v>
      </c>
      <c r="E4994" s="126">
        <v>15</v>
      </c>
      <c r="F4994" s="126"/>
      <c r="G4994" s="126"/>
      <c r="H4994" s="126" t="s">
        <v>10</v>
      </c>
      <c r="I4994" s="126">
        <v>290</v>
      </c>
      <c r="J4994" s="126">
        <v>10</v>
      </c>
      <c r="K4994" s="82">
        <v>5</v>
      </c>
      <c r="L4994" s="156">
        <v>1</v>
      </c>
      <c r="M4994" s="82">
        <v>0</v>
      </c>
      <c r="N4994" s="83">
        <v>1</v>
      </c>
      <c r="O4994" s="82" t="str">
        <f>Cal_051922a!$E$2</f>
        <v>Cal_051922a</v>
      </c>
      <c r="P4994" s="158">
        <f>Cal_051922a!$Q$3</f>
        <v>1.8382409380942635</v>
      </c>
      <c r="Q4994" s="158">
        <f>Cal_051922a!$R$3</f>
        <v>0.56187208580813652</v>
      </c>
      <c r="R4994" s="84">
        <v>65.150000000000006</v>
      </c>
      <c r="S4994" s="84">
        <v>41.9</v>
      </c>
      <c r="T4994" s="158">
        <f>AVERAGE(0.681,0.726,0.841,0.711,0.515,0.657)</f>
        <v>0.6885</v>
      </c>
      <c r="U4994" s="79">
        <f t="shared" si="1543"/>
        <v>64.461500000000001</v>
      </c>
      <c r="V4994" s="79">
        <f t="shared" si="1544"/>
        <v>41.211500000000001</v>
      </c>
      <c r="W4994" s="465">
        <f t="shared" si="1545"/>
        <v>0.49393066189247542</v>
      </c>
      <c r="X4994" s="465">
        <f t="shared" si="1546"/>
        <v>0.23995823768389177</v>
      </c>
      <c r="Y4994" s="82">
        <v>20220519</v>
      </c>
      <c r="Z4994" s="85" t="s">
        <v>2146</v>
      </c>
      <c r="AA4994" s="85" t="s">
        <v>2147</v>
      </c>
      <c r="AB4994" s="85"/>
      <c r="AE4994" s="691" t="s">
        <v>1250</v>
      </c>
      <c r="AF4994" s="567">
        <v>1</v>
      </c>
      <c r="AG4994" s="567"/>
      <c r="AH4994" s="155"/>
      <c r="AI4994" s="155"/>
    </row>
    <row r="4995" spans="1:35" s="82" customFormat="1" x14ac:dyDescent="0.2">
      <c r="A4995" s="153" t="s">
        <v>1481</v>
      </c>
      <c r="B4995" s="81">
        <v>20220420</v>
      </c>
      <c r="C4995" s="280" t="s">
        <v>66</v>
      </c>
      <c r="D4995" s="126">
        <v>4</v>
      </c>
      <c r="E4995" s="126">
        <v>15</v>
      </c>
      <c r="F4995" s="126"/>
      <c r="G4995" s="126"/>
      <c r="H4995" s="126" t="s">
        <v>11</v>
      </c>
      <c r="I4995" s="126">
        <v>290</v>
      </c>
      <c r="J4995" s="126">
        <v>10</v>
      </c>
      <c r="K4995" s="82">
        <v>5</v>
      </c>
      <c r="L4995" s="156">
        <v>1</v>
      </c>
      <c r="M4995" s="82">
        <v>0</v>
      </c>
      <c r="N4995" s="83">
        <v>1</v>
      </c>
      <c r="O4995" s="82" t="str">
        <f>Cal_051922a!$E$2</f>
        <v>Cal_051922a</v>
      </c>
      <c r="P4995" s="158">
        <f>Cal_051922a!$Q$3</f>
        <v>1.8382409380942635</v>
      </c>
      <c r="Q4995" s="158">
        <f>Cal_051922a!$R$3</f>
        <v>0.56187208580813652</v>
      </c>
      <c r="R4995" s="84">
        <v>66.31</v>
      </c>
      <c r="S4995" s="84">
        <v>43.38</v>
      </c>
      <c r="T4995" s="158">
        <f>AVERAGE(0.697,0.757,0.765,0.891,0.523,0.662)</f>
        <v>0.71583333333333332</v>
      </c>
      <c r="U4995" s="79">
        <f t="shared" si="1543"/>
        <v>65.594166666666666</v>
      </c>
      <c r="V4995" s="79">
        <f t="shared" si="1544"/>
        <v>42.664166666666667</v>
      </c>
      <c r="W4995" s="465">
        <f t="shared" si="1545"/>
        <v>0.48713247643847141</v>
      </c>
      <c r="X4995" s="465">
        <f t="shared" si="1546"/>
        <v>0.27262531753512131</v>
      </c>
      <c r="Y4995" s="82">
        <v>20220519</v>
      </c>
      <c r="Z4995" s="85" t="s">
        <v>2152</v>
      </c>
      <c r="AA4995" s="85" t="s">
        <v>2153</v>
      </c>
      <c r="AB4995" s="85"/>
      <c r="AE4995" s="691" t="s">
        <v>1250</v>
      </c>
      <c r="AF4995" s="567">
        <v>1</v>
      </c>
      <c r="AG4995" s="567"/>
      <c r="AH4995" s="155"/>
      <c r="AI4995" s="155"/>
    </row>
    <row r="4996" spans="1:35" x14ac:dyDescent="0.2">
      <c r="A4996" s="152" t="s">
        <v>1481</v>
      </c>
      <c r="B4996" s="45">
        <v>20220421</v>
      </c>
      <c r="C4996" s="142" t="s">
        <v>72</v>
      </c>
      <c r="D4996" s="107">
        <v>6</v>
      </c>
      <c r="E4996" s="107">
        <v>7</v>
      </c>
      <c r="H4996" s="107" t="s">
        <v>10</v>
      </c>
      <c r="I4996" s="107">
        <v>290</v>
      </c>
      <c r="J4996" s="107">
        <v>0</v>
      </c>
      <c r="K4996" s="43">
        <v>5</v>
      </c>
      <c r="L4996" s="111">
        <v>1</v>
      </c>
      <c r="M4996" s="43">
        <v>0</v>
      </c>
      <c r="N4996" s="49">
        <v>1</v>
      </c>
      <c r="O4996" s="43" t="str">
        <f>Cal_051922a!$E$2</f>
        <v>Cal_051922a</v>
      </c>
      <c r="P4996" s="50">
        <f>Cal_051922a!$Q$3</f>
        <v>1.8382409380942635</v>
      </c>
      <c r="Q4996" s="50">
        <f>Cal_051922a!$R$3</f>
        <v>0.56187208580813652</v>
      </c>
      <c r="R4996" s="46">
        <v>22.67</v>
      </c>
      <c r="S4996" s="46">
        <v>16.149999999999999</v>
      </c>
      <c r="T4996" s="50">
        <f>AVERAGE(0.697,0.757,0.765,0.891,0.523,0.662)</f>
        <v>0.71583333333333332</v>
      </c>
      <c r="U4996" s="79">
        <f t="shared" si="1543"/>
        <v>21.954166666666669</v>
      </c>
      <c r="V4996" s="79">
        <f t="shared" si="1544"/>
        <v>15.434166666666666</v>
      </c>
      <c r="W4996" s="465">
        <f t="shared" si="1545"/>
        <v>0.13851302862533083</v>
      </c>
      <c r="X4996" s="465">
        <f t="shared" si="1546"/>
        <v>0.13633655440072373</v>
      </c>
      <c r="Y4996" s="47">
        <v>20220519</v>
      </c>
      <c r="Z4996" s="837" t="s">
        <v>2152</v>
      </c>
      <c r="AA4996" s="837" t="s">
        <v>2153</v>
      </c>
      <c r="AE4996" s="689" t="s">
        <v>1250</v>
      </c>
      <c r="AF4996" s="130">
        <v>1</v>
      </c>
      <c r="AH4996"/>
    </row>
    <row r="4997" spans="1:35" x14ac:dyDescent="0.2">
      <c r="A4997" s="152" t="s">
        <v>1481</v>
      </c>
      <c r="B4997" s="45">
        <v>20220421</v>
      </c>
      <c r="C4997" s="142" t="s">
        <v>72</v>
      </c>
      <c r="D4997" s="107">
        <v>6</v>
      </c>
      <c r="E4997" s="107">
        <v>7</v>
      </c>
      <c r="H4997" s="107" t="s">
        <v>11</v>
      </c>
      <c r="I4997" s="107">
        <v>290</v>
      </c>
      <c r="J4997" s="107">
        <v>0</v>
      </c>
      <c r="K4997" s="43">
        <v>5</v>
      </c>
      <c r="L4997" s="111">
        <v>1</v>
      </c>
      <c r="M4997" s="43">
        <v>0</v>
      </c>
      <c r="N4997" s="49">
        <v>1</v>
      </c>
      <c r="O4997" s="43" t="str">
        <f>Cal_051922a!$E$2</f>
        <v>Cal_051922a</v>
      </c>
      <c r="P4997" s="50">
        <f>Cal_051922a!$Q$3</f>
        <v>1.8382409380942635</v>
      </c>
      <c r="Q4997" s="50">
        <f>Cal_051922a!$R$3</f>
        <v>0.56187208580813652</v>
      </c>
      <c r="R4997" s="46">
        <v>23.6</v>
      </c>
      <c r="S4997" s="46">
        <v>16.440000000000001</v>
      </c>
      <c r="T4997" s="50">
        <f>AVERAGE(0.681,0.726,0.841,0.711,0.515,0.657)</f>
        <v>0.6885</v>
      </c>
      <c r="U4997" s="79">
        <f t="shared" si="1543"/>
        <v>22.9115</v>
      </c>
      <c r="V4997" s="79">
        <f t="shared" si="1544"/>
        <v>15.751500000000002</v>
      </c>
      <c r="W4997" s="465">
        <f t="shared" si="1545"/>
        <v>0.15210939953333863</v>
      </c>
      <c r="X4997" s="465">
        <f t="shared" si="1546"/>
        <v>0.12839121320041649</v>
      </c>
      <c r="Y4997" s="47">
        <v>20220519</v>
      </c>
      <c r="Z4997" s="837" t="s">
        <v>2146</v>
      </c>
      <c r="AA4997" s="837" t="s">
        <v>2147</v>
      </c>
      <c r="AE4997" s="689" t="s">
        <v>1250</v>
      </c>
      <c r="AF4997" s="130">
        <v>1</v>
      </c>
      <c r="AH4997"/>
    </row>
    <row r="4998" spans="1:35" x14ac:dyDescent="0.2">
      <c r="A4998" s="152" t="s">
        <v>1481</v>
      </c>
      <c r="B4998" s="45">
        <v>20220421</v>
      </c>
      <c r="C4998" s="142" t="s">
        <v>72</v>
      </c>
      <c r="D4998" s="107">
        <v>6</v>
      </c>
      <c r="E4998" s="107">
        <v>9</v>
      </c>
      <c r="H4998" s="107" t="s">
        <v>10</v>
      </c>
      <c r="I4998" s="107">
        <v>290</v>
      </c>
      <c r="J4998" s="107">
        <v>0</v>
      </c>
      <c r="K4998" s="43">
        <v>5</v>
      </c>
      <c r="L4998" s="111">
        <v>1</v>
      </c>
      <c r="M4998" s="43">
        <v>0</v>
      </c>
      <c r="N4998" s="49">
        <v>1</v>
      </c>
      <c r="O4998" s="43" t="str">
        <f>Cal_051922a!$E$2</f>
        <v>Cal_051922a</v>
      </c>
      <c r="P4998" s="50">
        <f>Cal_051922a!$Q$3</f>
        <v>1.8382409380942635</v>
      </c>
      <c r="Q4998" s="50">
        <f>Cal_051922a!$R$3</f>
        <v>0.56187208580813652</v>
      </c>
      <c r="R4998" s="46">
        <v>27.9</v>
      </c>
      <c r="S4998" s="46">
        <v>19.68</v>
      </c>
      <c r="T4998" s="50">
        <f>AVERAGE(0.579,0.458,0.567,0.72,0.677,0.835)</f>
        <v>0.63933333333333331</v>
      </c>
      <c r="U4998" s="79">
        <f t="shared" si="1543"/>
        <v>27.260666666666665</v>
      </c>
      <c r="V4998" s="79">
        <f t="shared" si="1544"/>
        <v>19.040666666666667</v>
      </c>
      <c r="W4998" s="465">
        <f t="shared" si="1545"/>
        <v>0.17462838884972676</v>
      </c>
      <c r="X4998" s="465">
        <f t="shared" si="1546"/>
        <v>0.16444526552345579</v>
      </c>
      <c r="Y4998" s="47">
        <v>20220519</v>
      </c>
      <c r="Z4998" s="837" t="s">
        <v>2142</v>
      </c>
      <c r="AA4998" s="837" t="s">
        <v>2143</v>
      </c>
      <c r="AE4998" s="689" t="s">
        <v>1250</v>
      </c>
      <c r="AF4998" s="130">
        <v>1</v>
      </c>
      <c r="AH4998"/>
    </row>
    <row r="4999" spans="1:35" x14ac:dyDescent="0.2">
      <c r="A4999" s="152" t="s">
        <v>1481</v>
      </c>
      <c r="B4999" s="45">
        <v>20220421</v>
      </c>
      <c r="C4999" s="142" t="s">
        <v>72</v>
      </c>
      <c r="D4999" s="107">
        <v>6</v>
      </c>
      <c r="E4999" s="107">
        <v>9</v>
      </c>
      <c r="H4999" s="107" t="s">
        <v>11</v>
      </c>
      <c r="I4999" s="107">
        <v>290</v>
      </c>
      <c r="J4999" s="107">
        <v>0</v>
      </c>
      <c r="K4999" s="43">
        <v>5</v>
      </c>
      <c r="L4999" s="111">
        <v>1</v>
      </c>
      <c r="M4999" s="43">
        <v>0</v>
      </c>
      <c r="N4999" s="49">
        <v>1</v>
      </c>
      <c r="O4999" s="43" t="str">
        <f>Cal_051922a!$E$2</f>
        <v>Cal_051922a</v>
      </c>
      <c r="P4999" s="50">
        <f>Cal_051922a!$Q$3</f>
        <v>1.8382409380942635</v>
      </c>
      <c r="Q4999" s="50">
        <f>Cal_051922a!$R$3</f>
        <v>0.56187208580813652</v>
      </c>
      <c r="R4999" s="46">
        <v>29.48</v>
      </c>
      <c r="S4999" s="46">
        <v>20.25</v>
      </c>
      <c r="T4999" s="50">
        <f>AVERAGE(0.697,0.757,0.765,0.891,0.523,0.662)</f>
        <v>0.71583333333333332</v>
      </c>
      <c r="U4999" s="79">
        <f t="shared" si="1543"/>
        <v>28.764166666666668</v>
      </c>
      <c r="V4999" s="79">
        <f t="shared" si="1544"/>
        <v>19.534166666666668</v>
      </c>
      <c r="W4999" s="465">
        <f t="shared" si="1545"/>
        <v>0.19608516168892681</v>
      </c>
      <c r="X4999" s="465">
        <f t="shared" si="1546"/>
        <v>0.15177667491351063</v>
      </c>
      <c r="Y4999" s="47">
        <v>20220519</v>
      </c>
      <c r="Z4999" s="837" t="s">
        <v>2152</v>
      </c>
      <c r="AA4999" s="837" t="s">
        <v>2153</v>
      </c>
      <c r="AE4999" s="689" t="s">
        <v>1250</v>
      </c>
      <c r="AF4999" s="130">
        <v>1</v>
      </c>
      <c r="AH4999"/>
    </row>
    <row r="5000" spans="1:35" x14ac:dyDescent="0.2">
      <c r="A5000" s="152" t="s">
        <v>1481</v>
      </c>
      <c r="B5000" s="45">
        <v>20220421</v>
      </c>
      <c r="C5000" s="142" t="s">
        <v>72</v>
      </c>
      <c r="D5000" s="107">
        <v>6</v>
      </c>
      <c r="E5000" s="107">
        <v>12</v>
      </c>
      <c r="H5000" s="107" t="s">
        <v>10</v>
      </c>
      <c r="I5000" s="107">
        <v>290</v>
      </c>
      <c r="J5000" s="107">
        <v>0</v>
      </c>
      <c r="K5000" s="43">
        <v>5</v>
      </c>
      <c r="L5000" s="111">
        <v>1</v>
      </c>
      <c r="M5000" s="43">
        <v>0</v>
      </c>
      <c r="N5000" s="49">
        <v>1</v>
      </c>
      <c r="O5000" s="43" t="str">
        <f>Cal_051922a!$E$2</f>
        <v>Cal_051922a</v>
      </c>
      <c r="P5000" s="50">
        <f>Cal_051922a!$Q$3</f>
        <v>1.8382409380942635</v>
      </c>
      <c r="Q5000" s="50">
        <f>Cal_051922a!$R$3</f>
        <v>0.56187208580813652</v>
      </c>
      <c r="R5000" s="46">
        <v>168.5</v>
      </c>
      <c r="S5000" s="46">
        <v>109.3</v>
      </c>
      <c r="T5000" s="50">
        <f>AVERAGE(0.697,0.757,0.765,0.891,0.523,0.662)</f>
        <v>0.71583333333333332</v>
      </c>
      <c r="U5000" s="79">
        <f t="shared" si="1543"/>
        <v>167.78416666666666</v>
      </c>
      <c r="V5000" s="79">
        <f t="shared" si="1544"/>
        <v>108.58416666666666</v>
      </c>
      <c r="W5000" s="465">
        <f t="shared" si="1545"/>
        <v>1.2576643089907331</v>
      </c>
      <c r="X5000" s="465">
        <f t="shared" si="1546"/>
        <v>0.6759880595572898</v>
      </c>
      <c r="Y5000" s="47">
        <v>20220519</v>
      </c>
      <c r="Z5000" s="837" t="s">
        <v>2152</v>
      </c>
      <c r="AA5000" s="837" t="s">
        <v>2153</v>
      </c>
      <c r="AE5000" s="689" t="s">
        <v>1250</v>
      </c>
      <c r="AF5000" s="130">
        <v>1</v>
      </c>
      <c r="AH5000" s="152" t="s">
        <v>1485</v>
      </c>
    </row>
    <row r="5001" spans="1:35" x14ac:dyDescent="0.2">
      <c r="A5001" s="152" t="s">
        <v>1481</v>
      </c>
      <c r="B5001" s="45">
        <v>20220421</v>
      </c>
      <c r="C5001" s="142" t="s">
        <v>72</v>
      </c>
      <c r="D5001" s="107">
        <v>6</v>
      </c>
      <c r="E5001" s="107">
        <v>12</v>
      </c>
      <c r="H5001" s="107" t="s">
        <v>11</v>
      </c>
      <c r="I5001" s="107">
        <v>290</v>
      </c>
      <c r="J5001" s="107">
        <v>0</v>
      </c>
      <c r="K5001" s="43">
        <v>5</v>
      </c>
      <c r="L5001" s="111">
        <v>1</v>
      </c>
      <c r="M5001" s="43">
        <v>0</v>
      </c>
      <c r="N5001" s="49">
        <v>1</v>
      </c>
      <c r="O5001" s="43" t="str">
        <f>Cal_051922a!$E$2</f>
        <v>Cal_051922a</v>
      </c>
      <c r="P5001" s="50">
        <f>Cal_051922a!$Q$3</f>
        <v>1.8382409380942635</v>
      </c>
      <c r="Q5001" s="50">
        <f>Cal_051922a!$R$3</f>
        <v>0.56187208580813652</v>
      </c>
      <c r="R5001" s="46">
        <v>195.2</v>
      </c>
      <c r="S5001" s="46">
        <v>122.4</v>
      </c>
      <c r="T5001" s="50">
        <f>AVERAGE(0.579,0.458,0.567,0.72,0.677,0.835)</f>
        <v>0.63933333333333331</v>
      </c>
      <c r="U5001" s="79">
        <f t="shared" si="1543"/>
        <v>194.56066666666666</v>
      </c>
      <c r="V5001" s="79">
        <f t="shared" si="1544"/>
        <v>121.76066666666667</v>
      </c>
      <c r="W5001" s="465">
        <f t="shared" si="1545"/>
        <v>1.5465871907859015</v>
      </c>
      <c r="X5001" s="465">
        <f t="shared" si="1546"/>
        <v>0.62171053367656304</v>
      </c>
      <c r="Y5001" s="47">
        <v>20220519</v>
      </c>
      <c r="Z5001" s="837" t="s">
        <v>2142</v>
      </c>
      <c r="AA5001" s="837" t="s">
        <v>2143</v>
      </c>
      <c r="AE5001" s="689" t="s">
        <v>1250</v>
      </c>
      <c r="AF5001" s="130">
        <v>1</v>
      </c>
      <c r="AH5001" s="152" t="s">
        <v>1065</v>
      </c>
    </row>
    <row r="5002" spans="1:35" x14ac:dyDescent="0.2">
      <c r="A5002" s="152" t="s">
        <v>1481</v>
      </c>
      <c r="B5002" s="45">
        <v>20220421</v>
      </c>
      <c r="C5002" s="142" t="s">
        <v>72</v>
      </c>
      <c r="D5002" s="107">
        <v>6</v>
      </c>
      <c r="E5002" s="107">
        <v>16</v>
      </c>
      <c r="H5002" s="107" t="s">
        <v>10</v>
      </c>
      <c r="I5002" s="107">
        <v>290</v>
      </c>
      <c r="J5002" s="107">
        <v>0</v>
      </c>
      <c r="K5002" s="43">
        <v>5</v>
      </c>
      <c r="L5002" s="111">
        <v>1</v>
      </c>
      <c r="M5002" s="43">
        <v>0</v>
      </c>
      <c r="N5002" s="49">
        <v>1</v>
      </c>
      <c r="O5002" s="43" t="str">
        <f>Cal_051922a!$E$2</f>
        <v>Cal_051922a</v>
      </c>
      <c r="P5002" s="50">
        <f>Cal_051922a!$Q$3</f>
        <v>1.8382409380942635</v>
      </c>
      <c r="Q5002" s="50">
        <f>Cal_051922a!$R$3</f>
        <v>0.56187208580813652</v>
      </c>
      <c r="R5002" s="46">
        <v>143.69999999999999</v>
      </c>
      <c r="S5002" s="46">
        <v>91.05</v>
      </c>
      <c r="T5002" s="50">
        <f>AVERAGE(0.697,0.757,0.765,0.891,0.523,0.662)</f>
        <v>0.71583333333333332</v>
      </c>
      <c r="U5002" s="79">
        <f t="shared" si="1543"/>
        <v>142.98416666666665</v>
      </c>
      <c r="V5002" s="79">
        <f t="shared" si="1544"/>
        <v>90.334166666666661</v>
      </c>
      <c r="W5002" s="465">
        <f t="shared" si="1545"/>
        <v>1.1185139504790893</v>
      </c>
      <c r="X5002" s="465">
        <f t="shared" si="1546"/>
        <v>0.49014485032039984</v>
      </c>
      <c r="Y5002" s="47">
        <v>20220519</v>
      </c>
      <c r="Z5002" s="837" t="s">
        <v>2152</v>
      </c>
      <c r="AA5002" s="837" t="s">
        <v>2153</v>
      </c>
      <c r="AE5002" s="689" t="s">
        <v>1250</v>
      </c>
      <c r="AF5002" s="130">
        <v>1</v>
      </c>
      <c r="AH5002"/>
    </row>
    <row r="5003" spans="1:35" x14ac:dyDescent="0.2">
      <c r="A5003" s="152" t="s">
        <v>1481</v>
      </c>
      <c r="B5003" s="45">
        <v>20220421</v>
      </c>
      <c r="C5003" s="142" t="s">
        <v>72</v>
      </c>
      <c r="D5003" s="107">
        <v>6</v>
      </c>
      <c r="E5003" s="107">
        <v>16</v>
      </c>
      <c r="H5003" s="107" t="s">
        <v>11</v>
      </c>
      <c r="I5003" s="107">
        <v>290</v>
      </c>
      <c r="J5003" s="107">
        <v>0</v>
      </c>
      <c r="K5003" s="43">
        <v>5</v>
      </c>
      <c r="L5003" s="111">
        <v>1</v>
      </c>
      <c r="M5003" s="43">
        <v>0</v>
      </c>
      <c r="N5003" s="49">
        <v>1</v>
      </c>
      <c r="O5003" s="43" t="str">
        <f>Cal_051922a!$E$2</f>
        <v>Cal_051922a</v>
      </c>
      <c r="P5003" s="50">
        <f>Cal_051922a!$Q$3</f>
        <v>1.8382409380942635</v>
      </c>
      <c r="Q5003" s="50">
        <f>Cal_051922a!$R$3</f>
        <v>0.56187208580813652</v>
      </c>
      <c r="R5003" s="46">
        <v>136.5</v>
      </c>
      <c r="S5003" s="46">
        <v>86.52</v>
      </c>
      <c r="T5003" s="50">
        <f>AVERAGE(0.579,0.458,0.567,0.72,0.677,0.835)</f>
        <v>0.63933333333333331</v>
      </c>
      <c r="U5003" s="79">
        <f t="shared" si="1543"/>
        <v>135.86066666666667</v>
      </c>
      <c r="V5003" s="79">
        <f t="shared" si="1544"/>
        <v>85.880666666666656</v>
      </c>
      <c r="W5003" s="465">
        <f t="shared" si="1545"/>
        <v>1.0617915905972444</v>
      </c>
      <c r="X5003" s="465">
        <f t="shared" si="1546"/>
        <v>0.46755987573823909</v>
      </c>
      <c r="Y5003" s="47">
        <v>20220519</v>
      </c>
      <c r="Z5003" s="837" t="s">
        <v>2142</v>
      </c>
      <c r="AA5003" s="837" t="s">
        <v>2143</v>
      </c>
      <c r="AE5003" s="689" t="s">
        <v>1250</v>
      </c>
      <c r="AF5003" s="130">
        <v>1</v>
      </c>
      <c r="AH5003"/>
    </row>
    <row r="5004" spans="1:35" x14ac:dyDescent="0.2">
      <c r="A5004" s="152" t="s">
        <v>1481</v>
      </c>
      <c r="B5004" s="45">
        <v>20220421</v>
      </c>
      <c r="C5004" s="142" t="s">
        <v>72</v>
      </c>
      <c r="D5004" s="107">
        <v>6</v>
      </c>
      <c r="E5004" s="107">
        <v>19</v>
      </c>
      <c r="H5004" s="107" t="s">
        <v>10</v>
      </c>
      <c r="I5004" s="107">
        <v>290</v>
      </c>
      <c r="J5004" s="107">
        <v>0</v>
      </c>
      <c r="K5004" s="43">
        <v>5</v>
      </c>
      <c r="L5004" s="111">
        <v>1</v>
      </c>
      <c r="M5004" s="43">
        <v>0</v>
      </c>
      <c r="N5004" s="49">
        <v>1</v>
      </c>
      <c r="O5004" s="43" t="str">
        <f>Cal_051922a!$E$2</f>
        <v>Cal_051922a</v>
      </c>
      <c r="P5004" s="50">
        <f>Cal_051922a!$Q$3</f>
        <v>1.8382409380942635</v>
      </c>
      <c r="Q5004" s="50">
        <f>Cal_051922a!$R$3</f>
        <v>0.56187208580813652</v>
      </c>
      <c r="R5004" s="46">
        <v>105.5</v>
      </c>
      <c r="S5004" s="46">
        <v>66.040000000000006</v>
      </c>
      <c r="T5004" s="50">
        <f>AVERAGE(0.697,0.757,0.765,0.891,0.523,0.662)</f>
        <v>0.71583333333333332</v>
      </c>
      <c r="U5004" s="79">
        <f t="shared" si="1543"/>
        <v>104.78416666666666</v>
      </c>
      <c r="V5004" s="79">
        <f t="shared" si="1544"/>
        <v>65.32416666666667</v>
      </c>
      <c r="W5004" s="465">
        <f t="shared" si="1545"/>
        <v>0.83830124379686355</v>
      </c>
      <c r="X5004" s="465">
        <f t="shared" si="1546"/>
        <v>0.32498281018668967</v>
      </c>
      <c r="Y5004" s="47">
        <v>20220519</v>
      </c>
      <c r="Z5004" s="837" t="s">
        <v>2155</v>
      </c>
      <c r="AA5004" s="837" t="s">
        <v>2153</v>
      </c>
      <c r="AE5004" s="689" t="s">
        <v>1250</v>
      </c>
      <c r="AF5004" s="130">
        <v>1</v>
      </c>
      <c r="AH5004" s="152" t="s">
        <v>1486</v>
      </c>
    </row>
    <row r="5005" spans="1:35" x14ac:dyDescent="0.2">
      <c r="A5005" s="152" t="s">
        <v>1481</v>
      </c>
      <c r="B5005" s="45">
        <v>20220421</v>
      </c>
      <c r="C5005" s="142" t="s">
        <v>72</v>
      </c>
      <c r="D5005" s="107">
        <v>6</v>
      </c>
      <c r="E5005" s="107">
        <v>19</v>
      </c>
      <c r="H5005" s="107" t="s">
        <v>11</v>
      </c>
      <c r="I5005" s="107">
        <v>290</v>
      </c>
      <c r="J5005" s="107">
        <v>0</v>
      </c>
      <c r="K5005" s="43">
        <v>5</v>
      </c>
      <c r="L5005" s="111">
        <v>1</v>
      </c>
      <c r="M5005" s="43">
        <v>0</v>
      </c>
      <c r="N5005" s="49">
        <v>1</v>
      </c>
      <c r="O5005" s="43" t="str">
        <f>Cal_051922a!$E$2</f>
        <v>Cal_051922a</v>
      </c>
      <c r="P5005" s="50">
        <f>Cal_051922a!$Q$3</f>
        <v>1.8382409380942635</v>
      </c>
      <c r="Q5005" s="50">
        <f>Cal_051922a!$R$3</f>
        <v>0.56187208580813652</v>
      </c>
      <c r="R5005" s="46">
        <v>111.9</v>
      </c>
      <c r="S5005" s="46">
        <v>70.94</v>
      </c>
      <c r="T5005" s="50">
        <f>AVERAGE(0.579,0.458,0.567,0.72,0.677,0.835)</f>
        <v>0.63933333333333331</v>
      </c>
      <c r="U5005" s="79">
        <f t="shared" si="1543"/>
        <v>111.26066666666667</v>
      </c>
      <c r="V5005" s="79">
        <f t="shared" si="1544"/>
        <v>70.300666666666658</v>
      </c>
      <c r="W5005" s="465">
        <f t="shared" si="1545"/>
        <v>0.87016773811250747</v>
      </c>
      <c r="X5005" s="465">
        <f t="shared" si="1546"/>
        <v>0.38173716463272145</v>
      </c>
      <c r="Y5005" s="47">
        <v>20220519</v>
      </c>
      <c r="Z5005" s="837" t="s">
        <v>2142</v>
      </c>
      <c r="AA5005" s="837" t="s">
        <v>2143</v>
      </c>
      <c r="AE5005" s="689" t="s">
        <v>1250</v>
      </c>
      <c r="AF5005" s="130">
        <v>1</v>
      </c>
      <c r="AH5005" s="152" t="s">
        <v>1487</v>
      </c>
    </row>
    <row r="5006" spans="1:35" x14ac:dyDescent="0.2">
      <c r="A5006" s="152" t="s">
        <v>1481</v>
      </c>
      <c r="B5006" s="45">
        <v>20220421</v>
      </c>
      <c r="C5006" s="142" t="s">
        <v>72</v>
      </c>
      <c r="D5006" s="107">
        <v>6</v>
      </c>
      <c r="E5006" s="107">
        <v>21</v>
      </c>
      <c r="H5006" s="107" t="s">
        <v>10</v>
      </c>
      <c r="I5006" s="107">
        <v>290</v>
      </c>
      <c r="J5006" s="107">
        <v>0</v>
      </c>
      <c r="K5006" s="43">
        <v>5</v>
      </c>
      <c r="L5006" s="111">
        <v>1</v>
      </c>
      <c r="M5006" s="43">
        <v>0</v>
      </c>
      <c r="N5006" s="49">
        <v>1</v>
      </c>
      <c r="O5006" s="43" t="str">
        <f>Cal_051922a!$E$2</f>
        <v>Cal_051922a</v>
      </c>
      <c r="P5006" s="50">
        <f>Cal_051922a!$Q$3</f>
        <v>1.8382409380942635</v>
      </c>
      <c r="Q5006" s="50">
        <f>Cal_051922a!$R$3</f>
        <v>0.56187208580813652</v>
      </c>
      <c r="R5006" s="46">
        <v>124.6</v>
      </c>
      <c r="S5006" s="46">
        <v>78.11</v>
      </c>
      <c r="T5006" s="50">
        <f>AVERAGE(0.681,0.726,0.841,0.711,0.515,0.657)</f>
        <v>0.6885</v>
      </c>
      <c r="U5006" s="79">
        <f t="shared" si="1543"/>
        <v>123.91149999999999</v>
      </c>
      <c r="V5006" s="79">
        <f t="shared" si="1544"/>
        <v>77.421499999999995</v>
      </c>
      <c r="W5006" s="465">
        <f t="shared" si="1545"/>
        <v>0.98764888048951305</v>
      </c>
      <c r="X5006" s="465">
        <f t="shared" si="1546"/>
        <v>0.39106287323339661</v>
      </c>
      <c r="Y5006" s="47">
        <v>20220519</v>
      </c>
      <c r="Z5006" s="837" t="s">
        <v>2146</v>
      </c>
      <c r="AA5006" s="837" t="s">
        <v>2147</v>
      </c>
      <c r="AE5006" s="689" t="s">
        <v>1250</v>
      </c>
      <c r="AF5006" s="130">
        <v>1</v>
      </c>
      <c r="AH5006"/>
    </row>
    <row r="5007" spans="1:35" x14ac:dyDescent="0.2">
      <c r="A5007" s="152" t="s">
        <v>1481</v>
      </c>
      <c r="B5007" s="45">
        <v>20220421</v>
      </c>
      <c r="C5007" s="142" t="s">
        <v>72</v>
      </c>
      <c r="D5007" s="107">
        <v>6</v>
      </c>
      <c r="E5007" s="107">
        <v>21</v>
      </c>
      <c r="H5007" s="107" t="s">
        <v>11</v>
      </c>
      <c r="I5007" s="107">
        <v>290</v>
      </c>
      <c r="J5007" s="107">
        <v>0</v>
      </c>
      <c r="K5007" s="43">
        <v>5</v>
      </c>
      <c r="L5007" s="111">
        <v>1</v>
      </c>
      <c r="M5007" s="43">
        <v>0</v>
      </c>
      <c r="N5007" s="49">
        <v>1</v>
      </c>
      <c r="O5007" s="43" t="str">
        <f>Cal_051922a!$E$2</f>
        <v>Cal_051922a</v>
      </c>
      <c r="P5007" s="50">
        <f>Cal_051922a!$Q$3</f>
        <v>1.8382409380942635</v>
      </c>
      <c r="Q5007" s="50">
        <f>Cal_051922a!$R$3</f>
        <v>0.56187208580813652</v>
      </c>
      <c r="R5007" s="46">
        <v>117.9</v>
      </c>
      <c r="S5007" s="46">
        <v>74.510000000000005</v>
      </c>
      <c r="T5007" s="50">
        <f>AVERAGE(0.681,0.726,0.841,0.711,0.515,0.657)</f>
        <v>0.6885</v>
      </c>
      <c r="U5007" s="79">
        <f t="shared" si="1543"/>
        <v>117.2115</v>
      </c>
      <c r="V5007" s="79">
        <f t="shared" si="1544"/>
        <v>73.8215</v>
      </c>
      <c r="W5007" s="465">
        <f t="shared" si="1545"/>
        <v>0.92179145890384984</v>
      </c>
      <c r="X5007" s="465">
        <f t="shared" si="1546"/>
        <v>0.39281197460565082</v>
      </c>
      <c r="Y5007" s="47">
        <v>20220519</v>
      </c>
      <c r="Z5007" s="837" t="s">
        <v>2146</v>
      </c>
      <c r="AA5007" s="837" t="s">
        <v>2147</v>
      </c>
      <c r="AE5007" s="689" t="s">
        <v>1250</v>
      </c>
      <c r="AF5007" s="130">
        <v>1</v>
      </c>
      <c r="AH5007"/>
    </row>
    <row r="5008" spans="1:35" x14ac:dyDescent="0.2">
      <c r="A5008" s="152" t="s">
        <v>1481</v>
      </c>
      <c r="B5008" s="45">
        <v>20220421</v>
      </c>
      <c r="C5008" s="142" t="s">
        <v>72</v>
      </c>
      <c r="D5008" s="107">
        <v>6</v>
      </c>
      <c r="E5008" s="107">
        <v>21</v>
      </c>
      <c r="H5008" s="107" t="s">
        <v>10</v>
      </c>
      <c r="I5008" s="107">
        <v>290</v>
      </c>
      <c r="J5008" s="107">
        <v>10</v>
      </c>
      <c r="K5008" s="43">
        <v>5</v>
      </c>
      <c r="L5008" s="111">
        <v>1</v>
      </c>
      <c r="M5008" s="43">
        <v>0</v>
      </c>
      <c r="N5008" s="49">
        <v>1</v>
      </c>
      <c r="O5008" s="43" t="str">
        <f>Cal_051922a!$E$2</f>
        <v>Cal_051922a</v>
      </c>
      <c r="P5008" s="50">
        <f>Cal_051922a!$Q$3</f>
        <v>1.8382409380942635</v>
      </c>
      <c r="Q5008" s="50">
        <f>Cal_051922a!$R$3</f>
        <v>0.56187208580813652</v>
      </c>
      <c r="R5008" s="46">
        <v>59.6</v>
      </c>
      <c r="S5008" s="46">
        <v>38.5</v>
      </c>
      <c r="T5008" s="50">
        <f>AVERAGE(0.681,0.726,0.841,0.711,0.515,0.657)</f>
        <v>0.6885</v>
      </c>
      <c r="U5008" s="79">
        <f t="shared" si="1543"/>
        <v>58.911500000000004</v>
      </c>
      <c r="V5008" s="79">
        <f t="shared" si="1544"/>
        <v>37.811500000000002</v>
      </c>
      <c r="W5008" s="465">
        <f t="shared" si="1545"/>
        <v>0.44825535337338634</v>
      </c>
      <c r="X5008" s="465">
        <f t="shared" si="1546"/>
        <v>0.22508679933476072</v>
      </c>
      <c r="Y5008" s="47">
        <v>20220519</v>
      </c>
      <c r="Z5008" s="837" t="s">
        <v>2146</v>
      </c>
      <c r="AA5008" s="837" t="s">
        <v>2147</v>
      </c>
      <c r="AE5008" s="689" t="s">
        <v>1250</v>
      </c>
      <c r="AF5008" s="130">
        <v>1</v>
      </c>
      <c r="AH5008" s="152" t="s">
        <v>1484</v>
      </c>
    </row>
    <row r="5009" spans="1:35" x14ac:dyDescent="0.2">
      <c r="A5009" s="152" t="s">
        <v>1481</v>
      </c>
      <c r="B5009" s="45">
        <v>20220421</v>
      </c>
      <c r="C5009" s="142" t="s">
        <v>72</v>
      </c>
      <c r="D5009" s="107">
        <v>6</v>
      </c>
      <c r="E5009" s="107">
        <v>21</v>
      </c>
      <c r="H5009" s="107" t="s">
        <v>11</v>
      </c>
      <c r="I5009" s="107">
        <v>290</v>
      </c>
      <c r="J5009" s="107">
        <v>10</v>
      </c>
      <c r="K5009" s="43">
        <v>5</v>
      </c>
      <c r="L5009" s="111">
        <v>1</v>
      </c>
      <c r="M5009" s="43">
        <v>0</v>
      </c>
      <c r="N5009" s="49">
        <v>1</v>
      </c>
      <c r="O5009" s="43" t="str">
        <f>Cal_051922a!$E$2</f>
        <v>Cal_051922a</v>
      </c>
      <c r="P5009" s="50">
        <f>Cal_051922a!$Q$3</f>
        <v>1.8382409380942635</v>
      </c>
      <c r="Q5009" s="50">
        <f>Cal_051922a!$R$3</f>
        <v>0.56187208580813652</v>
      </c>
      <c r="R5009" s="46">
        <v>53.91</v>
      </c>
      <c r="S5009" s="46">
        <v>34.92</v>
      </c>
      <c r="T5009" s="50">
        <f>AVERAGE(0.697,0.757,0.765,0.891,0.523,0.662)</f>
        <v>0.71583333333333332</v>
      </c>
      <c r="U5009" s="79">
        <f t="shared" si="1543"/>
        <v>53.194166666666661</v>
      </c>
      <c r="V5009" s="79">
        <f t="shared" si="1544"/>
        <v>34.204166666666666</v>
      </c>
      <c r="W5009" s="465">
        <f t="shared" si="1545"/>
        <v>0.40342981803604755</v>
      </c>
      <c r="X5009" s="465">
        <f t="shared" si="1546"/>
        <v>0.20567342343603329</v>
      </c>
      <c r="Y5009" s="47">
        <v>20220519</v>
      </c>
      <c r="Z5009" s="837" t="s">
        <v>2155</v>
      </c>
      <c r="AA5009" s="837" t="s">
        <v>2153</v>
      </c>
      <c r="AE5009" s="689" t="s">
        <v>1250</v>
      </c>
      <c r="AF5009" s="130">
        <v>1</v>
      </c>
      <c r="AH5009" s="152" t="s">
        <v>1484</v>
      </c>
    </row>
    <row r="5010" spans="1:35" s="82" customFormat="1" x14ac:dyDescent="0.2">
      <c r="A5010" s="153" t="s">
        <v>1481</v>
      </c>
      <c r="B5010" s="81">
        <v>20220421</v>
      </c>
      <c r="C5010" s="126"/>
      <c r="D5010" s="126">
        <v>7</v>
      </c>
      <c r="E5010" s="126">
        <v>5</v>
      </c>
      <c r="F5010" s="126"/>
      <c r="G5010" s="126"/>
      <c r="H5010" s="280" t="s">
        <v>10</v>
      </c>
      <c r="I5010" s="126">
        <v>290</v>
      </c>
      <c r="J5010" s="126">
        <v>0</v>
      </c>
      <c r="K5010" s="82">
        <v>5</v>
      </c>
      <c r="L5010" s="156">
        <v>1</v>
      </c>
      <c r="M5010" s="82">
        <v>0</v>
      </c>
      <c r="N5010" s="83">
        <v>1</v>
      </c>
      <c r="O5010" s="82" t="str">
        <f>Cal_051922a!$E$2</f>
        <v>Cal_051922a</v>
      </c>
      <c r="P5010" s="158">
        <f>Cal_051922a!$Q$3</f>
        <v>1.8382409380942635</v>
      </c>
      <c r="Q5010" s="158">
        <f>Cal_051922a!$R$3</f>
        <v>0.56187208580813652</v>
      </c>
      <c r="R5010" s="84">
        <v>112.8</v>
      </c>
      <c r="S5010" s="84">
        <v>75.83</v>
      </c>
      <c r="T5010" s="158">
        <f>AVERAGE(0.697,0.757,0.765,0.891,0.523,0.662)</f>
        <v>0.71583333333333332</v>
      </c>
      <c r="U5010" s="79">
        <f t="shared" si="1543"/>
        <v>112.08416666666666</v>
      </c>
      <c r="V5010" s="79">
        <f t="shared" si="1544"/>
        <v>75.114166666666662</v>
      </c>
      <c r="W5010" s="465">
        <f t="shared" si="1545"/>
        <v>0.78540286323289532</v>
      </c>
      <c r="X5010" s="465">
        <f t="shared" si="1546"/>
        <v>0.55222020599767918</v>
      </c>
      <c r="Y5010" s="82">
        <v>20220519</v>
      </c>
      <c r="Z5010" s="85" t="s">
        <v>2155</v>
      </c>
      <c r="AA5010" s="85" t="s">
        <v>2153</v>
      </c>
      <c r="AB5010" s="85"/>
      <c r="AE5010" s="691" t="s">
        <v>1250</v>
      </c>
      <c r="AF5010" s="567">
        <v>1</v>
      </c>
      <c r="AG5010" s="567"/>
      <c r="AH5010" s="153" t="s">
        <v>1488</v>
      </c>
      <c r="AI5010" s="155"/>
    </row>
    <row r="5011" spans="1:35" s="82" customFormat="1" x14ac:dyDescent="0.2">
      <c r="A5011" s="153" t="s">
        <v>1481</v>
      </c>
      <c r="B5011" s="81">
        <v>20220421</v>
      </c>
      <c r="C5011" s="126"/>
      <c r="D5011" s="126">
        <v>7</v>
      </c>
      <c r="E5011" s="126">
        <v>6</v>
      </c>
      <c r="F5011" s="126"/>
      <c r="G5011" s="126"/>
      <c r="H5011" s="280" t="s">
        <v>10</v>
      </c>
      <c r="I5011" s="126">
        <v>290</v>
      </c>
      <c r="J5011" s="126">
        <v>0</v>
      </c>
      <c r="K5011" s="82">
        <v>5</v>
      </c>
      <c r="L5011" s="156">
        <v>1</v>
      </c>
      <c r="M5011" s="82">
        <v>0</v>
      </c>
      <c r="N5011" s="83">
        <v>1</v>
      </c>
      <c r="O5011" s="82" t="str">
        <f>Cal_051922a!$E$2</f>
        <v>Cal_051922a</v>
      </c>
      <c r="P5011" s="158">
        <f>Cal_051922a!$Q$3</f>
        <v>1.8382409380942635</v>
      </c>
      <c r="Q5011" s="158">
        <f>Cal_051922a!$R$3</f>
        <v>0.56187208580813652</v>
      </c>
      <c r="R5011" s="84">
        <v>155.9</v>
      </c>
      <c r="S5011" s="84">
        <v>100.3</v>
      </c>
      <c r="T5011" s="158">
        <f>AVERAGE(0.579,0.458,0.567,0.72,0.677,0.835)</f>
        <v>0.63933333333333331</v>
      </c>
      <c r="U5011" s="79">
        <f t="shared" si="1543"/>
        <v>155.26066666666668</v>
      </c>
      <c r="V5011" s="79">
        <f t="shared" si="1544"/>
        <v>99.660666666666657</v>
      </c>
      <c r="W5011" s="465">
        <f t="shared" si="1545"/>
        <v>1.1811847226331891</v>
      </c>
      <c r="X5011" s="465">
        <f t="shared" si="1546"/>
        <v>0.59355914718584535</v>
      </c>
      <c r="Y5011" s="82">
        <v>20220519</v>
      </c>
      <c r="Z5011" s="85" t="s">
        <v>2142</v>
      </c>
      <c r="AA5011" s="85" t="s">
        <v>2143</v>
      </c>
      <c r="AB5011" s="85"/>
      <c r="AE5011" s="691" t="s">
        <v>1250</v>
      </c>
      <c r="AF5011" s="567">
        <v>1</v>
      </c>
      <c r="AG5011" s="567"/>
      <c r="AH5011" s="153" t="s">
        <v>1489</v>
      </c>
      <c r="AI5011" s="155"/>
    </row>
    <row r="5012" spans="1:35" x14ac:dyDescent="0.2">
      <c r="A5012" s="152" t="s">
        <v>1481</v>
      </c>
      <c r="B5012" s="45">
        <v>20220422</v>
      </c>
      <c r="C5012" s="142" t="s">
        <v>73</v>
      </c>
      <c r="D5012" s="107">
        <v>8</v>
      </c>
      <c r="E5012" s="107">
        <v>7</v>
      </c>
      <c r="H5012" s="107" t="s">
        <v>10</v>
      </c>
      <c r="I5012" s="107">
        <v>290</v>
      </c>
      <c r="J5012" s="107">
        <v>0</v>
      </c>
      <c r="K5012" s="43">
        <v>5</v>
      </c>
      <c r="L5012" s="111">
        <v>1</v>
      </c>
      <c r="M5012" s="43">
        <v>0</v>
      </c>
      <c r="N5012" s="49">
        <v>1</v>
      </c>
      <c r="O5012" s="43" t="str">
        <f>Cal_051922a!$E$2</f>
        <v>Cal_051922a</v>
      </c>
      <c r="P5012" s="50">
        <f>Cal_051922a!$Q$3</f>
        <v>1.8382409380942635</v>
      </c>
      <c r="Q5012" s="50">
        <f>Cal_051922a!$R$3</f>
        <v>0.56187208580813652</v>
      </c>
      <c r="R5012" s="46">
        <v>23.1</v>
      </c>
      <c r="S5012" s="46">
        <v>16.510000000000002</v>
      </c>
      <c r="T5012" s="50">
        <f>AVERAGE(0.579,0.458,0.567,0.72,0.677,0.835)</f>
        <v>0.63933333333333331</v>
      </c>
      <c r="U5012" s="79">
        <f t="shared" si="1543"/>
        <v>22.460666666666668</v>
      </c>
      <c r="V5012" s="79">
        <f t="shared" si="1544"/>
        <v>15.870666666666668</v>
      </c>
      <c r="W5012" s="465">
        <f t="shared" si="1545"/>
        <v>0.14000013169339412</v>
      </c>
      <c r="X5012" s="465">
        <f t="shared" si="1546"/>
        <v>0.14262258515853637</v>
      </c>
      <c r="Y5012" s="47">
        <v>20220519</v>
      </c>
      <c r="Z5012" s="837" t="s">
        <v>2142</v>
      </c>
      <c r="AA5012" s="837" t="s">
        <v>2143</v>
      </c>
      <c r="AE5012" s="689" t="s">
        <v>1250</v>
      </c>
      <c r="AF5012" s="130">
        <v>1</v>
      </c>
      <c r="AH5012"/>
    </row>
    <row r="5013" spans="1:35" x14ac:dyDescent="0.2">
      <c r="A5013" s="152" t="s">
        <v>1481</v>
      </c>
      <c r="B5013" s="45">
        <v>20220422</v>
      </c>
      <c r="C5013" s="142" t="s">
        <v>73</v>
      </c>
      <c r="D5013" s="107">
        <v>8</v>
      </c>
      <c r="E5013" s="107">
        <v>7</v>
      </c>
      <c r="H5013" s="107" t="s">
        <v>11</v>
      </c>
      <c r="I5013" s="107">
        <v>290</v>
      </c>
      <c r="J5013" s="107">
        <v>0</v>
      </c>
      <c r="K5013" s="43">
        <v>5</v>
      </c>
      <c r="L5013" s="111">
        <v>1</v>
      </c>
      <c r="M5013" s="43">
        <v>0</v>
      </c>
      <c r="N5013" s="49">
        <v>1</v>
      </c>
      <c r="O5013" s="43" t="str">
        <f>Cal_051922a!$E$2</f>
        <v>Cal_051922a</v>
      </c>
      <c r="P5013" s="50">
        <f>Cal_051922a!$Q$3</f>
        <v>1.8382409380942635</v>
      </c>
      <c r="Q5013" s="50">
        <f>Cal_051922a!$R$3</f>
        <v>0.56187208580813652</v>
      </c>
      <c r="R5013" s="46">
        <v>23.04</v>
      </c>
      <c r="S5013" s="46">
        <v>16.489999999999998</v>
      </c>
      <c r="T5013" s="50">
        <f>AVERAGE(0.681,0.726,0.841,0.711,0.515,0.657)</f>
        <v>0.6885</v>
      </c>
      <c r="U5013" s="79">
        <f t="shared" si="1543"/>
        <v>22.351499999999998</v>
      </c>
      <c r="V5013" s="79">
        <f t="shared" si="1544"/>
        <v>15.801499999999999</v>
      </c>
      <c r="W5013" s="465">
        <f t="shared" si="1545"/>
        <v>0.13915035851164359</v>
      </c>
      <c r="X5013" s="465">
        <f t="shared" si="1546"/>
        <v>0.14224064755840882</v>
      </c>
      <c r="Y5013" s="47">
        <v>20220519</v>
      </c>
      <c r="Z5013" s="837" t="s">
        <v>2146</v>
      </c>
      <c r="AA5013" s="837" t="s">
        <v>2147</v>
      </c>
      <c r="AE5013" s="689" t="s">
        <v>1250</v>
      </c>
      <c r="AF5013" s="130">
        <v>1</v>
      </c>
      <c r="AH5013"/>
    </row>
    <row r="5014" spans="1:35" x14ac:dyDescent="0.2">
      <c r="A5014" s="152" t="s">
        <v>1481</v>
      </c>
      <c r="B5014" s="45">
        <v>20220422</v>
      </c>
      <c r="C5014" s="142" t="s">
        <v>73</v>
      </c>
      <c r="D5014" s="107">
        <v>8</v>
      </c>
      <c r="E5014" s="107">
        <v>9</v>
      </c>
      <c r="H5014" s="107" t="s">
        <v>10</v>
      </c>
      <c r="I5014" s="107">
        <v>290</v>
      </c>
      <c r="J5014" s="107">
        <v>0</v>
      </c>
      <c r="K5014" s="43">
        <v>5</v>
      </c>
      <c r="L5014" s="111">
        <v>1</v>
      </c>
      <c r="M5014" s="43">
        <v>0</v>
      </c>
      <c r="N5014" s="49">
        <v>1</v>
      </c>
      <c r="O5014" s="43" t="str">
        <f>Cal_051922a!$E$2</f>
        <v>Cal_051922a</v>
      </c>
      <c r="P5014" s="50">
        <f>Cal_051922a!$Q$3</f>
        <v>1.8382409380942635</v>
      </c>
      <c r="Q5014" s="50">
        <f>Cal_051922a!$R$3</f>
        <v>0.56187208580813652</v>
      </c>
      <c r="R5014" s="46">
        <v>82.85</v>
      </c>
      <c r="S5014" s="46">
        <v>53.79</v>
      </c>
      <c r="T5014" s="50">
        <f>AVERAGE(0.697,0.757,0.765,0.891,0.523,0.662)</f>
        <v>0.71583333333333332</v>
      </c>
      <c r="U5014" s="79">
        <f t="shared" si="1543"/>
        <v>82.134166666666658</v>
      </c>
      <c r="V5014" s="79">
        <f t="shared" si="1544"/>
        <v>53.074166666666663</v>
      </c>
      <c r="W5014" s="465">
        <f t="shared" si="1545"/>
        <v>0.61736021654173479</v>
      </c>
      <c r="X5014" s="465">
        <f t="shared" si="1546"/>
        <v>0.32777747004896712</v>
      </c>
      <c r="Y5014" s="47">
        <v>20220519</v>
      </c>
      <c r="Z5014" s="837" t="s">
        <v>2155</v>
      </c>
      <c r="AA5014" s="837" t="s">
        <v>2153</v>
      </c>
      <c r="AE5014" s="689" t="s">
        <v>1250</v>
      </c>
      <c r="AF5014" s="130">
        <v>1</v>
      </c>
      <c r="AH5014"/>
    </row>
    <row r="5015" spans="1:35" x14ac:dyDescent="0.2">
      <c r="A5015" s="152" t="s">
        <v>1481</v>
      </c>
      <c r="B5015" s="45">
        <v>20220422</v>
      </c>
      <c r="C5015" s="142" t="s">
        <v>73</v>
      </c>
      <c r="D5015" s="107">
        <v>8</v>
      </c>
      <c r="E5015" s="107">
        <v>9</v>
      </c>
      <c r="H5015" s="107" t="s">
        <v>11</v>
      </c>
      <c r="I5015" s="107">
        <v>290</v>
      </c>
      <c r="J5015" s="107">
        <v>0</v>
      </c>
      <c r="K5015" s="43">
        <v>5</v>
      </c>
      <c r="L5015" s="111">
        <v>1</v>
      </c>
      <c r="M5015" s="43">
        <v>0</v>
      </c>
      <c r="N5015" s="49">
        <v>1</v>
      </c>
      <c r="O5015" s="43" t="str">
        <f>Cal_051922a!$E$2</f>
        <v>Cal_051922a</v>
      </c>
      <c r="P5015" s="50">
        <f>Cal_051922a!$Q$3</f>
        <v>1.8382409380942635</v>
      </c>
      <c r="Q5015" s="50">
        <f>Cal_051922a!$R$3</f>
        <v>0.56187208580813652</v>
      </c>
      <c r="R5015" s="46">
        <v>78.69</v>
      </c>
      <c r="S5015" s="46">
        <v>51.85</v>
      </c>
      <c r="T5015" s="50">
        <f>AVERAGE(0.579,0.458,0.567,0.72,0.677,0.835)</f>
        <v>0.63933333333333331</v>
      </c>
      <c r="U5015" s="79">
        <f t="shared" si="1543"/>
        <v>78.050666666666658</v>
      </c>
      <c r="V5015" s="79">
        <f t="shared" si="1544"/>
        <v>51.210666666666668</v>
      </c>
      <c r="W5015" s="465">
        <f t="shared" si="1545"/>
        <v>0.57019780495458217</v>
      </c>
      <c r="X5015" s="465">
        <f t="shared" si="1546"/>
        <v>0.34175492199231738</v>
      </c>
      <c r="Y5015" s="47">
        <v>20220519</v>
      </c>
      <c r="Z5015" s="837" t="s">
        <v>2142</v>
      </c>
      <c r="AA5015" s="837" t="s">
        <v>2143</v>
      </c>
      <c r="AE5015" s="689" t="s">
        <v>1250</v>
      </c>
      <c r="AF5015" s="130">
        <v>1</v>
      </c>
      <c r="AH5015"/>
    </row>
    <row r="5016" spans="1:35" x14ac:dyDescent="0.2">
      <c r="A5016" s="152" t="s">
        <v>1481</v>
      </c>
      <c r="B5016" s="45">
        <v>20220422</v>
      </c>
      <c r="C5016" s="142" t="s">
        <v>73</v>
      </c>
      <c r="D5016" s="107">
        <v>8</v>
      </c>
      <c r="E5016" s="107">
        <v>11</v>
      </c>
      <c r="H5016" s="107" t="s">
        <v>10</v>
      </c>
      <c r="I5016" s="107">
        <v>290</v>
      </c>
      <c r="J5016" s="107">
        <v>0</v>
      </c>
      <c r="K5016" s="43">
        <v>5</v>
      </c>
      <c r="L5016" s="111">
        <v>1</v>
      </c>
      <c r="M5016" s="43">
        <v>0</v>
      </c>
      <c r="N5016" s="49">
        <v>1</v>
      </c>
      <c r="O5016" s="43" t="str">
        <f>Cal_051922a!$E$2</f>
        <v>Cal_051922a</v>
      </c>
      <c r="P5016" s="50">
        <f>Cal_051922a!$Q$3</f>
        <v>1.8382409380942635</v>
      </c>
      <c r="Q5016" s="50">
        <f>Cal_051922a!$R$3</f>
        <v>0.56187208580813652</v>
      </c>
      <c r="R5016" s="46">
        <v>185.5</v>
      </c>
      <c r="S5016" s="46">
        <v>116.8</v>
      </c>
      <c r="T5016" s="50">
        <f>AVERAGE(0.697,0.757,0.765,0.891,0.523,0.662)</f>
        <v>0.71583333333333332</v>
      </c>
      <c r="U5016" s="79">
        <f t="shared" si="1543"/>
        <v>184.78416666666666</v>
      </c>
      <c r="V5016" s="79">
        <f t="shared" si="1544"/>
        <v>116.08416666666666</v>
      </c>
      <c r="W5016" s="465">
        <f t="shared" si="1545"/>
        <v>1.4594854396564758</v>
      </c>
      <c r="X5016" s="465">
        <f t="shared" si="1546"/>
        <v>0.60772592933614999</v>
      </c>
      <c r="Y5016" s="47">
        <v>20220519</v>
      </c>
      <c r="Z5016" s="837" t="s">
        <v>2155</v>
      </c>
      <c r="AA5016" s="837" t="s">
        <v>2153</v>
      </c>
      <c r="AE5016" s="689" t="s">
        <v>1250</v>
      </c>
      <c r="AF5016" s="130">
        <v>1</v>
      </c>
      <c r="AH5016"/>
    </row>
    <row r="5017" spans="1:35" x14ac:dyDescent="0.2">
      <c r="A5017" s="152" t="s">
        <v>1481</v>
      </c>
      <c r="B5017" s="45">
        <v>20220422</v>
      </c>
      <c r="C5017" s="142" t="s">
        <v>73</v>
      </c>
      <c r="D5017" s="107">
        <v>8</v>
      </c>
      <c r="E5017" s="107">
        <v>11</v>
      </c>
      <c r="H5017" s="107" t="s">
        <v>11</v>
      </c>
      <c r="I5017" s="107">
        <v>290</v>
      </c>
      <c r="J5017" s="107">
        <v>0</v>
      </c>
      <c r="K5017" s="43">
        <v>5</v>
      </c>
      <c r="L5017" s="111">
        <v>1</v>
      </c>
      <c r="M5017" s="43">
        <v>0</v>
      </c>
      <c r="N5017" s="49">
        <v>1</v>
      </c>
      <c r="O5017" s="43" t="str">
        <f>Cal_051922a!$E$2</f>
        <v>Cal_051922a</v>
      </c>
      <c r="P5017" s="50">
        <f>Cal_051922a!$Q$3</f>
        <v>1.8382409380942635</v>
      </c>
      <c r="Q5017" s="50">
        <f>Cal_051922a!$R$3</f>
        <v>0.56187208580813652</v>
      </c>
      <c r="R5017" s="46">
        <v>187.7</v>
      </c>
      <c r="S5017" s="46">
        <v>117.4</v>
      </c>
      <c r="T5017" s="50">
        <f>AVERAGE(0.697,0.757,0.765,0.891,0.523,0.662)</f>
        <v>0.71583333333333332</v>
      </c>
      <c r="U5017" s="79">
        <f t="shared" si="1543"/>
        <v>186.98416666666665</v>
      </c>
      <c r="V5017" s="79">
        <f t="shared" si="1544"/>
        <v>116.68416666666667</v>
      </c>
      <c r="W5017" s="465">
        <f t="shared" si="1545"/>
        <v>1.4934763669264952</v>
      </c>
      <c r="X5017" s="465">
        <f t="shared" si="1546"/>
        <v>0.58441972210169901</v>
      </c>
      <c r="Y5017" s="47">
        <v>20220519</v>
      </c>
      <c r="Z5017" s="837" t="s">
        <v>2155</v>
      </c>
      <c r="AA5017" s="837" t="s">
        <v>2153</v>
      </c>
      <c r="AE5017" s="689" t="s">
        <v>1250</v>
      </c>
      <c r="AF5017" s="130">
        <v>1</v>
      </c>
      <c r="AH5017"/>
    </row>
    <row r="5018" spans="1:35" x14ac:dyDescent="0.2">
      <c r="A5018" s="152" t="s">
        <v>1481</v>
      </c>
      <c r="B5018" s="45">
        <v>20220422</v>
      </c>
      <c r="C5018" s="142" t="s">
        <v>73</v>
      </c>
      <c r="D5018" s="107">
        <v>8</v>
      </c>
      <c r="E5018" s="107">
        <v>14</v>
      </c>
      <c r="H5018" s="107" t="s">
        <v>10</v>
      </c>
      <c r="I5018" s="107">
        <v>290</v>
      </c>
      <c r="J5018" s="107">
        <v>0</v>
      </c>
      <c r="K5018" s="43">
        <v>5</v>
      </c>
      <c r="L5018" s="111">
        <v>1</v>
      </c>
      <c r="M5018" s="43">
        <v>0</v>
      </c>
      <c r="N5018" s="49">
        <v>1</v>
      </c>
      <c r="O5018" s="43" t="str">
        <f>Cal_051922a!$E$2</f>
        <v>Cal_051922a</v>
      </c>
      <c r="P5018" s="50">
        <f>Cal_051922a!$Q$3</f>
        <v>1.8382409380942635</v>
      </c>
      <c r="Q5018" s="50">
        <f>Cal_051922a!$R$3</f>
        <v>0.56187208580813652</v>
      </c>
      <c r="R5018" s="46">
        <v>206.5</v>
      </c>
      <c r="S5018" s="46">
        <v>129.6</v>
      </c>
      <c r="T5018" s="50">
        <f>AVERAGE(0.579,0.458,0.567,0.72,0.677,0.835)</f>
        <v>0.63933333333333331</v>
      </c>
      <c r="U5018" s="79">
        <f t="shared" si="1543"/>
        <v>205.86066666666667</v>
      </c>
      <c r="V5018" s="79">
        <f t="shared" si="1544"/>
        <v>128.96066666666667</v>
      </c>
      <c r="W5018" s="465">
        <f t="shared" si="1545"/>
        <v>1.6336889419153275</v>
      </c>
      <c r="X5018" s="465">
        <f t="shared" si="1546"/>
        <v>0.66282542297395597</v>
      </c>
      <c r="Y5018" s="47">
        <v>20220519</v>
      </c>
      <c r="Z5018" s="837" t="s">
        <v>2142</v>
      </c>
      <c r="AA5018" s="837" t="s">
        <v>2143</v>
      </c>
      <c r="AE5018" s="689" t="s">
        <v>1250</v>
      </c>
      <c r="AF5018" s="130">
        <v>1</v>
      </c>
      <c r="AH5018"/>
    </row>
    <row r="5019" spans="1:35" x14ac:dyDescent="0.2">
      <c r="A5019" s="152" t="s">
        <v>1481</v>
      </c>
      <c r="B5019" s="45">
        <v>20220422</v>
      </c>
      <c r="C5019" s="142" t="s">
        <v>73</v>
      </c>
      <c r="D5019" s="107">
        <v>8</v>
      </c>
      <c r="E5019" s="107">
        <v>14</v>
      </c>
      <c r="H5019" s="107" t="s">
        <v>11</v>
      </c>
      <c r="I5019" s="107">
        <v>290</v>
      </c>
      <c r="J5019" s="107">
        <v>0</v>
      </c>
      <c r="K5019" s="43">
        <v>5</v>
      </c>
      <c r="L5019" s="111">
        <v>1</v>
      </c>
      <c r="M5019" s="43">
        <v>0</v>
      </c>
      <c r="N5019" s="49">
        <v>1</v>
      </c>
      <c r="O5019" s="43" t="str">
        <f>Cal_051922a!$E$2</f>
        <v>Cal_051922a</v>
      </c>
      <c r="P5019" s="50">
        <f>Cal_051922a!$Q$3</f>
        <v>1.8382409380942635</v>
      </c>
      <c r="Q5019" s="50">
        <f>Cal_051922a!$R$3</f>
        <v>0.56187208580813652</v>
      </c>
      <c r="R5019" s="46">
        <v>195</v>
      </c>
      <c r="S5019" s="46">
        <v>121.7</v>
      </c>
      <c r="T5019" s="50">
        <f>AVERAGE(0.681,0.726,0.841,0.711,0.515,0.657)</f>
        <v>0.6885</v>
      </c>
      <c r="U5019" s="79">
        <f t="shared" si="1543"/>
        <v>194.3115</v>
      </c>
      <c r="V5019" s="79">
        <f t="shared" si="1544"/>
        <v>121.0115</v>
      </c>
      <c r="W5019" s="465">
        <f t="shared" si="1545"/>
        <v>1.5572093555577828</v>
      </c>
      <c r="X5019" s="465">
        <f t="shared" si="1546"/>
        <v>0.59774730874915938</v>
      </c>
      <c r="Y5019" s="47">
        <v>20220519</v>
      </c>
      <c r="Z5019" s="837" t="s">
        <v>2146</v>
      </c>
      <c r="AA5019" s="837" t="s">
        <v>2147</v>
      </c>
      <c r="AE5019" s="689" t="s">
        <v>1250</v>
      </c>
      <c r="AF5019" s="130">
        <v>1</v>
      </c>
      <c r="AH5019"/>
    </row>
    <row r="5020" spans="1:35" x14ac:dyDescent="0.2">
      <c r="A5020" s="152" t="s">
        <v>1481</v>
      </c>
      <c r="B5020" s="45">
        <v>20220422</v>
      </c>
      <c r="C5020" s="142" t="s">
        <v>73</v>
      </c>
      <c r="D5020" s="107">
        <v>8</v>
      </c>
      <c r="E5020" s="107">
        <v>16</v>
      </c>
      <c r="H5020" s="107" t="s">
        <v>10</v>
      </c>
      <c r="I5020" s="107">
        <v>290</v>
      </c>
      <c r="J5020" s="107">
        <v>0</v>
      </c>
      <c r="K5020" s="43">
        <v>5</v>
      </c>
      <c r="L5020" s="111">
        <v>1</v>
      </c>
      <c r="M5020" s="43">
        <v>0</v>
      </c>
      <c r="N5020" s="49">
        <v>1</v>
      </c>
      <c r="O5020" s="43" t="str">
        <f>Cal_051922a!$E$2</f>
        <v>Cal_051922a</v>
      </c>
      <c r="P5020" s="50">
        <f>Cal_051922a!$Q$3</f>
        <v>1.8382409380942635</v>
      </c>
      <c r="Q5020" s="50">
        <f>Cal_051922a!$R$3</f>
        <v>0.56187208580813652</v>
      </c>
      <c r="R5020" s="46">
        <v>199.4</v>
      </c>
      <c r="S5020" s="46">
        <v>125.6</v>
      </c>
      <c r="T5020" s="50">
        <f>AVERAGE(0.681,0.726,0.841,0.711,0.515,0.657)</f>
        <v>0.6885</v>
      </c>
      <c r="U5020" s="79">
        <f t="shared" si="1543"/>
        <v>198.7115</v>
      </c>
      <c r="V5020" s="79">
        <f t="shared" si="1544"/>
        <v>124.91149999999999</v>
      </c>
      <c r="W5020" s="465">
        <f t="shared" si="1545"/>
        <v>1.5678315203296642</v>
      </c>
      <c r="X5020" s="465">
        <f t="shared" si="1546"/>
        <v>0.65657582420847138</v>
      </c>
      <c r="Y5020" s="47">
        <v>20220519</v>
      </c>
      <c r="Z5020" s="837" t="s">
        <v>2146</v>
      </c>
      <c r="AA5020" s="837" t="s">
        <v>2147</v>
      </c>
      <c r="AE5020" s="689" t="s">
        <v>1250</v>
      </c>
      <c r="AF5020" s="130">
        <v>1</v>
      </c>
      <c r="AH5020"/>
    </row>
    <row r="5021" spans="1:35" x14ac:dyDescent="0.2">
      <c r="A5021" s="152" t="s">
        <v>1481</v>
      </c>
      <c r="B5021" s="45">
        <v>20220422</v>
      </c>
      <c r="C5021" s="142" t="s">
        <v>73</v>
      </c>
      <c r="D5021" s="107">
        <v>8</v>
      </c>
      <c r="E5021" s="107">
        <v>16</v>
      </c>
      <c r="H5021" s="107" t="s">
        <v>11</v>
      </c>
      <c r="I5021" s="107">
        <v>290</v>
      </c>
      <c r="J5021" s="107">
        <v>0</v>
      </c>
      <c r="K5021" s="43">
        <v>5</v>
      </c>
      <c r="L5021" s="111">
        <v>1</v>
      </c>
      <c r="M5021" s="43">
        <v>0</v>
      </c>
      <c r="N5021" s="49">
        <v>1</v>
      </c>
      <c r="O5021" s="43" t="str">
        <f>Cal_051922a!$E$2</f>
        <v>Cal_051922a</v>
      </c>
      <c r="P5021" s="50">
        <f>Cal_051922a!$Q$3</f>
        <v>1.8382409380942635</v>
      </c>
      <c r="Q5021" s="50">
        <f>Cal_051922a!$R$3</f>
        <v>0.56187208580813652</v>
      </c>
      <c r="R5021" s="46">
        <v>208.1</v>
      </c>
      <c r="S5021" s="46">
        <v>130.5</v>
      </c>
      <c r="T5021" s="50">
        <f>AVERAGE(0.697,0.757,0.765,0.891,0.523,0.662)</f>
        <v>0.71583333333333332</v>
      </c>
      <c r="U5021" s="79">
        <f t="shared" si="1543"/>
        <v>207.38416666666666</v>
      </c>
      <c r="V5021" s="79">
        <f t="shared" si="1544"/>
        <v>129.78416666666666</v>
      </c>
      <c r="W5021" s="465">
        <f t="shared" si="1545"/>
        <v>1.6485599725959608</v>
      </c>
      <c r="X5021" s="465">
        <f t="shared" si="1546"/>
        <v>0.66261917054213992</v>
      </c>
      <c r="Y5021" s="47">
        <v>20220519</v>
      </c>
      <c r="Z5021" s="837" t="s">
        <v>2155</v>
      </c>
      <c r="AA5021" s="837" t="s">
        <v>2153</v>
      </c>
      <c r="AE5021" s="689" t="s">
        <v>1250</v>
      </c>
      <c r="AF5021" s="130">
        <v>1</v>
      </c>
      <c r="AH5021"/>
    </row>
    <row r="5022" spans="1:35" x14ac:dyDescent="0.2">
      <c r="A5022" s="152" t="s">
        <v>1481</v>
      </c>
      <c r="B5022" s="45">
        <v>20220422</v>
      </c>
      <c r="C5022" s="142" t="s">
        <v>73</v>
      </c>
      <c r="D5022" s="107">
        <v>8</v>
      </c>
      <c r="E5022" s="107">
        <v>19</v>
      </c>
      <c r="H5022" s="107" t="s">
        <v>10</v>
      </c>
      <c r="I5022" s="107">
        <v>290</v>
      </c>
      <c r="J5022" s="107">
        <v>0</v>
      </c>
      <c r="K5022" s="43">
        <v>5</v>
      </c>
      <c r="L5022" s="111">
        <v>1</v>
      </c>
      <c r="M5022" s="43">
        <v>0</v>
      </c>
      <c r="N5022" s="49">
        <v>1</v>
      </c>
      <c r="O5022" s="43" t="str">
        <f>Cal_051922a!$E$2</f>
        <v>Cal_051922a</v>
      </c>
      <c r="P5022" s="50">
        <f>Cal_051922a!$Q$3</f>
        <v>1.8382409380942635</v>
      </c>
      <c r="Q5022" s="50">
        <f>Cal_051922a!$R$3</f>
        <v>0.56187208580813652</v>
      </c>
      <c r="R5022" s="46">
        <v>224</v>
      </c>
      <c r="S5022" s="46">
        <v>141.1</v>
      </c>
      <c r="T5022" s="50">
        <f>AVERAGE(0.579,0.458,0.567,0.72,0.677,0.835)</f>
        <v>0.63933333333333331</v>
      </c>
      <c r="U5022" s="79">
        <f t="shared" si="1543"/>
        <v>223.36066666666667</v>
      </c>
      <c r="V5022" s="79">
        <f t="shared" si="1544"/>
        <v>140.46066666666667</v>
      </c>
      <c r="W5022" s="465">
        <f t="shared" si="1545"/>
        <v>1.7611549191779019</v>
      </c>
      <c r="X5022" s="465">
        <f t="shared" si="1546"/>
        <v>0.74014991305977296</v>
      </c>
      <c r="Y5022" s="47">
        <v>20220519</v>
      </c>
      <c r="Z5022" s="837" t="s">
        <v>2142</v>
      </c>
      <c r="AA5022" s="837" t="s">
        <v>2143</v>
      </c>
      <c r="AE5022" s="689" t="s">
        <v>1250</v>
      </c>
      <c r="AF5022" s="130">
        <v>1</v>
      </c>
      <c r="AH5022"/>
    </row>
    <row r="5023" spans="1:35" x14ac:dyDescent="0.2">
      <c r="A5023" s="152" t="s">
        <v>1481</v>
      </c>
      <c r="B5023" s="45">
        <v>20220422</v>
      </c>
      <c r="C5023" s="142" t="s">
        <v>73</v>
      </c>
      <c r="D5023" s="107">
        <v>8</v>
      </c>
      <c r="E5023" s="107">
        <v>19</v>
      </c>
      <c r="H5023" s="107" t="s">
        <v>11</v>
      </c>
      <c r="I5023" s="107">
        <v>290</v>
      </c>
      <c r="J5023" s="107">
        <v>0</v>
      </c>
      <c r="K5023" s="43">
        <v>5</v>
      </c>
      <c r="L5023" s="111">
        <v>1</v>
      </c>
      <c r="M5023" s="43">
        <v>0</v>
      </c>
      <c r="N5023" s="49">
        <v>1</v>
      </c>
      <c r="O5023" s="43" t="str">
        <f>Cal_051922a!$E$2</f>
        <v>Cal_051922a</v>
      </c>
      <c r="P5023" s="50">
        <f>Cal_051922a!$Q$3</f>
        <v>1.8382409380942635</v>
      </c>
      <c r="Q5023" s="50">
        <f>Cal_051922a!$R$3</f>
        <v>0.56187208580813652</v>
      </c>
      <c r="R5023" s="46">
        <v>237.5</v>
      </c>
      <c r="S5023" s="46">
        <v>147.80000000000001</v>
      </c>
      <c r="T5023" s="50">
        <f>AVERAGE(0.579,0.458,0.567,0.72,0.677,0.835)</f>
        <v>0.63933333333333331</v>
      </c>
      <c r="U5023" s="79">
        <f t="shared" si="1543"/>
        <v>236.86066666666667</v>
      </c>
      <c r="V5023" s="79">
        <f t="shared" si="1544"/>
        <v>147.16066666666669</v>
      </c>
      <c r="W5023" s="465">
        <f t="shared" si="1545"/>
        <v>1.9056163600754856</v>
      </c>
      <c r="X5023" s="465">
        <f t="shared" si="1546"/>
        <v>0.71500117922603434</v>
      </c>
      <c r="Y5023" s="47">
        <v>20220519</v>
      </c>
      <c r="Z5023" s="837" t="s">
        <v>2142</v>
      </c>
      <c r="AA5023" s="837" t="s">
        <v>2143</v>
      </c>
      <c r="AE5023" s="689" t="s">
        <v>1250</v>
      </c>
      <c r="AF5023" s="130">
        <v>1</v>
      </c>
      <c r="AH5023"/>
    </row>
    <row r="5024" spans="1:35" x14ac:dyDescent="0.2">
      <c r="A5024" s="152" t="s">
        <v>1481</v>
      </c>
      <c r="B5024" s="45">
        <v>20220422</v>
      </c>
      <c r="C5024" s="142" t="s">
        <v>73</v>
      </c>
      <c r="D5024" s="107">
        <v>8</v>
      </c>
      <c r="E5024" s="107">
        <v>19</v>
      </c>
      <c r="H5024" s="107" t="s">
        <v>10</v>
      </c>
      <c r="I5024" s="107">
        <v>290</v>
      </c>
      <c r="J5024" s="107">
        <v>10</v>
      </c>
      <c r="K5024" s="43">
        <v>5</v>
      </c>
      <c r="L5024" s="111">
        <v>1</v>
      </c>
      <c r="M5024" s="43">
        <v>0</v>
      </c>
      <c r="N5024" s="49">
        <v>1</v>
      </c>
      <c r="O5024" s="43" t="str">
        <f>Cal_051922a!$E$2</f>
        <v>Cal_051922a</v>
      </c>
      <c r="P5024" s="50">
        <f>Cal_051922a!$Q$3</f>
        <v>1.8382409380942635</v>
      </c>
      <c r="Q5024" s="50">
        <f>Cal_051922a!$R$3</f>
        <v>0.56187208580813652</v>
      </c>
      <c r="R5024" s="46">
        <v>80.3</v>
      </c>
      <c r="S5024" s="46">
        <v>52.43</v>
      </c>
      <c r="T5024" s="50">
        <f>AVERAGE(0.681,0.726,0.841,0.711,0.515,0.657)</f>
        <v>0.6885</v>
      </c>
      <c r="U5024" s="79">
        <f t="shared" si="1543"/>
        <v>79.611499999999992</v>
      </c>
      <c r="V5024" s="79">
        <f t="shared" si="1544"/>
        <v>51.741500000000002</v>
      </c>
      <c r="W5024" s="465">
        <f t="shared" si="1545"/>
        <v>0.59207946438465742</v>
      </c>
      <c r="X5024" s="465">
        <f t="shared" si="1546"/>
        <v>0.32932627181593216</v>
      </c>
      <c r="Y5024" s="47">
        <v>20220519</v>
      </c>
      <c r="Z5024" s="837" t="s">
        <v>2146</v>
      </c>
      <c r="AA5024" s="837" t="s">
        <v>2147</v>
      </c>
      <c r="AE5024" s="689" t="s">
        <v>1250</v>
      </c>
      <c r="AF5024" s="130">
        <v>1</v>
      </c>
      <c r="AH5024"/>
    </row>
    <row r="5025" spans="1:35" x14ac:dyDescent="0.2">
      <c r="A5025" s="152" t="s">
        <v>1481</v>
      </c>
      <c r="B5025" s="45">
        <v>20220422</v>
      </c>
      <c r="C5025" s="142" t="s">
        <v>73</v>
      </c>
      <c r="D5025" s="107">
        <v>8</v>
      </c>
      <c r="E5025" s="107">
        <v>19</v>
      </c>
      <c r="H5025" s="107" t="s">
        <v>11</v>
      </c>
      <c r="I5025" s="107">
        <v>290</v>
      </c>
      <c r="J5025" s="107">
        <v>10</v>
      </c>
      <c r="K5025" s="43">
        <v>5</v>
      </c>
      <c r="L5025" s="111">
        <v>1</v>
      </c>
      <c r="M5025" s="43">
        <v>0</v>
      </c>
      <c r="N5025" s="49">
        <v>1</v>
      </c>
      <c r="O5025" s="43" t="str">
        <f>Cal_051922a!$E$2</f>
        <v>Cal_051922a</v>
      </c>
      <c r="P5025" s="50">
        <f>Cal_051922a!$Q$3</f>
        <v>1.8382409380942635</v>
      </c>
      <c r="Q5025" s="50">
        <f>Cal_051922a!$R$3</f>
        <v>0.56187208580813652</v>
      </c>
      <c r="R5025" s="46">
        <v>75.64</v>
      </c>
      <c r="S5025" s="46">
        <v>49.28</v>
      </c>
      <c r="T5025" s="50">
        <f>AVERAGE(0.681,0.726,0.841,0.711,0.515,0.657)</f>
        <v>0.6885</v>
      </c>
      <c r="U5025" s="79">
        <f t="shared" si="1543"/>
        <v>74.951499999999996</v>
      </c>
      <c r="V5025" s="79">
        <f t="shared" si="1544"/>
        <v>48.591500000000003</v>
      </c>
      <c r="W5025" s="465">
        <f t="shared" si="1545"/>
        <v>0.56000052677357626</v>
      </c>
      <c r="X5025" s="465">
        <f t="shared" si="1546"/>
        <v>0.30531042924028029</v>
      </c>
      <c r="Y5025" s="47">
        <v>20220519</v>
      </c>
      <c r="Z5025" s="837" t="s">
        <v>2146</v>
      </c>
      <c r="AA5025" s="837" t="s">
        <v>2147</v>
      </c>
      <c r="AE5025" s="689" t="s">
        <v>1250</v>
      </c>
      <c r="AF5025" s="130">
        <v>1</v>
      </c>
      <c r="AH5025"/>
    </row>
    <row r="5026" spans="1:35" s="82" customFormat="1" x14ac:dyDescent="0.2">
      <c r="A5026" s="153" t="s">
        <v>1481</v>
      </c>
      <c r="B5026" s="81">
        <v>20220422</v>
      </c>
      <c r="C5026" s="280" t="s">
        <v>494</v>
      </c>
      <c r="D5026" s="126">
        <v>11</v>
      </c>
      <c r="E5026" s="126">
        <v>7</v>
      </c>
      <c r="F5026" s="126"/>
      <c r="G5026" s="126"/>
      <c r="H5026" s="126" t="s">
        <v>10</v>
      </c>
      <c r="I5026" s="126">
        <v>290</v>
      </c>
      <c r="J5026" s="126">
        <v>0</v>
      </c>
      <c r="K5026" s="82">
        <v>5</v>
      </c>
      <c r="L5026" s="156">
        <v>1</v>
      </c>
      <c r="M5026" s="82">
        <v>0</v>
      </c>
      <c r="N5026" s="83">
        <v>1</v>
      </c>
      <c r="O5026" s="82" t="str">
        <f>Cal_051922a!$E$2</f>
        <v>Cal_051922a</v>
      </c>
      <c r="P5026" s="158">
        <f>Cal_051922a!$Q$3</f>
        <v>1.8382409380942635</v>
      </c>
      <c r="Q5026" s="158">
        <f>Cal_051922a!$R$3</f>
        <v>0.56187208580813652</v>
      </c>
      <c r="R5026" s="84">
        <v>66.52</v>
      </c>
      <c r="S5026" s="84">
        <v>43.56</v>
      </c>
      <c r="T5026" s="158">
        <f>AVERAGE(0.681,0.726,0.841,0.711,0.515,0.657)</f>
        <v>0.6885</v>
      </c>
      <c r="U5026" s="79">
        <f t="shared" si="1543"/>
        <v>65.831499999999991</v>
      </c>
      <c r="V5026" s="79">
        <f t="shared" si="1544"/>
        <v>42.871500000000005</v>
      </c>
      <c r="W5026" s="465">
        <f t="shared" si="1545"/>
        <v>0.48776980632478401</v>
      </c>
      <c r="X5026" s="465">
        <f t="shared" si="1546"/>
        <v>0.27568015201665524</v>
      </c>
      <c r="Y5026" s="82">
        <v>20220519</v>
      </c>
      <c r="Z5026" s="85" t="s">
        <v>2146</v>
      </c>
      <c r="AA5026" s="85" t="s">
        <v>2147</v>
      </c>
      <c r="AB5026" s="85"/>
      <c r="AE5026" s="691" t="s">
        <v>1250</v>
      </c>
      <c r="AF5026" s="567">
        <v>1</v>
      </c>
      <c r="AG5026" s="567"/>
      <c r="AH5026" s="153" t="s">
        <v>1454</v>
      </c>
      <c r="AI5026" s="155"/>
    </row>
    <row r="5027" spans="1:35" s="82" customFormat="1" x14ac:dyDescent="0.2">
      <c r="A5027" s="153" t="s">
        <v>1481</v>
      </c>
      <c r="B5027" s="81">
        <v>20220422</v>
      </c>
      <c r="C5027" s="280" t="s">
        <v>494</v>
      </c>
      <c r="D5027" s="126">
        <v>11</v>
      </c>
      <c r="E5027" s="126">
        <v>7</v>
      </c>
      <c r="F5027" s="126"/>
      <c r="G5027" s="126"/>
      <c r="H5027" s="126" t="s">
        <v>11</v>
      </c>
      <c r="I5027" s="126">
        <v>290</v>
      </c>
      <c r="J5027" s="126">
        <v>0</v>
      </c>
      <c r="K5027" s="82">
        <v>5</v>
      </c>
      <c r="L5027" s="156">
        <v>1</v>
      </c>
      <c r="M5027" s="82">
        <v>0</v>
      </c>
      <c r="N5027" s="83">
        <v>1</v>
      </c>
      <c r="O5027" s="82" t="str">
        <f>Cal_051922a!$E$2</f>
        <v>Cal_051922a</v>
      </c>
      <c r="P5027" s="158">
        <f>Cal_051922a!$Q$3</f>
        <v>1.8382409380942635</v>
      </c>
      <c r="Q5027" s="158">
        <f>Cal_051922a!$R$3</f>
        <v>0.56187208580813652</v>
      </c>
      <c r="R5027" s="84">
        <v>72.69</v>
      </c>
      <c r="S5027" s="84">
        <v>47.54</v>
      </c>
      <c r="T5027" s="158">
        <f>AVERAGE(0.811,0.743,0.79,0.606, 0.601,0.446)</f>
        <v>0.66616666666666668</v>
      </c>
      <c r="U5027" s="79">
        <f t="shared" si="1543"/>
        <v>72.023833333333329</v>
      </c>
      <c r="V5027" s="79">
        <f t="shared" si="1544"/>
        <v>46.87383333333333</v>
      </c>
      <c r="W5027" s="465">
        <f t="shared" si="1545"/>
        <v>0.53429488802562397</v>
      </c>
      <c r="X5027" s="465">
        <f t="shared" si="1546"/>
        <v>0.30042808890863065</v>
      </c>
      <c r="Y5027" s="82">
        <v>20220519</v>
      </c>
      <c r="Z5027" s="85" t="s">
        <v>2195</v>
      </c>
      <c r="AA5027" s="82">
        <v>20230712</v>
      </c>
      <c r="AB5027" s="85"/>
      <c r="AE5027" s="691" t="s">
        <v>1250</v>
      </c>
      <c r="AF5027" s="567">
        <v>1</v>
      </c>
      <c r="AG5027" s="567"/>
      <c r="AH5027" s="153" t="s">
        <v>1455</v>
      </c>
      <c r="AI5027" s="155" t="s">
        <v>2199</v>
      </c>
    </row>
    <row r="5028" spans="1:35" s="82" customFormat="1" x14ac:dyDescent="0.2">
      <c r="A5028" s="153" t="s">
        <v>1481</v>
      </c>
      <c r="B5028" s="81">
        <v>20220422</v>
      </c>
      <c r="C5028" s="280" t="s">
        <v>494</v>
      </c>
      <c r="D5028" s="126">
        <v>11</v>
      </c>
      <c r="E5028" s="126">
        <v>9</v>
      </c>
      <c r="F5028" s="126"/>
      <c r="G5028" s="126"/>
      <c r="H5028" s="126" t="s">
        <v>10</v>
      </c>
      <c r="I5028" s="126">
        <v>290</v>
      </c>
      <c r="J5028" s="126">
        <v>0</v>
      </c>
      <c r="K5028" s="82">
        <v>10</v>
      </c>
      <c r="L5028" s="156">
        <v>1</v>
      </c>
      <c r="M5028" s="82">
        <v>0</v>
      </c>
      <c r="N5028" s="83">
        <v>1</v>
      </c>
      <c r="O5028" s="82" t="str">
        <f>Cal_051922a!$E$2</f>
        <v>Cal_051922a</v>
      </c>
      <c r="P5028" s="158">
        <f>Cal_051922a!$Q$3</f>
        <v>1.8382409380942635</v>
      </c>
      <c r="Q5028" s="158">
        <f>Cal_051922a!$R$3</f>
        <v>0.56187208580813652</v>
      </c>
      <c r="R5028" s="84">
        <v>221.4</v>
      </c>
      <c r="S5028" s="84">
        <v>134.9</v>
      </c>
      <c r="T5028" s="158">
        <f>AVERAGE(0.811,0.743,0.79,0.606, 0.601,0.446)</f>
        <v>0.66616666666666668</v>
      </c>
      <c r="U5028" s="79">
        <f t="shared" si="1543"/>
        <v>220.73383333333334</v>
      </c>
      <c r="V5028" s="79">
        <f t="shared" si="1544"/>
        <v>134.23383333333334</v>
      </c>
      <c r="W5028" s="465">
        <f t="shared" si="1545"/>
        <v>3.6752690110708923</v>
      </c>
      <c r="X5028" s="465">
        <f t="shared" si="1546"/>
        <v>1.1055674171550871</v>
      </c>
      <c r="Y5028" s="82">
        <v>20220519</v>
      </c>
      <c r="Z5028" s="85" t="s">
        <v>2195</v>
      </c>
      <c r="AA5028" s="82">
        <v>20230712</v>
      </c>
      <c r="AB5028" s="85"/>
      <c r="AE5028" s="691" t="s">
        <v>1250</v>
      </c>
      <c r="AF5028" s="567">
        <v>1</v>
      </c>
      <c r="AG5028" s="567"/>
      <c r="AH5028" s="155"/>
      <c r="AI5028" s="155" t="s">
        <v>2199</v>
      </c>
    </row>
    <row r="5029" spans="1:35" s="82" customFormat="1" x14ac:dyDescent="0.2">
      <c r="A5029" s="153" t="s">
        <v>1481</v>
      </c>
      <c r="B5029" s="81">
        <v>20220422</v>
      </c>
      <c r="C5029" s="280" t="s">
        <v>494</v>
      </c>
      <c r="D5029" s="126">
        <v>11</v>
      </c>
      <c r="E5029" s="126">
        <v>9</v>
      </c>
      <c r="F5029" s="126"/>
      <c r="G5029" s="126"/>
      <c r="H5029" s="126" t="s">
        <v>11</v>
      </c>
      <c r="I5029" s="126">
        <v>290</v>
      </c>
      <c r="J5029" s="126">
        <v>0</v>
      </c>
      <c r="K5029" s="82">
        <v>10</v>
      </c>
      <c r="L5029" s="156">
        <v>1</v>
      </c>
      <c r="M5029" s="82">
        <v>0</v>
      </c>
      <c r="N5029" s="83">
        <v>1</v>
      </c>
      <c r="O5029" s="82" t="str">
        <f>Cal_051922a!$E$2</f>
        <v>Cal_051922a</v>
      </c>
      <c r="P5029" s="158">
        <f>Cal_051922a!$Q$3</f>
        <v>1.8382409380942635</v>
      </c>
      <c r="Q5029" s="158">
        <f>Cal_051922a!$R$3</f>
        <v>0.56187208580813652</v>
      </c>
      <c r="R5029" s="84">
        <v>204.7</v>
      </c>
      <c r="S5029" s="84">
        <v>126</v>
      </c>
      <c r="T5029" s="158">
        <f>AVERAGE(0.681,0.726,0.841,0.711,0.515,0.657)</f>
        <v>0.6885</v>
      </c>
      <c r="U5029" s="79">
        <f t="shared" si="1543"/>
        <v>204.01149999999998</v>
      </c>
      <c r="V5029" s="79">
        <f t="shared" si="1544"/>
        <v>125.3115</v>
      </c>
      <c r="W5029" s="465">
        <f t="shared" si="1545"/>
        <v>3.3438574701881993</v>
      </c>
      <c r="X5029" s="465">
        <f t="shared" si="1546"/>
        <v>1.11920351226883</v>
      </c>
      <c r="Y5029" s="82">
        <v>20220519</v>
      </c>
      <c r="Z5029" s="85" t="s">
        <v>2146</v>
      </c>
      <c r="AA5029" s="85" t="s">
        <v>2147</v>
      </c>
      <c r="AB5029" s="85"/>
      <c r="AE5029" s="691" t="s">
        <v>1250</v>
      </c>
      <c r="AF5029" s="567">
        <v>1</v>
      </c>
      <c r="AG5029" s="567"/>
      <c r="AH5029" s="155"/>
      <c r="AI5029" s="155"/>
    </row>
    <row r="5030" spans="1:35" s="82" customFormat="1" x14ac:dyDescent="0.2">
      <c r="A5030" s="153" t="s">
        <v>1481</v>
      </c>
      <c r="B5030" s="81">
        <v>20220422</v>
      </c>
      <c r="C5030" s="280" t="s">
        <v>494</v>
      </c>
      <c r="D5030" s="126">
        <v>11</v>
      </c>
      <c r="E5030" s="126">
        <v>10</v>
      </c>
      <c r="F5030" s="126"/>
      <c r="G5030" s="126"/>
      <c r="H5030" s="126" t="s">
        <v>10</v>
      </c>
      <c r="I5030" s="126">
        <v>290</v>
      </c>
      <c r="J5030" s="126">
        <v>0</v>
      </c>
      <c r="K5030" s="82">
        <v>10</v>
      </c>
      <c r="L5030" s="156">
        <v>1</v>
      </c>
      <c r="M5030" s="82">
        <v>0</v>
      </c>
      <c r="N5030" s="83">
        <v>1</v>
      </c>
      <c r="O5030" s="82" t="str">
        <f>Cal_051922a!$E$2</f>
        <v>Cal_051922a</v>
      </c>
      <c r="P5030" s="158">
        <f>Cal_051922a!$Q$3</f>
        <v>1.8382409380942635</v>
      </c>
      <c r="Q5030" s="158">
        <f>Cal_051922a!$R$3</f>
        <v>0.56187208580813652</v>
      </c>
      <c r="R5030" s="84">
        <v>188.9</v>
      </c>
      <c r="S5030" s="84">
        <v>115.6</v>
      </c>
      <c r="T5030" s="158">
        <f>AVERAGE(0.697,0.757,0.765,0.891,0.523,0.662)</f>
        <v>0.71583333333333332</v>
      </c>
      <c r="U5030" s="79">
        <f t="shared" si="1543"/>
        <v>188.18416666666667</v>
      </c>
      <c r="V5030" s="79">
        <f t="shared" si="1544"/>
        <v>114.88416666666666</v>
      </c>
      <c r="W5030" s="465">
        <f t="shared" si="1545"/>
        <v>3.1144187111155657</v>
      </c>
      <c r="X5030" s="465">
        <f t="shared" si="1546"/>
        <v>0.97726514672741249</v>
      </c>
      <c r="Y5030" s="82">
        <v>20220519</v>
      </c>
      <c r="Z5030" s="85" t="s">
        <v>2155</v>
      </c>
      <c r="AA5030" s="85" t="s">
        <v>2153</v>
      </c>
      <c r="AB5030" s="85"/>
      <c r="AE5030" s="691" t="s">
        <v>1250</v>
      </c>
      <c r="AF5030" s="567">
        <v>1</v>
      </c>
      <c r="AG5030" s="567"/>
      <c r="AH5030" s="153" t="s">
        <v>1456</v>
      </c>
      <c r="AI5030" s="155"/>
    </row>
    <row r="5031" spans="1:35" s="82" customFormat="1" x14ac:dyDescent="0.2">
      <c r="A5031" s="153" t="s">
        <v>1481</v>
      </c>
      <c r="B5031" s="81">
        <v>20220422</v>
      </c>
      <c r="C5031" s="280" t="s">
        <v>494</v>
      </c>
      <c r="D5031" s="126">
        <v>11</v>
      </c>
      <c r="E5031" s="126">
        <v>10</v>
      </c>
      <c r="F5031" s="126"/>
      <c r="G5031" s="126"/>
      <c r="H5031" s="126" t="s">
        <v>11</v>
      </c>
      <c r="I5031" s="126">
        <v>290</v>
      </c>
      <c r="J5031" s="126">
        <v>0</v>
      </c>
      <c r="K5031" s="82">
        <v>10</v>
      </c>
      <c r="L5031" s="156">
        <v>1</v>
      </c>
      <c r="M5031" s="82">
        <v>0</v>
      </c>
      <c r="N5031" s="83">
        <v>1</v>
      </c>
      <c r="O5031" s="82" t="str">
        <f>Cal_051922a!$E$2</f>
        <v>Cal_051922a</v>
      </c>
      <c r="P5031" s="158">
        <f>Cal_051922a!$Q$3</f>
        <v>1.8382409380942635</v>
      </c>
      <c r="Q5031" s="158">
        <f>Cal_051922a!$R$3</f>
        <v>0.56187208580813652</v>
      </c>
      <c r="R5031" s="84">
        <v>190.1</v>
      </c>
      <c r="S5031" s="84">
        <v>115.6</v>
      </c>
      <c r="T5031" s="158">
        <f>AVERAGE(0.579,0.458,0.567,0.72,0.677,0.835)</f>
        <v>0.63933333333333331</v>
      </c>
      <c r="U5031" s="79">
        <f t="shared" si="1543"/>
        <v>189.46066666666667</v>
      </c>
      <c r="V5031" s="79">
        <f t="shared" si="1544"/>
        <v>114.96066666666665</v>
      </c>
      <c r="W5031" s="465">
        <f t="shared" si="1545"/>
        <v>3.1654051020205958</v>
      </c>
      <c r="X5031" s="465">
        <f t="shared" si="1546"/>
        <v>0.92900335943145185</v>
      </c>
      <c r="Y5031" s="82">
        <v>20220519</v>
      </c>
      <c r="Z5031" s="85" t="s">
        <v>2142</v>
      </c>
      <c r="AA5031" s="85" t="s">
        <v>2143</v>
      </c>
      <c r="AB5031" s="85"/>
      <c r="AE5031" s="691" t="s">
        <v>1250</v>
      </c>
      <c r="AF5031" s="567">
        <v>1</v>
      </c>
      <c r="AG5031" s="567"/>
      <c r="AH5031" s="153" t="s">
        <v>1457</v>
      </c>
      <c r="AI5031" s="155"/>
    </row>
    <row r="5032" spans="1:35" x14ac:dyDescent="0.2">
      <c r="A5032" s="152" t="s">
        <v>1481</v>
      </c>
      <c r="B5032" s="45">
        <v>20220422</v>
      </c>
      <c r="C5032" s="142" t="s">
        <v>70</v>
      </c>
      <c r="D5032" s="107">
        <v>15</v>
      </c>
      <c r="E5032" s="107">
        <v>7</v>
      </c>
      <c r="H5032" s="107" t="s">
        <v>10</v>
      </c>
      <c r="I5032" s="107">
        <v>290</v>
      </c>
      <c r="J5032" s="107">
        <v>0</v>
      </c>
      <c r="K5032" s="43">
        <v>5</v>
      </c>
      <c r="L5032" s="111">
        <v>1</v>
      </c>
      <c r="M5032" s="43">
        <v>0</v>
      </c>
      <c r="N5032" s="49">
        <v>1</v>
      </c>
      <c r="O5032" s="43" t="str">
        <f>Cal_051922a!$E$2</f>
        <v>Cal_051922a</v>
      </c>
      <c r="P5032" s="50">
        <f>Cal_051922a!$Q$3</f>
        <v>1.8382409380942635</v>
      </c>
      <c r="Q5032" s="50">
        <f>Cal_051922a!$R$3</f>
        <v>0.56187208580813652</v>
      </c>
      <c r="R5032" s="46">
        <v>72.28</v>
      </c>
      <c r="S5032" s="46">
        <v>49.7</v>
      </c>
      <c r="T5032" s="50">
        <f>AVERAGE(0.681,0.726,0.841,0.711,0.515,0.657)</f>
        <v>0.6885</v>
      </c>
      <c r="U5032" s="79">
        <f t="shared" si="1543"/>
        <v>71.591499999999996</v>
      </c>
      <c r="V5032" s="79">
        <f t="shared" si="1544"/>
        <v>49.011500000000005</v>
      </c>
      <c r="W5032" s="465">
        <f t="shared" si="1545"/>
        <v>0.47969696109815441</v>
      </c>
      <c r="X5032" s="465">
        <f t="shared" si="1546"/>
        <v>0.39309329894059986</v>
      </c>
      <c r="Y5032" s="47">
        <v>20220519</v>
      </c>
      <c r="Z5032" s="837" t="s">
        <v>2146</v>
      </c>
      <c r="AA5032" s="837" t="s">
        <v>2147</v>
      </c>
      <c r="AE5032" s="689" t="s">
        <v>1250</v>
      </c>
      <c r="AF5032" s="130">
        <v>1</v>
      </c>
      <c r="AH5032"/>
    </row>
    <row r="5033" spans="1:35" x14ac:dyDescent="0.2">
      <c r="A5033" s="152" t="s">
        <v>1481</v>
      </c>
      <c r="B5033" s="45">
        <v>20220422</v>
      </c>
      <c r="C5033" s="142" t="s">
        <v>70</v>
      </c>
      <c r="D5033" s="107">
        <v>15</v>
      </c>
      <c r="E5033" s="107">
        <v>7</v>
      </c>
      <c r="H5033" s="107" t="s">
        <v>11</v>
      </c>
      <c r="I5033" s="107">
        <v>290</v>
      </c>
      <c r="J5033" s="107">
        <v>0</v>
      </c>
      <c r="K5033" s="43">
        <v>5</v>
      </c>
      <c r="L5033" s="111">
        <v>1</v>
      </c>
      <c r="M5033" s="43">
        <v>0</v>
      </c>
      <c r="N5033" s="49">
        <v>1</v>
      </c>
      <c r="O5033" s="43" t="str">
        <f>Cal_051922a!$E$2</f>
        <v>Cal_051922a</v>
      </c>
      <c r="P5033" s="50">
        <f>Cal_051922a!$Q$3</f>
        <v>1.8382409380942635</v>
      </c>
      <c r="Q5033" s="50">
        <f>Cal_051922a!$R$3</f>
        <v>0.56187208580813652</v>
      </c>
      <c r="R5033" s="46">
        <v>70.2</v>
      </c>
      <c r="S5033" s="46">
        <v>49.59</v>
      </c>
      <c r="T5033" s="50">
        <f>AVERAGE(0.697,0.757,0.765,0.891,0.523,0.662)</f>
        <v>0.71583333333333332</v>
      </c>
      <c r="U5033" s="79">
        <f t="shared" si="1543"/>
        <v>69.484166666666667</v>
      </c>
      <c r="V5033" s="79">
        <f t="shared" si="1544"/>
        <v>48.874166666666667</v>
      </c>
      <c r="W5033" s="465">
        <f t="shared" si="1545"/>
        <v>0.4378456318969427</v>
      </c>
      <c r="X5033" s="465">
        <f t="shared" si="1546"/>
        <v>0.43249901444478145</v>
      </c>
      <c r="Y5033" s="47">
        <v>20220519</v>
      </c>
      <c r="Z5033" s="837" t="s">
        <v>2155</v>
      </c>
      <c r="AA5033" s="837" t="s">
        <v>2153</v>
      </c>
      <c r="AE5033" s="689" t="s">
        <v>1250</v>
      </c>
      <c r="AF5033" s="130">
        <v>1</v>
      </c>
      <c r="AH5033"/>
    </row>
    <row r="5034" spans="1:35" x14ac:dyDescent="0.2">
      <c r="A5034" s="152" t="s">
        <v>1481</v>
      </c>
      <c r="B5034" s="45">
        <v>20220422</v>
      </c>
      <c r="C5034" s="142" t="s">
        <v>70</v>
      </c>
      <c r="D5034" s="107">
        <v>15</v>
      </c>
      <c r="E5034" s="107">
        <v>8</v>
      </c>
      <c r="H5034" s="107" t="s">
        <v>10</v>
      </c>
      <c r="I5034" s="107">
        <v>290</v>
      </c>
      <c r="J5034" s="107">
        <v>0</v>
      </c>
      <c r="K5034" s="43">
        <v>5</v>
      </c>
      <c r="L5034" s="111">
        <v>1</v>
      </c>
      <c r="M5034" s="43">
        <v>0</v>
      </c>
      <c r="N5034" s="49">
        <v>1</v>
      </c>
      <c r="O5034" s="43" t="str">
        <f>Cal_051922a!$E$2</f>
        <v>Cal_051922a</v>
      </c>
      <c r="P5034" s="50">
        <f>Cal_051922a!$Q$3</f>
        <v>1.8382409380942635</v>
      </c>
      <c r="Q5034" s="50">
        <f>Cal_051922a!$R$3</f>
        <v>0.56187208580813652</v>
      </c>
      <c r="R5034" s="46">
        <v>49.82</v>
      </c>
      <c r="S5034" s="46">
        <v>35.409999999999997</v>
      </c>
      <c r="T5034" s="50">
        <f>AVERAGE(0.579,0.458,0.567,0.72,0.677,0.835)</f>
        <v>0.63933333333333331</v>
      </c>
      <c r="U5034" s="79">
        <f t="shared" si="1543"/>
        <v>49.180666666666667</v>
      </c>
      <c r="V5034" s="79">
        <f t="shared" si="1544"/>
        <v>34.770666666666664</v>
      </c>
      <c r="W5034" s="465">
        <f t="shared" si="1545"/>
        <v>0.30613078872561605</v>
      </c>
      <c r="X5034" s="465">
        <f t="shared" si="1546"/>
        <v>0.31306060924671375</v>
      </c>
      <c r="Y5034" s="47">
        <v>20220519</v>
      </c>
      <c r="Z5034" s="837" t="s">
        <v>2142</v>
      </c>
      <c r="AA5034" s="837" t="s">
        <v>2143</v>
      </c>
      <c r="AE5034" s="689" t="s">
        <v>1250</v>
      </c>
      <c r="AF5034" s="130">
        <v>3</v>
      </c>
      <c r="AH5034"/>
      <c r="AI5034" t="s">
        <v>2144</v>
      </c>
    </row>
    <row r="5035" spans="1:35" x14ac:dyDescent="0.2">
      <c r="A5035" s="152" t="s">
        <v>1481</v>
      </c>
      <c r="B5035" s="45">
        <v>20220422</v>
      </c>
      <c r="C5035" s="142" t="s">
        <v>70</v>
      </c>
      <c r="D5035" s="107">
        <v>15</v>
      </c>
      <c r="E5035" s="107">
        <v>8</v>
      </c>
      <c r="H5035" s="107" t="s">
        <v>11</v>
      </c>
      <c r="I5035" s="107">
        <v>290</v>
      </c>
      <c r="J5035" s="107">
        <v>0</v>
      </c>
      <c r="K5035" s="43">
        <v>5</v>
      </c>
      <c r="L5035" s="111">
        <v>1</v>
      </c>
      <c r="M5035" s="43">
        <v>0</v>
      </c>
      <c r="N5035" s="49">
        <v>1</v>
      </c>
      <c r="O5035" s="43" t="str">
        <f>Cal_051922a!$E$2</f>
        <v>Cal_051922a</v>
      </c>
      <c r="P5035" s="50">
        <f>Cal_051922a!$Q$3</f>
        <v>1.8382409380942635</v>
      </c>
      <c r="Q5035" s="50">
        <f>Cal_051922a!$R$3</f>
        <v>0.56187208580813652</v>
      </c>
      <c r="R5035" s="46">
        <v>45.82</v>
      </c>
      <c r="S5035" s="46">
        <v>33.17</v>
      </c>
      <c r="T5035" s="50">
        <f>AVERAGE(0.579,0.458,0.567,0.72,0.677,0.835)</f>
        <v>0.63933333333333331</v>
      </c>
      <c r="U5035" s="79">
        <f t="shared" si="1543"/>
        <v>45.180666666666667</v>
      </c>
      <c r="V5035" s="79">
        <f t="shared" si="1544"/>
        <v>32.530666666666669</v>
      </c>
      <c r="W5035" s="465">
        <f t="shared" si="1545"/>
        <v>0.26874076872859409</v>
      </c>
      <c r="X5035" s="465">
        <f t="shared" si="1546"/>
        <v>0.31056100777761431</v>
      </c>
      <c r="Y5035" s="47">
        <v>20220519</v>
      </c>
      <c r="Z5035" s="837" t="s">
        <v>2142</v>
      </c>
      <c r="AA5035" s="837" t="s">
        <v>2143</v>
      </c>
      <c r="AE5035" s="689" t="s">
        <v>1250</v>
      </c>
      <c r="AF5035" s="130">
        <v>3</v>
      </c>
      <c r="AH5035"/>
      <c r="AI5035" t="s">
        <v>2144</v>
      </c>
    </row>
    <row r="5036" spans="1:35" x14ac:dyDescent="0.2">
      <c r="A5036" s="152" t="s">
        <v>1481</v>
      </c>
      <c r="B5036" s="45">
        <v>20220422</v>
      </c>
      <c r="C5036" s="142" t="s">
        <v>70</v>
      </c>
      <c r="D5036" s="107">
        <v>15</v>
      </c>
      <c r="E5036" s="107">
        <v>12</v>
      </c>
      <c r="H5036" s="107" t="s">
        <v>10</v>
      </c>
      <c r="I5036" s="107">
        <v>290</v>
      </c>
      <c r="J5036" s="107">
        <v>0</v>
      </c>
      <c r="K5036" s="43">
        <v>10</v>
      </c>
      <c r="L5036" s="111">
        <v>1</v>
      </c>
      <c r="M5036" s="43">
        <v>0</v>
      </c>
      <c r="N5036" s="49">
        <v>1</v>
      </c>
      <c r="O5036" s="43" t="str">
        <f>Cal_051922a!$E$2</f>
        <v>Cal_051922a</v>
      </c>
      <c r="P5036" s="50">
        <f>Cal_051922a!$Q$3</f>
        <v>1.8382409380942635</v>
      </c>
      <c r="Q5036" s="50">
        <f>Cal_051922a!$R$3</f>
        <v>0.56187208580813652</v>
      </c>
      <c r="R5036" s="46">
        <v>171.5</v>
      </c>
      <c r="S5036" s="46">
        <v>106.3</v>
      </c>
      <c r="T5036" s="50">
        <f>AVERAGE(0.681,0.726,0.841,0.711,0.515,0.657)</f>
        <v>0.6885</v>
      </c>
      <c r="U5036" s="79">
        <f t="shared" si="1543"/>
        <v>170.8115</v>
      </c>
      <c r="V5036" s="79">
        <f t="shared" si="1544"/>
        <v>105.61149999999999</v>
      </c>
      <c r="W5036" s="465">
        <f t="shared" si="1545"/>
        <v>2.7702605725066149</v>
      </c>
      <c r="X5036" s="465">
        <f t="shared" si="1546"/>
        <v>0.99117046094810035</v>
      </c>
      <c r="Y5036" s="47">
        <v>20220519</v>
      </c>
      <c r="Z5036" s="837" t="s">
        <v>2150</v>
      </c>
      <c r="AA5036" s="837" t="s">
        <v>2147</v>
      </c>
      <c r="AE5036" s="689" t="s">
        <v>1250</v>
      </c>
      <c r="AF5036" s="130">
        <v>1</v>
      </c>
      <c r="AH5036" s="152" t="s">
        <v>1490</v>
      </c>
    </row>
    <row r="5037" spans="1:35" x14ac:dyDescent="0.2">
      <c r="A5037" s="152" t="s">
        <v>1481</v>
      </c>
      <c r="B5037" s="45">
        <v>20220422</v>
      </c>
      <c r="C5037" s="142" t="s">
        <v>70</v>
      </c>
      <c r="D5037" s="107">
        <v>15</v>
      </c>
      <c r="E5037" s="107">
        <v>12</v>
      </c>
      <c r="H5037" s="107" t="s">
        <v>11</v>
      </c>
      <c r="I5037" s="107">
        <v>290</v>
      </c>
      <c r="J5037" s="107">
        <v>0</v>
      </c>
      <c r="K5037" s="43">
        <v>10</v>
      </c>
      <c r="L5037" s="111">
        <v>1</v>
      </c>
      <c r="M5037" s="43">
        <v>0</v>
      </c>
      <c r="N5037" s="49">
        <v>1</v>
      </c>
      <c r="O5037" s="43" t="str">
        <f>Cal_051922a!$E$2</f>
        <v>Cal_051922a</v>
      </c>
      <c r="P5037" s="50">
        <f>Cal_051922a!$Q$3</f>
        <v>1.8382409380942635</v>
      </c>
      <c r="Q5037" s="50">
        <f>Cal_051922a!$R$3</f>
        <v>0.56187208580813652</v>
      </c>
      <c r="R5037" s="46">
        <v>173.6</v>
      </c>
      <c r="S5037" s="46">
        <v>108.2</v>
      </c>
      <c r="T5037" s="178">
        <f>AVERAGE(0.811,0.743,0.79,0.606, 0.601,0.446)</f>
        <v>0.66616666666666668</v>
      </c>
      <c r="U5037" s="79">
        <f t="shared" si="1543"/>
        <v>172.93383333333333</v>
      </c>
      <c r="V5037" s="79">
        <f t="shared" si="1544"/>
        <v>107.53383333333333</v>
      </c>
      <c r="W5037" s="465">
        <f t="shared" si="1545"/>
        <v>2.77875830432412</v>
      </c>
      <c r="X5037" s="465">
        <f t="shared" si="1546"/>
        <v>1.0511380407362871</v>
      </c>
      <c r="Y5037" s="47">
        <v>20220519</v>
      </c>
      <c r="Z5037" s="837" t="s">
        <v>2195</v>
      </c>
      <c r="AA5037" s="47">
        <v>20230712</v>
      </c>
      <c r="AE5037" s="689" t="s">
        <v>1250</v>
      </c>
      <c r="AF5037" s="130">
        <v>1</v>
      </c>
      <c r="AH5037" s="152" t="s">
        <v>2196</v>
      </c>
      <c r="AI5037" t="s">
        <v>2199</v>
      </c>
    </row>
    <row r="5038" spans="1:35" x14ac:dyDescent="0.2">
      <c r="A5038" s="152" t="s">
        <v>1481</v>
      </c>
      <c r="B5038" s="45">
        <v>20220422</v>
      </c>
      <c r="C5038" s="142" t="s">
        <v>70</v>
      </c>
      <c r="D5038" s="107">
        <v>15</v>
      </c>
      <c r="E5038" s="107">
        <v>15</v>
      </c>
      <c r="H5038" s="107" t="s">
        <v>10</v>
      </c>
      <c r="I5038" s="107">
        <v>290</v>
      </c>
      <c r="J5038" s="107">
        <v>0</v>
      </c>
      <c r="K5038" s="43">
        <v>10</v>
      </c>
      <c r="L5038" s="111">
        <v>1</v>
      </c>
      <c r="M5038" s="43">
        <v>0</v>
      </c>
      <c r="N5038" s="49">
        <v>1</v>
      </c>
      <c r="O5038" s="43" t="str">
        <f>Cal_051922a!$E$2</f>
        <v>Cal_051922a</v>
      </c>
      <c r="P5038" s="50">
        <f>Cal_051922a!$Q$3</f>
        <v>1.8382409380942635</v>
      </c>
      <c r="Q5038" s="50">
        <f>Cal_051922a!$R$3</f>
        <v>0.56187208580813652</v>
      </c>
      <c r="R5038" s="46">
        <v>178.6</v>
      </c>
      <c r="S5038" s="46">
        <v>112</v>
      </c>
      <c r="T5038" s="50">
        <f>AVERAGE(0.681,0.726,0.841,0.711,0.515,0.657)</f>
        <v>0.6885</v>
      </c>
      <c r="U5038" s="79">
        <f t="shared" ref="U5038:U5096" si="1547">(R5038-T5038)*(L5038+M5038)/L5038</f>
        <v>177.91149999999999</v>
      </c>
      <c r="V5038" s="79">
        <f t="shared" ref="V5038:V5096" si="1548">(S5038-T5038)*(L5038+M5038)/L5038</f>
        <v>111.3115</v>
      </c>
      <c r="W5038" s="465">
        <f t="shared" ref="W5038:W5096" si="1549">(Q5038*P5038/(P5038-1)*(U5038-V5038)*(K5038)/I5038)/N5038</f>
        <v>2.8297446952291492</v>
      </c>
      <c r="X5038" s="465">
        <f t="shared" ref="X5038:X5096" si="1550">(Q5038*P5038/(P5038-1)*(P5038*V5038-U5038)*(K5038)/I5038)/N5038</f>
        <v>1.134696018901362</v>
      </c>
      <c r="Y5038" s="47">
        <v>20220519</v>
      </c>
      <c r="Z5038" s="837" t="s">
        <v>2150</v>
      </c>
      <c r="AA5038" s="837" t="s">
        <v>2147</v>
      </c>
      <c r="AE5038" s="689" t="s">
        <v>1250</v>
      </c>
      <c r="AF5038" s="130">
        <v>1</v>
      </c>
      <c r="AH5038"/>
    </row>
    <row r="5039" spans="1:35" x14ac:dyDescent="0.2">
      <c r="A5039" s="152" t="s">
        <v>1481</v>
      </c>
      <c r="B5039" s="45">
        <v>20220422</v>
      </c>
      <c r="C5039" s="142" t="s">
        <v>70</v>
      </c>
      <c r="D5039" s="107">
        <v>15</v>
      </c>
      <c r="E5039" s="107">
        <v>15</v>
      </c>
      <c r="H5039" s="107" t="s">
        <v>11</v>
      </c>
      <c r="I5039" s="107">
        <v>290</v>
      </c>
      <c r="J5039" s="107">
        <v>0</v>
      </c>
      <c r="K5039" s="43">
        <v>10</v>
      </c>
      <c r="L5039" s="111">
        <v>1</v>
      </c>
      <c r="M5039" s="43">
        <v>0</v>
      </c>
      <c r="N5039" s="49">
        <v>1</v>
      </c>
      <c r="O5039" s="43" t="str">
        <f>Cal_051922a!$E$2</f>
        <v>Cal_051922a</v>
      </c>
      <c r="P5039" s="50">
        <f>Cal_051922a!$Q$3</f>
        <v>1.8382409380942635</v>
      </c>
      <c r="Q5039" s="50">
        <f>Cal_051922a!$R$3</f>
        <v>0.56187208580813652</v>
      </c>
      <c r="R5039" s="46">
        <v>179.8</v>
      </c>
      <c r="S5039" s="46">
        <v>112.9</v>
      </c>
      <c r="T5039" s="50">
        <f>AVERAGE(0.579,0.458,0.567,0.72,0.677,0.835)</f>
        <v>0.63933333333333331</v>
      </c>
      <c r="U5039" s="79">
        <f t="shared" si="1547"/>
        <v>179.16066666666669</v>
      </c>
      <c r="V5039" s="79">
        <f t="shared" si="1548"/>
        <v>112.26066666666667</v>
      </c>
      <c r="W5039" s="465">
        <f t="shared" si="1549"/>
        <v>2.8424912929554083</v>
      </c>
      <c r="X5039" s="465">
        <f t="shared" si="1550"/>
        <v>1.1557546881765264</v>
      </c>
      <c r="Y5039" s="47">
        <v>20220519</v>
      </c>
      <c r="Z5039" s="837" t="s">
        <v>2142</v>
      </c>
      <c r="AA5039" s="837" t="s">
        <v>2143</v>
      </c>
      <c r="AE5039" s="689" t="s">
        <v>1250</v>
      </c>
      <c r="AF5039" s="130">
        <v>1</v>
      </c>
      <c r="AH5039" s="152" t="s">
        <v>1491</v>
      </c>
    </row>
    <row r="5040" spans="1:35" x14ac:dyDescent="0.2">
      <c r="A5040" s="152" t="s">
        <v>1481</v>
      </c>
      <c r="B5040" s="45">
        <v>20220422</v>
      </c>
      <c r="C5040" s="142" t="s">
        <v>70</v>
      </c>
      <c r="D5040" s="107">
        <v>15</v>
      </c>
      <c r="E5040" s="107">
        <v>18</v>
      </c>
      <c r="H5040" s="107" t="s">
        <v>10</v>
      </c>
      <c r="I5040" s="107">
        <v>290</v>
      </c>
      <c r="J5040" s="107">
        <v>0</v>
      </c>
      <c r="K5040" s="43">
        <v>10</v>
      </c>
      <c r="L5040" s="111">
        <v>1</v>
      </c>
      <c r="M5040" s="43">
        <v>0</v>
      </c>
      <c r="N5040" s="49">
        <v>1</v>
      </c>
      <c r="O5040" s="43" t="str">
        <f>Cal_051922a!$E$2</f>
        <v>Cal_051922a</v>
      </c>
      <c r="P5040" s="50">
        <f>Cal_051922a!$Q$3</f>
        <v>1.8382409380942635</v>
      </c>
      <c r="Q5040" s="50">
        <f>Cal_051922a!$R$3</f>
        <v>0.56187208580813652</v>
      </c>
      <c r="R5040" s="46">
        <v>188.6</v>
      </c>
      <c r="S5040" s="46">
        <v>115.9</v>
      </c>
      <c r="T5040" s="50">
        <f>AVERAGE(0.579,0.458,0.567,0.72,0.677,0.835)</f>
        <v>0.63933333333333331</v>
      </c>
      <c r="U5040" s="79">
        <f t="shared" si="1547"/>
        <v>187.96066666666667</v>
      </c>
      <c r="V5040" s="79">
        <f t="shared" si="1548"/>
        <v>115.26066666666667</v>
      </c>
      <c r="W5040" s="465">
        <f t="shared" si="1549"/>
        <v>3.0889255156630506</v>
      </c>
      <c r="X5040" s="465">
        <f t="shared" si="1550"/>
        <v>1.0161676658245664</v>
      </c>
      <c r="Y5040" s="47">
        <v>20220519</v>
      </c>
      <c r="Z5040" s="837" t="s">
        <v>2142</v>
      </c>
      <c r="AA5040" s="837" t="s">
        <v>2143</v>
      </c>
      <c r="AE5040" s="689" t="s">
        <v>1250</v>
      </c>
      <c r="AF5040" s="130">
        <v>3</v>
      </c>
      <c r="AH5040" s="152" t="s">
        <v>2311</v>
      </c>
    </row>
    <row r="5041" spans="1:35" x14ac:dyDescent="0.2">
      <c r="A5041" s="152" t="s">
        <v>1481</v>
      </c>
      <c r="B5041" s="45">
        <v>20220422</v>
      </c>
      <c r="C5041" s="142" t="s">
        <v>70</v>
      </c>
      <c r="D5041" s="107">
        <v>15</v>
      </c>
      <c r="E5041" s="107">
        <v>18</v>
      </c>
      <c r="H5041" s="107" t="s">
        <v>11</v>
      </c>
      <c r="I5041" s="107">
        <v>290</v>
      </c>
      <c r="J5041" s="107">
        <v>0</v>
      </c>
      <c r="K5041" s="43">
        <v>10</v>
      </c>
      <c r="L5041" s="111">
        <v>1</v>
      </c>
      <c r="M5041" s="43">
        <v>0</v>
      </c>
      <c r="N5041" s="49">
        <v>1</v>
      </c>
      <c r="O5041" s="43" t="str">
        <f>Cal_051922a!$E$2</f>
        <v>Cal_051922a</v>
      </c>
      <c r="P5041" s="50">
        <f>Cal_051922a!$Q$3</f>
        <v>1.8382409380942635</v>
      </c>
      <c r="Q5041" s="50">
        <f>Cal_051922a!$R$3</f>
        <v>0.56187208580813652</v>
      </c>
      <c r="R5041" s="46">
        <v>208.2</v>
      </c>
      <c r="S5041" s="46">
        <v>125.6</v>
      </c>
      <c r="T5041" s="50">
        <f>AVERAGE(0.579,0.458,0.567,0.72,0.677,0.835)</f>
        <v>0.63933333333333331</v>
      </c>
      <c r="U5041" s="79">
        <f t="shared" si="1547"/>
        <v>207.56066666666666</v>
      </c>
      <c r="V5041" s="79">
        <f t="shared" si="1548"/>
        <v>124.96066666666665</v>
      </c>
      <c r="W5041" s="465">
        <f t="shared" si="1549"/>
        <v>3.5095632406295461</v>
      </c>
      <c r="X5041" s="465">
        <f t="shared" si="1550"/>
        <v>0.94100255534144317</v>
      </c>
      <c r="Y5041" s="47">
        <v>20220519</v>
      </c>
      <c r="Z5041" s="837" t="s">
        <v>2142</v>
      </c>
      <c r="AA5041" s="837" t="s">
        <v>2143</v>
      </c>
      <c r="AE5041" s="689" t="s">
        <v>1250</v>
      </c>
      <c r="AF5041" s="130">
        <v>3</v>
      </c>
      <c r="AH5041" s="152" t="s">
        <v>2312</v>
      </c>
    </row>
    <row r="5042" spans="1:35" x14ac:dyDescent="0.2">
      <c r="A5042" s="152" t="s">
        <v>1481</v>
      </c>
      <c r="B5042" s="45">
        <v>20220422</v>
      </c>
      <c r="C5042" s="142" t="s">
        <v>70</v>
      </c>
      <c r="D5042" s="107">
        <v>15</v>
      </c>
      <c r="E5042" s="107">
        <v>20</v>
      </c>
      <c r="H5042" s="107" t="s">
        <v>10</v>
      </c>
      <c r="I5042" s="107">
        <v>290</v>
      </c>
      <c r="J5042" s="107">
        <v>0</v>
      </c>
      <c r="K5042" s="43">
        <v>10</v>
      </c>
      <c r="L5042" s="111">
        <v>1</v>
      </c>
      <c r="M5042" s="43">
        <v>0</v>
      </c>
      <c r="N5042" s="49">
        <v>1</v>
      </c>
      <c r="O5042" s="43" t="str">
        <f>Cal_051922a!$E$2</f>
        <v>Cal_051922a</v>
      </c>
      <c r="P5042" s="50">
        <f>Cal_051922a!$Q$3</f>
        <v>1.8382409380942635</v>
      </c>
      <c r="Q5042" s="50">
        <f>Cal_051922a!$R$3</f>
        <v>0.56187208580813652</v>
      </c>
      <c r="R5042" s="46">
        <v>164.6</v>
      </c>
      <c r="S5042" s="46">
        <v>99.17</v>
      </c>
      <c r="T5042" s="50">
        <f>AVERAGE(0.681,0.726,0.841,0.711,0.515,0.657)</f>
        <v>0.6885</v>
      </c>
      <c r="U5042" s="79">
        <f t="shared" si="1547"/>
        <v>163.91149999999999</v>
      </c>
      <c r="V5042" s="79">
        <f t="shared" si="1548"/>
        <v>98.481499999999997</v>
      </c>
      <c r="W5042" s="465">
        <f t="shared" si="1549"/>
        <v>2.7800329640967449</v>
      </c>
      <c r="X5042" s="465">
        <f t="shared" si="1550"/>
        <v>0.72745788984596516</v>
      </c>
      <c r="Y5042" s="47">
        <v>20220519</v>
      </c>
      <c r="Z5042" s="837" t="s">
        <v>2150</v>
      </c>
      <c r="AA5042" s="837" t="s">
        <v>2147</v>
      </c>
      <c r="AE5042" s="689" t="s">
        <v>1250</v>
      </c>
      <c r="AF5042" s="130">
        <v>1</v>
      </c>
      <c r="AH5042"/>
    </row>
    <row r="5043" spans="1:35" x14ac:dyDescent="0.2">
      <c r="A5043" s="152" t="s">
        <v>1481</v>
      </c>
      <c r="B5043" s="45">
        <v>20220422</v>
      </c>
      <c r="C5043" s="142" t="s">
        <v>70</v>
      </c>
      <c r="D5043" s="107">
        <v>15</v>
      </c>
      <c r="E5043" s="107">
        <v>20</v>
      </c>
      <c r="H5043" s="107" t="s">
        <v>11</v>
      </c>
      <c r="I5043" s="107">
        <v>290</v>
      </c>
      <c r="J5043" s="107">
        <v>0</v>
      </c>
      <c r="K5043" s="43">
        <v>10</v>
      </c>
      <c r="L5043" s="111">
        <v>1</v>
      </c>
      <c r="M5043" s="43">
        <v>0</v>
      </c>
      <c r="N5043" s="49">
        <v>1</v>
      </c>
      <c r="O5043" s="43" t="str">
        <f>Cal_051922a!$E$2</f>
        <v>Cal_051922a</v>
      </c>
      <c r="P5043" s="50">
        <f>Cal_051922a!$Q$3</f>
        <v>1.8382409380942635</v>
      </c>
      <c r="Q5043" s="50">
        <f>Cal_051922a!$R$3</f>
        <v>0.56187208580813652</v>
      </c>
      <c r="R5043" s="46">
        <v>164.4</v>
      </c>
      <c r="S5043" s="46">
        <v>99.72</v>
      </c>
      <c r="T5043" s="50">
        <f>AVERAGE(0.697,0.757,0.765,0.891,0.523,0.662)</f>
        <v>0.71583333333333332</v>
      </c>
      <c r="U5043" s="79">
        <f t="shared" si="1547"/>
        <v>163.68416666666667</v>
      </c>
      <c r="V5043" s="79">
        <f t="shared" si="1548"/>
        <v>99.004166666666663</v>
      </c>
      <c r="W5043" s="465">
        <f t="shared" si="1549"/>
        <v>2.7481664697811024</v>
      </c>
      <c r="X5043" s="465">
        <f t="shared" si="1550"/>
        <v>0.77793954084579819</v>
      </c>
      <c r="Y5043" s="47">
        <v>20220519</v>
      </c>
      <c r="Z5043" s="837" t="s">
        <v>2155</v>
      </c>
      <c r="AA5043" s="837" t="s">
        <v>2153</v>
      </c>
      <c r="AE5043" s="689" t="s">
        <v>1250</v>
      </c>
      <c r="AF5043" s="130">
        <v>1</v>
      </c>
      <c r="AH5043"/>
    </row>
    <row r="5044" spans="1:35" x14ac:dyDescent="0.2">
      <c r="A5044" s="152" t="s">
        <v>1481</v>
      </c>
      <c r="B5044" s="45">
        <v>20220422</v>
      </c>
      <c r="C5044" s="142" t="s">
        <v>70</v>
      </c>
      <c r="D5044" s="107">
        <v>15</v>
      </c>
      <c r="E5044" s="107">
        <v>20</v>
      </c>
      <c r="H5044" s="107" t="s">
        <v>10</v>
      </c>
      <c r="I5044" s="107">
        <v>290</v>
      </c>
      <c r="J5044" s="107">
        <v>10</v>
      </c>
      <c r="K5044" s="43">
        <v>5</v>
      </c>
      <c r="L5044" s="111">
        <v>1</v>
      </c>
      <c r="M5044" s="43">
        <v>0</v>
      </c>
      <c r="N5044" s="49">
        <v>1</v>
      </c>
      <c r="O5044" s="43" t="str">
        <f>Cal_051922a!$E$2</f>
        <v>Cal_051922a</v>
      </c>
      <c r="P5044" s="50">
        <f>Cal_051922a!$Q$3</f>
        <v>1.8382409380942635</v>
      </c>
      <c r="Q5044" s="50">
        <f>Cal_051922a!$R$3</f>
        <v>0.56187208580813652</v>
      </c>
      <c r="R5044" s="46">
        <v>159.5</v>
      </c>
      <c r="S5044" s="46">
        <v>98.51</v>
      </c>
      <c r="T5044" s="178">
        <f>AVERAGE(0.811,0.743,0.79,0.606, 0.601,0.446)</f>
        <v>0.66616666666666668</v>
      </c>
      <c r="U5044" s="79">
        <f t="shared" si="1547"/>
        <v>158.83383333333333</v>
      </c>
      <c r="V5044" s="79">
        <f t="shared" si="1548"/>
        <v>97.843833333333336</v>
      </c>
      <c r="W5044" s="465">
        <f t="shared" si="1549"/>
        <v>1.2956916588740677</v>
      </c>
      <c r="X5044" s="465">
        <f t="shared" si="1550"/>
        <v>0.44669828508170883</v>
      </c>
      <c r="Y5044" s="47">
        <v>20220519</v>
      </c>
      <c r="Z5044" s="837" t="s">
        <v>2197</v>
      </c>
      <c r="AA5044" s="47">
        <v>20230712</v>
      </c>
      <c r="AE5044" s="689" t="s">
        <v>1250</v>
      </c>
      <c r="AF5044" s="130">
        <v>1</v>
      </c>
      <c r="AH5044"/>
      <c r="AI5044" t="s">
        <v>2199</v>
      </c>
    </row>
    <row r="5045" spans="1:35" x14ac:dyDescent="0.2">
      <c r="A5045" s="152" t="s">
        <v>1481</v>
      </c>
      <c r="B5045" s="45">
        <v>20220422</v>
      </c>
      <c r="C5045" s="142" t="s">
        <v>70</v>
      </c>
      <c r="D5045" s="107">
        <v>15</v>
      </c>
      <c r="E5045" s="107">
        <v>20</v>
      </c>
      <c r="H5045" s="107" t="s">
        <v>11</v>
      </c>
      <c r="I5045" s="107">
        <v>290</v>
      </c>
      <c r="J5045" s="107">
        <v>10</v>
      </c>
      <c r="K5045" s="43">
        <v>5</v>
      </c>
      <c r="L5045" s="111">
        <v>1</v>
      </c>
      <c r="M5045" s="43">
        <v>0</v>
      </c>
      <c r="N5045" s="49">
        <v>1</v>
      </c>
      <c r="O5045" s="43" t="str">
        <f>Cal_051922a!$E$2</f>
        <v>Cal_051922a</v>
      </c>
      <c r="P5045" s="50">
        <f>Cal_051922a!$Q$3</f>
        <v>1.8382409380942635</v>
      </c>
      <c r="Q5045" s="50">
        <f>Cal_051922a!$R$3</f>
        <v>0.56187208580813652</v>
      </c>
      <c r="R5045" s="46">
        <v>141.5</v>
      </c>
      <c r="S5045" s="46">
        <v>87.02</v>
      </c>
      <c r="T5045" s="50">
        <f>AVERAGE(0.579,0.458,0.567,0.72,0.677,0.835)</f>
        <v>0.63933333333333331</v>
      </c>
      <c r="U5045" s="79">
        <f t="shared" si="1547"/>
        <v>140.86066666666667</v>
      </c>
      <c r="V5045" s="79">
        <f t="shared" si="1548"/>
        <v>86.380666666666656</v>
      </c>
      <c r="W5045" s="465">
        <f t="shared" si="1549"/>
        <v>1.1573910735441748</v>
      </c>
      <c r="X5045" s="465">
        <f t="shared" si="1550"/>
        <v>0.38086432615428245</v>
      </c>
      <c r="Y5045" s="47">
        <v>20220519</v>
      </c>
      <c r="Z5045" s="837" t="s">
        <v>2142</v>
      </c>
      <c r="AA5045" s="837" t="s">
        <v>2143</v>
      </c>
      <c r="AE5045" s="689" t="s">
        <v>1250</v>
      </c>
      <c r="AF5045" s="130">
        <v>1</v>
      </c>
      <c r="AH5045"/>
    </row>
    <row r="5046" spans="1:35" s="82" customFormat="1" x14ac:dyDescent="0.2">
      <c r="A5046" s="153" t="s">
        <v>1481</v>
      </c>
      <c r="B5046" s="81">
        <v>20220424</v>
      </c>
      <c r="C5046" s="280" t="s">
        <v>68</v>
      </c>
      <c r="D5046" s="126">
        <v>19</v>
      </c>
      <c r="E5046" s="126">
        <v>7</v>
      </c>
      <c r="F5046" s="126"/>
      <c r="G5046" s="126"/>
      <c r="H5046" s="126" t="s">
        <v>10</v>
      </c>
      <c r="I5046" s="126">
        <v>290</v>
      </c>
      <c r="J5046" s="126">
        <v>0</v>
      </c>
      <c r="N5046" s="83"/>
      <c r="P5046" s="158"/>
      <c r="Q5046" s="158"/>
      <c r="R5046" s="84"/>
      <c r="S5046" s="84"/>
      <c r="T5046" s="158"/>
      <c r="U5046" s="79" t="e">
        <f t="shared" si="1547"/>
        <v>#DIV/0!</v>
      </c>
      <c r="V5046" s="79" t="e">
        <f t="shared" si="1548"/>
        <v>#DIV/0!</v>
      </c>
      <c r="W5046" s="465" t="e">
        <f t="shared" si="1549"/>
        <v>#DIV/0!</v>
      </c>
      <c r="X5046" s="465" t="e">
        <f t="shared" si="1550"/>
        <v>#DIV/0!</v>
      </c>
      <c r="Z5046" s="85"/>
      <c r="AB5046" s="85"/>
      <c r="AE5046" s="689"/>
      <c r="AF5046" s="567"/>
      <c r="AG5046" s="567"/>
      <c r="AH5046" s="153" t="s">
        <v>1492</v>
      </c>
      <c r="AI5046" s="155"/>
    </row>
    <row r="5047" spans="1:35" s="82" customFormat="1" x14ac:dyDescent="0.2">
      <c r="A5047" s="153" t="s">
        <v>1481</v>
      </c>
      <c r="B5047" s="81">
        <v>20220424</v>
      </c>
      <c r="C5047" s="280" t="s">
        <v>68</v>
      </c>
      <c r="D5047" s="126">
        <v>19</v>
      </c>
      <c r="E5047" s="126">
        <v>7</v>
      </c>
      <c r="F5047" s="126"/>
      <c r="G5047" s="126"/>
      <c r="H5047" s="126" t="s">
        <v>11</v>
      </c>
      <c r="I5047" s="126">
        <v>290</v>
      </c>
      <c r="J5047" s="126">
        <v>0</v>
      </c>
      <c r="K5047" s="82">
        <v>5</v>
      </c>
      <c r="L5047" s="156">
        <v>1</v>
      </c>
      <c r="M5047" s="82">
        <v>0</v>
      </c>
      <c r="N5047" s="83">
        <v>1</v>
      </c>
      <c r="O5047" s="82" t="str">
        <f>Cal_051922a!$E$2</f>
        <v>Cal_051922a</v>
      </c>
      <c r="P5047" s="158">
        <f>Cal_051922a!$Q$3</f>
        <v>1.8382409380942635</v>
      </c>
      <c r="Q5047" s="158">
        <f>Cal_051922a!$R$3</f>
        <v>0.56187208580813652</v>
      </c>
      <c r="R5047" s="84">
        <v>117</v>
      </c>
      <c r="S5047" s="84">
        <v>79.38</v>
      </c>
      <c r="T5047" s="158">
        <f>AVERAGE(0.697,0.757,0.765,0.891,0.523,0.662)</f>
        <v>0.71583333333333332</v>
      </c>
      <c r="U5047" s="79">
        <f t="shared" si="1547"/>
        <v>116.28416666666666</v>
      </c>
      <c r="V5047" s="79">
        <f t="shared" si="1548"/>
        <v>78.664166666666659</v>
      </c>
      <c r="W5047" s="465">
        <f t="shared" si="1549"/>
        <v>0.79921167743634092</v>
      </c>
      <c r="X5047" s="465">
        <f t="shared" si="1550"/>
        <v>0.6016293186713455</v>
      </c>
      <c r="Y5047" s="82">
        <v>20220519</v>
      </c>
      <c r="Z5047" s="85" t="s">
        <v>2155</v>
      </c>
      <c r="AA5047" s="85" t="s">
        <v>2153</v>
      </c>
      <c r="AB5047" s="85"/>
      <c r="AE5047" s="691" t="s">
        <v>1250</v>
      </c>
      <c r="AF5047" s="567">
        <v>1</v>
      </c>
      <c r="AG5047" s="567"/>
      <c r="AH5047" s="153" t="s">
        <v>1493</v>
      </c>
      <c r="AI5047" s="155"/>
    </row>
    <row r="5048" spans="1:35" s="82" customFormat="1" x14ac:dyDescent="0.2">
      <c r="A5048" s="153" t="s">
        <v>1481</v>
      </c>
      <c r="B5048" s="81">
        <v>20220424</v>
      </c>
      <c r="C5048" s="280" t="s">
        <v>68</v>
      </c>
      <c r="D5048" s="126">
        <v>19</v>
      </c>
      <c r="E5048" s="126">
        <v>9</v>
      </c>
      <c r="F5048" s="126"/>
      <c r="G5048" s="126"/>
      <c r="H5048" s="126" t="s">
        <v>10</v>
      </c>
      <c r="I5048" s="126">
        <v>290</v>
      </c>
      <c r="J5048" s="126">
        <v>0</v>
      </c>
      <c r="K5048" s="82">
        <v>5</v>
      </c>
      <c r="L5048" s="156">
        <v>1</v>
      </c>
      <c r="M5048" s="82">
        <v>0</v>
      </c>
      <c r="N5048" s="83">
        <v>1</v>
      </c>
      <c r="O5048" s="82" t="str">
        <f>Cal_051922a!$E$2</f>
        <v>Cal_051922a</v>
      </c>
      <c r="P5048" s="158">
        <f>Cal_051922a!$Q$3</f>
        <v>1.8382409380942635</v>
      </c>
      <c r="Q5048" s="158">
        <f>Cal_051922a!$R$3</f>
        <v>0.56187208580813652</v>
      </c>
      <c r="R5048" s="84">
        <v>207.3</v>
      </c>
      <c r="S5048" s="84">
        <v>128.80000000000001</v>
      </c>
      <c r="T5048" s="158">
        <f>AVERAGE(0.697,0.757,0.765,0.891,0.523,0.662)</f>
        <v>0.71583333333333332</v>
      </c>
      <c r="U5048" s="79">
        <f t="shared" si="1547"/>
        <v>206.58416666666668</v>
      </c>
      <c r="V5048" s="79">
        <f t="shared" si="1548"/>
        <v>128.08416666666668</v>
      </c>
      <c r="W5048" s="465">
        <f t="shared" si="1549"/>
        <v>1.6676798691853472</v>
      </c>
      <c r="X5048" s="465">
        <f t="shared" si="1550"/>
        <v>0.61322590051864379</v>
      </c>
      <c r="Y5048" s="82">
        <v>20220519</v>
      </c>
      <c r="Z5048" s="85" t="s">
        <v>2155</v>
      </c>
      <c r="AA5048" s="85" t="s">
        <v>2153</v>
      </c>
      <c r="AB5048" s="85"/>
      <c r="AE5048" s="691" t="s">
        <v>1250</v>
      </c>
      <c r="AF5048" s="567">
        <v>1</v>
      </c>
      <c r="AG5048" s="567"/>
      <c r="AH5048" s="155"/>
      <c r="AI5048" s="155"/>
    </row>
    <row r="5049" spans="1:35" s="82" customFormat="1" x14ac:dyDescent="0.2">
      <c r="A5049" s="153" t="s">
        <v>1481</v>
      </c>
      <c r="B5049" s="81">
        <v>20220424</v>
      </c>
      <c r="C5049" s="280" t="s">
        <v>68</v>
      </c>
      <c r="D5049" s="126">
        <v>19</v>
      </c>
      <c r="E5049" s="126">
        <v>9</v>
      </c>
      <c r="F5049" s="126"/>
      <c r="G5049" s="126"/>
      <c r="H5049" s="126" t="s">
        <v>11</v>
      </c>
      <c r="I5049" s="126">
        <v>290</v>
      </c>
      <c r="J5049" s="126">
        <v>0</v>
      </c>
      <c r="K5049" s="82">
        <v>5</v>
      </c>
      <c r="L5049" s="156">
        <v>1</v>
      </c>
      <c r="M5049" s="82">
        <v>0</v>
      </c>
      <c r="N5049" s="83">
        <v>1</v>
      </c>
      <c r="O5049" s="82" t="str">
        <f>Cal_051922a!$E$2</f>
        <v>Cal_051922a</v>
      </c>
      <c r="P5049" s="158">
        <f>Cal_051922a!$Q$3</f>
        <v>1.8382409380942635</v>
      </c>
      <c r="Q5049" s="158">
        <f>Cal_051922a!$R$3</f>
        <v>0.56187208580813652</v>
      </c>
      <c r="R5049" s="84">
        <v>193.8</v>
      </c>
      <c r="S5049" s="84">
        <v>123.3</v>
      </c>
      <c r="T5049" s="158">
        <f>AVERAGE(0.811,0.743,0.79,0.606, 0.601,0.446)</f>
        <v>0.66616666666666668</v>
      </c>
      <c r="U5049" s="79">
        <f t="shared" si="1547"/>
        <v>193.13383333333334</v>
      </c>
      <c r="V5049" s="79">
        <f t="shared" si="1548"/>
        <v>122.63383333333333</v>
      </c>
      <c r="W5049" s="465">
        <f t="shared" si="1549"/>
        <v>1.4977252328352484</v>
      </c>
      <c r="X5049" s="465">
        <f t="shared" si="1550"/>
        <v>0.68612172725675524</v>
      </c>
      <c r="Y5049" s="82">
        <v>20220519</v>
      </c>
      <c r="Z5049" s="85" t="s">
        <v>2197</v>
      </c>
      <c r="AA5049" s="82">
        <v>20230712</v>
      </c>
      <c r="AB5049" s="85"/>
      <c r="AE5049" s="691" t="s">
        <v>1250</v>
      </c>
      <c r="AF5049" s="567">
        <v>1</v>
      </c>
      <c r="AG5049" s="567"/>
      <c r="AH5049" s="155"/>
      <c r="AI5049" s="155" t="s">
        <v>2199</v>
      </c>
    </row>
    <row r="5050" spans="1:35" s="82" customFormat="1" x14ac:dyDescent="0.2">
      <c r="A5050" s="153" t="s">
        <v>1481</v>
      </c>
      <c r="B5050" s="81">
        <v>20220424</v>
      </c>
      <c r="C5050" s="280" t="s">
        <v>68</v>
      </c>
      <c r="D5050" s="126">
        <v>19</v>
      </c>
      <c r="E5050" s="126">
        <v>12</v>
      </c>
      <c r="F5050" s="126"/>
      <c r="G5050" s="126"/>
      <c r="H5050" s="126" t="s">
        <v>10</v>
      </c>
      <c r="I5050" s="126">
        <v>290</v>
      </c>
      <c r="J5050" s="126">
        <v>0</v>
      </c>
      <c r="K5050" s="82">
        <v>10</v>
      </c>
      <c r="L5050" s="156">
        <v>1</v>
      </c>
      <c r="M5050" s="82">
        <v>0</v>
      </c>
      <c r="N5050" s="83">
        <v>1</v>
      </c>
      <c r="O5050" s="82" t="str">
        <f>Cal_051922a!$E$2</f>
        <v>Cal_051922a</v>
      </c>
      <c r="P5050" s="158">
        <f>Cal_051922a!$Q$3</f>
        <v>1.8382409380942635</v>
      </c>
      <c r="Q5050" s="158">
        <f>Cal_051922a!$R$3</f>
        <v>0.56187208580813652</v>
      </c>
      <c r="R5050" s="84">
        <v>140.6</v>
      </c>
      <c r="S5050" s="84">
        <v>87.72</v>
      </c>
      <c r="T5050" s="158">
        <f>AVERAGE(0.579,0.458,0.567,0.72,0.677,0.835)</f>
        <v>0.63933333333333331</v>
      </c>
      <c r="U5050" s="79">
        <f t="shared" si="1547"/>
        <v>139.96066666666667</v>
      </c>
      <c r="V5050" s="79">
        <f t="shared" si="1548"/>
        <v>87.080666666666659</v>
      </c>
      <c r="W5050" s="465">
        <f t="shared" si="1549"/>
        <v>2.2468002925483104</v>
      </c>
      <c r="X5050" s="465">
        <f t="shared" si="1550"/>
        <v>0.85464152026493001</v>
      </c>
      <c r="Y5050" s="82">
        <v>20220519</v>
      </c>
      <c r="Z5050" s="85" t="s">
        <v>2142</v>
      </c>
      <c r="AA5050" s="85" t="s">
        <v>2143</v>
      </c>
      <c r="AB5050" s="85"/>
      <c r="AE5050" s="691" t="s">
        <v>1250</v>
      </c>
      <c r="AF5050" s="567">
        <v>1</v>
      </c>
      <c r="AG5050" s="567"/>
      <c r="AH5050" s="153" t="s">
        <v>1494</v>
      </c>
      <c r="AI5050" s="155"/>
    </row>
    <row r="5051" spans="1:35" s="82" customFormat="1" x14ac:dyDescent="0.2">
      <c r="A5051" s="153" t="s">
        <v>1481</v>
      </c>
      <c r="B5051" s="81">
        <v>20220424</v>
      </c>
      <c r="C5051" s="280" t="s">
        <v>68</v>
      </c>
      <c r="D5051" s="126">
        <v>19</v>
      </c>
      <c r="E5051" s="126">
        <v>12</v>
      </c>
      <c r="F5051" s="126"/>
      <c r="G5051" s="126"/>
      <c r="H5051" s="126" t="s">
        <v>11</v>
      </c>
      <c r="I5051" s="126">
        <v>290</v>
      </c>
      <c r="J5051" s="126">
        <v>0</v>
      </c>
      <c r="K5051" s="82">
        <v>10</v>
      </c>
      <c r="L5051" s="156">
        <v>1</v>
      </c>
      <c r="M5051" s="82">
        <v>0</v>
      </c>
      <c r="N5051" s="83">
        <v>1</v>
      </c>
      <c r="O5051" s="82" t="str">
        <f>Cal_051922a!$E$2</f>
        <v>Cal_051922a</v>
      </c>
      <c r="P5051" s="158">
        <f>Cal_051922a!$Q$3</f>
        <v>1.8382409380942635</v>
      </c>
      <c r="Q5051" s="158">
        <f>Cal_051922a!$R$3</f>
        <v>0.56187208580813652</v>
      </c>
      <c r="R5051" s="84">
        <v>124</v>
      </c>
      <c r="S5051" s="84">
        <v>77.67</v>
      </c>
      <c r="T5051" s="158">
        <f>AVERAGE(0.579,0.458,0.567,0.72,0.677,0.835)</f>
        <v>0.63933333333333331</v>
      </c>
      <c r="U5051" s="79">
        <f t="shared" si="1547"/>
        <v>123.36066666666666</v>
      </c>
      <c r="V5051" s="79">
        <f t="shared" si="1548"/>
        <v>77.030666666666662</v>
      </c>
      <c r="W5051" s="465">
        <f t="shared" si="1549"/>
        <v>1.9684995755250227</v>
      </c>
      <c r="X5051" s="465">
        <f t="shared" si="1550"/>
        <v>0.77500411609668207</v>
      </c>
      <c r="Y5051" s="82">
        <v>20220519</v>
      </c>
      <c r="Z5051" s="85" t="s">
        <v>2142</v>
      </c>
      <c r="AA5051" s="85" t="s">
        <v>2143</v>
      </c>
      <c r="AB5051" s="85"/>
      <c r="AE5051" s="691" t="s">
        <v>1250</v>
      </c>
      <c r="AF5051" s="567">
        <v>1</v>
      </c>
      <c r="AG5051" s="567"/>
      <c r="AH5051" s="153" t="s">
        <v>1495</v>
      </c>
      <c r="AI5051" s="155"/>
    </row>
    <row r="5052" spans="1:35" s="82" customFormat="1" x14ac:dyDescent="0.2">
      <c r="A5052" s="153" t="s">
        <v>1481</v>
      </c>
      <c r="B5052" s="81">
        <v>20220424</v>
      </c>
      <c r="C5052" s="280" t="s">
        <v>68</v>
      </c>
      <c r="D5052" s="126">
        <v>19</v>
      </c>
      <c r="E5052" s="126">
        <v>14</v>
      </c>
      <c r="F5052" s="126"/>
      <c r="G5052" s="126"/>
      <c r="H5052" s="126" t="s">
        <v>10</v>
      </c>
      <c r="I5052" s="126">
        <v>290</v>
      </c>
      <c r="J5052" s="126">
        <v>0</v>
      </c>
      <c r="K5052" s="82">
        <v>10</v>
      </c>
      <c r="L5052" s="156">
        <v>1</v>
      </c>
      <c r="M5052" s="82">
        <v>0</v>
      </c>
      <c r="N5052" s="83">
        <v>1</v>
      </c>
      <c r="O5052" s="82" t="str">
        <f>Cal_051922a!$E$2</f>
        <v>Cal_051922a</v>
      </c>
      <c r="P5052" s="158">
        <f>Cal_051922a!$Q$3</f>
        <v>1.8382409380942635</v>
      </c>
      <c r="Q5052" s="158">
        <f>Cal_051922a!$R$3</f>
        <v>0.56187208580813652</v>
      </c>
      <c r="R5052" s="84">
        <v>167.5</v>
      </c>
      <c r="S5052" s="84">
        <v>104</v>
      </c>
      <c r="T5052" s="158">
        <f>AVERAGE(0.579,0.458,0.567,0.72,0.677,0.835)</f>
        <v>0.63933333333333331</v>
      </c>
      <c r="U5052" s="79">
        <f t="shared" si="1547"/>
        <v>166.86066666666667</v>
      </c>
      <c r="V5052" s="79">
        <f t="shared" si="1548"/>
        <v>103.36066666666666</v>
      </c>
      <c r="W5052" s="465">
        <f t="shared" si="1549"/>
        <v>2.6980298520578234</v>
      </c>
      <c r="X5052" s="465">
        <f t="shared" si="1550"/>
        <v>0.98323610135225348</v>
      </c>
      <c r="Y5052" s="82">
        <v>20220519</v>
      </c>
      <c r="Z5052" s="85" t="s">
        <v>2142</v>
      </c>
      <c r="AA5052" s="85" t="s">
        <v>2143</v>
      </c>
      <c r="AB5052" s="85"/>
      <c r="AE5052" s="691" t="s">
        <v>1250</v>
      </c>
      <c r="AF5052" s="567">
        <v>1</v>
      </c>
      <c r="AG5052" s="567"/>
      <c r="AH5052" s="155"/>
      <c r="AI5052" s="155"/>
    </row>
    <row r="5053" spans="1:35" s="82" customFormat="1" x14ac:dyDescent="0.2">
      <c r="A5053" s="153" t="s">
        <v>1481</v>
      </c>
      <c r="B5053" s="81">
        <v>20220424</v>
      </c>
      <c r="C5053" s="280" t="s">
        <v>68</v>
      </c>
      <c r="D5053" s="126">
        <v>19</v>
      </c>
      <c r="E5053" s="126">
        <v>14</v>
      </c>
      <c r="F5053" s="126"/>
      <c r="G5053" s="126"/>
      <c r="H5053" s="126" t="s">
        <v>11</v>
      </c>
      <c r="I5053" s="126">
        <v>290</v>
      </c>
      <c r="J5053" s="126">
        <v>0</v>
      </c>
      <c r="K5053" s="82">
        <v>10</v>
      </c>
      <c r="L5053" s="156">
        <v>1</v>
      </c>
      <c r="M5053" s="82">
        <v>0</v>
      </c>
      <c r="N5053" s="83">
        <v>1</v>
      </c>
      <c r="O5053" s="82" t="str">
        <f>Cal_051922a!$E$2</f>
        <v>Cal_051922a</v>
      </c>
      <c r="P5053" s="158">
        <f>Cal_051922a!$Q$3</f>
        <v>1.8382409380942635</v>
      </c>
      <c r="Q5053" s="158">
        <f>Cal_051922a!$R$3</f>
        <v>0.56187208580813652</v>
      </c>
      <c r="R5053" s="84">
        <v>174.4</v>
      </c>
      <c r="S5053" s="84">
        <v>107.7</v>
      </c>
      <c r="T5053" s="158">
        <f>AVERAGE(0.811,0.743,0.79,0.606, 0.601,0.446)</f>
        <v>0.66616666666666668</v>
      </c>
      <c r="U5053" s="79">
        <f t="shared" si="1547"/>
        <v>173.73383333333334</v>
      </c>
      <c r="V5053" s="79">
        <f t="shared" si="1548"/>
        <v>107.03383333333333</v>
      </c>
      <c r="W5053" s="465">
        <f t="shared" si="1549"/>
        <v>2.8339935611379024</v>
      </c>
      <c r="X5053" s="465">
        <f t="shared" si="1550"/>
        <v>0.97809491719655717</v>
      </c>
      <c r="Y5053" s="82">
        <v>20220519</v>
      </c>
      <c r="Z5053" s="85" t="s">
        <v>2197</v>
      </c>
      <c r="AA5053" s="82">
        <v>20230712</v>
      </c>
      <c r="AB5053" s="85"/>
      <c r="AE5053" s="691" t="s">
        <v>1250</v>
      </c>
      <c r="AF5053" s="567">
        <v>1</v>
      </c>
      <c r="AG5053" s="567"/>
      <c r="AH5053" s="155"/>
      <c r="AI5053" s="155" t="s">
        <v>2199</v>
      </c>
    </row>
    <row r="5054" spans="1:35" s="82" customFormat="1" x14ac:dyDescent="0.2">
      <c r="A5054" s="153" t="s">
        <v>1481</v>
      </c>
      <c r="B5054" s="81">
        <v>20220424</v>
      </c>
      <c r="C5054" s="280" t="s">
        <v>68</v>
      </c>
      <c r="D5054" s="126">
        <v>19</v>
      </c>
      <c r="E5054" s="126">
        <v>18</v>
      </c>
      <c r="F5054" s="126"/>
      <c r="G5054" s="126"/>
      <c r="H5054" s="126" t="s">
        <v>10</v>
      </c>
      <c r="I5054" s="126">
        <v>290</v>
      </c>
      <c r="J5054" s="126">
        <v>0</v>
      </c>
      <c r="K5054" s="82">
        <v>10</v>
      </c>
      <c r="L5054" s="156">
        <v>1</v>
      </c>
      <c r="M5054" s="82">
        <v>0</v>
      </c>
      <c r="N5054" s="83">
        <v>1</v>
      </c>
      <c r="O5054" s="82" t="str">
        <f>Cal_051922a!$E$2</f>
        <v>Cal_051922a</v>
      </c>
      <c r="P5054" s="158">
        <f>Cal_051922a!$Q$3</f>
        <v>1.8382409380942635</v>
      </c>
      <c r="Q5054" s="158">
        <f>Cal_051922a!$R$3</f>
        <v>0.56187208580813652</v>
      </c>
      <c r="R5054" s="84">
        <v>148.19999999999999</v>
      </c>
      <c r="S5054" s="84">
        <v>92.07</v>
      </c>
      <c r="T5054" s="158">
        <f>AVERAGE(0.579,0.458,0.567,0.72,0.677,0.835)</f>
        <v>0.63933333333333331</v>
      </c>
      <c r="U5054" s="79">
        <f t="shared" si="1547"/>
        <v>147.56066666666666</v>
      </c>
      <c r="V5054" s="79">
        <f t="shared" si="1548"/>
        <v>91.430666666666653</v>
      </c>
      <c r="W5054" s="465">
        <f t="shared" si="1549"/>
        <v>2.3848884345827659</v>
      </c>
      <c r="X5054" s="465">
        <f t="shared" si="1550"/>
        <v>0.87148181874621444</v>
      </c>
      <c r="Y5054" s="82">
        <v>20220519</v>
      </c>
      <c r="Z5054" s="85" t="s">
        <v>2142</v>
      </c>
      <c r="AA5054" s="85" t="s">
        <v>2143</v>
      </c>
      <c r="AB5054" s="85"/>
      <c r="AE5054" s="691" t="s">
        <v>1250</v>
      </c>
      <c r="AF5054" s="567">
        <v>1</v>
      </c>
      <c r="AG5054" s="567"/>
      <c r="AH5054" s="153" t="s">
        <v>1496</v>
      </c>
      <c r="AI5054" s="155"/>
    </row>
    <row r="5055" spans="1:35" s="82" customFormat="1" x14ac:dyDescent="0.2">
      <c r="A5055" s="153" t="s">
        <v>1481</v>
      </c>
      <c r="B5055" s="81">
        <v>20220424</v>
      </c>
      <c r="C5055" s="280" t="s">
        <v>68</v>
      </c>
      <c r="D5055" s="126">
        <v>19</v>
      </c>
      <c r="E5055" s="126">
        <v>18</v>
      </c>
      <c r="F5055" s="126"/>
      <c r="G5055" s="126"/>
      <c r="H5055" s="126" t="s">
        <v>11</v>
      </c>
      <c r="I5055" s="126">
        <v>290</v>
      </c>
      <c r="J5055" s="126">
        <v>0</v>
      </c>
      <c r="K5055" s="82">
        <v>10</v>
      </c>
      <c r="L5055" s="156">
        <v>1</v>
      </c>
      <c r="M5055" s="82">
        <v>0</v>
      </c>
      <c r="N5055" s="83">
        <v>1</v>
      </c>
      <c r="O5055" s="82" t="str">
        <f>Cal_051922a!$E$2</f>
        <v>Cal_051922a</v>
      </c>
      <c r="P5055" s="158">
        <f>Cal_051922a!$Q$3</f>
        <v>1.8382409380942635</v>
      </c>
      <c r="Q5055" s="158">
        <f>Cal_051922a!$R$3</f>
        <v>0.56187208580813652</v>
      </c>
      <c r="R5055" s="84">
        <v>157.4</v>
      </c>
      <c r="S5055" s="84">
        <v>96.83</v>
      </c>
      <c r="T5055" s="158">
        <f>AVERAGE(0.811,0.743,0.79,0.606, 0.601,0.446)</f>
        <v>0.66616666666666668</v>
      </c>
      <c r="U5055" s="79">
        <f t="shared" si="1547"/>
        <v>156.73383333333334</v>
      </c>
      <c r="V5055" s="79">
        <f t="shared" si="1548"/>
        <v>96.163833333333329</v>
      </c>
      <c r="W5055" s="465">
        <f t="shared" si="1549"/>
        <v>2.5735380809313755</v>
      </c>
      <c r="X5055" s="465">
        <f t="shared" si="1550"/>
        <v>0.8514073747809946</v>
      </c>
      <c r="Y5055" s="82">
        <v>20220519</v>
      </c>
      <c r="Z5055" s="85" t="s">
        <v>2197</v>
      </c>
      <c r="AA5055" s="82">
        <v>20230712</v>
      </c>
      <c r="AB5055" s="85"/>
      <c r="AE5055" s="691" t="s">
        <v>1250</v>
      </c>
      <c r="AF5055" s="567">
        <v>1</v>
      </c>
      <c r="AG5055" s="567"/>
      <c r="AH5055" s="153" t="s">
        <v>1497</v>
      </c>
      <c r="AI5055" s="155" t="s">
        <v>2199</v>
      </c>
    </row>
    <row r="5056" spans="1:35" s="82" customFormat="1" x14ac:dyDescent="0.2">
      <c r="A5056" s="153" t="s">
        <v>1481</v>
      </c>
      <c r="B5056" s="81">
        <v>20220424</v>
      </c>
      <c r="C5056" s="280" t="s">
        <v>68</v>
      </c>
      <c r="D5056" s="126">
        <v>19</v>
      </c>
      <c r="E5056" s="126">
        <v>20</v>
      </c>
      <c r="F5056" s="126"/>
      <c r="G5056" s="126"/>
      <c r="H5056" s="126" t="s">
        <v>10</v>
      </c>
      <c r="I5056" s="126">
        <v>290</v>
      </c>
      <c r="J5056" s="126">
        <v>0</v>
      </c>
      <c r="K5056" s="82">
        <v>10</v>
      </c>
      <c r="L5056" s="156">
        <v>1</v>
      </c>
      <c r="M5056" s="82">
        <v>0</v>
      </c>
      <c r="N5056" s="83">
        <v>1</v>
      </c>
      <c r="O5056" s="82" t="str">
        <f>Cal_051922a!$E$2</f>
        <v>Cal_051922a</v>
      </c>
      <c r="P5056" s="158">
        <f>Cal_051922a!$Q$3</f>
        <v>1.8382409380942635</v>
      </c>
      <c r="Q5056" s="158">
        <f>Cal_051922a!$R$3</f>
        <v>0.56187208580813652</v>
      </c>
      <c r="R5056" s="84">
        <v>146.4</v>
      </c>
      <c r="S5056" s="84">
        <v>90.01</v>
      </c>
      <c r="T5056" s="158">
        <f>AVERAGE(0.681,0.726,0.841,0.711,0.515,0.657)</f>
        <v>0.6885</v>
      </c>
      <c r="U5056" s="79">
        <f t="shared" si="1547"/>
        <v>145.7115</v>
      </c>
      <c r="V5056" s="79">
        <f t="shared" si="1548"/>
        <v>89.3215</v>
      </c>
      <c r="W5056" s="465">
        <f t="shared" si="1549"/>
        <v>2.3959354859455213</v>
      </c>
      <c r="X5056" s="465">
        <f t="shared" si="1550"/>
        <v>0.78531524957783794</v>
      </c>
      <c r="Y5056" s="82">
        <v>20220519</v>
      </c>
      <c r="Z5056" s="85" t="s">
        <v>2150</v>
      </c>
      <c r="AA5056" s="85" t="s">
        <v>2147</v>
      </c>
      <c r="AB5056" s="85"/>
      <c r="AE5056" s="691" t="s">
        <v>1250</v>
      </c>
      <c r="AF5056" s="567">
        <v>1</v>
      </c>
      <c r="AG5056" s="567"/>
      <c r="AH5056" s="155"/>
      <c r="AI5056" s="155"/>
    </row>
    <row r="5057" spans="1:35" s="82" customFormat="1" x14ac:dyDescent="0.2">
      <c r="A5057" s="153" t="s">
        <v>1481</v>
      </c>
      <c r="B5057" s="81">
        <v>20220424</v>
      </c>
      <c r="C5057" s="280" t="s">
        <v>68</v>
      </c>
      <c r="D5057" s="126">
        <v>19</v>
      </c>
      <c r="E5057" s="126">
        <v>20</v>
      </c>
      <c r="F5057" s="126"/>
      <c r="G5057" s="126"/>
      <c r="H5057" s="126" t="s">
        <v>11</v>
      </c>
      <c r="I5057" s="126">
        <v>290</v>
      </c>
      <c r="J5057" s="126">
        <v>0</v>
      </c>
      <c r="K5057" s="82">
        <v>10</v>
      </c>
      <c r="L5057" s="156">
        <v>1</v>
      </c>
      <c r="M5057" s="82">
        <v>0</v>
      </c>
      <c r="N5057" s="83">
        <v>1</v>
      </c>
      <c r="O5057" s="82" t="str">
        <f>Cal_051922a!$E$2</f>
        <v>Cal_051922a</v>
      </c>
      <c r="P5057" s="158">
        <f>Cal_051922a!$Q$3</f>
        <v>1.8382409380942635</v>
      </c>
      <c r="Q5057" s="158">
        <f>Cal_051922a!$R$3</f>
        <v>0.56187208580813652</v>
      </c>
      <c r="R5057" s="84">
        <v>148.5</v>
      </c>
      <c r="S5057" s="84">
        <v>90.77</v>
      </c>
      <c r="T5057" s="158">
        <f>AVERAGE(0.811,0.743,0.79,0.606, 0.601,0.446)</f>
        <v>0.66616666666666668</v>
      </c>
      <c r="U5057" s="79">
        <f t="shared" si="1547"/>
        <v>147.83383333333333</v>
      </c>
      <c r="V5057" s="79">
        <f t="shared" si="1548"/>
        <v>90.103833333333327</v>
      </c>
      <c r="W5057" s="465">
        <f t="shared" si="1549"/>
        <v>2.4528702891228051</v>
      </c>
      <c r="X5057" s="465">
        <f t="shared" si="1550"/>
        <v>0.75624382187108652</v>
      </c>
      <c r="Y5057" s="82">
        <v>20220519</v>
      </c>
      <c r="Z5057" s="85" t="s">
        <v>2197</v>
      </c>
      <c r="AA5057" s="82">
        <v>20230712</v>
      </c>
      <c r="AB5057" s="85"/>
      <c r="AE5057" s="691" t="s">
        <v>1250</v>
      </c>
      <c r="AF5057" s="567">
        <v>1</v>
      </c>
      <c r="AG5057" s="567"/>
      <c r="AH5057" s="155"/>
      <c r="AI5057" s="155" t="s">
        <v>2199</v>
      </c>
    </row>
    <row r="5058" spans="1:35" s="82" customFormat="1" x14ac:dyDescent="0.2">
      <c r="A5058" s="153" t="s">
        <v>1481</v>
      </c>
      <c r="B5058" s="81">
        <v>20220424</v>
      </c>
      <c r="C5058" s="280" t="s">
        <v>68</v>
      </c>
      <c r="D5058" s="126">
        <v>19</v>
      </c>
      <c r="E5058" s="126">
        <v>20</v>
      </c>
      <c r="F5058" s="126"/>
      <c r="G5058" s="126"/>
      <c r="H5058" s="126" t="s">
        <v>10</v>
      </c>
      <c r="I5058" s="126">
        <v>290</v>
      </c>
      <c r="J5058" s="126">
        <v>10</v>
      </c>
      <c r="K5058" s="82">
        <v>5</v>
      </c>
      <c r="L5058" s="156">
        <v>1</v>
      </c>
      <c r="M5058" s="82">
        <v>0</v>
      </c>
      <c r="N5058" s="83">
        <v>1</v>
      </c>
      <c r="O5058" s="82" t="str">
        <f>Cal_051922a!$E$2</f>
        <v>Cal_051922a</v>
      </c>
      <c r="P5058" s="158">
        <f>Cal_051922a!$Q$3</f>
        <v>1.8382409380942635</v>
      </c>
      <c r="Q5058" s="158">
        <f>Cal_051922a!$R$3</f>
        <v>0.56187208580813652</v>
      </c>
      <c r="R5058" s="84">
        <v>165.7</v>
      </c>
      <c r="S5058" s="84">
        <v>103.1</v>
      </c>
      <c r="T5058" s="158">
        <f>AVERAGE(0.811,0.743,0.79,0.606, 0.601,0.446)</f>
        <v>0.66616666666666668</v>
      </c>
      <c r="U5058" s="79">
        <f t="shared" si="1547"/>
        <v>165.03383333333332</v>
      </c>
      <c r="V5058" s="79">
        <f t="shared" si="1548"/>
        <v>102.43383333333333</v>
      </c>
      <c r="W5058" s="465">
        <f t="shared" si="1549"/>
        <v>1.3298950294395251</v>
      </c>
      <c r="X5058" s="465">
        <f t="shared" si="1550"/>
        <v>0.49423302278834769</v>
      </c>
      <c r="Y5058" s="82">
        <v>20220519</v>
      </c>
      <c r="Z5058" s="85" t="s">
        <v>2197</v>
      </c>
      <c r="AA5058" s="82">
        <v>20230712</v>
      </c>
      <c r="AB5058" s="85"/>
      <c r="AE5058" s="691" t="s">
        <v>1250</v>
      </c>
      <c r="AF5058" s="567">
        <v>1</v>
      </c>
      <c r="AG5058" s="567"/>
      <c r="AH5058" s="153" t="s">
        <v>1498</v>
      </c>
      <c r="AI5058" s="155" t="s">
        <v>2199</v>
      </c>
    </row>
    <row r="5059" spans="1:35" s="82" customFormat="1" x14ac:dyDescent="0.2">
      <c r="A5059" s="153" t="s">
        <v>1481</v>
      </c>
      <c r="B5059" s="81">
        <v>20220424</v>
      </c>
      <c r="C5059" s="280" t="s">
        <v>68</v>
      </c>
      <c r="D5059" s="126">
        <v>19</v>
      </c>
      <c r="E5059" s="126">
        <v>20</v>
      </c>
      <c r="F5059" s="126"/>
      <c r="G5059" s="126"/>
      <c r="H5059" s="126" t="s">
        <v>11</v>
      </c>
      <c r="I5059" s="126">
        <v>290</v>
      </c>
      <c r="J5059" s="126">
        <v>10</v>
      </c>
      <c r="K5059" s="82">
        <v>5</v>
      </c>
      <c r="L5059" s="156">
        <v>1</v>
      </c>
      <c r="M5059" s="82">
        <v>0</v>
      </c>
      <c r="N5059" s="83">
        <v>1</v>
      </c>
      <c r="O5059" s="82" t="str">
        <f>Cal_051922a!$E$2</f>
        <v>Cal_051922a</v>
      </c>
      <c r="P5059" s="158">
        <f>Cal_051922a!$Q$3</f>
        <v>1.8382409380942635</v>
      </c>
      <c r="Q5059" s="158">
        <f>Cal_051922a!$R$3</f>
        <v>0.56187208580813652</v>
      </c>
      <c r="R5059" s="84">
        <v>143</v>
      </c>
      <c r="S5059" s="84">
        <v>89.09</v>
      </c>
      <c r="T5059" s="158">
        <f>AVERAGE(0.681,0.726,0.841,0.711,0.515,0.657)</f>
        <v>0.6885</v>
      </c>
      <c r="U5059" s="79">
        <f t="shared" si="1547"/>
        <v>142.3115</v>
      </c>
      <c r="V5059" s="79">
        <f t="shared" si="1548"/>
        <v>88.401499999999999</v>
      </c>
      <c r="W5059" s="465">
        <f t="shared" si="1549"/>
        <v>1.1452818057042302</v>
      </c>
      <c r="X5059" s="465">
        <f t="shared" si="1550"/>
        <v>0.42896032466957879</v>
      </c>
      <c r="Y5059" s="82">
        <v>20220519</v>
      </c>
      <c r="Z5059" s="85" t="s">
        <v>2150</v>
      </c>
      <c r="AA5059" s="85" t="s">
        <v>2147</v>
      </c>
      <c r="AB5059" s="85"/>
      <c r="AE5059" s="691" t="s">
        <v>1250</v>
      </c>
      <c r="AF5059" s="567">
        <v>1</v>
      </c>
      <c r="AG5059" s="567"/>
      <c r="AH5059" s="153" t="s">
        <v>1498</v>
      </c>
      <c r="AI5059" s="155"/>
    </row>
    <row r="5060" spans="1:35" x14ac:dyDescent="0.2">
      <c r="A5060" s="152" t="s">
        <v>1481</v>
      </c>
      <c r="B5060" s="45">
        <v>20220424</v>
      </c>
      <c r="C5060" s="142" t="s">
        <v>69</v>
      </c>
      <c r="D5060" s="107">
        <v>20</v>
      </c>
      <c r="E5060" s="107">
        <v>6</v>
      </c>
      <c r="H5060" s="107" t="s">
        <v>10</v>
      </c>
      <c r="I5060" s="107">
        <v>290</v>
      </c>
      <c r="J5060" s="107">
        <v>0</v>
      </c>
      <c r="K5060" s="43">
        <v>5</v>
      </c>
      <c r="L5060" s="111">
        <v>1</v>
      </c>
      <c r="M5060" s="43">
        <v>0</v>
      </c>
      <c r="N5060" s="49">
        <v>1</v>
      </c>
      <c r="O5060" s="43" t="str">
        <f>Cal_051922a!$E$2</f>
        <v>Cal_051922a</v>
      </c>
      <c r="P5060" s="50">
        <f>Cal_051922a!$Q$3</f>
        <v>1.8382409380942635</v>
      </c>
      <c r="Q5060" s="50">
        <f>Cal_051922a!$R$3</f>
        <v>0.56187208580813652</v>
      </c>
      <c r="R5060" s="46">
        <v>77.510000000000005</v>
      </c>
      <c r="S5060" s="46">
        <v>54.34</v>
      </c>
      <c r="T5060" s="50">
        <f>AVERAGE(0.697,0.757,0.765,0.891,0.523,0.662)</f>
        <v>0.71583333333333332</v>
      </c>
      <c r="U5060" s="79">
        <f t="shared" si="1547"/>
        <v>76.794166666666669</v>
      </c>
      <c r="V5060" s="79">
        <f t="shared" si="1548"/>
        <v>53.624166666666667</v>
      </c>
      <c r="W5060" s="465">
        <f t="shared" si="1549"/>
        <v>0.49223111552897447</v>
      </c>
      <c r="X5060" s="465">
        <f t="shared" si="1550"/>
        <v>0.46270089776099804</v>
      </c>
      <c r="Y5060" s="47">
        <v>20220519</v>
      </c>
      <c r="Z5060" s="837" t="s">
        <v>2155</v>
      </c>
      <c r="AA5060" s="837" t="s">
        <v>2153</v>
      </c>
      <c r="AE5060" s="689" t="s">
        <v>1250</v>
      </c>
      <c r="AF5060" s="130">
        <v>1</v>
      </c>
      <c r="AH5060"/>
    </row>
    <row r="5061" spans="1:35" x14ac:dyDescent="0.2">
      <c r="A5061" s="152" t="s">
        <v>1481</v>
      </c>
      <c r="B5061" s="45">
        <v>20220424</v>
      </c>
      <c r="C5061" s="142" t="s">
        <v>69</v>
      </c>
      <c r="D5061" s="107">
        <v>20</v>
      </c>
      <c r="E5061" s="107">
        <v>6</v>
      </c>
      <c r="H5061" s="107" t="s">
        <v>11</v>
      </c>
      <c r="I5061" s="107">
        <v>290</v>
      </c>
      <c r="J5061" s="107">
        <v>0</v>
      </c>
      <c r="K5061" s="43">
        <v>5</v>
      </c>
      <c r="L5061" s="111">
        <v>1</v>
      </c>
      <c r="M5061" s="43">
        <v>0</v>
      </c>
      <c r="N5061" s="49">
        <v>1</v>
      </c>
      <c r="O5061" s="43" t="str">
        <f>Cal_051922a!$E$2</f>
        <v>Cal_051922a</v>
      </c>
      <c r="P5061" s="50">
        <f>Cal_051922a!$Q$3</f>
        <v>1.8382409380942635</v>
      </c>
      <c r="Q5061" s="50">
        <f>Cal_051922a!$R$3</f>
        <v>0.56187208580813652</v>
      </c>
      <c r="R5061" s="46">
        <v>64.430000000000007</v>
      </c>
      <c r="S5061" s="46">
        <v>45.87</v>
      </c>
      <c r="T5061" s="50">
        <f>AVERAGE(0.681,0.726,0.841,0.711,0.515,0.657)</f>
        <v>0.6885</v>
      </c>
      <c r="U5061" s="79">
        <f t="shared" si="1547"/>
        <v>63.741500000000009</v>
      </c>
      <c r="V5061" s="79">
        <f t="shared" si="1548"/>
        <v>45.1815</v>
      </c>
      <c r="W5061" s="465">
        <f t="shared" si="1549"/>
        <v>0.3942947563322301</v>
      </c>
      <c r="X5061" s="465">
        <f t="shared" si="1550"/>
        <v>0.41029137414614686</v>
      </c>
      <c r="Y5061" s="47">
        <v>20220519</v>
      </c>
      <c r="Z5061" s="837" t="s">
        <v>2150</v>
      </c>
      <c r="AA5061" s="837" t="s">
        <v>2147</v>
      </c>
      <c r="AE5061" s="689" t="s">
        <v>1250</v>
      </c>
      <c r="AF5061" s="130">
        <v>1</v>
      </c>
      <c r="AH5061"/>
      <c r="AI5061" t="s">
        <v>2134</v>
      </c>
    </row>
    <row r="5062" spans="1:35" x14ac:dyDescent="0.2">
      <c r="A5062" s="152" t="s">
        <v>1481</v>
      </c>
      <c r="B5062" s="45">
        <v>20220424</v>
      </c>
      <c r="C5062" s="142" t="s">
        <v>69</v>
      </c>
      <c r="D5062" s="107">
        <v>20</v>
      </c>
      <c r="E5062" s="107">
        <v>7</v>
      </c>
      <c r="H5062" s="107" t="s">
        <v>10</v>
      </c>
      <c r="I5062" s="107">
        <v>290</v>
      </c>
      <c r="J5062" s="107">
        <v>0</v>
      </c>
      <c r="K5062" s="43">
        <v>5</v>
      </c>
      <c r="L5062" s="111">
        <v>1</v>
      </c>
      <c r="M5062" s="43">
        <v>0</v>
      </c>
      <c r="N5062" s="49">
        <v>1</v>
      </c>
      <c r="O5062" s="43" t="str">
        <f>Cal_051922a!$E$2</f>
        <v>Cal_051922a</v>
      </c>
      <c r="P5062" s="50">
        <f>Cal_051922a!$Q$3</f>
        <v>1.8382409380942635</v>
      </c>
      <c r="Q5062" s="50">
        <f>Cal_051922a!$R$3</f>
        <v>0.56187208580813652</v>
      </c>
      <c r="R5062" s="46">
        <v>206.1</v>
      </c>
      <c r="S5062" s="46">
        <v>130.30000000000001</v>
      </c>
      <c r="T5062" s="178">
        <f>AVERAGE(0.811,0.743,0.79,0.606, 0.601,0.446)</f>
        <v>0.66616666666666668</v>
      </c>
      <c r="U5062" s="79">
        <f t="shared" si="1547"/>
        <v>205.43383333333333</v>
      </c>
      <c r="V5062" s="79">
        <f t="shared" si="1548"/>
        <v>129.63383333333334</v>
      </c>
      <c r="W5062" s="465">
        <f t="shared" si="1549"/>
        <v>1.6103201794171884</v>
      </c>
      <c r="X5062" s="465">
        <f t="shared" si="1550"/>
        <v>0.69818184775644498</v>
      </c>
      <c r="Y5062" s="47">
        <v>20220519</v>
      </c>
      <c r="Z5062" s="837" t="s">
        <v>2197</v>
      </c>
      <c r="AA5062" s="47">
        <v>20230712</v>
      </c>
      <c r="AE5062" s="689" t="s">
        <v>1250</v>
      </c>
      <c r="AF5062" s="130">
        <v>1</v>
      </c>
      <c r="AH5062"/>
      <c r="AI5062" t="s">
        <v>2199</v>
      </c>
    </row>
    <row r="5063" spans="1:35" x14ac:dyDescent="0.2">
      <c r="A5063" s="152" t="s">
        <v>1481</v>
      </c>
      <c r="B5063" s="45">
        <v>20220424</v>
      </c>
      <c r="C5063" s="142" t="s">
        <v>69</v>
      </c>
      <c r="D5063" s="107">
        <v>20</v>
      </c>
      <c r="E5063" s="107">
        <v>7</v>
      </c>
      <c r="H5063" s="107" t="s">
        <v>11</v>
      </c>
      <c r="I5063" s="107">
        <v>290</v>
      </c>
      <c r="J5063" s="107">
        <v>0</v>
      </c>
      <c r="K5063" s="43">
        <v>5</v>
      </c>
      <c r="L5063" s="111">
        <v>1</v>
      </c>
      <c r="M5063" s="43">
        <v>0</v>
      </c>
      <c r="N5063" s="49">
        <v>1</v>
      </c>
      <c r="O5063" s="43" t="str">
        <f>Cal_051922a!$E$2</f>
        <v>Cal_051922a</v>
      </c>
      <c r="P5063" s="50">
        <f>Cal_051922a!$Q$3</f>
        <v>1.8382409380942635</v>
      </c>
      <c r="Q5063" s="50">
        <f>Cal_051922a!$R$3</f>
        <v>0.56187208580813652</v>
      </c>
      <c r="R5063" s="46">
        <v>205.7</v>
      </c>
      <c r="S5063" s="46">
        <v>131.69999999999999</v>
      </c>
      <c r="T5063" s="178">
        <f>AVERAGE(0.811,0.743,0.79,0.606, 0.601,0.446)</f>
        <v>0.66616666666666668</v>
      </c>
      <c r="U5063" s="79">
        <f t="shared" si="1547"/>
        <v>205.03383333333332</v>
      </c>
      <c r="V5063" s="79">
        <f t="shared" si="1548"/>
        <v>131.03383333333332</v>
      </c>
      <c r="W5063" s="465">
        <f t="shared" si="1549"/>
        <v>1.5720803862384165</v>
      </c>
      <c r="X5063" s="465">
        <f t="shared" si="1550"/>
        <v>0.76135265435154253</v>
      </c>
      <c r="Y5063" s="47">
        <v>20220519</v>
      </c>
      <c r="Z5063" s="837" t="s">
        <v>2197</v>
      </c>
      <c r="AA5063" s="47">
        <v>20230712</v>
      </c>
      <c r="AE5063" s="689" t="s">
        <v>1250</v>
      </c>
      <c r="AF5063" s="130">
        <v>1</v>
      </c>
      <c r="AH5063"/>
      <c r="AI5063" t="s">
        <v>2199</v>
      </c>
    </row>
    <row r="5064" spans="1:35" x14ac:dyDescent="0.2">
      <c r="A5064" s="152" t="s">
        <v>1481</v>
      </c>
      <c r="B5064" s="45">
        <v>20220424</v>
      </c>
      <c r="C5064" s="142" t="s">
        <v>69</v>
      </c>
      <c r="D5064" s="107">
        <v>20</v>
      </c>
      <c r="E5064" s="107">
        <v>10</v>
      </c>
      <c r="H5064" s="107" t="s">
        <v>10</v>
      </c>
      <c r="I5064" s="107">
        <v>290</v>
      </c>
      <c r="J5064" s="107">
        <v>0</v>
      </c>
      <c r="K5064" s="43">
        <v>5</v>
      </c>
      <c r="L5064" s="111">
        <v>1</v>
      </c>
      <c r="M5064" s="43">
        <v>0</v>
      </c>
      <c r="N5064" s="49">
        <v>1</v>
      </c>
      <c r="O5064" s="43" t="str">
        <f>Cal_051922a!$E$2</f>
        <v>Cal_051922a</v>
      </c>
      <c r="P5064" s="50">
        <f>Cal_051922a!$Q$3</f>
        <v>1.8382409380942635</v>
      </c>
      <c r="Q5064" s="50">
        <f>Cal_051922a!$R$3</f>
        <v>0.56187208580813652</v>
      </c>
      <c r="R5064" s="46">
        <v>214.9</v>
      </c>
      <c r="S5064" s="46">
        <v>133.80000000000001</v>
      </c>
      <c r="T5064" s="178">
        <f>AVERAGE(0.811,0.743,0.79,0.606, 0.601,0.446)</f>
        <v>0.66616666666666668</v>
      </c>
      <c r="U5064" s="79">
        <f t="shared" si="1547"/>
        <v>214.23383333333334</v>
      </c>
      <c r="V5064" s="79">
        <f t="shared" si="1548"/>
        <v>133.13383333333334</v>
      </c>
      <c r="W5064" s="465">
        <f t="shared" si="1549"/>
        <v>1.7229151259991293</v>
      </c>
      <c r="X5064" s="465">
        <f t="shared" si="1550"/>
        <v>0.64791443471531895</v>
      </c>
      <c r="Y5064" s="47">
        <v>20220519</v>
      </c>
      <c r="Z5064" s="837" t="s">
        <v>2197</v>
      </c>
      <c r="AA5064" s="47">
        <v>20230712</v>
      </c>
      <c r="AE5064" s="689" t="s">
        <v>1250</v>
      </c>
      <c r="AF5064" s="130">
        <v>1</v>
      </c>
      <c r="AH5064"/>
      <c r="AI5064" t="s">
        <v>2199</v>
      </c>
    </row>
    <row r="5065" spans="1:35" x14ac:dyDescent="0.2">
      <c r="A5065" s="152" t="s">
        <v>1481</v>
      </c>
      <c r="B5065" s="45">
        <v>20220424</v>
      </c>
      <c r="C5065" s="142" t="s">
        <v>69</v>
      </c>
      <c r="D5065" s="107">
        <v>20</v>
      </c>
      <c r="E5065" s="107">
        <v>10</v>
      </c>
      <c r="H5065" s="107" t="s">
        <v>11</v>
      </c>
      <c r="I5065" s="107">
        <v>290</v>
      </c>
      <c r="J5065" s="107">
        <v>0</v>
      </c>
      <c r="K5065" s="43">
        <v>5</v>
      </c>
      <c r="L5065" s="111">
        <v>1</v>
      </c>
      <c r="M5065" s="43">
        <v>0</v>
      </c>
      <c r="N5065" s="49">
        <v>1</v>
      </c>
      <c r="O5065" s="43" t="str">
        <f>Cal_051922a!$E$2</f>
        <v>Cal_051922a</v>
      </c>
      <c r="P5065" s="50">
        <f>Cal_051922a!$Q$3</f>
        <v>1.8382409380942635</v>
      </c>
      <c r="Q5065" s="50">
        <f>Cal_051922a!$R$3</f>
        <v>0.56187208580813652</v>
      </c>
      <c r="R5065" s="46">
        <v>212.9</v>
      </c>
      <c r="S5065" s="46">
        <v>134.9</v>
      </c>
      <c r="T5065" s="178">
        <f>AVERAGE(0.811,0.743,0.79,0.606, 0.601,0.446)</f>
        <v>0.66616666666666668</v>
      </c>
      <c r="U5065" s="79">
        <f t="shared" si="1547"/>
        <v>212.23383333333334</v>
      </c>
      <c r="V5065" s="79">
        <f t="shared" si="1548"/>
        <v>134.23383333333334</v>
      </c>
      <c r="W5065" s="465">
        <f t="shared" si="1549"/>
        <v>1.657057704413466</v>
      </c>
      <c r="X5065" s="465">
        <f t="shared" si="1550"/>
        <v>0.73336050969952393</v>
      </c>
      <c r="Y5065" s="47">
        <v>20220519</v>
      </c>
      <c r="Z5065" s="837" t="s">
        <v>2197</v>
      </c>
      <c r="AA5065" s="47">
        <v>20230712</v>
      </c>
      <c r="AE5065" s="689" t="s">
        <v>1250</v>
      </c>
      <c r="AF5065" s="130">
        <v>1</v>
      </c>
      <c r="AH5065"/>
      <c r="AI5065" t="s">
        <v>2199</v>
      </c>
    </row>
    <row r="5066" spans="1:35" x14ac:dyDescent="0.2">
      <c r="A5066" s="152" t="s">
        <v>1481</v>
      </c>
      <c r="B5066" s="45">
        <v>20220424</v>
      </c>
      <c r="C5066" s="142" t="s">
        <v>69</v>
      </c>
      <c r="D5066" s="107">
        <v>20</v>
      </c>
      <c r="E5066" s="107">
        <v>12</v>
      </c>
      <c r="H5066" s="107" t="s">
        <v>10</v>
      </c>
      <c r="I5066" s="107">
        <v>290</v>
      </c>
      <c r="J5066" s="107">
        <v>0</v>
      </c>
      <c r="K5066" s="43">
        <v>10</v>
      </c>
      <c r="L5066" s="111">
        <v>1</v>
      </c>
      <c r="M5066" s="43">
        <v>0</v>
      </c>
      <c r="N5066" s="49">
        <v>1</v>
      </c>
      <c r="O5066" s="43" t="str">
        <f>Cal_051922a!$E$2</f>
        <v>Cal_051922a</v>
      </c>
      <c r="P5066" s="50">
        <f>Cal_051922a!$Q$3</f>
        <v>1.8382409380942635</v>
      </c>
      <c r="Q5066" s="50">
        <f>Cal_051922a!$R$3</f>
        <v>0.56187208580813652</v>
      </c>
      <c r="R5066" s="46">
        <v>189.6</v>
      </c>
      <c r="S5066" s="46">
        <v>119</v>
      </c>
      <c r="T5066" s="50">
        <f>AVERAGE(0.579,0.458,0.567,0.72,0.677,0.835)</f>
        <v>0.63933333333333331</v>
      </c>
      <c r="U5066" s="79">
        <f t="shared" si="1547"/>
        <v>188.96066666666667</v>
      </c>
      <c r="V5066" s="79">
        <f t="shared" si="1548"/>
        <v>118.36066666666666</v>
      </c>
      <c r="W5066" s="465">
        <f t="shared" si="1549"/>
        <v>2.9996993315792491</v>
      </c>
      <c r="X5066" s="465">
        <f t="shared" si="1550"/>
        <v>1.2158026236092394</v>
      </c>
      <c r="Y5066" s="47">
        <v>20220519</v>
      </c>
      <c r="Z5066" s="837" t="s">
        <v>2142</v>
      </c>
      <c r="AA5066" s="837" t="s">
        <v>2143</v>
      </c>
      <c r="AE5066" s="689" t="s">
        <v>1250</v>
      </c>
      <c r="AF5066" s="130">
        <v>1</v>
      </c>
      <c r="AH5066"/>
    </row>
    <row r="5067" spans="1:35" x14ac:dyDescent="0.2">
      <c r="A5067" s="152" t="s">
        <v>1481</v>
      </c>
      <c r="B5067" s="45">
        <v>20220424</v>
      </c>
      <c r="C5067" s="142" t="s">
        <v>69</v>
      </c>
      <c r="D5067" s="107">
        <v>20</v>
      </c>
      <c r="E5067" s="107">
        <v>12</v>
      </c>
      <c r="H5067" s="107" t="s">
        <v>11</v>
      </c>
      <c r="I5067" s="107">
        <v>290</v>
      </c>
      <c r="J5067" s="107">
        <v>0</v>
      </c>
      <c r="K5067" s="43">
        <v>10</v>
      </c>
      <c r="L5067" s="111">
        <v>1</v>
      </c>
      <c r="M5067" s="43">
        <v>0</v>
      </c>
      <c r="N5067" s="49">
        <v>1</v>
      </c>
      <c r="O5067" s="43" t="str">
        <f>Cal_051922a!$E$2</f>
        <v>Cal_051922a</v>
      </c>
      <c r="P5067" s="50">
        <f>Cal_051922a!$Q$3</f>
        <v>1.8382409380942635</v>
      </c>
      <c r="Q5067" s="50">
        <f>Cal_051922a!$R$3</f>
        <v>0.56187208580813652</v>
      </c>
      <c r="R5067" s="46">
        <v>178.3</v>
      </c>
      <c r="S5067" s="46">
        <v>110.8</v>
      </c>
      <c r="T5067" s="50">
        <f>AVERAGE(0.681,0.726,0.841,0.711,0.515,0.657)</f>
        <v>0.6885</v>
      </c>
      <c r="U5067" s="79">
        <f t="shared" si="1547"/>
        <v>177.61150000000001</v>
      </c>
      <c r="V5067" s="79">
        <f t="shared" si="1548"/>
        <v>110.11149999999999</v>
      </c>
      <c r="W5067" s="465">
        <f t="shared" si="1549"/>
        <v>2.8679844884079224</v>
      </c>
      <c r="X5067" s="465">
        <f t="shared" si="1550"/>
        <v>1.0537173455803155</v>
      </c>
      <c r="Y5067" s="47">
        <v>20220519</v>
      </c>
      <c r="Z5067" s="837" t="s">
        <v>2150</v>
      </c>
      <c r="AA5067" s="837" t="s">
        <v>2147</v>
      </c>
      <c r="AE5067" s="689" t="s">
        <v>1250</v>
      </c>
      <c r="AF5067" s="130">
        <v>1</v>
      </c>
      <c r="AH5067"/>
    </row>
    <row r="5068" spans="1:35" x14ac:dyDescent="0.2">
      <c r="A5068" s="152" t="s">
        <v>1481</v>
      </c>
      <c r="B5068" s="45">
        <v>20220424</v>
      </c>
      <c r="C5068" s="142" t="s">
        <v>69</v>
      </c>
      <c r="D5068" s="107">
        <v>20</v>
      </c>
      <c r="E5068" s="107">
        <v>15</v>
      </c>
      <c r="H5068" s="107" t="s">
        <v>10</v>
      </c>
      <c r="I5068" s="107">
        <v>290</v>
      </c>
      <c r="J5068" s="107">
        <v>0</v>
      </c>
      <c r="K5068" s="43">
        <v>10</v>
      </c>
      <c r="L5068" s="111">
        <v>1</v>
      </c>
      <c r="M5068" s="43">
        <v>0</v>
      </c>
      <c r="N5068" s="49">
        <v>1</v>
      </c>
      <c r="O5068" s="43" t="str">
        <f>Cal_051922a!$E$2</f>
        <v>Cal_051922a</v>
      </c>
      <c r="P5068" s="50">
        <f>Cal_051922a!$Q$3</f>
        <v>1.8382409380942635</v>
      </c>
      <c r="Q5068" s="50">
        <f>Cal_051922a!$R$3</f>
        <v>0.56187208580813652</v>
      </c>
      <c r="R5068" s="46">
        <v>262</v>
      </c>
      <c r="S5068" s="46">
        <v>158.80000000000001</v>
      </c>
      <c r="T5068" s="50">
        <f>AVERAGE(0.579,0.458,0.567,0.72,0.677,0.835)</f>
        <v>0.63933333333333331</v>
      </c>
      <c r="U5068" s="79">
        <f t="shared" si="1547"/>
        <v>261.36066666666665</v>
      </c>
      <c r="V5068" s="79">
        <f t="shared" si="1548"/>
        <v>158.16066666666669</v>
      </c>
      <c r="W5068" s="465">
        <f t="shared" si="1549"/>
        <v>4.3848296178325548</v>
      </c>
      <c r="X5068" s="465">
        <f t="shared" si="1550"/>
        <v>1.2481785287413212</v>
      </c>
      <c r="Y5068" s="47">
        <v>20220519</v>
      </c>
      <c r="Z5068" s="837" t="s">
        <v>2145</v>
      </c>
      <c r="AA5068" s="837" t="s">
        <v>2143</v>
      </c>
      <c r="AE5068" s="689" t="s">
        <v>1250</v>
      </c>
      <c r="AF5068" s="130">
        <v>1</v>
      </c>
      <c r="AH5068"/>
    </row>
    <row r="5069" spans="1:35" x14ac:dyDescent="0.2">
      <c r="A5069" s="152" t="s">
        <v>1481</v>
      </c>
      <c r="B5069" s="45">
        <v>20220424</v>
      </c>
      <c r="C5069" s="142" t="s">
        <v>69</v>
      </c>
      <c r="D5069" s="107">
        <v>20</v>
      </c>
      <c r="E5069" s="107">
        <v>15</v>
      </c>
      <c r="H5069" s="107" t="s">
        <v>11</v>
      </c>
      <c r="I5069" s="107">
        <v>290</v>
      </c>
      <c r="J5069" s="107">
        <v>0</v>
      </c>
      <c r="T5069" s="50"/>
      <c r="U5069" s="79" t="e">
        <f t="shared" si="1547"/>
        <v>#DIV/0!</v>
      </c>
      <c r="V5069" s="79" t="e">
        <f t="shared" si="1548"/>
        <v>#DIV/0!</v>
      </c>
      <c r="W5069" s="465" t="e">
        <f t="shared" si="1549"/>
        <v>#DIV/0!</v>
      </c>
      <c r="X5069" s="465" t="e">
        <f t="shared" si="1550"/>
        <v>#DIV/0!</v>
      </c>
      <c r="AE5069" s="689"/>
      <c r="AH5069"/>
    </row>
    <row r="5070" spans="1:35" x14ac:dyDescent="0.2">
      <c r="A5070" s="152" t="s">
        <v>1481</v>
      </c>
      <c r="B5070" s="45">
        <v>20220424</v>
      </c>
      <c r="C5070" s="142" t="s">
        <v>69</v>
      </c>
      <c r="D5070" s="107">
        <v>20</v>
      </c>
      <c r="E5070" s="107">
        <v>18</v>
      </c>
      <c r="H5070" s="107" t="s">
        <v>10</v>
      </c>
      <c r="I5070" s="107">
        <v>290</v>
      </c>
      <c r="J5070" s="107">
        <v>0</v>
      </c>
      <c r="K5070" s="43">
        <v>10</v>
      </c>
      <c r="L5070" s="111">
        <v>1</v>
      </c>
      <c r="M5070" s="43">
        <v>0</v>
      </c>
      <c r="N5070" s="49">
        <v>1</v>
      </c>
      <c r="O5070" s="43" t="str">
        <f>Cal_051922a!$E$2</f>
        <v>Cal_051922a</v>
      </c>
      <c r="P5070" s="50">
        <f>Cal_051922a!$Q$3</f>
        <v>1.8382409380942635</v>
      </c>
      <c r="Q5070" s="50">
        <f>Cal_051922a!$R$3</f>
        <v>0.56187208580813652</v>
      </c>
      <c r="R5070" s="46">
        <v>256.7</v>
      </c>
      <c r="S5070" s="46">
        <v>156.9</v>
      </c>
      <c r="T5070" s="178">
        <f>AVERAGE(0.811,0.743,0.79,0.606, 0.601,0.446)</f>
        <v>0.66616666666666668</v>
      </c>
      <c r="U5070" s="79">
        <f t="shared" si="1547"/>
        <v>256.03383333333335</v>
      </c>
      <c r="V5070" s="79">
        <f t="shared" si="1548"/>
        <v>156.23383333333334</v>
      </c>
      <c r="W5070" s="465">
        <f t="shared" si="1549"/>
        <v>4.2403681769349717</v>
      </c>
      <c r="X5070" s="465">
        <f t="shared" si="1550"/>
        <v>1.3240143872326773</v>
      </c>
      <c r="Y5070" s="47">
        <v>20220519</v>
      </c>
      <c r="Z5070" s="837" t="s">
        <v>2197</v>
      </c>
      <c r="AA5070" s="47">
        <v>20230712</v>
      </c>
      <c r="AE5070" s="689" t="s">
        <v>1250</v>
      </c>
      <c r="AF5070" s="130">
        <v>1</v>
      </c>
      <c r="AH5070"/>
      <c r="AI5070" t="s">
        <v>2199</v>
      </c>
    </row>
    <row r="5071" spans="1:35" x14ac:dyDescent="0.2">
      <c r="A5071" s="152" t="s">
        <v>1481</v>
      </c>
      <c r="B5071" s="45">
        <v>20220424</v>
      </c>
      <c r="C5071" s="142" t="s">
        <v>69</v>
      </c>
      <c r="D5071" s="107">
        <v>20</v>
      </c>
      <c r="E5071" s="107">
        <v>18</v>
      </c>
      <c r="H5071" s="107" t="s">
        <v>11</v>
      </c>
      <c r="I5071" s="107">
        <v>290</v>
      </c>
      <c r="J5071" s="107">
        <v>0</v>
      </c>
      <c r="K5071" s="43">
        <v>10</v>
      </c>
      <c r="L5071" s="111">
        <v>1</v>
      </c>
      <c r="M5071" s="43">
        <v>0</v>
      </c>
      <c r="N5071" s="49">
        <v>1</v>
      </c>
      <c r="O5071" s="43" t="str">
        <f>Cal_051922a!$E$2</f>
        <v>Cal_051922a</v>
      </c>
      <c r="P5071" s="50">
        <f>Cal_051922a!$Q$3</f>
        <v>1.8382409380942635</v>
      </c>
      <c r="Q5071" s="50">
        <f>Cal_051922a!$R$3</f>
        <v>0.56187208580813652</v>
      </c>
      <c r="R5071" s="46">
        <v>258.8</v>
      </c>
      <c r="S5071" s="46">
        <v>159</v>
      </c>
      <c r="T5071" s="178">
        <f>AVERAGE(0.811,0.743,0.79,0.606, 0.601,0.446)</f>
        <v>0.66616666666666668</v>
      </c>
      <c r="U5071" s="79">
        <f t="shared" si="1547"/>
        <v>258.13383333333337</v>
      </c>
      <c r="V5071" s="79">
        <f t="shared" si="1548"/>
        <v>158.33383333333333</v>
      </c>
      <c r="W5071" s="465">
        <f t="shared" si="1549"/>
        <v>4.2403681769349735</v>
      </c>
      <c r="X5071" s="465">
        <f t="shared" si="1550"/>
        <v>1.3988074274816547</v>
      </c>
      <c r="Y5071" s="47">
        <v>20220519</v>
      </c>
      <c r="Z5071" s="837" t="s">
        <v>2197</v>
      </c>
      <c r="AA5071" s="47">
        <v>20230712</v>
      </c>
      <c r="AE5071" s="689" t="s">
        <v>1250</v>
      </c>
      <c r="AF5071" s="130">
        <v>1</v>
      </c>
      <c r="AH5071"/>
      <c r="AI5071" t="s">
        <v>2199</v>
      </c>
    </row>
    <row r="5072" spans="1:35" x14ac:dyDescent="0.2">
      <c r="A5072" s="152" t="s">
        <v>1481</v>
      </c>
      <c r="B5072" s="45">
        <v>20220424</v>
      </c>
      <c r="C5072" s="142" t="s">
        <v>69</v>
      </c>
      <c r="D5072" s="107">
        <v>20</v>
      </c>
      <c r="E5072" s="107">
        <v>18</v>
      </c>
      <c r="H5072" s="107" t="s">
        <v>10</v>
      </c>
      <c r="I5072" s="107">
        <v>290</v>
      </c>
      <c r="J5072" s="107">
        <v>10</v>
      </c>
      <c r="K5072" s="43">
        <v>5</v>
      </c>
      <c r="L5072" s="111">
        <v>1</v>
      </c>
      <c r="M5072" s="43">
        <v>0</v>
      </c>
      <c r="N5072" s="49">
        <v>1</v>
      </c>
      <c r="O5072" s="43" t="str">
        <f>Cal_051922a!$E$2</f>
        <v>Cal_051922a</v>
      </c>
      <c r="P5072" s="50">
        <f>Cal_051922a!$Q$3</f>
        <v>1.8382409380942635</v>
      </c>
      <c r="Q5072" s="50">
        <f>Cal_051922a!$R$3</f>
        <v>0.56187208580813652</v>
      </c>
      <c r="R5072" s="46">
        <v>190.5</v>
      </c>
      <c r="S5072" s="46">
        <v>118.8</v>
      </c>
      <c r="T5072" s="50">
        <f>AVERAGE(0.697,0.757,0.765,0.891,0.523,0.662)</f>
        <v>0.71583333333333332</v>
      </c>
      <c r="U5072" s="79">
        <f t="shared" si="1547"/>
        <v>189.78416666666666</v>
      </c>
      <c r="V5072" s="79">
        <f t="shared" si="1548"/>
        <v>118.08416666666666</v>
      </c>
      <c r="W5072" s="465">
        <f t="shared" si="1549"/>
        <v>1.523218428287763</v>
      </c>
      <c r="X5072" s="465">
        <f t="shared" si="1550"/>
        <v>0.57960867415675676</v>
      </c>
      <c r="Y5072" s="47">
        <v>20220519</v>
      </c>
      <c r="Z5072" s="837" t="s">
        <v>2155</v>
      </c>
      <c r="AA5072" s="837" t="s">
        <v>2153</v>
      </c>
      <c r="AE5072" s="689" t="s">
        <v>1250</v>
      </c>
      <c r="AF5072" s="130">
        <v>1</v>
      </c>
      <c r="AH5072"/>
    </row>
    <row r="5073" spans="1:35" x14ac:dyDescent="0.2">
      <c r="A5073" s="152" t="s">
        <v>1481</v>
      </c>
      <c r="B5073" s="45">
        <v>20220424</v>
      </c>
      <c r="C5073" s="142" t="s">
        <v>69</v>
      </c>
      <c r="D5073" s="107">
        <v>20</v>
      </c>
      <c r="E5073" s="107">
        <v>18</v>
      </c>
      <c r="H5073" s="107" t="s">
        <v>11</v>
      </c>
      <c r="I5073" s="107">
        <v>290</v>
      </c>
      <c r="J5073" s="107">
        <v>10</v>
      </c>
      <c r="K5073" s="43">
        <v>5</v>
      </c>
      <c r="L5073" s="111">
        <v>1</v>
      </c>
      <c r="M5073" s="43">
        <v>0</v>
      </c>
      <c r="N5073" s="49">
        <v>1</v>
      </c>
      <c r="O5073" s="43" t="str">
        <f>Cal_051922a!$E$2</f>
        <v>Cal_051922a</v>
      </c>
      <c r="P5073" s="50">
        <f>Cal_051922a!$Q$3</f>
        <v>1.8382409380942635</v>
      </c>
      <c r="Q5073" s="50">
        <f>Cal_051922a!$R$3</f>
        <v>0.56187208580813652</v>
      </c>
      <c r="R5073" s="46">
        <v>189.1</v>
      </c>
      <c r="S5073" s="46">
        <v>117.7</v>
      </c>
      <c r="T5073" s="50">
        <f>AVERAGE(0.681,0.726,0.841,0.711,0.515,0.657)</f>
        <v>0.6885</v>
      </c>
      <c r="U5073" s="79">
        <f t="shared" si="1547"/>
        <v>188.41149999999999</v>
      </c>
      <c r="V5073" s="79">
        <f t="shared" si="1548"/>
        <v>117.0115</v>
      </c>
      <c r="W5073" s="465">
        <f t="shared" si="1549"/>
        <v>1.5168451294246339</v>
      </c>
      <c r="X5073" s="465">
        <f t="shared" si="1550"/>
        <v>0.5668800679785202</v>
      </c>
      <c r="Y5073" s="47">
        <v>20220519</v>
      </c>
      <c r="Z5073" s="837" t="s">
        <v>2150</v>
      </c>
      <c r="AA5073" s="837" t="s">
        <v>2147</v>
      </c>
      <c r="AE5073" s="689" t="s">
        <v>1250</v>
      </c>
      <c r="AF5073" s="130">
        <v>1</v>
      </c>
      <c r="AH5073"/>
    </row>
    <row r="5074" spans="1:35" s="82" customFormat="1" x14ac:dyDescent="0.2">
      <c r="A5074" s="153" t="s">
        <v>1481</v>
      </c>
      <c r="B5074" s="81">
        <v>20220425</v>
      </c>
      <c r="C5074" s="280" t="s">
        <v>493</v>
      </c>
      <c r="D5074" s="126">
        <v>21</v>
      </c>
      <c r="E5074" s="126">
        <v>3</v>
      </c>
      <c r="F5074" s="126"/>
      <c r="G5074" s="126"/>
      <c r="H5074" s="126" t="s">
        <v>10</v>
      </c>
      <c r="I5074" s="126">
        <v>290</v>
      </c>
      <c r="J5074" s="126">
        <v>0</v>
      </c>
      <c r="K5074" s="82">
        <v>5</v>
      </c>
      <c r="L5074" s="156">
        <v>1</v>
      </c>
      <c r="M5074" s="82">
        <v>0</v>
      </c>
      <c r="N5074" s="83">
        <v>1</v>
      </c>
      <c r="O5074" s="82" t="str">
        <f>Cal_051922a!$E$2</f>
        <v>Cal_051922a</v>
      </c>
      <c r="P5074" s="158">
        <f>Cal_051922a!$Q$3</f>
        <v>1.8382409380942635</v>
      </c>
      <c r="Q5074" s="158">
        <f>Cal_051922a!$R$3</f>
        <v>0.56187208580813652</v>
      </c>
      <c r="R5074" s="84">
        <v>118.9</v>
      </c>
      <c r="S5074" s="84">
        <v>75.86</v>
      </c>
      <c r="T5074" s="158">
        <f>AVERAGE(0.811,0.743,0.79,0.606, 0.601,0.446)</f>
        <v>0.66616666666666668</v>
      </c>
      <c r="U5074" s="79">
        <f t="shared" si="1547"/>
        <v>118.23383333333334</v>
      </c>
      <c r="V5074" s="79">
        <f t="shared" si="1548"/>
        <v>75.19383333333333</v>
      </c>
      <c r="W5074" s="465">
        <f t="shared" si="1549"/>
        <v>0.91435594356353311</v>
      </c>
      <c r="X5074" s="465">
        <f t="shared" si="1550"/>
        <v>0.42468581904954228</v>
      </c>
      <c r="Y5074" s="82">
        <v>20220519</v>
      </c>
      <c r="Z5074" s="85" t="s">
        <v>2197</v>
      </c>
      <c r="AA5074" s="82">
        <v>20230712</v>
      </c>
      <c r="AB5074" s="85"/>
      <c r="AE5074" s="691" t="s">
        <v>1250</v>
      </c>
      <c r="AF5074" s="567">
        <v>1</v>
      </c>
      <c r="AG5074" s="567"/>
      <c r="AH5074" s="153" t="s">
        <v>1499</v>
      </c>
      <c r="AI5074" s="155"/>
    </row>
    <row r="5075" spans="1:35" s="82" customFormat="1" x14ac:dyDescent="0.2">
      <c r="A5075" s="153" t="s">
        <v>1481</v>
      </c>
      <c r="B5075" s="81">
        <v>20220425</v>
      </c>
      <c r="C5075" s="280" t="s">
        <v>493</v>
      </c>
      <c r="D5075" s="126">
        <v>21</v>
      </c>
      <c r="E5075" s="126">
        <v>3</v>
      </c>
      <c r="F5075" s="126"/>
      <c r="G5075" s="126"/>
      <c r="H5075" s="126" t="s">
        <v>11</v>
      </c>
      <c r="I5075" s="126">
        <v>290</v>
      </c>
      <c r="J5075" s="126">
        <v>0</v>
      </c>
      <c r="K5075" s="82">
        <v>5</v>
      </c>
      <c r="L5075" s="156">
        <v>1</v>
      </c>
      <c r="M5075" s="82">
        <v>0</v>
      </c>
      <c r="N5075" s="83">
        <v>1</v>
      </c>
      <c r="O5075" s="82" t="str">
        <f>Cal_051922a!$E$2</f>
        <v>Cal_051922a</v>
      </c>
      <c r="P5075" s="158">
        <f>Cal_051922a!$Q$3</f>
        <v>1.8382409380942635</v>
      </c>
      <c r="Q5075" s="158">
        <f>Cal_051922a!$R$3</f>
        <v>0.56187208580813652</v>
      </c>
      <c r="R5075" s="84">
        <v>121.5</v>
      </c>
      <c r="S5075" s="84">
        <v>76.78</v>
      </c>
      <c r="T5075" s="158">
        <f>AVERAGE(0.579,0.458,0.567,0.72,0.677,0.835)</f>
        <v>0.63933333333333331</v>
      </c>
      <c r="U5075" s="79">
        <f t="shared" si="1547"/>
        <v>120.86066666666666</v>
      </c>
      <c r="V5075" s="79">
        <f t="shared" si="1548"/>
        <v>76.140666666666661</v>
      </c>
      <c r="W5075" s="465">
        <f t="shared" si="1549"/>
        <v>0.95004641719705385</v>
      </c>
      <c r="X5075" s="465">
        <f t="shared" si="1550"/>
        <v>0.40585642722770593</v>
      </c>
      <c r="Y5075" s="82">
        <v>20220519</v>
      </c>
      <c r="Z5075" s="85" t="s">
        <v>2145</v>
      </c>
      <c r="AA5075" s="85" t="s">
        <v>2143</v>
      </c>
      <c r="AB5075" s="85"/>
      <c r="AE5075" s="691" t="s">
        <v>1250</v>
      </c>
      <c r="AF5075" s="567">
        <v>1</v>
      </c>
      <c r="AG5075" s="567"/>
      <c r="AH5075" s="153" t="s">
        <v>1500</v>
      </c>
      <c r="AI5075" s="155"/>
    </row>
    <row r="5076" spans="1:35" s="82" customFormat="1" x14ac:dyDescent="0.2">
      <c r="A5076" s="153" t="s">
        <v>1481</v>
      </c>
      <c r="B5076" s="81">
        <v>20220425</v>
      </c>
      <c r="C5076" s="280" t="s">
        <v>493</v>
      </c>
      <c r="D5076" s="126">
        <v>21</v>
      </c>
      <c r="E5076" s="126">
        <v>6</v>
      </c>
      <c r="F5076" s="126"/>
      <c r="G5076" s="126"/>
      <c r="H5076" s="126" t="s">
        <v>10</v>
      </c>
      <c r="I5076" s="126">
        <v>290</v>
      </c>
      <c r="J5076" s="126">
        <v>0</v>
      </c>
      <c r="K5076" s="82">
        <v>10</v>
      </c>
      <c r="L5076" s="156">
        <v>1</v>
      </c>
      <c r="M5076" s="82">
        <v>0</v>
      </c>
      <c r="N5076" s="83">
        <v>1</v>
      </c>
      <c r="O5076" s="82" t="str">
        <f>Cal_051922a!$E$2</f>
        <v>Cal_051922a</v>
      </c>
      <c r="P5076" s="158">
        <f>Cal_051922a!$Q$3</f>
        <v>1.8382409380942635</v>
      </c>
      <c r="Q5076" s="158">
        <f>Cal_051922a!$R$3</f>
        <v>0.56187208580813652</v>
      </c>
      <c r="R5076" s="84">
        <v>203.9</v>
      </c>
      <c r="S5076" s="84">
        <v>129.30000000000001</v>
      </c>
      <c r="T5076" s="158">
        <f>AVERAGE(0.811,0.743,0.79,0.606, 0.601,0.446)</f>
        <v>0.66616666666666668</v>
      </c>
      <c r="U5076" s="79">
        <f t="shared" si="1547"/>
        <v>203.23383333333334</v>
      </c>
      <c r="V5076" s="79">
        <f t="shared" si="1548"/>
        <v>128.63383333333334</v>
      </c>
      <c r="W5076" s="465">
        <f t="shared" si="1549"/>
        <v>3.1696539679293476</v>
      </c>
      <c r="X5076" s="465">
        <f t="shared" si="1550"/>
        <v>1.4117343529660249</v>
      </c>
      <c r="Y5076" s="82">
        <v>20220519</v>
      </c>
      <c r="Z5076" s="85" t="s">
        <v>2197</v>
      </c>
      <c r="AA5076" s="82">
        <v>20230712</v>
      </c>
      <c r="AB5076" s="85"/>
      <c r="AE5076" s="691" t="s">
        <v>1250</v>
      </c>
      <c r="AF5076" s="567">
        <v>3</v>
      </c>
      <c r="AG5076" s="567"/>
      <c r="AH5076" s="153" t="s">
        <v>2313</v>
      </c>
      <c r="AI5076" s="155" t="s">
        <v>2200</v>
      </c>
    </row>
    <row r="5077" spans="1:35" s="82" customFormat="1" x14ac:dyDescent="0.2">
      <c r="A5077" s="153" t="s">
        <v>1481</v>
      </c>
      <c r="B5077" s="81">
        <v>20220425</v>
      </c>
      <c r="C5077" s="280" t="s">
        <v>493</v>
      </c>
      <c r="D5077" s="126">
        <v>21</v>
      </c>
      <c r="E5077" s="126">
        <v>6</v>
      </c>
      <c r="F5077" s="126"/>
      <c r="G5077" s="126"/>
      <c r="H5077" s="126" t="s">
        <v>11</v>
      </c>
      <c r="I5077" s="126">
        <v>290</v>
      </c>
      <c r="J5077" s="126">
        <v>0</v>
      </c>
      <c r="K5077" s="82">
        <v>10</v>
      </c>
      <c r="L5077" s="156">
        <v>1</v>
      </c>
      <c r="M5077" s="82">
        <v>0</v>
      </c>
      <c r="N5077" s="83">
        <v>1</v>
      </c>
      <c r="O5077" s="82" t="str">
        <f>Cal_051922a!$E$2</f>
        <v>Cal_051922a</v>
      </c>
      <c r="P5077" s="158">
        <f>Cal_051922a!$Q$3</f>
        <v>1.8382409380942635</v>
      </c>
      <c r="Q5077" s="158">
        <f>Cal_051922a!$R$3</f>
        <v>0.56187208580813652</v>
      </c>
      <c r="R5077" s="84">
        <v>167.4</v>
      </c>
      <c r="S5077" s="84">
        <v>104.8</v>
      </c>
      <c r="T5077" s="158">
        <f>AVERAGE(0.811,0.743,0.79,0.606, 0.601,0.446)</f>
        <v>0.66616666666666668</v>
      </c>
      <c r="U5077" s="79">
        <f t="shared" si="1547"/>
        <v>166.73383333333334</v>
      </c>
      <c r="V5077" s="79">
        <f t="shared" si="1548"/>
        <v>104.13383333333333</v>
      </c>
      <c r="W5077" s="465">
        <f t="shared" si="1549"/>
        <v>2.6597900588790506</v>
      </c>
      <c r="X5077" s="465">
        <f t="shared" si="1550"/>
        <v>1.0490127924449151</v>
      </c>
      <c r="Y5077" s="82">
        <v>20220519</v>
      </c>
      <c r="Z5077" s="85" t="s">
        <v>2197</v>
      </c>
      <c r="AA5077" s="82">
        <v>20230712</v>
      </c>
      <c r="AB5077" s="85"/>
      <c r="AE5077" s="691" t="s">
        <v>1250</v>
      </c>
      <c r="AF5077" s="567">
        <v>3</v>
      </c>
      <c r="AG5077" s="567"/>
      <c r="AH5077" s="153" t="s">
        <v>2314</v>
      </c>
      <c r="AI5077" s="155" t="s">
        <v>2200</v>
      </c>
    </row>
    <row r="5078" spans="1:35" s="82" customFormat="1" x14ac:dyDescent="0.2">
      <c r="A5078" s="153" t="s">
        <v>1481</v>
      </c>
      <c r="B5078" s="81">
        <v>20220425</v>
      </c>
      <c r="C5078" s="280" t="s">
        <v>493</v>
      </c>
      <c r="D5078" s="126">
        <v>21</v>
      </c>
      <c r="E5078" s="126">
        <v>8</v>
      </c>
      <c r="F5078" s="126"/>
      <c r="G5078" s="126"/>
      <c r="H5078" s="126" t="s">
        <v>10</v>
      </c>
      <c r="I5078" s="126">
        <v>290</v>
      </c>
      <c r="J5078" s="126">
        <v>0</v>
      </c>
      <c r="N5078" s="83"/>
      <c r="P5078" s="158"/>
      <c r="Q5078" s="158"/>
      <c r="R5078" s="84"/>
      <c r="S5078" s="84"/>
      <c r="T5078" s="158"/>
      <c r="U5078" s="79" t="e">
        <f t="shared" si="1547"/>
        <v>#DIV/0!</v>
      </c>
      <c r="V5078" s="79" t="e">
        <f t="shared" si="1548"/>
        <v>#DIV/0!</v>
      </c>
      <c r="W5078" s="465" t="e">
        <f t="shared" si="1549"/>
        <v>#DIV/0!</v>
      </c>
      <c r="X5078" s="465" t="e">
        <f t="shared" si="1550"/>
        <v>#DIV/0!</v>
      </c>
      <c r="Z5078" s="85"/>
      <c r="AB5078" s="85"/>
      <c r="AE5078" s="689"/>
      <c r="AF5078" s="567"/>
      <c r="AG5078" s="567"/>
      <c r="AH5078" s="155"/>
      <c r="AI5078" s="155"/>
    </row>
    <row r="5079" spans="1:35" s="82" customFormat="1" x14ac:dyDescent="0.2">
      <c r="A5079" s="153" t="s">
        <v>1481</v>
      </c>
      <c r="B5079" s="81">
        <v>20220425</v>
      </c>
      <c r="C5079" s="280" t="s">
        <v>493</v>
      </c>
      <c r="D5079" s="126">
        <v>21</v>
      </c>
      <c r="E5079" s="126">
        <v>8</v>
      </c>
      <c r="F5079" s="126"/>
      <c r="G5079" s="126"/>
      <c r="H5079" s="126" t="s">
        <v>11</v>
      </c>
      <c r="I5079" s="126">
        <v>290</v>
      </c>
      <c r="J5079" s="126">
        <v>0</v>
      </c>
      <c r="K5079" s="82">
        <v>10</v>
      </c>
      <c r="L5079" s="156">
        <v>1</v>
      </c>
      <c r="M5079" s="82">
        <v>0</v>
      </c>
      <c r="N5079" s="83">
        <v>1</v>
      </c>
      <c r="O5079" s="82" t="str">
        <f>Cal_051922a!$E$2</f>
        <v>Cal_051922a</v>
      </c>
      <c r="P5079" s="158">
        <f>Cal_051922a!$Q$3</f>
        <v>1.8382409380942635</v>
      </c>
      <c r="Q5079" s="158">
        <f>Cal_051922a!$R$3</f>
        <v>0.56187208580813652</v>
      </c>
      <c r="R5079" s="84">
        <v>207.8</v>
      </c>
      <c r="S5079" s="84">
        <v>128.80000000000001</v>
      </c>
      <c r="T5079" s="158">
        <f>AVERAGE(0.681,0.726,0.841,0.711,0.515,0.657)</f>
        <v>0.6885</v>
      </c>
      <c r="U5079" s="79">
        <f t="shared" si="1547"/>
        <v>207.11150000000001</v>
      </c>
      <c r="V5079" s="79">
        <f t="shared" si="1548"/>
        <v>128.11150000000001</v>
      </c>
      <c r="W5079" s="465">
        <f t="shared" si="1549"/>
        <v>3.3566040679144566</v>
      </c>
      <c r="X5079" s="465">
        <f t="shared" si="1550"/>
        <v>1.2061809682078761</v>
      </c>
      <c r="Y5079" s="82">
        <v>20220519</v>
      </c>
      <c r="Z5079" s="85" t="s">
        <v>2150</v>
      </c>
      <c r="AA5079" s="85" t="s">
        <v>2147</v>
      </c>
      <c r="AB5079" s="85"/>
      <c r="AE5079" s="691" t="s">
        <v>1250</v>
      </c>
      <c r="AF5079" s="567">
        <v>1</v>
      </c>
      <c r="AG5079" s="567"/>
      <c r="AH5079" s="155"/>
      <c r="AI5079" s="155"/>
    </row>
    <row r="5080" spans="1:35" s="82" customFormat="1" x14ac:dyDescent="0.2">
      <c r="A5080" s="153" t="s">
        <v>1481</v>
      </c>
      <c r="B5080" s="81">
        <v>20220425</v>
      </c>
      <c r="C5080" s="280" t="s">
        <v>493</v>
      </c>
      <c r="D5080" s="126">
        <v>21</v>
      </c>
      <c r="E5080" s="126">
        <v>9</v>
      </c>
      <c r="F5080" s="126"/>
      <c r="G5080" s="126"/>
      <c r="H5080" s="126" t="s">
        <v>10</v>
      </c>
      <c r="I5080" s="126">
        <v>290</v>
      </c>
      <c r="J5080" s="126">
        <v>0</v>
      </c>
      <c r="K5080" s="82">
        <v>10</v>
      </c>
      <c r="L5080" s="156">
        <v>1</v>
      </c>
      <c r="M5080" s="82">
        <v>0</v>
      </c>
      <c r="N5080" s="83">
        <v>1</v>
      </c>
      <c r="O5080" s="82" t="str">
        <f>Cal_051922a!$E$2</f>
        <v>Cal_051922a</v>
      </c>
      <c r="P5080" s="158">
        <f>Cal_051922a!$Q$3</f>
        <v>1.8382409380942635</v>
      </c>
      <c r="Q5080" s="158">
        <f>Cal_051922a!$R$3</f>
        <v>0.56187208580813652</v>
      </c>
      <c r="R5080" s="84">
        <v>142.30000000000001</v>
      </c>
      <c r="S5080" s="84">
        <v>89.44</v>
      </c>
      <c r="T5080" s="158">
        <f>AVERAGE(0.811,0.743,0.79,0.606, 0.601,0.446)</f>
        <v>0.66616666666666668</v>
      </c>
      <c r="U5080" s="79">
        <f t="shared" si="1547"/>
        <v>141.63383333333334</v>
      </c>
      <c r="V5080" s="79">
        <f t="shared" si="1548"/>
        <v>88.773833333333329</v>
      </c>
      <c r="W5080" s="465">
        <f t="shared" si="1549"/>
        <v>2.2459505193665597</v>
      </c>
      <c r="X5080" s="465">
        <f t="shared" si="1550"/>
        <v>0.91579466613631244</v>
      </c>
      <c r="Y5080" s="82">
        <v>20220519</v>
      </c>
      <c r="Z5080" s="85" t="s">
        <v>2197</v>
      </c>
      <c r="AA5080" s="82">
        <v>20230712</v>
      </c>
      <c r="AB5080" s="85"/>
      <c r="AE5080" s="691" t="s">
        <v>1250</v>
      </c>
      <c r="AF5080" s="567">
        <v>1</v>
      </c>
      <c r="AG5080" s="567"/>
      <c r="AH5080" s="153" t="s">
        <v>1501</v>
      </c>
      <c r="AI5080" s="155" t="s">
        <v>2199</v>
      </c>
    </row>
    <row r="5081" spans="1:35" s="82" customFormat="1" x14ac:dyDescent="0.2">
      <c r="A5081" s="153" t="s">
        <v>1481</v>
      </c>
      <c r="B5081" s="81">
        <v>20220425</v>
      </c>
      <c r="C5081" s="280" t="s">
        <v>493</v>
      </c>
      <c r="D5081" s="126">
        <v>21</v>
      </c>
      <c r="E5081" s="126">
        <v>9</v>
      </c>
      <c r="F5081" s="126"/>
      <c r="G5081" s="126"/>
      <c r="H5081" s="126" t="s">
        <v>11</v>
      </c>
      <c r="I5081" s="126">
        <v>290</v>
      </c>
      <c r="J5081" s="126">
        <v>0</v>
      </c>
      <c r="K5081" s="82">
        <v>10</v>
      </c>
      <c r="L5081" s="156">
        <v>1</v>
      </c>
      <c r="M5081" s="82">
        <v>0</v>
      </c>
      <c r="N5081" s="83">
        <v>1</v>
      </c>
      <c r="O5081" s="82" t="str">
        <f>Cal_051922a!$E$2</f>
        <v>Cal_051922a</v>
      </c>
      <c r="P5081" s="158">
        <f>Cal_051922a!$Q$3</f>
        <v>1.8382409380942635</v>
      </c>
      <c r="Q5081" s="158">
        <f>Cal_051922a!$R$3</f>
        <v>0.56187208580813652</v>
      </c>
      <c r="R5081" s="84">
        <v>145.5</v>
      </c>
      <c r="S5081" s="84">
        <v>92.05</v>
      </c>
      <c r="T5081" s="158">
        <f>AVERAGE(0.697,0.757,0.765,0.891,0.523,0.662)</f>
        <v>0.71583333333333332</v>
      </c>
      <c r="U5081" s="79">
        <f t="shared" si="1547"/>
        <v>144.78416666666666</v>
      </c>
      <c r="V5081" s="79">
        <f t="shared" si="1548"/>
        <v>91.334166666666661</v>
      </c>
      <c r="W5081" s="465">
        <f t="shared" si="1549"/>
        <v>2.2710188282281991</v>
      </c>
      <c r="X5081" s="465">
        <f t="shared" si="1550"/>
        <v>0.98191450682267323</v>
      </c>
      <c r="Y5081" s="82">
        <v>20220519</v>
      </c>
      <c r="Z5081" s="85" t="s">
        <v>2155</v>
      </c>
      <c r="AA5081" s="85" t="s">
        <v>2153</v>
      </c>
      <c r="AB5081" s="85"/>
      <c r="AE5081" s="691" t="s">
        <v>1250</v>
      </c>
      <c r="AF5081" s="567">
        <v>1</v>
      </c>
      <c r="AG5081" s="567"/>
      <c r="AH5081" s="153" t="s">
        <v>1502</v>
      </c>
      <c r="AI5081" s="155"/>
    </row>
    <row r="5082" spans="1:35" x14ac:dyDescent="0.2">
      <c r="A5082" s="152" t="s">
        <v>1481</v>
      </c>
      <c r="B5082" s="45">
        <v>20220425</v>
      </c>
      <c r="C5082" s="142" t="s">
        <v>67</v>
      </c>
      <c r="D5082" s="107">
        <v>22</v>
      </c>
      <c r="E5082" s="107">
        <v>2</v>
      </c>
      <c r="H5082" s="107" t="s">
        <v>10</v>
      </c>
      <c r="I5082" s="107">
        <v>290</v>
      </c>
      <c r="J5082" s="107">
        <v>0</v>
      </c>
      <c r="K5082" s="43">
        <v>5</v>
      </c>
      <c r="L5082" s="111">
        <v>1</v>
      </c>
      <c r="M5082" s="43">
        <v>0</v>
      </c>
      <c r="N5082" s="49">
        <v>1</v>
      </c>
      <c r="O5082" s="43" t="str">
        <f>Cal_051922a!$E$2</f>
        <v>Cal_051922a</v>
      </c>
      <c r="P5082" s="50">
        <f>Cal_051922a!$Q$3</f>
        <v>1.8382409380942635</v>
      </c>
      <c r="Q5082" s="50">
        <f>Cal_051922a!$R$3</f>
        <v>0.56187208580813652</v>
      </c>
      <c r="R5082" s="46">
        <v>43.32</v>
      </c>
      <c r="S5082" s="46">
        <v>33.14</v>
      </c>
      <c r="T5082" s="178">
        <f>AVERAGE(0.811,0.743,0.79,0.606, 0.601,0.446)</f>
        <v>0.66616666666666668</v>
      </c>
      <c r="U5082" s="79">
        <f t="shared" si="1547"/>
        <v>42.653833333333331</v>
      </c>
      <c r="V5082" s="79">
        <f t="shared" si="1548"/>
        <v>32.473833333333332</v>
      </c>
      <c r="W5082" s="465">
        <f t="shared" si="1549"/>
        <v>0.21626727475550109</v>
      </c>
      <c r="X5082" s="465">
        <f t="shared" si="1550"/>
        <v>0.36202242132511603</v>
      </c>
      <c r="Y5082" s="47">
        <v>20220519</v>
      </c>
      <c r="Z5082" s="837" t="s">
        <v>2197</v>
      </c>
      <c r="AA5082" s="47">
        <v>20230712</v>
      </c>
      <c r="AE5082" s="689" t="s">
        <v>1250</v>
      </c>
      <c r="AF5082" s="130">
        <v>1</v>
      </c>
      <c r="AH5082" s="869" t="s">
        <v>2198</v>
      </c>
      <c r="AI5082" t="s">
        <v>2201</v>
      </c>
    </row>
    <row r="5083" spans="1:35" x14ac:dyDescent="0.2">
      <c r="A5083" s="152" t="s">
        <v>1481</v>
      </c>
      <c r="B5083" s="45">
        <v>20220425</v>
      </c>
      <c r="C5083" s="142" t="s">
        <v>67</v>
      </c>
      <c r="D5083" s="107">
        <v>22</v>
      </c>
      <c r="E5083" s="107">
        <v>2</v>
      </c>
      <c r="H5083" s="107" t="s">
        <v>11</v>
      </c>
      <c r="I5083" s="107">
        <v>290</v>
      </c>
      <c r="J5083" s="107">
        <v>0</v>
      </c>
      <c r="K5083" s="43">
        <v>5</v>
      </c>
      <c r="L5083" s="111">
        <v>1</v>
      </c>
      <c r="M5083" s="43">
        <v>0</v>
      </c>
      <c r="N5083" s="49">
        <v>1</v>
      </c>
      <c r="O5083" s="43" t="str">
        <f>Cal_051922a!$E$2</f>
        <v>Cal_051922a</v>
      </c>
      <c r="P5083" s="50">
        <f>Cal_051922a!$Q$3</f>
        <v>1.8382409380942635</v>
      </c>
      <c r="Q5083" s="50">
        <f>Cal_051922a!$R$3</f>
        <v>0.56187208580813652</v>
      </c>
      <c r="R5083" s="46">
        <v>44.03</v>
      </c>
      <c r="S5083" s="46">
        <v>32.58</v>
      </c>
      <c r="T5083" s="50">
        <f>AVERAGE(0.681,0.726,0.841,0.711,0.515,0.657)</f>
        <v>0.6885</v>
      </c>
      <c r="U5083" s="79">
        <f t="shared" si="1547"/>
        <v>43.341500000000003</v>
      </c>
      <c r="V5083" s="79">
        <f t="shared" si="1548"/>
        <v>31.891499999999997</v>
      </c>
      <c r="W5083" s="465">
        <f t="shared" si="1549"/>
        <v>0.24324757327607946</v>
      </c>
      <c r="X5083" s="465">
        <f t="shared" si="1550"/>
        <v>0.32467200841446109</v>
      </c>
      <c r="Y5083" s="47">
        <v>20220519</v>
      </c>
      <c r="Z5083" s="837" t="s">
        <v>2150</v>
      </c>
      <c r="AA5083" s="837" t="s">
        <v>2147</v>
      </c>
      <c r="AE5083" s="689" t="s">
        <v>1250</v>
      </c>
      <c r="AF5083" s="130">
        <v>1</v>
      </c>
      <c r="AH5083"/>
      <c r="AI5083" t="s">
        <v>2151</v>
      </c>
    </row>
    <row r="5084" spans="1:35" x14ac:dyDescent="0.2">
      <c r="A5084" s="152" t="s">
        <v>1481</v>
      </c>
      <c r="B5084" s="45">
        <v>20220425</v>
      </c>
      <c r="C5084" s="142" t="s">
        <v>67</v>
      </c>
      <c r="D5084" s="107">
        <v>22</v>
      </c>
      <c r="E5084" s="107">
        <v>3</v>
      </c>
      <c r="H5084" s="107" t="s">
        <v>10</v>
      </c>
      <c r="I5084" s="107">
        <v>290</v>
      </c>
      <c r="J5084" s="107">
        <v>0</v>
      </c>
      <c r="K5084" s="43">
        <v>5</v>
      </c>
      <c r="L5084" s="111">
        <v>1</v>
      </c>
      <c r="M5084" s="43">
        <v>0</v>
      </c>
      <c r="N5084" s="49">
        <v>1</v>
      </c>
      <c r="O5084" s="43" t="str">
        <f>Cal_051922a!$E$2</f>
        <v>Cal_051922a</v>
      </c>
      <c r="P5084" s="50">
        <f>Cal_051922a!$Q$3</f>
        <v>1.8382409380942635</v>
      </c>
      <c r="Q5084" s="50">
        <f>Cal_051922a!$R$3</f>
        <v>0.56187208580813652</v>
      </c>
      <c r="R5084" s="46">
        <v>119.4</v>
      </c>
      <c r="S5084" s="46">
        <v>74.84</v>
      </c>
      <c r="T5084" s="178">
        <f>AVERAGE(0.811,0.743,0.79,0.606, 0.601,0.446)</f>
        <v>0.66616666666666668</v>
      </c>
      <c r="U5084" s="79">
        <f t="shared" si="1547"/>
        <v>118.73383333333334</v>
      </c>
      <c r="V5084" s="79">
        <f t="shared" si="1548"/>
        <v>74.173833333333334</v>
      </c>
      <c r="W5084" s="465">
        <f t="shared" si="1549"/>
        <v>0.94664732447005173</v>
      </c>
      <c r="X5084" s="465">
        <f t="shared" si="1550"/>
        <v>0.37423041408255736</v>
      </c>
      <c r="Y5084" s="47">
        <v>20220519</v>
      </c>
      <c r="Z5084" s="837" t="s">
        <v>2197</v>
      </c>
      <c r="AA5084" s="47">
        <v>20230712</v>
      </c>
      <c r="AE5084" s="689" t="s">
        <v>1250</v>
      </c>
      <c r="AF5084" s="130">
        <v>1</v>
      </c>
      <c r="AH5084"/>
      <c r="AI5084" t="s">
        <v>2199</v>
      </c>
    </row>
    <row r="5085" spans="1:35" x14ac:dyDescent="0.2">
      <c r="A5085" s="152" t="s">
        <v>1481</v>
      </c>
      <c r="B5085" s="45">
        <v>20220425</v>
      </c>
      <c r="C5085" s="142" t="s">
        <v>67</v>
      </c>
      <c r="D5085" s="107">
        <v>22</v>
      </c>
      <c r="E5085" s="107">
        <v>3</v>
      </c>
      <c r="H5085" s="107" t="s">
        <v>11</v>
      </c>
      <c r="I5085" s="107">
        <v>290</v>
      </c>
      <c r="J5085" s="107">
        <v>0</v>
      </c>
      <c r="K5085" s="43">
        <v>5</v>
      </c>
      <c r="L5085" s="111">
        <v>1</v>
      </c>
      <c r="M5085" s="43">
        <v>0</v>
      </c>
      <c r="N5085" s="49">
        <v>1</v>
      </c>
      <c r="O5085" s="43" t="str">
        <f>Cal_051922a!$E$2</f>
        <v>Cal_051922a</v>
      </c>
      <c r="P5085" s="50">
        <f>Cal_051922a!$Q$3</f>
        <v>1.8382409380942635</v>
      </c>
      <c r="Q5085" s="50">
        <f>Cal_051922a!$R$3</f>
        <v>0.56187208580813652</v>
      </c>
      <c r="R5085" s="46">
        <v>101.1</v>
      </c>
      <c r="S5085" s="46">
        <v>63.95</v>
      </c>
      <c r="T5085" s="50">
        <f>AVERAGE(0.681,0.726,0.841,0.711,0.515,0.657)</f>
        <v>0.6885</v>
      </c>
      <c r="U5085" s="79">
        <f t="shared" si="1547"/>
        <v>100.41149999999999</v>
      </c>
      <c r="V5085" s="79">
        <f t="shared" si="1548"/>
        <v>63.261500000000005</v>
      </c>
      <c r="W5085" s="465">
        <f t="shared" si="1549"/>
        <v>0.78922684255077225</v>
      </c>
      <c r="X5085" s="465">
        <f t="shared" si="1550"/>
        <v>0.33732551833272773</v>
      </c>
      <c r="Y5085" s="47">
        <v>20220519</v>
      </c>
      <c r="Z5085" s="837" t="s">
        <v>2150</v>
      </c>
      <c r="AA5085" s="837" t="s">
        <v>2147</v>
      </c>
      <c r="AE5085" s="689" t="s">
        <v>1250</v>
      </c>
      <c r="AF5085" s="130">
        <v>1</v>
      </c>
      <c r="AH5085"/>
    </row>
    <row r="5086" spans="1:35" x14ac:dyDescent="0.2">
      <c r="A5086" s="152" t="s">
        <v>1481</v>
      </c>
      <c r="B5086" s="45">
        <v>20220425</v>
      </c>
      <c r="C5086" s="142" t="s">
        <v>67</v>
      </c>
      <c r="D5086" s="107">
        <v>22</v>
      </c>
      <c r="E5086" s="107">
        <v>6</v>
      </c>
      <c r="H5086" s="107" t="s">
        <v>10</v>
      </c>
      <c r="I5086" s="107">
        <v>290</v>
      </c>
      <c r="J5086" s="107">
        <v>0</v>
      </c>
      <c r="K5086" s="43">
        <v>5</v>
      </c>
      <c r="L5086" s="111">
        <v>1</v>
      </c>
      <c r="M5086" s="43">
        <v>0</v>
      </c>
      <c r="N5086" s="49">
        <v>1</v>
      </c>
      <c r="O5086" s="43" t="str">
        <f>Cal_051922a!$E$2</f>
        <v>Cal_051922a</v>
      </c>
      <c r="P5086" s="50">
        <f>Cal_051922a!$Q$3</f>
        <v>1.8382409380942635</v>
      </c>
      <c r="Q5086" s="50">
        <f>Cal_051922a!$R$3</f>
        <v>0.56187208580813652</v>
      </c>
      <c r="R5086" s="46">
        <v>160.80000000000001</v>
      </c>
      <c r="S5086" s="46">
        <v>102.3</v>
      </c>
      <c r="T5086" s="178">
        <f>AVERAGE(0.811,0.743,0.79,0.606, 0.601,0.446)</f>
        <v>0.66616666666666668</v>
      </c>
      <c r="U5086" s="79">
        <f t="shared" si="1547"/>
        <v>160.13383333333334</v>
      </c>
      <c r="V5086" s="79">
        <f t="shared" si="1548"/>
        <v>101.63383333333333</v>
      </c>
      <c r="W5086" s="465">
        <f t="shared" si="1549"/>
        <v>1.2427932783100999</v>
      </c>
      <c r="X5086" s="465">
        <f t="shared" si="1550"/>
        <v>0.56708848053701577</v>
      </c>
      <c r="Y5086" s="47">
        <v>20220519</v>
      </c>
      <c r="Z5086" s="837" t="s">
        <v>2197</v>
      </c>
      <c r="AA5086" s="47">
        <v>20230712</v>
      </c>
      <c r="AE5086" s="689" t="s">
        <v>1250</v>
      </c>
      <c r="AF5086" s="130">
        <v>1</v>
      </c>
      <c r="AH5086"/>
      <c r="AI5086" t="s">
        <v>2199</v>
      </c>
    </row>
    <row r="5087" spans="1:35" x14ac:dyDescent="0.2">
      <c r="A5087" s="152" t="s">
        <v>1481</v>
      </c>
      <c r="B5087" s="45">
        <v>20220425</v>
      </c>
      <c r="C5087" s="142" t="s">
        <v>67</v>
      </c>
      <c r="D5087" s="107">
        <v>22</v>
      </c>
      <c r="E5087" s="107">
        <v>6</v>
      </c>
      <c r="H5087" s="107" t="s">
        <v>11</v>
      </c>
      <c r="I5087" s="107">
        <v>290</v>
      </c>
      <c r="J5087" s="107">
        <v>0</v>
      </c>
      <c r="K5087" s="43">
        <v>5</v>
      </c>
      <c r="L5087" s="111">
        <v>1</v>
      </c>
      <c r="M5087" s="43">
        <v>0</v>
      </c>
      <c r="N5087" s="49">
        <v>1</v>
      </c>
      <c r="O5087" s="43" t="str">
        <f>Cal_051922a!$E$2</f>
        <v>Cal_051922a</v>
      </c>
      <c r="P5087" s="50">
        <f>Cal_051922a!$Q$3</f>
        <v>1.8382409380942635</v>
      </c>
      <c r="Q5087" s="50">
        <f>Cal_051922a!$R$3</f>
        <v>0.56187208580813652</v>
      </c>
      <c r="R5087" s="46">
        <v>172.7</v>
      </c>
      <c r="S5087" s="46">
        <v>107.2</v>
      </c>
      <c r="T5087" s="50">
        <f>AVERAGE(0.697,0.757,0.765,0.891,0.523,0.662)</f>
        <v>0.71583333333333332</v>
      </c>
      <c r="U5087" s="79">
        <f t="shared" si="1547"/>
        <v>171.98416666666665</v>
      </c>
      <c r="V5087" s="79">
        <f t="shared" si="1548"/>
        <v>106.48416666666667</v>
      </c>
      <c r="W5087" s="465">
        <f t="shared" si="1549"/>
        <v>1.3915035851164357</v>
      </c>
      <c r="X5087" s="465">
        <f t="shared" si="1550"/>
        <v>0.50475226330709799</v>
      </c>
      <c r="Y5087" s="47">
        <v>20220519</v>
      </c>
      <c r="Z5087" s="837" t="s">
        <v>2155</v>
      </c>
      <c r="AA5087" s="837" t="s">
        <v>2153</v>
      </c>
      <c r="AE5087" s="689" t="s">
        <v>1250</v>
      </c>
      <c r="AF5087" s="130">
        <v>1</v>
      </c>
      <c r="AH5087"/>
    </row>
    <row r="5088" spans="1:35" x14ac:dyDescent="0.2">
      <c r="A5088" s="152" t="s">
        <v>1481</v>
      </c>
      <c r="B5088" s="45">
        <v>20220425</v>
      </c>
      <c r="C5088" s="142" t="s">
        <v>67</v>
      </c>
      <c r="D5088" s="107">
        <v>22</v>
      </c>
      <c r="E5088" s="107">
        <v>8</v>
      </c>
      <c r="H5088" s="107" t="s">
        <v>10</v>
      </c>
      <c r="I5088" s="107">
        <v>290</v>
      </c>
      <c r="J5088" s="107">
        <v>0</v>
      </c>
      <c r="K5088" s="43">
        <v>5</v>
      </c>
      <c r="L5088" s="111">
        <v>1</v>
      </c>
      <c r="M5088" s="43">
        <v>0</v>
      </c>
      <c r="N5088" s="49">
        <v>1</v>
      </c>
      <c r="O5088" s="43" t="str">
        <f>Cal_051922a!$E$2</f>
        <v>Cal_051922a</v>
      </c>
      <c r="P5088" s="50">
        <f>Cal_051922a!$Q$3</f>
        <v>1.8382409380942635</v>
      </c>
      <c r="Q5088" s="50">
        <f>Cal_051922a!$R$3</f>
        <v>0.56187208580813652</v>
      </c>
      <c r="R5088" s="46">
        <v>230</v>
      </c>
      <c r="S5088" s="46">
        <v>143.19999999999999</v>
      </c>
      <c r="T5088" s="50">
        <f>AVERAGE(0.681,0.726,0.841,0.711,0.515,0.657)</f>
        <v>0.6885</v>
      </c>
      <c r="U5088" s="79">
        <f t="shared" si="1547"/>
        <v>229.3115</v>
      </c>
      <c r="V5088" s="79">
        <f t="shared" si="1548"/>
        <v>142.51149999999998</v>
      </c>
      <c r="W5088" s="465">
        <f t="shared" si="1549"/>
        <v>1.844007804398575</v>
      </c>
      <c r="X5088" s="465">
        <f t="shared" si="1550"/>
        <v>0.69381799451622872</v>
      </c>
      <c r="Y5088" s="47">
        <v>20220519</v>
      </c>
      <c r="Z5088" s="837" t="s">
        <v>2150</v>
      </c>
      <c r="AA5088" s="837" t="s">
        <v>2147</v>
      </c>
      <c r="AE5088" s="689" t="s">
        <v>1250</v>
      </c>
      <c r="AF5088" s="130">
        <v>1</v>
      </c>
      <c r="AH5088"/>
    </row>
    <row r="5089" spans="1:35" x14ac:dyDescent="0.2">
      <c r="A5089" s="152" t="s">
        <v>1481</v>
      </c>
      <c r="B5089" s="45">
        <v>20220425</v>
      </c>
      <c r="C5089" s="142" t="s">
        <v>67</v>
      </c>
      <c r="D5089" s="107">
        <v>22</v>
      </c>
      <c r="E5089" s="107">
        <v>8</v>
      </c>
      <c r="H5089" s="107" t="s">
        <v>11</v>
      </c>
      <c r="I5089" s="107">
        <v>290</v>
      </c>
      <c r="J5089" s="107">
        <v>0</v>
      </c>
      <c r="K5089" s="43">
        <v>5</v>
      </c>
      <c r="L5089" s="111">
        <v>1</v>
      </c>
      <c r="M5089" s="43">
        <v>0</v>
      </c>
      <c r="N5089" s="49">
        <v>1</v>
      </c>
      <c r="O5089" s="43" t="str">
        <f>Cal_051922a!$E$2</f>
        <v>Cal_051922a</v>
      </c>
      <c r="P5089" s="50">
        <f>Cal_051922a!$Q$3</f>
        <v>1.8382409380942635</v>
      </c>
      <c r="Q5089" s="50">
        <f>Cal_051922a!$R$3</f>
        <v>0.56187208580813652</v>
      </c>
      <c r="R5089" s="46">
        <v>225.7</v>
      </c>
      <c r="S5089" s="46">
        <v>140.5</v>
      </c>
      <c r="T5089" s="50">
        <f>AVERAGE(0.681,0.726,0.841,0.711,0.515,0.657)</f>
        <v>0.6885</v>
      </c>
      <c r="U5089" s="79">
        <f t="shared" si="1547"/>
        <v>225.01149999999998</v>
      </c>
      <c r="V5089" s="79">
        <f t="shared" si="1548"/>
        <v>139.8115</v>
      </c>
      <c r="W5089" s="465">
        <f t="shared" si="1549"/>
        <v>1.810016877128555</v>
      </c>
      <c r="X5089" s="465">
        <f t="shared" si="1550"/>
        <v>0.67972768162619224</v>
      </c>
      <c r="Y5089" s="47">
        <v>20220519</v>
      </c>
      <c r="Z5089" s="837" t="s">
        <v>2150</v>
      </c>
      <c r="AA5089" s="837" t="s">
        <v>2147</v>
      </c>
      <c r="AE5089" s="689" t="s">
        <v>1250</v>
      </c>
      <c r="AF5089" s="130">
        <v>1</v>
      </c>
      <c r="AH5089"/>
    </row>
    <row r="5090" spans="1:35" x14ac:dyDescent="0.2">
      <c r="A5090" s="152" t="s">
        <v>1481</v>
      </c>
      <c r="B5090" s="45">
        <v>20220425</v>
      </c>
      <c r="C5090" s="142" t="s">
        <v>67</v>
      </c>
      <c r="D5090" s="107">
        <v>22</v>
      </c>
      <c r="E5090" s="107">
        <v>11</v>
      </c>
      <c r="H5090" s="107" t="s">
        <v>10</v>
      </c>
      <c r="I5090" s="107">
        <v>290</v>
      </c>
      <c r="J5090" s="107">
        <v>0</v>
      </c>
      <c r="K5090" s="43">
        <v>10</v>
      </c>
      <c r="L5090" s="111">
        <v>1</v>
      </c>
      <c r="M5090" s="43">
        <v>0</v>
      </c>
      <c r="N5090" s="49">
        <v>1</v>
      </c>
      <c r="O5090" s="43" t="str">
        <f>Cal_051922a!$E$2</f>
        <v>Cal_051922a</v>
      </c>
      <c r="P5090" s="50">
        <f>Cal_051922a!$Q$3</f>
        <v>1.8382409380942635</v>
      </c>
      <c r="Q5090" s="50">
        <f>Cal_051922a!$R$3</f>
        <v>0.56187208580813652</v>
      </c>
      <c r="R5090" s="46">
        <v>128.80000000000001</v>
      </c>
      <c r="S5090" s="46">
        <v>79.95</v>
      </c>
      <c r="T5090" s="50">
        <f>AVERAGE(0.579,0.458,0.567,0.72,0.677,0.835)</f>
        <v>0.63933333333333331</v>
      </c>
      <c r="U5090" s="79">
        <f t="shared" si="1547"/>
        <v>128.16066666666669</v>
      </c>
      <c r="V5090" s="79">
        <f t="shared" si="1548"/>
        <v>79.310666666666663</v>
      </c>
      <c r="W5090" s="465">
        <f t="shared" si="1549"/>
        <v>2.0755709964255855</v>
      </c>
      <c r="X5090" s="465">
        <f t="shared" si="1550"/>
        <v>0.74913656746643786</v>
      </c>
      <c r="Y5090" s="47">
        <v>20220519</v>
      </c>
      <c r="Z5090" s="837" t="s">
        <v>2145</v>
      </c>
      <c r="AA5090" s="837" t="s">
        <v>2143</v>
      </c>
      <c r="AE5090" s="689" t="s">
        <v>1250</v>
      </c>
      <c r="AF5090" s="130">
        <v>1</v>
      </c>
      <c r="AH5090"/>
    </row>
    <row r="5091" spans="1:35" x14ac:dyDescent="0.2">
      <c r="A5091" s="152" t="s">
        <v>1481</v>
      </c>
      <c r="B5091" s="45">
        <v>20220425</v>
      </c>
      <c r="C5091" s="142" t="s">
        <v>67</v>
      </c>
      <c r="D5091" s="107">
        <v>22</v>
      </c>
      <c r="E5091" s="107">
        <v>11</v>
      </c>
      <c r="H5091" s="107" t="s">
        <v>11</v>
      </c>
      <c r="I5091" s="107">
        <v>290</v>
      </c>
      <c r="J5091" s="107">
        <v>0</v>
      </c>
      <c r="T5091" s="50"/>
      <c r="U5091" s="79" t="e">
        <f t="shared" si="1547"/>
        <v>#DIV/0!</v>
      </c>
      <c r="V5091" s="79" t="e">
        <f t="shared" si="1548"/>
        <v>#DIV/0!</v>
      </c>
      <c r="W5091" s="465" t="e">
        <f t="shared" si="1549"/>
        <v>#DIV/0!</v>
      </c>
      <c r="X5091" s="465" t="e">
        <f t="shared" si="1550"/>
        <v>#DIV/0!</v>
      </c>
      <c r="AE5091" s="689"/>
      <c r="AH5091"/>
    </row>
    <row r="5092" spans="1:35" x14ac:dyDescent="0.2">
      <c r="A5092" s="152" t="s">
        <v>1481</v>
      </c>
      <c r="B5092" s="45">
        <v>20220425</v>
      </c>
      <c r="C5092" s="142" t="s">
        <v>67</v>
      </c>
      <c r="D5092" s="107">
        <v>22</v>
      </c>
      <c r="E5092" s="107">
        <v>14</v>
      </c>
      <c r="H5092" s="107" t="s">
        <v>10</v>
      </c>
      <c r="I5092" s="107">
        <v>290</v>
      </c>
      <c r="J5092" s="107">
        <v>0</v>
      </c>
      <c r="K5092" s="43">
        <v>10</v>
      </c>
      <c r="L5092" s="111">
        <v>1</v>
      </c>
      <c r="M5092" s="43">
        <v>0</v>
      </c>
      <c r="N5092" s="49">
        <v>1</v>
      </c>
      <c r="O5092" s="43" t="str">
        <f>Cal_051922a!$E$2</f>
        <v>Cal_051922a</v>
      </c>
      <c r="P5092" s="50">
        <f>Cal_051922a!$Q$3</f>
        <v>1.8382409380942635</v>
      </c>
      <c r="Q5092" s="50">
        <f>Cal_051922a!$R$3</f>
        <v>0.56187208580813652</v>
      </c>
      <c r="R5092" s="46">
        <v>151.4</v>
      </c>
      <c r="S5092" s="46">
        <v>94.76</v>
      </c>
      <c r="T5092" s="50">
        <f>AVERAGE(0.579,0.458,0.567,0.72,0.677,0.835)</f>
        <v>0.63933333333333331</v>
      </c>
      <c r="U5092" s="79">
        <f t="shared" si="1547"/>
        <v>150.76066666666668</v>
      </c>
      <c r="V5092" s="79">
        <f t="shared" si="1548"/>
        <v>94.120666666666665</v>
      </c>
      <c r="W5092" s="465">
        <f t="shared" si="1549"/>
        <v>2.4065576507174034</v>
      </c>
      <c r="X5092" s="465">
        <f t="shared" si="1550"/>
        <v>0.94561892559717176</v>
      </c>
      <c r="Y5092" s="47">
        <v>20220519</v>
      </c>
      <c r="Z5092" s="837" t="s">
        <v>2145</v>
      </c>
      <c r="AA5092" s="837" t="s">
        <v>2143</v>
      </c>
      <c r="AE5092" s="689" t="s">
        <v>1250</v>
      </c>
      <c r="AF5092" s="130">
        <v>1</v>
      </c>
      <c r="AH5092"/>
    </row>
    <row r="5093" spans="1:35" x14ac:dyDescent="0.2">
      <c r="A5093" s="152" t="s">
        <v>1481</v>
      </c>
      <c r="B5093" s="45">
        <v>20220425</v>
      </c>
      <c r="C5093" s="142" t="s">
        <v>67</v>
      </c>
      <c r="D5093" s="107">
        <v>22</v>
      </c>
      <c r="E5093" s="107">
        <v>14</v>
      </c>
      <c r="H5093" s="107" t="s">
        <v>11</v>
      </c>
      <c r="I5093" s="107">
        <v>290</v>
      </c>
      <c r="J5093" s="107">
        <v>0</v>
      </c>
      <c r="K5093" s="43">
        <v>10</v>
      </c>
      <c r="L5093" s="111">
        <v>1</v>
      </c>
      <c r="M5093" s="43">
        <v>0</v>
      </c>
      <c r="N5093" s="49">
        <v>1</v>
      </c>
      <c r="O5093" s="43" t="str">
        <f>Cal_051922a!$E$2</f>
        <v>Cal_051922a</v>
      </c>
      <c r="P5093" s="50">
        <f>Cal_051922a!$Q$3</f>
        <v>1.8382409380942635</v>
      </c>
      <c r="Q5093" s="50">
        <f>Cal_051922a!$R$3</f>
        <v>0.56187208580813652</v>
      </c>
      <c r="R5093" s="46">
        <v>157.4</v>
      </c>
      <c r="S5093" s="46">
        <v>98.46</v>
      </c>
      <c r="T5093" s="178">
        <f>AVERAGE(0.811,0.743,0.79,0.606, 0.601,0.446)</f>
        <v>0.66616666666666668</v>
      </c>
      <c r="U5093" s="79">
        <f t="shared" si="1547"/>
        <v>156.73383333333334</v>
      </c>
      <c r="V5093" s="79">
        <f t="shared" si="1548"/>
        <v>97.793833333333325</v>
      </c>
      <c r="W5093" s="465">
        <f t="shared" si="1549"/>
        <v>2.5042815666187104</v>
      </c>
      <c r="X5093" s="465">
        <f t="shared" si="1550"/>
        <v>0.97871753462024669</v>
      </c>
      <c r="Y5093" s="47">
        <v>20220519</v>
      </c>
      <c r="Z5093" s="837" t="s">
        <v>2197</v>
      </c>
      <c r="AA5093" s="47">
        <v>20230712</v>
      </c>
      <c r="AE5093" s="689" t="s">
        <v>1250</v>
      </c>
      <c r="AF5093" s="130">
        <v>1</v>
      </c>
      <c r="AH5093"/>
      <c r="AI5093" t="s">
        <v>2199</v>
      </c>
    </row>
    <row r="5094" spans="1:35" x14ac:dyDescent="0.2">
      <c r="A5094" s="152" t="s">
        <v>1481</v>
      </c>
      <c r="B5094" s="45">
        <v>20220425</v>
      </c>
      <c r="C5094" s="142" t="s">
        <v>67</v>
      </c>
      <c r="D5094" s="107">
        <v>22</v>
      </c>
      <c r="E5094" s="107">
        <v>14</v>
      </c>
      <c r="H5094" s="107" t="s">
        <v>10</v>
      </c>
      <c r="I5094" s="107">
        <v>290</v>
      </c>
      <c r="J5094" s="107">
        <v>10</v>
      </c>
      <c r="T5094" s="50"/>
      <c r="U5094" s="79" t="e">
        <f t="shared" si="1547"/>
        <v>#DIV/0!</v>
      </c>
      <c r="V5094" s="79" t="e">
        <f t="shared" si="1548"/>
        <v>#DIV/0!</v>
      </c>
      <c r="W5094" s="465" t="e">
        <f t="shared" si="1549"/>
        <v>#DIV/0!</v>
      </c>
      <c r="X5094" s="465" t="e">
        <f t="shared" si="1550"/>
        <v>#DIV/0!</v>
      </c>
      <c r="AE5094" s="689"/>
      <c r="AH5094"/>
    </row>
    <row r="5095" spans="1:35" s="115" customFormat="1" ht="13.5" thickBot="1" x14ac:dyDescent="0.25">
      <c r="A5095" s="154" t="s">
        <v>1481</v>
      </c>
      <c r="B5095" s="114">
        <v>20220425</v>
      </c>
      <c r="C5095" s="643" t="s">
        <v>67</v>
      </c>
      <c r="D5095" s="140">
        <v>22</v>
      </c>
      <c r="E5095" s="140">
        <v>14</v>
      </c>
      <c r="F5095" s="140"/>
      <c r="G5095" s="140"/>
      <c r="H5095" s="140" t="s">
        <v>11</v>
      </c>
      <c r="I5095" s="140">
        <v>290</v>
      </c>
      <c r="J5095" s="140">
        <v>10</v>
      </c>
      <c r="N5095" s="117"/>
      <c r="P5095" s="641"/>
      <c r="Q5095" s="641"/>
      <c r="R5095" s="118"/>
      <c r="S5095" s="118"/>
      <c r="T5095" s="641"/>
      <c r="U5095" s="120" t="e">
        <f t="shared" si="1547"/>
        <v>#DIV/0!</v>
      </c>
      <c r="V5095" s="120" t="e">
        <f t="shared" si="1548"/>
        <v>#DIV/0!</v>
      </c>
      <c r="W5095" s="584" t="e">
        <f t="shared" si="1549"/>
        <v>#DIV/0!</v>
      </c>
      <c r="X5095" s="584" t="e">
        <f t="shared" si="1550"/>
        <v>#DIV/0!</v>
      </c>
      <c r="Z5095" s="121"/>
      <c r="AB5095" s="121"/>
      <c r="AE5095" s="693"/>
      <c r="AF5095" s="508"/>
      <c r="AG5095" s="508"/>
      <c r="AH5095" s="407"/>
      <c r="AI5095" s="407"/>
    </row>
    <row r="5096" spans="1:35" x14ac:dyDescent="0.2">
      <c r="A5096" s="152" t="s">
        <v>1514</v>
      </c>
      <c r="B5096" s="45">
        <v>20220729</v>
      </c>
      <c r="C5096" s="107" t="s">
        <v>51</v>
      </c>
      <c r="D5096" s="107">
        <v>1</v>
      </c>
      <c r="E5096" s="107">
        <v>1</v>
      </c>
      <c r="H5096" s="107" t="s">
        <v>10</v>
      </c>
      <c r="I5096" s="107">
        <v>290</v>
      </c>
      <c r="J5096" s="107">
        <v>0</v>
      </c>
      <c r="K5096" s="43">
        <v>15</v>
      </c>
      <c r="L5096" s="43">
        <v>1</v>
      </c>
      <c r="M5096" s="43">
        <v>0</v>
      </c>
      <c r="N5096" s="49">
        <v>1</v>
      </c>
      <c r="O5096" s="43" t="str">
        <f>Cal_051922a!$E$2</f>
        <v>Cal_051922a</v>
      </c>
      <c r="P5096" s="50">
        <f>Cal_051922a!$Q$3</f>
        <v>1.8382409380942635</v>
      </c>
      <c r="Q5096" s="50">
        <f>Cal_051922a!$R$3</f>
        <v>0.56187208580813652</v>
      </c>
      <c r="R5096" s="46">
        <v>95.63</v>
      </c>
      <c r="S5096" s="46">
        <v>57.9</v>
      </c>
      <c r="T5096" s="50">
        <f t="shared" ref="T5096:T5099" si="1551">AVERAGE(0.687,0.608,0.654,0.472,0.53,0.62)</f>
        <v>0.59516666666666662</v>
      </c>
      <c r="U5096" s="79">
        <f t="shared" si="1547"/>
        <v>95.034833333333324</v>
      </c>
      <c r="V5096" s="79">
        <f t="shared" si="1548"/>
        <v>57.304833333333335</v>
      </c>
      <c r="W5096" s="465">
        <f t="shared" si="1549"/>
        <v>2.4046456610584639</v>
      </c>
      <c r="X5096" s="465">
        <f t="shared" si="1550"/>
        <v>0.65678484319936159</v>
      </c>
      <c r="Y5096" s="43">
        <f>Cal_051922a!$A$3</f>
        <v>20220519</v>
      </c>
      <c r="Z5096" s="86" t="s">
        <v>1576</v>
      </c>
      <c r="AA5096" s="43">
        <v>20221106</v>
      </c>
      <c r="AE5096" s="689" t="s">
        <v>1250</v>
      </c>
      <c r="AF5096" s="130">
        <v>1</v>
      </c>
      <c r="AG5096" s="130" t="s">
        <v>1634</v>
      </c>
      <c r="AH5096"/>
    </row>
    <row r="5097" spans="1:35" x14ac:dyDescent="0.2">
      <c r="A5097" s="152" t="s">
        <v>1514</v>
      </c>
      <c r="B5097" s="45">
        <v>20220729</v>
      </c>
      <c r="C5097" s="107" t="s">
        <v>51</v>
      </c>
      <c r="D5097" s="107">
        <v>1</v>
      </c>
      <c r="E5097" s="107">
        <v>1</v>
      </c>
      <c r="H5097" s="107" t="s">
        <v>11</v>
      </c>
      <c r="I5097" s="107">
        <v>290</v>
      </c>
      <c r="J5097" s="107">
        <v>0</v>
      </c>
      <c r="K5097" s="43">
        <v>10</v>
      </c>
      <c r="L5097" s="43">
        <v>1</v>
      </c>
      <c r="M5097" s="43">
        <v>0</v>
      </c>
      <c r="N5097" s="49">
        <v>1</v>
      </c>
      <c r="O5097" s="43" t="str">
        <f>Cal_051922a!$E$2</f>
        <v>Cal_051922a</v>
      </c>
      <c r="P5097" s="50">
        <f>Cal_051922a!$Q$3</f>
        <v>1.8382409380942635</v>
      </c>
      <c r="Q5097" s="50">
        <f>Cal_051922a!$R$3</f>
        <v>0.56187208580813652</v>
      </c>
      <c r="R5097" s="46">
        <v>164.4</v>
      </c>
      <c r="S5097" s="46">
        <v>100.4</v>
      </c>
      <c r="T5097" s="50">
        <f t="shared" si="1551"/>
        <v>0.59516666666666662</v>
      </c>
      <c r="U5097" s="79">
        <f t="shared" ref="U5097:U5119" si="1552">(R5097-T5097)*(L5097+M5097)/L5097</f>
        <v>163.80483333333333</v>
      </c>
      <c r="V5097" s="79">
        <f t="shared" ref="V5097:V5119" si="1553">(S5097-T5097)*(L5097+M5097)/L5097</f>
        <v>99.804833333333335</v>
      </c>
      <c r="W5097" s="465">
        <f t="shared" ref="W5097:W5119" si="1554">(Q5097*P5097/(P5097-1)*(U5097-V5097)*(K5097)/I5097)/N5097</f>
        <v>2.7192741816015853</v>
      </c>
      <c r="X5097" s="465">
        <f t="shared" ref="X5097:X5119" si="1555">(Q5097*P5097/(P5097-1)*(P5097*V5097-U5097)*(K5097)/I5097)/N5097</f>
        <v>0.83534815960913122</v>
      </c>
      <c r="Y5097" s="43">
        <f>Cal_051922a!$A$3</f>
        <v>20220519</v>
      </c>
      <c r="Z5097" s="86" t="s">
        <v>1576</v>
      </c>
      <c r="AA5097" s="43">
        <v>20221106</v>
      </c>
      <c r="AE5097" s="689" t="s">
        <v>1250</v>
      </c>
      <c r="AF5097" s="130">
        <v>1</v>
      </c>
      <c r="AG5097" s="130" t="s">
        <v>1634</v>
      </c>
      <c r="AH5097"/>
    </row>
    <row r="5098" spans="1:35" x14ac:dyDescent="0.2">
      <c r="A5098" s="152" t="s">
        <v>1514</v>
      </c>
      <c r="B5098" s="45">
        <v>20220729</v>
      </c>
      <c r="C5098" s="107" t="s">
        <v>51</v>
      </c>
      <c r="D5098" s="107">
        <v>1</v>
      </c>
      <c r="E5098" s="107">
        <v>3</v>
      </c>
      <c r="H5098" s="107" t="s">
        <v>10</v>
      </c>
      <c r="I5098" s="107">
        <v>290</v>
      </c>
      <c r="J5098" s="107">
        <v>0</v>
      </c>
      <c r="K5098" s="43">
        <v>10</v>
      </c>
      <c r="L5098" s="43">
        <v>1</v>
      </c>
      <c r="M5098" s="43">
        <v>0</v>
      </c>
      <c r="N5098" s="49">
        <v>1</v>
      </c>
      <c r="O5098" s="43" t="str">
        <f>Cal_051922a!$E$2</f>
        <v>Cal_051922a</v>
      </c>
      <c r="P5098" s="50">
        <f>Cal_051922a!$Q$3</f>
        <v>1.8382409380942635</v>
      </c>
      <c r="Q5098" s="50">
        <f>Cal_051922a!$R$3</f>
        <v>0.56187208580813652</v>
      </c>
      <c r="R5098" s="46">
        <v>134.4</v>
      </c>
      <c r="S5098" s="46">
        <v>81.58</v>
      </c>
      <c r="T5098" s="50">
        <f t="shared" si="1551"/>
        <v>0.59516666666666662</v>
      </c>
      <c r="U5098" s="79">
        <f t="shared" si="1552"/>
        <v>133.80483333333333</v>
      </c>
      <c r="V5098" s="79">
        <f t="shared" si="1553"/>
        <v>80.984833333333327</v>
      </c>
      <c r="W5098" s="465">
        <f t="shared" si="1554"/>
        <v>2.2442509730030586</v>
      </c>
      <c r="X5098" s="465">
        <f t="shared" si="1555"/>
        <v>0.64008326464301124</v>
      </c>
      <c r="Y5098" s="43">
        <f>Cal_051922a!$A$3</f>
        <v>20220519</v>
      </c>
      <c r="Z5098" s="86" t="s">
        <v>1576</v>
      </c>
      <c r="AA5098" s="43">
        <v>20221106</v>
      </c>
      <c r="AE5098" s="689" t="s">
        <v>1250</v>
      </c>
      <c r="AF5098" s="130">
        <v>1</v>
      </c>
      <c r="AG5098" s="130" t="s">
        <v>1634</v>
      </c>
      <c r="AH5098"/>
    </row>
    <row r="5099" spans="1:35" x14ac:dyDescent="0.2">
      <c r="A5099" s="152" t="s">
        <v>1514</v>
      </c>
      <c r="B5099" s="45">
        <v>20220729</v>
      </c>
      <c r="C5099" s="107" t="s">
        <v>51</v>
      </c>
      <c r="D5099" s="107">
        <v>1</v>
      </c>
      <c r="E5099" s="107">
        <v>3</v>
      </c>
      <c r="H5099" s="107" t="s">
        <v>11</v>
      </c>
      <c r="I5099" s="107">
        <v>290</v>
      </c>
      <c r="J5099" s="107">
        <v>0</v>
      </c>
      <c r="K5099" s="43">
        <v>10</v>
      </c>
      <c r="L5099" s="43">
        <v>1</v>
      </c>
      <c r="M5099" s="43">
        <v>0</v>
      </c>
      <c r="N5099" s="49">
        <v>1</v>
      </c>
      <c r="O5099" s="43" t="str">
        <f>Cal_051922a!$E$2</f>
        <v>Cal_051922a</v>
      </c>
      <c r="P5099" s="50">
        <f>Cal_051922a!$Q$3</f>
        <v>1.8382409380942635</v>
      </c>
      <c r="Q5099" s="50">
        <f>Cal_051922a!$R$3</f>
        <v>0.56187208580813652</v>
      </c>
      <c r="R5099" s="46">
        <v>137.6</v>
      </c>
      <c r="S5099" s="46">
        <v>83.62</v>
      </c>
      <c r="T5099" s="50">
        <f t="shared" si="1551"/>
        <v>0.59516666666666662</v>
      </c>
      <c r="U5099" s="79">
        <f t="shared" si="1552"/>
        <v>137.00483333333332</v>
      </c>
      <c r="V5099" s="79">
        <f t="shared" si="1553"/>
        <v>83.024833333333333</v>
      </c>
      <c r="W5099" s="465">
        <f t="shared" si="1554"/>
        <v>2.2935378175445864</v>
      </c>
      <c r="X5099" s="465">
        <f t="shared" si="1555"/>
        <v>0.66345251634334734</v>
      </c>
      <c r="Y5099" s="43">
        <f>Cal_051922a!$A$3</f>
        <v>20220519</v>
      </c>
      <c r="Z5099" s="86" t="s">
        <v>1576</v>
      </c>
      <c r="AA5099" s="43">
        <v>20221106</v>
      </c>
      <c r="AE5099" s="689" t="s">
        <v>1250</v>
      </c>
      <c r="AF5099" s="130">
        <v>1</v>
      </c>
      <c r="AG5099" s="130" t="s">
        <v>1634</v>
      </c>
      <c r="AH5099"/>
    </row>
    <row r="5100" spans="1:35" x14ac:dyDescent="0.2">
      <c r="A5100" s="152" t="s">
        <v>1514</v>
      </c>
      <c r="B5100" s="45">
        <v>20220729</v>
      </c>
      <c r="C5100" s="107" t="s">
        <v>51</v>
      </c>
      <c r="D5100" s="107">
        <v>1</v>
      </c>
      <c r="E5100" s="107">
        <v>3</v>
      </c>
      <c r="H5100" s="107" t="s">
        <v>10</v>
      </c>
      <c r="I5100" s="107">
        <v>290</v>
      </c>
      <c r="J5100" s="107">
        <v>10</v>
      </c>
      <c r="K5100" s="43">
        <v>5</v>
      </c>
      <c r="L5100" s="43">
        <v>1</v>
      </c>
      <c r="M5100" s="43">
        <v>0</v>
      </c>
      <c r="N5100" s="49">
        <v>1</v>
      </c>
      <c r="O5100" s="43" t="str">
        <f>Cal_051922a!$E$2</f>
        <v>Cal_051922a</v>
      </c>
      <c r="P5100" s="50">
        <f>Cal_051922a!$Q$3</f>
        <v>1.8382409380942635</v>
      </c>
      <c r="Q5100" s="50">
        <f>Cal_051922a!$R$3</f>
        <v>0.56187208580813652</v>
      </c>
      <c r="R5100" s="46">
        <v>170.1</v>
      </c>
      <c r="S5100" s="46">
        <v>104</v>
      </c>
      <c r="T5100" s="50">
        <f t="shared" ref="T5100:T5101" si="1556">AVERAGE(0.653, 0.604, 0.527, 0.359, 0.519, 0.575)</f>
        <v>0.53949999999999998</v>
      </c>
      <c r="U5100" s="79">
        <f t="shared" si="1552"/>
        <v>169.56049999999999</v>
      </c>
      <c r="V5100" s="79">
        <f t="shared" si="1553"/>
        <v>103.4605</v>
      </c>
      <c r="W5100" s="465">
        <f t="shared" si="1554"/>
        <v>1.4042501828426934</v>
      </c>
      <c r="X5100" s="465">
        <f t="shared" si="1555"/>
        <v>0.438160612557152</v>
      </c>
      <c r="Y5100" s="43">
        <f>Cal_051922a!$A$3</f>
        <v>20220519</v>
      </c>
      <c r="Z5100" s="48" t="s">
        <v>2038</v>
      </c>
      <c r="AA5100" s="43">
        <v>20230221</v>
      </c>
      <c r="AE5100" s="689" t="s">
        <v>1250</v>
      </c>
      <c r="AF5100" s="130">
        <v>1</v>
      </c>
      <c r="AH5100"/>
    </row>
    <row r="5101" spans="1:35" x14ac:dyDescent="0.2">
      <c r="A5101" s="152" t="s">
        <v>1514</v>
      </c>
      <c r="B5101" s="45">
        <v>20220729</v>
      </c>
      <c r="C5101" s="107" t="s">
        <v>51</v>
      </c>
      <c r="D5101" s="107">
        <v>1</v>
      </c>
      <c r="E5101" s="107">
        <v>3</v>
      </c>
      <c r="H5101" s="107" t="s">
        <v>11</v>
      </c>
      <c r="I5101" s="107">
        <v>290</v>
      </c>
      <c r="J5101" s="107">
        <v>10</v>
      </c>
      <c r="K5101" s="43">
        <v>5</v>
      </c>
      <c r="L5101" s="43">
        <v>1</v>
      </c>
      <c r="M5101" s="43">
        <v>0</v>
      </c>
      <c r="N5101" s="49">
        <v>1</v>
      </c>
      <c r="O5101" s="43" t="str">
        <f>Cal_051922a!$E$2</f>
        <v>Cal_051922a</v>
      </c>
      <c r="P5101" s="50">
        <f>Cal_051922a!$Q$3</f>
        <v>1.8382409380942635</v>
      </c>
      <c r="Q5101" s="50">
        <f>Cal_051922a!$R$3</f>
        <v>0.56187208580813652</v>
      </c>
      <c r="R5101" s="46">
        <v>176</v>
      </c>
      <c r="S5101" s="46">
        <v>108.8</v>
      </c>
      <c r="T5101" s="50">
        <f t="shared" si="1556"/>
        <v>0.53949999999999998</v>
      </c>
      <c r="U5101" s="79">
        <f t="shared" si="1552"/>
        <v>175.4605</v>
      </c>
      <c r="V5101" s="79">
        <f t="shared" si="1553"/>
        <v>108.26049999999999</v>
      </c>
      <c r="W5101" s="465">
        <f t="shared" si="1554"/>
        <v>1.4276189453408323</v>
      </c>
      <c r="X5101" s="465">
        <f t="shared" si="1555"/>
        <v>0.50026961034355888</v>
      </c>
      <c r="Y5101" s="43">
        <f>Cal_051922a!$A$3</f>
        <v>20220519</v>
      </c>
      <c r="Z5101" s="48" t="s">
        <v>2038</v>
      </c>
      <c r="AA5101" s="43">
        <v>20230221</v>
      </c>
      <c r="AE5101" s="689" t="s">
        <v>1250</v>
      </c>
      <c r="AF5101" s="130">
        <v>1</v>
      </c>
      <c r="AH5101"/>
    </row>
    <row r="5102" spans="1:35" s="82" customFormat="1" x14ac:dyDescent="0.2">
      <c r="A5102" s="153" t="s">
        <v>1514</v>
      </c>
      <c r="B5102" s="81">
        <v>20220729</v>
      </c>
      <c r="C5102" s="126" t="s">
        <v>51</v>
      </c>
      <c r="D5102" s="126">
        <v>1</v>
      </c>
      <c r="E5102" s="126">
        <v>3</v>
      </c>
      <c r="F5102" s="107"/>
      <c r="G5102" s="107"/>
      <c r="H5102" s="126" t="s">
        <v>10</v>
      </c>
      <c r="I5102" s="126">
        <v>293</v>
      </c>
      <c r="J5102" s="126">
        <v>5</v>
      </c>
      <c r="K5102" s="82">
        <v>5</v>
      </c>
      <c r="L5102" s="82">
        <v>1</v>
      </c>
      <c r="M5102" s="82">
        <v>0</v>
      </c>
      <c r="N5102" s="83">
        <v>1</v>
      </c>
      <c r="O5102" s="82" t="str">
        <f>Cal_051922a!$E$2</f>
        <v>Cal_051922a</v>
      </c>
      <c r="P5102" s="158">
        <f>Cal_051922a!$Q$3</f>
        <v>1.8382409380942635</v>
      </c>
      <c r="Q5102" s="158">
        <f>Cal_051922a!$R$3</f>
        <v>0.56187208580813652</v>
      </c>
      <c r="R5102" s="84">
        <v>82.53</v>
      </c>
      <c r="S5102" s="84">
        <v>49.26</v>
      </c>
      <c r="T5102" s="158">
        <f t="shared" ref="T5102:T5105" si="1557">AVERAGE(0.884, 0.578, 0.861, 0.771, 1.044, 0.842)</f>
        <v>0.83</v>
      </c>
      <c r="U5102" s="79">
        <f t="shared" si="1552"/>
        <v>81.7</v>
      </c>
      <c r="V5102" s="79">
        <f t="shared" si="1553"/>
        <v>48.43</v>
      </c>
      <c r="W5102" s="465">
        <f t="shared" si="1554"/>
        <v>0.69956199568970179</v>
      </c>
      <c r="X5102" s="465">
        <f t="shared" si="1555"/>
        <v>0.1540425975045257</v>
      </c>
      <c r="Y5102" s="82">
        <f>Cal_051922a!$A$3</f>
        <v>20220519</v>
      </c>
      <c r="Z5102" s="90" t="s">
        <v>1535</v>
      </c>
      <c r="AA5102" s="82">
        <v>20220818</v>
      </c>
      <c r="AB5102" s="48"/>
      <c r="AC5102" s="43"/>
      <c r="AD5102" s="43"/>
      <c r="AE5102" s="691" t="s">
        <v>1250</v>
      </c>
      <c r="AF5102" s="567">
        <v>1</v>
      </c>
      <c r="AG5102" s="567" t="s">
        <v>1634</v>
      </c>
      <c r="AH5102" s="155" t="s">
        <v>153</v>
      </c>
      <c r="AI5102" s="155"/>
    </row>
    <row r="5103" spans="1:35" s="82" customFormat="1" x14ac:dyDescent="0.2">
      <c r="A5103" s="153" t="s">
        <v>1514</v>
      </c>
      <c r="B5103" s="81">
        <v>20220729</v>
      </c>
      <c r="C5103" s="126" t="s">
        <v>51</v>
      </c>
      <c r="D5103" s="126">
        <v>1</v>
      </c>
      <c r="E5103" s="126">
        <v>3</v>
      </c>
      <c r="F5103" s="107"/>
      <c r="G5103" s="107"/>
      <c r="H5103" s="126" t="s">
        <v>11</v>
      </c>
      <c r="I5103" s="126">
        <v>294</v>
      </c>
      <c r="J5103" s="126">
        <v>5</v>
      </c>
      <c r="K5103" s="82">
        <v>5</v>
      </c>
      <c r="L5103" s="82">
        <v>1</v>
      </c>
      <c r="M5103" s="82">
        <v>0</v>
      </c>
      <c r="N5103" s="83">
        <v>1</v>
      </c>
      <c r="O5103" s="82" t="str">
        <f>Cal_051922a!$E$2</f>
        <v>Cal_051922a</v>
      </c>
      <c r="P5103" s="158">
        <f>Cal_051922a!$Q$3</f>
        <v>1.8382409380942635</v>
      </c>
      <c r="Q5103" s="158">
        <f>Cal_051922a!$R$3</f>
        <v>0.56187208580813652</v>
      </c>
      <c r="R5103" s="84">
        <v>95.93</v>
      </c>
      <c r="S5103" s="84">
        <v>55.87</v>
      </c>
      <c r="T5103" s="158">
        <f>AVERAGE(0.762, 0.717, 0.571, 0.932, 0.547, 0.855)</f>
        <v>0.73066666666666669</v>
      </c>
      <c r="U5103" s="79">
        <f t="shared" si="1552"/>
        <v>95.199333333333342</v>
      </c>
      <c r="V5103" s="79">
        <f t="shared" si="1553"/>
        <v>55.139333333333333</v>
      </c>
      <c r="W5103" s="465">
        <f t="shared" si="1554"/>
        <v>0.83946895932552779</v>
      </c>
      <c r="X5103" s="465">
        <f t="shared" si="1555"/>
        <v>0.12908556725166717</v>
      </c>
      <c r="Y5103" s="82">
        <f>Cal_051922a!$A$3</f>
        <v>20220519</v>
      </c>
      <c r="Z5103" s="90" t="s">
        <v>1536</v>
      </c>
      <c r="AA5103" s="82">
        <v>20220818</v>
      </c>
      <c r="AB5103" s="48"/>
      <c r="AC5103" s="43"/>
      <c r="AD5103" s="43"/>
      <c r="AE5103" s="691" t="s">
        <v>1250</v>
      </c>
      <c r="AF5103" s="567">
        <v>1</v>
      </c>
      <c r="AG5103" s="567" t="s">
        <v>1634</v>
      </c>
      <c r="AH5103" s="155" t="s">
        <v>156</v>
      </c>
      <c r="AI5103" s="155"/>
    </row>
    <row r="5104" spans="1:35" s="372" customFormat="1" x14ac:dyDescent="0.2">
      <c r="A5104" s="412" t="s">
        <v>1514</v>
      </c>
      <c r="B5104" s="462">
        <v>20220729</v>
      </c>
      <c r="C5104" s="373" t="s">
        <v>51</v>
      </c>
      <c r="D5104" s="373">
        <v>1</v>
      </c>
      <c r="E5104" s="373">
        <v>3</v>
      </c>
      <c r="F5104" s="107"/>
      <c r="G5104" s="107"/>
      <c r="H5104" s="373" t="s">
        <v>10</v>
      </c>
      <c r="I5104" s="373">
        <v>550</v>
      </c>
      <c r="J5104" s="373">
        <v>20</v>
      </c>
      <c r="K5104" s="372">
        <v>5</v>
      </c>
      <c r="L5104" s="372">
        <v>1</v>
      </c>
      <c r="M5104" s="372">
        <v>0</v>
      </c>
      <c r="N5104" s="375">
        <v>1</v>
      </c>
      <c r="O5104" s="372" t="str">
        <f>Cal_051922a!$E$2</f>
        <v>Cal_051922a</v>
      </c>
      <c r="P5104" s="377">
        <f>Cal_051922a!$Q$3</f>
        <v>1.8382409380942635</v>
      </c>
      <c r="Q5104" s="377">
        <f>Cal_051922a!$R$3</f>
        <v>0.56187208580813652</v>
      </c>
      <c r="R5104" s="376">
        <v>84.65</v>
      </c>
      <c r="S5104" s="376">
        <v>49.05</v>
      </c>
      <c r="T5104" s="377">
        <f t="shared" si="1557"/>
        <v>0.83</v>
      </c>
      <c r="U5104" s="79">
        <f t="shared" si="1552"/>
        <v>83.820000000000007</v>
      </c>
      <c r="V5104" s="79">
        <f t="shared" si="1553"/>
        <v>48.22</v>
      </c>
      <c r="W5104" s="465">
        <f t="shared" si="1554"/>
        <v>0.39877537856327805</v>
      </c>
      <c r="X5104" s="465">
        <f t="shared" si="1555"/>
        <v>5.3991251840900999E-2</v>
      </c>
      <c r="Y5104" s="372">
        <f>Cal_051922a!$A$3</f>
        <v>20220519</v>
      </c>
      <c r="Z5104" s="694" t="s">
        <v>1535</v>
      </c>
      <c r="AA5104" s="372">
        <v>20220818</v>
      </c>
      <c r="AB5104" s="48"/>
      <c r="AC5104" s="43"/>
      <c r="AD5104" s="43"/>
      <c r="AE5104" s="692" t="s">
        <v>1250</v>
      </c>
      <c r="AF5104" s="628">
        <v>1</v>
      </c>
      <c r="AG5104" s="628" t="s">
        <v>1634</v>
      </c>
      <c r="AH5104" s="371" t="s">
        <v>160</v>
      </c>
      <c r="AI5104" s="371"/>
    </row>
    <row r="5105" spans="1:35" s="372" customFormat="1" x14ac:dyDescent="0.2">
      <c r="A5105" s="412" t="s">
        <v>1514</v>
      </c>
      <c r="B5105" s="462">
        <v>20220729</v>
      </c>
      <c r="C5105" s="373" t="s">
        <v>51</v>
      </c>
      <c r="D5105" s="373">
        <v>1</v>
      </c>
      <c r="E5105" s="373">
        <v>3</v>
      </c>
      <c r="F5105" s="107"/>
      <c r="G5105" s="107"/>
      <c r="H5105" s="373" t="s">
        <v>11</v>
      </c>
      <c r="I5105" s="373">
        <v>550</v>
      </c>
      <c r="J5105" s="373">
        <v>20</v>
      </c>
      <c r="K5105" s="372">
        <v>5</v>
      </c>
      <c r="L5105" s="372">
        <v>1</v>
      </c>
      <c r="M5105" s="372">
        <v>0</v>
      </c>
      <c r="N5105" s="375">
        <v>1</v>
      </c>
      <c r="O5105" s="372" t="str">
        <f>Cal_051922a!$E$2</f>
        <v>Cal_051922a</v>
      </c>
      <c r="P5105" s="377">
        <f>Cal_051922a!$Q$3</f>
        <v>1.8382409380942635</v>
      </c>
      <c r="Q5105" s="377">
        <f>Cal_051922a!$R$3</f>
        <v>0.56187208580813652</v>
      </c>
      <c r="R5105" s="376">
        <v>94.49</v>
      </c>
      <c r="S5105" s="376">
        <v>54.98</v>
      </c>
      <c r="T5105" s="377">
        <f t="shared" si="1557"/>
        <v>0.83</v>
      </c>
      <c r="U5105" s="79">
        <f t="shared" si="1552"/>
        <v>93.66</v>
      </c>
      <c r="V5105" s="79">
        <f t="shared" si="1553"/>
        <v>54.15</v>
      </c>
      <c r="W5105" s="465">
        <f t="shared" si="1554"/>
        <v>0.44257346087177274</v>
      </c>
      <c r="X5105" s="465">
        <f t="shared" si="1555"/>
        <v>6.5873512093517383E-2</v>
      </c>
      <c r="Y5105" s="372">
        <f>Cal_051922a!$A$3</f>
        <v>20220519</v>
      </c>
      <c r="Z5105" s="694" t="s">
        <v>1535</v>
      </c>
      <c r="AA5105" s="372">
        <v>20220818</v>
      </c>
      <c r="AB5105" s="48"/>
      <c r="AC5105" s="43"/>
      <c r="AD5105" s="43"/>
      <c r="AE5105" s="692" t="s">
        <v>1250</v>
      </c>
      <c r="AF5105" s="628">
        <v>1</v>
      </c>
      <c r="AG5105" s="628" t="s">
        <v>1634</v>
      </c>
      <c r="AH5105" s="371" t="s">
        <v>161</v>
      </c>
      <c r="AI5105" s="371"/>
    </row>
    <row r="5106" spans="1:35" x14ac:dyDescent="0.2">
      <c r="A5106" s="152" t="s">
        <v>1514</v>
      </c>
      <c r="B5106" s="45">
        <v>20220729</v>
      </c>
      <c r="C5106" s="107" t="s">
        <v>51</v>
      </c>
      <c r="D5106" s="107">
        <v>1</v>
      </c>
      <c r="E5106" s="107">
        <v>10</v>
      </c>
      <c r="H5106" s="107" t="s">
        <v>10</v>
      </c>
      <c r="I5106" s="107">
        <v>290</v>
      </c>
      <c r="J5106" s="107">
        <v>0</v>
      </c>
      <c r="K5106" s="43">
        <v>5</v>
      </c>
      <c r="L5106" s="43">
        <v>1</v>
      </c>
      <c r="M5106" s="43">
        <v>0</v>
      </c>
      <c r="N5106" s="49">
        <v>1</v>
      </c>
      <c r="O5106" s="43" t="str">
        <f>Cal_051922a!$E$2</f>
        <v>Cal_051922a</v>
      </c>
      <c r="P5106" s="50">
        <f>Cal_051922a!$Q$3</f>
        <v>1.8382409380942635</v>
      </c>
      <c r="Q5106" s="50">
        <f>Cal_051922a!$R$3</f>
        <v>0.56187208580813652</v>
      </c>
      <c r="R5106" s="46">
        <v>144.1</v>
      </c>
      <c r="S5106" s="46">
        <v>88.48</v>
      </c>
      <c r="T5106" s="50">
        <f t="shared" ref="T5106:T5107" si="1558">AVERAGE(0.687,0.608,0.654,0.472,0.53,0.62)</f>
        <v>0.59516666666666662</v>
      </c>
      <c r="U5106" s="79">
        <f t="shared" si="1552"/>
        <v>143.50483333333332</v>
      </c>
      <c r="V5106" s="79">
        <f t="shared" si="1553"/>
        <v>87.884833333333333</v>
      </c>
      <c r="W5106" s="465">
        <f t="shared" si="1554"/>
        <v>1.1816096092240636</v>
      </c>
      <c r="X5106" s="465">
        <f t="shared" si="1555"/>
        <v>0.38343179000800598</v>
      </c>
      <c r="Y5106" s="43">
        <f>Cal_051922a!$A$3</f>
        <v>20220519</v>
      </c>
      <c r="Z5106" s="86" t="s">
        <v>1576</v>
      </c>
      <c r="AA5106" s="43">
        <v>20221106</v>
      </c>
      <c r="AE5106" s="689" t="s">
        <v>1250</v>
      </c>
      <c r="AF5106" s="130">
        <v>1</v>
      </c>
      <c r="AG5106" s="130" t="s">
        <v>1634</v>
      </c>
      <c r="AH5106"/>
    </row>
    <row r="5107" spans="1:35" x14ac:dyDescent="0.2">
      <c r="A5107" s="152" t="s">
        <v>1514</v>
      </c>
      <c r="B5107" s="45">
        <v>20220729</v>
      </c>
      <c r="C5107" s="107" t="s">
        <v>51</v>
      </c>
      <c r="D5107" s="107">
        <v>1</v>
      </c>
      <c r="E5107" s="107">
        <v>10</v>
      </c>
      <c r="H5107" s="107" t="s">
        <v>11</v>
      </c>
      <c r="I5107" s="107">
        <v>290</v>
      </c>
      <c r="J5107" s="107">
        <v>0</v>
      </c>
      <c r="K5107" s="43">
        <v>5</v>
      </c>
      <c r="L5107" s="43">
        <v>1</v>
      </c>
      <c r="M5107" s="43">
        <v>0</v>
      </c>
      <c r="N5107" s="49">
        <v>1</v>
      </c>
      <c r="O5107" s="43" t="str">
        <f>Cal_051922a!$E$2</f>
        <v>Cal_051922a</v>
      </c>
      <c r="P5107" s="50">
        <f>Cal_051922a!$Q$3</f>
        <v>1.8382409380942635</v>
      </c>
      <c r="Q5107" s="50">
        <f>Cal_051922a!$R$3</f>
        <v>0.56187208580813652</v>
      </c>
      <c r="R5107" s="46">
        <v>149.30000000000001</v>
      </c>
      <c r="S5107" s="46">
        <v>88.8</v>
      </c>
      <c r="T5107" s="50">
        <f t="shared" si="1558"/>
        <v>0.59516666666666662</v>
      </c>
      <c r="U5107" s="79">
        <f t="shared" si="1552"/>
        <v>148.70483333333334</v>
      </c>
      <c r="V5107" s="79">
        <f t="shared" si="1553"/>
        <v>88.204833333333326</v>
      </c>
      <c r="W5107" s="465">
        <f t="shared" si="1554"/>
        <v>1.2852819373976245</v>
      </c>
      <c r="X5107" s="465">
        <f t="shared" si="1555"/>
        <v>0.28545797918674803</v>
      </c>
      <c r="Y5107" s="43">
        <f>Cal_051922a!$A$3</f>
        <v>20220519</v>
      </c>
      <c r="Z5107" s="86" t="s">
        <v>1576</v>
      </c>
      <c r="AA5107" s="43">
        <v>20221106</v>
      </c>
      <c r="AE5107" s="689" t="s">
        <v>1250</v>
      </c>
      <c r="AF5107" s="130">
        <v>1</v>
      </c>
      <c r="AG5107" s="130" t="s">
        <v>1634</v>
      </c>
      <c r="AH5107"/>
    </row>
    <row r="5108" spans="1:35" x14ac:dyDescent="0.2">
      <c r="A5108" s="152" t="s">
        <v>1514</v>
      </c>
      <c r="B5108" s="45">
        <v>20220729</v>
      </c>
      <c r="C5108" s="107" t="s">
        <v>51</v>
      </c>
      <c r="D5108" s="107">
        <v>1</v>
      </c>
      <c r="E5108" s="107">
        <v>10</v>
      </c>
      <c r="H5108" s="107" t="s">
        <v>10</v>
      </c>
      <c r="I5108" s="107">
        <v>290</v>
      </c>
      <c r="J5108" s="107">
        <v>10</v>
      </c>
      <c r="K5108" s="43">
        <v>5</v>
      </c>
      <c r="L5108" s="43">
        <v>1</v>
      </c>
      <c r="M5108" s="43">
        <v>0</v>
      </c>
      <c r="N5108" s="49">
        <v>1</v>
      </c>
      <c r="O5108" s="43" t="str">
        <f>Cal_051922a!$E$2</f>
        <v>Cal_051922a</v>
      </c>
      <c r="P5108" s="50">
        <f>Cal_051922a!$Q$3</f>
        <v>1.8382409380942635</v>
      </c>
      <c r="Q5108" s="50">
        <f>Cal_051922a!$R$3</f>
        <v>0.56187208580813652</v>
      </c>
      <c r="R5108" s="46">
        <v>87.28</v>
      </c>
      <c r="S5108" s="46">
        <v>54.11</v>
      </c>
      <c r="T5108" s="50">
        <f t="shared" ref="T5108:T5109" si="1559">AVERAGE(0.653, 0.604, 0.527, 0.359, 0.519, 0.575)</f>
        <v>0.53949999999999998</v>
      </c>
      <c r="U5108" s="79">
        <f t="shared" si="1552"/>
        <v>86.740499999999997</v>
      </c>
      <c r="V5108" s="79">
        <f t="shared" si="1553"/>
        <v>53.570500000000003</v>
      </c>
      <c r="W5108" s="465">
        <f t="shared" si="1554"/>
        <v>0.70467441096659822</v>
      </c>
      <c r="X5108" s="465">
        <f t="shared" si="1555"/>
        <v>0.24930191347574857</v>
      </c>
      <c r="Y5108" s="43">
        <f>Cal_051922a!$A$3</f>
        <v>20220519</v>
      </c>
      <c r="Z5108" s="48" t="s">
        <v>2038</v>
      </c>
      <c r="AA5108" s="43">
        <v>20230221</v>
      </c>
      <c r="AE5108" s="689" t="s">
        <v>1250</v>
      </c>
      <c r="AF5108" s="130">
        <v>1</v>
      </c>
      <c r="AH5108"/>
    </row>
    <row r="5109" spans="1:35" x14ac:dyDescent="0.2">
      <c r="A5109" s="152" t="s">
        <v>1514</v>
      </c>
      <c r="B5109" s="45">
        <v>20220729</v>
      </c>
      <c r="C5109" s="107" t="s">
        <v>51</v>
      </c>
      <c r="D5109" s="107">
        <v>1</v>
      </c>
      <c r="E5109" s="107">
        <v>10</v>
      </c>
      <c r="H5109" s="107" t="s">
        <v>11</v>
      </c>
      <c r="I5109" s="107">
        <v>290</v>
      </c>
      <c r="J5109" s="107">
        <v>10</v>
      </c>
      <c r="K5109" s="43">
        <v>5</v>
      </c>
      <c r="L5109" s="43">
        <v>1</v>
      </c>
      <c r="M5109" s="43">
        <v>0</v>
      </c>
      <c r="N5109" s="49">
        <v>1</v>
      </c>
      <c r="O5109" s="43" t="str">
        <f>Cal_051922a!$E$2</f>
        <v>Cal_051922a</v>
      </c>
      <c r="P5109" s="50">
        <f>Cal_051922a!$Q$3</f>
        <v>1.8382409380942635</v>
      </c>
      <c r="Q5109" s="50">
        <f>Cal_051922a!$R$3</f>
        <v>0.56187208580813652</v>
      </c>
      <c r="R5109" s="46">
        <v>80.58</v>
      </c>
      <c r="S5109" s="46">
        <v>50.27</v>
      </c>
      <c r="T5109" s="50">
        <f t="shared" si="1559"/>
        <v>0.53949999999999998</v>
      </c>
      <c r="U5109" s="79">
        <f t="shared" si="1552"/>
        <v>80.040499999999994</v>
      </c>
      <c r="V5109" s="79">
        <f t="shared" si="1553"/>
        <v>49.730500000000006</v>
      </c>
      <c r="W5109" s="465">
        <f t="shared" si="1554"/>
        <v>0.64391562847143757</v>
      </c>
      <c r="X5109" s="465">
        <f t="shared" si="1555"/>
        <v>0.24167848774327266</v>
      </c>
      <c r="Y5109" s="43">
        <f>Cal_051922a!$A$3</f>
        <v>20220519</v>
      </c>
      <c r="Z5109" s="48" t="s">
        <v>2038</v>
      </c>
      <c r="AA5109" s="43">
        <v>20230221</v>
      </c>
      <c r="AE5109" s="689" t="s">
        <v>1250</v>
      </c>
      <c r="AF5109" s="130">
        <v>3</v>
      </c>
      <c r="AH5109" t="s">
        <v>2043</v>
      </c>
    </row>
    <row r="5110" spans="1:35" s="82" customFormat="1" x14ac:dyDescent="0.2">
      <c r="A5110" s="153" t="s">
        <v>1514</v>
      </c>
      <c r="B5110" s="81">
        <v>20220729</v>
      </c>
      <c r="C5110" s="126" t="s">
        <v>51</v>
      </c>
      <c r="D5110" s="126">
        <v>1</v>
      </c>
      <c r="E5110" s="126">
        <v>10</v>
      </c>
      <c r="F5110" s="107"/>
      <c r="G5110" s="107"/>
      <c r="H5110" s="126" t="s">
        <v>10</v>
      </c>
      <c r="I5110" s="126">
        <v>293</v>
      </c>
      <c r="J5110" s="126">
        <v>5</v>
      </c>
      <c r="K5110" s="82">
        <v>5</v>
      </c>
      <c r="L5110" s="82">
        <v>1</v>
      </c>
      <c r="M5110" s="82">
        <v>0</v>
      </c>
      <c r="N5110" s="83">
        <v>1</v>
      </c>
      <c r="O5110" s="82" t="str">
        <f>Cal_051922a!$E$2</f>
        <v>Cal_051922a</v>
      </c>
      <c r="P5110" s="158">
        <f>Cal_051922a!$Q$3</f>
        <v>1.8382409380942635</v>
      </c>
      <c r="Q5110" s="158">
        <f>Cal_051922a!$R$3</f>
        <v>0.56187208580813652</v>
      </c>
      <c r="R5110" s="84">
        <v>35.33</v>
      </c>
      <c r="S5110" s="84">
        <v>19.850000000000001</v>
      </c>
      <c r="T5110" s="158">
        <f t="shared" ref="T5110:T5111" si="1560">AVERAGE(0.884, 0.578, 0.861, 0.771, 1.044, 0.842)</f>
        <v>0.83</v>
      </c>
      <c r="U5110" s="79">
        <f t="shared" si="1552"/>
        <v>34.5</v>
      </c>
      <c r="V5110" s="79">
        <f t="shared" si="1553"/>
        <v>19.020000000000003</v>
      </c>
      <c r="W5110" s="465">
        <f t="shared" si="1554"/>
        <v>0.32549503135787738</v>
      </c>
      <c r="X5110" s="465">
        <f t="shared" si="1555"/>
        <v>9.7426180857362044E-3</v>
      </c>
      <c r="Y5110" s="82">
        <f>Cal_051922a!$A$3</f>
        <v>20220519</v>
      </c>
      <c r="Z5110" s="90" t="s">
        <v>1535</v>
      </c>
      <c r="AA5110" s="82">
        <v>20220818</v>
      </c>
      <c r="AB5110" s="48"/>
      <c r="AC5110" s="43"/>
      <c r="AD5110" s="43"/>
      <c r="AE5110" s="691" t="s">
        <v>1250</v>
      </c>
      <c r="AF5110" s="567">
        <v>1</v>
      </c>
      <c r="AG5110" s="567" t="s">
        <v>1634</v>
      </c>
      <c r="AH5110" s="155" t="s">
        <v>151</v>
      </c>
      <c r="AI5110" s="155"/>
    </row>
    <row r="5111" spans="1:35" s="82" customFormat="1" x14ac:dyDescent="0.2">
      <c r="A5111" s="153" t="s">
        <v>1514</v>
      </c>
      <c r="B5111" s="81">
        <v>20220729</v>
      </c>
      <c r="C5111" s="126" t="s">
        <v>51</v>
      </c>
      <c r="D5111" s="126">
        <v>1</v>
      </c>
      <c r="E5111" s="126">
        <v>10</v>
      </c>
      <c r="F5111" s="107"/>
      <c r="G5111" s="107"/>
      <c r="H5111" s="126" t="s">
        <v>11</v>
      </c>
      <c r="I5111" s="126">
        <v>293</v>
      </c>
      <c r="J5111" s="126">
        <v>5</v>
      </c>
      <c r="K5111" s="82">
        <v>5</v>
      </c>
      <c r="L5111" s="82">
        <v>1</v>
      </c>
      <c r="M5111" s="82">
        <v>0</v>
      </c>
      <c r="N5111" s="83">
        <v>1</v>
      </c>
      <c r="O5111" s="82" t="str">
        <f>Cal_051922a!$E$2</f>
        <v>Cal_051922a</v>
      </c>
      <c r="P5111" s="158">
        <f>Cal_051922a!$Q$3</f>
        <v>1.8382409380942635</v>
      </c>
      <c r="Q5111" s="158">
        <f>Cal_051922a!$R$3</f>
        <v>0.56187208580813652</v>
      </c>
      <c r="R5111" s="84">
        <v>45.98</v>
      </c>
      <c r="S5111" s="84">
        <v>26.26</v>
      </c>
      <c r="T5111" s="158">
        <f t="shared" si="1560"/>
        <v>0.83</v>
      </c>
      <c r="U5111" s="79">
        <f t="shared" si="1552"/>
        <v>45.15</v>
      </c>
      <c r="V5111" s="79">
        <f t="shared" si="1553"/>
        <v>25.430000000000003</v>
      </c>
      <c r="W5111" s="465">
        <f t="shared" si="1554"/>
        <v>0.41464870919750274</v>
      </c>
      <c r="X5111" s="465">
        <f t="shared" si="1555"/>
        <v>3.356861074734982E-2</v>
      </c>
      <c r="Y5111" s="82">
        <f>Cal_051922a!$A$3</f>
        <v>20220519</v>
      </c>
      <c r="Z5111" s="90" t="s">
        <v>1535</v>
      </c>
      <c r="AA5111" s="82">
        <v>20220818</v>
      </c>
      <c r="AB5111" s="48"/>
      <c r="AC5111" s="43"/>
      <c r="AD5111" s="43"/>
      <c r="AE5111" s="691" t="s">
        <v>1250</v>
      </c>
      <c r="AF5111" s="567">
        <v>1</v>
      </c>
      <c r="AG5111" s="567" t="s">
        <v>1634</v>
      </c>
      <c r="AH5111" s="155" t="s">
        <v>1515</v>
      </c>
      <c r="AI5111" s="155"/>
    </row>
    <row r="5112" spans="1:35" s="372" customFormat="1" x14ac:dyDescent="0.2">
      <c r="A5112" s="412" t="s">
        <v>1514</v>
      </c>
      <c r="B5112" s="462">
        <v>20220729</v>
      </c>
      <c r="C5112" s="373" t="s">
        <v>51</v>
      </c>
      <c r="D5112" s="373">
        <v>1</v>
      </c>
      <c r="E5112" s="373">
        <v>10</v>
      </c>
      <c r="F5112" s="107"/>
      <c r="G5112" s="107"/>
      <c r="H5112" s="373" t="s">
        <v>10</v>
      </c>
      <c r="I5112" s="373">
        <v>550</v>
      </c>
      <c r="J5112" s="373">
        <v>20</v>
      </c>
      <c r="K5112" s="372">
        <v>5</v>
      </c>
      <c r="L5112" s="372">
        <v>1</v>
      </c>
      <c r="M5112" s="372">
        <v>0</v>
      </c>
      <c r="N5112" s="375">
        <v>1</v>
      </c>
      <c r="O5112" s="372" t="str">
        <f>Cal_051922a!$E$2</f>
        <v>Cal_051922a</v>
      </c>
      <c r="P5112" s="377">
        <f>Cal_051922a!$Q$3</f>
        <v>1.8382409380942635</v>
      </c>
      <c r="Q5112" s="377">
        <f>Cal_051922a!$R$3</f>
        <v>0.56187208580813652</v>
      </c>
      <c r="R5112" s="376">
        <v>70.16</v>
      </c>
      <c r="S5112" s="376">
        <v>40.49</v>
      </c>
      <c r="T5112" s="377">
        <f>AVERAGE(0.67, 0.634, 0.634, 0.661, 0.49, 0.728)</f>
        <v>0.63616666666666666</v>
      </c>
      <c r="U5112" s="79">
        <f t="shared" si="1552"/>
        <v>69.523833333333329</v>
      </c>
      <c r="V5112" s="79">
        <f t="shared" si="1553"/>
        <v>39.853833333333334</v>
      </c>
      <c r="W5112" s="465">
        <f t="shared" si="1554"/>
        <v>0.33235015398799028</v>
      </c>
      <c r="X5112" s="465">
        <f t="shared" si="1555"/>
        <v>4.1861497339738499E-2</v>
      </c>
      <c r="Y5112" s="372">
        <f>Cal_051922a!$A$3</f>
        <v>20220519</v>
      </c>
      <c r="Z5112" s="694" t="s">
        <v>1518</v>
      </c>
      <c r="AA5112" s="372">
        <v>20220816</v>
      </c>
      <c r="AB5112" s="48"/>
      <c r="AC5112" s="43"/>
      <c r="AD5112" s="43"/>
      <c r="AE5112" s="692" t="s">
        <v>1250</v>
      </c>
      <c r="AF5112" s="628">
        <v>1</v>
      </c>
      <c r="AG5112" s="628" t="s">
        <v>1634</v>
      </c>
      <c r="AH5112" s="371" t="s">
        <v>1516</v>
      </c>
      <c r="AI5112" s="371"/>
    </row>
    <row r="5113" spans="1:35" s="372" customFormat="1" x14ac:dyDescent="0.2">
      <c r="A5113" s="412" t="s">
        <v>1514</v>
      </c>
      <c r="B5113" s="462">
        <v>20220729</v>
      </c>
      <c r="C5113" s="373" t="s">
        <v>51</v>
      </c>
      <c r="D5113" s="373">
        <v>1</v>
      </c>
      <c r="E5113" s="373">
        <v>10</v>
      </c>
      <c r="F5113" s="107"/>
      <c r="G5113" s="107"/>
      <c r="H5113" s="373" t="s">
        <v>11</v>
      </c>
      <c r="I5113" s="373">
        <v>551</v>
      </c>
      <c r="J5113" s="373">
        <v>20</v>
      </c>
      <c r="K5113" s="372">
        <v>5</v>
      </c>
      <c r="L5113" s="372">
        <v>1</v>
      </c>
      <c r="M5113" s="372">
        <v>0</v>
      </c>
      <c r="N5113" s="375">
        <v>1</v>
      </c>
      <c r="O5113" s="372" t="str">
        <f>Cal_051922a!$E$2</f>
        <v>Cal_051922a</v>
      </c>
      <c r="P5113" s="377">
        <f>Cal_051922a!$Q$3</f>
        <v>1.8382409380942635</v>
      </c>
      <c r="Q5113" s="377">
        <f>Cal_051922a!$R$3</f>
        <v>0.56187208580813652</v>
      </c>
      <c r="R5113" s="376">
        <v>60.33</v>
      </c>
      <c r="S5113" s="376">
        <v>33.619999999999997</v>
      </c>
      <c r="T5113" s="377">
        <f t="shared" ref="T5113" si="1561">AVERAGE(0.884, 0.578, 0.861, 0.771, 1.044, 0.842)</f>
        <v>0.83</v>
      </c>
      <c r="U5113" s="79">
        <f t="shared" si="1552"/>
        <v>59.5</v>
      </c>
      <c r="V5113" s="79">
        <f t="shared" si="1553"/>
        <v>32.79</v>
      </c>
      <c r="W5113" s="465">
        <f t="shared" si="1554"/>
        <v>0.29865054848099648</v>
      </c>
      <c r="X5113" s="465">
        <f t="shared" si="1555"/>
        <v>8.6757409631108614E-3</v>
      </c>
      <c r="Y5113" s="372">
        <f>Cal_051922a!$A$3</f>
        <v>20220519</v>
      </c>
      <c r="Z5113" s="694" t="s">
        <v>1535</v>
      </c>
      <c r="AA5113" s="372">
        <v>20220818</v>
      </c>
      <c r="AB5113" s="48"/>
      <c r="AC5113" s="43"/>
      <c r="AD5113" s="43"/>
      <c r="AE5113" s="692" t="s">
        <v>1250</v>
      </c>
      <c r="AF5113" s="628">
        <v>1</v>
      </c>
      <c r="AG5113" s="628" t="s">
        <v>1634</v>
      </c>
      <c r="AH5113" s="371" t="s">
        <v>155</v>
      </c>
      <c r="AI5113" s="371"/>
    </row>
    <row r="5114" spans="1:35" x14ac:dyDescent="0.2">
      <c r="A5114" s="152" t="s">
        <v>1514</v>
      </c>
      <c r="B5114" s="45">
        <v>20220729</v>
      </c>
      <c r="C5114" s="107" t="s">
        <v>51</v>
      </c>
      <c r="D5114" s="107">
        <v>1</v>
      </c>
      <c r="E5114" s="107">
        <v>15</v>
      </c>
      <c r="H5114" s="107" t="s">
        <v>10</v>
      </c>
      <c r="I5114" s="107">
        <v>290</v>
      </c>
      <c r="J5114" s="107">
        <v>0</v>
      </c>
      <c r="K5114" s="43">
        <v>5</v>
      </c>
      <c r="L5114" s="43">
        <v>1</v>
      </c>
      <c r="M5114" s="43">
        <v>0</v>
      </c>
      <c r="N5114" s="49">
        <v>1</v>
      </c>
      <c r="O5114" s="43" t="str">
        <f>Cal_051922a!$E$2</f>
        <v>Cal_051922a</v>
      </c>
      <c r="P5114" s="50">
        <f>Cal_051922a!$Q$3</f>
        <v>1.8382409380942635</v>
      </c>
      <c r="Q5114" s="50">
        <f>Cal_051922a!$R$3</f>
        <v>0.56187208580813652</v>
      </c>
      <c r="R5114" s="46">
        <v>104.1</v>
      </c>
      <c r="S5114" s="46">
        <v>62.08</v>
      </c>
      <c r="T5114" s="50">
        <f t="shared" ref="T5114:T5115" si="1562">AVERAGE(0.687,0.608,0.654,0.472,0.53,0.62)</f>
        <v>0.59516666666666662</v>
      </c>
      <c r="U5114" s="79">
        <f t="shared" si="1552"/>
        <v>103.50483333333332</v>
      </c>
      <c r="V5114" s="79">
        <f t="shared" si="1553"/>
        <v>61.484833333333334</v>
      </c>
      <c r="W5114" s="465">
        <f t="shared" si="1554"/>
        <v>0.89268672742889521</v>
      </c>
      <c r="X5114" s="465">
        <f t="shared" si="1555"/>
        <v>0.20222699023817201</v>
      </c>
      <c r="Y5114" s="43">
        <f>Cal_051922a!$A$3</f>
        <v>20220519</v>
      </c>
      <c r="Z5114" s="86" t="s">
        <v>1576</v>
      </c>
      <c r="AA5114" s="43">
        <v>20221106</v>
      </c>
      <c r="AE5114" s="689" t="s">
        <v>1250</v>
      </c>
      <c r="AF5114" s="130">
        <v>1</v>
      </c>
      <c r="AG5114" s="130" t="s">
        <v>1634</v>
      </c>
      <c r="AH5114"/>
    </row>
    <row r="5115" spans="1:35" x14ac:dyDescent="0.2">
      <c r="A5115" s="152" t="s">
        <v>1514</v>
      </c>
      <c r="B5115" s="45">
        <v>20220729</v>
      </c>
      <c r="C5115" s="107" t="s">
        <v>51</v>
      </c>
      <c r="D5115" s="107">
        <v>1</v>
      </c>
      <c r="E5115" s="107">
        <v>15</v>
      </c>
      <c r="H5115" s="107" t="s">
        <v>11</v>
      </c>
      <c r="I5115" s="107">
        <v>290</v>
      </c>
      <c r="J5115" s="107">
        <v>0</v>
      </c>
      <c r="K5115" s="43">
        <v>5</v>
      </c>
      <c r="L5115" s="43">
        <v>1</v>
      </c>
      <c r="M5115" s="43">
        <v>0</v>
      </c>
      <c r="N5115" s="49">
        <v>1</v>
      </c>
      <c r="O5115" s="43" t="str">
        <f>Cal_051922a!$E$2</f>
        <v>Cal_051922a</v>
      </c>
      <c r="P5115" s="50">
        <f>Cal_051922a!$Q$3</f>
        <v>1.8382409380942635</v>
      </c>
      <c r="Q5115" s="50">
        <f>Cal_051922a!$R$3</f>
        <v>0.56187208580813652</v>
      </c>
      <c r="R5115" s="46">
        <v>104.6</v>
      </c>
      <c r="S5115" s="46">
        <v>63.11</v>
      </c>
      <c r="T5115" s="50">
        <f t="shared" si="1562"/>
        <v>0.59516666666666662</v>
      </c>
      <c r="U5115" s="79">
        <f t="shared" si="1552"/>
        <v>104.00483333333332</v>
      </c>
      <c r="V5115" s="79">
        <f t="shared" si="1553"/>
        <v>62.514833333333335</v>
      </c>
      <c r="W5115" s="465">
        <f t="shared" si="1554"/>
        <v>0.88142723277070101</v>
      </c>
      <c r="X5115" s="465">
        <f t="shared" si="1555"/>
        <v>0.23182858762409148</v>
      </c>
      <c r="Y5115" s="43">
        <f>Cal_051922a!$A$3</f>
        <v>20220519</v>
      </c>
      <c r="Z5115" s="86" t="s">
        <v>1578</v>
      </c>
      <c r="AA5115" s="43">
        <v>20221106</v>
      </c>
      <c r="AE5115" s="689" t="s">
        <v>1250</v>
      </c>
      <c r="AF5115" s="130">
        <v>1</v>
      </c>
      <c r="AG5115" s="130" t="s">
        <v>1634</v>
      </c>
      <c r="AH5115"/>
    </row>
    <row r="5116" spans="1:35" x14ac:dyDescent="0.2">
      <c r="A5116" s="152" t="s">
        <v>1514</v>
      </c>
      <c r="B5116" s="45">
        <v>20220729</v>
      </c>
      <c r="C5116" s="107" t="s">
        <v>51</v>
      </c>
      <c r="D5116" s="107">
        <v>1</v>
      </c>
      <c r="E5116" s="107">
        <v>15</v>
      </c>
      <c r="H5116" s="107" t="s">
        <v>10</v>
      </c>
      <c r="I5116" s="107">
        <v>290</v>
      </c>
      <c r="J5116" s="107">
        <v>10</v>
      </c>
      <c r="K5116" s="43">
        <v>5</v>
      </c>
      <c r="L5116" s="43">
        <v>1</v>
      </c>
      <c r="M5116" s="43">
        <v>0</v>
      </c>
      <c r="N5116" s="49">
        <v>1</v>
      </c>
      <c r="O5116" s="43" t="str">
        <f>Cal_051922a!$E$2</f>
        <v>Cal_051922a</v>
      </c>
      <c r="P5116" s="50">
        <f>Cal_051922a!$Q$3</f>
        <v>1.8382409380942635</v>
      </c>
      <c r="Q5116" s="50">
        <f>Cal_051922a!$R$3</f>
        <v>0.56187208580813652</v>
      </c>
      <c r="R5116" s="46">
        <v>84.07</v>
      </c>
      <c r="S5116" s="46">
        <v>49.61</v>
      </c>
      <c r="T5116" s="50">
        <f t="shared" ref="T5116:T5117" si="1563">AVERAGE(0.653, 0.604, 0.527, 0.359, 0.519, 0.575)</f>
        <v>0.53949999999999998</v>
      </c>
      <c r="U5116" s="79">
        <f t="shared" si="1552"/>
        <v>83.530499999999989</v>
      </c>
      <c r="V5116" s="79">
        <f t="shared" si="1553"/>
        <v>49.070500000000003</v>
      </c>
      <c r="W5116" s="465">
        <f t="shared" si="1554"/>
        <v>0.73207959607805151</v>
      </c>
      <c r="X5116" s="465">
        <f t="shared" si="1555"/>
        <v>0.14176132809753367</v>
      </c>
      <c r="Y5116" s="43">
        <f>Cal_051922a!$A$3</f>
        <v>20220519</v>
      </c>
      <c r="Z5116" s="48" t="s">
        <v>2038</v>
      </c>
      <c r="AA5116" s="43">
        <v>20230221</v>
      </c>
      <c r="AE5116" s="689" t="s">
        <v>1250</v>
      </c>
      <c r="AF5116" s="130">
        <v>1</v>
      </c>
      <c r="AH5116" t="s">
        <v>2045</v>
      </c>
    </row>
    <row r="5117" spans="1:35" x14ac:dyDescent="0.2">
      <c r="A5117" s="152" t="s">
        <v>1514</v>
      </c>
      <c r="B5117" s="45">
        <v>20220729</v>
      </c>
      <c r="C5117" s="107" t="s">
        <v>51</v>
      </c>
      <c r="D5117" s="107">
        <v>1</v>
      </c>
      <c r="E5117" s="107">
        <v>15</v>
      </c>
      <c r="H5117" s="107" t="s">
        <v>11</v>
      </c>
      <c r="I5117" s="107">
        <v>290</v>
      </c>
      <c r="J5117" s="107">
        <v>10</v>
      </c>
      <c r="K5117" s="43">
        <v>5</v>
      </c>
      <c r="L5117" s="43">
        <v>1</v>
      </c>
      <c r="M5117" s="43">
        <v>0</v>
      </c>
      <c r="N5117" s="49">
        <v>1</v>
      </c>
      <c r="O5117" s="43" t="str">
        <f>Cal_051922a!$E$2</f>
        <v>Cal_051922a</v>
      </c>
      <c r="P5117" s="50">
        <f>Cal_051922a!$Q$3</f>
        <v>1.8382409380942635</v>
      </c>
      <c r="Q5117" s="50">
        <f>Cal_051922a!$R$3</f>
        <v>0.56187208580813652</v>
      </c>
      <c r="R5117" s="46">
        <v>78.62</v>
      </c>
      <c r="S5117" s="46">
        <v>46.72</v>
      </c>
      <c r="T5117" s="50">
        <f t="shared" si="1563"/>
        <v>0.53949999999999998</v>
      </c>
      <c r="U5117" s="79">
        <f t="shared" si="1552"/>
        <v>78.080500000000001</v>
      </c>
      <c r="V5117" s="79">
        <f t="shared" si="1553"/>
        <v>46.180500000000002</v>
      </c>
      <c r="W5117" s="465">
        <f t="shared" si="1554"/>
        <v>0.67769411244601996</v>
      </c>
      <c r="X5117" s="465">
        <f t="shared" si="1555"/>
        <v>0.14468207689157805</v>
      </c>
      <c r="Y5117" s="43">
        <f>Cal_051922a!$A$3</f>
        <v>20220519</v>
      </c>
      <c r="Z5117" s="48" t="s">
        <v>2038</v>
      </c>
      <c r="AA5117" s="43">
        <v>20230221</v>
      </c>
      <c r="AE5117" s="689" t="s">
        <v>1250</v>
      </c>
      <c r="AF5117" s="130">
        <v>1</v>
      </c>
      <c r="AH5117" t="s">
        <v>2044</v>
      </c>
    </row>
    <row r="5118" spans="1:35" s="82" customFormat="1" x14ac:dyDescent="0.2">
      <c r="A5118" s="153" t="s">
        <v>1514</v>
      </c>
      <c r="B5118" s="81">
        <v>20220729</v>
      </c>
      <c r="C5118" s="126" t="s">
        <v>51</v>
      </c>
      <c r="D5118" s="126">
        <v>1</v>
      </c>
      <c r="E5118" s="126">
        <v>15</v>
      </c>
      <c r="F5118" s="107"/>
      <c r="G5118" s="107"/>
      <c r="H5118" s="126" t="s">
        <v>10</v>
      </c>
      <c r="I5118" s="126">
        <v>293</v>
      </c>
      <c r="J5118" s="126">
        <v>5</v>
      </c>
      <c r="K5118" s="82">
        <v>5</v>
      </c>
      <c r="L5118" s="82">
        <v>1</v>
      </c>
      <c r="M5118" s="82">
        <v>0</v>
      </c>
      <c r="N5118" s="83">
        <v>1</v>
      </c>
      <c r="O5118" s="82" t="str">
        <f>Cal_051922a!$E$2</f>
        <v>Cal_051922a</v>
      </c>
      <c r="P5118" s="158">
        <f>Cal_051922a!$Q$3</f>
        <v>1.8382409380942635</v>
      </c>
      <c r="Q5118" s="158">
        <f>Cal_051922a!$R$3</f>
        <v>0.56187208580813652</v>
      </c>
      <c r="R5118" s="84">
        <v>25.18</v>
      </c>
      <c r="S5118" s="84">
        <v>14.71</v>
      </c>
      <c r="T5118" s="158">
        <f>AVERAGE(0.884, 0.578, 0.861, 0.771, 1.044, 0.842)</f>
        <v>0.83</v>
      </c>
      <c r="U5118" s="79">
        <f t="shared" si="1552"/>
        <v>24.35</v>
      </c>
      <c r="V5118" s="79">
        <f t="shared" si="1553"/>
        <v>13.88</v>
      </c>
      <c r="W5118" s="465">
        <f t="shared" si="1554"/>
        <v>0.22015070919360322</v>
      </c>
      <c r="X5118" s="465">
        <f t="shared" si="1555"/>
        <v>2.4491697445584874E-2</v>
      </c>
      <c r="Y5118" s="82">
        <f>Cal_051922a!$A$3</f>
        <v>20220519</v>
      </c>
      <c r="Z5118" s="90" t="s">
        <v>1535</v>
      </c>
      <c r="AA5118" s="82">
        <v>20220818</v>
      </c>
      <c r="AB5118" s="48"/>
      <c r="AC5118" s="43"/>
      <c r="AD5118" s="43"/>
      <c r="AE5118" s="691" t="s">
        <v>1250</v>
      </c>
      <c r="AF5118" s="567">
        <v>1</v>
      </c>
      <c r="AG5118" s="567" t="s">
        <v>1634</v>
      </c>
      <c r="AH5118" s="155" t="s">
        <v>149</v>
      </c>
      <c r="AI5118" s="155"/>
    </row>
    <row r="5119" spans="1:35" s="82" customFormat="1" x14ac:dyDescent="0.2">
      <c r="A5119" s="153" t="s">
        <v>1514</v>
      </c>
      <c r="B5119" s="81">
        <v>20220729</v>
      </c>
      <c r="C5119" s="126" t="s">
        <v>51</v>
      </c>
      <c r="D5119" s="126">
        <v>1</v>
      </c>
      <c r="E5119" s="126">
        <v>15</v>
      </c>
      <c r="F5119" s="107"/>
      <c r="G5119" s="107"/>
      <c r="H5119" s="126" t="s">
        <v>11</v>
      </c>
      <c r="I5119" s="126">
        <v>293</v>
      </c>
      <c r="J5119" s="126">
        <v>5</v>
      </c>
      <c r="K5119" s="82">
        <v>5</v>
      </c>
      <c r="L5119" s="82">
        <v>1</v>
      </c>
      <c r="M5119" s="82">
        <v>0</v>
      </c>
      <c r="N5119" s="83">
        <v>1</v>
      </c>
      <c r="O5119" s="82" t="str">
        <f>Cal_051922a!$E$2</f>
        <v>Cal_051922a</v>
      </c>
      <c r="P5119" s="158">
        <f>Cal_051922a!$Q$3</f>
        <v>1.8382409380942635</v>
      </c>
      <c r="Q5119" s="158">
        <f>Cal_051922a!$R$3</f>
        <v>0.56187208580813652</v>
      </c>
      <c r="R5119" s="84">
        <v>23.57</v>
      </c>
      <c r="S5119" s="84">
        <v>14.09</v>
      </c>
      <c r="T5119" s="158">
        <f>AVERAGE(0.884, 0.578, 0.861, 0.771, 1.044, 0.842)</f>
        <v>0.83</v>
      </c>
      <c r="U5119" s="79">
        <f t="shared" si="1552"/>
        <v>22.740000000000002</v>
      </c>
      <c r="V5119" s="79">
        <f t="shared" si="1553"/>
        <v>13.26</v>
      </c>
      <c r="W5119" s="465">
        <f t="shared" si="1554"/>
        <v>0.19933416649048313</v>
      </c>
      <c r="X5119" s="465">
        <f t="shared" si="1555"/>
        <v>3.4380409304591304E-2</v>
      </c>
      <c r="Y5119" s="82">
        <f>Cal_051922a!$A$3</f>
        <v>20220519</v>
      </c>
      <c r="Z5119" s="90" t="s">
        <v>1535</v>
      </c>
      <c r="AA5119" s="82">
        <v>20220818</v>
      </c>
      <c r="AB5119" s="48"/>
      <c r="AC5119" s="43"/>
      <c r="AD5119" s="43"/>
      <c r="AE5119" s="691" t="s">
        <v>1250</v>
      </c>
      <c r="AF5119" s="567">
        <v>1</v>
      </c>
      <c r="AG5119" s="567" t="s">
        <v>1634</v>
      </c>
      <c r="AH5119" s="155" t="s">
        <v>150</v>
      </c>
      <c r="AI5119" s="155"/>
    </row>
    <row r="5120" spans="1:35" s="372" customFormat="1" x14ac:dyDescent="0.2">
      <c r="A5120" s="412" t="s">
        <v>1514</v>
      </c>
      <c r="B5120" s="462">
        <v>20220729</v>
      </c>
      <c r="C5120" s="373" t="s">
        <v>51</v>
      </c>
      <c r="D5120" s="373">
        <v>1</v>
      </c>
      <c r="E5120" s="373">
        <v>15</v>
      </c>
      <c r="F5120" s="107"/>
      <c r="G5120" s="107"/>
      <c r="H5120" s="373" t="s">
        <v>10</v>
      </c>
      <c r="I5120" s="373">
        <v>550</v>
      </c>
      <c r="J5120" s="373">
        <v>20</v>
      </c>
      <c r="K5120" s="372">
        <v>5</v>
      </c>
      <c r="L5120" s="372">
        <v>1</v>
      </c>
      <c r="M5120" s="372">
        <v>0</v>
      </c>
      <c r="N5120" s="375">
        <v>1</v>
      </c>
      <c r="O5120" s="372" t="str">
        <f>Cal_051922a!$E$2</f>
        <v>Cal_051922a</v>
      </c>
      <c r="P5120" s="377">
        <f>Cal_051922a!$Q$3</f>
        <v>1.8382409380942635</v>
      </c>
      <c r="Q5120" s="377">
        <f>Cal_051922a!$R$3</f>
        <v>0.56187208580813652</v>
      </c>
      <c r="R5120" s="376">
        <v>19.760000000000002</v>
      </c>
      <c r="S5120" s="376">
        <v>11.49</v>
      </c>
      <c r="T5120" s="377">
        <f>AVERAGE(0.67, 0.634, 0.634, 0.661, 0.49, 0.728)</f>
        <v>0.63616666666666666</v>
      </c>
      <c r="U5120" s="378">
        <f t="shared" ref="U5120:U5165" si="1564">(R5120-T5120)*(L5120+M5120)/L5120</f>
        <v>19.123833333333334</v>
      </c>
      <c r="V5120" s="378">
        <f t="shared" ref="V5120:V5165" si="1565">(S5120-T5120)*(L5120+M5120)/L5120</f>
        <v>10.853833333333334</v>
      </c>
      <c r="W5120" s="464">
        <f t="shared" ref="W5120:W5165" si="1566">(Q5120*P5120/(P5120-1)*(U5120-V5120)*(K5120)/I5120)/N5120</f>
        <v>9.2636864626918766E-2</v>
      </c>
      <c r="X5120" s="464">
        <f t="shared" ref="X5120:X5165" si="1567">(Q5120*P5120/(P5120-1)*(P5120*V5120-U5120)*(K5120)/I5120)/N5120</f>
        <v>9.2763154913286777E-3</v>
      </c>
      <c r="Y5120" s="372">
        <f>Cal_051922a!$A$3</f>
        <v>20220519</v>
      </c>
      <c r="Z5120" s="694" t="s">
        <v>1518</v>
      </c>
      <c r="AA5120" s="372">
        <v>20220816</v>
      </c>
      <c r="AB5120" s="48"/>
      <c r="AC5120" s="43"/>
      <c r="AD5120" s="43"/>
      <c r="AE5120" s="692" t="s">
        <v>1250</v>
      </c>
      <c r="AF5120" s="628">
        <v>1</v>
      </c>
      <c r="AG5120" s="628" t="s">
        <v>1634</v>
      </c>
      <c r="AH5120" s="371" t="s">
        <v>157</v>
      </c>
      <c r="AI5120" s="371"/>
    </row>
    <row r="5121" spans="1:35" s="610" customFormat="1" ht="13.5" thickBot="1" x14ac:dyDescent="0.25">
      <c r="A5121" s="622" t="s">
        <v>1514</v>
      </c>
      <c r="B5121" s="611">
        <v>20220729</v>
      </c>
      <c r="C5121" s="612" t="s">
        <v>51</v>
      </c>
      <c r="D5121" s="612">
        <v>1</v>
      </c>
      <c r="E5121" s="612">
        <v>15</v>
      </c>
      <c r="F5121" s="140"/>
      <c r="G5121" s="140"/>
      <c r="H5121" s="612" t="s">
        <v>11</v>
      </c>
      <c r="I5121" s="612">
        <v>552</v>
      </c>
      <c r="J5121" s="612">
        <v>20</v>
      </c>
      <c r="K5121" s="610">
        <v>5</v>
      </c>
      <c r="L5121" s="610">
        <v>1</v>
      </c>
      <c r="M5121" s="610">
        <v>0</v>
      </c>
      <c r="N5121" s="614">
        <v>1</v>
      </c>
      <c r="O5121" s="372" t="str">
        <f>Cal_051922a!$E$2</f>
        <v>Cal_051922a</v>
      </c>
      <c r="P5121" s="377">
        <f>Cal_051922a!$Q$3</f>
        <v>1.8382409380942635</v>
      </c>
      <c r="Q5121" s="377">
        <f>Cal_051922a!$R$3</f>
        <v>0.56187208580813652</v>
      </c>
      <c r="R5121" s="626">
        <v>17.010000000000002</v>
      </c>
      <c r="S5121" s="626">
        <v>9.9629999999999992</v>
      </c>
      <c r="T5121" s="377">
        <f>AVERAGE(0.67, 0.634, 0.634, 0.661, 0.49, 0.728)</f>
        <v>0.63616666666666666</v>
      </c>
      <c r="U5121" s="378">
        <f t="shared" si="1564"/>
        <v>16.373833333333334</v>
      </c>
      <c r="V5121" s="378">
        <f t="shared" si="1565"/>
        <v>9.3268333333333331</v>
      </c>
      <c r="W5121" s="464">
        <f t="shared" si="1566"/>
        <v>7.8651357220143339E-2</v>
      </c>
      <c r="X5121" s="464">
        <f t="shared" si="1567"/>
        <v>8.6065982921482501E-3</v>
      </c>
      <c r="Y5121" s="372">
        <f>Cal_051922a!$A$3</f>
        <v>20220519</v>
      </c>
      <c r="Z5121" s="694" t="s">
        <v>1518</v>
      </c>
      <c r="AA5121" s="372">
        <v>20220816</v>
      </c>
      <c r="AB5121" s="121"/>
      <c r="AC5121" s="115"/>
      <c r="AD5121" s="115"/>
      <c r="AE5121" s="692" t="s">
        <v>1250</v>
      </c>
      <c r="AF5121" s="628">
        <v>1</v>
      </c>
      <c r="AG5121" s="628" t="s">
        <v>1634</v>
      </c>
      <c r="AH5121" s="613" t="s">
        <v>158</v>
      </c>
      <c r="AI5121" s="613"/>
    </row>
    <row r="5122" spans="1:35" x14ac:dyDescent="0.2">
      <c r="A5122" s="152" t="s">
        <v>1514</v>
      </c>
      <c r="B5122" s="45">
        <v>20220729</v>
      </c>
      <c r="C5122" s="107" t="s">
        <v>59</v>
      </c>
      <c r="D5122" s="107">
        <v>2</v>
      </c>
      <c r="E5122" s="107">
        <v>1</v>
      </c>
      <c r="H5122" s="107" t="s">
        <v>10</v>
      </c>
      <c r="I5122" s="107">
        <v>290</v>
      </c>
      <c r="J5122" s="107">
        <v>0</v>
      </c>
      <c r="K5122" s="43">
        <v>5</v>
      </c>
      <c r="L5122" s="43">
        <v>1</v>
      </c>
      <c r="M5122" s="43">
        <v>0</v>
      </c>
      <c r="N5122" s="49">
        <v>1</v>
      </c>
      <c r="O5122" s="43" t="str">
        <f>Cal_051922a!$E$2</f>
        <v>Cal_051922a</v>
      </c>
      <c r="P5122" s="50">
        <f>Cal_051922a!$Q$3</f>
        <v>1.8382409380942635</v>
      </c>
      <c r="Q5122" s="50">
        <f>Cal_051922a!$R$3</f>
        <v>0.56187208580813652</v>
      </c>
      <c r="R5122" s="46">
        <v>66.25</v>
      </c>
      <c r="S5122" s="46">
        <v>47.53</v>
      </c>
      <c r="T5122" s="50">
        <f t="shared" ref="T5122:T5127" si="1568">AVERAGE(0.687,0.608,0.654,0.472,0.53,0.62)</f>
        <v>0.59516666666666662</v>
      </c>
      <c r="U5122" s="79">
        <f t="shared" si="1564"/>
        <v>65.654833333333329</v>
      </c>
      <c r="V5122" s="79">
        <f t="shared" si="1565"/>
        <v>46.934833333333337</v>
      </c>
      <c r="W5122" s="465">
        <f t="shared" si="1566"/>
        <v>0.39769384905923166</v>
      </c>
      <c r="X5122" s="465">
        <f t="shared" si="1567"/>
        <v>0.43811540774530594</v>
      </c>
      <c r="Y5122" s="43">
        <f>Cal_051922a!$A$3</f>
        <v>20220519</v>
      </c>
      <c r="Z5122" s="86" t="s">
        <v>1578</v>
      </c>
      <c r="AA5122" s="43">
        <v>20221106</v>
      </c>
      <c r="AE5122" s="689" t="s">
        <v>1250</v>
      </c>
      <c r="AF5122" s="130">
        <v>1</v>
      </c>
      <c r="AG5122" s="130" t="s">
        <v>1634</v>
      </c>
      <c r="AH5122"/>
    </row>
    <row r="5123" spans="1:35" x14ac:dyDescent="0.2">
      <c r="A5123" s="152" t="s">
        <v>1514</v>
      </c>
      <c r="B5123" s="45">
        <v>20220729</v>
      </c>
      <c r="C5123" s="107" t="s">
        <v>59</v>
      </c>
      <c r="D5123" s="107">
        <v>2</v>
      </c>
      <c r="E5123" s="107">
        <v>1</v>
      </c>
      <c r="H5123" s="107" t="s">
        <v>11</v>
      </c>
      <c r="I5123" s="107">
        <v>290</v>
      </c>
      <c r="J5123" s="107">
        <v>0</v>
      </c>
      <c r="K5123" s="43">
        <v>5</v>
      </c>
      <c r="L5123" s="43">
        <v>1</v>
      </c>
      <c r="M5123" s="43">
        <v>0</v>
      </c>
      <c r="N5123" s="49">
        <v>1</v>
      </c>
      <c r="O5123" s="43" t="str">
        <f>Cal_051922a!$E$2</f>
        <v>Cal_051922a</v>
      </c>
      <c r="P5123" s="50">
        <f>Cal_051922a!$Q$3</f>
        <v>1.8382409380942635</v>
      </c>
      <c r="Q5123" s="50">
        <f>Cal_051922a!$R$3</f>
        <v>0.56187208580813652</v>
      </c>
      <c r="R5123" s="46">
        <v>63.1</v>
      </c>
      <c r="S5123" s="46">
        <v>46.27</v>
      </c>
      <c r="T5123" s="50">
        <f t="shared" si="1568"/>
        <v>0.59516666666666662</v>
      </c>
      <c r="U5123" s="79">
        <f t="shared" si="1564"/>
        <v>62.504833333333337</v>
      </c>
      <c r="V5123" s="79">
        <f t="shared" si="1565"/>
        <v>45.674833333333339</v>
      </c>
      <c r="W5123" s="465">
        <f t="shared" si="1566"/>
        <v>0.35754206622152085</v>
      </c>
      <c r="X5123" s="465">
        <f t="shared" si="1567"/>
        <v>0.45582927850832344</v>
      </c>
      <c r="Y5123" s="43">
        <f>Cal_051922a!$A$3</f>
        <v>20220519</v>
      </c>
      <c r="Z5123" s="86" t="s">
        <v>1578</v>
      </c>
      <c r="AA5123" s="43">
        <v>20221106</v>
      </c>
      <c r="AE5123" s="689" t="s">
        <v>1250</v>
      </c>
      <c r="AF5123" s="130">
        <v>1</v>
      </c>
      <c r="AG5123" s="130" t="s">
        <v>1634</v>
      </c>
      <c r="AH5123"/>
    </row>
    <row r="5124" spans="1:35" x14ac:dyDescent="0.2">
      <c r="A5124" s="152" t="s">
        <v>1514</v>
      </c>
      <c r="B5124" s="45">
        <v>20220729</v>
      </c>
      <c r="C5124" s="107" t="s">
        <v>59</v>
      </c>
      <c r="D5124" s="107">
        <v>2</v>
      </c>
      <c r="E5124" s="107">
        <v>3</v>
      </c>
      <c r="H5124" s="107" t="s">
        <v>10</v>
      </c>
      <c r="I5124" s="107">
        <v>290</v>
      </c>
      <c r="J5124" s="107">
        <v>0</v>
      </c>
      <c r="K5124" s="43">
        <v>5</v>
      </c>
      <c r="L5124" s="43">
        <v>1</v>
      </c>
      <c r="M5124" s="43">
        <v>0</v>
      </c>
      <c r="N5124" s="49">
        <v>1</v>
      </c>
      <c r="O5124" s="43" t="str">
        <f>Cal_051922a!$E$2</f>
        <v>Cal_051922a</v>
      </c>
      <c r="P5124" s="50">
        <f>Cal_051922a!$Q$3</f>
        <v>1.8382409380942635</v>
      </c>
      <c r="Q5124" s="50">
        <f>Cal_051922a!$R$3</f>
        <v>0.56187208580813652</v>
      </c>
      <c r="R5124" s="46">
        <v>67.59</v>
      </c>
      <c r="S5124" s="46">
        <v>48.83</v>
      </c>
      <c r="T5124" s="50">
        <f t="shared" si="1568"/>
        <v>0.59516666666666662</v>
      </c>
      <c r="U5124" s="79">
        <f t="shared" si="1564"/>
        <v>66.994833333333332</v>
      </c>
      <c r="V5124" s="79">
        <f t="shared" si="1565"/>
        <v>48.234833333333334</v>
      </c>
      <c r="W5124" s="465">
        <f t="shared" si="1566"/>
        <v>0.39854362224098228</v>
      </c>
      <c r="X5124" s="465">
        <f t="shared" si="1567"/>
        <v>0.46041586130728646</v>
      </c>
      <c r="Y5124" s="43">
        <f>Cal_051922a!$A$3</f>
        <v>20220519</v>
      </c>
      <c r="Z5124" s="86" t="s">
        <v>1578</v>
      </c>
      <c r="AA5124" s="43">
        <v>20221106</v>
      </c>
      <c r="AE5124" s="689" t="s">
        <v>1250</v>
      </c>
      <c r="AF5124" s="130">
        <v>1</v>
      </c>
      <c r="AG5124" s="130" t="s">
        <v>1634</v>
      </c>
      <c r="AH5124"/>
    </row>
    <row r="5125" spans="1:35" x14ac:dyDescent="0.2">
      <c r="A5125" s="152" t="s">
        <v>1514</v>
      </c>
      <c r="B5125" s="45">
        <v>20220729</v>
      </c>
      <c r="C5125" s="107" t="s">
        <v>59</v>
      </c>
      <c r="D5125" s="107">
        <v>2</v>
      </c>
      <c r="E5125" s="107">
        <v>3</v>
      </c>
      <c r="H5125" s="107" t="s">
        <v>11</v>
      </c>
      <c r="I5125" s="107">
        <v>290</v>
      </c>
      <c r="J5125" s="107">
        <v>0</v>
      </c>
      <c r="K5125" s="43">
        <v>5</v>
      </c>
      <c r="L5125" s="43">
        <v>1</v>
      </c>
      <c r="M5125" s="43">
        <v>0</v>
      </c>
      <c r="N5125" s="49">
        <v>1</v>
      </c>
      <c r="O5125" s="43" t="str">
        <f>Cal_051922a!$E$2</f>
        <v>Cal_051922a</v>
      </c>
      <c r="P5125" s="50">
        <f>Cal_051922a!$Q$3</f>
        <v>1.8382409380942635</v>
      </c>
      <c r="Q5125" s="50">
        <f>Cal_051922a!$R$3</f>
        <v>0.56187208580813652</v>
      </c>
      <c r="R5125" s="46">
        <v>73.23</v>
      </c>
      <c r="S5125" s="46">
        <v>50.93</v>
      </c>
      <c r="T5125" s="50">
        <f t="shared" si="1568"/>
        <v>0.59516666666666662</v>
      </c>
      <c r="U5125" s="79">
        <f t="shared" si="1564"/>
        <v>72.634833333333333</v>
      </c>
      <c r="V5125" s="79">
        <f t="shared" si="1565"/>
        <v>50.334833333333336</v>
      </c>
      <c r="W5125" s="465">
        <f t="shared" si="1566"/>
        <v>0.47374854882590106</v>
      </c>
      <c r="X5125" s="465">
        <f t="shared" si="1567"/>
        <v>0.42260745484685636</v>
      </c>
      <c r="Y5125" s="43">
        <f>Cal_051922a!$A$3</f>
        <v>20220519</v>
      </c>
      <c r="Z5125" s="86" t="s">
        <v>1578</v>
      </c>
      <c r="AA5125" s="43">
        <v>20221106</v>
      </c>
      <c r="AE5125" s="689" t="s">
        <v>1250</v>
      </c>
      <c r="AF5125" s="130">
        <v>1</v>
      </c>
      <c r="AG5125" s="130" t="s">
        <v>1634</v>
      </c>
      <c r="AH5125"/>
    </row>
    <row r="5126" spans="1:35" x14ac:dyDescent="0.2">
      <c r="A5126" s="152" t="s">
        <v>1514</v>
      </c>
      <c r="B5126" s="45">
        <v>20220729</v>
      </c>
      <c r="C5126" s="107" t="s">
        <v>59</v>
      </c>
      <c r="D5126" s="107">
        <v>2</v>
      </c>
      <c r="E5126" s="107">
        <v>8</v>
      </c>
      <c r="H5126" s="107" t="s">
        <v>10</v>
      </c>
      <c r="I5126" s="107">
        <v>290</v>
      </c>
      <c r="J5126" s="107">
        <v>0</v>
      </c>
      <c r="K5126" s="43">
        <v>5</v>
      </c>
      <c r="L5126" s="43">
        <v>1</v>
      </c>
      <c r="M5126" s="43">
        <v>0</v>
      </c>
      <c r="N5126" s="49">
        <v>1</v>
      </c>
      <c r="O5126" s="43" t="str">
        <f>Cal_051922a!$E$2</f>
        <v>Cal_051922a</v>
      </c>
      <c r="P5126" s="50">
        <f>Cal_051922a!$Q$3</f>
        <v>1.8382409380942635</v>
      </c>
      <c r="Q5126" s="50">
        <f>Cal_051922a!$R$3</f>
        <v>0.56187208580813652</v>
      </c>
      <c r="R5126" s="46">
        <v>147.1</v>
      </c>
      <c r="S5126" s="46">
        <v>96.93</v>
      </c>
      <c r="T5126" s="50">
        <f t="shared" si="1568"/>
        <v>0.59516666666666662</v>
      </c>
      <c r="U5126" s="79">
        <f t="shared" si="1564"/>
        <v>146.50483333333332</v>
      </c>
      <c r="V5126" s="79">
        <f t="shared" si="1565"/>
        <v>96.334833333333336</v>
      </c>
      <c r="W5126" s="465">
        <f t="shared" si="1566"/>
        <v>1.0658280132105586</v>
      </c>
      <c r="X5126" s="465">
        <f t="shared" si="1567"/>
        <v>0.64968985985576377</v>
      </c>
      <c r="Y5126" s="43">
        <f>Cal_051922a!$A$3</f>
        <v>20220519</v>
      </c>
      <c r="Z5126" s="86" t="s">
        <v>1578</v>
      </c>
      <c r="AA5126" s="43">
        <v>20221106</v>
      </c>
      <c r="AE5126" s="689" t="s">
        <v>1250</v>
      </c>
      <c r="AF5126" s="130">
        <v>1</v>
      </c>
      <c r="AG5126" s="130" t="s">
        <v>1634</v>
      </c>
      <c r="AH5126"/>
    </row>
    <row r="5127" spans="1:35" x14ac:dyDescent="0.2">
      <c r="A5127" s="152" t="s">
        <v>1514</v>
      </c>
      <c r="B5127" s="45">
        <v>20220729</v>
      </c>
      <c r="C5127" s="107" t="s">
        <v>59</v>
      </c>
      <c r="D5127" s="107">
        <v>2</v>
      </c>
      <c r="E5127" s="107">
        <v>8</v>
      </c>
      <c r="H5127" s="107" t="s">
        <v>11</v>
      </c>
      <c r="I5127" s="107">
        <v>290</v>
      </c>
      <c r="J5127" s="107">
        <v>0</v>
      </c>
      <c r="K5127" s="43">
        <v>5</v>
      </c>
      <c r="L5127" s="43">
        <v>1</v>
      </c>
      <c r="M5127" s="43">
        <v>0</v>
      </c>
      <c r="N5127" s="49">
        <v>1</v>
      </c>
      <c r="O5127" s="43" t="str">
        <f>Cal_051922a!$E$2</f>
        <v>Cal_051922a</v>
      </c>
      <c r="P5127" s="50">
        <f>Cal_051922a!$Q$3</f>
        <v>1.8382409380942635</v>
      </c>
      <c r="Q5127" s="50">
        <f>Cal_051922a!$R$3</f>
        <v>0.56187208580813652</v>
      </c>
      <c r="R5127" s="46">
        <v>156.80000000000001</v>
      </c>
      <c r="S5127" s="46">
        <v>101.7</v>
      </c>
      <c r="T5127" s="50">
        <f t="shared" si="1568"/>
        <v>0.59516666666666662</v>
      </c>
      <c r="U5127" s="79">
        <f t="shared" si="1564"/>
        <v>156.20483333333334</v>
      </c>
      <c r="V5127" s="79">
        <f t="shared" si="1565"/>
        <v>101.10483333333333</v>
      </c>
      <c r="W5127" s="465">
        <f t="shared" si="1566"/>
        <v>1.1705625578613075</v>
      </c>
      <c r="X5127" s="465">
        <f t="shared" si="1567"/>
        <v>0.62989883948778203</v>
      </c>
      <c r="Y5127" s="43">
        <f>Cal_051922a!$A$3</f>
        <v>20220519</v>
      </c>
      <c r="Z5127" s="86" t="s">
        <v>1578</v>
      </c>
      <c r="AA5127" s="43">
        <v>20221106</v>
      </c>
      <c r="AE5127" s="689" t="s">
        <v>1250</v>
      </c>
      <c r="AF5127" s="130">
        <v>1</v>
      </c>
      <c r="AG5127" s="130" t="s">
        <v>1634</v>
      </c>
      <c r="AH5127"/>
    </row>
    <row r="5128" spans="1:35" x14ac:dyDescent="0.2">
      <c r="A5128" s="152" t="s">
        <v>1514</v>
      </c>
      <c r="B5128" s="45">
        <v>20220729</v>
      </c>
      <c r="C5128" s="107" t="s">
        <v>59</v>
      </c>
      <c r="D5128" s="107">
        <v>2</v>
      </c>
      <c r="E5128" s="107">
        <v>8</v>
      </c>
      <c r="H5128" s="107" t="s">
        <v>10</v>
      </c>
      <c r="I5128" s="107">
        <v>290</v>
      </c>
      <c r="J5128" s="107">
        <v>10</v>
      </c>
      <c r="K5128" s="43">
        <v>5</v>
      </c>
      <c r="L5128" s="43">
        <v>1</v>
      </c>
      <c r="M5128" s="43">
        <v>0</v>
      </c>
      <c r="N5128" s="49">
        <v>1</v>
      </c>
      <c r="O5128" s="43" t="str">
        <f>Cal_051922a!$E$2</f>
        <v>Cal_051922a</v>
      </c>
      <c r="P5128" s="50">
        <f>Cal_051922a!$Q$3</f>
        <v>1.8382409380942635</v>
      </c>
      <c r="Q5128" s="50">
        <f>Cal_051922a!$R$3</f>
        <v>0.56187208580813652</v>
      </c>
      <c r="R5128" s="46">
        <v>108.3</v>
      </c>
      <c r="S5128" s="46">
        <v>71.569999999999993</v>
      </c>
      <c r="T5128" s="50">
        <f t="shared" ref="T5128:T5129" si="1569">AVERAGE(0.653, 0.604, 0.527, 0.359, 0.519, 0.575)</f>
        <v>0.53949999999999998</v>
      </c>
      <c r="U5128" s="79">
        <f t="shared" si="1564"/>
        <v>107.76049999999999</v>
      </c>
      <c r="V5128" s="79">
        <f t="shared" si="1565"/>
        <v>71.030499999999989</v>
      </c>
      <c r="W5128" s="465">
        <f t="shared" si="1566"/>
        <v>0.78030422414239253</v>
      </c>
      <c r="X5128" s="465">
        <f t="shared" si="1567"/>
        <v>0.48459745333498988</v>
      </c>
      <c r="Y5128" s="43">
        <f>Cal_051922a!$A$3</f>
        <v>20220519</v>
      </c>
      <c r="Z5128" s="48" t="s">
        <v>2038</v>
      </c>
      <c r="AA5128" s="43">
        <v>20230221</v>
      </c>
      <c r="AE5128" s="689" t="s">
        <v>1250</v>
      </c>
      <c r="AF5128" s="130">
        <v>1</v>
      </c>
      <c r="AH5128"/>
    </row>
    <row r="5129" spans="1:35" x14ac:dyDescent="0.2">
      <c r="A5129" s="152" t="s">
        <v>1514</v>
      </c>
      <c r="B5129" s="45">
        <v>20220729</v>
      </c>
      <c r="C5129" s="107" t="s">
        <v>59</v>
      </c>
      <c r="D5129" s="107">
        <v>2</v>
      </c>
      <c r="E5129" s="107">
        <v>8</v>
      </c>
      <c r="H5129" s="107" t="s">
        <v>11</v>
      </c>
      <c r="I5129" s="107">
        <v>290</v>
      </c>
      <c r="J5129" s="107">
        <v>10</v>
      </c>
      <c r="K5129" s="43">
        <v>5</v>
      </c>
      <c r="L5129" s="43">
        <v>1</v>
      </c>
      <c r="M5129" s="43">
        <v>0</v>
      </c>
      <c r="N5129" s="49">
        <v>1</v>
      </c>
      <c r="O5129" s="43" t="str">
        <f>Cal_051922a!$E$2</f>
        <v>Cal_051922a</v>
      </c>
      <c r="P5129" s="50">
        <f>Cal_051922a!$Q$3</f>
        <v>1.8382409380942635</v>
      </c>
      <c r="Q5129" s="50">
        <f>Cal_051922a!$R$3</f>
        <v>0.56187208580813652</v>
      </c>
      <c r="R5129" s="46">
        <v>105</v>
      </c>
      <c r="S5129" s="46">
        <v>69.91</v>
      </c>
      <c r="T5129" s="50">
        <f t="shared" si="1569"/>
        <v>0.53949999999999998</v>
      </c>
      <c r="U5129" s="79">
        <f t="shared" si="1564"/>
        <v>104.4605</v>
      </c>
      <c r="V5129" s="79">
        <f t="shared" si="1565"/>
        <v>69.370499999999993</v>
      </c>
      <c r="W5129" s="465">
        <f t="shared" si="1566"/>
        <v>0.74546352369062208</v>
      </c>
      <c r="X5129" s="465">
        <f t="shared" si="1567"/>
        <v>0.48987709502168797</v>
      </c>
      <c r="Y5129" s="43">
        <f>Cal_051922a!$A$3</f>
        <v>20220519</v>
      </c>
      <c r="Z5129" s="48" t="s">
        <v>2038</v>
      </c>
      <c r="AA5129" s="43">
        <v>20230221</v>
      </c>
      <c r="AE5129" s="689" t="s">
        <v>1250</v>
      </c>
      <c r="AF5129" s="130">
        <v>1</v>
      </c>
      <c r="AH5129"/>
    </row>
    <row r="5130" spans="1:35" s="82" customFormat="1" x14ac:dyDescent="0.2">
      <c r="A5130" s="153" t="s">
        <v>1514</v>
      </c>
      <c r="B5130" s="81">
        <v>20220729</v>
      </c>
      <c r="C5130" s="126" t="s">
        <v>59</v>
      </c>
      <c r="D5130" s="126">
        <v>2</v>
      </c>
      <c r="E5130" s="126">
        <v>8</v>
      </c>
      <c r="F5130" s="107"/>
      <c r="G5130" s="107"/>
      <c r="H5130" s="126" t="s">
        <v>10</v>
      </c>
      <c r="I5130" s="126">
        <v>293</v>
      </c>
      <c r="J5130" s="126">
        <v>5</v>
      </c>
      <c r="K5130" s="82">
        <v>5</v>
      </c>
      <c r="L5130" s="82">
        <v>1</v>
      </c>
      <c r="M5130" s="82">
        <v>0</v>
      </c>
      <c r="N5130" s="83">
        <v>1</v>
      </c>
      <c r="O5130" s="82" t="str">
        <f>Cal_051922a!$E$2</f>
        <v>Cal_051922a</v>
      </c>
      <c r="P5130" s="158">
        <f>Cal_051922a!$Q$3</f>
        <v>1.8382409380942635</v>
      </c>
      <c r="Q5130" s="158">
        <f>Cal_051922a!$R$3</f>
        <v>0.56187208580813652</v>
      </c>
      <c r="R5130" s="84">
        <v>46.38</v>
      </c>
      <c r="S5130" s="84">
        <v>29.92</v>
      </c>
      <c r="T5130" s="158">
        <f t="shared" ref="T5130:T5131" si="1570">AVERAGE(0.67, 0.634, 0.634, 0.661, 0.49, 0.728)</f>
        <v>0.63616666666666666</v>
      </c>
      <c r="U5130" s="125">
        <f>(R5130-T5130)*(L5130+M5130)/L5130</f>
        <v>45.743833333333335</v>
      </c>
      <c r="V5130" s="125">
        <f>(S5130-T5130)*(L5130+M5130)/L5130</f>
        <v>29.283833333333334</v>
      </c>
      <c r="W5130" s="459">
        <f t="shared" si="1566"/>
        <v>0.34610130595288519</v>
      </c>
      <c r="X5130" s="459">
        <f t="shared" si="1567"/>
        <v>0.17004188297273024</v>
      </c>
      <c r="Y5130" s="82">
        <f>Cal_051922a!$A$3</f>
        <v>20220519</v>
      </c>
      <c r="Z5130" s="90" t="s">
        <v>1518</v>
      </c>
      <c r="AA5130" s="82">
        <v>20220816</v>
      </c>
      <c r="AB5130" s="48"/>
      <c r="AC5130" s="43"/>
      <c r="AD5130" s="43"/>
      <c r="AE5130" s="691" t="s">
        <v>1250</v>
      </c>
      <c r="AF5130" s="567">
        <v>1</v>
      </c>
      <c r="AG5130" s="567" t="s">
        <v>1634</v>
      </c>
      <c r="AH5130" s="153" t="s">
        <v>1956</v>
      </c>
      <c r="AI5130" s="155"/>
    </row>
    <row r="5131" spans="1:35" s="82" customFormat="1" x14ac:dyDescent="0.2">
      <c r="A5131" s="153" t="s">
        <v>1514</v>
      </c>
      <c r="B5131" s="81">
        <v>20220729</v>
      </c>
      <c r="C5131" s="126" t="s">
        <v>59</v>
      </c>
      <c r="D5131" s="126">
        <v>2</v>
      </c>
      <c r="E5131" s="126">
        <v>8</v>
      </c>
      <c r="F5131" s="107"/>
      <c r="G5131" s="107"/>
      <c r="H5131" s="126" t="s">
        <v>11</v>
      </c>
      <c r="I5131" s="126">
        <v>293</v>
      </c>
      <c r="J5131" s="126">
        <v>5</v>
      </c>
      <c r="K5131" s="82">
        <v>5</v>
      </c>
      <c r="L5131" s="82">
        <v>1</v>
      </c>
      <c r="M5131" s="82">
        <v>0</v>
      </c>
      <c r="N5131" s="83">
        <v>1</v>
      </c>
      <c r="O5131" s="82" t="str">
        <f>Cal_051922a!$E$2</f>
        <v>Cal_051922a</v>
      </c>
      <c r="P5131" s="158">
        <f>Cal_051922a!$Q$3</f>
        <v>1.8382409380942635</v>
      </c>
      <c r="Q5131" s="158">
        <f>Cal_051922a!$R$3</f>
        <v>0.56187208580813652</v>
      </c>
      <c r="R5131" s="84">
        <v>62.75</v>
      </c>
      <c r="S5131" s="84">
        <v>40.15</v>
      </c>
      <c r="T5131" s="158">
        <f t="shared" si="1570"/>
        <v>0.63616666666666666</v>
      </c>
      <c r="U5131" s="125">
        <f t="shared" si="1564"/>
        <v>62.113833333333332</v>
      </c>
      <c r="V5131" s="125">
        <f t="shared" si="1565"/>
        <v>39.513833333333331</v>
      </c>
      <c r="W5131" s="459">
        <f t="shared" si="1566"/>
        <v>0.47520592433385211</v>
      </c>
      <c r="X5131" s="459">
        <f t="shared" si="1567"/>
        <v>0.22124647351963747</v>
      </c>
      <c r="Y5131" s="82">
        <f>Cal_051922a!$A$3</f>
        <v>20220519</v>
      </c>
      <c r="Z5131" s="90" t="s">
        <v>1518</v>
      </c>
      <c r="AA5131" s="82">
        <v>20220816</v>
      </c>
      <c r="AB5131" s="48"/>
      <c r="AC5131" s="43"/>
      <c r="AD5131" s="43"/>
      <c r="AE5131" s="691" t="s">
        <v>1250</v>
      </c>
      <c r="AF5131" s="567">
        <v>1</v>
      </c>
      <c r="AG5131" s="567" t="s">
        <v>1634</v>
      </c>
      <c r="AH5131" s="153" t="s">
        <v>1957</v>
      </c>
      <c r="AI5131" s="155"/>
    </row>
    <row r="5132" spans="1:35" s="372" customFormat="1" x14ac:dyDescent="0.2">
      <c r="A5132" s="412" t="s">
        <v>1514</v>
      </c>
      <c r="B5132" s="462">
        <v>20220729</v>
      </c>
      <c r="C5132" s="373" t="s">
        <v>59</v>
      </c>
      <c r="D5132" s="373">
        <v>2</v>
      </c>
      <c r="E5132" s="373">
        <v>8</v>
      </c>
      <c r="F5132" s="107"/>
      <c r="G5132" s="107"/>
      <c r="H5132" s="373" t="s">
        <v>10</v>
      </c>
      <c r="I5132" s="373">
        <v>551</v>
      </c>
      <c r="J5132" s="373">
        <v>20</v>
      </c>
      <c r="K5132" s="372">
        <v>5</v>
      </c>
      <c r="L5132" s="372">
        <v>1</v>
      </c>
      <c r="M5132" s="372">
        <v>0</v>
      </c>
      <c r="N5132" s="375">
        <v>1</v>
      </c>
      <c r="O5132" s="372" t="str">
        <f>Cal_051922a!$E$2</f>
        <v>Cal_051922a</v>
      </c>
      <c r="P5132" s="377">
        <f>Cal_051922a!$Q$3</f>
        <v>1.8382409380942635</v>
      </c>
      <c r="Q5132" s="377">
        <f>Cal_051922a!$R$3</f>
        <v>0.56187208580813652</v>
      </c>
      <c r="R5132" s="376">
        <v>27.8</v>
      </c>
      <c r="S5132" s="376">
        <v>16.75</v>
      </c>
      <c r="T5132" s="377">
        <f t="shared" ref="T5132:T5133" si="1571">AVERAGE(0.884, 0.578, 0.861, 0.771, 1.044, 0.842)</f>
        <v>0.83</v>
      </c>
      <c r="U5132" s="378">
        <f t="shared" si="1564"/>
        <v>26.970000000000002</v>
      </c>
      <c r="V5132" s="378">
        <f t="shared" si="1565"/>
        <v>15.92</v>
      </c>
      <c r="W5132" s="464">
        <f t="shared" si="1566"/>
        <v>0.12355254813609179</v>
      </c>
      <c r="X5132" s="464">
        <f t="shared" si="1567"/>
        <v>2.5658629904475119E-2</v>
      </c>
      <c r="Y5132" s="372">
        <f>Cal_051922a!$A$3</f>
        <v>20220519</v>
      </c>
      <c r="Z5132" s="694" t="s">
        <v>1536</v>
      </c>
      <c r="AA5132" s="372">
        <v>20220818</v>
      </c>
      <c r="AB5132" s="48"/>
      <c r="AC5132" s="43"/>
      <c r="AD5132" s="43"/>
      <c r="AE5132" s="692" t="s">
        <v>1250</v>
      </c>
      <c r="AF5132" s="628">
        <v>3</v>
      </c>
      <c r="AG5132" s="698" t="s">
        <v>1634</v>
      </c>
      <c r="AH5132" s="412" t="s">
        <v>1952</v>
      </c>
      <c r="AI5132" s="371"/>
    </row>
    <row r="5133" spans="1:35" s="372" customFormat="1" x14ac:dyDescent="0.2">
      <c r="A5133" s="412" t="s">
        <v>1514</v>
      </c>
      <c r="B5133" s="462">
        <v>20220729</v>
      </c>
      <c r="C5133" s="373" t="s">
        <v>59</v>
      </c>
      <c r="D5133" s="373">
        <v>2</v>
      </c>
      <c r="E5133" s="373">
        <v>8</v>
      </c>
      <c r="F5133" s="107"/>
      <c r="G5133" s="107"/>
      <c r="H5133" s="373" t="s">
        <v>11</v>
      </c>
      <c r="I5133" s="373">
        <v>551</v>
      </c>
      <c r="J5133" s="373">
        <v>20</v>
      </c>
      <c r="K5133" s="372">
        <v>5</v>
      </c>
      <c r="L5133" s="372">
        <v>1</v>
      </c>
      <c r="M5133" s="372">
        <v>0</v>
      </c>
      <c r="N5133" s="375">
        <v>1</v>
      </c>
      <c r="O5133" s="372" t="str">
        <f>Cal_051922a!$E$2</f>
        <v>Cal_051922a</v>
      </c>
      <c r="P5133" s="377">
        <f>Cal_051922a!$Q$3</f>
        <v>1.8382409380942635</v>
      </c>
      <c r="Q5133" s="377">
        <f>Cal_051922a!$R$3</f>
        <v>0.56187208580813652</v>
      </c>
      <c r="R5133" s="376">
        <v>52.52</v>
      </c>
      <c r="S5133" s="376">
        <v>30.02</v>
      </c>
      <c r="T5133" s="377">
        <f t="shared" si="1571"/>
        <v>0.83</v>
      </c>
      <c r="U5133" s="378">
        <f t="shared" si="1564"/>
        <v>51.690000000000005</v>
      </c>
      <c r="V5133" s="378">
        <f t="shared" si="1565"/>
        <v>29.19</v>
      </c>
      <c r="W5133" s="464">
        <f t="shared" si="1566"/>
        <v>0.25157758670244934</v>
      </c>
      <c r="X5133" s="464">
        <f t="shared" si="1567"/>
        <v>2.2007481576705748E-2</v>
      </c>
      <c r="Y5133" s="372">
        <f>Cal_051922a!$A$3</f>
        <v>20220519</v>
      </c>
      <c r="Z5133" s="694" t="s">
        <v>1536</v>
      </c>
      <c r="AA5133" s="372">
        <v>20220818</v>
      </c>
      <c r="AB5133" s="48"/>
      <c r="AC5133" s="43"/>
      <c r="AD5133" s="43"/>
      <c r="AE5133" s="692" t="s">
        <v>1250</v>
      </c>
      <c r="AF5133" s="628">
        <v>3</v>
      </c>
      <c r="AG5133" s="698" t="s">
        <v>1634</v>
      </c>
      <c r="AH5133" s="412" t="s">
        <v>1953</v>
      </c>
      <c r="AI5133" s="371"/>
    </row>
    <row r="5134" spans="1:35" x14ac:dyDescent="0.2">
      <c r="A5134" s="152" t="s">
        <v>1514</v>
      </c>
      <c r="B5134" s="45">
        <v>20220729</v>
      </c>
      <c r="C5134" s="107" t="s">
        <v>59</v>
      </c>
      <c r="D5134" s="107">
        <v>2</v>
      </c>
      <c r="E5134" s="107">
        <v>10</v>
      </c>
      <c r="H5134" s="107" t="s">
        <v>10</v>
      </c>
      <c r="I5134" s="107">
        <v>290</v>
      </c>
      <c r="J5134" s="107">
        <v>0</v>
      </c>
      <c r="K5134" s="43">
        <v>10</v>
      </c>
      <c r="L5134" s="43">
        <v>1</v>
      </c>
      <c r="M5134" s="43">
        <v>0</v>
      </c>
      <c r="N5134" s="49">
        <v>1</v>
      </c>
      <c r="O5134" s="43" t="str">
        <f>Cal_051922a!$E$2</f>
        <v>Cal_051922a</v>
      </c>
      <c r="P5134" s="50">
        <f>Cal_051922a!$Q$3</f>
        <v>1.8382409380942635</v>
      </c>
      <c r="Q5134" s="50">
        <f>Cal_051922a!$R$3</f>
        <v>0.56187208580813652</v>
      </c>
      <c r="R5134" s="46">
        <v>324.8</v>
      </c>
      <c r="S5134" s="46">
        <v>201</v>
      </c>
      <c r="T5134" s="50">
        <f t="shared" ref="T5134:T5135" si="1572">AVERAGE(0.687,0.608,0.654,0.472,0.53,0.62)</f>
        <v>0.59516666666666662</v>
      </c>
      <c r="U5134" s="79">
        <f t="shared" si="1564"/>
        <v>324.20483333333334</v>
      </c>
      <c r="V5134" s="79">
        <f t="shared" si="1565"/>
        <v>200.40483333333333</v>
      </c>
      <c r="W5134" s="465">
        <f t="shared" si="1566"/>
        <v>5.2600959950355666</v>
      </c>
      <c r="X5134" s="465">
        <f t="shared" si="1567"/>
        <v>1.8774691314356966</v>
      </c>
      <c r="Y5134" s="43">
        <f>Cal_051922a!$A$3</f>
        <v>20220519</v>
      </c>
      <c r="Z5134" s="86" t="s">
        <v>1578</v>
      </c>
      <c r="AA5134" s="43">
        <v>20221106</v>
      </c>
      <c r="AE5134" s="689" t="s">
        <v>1250</v>
      </c>
      <c r="AF5134" s="130">
        <v>1</v>
      </c>
      <c r="AG5134" s="571" t="s">
        <v>1634</v>
      </c>
      <c r="AH5134" s="152" t="s">
        <v>1999</v>
      </c>
    </row>
    <row r="5135" spans="1:35" x14ac:dyDescent="0.2">
      <c r="A5135" s="152" t="s">
        <v>1514</v>
      </c>
      <c r="B5135" s="45">
        <v>20220729</v>
      </c>
      <c r="C5135" s="107" t="s">
        <v>59</v>
      </c>
      <c r="D5135" s="107">
        <v>2</v>
      </c>
      <c r="E5135" s="107">
        <v>10</v>
      </c>
      <c r="H5135" s="107" t="s">
        <v>11</v>
      </c>
      <c r="I5135" s="107">
        <v>290</v>
      </c>
      <c r="J5135" s="107">
        <v>0</v>
      </c>
      <c r="K5135" s="43">
        <v>10</v>
      </c>
      <c r="L5135" s="43">
        <v>1</v>
      </c>
      <c r="M5135" s="43">
        <v>0</v>
      </c>
      <c r="N5135" s="49">
        <v>1</v>
      </c>
      <c r="O5135" s="43" t="str">
        <f>Cal_051922a!$E$2</f>
        <v>Cal_051922a</v>
      </c>
      <c r="P5135" s="50">
        <f>Cal_051922a!$Q$3</f>
        <v>1.8382409380942635</v>
      </c>
      <c r="Q5135" s="50">
        <f>Cal_051922a!$R$3</f>
        <v>0.56187208580813652</v>
      </c>
      <c r="R5135" s="46">
        <v>380.5</v>
      </c>
      <c r="S5135" s="46">
        <v>232.3</v>
      </c>
      <c r="T5135" s="50">
        <f t="shared" si="1572"/>
        <v>0.59516666666666662</v>
      </c>
      <c r="U5135" s="79">
        <f t="shared" si="1564"/>
        <v>379.90483333333333</v>
      </c>
      <c r="V5135" s="79">
        <f t="shared" si="1565"/>
        <v>231.70483333333334</v>
      </c>
      <c r="W5135" s="465">
        <f t="shared" si="1566"/>
        <v>6.2968192767711706</v>
      </c>
      <c r="X5135" s="465">
        <f t="shared" si="1567"/>
        <v>1.9555183067443804</v>
      </c>
      <c r="Y5135" s="43">
        <f>Cal_051922a!$A$3</f>
        <v>20220519</v>
      </c>
      <c r="Z5135" s="86" t="s">
        <v>1578</v>
      </c>
      <c r="AA5135" s="43">
        <v>20221106</v>
      </c>
      <c r="AE5135" s="689" t="s">
        <v>1250</v>
      </c>
      <c r="AF5135" s="130">
        <v>1</v>
      </c>
      <c r="AG5135" s="571" t="s">
        <v>1634</v>
      </c>
      <c r="AH5135" t="s">
        <v>1999</v>
      </c>
    </row>
    <row r="5136" spans="1:35" x14ac:dyDescent="0.2">
      <c r="A5136" s="152" t="s">
        <v>1514</v>
      </c>
      <c r="B5136" s="45">
        <v>20220729</v>
      </c>
      <c r="C5136" s="107" t="s">
        <v>59</v>
      </c>
      <c r="D5136" s="107">
        <v>2</v>
      </c>
      <c r="E5136" s="107">
        <v>10</v>
      </c>
      <c r="H5136" s="107" t="s">
        <v>10</v>
      </c>
      <c r="I5136" s="107">
        <v>290</v>
      </c>
      <c r="J5136" s="107">
        <v>10</v>
      </c>
      <c r="K5136" s="43">
        <v>5</v>
      </c>
      <c r="L5136" s="43">
        <v>1</v>
      </c>
      <c r="M5136" s="43">
        <v>0</v>
      </c>
      <c r="N5136" s="49">
        <v>1</v>
      </c>
      <c r="O5136" s="43" t="str">
        <f>Cal_051922a!$E$2</f>
        <v>Cal_051922a</v>
      </c>
      <c r="P5136" s="50">
        <f>Cal_051922a!$Q$3</f>
        <v>1.8382409380942635</v>
      </c>
      <c r="Q5136" s="50">
        <f>Cal_051922a!$R$3</f>
        <v>0.56187208580813652</v>
      </c>
      <c r="R5136" s="46">
        <v>245.9</v>
      </c>
      <c r="S5136" s="46">
        <v>158.4</v>
      </c>
      <c r="T5136" s="50">
        <f t="shared" ref="T5136:T5137" si="1573">AVERAGE(0.653, 0.604, 0.527, 0.359, 0.519, 0.575)</f>
        <v>0.53949999999999998</v>
      </c>
      <c r="U5136" s="79">
        <f t="shared" si="1564"/>
        <v>245.3605</v>
      </c>
      <c r="V5136" s="79">
        <f t="shared" si="1565"/>
        <v>157.8605</v>
      </c>
      <c r="W5136" s="465">
        <f t="shared" si="1566"/>
        <v>1.8588788350792085</v>
      </c>
      <c r="X5136" s="465">
        <f t="shared" si="1567"/>
        <v>0.95227991021215708</v>
      </c>
      <c r="Y5136" s="43">
        <f>Cal_051922a!$A$3</f>
        <v>20220519</v>
      </c>
      <c r="Z5136" s="48" t="s">
        <v>2038</v>
      </c>
      <c r="AA5136" s="43">
        <v>20230221</v>
      </c>
      <c r="AE5136" s="689" t="s">
        <v>1250</v>
      </c>
      <c r="AF5136" s="130">
        <v>1</v>
      </c>
      <c r="AH5136"/>
    </row>
    <row r="5137" spans="1:35" x14ac:dyDescent="0.2">
      <c r="A5137" s="152" t="s">
        <v>1514</v>
      </c>
      <c r="B5137" s="45">
        <v>20220729</v>
      </c>
      <c r="C5137" s="107" t="s">
        <v>59</v>
      </c>
      <c r="D5137" s="107">
        <v>2</v>
      </c>
      <c r="E5137" s="107">
        <v>10</v>
      </c>
      <c r="H5137" s="107" t="s">
        <v>11</v>
      </c>
      <c r="I5137" s="107">
        <v>290</v>
      </c>
      <c r="J5137" s="107">
        <v>10</v>
      </c>
      <c r="K5137" s="43">
        <v>5</v>
      </c>
      <c r="L5137" s="43">
        <v>1</v>
      </c>
      <c r="M5137" s="43">
        <v>0</v>
      </c>
      <c r="N5137" s="49">
        <v>1</v>
      </c>
      <c r="O5137" s="43" t="str">
        <f>Cal_051922a!$E$2</f>
        <v>Cal_051922a</v>
      </c>
      <c r="P5137" s="50">
        <f>Cal_051922a!$Q$3</f>
        <v>1.8382409380942635</v>
      </c>
      <c r="Q5137" s="50">
        <f>Cal_051922a!$R$3</f>
        <v>0.56187208580813652</v>
      </c>
      <c r="R5137" s="46">
        <v>254.4</v>
      </c>
      <c r="S5137" s="46">
        <v>159.4</v>
      </c>
      <c r="T5137" s="50">
        <f t="shared" si="1573"/>
        <v>0.53949999999999998</v>
      </c>
      <c r="U5137" s="79">
        <f t="shared" si="1564"/>
        <v>253.8605</v>
      </c>
      <c r="V5137" s="79">
        <f t="shared" si="1565"/>
        <v>158.8605</v>
      </c>
      <c r="W5137" s="465">
        <f t="shared" si="1566"/>
        <v>2.0182113066574265</v>
      </c>
      <c r="X5137" s="465">
        <f t="shared" si="1567"/>
        <v>0.81075530535988605</v>
      </c>
      <c r="Y5137" s="43">
        <f>Cal_051922a!$A$3</f>
        <v>20220519</v>
      </c>
      <c r="Z5137" s="48" t="s">
        <v>2038</v>
      </c>
      <c r="AA5137" s="43">
        <v>20230221</v>
      </c>
      <c r="AE5137" s="689" t="s">
        <v>1250</v>
      </c>
      <c r="AF5137" s="130">
        <v>1</v>
      </c>
      <c r="AH5137"/>
    </row>
    <row r="5138" spans="1:35" s="82" customFormat="1" x14ac:dyDescent="0.2">
      <c r="A5138" s="153" t="s">
        <v>1514</v>
      </c>
      <c r="B5138" s="81">
        <v>20220729</v>
      </c>
      <c r="C5138" s="126" t="s">
        <v>59</v>
      </c>
      <c r="D5138" s="126">
        <v>2</v>
      </c>
      <c r="E5138" s="126">
        <v>10</v>
      </c>
      <c r="F5138" s="107"/>
      <c r="G5138" s="107"/>
      <c r="H5138" s="126" t="s">
        <v>10</v>
      </c>
      <c r="I5138" s="126">
        <v>293</v>
      </c>
      <c r="J5138" s="126">
        <v>5</v>
      </c>
      <c r="K5138" s="82">
        <v>5</v>
      </c>
      <c r="L5138" s="82">
        <v>1</v>
      </c>
      <c r="M5138" s="82">
        <v>0</v>
      </c>
      <c r="N5138" s="83">
        <f>1/3</f>
        <v>0.33333333333333331</v>
      </c>
      <c r="O5138" s="82" t="str">
        <f>Cal_051922a!$E$2</f>
        <v>Cal_051922a</v>
      </c>
      <c r="P5138" s="158">
        <f>Cal_051922a!$Q$3</f>
        <v>1.8382409380942635</v>
      </c>
      <c r="Q5138" s="158">
        <f>Cal_051922a!$R$3</f>
        <v>0.56187208580813652</v>
      </c>
      <c r="R5138" s="84">
        <v>176.4</v>
      </c>
      <c r="S5138" s="84">
        <v>101.3</v>
      </c>
      <c r="T5138" s="158">
        <f>AVERAGE(0.67, 0.634, 0.634, 0.661, 0.49, 0.728)</f>
        <v>0.63616666666666666</v>
      </c>
      <c r="U5138" s="125">
        <f>(R5138-T5138)*(L5138+M5138)/L5138</f>
        <v>175.76383333333334</v>
      </c>
      <c r="V5138" s="125">
        <f>(S5138-T5138)*(L5138+M5138)/L5138</f>
        <v>100.66383333333333</v>
      </c>
      <c r="W5138" s="459">
        <f t="shared" si="1566"/>
        <v>4.737340475770659</v>
      </c>
      <c r="X5138" s="459">
        <f t="shared" si="1567"/>
        <v>0.58542086029406426</v>
      </c>
      <c r="Y5138" s="82">
        <f>Cal_051922a!$A$3</f>
        <v>20220519</v>
      </c>
      <c r="Z5138" s="90" t="s">
        <v>1518</v>
      </c>
      <c r="AA5138" s="82">
        <v>20220816</v>
      </c>
      <c r="AB5138" s="48"/>
      <c r="AC5138" s="43"/>
      <c r="AD5138" s="43"/>
      <c r="AE5138" s="691" t="s">
        <v>1250</v>
      </c>
      <c r="AF5138" s="567">
        <v>1</v>
      </c>
      <c r="AG5138" s="567" t="s">
        <v>1634</v>
      </c>
      <c r="AH5138" s="155" t="s">
        <v>164</v>
      </c>
      <c r="AI5138" s="155"/>
    </row>
    <row r="5139" spans="1:35" s="82" customFormat="1" x14ac:dyDescent="0.2">
      <c r="A5139" s="153" t="s">
        <v>1514</v>
      </c>
      <c r="B5139" s="81">
        <v>20220729</v>
      </c>
      <c r="C5139" s="126" t="s">
        <v>59</v>
      </c>
      <c r="D5139" s="126">
        <v>2</v>
      </c>
      <c r="E5139" s="126">
        <v>10</v>
      </c>
      <c r="F5139" s="107"/>
      <c r="G5139" s="107"/>
      <c r="H5139" s="126" t="s">
        <v>11</v>
      </c>
      <c r="I5139" s="126">
        <v>294</v>
      </c>
      <c r="J5139" s="126">
        <v>5</v>
      </c>
      <c r="K5139" s="82">
        <v>5</v>
      </c>
      <c r="L5139" s="82">
        <v>1</v>
      </c>
      <c r="M5139" s="81">
        <v>0</v>
      </c>
      <c r="N5139" s="83">
        <f>1/3</f>
        <v>0.33333333333333331</v>
      </c>
      <c r="O5139" s="82" t="str">
        <f>Cal_051922a!$E$2</f>
        <v>Cal_051922a</v>
      </c>
      <c r="P5139" s="158">
        <f>Cal_051922a!$Q$3</f>
        <v>1.8382409380942635</v>
      </c>
      <c r="Q5139" s="158">
        <f>Cal_051922a!$R$3</f>
        <v>0.56187208580813652</v>
      </c>
      <c r="R5139" s="84">
        <v>209.2</v>
      </c>
      <c r="S5139" s="84">
        <v>119</v>
      </c>
      <c r="T5139" s="158">
        <f>AVERAGE(0.67, 0.634, 0.634, 0.661, 0.49, 0.728)</f>
        <v>0.63616666666666666</v>
      </c>
      <c r="U5139" s="125">
        <f t="shared" si="1564"/>
        <v>208.56383333333332</v>
      </c>
      <c r="V5139" s="125">
        <f t="shared" si="1565"/>
        <v>118.36383333333333</v>
      </c>
      <c r="W5139" s="459">
        <f t="shared" si="1566"/>
        <v>5.670501757201392</v>
      </c>
      <c r="X5139" s="459">
        <f t="shared" si="1567"/>
        <v>0.56688739647147401</v>
      </c>
      <c r="Y5139" s="82">
        <f>Cal_051922a!$A$3</f>
        <v>20220519</v>
      </c>
      <c r="Z5139" s="90" t="s">
        <v>1518</v>
      </c>
      <c r="AA5139" s="82">
        <v>20220816</v>
      </c>
      <c r="AB5139" s="48"/>
      <c r="AC5139" s="43"/>
      <c r="AD5139" s="43"/>
      <c r="AE5139" s="691" t="s">
        <v>1250</v>
      </c>
      <c r="AF5139" s="567">
        <v>1</v>
      </c>
      <c r="AG5139" s="567" t="s">
        <v>1634</v>
      </c>
      <c r="AH5139" s="155" t="s">
        <v>166</v>
      </c>
      <c r="AI5139" s="155"/>
    </row>
    <row r="5140" spans="1:35" s="372" customFormat="1" x14ac:dyDescent="0.2">
      <c r="A5140" s="412" t="s">
        <v>1514</v>
      </c>
      <c r="B5140" s="462">
        <v>20220729</v>
      </c>
      <c r="C5140" s="373" t="s">
        <v>59</v>
      </c>
      <c r="D5140" s="373">
        <v>2</v>
      </c>
      <c r="E5140" s="373">
        <v>10</v>
      </c>
      <c r="F5140" s="107"/>
      <c r="G5140" s="107"/>
      <c r="H5140" s="373" t="s">
        <v>10</v>
      </c>
      <c r="I5140" s="373">
        <v>550</v>
      </c>
      <c r="J5140" s="373">
        <v>20</v>
      </c>
      <c r="K5140" s="372">
        <v>5</v>
      </c>
      <c r="L5140" s="372">
        <v>1</v>
      </c>
      <c r="M5140" s="372">
        <v>0</v>
      </c>
      <c r="N5140" s="375">
        <f>1/3</f>
        <v>0.33333333333333331</v>
      </c>
      <c r="O5140" s="372" t="str">
        <f>Cal_051922a!$E$2</f>
        <v>Cal_051922a</v>
      </c>
      <c r="P5140" s="377">
        <f>Cal_051922a!$Q$3</f>
        <v>1.8382409380942635</v>
      </c>
      <c r="Q5140" s="377">
        <f>Cal_051922a!$R$3</f>
        <v>0.56187208580813652</v>
      </c>
      <c r="R5140" s="376">
        <v>286.39999999999998</v>
      </c>
      <c r="S5140" s="376">
        <v>160.1</v>
      </c>
      <c r="T5140" s="377">
        <f t="shared" ref="T5140:T5141" si="1574">AVERAGE(0.884, 0.578, 0.861, 0.771, 1.044, 0.842)</f>
        <v>0.83</v>
      </c>
      <c r="U5140" s="378">
        <f t="shared" si="1564"/>
        <v>285.57</v>
      </c>
      <c r="V5140" s="378">
        <f t="shared" si="1565"/>
        <v>159.26999999999998</v>
      </c>
      <c r="W5140" s="464">
        <f t="shared" si="1566"/>
        <v>4.2442694083602817</v>
      </c>
      <c r="X5140" s="464">
        <f t="shared" si="1567"/>
        <v>0.24217654090186583</v>
      </c>
      <c r="Y5140" s="372">
        <f>Cal_051922a!$A$3</f>
        <v>20220519</v>
      </c>
      <c r="Z5140" s="694" t="s">
        <v>1536</v>
      </c>
      <c r="AA5140" s="372">
        <v>20220818</v>
      </c>
      <c r="AB5140" s="48"/>
      <c r="AC5140" s="43"/>
      <c r="AD5140" s="43"/>
      <c r="AE5140" s="692" t="s">
        <v>1250</v>
      </c>
      <c r="AF5140" s="628">
        <v>4</v>
      </c>
      <c r="AG5140" s="698" t="s">
        <v>1634</v>
      </c>
      <c r="AH5140" s="412" t="s">
        <v>1955</v>
      </c>
      <c r="AI5140" s="371"/>
    </row>
    <row r="5141" spans="1:35" s="372" customFormat="1" x14ac:dyDescent="0.2">
      <c r="A5141" s="412" t="s">
        <v>1514</v>
      </c>
      <c r="B5141" s="462">
        <v>20220729</v>
      </c>
      <c r="C5141" s="373" t="s">
        <v>59</v>
      </c>
      <c r="D5141" s="373">
        <v>2</v>
      </c>
      <c r="E5141" s="373">
        <v>10</v>
      </c>
      <c r="F5141" s="107"/>
      <c r="G5141" s="107"/>
      <c r="H5141" s="373" t="s">
        <v>11</v>
      </c>
      <c r="I5141" s="373">
        <v>550</v>
      </c>
      <c r="J5141" s="373">
        <v>20</v>
      </c>
      <c r="K5141" s="372">
        <v>5</v>
      </c>
      <c r="L5141" s="372">
        <v>1</v>
      </c>
      <c r="M5141" s="372">
        <v>0</v>
      </c>
      <c r="N5141" s="375">
        <f>1/3</f>
        <v>0.33333333333333331</v>
      </c>
      <c r="O5141" s="372" t="str">
        <f>Cal_051922a!$E$2</f>
        <v>Cal_051922a</v>
      </c>
      <c r="P5141" s="377">
        <f>Cal_051922a!$Q$3</f>
        <v>1.8382409380942635</v>
      </c>
      <c r="Q5141" s="377">
        <f>Cal_051922a!$R$3</f>
        <v>0.56187208580813652</v>
      </c>
      <c r="R5141" s="376">
        <v>200.7</v>
      </c>
      <c r="S5141" s="376">
        <v>113.3</v>
      </c>
      <c r="T5141" s="377">
        <f t="shared" si="1574"/>
        <v>0.83</v>
      </c>
      <c r="U5141" s="378">
        <f t="shared" si="1564"/>
        <v>199.86999999999998</v>
      </c>
      <c r="V5141" s="378">
        <f t="shared" si="1565"/>
        <v>112.47</v>
      </c>
      <c r="W5141" s="464">
        <f t="shared" si="1566"/>
        <v>2.9370478724520068</v>
      </c>
      <c r="X5141" s="464">
        <f t="shared" si="1567"/>
        <v>0.2310978920580318</v>
      </c>
      <c r="Y5141" s="372">
        <f>Cal_051922a!$A$3</f>
        <v>20220519</v>
      </c>
      <c r="Z5141" s="694" t="s">
        <v>1536</v>
      </c>
      <c r="AA5141" s="372">
        <v>20220818</v>
      </c>
      <c r="AB5141" s="48"/>
      <c r="AC5141" s="43"/>
      <c r="AD5141" s="43"/>
      <c r="AE5141" s="692" t="s">
        <v>1250</v>
      </c>
      <c r="AF5141" s="628">
        <v>1</v>
      </c>
      <c r="AG5141" s="698" t="s">
        <v>1634</v>
      </c>
      <c r="AH5141" s="412" t="s">
        <v>1954</v>
      </c>
      <c r="AI5141" s="371"/>
    </row>
    <row r="5142" spans="1:35" x14ac:dyDescent="0.2">
      <c r="A5142" s="152" t="s">
        <v>1514</v>
      </c>
      <c r="B5142" s="45">
        <v>20220729</v>
      </c>
      <c r="C5142" s="107" t="s">
        <v>59</v>
      </c>
      <c r="D5142" s="107">
        <v>2</v>
      </c>
      <c r="E5142" s="107">
        <v>16</v>
      </c>
      <c r="H5142" s="107" t="s">
        <v>10</v>
      </c>
      <c r="I5142" s="107">
        <v>290</v>
      </c>
      <c r="J5142" s="107">
        <v>0</v>
      </c>
      <c r="K5142" s="43">
        <v>5</v>
      </c>
      <c r="L5142" s="43">
        <v>1</v>
      </c>
      <c r="M5142" s="43">
        <v>0</v>
      </c>
      <c r="N5142" s="49">
        <v>1</v>
      </c>
      <c r="O5142" s="43" t="str">
        <f>Cal_051922a!$E$2</f>
        <v>Cal_051922a</v>
      </c>
      <c r="P5142" s="50">
        <f>Cal_051922a!$Q$3</f>
        <v>1.8382409380942635</v>
      </c>
      <c r="Q5142" s="50">
        <f>Cal_051922a!$R$3</f>
        <v>0.56187208580813652</v>
      </c>
      <c r="R5142" s="46">
        <v>63.1</v>
      </c>
      <c r="S5142" s="46">
        <v>39.159999999999997</v>
      </c>
      <c r="T5142" s="50">
        <f t="shared" ref="T5142:T5143" si="1575">AVERAGE(0.687,0.608,0.654,0.472,0.53,0.62)</f>
        <v>0.59516666666666662</v>
      </c>
      <c r="U5142" s="79">
        <f t="shared" si="1564"/>
        <v>62.504833333333337</v>
      </c>
      <c r="V5142" s="79">
        <f t="shared" si="1565"/>
        <v>38.564833333333333</v>
      </c>
      <c r="W5142" s="465">
        <f t="shared" si="1566"/>
        <v>0.50858924927767157</v>
      </c>
      <c r="X5142" s="465">
        <f t="shared" si="1567"/>
        <v>0.17816816303068908</v>
      </c>
      <c r="Y5142" s="43">
        <f>Cal_051922a!$A$3</f>
        <v>20220519</v>
      </c>
      <c r="Z5142" s="86" t="s">
        <v>1578</v>
      </c>
      <c r="AA5142" s="43">
        <v>20221106</v>
      </c>
      <c r="AE5142" s="689" t="s">
        <v>1250</v>
      </c>
      <c r="AF5142" s="130">
        <v>1</v>
      </c>
      <c r="AG5142" s="130" t="s">
        <v>1634</v>
      </c>
      <c r="AH5142"/>
    </row>
    <row r="5143" spans="1:35" x14ac:dyDescent="0.2">
      <c r="A5143" s="152" t="s">
        <v>1514</v>
      </c>
      <c r="B5143" s="45">
        <v>20220729</v>
      </c>
      <c r="C5143" s="107" t="s">
        <v>59</v>
      </c>
      <c r="D5143" s="107">
        <v>2</v>
      </c>
      <c r="E5143" s="107">
        <v>16</v>
      </c>
      <c r="H5143" s="107" t="s">
        <v>11</v>
      </c>
      <c r="I5143" s="107">
        <v>290</v>
      </c>
      <c r="J5143" s="107">
        <v>0</v>
      </c>
      <c r="K5143" s="43">
        <v>5</v>
      </c>
      <c r="L5143" s="43">
        <v>1</v>
      </c>
      <c r="M5143" s="43">
        <v>0</v>
      </c>
      <c r="N5143" s="49">
        <v>1</v>
      </c>
      <c r="O5143" s="43" t="str">
        <f>Cal_051922a!$E$2</f>
        <v>Cal_051922a</v>
      </c>
      <c r="P5143" s="50">
        <f>Cal_051922a!$Q$3</f>
        <v>1.8382409380942635</v>
      </c>
      <c r="Q5143" s="50">
        <f>Cal_051922a!$R$3</f>
        <v>0.56187208580813652</v>
      </c>
      <c r="R5143" s="46">
        <v>65.88</v>
      </c>
      <c r="S5143" s="46">
        <v>40.15</v>
      </c>
      <c r="T5143" s="50">
        <f t="shared" si="1575"/>
        <v>0.59516666666666662</v>
      </c>
      <c r="U5143" s="79">
        <f t="shared" si="1564"/>
        <v>65.284833333333324</v>
      </c>
      <c r="V5143" s="79">
        <f t="shared" si="1565"/>
        <v>39.554833333333335</v>
      </c>
      <c r="W5143" s="465">
        <f t="shared" si="1566"/>
        <v>0.54661659916100591</v>
      </c>
      <c r="X5143" s="465">
        <f t="shared" si="1567"/>
        <v>0.15777060120604236</v>
      </c>
      <c r="Y5143" s="43">
        <f>Cal_051922a!$A$3</f>
        <v>20220519</v>
      </c>
      <c r="Z5143" s="86" t="s">
        <v>1578</v>
      </c>
      <c r="AA5143" s="43">
        <v>20221106</v>
      </c>
      <c r="AE5143" s="689" t="s">
        <v>1250</v>
      </c>
      <c r="AF5143" s="130">
        <v>1</v>
      </c>
      <c r="AG5143" s="130" t="s">
        <v>1634</v>
      </c>
      <c r="AH5143"/>
    </row>
    <row r="5144" spans="1:35" x14ac:dyDescent="0.2">
      <c r="A5144" s="152" t="s">
        <v>1514</v>
      </c>
      <c r="B5144" s="45">
        <v>20220729</v>
      </c>
      <c r="C5144" s="107" t="s">
        <v>59</v>
      </c>
      <c r="D5144" s="107">
        <v>2</v>
      </c>
      <c r="E5144" s="107">
        <v>16</v>
      </c>
      <c r="H5144" s="107" t="s">
        <v>10</v>
      </c>
      <c r="I5144" s="107">
        <v>290</v>
      </c>
      <c r="J5144" s="107">
        <v>10</v>
      </c>
      <c r="K5144" s="43">
        <v>5</v>
      </c>
      <c r="L5144" s="43">
        <v>1</v>
      </c>
      <c r="M5144" s="43">
        <v>0</v>
      </c>
      <c r="N5144" s="49">
        <v>1</v>
      </c>
      <c r="O5144" s="43" t="str">
        <f>Cal_051922a!$E$2</f>
        <v>Cal_051922a</v>
      </c>
      <c r="P5144" s="50">
        <f>Cal_051922a!$Q$3</f>
        <v>1.8382409380942635</v>
      </c>
      <c r="Q5144" s="50">
        <f>Cal_051922a!$R$3</f>
        <v>0.56187208580813652</v>
      </c>
      <c r="R5144" s="46">
        <v>50.91</v>
      </c>
      <c r="S5144" s="46">
        <v>31.31</v>
      </c>
      <c r="T5144" s="50">
        <f t="shared" ref="T5144:T5145" si="1576">AVERAGE(0.653, 0.604, 0.527, 0.359, 0.519, 0.575)</f>
        <v>0.53949999999999998</v>
      </c>
      <c r="U5144" s="79">
        <f t="shared" si="1564"/>
        <v>50.3705</v>
      </c>
      <c r="V5144" s="79">
        <f t="shared" si="1565"/>
        <v>30.770499999999998</v>
      </c>
      <c r="W5144" s="465">
        <f t="shared" si="1566"/>
        <v>0.41638885905774276</v>
      </c>
      <c r="X5144" s="465">
        <f t="shared" si="1567"/>
        <v>0.13156810403301111</v>
      </c>
      <c r="Y5144" s="43">
        <f>Cal_051922a!$A$3</f>
        <v>20220519</v>
      </c>
      <c r="Z5144" s="48" t="s">
        <v>2038</v>
      </c>
      <c r="AA5144" s="43">
        <v>20230221</v>
      </c>
      <c r="AE5144" s="689" t="s">
        <v>1250</v>
      </c>
      <c r="AF5144" s="130">
        <v>1</v>
      </c>
      <c r="AH5144"/>
    </row>
    <row r="5145" spans="1:35" x14ac:dyDescent="0.2">
      <c r="A5145" s="152" t="s">
        <v>1514</v>
      </c>
      <c r="B5145" s="45">
        <v>20220729</v>
      </c>
      <c r="C5145" s="107" t="s">
        <v>59</v>
      </c>
      <c r="D5145" s="107">
        <v>2</v>
      </c>
      <c r="E5145" s="107">
        <v>16</v>
      </c>
      <c r="H5145" s="107" t="s">
        <v>11</v>
      </c>
      <c r="I5145" s="107">
        <v>290</v>
      </c>
      <c r="J5145" s="107">
        <v>10</v>
      </c>
      <c r="K5145" s="43">
        <v>5</v>
      </c>
      <c r="L5145" s="43">
        <v>1</v>
      </c>
      <c r="M5145" s="43">
        <v>0</v>
      </c>
      <c r="N5145" s="49">
        <v>1</v>
      </c>
      <c r="O5145" s="43" t="str">
        <f>Cal_051922a!$E$2</f>
        <v>Cal_051922a</v>
      </c>
      <c r="P5145" s="50">
        <f>Cal_051922a!$Q$3</f>
        <v>1.8382409380942635</v>
      </c>
      <c r="Q5145" s="50">
        <f>Cal_051922a!$R$3</f>
        <v>0.56187208580813652</v>
      </c>
      <c r="R5145" s="46">
        <v>53.16</v>
      </c>
      <c r="S5145" s="46">
        <v>32.630000000000003</v>
      </c>
      <c r="T5145" s="50">
        <f t="shared" si="1576"/>
        <v>0.53949999999999998</v>
      </c>
      <c r="U5145" s="79">
        <f t="shared" si="1564"/>
        <v>52.6205</v>
      </c>
      <c r="V5145" s="79">
        <f t="shared" si="1565"/>
        <v>32.090500000000006</v>
      </c>
      <c r="W5145" s="465">
        <f t="shared" si="1566"/>
        <v>0.43614608553344159</v>
      </c>
      <c r="X5145" s="465">
        <f t="shared" si="1567"/>
        <v>0.13531726163556257</v>
      </c>
      <c r="Y5145" s="43">
        <f>Cal_051922a!$A$3</f>
        <v>20220519</v>
      </c>
      <c r="Z5145" s="48" t="s">
        <v>2038</v>
      </c>
      <c r="AA5145" s="43">
        <v>20230221</v>
      </c>
      <c r="AE5145" s="689" t="s">
        <v>1250</v>
      </c>
      <c r="AF5145" s="130">
        <v>1</v>
      </c>
      <c r="AH5145"/>
    </row>
    <row r="5146" spans="1:35" s="82" customFormat="1" x14ac:dyDescent="0.2">
      <c r="A5146" s="153" t="s">
        <v>1514</v>
      </c>
      <c r="B5146" s="81">
        <v>20220729</v>
      </c>
      <c r="C5146" s="126" t="s">
        <v>59</v>
      </c>
      <c r="D5146" s="126">
        <v>2</v>
      </c>
      <c r="E5146" s="126">
        <v>16</v>
      </c>
      <c r="F5146" s="107"/>
      <c r="G5146" s="107"/>
      <c r="H5146" s="126" t="s">
        <v>10</v>
      </c>
      <c r="I5146" s="126">
        <v>293</v>
      </c>
      <c r="J5146" s="126">
        <v>5</v>
      </c>
      <c r="K5146" s="82">
        <v>5</v>
      </c>
      <c r="L5146" s="82">
        <v>1</v>
      </c>
      <c r="M5146" s="82">
        <v>0</v>
      </c>
      <c r="N5146" s="83">
        <v>1</v>
      </c>
      <c r="O5146" s="82" t="str">
        <f>Cal_051922a!$E$2</f>
        <v>Cal_051922a</v>
      </c>
      <c r="P5146" s="158">
        <f>Cal_051922a!$Q$3</f>
        <v>1.8382409380942635</v>
      </c>
      <c r="Q5146" s="158">
        <f>Cal_051922a!$R$3</f>
        <v>0.56187208580813652</v>
      </c>
      <c r="R5146" s="84">
        <v>11.88</v>
      </c>
      <c r="S5146" s="84">
        <v>7.3239999999999998</v>
      </c>
      <c r="T5146" s="158">
        <f>AVERAGE(0.67, 0.634, 0.634, 0.661, 0.49, 0.728)</f>
        <v>0.63616666666666666</v>
      </c>
      <c r="U5146" s="125">
        <f t="shared" si="1564"/>
        <v>11.243833333333335</v>
      </c>
      <c r="V5146" s="125">
        <f t="shared" si="1565"/>
        <v>6.6878333333333329</v>
      </c>
      <c r="W5146" s="459">
        <f t="shared" si="1566"/>
        <v>9.5798150055974821E-2</v>
      </c>
      <c r="X5146" s="459">
        <f t="shared" si="1567"/>
        <v>2.2078481202559022E-2</v>
      </c>
      <c r="Y5146" s="82">
        <f>Cal_051922a!$A$3</f>
        <v>20220519</v>
      </c>
      <c r="Z5146" s="90" t="s">
        <v>1518</v>
      </c>
      <c r="AA5146" s="82">
        <v>20220816</v>
      </c>
      <c r="AB5146" s="48"/>
      <c r="AC5146" s="43"/>
      <c r="AD5146" s="43"/>
      <c r="AE5146" s="691" t="s">
        <v>1250</v>
      </c>
      <c r="AF5146" s="567">
        <v>1</v>
      </c>
      <c r="AG5146" s="567" t="s">
        <v>1634</v>
      </c>
      <c r="AH5146" s="155" t="s">
        <v>162</v>
      </c>
      <c r="AI5146" s="155"/>
    </row>
    <row r="5147" spans="1:35" s="82" customFormat="1" x14ac:dyDescent="0.2">
      <c r="A5147" s="153" t="s">
        <v>1514</v>
      </c>
      <c r="B5147" s="81">
        <v>20220729</v>
      </c>
      <c r="C5147" s="126" t="s">
        <v>59</v>
      </c>
      <c r="D5147" s="126">
        <v>2</v>
      </c>
      <c r="E5147" s="126">
        <v>16</v>
      </c>
      <c r="F5147" s="107"/>
      <c r="G5147" s="107"/>
      <c r="H5147" s="126" t="s">
        <v>11</v>
      </c>
      <c r="I5147" s="126">
        <v>293</v>
      </c>
      <c r="J5147" s="126">
        <v>5</v>
      </c>
      <c r="K5147" s="82">
        <v>5</v>
      </c>
      <c r="L5147" s="82">
        <v>1</v>
      </c>
      <c r="M5147" s="82">
        <v>0</v>
      </c>
      <c r="N5147" s="83">
        <v>1</v>
      </c>
      <c r="O5147" s="82" t="str">
        <f>Cal_051922a!$E$2</f>
        <v>Cal_051922a</v>
      </c>
      <c r="P5147" s="158">
        <f>Cal_051922a!$Q$3</f>
        <v>1.8382409380942635</v>
      </c>
      <c r="Q5147" s="158">
        <f>Cal_051922a!$R$3</f>
        <v>0.56187208580813652</v>
      </c>
      <c r="R5147" s="84">
        <v>12.09</v>
      </c>
      <c r="S5147" s="84">
        <v>7.3689999999999998</v>
      </c>
      <c r="T5147" s="158">
        <f>AVERAGE(0.67, 0.634, 0.634, 0.661, 0.49, 0.728)</f>
        <v>0.63616666666666666</v>
      </c>
      <c r="U5147" s="125">
        <f t="shared" si="1564"/>
        <v>11.453833333333334</v>
      </c>
      <c r="V5147" s="125">
        <f t="shared" si="1565"/>
        <v>6.7328333333333328</v>
      </c>
      <c r="W5147" s="459">
        <f t="shared" si="1566"/>
        <v>9.9267573839828163E-2</v>
      </c>
      <c r="X5147" s="459">
        <f t="shared" si="1567"/>
        <v>1.9402206431584901E-2</v>
      </c>
      <c r="Y5147" s="82">
        <f>Cal_051922a!$A$3</f>
        <v>20220519</v>
      </c>
      <c r="Z5147" s="90" t="s">
        <v>1518</v>
      </c>
      <c r="AA5147" s="82">
        <v>20220816</v>
      </c>
      <c r="AB5147" s="48"/>
      <c r="AC5147" s="43"/>
      <c r="AD5147" s="43"/>
      <c r="AE5147" s="691" t="s">
        <v>1250</v>
      </c>
      <c r="AF5147" s="567">
        <v>1</v>
      </c>
      <c r="AG5147" s="567" t="s">
        <v>1634</v>
      </c>
      <c r="AH5147" s="155" t="s">
        <v>163</v>
      </c>
      <c r="AI5147" s="155"/>
    </row>
    <row r="5148" spans="1:35" s="372" customFormat="1" x14ac:dyDescent="0.2">
      <c r="A5148" s="412" t="s">
        <v>1514</v>
      </c>
      <c r="B5148" s="462">
        <v>20220729</v>
      </c>
      <c r="C5148" s="373" t="s">
        <v>59</v>
      </c>
      <c r="D5148" s="373">
        <v>2</v>
      </c>
      <c r="E5148" s="373">
        <v>16</v>
      </c>
      <c r="F5148" s="107"/>
      <c r="G5148" s="107"/>
      <c r="H5148" s="373" t="s">
        <v>10</v>
      </c>
      <c r="I5148" s="373">
        <v>550</v>
      </c>
      <c r="J5148" s="373">
        <v>20</v>
      </c>
      <c r="K5148" s="372">
        <v>5</v>
      </c>
      <c r="L5148" s="372">
        <v>1</v>
      </c>
      <c r="M5148" s="372">
        <v>0</v>
      </c>
      <c r="N5148" s="375">
        <v>1</v>
      </c>
      <c r="O5148" s="372" t="str">
        <f>Cal_051922a!$E$2</f>
        <v>Cal_051922a</v>
      </c>
      <c r="P5148" s="377">
        <f>Cal_051922a!$Q$3</f>
        <v>1.8382409380942635</v>
      </c>
      <c r="Q5148" s="377">
        <f>Cal_051922a!$R$3</f>
        <v>0.56187208580813652</v>
      </c>
      <c r="R5148" s="376">
        <v>11.37</v>
      </c>
      <c r="S5148" s="376">
        <v>6.8</v>
      </c>
      <c r="T5148" s="377">
        <f>AVERAGE(0.884, 0.578, 0.861, 0.771, 1.044, 0.842)</f>
        <v>0.83</v>
      </c>
      <c r="U5148" s="378">
        <f t="shared" si="1564"/>
        <v>10.54</v>
      </c>
      <c r="V5148" s="378">
        <f t="shared" si="1565"/>
        <v>5.97</v>
      </c>
      <c r="W5148" s="464">
        <f t="shared" si="1566"/>
        <v>5.1191108989724149E-2</v>
      </c>
      <c r="X5148" s="464">
        <f t="shared" si="1567"/>
        <v>4.8648176696070031E-3</v>
      </c>
      <c r="Y5148" s="372">
        <f>Cal_051922a!$A$3</f>
        <v>20220519</v>
      </c>
      <c r="Z5148" s="694" t="s">
        <v>1535</v>
      </c>
      <c r="AA5148" s="372">
        <v>20220818</v>
      </c>
      <c r="AB5148" s="48"/>
      <c r="AC5148" s="43"/>
      <c r="AD5148" s="43"/>
      <c r="AE5148" s="692" t="s">
        <v>1250</v>
      </c>
      <c r="AF5148" s="628">
        <v>1</v>
      </c>
      <c r="AG5148" s="628" t="s">
        <v>1634</v>
      </c>
      <c r="AH5148" s="371" t="s">
        <v>169</v>
      </c>
      <c r="AI5148" s="371"/>
    </row>
    <row r="5149" spans="1:35" s="610" customFormat="1" ht="13.5" thickBot="1" x14ac:dyDescent="0.25">
      <c r="A5149" s="622" t="s">
        <v>1514</v>
      </c>
      <c r="B5149" s="611">
        <v>20220729</v>
      </c>
      <c r="C5149" s="612" t="s">
        <v>59</v>
      </c>
      <c r="D5149" s="612">
        <v>2</v>
      </c>
      <c r="E5149" s="612">
        <v>16</v>
      </c>
      <c r="F5149" s="140"/>
      <c r="G5149" s="140"/>
      <c r="H5149" s="612" t="s">
        <v>11</v>
      </c>
      <c r="I5149" s="612">
        <v>552</v>
      </c>
      <c r="J5149" s="612">
        <v>20</v>
      </c>
      <c r="K5149" s="610">
        <v>5</v>
      </c>
      <c r="L5149" s="610">
        <v>1</v>
      </c>
      <c r="M5149" s="610">
        <v>0</v>
      </c>
      <c r="N5149" s="614">
        <v>1</v>
      </c>
      <c r="O5149" s="372" t="str">
        <f>Cal_051922a!$E$2</f>
        <v>Cal_051922a</v>
      </c>
      <c r="P5149" s="377">
        <f>Cal_051922a!$Q$3</f>
        <v>1.8382409380942635</v>
      </c>
      <c r="Q5149" s="377">
        <f>Cal_051922a!$R$3</f>
        <v>0.56187208580813652</v>
      </c>
      <c r="R5149" s="626">
        <v>9.0950000000000006</v>
      </c>
      <c r="S5149" s="626">
        <v>5.508</v>
      </c>
      <c r="T5149" s="377">
        <f>AVERAGE(0.884, 0.578, 0.861, 0.771, 1.044, 0.842)</f>
        <v>0.83</v>
      </c>
      <c r="U5149" s="378">
        <f t="shared" si="1564"/>
        <v>8.2650000000000006</v>
      </c>
      <c r="V5149" s="378">
        <f t="shared" si="1565"/>
        <v>4.6779999999999999</v>
      </c>
      <c r="W5149" s="464">
        <f t="shared" si="1566"/>
        <v>4.0034400219760777E-2</v>
      </c>
      <c r="X5149" s="464">
        <f t="shared" si="1567"/>
        <v>3.7310131095042499E-3</v>
      </c>
      <c r="Y5149" s="372">
        <f>Cal_051922a!$A$3</f>
        <v>20220519</v>
      </c>
      <c r="Z5149" s="694" t="s">
        <v>1536</v>
      </c>
      <c r="AA5149" s="372">
        <v>20220818</v>
      </c>
      <c r="AB5149" s="121"/>
      <c r="AC5149" s="115"/>
      <c r="AD5149" s="115"/>
      <c r="AE5149" s="692" t="s">
        <v>1250</v>
      </c>
      <c r="AF5149" s="628">
        <v>1</v>
      </c>
      <c r="AG5149" s="628" t="s">
        <v>1634</v>
      </c>
      <c r="AH5149" s="613" t="s">
        <v>154</v>
      </c>
      <c r="AI5149" s="613"/>
    </row>
    <row r="5150" spans="1:35" x14ac:dyDescent="0.2">
      <c r="A5150" s="152" t="s">
        <v>1514</v>
      </c>
      <c r="B5150" s="45">
        <v>20220730</v>
      </c>
      <c r="C5150" s="107" t="s">
        <v>64</v>
      </c>
      <c r="D5150" s="107">
        <v>5</v>
      </c>
      <c r="E5150" s="107">
        <v>2</v>
      </c>
      <c r="H5150" s="107" t="s">
        <v>10</v>
      </c>
      <c r="I5150" s="107">
        <v>290</v>
      </c>
      <c r="J5150" s="107">
        <v>0</v>
      </c>
      <c r="K5150" s="43">
        <v>5</v>
      </c>
      <c r="L5150" s="43">
        <v>1</v>
      </c>
      <c r="M5150" s="43">
        <v>0</v>
      </c>
      <c r="N5150" s="49">
        <v>1</v>
      </c>
      <c r="O5150" s="43" t="str">
        <f>Cal_051922a!$E$2</f>
        <v>Cal_051922a</v>
      </c>
      <c r="P5150" s="50">
        <f>Cal_051922a!$Q$3</f>
        <v>1.8382409380942635</v>
      </c>
      <c r="Q5150" s="50">
        <f>Cal_051922a!$R$3</f>
        <v>0.56187208580813652</v>
      </c>
      <c r="R5150" s="46">
        <v>28.62</v>
      </c>
      <c r="S5150" s="46">
        <v>22.14</v>
      </c>
      <c r="T5150" s="50">
        <f t="shared" ref="T5150:T5153" si="1577">AVERAGE(0.687,0.608,0.654,0.472,0.53,0.62)</f>
        <v>0.59516666666666662</v>
      </c>
      <c r="U5150" s="79">
        <f t="shared" si="1564"/>
        <v>28.024833333333333</v>
      </c>
      <c r="V5150" s="79">
        <f t="shared" si="1565"/>
        <v>21.544833333333333</v>
      </c>
      <c r="W5150" s="465">
        <f t="shared" si="1566"/>
        <v>0.13766325544358027</v>
      </c>
      <c r="X5150" s="465">
        <f t="shared" si="1567"/>
        <v>0.24600426518916146</v>
      </c>
      <c r="Y5150" s="43">
        <f>Cal_051922a!$A$3</f>
        <v>20220519</v>
      </c>
      <c r="Z5150" s="86" t="s">
        <v>1578</v>
      </c>
      <c r="AA5150" s="43">
        <v>20221106</v>
      </c>
      <c r="AE5150" s="689" t="s">
        <v>1250</v>
      </c>
      <c r="AF5150" s="130">
        <v>1</v>
      </c>
      <c r="AG5150" s="571" t="s">
        <v>1634</v>
      </c>
      <c r="AH5150" s="152" t="s">
        <v>1958</v>
      </c>
    </row>
    <row r="5151" spans="1:35" x14ac:dyDescent="0.2">
      <c r="A5151" s="152" t="s">
        <v>1514</v>
      </c>
      <c r="B5151" s="45">
        <v>20220730</v>
      </c>
      <c r="C5151" s="107" t="s">
        <v>64</v>
      </c>
      <c r="D5151" s="107">
        <v>5</v>
      </c>
      <c r="E5151" s="107">
        <v>2</v>
      </c>
      <c r="H5151" s="107" t="s">
        <v>11</v>
      </c>
      <c r="I5151" s="107">
        <v>290</v>
      </c>
      <c r="J5151" s="107">
        <v>0</v>
      </c>
      <c r="K5151" s="43">
        <v>5</v>
      </c>
      <c r="L5151" s="43">
        <v>1</v>
      </c>
      <c r="M5151" s="43">
        <v>0</v>
      </c>
      <c r="N5151" s="49">
        <v>1</v>
      </c>
      <c r="O5151" s="43" t="str">
        <f>Cal_051922a!$E$2</f>
        <v>Cal_051922a</v>
      </c>
      <c r="P5151" s="50">
        <f>Cal_051922a!$Q$3</f>
        <v>1.8382409380942635</v>
      </c>
      <c r="Q5151" s="50">
        <f>Cal_051922a!$R$3</f>
        <v>0.56187208580813652</v>
      </c>
      <c r="R5151" s="46">
        <v>28.11</v>
      </c>
      <c r="S5151" s="46">
        <v>24.49</v>
      </c>
      <c r="T5151" s="43">
        <f>AVERAGE(0.526,0.483,0.62,0.68,0.803,0.629)</f>
        <v>0.62350000000000005</v>
      </c>
      <c r="U5151" s="79">
        <f t="shared" si="1564"/>
        <v>27.486499999999999</v>
      </c>
      <c r="V5151" s="79">
        <f t="shared" si="1565"/>
        <v>23.866499999999998</v>
      </c>
      <c r="W5151" s="465">
        <f t="shared" si="1566"/>
        <v>7.6904472948419858E-2</v>
      </c>
      <c r="X5151" s="465">
        <f t="shared" si="1567"/>
        <v>0.34810697826639553</v>
      </c>
      <c r="Y5151" s="43">
        <f>Cal_051922a!$A$3</f>
        <v>20220519</v>
      </c>
      <c r="Z5151" s="48" t="s">
        <v>1574</v>
      </c>
      <c r="AA5151" s="43">
        <v>20221106</v>
      </c>
      <c r="AE5151" s="689" t="s">
        <v>1250</v>
      </c>
      <c r="AF5151" s="130">
        <v>4</v>
      </c>
      <c r="AG5151" s="571" t="s">
        <v>1634</v>
      </c>
      <c r="AH5151" s="152" t="s">
        <v>1959</v>
      </c>
    </row>
    <row r="5152" spans="1:35" x14ac:dyDescent="0.2">
      <c r="A5152" s="152" t="s">
        <v>1514</v>
      </c>
      <c r="B5152" s="45">
        <v>20220730</v>
      </c>
      <c r="C5152" s="107" t="s">
        <v>64</v>
      </c>
      <c r="D5152" s="107">
        <v>5</v>
      </c>
      <c r="E5152" s="107">
        <v>5</v>
      </c>
      <c r="H5152" s="107" t="s">
        <v>10</v>
      </c>
      <c r="I5152" s="107">
        <v>290</v>
      </c>
      <c r="J5152" s="107">
        <v>0</v>
      </c>
      <c r="K5152" s="43">
        <v>5</v>
      </c>
      <c r="L5152" s="43">
        <v>1</v>
      </c>
      <c r="M5152" s="43">
        <v>0</v>
      </c>
      <c r="N5152" s="49">
        <v>1</v>
      </c>
      <c r="O5152" s="43" t="str">
        <f>Cal_051922a!$E$2</f>
        <v>Cal_051922a</v>
      </c>
      <c r="P5152" s="50">
        <f>Cal_051922a!$Q$3</f>
        <v>1.8382409380942635</v>
      </c>
      <c r="Q5152" s="50">
        <f>Cal_051922a!$R$3</f>
        <v>0.56187208580813652</v>
      </c>
      <c r="R5152" s="46">
        <v>65.67</v>
      </c>
      <c r="S5152" s="46">
        <v>45.65</v>
      </c>
      <c r="T5152" s="50">
        <f t="shared" si="1577"/>
        <v>0.59516666666666662</v>
      </c>
      <c r="U5152" s="79">
        <f t="shared" si="1564"/>
        <v>65.074833333333331</v>
      </c>
      <c r="V5152" s="79">
        <f t="shared" si="1565"/>
        <v>45.054833333333335</v>
      </c>
      <c r="W5152" s="465">
        <f t="shared" si="1566"/>
        <v>0.4253114774661228</v>
      </c>
      <c r="X5152" s="465">
        <f t="shared" si="1567"/>
        <v>0.37701898989363403</v>
      </c>
      <c r="Y5152" s="43">
        <f>Cal_051922a!$A$3</f>
        <v>20220519</v>
      </c>
      <c r="Z5152" s="86" t="s">
        <v>1578</v>
      </c>
      <c r="AA5152" s="43">
        <v>20221106</v>
      </c>
      <c r="AE5152" s="689" t="s">
        <v>1250</v>
      </c>
      <c r="AF5152" s="130">
        <v>1</v>
      </c>
      <c r="AG5152" s="130" t="s">
        <v>1634</v>
      </c>
      <c r="AH5152"/>
    </row>
    <row r="5153" spans="1:35" x14ac:dyDescent="0.2">
      <c r="A5153" s="152" t="s">
        <v>1514</v>
      </c>
      <c r="B5153" s="45">
        <v>20220730</v>
      </c>
      <c r="C5153" s="107" t="s">
        <v>64</v>
      </c>
      <c r="D5153" s="107">
        <v>5</v>
      </c>
      <c r="E5153" s="107">
        <v>5</v>
      </c>
      <c r="H5153" s="107" t="s">
        <v>11</v>
      </c>
      <c r="I5153" s="107">
        <v>290</v>
      </c>
      <c r="J5153" s="107">
        <v>0</v>
      </c>
      <c r="K5153" s="43">
        <v>5</v>
      </c>
      <c r="L5153" s="43">
        <v>1</v>
      </c>
      <c r="M5153" s="43">
        <v>0</v>
      </c>
      <c r="N5153" s="49">
        <v>1</v>
      </c>
      <c r="O5153" s="43" t="str">
        <f>Cal_051922a!$E$2</f>
        <v>Cal_051922a</v>
      </c>
      <c r="P5153" s="50">
        <f>Cal_051922a!$Q$3</f>
        <v>1.8382409380942635</v>
      </c>
      <c r="Q5153" s="50">
        <f>Cal_051922a!$R$3</f>
        <v>0.56187208580813652</v>
      </c>
      <c r="R5153" s="46">
        <v>65.47</v>
      </c>
      <c r="S5153" s="46">
        <v>46.13</v>
      </c>
      <c r="T5153" s="50">
        <f t="shared" si="1577"/>
        <v>0.59516666666666662</v>
      </c>
      <c r="U5153" s="79">
        <f t="shared" si="1564"/>
        <v>64.874833333333328</v>
      </c>
      <c r="V5153" s="79">
        <f t="shared" si="1565"/>
        <v>45.534833333333339</v>
      </c>
      <c r="W5153" s="465">
        <f t="shared" si="1566"/>
        <v>0.41086533337636433</v>
      </c>
      <c r="X5153" s="465">
        <f t="shared" si="1567"/>
        <v>0.40001291001184747</v>
      </c>
      <c r="Y5153" s="43">
        <f>Cal_051922a!$A$3</f>
        <v>20220519</v>
      </c>
      <c r="Z5153" s="86" t="s">
        <v>1578</v>
      </c>
      <c r="AA5153" s="43">
        <v>20221106</v>
      </c>
      <c r="AE5153" s="689" t="s">
        <v>1250</v>
      </c>
      <c r="AF5153" s="130">
        <v>1</v>
      </c>
      <c r="AG5153" s="130" t="s">
        <v>1634</v>
      </c>
      <c r="AH5153"/>
    </row>
    <row r="5154" spans="1:35" s="82" customFormat="1" x14ac:dyDescent="0.2">
      <c r="A5154" s="153" t="s">
        <v>1514</v>
      </c>
      <c r="B5154" s="81">
        <v>20220730</v>
      </c>
      <c r="C5154" s="126" t="s">
        <v>64</v>
      </c>
      <c r="D5154" s="126">
        <v>5</v>
      </c>
      <c r="E5154" s="126">
        <v>5</v>
      </c>
      <c r="F5154" s="107"/>
      <c r="G5154" s="107"/>
      <c r="H5154" s="126" t="s">
        <v>10</v>
      </c>
      <c r="I5154" s="126">
        <v>293</v>
      </c>
      <c r="J5154" s="126">
        <v>5</v>
      </c>
      <c r="K5154" s="82">
        <v>5</v>
      </c>
      <c r="L5154" s="82">
        <v>1</v>
      </c>
      <c r="M5154" s="82">
        <v>0</v>
      </c>
      <c r="N5154" s="83">
        <v>1</v>
      </c>
      <c r="O5154" s="82" t="str">
        <f>Cal_051922a!$E$2</f>
        <v>Cal_051922a</v>
      </c>
      <c r="P5154" s="158">
        <f>Cal_051922a!$Q$3</f>
        <v>1.8382409380942635</v>
      </c>
      <c r="Q5154" s="158">
        <f>Cal_051922a!$R$3</f>
        <v>0.56187208580813652</v>
      </c>
      <c r="R5154" s="84">
        <v>13.71</v>
      </c>
      <c r="S5154" s="84">
        <v>9.6479999999999997</v>
      </c>
      <c r="T5154" s="158">
        <f t="shared" ref="T5154:T5155" si="1578">AVERAGE(0.884, 0.578, 0.861, 0.771, 1.044, 0.842)</f>
        <v>0.83</v>
      </c>
      <c r="U5154" s="125">
        <f t="shared" si="1564"/>
        <v>12.88</v>
      </c>
      <c r="V5154" s="125">
        <f t="shared" si="1565"/>
        <v>8.8179999999999996</v>
      </c>
      <c r="W5154" s="459">
        <f t="shared" si="1566"/>
        <v>8.541090551522601E-2</v>
      </c>
      <c r="X5154" s="459">
        <f t="shared" si="1567"/>
        <v>7.0011049941860415E-2</v>
      </c>
      <c r="Y5154" s="82">
        <f>Cal_051922a!$A$3</f>
        <v>20220519</v>
      </c>
      <c r="Z5154" s="90" t="s">
        <v>1536</v>
      </c>
      <c r="AA5154" s="82">
        <v>20220818</v>
      </c>
      <c r="AB5154" s="48"/>
      <c r="AC5154" s="43"/>
      <c r="AD5154" s="43"/>
      <c r="AE5154" s="691" t="s">
        <v>1250</v>
      </c>
      <c r="AF5154" s="567">
        <v>1</v>
      </c>
      <c r="AG5154" s="567" t="s">
        <v>1634</v>
      </c>
      <c r="AH5154" s="155" t="s">
        <v>180</v>
      </c>
      <c r="AI5154" s="155"/>
    </row>
    <row r="5155" spans="1:35" s="82" customFormat="1" x14ac:dyDescent="0.2">
      <c r="A5155" s="153" t="s">
        <v>1514</v>
      </c>
      <c r="B5155" s="81">
        <v>20220730</v>
      </c>
      <c r="C5155" s="126" t="s">
        <v>64</v>
      </c>
      <c r="D5155" s="126">
        <v>5</v>
      </c>
      <c r="E5155" s="126">
        <v>5</v>
      </c>
      <c r="F5155" s="107"/>
      <c r="G5155" s="107"/>
      <c r="H5155" s="126" t="s">
        <v>11</v>
      </c>
      <c r="I5155" s="126">
        <v>293</v>
      </c>
      <c r="J5155" s="126">
        <v>5</v>
      </c>
      <c r="K5155" s="82">
        <v>5</v>
      </c>
      <c r="L5155" s="82">
        <v>1</v>
      </c>
      <c r="M5155" s="82">
        <v>0</v>
      </c>
      <c r="N5155" s="83">
        <v>1</v>
      </c>
      <c r="O5155" s="82" t="str">
        <f>Cal_051922a!$E$2</f>
        <v>Cal_051922a</v>
      </c>
      <c r="P5155" s="158">
        <f>Cal_051922a!$Q$3</f>
        <v>1.8382409380942635</v>
      </c>
      <c r="Q5155" s="158">
        <f>Cal_051922a!$R$3</f>
        <v>0.56187208580813652</v>
      </c>
      <c r="R5155" s="84">
        <v>14.67</v>
      </c>
      <c r="S5155" s="84">
        <v>10.59</v>
      </c>
      <c r="T5155" s="158">
        <f t="shared" si="1578"/>
        <v>0.83</v>
      </c>
      <c r="U5155" s="125">
        <f t="shared" si="1564"/>
        <v>13.84</v>
      </c>
      <c r="V5155" s="125">
        <f t="shared" si="1565"/>
        <v>9.76</v>
      </c>
      <c r="W5155" s="459">
        <f t="shared" si="1566"/>
        <v>8.5789388109828169E-2</v>
      </c>
      <c r="X5155" s="459">
        <f t="shared" si="1567"/>
        <v>8.6235820016863154E-2</v>
      </c>
      <c r="Y5155" s="82">
        <f>Cal_051922a!$A$3</f>
        <v>20220519</v>
      </c>
      <c r="Z5155" s="90" t="s">
        <v>1536</v>
      </c>
      <c r="AA5155" s="82">
        <v>20220818</v>
      </c>
      <c r="AB5155" s="48"/>
      <c r="AC5155" s="43"/>
      <c r="AD5155" s="43"/>
      <c r="AE5155" s="691" t="s">
        <v>1250</v>
      </c>
      <c r="AF5155" s="567">
        <v>1</v>
      </c>
      <c r="AG5155" s="567" t="s">
        <v>1634</v>
      </c>
      <c r="AH5155" s="155" t="s">
        <v>181</v>
      </c>
      <c r="AI5155" s="155"/>
    </row>
    <row r="5156" spans="1:35" s="372" customFormat="1" x14ac:dyDescent="0.2">
      <c r="A5156" s="412" t="s">
        <v>1514</v>
      </c>
      <c r="B5156" s="462">
        <v>20220730</v>
      </c>
      <c r="C5156" s="373" t="s">
        <v>64</v>
      </c>
      <c r="D5156" s="373">
        <v>5</v>
      </c>
      <c r="E5156" s="373">
        <v>5</v>
      </c>
      <c r="F5156" s="107"/>
      <c r="G5156" s="107"/>
      <c r="H5156" s="373" t="s">
        <v>10</v>
      </c>
      <c r="I5156" s="373">
        <v>551</v>
      </c>
      <c r="J5156" s="373">
        <v>20</v>
      </c>
      <c r="K5156" s="372">
        <v>5</v>
      </c>
      <c r="L5156" s="372">
        <v>1</v>
      </c>
      <c r="M5156" s="372">
        <v>0</v>
      </c>
      <c r="N5156" s="375">
        <v>1</v>
      </c>
      <c r="O5156" s="372" t="str">
        <f>Cal_051922a!$E$2</f>
        <v>Cal_051922a</v>
      </c>
      <c r="P5156" s="377">
        <f>Cal_051922a!$Q$3</f>
        <v>1.8382409380942635</v>
      </c>
      <c r="Q5156" s="377">
        <f>Cal_051922a!$R$3</f>
        <v>0.56187208580813652</v>
      </c>
      <c r="R5156" s="376">
        <v>8.2210000000000001</v>
      </c>
      <c r="S5156" s="376">
        <v>5.9850000000000003</v>
      </c>
      <c r="T5156" s="377">
        <f>AVERAGE(0.67, 0.634, 0.634, 0.661, 0.49, 0.728)</f>
        <v>0.63616666666666666</v>
      </c>
      <c r="U5156" s="378">
        <f t="shared" si="1564"/>
        <v>7.5848333333333331</v>
      </c>
      <c r="V5156" s="378">
        <f t="shared" si="1565"/>
        <v>5.3488333333333333</v>
      </c>
      <c r="W5156" s="464">
        <f t="shared" si="1566"/>
        <v>2.5001221505185627E-2</v>
      </c>
      <c r="X5156" s="464">
        <f t="shared" si="1567"/>
        <v>2.5131047515500243E-2</v>
      </c>
      <c r="Y5156" s="372">
        <f>Cal_051922a!$A$3</f>
        <v>20220519</v>
      </c>
      <c r="Z5156" s="694" t="s">
        <v>1519</v>
      </c>
      <c r="AA5156" s="372">
        <v>20220816</v>
      </c>
      <c r="AB5156" s="48"/>
      <c r="AC5156" s="43"/>
      <c r="AD5156" s="43"/>
      <c r="AE5156" s="692" t="s">
        <v>1250</v>
      </c>
      <c r="AF5156" s="628">
        <v>1</v>
      </c>
      <c r="AG5156" s="628" t="s">
        <v>1634</v>
      </c>
      <c r="AH5156" s="371" t="s">
        <v>188</v>
      </c>
      <c r="AI5156" s="371"/>
    </row>
    <row r="5157" spans="1:35" s="372" customFormat="1" x14ac:dyDescent="0.2">
      <c r="A5157" s="412" t="s">
        <v>1514</v>
      </c>
      <c r="B5157" s="462">
        <v>20220730</v>
      </c>
      <c r="C5157" s="373" t="s">
        <v>64</v>
      </c>
      <c r="D5157" s="373">
        <v>5</v>
      </c>
      <c r="E5157" s="373">
        <v>5</v>
      </c>
      <c r="F5157" s="107"/>
      <c r="G5157" s="107"/>
      <c r="H5157" s="373" t="s">
        <v>11</v>
      </c>
      <c r="I5157" s="373">
        <v>551</v>
      </c>
      <c r="J5157" s="373">
        <v>20</v>
      </c>
      <c r="K5157" s="372">
        <v>5</v>
      </c>
      <c r="L5157" s="372">
        <v>1</v>
      </c>
      <c r="M5157" s="372">
        <v>0</v>
      </c>
      <c r="N5157" s="375">
        <v>1</v>
      </c>
      <c r="O5157" s="372" t="str">
        <f>Cal_051922a!$E$2</f>
        <v>Cal_051922a</v>
      </c>
      <c r="P5157" s="377">
        <f>Cal_051922a!$Q$3</f>
        <v>1.8382409380942635</v>
      </c>
      <c r="Q5157" s="377">
        <f>Cal_051922a!$R$3</f>
        <v>0.56187208580813652</v>
      </c>
      <c r="R5157" s="376">
        <v>7.069</v>
      </c>
      <c r="S5157" s="376">
        <v>5.0759999999999996</v>
      </c>
      <c r="T5157" s="377">
        <f>AVERAGE( 0.661, 0.49, 0.728)</f>
        <v>0.6263333333333333</v>
      </c>
      <c r="U5157" s="378">
        <f t="shared" si="1564"/>
        <v>6.4426666666666668</v>
      </c>
      <c r="V5157" s="378">
        <f t="shared" si="1565"/>
        <v>4.4496666666666664</v>
      </c>
      <c r="W5157" s="464">
        <f t="shared" si="1566"/>
        <v>2.2284183568799177E-2</v>
      </c>
      <c r="X5157" s="464">
        <f t="shared" si="1567"/>
        <v>1.942059062851087E-2</v>
      </c>
      <c r="Y5157" s="372">
        <f>Cal_051922a!$A$3</f>
        <v>20220519</v>
      </c>
      <c r="Z5157" s="694" t="s">
        <v>1521</v>
      </c>
      <c r="AA5157" s="372">
        <v>20220816</v>
      </c>
      <c r="AB5157" s="48"/>
      <c r="AC5157" s="43"/>
      <c r="AD5157" s="43"/>
      <c r="AE5157" s="692" t="s">
        <v>1250</v>
      </c>
      <c r="AF5157" s="628">
        <v>1</v>
      </c>
      <c r="AG5157" s="628" t="s">
        <v>1634</v>
      </c>
      <c r="AH5157" s="371" t="s">
        <v>189</v>
      </c>
      <c r="AI5157" s="412" t="s">
        <v>1522</v>
      </c>
    </row>
    <row r="5158" spans="1:35" x14ac:dyDescent="0.2">
      <c r="A5158" s="152" t="s">
        <v>1514</v>
      </c>
      <c r="B5158" s="45">
        <v>20220730</v>
      </c>
      <c r="C5158" s="107" t="s">
        <v>64</v>
      </c>
      <c r="D5158" s="107">
        <v>5</v>
      </c>
      <c r="E5158" s="107">
        <v>8</v>
      </c>
      <c r="H5158" s="107" t="s">
        <v>10</v>
      </c>
      <c r="I5158" s="107">
        <v>290</v>
      </c>
      <c r="J5158" s="107">
        <v>0</v>
      </c>
      <c r="K5158" s="43">
        <v>10</v>
      </c>
      <c r="L5158" s="43">
        <v>1</v>
      </c>
      <c r="M5158" s="43">
        <v>0</v>
      </c>
      <c r="N5158" s="49">
        <v>1</v>
      </c>
      <c r="O5158" s="43" t="str">
        <f>Cal_051922a!$E$2</f>
        <v>Cal_051922a</v>
      </c>
      <c r="P5158" s="50">
        <f>Cal_051922a!$Q$3</f>
        <v>1.8382409380942635</v>
      </c>
      <c r="Q5158" s="50">
        <f>Cal_051922a!$R$3</f>
        <v>0.56187208580813652</v>
      </c>
      <c r="R5158" s="46">
        <v>109.1</v>
      </c>
      <c r="S5158" s="46">
        <v>69.12</v>
      </c>
      <c r="T5158" s="50">
        <f t="shared" ref="T5158:T5159" si="1579">AVERAGE(0.687,0.608,0.654,0.472,0.53,0.62)</f>
        <v>0.59516666666666662</v>
      </c>
      <c r="U5158" s="79">
        <f t="shared" si="1564"/>
        <v>108.50483333333332</v>
      </c>
      <c r="V5158" s="79">
        <f t="shared" si="1565"/>
        <v>68.524833333333333</v>
      </c>
      <c r="W5158" s="465">
        <f t="shared" si="1566"/>
        <v>1.6986965903192397</v>
      </c>
      <c r="X5158" s="465">
        <f t="shared" si="1567"/>
        <v>0.74186560851622929</v>
      </c>
      <c r="Y5158" s="43">
        <f>Cal_051922a!$A$3</f>
        <v>20220519</v>
      </c>
      <c r="Z5158" s="86" t="s">
        <v>1578</v>
      </c>
      <c r="AA5158" s="43">
        <v>20221106</v>
      </c>
      <c r="AE5158" s="689" t="s">
        <v>1250</v>
      </c>
      <c r="AF5158" s="130">
        <v>1</v>
      </c>
      <c r="AG5158" s="130" t="s">
        <v>1634</v>
      </c>
      <c r="AH5158"/>
    </row>
    <row r="5159" spans="1:35" x14ac:dyDescent="0.2">
      <c r="A5159" s="152" t="s">
        <v>1514</v>
      </c>
      <c r="B5159" s="45">
        <v>20220730</v>
      </c>
      <c r="C5159" s="107" t="s">
        <v>64</v>
      </c>
      <c r="D5159" s="107">
        <v>5</v>
      </c>
      <c r="E5159" s="107">
        <v>8</v>
      </c>
      <c r="H5159" s="107" t="s">
        <v>11</v>
      </c>
      <c r="I5159" s="107">
        <v>290</v>
      </c>
      <c r="J5159" s="107">
        <v>0</v>
      </c>
      <c r="K5159" s="43">
        <v>10</v>
      </c>
      <c r="L5159" s="43">
        <v>1</v>
      </c>
      <c r="M5159" s="43">
        <v>0</v>
      </c>
      <c r="N5159" s="49">
        <v>1</v>
      </c>
      <c r="O5159" s="43" t="str">
        <f>Cal_051922a!$E$2</f>
        <v>Cal_051922a</v>
      </c>
      <c r="P5159" s="50">
        <f>Cal_051922a!$Q$3</f>
        <v>1.8382409380942635</v>
      </c>
      <c r="Q5159" s="50">
        <f>Cal_051922a!$R$3</f>
        <v>0.56187208580813652</v>
      </c>
      <c r="R5159" s="46">
        <v>107.6</v>
      </c>
      <c r="S5159" s="46">
        <v>69.510000000000005</v>
      </c>
      <c r="T5159" s="50">
        <f t="shared" si="1579"/>
        <v>0.59516666666666662</v>
      </c>
      <c r="U5159" s="79">
        <f t="shared" si="1564"/>
        <v>107.00483333333332</v>
      </c>
      <c r="V5159" s="79">
        <f t="shared" si="1565"/>
        <v>68.914833333333334</v>
      </c>
      <c r="W5159" s="465">
        <f t="shared" si="1566"/>
        <v>1.6183930246438178</v>
      </c>
      <c r="X5159" s="465">
        <f t="shared" si="1567"/>
        <v>0.83605931023788971</v>
      </c>
      <c r="Y5159" s="43">
        <f>Cal_051922a!$A$3</f>
        <v>20220519</v>
      </c>
      <c r="Z5159" s="86" t="s">
        <v>1578</v>
      </c>
      <c r="AA5159" s="43">
        <v>20221106</v>
      </c>
      <c r="AE5159" s="689" t="s">
        <v>1250</v>
      </c>
      <c r="AF5159" s="130">
        <v>1</v>
      </c>
      <c r="AG5159" s="130" t="s">
        <v>1634</v>
      </c>
      <c r="AH5159"/>
    </row>
    <row r="5160" spans="1:35" x14ac:dyDescent="0.2">
      <c r="A5160" s="152" t="s">
        <v>1514</v>
      </c>
      <c r="B5160" s="45">
        <v>20220730</v>
      </c>
      <c r="C5160" s="107" t="s">
        <v>64</v>
      </c>
      <c r="D5160" s="107">
        <v>5</v>
      </c>
      <c r="E5160" s="107">
        <v>8</v>
      </c>
      <c r="H5160" s="107" t="s">
        <v>10</v>
      </c>
      <c r="I5160" s="107">
        <v>290</v>
      </c>
      <c r="J5160" s="107">
        <v>10</v>
      </c>
      <c r="K5160" s="43">
        <v>5</v>
      </c>
      <c r="L5160" s="43">
        <v>1</v>
      </c>
      <c r="M5160" s="43">
        <v>0</v>
      </c>
      <c r="N5160" s="49">
        <v>1</v>
      </c>
      <c r="O5160" s="43" t="str">
        <f>Cal_051922a!$E$2</f>
        <v>Cal_051922a</v>
      </c>
      <c r="P5160" s="50">
        <f>Cal_051922a!$Q$3</f>
        <v>1.8382409380942635</v>
      </c>
      <c r="Q5160" s="50">
        <f>Cal_051922a!$R$3</f>
        <v>0.56187208580813652</v>
      </c>
      <c r="R5160" s="46">
        <v>147.6</v>
      </c>
      <c r="S5160" s="46">
        <v>96</v>
      </c>
      <c r="T5160" s="50">
        <f t="shared" ref="T5160:T5161" si="1580">AVERAGE(0.653, 0.604, 0.527, 0.359, 0.519, 0.575)</f>
        <v>0.53949999999999998</v>
      </c>
      <c r="U5160" s="79">
        <f t="shared" si="1564"/>
        <v>147.06049999999999</v>
      </c>
      <c r="V5160" s="79">
        <f t="shared" si="1565"/>
        <v>95.460499999999996</v>
      </c>
      <c r="W5160" s="465">
        <f t="shared" si="1566"/>
        <v>1.0962074044581389</v>
      </c>
      <c r="X5160" s="465">
        <f t="shared" si="1567"/>
        <v>0.60374045713413016</v>
      </c>
      <c r="Y5160" s="82">
        <f>Cal_051922a!$A$3</f>
        <v>20220519</v>
      </c>
      <c r="Z5160" s="48" t="s">
        <v>2046</v>
      </c>
      <c r="AA5160" s="43">
        <v>20230221</v>
      </c>
      <c r="AE5160" s="689" t="s">
        <v>1250</v>
      </c>
      <c r="AF5160" s="130">
        <v>1</v>
      </c>
      <c r="AH5160"/>
    </row>
    <row r="5161" spans="1:35" x14ac:dyDescent="0.2">
      <c r="A5161" s="152" t="s">
        <v>1514</v>
      </c>
      <c r="B5161" s="45">
        <v>20220730</v>
      </c>
      <c r="C5161" s="107" t="s">
        <v>64</v>
      </c>
      <c r="D5161" s="107">
        <v>5</v>
      </c>
      <c r="E5161" s="107">
        <v>8</v>
      </c>
      <c r="H5161" s="107" t="s">
        <v>11</v>
      </c>
      <c r="I5161" s="107">
        <v>290</v>
      </c>
      <c r="J5161" s="107">
        <v>10</v>
      </c>
      <c r="K5161" s="43">
        <v>5</v>
      </c>
      <c r="L5161" s="43">
        <v>1</v>
      </c>
      <c r="M5161" s="43">
        <v>0</v>
      </c>
      <c r="N5161" s="49">
        <v>1</v>
      </c>
      <c r="O5161" s="43" t="str">
        <f>Cal_051922a!$E$2</f>
        <v>Cal_051922a</v>
      </c>
      <c r="P5161" s="50">
        <f>Cal_051922a!$Q$3</f>
        <v>1.8382409380942635</v>
      </c>
      <c r="Q5161" s="50">
        <f>Cal_051922a!$R$3</f>
        <v>0.56187208580813652</v>
      </c>
      <c r="R5161" s="46">
        <v>149.6</v>
      </c>
      <c r="S5161" s="46">
        <v>96.18</v>
      </c>
      <c r="T5161" s="50">
        <f t="shared" si="1580"/>
        <v>0.53949999999999998</v>
      </c>
      <c r="U5161" s="79">
        <f t="shared" si="1564"/>
        <v>149.06049999999999</v>
      </c>
      <c r="V5161" s="79">
        <f t="shared" si="1565"/>
        <v>95.640500000000003</v>
      </c>
      <c r="W5161" s="465">
        <f t="shared" si="1566"/>
        <v>1.1348720842277864</v>
      </c>
      <c r="X5161" s="465">
        <f t="shared" si="1567"/>
        <v>0.56828119337515326</v>
      </c>
      <c r="Y5161" s="82">
        <f>Cal_051922a!$A$3</f>
        <v>20220519</v>
      </c>
      <c r="Z5161" s="48" t="s">
        <v>2046</v>
      </c>
      <c r="AA5161" s="43">
        <v>20230221</v>
      </c>
      <c r="AE5161" s="689" t="s">
        <v>1250</v>
      </c>
      <c r="AF5161" s="130">
        <v>1</v>
      </c>
      <c r="AH5161"/>
    </row>
    <row r="5162" spans="1:35" s="82" customFormat="1" x14ac:dyDescent="0.2">
      <c r="A5162" s="153" t="s">
        <v>1514</v>
      </c>
      <c r="B5162" s="81">
        <v>20220730</v>
      </c>
      <c r="C5162" s="126" t="s">
        <v>64</v>
      </c>
      <c r="D5162" s="126">
        <v>5</v>
      </c>
      <c r="E5162" s="126">
        <v>8</v>
      </c>
      <c r="F5162" s="107"/>
      <c r="G5162" s="107"/>
      <c r="H5162" s="126" t="s">
        <v>10</v>
      </c>
      <c r="I5162" s="126">
        <v>294</v>
      </c>
      <c r="J5162" s="126">
        <v>5</v>
      </c>
      <c r="K5162" s="82">
        <v>5</v>
      </c>
      <c r="L5162" s="82">
        <v>1</v>
      </c>
      <c r="M5162" s="82">
        <v>0</v>
      </c>
      <c r="N5162" s="83">
        <v>1</v>
      </c>
      <c r="O5162" s="82" t="str">
        <f>Cal_051922a!$E$2</f>
        <v>Cal_051922a</v>
      </c>
      <c r="P5162" s="158">
        <f>Cal_051922a!$Q$3</f>
        <v>1.8382409380942635</v>
      </c>
      <c r="Q5162" s="158">
        <f>Cal_051922a!$R$3</f>
        <v>0.56187208580813652</v>
      </c>
      <c r="R5162" s="84">
        <v>62.73</v>
      </c>
      <c r="S5162" s="84">
        <v>38.119999999999997</v>
      </c>
      <c r="T5162" s="158">
        <f t="shared" ref="T5162:T5164" si="1581">AVERAGE(0.884, 0.578, 0.861, 0.771, 1.044, 0.842)</f>
        <v>0.83</v>
      </c>
      <c r="U5162" s="125">
        <f t="shared" si="1564"/>
        <v>61.9</v>
      </c>
      <c r="V5162" s="125">
        <f t="shared" si="1565"/>
        <v>37.29</v>
      </c>
      <c r="W5162" s="459">
        <f t="shared" si="1566"/>
        <v>0.51570971265604681</v>
      </c>
      <c r="X5162" s="459">
        <f t="shared" si="1567"/>
        <v>0.13931087088498745</v>
      </c>
      <c r="Y5162" s="82">
        <f>Cal_051922a!$A$3</f>
        <v>20220519</v>
      </c>
      <c r="Z5162" s="90" t="s">
        <v>1536</v>
      </c>
      <c r="AA5162" s="82">
        <v>20220818</v>
      </c>
      <c r="AB5162" s="48"/>
      <c r="AC5162" s="43"/>
      <c r="AD5162" s="43"/>
      <c r="AE5162" s="691" t="s">
        <v>1250</v>
      </c>
      <c r="AF5162" s="567">
        <v>1</v>
      </c>
      <c r="AG5162" s="567" t="s">
        <v>1634</v>
      </c>
      <c r="AH5162" s="155" t="s">
        <v>178</v>
      </c>
      <c r="AI5162" s="155"/>
    </row>
    <row r="5163" spans="1:35" s="82" customFormat="1" x14ac:dyDescent="0.2">
      <c r="A5163" s="153" t="s">
        <v>1514</v>
      </c>
      <c r="B5163" s="81">
        <v>20220730</v>
      </c>
      <c r="C5163" s="126" t="s">
        <v>64</v>
      </c>
      <c r="D5163" s="126">
        <v>5</v>
      </c>
      <c r="E5163" s="126">
        <v>8</v>
      </c>
      <c r="F5163" s="107"/>
      <c r="G5163" s="107"/>
      <c r="H5163" s="126" t="s">
        <v>11</v>
      </c>
      <c r="I5163" s="126">
        <v>293</v>
      </c>
      <c r="J5163" s="126">
        <v>5</v>
      </c>
      <c r="K5163" s="82">
        <v>5</v>
      </c>
      <c r="L5163" s="82">
        <v>1</v>
      </c>
      <c r="M5163" s="82">
        <v>0</v>
      </c>
      <c r="N5163" s="83">
        <v>1</v>
      </c>
      <c r="O5163" s="82" t="str">
        <f>Cal_051922a!$E$2</f>
        <v>Cal_051922a</v>
      </c>
      <c r="P5163" s="158">
        <f>Cal_051922a!$Q$3</f>
        <v>1.8382409380942635</v>
      </c>
      <c r="Q5163" s="158">
        <f>Cal_051922a!$R$3</f>
        <v>0.56187208580813652</v>
      </c>
      <c r="R5163" s="84">
        <v>70.28</v>
      </c>
      <c r="S5163" s="84">
        <v>42.01</v>
      </c>
      <c r="T5163" s="158">
        <f t="shared" si="1581"/>
        <v>0.83</v>
      </c>
      <c r="U5163" s="125">
        <f t="shared" si="1564"/>
        <v>69.45</v>
      </c>
      <c r="V5163" s="125">
        <f t="shared" si="1565"/>
        <v>41.18</v>
      </c>
      <c r="W5163" s="459">
        <f t="shared" si="1566"/>
        <v>0.59442794163353985</v>
      </c>
      <c r="X5163" s="459">
        <f t="shared" si="1567"/>
        <v>0.13139153281903668</v>
      </c>
      <c r="Y5163" s="82">
        <f>Cal_051922a!$A$3</f>
        <v>20220519</v>
      </c>
      <c r="Z5163" s="90" t="s">
        <v>1536</v>
      </c>
      <c r="AA5163" s="82">
        <v>20220818</v>
      </c>
      <c r="AB5163" s="48"/>
      <c r="AC5163" s="43"/>
      <c r="AD5163" s="43"/>
      <c r="AE5163" s="691" t="s">
        <v>1250</v>
      </c>
      <c r="AF5163" s="567">
        <v>1</v>
      </c>
      <c r="AG5163" s="567" t="s">
        <v>1634</v>
      </c>
      <c r="AH5163" s="155" t="s">
        <v>179</v>
      </c>
      <c r="AI5163" s="155"/>
    </row>
    <row r="5164" spans="1:35" s="372" customFormat="1" x14ac:dyDescent="0.2">
      <c r="A5164" s="412" t="s">
        <v>1514</v>
      </c>
      <c r="B5164" s="462">
        <v>20220730</v>
      </c>
      <c r="C5164" s="373" t="s">
        <v>64</v>
      </c>
      <c r="D5164" s="373">
        <v>5</v>
      </c>
      <c r="E5164" s="373">
        <v>8</v>
      </c>
      <c r="F5164" s="107"/>
      <c r="G5164" s="107"/>
      <c r="H5164" s="373" t="s">
        <v>10</v>
      </c>
      <c r="I5164" s="373">
        <v>550</v>
      </c>
      <c r="J5164" s="373">
        <v>20</v>
      </c>
      <c r="K5164" s="372">
        <v>5</v>
      </c>
      <c r="L5164" s="372">
        <v>1</v>
      </c>
      <c r="M5164" s="372">
        <v>0</v>
      </c>
      <c r="N5164" s="375">
        <v>1</v>
      </c>
      <c r="O5164" s="372" t="str">
        <f>Cal_051922a!$E$2</f>
        <v>Cal_051922a</v>
      </c>
      <c r="P5164" s="377">
        <f>Cal_051922a!$Q$3</f>
        <v>1.8382409380942635</v>
      </c>
      <c r="Q5164" s="377">
        <f>Cal_051922a!$R$3</f>
        <v>0.56187208580813652</v>
      </c>
      <c r="R5164" s="376">
        <v>79.37</v>
      </c>
      <c r="S5164" s="376">
        <v>47.25</v>
      </c>
      <c r="T5164" s="377">
        <f t="shared" si="1581"/>
        <v>0.83</v>
      </c>
      <c r="U5164" s="378">
        <f t="shared" si="1564"/>
        <v>78.540000000000006</v>
      </c>
      <c r="V5164" s="378">
        <f t="shared" si="1565"/>
        <v>46.42</v>
      </c>
      <c r="W5164" s="464">
        <f t="shared" si="1566"/>
        <v>0.35979396515315981</v>
      </c>
      <c r="X5164" s="464">
        <f t="shared" si="1567"/>
        <v>7.6071380831120472E-2</v>
      </c>
      <c r="Y5164" s="372">
        <f>Cal_051922a!$A$3</f>
        <v>20220519</v>
      </c>
      <c r="Z5164" s="694" t="s">
        <v>1536</v>
      </c>
      <c r="AA5164" s="372">
        <v>20220818</v>
      </c>
      <c r="AB5164" s="48"/>
      <c r="AC5164" s="43"/>
      <c r="AD5164" s="43"/>
      <c r="AE5164" s="692" t="s">
        <v>1250</v>
      </c>
      <c r="AF5164" s="628">
        <v>1</v>
      </c>
      <c r="AG5164" s="628" t="s">
        <v>1634</v>
      </c>
      <c r="AH5164" s="371" t="s">
        <v>182</v>
      </c>
      <c r="AI5164" s="371"/>
    </row>
    <row r="5165" spans="1:35" s="372" customFormat="1" x14ac:dyDescent="0.2">
      <c r="A5165" s="412" t="s">
        <v>1514</v>
      </c>
      <c r="B5165" s="462">
        <v>20220730</v>
      </c>
      <c r="C5165" s="373" t="s">
        <v>64</v>
      </c>
      <c r="D5165" s="373">
        <v>5</v>
      </c>
      <c r="E5165" s="373">
        <v>8</v>
      </c>
      <c r="F5165" s="107"/>
      <c r="G5165" s="107"/>
      <c r="H5165" s="373" t="s">
        <v>11</v>
      </c>
      <c r="I5165" s="373">
        <v>550</v>
      </c>
      <c r="J5165" s="373">
        <v>20</v>
      </c>
      <c r="K5165" s="372">
        <v>5</v>
      </c>
      <c r="L5165" s="372">
        <v>1</v>
      </c>
      <c r="M5165" s="372">
        <v>0</v>
      </c>
      <c r="N5165" s="375">
        <v>1</v>
      </c>
      <c r="O5165" s="372" t="str">
        <f>Cal_051922a!$E$2</f>
        <v>Cal_051922a</v>
      </c>
      <c r="P5165" s="377">
        <f>Cal_051922a!$Q$3</f>
        <v>1.8382409380942635</v>
      </c>
      <c r="Q5165" s="377">
        <f>Cal_051922a!$R$3</f>
        <v>0.56187208580813652</v>
      </c>
      <c r="R5165" s="376">
        <v>82.91</v>
      </c>
      <c r="S5165" s="376">
        <v>46.58</v>
      </c>
      <c r="T5165" s="377">
        <f>AVERAGE(0.67, 0.634, 0.634, 0.661, 0.49, 0.728)</f>
        <v>0.63616666666666666</v>
      </c>
      <c r="U5165" s="378">
        <f t="shared" si="1564"/>
        <v>82.273833333333329</v>
      </c>
      <c r="V5165" s="378">
        <f t="shared" si="1565"/>
        <v>45.94383333333333</v>
      </c>
      <c r="W5165" s="464">
        <f t="shared" si="1566"/>
        <v>0.4069525141349406</v>
      </c>
      <c r="X5165" s="464">
        <f t="shared" si="1567"/>
        <v>2.4441816146779326E-2</v>
      </c>
      <c r="Y5165" s="372">
        <f>Cal_051922a!$A$3</f>
        <v>20220519</v>
      </c>
      <c r="Z5165" s="694" t="s">
        <v>1519</v>
      </c>
      <c r="AA5165" s="372">
        <v>20220816</v>
      </c>
      <c r="AB5165" s="48"/>
      <c r="AC5165" s="43"/>
      <c r="AD5165" s="43"/>
      <c r="AE5165" s="692" t="s">
        <v>1250</v>
      </c>
      <c r="AF5165" s="628">
        <v>1</v>
      </c>
      <c r="AG5165" s="628" t="s">
        <v>1634</v>
      </c>
      <c r="AH5165" s="371" t="s">
        <v>187</v>
      </c>
      <c r="AI5165" s="371"/>
    </row>
    <row r="5166" spans="1:35" x14ac:dyDescent="0.2">
      <c r="A5166" s="152" t="s">
        <v>1514</v>
      </c>
      <c r="B5166" s="45">
        <v>20220730</v>
      </c>
      <c r="C5166" s="107" t="s">
        <v>64</v>
      </c>
      <c r="D5166" s="107">
        <v>5</v>
      </c>
      <c r="E5166" s="107">
        <v>14</v>
      </c>
      <c r="H5166" s="107" t="s">
        <v>10</v>
      </c>
      <c r="I5166" s="107">
        <v>290</v>
      </c>
      <c r="J5166" s="107">
        <v>0</v>
      </c>
      <c r="K5166" s="43">
        <v>5</v>
      </c>
      <c r="L5166" s="43">
        <v>1</v>
      </c>
      <c r="M5166" s="43">
        <v>0</v>
      </c>
      <c r="N5166" s="49">
        <v>1</v>
      </c>
      <c r="O5166" s="43" t="str">
        <f>Cal_051922a!$E$2</f>
        <v>Cal_051922a</v>
      </c>
      <c r="P5166" s="50">
        <f>Cal_051922a!$Q$3</f>
        <v>1.8382409380942635</v>
      </c>
      <c r="Q5166" s="50">
        <f>Cal_051922a!$R$3</f>
        <v>0.56187208580813652</v>
      </c>
      <c r="R5166" s="46">
        <v>83.86</v>
      </c>
      <c r="S5166" s="46">
        <v>51.92</v>
      </c>
      <c r="T5166" s="50">
        <f t="shared" ref="T5166:T5167" si="1582">AVERAGE(0.687,0.608,0.654,0.472,0.53,0.62)</f>
        <v>0.59516666666666662</v>
      </c>
      <c r="U5166" s="79">
        <f t="shared" ref="U5166:U5229" si="1583">(R5166-T5166)*(L5166+M5166)/L5166</f>
        <v>83.264833333333328</v>
      </c>
      <c r="V5166" s="79">
        <f t="shared" ref="V5166:V5229" si="1584">(S5166-T5166)*(L5166+M5166)/L5166</f>
        <v>51.324833333333338</v>
      </c>
      <c r="W5166" s="465">
        <f t="shared" ref="W5166:W5229" si="1585">(Q5166*P5166/(P5166-1)*(U5166-V5166)*(K5166)/I5166)/N5166</f>
        <v>0.67854388562777046</v>
      </c>
      <c r="X5166" s="465">
        <f t="shared" ref="X5166:X5229" si="1586">(Q5166*P5166/(P5166-1)*(P5166*V5166-U5166)*(K5166)/I5166)/N5166</f>
        <v>0.23544190610367474</v>
      </c>
      <c r="Y5166" s="43">
        <f>Cal_051922a!$A$3</f>
        <v>20220519</v>
      </c>
      <c r="Z5166" s="86" t="s">
        <v>1578</v>
      </c>
      <c r="AA5166" s="43">
        <v>20221106</v>
      </c>
      <c r="AE5166" s="689" t="s">
        <v>1250</v>
      </c>
      <c r="AF5166" s="130">
        <v>1</v>
      </c>
      <c r="AG5166" s="130" t="s">
        <v>1634</v>
      </c>
      <c r="AH5166"/>
    </row>
    <row r="5167" spans="1:35" x14ac:dyDescent="0.2">
      <c r="A5167" s="152" t="s">
        <v>1514</v>
      </c>
      <c r="B5167" s="45">
        <v>20220730</v>
      </c>
      <c r="C5167" s="107" t="s">
        <v>64</v>
      </c>
      <c r="D5167" s="107">
        <v>5</v>
      </c>
      <c r="E5167" s="107">
        <v>14</v>
      </c>
      <c r="H5167" s="107" t="s">
        <v>11</v>
      </c>
      <c r="I5167" s="107">
        <v>290</v>
      </c>
      <c r="J5167" s="107">
        <v>0</v>
      </c>
      <c r="K5167" s="43">
        <v>5</v>
      </c>
      <c r="L5167" s="43">
        <v>1</v>
      </c>
      <c r="M5167" s="43">
        <v>0</v>
      </c>
      <c r="N5167" s="49">
        <v>1</v>
      </c>
      <c r="O5167" s="43" t="str">
        <f>Cal_051922a!$E$2</f>
        <v>Cal_051922a</v>
      </c>
      <c r="P5167" s="50">
        <f>Cal_051922a!$Q$3</f>
        <v>1.8382409380942635</v>
      </c>
      <c r="Q5167" s="50">
        <f>Cal_051922a!$R$3</f>
        <v>0.56187208580813652</v>
      </c>
      <c r="R5167" s="46">
        <v>70.09</v>
      </c>
      <c r="S5167" s="46">
        <v>45.38</v>
      </c>
      <c r="T5167" s="50">
        <f t="shared" si="1582"/>
        <v>0.59516666666666662</v>
      </c>
      <c r="U5167" s="79">
        <f t="shared" si="1583"/>
        <v>69.494833333333332</v>
      </c>
      <c r="V5167" s="79">
        <f t="shared" si="1584"/>
        <v>44.784833333333339</v>
      </c>
      <c r="W5167" s="465">
        <f t="shared" si="1585"/>
        <v>0.52494738302636845</v>
      </c>
      <c r="X5167" s="465">
        <f t="shared" si="1586"/>
        <v>0.2725749603173831</v>
      </c>
      <c r="Y5167" s="43">
        <f>Cal_051922a!$A$3</f>
        <v>20220519</v>
      </c>
      <c r="Z5167" s="86" t="s">
        <v>1578</v>
      </c>
      <c r="AA5167" s="43">
        <v>20221106</v>
      </c>
      <c r="AE5167" s="689" t="s">
        <v>1250</v>
      </c>
      <c r="AF5167" s="130">
        <v>1</v>
      </c>
      <c r="AG5167" s="130" t="s">
        <v>1634</v>
      </c>
      <c r="AH5167"/>
    </row>
    <row r="5168" spans="1:35" x14ac:dyDescent="0.2">
      <c r="A5168" s="152" t="s">
        <v>1514</v>
      </c>
      <c r="B5168" s="45">
        <v>20220730</v>
      </c>
      <c r="C5168" s="107" t="s">
        <v>64</v>
      </c>
      <c r="D5168" s="107">
        <v>5</v>
      </c>
      <c r="E5168" s="107">
        <v>14</v>
      </c>
      <c r="H5168" s="107" t="s">
        <v>10</v>
      </c>
      <c r="I5168" s="107">
        <v>290</v>
      </c>
      <c r="J5168" s="107">
        <v>10</v>
      </c>
      <c r="K5168" s="43">
        <v>5</v>
      </c>
      <c r="L5168" s="43">
        <v>1</v>
      </c>
      <c r="M5168" s="43">
        <v>0</v>
      </c>
      <c r="N5168" s="49">
        <v>1</v>
      </c>
      <c r="O5168" s="43" t="str">
        <f>Cal_051922a!$E$2</f>
        <v>Cal_051922a</v>
      </c>
      <c r="P5168" s="50">
        <f>Cal_051922a!$Q$3</f>
        <v>1.8382409380942635</v>
      </c>
      <c r="Q5168" s="50">
        <f>Cal_051922a!$R$3</f>
        <v>0.56187208580813652</v>
      </c>
      <c r="R5168" s="46">
        <v>53.31</v>
      </c>
      <c r="S5168" s="46">
        <v>33.44</v>
      </c>
      <c r="T5168" s="50">
        <f t="shared" ref="T5168:T5169" si="1587">AVERAGE(0.653, 0.604, 0.527, 0.359, 0.519, 0.575)</f>
        <v>0.53949999999999998</v>
      </c>
      <c r="U5168" s="79">
        <f t="shared" si="1583"/>
        <v>52.770500000000006</v>
      </c>
      <c r="V5168" s="79">
        <f t="shared" si="1584"/>
        <v>32.900500000000001</v>
      </c>
      <c r="W5168" s="465">
        <f t="shared" si="1585"/>
        <v>0.4221248280345587</v>
      </c>
      <c r="X5168" s="465">
        <f t="shared" si="1586"/>
        <v>0.16376289118246257</v>
      </c>
      <c r="Y5168" s="82">
        <f>Cal_051922a!$A$3</f>
        <v>20220519</v>
      </c>
      <c r="Z5168" s="48" t="s">
        <v>2046</v>
      </c>
      <c r="AA5168" s="43">
        <v>20230221</v>
      </c>
      <c r="AE5168" s="689" t="s">
        <v>1250</v>
      </c>
      <c r="AF5168" s="130">
        <v>1</v>
      </c>
      <c r="AH5168" t="s">
        <v>673</v>
      </c>
    </row>
    <row r="5169" spans="1:35" x14ac:dyDescent="0.2">
      <c r="A5169" s="152" t="s">
        <v>1514</v>
      </c>
      <c r="B5169" s="45">
        <v>20220730</v>
      </c>
      <c r="C5169" s="107" t="s">
        <v>64</v>
      </c>
      <c r="D5169" s="107">
        <v>5</v>
      </c>
      <c r="E5169" s="107">
        <v>14</v>
      </c>
      <c r="H5169" s="107" t="s">
        <v>11</v>
      </c>
      <c r="I5169" s="107">
        <v>290</v>
      </c>
      <c r="J5169" s="107">
        <v>10</v>
      </c>
      <c r="K5169" s="43">
        <v>5</v>
      </c>
      <c r="L5169" s="43">
        <v>1</v>
      </c>
      <c r="M5169" s="43">
        <v>0</v>
      </c>
      <c r="N5169" s="49">
        <v>1</v>
      </c>
      <c r="O5169" s="43" t="str">
        <f>Cal_051922a!$E$2</f>
        <v>Cal_051922a</v>
      </c>
      <c r="P5169" s="50">
        <f>Cal_051922a!$Q$3</f>
        <v>1.8382409380942635</v>
      </c>
      <c r="Q5169" s="50">
        <f>Cal_051922a!$R$3</f>
        <v>0.56187208580813652</v>
      </c>
      <c r="R5169" s="46">
        <v>49.05</v>
      </c>
      <c r="S5169" s="46">
        <v>31.93</v>
      </c>
      <c r="T5169" s="50">
        <f t="shared" si="1587"/>
        <v>0.53949999999999998</v>
      </c>
      <c r="U5169" s="79">
        <f t="shared" si="1583"/>
        <v>48.5105</v>
      </c>
      <c r="V5169" s="79">
        <f t="shared" si="1584"/>
        <v>31.390499999999999</v>
      </c>
      <c r="W5169" s="465">
        <f t="shared" si="1585"/>
        <v>0.36370292178921204</v>
      </c>
      <c r="X5169" s="465">
        <f t="shared" si="1586"/>
        <v>0.19529491867162904</v>
      </c>
      <c r="Y5169" s="82">
        <f>Cal_051922a!$A$3</f>
        <v>20220519</v>
      </c>
      <c r="Z5169" s="48" t="s">
        <v>2046</v>
      </c>
      <c r="AA5169" s="43">
        <v>20230221</v>
      </c>
      <c r="AE5169" s="689" t="s">
        <v>1250</v>
      </c>
      <c r="AF5169" s="130">
        <v>1</v>
      </c>
      <c r="AH5169" t="s">
        <v>673</v>
      </c>
    </row>
    <row r="5170" spans="1:35" s="82" customFormat="1" x14ac:dyDescent="0.2">
      <c r="A5170" s="153" t="s">
        <v>1514</v>
      </c>
      <c r="B5170" s="81">
        <v>20220730</v>
      </c>
      <c r="C5170" s="126" t="s">
        <v>64</v>
      </c>
      <c r="D5170" s="126">
        <v>5</v>
      </c>
      <c r="E5170" s="126">
        <v>14</v>
      </c>
      <c r="F5170" s="107"/>
      <c r="G5170" s="107"/>
      <c r="H5170" s="126" t="s">
        <v>10</v>
      </c>
      <c r="I5170" s="126">
        <v>294</v>
      </c>
      <c r="J5170" s="126">
        <v>5</v>
      </c>
      <c r="K5170" s="82">
        <v>5</v>
      </c>
      <c r="L5170" s="82">
        <v>1</v>
      </c>
      <c r="M5170" s="82">
        <v>0</v>
      </c>
      <c r="N5170" s="83">
        <v>1</v>
      </c>
      <c r="O5170" s="82" t="str">
        <f>Cal_051922a!$E$2</f>
        <v>Cal_051922a</v>
      </c>
      <c r="P5170" s="158">
        <f>Cal_051922a!$Q$3</f>
        <v>1.8382409380942635</v>
      </c>
      <c r="Q5170" s="158">
        <f>Cal_051922a!$R$3</f>
        <v>0.56187208580813652</v>
      </c>
      <c r="R5170" s="84">
        <v>16.97</v>
      </c>
      <c r="S5170" s="84">
        <v>10.25</v>
      </c>
      <c r="T5170" s="158">
        <f>AVERAGE(0.67, 0.634, 0.634, 0.661, 0.49, 0.728)</f>
        <v>0.63616666666666666</v>
      </c>
      <c r="U5170" s="125">
        <f t="shared" si="1583"/>
        <v>16.333833333333331</v>
      </c>
      <c r="V5170" s="125">
        <f t="shared" si="1584"/>
        <v>9.6138333333333339</v>
      </c>
      <c r="W5170" s="459">
        <f t="shared" si="1585"/>
        <v>0.1408195558329392</v>
      </c>
      <c r="X5170" s="459">
        <f t="shared" si="1586"/>
        <v>2.805302984864428E-2</v>
      </c>
      <c r="Y5170" s="82">
        <f>Cal_051922a!$A$3</f>
        <v>20220519</v>
      </c>
      <c r="Z5170" s="90" t="s">
        <v>1518</v>
      </c>
      <c r="AA5170" s="82">
        <v>20220816</v>
      </c>
      <c r="AB5170" s="48"/>
      <c r="AC5170" s="43"/>
      <c r="AD5170" s="43"/>
      <c r="AE5170" s="691" t="s">
        <v>1250</v>
      </c>
      <c r="AF5170" s="567">
        <v>1</v>
      </c>
      <c r="AG5170" s="567" t="s">
        <v>1634</v>
      </c>
      <c r="AH5170" s="155" t="s">
        <v>176</v>
      </c>
      <c r="AI5170" s="155"/>
    </row>
    <row r="5171" spans="1:35" s="82" customFormat="1" x14ac:dyDescent="0.2">
      <c r="A5171" s="153" t="s">
        <v>1514</v>
      </c>
      <c r="B5171" s="81">
        <v>20220730</v>
      </c>
      <c r="C5171" s="126" t="s">
        <v>64</v>
      </c>
      <c r="D5171" s="126">
        <v>5</v>
      </c>
      <c r="E5171" s="126">
        <v>14</v>
      </c>
      <c r="F5171" s="107"/>
      <c r="G5171" s="107"/>
      <c r="H5171" s="126" t="s">
        <v>11</v>
      </c>
      <c r="I5171" s="126">
        <v>294</v>
      </c>
      <c r="J5171" s="126">
        <v>5</v>
      </c>
      <c r="K5171" s="82">
        <v>5</v>
      </c>
      <c r="L5171" s="82">
        <v>1</v>
      </c>
      <c r="M5171" s="82">
        <v>0</v>
      </c>
      <c r="N5171" s="83">
        <v>1</v>
      </c>
      <c r="O5171" s="82" t="str">
        <f>Cal_051922a!$E$2</f>
        <v>Cal_051922a</v>
      </c>
      <c r="P5171" s="158">
        <f>Cal_051922a!$Q$3</f>
        <v>1.8382409380942635</v>
      </c>
      <c r="Q5171" s="158">
        <f>Cal_051922a!$R$3</f>
        <v>0.56187208580813652</v>
      </c>
      <c r="R5171" s="84">
        <v>22.12</v>
      </c>
      <c r="S5171" s="84">
        <v>13.85</v>
      </c>
      <c r="T5171" s="158">
        <f>AVERAGE(0.884, 0.578, 0.861, 0.771, 1.044, 0.842)</f>
        <v>0.83</v>
      </c>
      <c r="U5171" s="125">
        <f t="shared" si="1583"/>
        <v>21.290000000000003</v>
      </c>
      <c r="V5171" s="125">
        <f t="shared" si="1584"/>
        <v>13.02</v>
      </c>
      <c r="W5171" s="459">
        <f t="shared" si="1585"/>
        <v>0.17330025695512022</v>
      </c>
      <c r="X5171" s="459">
        <f t="shared" si="1586"/>
        <v>5.5403631425256963E-2</v>
      </c>
      <c r="Y5171" s="82">
        <f>Cal_051922a!$A$3</f>
        <v>20220519</v>
      </c>
      <c r="Z5171" s="90" t="s">
        <v>1536</v>
      </c>
      <c r="AA5171" s="82">
        <v>20220818</v>
      </c>
      <c r="AB5171" s="48"/>
      <c r="AC5171" s="43"/>
      <c r="AD5171" s="43"/>
      <c r="AE5171" s="691" t="s">
        <v>1250</v>
      </c>
      <c r="AF5171" s="567">
        <v>1</v>
      </c>
      <c r="AG5171" s="567" t="s">
        <v>1634</v>
      </c>
      <c r="AH5171" s="155" t="s">
        <v>177</v>
      </c>
      <c r="AI5171" s="155"/>
    </row>
    <row r="5172" spans="1:35" s="372" customFormat="1" x14ac:dyDescent="0.2">
      <c r="A5172" s="412" t="s">
        <v>1514</v>
      </c>
      <c r="B5172" s="462">
        <v>20220730</v>
      </c>
      <c r="C5172" s="373" t="s">
        <v>64</v>
      </c>
      <c r="D5172" s="373">
        <v>5</v>
      </c>
      <c r="E5172" s="373">
        <v>14</v>
      </c>
      <c r="F5172" s="107"/>
      <c r="G5172" s="107"/>
      <c r="H5172" s="373" t="s">
        <v>10</v>
      </c>
      <c r="I5172" s="373">
        <v>551</v>
      </c>
      <c r="J5172" s="373">
        <v>20</v>
      </c>
      <c r="K5172" s="372">
        <v>5</v>
      </c>
      <c r="L5172" s="372">
        <v>1</v>
      </c>
      <c r="M5172" s="372">
        <v>0</v>
      </c>
      <c r="N5172" s="375">
        <v>1</v>
      </c>
      <c r="O5172" s="372" t="str">
        <f>Cal_051922a!$E$2</f>
        <v>Cal_051922a</v>
      </c>
      <c r="P5172" s="377">
        <f>Cal_051922a!$Q$3</f>
        <v>1.8382409380942635</v>
      </c>
      <c r="Q5172" s="377">
        <f>Cal_051922a!$R$3</f>
        <v>0.56187208580813652</v>
      </c>
      <c r="R5172" s="376">
        <v>26.86</v>
      </c>
      <c r="S5172" s="376">
        <v>15.82</v>
      </c>
      <c r="T5172" s="377">
        <f>AVERAGE(0.67, 0.634, 0.634, 0.661, 0.49, 0.728)</f>
        <v>0.63616666666666666</v>
      </c>
      <c r="U5172" s="378">
        <f t="shared" si="1583"/>
        <v>26.223833333333332</v>
      </c>
      <c r="V5172" s="378">
        <f t="shared" si="1584"/>
        <v>15.183833333333334</v>
      </c>
      <c r="W5172" s="464">
        <f t="shared" si="1585"/>
        <v>0.12344073587533508</v>
      </c>
      <c r="X5172" s="464">
        <f t="shared" si="1586"/>
        <v>1.8870674855713584E-2</v>
      </c>
      <c r="Y5172" s="372">
        <f>Cal_051922a!$A$3</f>
        <v>20220519</v>
      </c>
      <c r="Z5172" s="694" t="s">
        <v>1518</v>
      </c>
      <c r="AA5172" s="372">
        <v>20220816</v>
      </c>
      <c r="AB5172" s="48"/>
      <c r="AC5172" s="43"/>
      <c r="AD5172" s="43"/>
      <c r="AE5172" s="692" t="s">
        <v>1250</v>
      </c>
      <c r="AF5172" s="628">
        <v>1</v>
      </c>
      <c r="AG5172" s="628" t="s">
        <v>1634</v>
      </c>
      <c r="AH5172" s="371" t="s">
        <v>184</v>
      </c>
      <c r="AI5172" s="371"/>
    </row>
    <row r="5173" spans="1:35" s="372" customFormat="1" x14ac:dyDescent="0.2">
      <c r="A5173" s="412" t="s">
        <v>1514</v>
      </c>
      <c r="B5173" s="462">
        <v>20220730</v>
      </c>
      <c r="C5173" s="373" t="s">
        <v>64</v>
      </c>
      <c r="D5173" s="373">
        <v>5</v>
      </c>
      <c r="E5173" s="373">
        <v>14</v>
      </c>
      <c r="F5173" s="107"/>
      <c r="G5173" s="107"/>
      <c r="H5173" s="373" t="s">
        <v>11</v>
      </c>
      <c r="I5173" s="373">
        <v>552</v>
      </c>
      <c r="J5173" s="373">
        <v>20</v>
      </c>
      <c r="K5173" s="372">
        <v>5</v>
      </c>
      <c r="L5173" s="372">
        <v>1</v>
      </c>
      <c r="M5173" s="372">
        <v>0</v>
      </c>
      <c r="N5173" s="375">
        <v>1</v>
      </c>
      <c r="O5173" s="372" t="str">
        <f>Cal_051922a!$E$2</f>
        <v>Cal_051922a</v>
      </c>
      <c r="P5173" s="377">
        <f>Cal_051922a!$Q$3</f>
        <v>1.8382409380942635</v>
      </c>
      <c r="Q5173" s="377">
        <f>Cal_051922a!$R$3</f>
        <v>0.56187208580813652</v>
      </c>
      <c r="R5173" s="376">
        <v>22.34</v>
      </c>
      <c r="S5173" s="376">
        <v>13</v>
      </c>
      <c r="T5173" s="377">
        <f>AVERAGE(0.67, 0.634, 0.634, 0.661, 0.49, 0.728)</f>
        <v>0.63616666666666666</v>
      </c>
      <c r="U5173" s="378">
        <f t="shared" si="1583"/>
        <v>21.703833333333332</v>
      </c>
      <c r="V5173" s="378">
        <f t="shared" si="1584"/>
        <v>12.363833333333334</v>
      </c>
      <c r="W5173" s="464">
        <f t="shared" si="1585"/>
        <v>0.10424346196057027</v>
      </c>
      <c r="X5173" s="464">
        <f t="shared" si="1586"/>
        <v>1.1427396561763626E-2</v>
      </c>
      <c r="Y5173" s="372">
        <f>Cal_051922a!$A$3</f>
        <v>20220519</v>
      </c>
      <c r="Z5173" s="694" t="s">
        <v>1518</v>
      </c>
      <c r="AA5173" s="372">
        <v>20220816</v>
      </c>
      <c r="AB5173" s="48"/>
      <c r="AC5173" s="43"/>
      <c r="AD5173" s="43"/>
      <c r="AE5173" s="692" t="s">
        <v>1250</v>
      </c>
      <c r="AF5173" s="628">
        <v>1</v>
      </c>
      <c r="AG5173" s="628" t="s">
        <v>1634</v>
      </c>
      <c r="AH5173" s="371" t="s">
        <v>185</v>
      </c>
      <c r="AI5173" s="371"/>
    </row>
    <row r="5174" spans="1:35" x14ac:dyDescent="0.2">
      <c r="A5174" s="152" t="s">
        <v>1514</v>
      </c>
      <c r="B5174" s="45">
        <v>20220730</v>
      </c>
      <c r="C5174" s="107" t="s">
        <v>64</v>
      </c>
      <c r="D5174" s="107">
        <v>5</v>
      </c>
      <c r="E5174" s="107">
        <v>17</v>
      </c>
      <c r="H5174" s="107" t="s">
        <v>10</v>
      </c>
      <c r="I5174" s="107">
        <v>290</v>
      </c>
      <c r="J5174" s="107">
        <v>0</v>
      </c>
      <c r="K5174" s="43">
        <v>5</v>
      </c>
      <c r="L5174" s="43">
        <v>1</v>
      </c>
      <c r="M5174" s="43">
        <v>0</v>
      </c>
      <c r="N5174" s="49">
        <v>1</v>
      </c>
      <c r="O5174" s="43" t="str">
        <f>Cal_051922a!$E$2</f>
        <v>Cal_051922a</v>
      </c>
      <c r="P5174" s="50">
        <f>Cal_051922a!$Q$3</f>
        <v>1.8382409380942635</v>
      </c>
      <c r="Q5174" s="50">
        <f>Cal_051922a!$R$3</f>
        <v>0.56187208580813652</v>
      </c>
      <c r="R5174" s="46">
        <v>54.38</v>
      </c>
      <c r="S5174" s="46">
        <v>34.409999999999997</v>
      </c>
      <c r="T5174" s="50">
        <f t="shared" ref="T5174:T5175" si="1588">AVERAGE(0.687,0.608,0.654,0.472,0.53,0.62)</f>
        <v>0.59516666666666662</v>
      </c>
      <c r="U5174" s="79">
        <f t="shared" si="1583"/>
        <v>53.784833333333339</v>
      </c>
      <c r="V5174" s="79">
        <f t="shared" si="1584"/>
        <v>33.814833333333333</v>
      </c>
      <c r="W5174" s="465">
        <f t="shared" si="1585"/>
        <v>0.42424926098893495</v>
      </c>
      <c r="X5174" s="465">
        <f t="shared" si="1586"/>
        <v>0.17792078437117717</v>
      </c>
      <c r="Y5174" s="43">
        <f>Cal_051922a!$A$3</f>
        <v>20220519</v>
      </c>
      <c r="Z5174" s="86" t="s">
        <v>1578</v>
      </c>
      <c r="AA5174" s="43">
        <v>20221106</v>
      </c>
      <c r="AE5174" s="689" t="s">
        <v>1250</v>
      </c>
      <c r="AF5174" s="130">
        <v>1</v>
      </c>
      <c r="AG5174" s="130" t="s">
        <v>1634</v>
      </c>
      <c r="AH5174"/>
    </row>
    <row r="5175" spans="1:35" x14ac:dyDescent="0.2">
      <c r="A5175" s="152" t="s">
        <v>1514</v>
      </c>
      <c r="B5175" s="45">
        <v>20220730</v>
      </c>
      <c r="C5175" s="107" t="s">
        <v>64</v>
      </c>
      <c r="D5175" s="107">
        <v>5</v>
      </c>
      <c r="E5175" s="107">
        <v>17</v>
      </c>
      <c r="H5175" s="107" t="s">
        <v>11</v>
      </c>
      <c r="I5175" s="107">
        <v>290</v>
      </c>
      <c r="J5175" s="107">
        <v>0</v>
      </c>
      <c r="K5175" s="43">
        <v>5</v>
      </c>
      <c r="L5175" s="43">
        <v>1</v>
      </c>
      <c r="M5175" s="43">
        <v>0</v>
      </c>
      <c r="N5175" s="49">
        <v>1</v>
      </c>
      <c r="O5175" s="43" t="str">
        <f>Cal_051922a!$E$2</f>
        <v>Cal_051922a</v>
      </c>
      <c r="P5175" s="50">
        <f>Cal_051922a!$Q$3</f>
        <v>1.8382409380942635</v>
      </c>
      <c r="Q5175" s="50">
        <f>Cal_051922a!$R$3</f>
        <v>0.56187208580813652</v>
      </c>
      <c r="R5175" s="46">
        <v>49.95</v>
      </c>
      <c r="S5175" s="46">
        <v>31.91</v>
      </c>
      <c r="T5175" s="50">
        <f t="shared" si="1588"/>
        <v>0.59516666666666662</v>
      </c>
      <c r="U5175" s="79">
        <f t="shared" si="1583"/>
        <v>49.354833333333339</v>
      </c>
      <c r="V5175" s="79">
        <f t="shared" si="1584"/>
        <v>31.314833333333333</v>
      </c>
      <c r="W5175" s="465">
        <f t="shared" si="1585"/>
        <v>0.38324770496947352</v>
      </c>
      <c r="X5175" s="465">
        <f t="shared" si="1586"/>
        <v>0.17440267357577086</v>
      </c>
      <c r="Y5175" s="43">
        <f>Cal_051922a!$A$3</f>
        <v>20220519</v>
      </c>
      <c r="Z5175" s="86" t="s">
        <v>1578</v>
      </c>
      <c r="AA5175" s="43">
        <v>20221106</v>
      </c>
      <c r="AE5175" s="689" t="s">
        <v>1250</v>
      </c>
      <c r="AF5175" s="130">
        <v>1</v>
      </c>
      <c r="AG5175" s="130" t="s">
        <v>1634</v>
      </c>
      <c r="AH5175"/>
    </row>
    <row r="5176" spans="1:35" x14ac:dyDescent="0.2">
      <c r="A5176" s="152" t="s">
        <v>1514</v>
      </c>
      <c r="B5176" s="45">
        <v>20220730</v>
      </c>
      <c r="C5176" s="107" t="s">
        <v>64</v>
      </c>
      <c r="D5176" s="107">
        <v>5</v>
      </c>
      <c r="E5176" s="107">
        <v>19</v>
      </c>
      <c r="H5176" s="107" t="s">
        <v>10</v>
      </c>
      <c r="I5176" s="107">
        <v>290</v>
      </c>
      <c r="J5176" s="107">
        <v>0</v>
      </c>
      <c r="K5176" s="43">
        <v>5</v>
      </c>
      <c r="L5176" s="43">
        <v>1</v>
      </c>
      <c r="M5176" s="43">
        <v>0</v>
      </c>
      <c r="N5176" s="49">
        <v>1</v>
      </c>
      <c r="O5176" s="43" t="str">
        <f>Cal_051922a!$E$2</f>
        <v>Cal_051922a</v>
      </c>
      <c r="P5176" s="50">
        <f>Cal_051922a!$Q$3</f>
        <v>1.8382409380942635</v>
      </c>
      <c r="Q5176" s="50">
        <f>Cal_051922a!$R$3</f>
        <v>0.56187208580813652</v>
      </c>
      <c r="R5176" s="46">
        <v>58.65</v>
      </c>
      <c r="S5176" s="46">
        <v>35.57</v>
      </c>
      <c r="T5176" s="43">
        <f t="shared" ref="T5176:T5177" si="1589">AVERAGE(0.526,0.483,0.62,0.68,0.803,0.629)</f>
        <v>0.62350000000000005</v>
      </c>
      <c r="U5176" s="79">
        <f t="shared" si="1583"/>
        <v>58.026499999999999</v>
      </c>
      <c r="V5176" s="79">
        <f t="shared" si="1584"/>
        <v>34.9465</v>
      </c>
      <c r="W5176" s="465">
        <f t="shared" si="1585"/>
        <v>0.49031912587003584</v>
      </c>
      <c r="X5176" s="465">
        <f t="shared" si="1586"/>
        <v>0.13200348866827305</v>
      </c>
      <c r="Y5176" s="43">
        <f>Cal_051922a!$A$3</f>
        <v>20220519</v>
      </c>
      <c r="Z5176" s="48" t="s">
        <v>1574</v>
      </c>
      <c r="AA5176" s="43">
        <v>20221106</v>
      </c>
      <c r="AE5176" s="689" t="s">
        <v>1250</v>
      </c>
      <c r="AF5176" s="130">
        <v>1</v>
      </c>
      <c r="AG5176" s="130" t="s">
        <v>1634</v>
      </c>
      <c r="AH5176"/>
    </row>
    <row r="5177" spans="1:35" x14ac:dyDescent="0.2">
      <c r="A5177" s="152" t="s">
        <v>1514</v>
      </c>
      <c r="B5177" s="45">
        <v>20220730</v>
      </c>
      <c r="C5177" s="107" t="s">
        <v>64</v>
      </c>
      <c r="D5177" s="107">
        <v>5</v>
      </c>
      <c r="E5177" s="107">
        <v>19</v>
      </c>
      <c r="H5177" s="107" t="s">
        <v>11</v>
      </c>
      <c r="I5177" s="107">
        <v>290</v>
      </c>
      <c r="J5177" s="107">
        <v>0</v>
      </c>
      <c r="K5177" s="43">
        <v>5</v>
      </c>
      <c r="L5177" s="43">
        <v>1</v>
      </c>
      <c r="M5177" s="43">
        <v>0</v>
      </c>
      <c r="N5177" s="49">
        <v>1</v>
      </c>
      <c r="O5177" s="43" t="str">
        <f>Cal_051922a!$E$2</f>
        <v>Cal_051922a</v>
      </c>
      <c r="P5177" s="50">
        <f>Cal_051922a!$Q$3</f>
        <v>1.8382409380942635</v>
      </c>
      <c r="Q5177" s="50">
        <f>Cal_051922a!$R$3</f>
        <v>0.56187208580813652</v>
      </c>
      <c r="R5177" s="46">
        <v>63.78</v>
      </c>
      <c r="S5177" s="46">
        <v>38.47</v>
      </c>
      <c r="T5177" s="43">
        <f t="shared" si="1589"/>
        <v>0.62350000000000005</v>
      </c>
      <c r="U5177" s="79">
        <f t="shared" si="1583"/>
        <v>63.156500000000001</v>
      </c>
      <c r="V5177" s="79">
        <f t="shared" si="1584"/>
        <v>37.846499999999999</v>
      </c>
      <c r="W5177" s="465">
        <f t="shared" si="1585"/>
        <v>0.53769398075262587</v>
      </c>
      <c r="X5177" s="465">
        <f t="shared" si="1586"/>
        <v>0.13627144729092922</v>
      </c>
      <c r="Y5177" s="43">
        <f>Cal_051922a!$A$3</f>
        <v>20220519</v>
      </c>
      <c r="Z5177" s="48" t="s">
        <v>1574</v>
      </c>
      <c r="AA5177" s="43">
        <v>20221106</v>
      </c>
      <c r="AE5177" s="689" t="s">
        <v>1250</v>
      </c>
      <c r="AF5177" s="130">
        <v>1</v>
      </c>
      <c r="AG5177" s="130" t="s">
        <v>1634</v>
      </c>
      <c r="AH5177"/>
    </row>
    <row r="5178" spans="1:35" x14ac:dyDescent="0.2">
      <c r="A5178" s="152" t="s">
        <v>1514</v>
      </c>
      <c r="B5178" s="45">
        <v>20220730</v>
      </c>
      <c r="C5178" s="107" t="s">
        <v>64</v>
      </c>
      <c r="D5178" s="107">
        <v>5</v>
      </c>
      <c r="E5178" s="107">
        <v>19</v>
      </c>
      <c r="H5178" s="107" t="s">
        <v>10</v>
      </c>
      <c r="I5178" s="107">
        <v>290</v>
      </c>
      <c r="J5178" s="107">
        <v>10</v>
      </c>
      <c r="K5178" s="43">
        <v>5</v>
      </c>
      <c r="L5178" s="43">
        <v>1</v>
      </c>
      <c r="M5178" s="43">
        <v>0</v>
      </c>
      <c r="N5178" s="49">
        <v>1</v>
      </c>
      <c r="O5178" s="43" t="str">
        <f>Cal_051922a!$E$2</f>
        <v>Cal_051922a</v>
      </c>
      <c r="P5178" s="50">
        <f>Cal_051922a!$Q$3</f>
        <v>1.8382409380942635</v>
      </c>
      <c r="Q5178" s="50">
        <f>Cal_051922a!$R$3</f>
        <v>0.56187208580813652</v>
      </c>
      <c r="R5178" s="46">
        <v>45.72</v>
      </c>
      <c r="S5178" s="46">
        <v>27.55</v>
      </c>
      <c r="T5178" s="50">
        <f t="shared" ref="T5178:T5179" si="1590">AVERAGE(0.653, 0.604, 0.527, 0.359, 0.519, 0.575)</f>
        <v>0.53949999999999998</v>
      </c>
      <c r="U5178" s="79">
        <f t="shared" si="1583"/>
        <v>45.180500000000002</v>
      </c>
      <c r="V5178" s="79">
        <f t="shared" si="1584"/>
        <v>27.0105</v>
      </c>
      <c r="W5178" s="465">
        <f t="shared" si="1585"/>
        <v>0.38600946781016254</v>
      </c>
      <c r="X5178" s="465">
        <f t="shared" si="1586"/>
        <v>9.4989916391030452E-2</v>
      </c>
      <c r="Y5178" s="82">
        <f>Cal_051922a!$A$3</f>
        <v>20220519</v>
      </c>
      <c r="Z5178" s="48" t="s">
        <v>2046</v>
      </c>
      <c r="AA5178" s="43">
        <v>20230221</v>
      </c>
      <c r="AE5178" s="689" t="s">
        <v>1250</v>
      </c>
      <c r="AF5178" s="130">
        <v>1</v>
      </c>
      <c r="AH5178"/>
    </row>
    <row r="5179" spans="1:35" x14ac:dyDescent="0.2">
      <c r="A5179" s="152" t="s">
        <v>1514</v>
      </c>
      <c r="B5179" s="45">
        <v>20220730</v>
      </c>
      <c r="C5179" s="107" t="s">
        <v>64</v>
      </c>
      <c r="D5179" s="107">
        <v>5</v>
      </c>
      <c r="E5179" s="107">
        <v>19</v>
      </c>
      <c r="H5179" s="107" t="s">
        <v>11</v>
      </c>
      <c r="I5179" s="107">
        <v>290</v>
      </c>
      <c r="J5179" s="107">
        <v>10</v>
      </c>
      <c r="K5179" s="43">
        <v>5</v>
      </c>
      <c r="L5179" s="43">
        <v>1</v>
      </c>
      <c r="M5179" s="43">
        <v>0</v>
      </c>
      <c r="N5179" s="49">
        <v>1</v>
      </c>
      <c r="O5179" s="43" t="str">
        <f>Cal_051922a!$E$2</f>
        <v>Cal_051922a</v>
      </c>
      <c r="P5179" s="50">
        <f>Cal_051922a!$Q$3</f>
        <v>1.8382409380942635</v>
      </c>
      <c r="Q5179" s="50">
        <f>Cal_051922a!$R$3</f>
        <v>0.56187208580813652</v>
      </c>
      <c r="R5179" s="46">
        <v>46.48</v>
      </c>
      <c r="S5179" s="46">
        <v>28.13</v>
      </c>
      <c r="T5179" s="50">
        <f t="shared" si="1590"/>
        <v>0.53949999999999998</v>
      </c>
      <c r="U5179" s="79">
        <f t="shared" si="1583"/>
        <v>45.9405</v>
      </c>
      <c r="V5179" s="79">
        <f t="shared" si="1584"/>
        <v>27.590499999999999</v>
      </c>
      <c r="W5179" s="465">
        <f t="shared" si="1585"/>
        <v>0.38983344712803975</v>
      </c>
      <c r="X5179" s="465">
        <f t="shared" si="1586"/>
        <v>0.10149449977420245</v>
      </c>
      <c r="Y5179" s="82">
        <f>Cal_051922a!$A$3</f>
        <v>20220519</v>
      </c>
      <c r="Z5179" s="48" t="s">
        <v>2046</v>
      </c>
      <c r="AA5179" s="43">
        <v>20230221</v>
      </c>
      <c r="AE5179" s="689" t="s">
        <v>1250</v>
      </c>
      <c r="AF5179" s="130">
        <v>1</v>
      </c>
      <c r="AH5179"/>
    </row>
    <row r="5180" spans="1:35" s="82" customFormat="1" x14ac:dyDescent="0.2">
      <c r="A5180" s="153" t="s">
        <v>1514</v>
      </c>
      <c r="B5180" s="81">
        <v>20220730</v>
      </c>
      <c r="C5180" s="126" t="s">
        <v>64</v>
      </c>
      <c r="D5180" s="126">
        <v>5</v>
      </c>
      <c r="E5180" s="126">
        <v>19</v>
      </c>
      <c r="F5180" s="107"/>
      <c r="G5180" s="107"/>
      <c r="H5180" s="126" t="s">
        <v>10</v>
      </c>
      <c r="I5180" s="126">
        <v>293</v>
      </c>
      <c r="J5180" s="126">
        <v>5</v>
      </c>
      <c r="K5180" s="82">
        <v>5</v>
      </c>
      <c r="L5180" s="82">
        <v>1</v>
      </c>
      <c r="M5180" s="82">
        <v>0</v>
      </c>
      <c r="N5180" s="83">
        <v>1</v>
      </c>
      <c r="O5180" s="82" t="str">
        <f>Cal_051922a!$E$2</f>
        <v>Cal_051922a</v>
      </c>
      <c r="P5180" s="158">
        <f>Cal_051922a!$Q$3</f>
        <v>1.8382409380942635</v>
      </c>
      <c r="Q5180" s="158">
        <f>Cal_051922a!$R$3</f>
        <v>0.56187208580813652</v>
      </c>
      <c r="R5180" s="84">
        <v>12.18</v>
      </c>
      <c r="S5180" s="84">
        <v>7.26</v>
      </c>
      <c r="T5180" s="158">
        <f>AVERAGE(0.67, 0.634, 0.634, 0.661, 0.49, 0.728)</f>
        <v>0.63616666666666666</v>
      </c>
      <c r="U5180" s="125">
        <f t="shared" si="1583"/>
        <v>11.543833333333334</v>
      </c>
      <c r="V5180" s="125">
        <f t="shared" si="1584"/>
        <v>6.6238333333333328</v>
      </c>
      <c r="W5180" s="459">
        <f t="shared" si="1585"/>
        <v>0.10345190919126339</v>
      </c>
      <c r="X5180" s="459">
        <f t="shared" si="1586"/>
        <v>1.3296687915619986E-2</v>
      </c>
      <c r="Y5180" s="82">
        <f>Cal_051922a!$A$3</f>
        <v>20220519</v>
      </c>
      <c r="Z5180" s="90" t="s">
        <v>1518</v>
      </c>
      <c r="AA5180" s="82">
        <v>20220816</v>
      </c>
      <c r="AB5180" s="48"/>
      <c r="AC5180" s="43"/>
      <c r="AD5180" s="43"/>
      <c r="AE5180" s="691" t="s">
        <v>1250</v>
      </c>
      <c r="AF5180" s="567">
        <v>1</v>
      </c>
      <c r="AG5180" s="567" t="s">
        <v>1634</v>
      </c>
      <c r="AH5180" s="155" t="s">
        <v>174</v>
      </c>
      <c r="AI5180" s="155"/>
    </row>
    <row r="5181" spans="1:35" s="82" customFormat="1" x14ac:dyDescent="0.2">
      <c r="A5181" s="153" t="s">
        <v>1514</v>
      </c>
      <c r="B5181" s="81">
        <v>20220730</v>
      </c>
      <c r="C5181" s="126" t="s">
        <v>64</v>
      </c>
      <c r="D5181" s="126">
        <v>5</v>
      </c>
      <c r="E5181" s="126">
        <v>19</v>
      </c>
      <c r="F5181" s="107"/>
      <c r="G5181" s="107"/>
      <c r="H5181" s="126" t="s">
        <v>11</v>
      </c>
      <c r="I5181" s="126">
        <v>293</v>
      </c>
      <c r="J5181" s="126">
        <v>5</v>
      </c>
      <c r="K5181" s="82">
        <v>5</v>
      </c>
      <c r="L5181" s="82">
        <v>1</v>
      </c>
      <c r="M5181" s="82">
        <v>0</v>
      </c>
      <c r="N5181" s="83">
        <v>1</v>
      </c>
      <c r="O5181" s="82" t="str">
        <f>Cal_051922a!$E$2</f>
        <v>Cal_051922a</v>
      </c>
      <c r="P5181" s="158">
        <f>Cal_051922a!$Q$3</f>
        <v>1.8382409380942635</v>
      </c>
      <c r="Q5181" s="158">
        <f>Cal_051922a!$R$3</f>
        <v>0.56187208580813652</v>
      </c>
      <c r="R5181" s="84">
        <v>15.34</v>
      </c>
      <c r="S5181" s="84">
        <v>8.7479999999999993</v>
      </c>
      <c r="T5181" s="158">
        <f>AVERAGE(0.67, 0.634, 0.634, 0.661, 0.49, 0.728)</f>
        <v>0.63616666666666666</v>
      </c>
      <c r="U5181" s="125">
        <f t="shared" si="1583"/>
        <v>14.703833333333334</v>
      </c>
      <c r="V5181" s="125">
        <f t="shared" si="1584"/>
        <v>8.1118333333333332</v>
      </c>
      <c r="W5181" s="459">
        <f t="shared" si="1585"/>
        <v>0.13860873686764394</v>
      </c>
      <c r="X5181" s="459">
        <f t="shared" si="1586"/>
        <v>4.3666542651120662E-3</v>
      </c>
      <c r="Y5181" s="82">
        <f>Cal_051922a!$A$3</f>
        <v>20220519</v>
      </c>
      <c r="Z5181" s="90" t="s">
        <v>1518</v>
      </c>
      <c r="AA5181" s="82">
        <v>20220816</v>
      </c>
      <c r="AB5181" s="48"/>
      <c r="AC5181" s="43"/>
      <c r="AD5181" s="43"/>
      <c r="AE5181" s="691" t="s">
        <v>1250</v>
      </c>
      <c r="AF5181" s="567">
        <v>1</v>
      </c>
      <c r="AG5181" s="567" t="s">
        <v>1634</v>
      </c>
      <c r="AH5181" s="155" t="s">
        <v>175</v>
      </c>
      <c r="AI5181" s="155"/>
    </row>
    <row r="5182" spans="1:35" s="372" customFormat="1" x14ac:dyDescent="0.2">
      <c r="A5182" s="412" t="s">
        <v>1514</v>
      </c>
      <c r="B5182" s="462">
        <v>20220730</v>
      </c>
      <c r="C5182" s="373" t="s">
        <v>64</v>
      </c>
      <c r="D5182" s="373">
        <v>5</v>
      </c>
      <c r="E5182" s="373">
        <v>19</v>
      </c>
      <c r="F5182" s="107"/>
      <c r="G5182" s="107"/>
      <c r="H5182" s="373" t="s">
        <v>10</v>
      </c>
      <c r="I5182" s="373">
        <v>552</v>
      </c>
      <c r="J5182" s="373">
        <v>20</v>
      </c>
      <c r="K5182" s="372">
        <v>5</v>
      </c>
      <c r="L5182" s="372">
        <v>1</v>
      </c>
      <c r="M5182" s="372">
        <v>0</v>
      </c>
      <c r="N5182" s="375">
        <v>1</v>
      </c>
      <c r="O5182" s="372" t="str">
        <f>Cal_051922a!$E$2</f>
        <v>Cal_051922a</v>
      </c>
      <c r="P5182" s="377">
        <f>Cal_051922a!$Q$3</f>
        <v>1.8382409380942635</v>
      </c>
      <c r="Q5182" s="377">
        <f>Cal_051922a!$R$3</f>
        <v>0.56187208580813652</v>
      </c>
      <c r="R5182" s="376">
        <v>11.65</v>
      </c>
      <c r="S5182" s="376">
        <v>6.7080000000000002</v>
      </c>
      <c r="T5182" s="377">
        <f>AVERAGE(0.67, 0.634, 0.634, 0.661, 0.49, 0.728)</f>
        <v>0.63616666666666666</v>
      </c>
      <c r="U5182" s="378">
        <f t="shared" si="1583"/>
        <v>11.013833333333334</v>
      </c>
      <c r="V5182" s="378">
        <f t="shared" si="1584"/>
        <v>6.0718333333333332</v>
      </c>
      <c r="W5182" s="464">
        <f t="shared" si="1585"/>
        <v>5.5157514883205395E-2</v>
      </c>
      <c r="X5182" s="464">
        <f t="shared" si="1586"/>
        <v>1.6480207088729157E-3</v>
      </c>
      <c r="Y5182" s="372">
        <f>Cal_051922a!$A$3</f>
        <v>20220519</v>
      </c>
      <c r="Z5182" s="694" t="s">
        <v>1518</v>
      </c>
      <c r="AA5182" s="372">
        <v>20220816</v>
      </c>
      <c r="AB5182" s="48"/>
      <c r="AC5182" s="43"/>
      <c r="AD5182" s="43"/>
      <c r="AE5182" s="692" t="s">
        <v>1250</v>
      </c>
      <c r="AF5182" s="628">
        <v>1</v>
      </c>
      <c r="AG5182" s="628" t="s">
        <v>1634</v>
      </c>
      <c r="AH5182" s="371" t="s">
        <v>183</v>
      </c>
      <c r="AI5182" s="371"/>
    </row>
    <row r="5183" spans="1:35" s="610" customFormat="1" ht="13.5" thickBot="1" x14ac:dyDescent="0.25">
      <c r="A5183" s="622" t="s">
        <v>1514</v>
      </c>
      <c r="B5183" s="611">
        <v>20220730</v>
      </c>
      <c r="C5183" s="612" t="s">
        <v>64</v>
      </c>
      <c r="D5183" s="612">
        <v>5</v>
      </c>
      <c r="E5183" s="612">
        <v>19</v>
      </c>
      <c r="F5183" s="140"/>
      <c r="G5183" s="140"/>
      <c r="H5183" s="612" t="s">
        <v>11</v>
      </c>
      <c r="I5183" s="612">
        <v>550</v>
      </c>
      <c r="J5183" s="612">
        <v>20</v>
      </c>
      <c r="K5183" s="610">
        <v>5</v>
      </c>
      <c r="L5183" s="610">
        <v>1</v>
      </c>
      <c r="M5183" s="610">
        <v>0</v>
      </c>
      <c r="N5183" s="614">
        <v>1</v>
      </c>
      <c r="O5183" s="372" t="str">
        <f>Cal_051922a!$E$2</f>
        <v>Cal_051922a</v>
      </c>
      <c r="P5183" s="377">
        <f>Cal_051922a!$Q$3</f>
        <v>1.8382409380942635</v>
      </c>
      <c r="Q5183" s="377">
        <f>Cal_051922a!$R$3</f>
        <v>0.56187208580813652</v>
      </c>
      <c r="R5183" s="626">
        <v>10.199999999999999</v>
      </c>
      <c r="S5183" s="626">
        <v>6.133</v>
      </c>
      <c r="T5183" s="377">
        <f>AVERAGE(0.67, 0.634, 0.634, 0.661, 0.49, 0.728)</f>
        <v>0.63616666666666666</v>
      </c>
      <c r="U5183" s="378">
        <f t="shared" si="1583"/>
        <v>9.5638333333333332</v>
      </c>
      <c r="V5183" s="378">
        <f t="shared" si="1584"/>
        <v>5.496833333333333</v>
      </c>
      <c r="W5183" s="464">
        <f t="shared" si="1585"/>
        <v>4.5556726534181212E-2</v>
      </c>
      <c r="X5183" s="464">
        <f t="shared" si="1586"/>
        <v>6.0563532299561587E-3</v>
      </c>
      <c r="Y5183" s="372">
        <f>Cal_051922a!$A$3</f>
        <v>20220519</v>
      </c>
      <c r="Z5183" s="694" t="s">
        <v>1518</v>
      </c>
      <c r="AA5183" s="372">
        <v>20220816</v>
      </c>
      <c r="AB5183" s="48"/>
      <c r="AC5183" s="43"/>
      <c r="AD5183" s="43"/>
      <c r="AE5183" s="692" t="s">
        <v>1250</v>
      </c>
      <c r="AF5183" s="628">
        <v>1</v>
      </c>
      <c r="AG5183" s="628" t="s">
        <v>1634</v>
      </c>
      <c r="AH5183" s="613" t="s">
        <v>186</v>
      </c>
      <c r="AI5183" s="613"/>
    </row>
    <row r="5184" spans="1:35" x14ac:dyDescent="0.2">
      <c r="A5184" s="152" t="s">
        <v>1514</v>
      </c>
      <c r="B5184" s="45">
        <v>20220730</v>
      </c>
      <c r="C5184" s="107" t="s">
        <v>66</v>
      </c>
      <c r="D5184" s="107">
        <v>6</v>
      </c>
      <c r="E5184" s="107">
        <v>5</v>
      </c>
      <c r="H5184" s="107" t="s">
        <v>10</v>
      </c>
      <c r="I5184" s="107">
        <v>290</v>
      </c>
      <c r="J5184" s="107">
        <v>0</v>
      </c>
      <c r="K5184" s="43">
        <v>5</v>
      </c>
      <c r="L5184" s="43">
        <v>1</v>
      </c>
      <c r="M5184" s="43">
        <v>0</v>
      </c>
      <c r="N5184" s="49">
        <v>1</v>
      </c>
      <c r="O5184" s="43" t="str">
        <f>Cal_051922a!$E$2</f>
        <v>Cal_051922a</v>
      </c>
      <c r="P5184" s="50">
        <f>Cal_051922a!$Q$3</f>
        <v>1.8382409380942635</v>
      </c>
      <c r="Q5184" s="50">
        <f>Cal_051922a!$R$3</f>
        <v>0.56187208580813652</v>
      </c>
      <c r="R5184" s="46">
        <v>41.82</v>
      </c>
      <c r="S5184" s="46">
        <v>30.4</v>
      </c>
      <c r="T5184" s="50">
        <f t="shared" ref="T5184" si="1591">AVERAGE(0.687,0.608,0.654,0.472,0.53,0.62)</f>
        <v>0.59516666666666662</v>
      </c>
      <c r="U5184" s="79">
        <f t="shared" si="1583"/>
        <v>41.224833333333336</v>
      </c>
      <c r="V5184" s="79">
        <f t="shared" si="1584"/>
        <v>29.804833333333331</v>
      </c>
      <c r="W5184" s="465">
        <f t="shared" si="1585"/>
        <v>0.24261024338976653</v>
      </c>
      <c r="X5184" s="465">
        <f t="shared" si="1586"/>
        <v>0.28815025639929792</v>
      </c>
      <c r="Y5184" s="43">
        <f>Cal_051922a!$A$3</f>
        <v>20220519</v>
      </c>
      <c r="Z5184" s="86" t="s">
        <v>1578</v>
      </c>
      <c r="AA5184" s="43">
        <v>20221106</v>
      </c>
      <c r="AE5184" s="689" t="s">
        <v>1250</v>
      </c>
      <c r="AF5184" s="130">
        <v>1</v>
      </c>
      <c r="AG5184" s="130" t="s">
        <v>1634</v>
      </c>
      <c r="AH5184"/>
    </row>
    <row r="5185" spans="1:35" x14ac:dyDescent="0.2">
      <c r="A5185" s="152" t="s">
        <v>1514</v>
      </c>
      <c r="B5185" s="45">
        <v>20220730</v>
      </c>
      <c r="C5185" s="107" t="s">
        <v>66</v>
      </c>
      <c r="D5185" s="107">
        <v>6</v>
      </c>
      <c r="E5185" s="107">
        <v>5</v>
      </c>
      <c r="H5185" s="107" t="s">
        <v>11</v>
      </c>
      <c r="I5185" s="107">
        <v>290</v>
      </c>
      <c r="J5185" s="107">
        <v>0</v>
      </c>
      <c r="K5185" s="43">
        <v>5</v>
      </c>
      <c r="L5185" s="43">
        <v>1</v>
      </c>
      <c r="M5185" s="43">
        <v>0</v>
      </c>
      <c r="N5185" s="49">
        <v>1</v>
      </c>
      <c r="O5185" s="43" t="str">
        <f>Cal_051922a!$E$2</f>
        <v>Cal_051922a</v>
      </c>
      <c r="P5185" s="50">
        <f>Cal_051922a!$Q$3</f>
        <v>1.8382409380942635</v>
      </c>
      <c r="Q5185" s="50">
        <f>Cal_051922a!$R$3</f>
        <v>0.56187208580813652</v>
      </c>
      <c r="R5185" s="46">
        <v>41.7</v>
      </c>
      <c r="S5185" s="46">
        <v>31.38</v>
      </c>
      <c r="T5185" s="43">
        <f t="shared" ref="T5185" si="1592">AVERAGE(0.526,0.483,0.62,0.68,0.803,0.629)</f>
        <v>0.62350000000000005</v>
      </c>
      <c r="U5185" s="79">
        <f t="shared" si="1583"/>
        <v>41.076500000000003</v>
      </c>
      <c r="V5185" s="79">
        <f t="shared" si="1584"/>
        <v>30.756499999999999</v>
      </c>
      <c r="W5185" s="465">
        <f t="shared" si="1585"/>
        <v>0.21924148089162787</v>
      </c>
      <c r="X5185" s="465">
        <f t="shared" si="1586"/>
        <v>0.32846617206496281</v>
      </c>
      <c r="Y5185" s="43">
        <f>Cal_051922a!$A$3</f>
        <v>20220519</v>
      </c>
      <c r="Z5185" s="48" t="s">
        <v>1574</v>
      </c>
      <c r="AA5185" s="43">
        <v>20221106</v>
      </c>
      <c r="AE5185" s="689" t="s">
        <v>1250</v>
      </c>
      <c r="AF5185" s="130">
        <v>1</v>
      </c>
      <c r="AG5185" s="130" t="s">
        <v>1634</v>
      </c>
      <c r="AH5185"/>
    </row>
    <row r="5186" spans="1:35" s="82" customFormat="1" x14ac:dyDescent="0.2">
      <c r="A5186" s="153" t="s">
        <v>1514</v>
      </c>
      <c r="B5186" s="81">
        <v>20220730</v>
      </c>
      <c r="C5186" s="126" t="s">
        <v>66</v>
      </c>
      <c r="D5186" s="126">
        <v>6</v>
      </c>
      <c r="E5186" s="126">
        <v>5</v>
      </c>
      <c r="F5186" s="107"/>
      <c r="G5186" s="107"/>
      <c r="H5186" s="126" t="s">
        <v>10</v>
      </c>
      <c r="I5186" s="126">
        <v>293</v>
      </c>
      <c r="J5186" s="126">
        <v>5</v>
      </c>
      <c r="K5186" s="82">
        <v>5</v>
      </c>
      <c r="L5186" s="82">
        <v>1</v>
      </c>
      <c r="M5186" s="82">
        <v>0</v>
      </c>
      <c r="N5186" s="83">
        <v>1</v>
      </c>
      <c r="O5186" s="82" t="str">
        <f>Cal_051922a!$E$2</f>
        <v>Cal_051922a</v>
      </c>
      <c r="P5186" s="158">
        <f>Cal_051922a!$Q$3</f>
        <v>1.8382409380942635</v>
      </c>
      <c r="Q5186" s="158">
        <f>Cal_051922a!$R$3</f>
        <v>0.56187208580813652</v>
      </c>
      <c r="R5186" s="84">
        <v>8.2260000000000009</v>
      </c>
      <c r="S5186" s="84">
        <v>6.242</v>
      </c>
      <c r="T5186" s="158">
        <f t="shared" ref="T5186:T5187" si="1593">AVERAGE(0.884, 0.578, 0.861, 0.771, 1.044, 0.842)</f>
        <v>0.83</v>
      </c>
      <c r="U5186" s="125">
        <f t="shared" si="1583"/>
        <v>7.3960000000000008</v>
      </c>
      <c r="V5186" s="125">
        <f t="shared" si="1584"/>
        <v>5.4119999999999999</v>
      </c>
      <c r="W5186" s="459">
        <f t="shared" si="1585"/>
        <v>4.1717192649485084E-2</v>
      </c>
      <c r="X5186" s="459">
        <f t="shared" si="1586"/>
        <v>5.36721952994548E-2</v>
      </c>
      <c r="Y5186" s="82">
        <f>Cal_051922a!$A$3</f>
        <v>20220519</v>
      </c>
      <c r="Z5186" s="90" t="s">
        <v>1536</v>
      </c>
      <c r="AA5186" s="82">
        <v>20220818</v>
      </c>
      <c r="AB5186" s="48"/>
      <c r="AC5186" s="43"/>
      <c r="AD5186" s="43"/>
      <c r="AE5186" s="691" t="s">
        <v>1250</v>
      </c>
      <c r="AF5186" s="567">
        <v>1</v>
      </c>
      <c r="AG5186" s="567" t="s">
        <v>1634</v>
      </c>
      <c r="AH5186" s="153" t="s">
        <v>1964</v>
      </c>
      <c r="AI5186" s="155"/>
    </row>
    <row r="5187" spans="1:35" s="82" customFormat="1" x14ac:dyDescent="0.2">
      <c r="A5187" s="153" t="s">
        <v>1514</v>
      </c>
      <c r="B5187" s="81">
        <v>20220730</v>
      </c>
      <c r="C5187" s="126" t="s">
        <v>66</v>
      </c>
      <c r="D5187" s="126">
        <v>6</v>
      </c>
      <c r="E5187" s="126">
        <v>5</v>
      </c>
      <c r="F5187" s="107"/>
      <c r="G5187" s="107"/>
      <c r="H5187" s="126" t="s">
        <v>11</v>
      </c>
      <c r="I5187" s="126">
        <v>293</v>
      </c>
      <c r="J5187" s="126">
        <v>5</v>
      </c>
      <c r="K5187" s="82">
        <v>5</v>
      </c>
      <c r="L5187" s="82">
        <v>1</v>
      </c>
      <c r="M5187" s="82">
        <v>0</v>
      </c>
      <c r="N5187" s="83">
        <v>1</v>
      </c>
      <c r="O5187" s="82" t="str">
        <f>Cal_051922a!$E$2</f>
        <v>Cal_051922a</v>
      </c>
      <c r="P5187" s="158">
        <f>Cal_051922a!$Q$3</f>
        <v>1.8382409380942635</v>
      </c>
      <c r="Q5187" s="158">
        <f>Cal_051922a!$R$3</f>
        <v>0.56187208580813652</v>
      </c>
      <c r="R5187" s="84">
        <v>14.41</v>
      </c>
      <c r="S5187" s="84">
        <v>10.94</v>
      </c>
      <c r="T5187" s="158">
        <f t="shared" si="1593"/>
        <v>0.83</v>
      </c>
      <c r="U5187" s="125">
        <f t="shared" si="1583"/>
        <v>13.58</v>
      </c>
      <c r="V5187" s="125">
        <f t="shared" si="1584"/>
        <v>10.11</v>
      </c>
      <c r="W5187" s="459">
        <f t="shared" si="1585"/>
        <v>7.2963033514976405E-2</v>
      </c>
      <c r="X5187" s="459">
        <f t="shared" si="1586"/>
        <v>0.10523111137855322</v>
      </c>
      <c r="Y5187" s="82">
        <f>Cal_051922a!$A$3</f>
        <v>20220519</v>
      </c>
      <c r="Z5187" s="90" t="s">
        <v>1536</v>
      </c>
      <c r="AA5187" s="82">
        <v>20220818</v>
      </c>
      <c r="AB5187" s="48"/>
      <c r="AC5187" s="43"/>
      <c r="AD5187" s="43"/>
      <c r="AE5187" s="691" t="s">
        <v>1250</v>
      </c>
      <c r="AF5187" s="567">
        <v>1</v>
      </c>
      <c r="AG5187" s="567" t="s">
        <v>1634</v>
      </c>
      <c r="AH5187" s="153" t="s">
        <v>1965</v>
      </c>
      <c r="AI5187" s="155"/>
    </row>
    <row r="5188" spans="1:35" s="372" customFormat="1" x14ac:dyDescent="0.2">
      <c r="A5188" s="412" t="s">
        <v>1514</v>
      </c>
      <c r="B5188" s="462">
        <v>20220730</v>
      </c>
      <c r="C5188" s="373" t="s">
        <v>66</v>
      </c>
      <c r="D5188" s="373">
        <v>6</v>
      </c>
      <c r="E5188" s="373">
        <v>5</v>
      </c>
      <c r="F5188" s="107"/>
      <c r="G5188" s="107"/>
      <c r="H5188" s="373" t="s">
        <v>10</v>
      </c>
      <c r="I5188" s="373">
        <v>551</v>
      </c>
      <c r="J5188" s="373">
        <v>20</v>
      </c>
      <c r="K5188" s="372">
        <v>5</v>
      </c>
      <c r="L5188" s="372">
        <v>1</v>
      </c>
      <c r="M5188" s="372">
        <v>0</v>
      </c>
      <c r="N5188" s="375">
        <v>1</v>
      </c>
      <c r="O5188" s="372" t="str">
        <f>Cal_051922a!$E$2</f>
        <v>Cal_051922a</v>
      </c>
      <c r="P5188" s="377">
        <f>Cal_051922a!$Q$3</f>
        <v>1.8382409380942635</v>
      </c>
      <c r="Q5188" s="377">
        <f>Cal_051922a!$R$3</f>
        <v>0.56187208580813652</v>
      </c>
      <c r="R5188" s="376">
        <v>7.5149999999999997</v>
      </c>
      <c r="S5188" s="376">
        <v>5.5259999999999998</v>
      </c>
      <c r="T5188" s="377">
        <f t="shared" ref="T5188:T5189" si="1594">AVERAGE(0.67, 0.634, 0.634, 0.661, 0.49, 0.728)</f>
        <v>0.63616666666666666</v>
      </c>
      <c r="U5188" s="378">
        <f t="shared" si="1583"/>
        <v>6.8788333333333327</v>
      </c>
      <c r="V5188" s="378">
        <f t="shared" si="1584"/>
        <v>4.8898333333333328</v>
      </c>
      <c r="W5188" s="464">
        <f t="shared" si="1585"/>
        <v>2.2239458664496514E-2</v>
      </c>
      <c r="X5188" s="464">
        <f t="shared" si="1586"/>
        <v>2.3590804657657928E-2</v>
      </c>
      <c r="Y5188" s="372">
        <f>Cal_051922a!$A$3</f>
        <v>20220519</v>
      </c>
      <c r="Z5188" s="694" t="s">
        <v>1519</v>
      </c>
      <c r="AA5188" s="372">
        <v>20220816</v>
      </c>
      <c r="AB5188" s="48"/>
      <c r="AC5188" s="43"/>
      <c r="AD5188" s="43"/>
      <c r="AE5188" s="692" t="s">
        <v>1250</v>
      </c>
      <c r="AF5188" s="628">
        <v>1</v>
      </c>
      <c r="AG5188" s="628" t="s">
        <v>1634</v>
      </c>
      <c r="AH5188" s="371" t="s">
        <v>202</v>
      </c>
      <c r="AI5188" s="371"/>
    </row>
    <row r="5189" spans="1:35" s="372" customFormat="1" x14ac:dyDescent="0.2">
      <c r="A5189" s="412" t="s">
        <v>1514</v>
      </c>
      <c r="B5189" s="462">
        <v>20220730</v>
      </c>
      <c r="C5189" s="373" t="s">
        <v>66</v>
      </c>
      <c r="D5189" s="373">
        <v>6</v>
      </c>
      <c r="E5189" s="373">
        <v>5</v>
      </c>
      <c r="F5189" s="107"/>
      <c r="G5189" s="107"/>
      <c r="H5189" s="373" t="s">
        <v>11</v>
      </c>
      <c r="I5189" s="373">
        <v>551</v>
      </c>
      <c r="J5189" s="373">
        <v>20</v>
      </c>
      <c r="K5189" s="372">
        <v>5</v>
      </c>
      <c r="L5189" s="372">
        <v>1</v>
      </c>
      <c r="M5189" s="372">
        <v>0</v>
      </c>
      <c r="N5189" s="375">
        <v>1</v>
      </c>
      <c r="O5189" s="372" t="str">
        <f>Cal_051922a!$E$2</f>
        <v>Cal_051922a</v>
      </c>
      <c r="P5189" s="377">
        <f>Cal_051922a!$Q$3</f>
        <v>1.8382409380942635</v>
      </c>
      <c r="Q5189" s="377">
        <f>Cal_051922a!$R$3</f>
        <v>0.56187208580813652</v>
      </c>
      <c r="R5189" s="376">
        <v>8.3529999999999998</v>
      </c>
      <c r="S5189" s="376">
        <v>5.9889999999999999</v>
      </c>
      <c r="T5189" s="377">
        <f t="shared" si="1594"/>
        <v>0.63616666666666666</v>
      </c>
      <c r="U5189" s="378">
        <f t="shared" si="1583"/>
        <v>7.7168333333333328</v>
      </c>
      <c r="V5189" s="378">
        <f t="shared" si="1584"/>
        <v>5.3528333333333329</v>
      </c>
      <c r="W5189" s="464">
        <f t="shared" si="1585"/>
        <v>2.643241844287067E-2</v>
      </c>
      <c r="X5189" s="464">
        <f t="shared" si="1586"/>
        <v>2.3737340823554033E-2</v>
      </c>
      <c r="Y5189" s="372">
        <f>Cal_051922a!$A$3</f>
        <v>20220519</v>
      </c>
      <c r="Z5189" s="694" t="s">
        <v>1519</v>
      </c>
      <c r="AA5189" s="372">
        <v>20220816</v>
      </c>
      <c r="AB5189" s="48"/>
      <c r="AC5189" s="43"/>
      <c r="AD5189" s="43"/>
      <c r="AE5189" s="692" t="s">
        <v>1250</v>
      </c>
      <c r="AF5189" s="628">
        <v>1</v>
      </c>
      <c r="AG5189" s="628" t="s">
        <v>1634</v>
      </c>
      <c r="AH5189" s="371" t="s">
        <v>203</v>
      </c>
      <c r="AI5189" s="371"/>
    </row>
    <row r="5190" spans="1:35" x14ac:dyDescent="0.2">
      <c r="A5190" s="152" t="s">
        <v>1514</v>
      </c>
      <c r="B5190" s="45">
        <v>20220730</v>
      </c>
      <c r="C5190" s="107" t="s">
        <v>66</v>
      </c>
      <c r="D5190" s="107">
        <v>6</v>
      </c>
      <c r="E5190" s="107">
        <v>8</v>
      </c>
      <c r="H5190" s="107" t="s">
        <v>10</v>
      </c>
      <c r="I5190" s="107">
        <v>290</v>
      </c>
      <c r="J5190" s="107">
        <v>0</v>
      </c>
      <c r="K5190" s="43">
        <v>5</v>
      </c>
      <c r="L5190" s="43">
        <v>1</v>
      </c>
      <c r="M5190" s="43">
        <v>0</v>
      </c>
      <c r="N5190" s="49">
        <v>1</v>
      </c>
      <c r="O5190" s="43" t="s">
        <v>1251</v>
      </c>
      <c r="P5190" s="50">
        <v>1.8382409380942635</v>
      </c>
      <c r="Q5190" s="50">
        <v>0.56187208580813652</v>
      </c>
      <c r="R5190" s="46">
        <v>141.1</v>
      </c>
      <c r="S5190" s="46">
        <v>95.09</v>
      </c>
      <c r="T5190" s="178">
        <v>0.62350000000000005</v>
      </c>
      <c r="U5190" s="79">
        <f t="shared" si="1583"/>
        <v>140.47649999999999</v>
      </c>
      <c r="V5190" s="79">
        <f t="shared" si="1584"/>
        <v>94.466499999999996</v>
      </c>
      <c r="W5190" s="465">
        <f t="shared" si="1585"/>
        <v>0.97745160230850703</v>
      </c>
      <c r="X5190" s="465">
        <f t="shared" si="1586"/>
        <v>0.70479523975817071</v>
      </c>
      <c r="Y5190" s="43">
        <v>20220519</v>
      </c>
      <c r="Z5190" s="86" t="s">
        <v>1574</v>
      </c>
      <c r="AA5190" s="43">
        <v>20221106</v>
      </c>
      <c r="AE5190" s="689" t="s">
        <v>1250</v>
      </c>
      <c r="AF5190" s="130">
        <v>1</v>
      </c>
      <c r="AH5190" s="152" t="s">
        <v>2092</v>
      </c>
    </row>
    <row r="5191" spans="1:35" x14ac:dyDescent="0.2">
      <c r="A5191" s="152" t="s">
        <v>1514</v>
      </c>
      <c r="B5191" s="45">
        <v>20220730</v>
      </c>
      <c r="C5191" s="107" t="s">
        <v>66</v>
      </c>
      <c r="D5191" s="107">
        <v>6</v>
      </c>
      <c r="E5191" s="107">
        <v>8</v>
      </c>
      <c r="H5191" s="107" t="s">
        <v>11</v>
      </c>
      <c r="I5191" s="107">
        <v>290</v>
      </c>
      <c r="J5191" s="107">
        <v>0</v>
      </c>
      <c r="K5191" s="43">
        <v>5</v>
      </c>
      <c r="L5191" s="43">
        <v>1</v>
      </c>
      <c r="M5191" s="43">
        <v>0</v>
      </c>
      <c r="N5191" s="49">
        <v>1</v>
      </c>
      <c r="O5191" s="43" t="s">
        <v>1251</v>
      </c>
      <c r="P5191" s="50">
        <v>1.8382409380942635</v>
      </c>
      <c r="Q5191" s="50">
        <v>0.56187208580813652</v>
      </c>
      <c r="R5191" s="46">
        <v>135.6</v>
      </c>
      <c r="S5191" s="46">
        <v>93.83</v>
      </c>
      <c r="T5191" s="178">
        <v>0.62350000000000005</v>
      </c>
      <c r="U5191" s="79">
        <f t="shared" si="1583"/>
        <v>134.97649999999999</v>
      </c>
      <c r="V5191" s="79">
        <f t="shared" si="1584"/>
        <v>93.206499999999991</v>
      </c>
      <c r="W5191" s="465">
        <f t="shared" si="1585"/>
        <v>0.88737564504295474</v>
      </c>
      <c r="X5191" s="465">
        <f t="shared" si="1586"/>
        <v>0.77243328494902963</v>
      </c>
      <c r="Y5191" s="43">
        <v>20220519</v>
      </c>
      <c r="Z5191" s="86" t="s">
        <v>1574</v>
      </c>
      <c r="AA5191" s="43">
        <v>20221106</v>
      </c>
      <c r="AE5191" s="689" t="s">
        <v>1250</v>
      </c>
      <c r="AF5191" s="130">
        <v>1</v>
      </c>
      <c r="AH5191" s="152" t="s">
        <v>2092</v>
      </c>
    </row>
    <row r="5192" spans="1:35" s="82" customFormat="1" x14ac:dyDescent="0.2">
      <c r="A5192" s="153" t="s">
        <v>1514</v>
      </c>
      <c r="B5192" s="81">
        <v>20220730</v>
      </c>
      <c r="C5192" s="126" t="s">
        <v>66</v>
      </c>
      <c r="D5192" s="126">
        <v>6</v>
      </c>
      <c r="E5192" s="126">
        <v>8</v>
      </c>
      <c r="F5192" s="107"/>
      <c r="G5192" s="107"/>
      <c r="H5192" s="126" t="s">
        <v>10</v>
      </c>
      <c r="I5192" s="126">
        <v>293</v>
      </c>
      <c r="J5192" s="126">
        <v>5</v>
      </c>
      <c r="K5192" s="82">
        <v>5</v>
      </c>
      <c r="L5192" s="82">
        <v>1</v>
      </c>
      <c r="M5192" s="82">
        <v>0</v>
      </c>
      <c r="N5192" s="83">
        <v>1</v>
      </c>
      <c r="O5192" s="82" t="str">
        <f>Cal_051922a!$E$2</f>
        <v>Cal_051922a</v>
      </c>
      <c r="P5192" s="158">
        <f>Cal_051922a!$Q$3</f>
        <v>1.8382409380942635</v>
      </c>
      <c r="Q5192" s="158">
        <f>Cal_051922a!$R$3</f>
        <v>0.56187208580813652</v>
      </c>
      <c r="R5192" s="84">
        <v>32.65</v>
      </c>
      <c r="S5192" s="84">
        <v>23.79</v>
      </c>
      <c r="T5192" s="158">
        <f>AVERAGE(0.67, 0.634, 0.634, 0.661, 0.49, 0.728)</f>
        <v>0.63616666666666666</v>
      </c>
      <c r="U5192" s="125">
        <f t="shared" si="1583"/>
        <v>32.013833333333331</v>
      </c>
      <c r="V5192" s="125">
        <f t="shared" si="1584"/>
        <v>23.153833333333331</v>
      </c>
      <c r="W5192" s="459">
        <f t="shared" si="1585"/>
        <v>0.186297543787519</v>
      </c>
      <c r="X5192" s="459">
        <f t="shared" si="1586"/>
        <v>0.22180112405032826</v>
      </c>
      <c r="Y5192" s="82">
        <f>Cal_051922a!$A$3</f>
        <v>20220519</v>
      </c>
      <c r="Z5192" s="90" t="s">
        <v>1519</v>
      </c>
      <c r="AA5192" s="82">
        <v>20220816</v>
      </c>
      <c r="AB5192" s="48"/>
      <c r="AC5192" s="43"/>
      <c r="AD5192" s="43"/>
      <c r="AE5192" s="691" t="s">
        <v>1250</v>
      </c>
      <c r="AF5192" s="567">
        <v>3</v>
      </c>
      <c r="AG5192" s="567" t="s">
        <v>1634</v>
      </c>
      <c r="AH5192" s="153" t="s">
        <v>1962</v>
      </c>
      <c r="AI5192" s="155"/>
    </row>
    <row r="5193" spans="1:35" s="82" customFormat="1" x14ac:dyDescent="0.2">
      <c r="A5193" s="153" t="s">
        <v>1514</v>
      </c>
      <c r="B5193" s="81">
        <v>20220730</v>
      </c>
      <c r="C5193" s="126" t="s">
        <v>66</v>
      </c>
      <c r="D5193" s="126">
        <v>6</v>
      </c>
      <c r="E5193" s="126">
        <v>8</v>
      </c>
      <c r="F5193" s="107"/>
      <c r="G5193" s="107"/>
      <c r="H5193" s="126" t="s">
        <v>11</v>
      </c>
      <c r="I5193" s="126">
        <v>294</v>
      </c>
      <c r="J5193" s="126">
        <v>5</v>
      </c>
      <c r="K5193" s="82">
        <v>5</v>
      </c>
      <c r="L5193" s="82">
        <v>1</v>
      </c>
      <c r="M5193" s="82">
        <v>0</v>
      </c>
      <c r="N5193" s="83">
        <v>1</v>
      </c>
      <c r="O5193" s="82" t="str">
        <f>Cal_051922a!$E$2</f>
        <v>Cal_051922a</v>
      </c>
      <c r="P5193" s="158">
        <f>Cal_051922a!$Q$3</f>
        <v>1.8382409380942635</v>
      </c>
      <c r="Q5193" s="158">
        <f>Cal_051922a!$R$3</f>
        <v>0.56187208580813652</v>
      </c>
      <c r="R5193" s="84">
        <v>18.600000000000001</v>
      </c>
      <c r="S5193" s="84">
        <v>14.21</v>
      </c>
      <c r="T5193" s="158">
        <f>AVERAGE(0.884, 0.578, 0.861, 0.771, 1.044, 0.842)</f>
        <v>0.83</v>
      </c>
      <c r="U5193" s="125">
        <f t="shared" si="1583"/>
        <v>17.770000000000003</v>
      </c>
      <c r="V5193" s="125">
        <f t="shared" si="1584"/>
        <v>13.38</v>
      </c>
      <c r="W5193" s="459">
        <f t="shared" si="1585"/>
        <v>9.1993727694435062E-2</v>
      </c>
      <c r="X5193" s="459">
        <f t="shared" si="1586"/>
        <v>0.14303377050291111</v>
      </c>
      <c r="Y5193" s="82">
        <f>Cal_051922a!$A$3</f>
        <v>20220519</v>
      </c>
      <c r="Z5193" s="90" t="s">
        <v>1536</v>
      </c>
      <c r="AA5193" s="82">
        <v>20220818</v>
      </c>
      <c r="AB5193" s="48"/>
      <c r="AC5193" s="43"/>
      <c r="AD5193" s="43"/>
      <c r="AE5193" s="691" t="s">
        <v>1250</v>
      </c>
      <c r="AF5193" s="567">
        <v>3</v>
      </c>
      <c r="AG5193" s="567" t="s">
        <v>1634</v>
      </c>
      <c r="AH5193" s="153" t="s">
        <v>1963</v>
      </c>
      <c r="AI5193" s="155"/>
    </row>
    <row r="5194" spans="1:35" s="372" customFormat="1" x14ac:dyDescent="0.2">
      <c r="A5194" s="412" t="s">
        <v>1514</v>
      </c>
      <c r="B5194" s="462">
        <v>20220730</v>
      </c>
      <c r="C5194" s="373" t="s">
        <v>66</v>
      </c>
      <c r="D5194" s="373">
        <v>6</v>
      </c>
      <c r="E5194" s="373">
        <v>8</v>
      </c>
      <c r="F5194" s="107"/>
      <c r="G5194" s="107"/>
      <c r="H5194" s="373" t="s">
        <v>10</v>
      </c>
      <c r="I5194" s="373">
        <v>550</v>
      </c>
      <c r="J5194" s="373">
        <v>20</v>
      </c>
      <c r="K5194" s="372">
        <v>5</v>
      </c>
      <c r="L5194" s="372">
        <v>1</v>
      </c>
      <c r="M5194" s="372">
        <v>0</v>
      </c>
      <c r="N5194" s="375">
        <v>1</v>
      </c>
      <c r="O5194" s="372" t="str">
        <f>Cal_051922a!$E$2</f>
        <v>Cal_051922a</v>
      </c>
      <c r="P5194" s="377">
        <f>Cal_051922a!$Q$3</f>
        <v>1.8382409380942635</v>
      </c>
      <c r="Q5194" s="377">
        <f>Cal_051922a!$R$3</f>
        <v>0.56187208580813652</v>
      </c>
      <c r="R5194" s="376">
        <v>12.8</v>
      </c>
      <c r="S5194" s="697">
        <v>9.1809999999999992</v>
      </c>
      <c r="T5194" s="377">
        <f>AVERAGE(0.67, 0.634, 0.634, 0.661, 0.49, 0.728)</f>
        <v>0.63616666666666666</v>
      </c>
      <c r="U5194" s="378">
        <f t="shared" si="1583"/>
        <v>12.163833333333335</v>
      </c>
      <c r="V5194" s="378">
        <f t="shared" si="1584"/>
        <v>8.5448333333333331</v>
      </c>
      <c r="W5194" s="464">
        <f t="shared" si="1585"/>
        <v>4.0538429635407394E-2</v>
      </c>
      <c r="X5194" s="464">
        <f t="shared" si="1586"/>
        <v>3.9694158413092026E-2</v>
      </c>
      <c r="Y5194" s="372">
        <f>Cal_051922a!$A$3</f>
        <v>20220519</v>
      </c>
      <c r="Z5194" s="694" t="s">
        <v>1519</v>
      </c>
      <c r="AA5194" s="372">
        <v>20220816</v>
      </c>
      <c r="AB5194" s="48"/>
      <c r="AC5194" s="43"/>
      <c r="AD5194" s="43"/>
      <c r="AE5194" s="692" t="s">
        <v>1250</v>
      </c>
      <c r="AF5194" s="628">
        <v>1</v>
      </c>
      <c r="AG5194" s="628" t="s">
        <v>1634</v>
      </c>
      <c r="AH5194" s="371" t="s">
        <v>200</v>
      </c>
      <c r="AI5194" s="371"/>
    </row>
    <row r="5195" spans="1:35" s="372" customFormat="1" x14ac:dyDescent="0.2">
      <c r="A5195" s="412" t="s">
        <v>1514</v>
      </c>
      <c r="B5195" s="462">
        <v>20220730</v>
      </c>
      <c r="C5195" s="373" t="s">
        <v>66</v>
      </c>
      <c r="D5195" s="373">
        <v>6</v>
      </c>
      <c r="E5195" s="373">
        <v>8</v>
      </c>
      <c r="F5195" s="107"/>
      <c r="G5195" s="107"/>
      <c r="H5195" s="373" t="s">
        <v>11</v>
      </c>
      <c r="I5195" s="373">
        <v>550</v>
      </c>
      <c r="J5195" s="373">
        <v>20</v>
      </c>
      <c r="K5195" s="372">
        <v>5</v>
      </c>
      <c r="L5195" s="372">
        <v>1</v>
      </c>
      <c r="M5195" s="372">
        <v>0</v>
      </c>
      <c r="N5195" s="375">
        <v>1</v>
      </c>
      <c r="O5195" s="372" t="str">
        <f>Cal_051922a!$E$2</f>
        <v>Cal_051922a</v>
      </c>
      <c r="P5195" s="377">
        <f>Cal_051922a!$Q$3</f>
        <v>1.8382409380942635</v>
      </c>
      <c r="Q5195" s="377">
        <f>Cal_051922a!$R$3</f>
        <v>0.56187208580813652</v>
      </c>
      <c r="R5195" s="376">
        <v>16.43</v>
      </c>
      <c r="S5195" s="376">
        <v>12.24</v>
      </c>
      <c r="T5195" s="377">
        <f>AVERAGE(0.67, 0.634, 0.634, 0.661, 0.49, 0.728)</f>
        <v>0.63616666666666666</v>
      </c>
      <c r="U5195" s="378">
        <f t="shared" si="1583"/>
        <v>15.793833333333334</v>
      </c>
      <c r="V5195" s="378">
        <f t="shared" si="1584"/>
        <v>11.603833333333334</v>
      </c>
      <c r="W5195" s="464">
        <f t="shared" si="1585"/>
        <v>4.6934517870228495E-2</v>
      </c>
      <c r="X5195" s="464">
        <f t="shared" si="1586"/>
        <v>6.2020864089643482E-2</v>
      </c>
      <c r="Y5195" s="372">
        <f>Cal_051922a!$A$3</f>
        <v>20220519</v>
      </c>
      <c r="Z5195" s="694" t="s">
        <v>1519</v>
      </c>
      <c r="AA5195" s="372">
        <v>20220816</v>
      </c>
      <c r="AB5195" s="48"/>
      <c r="AC5195" s="43"/>
      <c r="AD5195" s="43"/>
      <c r="AE5195" s="692" t="s">
        <v>1250</v>
      </c>
      <c r="AF5195" s="628">
        <v>1</v>
      </c>
      <c r="AG5195" s="628" t="s">
        <v>1634</v>
      </c>
      <c r="AH5195" s="371" t="s">
        <v>201</v>
      </c>
      <c r="AI5195" s="371"/>
    </row>
    <row r="5196" spans="1:35" x14ac:dyDescent="0.2">
      <c r="A5196" s="152" t="s">
        <v>1514</v>
      </c>
      <c r="B5196" s="45">
        <v>20220730</v>
      </c>
      <c r="C5196" s="107" t="s">
        <v>66</v>
      </c>
      <c r="D5196" s="107">
        <v>6</v>
      </c>
      <c r="E5196" s="107">
        <v>11</v>
      </c>
      <c r="H5196" s="107" t="s">
        <v>10</v>
      </c>
      <c r="I5196" s="107">
        <v>290</v>
      </c>
      <c r="J5196" s="107">
        <v>0</v>
      </c>
      <c r="K5196" s="43">
        <v>5</v>
      </c>
      <c r="L5196" s="43">
        <v>1</v>
      </c>
      <c r="M5196" s="43">
        <v>0</v>
      </c>
      <c r="N5196" s="49">
        <v>1</v>
      </c>
      <c r="O5196" s="43" t="str">
        <f>Cal_051922a!$E$2</f>
        <v>Cal_051922a</v>
      </c>
      <c r="P5196" s="50">
        <f>Cal_051922a!$Q$3</f>
        <v>1.8382409380942635</v>
      </c>
      <c r="Q5196" s="50">
        <f>Cal_051922a!$R$3</f>
        <v>0.56187208580813652</v>
      </c>
      <c r="R5196" s="46">
        <v>141</v>
      </c>
      <c r="S5196" s="46">
        <v>88.08</v>
      </c>
      <c r="T5196" s="43">
        <f t="shared" ref="T5196:T5197" si="1595">AVERAGE(0.526,0.483,0.62,0.68,0.803,0.629)</f>
        <v>0.62350000000000005</v>
      </c>
      <c r="U5196" s="79">
        <f t="shared" si="1583"/>
        <v>140.37649999999999</v>
      </c>
      <c r="V5196" s="79">
        <f t="shared" si="1584"/>
        <v>87.456499999999991</v>
      </c>
      <c r="W5196" s="465">
        <f t="shared" si="1585"/>
        <v>1.1242499194559055</v>
      </c>
      <c r="X5196" s="465">
        <f t="shared" si="1586"/>
        <v>0.43316377686188334</v>
      </c>
      <c r="Y5196" s="43">
        <f>Cal_051922a!$A$3</f>
        <v>20220519</v>
      </c>
      <c r="Z5196" s="48" t="s">
        <v>1574</v>
      </c>
      <c r="AA5196" s="43">
        <v>20221106</v>
      </c>
      <c r="AE5196" s="689" t="s">
        <v>1250</v>
      </c>
      <c r="AF5196" s="130">
        <v>1</v>
      </c>
      <c r="AG5196" s="130" t="s">
        <v>1634</v>
      </c>
      <c r="AH5196"/>
    </row>
    <row r="5197" spans="1:35" x14ac:dyDescent="0.2">
      <c r="A5197" s="152" t="s">
        <v>1514</v>
      </c>
      <c r="B5197" s="45">
        <v>20220730</v>
      </c>
      <c r="C5197" s="107" t="s">
        <v>66</v>
      </c>
      <c r="D5197" s="107">
        <v>6</v>
      </c>
      <c r="E5197" s="107">
        <v>11</v>
      </c>
      <c r="H5197" s="107" t="s">
        <v>11</v>
      </c>
      <c r="I5197" s="107">
        <v>290</v>
      </c>
      <c r="J5197" s="107">
        <v>0</v>
      </c>
      <c r="K5197" s="43">
        <v>5</v>
      </c>
      <c r="L5197" s="43">
        <v>1</v>
      </c>
      <c r="M5197" s="43">
        <v>0</v>
      </c>
      <c r="N5197" s="49">
        <v>1</v>
      </c>
      <c r="O5197" s="43" t="str">
        <f>Cal_051922a!$E$2</f>
        <v>Cal_051922a</v>
      </c>
      <c r="P5197" s="50">
        <f>Cal_051922a!$Q$3</f>
        <v>1.8382409380942635</v>
      </c>
      <c r="Q5197" s="50">
        <f>Cal_051922a!$R$3</f>
        <v>0.56187208580813652</v>
      </c>
      <c r="R5197" s="46">
        <v>145.9</v>
      </c>
      <c r="S5197" s="46">
        <v>89.8</v>
      </c>
      <c r="T5197" s="43">
        <f t="shared" si="1595"/>
        <v>0.62350000000000005</v>
      </c>
      <c r="U5197" s="79">
        <f t="shared" si="1583"/>
        <v>145.2765</v>
      </c>
      <c r="V5197" s="79">
        <f t="shared" si="1584"/>
        <v>89.17649999999999</v>
      </c>
      <c r="W5197" s="465">
        <f t="shared" si="1585"/>
        <v>1.1918068874050698</v>
      </c>
      <c r="X5197" s="465">
        <f t="shared" si="1586"/>
        <v>0.39623633968134753</v>
      </c>
      <c r="Y5197" s="43">
        <f>Cal_051922a!$A$3</f>
        <v>20220519</v>
      </c>
      <c r="Z5197" s="48" t="s">
        <v>1574</v>
      </c>
      <c r="AA5197" s="43">
        <v>20221106</v>
      </c>
      <c r="AE5197" s="689" t="s">
        <v>1250</v>
      </c>
      <c r="AF5197" s="130">
        <v>1</v>
      </c>
      <c r="AG5197" s="130" t="s">
        <v>1634</v>
      </c>
      <c r="AH5197"/>
    </row>
    <row r="5198" spans="1:35" x14ac:dyDescent="0.2">
      <c r="A5198" s="152" t="s">
        <v>1514</v>
      </c>
      <c r="B5198" s="45">
        <v>20220730</v>
      </c>
      <c r="C5198" s="107" t="s">
        <v>66</v>
      </c>
      <c r="D5198" s="107">
        <v>6</v>
      </c>
      <c r="E5198" s="107">
        <v>12</v>
      </c>
      <c r="H5198" s="107" t="s">
        <v>10</v>
      </c>
      <c r="I5198" s="107">
        <v>290</v>
      </c>
      <c r="J5198" s="107">
        <v>0</v>
      </c>
      <c r="K5198" s="43">
        <v>5</v>
      </c>
      <c r="L5198" s="43">
        <v>1</v>
      </c>
      <c r="M5198" s="43">
        <v>0</v>
      </c>
      <c r="N5198" s="49">
        <v>1</v>
      </c>
      <c r="O5198" s="43" t="str">
        <f>Cal_051922a!$E$2</f>
        <v>Cal_051922a</v>
      </c>
      <c r="P5198" s="50">
        <f>Cal_051922a!$Q$3</f>
        <v>1.8382409380942635</v>
      </c>
      <c r="Q5198" s="50">
        <f>Cal_051922a!$R$3</f>
        <v>0.56187208580813652</v>
      </c>
      <c r="R5198" s="46">
        <v>32.42</v>
      </c>
      <c r="S5198" s="46">
        <v>20.05</v>
      </c>
      <c r="T5198" s="50">
        <f t="shared" ref="T5198:T5201" si="1596">AVERAGE(0.687,0.608,0.654,0.472,0.53,0.62)</f>
        <v>0.59516666666666662</v>
      </c>
      <c r="U5198" s="79">
        <f t="shared" si="1583"/>
        <v>31.824833333333334</v>
      </c>
      <c r="V5198" s="79">
        <f t="shared" si="1584"/>
        <v>19.454833333333333</v>
      </c>
      <c r="W5198" s="465">
        <f t="shared" si="1585"/>
        <v>0.26279235645634069</v>
      </c>
      <c r="X5198" s="465">
        <f t="shared" si="1586"/>
        <v>8.3656722719171656E-2</v>
      </c>
      <c r="Y5198" s="43">
        <f>Cal_051922a!$A$3</f>
        <v>20220519</v>
      </c>
      <c r="Z5198" s="86" t="s">
        <v>1578</v>
      </c>
      <c r="AA5198" s="43">
        <v>20221106</v>
      </c>
      <c r="AE5198" s="689" t="s">
        <v>1250</v>
      </c>
      <c r="AF5198" s="130">
        <v>1</v>
      </c>
      <c r="AG5198" s="130" t="s">
        <v>1634</v>
      </c>
      <c r="AH5198"/>
    </row>
    <row r="5199" spans="1:35" x14ac:dyDescent="0.2">
      <c r="A5199" s="152" t="s">
        <v>1514</v>
      </c>
      <c r="B5199" s="45">
        <v>20220730</v>
      </c>
      <c r="C5199" s="107" t="s">
        <v>66</v>
      </c>
      <c r="D5199" s="107">
        <v>6</v>
      </c>
      <c r="E5199" s="107">
        <v>12</v>
      </c>
      <c r="H5199" s="107" t="s">
        <v>11</v>
      </c>
      <c r="I5199" s="107">
        <v>290</v>
      </c>
      <c r="J5199" s="107">
        <v>0</v>
      </c>
      <c r="K5199" s="43">
        <v>5</v>
      </c>
      <c r="L5199" s="43">
        <v>1</v>
      </c>
      <c r="M5199" s="43">
        <v>0</v>
      </c>
      <c r="N5199" s="49">
        <v>1</v>
      </c>
      <c r="O5199" s="43" t="str">
        <f>Cal_051922a!$E$2</f>
        <v>Cal_051922a</v>
      </c>
      <c r="P5199" s="50">
        <f>Cal_051922a!$Q$3</f>
        <v>1.8382409380942635</v>
      </c>
      <c r="Q5199" s="50">
        <f>Cal_051922a!$R$3</f>
        <v>0.56187208580813652</v>
      </c>
      <c r="R5199" s="46">
        <v>31.88</v>
      </c>
      <c r="S5199" s="46">
        <v>20.329999999999998</v>
      </c>
      <c r="T5199" s="50">
        <f t="shared" si="1596"/>
        <v>0.59516666666666662</v>
      </c>
      <c r="U5199" s="79">
        <f t="shared" si="1583"/>
        <v>31.284833333333331</v>
      </c>
      <c r="V5199" s="79">
        <f t="shared" si="1584"/>
        <v>19.734833333333331</v>
      </c>
      <c r="W5199" s="465">
        <f t="shared" si="1585"/>
        <v>0.24537200623045555</v>
      </c>
      <c r="X5199" s="465">
        <f t="shared" si="1586"/>
        <v>0.10606327562832189</v>
      </c>
      <c r="Y5199" s="43">
        <f>Cal_051922a!$A$3</f>
        <v>20220519</v>
      </c>
      <c r="Z5199" s="86" t="s">
        <v>1578</v>
      </c>
      <c r="AA5199" s="43">
        <v>20221106</v>
      </c>
      <c r="AE5199" s="689" t="s">
        <v>1250</v>
      </c>
      <c r="AF5199" s="130">
        <v>1</v>
      </c>
      <c r="AG5199" s="130" t="s">
        <v>1634</v>
      </c>
      <c r="AH5199"/>
    </row>
    <row r="5200" spans="1:35" x14ac:dyDescent="0.2">
      <c r="A5200" s="152" t="s">
        <v>1514</v>
      </c>
      <c r="B5200" s="45">
        <v>20220730</v>
      </c>
      <c r="C5200" s="107" t="s">
        <v>66</v>
      </c>
      <c r="D5200" s="107">
        <v>6</v>
      </c>
      <c r="E5200" s="107">
        <v>15</v>
      </c>
      <c r="H5200" s="107" t="s">
        <v>10</v>
      </c>
      <c r="I5200" s="107">
        <v>290</v>
      </c>
      <c r="J5200" s="107">
        <v>0</v>
      </c>
      <c r="K5200" s="43">
        <v>5</v>
      </c>
      <c r="L5200" s="43">
        <v>1</v>
      </c>
      <c r="M5200" s="43">
        <v>0</v>
      </c>
      <c r="N5200" s="49">
        <v>1</v>
      </c>
      <c r="O5200" s="43" t="str">
        <f>Cal_051922a!$E$2</f>
        <v>Cal_051922a</v>
      </c>
      <c r="P5200" s="50">
        <f>Cal_051922a!$Q$3</f>
        <v>1.8382409380942635</v>
      </c>
      <c r="Q5200" s="50">
        <f>Cal_051922a!$R$3</f>
        <v>0.56187208580813652</v>
      </c>
      <c r="R5200" s="46">
        <v>29.85</v>
      </c>
      <c r="S5200" s="46">
        <v>17.77</v>
      </c>
      <c r="T5200" s="50">
        <f t="shared" si="1596"/>
        <v>0.59516666666666662</v>
      </c>
      <c r="U5200" s="79">
        <f t="shared" si="1583"/>
        <v>29.254833333333334</v>
      </c>
      <c r="V5200" s="79">
        <f t="shared" si="1584"/>
        <v>17.174833333333332</v>
      </c>
      <c r="W5200" s="465">
        <f t="shared" si="1585"/>
        <v>0.25663150088864967</v>
      </c>
      <c r="X5200" s="465">
        <f t="shared" si="1586"/>
        <v>4.9215642151703431E-2</v>
      </c>
      <c r="Y5200" s="43">
        <f>Cal_051922a!$A$3</f>
        <v>20220519</v>
      </c>
      <c r="Z5200" s="86" t="s">
        <v>1578</v>
      </c>
      <c r="AA5200" s="43">
        <v>20221106</v>
      </c>
      <c r="AE5200" s="689" t="s">
        <v>1250</v>
      </c>
      <c r="AF5200" s="130">
        <v>1</v>
      </c>
      <c r="AG5200" s="130" t="s">
        <v>1634</v>
      </c>
      <c r="AH5200"/>
    </row>
    <row r="5201" spans="1:35" x14ac:dyDescent="0.2">
      <c r="A5201" s="152" t="s">
        <v>1514</v>
      </c>
      <c r="B5201" s="45">
        <v>20220730</v>
      </c>
      <c r="C5201" s="107" t="s">
        <v>66</v>
      </c>
      <c r="D5201" s="107">
        <v>6</v>
      </c>
      <c r="E5201" s="107">
        <v>15</v>
      </c>
      <c r="H5201" s="107" t="s">
        <v>11</v>
      </c>
      <c r="I5201" s="107">
        <v>290</v>
      </c>
      <c r="J5201" s="107">
        <v>0</v>
      </c>
      <c r="K5201" s="43">
        <v>5</v>
      </c>
      <c r="L5201" s="43">
        <v>1</v>
      </c>
      <c r="M5201" s="43">
        <v>0</v>
      </c>
      <c r="N5201" s="49">
        <v>1</v>
      </c>
      <c r="O5201" s="43" t="str">
        <f>Cal_051922a!$E$2</f>
        <v>Cal_051922a</v>
      </c>
      <c r="P5201" s="50">
        <f>Cal_051922a!$Q$3</f>
        <v>1.8382409380942635</v>
      </c>
      <c r="Q5201" s="50">
        <f>Cal_051922a!$R$3</f>
        <v>0.56187208580813652</v>
      </c>
      <c r="R5201" s="46">
        <v>29.76</v>
      </c>
      <c r="S5201" s="46">
        <v>18.559999999999999</v>
      </c>
      <c r="T5201" s="50">
        <f t="shared" si="1596"/>
        <v>0.59516666666666662</v>
      </c>
      <c r="U5201" s="79">
        <f t="shared" si="1583"/>
        <v>29.164833333333334</v>
      </c>
      <c r="V5201" s="79">
        <f t="shared" si="1584"/>
        <v>17.964833333333331</v>
      </c>
      <c r="W5201" s="465">
        <f t="shared" si="1585"/>
        <v>0.23793649089013877</v>
      </c>
      <c r="X5201" s="465">
        <f t="shared" si="1586"/>
        <v>8.1978866863712488E-2</v>
      </c>
      <c r="Y5201" s="43">
        <f>Cal_051922a!$A$3</f>
        <v>20220519</v>
      </c>
      <c r="Z5201" s="86" t="s">
        <v>1578</v>
      </c>
      <c r="AA5201" s="43">
        <v>20221106</v>
      </c>
      <c r="AE5201" s="689" t="s">
        <v>1250</v>
      </c>
      <c r="AF5201" s="130">
        <v>1</v>
      </c>
      <c r="AG5201" s="130" t="s">
        <v>1634</v>
      </c>
      <c r="AH5201"/>
    </row>
    <row r="5202" spans="1:35" x14ac:dyDescent="0.2">
      <c r="A5202" s="152" t="s">
        <v>1514</v>
      </c>
      <c r="B5202" s="45">
        <v>20220730</v>
      </c>
      <c r="C5202" s="107" t="s">
        <v>66</v>
      </c>
      <c r="D5202" s="107">
        <v>6</v>
      </c>
      <c r="E5202" s="107">
        <v>15</v>
      </c>
      <c r="H5202" s="107" t="s">
        <v>10</v>
      </c>
      <c r="I5202" s="107">
        <v>290</v>
      </c>
      <c r="J5202" s="107">
        <v>10</v>
      </c>
      <c r="K5202" s="43">
        <v>5</v>
      </c>
      <c r="L5202" s="43">
        <v>1</v>
      </c>
      <c r="M5202" s="43">
        <v>0</v>
      </c>
      <c r="N5202" s="49">
        <v>1</v>
      </c>
      <c r="O5202" s="43" t="str">
        <f>Cal_051922a!$E$2</f>
        <v>Cal_051922a</v>
      </c>
      <c r="P5202" s="50">
        <f>Cal_051922a!$Q$3</f>
        <v>1.8382409380942635</v>
      </c>
      <c r="Q5202" s="50">
        <f>Cal_051922a!$R$3</f>
        <v>0.56187208580813652</v>
      </c>
      <c r="R5202" s="46">
        <v>24.23</v>
      </c>
      <c r="S5202" s="46">
        <v>14.76</v>
      </c>
      <c r="T5202" s="50">
        <f t="shared" ref="T5202:T5203" si="1597">AVERAGE(0.653, 0.604, 0.527, 0.359, 0.519, 0.575)</f>
        <v>0.53949999999999998</v>
      </c>
      <c r="U5202" s="79">
        <f t="shared" si="1583"/>
        <v>23.6905</v>
      </c>
      <c r="V5202" s="79">
        <f t="shared" si="1584"/>
        <v>14.220499999999999</v>
      </c>
      <c r="W5202" s="465">
        <f t="shared" si="1585"/>
        <v>0.20118380077942979</v>
      </c>
      <c r="X5202" s="465">
        <f t="shared" si="1586"/>
        <v>5.2052967996900311E-2</v>
      </c>
      <c r="Y5202" s="82">
        <f>Cal_051922a!$A$3</f>
        <v>20220519</v>
      </c>
      <c r="Z5202" s="48" t="s">
        <v>2046</v>
      </c>
      <c r="AA5202" s="43">
        <v>20230221</v>
      </c>
      <c r="AE5202" s="689" t="s">
        <v>1250</v>
      </c>
      <c r="AF5202" s="130">
        <v>1</v>
      </c>
      <c r="AH5202"/>
    </row>
    <row r="5203" spans="1:35" x14ac:dyDescent="0.2">
      <c r="A5203" s="152" t="s">
        <v>1514</v>
      </c>
      <c r="B5203" s="45">
        <v>20220730</v>
      </c>
      <c r="C5203" s="107" t="s">
        <v>66</v>
      </c>
      <c r="D5203" s="107">
        <v>6</v>
      </c>
      <c r="E5203" s="107">
        <v>15</v>
      </c>
      <c r="H5203" s="107" t="s">
        <v>11</v>
      </c>
      <c r="I5203" s="107">
        <v>290</v>
      </c>
      <c r="J5203" s="107">
        <v>10</v>
      </c>
      <c r="K5203" s="43">
        <v>5</v>
      </c>
      <c r="L5203" s="43">
        <v>1</v>
      </c>
      <c r="M5203" s="43">
        <v>0</v>
      </c>
      <c r="N5203" s="49">
        <v>1</v>
      </c>
      <c r="O5203" s="43" t="str">
        <f>Cal_051922a!$E$2</f>
        <v>Cal_051922a</v>
      </c>
      <c r="P5203" s="50">
        <f>Cal_051922a!$Q$3</f>
        <v>1.8382409380942635</v>
      </c>
      <c r="Q5203" s="50">
        <f>Cal_051922a!$R$3</f>
        <v>0.56187208580813652</v>
      </c>
      <c r="R5203" s="46">
        <v>24.18</v>
      </c>
      <c r="S5203" s="46">
        <v>15.26</v>
      </c>
      <c r="T5203" s="50">
        <f t="shared" si="1597"/>
        <v>0.53949999999999998</v>
      </c>
      <c r="U5203" s="79">
        <f t="shared" si="1583"/>
        <v>23.640499999999999</v>
      </c>
      <c r="V5203" s="79">
        <f t="shared" si="1584"/>
        <v>14.720499999999999</v>
      </c>
      <c r="W5203" s="465">
        <f t="shared" si="1585"/>
        <v>0.18949941953036045</v>
      </c>
      <c r="X5203" s="465">
        <f t="shared" si="1586"/>
        <v>7.2641282608943203E-2</v>
      </c>
      <c r="Y5203" s="82">
        <f>Cal_051922a!$A$3</f>
        <v>20220519</v>
      </c>
      <c r="Z5203" s="48" t="s">
        <v>2046</v>
      </c>
      <c r="AA5203" s="43">
        <v>20230221</v>
      </c>
      <c r="AE5203" s="689" t="s">
        <v>1250</v>
      </c>
      <c r="AF5203" s="130">
        <v>1</v>
      </c>
      <c r="AH5203"/>
    </row>
    <row r="5204" spans="1:35" s="82" customFormat="1" x14ac:dyDescent="0.2">
      <c r="A5204" s="153" t="s">
        <v>1514</v>
      </c>
      <c r="B5204" s="81">
        <v>20220730</v>
      </c>
      <c r="C5204" s="126" t="s">
        <v>66</v>
      </c>
      <c r="D5204" s="126">
        <v>6</v>
      </c>
      <c r="E5204" s="126">
        <v>15</v>
      </c>
      <c r="F5204" s="107"/>
      <c r="G5204" s="107"/>
      <c r="H5204" s="126" t="s">
        <v>10</v>
      </c>
      <c r="I5204" s="126">
        <v>293</v>
      </c>
      <c r="J5204" s="126">
        <v>5</v>
      </c>
      <c r="K5204" s="82">
        <v>5</v>
      </c>
      <c r="L5204" s="82">
        <v>1</v>
      </c>
      <c r="M5204" s="82">
        <v>0</v>
      </c>
      <c r="N5204" s="83">
        <v>1</v>
      </c>
      <c r="O5204" s="82" t="str">
        <f>Cal_051922a!$E$2</f>
        <v>Cal_051922a</v>
      </c>
      <c r="P5204" s="158">
        <f>Cal_051922a!$Q$3</f>
        <v>1.8382409380942635</v>
      </c>
      <c r="Q5204" s="158">
        <f>Cal_051922a!$R$3</f>
        <v>0.56187208580813652</v>
      </c>
      <c r="R5204" s="84">
        <v>6.1619999999999999</v>
      </c>
      <c r="S5204" s="84">
        <v>4.0670000000000002</v>
      </c>
      <c r="T5204" s="158">
        <f>AVERAGE(0.67, 0.634, 0.634, 0.661, 0.49, 0.728)</f>
        <v>0.63616666666666666</v>
      </c>
      <c r="U5204" s="125">
        <f t="shared" si="1583"/>
        <v>5.5258333333333329</v>
      </c>
      <c r="V5204" s="125">
        <f t="shared" si="1584"/>
        <v>3.4308333333333336</v>
      </c>
      <c r="W5204" s="459">
        <f t="shared" si="1585"/>
        <v>4.4051168649531847E-2</v>
      </c>
      <c r="X5204" s="459">
        <f t="shared" si="1586"/>
        <v>1.6419099610166583E-2</v>
      </c>
      <c r="Y5204" s="82">
        <f>Cal_051922a!$A$3</f>
        <v>20220519</v>
      </c>
      <c r="Z5204" s="90" t="s">
        <v>1519</v>
      </c>
      <c r="AA5204" s="82">
        <v>20220816</v>
      </c>
      <c r="AB5204" s="48"/>
      <c r="AC5204" s="43"/>
      <c r="AD5204" s="43"/>
      <c r="AE5204" s="691" t="s">
        <v>1250</v>
      </c>
      <c r="AF5204" s="567">
        <v>1</v>
      </c>
      <c r="AG5204" s="567" t="s">
        <v>1634</v>
      </c>
      <c r="AH5204" s="155" t="s">
        <v>190</v>
      </c>
      <c r="AI5204" s="155"/>
    </row>
    <row r="5205" spans="1:35" s="82" customFormat="1" x14ac:dyDescent="0.2">
      <c r="A5205" s="153" t="s">
        <v>1514</v>
      </c>
      <c r="B5205" s="81">
        <v>20220730</v>
      </c>
      <c r="C5205" s="126" t="s">
        <v>66</v>
      </c>
      <c r="D5205" s="126">
        <v>6</v>
      </c>
      <c r="E5205" s="126">
        <v>15</v>
      </c>
      <c r="F5205" s="107"/>
      <c r="G5205" s="107"/>
      <c r="H5205" s="126" t="s">
        <v>11</v>
      </c>
      <c r="I5205" s="126">
        <v>293</v>
      </c>
      <c r="J5205" s="126">
        <v>5</v>
      </c>
      <c r="K5205" s="82">
        <v>5</v>
      </c>
      <c r="L5205" s="82">
        <v>1</v>
      </c>
      <c r="M5205" s="82">
        <v>0</v>
      </c>
      <c r="N5205" s="83">
        <v>1</v>
      </c>
      <c r="O5205" s="82" t="str">
        <f>Cal_051922a!$E$2</f>
        <v>Cal_051922a</v>
      </c>
      <c r="P5205" s="158">
        <f>Cal_051922a!$Q$3</f>
        <v>1.8382409380942635</v>
      </c>
      <c r="Q5205" s="158">
        <f>Cal_051922a!$R$3</f>
        <v>0.56187208580813652</v>
      </c>
      <c r="R5205" s="84">
        <v>4.9109999999999996</v>
      </c>
      <c r="S5205" s="84">
        <v>3.2040000000000002</v>
      </c>
      <c r="T5205" s="158">
        <f>AVERAGE(0.67, 0.634, 0.634, 0.661, 0.49, 0.728)</f>
        <v>0.63616666666666666</v>
      </c>
      <c r="U5205" s="125">
        <f t="shared" si="1583"/>
        <v>4.2748333333333326</v>
      </c>
      <c r="V5205" s="125">
        <f t="shared" si="1584"/>
        <v>2.5678333333333336</v>
      </c>
      <c r="W5205" s="459">
        <f t="shared" si="1585"/>
        <v>3.5892766054773678E-2</v>
      </c>
      <c r="X5205" s="459">
        <f t="shared" si="1586"/>
        <v>9.3666666912634276E-3</v>
      </c>
      <c r="Y5205" s="82">
        <f>Cal_051922a!$A$3</f>
        <v>20220519</v>
      </c>
      <c r="Z5205" s="90" t="s">
        <v>1519</v>
      </c>
      <c r="AA5205" s="82">
        <v>20220816</v>
      </c>
      <c r="AB5205" s="48"/>
      <c r="AC5205" s="43"/>
      <c r="AD5205" s="43"/>
      <c r="AE5205" s="691" t="s">
        <v>1250</v>
      </c>
      <c r="AF5205" s="567">
        <v>1</v>
      </c>
      <c r="AG5205" s="567" t="s">
        <v>1634</v>
      </c>
      <c r="AH5205" s="155" t="s">
        <v>191</v>
      </c>
      <c r="AI5205" s="155"/>
    </row>
    <row r="5206" spans="1:35" s="372" customFormat="1" x14ac:dyDescent="0.2">
      <c r="A5206" s="412" t="s">
        <v>1514</v>
      </c>
      <c r="B5206" s="462">
        <v>20220730</v>
      </c>
      <c r="C5206" s="373" t="s">
        <v>66</v>
      </c>
      <c r="D5206" s="373">
        <v>6</v>
      </c>
      <c r="E5206" s="373">
        <v>15</v>
      </c>
      <c r="F5206" s="107"/>
      <c r="G5206" s="107"/>
      <c r="H5206" s="373" t="s">
        <v>10</v>
      </c>
      <c r="I5206" s="373">
        <v>552</v>
      </c>
      <c r="J5206" s="373">
        <v>20</v>
      </c>
      <c r="K5206" s="372">
        <v>5</v>
      </c>
      <c r="L5206" s="372">
        <v>1</v>
      </c>
      <c r="M5206" s="372">
        <v>0</v>
      </c>
      <c r="N5206" s="375">
        <v>1</v>
      </c>
      <c r="O5206" s="372" t="str">
        <f>Cal_051922a!$E$2</f>
        <v>Cal_051922a</v>
      </c>
      <c r="P5206" s="377">
        <f>Cal_051922a!$Q$3</f>
        <v>1.8382409380942635</v>
      </c>
      <c r="Q5206" s="377">
        <f>Cal_051922a!$R$3</f>
        <v>0.56187208580813652</v>
      </c>
      <c r="R5206" s="376">
        <v>2.1320000000000001</v>
      </c>
      <c r="S5206" s="376">
        <v>1.6</v>
      </c>
      <c r="T5206" s="377">
        <f>AVERAGE(0.67, 0.634, 0.634, 0.661, 0.49, 0.728)</f>
        <v>0.63616666666666666</v>
      </c>
      <c r="U5206" s="378">
        <f t="shared" si="1583"/>
        <v>1.4958333333333336</v>
      </c>
      <c r="V5206" s="378">
        <f t="shared" si="1584"/>
        <v>0.96383333333333343</v>
      </c>
      <c r="W5206" s="464">
        <f t="shared" si="1585"/>
        <v>5.937636163064604E-3</v>
      </c>
      <c r="X5206" s="464">
        <f t="shared" si="1586"/>
        <v>3.0795857723472406E-3</v>
      </c>
      <c r="Y5206" s="372">
        <f>Cal_051922a!$A$3</f>
        <v>20220519</v>
      </c>
      <c r="Z5206" s="694" t="s">
        <v>1519</v>
      </c>
      <c r="AA5206" s="372">
        <v>20220816</v>
      </c>
      <c r="AB5206" s="48"/>
      <c r="AC5206" s="43"/>
      <c r="AD5206" s="43"/>
      <c r="AE5206" s="692" t="s">
        <v>1250</v>
      </c>
      <c r="AF5206" s="628">
        <v>1</v>
      </c>
      <c r="AG5206" s="628" t="s">
        <v>1634</v>
      </c>
      <c r="AH5206" s="412" t="s">
        <v>1960</v>
      </c>
      <c r="AI5206" s="371"/>
    </row>
    <row r="5207" spans="1:35" s="610" customFormat="1" ht="13.5" thickBot="1" x14ac:dyDescent="0.25">
      <c r="A5207" s="622" t="s">
        <v>1514</v>
      </c>
      <c r="B5207" s="611">
        <v>20220730</v>
      </c>
      <c r="C5207" s="612" t="s">
        <v>66</v>
      </c>
      <c r="D5207" s="612">
        <v>6</v>
      </c>
      <c r="E5207" s="612">
        <v>15</v>
      </c>
      <c r="F5207" s="140"/>
      <c r="G5207" s="140"/>
      <c r="H5207" s="612" t="s">
        <v>11</v>
      </c>
      <c r="I5207" s="612">
        <v>550</v>
      </c>
      <c r="J5207" s="612">
        <v>20</v>
      </c>
      <c r="K5207" s="610">
        <v>5</v>
      </c>
      <c r="L5207" s="610">
        <v>1</v>
      </c>
      <c r="M5207" s="610">
        <v>0</v>
      </c>
      <c r="N5207" s="614">
        <v>1</v>
      </c>
      <c r="O5207" s="372" t="str">
        <f>Cal_051922a!$E$2</f>
        <v>Cal_051922a</v>
      </c>
      <c r="P5207" s="377">
        <f>Cal_051922a!$Q$3</f>
        <v>1.8382409380942635</v>
      </c>
      <c r="Q5207" s="377">
        <f>Cal_051922a!$R$3</f>
        <v>0.56187208580813652</v>
      </c>
      <c r="R5207" s="626">
        <v>3.0529999999999999</v>
      </c>
      <c r="S5207" s="626">
        <v>1.9370000000000001</v>
      </c>
      <c r="T5207" s="377">
        <f>AVERAGE(0.67, 0.634, 0.634, 0.661, 0.49, 0.728)</f>
        <v>0.63616666666666666</v>
      </c>
      <c r="U5207" s="378">
        <f t="shared" si="1583"/>
        <v>2.4168333333333334</v>
      </c>
      <c r="V5207" s="378">
        <f t="shared" si="1584"/>
        <v>1.3008333333333333</v>
      </c>
      <c r="W5207" s="464">
        <f t="shared" si="1585"/>
        <v>1.2500936024624106E-2</v>
      </c>
      <c r="X5207" s="464">
        <f t="shared" si="1586"/>
        <v>-2.866281637620241E-4</v>
      </c>
      <c r="Y5207" s="372">
        <f>Cal_051922a!$A$3</f>
        <v>20220519</v>
      </c>
      <c r="Z5207" s="694" t="s">
        <v>1519</v>
      </c>
      <c r="AA5207" s="372">
        <v>20220816</v>
      </c>
      <c r="AB5207" s="121"/>
      <c r="AC5207" s="115"/>
      <c r="AD5207" s="115"/>
      <c r="AE5207" s="692" t="s">
        <v>1250</v>
      </c>
      <c r="AF5207" s="628">
        <v>1</v>
      </c>
      <c r="AG5207" s="628" t="s">
        <v>1634</v>
      </c>
      <c r="AH5207" s="622" t="s">
        <v>1961</v>
      </c>
      <c r="AI5207" s="613"/>
    </row>
    <row r="5208" spans="1:35" x14ac:dyDescent="0.2">
      <c r="A5208" s="152" t="s">
        <v>1514</v>
      </c>
      <c r="B5208" s="45">
        <v>20220731</v>
      </c>
      <c r="C5208" s="107" t="s">
        <v>72</v>
      </c>
      <c r="D5208" s="107">
        <v>7</v>
      </c>
      <c r="E5208" s="107">
        <v>6</v>
      </c>
      <c r="H5208" s="107" t="s">
        <v>10</v>
      </c>
      <c r="I5208" s="107">
        <v>290</v>
      </c>
      <c r="J5208" s="107">
        <v>0</v>
      </c>
      <c r="K5208" s="43">
        <v>5</v>
      </c>
      <c r="L5208" s="43">
        <v>1</v>
      </c>
      <c r="M5208" s="43">
        <v>0</v>
      </c>
      <c r="N5208" s="49">
        <v>1</v>
      </c>
      <c r="O5208" s="43" t="str">
        <f>Cal_051922a!$E$2</f>
        <v>Cal_051922a</v>
      </c>
      <c r="P5208" s="50">
        <f>Cal_051922a!$Q$3</f>
        <v>1.8382409380942635</v>
      </c>
      <c r="Q5208" s="50">
        <f>Cal_051922a!$R$3</f>
        <v>0.56187208580813652</v>
      </c>
      <c r="R5208" s="46">
        <v>119.7</v>
      </c>
      <c r="S5208" s="46">
        <v>74.63</v>
      </c>
      <c r="T5208" s="43">
        <f t="shared" ref="T5208:T5210" si="1598">AVERAGE(0.526,0.483,0.62,0.68,0.803,0.629)</f>
        <v>0.62350000000000005</v>
      </c>
      <c r="U5208" s="79">
        <f t="shared" si="1583"/>
        <v>119.0765</v>
      </c>
      <c r="V5208" s="79">
        <f t="shared" si="1584"/>
        <v>74.006499999999988</v>
      </c>
      <c r="W5208" s="465">
        <f t="shared" si="1585"/>
        <v>0.95748193253737079</v>
      </c>
      <c r="X5208" s="465">
        <f t="shared" si="1586"/>
        <v>0.36041595631642975</v>
      </c>
      <c r="Y5208" s="43">
        <f>Cal_051922a!$A$3</f>
        <v>20220519</v>
      </c>
      <c r="Z5208" s="48" t="s">
        <v>1574</v>
      </c>
      <c r="AA5208" s="43">
        <v>20221106</v>
      </c>
      <c r="AE5208" s="689" t="s">
        <v>1250</v>
      </c>
      <c r="AF5208" s="130">
        <v>1</v>
      </c>
      <c r="AG5208" s="130" t="s">
        <v>1634</v>
      </c>
      <c r="AH5208"/>
    </row>
    <row r="5209" spans="1:35" x14ac:dyDescent="0.2">
      <c r="A5209" s="152" t="s">
        <v>1514</v>
      </c>
      <c r="B5209" s="45">
        <v>20220731</v>
      </c>
      <c r="C5209" s="107" t="s">
        <v>72</v>
      </c>
      <c r="D5209" s="107">
        <v>7</v>
      </c>
      <c r="E5209" s="107">
        <v>6</v>
      </c>
      <c r="H5209" s="107" t="s">
        <v>11</v>
      </c>
      <c r="I5209" s="107">
        <v>290</v>
      </c>
      <c r="J5209" s="107">
        <v>0</v>
      </c>
      <c r="K5209" s="43">
        <v>5</v>
      </c>
      <c r="L5209" s="43">
        <v>1</v>
      </c>
      <c r="M5209" s="43">
        <v>0</v>
      </c>
      <c r="N5209" s="49">
        <v>1</v>
      </c>
      <c r="O5209" s="43" t="str">
        <f>Cal_051922a!$E$2</f>
        <v>Cal_051922a</v>
      </c>
      <c r="P5209" s="50">
        <f>Cal_051922a!$Q$3</f>
        <v>1.8382409380942635</v>
      </c>
      <c r="Q5209" s="50">
        <f>Cal_051922a!$R$3</f>
        <v>0.56187208580813652</v>
      </c>
      <c r="R5209" s="46">
        <v>115.5</v>
      </c>
      <c r="S5209" s="46">
        <v>73.760000000000005</v>
      </c>
      <c r="T5209" s="43">
        <f t="shared" si="1598"/>
        <v>0.62350000000000005</v>
      </c>
      <c r="U5209" s="79">
        <f t="shared" si="1583"/>
        <v>114.87649999999999</v>
      </c>
      <c r="V5209" s="79">
        <f t="shared" si="1584"/>
        <v>73.136499999999998</v>
      </c>
      <c r="W5209" s="465">
        <f t="shared" si="1585"/>
        <v>0.88673831515664181</v>
      </c>
      <c r="X5209" s="465">
        <f t="shared" si="1586"/>
        <v>0.41566672964558521</v>
      </c>
      <c r="Y5209" s="43">
        <f>Cal_051922a!$A$3</f>
        <v>20220519</v>
      </c>
      <c r="Z5209" s="48" t="s">
        <v>1574</v>
      </c>
      <c r="AA5209" s="43">
        <v>20221106</v>
      </c>
      <c r="AE5209" s="689" t="s">
        <v>1250</v>
      </c>
      <c r="AF5209" s="130">
        <v>1</v>
      </c>
      <c r="AG5209" s="130" t="s">
        <v>1634</v>
      </c>
      <c r="AH5209"/>
    </row>
    <row r="5210" spans="1:35" x14ac:dyDescent="0.2">
      <c r="A5210" s="152" t="s">
        <v>1514</v>
      </c>
      <c r="B5210" s="45">
        <v>20220731</v>
      </c>
      <c r="C5210" s="107" t="s">
        <v>72</v>
      </c>
      <c r="D5210" s="107">
        <v>7</v>
      </c>
      <c r="E5210" s="107">
        <v>8</v>
      </c>
      <c r="H5210" s="107" t="s">
        <v>10</v>
      </c>
      <c r="I5210" s="107">
        <v>290</v>
      </c>
      <c r="J5210" s="107">
        <v>0</v>
      </c>
      <c r="K5210" s="43">
        <v>10</v>
      </c>
      <c r="L5210" s="43">
        <v>1</v>
      </c>
      <c r="M5210" s="43">
        <v>0</v>
      </c>
      <c r="N5210" s="49">
        <v>1</v>
      </c>
      <c r="O5210" s="43" t="str">
        <f>Cal_051922a!$E$2</f>
        <v>Cal_051922a</v>
      </c>
      <c r="P5210" s="50">
        <f>Cal_051922a!$Q$3</f>
        <v>1.8382409380942635</v>
      </c>
      <c r="Q5210" s="50">
        <f>Cal_051922a!$R$3</f>
        <v>0.56187208580813652</v>
      </c>
      <c r="R5210" s="46">
        <v>157.6</v>
      </c>
      <c r="S5210" s="46">
        <v>101.2</v>
      </c>
      <c r="T5210" s="43">
        <f t="shared" si="1598"/>
        <v>0.62350000000000005</v>
      </c>
      <c r="U5210" s="79">
        <f t="shared" si="1583"/>
        <v>156.97649999999999</v>
      </c>
      <c r="V5210" s="79">
        <f t="shared" si="1584"/>
        <v>100.5765</v>
      </c>
      <c r="W5210" s="465">
        <f t="shared" si="1585"/>
        <v>2.3963603725363964</v>
      </c>
      <c r="X5210" s="465">
        <f t="shared" si="1586"/>
        <v>1.1857454429880316</v>
      </c>
      <c r="Y5210" s="43">
        <f>Cal_051922a!$A$3</f>
        <v>20220519</v>
      </c>
      <c r="Z5210" s="48" t="s">
        <v>1574</v>
      </c>
      <c r="AA5210" s="43">
        <v>20221106</v>
      </c>
      <c r="AE5210" s="689" t="s">
        <v>1250</v>
      </c>
      <c r="AF5210" s="130">
        <v>1</v>
      </c>
      <c r="AG5210" s="130" t="s">
        <v>1634</v>
      </c>
      <c r="AH5210"/>
    </row>
    <row r="5211" spans="1:35" x14ac:dyDescent="0.2">
      <c r="A5211" s="152" t="s">
        <v>1514</v>
      </c>
      <c r="B5211" s="45">
        <v>20220731</v>
      </c>
      <c r="C5211" s="107" t="s">
        <v>72</v>
      </c>
      <c r="D5211" s="107">
        <v>7</v>
      </c>
      <c r="E5211" s="107">
        <v>8</v>
      </c>
      <c r="H5211" s="107" t="s">
        <v>11</v>
      </c>
      <c r="I5211" s="107">
        <v>290</v>
      </c>
      <c r="J5211" s="107">
        <v>0</v>
      </c>
      <c r="K5211" s="43">
        <v>10</v>
      </c>
      <c r="L5211" s="43">
        <v>1</v>
      </c>
      <c r="M5211" s="43">
        <v>0</v>
      </c>
      <c r="N5211" s="49">
        <v>1</v>
      </c>
      <c r="O5211" s="43" t="str">
        <f>Cal_051922a!$E$2</f>
        <v>Cal_051922a</v>
      </c>
      <c r="P5211" s="50">
        <f>Cal_051922a!$Q$3</f>
        <v>1.8382409380942635</v>
      </c>
      <c r="Q5211" s="50">
        <f>Cal_051922a!$R$3</f>
        <v>0.56187208580813652</v>
      </c>
      <c r="R5211" s="46">
        <v>155</v>
      </c>
      <c r="S5211" s="46">
        <v>99.37</v>
      </c>
      <c r="T5211" s="50">
        <f t="shared" ref="T5211" si="1599">AVERAGE(0.687,0.608,0.654,0.472,0.53,0.62)</f>
        <v>0.59516666666666662</v>
      </c>
      <c r="U5211" s="79">
        <f t="shared" si="1583"/>
        <v>154.40483333333333</v>
      </c>
      <c r="V5211" s="79">
        <f t="shared" si="1584"/>
        <v>98.774833333333333</v>
      </c>
      <c r="W5211" s="465">
        <f t="shared" si="1585"/>
        <v>2.3636441050390031</v>
      </c>
      <c r="X5211" s="465">
        <f t="shared" si="1586"/>
        <v>1.1542940307162632</v>
      </c>
      <c r="Y5211" s="43">
        <f>Cal_051922a!$A$3</f>
        <v>20220519</v>
      </c>
      <c r="Z5211" s="86" t="s">
        <v>1578</v>
      </c>
      <c r="AA5211" s="43">
        <v>20221106</v>
      </c>
      <c r="AE5211" s="689" t="s">
        <v>1250</v>
      </c>
      <c r="AF5211" s="130">
        <v>1</v>
      </c>
      <c r="AG5211" s="130" t="s">
        <v>1634</v>
      </c>
      <c r="AH5211"/>
    </row>
    <row r="5212" spans="1:35" x14ac:dyDescent="0.2">
      <c r="A5212" s="152" t="s">
        <v>1514</v>
      </c>
      <c r="B5212" s="45">
        <v>20220731</v>
      </c>
      <c r="C5212" s="107" t="s">
        <v>72</v>
      </c>
      <c r="D5212" s="107">
        <v>7</v>
      </c>
      <c r="E5212" s="107">
        <v>8</v>
      </c>
      <c r="H5212" s="107" t="s">
        <v>10</v>
      </c>
      <c r="I5212" s="107">
        <v>290</v>
      </c>
      <c r="J5212" s="107">
        <v>10</v>
      </c>
      <c r="K5212" s="43">
        <v>5</v>
      </c>
      <c r="L5212" s="43">
        <v>1</v>
      </c>
      <c r="M5212" s="43">
        <v>0</v>
      </c>
      <c r="N5212" s="49">
        <v>1</v>
      </c>
      <c r="O5212" s="43" t="str">
        <f>Cal_051922a!$E$2</f>
        <v>Cal_051922a</v>
      </c>
      <c r="P5212" s="50">
        <f>Cal_051922a!$Q$3</f>
        <v>1.8382409380942635</v>
      </c>
      <c r="Q5212" s="50">
        <f>Cal_051922a!$R$3</f>
        <v>0.56187208580813652</v>
      </c>
      <c r="R5212" s="46">
        <v>247.5</v>
      </c>
      <c r="S5212" s="46">
        <v>157</v>
      </c>
      <c r="T5212" s="50">
        <f t="shared" ref="T5212:T5213" si="1600">AVERAGE(0.653, 0.604, 0.527, 0.359, 0.519, 0.575)</f>
        <v>0.53949999999999998</v>
      </c>
      <c r="U5212" s="79">
        <f t="shared" si="1583"/>
        <v>246.9605</v>
      </c>
      <c r="V5212" s="79">
        <f t="shared" si="1584"/>
        <v>156.4605</v>
      </c>
      <c r="W5212" s="465">
        <f t="shared" si="1585"/>
        <v>1.9226118237104959</v>
      </c>
      <c r="X5212" s="465">
        <f t="shared" si="1586"/>
        <v>0.86361590816454359</v>
      </c>
      <c r="Y5212" s="82">
        <f>Cal_051922a!$A$3</f>
        <v>20220519</v>
      </c>
      <c r="Z5212" s="48" t="s">
        <v>2046</v>
      </c>
      <c r="AA5212" s="43">
        <v>20230221</v>
      </c>
      <c r="AE5212" s="689" t="s">
        <v>1250</v>
      </c>
      <c r="AF5212" s="130">
        <v>1</v>
      </c>
      <c r="AH5212"/>
    </row>
    <row r="5213" spans="1:35" x14ac:dyDescent="0.2">
      <c r="A5213" s="152" t="s">
        <v>1514</v>
      </c>
      <c r="B5213" s="45">
        <v>20220731</v>
      </c>
      <c r="C5213" s="107" t="s">
        <v>72</v>
      </c>
      <c r="D5213" s="107">
        <v>7</v>
      </c>
      <c r="E5213" s="107">
        <v>8</v>
      </c>
      <c r="H5213" s="107" t="s">
        <v>11</v>
      </c>
      <c r="I5213" s="107">
        <v>290</v>
      </c>
      <c r="J5213" s="107">
        <v>10</v>
      </c>
      <c r="K5213" s="43">
        <v>5</v>
      </c>
      <c r="L5213" s="43">
        <v>1</v>
      </c>
      <c r="M5213" s="43">
        <v>0</v>
      </c>
      <c r="N5213" s="49">
        <v>1</v>
      </c>
      <c r="O5213" s="43" t="str">
        <f>Cal_051922a!$E$2</f>
        <v>Cal_051922a</v>
      </c>
      <c r="P5213" s="50">
        <f>Cal_051922a!$Q$3</f>
        <v>1.8382409380942635</v>
      </c>
      <c r="Q5213" s="50">
        <f>Cal_051922a!$R$3</f>
        <v>0.56187208580813652</v>
      </c>
      <c r="R5213" s="46">
        <v>249.5</v>
      </c>
      <c r="S5213" s="46">
        <v>161.4</v>
      </c>
      <c r="T5213" s="50">
        <f t="shared" si="1600"/>
        <v>0.53949999999999998</v>
      </c>
      <c r="U5213" s="79">
        <f t="shared" si="1583"/>
        <v>248.9605</v>
      </c>
      <c r="V5213" s="79">
        <f t="shared" si="1584"/>
        <v>160.8605</v>
      </c>
      <c r="W5213" s="465">
        <f t="shared" si="1585"/>
        <v>1.8716254328054658</v>
      </c>
      <c r="X5213" s="465">
        <f t="shared" si="1586"/>
        <v>0.99295691266374064</v>
      </c>
      <c r="Y5213" s="82">
        <f>Cal_051922a!$A$3</f>
        <v>20220519</v>
      </c>
      <c r="Z5213" s="48" t="s">
        <v>2046</v>
      </c>
      <c r="AA5213" s="43">
        <v>20230221</v>
      </c>
      <c r="AE5213" s="689" t="s">
        <v>1250</v>
      </c>
      <c r="AF5213" s="130">
        <v>1</v>
      </c>
      <c r="AH5213"/>
    </row>
    <row r="5214" spans="1:35" s="82" customFormat="1" x14ac:dyDescent="0.2">
      <c r="A5214" s="153" t="s">
        <v>1514</v>
      </c>
      <c r="B5214" s="81">
        <v>20220731</v>
      </c>
      <c r="C5214" s="126" t="s">
        <v>72</v>
      </c>
      <c r="D5214" s="126">
        <v>7</v>
      </c>
      <c r="E5214" s="126">
        <v>8</v>
      </c>
      <c r="F5214" s="107"/>
      <c r="G5214" s="107"/>
      <c r="H5214" s="126" t="s">
        <v>10</v>
      </c>
      <c r="I5214" s="126">
        <v>293</v>
      </c>
      <c r="J5214" s="126">
        <v>5</v>
      </c>
      <c r="K5214" s="82">
        <v>5</v>
      </c>
      <c r="L5214" s="82">
        <v>1</v>
      </c>
      <c r="M5214" s="82">
        <v>0</v>
      </c>
      <c r="N5214" s="83">
        <v>1</v>
      </c>
      <c r="O5214" s="82" t="str">
        <f>Cal_051922a!$E$2</f>
        <v>Cal_051922a</v>
      </c>
      <c r="P5214" s="158">
        <f>Cal_051922a!$Q$3</f>
        <v>1.8382409380942635</v>
      </c>
      <c r="Q5214" s="158">
        <f>Cal_051922a!$R$3</f>
        <v>0.56187208580813652</v>
      </c>
      <c r="R5214" s="84">
        <v>57.84</v>
      </c>
      <c r="S5214" s="84">
        <v>35.869999999999997</v>
      </c>
      <c r="T5214" s="158">
        <f>AVERAGE(0.67, 0.634, 0.634, 0.661, 0.49, 0.728)</f>
        <v>0.63616666666666666</v>
      </c>
      <c r="U5214" s="125">
        <f t="shared" si="1583"/>
        <v>57.203833333333336</v>
      </c>
      <c r="V5214" s="125">
        <f t="shared" si="1584"/>
        <v>35.23383333333333</v>
      </c>
      <c r="W5214" s="459">
        <f t="shared" si="1585"/>
        <v>0.46195903352277584</v>
      </c>
      <c r="X5214" s="459">
        <f t="shared" si="1586"/>
        <v>0.15905608043909103</v>
      </c>
      <c r="Y5214" s="82">
        <f>Cal_051922a!$A$3</f>
        <v>20220519</v>
      </c>
      <c r="Z5214" s="90" t="s">
        <v>1519</v>
      </c>
      <c r="AA5214" s="82">
        <v>20220816</v>
      </c>
      <c r="AB5214" s="48"/>
      <c r="AC5214" s="43"/>
      <c r="AD5214" s="43"/>
      <c r="AE5214" s="691" t="s">
        <v>1250</v>
      </c>
      <c r="AF5214" s="567">
        <v>1</v>
      </c>
      <c r="AG5214" s="567" t="s">
        <v>1634</v>
      </c>
      <c r="AH5214" s="155" t="s">
        <v>206</v>
      </c>
      <c r="AI5214" s="155"/>
    </row>
    <row r="5215" spans="1:35" s="82" customFormat="1" x14ac:dyDescent="0.2">
      <c r="A5215" s="153" t="s">
        <v>1514</v>
      </c>
      <c r="B5215" s="81">
        <v>20220731</v>
      </c>
      <c r="C5215" s="126" t="s">
        <v>72</v>
      </c>
      <c r="D5215" s="126">
        <v>7</v>
      </c>
      <c r="E5215" s="126">
        <v>8</v>
      </c>
      <c r="F5215" s="107"/>
      <c r="G5215" s="107"/>
      <c r="H5215" s="126" t="s">
        <v>11</v>
      </c>
      <c r="I5215" s="126">
        <v>294</v>
      </c>
      <c r="J5215" s="126">
        <v>5</v>
      </c>
      <c r="K5215" s="82">
        <v>5</v>
      </c>
      <c r="L5215" s="82">
        <v>1</v>
      </c>
      <c r="M5215" s="82">
        <v>0</v>
      </c>
      <c r="N5215" s="83">
        <v>1</v>
      </c>
      <c r="O5215" s="82" t="str">
        <f>Cal_051922a!$E$2</f>
        <v>Cal_051922a</v>
      </c>
      <c r="P5215" s="158">
        <f>Cal_051922a!$Q$3</f>
        <v>1.8382409380942635</v>
      </c>
      <c r="Q5215" s="158">
        <f>Cal_051922a!$R$3</f>
        <v>0.56187208580813652</v>
      </c>
      <c r="R5215" s="84">
        <v>47.64</v>
      </c>
      <c r="S5215" s="84">
        <v>30.18</v>
      </c>
      <c r="T5215" s="158">
        <f>AVERAGE(0.67, 0.634, 0.634, 0.661, 0.49, 0.728)</f>
        <v>0.63616666666666666</v>
      </c>
      <c r="U5215" s="125">
        <f t="shared" si="1583"/>
        <v>47.003833333333333</v>
      </c>
      <c r="V5215" s="125">
        <f t="shared" si="1584"/>
        <v>29.543833333333332</v>
      </c>
      <c r="W5215" s="459">
        <f t="shared" si="1585"/>
        <v>0.36587938167308315</v>
      </c>
      <c r="X5215" s="459">
        <f t="shared" si="1586"/>
        <v>0.15307526970903154</v>
      </c>
      <c r="Y5215" s="82">
        <f>Cal_051922a!$A$3</f>
        <v>20220519</v>
      </c>
      <c r="Z5215" s="90" t="s">
        <v>1519</v>
      </c>
      <c r="AA5215" s="82">
        <v>20220816</v>
      </c>
      <c r="AB5215" s="48"/>
      <c r="AC5215" s="43"/>
      <c r="AD5215" s="43"/>
      <c r="AE5215" s="691" t="s">
        <v>1250</v>
      </c>
      <c r="AF5215" s="567">
        <v>1</v>
      </c>
      <c r="AG5215" s="567" t="s">
        <v>1634</v>
      </c>
      <c r="AH5215" s="155" t="s">
        <v>209</v>
      </c>
      <c r="AI5215" s="155"/>
    </row>
    <row r="5216" spans="1:35" s="372" customFormat="1" x14ac:dyDescent="0.2">
      <c r="A5216" s="412" t="s">
        <v>1514</v>
      </c>
      <c r="B5216" s="462">
        <v>20220731</v>
      </c>
      <c r="C5216" s="373" t="s">
        <v>72</v>
      </c>
      <c r="D5216" s="373">
        <v>7</v>
      </c>
      <c r="E5216" s="373">
        <v>8</v>
      </c>
      <c r="F5216" s="107"/>
      <c r="G5216" s="107"/>
      <c r="H5216" s="373" t="s">
        <v>10</v>
      </c>
      <c r="I5216" s="373">
        <v>550</v>
      </c>
      <c r="J5216" s="373">
        <v>20</v>
      </c>
      <c r="K5216" s="372">
        <v>5</v>
      </c>
      <c r="L5216" s="372">
        <v>1</v>
      </c>
      <c r="M5216" s="372">
        <v>0</v>
      </c>
      <c r="N5216" s="375">
        <v>1</v>
      </c>
      <c r="O5216" s="372" t="str">
        <f>Cal_051922a!$E$2</f>
        <v>Cal_051922a</v>
      </c>
      <c r="P5216" s="377">
        <f>Cal_051922a!$Q$3</f>
        <v>1.8382409380942635</v>
      </c>
      <c r="Q5216" s="377">
        <f>Cal_051922a!$R$3</f>
        <v>0.56187208580813652</v>
      </c>
      <c r="R5216" s="376">
        <v>19.11</v>
      </c>
      <c r="S5216" s="376">
        <v>12.41</v>
      </c>
      <c r="T5216" s="377">
        <f t="shared" ref="T5216:T5217" si="1601">AVERAGE(0.67, 0.634, 0.634, 0.661, 0.49, 0.728)</f>
        <v>0.63616666666666666</v>
      </c>
      <c r="U5216" s="378">
        <f t="shared" si="1583"/>
        <v>18.473833333333332</v>
      </c>
      <c r="V5216" s="378">
        <f t="shared" si="1584"/>
        <v>11.773833333333334</v>
      </c>
      <c r="W5216" s="464">
        <f t="shared" si="1585"/>
        <v>7.5050422370055075E-2</v>
      </c>
      <c r="X5216" s="464">
        <f t="shared" si="1586"/>
        <v>3.550119200725179E-2</v>
      </c>
      <c r="Y5216" s="372">
        <f>Cal_051922a!$A$3</f>
        <v>20220519</v>
      </c>
      <c r="Z5216" s="694" t="s">
        <v>1519</v>
      </c>
      <c r="AA5216" s="372">
        <v>20220816</v>
      </c>
      <c r="AB5216" s="48"/>
      <c r="AC5216" s="43"/>
      <c r="AD5216" s="43"/>
      <c r="AE5216" s="692" t="s">
        <v>1250</v>
      </c>
      <c r="AF5216" s="628">
        <v>4</v>
      </c>
      <c r="AG5216" s="628" t="s">
        <v>1634</v>
      </c>
      <c r="AH5216" s="412" t="s">
        <v>1981</v>
      </c>
      <c r="AI5216" s="371"/>
    </row>
    <row r="5217" spans="1:35" s="372" customFormat="1" x14ac:dyDescent="0.2">
      <c r="A5217" s="412" t="s">
        <v>1514</v>
      </c>
      <c r="B5217" s="462">
        <v>20220731</v>
      </c>
      <c r="C5217" s="373" t="s">
        <v>72</v>
      </c>
      <c r="D5217" s="373">
        <v>7</v>
      </c>
      <c r="E5217" s="373">
        <v>8</v>
      </c>
      <c r="F5217" s="107"/>
      <c r="G5217" s="107"/>
      <c r="H5217" s="373" t="s">
        <v>11</v>
      </c>
      <c r="I5217" s="373">
        <v>550</v>
      </c>
      <c r="J5217" s="373">
        <v>20</v>
      </c>
      <c r="K5217" s="372">
        <v>5</v>
      </c>
      <c r="L5217" s="372">
        <v>1</v>
      </c>
      <c r="M5217" s="372">
        <v>0</v>
      </c>
      <c r="N5217" s="375">
        <v>1</v>
      </c>
      <c r="O5217" s="372" t="str">
        <f>Cal_051922a!$E$2</f>
        <v>Cal_051922a</v>
      </c>
      <c r="P5217" s="377">
        <f>Cal_051922a!$Q$3</f>
        <v>1.8382409380942635</v>
      </c>
      <c r="Q5217" s="377">
        <f>Cal_051922a!$R$3</f>
        <v>0.56187208580813652</v>
      </c>
      <c r="R5217" s="376">
        <v>31.93</v>
      </c>
      <c r="S5217" s="376">
        <v>20.21</v>
      </c>
      <c r="T5217" s="377">
        <f t="shared" si="1601"/>
        <v>0.63616666666666666</v>
      </c>
      <c r="U5217" s="378">
        <f t="shared" si="1583"/>
        <v>31.293833333333332</v>
      </c>
      <c r="V5217" s="378">
        <f t="shared" si="1584"/>
        <v>19.573833333333333</v>
      </c>
      <c r="W5217" s="464">
        <f t="shared" si="1585"/>
        <v>0.13128223136970835</v>
      </c>
      <c r="X5217" s="464">
        <f t="shared" si="1586"/>
        <v>5.2508282160493511E-2</v>
      </c>
      <c r="Y5217" s="372">
        <f>Cal_051922a!$A$3</f>
        <v>20220519</v>
      </c>
      <c r="Z5217" s="694" t="s">
        <v>1519</v>
      </c>
      <c r="AA5217" s="372">
        <v>20220816</v>
      </c>
      <c r="AB5217" s="48"/>
      <c r="AC5217" s="43"/>
      <c r="AD5217" s="43"/>
      <c r="AE5217" s="692" t="s">
        <v>1250</v>
      </c>
      <c r="AF5217" s="628">
        <v>1</v>
      </c>
      <c r="AG5217" s="628" t="s">
        <v>1634</v>
      </c>
      <c r="AH5217" s="412" t="s">
        <v>1980</v>
      </c>
      <c r="AI5217" s="371"/>
    </row>
    <row r="5218" spans="1:35" x14ac:dyDescent="0.2">
      <c r="A5218" s="152" t="s">
        <v>1514</v>
      </c>
      <c r="B5218" s="45">
        <v>20220731</v>
      </c>
      <c r="C5218" s="107" t="s">
        <v>72</v>
      </c>
      <c r="D5218" s="107">
        <v>7</v>
      </c>
      <c r="E5218" s="107">
        <v>15</v>
      </c>
      <c r="H5218" s="107" t="s">
        <v>10</v>
      </c>
      <c r="I5218" s="107">
        <v>290</v>
      </c>
      <c r="J5218" s="107">
        <v>0</v>
      </c>
      <c r="K5218" s="43">
        <v>5</v>
      </c>
      <c r="L5218" s="43">
        <v>1</v>
      </c>
      <c r="M5218" s="43">
        <v>0</v>
      </c>
      <c r="N5218" s="49">
        <v>1</v>
      </c>
      <c r="O5218" s="43" t="str">
        <f>Cal_051922a!$E$2</f>
        <v>Cal_051922a</v>
      </c>
      <c r="P5218" s="50">
        <f>Cal_051922a!$Q$3</f>
        <v>1.8382409380942635</v>
      </c>
      <c r="Q5218" s="50">
        <f>Cal_051922a!$R$3</f>
        <v>0.56187208580813652</v>
      </c>
      <c r="R5218" s="46">
        <v>26.16</v>
      </c>
      <c r="S5218" s="46">
        <v>16.97</v>
      </c>
      <c r="T5218" s="50">
        <f t="shared" ref="T5218" si="1602">AVERAGE(0.687,0.608,0.654,0.472,0.53,0.62)</f>
        <v>0.59516666666666662</v>
      </c>
      <c r="U5218" s="79">
        <f t="shared" si="1583"/>
        <v>25.564833333333333</v>
      </c>
      <c r="V5218" s="79">
        <f t="shared" si="1584"/>
        <v>16.374833333333331</v>
      </c>
      <c r="W5218" s="465">
        <f t="shared" si="1585"/>
        <v>0.19523538850717634</v>
      </c>
      <c r="X5218" s="465">
        <f t="shared" si="1586"/>
        <v>9.6365461152419007E-2</v>
      </c>
      <c r="Y5218" s="43">
        <f>Cal_051922a!$A$3</f>
        <v>20220519</v>
      </c>
      <c r="Z5218" s="86" t="s">
        <v>1578</v>
      </c>
      <c r="AA5218" s="43">
        <v>20221106</v>
      </c>
      <c r="AE5218" s="689" t="s">
        <v>1250</v>
      </c>
      <c r="AF5218" s="130">
        <v>1</v>
      </c>
      <c r="AG5218" s="130" t="s">
        <v>1634</v>
      </c>
      <c r="AH5218"/>
    </row>
    <row r="5219" spans="1:35" x14ac:dyDescent="0.2">
      <c r="A5219" s="152" t="s">
        <v>1514</v>
      </c>
      <c r="B5219" s="45">
        <v>20220731</v>
      </c>
      <c r="C5219" s="107" t="s">
        <v>72</v>
      </c>
      <c r="D5219" s="107">
        <v>7</v>
      </c>
      <c r="E5219" s="107">
        <v>15</v>
      </c>
      <c r="H5219" s="107" t="s">
        <v>11</v>
      </c>
      <c r="I5219" s="107">
        <v>290</v>
      </c>
      <c r="J5219" s="107">
        <v>0</v>
      </c>
      <c r="K5219" s="43">
        <v>5</v>
      </c>
      <c r="L5219" s="43">
        <v>1</v>
      </c>
      <c r="M5219" s="43">
        <v>0</v>
      </c>
      <c r="N5219" s="49">
        <v>1</v>
      </c>
      <c r="O5219" s="43" t="str">
        <f>Cal_051922a!$E$2</f>
        <v>Cal_051922a</v>
      </c>
      <c r="P5219" s="50">
        <f>Cal_051922a!$Q$3</f>
        <v>1.8382409380942635</v>
      </c>
      <c r="Q5219" s="50">
        <f>Cal_051922a!$R$3</f>
        <v>0.56187208580813652</v>
      </c>
      <c r="R5219" s="46">
        <v>25.2</v>
      </c>
      <c r="S5219" s="46">
        <v>15.92</v>
      </c>
      <c r="T5219" s="43">
        <f t="shared" ref="T5219" si="1603">AVERAGE(0.526,0.483,0.62,0.68,0.803,0.629)</f>
        <v>0.62350000000000005</v>
      </c>
      <c r="U5219" s="79">
        <f t="shared" si="1583"/>
        <v>24.576499999999999</v>
      </c>
      <c r="V5219" s="79">
        <f t="shared" si="1584"/>
        <v>15.2965</v>
      </c>
      <c r="W5219" s="465">
        <f t="shared" si="1585"/>
        <v>0.19714737816611491</v>
      </c>
      <c r="X5219" s="465">
        <f t="shared" si="1586"/>
        <v>7.5250655207334274E-2</v>
      </c>
      <c r="Y5219" s="43">
        <f>Cal_051922a!$A$3</f>
        <v>20220519</v>
      </c>
      <c r="Z5219" s="48" t="s">
        <v>1574</v>
      </c>
      <c r="AA5219" s="43">
        <v>20221106</v>
      </c>
      <c r="AE5219" s="689" t="s">
        <v>1250</v>
      </c>
      <c r="AF5219" s="130">
        <v>1</v>
      </c>
      <c r="AG5219" s="130" t="s">
        <v>1634</v>
      </c>
      <c r="AH5219"/>
    </row>
    <row r="5220" spans="1:35" x14ac:dyDescent="0.2">
      <c r="A5220" s="152" t="s">
        <v>1514</v>
      </c>
      <c r="B5220" s="45">
        <v>20220731</v>
      </c>
      <c r="C5220" s="107" t="s">
        <v>72</v>
      </c>
      <c r="D5220" s="107">
        <v>7</v>
      </c>
      <c r="E5220" s="107">
        <v>15</v>
      </c>
      <c r="H5220" s="107" t="s">
        <v>10</v>
      </c>
      <c r="I5220" s="107">
        <v>290</v>
      </c>
      <c r="J5220" s="107">
        <v>10</v>
      </c>
      <c r="K5220" s="43">
        <v>5</v>
      </c>
      <c r="L5220" s="43">
        <v>1</v>
      </c>
      <c r="M5220" s="43">
        <v>0</v>
      </c>
      <c r="N5220" s="49">
        <v>1</v>
      </c>
      <c r="O5220" s="43" t="str">
        <f>Cal_051922a!$E$2</f>
        <v>Cal_051922a</v>
      </c>
      <c r="P5220" s="50">
        <f>Cal_051922a!$Q$3</f>
        <v>1.8382409380942635</v>
      </c>
      <c r="Q5220" s="50">
        <f>Cal_051922a!$R$3</f>
        <v>0.56187208580813652</v>
      </c>
      <c r="R5220" s="46">
        <v>20.83</v>
      </c>
      <c r="S5220" s="46">
        <v>13.24</v>
      </c>
      <c r="T5220" s="50">
        <f t="shared" ref="T5220" si="1604">AVERAGE(0.653, 0.604, 0.527, 0.359, 0.519, 0.575)</f>
        <v>0.53949999999999998</v>
      </c>
      <c r="U5220" s="79">
        <f t="shared" si="1583"/>
        <v>20.290499999999998</v>
      </c>
      <c r="V5220" s="79">
        <f t="shared" si="1584"/>
        <v>12.7005</v>
      </c>
      <c r="W5220" s="465">
        <f t="shared" si="1585"/>
        <v>0.16124446123715647</v>
      </c>
      <c r="X5220" s="465">
        <f t="shared" si="1586"/>
        <v>6.4924350115734122E-2</v>
      </c>
      <c r="Y5220" s="82">
        <f>Cal_051922a!$A$3</f>
        <v>20220519</v>
      </c>
      <c r="Z5220" s="48" t="s">
        <v>2046</v>
      </c>
      <c r="AA5220" s="43">
        <v>20230221</v>
      </c>
      <c r="AE5220" s="689" t="s">
        <v>1250</v>
      </c>
      <c r="AF5220" s="130">
        <v>1</v>
      </c>
      <c r="AH5220"/>
    </row>
    <row r="5221" spans="1:35" x14ac:dyDescent="0.2">
      <c r="A5221" s="152" t="s">
        <v>1514</v>
      </c>
      <c r="B5221" s="45">
        <v>20220731</v>
      </c>
      <c r="C5221" s="107" t="s">
        <v>72</v>
      </c>
      <c r="D5221" s="107">
        <v>7</v>
      </c>
      <c r="E5221" s="107">
        <v>15</v>
      </c>
      <c r="H5221" s="107" t="s">
        <v>11</v>
      </c>
      <c r="I5221" s="107">
        <v>290</v>
      </c>
      <c r="J5221" s="107">
        <v>10</v>
      </c>
      <c r="K5221" s="43">
        <v>5</v>
      </c>
      <c r="L5221" s="43">
        <v>1</v>
      </c>
      <c r="M5221" s="43">
        <v>0</v>
      </c>
      <c r="N5221" s="49">
        <v>1</v>
      </c>
      <c r="O5221" s="43" t="str">
        <f>Cal_051922a!$E$2</f>
        <v>Cal_051922a</v>
      </c>
      <c r="P5221" s="50">
        <f>Cal_051922a!$Q$3</f>
        <v>1.8382409380942635</v>
      </c>
      <c r="Q5221" s="50">
        <f>Cal_051922a!$R$3</f>
        <v>0.56187208580813652</v>
      </c>
      <c r="R5221" s="46">
        <v>21.57</v>
      </c>
      <c r="S5221" s="46">
        <v>13.62</v>
      </c>
      <c r="T5221" s="50">
        <f>AVERAGE(0.765, 0.963, 0.949, 0.629, 0.835, 0.766)</f>
        <v>0.8178333333333333</v>
      </c>
      <c r="U5221" s="79">
        <f t="shared" si="1583"/>
        <v>20.752166666666668</v>
      </c>
      <c r="V5221" s="79">
        <f t="shared" si="1584"/>
        <v>12.802166666666666</v>
      </c>
      <c r="W5221" s="465">
        <f t="shared" si="1585"/>
        <v>0.16889241987291095</v>
      </c>
      <c r="X5221" s="465">
        <f t="shared" si="1586"/>
        <v>5.9086857930450903E-2</v>
      </c>
      <c r="Y5221" s="43">
        <v>20220519</v>
      </c>
      <c r="Z5221" s="86" t="s">
        <v>2007</v>
      </c>
      <c r="AA5221" s="43">
        <v>20230213</v>
      </c>
      <c r="AE5221" s="689" t="s">
        <v>1250</v>
      </c>
      <c r="AF5221" s="130">
        <v>1</v>
      </c>
      <c r="AH5221"/>
    </row>
    <row r="5222" spans="1:35" s="82" customFormat="1" x14ac:dyDescent="0.2">
      <c r="A5222" s="153" t="s">
        <v>1514</v>
      </c>
      <c r="B5222" s="81">
        <v>20220731</v>
      </c>
      <c r="C5222" s="126" t="s">
        <v>72</v>
      </c>
      <c r="D5222" s="126">
        <v>7</v>
      </c>
      <c r="E5222" s="126">
        <v>15</v>
      </c>
      <c r="F5222" s="107"/>
      <c r="G5222" s="107"/>
      <c r="H5222" s="126" t="s">
        <v>10</v>
      </c>
      <c r="I5222" s="126">
        <v>293</v>
      </c>
      <c r="J5222" s="126">
        <v>5</v>
      </c>
      <c r="K5222" s="82">
        <v>5</v>
      </c>
      <c r="L5222" s="82">
        <v>1</v>
      </c>
      <c r="M5222" s="82">
        <v>0</v>
      </c>
      <c r="N5222" s="83">
        <v>1</v>
      </c>
      <c r="O5222" s="82" t="str">
        <f>Cal_051922a!$E$2</f>
        <v>Cal_051922a</v>
      </c>
      <c r="P5222" s="158">
        <f>Cal_051922a!$Q$3</f>
        <v>1.8382409380942635</v>
      </c>
      <c r="Q5222" s="158">
        <f>Cal_051922a!$R$3</f>
        <v>0.56187208580813652</v>
      </c>
      <c r="R5222" s="84">
        <v>5.9279999999999999</v>
      </c>
      <c r="S5222" s="84">
        <v>3.9470000000000001</v>
      </c>
      <c r="T5222" s="158">
        <f t="shared" ref="T5222:T5225" si="1605">AVERAGE(0.67, 0.634, 0.634, 0.661, 0.49, 0.728)</f>
        <v>0.63616666666666666</v>
      </c>
      <c r="U5222" s="125">
        <f t="shared" si="1583"/>
        <v>5.2918333333333329</v>
      </c>
      <c r="V5222" s="125">
        <f t="shared" si="1584"/>
        <v>3.3108333333333335</v>
      </c>
      <c r="W5222" s="459">
        <f t="shared" si="1585"/>
        <v>4.1654112217051363E-2</v>
      </c>
      <c r="X5222" s="459">
        <f t="shared" si="1586"/>
        <v>1.6701092008302523E-2</v>
      </c>
      <c r="Y5222" s="82">
        <f>Cal_051922a!$A$3</f>
        <v>20220519</v>
      </c>
      <c r="Z5222" s="90" t="s">
        <v>1519</v>
      </c>
      <c r="AA5222" s="82">
        <v>20220816</v>
      </c>
      <c r="AB5222" s="48"/>
      <c r="AC5222" s="43"/>
      <c r="AD5222" s="43"/>
      <c r="AE5222" s="691" t="s">
        <v>1250</v>
      </c>
      <c r="AF5222" s="567">
        <v>1</v>
      </c>
      <c r="AG5222" s="567" t="s">
        <v>1634</v>
      </c>
      <c r="AH5222" s="153" t="s">
        <v>1966</v>
      </c>
      <c r="AI5222" s="155"/>
    </row>
    <row r="5223" spans="1:35" s="82" customFormat="1" x14ac:dyDescent="0.2">
      <c r="A5223" s="153" t="s">
        <v>1514</v>
      </c>
      <c r="B5223" s="81">
        <v>20220731</v>
      </c>
      <c r="C5223" s="126" t="s">
        <v>72</v>
      </c>
      <c r="D5223" s="126">
        <v>7</v>
      </c>
      <c r="E5223" s="126">
        <v>15</v>
      </c>
      <c r="F5223" s="107"/>
      <c r="G5223" s="107"/>
      <c r="H5223" s="126" t="s">
        <v>11</v>
      </c>
      <c r="I5223" s="126">
        <v>293</v>
      </c>
      <c r="J5223" s="126">
        <v>5</v>
      </c>
      <c r="K5223" s="82">
        <v>5</v>
      </c>
      <c r="L5223" s="82">
        <v>1</v>
      </c>
      <c r="M5223" s="82">
        <v>0</v>
      </c>
      <c r="N5223" s="83">
        <v>1</v>
      </c>
      <c r="O5223" s="82" t="str">
        <f>Cal_051922a!$E$2</f>
        <v>Cal_051922a</v>
      </c>
      <c r="P5223" s="158">
        <f>Cal_051922a!$Q$3</f>
        <v>1.8382409380942635</v>
      </c>
      <c r="Q5223" s="158">
        <f>Cal_051922a!$R$3</f>
        <v>0.56187208580813652</v>
      </c>
      <c r="R5223" s="84">
        <v>2.698</v>
      </c>
      <c r="S5223" s="84">
        <v>1.8160000000000001</v>
      </c>
      <c r="T5223" s="158">
        <f t="shared" si="1605"/>
        <v>0.63616666666666666</v>
      </c>
      <c r="U5223" s="125">
        <f t="shared" si="1583"/>
        <v>2.0618333333333334</v>
      </c>
      <c r="V5223" s="125">
        <f t="shared" si="1584"/>
        <v>1.1798333333333333</v>
      </c>
      <c r="W5223" s="459">
        <f t="shared" si="1585"/>
        <v>1.8545647135506972E-2</v>
      </c>
      <c r="X5223" s="459">
        <f t="shared" si="1586"/>
        <v>2.2495449466113232E-3</v>
      </c>
      <c r="Y5223" s="82">
        <f>Cal_051922a!$A$3</f>
        <v>20220519</v>
      </c>
      <c r="Z5223" s="90" t="s">
        <v>1519</v>
      </c>
      <c r="AA5223" s="82">
        <v>20220816</v>
      </c>
      <c r="AB5223" s="48"/>
      <c r="AC5223" s="43"/>
      <c r="AD5223" s="43"/>
      <c r="AE5223" s="691" t="s">
        <v>1250</v>
      </c>
      <c r="AF5223" s="567">
        <v>1</v>
      </c>
      <c r="AG5223" s="567" t="s">
        <v>1634</v>
      </c>
      <c r="AH5223" s="153" t="s">
        <v>1967</v>
      </c>
      <c r="AI5223" s="155"/>
    </row>
    <row r="5224" spans="1:35" s="372" customFormat="1" x14ac:dyDescent="0.2">
      <c r="A5224" s="412" t="s">
        <v>1514</v>
      </c>
      <c r="B5224" s="462">
        <v>20220731</v>
      </c>
      <c r="C5224" s="373" t="s">
        <v>72</v>
      </c>
      <c r="D5224" s="373">
        <v>7</v>
      </c>
      <c r="E5224" s="373">
        <v>15</v>
      </c>
      <c r="F5224" s="107"/>
      <c r="G5224" s="107"/>
      <c r="H5224" s="373" t="s">
        <v>10</v>
      </c>
      <c r="I5224" s="373">
        <v>551</v>
      </c>
      <c r="J5224" s="373">
        <v>20</v>
      </c>
      <c r="K5224" s="372">
        <v>5</v>
      </c>
      <c r="L5224" s="372">
        <v>1</v>
      </c>
      <c r="M5224" s="372">
        <v>0</v>
      </c>
      <c r="N5224" s="375">
        <v>1</v>
      </c>
      <c r="O5224" s="372" t="str">
        <f>Cal_051922a!$E$2</f>
        <v>Cal_051922a</v>
      </c>
      <c r="P5224" s="377">
        <f>Cal_051922a!$Q$3</f>
        <v>1.8382409380942635</v>
      </c>
      <c r="Q5224" s="377">
        <f>Cal_051922a!$R$3</f>
        <v>0.56187208580813652</v>
      </c>
      <c r="R5224" s="376">
        <v>3.0019999999999998</v>
      </c>
      <c r="S5224" s="376">
        <v>2.036</v>
      </c>
      <c r="T5224" s="377">
        <f t="shared" si="1605"/>
        <v>0.63616666666666666</v>
      </c>
      <c r="U5224" s="378">
        <f t="shared" si="1583"/>
        <v>2.3658333333333332</v>
      </c>
      <c r="V5224" s="378">
        <f t="shared" si="1584"/>
        <v>1.3998333333333335</v>
      </c>
      <c r="W5224" s="464">
        <f t="shared" si="1585"/>
        <v>1.080106438909182E-2</v>
      </c>
      <c r="X5224" s="464">
        <f t="shared" si="1586"/>
        <v>2.318959525928299E-3</v>
      </c>
      <c r="Y5224" s="372">
        <f>Cal_051922a!$A$3</f>
        <v>20220519</v>
      </c>
      <c r="Z5224" s="694" t="s">
        <v>1519</v>
      </c>
      <c r="AA5224" s="372">
        <v>20220816</v>
      </c>
      <c r="AB5224" s="48"/>
      <c r="AC5224" s="43"/>
      <c r="AD5224" s="43"/>
      <c r="AE5224" s="692" t="s">
        <v>1250</v>
      </c>
      <c r="AF5224" s="628">
        <v>1</v>
      </c>
      <c r="AG5224" s="628" t="s">
        <v>1634</v>
      </c>
      <c r="AH5224" s="412" t="s">
        <v>1968</v>
      </c>
      <c r="AI5224" s="371"/>
    </row>
    <row r="5225" spans="1:35" s="372" customFormat="1" x14ac:dyDescent="0.2">
      <c r="A5225" s="412" t="s">
        <v>1514</v>
      </c>
      <c r="B5225" s="462">
        <v>20220731</v>
      </c>
      <c r="C5225" s="373" t="s">
        <v>72</v>
      </c>
      <c r="D5225" s="373">
        <v>7</v>
      </c>
      <c r="E5225" s="373">
        <v>15</v>
      </c>
      <c r="F5225" s="107"/>
      <c r="G5225" s="107"/>
      <c r="H5225" s="373" t="s">
        <v>11</v>
      </c>
      <c r="I5225" s="373">
        <v>551</v>
      </c>
      <c r="J5225" s="373">
        <v>20</v>
      </c>
      <c r="K5225" s="372">
        <v>5</v>
      </c>
      <c r="L5225" s="372">
        <v>1</v>
      </c>
      <c r="M5225" s="372">
        <v>0</v>
      </c>
      <c r="N5225" s="375">
        <v>1</v>
      </c>
      <c r="O5225" s="372" t="str">
        <f>Cal_051922a!$E$2</f>
        <v>Cal_051922a</v>
      </c>
      <c r="P5225" s="377">
        <f>Cal_051922a!$Q$3</f>
        <v>1.8382409380942635</v>
      </c>
      <c r="Q5225" s="377">
        <f>Cal_051922a!$R$3</f>
        <v>0.56187208580813652</v>
      </c>
      <c r="R5225" s="376">
        <v>1.897</v>
      </c>
      <c r="S5225" s="376">
        <v>1.3959999999999999</v>
      </c>
      <c r="T5225" s="377">
        <f t="shared" si="1605"/>
        <v>0.63616666666666666</v>
      </c>
      <c r="U5225" s="378">
        <f t="shared" si="1583"/>
        <v>1.2608333333333333</v>
      </c>
      <c r="V5225" s="378">
        <f t="shared" si="1584"/>
        <v>0.75983333333333325</v>
      </c>
      <c r="W5225" s="464">
        <f t="shared" si="1585"/>
        <v>5.6017942639078706E-3</v>
      </c>
      <c r="X5225" s="464">
        <f t="shared" si="1586"/>
        <v>1.5197903328985005E-3</v>
      </c>
      <c r="Y5225" s="372">
        <f>Cal_051922a!$A$3</f>
        <v>20220519</v>
      </c>
      <c r="Z5225" s="694" t="s">
        <v>1519</v>
      </c>
      <c r="AA5225" s="372">
        <v>20220816</v>
      </c>
      <c r="AB5225" s="48"/>
      <c r="AC5225" s="43"/>
      <c r="AD5225" s="43"/>
      <c r="AE5225" s="692" t="s">
        <v>1250</v>
      </c>
      <c r="AF5225" s="628">
        <v>1</v>
      </c>
      <c r="AG5225" s="628" t="s">
        <v>1634</v>
      </c>
      <c r="AH5225" s="412" t="s">
        <v>1969</v>
      </c>
      <c r="AI5225" s="371"/>
    </row>
    <row r="5226" spans="1:35" x14ac:dyDescent="0.2">
      <c r="A5226" s="152" t="s">
        <v>1514</v>
      </c>
      <c r="B5226" s="45">
        <v>20220731</v>
      </c>
      <c r="C5226" s="107" t="s">
        <v>72</v>
      </c>
      <c r="D5226" s="107">
        <v>7</v>
      </c>
      <c r="E5226" s="107">
        <v>19</v>
      </c>
      <c r="H5226" s="107" t="s">
        <v>10</v>
      </c>
      <c r="I5226" s="107">
        <v>290</v>
      </c>
      <c r="J5226" s="107">
        <v>0</v>
      </c>
      <c r="K5226" s="43">
        <v>5</v>
      </c>
      <c r="L5226" s="43">
        <v>1</v>
      </c>
      <c r="M5226" s="43">
        <v>0</v>
      </c>
      <c r="N5226" s="49">
        <v>1</v>
      </c>
      <c r="O5226" s="43" t="str">
        <f>Cal_051922a!$E$2</f>
        <v>Cal_051922a</v>
      </c>
      <c r="P5226" s="50">
        <f>Cal_051922a!$Q$3</f>
        <v>1.8382409380942635</v>
      </c>
      <c r="Q5226" s="50">
        <f>Cal_051922a!$R$3</f>
        <v>0.56187208580813652</v>
      </c>
      <c r="R5226" s="46">
        <v>16.809999999999999</v>
      </c>
      <c r="S5226" s="46">
        <v>10.65</v>
      </c>
      <c r="T5226" s="50">
        <f t="shared" ref="T5226" si="1606">AVERAGE(0.687,0.608,0.654,0.472,0.53,0.62)</f>
        <v>0.59516666666666662</v>
      </c>
      <c r="U5226" s="79">
        <f t="shared" si="1583"/>
        <v>16.214833333333331</v>
      </c>
      <c r="V5226" s="79">
        <f t="shared" si="1584"/>
        <v>10.054833333333335</v>
      </c>
      <c r="W5226" s="465">
        <f t="shared" si="1585"/>
        <v>0.1308650699895762</v>
      </c>
      <c r="X5226" s="465">
        <f t="shared" si="1586"/>
        <v>4.8190061962033799E-2</v>
      </c>
      <c r="Y5226" s="43">
        <f>Cal_051922a!$A$3</f>
        <v>20220519</v>
      </c>
      <c r="Z5226" s="86" t="s">
        <v>1578</v>
      </c>
      <c r="AA5226" s="43">
        <v>20221106</v>
      </c>
      <c r="AE5226" s="689" t="s">
        <v>1250</v>
      </c>
      <c r="AF5226" s="130">
        <v>1</v>
      </c>
      <c r="AG5226" s="130" t="s">
        <v>1634</v>
      </c>
      <c r="AH5226"/>
    </row>
    <row r="5227" spans="1:35" x14ac:dyDescent="0.2">
      <c r="A5227" s="152" t="s">
        <v>1514</v>
      </c>
      <c r="B5227" s="45">
        <v>20220731</v>
      </c>
      <c r="C5227" s="107" t="s">
        <v>72</v>
      </c>
      <c r="D5227" s="107">
        <v>7</v>
      </c>
      <c r="E5227" s="107">
        <v>19</v>
      </c>
      <c r="H5227" s="107" t="s">
        <v>11</v>
      </c>
      <c r="I5227" s="107">
        <v>290</v>
      </c>
      <c r="J5227" s="107">
        <v>0</v>
      </c>
      <c r="K5227" s="43">
        <v>5</v>
      </c>
      <c r="L5227" s="43">
        <v>1</v>
      </c>
      <c r="M5227" s="43">
        <v>0</v>
      </c>
      <c r="N5227" s="49">
        <v>1</v>
      </c>
      <c r="O5227" s="43" t="str">
        <f>Cal_051922a!$E$2</f>
        <v>Cal_051922a</v>
      </c>
      <c r="P5227" s="50">
        <f>Cal_051922a!$Q$3</f>
        <v>1.8382409380942635</v>
      </c>
      <c r="Q5227" s="50">
        <f>Cal_051922a!$R$3</f>
        <v>0.56187208580813652</v>
      </c>
      <c r="R5227" s="46">
        <v>16.87</v>
      </c>
      <c r="S5227" s="46">
        <v>10.96</v>
      </c>
      <c r="T5227" s="43">
        <f t="shared" ref="T5227" si="1607">AVERAGE(0.526,0.483,0.62,0.68,0.803,0.629)</f>
        <v>0.62350000000000005</v>
      </c>
      <c r="U5227" s="79">
        <f t="shared" si="1583"/>
        <v>16.246500000000001</v>
      </c>
      <c r="V5227" s="79">
        <f t="shared" si="1584"/>
        <v>10.336500000000001</v>
      </c>
      <c r="W5227" s="465">
        <f t="shared" si="1585"/>
        <v>0.1255539876036357</v>
      </c>
      <c r="X5227" s="465">
        <f t="shared" si="1586"/>
        <v>5.8517026809116073E-2</v>
      </c>
      <c r="Y5227" s="43">
        <f>Cal_051922a!$A$3</f>
        <v>20220519</v>
      </c>
      <c r="Z5227" s="48" t="s">
        <v>1574</v>
      </c>
      <c r="AA5227" s="43">
        <v>20221106</v>
      </c>
      <c r="AE5227" s="689" t="s">
        <v>1250</v>
      </c>
      <c r="AF5227" s="130">
        <v>1</v>
      </c>
      <c r="AG5227" s="130" t="s">
        <v>1634</v>
      </c>
      <c r="AH5227"/>
    </row>
    <row r="5228" spans="1:35" x14ac:dyDescent="0.2">
      <c r="A5228" s="152" t="s">
        <v>1514</v>
      </c>
      <c r="B5228" s="45">
        <v>20220731</v>
      </c>
      <c r="C5228" s="107" t="s">
        <v>72</v>
      </c>
      <c r="D5228" s="107">
        <v>7</v>
      </c>
      <c r="E5228" s="107">
        <v>19</v>
      </c>
      <c r="H5228" s="107" t="s">
        <v>10</v>
      </c>
      <c r="I5228" s="107">
        <v>290</v>
      </c>
      <c r="J5228" s="107">
        <v>10</v>
      </c>
      <c r="K5228" s="43">
        <v>5</v>
      </c>
      <c r="L5228" s="43">
        <v>1</v>
      </c>
      <c r="M5228" s="43">
        <v>0</v>
      </c>
      <c r="N5228" s="49">
        <v>1</v>
      </c>
      <c r="O5228" s="43" t="str">
        <f>Cal_051922a!$E$2</f>
        <v>Cal_051922a</v>
      </c>
      <c r="P5228" s="50">
        <f>Cal_051922a!$Q$3</f>
        <v>1.8382409380942635</v>
      </c>
      <c r="Q5228" s="50">
        <f>Cal_051922a!$R$3</f>
        <v>0.56187208580813652</v>
      </c>
      <c r="R5228" s="46">
        <v>11.8</v>
      </c>
      <c r="S5228" s="46">
        <v>7.7770000000000001</v>
      </c>
      <c r="T5228" s="50">
        <f t="shared" ref="T5228:T5229" si="1608">AVERAGE(0.653, 0.604, 0.527, 0.359, 0.519, 0.575)</f>
        <v>0.53949999999999998</v>
      </c>
      <c r="U5228" s="79">
        <f t="shared" si="1583"/>
        <v>11.2605</v>
      </c>
      <c r="V5228" s="79">
        <f t="shared" si="1584"/>
        <v>7.2374999999999998</v>
      </c>
      <c r="W5228" s="465">
        <f t="shared" si="1585"/>
        <v>8.5465937754556076E-2</v>
      </c>
      <c r="X5228" s="465">
        <f t="shared" si="1586"/>
        <v>4.3418497674485759E-2</v>
      </c>
      <c r="Y5228" s="82">
        <f>Cal_051922a!$A$3</f>
        <v>20220519</v>
      </c>
      <c r="Z5228" s="48" t="s">
        <v>2046</v>
      </c>
      <c r="AA5228" s="43">
        <v>20230221</v>
      </c>
      <c r="AE5228" s="689" t="s">
        <v>1250</v>
      </c>
      <c r="AF5228" s="130">
        <v>1</v>
      </c>
      <c r="AH5228"/>
    </row>
    <row r="5229" spans="1:35" x14ac:dyDescent="0.2">
      <c r="A5229" s="152" t="s">
        <v>1514</v>
      </c>
      <c r="B5229" s="45">
        <v>20220731</v>
      </c>
      <c r="C5229" s="107" t="s">
        <v>72</v>
      </c>
      <c r="D5229" s="107">
        <v>7</v>
      </c>
      <c r="E5229" s="107">
        <v>19</v>
      </c>
      <c r="H5229" s="107" t="s">
        <v>11</v>
      </c>
      <c r="I5229" s="107">
        <v>290</v>
      </c>
      <c r="J5229" s="107">
        <v>10</v>
      </c>
      <c r="K5229" s="43">
        <v>5</v>
      </c>
      <c r="L5229" s="43">
        <v>1</v>
      </c>
      <c r="M5229" s="43">
        <v>0</v>
      </c>
      <c r="N5229" s="49">
        <v>1</v>
      </c>
      <c r="O5229" s="43" t="str">
        <f>Cal_051922a!$E$2</f>
        <v>Cal_051922a</v>
      </c>
      <c r="P5229" s="50">
        <f>Cal_051922a!$Q$3</f>
        <v>1.8382409380942635</v>
      </c>
      <c r="Q5229" s="50">
        <f>Cal_051922a!$R$3</f>
        <v>0.56187208580813652</v>
      </c>
      <c r="R5229" s="46">
        <v>11.85</v>
      </c>
      <c r="S5229" s="46">
        <v>7.7080000000000002</v>
      </c>
      <c r="T5229" s="50">
        <f t="shared" si="1608"/>
        <v>0.53949999999999998</v>
      </c>
      <c r="U5229" s="79">
        <f t="shared" si="1583"/>
        <v>11.310499999999999</v>
      </c>
      <c r="V5229" s="79">
        <f t="shared" si="1584"/>
        <v>7.1684999999999999</v>
      </c>
      <c r="W5229" s="465">
        <f t="shared" si="1585"/>
        <v>8.7994012970263782E-2</v>
      </c>
      <c r="X5229" s="465">
        <f t="shared" si="1586"/>
        <v>3.9661679654687705E-2</v>
      </c>
      <c r="Y5229" s="82">
        <f>Cal_051922a!$A$3</f>
        <v>20220519</v>
      </c>
      <c r="Z5229" s="48" t="s">
        <v>2046</v>
      </c>
      <c r="AA5229" s="43">
        <v>20230221</v>
      </c>
      <c r="AE5229" s="689" t="s">
        <v>1250</v>
      </c>
      <c r="AF5229" s="130">
        <v>1</v>
      </c>
      <c r="AH5229"/>
    </row>
    <row r="5230" spans="1:35" s="82" customFormat="1" x14ac:dyDescent="0.2">
      <c r="A5230" s="153" t="s">
        <v>1514</v>
      </c>
      <c r="B5230" s="81">
        <v>20220731</v>
      </c>
      <c r="C5230" s="126" t="s">
        <v>72</v>
      </c>
      <c r="D5230" s="126">
        <v>7</v>
      </c>
      <c r="E5230" s="126">
        <v>19</v>
      </c>
      <c r="F5230" s="107"/>
      <c r="G5230" s="107"/>
      <c r="H5230" s="126" t="s">
        <v>10</v>
      </c>
      <c r="I5230" s="126">
        <v>293</v>
      </c>
      <c r="J5230" s="126">
        <v>5</v>
      </c>
      <c r="K5230" s="82">
        <v>5</v>
      </c>
      <c r="L5230" s="82">
        <v>1</v>
      </c>
      <c r="M5230" s="82">
        <v>0</v>
      </c>
      <c r="N5230" s="83">
        <v>1</v>
      </c>
      <c r="O5230" s="82" t="str">
        <f>Cal_051922a!$E$2</f>
        <v>Cal_051922a</v>
      </c>
      <c r="P5230" s="158">
        <f>Cal_051922a!$Q$3</f>
        <v>1.8382409380942635</v>
      </c>
      <c r="Q5230" s="158">
        <f>Cal_051922a!$R$3</f>
        <v>0.56187208580813652</v>
      </c>
      <c r="R5230" s="84">
        <v>5.03</v>
      </c>
      <c r="S5230" s="84">
        <v>3.0840000000000001</v>
      </c>
      <c r="T5230" s="158">
        <f t="shared" ref="T5230:T5233" si="1609">AVERAGE(0.67, 0.634, 0.634, 0.661, 0.49, 0.728)</f>
        <v>0.63616666666666666</v>
      </c>
      <c r="U5230" s="125">
        <f t="shared" ref="U5230:U5293" si="1610">(R5230-T5230)*(L5230+M5230)/L5230</f>
        <v>4.3938333333333333</v>
      </c>
      <c r="V5230" s="125">
        <f t="shared" ref="V5230:V5293" si="1611">(S5230-T5230)*(L5230+M5230)/L5230</f>
        <v>2.4478333333333335</v>
      </c>
      <c r="W5230" s="459">
        <f t="shared" ref="W5230:W5293" si="1612">(Q5230*P5230/(P5230-1)*(U5230-V5230)*(K5230)/I5230)/N5230</f>
        <v>4.0918173838658228E-2</v>
      </c>
      <c r="X5230" s="459">
        <f t="shared" ref="X5230:X5293" si="1613">(Q5230*P5230/(P5230-1)*(P5230*V5230-U5230)*(K5230)/I5230)/N5230</f>
        <v>2.2261948730343153E-3</v>
      </c>
      <c r="Y5230" s="82">
        <f>Cal_051922a!$A$3</f>
        <v>20220519</v>
      </c>
      <c r="Z5230" s="90" t="s">
        <v>1519</v>
      </c>
      <c r="AA5230" s="82">
        <v>20220816</v>
      </c>
      <c r="AB5230" s="48"/>
      <c r="AC5230" s="43"/>
      <c r="AD5230" s="43"/>
      <c r="AE5230" s="691" t="s">
        <v>1250</v>
      </c>
      <c r="AF5230" s="567">
        <v>1</v>
      </c>
      <c r="AG5230" s="567" t="s">
        <v>1634</v>
      </c>
      <c r="AH5230" s="153" t="s">
        <v>1970</v>
      </c>
      <c r="AI5230" s="155"/>
    </row>
    <row r="5231" spans="1:35" s="82" customFormat="1" x14ac:dyDescent="0.2">
      <c r="A5231" s="153" t="s">
        <v>1514</v>
      </c>
      <c r="B5231" s="81">
        <v>20220731</v>
      </c>
      <c r="C5231" s="126" t="s">
        <v>72</v>
      </c>
      <c r="D5231" s="126">
        <v>7</v>
      </c>
      <c r="E5231" s="126">
        <v>19</v>
      </c>
      <c r="F5231" s="107"/>
      <c r="G5231" s="107"/>
      <c r="H5231" s="126" t="s">
        <v>11</v>
      </c>
      <c r="I5231" s="126">
        <v>293</v>
      </c>
      <c r="J5231" s="126">
        <v>5</v>
      </c>
      <c r="K5231" s="82">
        <v>5</v>
      </c>
      <c r="L5231" s="82">
        <v>1</v>
      </c>
      <c r="M5231" s="82">
        <v>0</v>
      </c>
      <c r="N5231" s="83">
        <v>1</v>
      </c>
      <c r="O5231" s="82" t="str">
        <f>Cal_051922a!$E$2</f>
        <v>Cal_051922a</v>
      </c>
      <c r="P5231" s="158">
        <f>Cal_051922a!$Q$3</f>
        <v>1.8382409380942635</v>
      </c>
      <c r="Q5231" s="158">
        <f>Cal_051922a!$R$3</f>
        <v>0.56187208580813652</v>
      </c>
      <c r="R5231" s="84">
        <v>4.5389999999999997</v>
      </c>
      <c r="S5231" s="84">
        <v>3.1320000000000001</v>
      </c>
      <c r="T5231" s="158">
        <f t="shared" si="1609"/>
        <v>0.63616666666666666</v>
      </c>
      <c r="U5231" s="125">
        <f t="shared" si="1610"/>
        <v>3.9028333333333332</v>
      </c>
      <c r="V5231" s="125">
        <f t="shared" si="1611"/>
        <v>2.4958333333333336</v>
      </c>
      <c r="W5231" s="459">
        <f t="shared" si="1612"/>
        <v>2.9584722811403969E-2</v>
      </c>
      <c r="X5231" s="459">
        <f t="shared" si="1613"/>
        <v>1.4405671514026401E-2</v>
      </c>
      <c r="Y5231" s="82">
        <f>Cal_051922a!$A$3</f>
        <v>20220519</v>
      </c>
      <c r="Z5231" s="90" t="s">
        <v>1519</v>
      </c>
      <c r="AA5231" s="82">
        <v>20220816</v>
      </c>
      <c r="AB5231" s="48"/>
      <c r="AC5231" s="43"/>
      <c r="AD5231" s="43"/>
      <c r="AE5231" s="691" t="s">
        <v>1250</v>
      </c>
      <c r="AF5231" s="567">
        <v>1</v>
      </c>
      <c r="AG5231" s="567" t="s">
        <v>1634</v>
      </c>
      <c r="AH5231" s="153" t="s">
        <v>1971</v>
      </c>
      <c r="AI5231" s="155"/>
    </row>
    <row r="5232" spans="1:35" s="372" customFormat="1" x14ac:dyDescent="0.2">
      <c r="A5232" s="412" t="s">
        <v>1514</v>
      </c>
      <c r="B5232" s="462">
        <v>20220731</v>
      </c>
      <c r="C5232" s="373" t="s">
        <v>72</v>
      </c>
      <c r="D5232" s="373">
        <v>7</v>
      </c>
      <c r="E5232" s="373">
        <v>19</v>
      </c>
      <c r="F5232" s="107"/>
      <c r="G5232" s="107"/>
      <c r="H5232" s="373" t="s">
        <v>10</v>
      </c>
      <c r="I5232" s="373">
        <v>550</v>
      </c>
      <c r="J5232" s="373">
        <v>20</v>
      </c>
      <c r="K5232" s="372">
        <v>5</v>
      </c>
      <c r="L5232" s="372">
        <v>1</v>
      </c>
      <c r="M5232" s="372">
        <v>0</v>
      </c>
      <c r="N5232" s="375">
        <v>1</v>
      </c>
      <c r="O5232" s="372" t="str">
        <f>Cal_051922a!$E$2</f>
        <v>Cal_051922a</v>
      </c>
      <c r="P5232" s="377">
        <f>Cal_051922a!$Q$3</f>
        <v>1.8382409380942635</v>
      </c>
      <c r="Q5232" s="377">
        <f>Cal_051922a!$R$3</f>
        <v>0.56187208580813652</v>
      </c>
      <c r="R5232" s="376">
        <v>1.6</v>
      </c>
      <c r="S5232" s="376">
        <v>1.3240000000000001</v>
      </c>
      <c r="T5232" s="377">
        <f t="shared" si="1609"/>
        <v>0.63616666666666666</v>
      </c>
      <c r="U5232" s="378">
        <f t="shared" si="1610"/>
        <v>0.96383333333333343</v>
      </c>
      <c r="V5232" s="378">
        <f t="shared" si="1611"/>
        <v>0.68783333333333341</v>
      </c>
      <c r="W5232" s="464">
        <f t="shared" si="1612"/>
        <v>3.091629339423166E-3</v>
      </c>
      <c r="X5232" s="464">
        <f t="shared" si="1613"/>
        <v>3.3668522162178098E-3</v>
      </c>
      <c r="Y5232" s="372">
        <f>Cal_051922a!$A$3</f>
        <v>20220519</v>
      </c>
      <c r="Z5232" s="694" t="s">
        <v>1519</v>
      </c>
      <c r="AA5232" s="372">
        <v>20220816</v>
      </c>
      <c r="AB5232" s="48"/>
      <c r="AC5232" s="43"/>
      <c r="AD5232" s="43"/>
      <c r="AE5232" s="692" t="s">
        <v>1250</v>
      </c>
      <c r="AF5232" s="628">
        <v>1</v>
      </c>
      <c r="AG5232" s="628" t="s">
        <v>1634</v>
      </c>
      <c r="AH5232" s="412" t="s">
        <v>1972</v>
      </c>
      <c r="AI5232" s="371"/>
    </row>
    <row r="5233" spans="1:35" s="610" customFormat="1" ht="13.5" thickBot="1" x14ac:dyDescent="0.25">
      <c r="A5233" s="622" t="s">
        <v>1514</v>
      </c>
      <c r="B5233" s="611">
        <v>20220731</v>
      </c>
      <c r="C5233" s="612" t="s">
        <v>72</v>
      </c>
      <c r="D5233" s="612">
        <v>7</v>
      </c>
      <c r="E5233" s="612">
        <v>19</v>
      </c>
      <c r="F5233" s="140"/>
      <c r="G5233" s="140"/>
      <c r="H5233" s="612" t="s">
        <v>11</v>
      </c>
      <c r="I5233" s="612">
        <v>552</v>
      </c>
      <c r="J5233" s="612">
        <v>20</v>
      </c>
      <c r="K5233" s="610">
        <v>5</v>
      </c>
      <c r="L5233" s="610">
        <v>1</v>
      </c>
      <c r="M5233" s="610">
        <v>0</v>
      </c>
      <c r="N5233" s="614">
        <v>1</v>
      </c>
      <c r="O5233" s="372" t="str">
        <f>Cal_051922a!$E$2</f>
        <v>Cal_051922a</v>
      </c>
      <c r="P5233" s="377">
        <f>Cal_051922a!$Q$3</f>
        <v>1.8382409380942635</v>
      </c>
      <c r="Q5233" s="377">
        <f>Cal_051922a!$R$3</f>
        <v>0.56187208580813652</v>
      </c>
      <c r="R5233" s="626">
        <v>1.849</v>
      </c>
      <c r="S5233" s="626">
        <v>1.288</v>
      </c>
      <c r="T5233" s="377">
        <f t="shared" si="1609"/>
        <v>0.63616666666666666</v>
      </c>
      <c r="U5233" s="378">
        <f t="shared" si="1610"/>
        <v>1.2128333333333332</v>
      </c>
      <c r="V5233" s="378">
        <f t="shared" si="1611"/>
        <v>0.65183333333333338</v>
      </c>
      <c r="W5233" s="464">
        <f t="shared" si="1612"/>
        <v>6.2613042997730099E-3</v>
      </c>
      <c r="X5233" s="464">
        <f t="shared" si="1613"/>
        <v>-1.6302399726639901E-4</v>
      </c>
      <c r="Y5233" s="372">
        <f>Cal_051922a!$A$3</f>
        <v>20220519</v>
      </c>
      <c r="Z5233" s="694" t="s">
        <v>1519</v>
      </c>
      <c r="AA5233" s="372">
        <v>20220816</v>
      </c>
      <c r="AB5233" s="121"/>
      <c r="AC5233" s="115"/>
      <c r="AD5233" s="115"/>
      <c r="AE5233" s="692" t="s">
        <v>1250</v>
      </c>
      <c r="AF5233" s="633">
        <v>1</v>
      </c>
      <c r="AG5233" s="628" t="s">
        <v>1634</v>
      </c>
      <c r="AH5233" s="622" t="s">
        <v>1973</v>
      </c>
      <c r="AI5233" s="613"/>
    </row>
    <row r="5234" spans="1:35" x14ac:dyDescent="0.2">
      <c r="A5234" s="152" t="s">
        <v>1514</v>
      </c>
      <c r="B5234" s="45">
        <v>20220731</v>
      </c>
      <c r="C5234" s="107" t="s">
        <v>73</v>
      </c>
      <c r="D5234" s="107">
        <v>10</v>
      </c>
      <c r="E5234" s="107">
        <v>7</v>
      </c>
      <c r="H5234" s="107" t="s">
        <v>10</v>
      </c>
      <c r="I5234" s="107">
        <v>290</v>
      </c>
      <c r="J5234" s="107">
        <v>0</v>
      </c>
      <c r="K5234" s="43">
        <v>5</v>
      </c>
      <c r="L5234" s="43">
        <v>1</v>
      </c>
      <c r="M5234" s="43">
        <v>0</v>
      </c>
      <c r="N5234" s="49">
        <v>1</v>
      </c>
      <c r="O5234" s="43" t="str">
        <f>Cal_051922a!$E$2</f>
        <v>Cal_051922a</v>
      </c>
      <c r="P5234" s="50">
        <f>Cal_051922a!$Q$3</f>
        <v>1.8382409380942635</v>
      </c>
      <c r="Q5234" s="50">
        <f>Cal_051922a!$R$3</f>
        <v>0.56187208580813652</v>
      </c>
      <c r="R5234" s="46">
        <v>52.39</v>
      </c>
      <c r="S5234" s="46">
        <v>35.71</v>
      </c>
      <c r="T5234" s="43">
        <f t="shared" ref="T5234:T5235" si="1614">AVERAGE(0.526,0.483,0.62,0.68,0.803,0.629)</f>
        <v>0.62350000000000005</v>
      </c>
      <c r="U5234" s="79">
        <f t="shared" si="1610"/>
        <v>51.766500000000001</v>
      </c>
      <c r="V5234" s="79">
        <f t="shared" si="1611"/>
        <v>35.086500000000001</v>
      </c>
      <c r="W5234" s="465">
        <f t="shared" si="1612"/>
        <v>0.35435541678995658</v>
      </c>
      <c r="X5234" s="465">
        <f t="shared" si="1613"/>
        <v>0.27046029908998487</v>
      </c>
      <c r="Y5234" s="43">
        <f>Cal_051922a!$A$3</f>
        <v>20220519</v>
      </c>
      <c r="Z5234" s="48" t="s">
        <v>1575</v>
      </c>
      <c r="AA5234" s="43">
        <v>20221106</v>
      </c>
      <c r="AE5234" s="689" t="s">
        <v>1250</v>
      </c>
      <c r="AF5234" s="130">
        <v>1</v>
      </c>
      <c r="AG5234" s="130" t="s">
        <v>1634</v>
      </c>
      <c r="AH5234"/>
    </row>
    <row r="5235" spans="1:35" x14ac:dyDescent="0.2">
      <c r="A5235" s="152" t="s">
        <v>1514</v>
      </c>
      <c r="B5235" s="45">
        <v>20220731</v>
      </c>
      <c r="C5235" s="107" t="s">
        <v>73</v>
      </c>
      <c r="D5235" s="107">
        <v>10</v>
      </c>
      <c r="E5235" s="107">
        <v>7</v>
      </c>
      <c r="H5235" s="107" t="s">
        <v>11</v>
      </c>
      <c r="I5235" s="107">
        <v>290</v>
      </c>
      <c r="J5235" s="107">
        <v>0</v>
      </c>
      <c r="K5235" s="43">
        <v>5</v>
      </c>
      <c r="L5235" s="43">
        <v>1</v>
      </c>
      <c r="M5235" s="43">
        <v>0</v>
      </c>
      <c r="N5235" s="49">
        <v>1</v>
      </c>
      <c r="O5235" s="43" t="str">
        <f>Cal_051922a!$E$2</f>
        <v>Cal_051922a</v>
      </c>
      <c r="P5235" s="50">
        <f>Cal_051922a!$Q$3</f>
        <v>1.8382409380942635</v>
      </c>
      <c r="Q5235" s="50">
        <f>Cal_051922a!$R$3</f>
        <v>0.56187208580813652</v>
      </c>
      <c r="R5235" s="46">
        <v>50.88</v>
      </c>
      <c r="S5235" s="46">
        <v>34.71</v>
      </c>
      <c r="T5235" s="43">
        <f t="shared" si="1614"/>
        <v>0.62350000000000005</v>
      </c>
      <c r="U5235" s="79">
        <f t="shared" si="1610"/>
        <v>50.256500000000003</v>
      </c>
      <c r="V5235" s="79">
        <f t="shared" si="1611"/>
        <v>34.086500000000001</v>
      </c>
      <c r="W5235" s="465">
        <f t="shared" si="1612"/>
        <v>0.34352080872263779</v>
      </c>
      <c r="X5235" s="465">
        <f t="shared" si="1613"/>
        <v>0.26348704043135651</v>
      </c>
      <c r="Y5235" s="43">
        <f>Cal_051922a!$A$3</f>
        <v>20220519</v>
      </c>
      <c r="Z5235" s="48" t="s">
        <v>1575</v>
      </c>
      <c r="AA5235" s="43">
        <v>20221106</v>
      </c>
      <c r="AE5235" s="689" t="s">
        <v>1250</v>
      </c>
      <c r="AF5235" s="130">
        <v>1</v>
      </c>
      <c r="AG5235" s="130" t="s">
        <v>1634</v>
      </c>
      <c r="AH5235"/>
    </row>
    <row r="5236" spans="1:35" s="82" customFormat="1" x14ac:dyDescent="0.2">
      <c r="A5236" s="153" t="s">
        <v>1514</v>
      </c>
      <c r="B5236" s="81">
        <v>20220731</v>
      </c>
      <c r="C5236" s="126" t="s">
        <v>73</v>
      </c>
      <c r="D5236" s="126">
        <v>10</v>
      </c>
      <c r="E5236" s="126">
        <v>7</v>
      </c>
      <c r="F5236" s="107"/>
      <c r="G5236" s="107"/>
      <c r="H5236" s="126" t="s">
        <v>10</v>
      </c>
      <c r="I5236" s="126">
        <v>293</v>
      </c>
      <c r="J5236" s="126">
        <v>5</v>
      </c>
      <c r="K5236" s="82">
        <v>5</v>
      </c>
      <c r="L5236" s="82">
        <v>1</v>
      </c>
      <c r="M5236" s="82">
        <v>0</v>
      </c>
      <c r="N5236" s="83">
        <v>1</v>
      </c>
      <c r="O5236" s="82" t="str">
        <f>Cal_051922a!$E$2</f>
        <v>Cal_051922a</v>
      </c>
      <c r="P5236" s="158">
        <f>Cal_051922a!$Q$3</f>
        <v>1.8382409380942635</v>
      </c>
      <c r="Q5236" s="158">
        <f>Cal_051922a!$R$3</f>
        <v>0.56187208580813652</v>
      </c>
      <c r="R5236" s="84">
        <v>11.01</v>
      </c>
      <c r="S5236" s="84">
        <v>7.1829999999999998</v>
      </c>
      <c r="T5236" s="158">
        <f t="shared" ref="T5236:T5239" si="1615">AVERAGE(0.67, 0.634, 0.634, 0.661, 0.49, 0.728)</f>
        <v>0.63616666666666666</v>
      </c>
      <c r="U5236" s="125">
        <f t="shared" si="1610"/>
        <v>10.373833333333334</v>
      </c>
      <c r="V5236" s="125">
        <f t="shared" si="1611"/>
        <v>6.5468333333333328</v>
      </c>
      <c r="W5236" s="459">
        <f t="shared" si="1612"/>
        <v>8.0469604974586384E-2</v>
      </c>
      <c r="X5236" s="459">
        <f t="shared" si="1613"/>
        <v>3.492182604359257E-2</v>
      </c>
      <c r="Y5236" s="82">
        <f>Cal_051922a!$A$3</f>
        <v>20220519</v>
      </c>
      <c r="Z5236" s="90" t="s">
        <v>1519</v>
      </c>
      <c r="AA5236" s="82">
        <v>20220816</v>
      </c>
      <c r="AB5236" s="48"/>
      <c r="AC5236" s="43"/>
      <c r="AD5236" s="43"/>
      <c r="AE5236" s="691" t="s">
        <v>1250</v>
      </c>
      <c r="AF5236" s="567">
        <v>1</v>
      </c>
      <c r="AG5236" s="567" t="s">
        <v>1634</v>
      </c>
      <c r="AH5236" s="155" t="s">
        <v>222</v>
      </c>
      <c r="AI5236" s="155"/>
    </row>
    <row r="5237" spans="1:35" s="82" customFormat="1" x14ac:dyDescent="0.2">
      <c r="A5237" s="153" t="s">
        <v>1514</v>
      </c>
      <c r="B5237" s="81">
        <v>20220731</v>
      </c>
      <c r="C5237" s="126" t="s">
        <v>73</v>
      </c>
      <c r="D5237" s="126">
        <v>10</v>
      </c>
      <c r="E5237" s="126">
        <v>7</v>
      </c>
      <c r="F5237" s="107"/>
      <c r="G5237" s="107"/>
      <c r="H5237" s="126" t="s">
        <v>11</v>
      </c>
      <c r="I5237" s="126">
        <v>293</v>
      </c>
      <c r="J5237" s="126">
        <v>5</v>
      </c>
      <c r="K5237" s="82">
        <v>5</v>
      </c>
      <c r="L5237" s="82">
        <v>1</v>
      </c>
      <c r="M5237" s="82">
        <v>0</v>
      </c>
      <c r="N5237" s="83">
        <v>1</v>
      </c>
      <c r="O5237" s="82" t="str">
        <f>Cal_051922a!$E$2</f>
        <v>Cal_051922a</v>
      </c>
      <c r="P5237" s="158">
        <f>Cal_051922a!$Q$3</f>
        <v>1.8382409380942635</v>
      </c>
      <c r="Q5237" s="158">
        <f>Cal_051922a!$R$3</f>
        <v>0.56187208580813652</v>
      </c>
      <c r="R5237" s="84">
        <v>13.3</v>
      </c>
      <c r="S5237" s="84">
        <v>8.7159999999999993</v>
      </c>
      <c r="T5237" s="158">
        <f t="shared" si="1615"/>
        <v>0.63616666666666666</v>
      </c>
      <c r="U5237" s="125">
        <f t="shared" si="1610"/>
        <v>12.663833333333335</v>
      </c>
      <c r="V5237" s="125">
        <f t="shared" si="1611"/>
        <v>8.0798333333333332</v>
      </c>
      <c r="W5237" s="459">
        <f t="shared" si="1612"/>
        <v>9.6386900758689331E-2</v>
      </c>
      <c r="X5237" s="459">
        <f t="shared" si="1613"/>
        <v>4.6024473298241483E-2</v>
      </c>
      <c r="Y5237" s="82">
        <f>Cal_051922a!$A$3</f>
        <v>20220519</v>
      </c>
      <c r="Z5237" s="90" t="s">
        <v>1519</v>
      </c>
      <c r="AA5237" s="82">
        <v>20220816</v>
      </c>
      <c r="AB5237" s="48"/>
      <c r="AC5237" s="43"/>
      <c r="AD5237" s="43"/>
      <c r="AE5237" s="691" t="s">
        <v>1250</v>
      </c>
      <c r="AF5237" s="567">
        <v>1</v>
      </c>
      <c r="AG5237" s="567" t="s">
        <v>1634</v>
      </c>
      <c r="AH5237" s="155" t="s">
        <v>223</v>
      </c>
      <c r="AI5237" s="155"/>
    </row>
    <row r="5238" spans="1:35" s="372" customFormat="1" x14ac:dyDescent="0.2">
      <c r="A5238" s="412" t="s">
        <v>1514</v>
      </c>
      <c r="B5238" s="462">
        <v>20220731</v>
      </c>
      <c r="C5238" s="373" t="s">
        <v>73</v>
      </c>
      <c r="D5238" s="373">
        <v>10</v>
      </c>
      <c r="E5238" s="373">
        <v>7</v>
      </c>
      <c r="F5238" s="107"/>
      <c r="G5238" s="107"/>
      <c r="H5238" s="373" t="s">
        <v>10</v>
      </c>
      <c r="I5238" s="373">
        <v>551</v>
      </c>
      <c r="J5238" s="373">
        <v>20</v>
      </c>
      <c r="K5238" s="372">
        <v>5</v>
      </c>
      <c r="L5238" s="372">
        <v>1</v>
      </c>
      <c r="M5238" s="372">
        <v>0</v>
      </c>
      <c r="N5238" s="375">
        <v>1</v>
      </c>
      <c r="O5238" s="372" t="str">
        <f>Cal_051922a!$E$2</f>
        <v>Cal_051922a</v>
      </c>
      <c r="P5238" s="377">
        <f>Cal_051922a!$Q$3</f>
        <v>1.8382409380942635</v>
      </c>
      <c r="Q5238" s="377">
        <f>Cal_051922a!$R$3</f>
        <v>0.56187208580813652</v>
      </c>
      <c r="R5238" s="376">
        <v>4.38</v>
      </c>
      <c r="S5238" s="376">
        <v>3.2410000000000001</v>
      </c>
      <c r="T5238" s="377">
        <f t="shared" si="1615"/>
        <v>0.63616666666666666</v>
      </c>
      <c r="U5238" s="378">
        <f t="shared" si="1610"/>
        <v>3.7438333333333333</v>
      </c>
      <c r="V5238" s="378">
        <f t="shared" si="1611"/>
        <v>2.6048333333333336</v>
      </c>
      <c r="W5238" s="464">
        <f t="shared" si="1612"/>
        <v>1.2735416500181763E-2</v>
      </c>
      <c r="X5238" s="464">
        <f t="shared" si="1613"/>
        <v>1.1678543943662677E-2</v>
      </c>
      <c r="Y5238" s="372">
        <f>Cal_051922a!$A$3</f>
        <v>20220519</v>
      </c>
      <c r="Z5238" s="694" t="s">
        <v>1519</v>
      </c>
      <c r="AA5238" s="372">
        <v>20220816</v>
      </c>
      <c r="AB5238" s="48"/>
      <c r="AC5238" s="43"/>
      <c r="AD5238" s="43"/>
      <c r="AE5238" s="692" t="s">
        <v>1250</v>
      </c>
      <c r="AF5238" s="628">
        <v>1</v>
      </c>
      <c r="AG5238" s="628" t="s">
        <v>1634</v>
      </c>
      <c r="AH5238" s="412" t="s">
        <v>1974</v>
      </c>
      <c r="AI5238" s="371"/>
    </row>
    <row r="5239" spans="1:35" s="372" customFormat="1" x14ac:dyDescent="0.2">
      <c r="A5239" s="412" t="s">
        <v>1514</v>
      </c>
      <c r="B5239" s="462">
        <v>20220731</v>
      </c>
      <c r="C5239" s="373" t="s">
        <v>73</v>
      </c>
      <c r="D5239" s="373">
        <v>10</v>
      </c>
      <c r="E5239" s="373">
        <v>7</v>
      </c>
      <c r="F5239" s="107"/>
      <c r="G5239" s="107"/>
      <c r="H5239" s="373" t="s">
        <v>11</v>
      </c>
      <c r="I5239" s="373">
        <v>551</v>
      </c>
      <c r="J5239" s="373">
        <v>20</v>
      </c>
      <c r="K5239" s="372">
        <v>5</v>
      </c>
      <c r="L5239" s="372">
        <v>1</v>
      </c>
      <c r="M5239" s="372">
        <v>0</v>
      </c>
      <c r="N5239" s="375">
        <v>1</v>
      </c>
      <c r="O5239" s="372" t="str">
        <f>Cal_051922a!$E$2</f>
        <v>Cal_051922a</v>
      </c>
      <c r="P5239" s="377">
        <f>Cal_051922a!$Q$3</f>
        <v>1.8382409380942635</v>
      </c>
      <c r="Q5239" s="377">
        <f>Cal_051922a!$R$3</f>
        <v>0.56187208580813652</v>
      </c>
      <c r="R5239" s="376">
        <v>7.8769999999999998</v>
      </c>
      <c r="S5239" s="376">
        <v>5.3529999999999998</v>
      </c>
      <c r="T5239" s="377">
        <f t="shared" si="1615"/>
        <v>0.63616666666666666</v>
      </c>
      <c r="U5239" s="378">
        <f t="shared" si="1610"/>
        <v>7.2408333333333328</v>
      </c>
      <c r="V5239" s="378">
        <f t="shared" si="1611"/>
        <v>4.7168333333333328</v>
      </c>
      <c r="W5239" s="464">
        <f t="shared" si="1612"/>
        <v>2.8221414614976979E-2</v>
      </c>
      <c r="X5239" s="464">
        <f t="shared" si="1613"/>
        <v>1.5987395578972816E-2</v>
      </c>
      <c r="Y5239" s="372">
        <f>Cal_051922a!$A$3</f>
        <v>20220519</v>
      </c>
      <c r="Z5239" s="694" t="s">
        <v>1519</v>
      </c>
      <c r="AA5239" s="372">
        <v>20220816</v>
      </c>
      <c r="AB5239" s="48"/>
      <c r="AC5239" s="43"/>
      <c r="AD5239" s="43"/>
      <c r="AE5239" s="692" t="s">
        <v>1250</v>
      </c>
      <c r="AF5239" s="628">
        <v>1</v>
      </c>
      <c r="AG5239" s="628" t="s">
        <v>1634</v>
      </c>
      <c r="AH5239" s="412" t="s">
        <v>1975</v>
      </c>
      <c r="AI5239" s="371"/>
    </row>
    <row r="5240" spans="1:35" x14ac:dyDescent="0.2">
      <c r="A5240" s="152" t="s">
        <v>1514</v>
      </c>
      <c r="B5240" s="45">
        <v>20220731</v>
      </c>
      <c r="C5240" s="107" t="s">
        <v>73</v>
      </c>
      <c r="D5240" s="107">
        <v>10</v>
      </c>
      <c r="E5240" s="107">
        <v>9</v>
      </c>
      <c r="H5240" s="107" t="s">
        <v>10</v>
      </c>
      <c r="I5240" s="107">
        <v>290</v>
      </c>
      <c r="J5240" s="107">
        <v>0</v>
      </c>
      <c r="K5240" s="43">
        <v>5</v>
      </c>
      <c r="L5240" s="43">
        <v>1</v>
      </c>
      <c r="M5240" s="43">
        <v>0</v>
      </c>
      <c r="N5240" s="49">
        <v>1</v>
      </c>
      <c r="O5240" s="43" t="str">
        <f>Cal_051922a!$E$2</f>
        <v>Cal_051922a</v>
      </c>
      <c r="P5240" s="50">
        <f>Cal_051922a!$Q$3</f>
        <v>1.8382409380942635</v>
      </c>
      <c r="Q5240" s="50">
        <f>Cal_051922a!$R$3</f>
        <v>0.56187208580813652</v>
      </c>
      <c r="R5240" s="46">
        <v>170.6</v>
      </c>
      <c r="S5240" s="46">
        <v>110.5</v>
      </c>
      <c r="T5240" s="43">
        <f t="shared" ref="T5240:T5241" si="1616">AVERAGE(0.526,0.483,0.62,0.68,0.803,0.629)</f>
        <v>0.62350000000000005</v>
      </c>
      <c r="U5240" s="79">
        <f t="shared" si="1610"/>
        <v>169.97649999999999</v>
      </c>
      <c r="V5240" s="79">
        <f t="shared" si="1611"/>
        <v>109.87649999999999</v>
      </c>
      <c r="W5240" s="465">
        <f t="shared" si="1612"/>
        <v>1.2767842055801191</v>
      </c>
      <c r="X5240" s="465">
        <f t="shared" si="1613"/>
        <v>0.67988186273340256</v>
      </c>
      <c r="Y5240" s="43">
        <f>Cal_051922a!$A$3</f>
        <v>20220519</v>
      </c>
      <c r="Z5240" s="48" t="s">
        <v>1575</v>
      </c>
      <c r="AA5240" s="43">
        <v>20221106</v>
      </c>
      <c r="AE5240" s="689" t="s">
        <v>1250</v>
      </c>
      <c r="AF5240" s="130">
        <v>1</v>
      </c>
      <c r="AG5240" s="130" t="s">
        <v>1634</v>
      </c>
      <c r="AH5240"/>
    </row>
    <row r="5241" spans="1:35" x14ac:dyDescent="0.2">
      <c r="A5241" s="152" t="s">
        <v>1514</v>
      </c>
      <c r="B5241" s="45">
        <v>20220731</v>
      </c>
      <c r="C5241" s="107" t="s">
        <v>73</v>
      </c>
      <c r="D5241" s="107">
        <v>10</v>
      </c>
      <c r="E5241" s="107">
        <v>9</v>
      </c>
      <c r="H5241" s="107" t="s">
        <v>11</v>
      </c>
      <c r="I5241" s="107">
        <v>290</v>
      </c>
      <c r="J5241" s="107">
        <v>0</v>
      </c>
      <c r="K5241" s="43">
        <v>5</v>
      </c>
      <c r="L5241" s="43">
        <v>1</v>
      </c>
      <c r="M5241" s="43">
        <v>0</v>
      </c>
      <c r="N5241" s="49">
        <v>1</v>
      </c>
      <c r="O5241" s="43" t="str">
        <f>Cal_051922a!$E$2</f>
        <v>Cal_051922a</v>
      </c>
      <c r="P5241" s="50">
        <f>Cal_051922a!$Q$3</f>
        <v>1.8382409380942635</v>
      </c>
      <c r="Q5241" s="50">
        <f>Cal_051922a!$R$3</f>
        <v>0.56187208580813652</v>
      </c>
      <c r="R5241" s="46">
        <v>167.6</v>
      </c>
      <c r="S5241" s="46">
        <v>112.9</v>
      </c>
      <c r="T5241" s="43">
        <f t="shared" si="1616"/>
        <v>0.62350000000000005</v>
      </c>
      <c r="U5241" s="79">
        <f t="shared" si="1610"/>
        <v>166.97649999999999</v>
      </c>
      <c r="V5241" s="79">
        <f t="shared" si="1611"/>
        <v>112.2765</v>
      </c>
      <c r="W5241" s="465">
        <f t="shared" si="1612"/>
        <v>1.1620648260438022</v>
      </c>
      <c r="X5241" s="465">
        <f t="shared" si="1613"/>
        <v>0.83734012241199285</v>
      </c>
      <c r="Y5241" s="43">
        <f>Cal_051922a!$A$3</f>
        <v>20220519</v>
      </c>
      <c r="Z5241" s="48" t="s">
        <v>1575</v>
      </c>
      <c r="AA5241" s="43">
        <v>20221106</v>
      </c>
      <c r="AE5241" s="689" t="s">
        <v>1250</v>
      </c>
      <c r="AF5241" s="130">
        <v>1</v>
      </c>
      <c r="AG5241" s="130" t="s">
        <v>1634</v>
      </c>
      <c r="AH5241"/>
    </row>
    <row r="5242" spans="1:35" x14ac:dyDescent="0.2">
      <c r="A5242" s="152" t="s">
        <v>1514</v>
      </c>
      <c r="B5242" s="45">
        <v>20220731</v>
      </c>
      <c r="C5242" s="107" t="s">
        <v>73</v>
      </c>
      <c r="D5242" s="107">
        <v>10</v>
      </c>
      <c r="E5242" s="107">
        <v>9</v>
      </c>
      <c r="H5242" s="107" t="s">
        <v>10</v>
      </c>
      <c r="I5242" s="107">
        <v>290</v>
      </c>
      <c r="J5242" s="107">
        <v>10</v>
      </c>
      <c r="K5242" s="43">
        <v>5</v>
      </c>
      <c r="L5242" s="43">
        <v>1</v>
      </c>
      <c r="M5242" s="43">
        <v>0</v>
      </c>
      <c r="N5242" s="49">
        <v>1</v>
      </c>
      <c r="O5242" s="43" t="str">
        <f>Cal_051922a!$E$2</f>
        <v>Cal_051922a</v>
      </c>
      <c r="P5242" s="50">
        <f>Cal_051922a!$Q$3</f>
        <v>1.8382409380942635</v>
      </c>
      <c r="Q5242" s="50">
        <f>Cal_051922a!$R$3</f>
        <v>0.56187208580813652</v>
      </c>
      <c r="R5242" s="46">
        <v>127.5</v>
      </c>
      <c r="S5242" s="46">
        <v>85.37</v>
      </c>
      <c r="T5242" s="50">
        <f t="shared" ref="T5242:T5243" si="1617">AVERAGE(0.653, 0.604, 0.527, 0.359, 0.519, 0.575)</f>
        <v>0.53949999999999998</v>
      </c>
      <c r="U5242" s="79">
        <f t="shared" si="1610"/>
        <v>126.9605</v>
      </c>
      <c r="V5242" s="79">
        <f t="shared" si="1611"/>
        <v>84.830500000000001</v>
      </c>
      <c r="W5242" s="465">
        <f t="shared" si="1612"/>
        <v>0.89502360367870915</v>
      </c>
      <c r="X5242" s="465">
        <f t="shared" si="1613"/>
        <v>0.61562663461674261</v>
      </c>
      <c r="Y5242" s="82">
        <f>Cal_051922a!$A$3</f>
        <v>20220519</v>
      </c>
      <c r="Z5242" s="48" t="s">
        <v>2046</v>
      </c>
      <c r="AA5242" s="43">
        <v>20230221</v>
      </c>
      <c r="AE5242" s="689" t="s">
        <v>1250</v>
      </c>
      <c r="AF5242" s="130">
        <v>1</v>
      </c>
      <c r="AH5242"/>
    </row>
    <row r="5243" spans="1:35" x14ac:dyDescent="0.2">
      <c r="A5243" s="152" t="s">
        <v>1514</v>
      </c>
      <c r="B5243" s="45">
        <v>20220731</v>
      </c>
      <c r="C5243" s="107" t="s">
        <v>73</v>
      </c>
      <c r="D5243" s="107">
        <v>10</v>
      </c>
      <c r="E5243" s="107">
        <v>9</v>
      </c>
      <c r="H5243" s="107" t="s">
        <v>11</v>
      </c>
      <c r="I5243" s="107">
        <v>290</v>
      </c>
      <c r="J5243" s="107">
        <v>10</v>
      </c>
      <c r="K5243" s="43">
        <v>5</v>
      </c>
      <c r="L5243" s="43">
        <v>1</v>
      </c>
      <c r="M5243" s="43">
        <v>0</v>
      </c>
      <c r="N5243" s="49">
        <v>1</v>
      </c>
      <c r="O5243" s="43" t="str">
        <f>Cal_051922a!$E$2</f>
        <v>Cal_051922a</v>
      </c>
      <c r="P5243" s="50">
        <f>Cal_051922a!$Q$3</f>
        <v>1.8382409380942635</v>
      </c>
      <c r="Q5243" s="50">
        <f>Cal_051922a!$R$3</f>
        <v>0.56187208580813652</v>
      </c>
      <c r="R5243" s="46">
        <v>127.6</v>
      </c>
      <c r="S5243" s="46">
        <v>85.46</v>
      </c>
      <c r="T5243" s="50">
        <f t="shared" si="1617"/>
        <v>0.53949999999999998</v>
      </c>
      <c r="U5243" s="79">
        <f t="shared" si="1610"/>
        <v>127.06049999999999</v>
      </c>
      <c r="V5243" s="79">
        <f t="shared" si="1611"/>
        <v>84.92049999999999</v>
      </c>
      <c r="W5243" s="465">
        <f t="shared" si="1612"/>
        <v>0.89523604697414672</v>
      </c>
      <c r="X5243" s="465">
        <f t="shared" si="1613"/>
        <v>0.61701689932663983</v>
      </c>
      <c r="Y5243" s="82">
        <f>Cal_051922a!$A$3</f>
        <v>20220519</v>
      </c>
      <c r="Z5243" s="48" t="s">
        <v>2046</v>
      </c>
      <c r="AA5243" s="43">
        <v>20230221</v>
      </c>
      <c r="AE5243" s="689" t="s">
        <v>1250</v>
      </c>
      <c r="AF5243" s="130">
        <v>1</v>
      </c>
      <c r="AH5243"/>
    </row>
    <row r="5244" spans="1:35" s="82" customFormat="1" x14ac:dyDescent="0.2">
      <c r="A5244" s="153" t="s">
        <v>1514</v>
      </c>
      <c r="B5244" s="81">
        <v>20220731</v>
      </c>
      <c r="C5244" s="126" t="s">
        <v>73</v>
      </c>
      <c r="D5244" s="126">
        <v>10</v>
      </c>
      <c r="E5244" s="126">
        <v>9</v>
      </c>
      <c r="F5244" s="107"/>
      <c r="G5244" s="107"/>
      <c r="H5244" s="126" t="s">
        <v>10</v>
      </c>
      <c r="I5244" s="126">
        <v>294</v>
      </c>
      <c r="J5244" s="126">
        <v>5</v>
      </c>
      <c r="K5244" s="82">
        <v>5</v>
      </c>
      <c r="L5244" s="82">
        <v>1</v>
      </c>
      <c r="M5244" s="82">
        <v>0</v>
      </c>
      <c r="N5244" s="83">
        <v>1</v>
      </c>
      <c r="O5244" s="82" t="str">
        <f>Cal_051922a!$E$2</f>
        <v>Cal_051922a</v>
      </c>
      <c r="P5244" s="158">
        <f>Cal_051922a!$Q$3</f>
        <v>1.8382409380942635</v>
      </c>
      <c r="Q5244" s="158">
        <f>Cal_051922a!$R$3</f>
        <v>0.56187208580813652</v>
      </c>
      <c r="R5244" s="84">
        <v>47.34</v>
      </c>
      <c r="S5244" s="84">
        <v>28.88</v>
      </c>
      <c r="T5244" s="158">
        <f t="shared" ref="T5244:T5247" si="1618">AVERAGE(0.67, 0.634, 0.634, 0.661, 0.49, 0.728)</f>
        <v>0.63616666666666666</v>
      </c>
      <c r="U5244" s="125">
        <f t="shared" si="1610"/>
        <v>46.703833333333336</v>
      </c>
      <c r="V5244" s="125">
        <f t="shared" si="1611"/>
        <v>28.243833333333331</v>
      </c>
      <c r="W5244" s="459">
        <f t="shared" si="1612"/>
        <v>0.38683467271965161</v>
      </c>
      <c r="X5244" s="459">
        <f t="shared" si="1613"/>
        <v>0.10928472099007529</v>
      </c>
      <c r="Y5244" s="82">
        <f>Cal_051922a!$A$3</f>
        <v>20220519</v>
      </c>
      <c r="Z5244" s="90" t="s">
        <v>1519</v>
      </c>
      <c r="AA5244" s="82">
        <v>20220816</v>
      </c>
      <c r="AB5244" s="48"/>
      <c r="AC5244" s="43"/>
      <c r="AD5244" s="43"/>
      <c r="AE5244" s="691" t="s">
        <v>1250</v>
      </c>
      <c r="AF5244" s="567">
        <v>1</v>
      </c>
      <c r="AG5244" s="567" t="s">
        <v>1634</v>
      </c>
      <c r="AH5244" s="155" t="s">
        <v>220</v>
      </c>
      <c r="AI5244" s="155"/>
    </row>
    <row r="5245" spans="1:35" s="82" customFormat="1" x14ac:dyDescent="0.2">
      <c r="A5245" s="153" t="s">
        <v>1514</v>
      </c>
      <c r="B5245" s="81">
        <v>20220731</v>
      </c>
      <c r="C5245" s="126" t="s">
        <v>73</v>
      </c>
      <c r="D5245" s="126">
        <v>10</v>
      </c>
      <c r="E5245" s="126">
        <v>9</v>
      </c>
      <c r="F5245" s="107"/>
      <c r="G5245" s="107"/>
      <c r="H5245" s="126" t="s">
        <v>11</v>
      </c>
      <c r="I5245" s="126">
        <v>293</v>
      </c>
      <c r="J5245" s="126">
        <v>5</v>
      </c>
      <c r="K5245" s="82">
        <v>5</v>
      </c>
      <c r="L5245" s="82">
        <v>1</v>
      </c>
      <c r="M5245" s="82">
        <v>0</v>
      </c>
      <c r="N5245" s="83">
        <v>1</v>
      </c>
      <c r="O5245" s="82" t="str">
        <f>Cal_051922a!$E$2</f>
        <v>Cal_051922a</v>
      </c>
      <c r="P5245" s="158">
        <f>Cal_051922a!$Q$3</f>
        <v>1.8382409380942635</v>
      </c>
      <c r="Q5245" s="158">
        <f>Cal_051922a!$R$3</f>
        <v>0.56187208580813652</v>
      </c>
      <c r="R5245" s="84">
        <v>51.12</v>
      </c>
      <c r="S5245" s="84">
        <v>31.62</v>
      </c>
      <c r="T5245" s="158">
        <f t="shared" si="1618"/>
        <v>0.63616666666666666</v>
      </c>
      <c r="U5245" s="125">
        <f t="shared" si="1610"/>
        <v>50.48383333333333</v>
      </c>
      <c r="V5245" s="125">
        <f t="shared" si="1611"/>
        <v>30.983833333333333</v>
      </c>
      <c r="W5245" s="459">
        <f t="shared" si="1612"/>
        <v>0.41002281081903158</v>
      </c>
      <c r="X5245" s="459">
        <f t="shared" si="1613"/>
        <v>0.13608378525979858</v>
      </c>
      <c r="Y5245" s="82">
        <f>Cal_051922a!$A$3</f>
        <v>20220519</v>
      </c>
      <c r="Z5245" s="90" t="s">
        <v>1519</v>
      </c>
      <c r="AA5245" s="82">
        <v>20220816</v>
      </c>
      <c r="AB5245" s="48"/>
      <c r="AC5245" s="43"/>
      <c r="AD5245" s="43"/>
      <c r="AE5245" s="691" t="s">
        <v>1250</v>
      </c>
      <c r="AF5245" s="567">
        <v>1</v>
      </c>
      <c r="AG5245" s="567" t="s">
        <v>1634</v>
      </c>
      <c r="AH5245" s="155" t="s">
        <v>221</v>
      </c>
      <c r="AI5245" s="155"/>
    </row>
    <row r="5246" spans="1:35" s="372" customFormat="1" x14ac:dyDescent="0.2">
      <c r="A5246" s="412" t="s">
        <v>1514</v>
      </c>
      <c r="B5246" s="462">
        <v>20220731</v>
      </c>
      <c r="C5246" s="373" t="s">
        <v>73</v>
      </c>
      <c r="D5246" s="373">
        <v>10</v>
      </c>
      <c r="E5246" s="373">
        <v>9</v>
      </c>
      <c r="F5246" s="107"/>
      <c r="G5246" s="107"/>
      <c r="H5246" s="373" t="s">
        <v>10</v>
      </c>
      <c r="I5246" s="373">
        <v>550</v>
      </c>
      <c r="J5246" s="373">
        <v>20</v>
      </c>
      <c r="K5246" s="372">
        <v>5</v>
      </c>
      <c r="L5246" s="372">
        <v>1</v>
      </c>
      <c r="M5246" s="372">
        <v>0</v>
      </c>
      <c r="N5246" s="375">
        <v>1</v>
      </c>
      <c r="O5246" s="372" t="str">
        <f>Cal_051922a!$E$2</f>
        <v>Cal_051922a</v>
      </c>
      <c r="P5246" s="377">
        <f>Cal_051922a!$Q$3</f>
        <v>1.8382409380942635</v>
      </c>
      <c r="Q5246" s="377">
        <f>Cal_051922a!$R$3</f>
        <v>0.56187208580813652</v>
      </c>
      <c r="R5246" s="376">
        <v>17.29</v>
      </c>
      <c r="S5246" s="376">
        <v>10.57</v>
      </c>
      <c r="T5246" s="377">
        <f t="shared" si="1618"/>
        <v>0.63616666666666666</v>
      </c>
      <c r="U5246" s="378">
        <f t="shared" si="1610"/>
        <v>16.653833333333331</v>
      </c>
      <c r="V5246" s="378">
        <f t="shared" si="1611"/>
        <v>9.9338333333333342</v>
      </c>
      <c r="W5246" s="464">
        <f t="shared" si="1612"/>
        <v>7.5274453481607495E-2</v>
      </c>
      <c r="X5246" s="464">
        <f t="shared" si="1613"/>
        <v>1.8000292377580537E-2</v>
      </c>
      <c r="Y5246" s="372">
        <f>Cal_051922a!$A$3</f>
        <v>20220519</v>
      </c>
      <c r="Z5246" s="694" t="s">
        <v>1519</v>
      </c>
      <c r="AA5246" s="372">
        <v>20220816</v>
      </c>
      <c r="AB5246" s="48"/>
      <c r="AC5246" s="43"/>
      <c r="AD5246" s="43"/>
      <c r="AE5246" s="692" t="s">
        <v>1250</v>
      </c>
      <c r="AF5246" s="628">
        <v>1</v>
      </c>
      <c r="AG5246" s="628" t="s">
        <v>1634</v>
      </c>
      <c r="AH5246" s="371" t="s">
        <v>193</v>
      </c>
      <c r="AI5246" s="371"/>
    </row>
    <row r="5247" spans="1:35" s="372" customFormat="1" x14ac:dyDescent="0.2">
      <c r="A5247" s="412" t="s">
        <v>1514</v>
      </c>
      <c r="B5247" s="462">
        <v>20220731</v>
      </c>
      <c r="C5247" s="373" t="s">
        <v>73</v>
      </c>
      <c r="D5247" s="373">
        <v>10</v>
      </c>
      <c r="E5247" s="373">
        <v>9</v>
      </c>
      <c r="F5247" s="107"/>
      <c r="G5247" s="107"/>
      <c r="H5247" s="373" t="s">
        <v>11</v>
      </c>
      <c r="I5247" s="373">
        <v>550</v>
      </c>
      <c r="J5247" s="373">
        <v>20</v>
      </c>
      <c r="K5247" s="372">
        <v>5</v>
      </c>
      <c r="L5247" s="372">
        <v>1</v>
      </c>
      <c r="M5247" s="372">
        <v>0</v>
      </c>
      <c r="N5247" s="375">
        <v>1</v>
      </c>
      <c r="O5247" s="372" t="str">
        <f>Cal_051922a!$E$2</f>
        <v>Cal_051922a</v>
      </c>
      <c r="P5247" s="377">
        <f>Cal_051922a!$Q$3</f>
        <v>1.8382409380942635</v>
      </c>
      <c r="Q5247" s="377">
        <f>Cal_051922a!$R$3</f>
        <v>0.56187208580813652</v>
      </c>
      <c r="R5247" s="376">
        <v>18.5</v>
      </c>
      <c r="S5247" s="376">
        <v>11.74</v>
      </c>
      <c r="T5247" s="377">
        <f t="shared" si="1618"/>
        <v>0.63616666666666666</v>
      </c>
      <c r="U5247" s="378">
        <f t="shared" si="1610"/>
        <v>17.863833333333332</v>
      </c>
      <c r="V5247" s="378">
        <f t="shared" si="1611"/>
        <v>11.103833333333334</v>
      </c>
      <c r="W5247" s="464">
        <f t="shared" si="1612"/>
        <v>7.5722515704712307E-2</v>
      </c>
      <c r="X5247" s="464">
        <f t="shared" si="1613"/>
        <v>2.8538065027409975E-2</v>
      </c>
      <c r="Y5247" s="372">
        <f>Cal_051922a!$A$3</f>
        <v>20220519</v>
      </c>
      <c r="Z5247" s="694" t="s">
        <v>1519</v>
      </c>
      <c r="AA5247" s="372">
        <v>20220816</v>
      </c>
      <c r="AB5247" s="48"/>
      <c r="AC5247" s="43"/>
      <c r="AD5247" s="43"/>
      <c r="AE5247" s="692" t="s">
        <v>1250</v>
      </c>
      <c r="AF5247" s="628">
        <v>1</v>
      </c>
      <c r="AG5247" s="628" t="s">
        <v>1634</v>
      </c>
      <c r="AH5247" s="371" t="s">
        <v>226</v>
      </c>
      <c r="AI5247" s="371"/>
    </row>
    <row r="5248" spans="1:35" x14ac:dyDescent="0.2">
      <c r="A5248" s="152" t="s">
        <v>1514</v>
      </c>
      <c r="B5248" s="45">
        <v>20220731</v>
      </c>
      <c r="C5248" s="107" t="s">
        <v>73</v>
      </c>
      <c r="D5248" s="107">
        <v>10</v>
      </c>
      <c r="E5248" s="107">
        <v>13</v>
      </c>
      <c r="H5248" s="107" t="s">
        <v>10</v>
      </c>
      <c r="I5248" s="107">
        <v>290</v>
      </c>
      <c r="J5248" s="107">
        <v>0</v>
      </c>
      <c r="K5248" s="43">
        <v>5</v>
      </c>
      <c r="L5248" s="43">
        <v>1</v>
      </c>
      <c r="M5248" s="43">
        <v>0</v>
      </c>
      <c r="N5248" s="49">
        <v>1</v>
      </c>
      <c r="O5248" s="43" t="str">
        <f>Cal_051922a!$E$2</f>
        <v>Cal_051922a</v>
      </c>
      <c r="P5248" s="50">
        <f>Cal_051922a!$Q$3</f>
        <v>1.8382409380942635</v>
      </c>
      <c r="Q5248" s="50">
        <f>Cal_051922a!$R$3</f>
        <v>0.56187208580813652</v>
      </c>
      <c r="R5248" s="46">
        <v>77.040000000000006</v>
      </c>
      <c r="S5248" s="46">
        <v>50.5</v>
      </c>
      <c r="T5248" s="43">
        <f t="shared" ref="T5248:T5249" si="1619">AVERAGE(0.526,0.483,0.62,0.68,0.803,0.629)</f>
        <v>0.62350000000000005</v>
      </c>
      <c r="U5248" s="79">
        <f t="shared" si="1610"/>
        <v>76.416499999999999</v>
      </c>
      <c r="V5248" s="79">
        <f t="shared" si="1611"/>
        <v>49.8765</v>
      </c>
      <c r="W5248" s="465">
        <f t="shared" si="1612"/>
        <v>0.56382450609145363</v>
      </c>
      <c r="X5248" s="465">
        <f t="shared" si="1613"/>
        <v>0.32436955866524469</v>
      </c>
      <c r="Y5248" s="43">
        <f>Cal_051922a!$A$3</f>
        <v>20220519</v>
      </c>
      <c r="Z5248" s="48" t="s">
        <v>1575</v>
      </c>
      <c r="AA5248" s="43">
        <v>20221106</v>
      </c>
      <c r="AE5248" s="689" t="s">
        <v>1250</v>
      </c>
      <c r="AF5248" s="130">
        <v>1</v>
      </c>
      <c r="AG5248" s="130" t="s">
        <v>1634</v>
      </c>
      <c r="AH5248"/>
    </row>
    <row r="5249" spans="1:35" x14ac:dyDescent="0.2">
      <c r="A5249" s="152" t="s">
        <v>1514</v>
      </c>
      <c r="B5249" s="45">
        <v>20220731</v>
      </c>
      <c r="C5249" s="107" t="s">
        <v>73</v>
      </c>
      <c r="D5249" s="107">
        <v>10</v>
      </c>
      <c r="E5249" s="107">
        <v>13</v>
      </c>
      <c r="H5249" s="107" t="s">
        <v>11</v>
      </c>
      <c r="I5249" s="107">
        <v>290</v>
      </c>
      <c r="J5249" s="107">
        <v>0</v>
      </c>
      <c r="K5249" s="43">
        <v>5</v>
      </c>
      <c r="L5249" s="43">
        <v>1</v>
      </c>
      <c r="M5249" s="43">
        <v>0</v>
      </c>
      <c r="N5249" s="49">
        <v>1</v>
      </c>
      <c r="O5249" s="43" t="str">
        <f>Cal_051922a!$E$2</f>
        <v>Cal_051922a</v>
      </c>
      <c r="P5249" s="50">
        <f>Cal_051922a!$Q$3</f>
        <v>1.8382409380942635</v>
      </c>
      <c r="Q5249" s="50">
        <f>Cal_051922a!$R$3</f>
        <v>0.56187208580813652</v>
      </c>
      <c r="R5249" s="46">
        <v>75.14</v>
      </c>
      <c r="S5249" s="46">
        <v>49.98</v>
      </c>
      <c r="T5249" s="43">
        <f t="shared" si="1619"/>
        <v>0.62350000000000005</v>
      </c>
      <c r="U5249" s="79">
        <f t="shared" si="1610"/>
        <v>74.516499999999994</v>
      </c>
      <c r="V5249" s="79">
        <f t="shared" si="1611"/>
        <v>49.356499999999997</v>
      </c>
      <c r="W5249" s="465">
        <f t="shared" si="1612"/>
        <v>0.53450733132106154</v>
      </c>
      <c r="X5249" s="465">
        <f t="shared" si="1613"/>
        <v>0.34442664273814433</v>
      </c>
      <c r="Y5249" s="43">
        <f>Cal_051922a!$A$3</f>
        <v>20220519</v>
      </c>
      <c r="Z5249" s="48" t="s">
        <v>1575</v>
      </c>
      <c r="AA5249" s="43">
        <v>20221106</v>
      </c>
      <c r="AE5249" s="689" t="s">
        <v>1250</v>
      </c>
      <c r="AF5249" s="130">
        <v>1</v>
      </c>
      <c r="AG5249" s="130" t="s">
        <v>1634</v>
      </c>
      <c r="AH5249"/>
    </row>
    <row r="5250" spans="1:35" x14ac:dyDescent="0.2">
      <c r="A5250" s="152" t="s">
        <v>1514</v>
      </c>
      <c r="B5250" s="45">
        <v>20220731</v>
      </c>
      <c r="C5250" s="107" t="s">
        <v>73</v>
      </c>
      <c r="D5250" s="107">
        <v>10</v>
      </c>
      <c r="E5250" s="107">
        <v>13</v>
      </c>
      <c r="H5250" s="107" t="s">
        <v>10</v>
      </c>
      <c r="I5250" s="107">
        <v>290</v>
      </c>
      <c r="J5250" s="107">
        <v>10</v>
      </c>
      <c r="K5250" s="43">
        <v>5</v>
      </c>
      <c r="L5250" s="43">
        <v>1</v>
      </c>
      <c r="M5250" s="43">
        <v>0</v>
      </c>
      <c r="N5250" s="49">
        <v>1</v>
      </c>
      <c r="O5250" s="43" t="str">
        <f>Cal_051922a!$E$2</f>
        <v>Cal_051922a</v>
      </c>
      <c r="P5250" s="50">
        <f>Cal_051922a!$Q$3</f>
        <v>1.8382409380942635</v>
      </c>
      <c r="Q5250" s="50">
        <f>Cal_051922a!$R$3</f>
        <v>0.56187208580813652</v>
      </c>
      <c r="R5250" s="46">
        <v>59.78</v>
      </c>
      <c r="S5250" s="46">
        <v>39.68</v>
      </c>
      <c r="T5250" s="50">
        <f t="shared" ref="T5250:T5251" si="1620">AVERAGE(0.653, 0.604, 0.527, 0.359, 0.519, 0.575)</f>
        <v>0.53949999999999998</v>
      </c>
      <c r="U5250" s="79">
        <f t="shared" si="1610"/>
        <v>59.240500000000004</v>
      </c>
      <c r="V5250" s="79">
        <f t="shared" si="1611"/>
        <v>39.140500000000003</v>
      </c>
      <c r="W5250" s="465">
        <f t="shared" si="1612"/>
        <v>0.42701102382962391</v>
      </c>
      <c r="X5250" s="465">
        <f t="shared" si="1613"/>
        <v>0.26999778375730676</v>
      </c>
      <c r="Y5250" s="82">
        <f>Cal_051922a!$A$3</f>
        <v>20220519</v>
      </c>
      <c r="Z5250" s="48" t="s">
        <v>2046</v>
      </c>
      <c r="AA5250" s="43">
        <v>20230221</v>
      </c>
      <c r="AE5250" s="689" t="s">
        <v>1250</v>
      </c>
      <c r="AF5250" s="130">
        <v>1</v>
      </c>
      <c r="AH5250"/>
    </row>
    <row r="5251" spans="1:35" x14ac:dyDescent="0.2">
      <c r="A5251" s="152" t="s">
        <v>1514</v>
      </c>
      <c r="B5251" s="45">
        <v>20220731</v>
      </c>
      <c r="C5251" s="107" t="s">
        <v>73</v>
      </c>
      <c r="D5251" s="107">
        <v>10</v>
      </c>
      <c r="E5251" s="107">
        <v>13</v>
      </c>
      <c r="H5251" s="107" t="s">
        <v>11</v>
      </c>
      <c r="I5251" s="107">
        <v>290</v>
      </c>
      <c r="J5251" s="107">
        <v>10</v>
      </c>
      <c r="K5251" s="43">
        <v>5</v>
      </c>
      <c r="L5251" s="43">
        <v>1</v>
      </c>
      <c r="M5251" s="43">
        <v>0</v>
      </c>
      <c r="N5251" s="49">
        <v>1</v>
      </c>
      <c r="O5251" s="43" t="str">
        <f>Cal_051922a!$E$2</f>
        <v>Cal_051922a</v>
      </c>
      <c r="P5251" s="50">
        <f>Cal_051922a!$Q$3</f>
        <v>1.8382409380942635</v>
      </c>
      <c r="Q5251" s="50">
        <f>Cal_051922a!$R$3</f>
        <v>0.56187208580813652</v>
      </c>
      <c r="R5251" s="46">
        <v>62.39</v>
      </c>
      <c r="S5251" s="46">
        <v>41.05</v>
      </c>
      <c r="T5251" s="50">
        <f t="shared" si="1620"/>
        <v>0.53949999999999998</v>
      </c>
      <c r="U5251" s="79">
        <f t="shared" si="1610"/>
        <v>61.850500000000004</v>
      </c>
      <c r="V5251" s="79">
        <f t="shared" si="1611"/>
        <v>40.5105</v>
      </c>
      <c r="W5251" s="465">
        <f t="shared" si="1612"/>
        <v>0.45335399246388935</v>
      </c>
      <c r="X5251" s="465">
        <f t="shared" si="1613"/>
        <v>0.26805159253758887</v>
      </c>
      <c r="Y5251" s="82">
        <f>Cal_051922a!$A$3</f>
        <v>20220519</v>
      </c>
      <c r="Z5251" s="48" t="s">
        <v>2046</v>
      </c>
      <c r="AA5251" s="43">
        <v>20230221</v>
      </c>
      <c r="AE5251" s="689" t="s">
        <v>1250</v>
      </c>
      <c r="AF5251" s="130">
        <v>1</v>
      </c>
      <c r="AH5251"/>
    </row>
    <row r="5252" spans="1:35" s="82" customFormat="1" x14ac:dyDescent="0.2">
      <c r="A5252" s="153" t="s">
        <v>1514</v>
      </c>
      <c r="B5252" s="81">
        <v>20220731</v>
      </c>
      <c r="C5252" s="126" t="s">
        <v>73</v>
      </c>
      <c r="D5252" s="126">
        <v>10</v>
      </c>
      <c r="E5252" s="126">
        <v>13</v>
      </c>
      <c r="F5252" s="107"/>
      <c r="G5252" s="107"/>
      <c r="H5252" s="126" t="s">
        <v>10</v>
      </c>
      <c r="I5252" s="126">
        <v>294</v>
      </c>
      <c r="J5252" s="126">
        <v>5</v>
      </c>
      <c r="K5252" s="82">
        <v>5</v>
      </c>
      <c r="L5252" s="82">
        <v>1</v>
      </c>
      <c r="M5252" s="82">
        <v>0</v>
      </c>
      <c r="N5252" s="83">
        <v>1</v>
      </c>
      <c r="O5252" s="82" t="str">
        <f>Cal_051922a!$E$2</f>
        <v>Cal_051922a</v>
      </c>
      <c r="P5252" s="158">
        <f>Cal_051922a!$Q$3</f>
        <v>1.8382409380942635</v>
      </c>
      <c r="Q5252" s="158">
        <f>Cal_051922a!$R$3</f>
        <v>0.56187208580813652</v>
      </c>
      <c r="R5252" s="84">
        <v>11.44</v>
      </c>
      <c r="S5252" s="84">
        <v>7.5720000000000001</v>
      </c>
      <c r="T5252" s="158">
        <f>AVERAGE(0.661, 0.49, 0.728)</f>
        <v>0.6263333333333333</v>
      </c>
      <c r="U5252" s="125">
        <f t="shared" si="1610"/>
        <v>10.813666666666666</v>
      </c>
      <c r="V5252" s="125">
        <f t="shared" si="1611"/>
        <v>6.9456666666666669</v>
      </c>
      <c r="W5252" s="459">
        <f t="shared" si="1612"/>
        <v>8.1055065768126322E-2</v>
      </c>
      <c r="X5252" s="459">
        <f t="shared" si="1613"/>
        <v>4.0949617339449705E-2</v>
      </c>
      <c r="Y5252" s="82">
        <f>Cal_051922a!$A$3</f>
        <v>20220519</v>
      </c>
      <c r="Z5252" s="90" t="s">
        <v>1521</v>
      </c>
      <c r="AA5252" s="82">
        <v>20220816</v>
      </c>
      <c r="AB5252" s="48"/>
      <c r="AC5252" s="43"/>
      <c r="AD5252" s="43"/>
      <c r="AE5252" s="691" t="s">
        <v>1250</v>
      </c>
      <c r="AF5252" s="567">
        <v>3</v>
      </c>
      <c r="AG5252" s="637" t="s">
        <v>1634</v>
      </c>
      <c r="AH5252" s="153" t="s">
        <v>1977</v>
      </c>
      <c r="AI5252" s="153" t="s">
        <v>1522</v>
      </c>
    </row>
    <row r="5253" spans="1:35" s="82" customFormat="1" x14ac:dyDescent="0.2">
      <c r="A5253" s="153" t="s">
        <v>1514</v>
      </c>
      <c r="B5253" s="81">
        <v>20220731</v>
      </c>
      <c r="C5253" s="126" t="s">
        <v>73</v>
      </c>
      <c r="D5253" s="126">
        <v>10</v>
      </c>
      <c r="E5253" s="126">
        <v>13</v>
      </c>
      <c r="F5253" s="107"/>
      <c r="G5253" s="107"/>
      <c r="H5253" s="126" t="s">
        <v>11</v>
      </c>
      <c r="I5253" s="126">
        <v>294</v>
      </c>
      <c r="J5253" s="126">
        <v>5</v>
      </c>
      <c r="K5253" s="82">
        <v>5</v>
      </c>
      <c r="L5253" s="82">
        <v>1</v>
      </c>
      <c r="M5253" s="82">
        <v>0</v>
      </c>
      <c r="N5253" s="83">
        <v>1</v>
      </c>
      <c r="O5253" s="82" t="str">
        <f>Cal_051922a!$E$2</f>
        <v>Cal_051922a</v>
      </c>
      <c r="P5253" s="158">
        <f>Cal_051922a!$Q$3</f>
        <v>1.8382409380942635</v>
      </c>
      <c r="Q5253" s="158">
        <f>Cal_051922a!$R$3</f>
        <v>0.56187208580813652</v>
      </c>
      <c r="R5253" s="84">
        <v>20.9</v>
      </c>
      <c r="S5253" s="84">
        <v>13.92</v>
      </c>
      <c r="T5253" s="158">
        <f>AVERAGE(0.661, 0.49, 0.728)</f>
        <v>0.6263333333333333</v>
      </c>
      <c r="U5253" s="125">
        <f t="shared" si="1610"/>
        <v>20.273666666666664</v>
      </c>
      <c r="V5253" s="125">
        <f t="shared" si="1611"/>
        <v>13.293666666666667</v>
      </c>
      <c r="W5253" s="459">
        <f t="shared" si="1612"/>
        <v>0.14626793150504694</v>
      </c>
      <c r="X5253" s="459">
        <f t="shared" si="1613"/>
        <v>8.7243071375081652E-2</v>
      </c>
      <c r="Y5253" s="82">
        <f>Cal_051922a!$A$3</f>
        <v>20220519</v>
      </c>
      <c r="Z5253" s="90" t="s">
        <v>1521</v>
      </c>
      <c r="AA5253" s="82">
        <v>20220816</v>
      </c>
      <c r="AB5253" s="48"/>
      <c r="AC5253" s="43"/>
      <c r="AD5253" s="43"/>
      <c r="AE5253" s="691" t="s">
        <v>1250</v>
      </c>
      <c r="AF5253" s="567">
        <v>3</v>
      </c>
      <c r="AG5253" s="637" t="s">
        <v>1634</v>
      </c>
      <c r="AH5253" s="153" t="s">
        <v>1976</v>
      </c>
      <c r="AI5253" s="153" t="s">
        <v>1522</v>
      </c>
    </row>
    <row r="5254" spans="1:35" s="372" customFormat="1" x14ac:dyDescent="0.2">
      <c r="A5254" s="412" t="s">
        <v>1514</v>
      </c>
      <c r="B5254" s="462">
        <v>20220731</v>
      </c>
      <c r="C5254" s="373" t="s">
        <v>73</v>
      </c>
      <c r="D5254" s="373">
        <v>10</v>
      </c>
      <c r="E5254" s="373">
        <v>13</v>
      </c>
      <c r="F5254" s="107"/>
      <c r="G5254" s="107"/>
      <c r="H5254" s="373" t="s">
        <v>10</v>
      </c>
      <c r="I5254" s="373">
        <v>551</v>
      </c>
      <c r="J5254" s="373">
        <v>20</v>
      </c>
      <c r="K5254" s="372">
        <v>5</v>
      </c>
      <c r="L5254" s="372">
        <v>1</v>
      </c>
      <c r="M5254" s="372">
        <v>0</v>
      </c>
      <c r="N5254" s="375">
        <v>1</v>
      </c>
      <c r="O5254" s="372" t="str">
        <f>Cal_051922a!$E$2</f>
        <v>Cal_051922a</v>
      </c>
      <c r="P5254" s="377">
        <f>Cal_051922a!$Q$3</f>
        <v>1.8382409380942635</v>
      </c>
      <c r="Q5254" s="377">
        <f>Cal_051922a!$R$3</f>
        <v>0.56187208580813652</v>
      </c>
      <c r="R5254" s="376">
        <v>6.1820000000000004</v>
      </c>
      <c r="S5254" s="376">
        <v>3.9929999999999999</v>
      </c>
      <c r="T5254" s="377">
        <f t="shared" ref="T5254:T5255" si="1621">AVERAGE(0.661, 0.49, 0.728)</f>
        <v>0.6263333333333333</v>
      </c>
      <c r="U5254" s="378">
        <f t="shared" si="1610"/>
        <v>5.5556666666666672</v>
      </c>
      <c r="V5254" s="378">
        <f t="shared" si="1611"/>
        <v>3.3666666666666667</v>
      </c>
      <c r="W5254" s="464">
        <f t="shared" si="1612"/>
        <v>2.4475703879629405E-2</v>
      </c>
      <c r="X5254" s="464">
        <f t="shared" si="1613"/>
        <v>7.0785862838908193E-3</v>
      </c>
      <c r="Y5254" s="372">
        <f>Cal_051922a!$A$3</f>
        <v>20220519</v>
      </c>
      <c r="Z5254" s="694" t="s">
        <v>1521</v>
      </c>
      <c r="AA5254" s="372">
        <v>20220816</v>
      </c>
      <c r="AB5254" s="48"/>
      <c r="AC5254" s="43"/>
      <c r="AD5254" s="43"/>
      <c r="AE5254" s="692" t="s">
        <v>1250</v>
      </c>
      <c r="AF5254" s="628">
        <v>1</v>
      </c>
      <c r="AG5254" s="628" t="s">
        <v>1634</v>
      </c>
      <c r="AH5254" s="371" t="s">
        <v>230</v>
      </c>
      <c r="AI5254" s="412" t="s">
        <v>1522</v>
      </c>
    </row>
    <row r="5255" spans="1:35" s="372" customFormat="1" x14ac:dyDescent="0.2">
      <c r="A5255" s="412" t="s">
        <v>1514</v>
      </c>
      <c r="B5255" s="462">
        <v>20220731</v>
      </c>
      <c r="C5255" s="373" t="s">
        <v>73</v>
      </c>
      <c r="D5255" s="373">
        <v>10</v>
      </c>
      <c r="E5255" s="373">
        <v>13</v>
      </c>
      <c r="F5255" s="107"/>
      <c r="G5255" s="107"/>
      <c r="H5255" s="373" t="s">
        <v>11</v>
      </c>
      <c r="I5255" s="373">
        <v>552</v>
      </c>
      <c r="J5255" s="373">
        <v>20</v>
      </c>
      <c r="K5255" s="372">
        <v>5</v>
      </c>
      <c r="L5255" s="372">
        <v>1</v>
      </c>
      <c r="M5255" s="372">
        <v>0</v>
      </c>
      <c r="N5255" s="375">
        <v>1</v>
      </c>
      <c r="O5255" s="372" t="str">
        <f>Cal_051922a!$E$2</f>
        <v>Cal_051922a</v>
      </c>
      <c r="P5255" s="377">
        <f>Cal_051922a!$Q$3</f>
        <v>1.8382409380942635</v>
      </c>
      <c r="Q5255" s="377">
        <f>Cal_051922a!$R$3</f>
        <v>0.56187208580813652</v>
      </c>
      <c r="R5255" s="376">
        <v>6.4290000000000003</v>
      </c>
      <c r="S5255" s="376">
        <v>4.4560000000000004</v>
      </c>
      <c r="T5255" s="377">
        <f t="shared" si="1621"/>
        <v>0.6263333333333333</v>
      </c>
      <c r="U5255" s="378">
        <f t="shared" si="1610"/>
        <v>5.8026666666666671</v>
      </c>
      <c r="V5255" s="378">
        <f t="shared" si="1611"/>
        <v>3.8296666666666672</v>
      </c>
      <c r="W5255" s="464">
        <f t="shared" si="1612"/>
        <v>2.2020594266403123E-2</v>
      </c>
      <c r="X5255" s="464">
        <f t="shared" si="1613"/>
        <v>1.3808166866554408E-2</v>
      </c>
      <c r="Y5255" s="372">
        <f>Cal_051922a!$A$3</f>
        <v>20220519</v>
      </c>
      <c r="Z5255" s="694" t="s">
        <v>1521</v>
      </c>
      <c r="AA5255" s="372">
        <v>20220816</v>
      </c>
      <c r="AB5255" s="48"/>
      <c r="AC5255" s="43"/>
      <c r="AD5255" s="43"/>
      <c r="AE5255" s="692" t="s">
        <v>1250</v>
      </c>
      <c r="AF5255" s="628">
        <v>1</v>
      </c>
      <c r="AG5255" s="628" t="s">
        <v>1634</v>
      </c>
      <c r="AH5255" s="371" t="s">
        <v>231</v>
      </c>
      <c r="AI5255" s="412" t="s">
        <v>1522</v>
      </c>
    </row>
    <row r="5256" spans="1:35" x14ac:dyDescent="0.2">
      <c r="A5256" s="152" t="s">
        <v>1514</v>
      </c>
      <c r="B5256" s="45">
        <v>20220731</v>
      </c>
      <c r="C5256" s="107" t="s">
        <v>73</v>
      </c>
      <c r="D5256" s="107">
        <v>10</v>
      </c>
      <c r="E5256" s="107">
        <v>18</v>
      </c>
      <c r="H5256" s="107" t="s">
        <v>10</v>
      </c>
      <c r="I5256" s="107">
        <v>290</v>
      </c>
      <c r="J5256" s="107">
        <v>0</v>
      </c>
      <c r="K5256" s="43">
        <v>5</v>
      </c>
      <c r="L5256" s="43">
        <v>1</v>
      </c>
      <c r="M5256" s="43">
        <v>0</v>
      </c>
      <c r="N5256" s="49">
        <v>1</v>
      </c>
      <c r="O5256" s="43" t="str">
        <f>Cal_051922a!$E$2</f>
        <v>Cal_051922a</v>
      </c>
      <c r="P5256" s="50">
        <f>Cal_051922a!$Q$3</f>
        <v>1.8382409380942635</v>
      </c>
      <c r="Q5256" s="50">
        <f>Cal_051922a!$R$3</f>
        <v>0.56187208580813652</v>
      </c>
      <c r="R5256" s="46">
        <v>20.12</v>
      </c>
      <c r="S5256" s="46">
        <v>13.04</v>
      </c>
      <c r="T5256" s="50">
        <f t="shared" ref="T5256" si="1622">AVERAGE(0.687,0.608,0.654,0.472,0.53,0.62)</f>
        <v>0.59516666666666662</v>
      </c>
      <c r="U5256" s="79">
        <f t="shared" si="1610"/>
        <v>19.524833333333333</v>
      </c>
      <c r="V5256" s="79">
        <f t="shared" si="1611"/>
        <v>12.444833333333332</v>
      </c>
      <c r="W5256" s="465">
        <f t="shared" si="1612"/>
        <v>0.15040985316983771</v>
      </c>
      <c r="X5256" s="465">
        <f t="shared" si="1613"/>
        <v>7.1206080256785695E-2</v>
      </c>
      <c r="Y5256" s="43">
        <f>Cal_051922a!$A$3</f>
        <v>20220519</v>
      </c>
      <c r="Z5256" s="86" t="s">
        <v>1578</v>
      </c>
      <c r="AA5256" s="43">
        <v>20221106</v>
      </c>
      <c r="AE5256" s="689" t="s">
        <v>1250</v>
      </c>
      <c r="AF5256" s="130">
        <v>1</v>
      </c>
      <c r="AG5256" s="130" t="s">
        <v>1634</v>
      </c>
      <c r="AH5256"/>
    </row>
    <row r="5257" spans="1:35" x14ac:dyDescent="0.2">
      <c r="A5257" s="152" t="s">
        <v>1514</v>
      </c>
      <c r="B5257" s="45">
        <v>20220731</v>
      </c>
      <c r="C5257" s="107" t="s">
        <v>73</v>
      </c>
      <c r="D5257" s="107">
        <v>10</v>
      </c>
      <c r="E5257" s="107">
        <v>18</v>
      </c>
      <c r="H5257" s="107" t="s">
        <v>11</v>
      </c>
      <c r="I5257" s="107">
        <v>290</v>
      </c>
      <c r="J5257" s="107">
        <v>0</v>
      </c>
      <c r="K5257" s="43">
        <v>5</v>
      </c>
      <c r="L5257" s="43">
        <v>1</v>
      </c>
      <c r="M5257" s="43">
        <v>0</v>
      </c>
      <c r="N5257" s="49">
        <v>1</v>
      </c>
      <c r="O5257" s="43" t="str">
        <f>Cal_051922a!$E$2</f>
        <v>Cal_051922a</v>
      </c>
      <c r="P5257" s="50">
        <f>Cal_051922a!$Q$3</f>
        <v>1.8382409380942635</v>
      </c>
      <c r="Q5257" s="50">
        <f>Cal_051922a!$R$3</f>
        <v>0.56187208580813652</v>
      </c>
      <c r="R5257" s="46">
        <v>20.149999999999999</v>
      </c>
      <c r="S5257" s="46">
        <v>12.85</v>
      </c>
      <c r="T5257" s="43">
        <f t="shared" ref="T5257:T5259" si="1623">AVERAGE(0.526,0.483,0.62,0.68,0.803,0.629)</f>
        <v>0.62350000000000005</v>
      </c>
      <c r="U5257" s="79">
        <f t="shared" si="1610"/>
        <v>19.526499999999999</v>
      </c>
      <c r="V5257" s="79">
        <f t="shared" si="1611"/>
        <v>12.2265</v>
      </c>
      <c r="W5257" s="465">
        <f t="shared" si="1612"/>
        <v>0.15508360566946536</v>
      </c>
      <c r="X5257" s="465">
        <f t="shared" si="1613"/>
        <v>6.2644276855326336E-2</v>
      </c>
      <c r="Y5257" s="43">
        <f>Cal_051922a!$A$3</f>
        <v>20220519</v>
      </c>
      <c r="Z5257" s="48" t="s">
        <v>1575</v>
      </c>
      <c r="AA5257" s="43">
        <v>20221106</v>
      </c>
      <c r="AE5257" s="689" t="s">
        <v>1250</v>
      </c>
      <c r="AF5257" s="130">
        <v>1</v>
      </c>
      <c r="AG5257" s="130" t="s">
        <v>1634</v>
      </c>
      <c r="AH5257"/>
    </row>
    <row r="5258" spans="1:35" x14ac:dyDescent="0.2">
      <c r="A5258" s="152" t="s">
        <v>1514</v>
      </c>
      <c r="B5258" s="45">
        <v>20220731</v>
      </c>
      <c r="C5258" s="107" t="s">
        <v>73</v>
      </c>
      <c r="D5258" s="107">
        <v>10</v>
      </c>
      <c r="E5258" s="107">
        <v>19</v>
      </c>
      <c r="H5258" s="107" t="s">
        <v>10</v>
      </c>
      <c r="I5258" s="107">
        <v>290</v>
      </c>
      <c r="J5258" s="107">
        <v>0</v>
      </c>
      <c r="K5258" s="43">
        <v>5</v>
      </c>
      <c r="L5258" s="43">
        <v>1</v>
      </c>
      <c r="M5258" s="43">
        <v>0</v>
      </c>
      <c r="N5258" s="49">
        <v>1</v>
      </c>
      <c r="O5258" s="43" t="str">
        <f>Cal_051922a!$E$2</f>
        <v>Cal_051922a</v>
      </c>
      <c r="P5258" s="50">
        <f>Cal_051922a!$Q$3</f>
        <v>1.8382409380942635</v>
      </c>
      <c r="Q5258" s="50">
        <f>Cal_051922a!$R$3</f>
        <v>0.56187208580813652</v>
      </c>
      <c r="R5258" s="46">
        <v>13.45</v>
      </c>
      <c r="S5258" s="46">
        <v>9.0690000000000008</v>
      </c>
      <c r="T5258" s="43">
        <f t="shared" si="1623"/>
        <v>0.62350000000000005</v>
      </c>
      <c r="U5258" s="79">
        <f t="shared" si="1610"/>
        <v>12.826499999999999</v>
      </c>
      <c r="V5258" s="79">
        <f t="shared" si="1611"/>
        <v>8.4455000000000009</v>
      </c>
      <c r="W5258" s="465">
        <f t="shared" si="1612"/>
        <v>9.307140773122298E-2</v>
      </c>
      <c r="X5258" s="465">
        <f t="shared" si="1613"/>
        <v>5.7324930702762934E-2</v>
      </c>
      <c r="Y5258" s="43">
        <f>Cal_051922a!$A$3</f>
        <v>20220519</v>
      </c>
      <c r="Z5258" s="48" t="s">
        <v>1575</v>
      </c>
      <c r="AA5258" s="43">
        <v>20221106</v>
      </c>
      <c r="AE5258" s="689" t="s">
        <v>1250</v>
      </c>
      <c r="AF5258" s="130">
        <v>1</v>
      </c>
      <c r="AG5258" s="130" t="s">
        <v>1634</v>
      </c>
      <c r="AH5258"/>
    </row>
    <row r="5259" spans="1:35" x14ac:dyDescent="0.2">
      <c r="A5259" s="152" t="s">
        <v>1514</v>
      </c>
      <c r="B5259" s="45">
        <v>20220731</v>
      </c>
      <c r="C5259" s="107" t="s">
        <v>73</v>
      </c>
      <c r="D5259" s="107">
        <v>10</v>
      </c>
      <c r="E5259" s="107">
        <v>19</v>
      </c>
      <c r="H5259" s="107" t="s">
        <v>11</v>
      </c>
      <c r="I5259" s="107">
        <v>290</v>
      </c>
      <c r="J5259" s="107">
        <v>0</v>
      </c>
      <c r="K5259" s="43">
        <v>5</v>
      </c>
      <c r="L5259" s="43">
        <v>1</v>
      </c>
      <c r="M5259" s="43">
        <v>0</v>
      </c>
      <c r="N5259" s="49">
        <v>1</v>
      </c>
      <c r="O5259" s="43" t="str">
        <f>Cal_051922a!$E$2</f>
        <v>Cal_051922a</v>
      </c>
      <c r="P5259" s="50">
        <f>Cal_051922a!$Q$3</f>
        <v>1.8382409380942635</v>
      </c>
      <c r="Q5259" s="50">
        <f>Cal_051922a!$R$3</f>
        <v>0.56187208580813652</v>
      </c>
      <c r="R5259" s="46">
        <v>14.03</v>
      </c>
      <c r="S5259" s="46">
        <v>8.6859999999999999</v>
      </c>
      <c r="T5259" s="43">
        <f t="shared" si="1623"/>
        <v>0.62350000000000005</v>
      </c>
      <c r="U5259" s="79">
        <f t="shared" si="1610"/>
        <v>13.406499999999999</v>
      </c>
      <c r="V5259" s="79">
        <f t="shared" si="1611"/>
        <v>8.0625</v>
      </c>
      <c r="W5259" s="465">
        <f t="shared" si="1612"/>
        <v>0.11352969708186617</v>
      </c>
      <c r="X5259" s="465">
        <f t="shared" si="1613"/>
        <v>3.0046228396081977E-2</v>
      </c>
      <c r="Y5259" s="43">
        <f>Cal_051922a!$A$3</f>
        <v>20220519</v>
      </c>
      <c r="Z5259" s="48" t="s">
        <v>1575</v>
      </c>
      <c r="AA5259" s="43">
        <v>20221106</v>
      </c>
      <c r="AE5259" s="689" t="s">
        <v>1250</v>
      </c>
      <c r="AF5259" s="130">
        <v>1</v>
      </c>
      <c r="AG5259" s="130" t="s">
        <v>1634</v>
      </c>
      <c r="AH5259"/>
    </row>
    <row r="5260" spans="1:35" x14ac:dyDescent="0.2">
      <c r="A5260" s="152" t="s">
        <v>1514</v>
      </c>
      <c r="B5260" s="45">
        <v>20220731</v>
      </c>
      <c r="C5260" s="107" t="s">
        <v>73</v>
      </c>
      <c r="D5260" s="107">
        <v>10</v>
      </c>
      <c r="E5260" s="107">
        <v>19</v>
      </c>
      <c r="H5260" s="107" t="s">
        <v>10</v>
      </c>
      <c r="I5260" s="107">
        <v>290</v>
      </c>
      <c r="J5260" s="107">
        <v>10</v>
      </c>
      <c r="K5260" s="43">
        <v>5</v>
      </c>
      <c r="L5260" s="43">
        <v>1</v>
      </c>
      <c r="M5260" s="43">
        <v>0</v>
      </c>
      <c r="N5260" s="49">
        <v>1</v>
      </c>
      <c r="O5260" s="43" t="str">
        <f>Cal_051922a!$E$2</f>
        <v>Cal_051922a</v>
      </c>
      <c r="P5260" s="50">
        <f>Cal_051922a!$Q$3</f>
        <v>1.8382409380942635</v>
      </c>
      <c r="Q5260" s="50">
        <f>Cal_051922a!$R$3</f>
        <v>0.56187208580813652</v>
      </c>
      <c r="R5260" s="46">
        <v>10.210000000000001</v>
      </c>
      <c r="S5260" s="46">
        <v>6.516</v>
      </c>
      <c r="T5260" s="50">
        <f t="shared" ref="T5260:T5261" si="1624">AVERAGE(0.653, 0.604, 0.527, 0.359, 0.519, 0.575)</f>
        <v>0.53949999999999998</v>
      </c>
      <c r="U5260" s="79">
        <f t="shared" si="1610"/>
        <v>9.6705000000000005</v>
      </c>
      <c r="V5260" s="79">
        <f t="shared" si="1611"/>
        <v>5.9764999999999997</v>
      </c>
      <c r="W5260" s="465">
        <f t="shared" si="1612"/>
        <v>7.847655333465825E-2</v>
      </c>
      <c r="X5260" s="465">
        <f t="shared" si="1613"/>
        <v>2.7952162152964328E-2</v>
      </c>
      <c r="Y5260" s="82">
        <f>Cal_051922a!$A$3</f>
        <v>20220519</v>
      </c>
      <c r="Z5260" s="48" t="s">
        <v>2046</v>
      </c>
      <c r="AA5260" s="43">
        <v>20230221</v>
      </c>
      <c r="AE5260" s="689" t="s">
        <v>1250</v>
      </c>
      <c r="AF5260" s="130">
        <v>1</v>
      </c>
      <c r="AH5260"/>
    </row>
    <row r="5261" spans="1:35" x14ac:dyDescent="0.2">
      <c r="A5261" s="152" t="s">
        <v>1514</v>
      </c>
      <c r="B5261" s="45">
        <v>20220731</v>
      </c>
      <c r="C5261" s="107" t="s">
        <v>73</v>
      </c>
      <c r="D5261" s="107">
        <v>10</v>
      </c>
      <c r="E5261" s="107">
        <v>19</v>
      </c>
      <c r="H5261" s="107" t="s">
        <v>11</v>
      </c>
      <c r="I5261" s="107">
        <v>290</v>
      </c>
      <c r="J5261" s="107">
        <v>10</v>
      </c>
      <c r="K5261" s="43">
        <v>5</v>
      </c>
      <c r="L5261" s="43">
        <v>1</v>
      </c>
      <c r="M5261" s="43">
        <v>0</v>
      </c>
      <c r="N5261" s="49">
        <v>1</v>
      </c>
      <c r="O5261" s="43" t="str">
        <f>Cal_051922a!$E$2</f>
        <v>Cal_051922a</v>
      </c>
      <c r="P5261" s="50">
        <f>Cal_051922a!$Q$3</f>
        <v>1.8382409380942635</v>
      </c>
      <c r="Q5261" s="50">
        <f>Cal_051922a!$R$3</f>
        <v>0.56187208580813652</v>
      </c>
      <c r="R5261" s="46">
        <v>10.85</v>
      </c>
      <c r="S5261" s="46">
        <v>7.1459999999999999</v>
      </c>
      <c r="T5261" s="50">
        <f t="shared" si="1624"/>
        <v>0.53949999999999998</v>
      </c>
      <c r="U5261" s="79">
        <f t="shared" si="1610"/>
        <v>10.310499999999999</v>
      </c>
      <c r="V5261" s="79">
        <f t="shared" si="1611"/>
        <v>6.6064999999999996</v>
      </c>
      <c r="W5261" s="465">
        <f t="shared" si="1612"/>
        <v>7.8688996630095862E-2</v>
      </c>
      <c r="X5261" s="465">
        <f t="shared" si="1613"/>
        <v>3.8958674894873369E-2</v>
      </c>
      <c r="Y5261" s="82">
        <f>Cal_051922a!$A$3</f>
        <v>20220519</v>
      </c>
      <c r="Z5261" s="48" t="s">
        <v>2046</v>
      </c>
      <c r="AA5261" s="43">
        <v>20230221</v>
      </c>
      <c r="AE5261" s="689" t="s">
        <v>1250</v>
      </c>
      <c r="AF5261" s="130">
        <v>1</v>
      </c>
      <c r="AH5261"/>
    </row>
    <row r="5262" spans="1:35" s="82" customFormat="1" x14ac:dyDescent="0.2">
      <c r="A5262" s="153" t="s">
        <v>1514</v>
      </c>
      <c r="B5262" s="81">
        <v>20220731</v>
      </c>
      <c r="C5262" s="126" t="s">
        <v>73</v>
      </c>
      <c r="D5262" s="126">
        <v>10</v>
      </c>
      <c r="E5262" s="126">
        <v>19</v>
      </c>
      <c r="F5262" s="107"/>
      <c r="G5262" s="107"/>
      <c r="H5262" s="126" t="s">
        <v>10</v>
      </c>
      <c r="I5262" s="126">
        <v>293</v>
      </c>
      <c r="J5262" s="126">
        <v>5</v>
      </c>
      <c r="K5262" s="82">
        <v>5</v>
      </c>
      <c r="L5262" s="82">
        <v>1</v>
      </c>
      <c r="M5262" s="82">
        <v>0</v>
      </c>
      <c r="N5262" s="83">
        <v>1</v>
      </c>
      <c r="O5262" s="82" t="str">
        <f>Cal_051922a!$E$2</f>
        <v>Cal_051922a</v>
      </c>
      <c r="P5262" s="158">
        <f>Cal_051922a!$Q$3</f>
        <v>1.8382409380942635</v>
      </c>
      <c r="Q5262" s="158">
        <f>Cal_051922a!$R$3</f>
        <v>0.56187208580813652</v>
      </c>
      <c r="R5262" s="84">
        <v>3.286</v>
      </c>
      <c r="S5262" s="84">
        <v>2.2959999999999998</v>
      </c>
      <c r="T5262" s="158">
        <f t="shared" ref="T5262:T5265" si="1625">AVERAGE(0.67, 0.634, 0.634, 0.661, 0.49, 0.728)</f>
        <v>0.63616666666666666</v>
      </c>
      <c r="U5262" s="125">
        <f t="shared" si="1610"/>
        <v>2.6498333333333335</v>
      </c>
      <c r="V5262" s="125">
        <f t="shared" si="1611"/>
        <v>1.6598333333333333</v>
      </c>
      <c r="W5262" s="459">
        <f t="shared" si="1612"/>
        <v>2.0816542703120073E-2</v>
      </c>
      <c r="X5262" s="459">
        <f t="shared" si="1613"/>
        <v>8.438905516376485E-3</v>
      </c>
      <c r="Y5262" s="82">
        <f>Cal_051922a!$A$3</f>
        <v>20220519</v>
      </c>
      <c r="Z5262" s="90" t="s">
        <v>1519</v>
      </c>
      <c r="AA5262" s="82">
        <v>20220816</v>
      </c>
      <c r="AB5262" s="48"/>
      <c r="AC5262" s="43"/>
      <c r="AD5262" s="43"/>
      <c r="AE5262" s="691" t="s">
        <v>1250</v>
      </c>
      <c r="AF5262" s="567">
        <v>1</v>
      </c>
      <c r="AG5262" s="567" t="s">
        <v>1634</v>
      </c>
      <c r="AH5262" s="153" t="s">
        <v>1978</v>
      </c>
      <c r="AI5262" s="155"/>
    </row>
    <row r="5263" spans="1:35" s="82" customFormat="1" x14ac:dyDescent="0.2">
      <c r="A5263" s="153" t="s">
        <v>1514</v>
      </c>
      <c r="B5263" s="81">
        <v>20220731</v>
      </c>
      <c r="C5263" s="126" t="s">
        <v>73</v>
      </c>
      <c r="D5263" s="126">
        <v>10</v>
      </c>
      <c r="E5263" s="126">
        <v>19</v>
      </c>
      <c r="F5263" s="107"/>
      <c r="G5263" s="107"/>
      <c r="H5263" s="126" t="s">
        <v>11</v>
      </c>
      <c r="I5263" s="126">
        <v>293</v>
      </c>
      <c r="J5263" s="126">
        <v>5</v>
      </c>
      <c r="K5263" s="82">
        <v>5</v>
      </c>
      <c r="L5263" s="82">
        <v>1</v>
      </c>
      <c r="M5263" s="82">
        <v>0</v>
      </c>
      <c r="N5263" s="83">
        <v>1</v>
      </c>
      <c r="O5263" s="82" t="str">
        <f>Cal_051922a!$E$2</f>
        <v>Cal_051922a</v>
      </c>
      <c r="P5263" s="158">
        <f>Cal_051922a!$Q$3</f>
        <v>1.8382409380942635</v>
      </c>
      <c r="Q5263" s="158">
        <f>Cal_051922a!$R$3</f>
        <v>0.56187208580813652</v>
      </c>
      <c r="R5263" s="84">
        <v>4.3239999999999998</v>
      </c>
      <c r="S5263" s="84">
        <v>2.661</v>
      </c>
      <c r="T5263" s="158">
        <f t="shared" si="1625"/>
        <v>0.63616666666666666</v>
      </c>
      <c r="U5263" s="125">
        <f t="shared" si="1610"/>
        <v>3.6878333333333333</v>
      </c>
      <c r="V5263" s="125">
        <f t="shared" si="1611"/>
        <v>2.0248333333333335</v>
      </c>
      <c r="W5263" s="459">
        <f t="shared" si="1612"/>
        <v>3.4967586379079471E-2</v>
      </c>
      <c r="X5263" s="459">
        <f t="shared" si="1613"/>
        <v>7.2118161154848134E-4</v>
      </c>
      <c r="Y5263" s="82">
        <f>Cal_051922a!$A$3</f>
        <v>20220519</v>
      </c>
      <c r="Z5263" s="90" t="s">
        <v>1519</v>
      </c>
      <c r="AA5263" s="82">
        <v>20220816</v>
      </c>
      <c r="AB5263" s="48"/>
      <c r="AC5263" s="43"/>
      <c r="AD5263" s="43"/>
      <c r="AE5263" s="691" t="s">
        <v>1250</v>
      </c>
      <c r="AF5263" s="567">
        <v>1</v>
      </c>
      <c r="AG5263" s="567" t="s">
        <v>1634</v>
      </c>
      <c r="AH5263" s="153" t="s">
        <v>1979</v>
      </c>
      <c r="AI5263" s="155"/>
    </row>
    <row r="5264" spans="1:35" s="372" customFormat="1" x14ac:dyDescent="0.2">
      <c r="A5264" s="412" t="s">
        <v>1514</v>
      </c>
      <c r="B5264" s="462">
        <v>20220731</v>
      </c>
      <c r="C5264" s="373" t="s">
        <v>73</v>
      </c>
      <c r="D5264" s="373">
        <v>10</v>
      </c>
      <c r="E5264" s="373">
        <v>19</v>
      </c>
      <c r="F5264" s="107"/>
      <c r="G5264" s="107"/>
      <c r="H5264" s="373" t="s">
        <v>10</v>
      </c>
      <c r="I5264" s="373">
        <v>550</v>
      </c>
      <c r="J5264" s="373">
        <v>20</v>
      </c>
      <c r="K5264" s="372">
        <v>5</v>
      </c>
      <c r="L5264" s="372">
        <v>1</v>
      </c>
      <c r="M5264" s="372">
        <v>0</v>
      </c>
      <c r="N5264" s="375">
        <v>1</v>
      </c>
      <c r="O5264" s="372" t="str">
        <f>Cal_051922a!$E$2</f>
        <v>Cal_051922a</v>
      </c>
      <c r="P5264" s="377">
        <f>Cal_051922a!$Q$3</f>
        <v>1.8382409380942635</v>
      </c>
      <c r="Q5264" s="377">
        <f>Cal_051922a!$R$3</f>
        <v>0.56187208580813652</v>
      </c>
      <c r="R5264" s="376">
        <v>1.544</v>
      </c>
      <c r="S5264" s="376">
        <v>1.2470000000000001</v>
      </c>
      <c r="T5264" s="377">
        <f t="shared" si="1625"/>
        <v>0.63616666666666666</v>
      </c>
      <c r="U5264" s="378">
        <f t="shared" si="1610"/>
        <v>0.90783333333333338</v>
      </c>
      <c r="V5264" s="378">
        <f t="shared" si="1611"/>
        <v>0.61083333333333345</v>
      </c>
      <c r="W5264" s="464">
        <f t="shared" si="1612"/>
        <v>3.3268620065531884E-3</v>
      </c>
      <c r="X5264" s="464">
        <f t="shared" si="1613"/>
        <v>2.4086201600143353E-3</v>
      </c>
      <c r="Y5264" s="372">
        <f>Cal_051922a!$A$3</f>
        <v>20220519</v>
      </c>
      <c r="Z5264" s="694" t="s">
        <v>1519</v>
      </c>
      <c r="AA5264" s="372">
        <v>20220816</v>
      </c>
      <c r="AB5264" s="48"/>
      <c r="AC5264" s="43"/>
      <c r="AD5264" s="43"/>
      <c r="AE5264" s="692" t="s">
        <v>1250</v>
      </c>
      <c r="AF5264" s="628">
        <v>1</v>
      </c>
      <c r="AG5264" s="628" t="s">
        <v>1634</v>
      </c>
      <c r="AH5264" s="371" t="s">
        <v>224</v>
      </c>
      <c r="AI5264" s="371"/>
    </row>
    <row r="5265" spans="1:35" s="610" customFormat="1" ht="13.5" thickBot="1" x14ac:dyDescent="0.25">
      <c r="A5265" s="622" t="s">
        <v>1514</v>
      </c>
      <c r="B5265" s="611">
        <v>20220731</v>
      </c>
      <c r="C5265" s="612" t="s">
        <v>73</v>
      </c>
      <c r="D5265" s="612">
        <v>10</v>
      </c>
      <c r="E5265" s="612">
        <v>19</v>
      </c>
      <c r="F5265" s="140"/>
      <c r="G5265" s="140"/>
      <c r="H5265" s="612" t="s">
        <v>11</v>
      </c>
      <c r="I5265" s="612">
        <v>552</v>
      </c>
      <c r="J5265" s="612">
        <v>20</v>
      </c>
      <c r="K5265" s="610">
        <v>5</v>
      </c>
      <c r="L5265" s="610">
        <v>1</v>
      </c>
      <c r="M5265" s="610">
        <v>0</v>
      </c>
      <c r="N5265" s="614">
        <v>1</v>
      </c>
      <c r="O5265" s="372" t="str">
        <f>Cal_051922a!$E$2</f>
        <v>Cal_051922a</v>
      </c>
      <c r="P5265" s="377">
        <f>Cal_051922a!$Q$3</f>
        <v>1.8382409380942635</v>
      </c>
      <c r="Q5265" s="377">
        <f>Cal_051922a!$R$3</f>
        <v>0.56187208580813652</v>
      </c>
      <c r="R5265" s="626">
        <v>1.524</v>
      </c>
      <c r="S5265" s="626">
        <v>1.1220000000000001</v>
      </c>
      <c r="T5265" s="377">
        <f t="shared" si="1625"/>
        <v>0.63616666666666666</v>
      </c>
      <c r="U5265" s="378">
        <f t="shared" si="1610"/>
        <v>0.88783333333333336</v>
      </c>
      <c r="V5265" s="378">
        <f t="shared" si="1611"/>
        <v>0.48583333333333345</v>
      </c>
      <c r="W5265" s="464">
        <f t="shared" si="1612"/>
        <v>4.4867100329924244E-3</v>
      </c>
      <c r="X5265" s="464">
        <f t="shared" si="1613"/>
        <v>5.8543631494094001E-5</v>
      </c>
      <c r="Y5265" s="372">
        <f>Cal_051922a!$A$3</f>
        <v>20220519</v>
      </c>
      <c r="Z5265" s="694" t="s">
        <v>1519</v>
      </c>
      <c r="AA5265" s="372">
        <v>20220816</v>
      </c>
      <c r="AB5265" s="121"/>
      <c r="AC5265" s="115"/>
      <c r="AD5265" s="115"/>
      <c r="AE5265" s="692" t="s">
        <v>1250</v>
      </c>
      <c r="AF5265" s="633">
        <v>1</v>
      </c>
      <c r="AG5265" s="628" t="s">
        <v>1634</v>
      </c>
      <c r="AH5265" s="613" t="s">
        <v>225</v>
      </c>
      <c r="AI5265" s="613"/>
    </row>
    <row r="5266" spans="1:35" x14ac:dyDescent="0.2">
      <c r="A5266" s="152" t="s">
        <v>1514</v>
      </c>
      <c r="B5266" s="45">
        <v>20220801</v>
      </c>
      <c r="C5266" s="107" t="s">
        <v>70</v>
      </c>
      <c r="D5266" s="107">
        <v>13</v>
      </c>
      <c r="E5266" s="107">
        <v>7</v>
      </c>
      <c r="H5266" s="107" t="s">
        <v>10</v>
      </c>
      <c r="I5266" s="107">
        <v>290</v>
      </c>
      <c r="J5266" s="107">
        <v>0</v>
      </c>
      <c r="K5266" s="43">
        <v>5</v>
      </c>
      <c r="L5266" s="43">
        <v>1</v>
      </c>
      <c r="M5266" s="43">
        <v>0</v>
      </c>
      <c r="N5266" s="49">
        <v>1</v>
      </c>
      <c r="O5266" s="43" t="str">
        <f>Cal_051922a!$E$2</f>
        <v>Cal_051922a</v>
      </c>
      <c r="P5266" s="50">
        <f>Cal_051922a!$Q$3</f>
        <v>1.8382409380942635</v>
      </c>
      <c r="Q5266" s="50">
        <f>Cal_051922a!$R$3</f>
        <v>0.56187208580813652</v>
      </c>
      <c r="R5266" s="46">
        <v>34.74</v>
      </c>
      <c r="S5266" s="46">
        <v>23.88</v>
      </c>
      <c r="T5266" s="43">
        <f t="shared" ref="T5266:T5271" si="1626">AVERAGE(0.526,0.483,0.62,0.68,0.803,0.629)</f>
        <v>0.62350000000000005</v>
      </c>
      <c r="U5266" s="79">
        <f t="shared" si="1610"/>
        <v>34.116500000000002</v>
      </c>
      <c r="V5266" s="79">
        <f t="shared" si="1611"/>
        <v>23.256499999999999</v>
      </c>
      <c r="W5266" s="465">
        <f t="shared" si="1612"/>
        <v>0.23071341884525956</v>
      </c>
      <c r="X5266" s="465">
        <f t="shared" si="1613"/>
        <v>0.18343523366672818</v>
      </c>
      <c r="Y5266" s="43">
        <f>Cal_051922a!$A$3</f>
        <v>20220519</v>
      </c>
      <c r="Z5266" s="48" t="s">
        <v>1575</v>
      </c>
      <c r="AA5266" s="43">
        <v>20221106</v>
      </c>
      <c r="AE5266" s="689" t="s">
        <v>1250</v>
      </c>
      <c r="AF5266" s="130">
        <v>1</v>
      </c>
      <c r="AG5266" s="130" t="s">
        <v>1634</v>
      </c>
      <c r="AH5266"/>
    </row>
    <row r="5267" spans="1:35" x14ac:dyDescent="0.2">
      <c r="A5267" s="152" t="s">
        <v>1514</v>
      </c>
      <c r="B5267" s="45">
        <v>20220801</v>
      </c>
      <c r="C5267" s="107" t="s">
        <v>70</v>
      </c>
      <c r="D5267" s="107">
        <v>13</v>
      </c>
      <c r="E5267" s="107">
        <v>7</v>
      </c>
      <c r="H5267" s="107" t="s">
        <v>11</v>
      </c>
      <c r="I5267" s="107">
        <v>290</v>
      </c>
      <c r="J5267" s="107">
        <v>0</v>
      </c>
      <c r="K5267" s="43">
        <v>5</v>
      </c>
      <c r="L5267" s="43">
        <v>1</v>
      </c>
      <c r="M5267" s="43">
        <v>0</v>
      </c>
      <c r="N5267" s="49">
        <v>1</v>
      </c>
      <c r="O5267" s="43" t="str">
        <f>Cal_051922a!$E$2</f>
        <v>Cal_051922a</v>
      </c>
      <c r="P5267" s="50">
        <f>Cal_051922a!$Q$3</f>
        <v>1.8382409380942635</v>
      </c>
      <c r="Q5267" s="50">
        <f>Cal_051922a!$R$3</f>
        <v>0.56187208580813652</v>
      </c>
      <c r="R5267" s="46">
        <v>35.18</v>
      </c>
      <c r="S5267" s="46">
        <v>24.18</v>
      </c>
      <c r="T5267" s="43">
        <f t="shared" si="1626"/>
        <v>0.62350000000000005</v>
      </c>
      <c r="U5267" s="79">
        <f t="shared" si="1610"/>
        <v>34.5565</v>
      </c>
      <c r="V5267" s="79">
        <f t="shared" si="1611"/>
        <v>23.5565</v>
      </c>
      <c r="W5267" s="465">
        <f t="shared" si="1612"/>
        <v>0.2336876249813862</v>
      </c>
      <c r="X5267" s="465">
        <f t="shared" si="1613"/>
        <v>0.18580338754838566</v>
      </c>
      <c r="Y5267" s="43">
        <f>Cal_051922a!$A$3</f>
        <v>20220519</v>
      </c>
      <c r="Z5267" s="48" t="s">
        <v>1575</v>
      </c>
      <c r="AA5267" s="43">
        <v>20221106</v>
      </c>
      <c r="AE5267" s="689" t="s">
        <v>1250</v>
      </c>
      <c r="AF5267" s="130">
        <v>1</v>
      </c>
      <c r="AG5267" s="130" t="s">
        <v>1634</v>
      </c>
      <c r="AH5267"/>
    </row>
    <row r="5268" spans="1:35" x14ac:dyDescent="0.2">
      <c r="A5268" s="152" t="s">
        <v>1514</v>
      </c>
      <c r="B5268" s="45">
        <v>20220801</v>
      </c>
      <c r="C5268" s="107" t="s">
        <v>70</v>
      </c>
      <c r="D5268" s="107">
        <v>13</v>
      </c>
      <c r="E5268" s="107">
        <v>9</v>
      </c>
      <c r="H5268" s="107" t="s">
        <v>10</v>
      </c>
      <c r="I5268" s="107">
        <v>290</v>
      </c>
      <c r="J5268" s="107">
        <v>0</v>
      </c>
      <c r="K5268" s="43">
        <v>5</v>
      </c>
      <c r="L5268" s="43">
        <v>1</v>
      </c>
      <c r="M5268" s="43">
        <v>0</v>
      </c>
      <c r="N5268" s="49">
        <v>1</v>
      </c>
      <c r="O5268" s="43" t="str">
        <f>Cal_051922a!$E$2</f>
        <v>Cal_051922a</v>
      </c>
      <c r="P5268" s="50">
        <f>Cal_051922a!$Q$3</f>
        <v>1.8382409380942635</v>
      </c>
      <c r="Q5268" s="50">
        <f>Cal_051922a!$R$3</f>
        <v>0.56187208580813652</v>
      </c>
      <c r="R5268" s="46">
        <v>82.15</v>
      </c>
      <c r="S5268" s="46">
        <v>54.45</v>
      </c>
      <c r="T5268" s="43">
        <f t="shared" si="1626"/>
        <v>0.62350000000000005</v>
      </c>
      <c r="U5268" s="79">
        <f t="shared" si="1610"/>
        <v>81.526499999999999</v>
      </c>
      <c r="V5268" s="79">
        <f t="shared" si="1611"/>
        <v>53.826500000000003</v>
      </c>
      <c r="W5268" s="465">
        <f t="shared" si="1612"/>
        <v>0.58846792836221795</v>
      </c>
      <c r="X5268" s="465">
        <f t="shared" si="1613"/>
        <v>0.37006720996197123</v>
      </c>
      <c r="Y5268" s="43">
        <f>Cal_051922a!$A$3</f>
        <v>20220519</v>
      </c>
      <c r="Z5268" s="48" t="s">
        <v>1575</v>
      </c>
      <c r="AA5268" s="43">
        <v>20221106</v>
      </c>
      <c r="AE5268" s="689" t="s">
        <v>1250</v>
      </c>
      <c r="AF5268" s="130">
        <v>1</v>
      </c>
      <c r="AG5268" s="130" t="s">
        <v>1634</v>
      </c>
      <c r="AH5268"/>
    </row>
    <row r="5269" spans="1:35" x14ac:dyDescent="0.2">
      <c r="A5269" s="152" t="s">
        <v>1514</v>
      </c>
      <c r="B5269" s="45">
        <v>20220801</v>
      </c>
      <c r="C5269" s="107" t="s">
        <v>70</v>
      </c>
      <c r="D5269" s="107">
        <v>13</v>
      </c>
      <c r="E5269" s="107">
        <v>9</v>
      </c>
      <c r="H5269" s="107" t="s">
        <v>11</v>
      </c>
      <c r="I5269" s="107">
        <v>290</v>
      </c>
      <c r="J5269" s="107">
        <v>0</v>
      </c>
      <c r="K5269" s="43">
        <v>5</v>
      </c>
      <c r="L5269" s="43">
        <v>1</v>
      </c>
      <c r="M5269" s="43">
        <v>0</v>
      </c>
      <c r="N5269" s="49">
        <v>1</v>
      </c>
      <c r="O5269" s="43" t="str">
        <f>Cal_051922a!$E$2</f>
        <v>Cal_051922a</v>
      </c>
      <c r="P5269" s="50">
        <f>Cal_051922a!$Q$3</f>
        <v>1.8382409380942635</v>
      </c>
      <c r="Q5269" s="50">
        <f>Cal_051922a!$R$3</f>
        <v>0.56187208580813652</v>
      </c>
      <c r="R5269" s="46">
        <v>81.62</v>
      </c>
      <c r="S5269" s="46">
        <v>53.33</v>
      </c>
      <c r="T5269" s="43">
        <f t="shared" si="1626"/>
        <v>0.62350000000000005</v>
      </c>
      <c r="U5269" s="79">
        <f t="shared" si="1610"/>
        <v>80.996499999999997</v>
      </c>
      <c r="V5269" s="79">
        <f t="shared" si="1611"/>
        <v>52.706499999999998</v>
      </c>
      <c r="W5269" s="465">
        <f t="shared" si="1612"/>
        <v>0.6010020827930378</v>
      </c>
      <c r="X5269" s="465">
        <f t="shared" si="1613"/>
        <v>0.33758824479809074</v>
      </c>
      <c r="Y5269" s="43">
        <f>Cal_051922a!$A$3</f>
        <v>20220519</v>
      </c>
      <c r="Z5269" s="48" t="s">
        <v>1575</v>
      </c>
      <c r="AA5269" s="43">
        <v>20221106</v>
      </c>
      <c r="AE5269" s="689" t="s">
        <v>1250</v>
      </c>
      <c r="AF5269" s="130">
        <v>1</v>
      </c>
      <c r="AG5269" s="130" t="s">
        <v>1634</v>
      </c>
      <c r="AH5269"/>
    </row>
    <row r="5270" spans="1:35" x14ac:dyDescent="0.2">
      <c r="A5270" s="152" t="s">
        <v>1514</v>
      </c>
      <c r="B5270" s="45">
        <v>20220801</v>
      </c>
      <c r="C5270" s="107" t="s">
        <v>70</v>
      </c>
      <c r="D5270" s="107">
        <v>13</v>
      </c>
      <c r="E5270" s="107">
        <v>12</v>
      </c>
      <c r="H5270" s="107" t="s">
        <v>10</v>
      </c>
      <c r="I5270" s="107">
        <v>290</v>
      </c>
      <c r="J5270" s="107">
        <v>0</v>
      </c>
      <c r="K5270" s="43">
        <v>10</v>
      </c>
      <c r="L5270" s="43">
        <v>1</v>
      </c>
      <c r="M5270" s="43">
        <v>0</v>
      </c>
      <c r="N5270" s="49">
        <v>1</v>
      </c>
      <c r="O5270" s="43" t="str">
        <f>Cal_051922a!$E$2</f>
        <v>Cal_051922a</v>
      </c>
      <c r="P5270" s="50">
        <f>Cal_051922a!$Q$3</f>
        <v>1.8382409380942635</v>
      </c>
      <c r="Q5270" s="50">
        <f>Cal_051922a!$R$3</f>
        <v>0.56187208580813652</v>
      </c>
      <c r="R5270" s="46">
        <v>234.6</v>
      </c>
      <c r="S5270" s="46">
        <v>151.4</v>
      </c>
      <c r="T5270" s="43">
        <f t="shared" si="1626"/>
        <v>0.62350000000000005</v>
      </c>
      <c r="U5270" s="79">
        <f t="shared" si="1610"/>
        <v>233.97649999999999</v>
      </c>
      <c r="V5270" s="79">
        <f t="shared" si="1611"/>
        <v>150.7765</v>
      </c>
      <c r="W5270" s="465">
        <f t="shared" si="1612"/>
        <v>3.5350564360820602</v>
      </c>
      <c r="X5270" s="465">
        <f t="shared" si="1613"/>
        <v>1.8349591987274521</v>
      </c>
      <c r="Y5270" s="43">
        <f>Cal_051922a!$A$3</f>
        <v>20220519</v>
      </c>
      <c r="Z5270" s="48" t="s">
        <v>1575</v>
      </c>
      <c r="AA5270" s="43">
        <v>20221106</v>
      </c>
      <c r="AE5270" s="689" t="s">
        <v>1250</v>
      </c>
      <c r="AF5270" s="130">
        <v>1</v>
      </c>
      <c r="AG5270" s="130" t="s">
        <v>1634</v>
      </c>
      <c r="AH5270"/>
    </row>
    <row r="5271" spans="1:35" x14ac:dyDescent="0.2">
      <c r="A5271" s="152" t="s">
        <v>1514</v>
      </c>
      <c r="B5271" s="45">
        <v>20220801</v>
      </c>
      <c r="C5271" s="107" t="s">
        <v>70</v>
      </c>
      <c r="D5271" s="107">
        <v>13</v>
      </c>
      <c r="E5271" s="107">
        <v>12</v>
      </c>
      <c r="H5271" s="107" t="s">
        <v>11</v>
      </c>
      <c r="I5271" s="107">
        <v>290</v>
      </c>
      <c r="J5271" s="107">
        <v>0</v>
      </c>
      <c r="K5271" s="43">
        <v>10</v>
      </c>
      <c r="L5271" s="43">
        <v>1</v>
      </c>
      <c r="M5271" s="43">
        <v>0</v>
      </c>
      <c r="N5271" s="49">
        <v>1</v>
      </c>
      <c r="O5271" s="43" t="str">
        <f>Cal_051922a!$E$2</f>
        <v>Cal_051922a</v>
      </c>
      <c r="P5271" s="50">
        <f>Cal_051922a!$Q$3</f>
        <v>1.8382409380942635</v>
      </c>
      <c r="Q5271" s="50">
        <f>Cal_051922a!$R$3</f>
        <v>0.56187208580813652</v>
      </c>
      <c r="R5271" s="46">
        <v>237.9</v>
      </c>
      <c r="S5271" s="46">
        <v>149.4</v>
      </c>
      <c r="T5271" s="43">
        <f t="shared" si="1626"/>
        <v>0.62350000000000005</v>
      </c>
      <c r="U5271" s="79">
        <f t="shared" si="1610"/>
        <v>237.2765</v>
      </c>
      <c r="V5271" s="79">
        <f t="shared" si="1611"/>
        <v>148.7765</v>
      </c>
      <c r="W5271" s="465">
        <f t="shared" si="1612"/>
        <v>3.760246329245942</v>
      </c>
      <c r="X5271" s="465">
        <f t="shared" si="1613"/>
        <v>1.5385378386597826</v>
      </c>
      <c r="Y5271" s="43">
        <f>Cal_051922a!$A$3</f>
        <v>20220519</v>
      </c>
      <c r="Z5271" s="48" t="s">
        <v>1575</v>
      </c>
      <c r="AA5271" s="43">
        <v>20221106</v>
      </c>
      <c r="AE5271" s="689" t="s">
        <v>1250</v>
      </c>
      <c r="AF5271" s="130">
        <v>1</v>
      </c>
      <c r="AG5271" s="130" t="s">
        <v>1634</v>
      </c>
      <c r="AH5271"/>
    </row>
    <row r="5272" spans="1:35" s="82" customFormat="1" x14ac:dyDescent="0.2">
      <c r="A5272" s="153" t="s">
        <v>1514</v>
      </c>
      <c r="B5272" s="81">
        <v>20220801</v>
      </c>
      <c r="C5272" s="126" t="s">
        <v>70</v>
      </c>
      <c r="D5272" s="126">
        <v>13</v>
      </c>
      <c r="E5272" s="126">
        <v>12</v>
      </c>
      <c r="F5272" s="107"/>
      <c r="G5272" s="107"/>
      <c r="H5272" s="126" t="s">
        <v>10</v>
      </c>
      <c r="I5272" s="126">
        <v>293</v>
      </c>
      <c r="J5272" s="126">
        <v>5</v>
      </c>
      <c r="K5272" s="82">
        <v>5</v>
      </c>
      <c r="L5272" s="82">
        <v>1</v>
      </c>
      <c r="M5272" s="82">
        <v>0</v>
      </c>
      <c r="N5272" s="83">
        <v>1</v>
      </c>
      <c r="O5272" s="82" t="str">
        <f>Cal_051922a!$E$2</f>
        <v>Cal_051922a</v>
      </c>
      <c r="P5272" s="158">
        <f>Cal_051922a!$Q$3</f>
        <v>1.8382409380942635</v>
      </c>
      <c r="Q5272" s="158">
        <f>Cal_051922a!$R$3</f>
        <v>0.56187208580813652</v>
      </c>
      <c r="R5272" s="84">
        <v>276.7</v>
      </c>
      <c r="S5272" s="84">
        <v>165.6</v>
      </c>
      <c r="T5272" s="158">
        <f t="shared" ref="T5272:T5275" si="1627">AVERAGE(0.67, 0.634, 0.634, 0.661, 0.49, 0.728)</f>
        <v>0.63616666666666666</v>
      </c>
      <c r="U5272" s="125">
        <f t="shared" si="1610"/>
        <v>276.06383333333332</v>
      </c>
      <c r="V5272" s="125">
        <f t="shared" si="1611"/>
        <v>164.96383333333333</v>
      </c>
      <c r="W5272" s="459">
        <f t="shared" si="1612"/>
        <v>2.3360786811279186</v>
      </c>
      <c r="X5272" s="459">
        <f t="shared" si="1613"/>
        <v>0.57149690929661801</v>
      </c>
      <c r="Y5272" s="82">
        <f>Cal_051922a!$A$3</f>
        <v>20220519</v>
      </c>
      <c r="Z5272" s="90" t="s">
        <v>1520</v>
      </c>
      <c r="AA5272" s="82">
        <v>20220816</v>
      </c>
      <c r="AB5272" s="48"/>
      <c r="AC5272" s="43"/>
      <c r="AD5272" s="43"/>
      <c r="AE5272" s="691" t="s">
        <v>1250</v>
      </c>
      <c r="AF5272" s="567">
        <v>1</v>
      </c>
      <c r="AG5272" s="567" t="s">
        <v>1634</v>
      </c>
      <c r="AH5272" s="155" t="s">
        <v>236</v>
      </c>
      <c r="AI5272" s="155"/>
    </row>
    <row r="5273" spans="1:35" s="82" customFormat="1" x14ac:dyDescent="0.2">
      <c r="A5273" s="153" t="s">
        <v>1514</v>
      </c>
      <c r="B5273" s="81">
        <v>20220801</v>
      </c>
      <c r="C5273" s="126" t="s">
        <v>70</v>
      </c>
      <c r="D5273" s="126">
        <v>13</v>
      </c>
      <c r="E5273" s="126">
        <v>12</v>
      </c>
      <c r="F5273" s="107"/>
      <c r="G5273" s="107"/>
      <c r="H5273" s="126" t="s">
        <v>11</v>
      </c>
      <c r="I5273" s="126">
        <v>294</v>
      </c>
      <c r="J5273" s="126">
        <v>5</v>
      </c>
      <c r="K5273" s="82">
        <v>5</v>
      </c>
      <c r="L5273" s="82">
        <v>1</v>
      </c>
      <c r="M5273" s="82">
        <v>0</v>
      </c>
      <c r="N5273" s="83">
        <v>1</v>
      </c>
      <c r="O5273" s="82" t="str">
        <f>Cal_051922a!$E$2</f>
        <v>Cal_051922a</v>
      </c>
      <c r="P5273" s="158">
        <f>Cal_051922a!$Q$3</f>
        <v>1.8382409380942635</v>
      </c>
      <c r="Q5273" s="158">
        <f>Cal_051922a!$R$3</f>
        <v>0.56187208580813652</v>
      </c>
      <c r="R5273" s="84">
        <v>273.89999999999998</v>
      </c>
      <c r="S5273" s="84">
        <v>163.4</v>
      </c>
      <c r="T5273" s="158">
        <f t="shared" si="1627"/>
        <v>0.63616666666666666</v>
      </c>
      <c r="U5273" s="125">
        <f t="shared" si="1610"/>
        <v>273.26383333333331</v>
      </c>
      <c r="V5273" s="125">
        <f t="shared" si="1611"/>
        <v>162.76383333333334</v>
      </c>
      <c r="W5273" s="459">
        <f t="shared" si="1612"/>
        <v>2.3155596606458011</v>
      </c>
      <c r="X5273" s="459">
        <f t="shared" si="1613"/>
        <v>0.54348193467132555</v>
      </c>
      <c r="Y5273" s="82">
        <f>Cal_051922a!$A$3</f>
        <v>20220519</v>
      </c>
      <c r="Z5273" s="90" t="s">
        <v>1520</v>
      </c>
      <c r="AA5273" s="82">
        <v>20220816</v>
      </c>
      <c r="AB5273" s="48"/>
      <c r="AC5273" s="43"/>
      <c r="AD5273" s="43"/>
      <c r="AE5273" s="691" t="s">
        <v>1250</v>
      </c>
      <c r="AF5273" s="567">
        <v>1</v>
      </c>
      <c r="AG5273" s="567" t="s">
        <v>1634</v>
      </c>
      <c r="AH5273" s="155" t="s">
        <v>237</v>
      </c>
      <c r="AI5273" s="155"/>
    </row>
    <row r="5274" spans="1:35" s="372" customFormat="1" x14ac:dyDescent="0.2">
      <c r="A5274" s="412" t="s">
        <v>1514</v>
      </c>
      <c r="B5274" s="462">
        <v>20220801</v>
      </c>
      <c r="C5274" s="373" t="s">
        <v>70</v>
      </c>
      <c r="D5274" s="373">
        <v>13</v>
      </c>
      <c r="E5274" s="373">
        <v>12</v>
      </c>
      <c r="F5274" s="107"/>
      <c r="G5274" s="107"/>
      <c r="H5274" s="373" t="s">
        <v>10</v>
      </c>
      <c r="I5274" s="373">
        <v>550</v>
      </c>
      <c r="J5274" s="373">
        <v>20</v>
      </c>
      <c r="K5274" s="372">
        <v>5</v>
      </c>
      <c r="L5274" s="372">
        <v>1</v>
      </c>
      <c r="M5274" s="372">
        <v>0</v>
      </c>
      <c r="N5274" s="375">
        <v>1</v>
      </c>
      <c r="O5274" s="372" t="str">
        <f>Cal_051922a!$E$2</f>
        <v>Cal_051922a</v>
      </c>
      <c r="P5274" s="377">
        <f>Cal_051922a!$Q$3</f>
        <v>1.8382409380942635</v>
      </c>
      <c r="Q5274" s="377">
        <f>Cal_051922a!$R$3</f>
        <v>0.56187208580813652</v>
      </c>
      <c r="R5274" s="376">
        <v>265.10000000000002</v>
      </c>
      <c r="S5274" s="376">
        <v>155.5</v>
      </c>
      <c r="T5274" s="377">
        <f t="shared" si="1627"/>
        <v>0.63616666666666666</v>
      </c>
      <c r="U5274" s="378">
        <f t="shared" si="1610"/>
        <v>264.46383333333335</v>
      </c>
      <c r="V5274" s="378">
        <f t="shared" si="1611"/>
        <v>154.86383333333333</v>
      </c>
      <c r="W5274" s="464">
        <f t="shared" si="1612"/>
        <v>1.2276904913071705</v>
      </c>
      <c r="X5274" s="464">
        <f t="shared" si="1613"/>
        <v>0.2264193384275395</v>
      </c>
      <c r="Y5274" s="372">
        <f>Cal_051922a!$A$3</f>
        <v>20220519</v>
      </c>
      <c r="Z5274" s="694" t="s">
        <v>1520</v>
      </c>
      <c r="AA5274" s="372">
        <v>20220816</v>
      </c>
      <c r="AB5274" s="48"/>
      <c r="AC5274" s="43"/>
      <c r="AD5274" s="43"/>
      <c r="AE5274" s="692" t="s">
        <v>1250</v>
      </c>
      <c r="AF5274" s="628">
        <v>1</v>
      </c>
      <c r="AG5274" s="628" t="s">
        <v>1634</v>
      </c>
      <c r="AH5274" s="371" t="s">
        <v>242</v>
      </c>
      <c r="AI5274" s="371"/>
    </row>
    <row r="5275" spans="1:35" s="372" customFormat="1" x14ac:dyDescent="0.2">
      <c r="A5275" s="412" t="s">
        <v>1514</v>
      </c>
      <c r="B5275" s="462">
        <v>20220801</v>
      </c>
      <c r="C5275" s="373" t="s">
        <v>70</v>
      </c>
      <c r="D5275" s="373">
        <v>13</v>
      </c>
      <c r="E5275" s="373">
        <v>12</v>
      </c>
      <c r="F5275" s="107"/>
      <c r="G5275" s="107"/>
      <c r="H5275" s="373" t="s">
        <v>11</v>
      </c>
      <c r="I5275" s="373">
        <v>550</v>
      </c>
      <c r="J5275" s="373">
        <v>20</v>
      </c>
      <c r="K5275" s="372">
        <v>5</v>
      </c>
      <c r="L5275" s="372">
        <v>1</v>
      </c>
      <c r="M5275" s="372">
        <v>0</v>
      </c>
      <c r="N5275" s="375">
        <v>1</v>
      </c>
      <c r="O5275" s="372" t="str">
        <f>Cal_051922a!$E$2</f>
        <v>Cal_051922a</v>
      </c>
      <c r="P5275" s="377">
        <f>Cal_051922a!$Q$3</f>
        <v>1.8382409380942635</v>
      </c>
      <c r="Q5275" s="377">
        <f>Cal_051922a!$R$3</f>
        <v>0.56187208580813652</v>
      </c>
      <c r="R5275" s="376">
        <v>268.10000000000002</v>
      </c>
      <c r="S5275" s="376">
        <v>155.80000000000001</v>
      </c>
      <c r="T5275" s="377">
        <f t="shared" si="1627"/>
        <v>0.63616666666666666</v>
      </c>
      <c r="U5275" s="378">
        <f t="shared" si="1610"/>
        <v>267.46383333333335</v>
      </c>
      <c r="V5275" s="378">
        <f t="shared" si="1611"/>
        <v>155.16383333333334</v>
      </c>
      <c r="W5275" s="464">
        <f t="shared" si="1612"/>
        <v>1.2579346913667449</v>
      </c>
      <c r="X5275" s="464">
        <f t="shared" si="1613"/>
        <v>0.19899201910461495</v>
      </c>
      <c r="Y5275" s="372">
        <f>Cal_051922a!$A$3</f>
        <v>20220519</v>
      </c>
      <c r="Z5275" s="694" t="s">
        <v>1520</v>
      </c>
      <c r="AA5275" s="372">
        <v>20220816</v>
      </c>
      <c r="AB5275" s="48"/>
      <c r="AC5275" s="43"/>
      <c r="AD5275" s="43"/>
      <c r="AE5275" s="692" t="s">
        <v>1250</v>
      </c>
      <c r="AF5275" s="628">
        <v>1</v>
      </c>
      <c r="AG5275" s="628" t="s">
        <v>1634</v>
      </c>
      <c r="AH5275" s="371" t="s">
        <v>243</v>
      </c>
      <c r="AI5275" s="371"/>
    </row>
    <row r="5276" spans="1:35" x14ac:dyDescent="0.2">
      <c r="A5276" s="152" t="s">
        <v>1514</v>
      </c>
      <c r="B5276" s="45">
        <v>20220801</v>
      </c>
      <c r="C5276" s="107" t="s">
        <v>70</v>
      </c>
      <c r="D5276" s="107">
        <v>13</v>
      </c>
      <c r="E5276" s="107">
        <v>16</v>
      </c>
      <c r="H5276" s="107" t="s">
        <v>10</v>
      </c>
      <c r="I5276" s="107">
        <v>290</v>
      </c>
      <c r="J5276" s="107">
        <v>0</v>
      </c>
      <c r="K5276" s="43">
        <v>5</v>
      </c>
      <c r="L5276" s="43">
        <v>1</v>
      </c>
      <c r="M5276" s="43">
        <v>0</v>
      </c>
      <c r="N5276" s="49">
        <v>1</v>
      </c>
      <c r="O5276" s="43" t="str">
        <f>Cal_051922a!$E$2</f>
        <v>Cal_051922a</v>
      </c>
      <c r="P5276" s="50">
        <f>Cal_051922a!$Q$3</f>
        <v>1.8382409380942635</v>
      </c>
      <c r="Q5276" s="50">
        <f>Cal_051922a!$R$3</f>
        <v>0.56187208580813652</v>
      </c>
      <c r="R5276" s="46">
        <v>64.64</v>
      </c>
      <c r="S5276" s="46">
        <v>41.34</v>
      </c>
      <c r="T5276" s="43">
        <f t="shared" ref="T5276" si="1628">AVERAGE(0.526,0.483,0.62,0.68,0.803,0.629)</f>
        <v>0.62350000000000005</v>
      </c>
      <c r="U5276" s="79">
        <f t="shared" si="1610"/>
        <v>64.016499999999994</v>
      </c>
      <c r="V5276" s="79">
        <f t="shared" si="1611"/>
        <v>40.716500000000003</v>
      </c>
      <c r="W5276" s="465">
        <f t="shared" si="1612"/>
        <v>0.49499287836966338</v>
      </c>
      <c r="X5276" s="465">
        <f t="shared" si="1613"/>
        <v>0.23008112717735993</v>
      </c>
      <c r="Y5276" s="43">
        <f>Cal_051922a!$A$3</f>
        <v>20220519</v>
      </c>
      <c r="Z5276" s="48" t="s">
        <v>1575</v>
      </c>
      <c r="AA5276" s="43">
        <v>20221106</v>
      </c>
      <c r="AE5276" s="689" t="s">
        <v>1250</v>
      </c>
      <c r="AF5276" s="130">
        <v>1</v>
      </c>
      <c r="AH5276" s="152" t="s">
        <v>2088</v>
      </c>
    </row>
    <row r="5277" spans="1:35" x14ac:dyDescent="0.2">
      <c r="A5277" s="152" t="s">
        <v>1514</v>
      </c>
      <c r="B5277" s="45">
        <v>20220801</v>
      </c>
      <c r="C5277" s="107" t="s">
        <v>70</v>
      </c>
      <c r="D5277" s="107">
        <v>13</v>
      </c>
      <c r="E5277" s="107">
        <v>16</v>
      </c>
      <c r="H5277" s="107" t="s">
        <v>11</v>
      </c>
      <c r="I5277" s="107">
        <v>290</v>
      </c>
      <c r="J5277" s="107">
        <v>0</v>
      </c>
      <c r="U5277" s="79" t="e">
        <f t="shared" si="1610"/>
        <v>#DIV/0!</v>
      </c>
      <c r="V5277" s="79" t="e">
        <f t="shared" si="1611"/>
        <v>#DIV/0!</v>
      </c>
      <c r="W5277" s="465" t="e">
        <f t="shared" si="1612"/>
        <v>#DIV/0!</v>
      </c>
      <c r="X5277" s="465" t="e">
        <f t="shared" si="1613"/>
        <v>#DIV/0!</v>
      </c>
      <c r="Y5277" s="82"/>
      <c r="AE5277" s="689"/>
      <c r="AH5277"/>
    </row>
    <row r="5278" spans="1:35" s="82" customFormat="1" x14ac:dyDescent="0.2">
      <c r="A5278" s="153" t="s">
        <v>1514</v>
      </c>
      <c r="B5278" s="81">
        <v>20220801</v>
      </c>
      <c r="C5278" s="126" t="s">
        <v>70</v>
      </c>
      <c r="D5278" s="126">
        <v>13</v>
      </c>
      <c r="E5278" s="126">
        <v>16</v>
      </c>
      <c r="F5278" s="107"/>
      <c r="G5278" s="107"/>
      <c r="H5278" s="126" t="s">
        <v>10</v>
      </c>
      <c r="I5278" s="126">
        <v>293</v>
      </c>
      <c r="J5278" s="126">
        <v>5</v>
      </c>
      <c r="K5278" s="82">
        <v>5</v>
      </c>
      <c r="L5278" s="82">
        <v>1</v>
      </c>
      <c r="M5278" s="82">
        <v>0</v>
      </c>
      <c r="N5278" s="83">
        <v>1</v>
      </c>
      <c r="O5278" s="82" t="str">
        <f>Cal_051922a!$E$2</f>
        <v>Cal_051922a</v>
      </c>
      <c r="P5278" s="158">
        <f>Cal_051922a!$Q$3</f>
        <v>1.8382409380942635</v>
      </c>
      <c r="Q5278" s="158">
        <f>Cal_051922a!$R$3</f>
        <v>0.56187208580813652</v>
      </c>
      <c r="R5278" s="84">
        <v>15.6</v>
      </c>
      <c r="S5278" s="84">
        <v>9.4710000000000001</v>
      </c>
      <c r="T5278" s="158">
        <f t="shared" ref="T5278:T5281" si="1629">AVERAGE(0.67, 0.634, 0.634, 0.661, 0.49, 0.728)</f>
        <v>0.63616666666666666</v>
      </c>
      <c r="U5278" s="125">
        <f t="shared" si="1610"/>
        <v>14.963833333333334</v>
      </c>
      <c r="V5278" s="125">
        <f t="shared" si="1611"/>
        <v>8.834833333333334</v>
      </c>
      <c r="W5278" s="459">
        <f t="shared" si="1612"/>
        <v>0.12887332346204333</v>
      </c>
      <c r="X5278" s="459">
        <f t="shared" si="1613"/>
        <v>2.6845328477638698E-2</v>
      </c>
      <c r="Y5278" s="82">
        <f>Cal_051922a!$A$3</f>
        <v>20220519</v>
      </c>
      <c r="Z5278" s="90" t="s">
        <v>1519</v>
      </c>
      <c r="AA5278" s="82">
        <v>20220816</v>
      </c>
      <c r="AB5278" s="48"/>
      <c r="AC5278" s="43"/>
      <c r="AD5278" s="43"/>
      <c r="AE5278" s="691" t="s">
        <v>1250</v>
      </c>
      <c r="AF5278" s="567">
        <v>1</v>
      </c>
      <c r="AG5278" s="567" t="s">
        <v>1634</v>
      </c>
      <c r="AH5278" s="155" t="s">
        <v>234</v>
      </c>
      <c r="AI5278" s="155"/>
    </row>
    <row r="5279" spans="1:35" s="82" customFormat="1" x14ac:dyDescent="0.2">
      <c r="A5279" s="153" t="s">
        <v>1514</v>
      </c>
      <c r="B5279" s="81">
        <v>20220801</v>
      </c>
      <c r="C5279" s="126" t="s">
        <v>70</v>
      </c>
      <c r="D5279" s="126">
        <v>13</v>
      </c>
      <c r="E5279" s="126">
        <v>16</v>
      </c>
      <c r="F5279" s="107"/>
      <c r="G5279" s="107"/>
      <c r="H5279" s="126" t="s">
        <v>11</v>
      </c>
      <c r="I5279" s="126">
        <v>293</v>
      </c>
      <c r="J5279" s="126">
        <v>5</v>
      </c>
      <c r="K5279" s="82">
        <v>5</v>
      </c>
      <c r="L5279" s="82">
        <v>1</v>
      </c>
      <c r="M5279" s="82">
        <v>0</v>
      </c>
      <c r="N5279" s="83">
        <v>1</v>
      </c>
      <c r="O5279" s="82" t="str">
        <f>Cal_051922a!$E$2</f>
        <v>Cal_051922a</v>
      </c>
      <c r="P5279" s="158">
        <f>Cal_051922a!$Q$3</f>
        <v>1.8382409380942635</v>
      </c>
      <c r="Q5279" s="158">
        <f>Cal_051922a!$R$3</f>
        <v>0.56187208580813652</v>
      </c>
      <c r="R5279" s="84">
        <v>17.010000000000002</v>
      </c>
      <c r="S5279" s="84">
        <v>10.26</v>
      </c>
      <c r="T5279" s="158">
        <f t="shared" si="1629"/>
        <v>0.63616666666666666</v>
      </c>
      <c r="U5279" s="125">
        <f t="shared" si="1610"/>
        <v>16.373833333333334</v>
      </c>
      <c r="V5279" s="125">
        <f t="shared" si="1611"/>
        <v>9.6238333333333337</v>
      </c>
      <c r="W5279" s="459">
        <f t="shared" si="1612"/>
        <v>0.14193097297581864</v>
      </c>
      <c r="X5279" s="459">
        <f t="shared" si="1613"/>
        <v>2.7694224989678853E-2</v>
      </c>
      <c r="Y5279" s="82">
        <f>Cal_051922a!$A$3</f>
        <v>20220519</v>
      </c>
      <c r="Z5279" s="90" t="s">
        <v>1519</v>
      </c>
      <c r="AA5279" s="82">
        <v>20220816</v>
      </c>
      <c r="AB5279" s="48"/>
      <c r="AC5279" s="43"/>
      <c r="AD5279" s="43"/>
      <c r="AE5279" s="691" t="s">
        <v>1250</v>
      </c>
      <c r="AF5279" s="567">
        <v>1</v>
      </c>
      <c r="AG5279" s="567" t="s">
        <v>1634</v>
      </c>
      <c r="AH5279" s="155" t="s">
        <v>235</v>
      </c>
      <c r="AI5279" s="155"/>
    </row>
    <row r="5280" spans="1:35" s="372" customFormat="1" x14ac:dyDescent="0.2">
      <c r="A5280" s="412" t="s">
        <v>1514</v>
      </c>
      <c r="B5280" s="462">
        <v>20220801</v>
      </c>
      <c r="C5280" s="373" t="s">
        <v>70</v>
      </c>
      <c r="D5280" s="373">
        <v>13</v>
      </c>
      <c r="E5280" s="373">
        <v>16</v>
      </c>
      <c r="F5280" s="107"/>
      <c r="G5280" s="107"/>
      <c r="H5280" s="373" t="s">
        <v>10</v>
      </c>
      <c r="I5280" s="373">
        <v>551</v>
      </c>
      <c r="J5280" s="373">
        <v>20</v>
      </c>
      <c r="K5280" s="372">
        <v>5</v>
      </c>
      <c r="L5280" s="372">
        <v>1</v>
      </c>
      <c r="M5280" s="372">
        <v>0</v>
      </c>
      <c r="N5280" s="375">
        <v>1</v>
      </c>
      <c r="O5280" s="372" t="str">
        <f>Cal_051922a!$E$2</f>
        <v>Cal_051922a</v>
      </c>
      <c r="P5280" s="377">
        <f>Cal_051922a!$Q$3</f>
        <v>1.8382409380942635</v>
      </c>
      <c r="Q5280" s="377">
        <f>Cal_051922a!$R$3</f>
        <v>0.56187208580813652</v>
      </c>
      <c r="R5280" s="376">
        <v>4.8840000000000003</v>
      </c>
      <c r="S5280" s="376">
        <v>3.3460000000000001</v>
      </c>
      <c r="T5280" s="377">
        <f t="shared" si="1629"/>
        <v>0.63616666666666666</v>
      </c>
      <c r="U5280" s="378">
        <f t="shared" si="1610"/>
        <v>4.2478333333333333</v>
      </c>
      <c r="V5280" s="378">
        <f t="shared" si="1611"/>
        <v>2.7098333333333335</v>
      </c>
      <c r="W5280" s="464">
        <f t="shared" si="1612"/>
        <v>1.7196725704371862E-2</v>
      </c>
      <c r="X5280" s="464">
        <f t="shared" si="1613"/>
        <v>8.2013536901170206E-3</v>
      </c>
      <c r="Y5280" s="372">
        <f>Cal_051922a!$A$3</f>
        <v>20220519</v>
      </c>
      <c r="Z5280" s="694" t="s">
        <v>1520</v>
      </c>
      <c r="AA5280" s="372">
        <v>20220816</v>
      </c>
      <c r="AB5280" s="48"/>
      <c r="AC5280" s="43"/>
      <c r="AD5280" s="43"/>
      <c r="AE5280" s="692" t="s">
        <v>1250</v>
      </c>
      <c r="AF5280" s="628">
        <v>1</v>
      </c>
      <c r="AG5280" s="628" t="s">
        <v>1634</v>
      </c>
      <c r="AH5280" s="371" t="s">
        <v>240</v>
      </c>
      <c r="AI5280" s="371"/>
    </row>
    <row r="5281" spans="1:35" s="372" customFormat="1" x14ac:dyDescent="0.2">
      <c r="A5281" s="412" t="s">
        <v>1514</v>
      </c>
      <c r="B5281" s="462">
        <v>20220801</v>
      </c>
      <c r="C5281" s="373" t="s">
        <v>70</v>
      </c>
      <c r="D5281" s="373">
        <v>13</v>
      </c>
      <c r="E5281" s="373">
        <v>16</v>
      </c>
      <c r="F5281" s="107"/>
      <c r="G5281" s="107"/>
      <c r="H5281" s="373" t="s">
        <v>11</v>
      </c>
      <c r="I5281" s="373">
        <v>551</v>
      </c>
      <c r="J5281" s="373">
        <v>20</v>
      </c>
      <c r="K5281" s="372">
        <v>5</v>
      </c>
      <c r="L5281" s="372">
        <v>1</v>
      </c>
      <c r="M5281" s="372">
        <v>0</v>
      </c>
      <c r="N5281" s="375">
        <v>1</v>
      </c>
      <c r="O5281" s="372" t="str">
        <f>Cal_051922a!$E$2</f>
        <v>Cal_051922a</v>
      </c>
      <c r="P5281" s="377">
        <f>Cal_051922a!$Q$3</f>
        <v>1.8382409380942635</v>
      </c>
      <c r="Q5281" s="377">
        <f>Cal_051922a!$R$3</f>
        <v>0.56187208580813652</v>
      </c>
      <c r="R5281" s="376">
        <v>5.9420000000000002</v>
      </c>
      <c r="S5281" s="376">
        <v>3.9009999999999998</v>
      </c>
      <c r="T5281" s="377">
        <f t="shared" si="1629"/>
        <v>0.63616666666666666</v>
      </c>
      <c r="U5281" s="378">
        <f t="shared" si="1610"/>
        <v>5.3058333333333332</v>
      </c>
      <c r="V5281" s="378">
        <f t="shared" si="1611"/>
        <v>3.2648333333333333</v>
      </c>
      <c r="W5281" s="464">
        <f t="shared" si="1612"/>
        <v>2.2820882420431069E-2</v>
      </c>
      <c r="X5281" s="464">
        <f t="shared" si="1613"/>
        <v>7.7789685703212935E-3</v>
      </c>
      <c r="Y5281" s="372">
        <f>Cal_051922a!$A$3</f>
        <v>20220519</v>
      </c>
      <c r="Z5281" s="694" t="s">
        <v>1520</v>
      </c>
      <c r="AA5281" s="372">
        <v>20220816</v>
      </c>
      <c r="AB5281" s="48"/>
      <c r="AC5281" s="43"/>
      <c r="AD5281" s="43"/>
      <c r="AE5281" s="692" t="s">
        <v>1250</v>
      </c>
      <c r="AF5281" s="628">
        <v>1</v>
      </c>
      <c r="AG5281" s="628" t="s">
        <v>1634</v>
      </c>
      <c r="AH5281" s="371" t="s">
        <v>241</v>
      </c>
      <c r="AI5281" s="371"/>
    </row>
    <row r="5282" spans="1:35" x14ac:dyDescent="0.2">
      <c r="A5282" s="152" t="s">
        <v>1514</v>
      </c>
      <c r="B5282" s="45">
        <v>20220801</v>
      </c>
      <c r="C5282" s="107" t="s">
        <v>70</v>
      </c>
      <c r="D5282" s="107">
        <v>13</v>
      </c>
      <c r="E5282" s="107">
        <v>19</v>
      </c>
      <c r="H5282" s="107" t="s">
        <v>10</v>
      </c>
      <c r="I5282" s="107">
        <v>290</v>
      </c>
      <c r="J5282" s="107">
        <v>0</v>
      </c>
      <c r="K5282" s="43">
        <v>5</v>
      </c>
      <c r="L5282" s="43">
        <v>1</v>
      </c>
      <c r="M5282" s="43">
        <v>0</v>
      </c>
      <c r="N5282" s="49">
        <v>1</v>
      </c>
      <c r="O5282" s="43" t="str">
        <f>Cal_051922a!$E$2</f>
        <v>Cal_051922a</v>
      </c>
      <c r="P5282" s="50">
        <f>Cal_051922a!$Q$3</f>
        <v>1.8382409380942635</v>
      </c>
      <c r="Q5282" s="50">
        <f>Cal_051922a!$R$3</f>
        <v>0.56187208580813652</v>
      </c>
      <c r="R5282" s="46">
        <v>20.92</v>
      </c>
      <c r="S5282" s="46">
        <v>13.59</v>
      </c>
      <c r="T5282" s="43">
        <f t="shared" ref="T5282:T5283" si="1630">AVERAGE(0.526,0.483,0.62,0.68,0.803,0.629)</f>
        <v>0.62350000000000005</v>
      </c>
      <c r="U5282" s="79">
        <f t="shared" si="1610"/>
        <v>20.296500000000002</v>
      </c>
      <c r="V5282" s="79">
        <f t="shared" si="1611"/>
        <v>12.9665</v>
      </c>
      <c r="W5282" s="465">
        <f t="shared" si="1612"/>
        <v>0.15572093555577832</v>
      </c>
      <c r="X5282" s="465">
        <f t="shared" si="1613"/>
        <v>7.5184768346214195E-2</v>
      </c>
      <c r="Y5282" s="43">
        <f>Cal_051922a!$A$3</f>
        <v>20220519</v>
      </c>
      <c r="Z5282" s="48" t="s">
        <v>1575</v>
      </c>
      <c r="AA5282" s="43">
        <v>20221106</v>
      </c>
      <c r="AE5282" s="689" t="s">
        <v>1250</v>
      </c>
      <c r="AF5282" s="130">
        <v>1</v>
      </c>
      <c r="AH5282"/>
    </row>
    <row r="5283" spans="1:35" x14ac:dyDescent="0.2">
      <c r="A5283" s="152" t="s">
        <v>1514</v>
      </c>
      <c r="B5283" s="45">
        <v>20220801</v>
      </c>
      <c r="C5283" s="107" t="s">
        <v>70</v>
      </c>
      <c r="D5283" s="107">
        <v>13</v>
      </c>
      <c r="E5283" s="107">
        <v>19</v>
      </c>
      <c r="H5283" s="107" t="s">
        <v>11</v>
      </c>
      <c r="I5283" s="107">
        <v>290</v>
      </c>
      <c r="J5283" s="107">
        <v>0</v>
      </c>
      <c r="K5283" s="43">
        <v>5</v>
      </c>
      <c r="L5283" s="43">
        <v>1</v>
      </c>
      <c r="M5283" s="43">
        <v>0</v>
      </c>
      <c r="N5283" s="49">
        <v>1</v>
      </c>
      <c r="O5283" s="43" t="str">
        <f>Cal_051922a!$E$2</f>
        <v>Cal_051922a</v>
      </c>
      <c r="P5283" s="50">
        <f>Cal_051922a!$Q$3</f>
        <v>1.8382409380942635</v>
      </c>
      <c r="Q5283" s="50">
        <f>Cal_051922a!$R$3</f>
        <v>0.56187208580813652</v>
      </c>
      <c r="R5283" s="46">
        <v>20.81</v>
      </c>
      <c r="S5283" s="46">
        <v>13.61</v>
      </c>
      <c r="T5283" s="43">
        <f t="shared" si="1630"/>
        <v>0.62350000000000005</v>
      </c>
      <c r="U5283" s="79">
        <f t="shared" si="1610"/>
        <v>20.186499999999999</v>
      </c>
      <c r="V5283" s="79">
        <f t="shared" si="1611"/>
        <v>12.986499999999999</v>
      </c>
      <c r="W5283" s="465">
        <f t="shared" si="1612"/>
        <v>0.15295917271508916</v>
      </c>
      <c r="X5283" s="465">
        <f t="shared" si="1613"/>
        <v>7.830268852142229E-2</v>
      </c>
      <c r="Y5283" s="43">
        <f>Cal_051922a!$A$3</f>
        <v>20220519</v>
      </c>
      <c r="Z5283" s="48" t="s">
        <v>1575</v>
      </c>
      <c r="AA5283" s="43">
        <v>20221106</v>
      </c>
      <c r="AE5283" s="689" t="s">
        <v>1250</v>
      </c>
      <c r="AF5283" s="130">
        <v>1</v>
      </c>
      <c r="AH5283" t="s">
        <v>1517</v>
      </c>
    </row>
    <row r="5284" spans="1:35" x14ac:dyDescent="0.2">
      <c r="A5284" s="152" t="s">
        <v>1514</v>
      </c>
      <c r="B5284" s="45">
        <v>20220801</v>
      </c>
      <c r="C5284" s="107" t="s">
        <v>70</v>
      </c>
      <c r="D5284" s="107">
        <v>13</v>
      </c>
      <c r="E5284" s="107">
        <v>19</v>
      </c>
      <c r="H5284" s="107" t="s">
        <v>10</v>
      </c>
      <c r="I5284" s="107">
        <v>290</v>
      </c>
      <c r="J5284" s="107">
        <v>10</v>
      </c>
      <c r="K5284" s="43">
        <v>5</v>
      </c>
      <c r="L5284" s="43">
        <v>1</v>
      </c>
      <c r="M5284" s="43">
        <v>0</v>
      </c>
      <c r="N5284" s="49">
        <v>1</v>
      </c>
      <c r="O5284" s="43" t="str">
        <f>Cal_051922a!$E$2</f>
        <v>Cal_051922a</v>
      </c>
      <c r="P5284" s="50">
        <f>Cal_051922a!$Q$3</f>
        <v>1.8382409380942635</v>
      </c>
      <c r="Q5284" s="50">
        <f>Cal_051922a!$R$3</f>
        <v>0.56187208580813652</v>
      </c>
      <c r="R5284" s="46">
        <v>17.559999999999999</v>
      </c>
      <c r="S5284" s="46">
        <v>11.48</v>
      </c>
      <c r="T5284" s="50">
        <f t="shared" ref="T5284" si="1631">AVERAGE(0.653, 0.604, 0.527, 0.359, 0.519, 0.575)</f>
        <v>0.53949999999999998</v>
      </c>
      <c r="U5284" s="79">
        <f t="shared" si="1610"/>
        <v>17.020499999999998</v>
      </c>
      <c r="V5284" s="79">
        <f t="shared" si="1611"/>
        <v>10.9405</v>
      </c>
      <c r="W5284" s="465">
        <f t="shared" si="1612"/>
        <v>0.12916552362607525</v>
      </c>
      <c r="X5284" s="465">
        <f t="shared" si="1613"/>
        <v>6.5661442289148539E-2</v>
      </c>
      <c r="Y5284" s="82">
        <f>Cal_051922a!$A$3</f>
        <v>20220519</v>
      </c>
      <c r="Z5284" s="48" t="s">
        <v>2046</v>
      </c>
      <c r="AA5284" s="43">
        <v>20230221</v>
      </c>
      <c r="AE5284" s="689" t="s">
        <v>1250</v>
      </c>
      <c r="AF5284" s="130">
        <v>1</v>
      </c>
      <c r="AH5284"/>
    </row>
    <row r="5285" spans="1:35" x14ac:dyDescent="0.2">
      <c r="A5285" s="152" t="s">
        <v>1514</v>
      </c>
      <c r="B5285" s="45">
        <v>20220801</v>
      </c>
      <c r="C5285" s="107" t="s">
        <v>70</v>
      </c>
      <c r="D5285" s="107">
        <v>13</v>
      </c>
      <c r="E5285" s="107">
        <v>19</v>
      </c>
      <c r="H5285" s="107" t="s">
        <v>11</v>
      </c>
      <c r="I5285" s="107">
        <v>290</v>
      </c>
      <c r="J5285" s="107">
        <v>10</v>
      </c>
      <c r="K5285" s="43">
        <v>5</v>
      </c>
      <c r="L5285" s="43">
        <v>1</v>
      </c>
      <c r="M5285" s="43">
        <v>0</v>
      </c>
      <c r="N5285" s="49">
        <v>1</v>
      </c>
      <c r="O5285" s="43" t="str">
        <f>Cal_051922a!$E$2</f>
        <v>Cal_051922a</v>
      </c>
      <c r="P5285" s="50">
        <f>Cal_051922a!$Q$3</f>
        <v>1.8382409380942635</v>
      </c>
      <c r="Q5285" s="50">
        <f>Cal_051922a!$R$3</f>
        <v>0.56187208580813652</v>
      </c>
      <c r="R5285" s="46">
        <v>16.95</v>
      </c>
      <c r="S5285" s="46">
        <v>11.35</v>
      </c>
      <c r="T5285" s="43">
        <f t="shared" ref="T5285" si="1632">AVERAGE(0.526,0.483,0.62,0.68,0.803,0.629)</f>
        <v>0.62350000000000005</v>
      </c>
      <c r="U5285" s="79">
        <f t="shared" si="1610"/>
        <v>16.326499999999999</v>
      </c>
      <c r="V5285" s="79">
        <f t="shared" si="1611"/>
        <v>10.7265</v>
      </c>
      <c r="W5285" s="465">
        <f t="shared" si="1612"/>
        <v>0.11896824544506933</v>
      </c>
      <c r="X5285" s="465">
        <f t="shared" si="1613"/>
        <v>7.2047836990801778E-2</v>
      </c>
      <c r="Y5285" s="43">
        <f>Cal_051922a!$A$3</f>
        <v>20220519</v>
      </c>
      <c r="Z5285" s="48" t="s">
        <v>1575</v>
      </c>
      <c r="AA5285" s="43">
        <v>20221106</v>
      </c>
      <c r="AE5285" s="689" t="s">
        <v>1250</v>
      </c>
      <c r="AF5285" s="130">
        <v>1</v>
      </c>
      <c r="AH5285"/>
    </row>
    <row r="5286" spans="1:35" s="82" customFormat="1" x14ac:dyDescent="0.2">
      <c r="A5286" s="153" t="s">
        <v>1514</v>
      </c>
      <c r="B5286" s="81">
        <v>20220801</v>
      </c>
      <c r="C5286" s="126" t="s">
        <v>70</v>
      </c>
      <c r="D5286" s="126">
        <v>13</v>
      </c>
      <c r="E5286" s="126">
        <v>19</v>
      </c>
      <c r="F5286" s="107"/>
      <c r="G5286" s="107"/>
      <c r="H5286" s="126" t="s">
        <v>10</v>
      </c>
      <c r="I5286" s="126">
        <v>293</v>
      </c>
      <c r="J5286" s="126">
        <v>5</v>
      </c>
      <c r="K5286" s="82">
        <v>5</v>
      </c>
      <c r="L5286" s="82">
        <v>1</v>
      </c>
      <c r="M5286" s="82">
        <v>0</v>
      </c>
      <c r="N5286" s="83">
        <v>1</v>
      </c>
      <c r="O5286" s="82" t="str">
        <f>Cal_051922a!$E$2</f>
        <v>Cal_051922a</v>
      </c>
      <c r="P5286" s="158">
        <f>Cal_051922a!$Q$3</f>
        <v>1.8382409380942635</v>
      </c>
      <c r="Q5286" s="158">
        <f>Cal_051922a!$R$3</f>
        <v>0.56187208580813652</v>
      </c>
      <c r="R5286" s="84">
        <v>5.5540000000000003</v>
      </c>
      <c r="S5286" s="84">
        <v>3.7879999999999998</v>
      </c>
      <c r="T5286" s="158">
        <f t="shared" ref="T5286:T5289" si="1633">AVERAGE(0.67, 0.634, 0.634, 0.661, 0.49, 0.728)</f>
        <v>0.63616666666666666</v>
      </c>
      <c r="U5286" s="125">
        <f t="shared" si="1610"/>
        <v>4.9178333333333333</v>
      </c>
      <c r="V5286" s="125">
        <f t="shared" si="1611"/>
        <v>3.1518333333333333</v>
      </c>
      <c r="W5286" s="459">
        <f t="shared" si="1612"/>
        <v>3.7133347892636406E-2</v>
      </c>
      <c r="X5286" s="459">
        <f t="shared" si="1613"/>
        <v>1.8419396487210912E-2</v>
      </c>
      <c r="Y5286" s="82">
        <f>Cal_051922a!$A$3</f>
        <v>20220519</v>
      </c>
      <c r="Z5286" s="90" t="s">
        <v>1519</v>
      </c>
      <c r="AA5286" s="82">
        <v>20220816</v>
      </c>
      <c r="AB5286" s="48"/>
      <c r="AC5286" s="43"/>
      <c r="AD5286" s="43"/>
      <c r="AE5286" s="691" t="s">
        <v>1250</v>
      </c>
      <c r="AF5286" s="567">
        <v>1</v>
      </c>
      <c r="AG5286" s="567" t="s">
        <v>1634</v>
      </c>
      <c r="AH5286" s="155" t="s">
        <v>232</v>
      </c>
      <c r="AI5286" s="155"/>
    </row>
    <row r="5287" spans="1:35" s="82" customFormat="1" x14ac:dyDescent="0.2">
      <c r="A5287" s="153" t="s">
        <v>1514</v>
      </c>
      <c r="B5287" s="81">
        <v>20220801</v>
      </c>
      <c r="C5287" s="126" t="s">
        <v>70</v>
      </c>
      <c r="D5287" s="126">
        <v>13</v>
      </c>
      <c r="E5287" s="126">
        <v>19</v>
      </c>
      <c r="F5287" s="107"/>
      <c r="G5287" s="107"/>
      <c r="H5287" s="126" t="s">
        <v>11</v>
      </c>
      <c r="I5287" s="126">
        <v>293</v>
      </c>
      <c r="J5287" s="126">
        <v>5</v>
      </c>
      <c r="K5287" s="82">
        <v>5</v>
      </c>
      <c r="L5287" s="82">
        <v>1</v>
      </c>
      <c r="M5287" s="82">
        <v>0</v>
      </c>
      <c r="N5287" s="83">
        <v>1</v>
      </c>
      <c r="O5287" s="82" t="str">
        <f>Cal_051922a!$E$2</f>
        <v>Cal_051922a</v>
      </c>
      <c r="P5287" s="158">
        <f>Cal_051922a!$Q$3</f>
        <v>1.8382409380942635</v>
      </c>
      <c r="Q5287" s="158">
        <f>Cal_051922a!$R$3</f>
        <v>0.56187208580813652</v>
      </c>
      <c r="R5287" s="84">
        <v>4.7830000000000004</v>
      </c>
      <c r="S5287" s="84">
        <v>3.1360000000000001</v>
      </c>
      <c r="T5287" s="158">
        <f t="shared" si="1633"/>
        <v>0.63616666666666666</v>
      </c>
      <c r="U5287" s="125">
        <f t="shared" si="1610"/>
        <v>4.1468333333333334</v>
      </c>
      <c r="V5287" s="125">
        <f t="shared" si="1611"/>
        <v>2.4998333333333336</v>
      </c>
      <c r="W5287" s="459">
        <f t="shared" si="1612"/>
        <v>3.4631157406099754E-2</v>
      </c>
      <c r="X5287" s="459">
        <f t="shared" si="1613"/>
        <v>9.4297390538087816E-3</v>
      </c>
      <c r="Y5287" s="82">
        <f>Cal_051922a!$A$3</f>
        <v>20220519</v>
      </c>
      <c r="Z5287" s="90" t="s">
        <v>1519</v>
      </c>
      <c r="AA5287" s="82">
        <v>20220816</v>
      </c>
      <c r="AB5287" s="48"/>
      <c r="AC5287" s="43"/>
      <c r="AD5287" s="43"/>
      <c r="AE5287" s="691" t="s">
        <v>1250</v>
      </c>
      <c r="AF5287" s="567">
        <v>1</v>
      </c>
      <c r="AG5287" s="567" t="s">
        <v>1634</v>
      </c>
      <c r="AH5287" s="155" t="s">
        <v>233</v>
      </c>
      <c r="AI5287" s="155"/>
    </row>
    <row r="5288" spans="1:35" s="372" customFormat="1" x14ac:dyDescent="0.2">
      <c r="A5288" s="412" t="s">
        <v>1514</v>
      </c>
      <c r="B5288" s="462">
        <v>20220801</v>
      </c>
      <c r="C5288" s="373" t="s">
        <v>70</v>
      </c>
      <c r="D5288" s="373">
        <v>13</v>
      </c>
      <c r="E5288" s="373">
        <v>19</v>
      </c>
      <c r="F5288" s="107"/>
      <c r="G5288" s="107"/>
      <c r="H5288" s="373" t="s">
        <v>10</v>
      </c>
      <c r="I5288" s="373">
        <v>552</v>
      </c>
      <c r="J5288" s="373">
        <v>20</v>
      </c>
      <c r="K5288" s="372">
        <v>5</v>
      </c>
      <c r="L5288" s="372">
        <v>1</v>
      </c>
      <c r="M5288" s="372">
        <v>0</v>
      </c>
      <c r="N5288" s="375">
        <v>1</v>
      </c>
      <c r="O5288" s="372" t="str">
        <f>Cal_051922a!$E$2</f>
        <v>Cal_051922a</v>
      </c>
      <c r="P5288" s="377">
        <f>Cal_051922a!$Q$3</f>
        <v>1.8382409380942635</v>
      </c>
      <c r="Q5288" s="377">
        <f>Cal_051922a!$R$3</f>
        <v>0.56187208580813652</v>
      </c>
      <c r="R5288" s="376">
        <v>1.534</v>
      </c>
      <c r="S5288" s="376">
        <v>1.1120000000000001</v>
      </c>
      <c r="T5288" s="377">
        <f t="shared" si="1633"/>
        <v>0.63616666666666666</v>
      </c>
      <c r="U5288" s="378">
        <f t="shared" si="1610"/>
        <v>0.89783333333333337</v>
      </c>
      <c r="V5288" s="378">
        <f t="shared" si="1611"/>
        <v>0.47583333333333344</v>
      </c>
      <c r="W5288" s="464">
        <f t="shared" si="1612"/>
        <v>4.7099294376189132E-3</v>
      </c>
      <c r="X5288" s="464">
        <f t="shared" si="1613"/>
        <v>-2.5823159469987001E-4</v>
      </c>
      <c r="Y5288" s="372">
        <f>Cal_051922a!$A$3</f>
        <v>20220519</v>
      </c>
      <c r="Z5288" s="694" t="s">
        <v>1520</v>
      </c>
      <c r="AA5288" s="372">
        <v>20220816</v>
      </c>
      <c r="AB5288" s="48"/>
      <c r="AC5288" s="43"/>
      <c r="AD5288" s="43"/>
      <c r="AE5288" s="692" t="s">
        <v>1250</v>
      </c>
      <c r="AF5288" s="628">
        <v>1</v>
      </c>
      <c r="AG5288" s="628" t="s">
        <v>1634</v>
      </c>
      <c r="AH5288" s="412" t="s">
        <v>1982</v>
      </c>
      <c r="AI5288" s="371"/>
    </row>
    <row r="5289" spans="1:35" s="610" customFormat="1" ht="13.5" thickBot="1" x14ac:dyDescent="0.25">
      <c r="A5289" s="622" t="s">
        <v>1514</v>
      </c>
      <c r="B5289" s="611">
        <v>20220801</v>
      </c>
      <c r="C5289" s="612" t="s">
        <v>70</v>
      </c>
      <c r="D5289" s="612">
        <v>13</v>
      </c>
      <c r="E5289" s="612">
        <v>19</v>
      </c>
      <c r="F5289" s="140"/>
      <c r="G5289" s="140"/>
      <c r="H5289" s="612" t="s">
        <v>11</v>
      </c>
      <c r="I5289" s="612">
        <v>550</v>
      </c>
      <c r="J5289" s="612">
        <v>20</v>
      </c>
      <c r="K5289" s="610">
        <v>5</v>
      </c>
      <c r="L5289" s="610">
        <v>1</v>
      </c>
      <c r="M5289" s="610">
        <v>0</v>
      </c>
      <c r="N5289" s="614">
        <v>1</v>
      </c>
      <c r="O5289" s="372" t="str">
        <f>Cal_051922a!$E$2</f>
        <v>Cal_051922a</v>
      </c>
      <c r="P5289" s="377">
        <f>Cal_051922a!$Q$3</f>
        <v>1.8382409380942635</v>
      </c>
      <c r="Q5289" s="377">
        <f>Cal_051922a!$R$3</f>
        <v>0.56187208580813652</v>
      </c>
      <c r="R5289" s="626">
        <v>2.036</v>
      </c>
      <c r="S5289" s="626">
        <v>1.3380000000000001</v>
      </c>
      <c r="T5289" s="377">
        <f t="shared" si="1633"/>
        <v>0.63616666666666666</v>
      </c>
      <c r="U5289" s="378">
        <f t="shared" si="1610"/>
        <v>1.3998333333333335</v>
      </c>
      <c r="V5289" s="378">
        <f t="shared" si="1611"/>
        <v>0.70183333333333342</v>
      </c>
      <c r="W5289" s="464">
        <f t="shared" si="1612"/>
        <v>7.8186857931788773E-3</v>
      </c>
      <c r="X5289" s="464">
        <f t="shared" si="1613"/>
        <v>-1.2287498031609105E-3</v>
      </c>
      <c r="Y5289" s="372">
        <f>Cal_051922a!$A$3</f>
        <v>20220519</v>
      </c>
      <c r="Z5289" s="694" t="s">
        <v>1520</v>
      </c>
      <c r="AA5289" s="372">
        <v>20220816</v>
      </c>
      <c r="AB5289" s="121"/>
      <c r="AC5289" s="115"/>
      <c r="AD5289" s="115"/>
      <c r="AE5289" s="692" t="s">
        <v>1250</v>
      </c>
      <c r="AF5289" s="633">
        <v>1</v>
      </c>
      <c r="AG5289" s="628" t="s">
        <v>1634</v>
      </c>
      <c r="AH5289" s="622" t="s">
        <v>1983</v>
      </c>
      <c r="AI5289" s="613"/>
    </row>
    <row r="5290" spans="1:35" x14ac:dyDescent="0.2">
      <c r="A5290" s="152" t="s">
        <v>1514</v>
      </c>
      <c r="B5290" s="45">
        <v>20220801</v>
      </c>
      <c r="C5290" s="107" t="s">
        <v>69</v>
      </c>
      <c r="D5290" s="107">
        <v>16</v>
      </c>
      <c r="E5290" s="107">
        <v>2</v>
      </c>
      <c r="H5290" s="107" t="s">
        <v>10</v>
      </c>
      <c r="I5290" s="107">
        <v>290</v>
      </c>
      <c r="J5290" s="107">
        <v>0</v>
      </c>
      <c r="K5290" s="43">
        <v>5</v>
      </c>
      <c r="L5290" s="43">
        <v>1</v>
      </c>
      <c r="M5290" s="43">
        <v>0</v>
      </c>
      <c r="N5290" s="49">
        <v>1</v>
      </c>
      <c r="O5290" s="43" t="str">
        <f>Cal_051922a!$E$2</f>
        <v>Cal_051922a</v>
      </c>
      <c r="P5290" s="50">
        <f>Cal_051922a!$Q$3</f>
        <v>1.8382409380942635</v>
      </c>
      <c r="Q5290" s="50">
        <f>Cal_051922a!$R$3</f>
        <v>0.56187208580813652</v>
      </c>
      <c r="R5290" s="46">
        <v>20.12</v>
      </c>
      <c r="S5290" s="46">
        <v>14.46</v>
      </c>
      <c r="T5290" s="50">
        <f t="shared" ref="T5290:T5293" si="1634">AVERAGE(0.363,0.768,0.683,0.438,0.469,0.396)</f>
        <v>0.51949999999999996</v>
      </c>
      <c r="U5290" s="79">
        <f t="shared" si="1610"/>
        <v>19.6005</v>
      </c>
      <c r="V5290" s="79">
        <f t="shared" si="1611"/>
        <v>13.9405</v>
      </c>
      <c r="W5290" s="465">
        <f t="shared" si="1612"/>
        <v>0.1202429052176951</v>
      </c>
      <c r="X5290" s="465">
        <f t="shared" si="1613"/>
        <v>0.1280076608753698</v>
      </c>
      <c r="Y5290" s="82">
        <f>Cal_051922a!$A$3</f>
        <v>20220519</v>
      </c>
      <c r="Z5290" s="90" t="s">
        <v>1566</v>
      </c>
      <c r="AA5290" s="82">
        <v>20221105</v>
      </c>
      <c r="AE5290" s="689" t="s">
        <v>1250</v>
      </c>
      <c r="AF5290" s="130">
        <v>1</v>
      </c>
      <c r="AG5290" s="130" t="s">
        <v>1634</v>
      </c>
      <c r="AH5290"/>
    </row>
    <row r="5291" spans="1:35" x14ac:dyDescent="0.2">
      <c r="A5291" s="152" t="s">
        <v>1514</v>
      </c>
      <c r="B5291" s="45">
        <v>20220801</v>
      </c>
      <c r="C5291" s="107" t="s">
        <v>69</v>
      </c>
      <c r="D5291" s="107">
        <v>16</v>
      </c>
      <c r="E5291" s="107">
        <v>2</v>
      </c>
      <c r="H5291" s="107" t="s">
        <v>11</v>
      </c>
      <c r="I5291" s="107">
        <v>290</v>
      </c>
      <c r="J5291" s="107">
        <v>0</v>
      </c>
      <c r="K5291" s="43">
        <v>5</v>
      </c>
      <c r="L5291" s="43">
        <v>1</v>
      </c>
      <c r="M5291" s="43">
        <v>0</v>
      </c>
      <c r="N5291" s="49">
        <v>1</v>
      </c>
      <c r="O5291" s="43" t="str">
        <f>Cal_051922a!$E$2</f>
        <v>Cal_051922a</v>
      </c>
      <c r="P5291" s="50">
        <f>Cal_051922a!$Q$3</f>
        <v>1.8382409380942635</v>
      </c>
      <c r="Q5291" s="50">
        <f>Cal_051922a!$R$3</f>
        <v>0.56187208580813652</v>
      </c>
      <c r="R5291" s="46">
        <v>22</v>
      </c>
      <c r="S5291" s="46">
        <v>15.79</v>
      </c>
      <c r="T5291" s="50">
        <f t="shared" si="1634"/>
        <v>0.51949999999999996</v>
      </c>
      <c r="U5291" s="79">
        <f t="shared" si="1610"/>
        <v>21.480499999999999</v>
      </c>
      <c r="V5291" s="79">
        <f t="shared" si="1611"/>
        <v>15.270499999999998</v>
      </c>
      <c r="W5291" s="465">
        <f t="shared" si="1612"/>
        <v>0.13192728646676444</v>
      </c>
      <c r="X5291" s="465">
        <f t="shared" si="1613"/>
        <v>0.1400077423718101</v>
      </c>
      <c r="Y5291" s="82">
        <f>Cal_051922a!$A$3</f>
        <v>20220519</v>
      </c>
      <c r="Z5291" s="90" t="s">
        <v>1566</v>
      </c>
      <c r="AA5291" s="82">
        <v>20221105</v>
      </c>
      <c r="AE5291" s="689" t="s">
        <v>1250</v>
      </c>
      <c r="AF5291" s="130">
        <v>1</v>
      </c>
      <c r="AG5291" s="130" t="s">
        <v>1634</v>
      </c>
      <c r="AH5291"/>
    </row>
    <row r="5292" spans="1:35" x14ac:dyDescent="0.2">
      <c r="A5292" s="152" t="s">
        <v>1514</v>
      </c>
      <c r="B5292" s="45">
        <v>20220801</v>
      </c>
      <c r="C5292" s="107" t="s">
        <v>69</v>
      </c>
      <c r="D5292" s="107">
        <v>16</v>
      </c>
      <c r="E5292" s="107">
        <v>3</v>
      </c>
      <c r="H5292" s="107" t="s">
        <v>10</v>
      </c>
      <c r="I5292" s="107">
        <v>290</v>
      </c>
      <c r="J5292" s="107">
        <v>0</v>
      </c>
      <c r="K5292" s="43">
        <v>5</v>
      </c>
      <c r="L5292" s="43">
        <v>1</v>
      </c>
      <c r="M5292" s="43">
        <v>0</v>
      </c>
      <c r="N5292" s="49">
        <v>1</v>
      </c>
      <c r="O5292" s="43" t="str">
        <f>Cal_051922a!$E$2</f>
        <v>Cal_051922a</v>
      </c>
      <c r="P5292" s="50">
        <f>Cal_051922a!$Q$3</f>
        <v>1.8382409380942635</v>
      </c>
      <c r="Q5292" s="50">
        <f>Cal_051922a!$R$3</f>
        <v>0.56187208580813652</v>
      </c>
      <c r="R5292" s="46">
        <v>51.77</v>
      </c>
      <c r="S5292" s="46">
        <v>35.96</v>
      </c>
      <c r="T5292" s="50">
        <f t="shared" si="1634"/>
        <v>0.51949999999999996</v>
      </c>
      <c r="U5292" s="79">
        <f t="shared" si="1610"/>
        <v>51.250500000000002</v>
      </c>
      <c r="V5292" s="79">
        <f t="shared" si="1611"/>
        <v>35.4405</v>
      </c>
      <c r="W5292" s="465">
        <f t="shared" si="1612"/>
        <v>0.33587285008688333</v>
      </c>
      <c r="X5292" s="465">
        <f t="shared" si="1613"/>
        <v>0.29524685061404332</v>
      </c>
      <c r="Y5292" s="82">
        <f>Cal_051922a!$A$3</f>
        <v>20220519</v>
      </c>
      <c r="Z5292" s="90" t="s">
        <v>1566</v>
      </c>
      <c r="AA5292" s="82">
        <v>20221105</v>
      </c>
      <c r="AE5292" s="689" t="s">
        <v>1250</v>
      </c>
      <c r="AF5292" s="130">
        <v>1</v>
      </c>
      <c r="AG5292" s="130" t="s">
        <v>1634</v>
      </c>
      <c r="AH5292"/>
    </row>
    <row r="5293" spans="1:35" x14ac:dyDescent="0.2">
      <c r="A5293" s="152" t="s">
        <v>1514</v>
      </c>
      <c r="B5293" s="45">
        <v>20220801</v>
      </c>
      <c r="C5293" s="107" t="s">
        <v>69</v>
      </c>
      <c r="D5293" s="107">
        <v>16</v>
      </c>
      <c r="E5293" s="107">
        <v>3</v>
      </c>
      <c r="H5293" s="107" t="s">
        <v>11</v>
      </c>
      <c r="I5293" s="107">
        <v>290</v>
      </c>
      <c r="J5293" s="107">
        <v>0</v>
      </c>
      <c r="K5293" s="43">
        <v>5</v>
      </c>
      <c r="L5293" s="43">
        <v>1</v>
      </c>
      <c r="M5293" s="43">
        <v>0</v>
      </c>
      <c r="N5293" s="49">
        <v>1</v>
      </c>
      <c r="O5293" s="43" t="str">
        <f>Cal_051922a!$E$2</f>
        <v>Cal_051922a</v>
      </c>
      <c r="P5293" s="50">
        <f>Cal_051922a!$Q$3</f>
        <v>1.8382409380942635</v>
      </c>
      <c r="Q5293" s="50">
        <f>Cal_051922a!$R$3</f>
        <v>0.56187208580813652</v>
      </c>
      <c r="R5293" s="46">
        <v>52.23</v>
      </c>
      <c r="S5293" s="46">
        <v>35.58</v>
      </c>
      <c r="T5293" s="50">
        <f t="shared" si="1634"/>
        <v>0.51949999999999996</v>
      </c>
      <c r="U5293" s="79">
        <f t="shared" si="1610"/>
        <v>51.710499999999996</v>
      </c>
      <c r="V5293" s="79">
        <f t="shared" si="1611"/>
        <v>35.060499999999998</v>
      </c>
      <c r="W5293" s="465">
        <f t="shared" si="1612"/>
        <v>0.35371808690364365</v>
      </c>
      <c r="X5293" s="465">
        <f t="shared" si="1613"/>
        <v>0.270634624441423</v>
      </c>
      <c r="Y5293" s="82">
        <f>Cal_051922a!$A$3</f>
        <v>20220519</v>
      </c>
      <c r="Z5293" s="90" t="s">
        <v>1566</v>
      </c>
      <c r="AA5293" s="82">
        <v>20221105</v>
      </c>
      <c r="AE5293" s="689" t="s">
        <v>1250</v>
      </c>
      <c r="AF5293" s="130">
        <v>1</v>
      </c>
      <c r="AG5293" s="130" t="s">
        <v>1634</v>
      </c>
      <c r="AH5293"/>
    </row>
    <row r="5294" spans="1:35" s="82" customFormat="1" x14ac:dyDescent="0.2">
      <c r="A5294" s="153" t="s">
        <v>1514</v>
      </c>
      <c r="B5294" s="81">
        <v>20220801</v>
      </c>
      <c r="C5294" s="126" t="s">
        <v>69</v>
      </c>
      <c r="D5294" s="126">
        <v>16</v>
      </c>
      <c r="E5294" s="126">
        <v>3</v>
      </c>
      <c r="F5294" s="107"/>
      <c r="G5294" s="107"/>
      <c r="H5294" s="126" t="s">
        <v>10</v>
      </c>
      <c r="I5294" s="126">
        <v>293</v>
      </c>
      <c r="J5294" s="126">
        <v>5</v>
      </c>
      <c r="K5294" s="82">
        <v>5</v>
      </c>
      <c r="L5294" s="82">
        <v>1</v>
      </c>
      <c r="M5294" s="82">
        <v>0</v>
      </c>
      <c r="N5294" s="83">
        <v>1</v>
      </c>
      <c r="O5294" s="82" t="str">
        <f>Cal_051922a!$E$2</f>
        <v>Cal_051922a</v>
      </c>
      <c r="P5294" s="158">
        <f>Cal_051922a!$Q$3</f>
        <v>1.8382409380942635</v>
      </c>
      <c r="Q5294" s="158">
        <f>Cal_051922a!$R$3</f>
        <v>0.56187208580813652</v>
      </c>
      <c r="R5294" s="84">
        <v>21.27</v>
      </c>
      <c r="S5294" s="84">
        <v>14.39</v>
      </c>
      <c r="T5294" s="158">
        <f t="shared" ref="T5294:T5297" si="1635">AVERAGE(0.67, 0.634, 0.634, 0.661, 0.49, 0.728)</f>
        <v>0.63616666666666666</v>
      </c>
      <c r="U5294" s="125">
        <f t="shared" ref="U5294:U5357" si="1636">(R5294-T5294)*(L5294+M5294)/L5294</f>
        <v>20.633833333333332</v>
      </c>
      <c r="V5294" s="125">
        <f t="shared" ref="V5294:V5357" si="1637">(S5294-T5294)*(L5294+M5294)/L5294</f>
        <v>13.753833333333334</v>
      </c>
      <c r="W5294" s="459">
        <f t="shared" ref="W5294:W5357" si="1638">(Q5294*P5294/(P5294-1)*(U5294-V5294)*(K5294)/I5294)/N5294</f>
        <v>0.14466445838127881</v>
      </c>
      <c r="X5294" s="459">
        <f t="shared" ref="X5294:X5357" si="1639">(Q5294*P5294/(P5294-1)*(P5294*V5294-U5294)*(K5294)/I5294)/N5294</f>
        <v>9.7754193432910849E-2</v>
      </c>
      <c r="Y5294" s="82">
        <f>Cal_051922a!$A$3</f>
        <v>20220519</v>
      </c>
      <c r="Z5294" s="90" t="s">
        <v>1520</v>
      </c>
      <c r="AA5294" s="82">
        <v>20220816</v>
      </c>
      <c r="AB5294" s="48"/>
      <c r="AC5294" s="43"/>
      <c r="AD5294" s="43"/>
      <c r="AE5294" s="691" t="s">
        <v>1250</v>
      </c>
      <c r="AF5294" s="567">
        <v>1</v>
      </c>
      <c r="AG5294" s="567" t="s">
        <v>1634</v>
      </c>
      <c r="AH5294" s="155" t="s">
        <v>248</v>
      </c>
      <c r="AI5294" s="155"/>
    </row>
    <row r="5295" spans="1:35" s="82" customFormat="1" x14ac:dyDescent="0.2">
      <c r="A5295" s="153" t="s">
        <v>1514</v>
      </c>
      <c r="B5295" s="81">
        <v>20220801</v>
      </c>
      <c r="C5295" s="126" t="s">
        <v>69</v>
      </c>
      <c r="D5295" s="126">
        <v>16</v>
      </c>
      <c r="E5295" s="126">
        <v>3</v>
      </c>
      <c r="F5295" s="107"/>
      <c r="G5295" s="107"/>
      <c r="H5295" s="126" t="s">
        <v>11</v>
      </c>
      <c r="I5295" s="126">
        <v>293</v>
      </c>
      <c r="J5295" s="126">
        <v>5</v>
      </c>
      <c r="K5295" s="82">
        <v>5</v>
      </c>
      <c r="L5295" s="82">
        <v>1</v>
      </c>
      <c r="M5295" s="82">
        <v>0</v>
      </c>
      <c r="N5295" s="83">
        <v>1</v>
      </c>
      <c r="O5295" s="82" t="str">
        <f>Cal_051922a!$E$2</f>
        <v>Cal_051922a</v>
      </c>
      <c r="P5295" s="158">
        <f>Cal_051922a!$Q$3</f>
        <v>1.8382409380942635</v>
      </c>
      <c r="Q5295" s="158">
        <f>Cal_051922a!$R$3</f>
        <v>0.56187208580813652</v>
      </c>
      <c r="R5295" s="84">
        <v>22.84</v>
      </c>
      <c r="S5295" s="84">
        <v>14.87</v>
      </c>
      <c r="T5295" s="158">
        <f t="shared" si="1635"/>
        <v>0.63616666666666666</v>
      </c>
      <c r="U5295" s="125">
        <f t="shared" si="1636"/>
        <v>22.203833333333332</v>
      </c>
      <c r="V5295" s="125">
        <f t="shared" si="1637"/>
        <v>14.233833333333333</v>
      </c>
      <c r="W5295" s="459">
        <f t="shared" si="1638"/>
        <v>0.16758368216552214</v>
      </c>
      <c r="X5295" s="459">
        <f t="shared" si="1639"/>
        <v>8.3295225786045757E-2</v>
      </c>
      <c r="Y5295" s="82">
        <f>Cal_051922a!$A$3</f>
        <v>20220519</v>
      </c>
      <c r="Z5295" s="90" t="s">
        <v>1520</v>
      </c>
      <c r="AA5295" s="82">
        <v>20220816</v>
      </c>
      <c r="AB5295" s="48"/>
      <c r="AC5295" s="43"/>
      <c r="AD5295" s="43"/>
      <c r="AE5295" s="691" t="s">
        <v>1250</v>
      </c>
      <c r="AF5295" s="567">
        <v>1</v>
      </c>
      <c r="AG5295" s="567" t="s">
        <v>1634</v>
      </c>
      <c r="AH5295" s="155" t="s">
        <v>249</v>
      </c>
      <c r="AI5295" s="155"/>
    </row>
    <row r="5296" spans="1:35" s="372" customFormat="1" x14ac:dyDescent="0.2">
      <c r="A5296" s="412" t="s">
        <v>1514</v>
      </c>
      <c r="B5296" s="462">
        <v>20220801</v>
      </c>
      <c r="C5296" s="373" t="s">
        <v>69</v>
      </c>
      <c r="D5296" s="373">
        <v>16</v>
      </c>
      <c r="E5296" s="373">
        <v>3</v>
      </c>
      <c r="F5296" s="107"/>
      <c r="G5296" s="107"/>
      <c r="H5296" s="373" t="s">
        <v>10</v>
      </c>
      <c r="I5296" s="373">
        <v>551</v>
      </c>
      <c r="J5296" s="373">
        <v>20</v>
      </c>
      <c r="K5296" s="372">
        <v>5</v>
      </c>
      <c r="L5296" s="372">
        <v>1</v>
      </c>
      <c r="M5296" s="372">
        <v>0</v>
      </c>
      <c r="N5296" s="375">
        <v>1</v>
      </c>
      <c r="O5296" s="372" t="str">
        <f>Cal_051922a!$E$2</f>
        <v>Cal_051922a</v>
      </c>
      <c r="P5296" s="377">
        <f>Cal_051922a!$Q$3</f>
        <v>1.8382409380942635</v>
      </c>
      <c r="Q5296" s="377">
        <f>Cal_051922a!$R$3</f>
        <v>0.56187208580813652</v>
      </c>
      <c r="R5296" s="376">
        <v>10.88</v>
      </c>
      <c r="S5296" s="376">
        <v>7.0419999999999998</v>
      </c>
      <c r="T5296" s="377">
        <f t="shared" si="1635"/>
        <v>0.63616666666666666</v>
      </c>
      <c r="U5296" s="378">
        <f t="shared" si="1636"/>
        <v>10.243833333333335</v>
      </c>
      <c r="V5296" s="378">
        <f t="shared" si="1637"/>
        <v>6.4058333333333328</v>
      </c>
      <c r="W5296" s="464">
        <f t="shared" si="1638"/>
        <v>4.2913545678400042E-2</v>
      </c>
      <c r="X5296" s="464">
        <f t="shared" si="1639"/>
        <v>1.7125520778773218E-2</v>
      </c>
      <c r="Y5296" s="372">
        <f>Cal_051922a!$A$3</f>
        <v>20220519</v>
      </c>
      <c r="Z5296" s="694" t="s">
        <v>1520</v>
      </c>
      <c r="AA5296" s="372">
        <v>20220816</v>
      </c>
      <c r="AB5296" s="48"/>
      <c r="AC5296" s="43"/>
      <c r="AD5296" s="43"/>
      <c r="AE5296" s="692" t="s">
        <v>1250</v>
      </c>
      <c r="AF5296" s="628">
        <v>1</v>
      </c>
      <c r="AG5296" s="628" t="s">
        <v>1634</v>
      </c>
      <c r="AH5296" s="371" t="s">
        <v>194</v>
      </c>
      <c r="AI5296" s="371"/>
    </row>
    <row r="5297" spans="1:35" s="372" customFormat="1" x14ac:dyDescent="0.2">
      <c r="A5297" s="412" t="s">
        <v>1514</v>
      </c>
      <c r="B5297" s="462">
        <v>20220801</v>
      </c>
      <c r="C5297" s="373" t="s">
        <v>69</v>
      </c>
      <c r="D5297" s="373">
        <v>16</v>
      </c>
      <c r="E5297" s="373">
        <v>3</v>
      </c>
      <c r="F5297" s="107"/>
      <c r="G5297" s="107"/>
      <c r="H5297" s="373" t="s">
        <v>11</v>
      </c>
      <c r="I5297" s="373">
        <v>551</v>
      </c>
      <c r="J5297" s="373">
        <v>20</v>
      </c>
      <c r="K5297" s="372">
        <v>5</v>
      </c>
      <c r="L5297" s="372">
        <v>1</v>
      </c>
      <c r="M5297" s="372">
        <v>0</v>
      </c>
      <c r="N5297" s="375">
        <v>1</v>
      </c>
      <c r="O5297" s="372" t="str">
        <f>Cal_051922a!$E$2</f>
        <v>Cal_051922a</v>
      </c>
      <c r="P5297" s="377">
        <f>Cal_051922a!$Q$3</f>
        <v>1.8382409380942635</v>
      </c>
      <c r="Q5297" s="377">
        <f>Cal_051922a!$R$3</f>
        <v>0.56187208580813652</v>
      </c>
      <c r="R5297" s="376">
        <v>8.5809999999999995</v>
      </c>
      <c r="S5297" s="376">
        <v>5.7510000000000003</v>
      </c>
      <c r="T5297" s="377">
        <f t="shared" si="1635"/>
        <v>0.63616666666666666</v>
      </c>
      <c r="U5297" s="378">
        <f t="shared" si="1636"/>
        <v>7.9448333333333325</v>
      </c>
      <c r="V5297" s="378">
        <f t="shared" si="1637"/>
        <v>5.1148333333333333</v>
      </c>
      <c r="W5297" s="464">
        <f t="shared" si="1638"/>
        <v>3.1642869794130279E-2</v>
      </c>
      <c r="X5297" s="464">
        <f t="shared" si="1639"/>
        <v>1.6296219850833678E-2</v>
      </c>
      <c r="Y5297" s="372">
        <f>Cal_051922a!$A$3</f>
        <v>20220519</v>
      </c>
      <c r="Z5297" s="694" t="s">
        <v>1520</v>
      </c>
      <c r="AA5297" s="372">
        <v>20220816</v>
      </c>
      <c r="AB5297" s="48"/>
      <c r="AC5297" s="43"/>
      <c r="AD5297" s="43"/>
      <c r="AE5297" s="692" t="s">
        <v>1250</v>
      </c>
      <c r="AF5297" s="628">
        <v>1</v>
      </c>
      <c r="AG5297" s="628" t="s">
        <v>1634</v>
      </c>
      <c r="AH5297" s="371" t="s">
        <v>253</v>
      </c>
      <c r="AI5297" s="371"/>
    </row>
    <row r="5298" spans="1:35" x14ac:dyDescent="0.2">
      <c r="A5298" s="152" t="s">
        <v>1514</v>
      </c>
      <c r="B5298" s="45">
        <v>20220801</v>
      </c>
      <c r="C5298" s="107" t="s">
        <v>69</v>
      </c>
      <c r="D5298" s="107">
        <v>16</v>
      </c>
      <c r="E5298" s="107">
        <v>7</v>
      </c>
      <c r="H5298" s="107" t="s">
        <v>10</v>
      </c>
      <c r="I5298" s="107">
        <v>290</v>
      </c>
      <c r="J5298" s="107">
        <v>0</v>
      </c>
      <c r="K5298" s="43">
        <v>5</v>
      </c>
      <c r="L5298" s="43">
        <v>1</v>
      </c>
      <c r="M5298" s="43">
        <v>0</v>
      </c>
      <c r="N5298" s="49">
        <v>1</v>
      </c>
      <c r="O5298" s="43" t="str">
        <f>Cal_051922a!$E$2</f>
        <v>Cal_051922a</v>
      </c>
      <c r="P5298" s="50">
        <f>Cal_051922a!$Q$3</f>
        <v>1.8382409380942635</v>
      </c>
      <c r="Q5298" s="50">
        <f>Cal_051922a!$R$3</f>
        <v>0.56187208580813652</v>
      </c>
      <c r="R5298" s="46">
        <v>116.9</v>
      </c>
      <c r="S5298" s="46">
        <v>80.09</v>
      </c>
      <c r="T5298" s="50">
        <f t="shared" ref="T5298:T5301" si="1640">AVERAGE(0.363,0.768,0.683,0.438,0.469,0.396)</f>
        <v>0.51949999999999996</v>
      </c>
      <c r="U5298" s="79">
        <f t="shared" si="1636"/>
        <v>116.38050000000001</v>
      </c>
      <c r="V5298" s="79">
        <f t="shared" si="1637"/>
        <v>79.57050000000001</v>
      </c>
      <c r="W5298" s="465">
        <f t="shared" si="1638"/>
        <v>0.78200377050589331</v>
      </c>
      <c r="X5298" s="465">
        <f t="shared" si="1639"/>
        <v>0.63497708881107717</v>
      </c>
      <c r="Y5298" s="82">
        <f>Cal_051922a!$A$3</f>
        <v>20220519</v>
      </c>
      <c r="Z5298" s="90" t="s">
        <v>1566</v>
      </c>
      <c r="AA5298" s="82">
        <v>20221105</v>
      </c>
      <c r="AE5298" s="689" t="s">
        <v>1250</v>
      </c>
      <c r="AF5298" s="130">
        <v>1</v>
      </c>
      <c r="AG5298" s="130" t="s">
        <v>1634</v>
      </c>
      <c r="AH5298"/>
    </row>
    <row r="5299" spans="1:35" x14ac:dyDescent="0.2">
      <c r="A5299" s="152" t="s">
        <v>1514</v>
      </c>
      <c r="B5299" s="45">
        <v>20220801</v>
      </c>
      <c r="C5299" s="107" t="s">
        <v>69</v>
      </c>
      <c r="D5299" s="107">
        <v>16</v>
      </c>
      <c r="E5299" s="107">
        <v>7</v>
      </c>
      <c r="H5299" s="107" t="s">
        <v>11</v>
      </c>
      <c r="I5299" s="107">
        <v>290</v>
      </c>
      <c r="J5299" s="107">
        <v>0</v>
      </c>
      <c r="K5299" s="43">
        <v>5</v>
      </c>
      <c r="L5299" s="43">
        <v>1</v>
      </c>
      <c r="M5299" s="43">
        <v>0</v>
      </c>
      <c r="N5299" s="49">
        <v>1</v>
      </c>
      <c r="O5299" s="43" t="str">
        <f>Cal_051922a!$E$2</f>
        <v>Cal_051922a</v>
      </c>
      <c r="P5299" s="50">
        <f>Cal_051922a!$Q$3</f>
        <v>1.8382409380942635</v>
      </c>
      <c r="Q5299" s="50">
        <f>Cal_051922a!$R$3</f>
        <v>0.56187208580813652</v>
      </c>
      <c r="R5299" s="46">
        <v>103</v>
      </c>
      <c r="S5299" s="46">
        <v>70.09</v>
      </c>
      <c r="T5299" s="50">
        <f t="shared" si="1640"/>
        <v>0.51949999999999996</v>
      </c>
      <c r="U5299" s="79">
        <f t="shared" si="1636"/>
        <v>102.48050000000001</v>
      </c>
      <c r="V5299" s="79">
        <f t="shared" si="1637"/>
        <v>69.57050000000001</v>
      </c>
      <c r="W5299" s="465">
        <f t="shared" si="1638"/>
        <v>0.69915088528522007</v>
      </c>
      <c r="X5299" s="465">
        <f t="shared" si="1639"/>
        <v>0.53975130677227978</v>
      </c>
      <c r="Y5299" s="82">
        <f>Cal_051922a!$A$3</f>
        <v>20220519</v>
      </c>
      <c r="Z5299" s="90" t="s">
        <v>1566</v>
      </c>
      <c r="AA5299" s="82">
        <v>20221105</v>
      </c>
      <c r="AE5299" s="689" t="s">
        <v>1250</v>
      </c>
      <c r="AF5299" s="130">
        <v>1</v>
      </c>
      <c r="AG5299" s="130" t="s">
        <v>1634</v>
      </c>
      <c r="AH5299"/>
    </row>
    <row r="5300" spans="1:35" x14ac:dyDescent="0.2">
      <c r="A5300" s="152" t="s">
        <v>1514</v>
      </c>
      <c r="B5300" s="45">
        <v>20220801</v>
      </c>
      <c r="C5300" s="107" t="s">
        <v>69</v>
      </c>
      <c r="D5300" s="107">
        <v>16</v>
      </c>
      <c r="E5300" s="107">
        <v>9</v>
      </c>
      <c r="H5300" s="107" t="s">
        <v>10</v>
      </c>
      <c r="I5300" s="107">
        <v>290</v>
      </c>
      <c r="J5300" s="107">
        <v>0</v>
      </c>
      <c r="K5300" s="43">
        <v>10</v>
      </c>
      <c r="L5300" s="43">
        <v>1</v>
      </c>
      <c r="M5300" s="43">
        <v>0</v>
      </c>
      <c r="N5300" s="49">
        <v>1</v>
      </c>
      <c r="O5300" s="43" t="str">
        <f>Cal_051922a!$E$2</f>
        <v>Cal_051922a</v>
      </c>
      <c r="P5300" s="50">
        <f>Cal_051922a!$Q$3</f>
        <v>1.8382409380942635</v>
      </c>
      <c r="Q5300" s="50">
        <f>Cal_051922a!$R$3</f>
        <v>0.56187208580813652</v>
      </c>
      <c r="R5300" s="46">
        <v>187.5</v>
      </c>
      <c r="S5300" s="46">
        <v>122.6</v>
      </c>
      <c r="T5300" s="50">
        <f t="shared" si="1640"/>
        <v>0.51949999999999996</v>
      </c>
      <c r="U5300" s="79">
        <f t="shared" si="1636"/>
        <v>186.98050000000001</v>
      </c>
      <c r="V5300" s="79">
        <f t="shared" si="1637"/>
        <v>122.0805</v>
      </c>
      <c r="W5300" s="465">
        <f t="shared" si="1638"/>
        <v>2.7575139747803576</v>
      </c>
      <c r="X5300" s="465">
        <f t="shared" si="1639"/>
        <v>1.5904725728936016</v>
      </c>
      <c r="Y5300" s="82">
        <f>Cal_051922a!$A$3</f>
        <v>20220519</v>
      </c>
      <c r="Z5300" s="90" t="s">
        <v>1566</v>
      </c>
      <c r="AA5300" s="82">
        <v>20221105</v>
      </c>
      <c r="AE5300" s="689" t="s">
        <v>1250</v>
      </c>
      <c r="AF5300" s="130">
        <v>1</v>
      </c>
      <c r="AG5300" s="130" t="s">
        <v>1634</v>
      </c>
      <c r="AH5300"/>
    </row>
    <row r="5301" spans="1:35" x14ac:dyDescent="0.2">
      <c r="A5301" s="152" t="s">
        <v>1514</v>
      </c>
      <c r="B5301" s="45">
        <v>20220801</v>
      </c>
      <c r="C5301" s="107" t="s">
        <v>69</v>
      </c>
      <c r="D5301" s="107">
        <v>16</v>
      </c>
      <c r="E5301" s="107">
        <v>9</v>
      </c>
      <c r="H5301" s="107" t="s">
        <v>11</v>
      </c>
      <c r="I5301" s="107">
        <v>290</v>
      </c>
      <c r="J5301" s="107">
        <v>0</v>
      </c>
      <c r="K5301" s="43">
        <v>10</v>
      </c>
      <c r="L5301" s="43">
        <v>1</v>
      </c>
      <c r="M5301" s="43">
        <v>0</v>
      </c>
      <c r="N5301" s="49">
        <v>1</v>
      </c>
      <c r="O5301" s="43" t="str">
        <f>Cal_051922a!$E$2</f>
        <v>Cal_051922a</v>
      </c>
      <c r="P5301" s="50">
        <f>Cal_051922a!$Q$3</f>
        <v>1.8382409380942635</v>
      </c>
      <c r="Q5301" s="50">
        <f>Cal_051922a!$R$3</f>
        <v>0.56187208580813652</v>
      </c>
      <c r="R5301" s="46">
        <v>184</v>
      </c>
      <c r="S5301" s="46">
        <v>121</v>
      </c>
      <c r="T5301" s="50">
        <f t="shared" si="1640"/>
        <v>0.51949999999999996</v>
      </c>
      <c r="U5301" s="79">
        <f t="shared" si="1636"/>
        <v>183.48050000000001</v>
      </c>
      <c r="V5301" s="79">
        <f t="shared" si="1637"/>
        <v>120.48050000000001</v>
      </c>
      <c r="W5301" s="465">
        <f t="shared" si="1638"/>
        <v>2.6767855225140607</v>
      </c>
      <c r="X5301" s="465">
        <f t="shared" si="1639"/>
        <v>1.6142158516368688</v>
      </c>
      <c r="Y5301" s="82">
        <f>Cal_051922a!$A$3</f>
        <v>20220519</v>
      </c>
      <c r="Z5301" s="90" t="s">
        <v>1566</v>
      </c>
      <c r="AA5301" s="82">
        <v>20221105</v>
      </c>
      <c r="AE5301" s="689" t="s">
        <v>1250</v>
      </c>
      <c r="AF5301" s="130">
        <v>1</v>
      </c>
      <c r="AG5301" s="130" t="s">
        <v>1634</v>
      </c>
      <c r="AH5301"/>
    </row>
    <row r="5302" spans="1:35" x14ac:dyDescent="0.2">
      <c r="A5302" s="152" t="s">
        <v>1514</v>
      </c>
      <c r="B5302" s="45">
        <v>20220801</v>
      </c>
      <c r="C5302" s="107" t="s">
        <v>69</v>
      </c>
      <c r="D5302" s="107">
        <v>16</v>
      </c>
      <c r="E5302" s="107">
        <v>9</v>
      </c>
      <c r="H5302" s="107" t="s">
        <v>10</v>
      </c>
      <c r="I5302" s="107">
        <v>290</v>
      </c>
      <c r="J5302" s="107">
        <v>10</v>
      </c>
      <c r="K5302" s="43">
        <v>5</v>
      </c>
      <c r="L5302" s="43">
        <v>1</v>
      </c>
      <c r="M5302" s="43">
        <v>0</v>
      </c>
      <c r="N5302" s="49">
        <v>1</v>
      </c>
      <c r="O5302" s="43" t="str">
        <f>Cal_051922a!$E$2</f>
        <v>Cal_051922a</v>
      </c>
      <c r="P5302" s="50">
        <f>Cal_051922a!$Q$3</f>
        <v>1.8382409380942635</v>
      </c>
      <c r="Q5302" s="50">
        <f>Cal_051922a!$R$3</f>
        <v>0.56187208580813652</v>
      </c>
      <c r="R5302" s="46">
        <v>234.1</v>
      </c>
      <c r="S5302" s="46">
        <v>155.1</v>
      </c>
      <c r="T5302" s="50">
        <f t="shared" ref="T5302:T5303" si="1641">AVERAGE(0.653, 0.604, 0.527, 0.359, 0.519, 0.575)</f>
        <v>0.53949999999999998</v>
      </c>
      <c r="U5302" s="79">
        <f t="shared" si="1636"/>
        <v>233.56049999999999</v>
      </c>
      <c r="V5302" s="79">
        <f t="shared" si="1637"/>
        <v>154.56049999999999</v>
      </c>
      <c r="W5302" s="465">
        <f t="shared" si="1638"/>
        <v>1.6783020339572283</v>
      </c>
      <c r="X5302" s="465">
        <f t="shared" si="1639"/>
        <v>1.0740907511385112</v>
      </c>
      <c r="Y5302" s="82">
        <f>Cal_051922a!$A$3</f>
        <v>20220519</v>
      </c>
      <c r="Z5302" s="48" t="s">
        <v>2046</v>
      </c>
      <c r="AA5302" s="43">
        <v>20230221</v>
      </c>
      <c r="AE5302" s="689" t="s">
        <v>1250</v>
      </c>
      <c r="AF5302" s="130">
        <v>1</v>
      </c>
      <c r="AH5302"/>
    </row>
    <row r="5303" spans="1:35" x14ac:dyDescent="0.2">
      <c r="A5303" s="152" t="s">
        <v>1514</v>
      </c>
      <c r="B5303" s="45">
        <v>20220801</v>
      </c>
      <c r="C5303" s="107" t="s">
        <v>69</v>
      </c>
      <c r="D5303" s="107">
        <v>16</v>
      </c>
      <c r="E5303" s="107">
        <v>9</v>
      </c>
      <c r="H5303" s="107" t="s">
        <v>11</v>
      </c>
      <c r="I5303" s="107">
        <v>290</v>
      </c>
      <c r="J5303" s="107">
        <v>10</v>
      </c>
      <c r="K5303" s="43">
        <v>5</v>
      </c>
      <c r="L5303" s="43">
        <v>1</v>
      </c>
      <c r="M5303" s="43">
        <v>0</v>
      </c>
      <c r="N5303" s="49">
        <v>1</v>
      </c>
      <c r="O5303" s="43" t="str">
        <f>Cal_051922a!$E$2</f>
        <v>Cal_051922a</v>
      </c>
      <c r="P5303" s="50">
        <f>Cal_051922a!$Q$3</f>
        <v>1.8382409380942635</v>
      </c>
      <c r="Q5303" s="50">
        <f>Cal_051922a!$R$3</f>
        <v>0.56187208580813652</v>
      </c>
      <c r="R5303" s="46">
        <v>253.4</v>
      </c>
      <c r="S5303" s="46">
        <v>168.5</v>
      </c>
      <c r="T5303" s="50">
        <f t="shared" si="1641"/>
        <v>0.53949999999999998</v>
      </c>
      <c r="U5303" s="79">
        <f t="shared" si="1636"/>
        <v>252.8605</v>
      </c>
      <c r="V5303" s="79">
        <f t="shared" si="1637"/>
        <v>167.9605</v>
      </c>
      <c r="W5303" s="465">
        <f t="shared" si="1638"/>
        <v>1.8036435782654265</v>
      </c>
      <c r="X5303" s="465">
        <f t="shared" si="1639"/>
        <v>1.1873746209580041</v>
      </c>
      <c r="Y5303" s="82">
        <f>Cal_051922a!$A$3</f>
        <v>20220519</v>
      </c>
      <c r="Z5303" s="48" t="s">
        <v>2046</v>
      </c>
      <c r="AA5303" s="43">
        <v>20230221</v>
      </c>
      <c r="AE5303" s="689" t="s">
        <v>1250</v>
      </c>
      <c r="AF5303" s="130">
        <v>1</v>
      </c>
      <c r="AH5303"/>
    </row>
    <row r="5304" spans="1:35" s="82" customFormat="1" x14ac:dyDescent="0.2">
      <c r="A5304" s="153" t="s">
        <v>1514</v>
      </c>
      <c r="B5304" s="81">
        <v>20220801</v>
      </c>
      <c r="C5304" s="126" t="s">
        <v>69</v>
      </c>
      <c r="D5304" s="126">
        <v>16</v>
      </c>
      <c r="E5304" s="126">
        <v>9</v>
      </c>
      <c r="F5304" s="107"/>
      <c r="G5304" s="107"/>
      <c r="H5304" s="126" t="s">
        <v>10</v>
      </c>
      <c r="I5304" s="126">
        <v>293</v>
      </c>
      <c r="J5304" s="126">
        <v>5</v>
      </c>
      <c r="K5304" s="82">
        <v>5</v>
      </c>
      <c r="L5304" s="82">
        <v>1</v>
      </c>
      <c r="M5304" s="82">
        <v>0</v>
      </c>
      <c r="N5304" s="83">
        <v>1</v>
      </c>
      <c r="O5304" s="82" t="str">
        <f>Cal_051922a!$E$2</f>
        <v>Cal_051922a</v>
      </c>
      <c r="P5304" s="158">
        <f>Cal_051922a!$Q$3</f>
        <v>1.8382409380942635</v>
      </c>
      <c r="Q5304" s="158">
        <f>Cal_051922a!$R$3</f>
        <v>0.56187208580813652</v>
      </c>
      <c r="R5304" s="84">
        <v>194.2</v>
      </c>
      <c r="S5304" s="84">
        <v>118.7</v>
      </c>
      <c r="T5304" s="158">
        <f t="shared" ref="T5304:T5307" si="1642">AVERAGE(0.67, 0.634, 0.634, 0.661, 0.49, 0.728)</f>
        <v>0.63616666666666666</v>
      </c>
      <c r="U5304" s="125">
        <f t="shared" si="1636"/>
        <v>193.56383333333332</v>
      </c>
      <c r="V5304" s="125">
        <f t="shared" si="1637"/>
        <v>118.06383333333333</v>
      </c>
      <c r="W5304" s="459">
        <f t="shared" si="1638"/>
        <v>1.5875242162480454</v>
      </c>
      <c r="X5304" s="459">
        <f t="shared" si="1639"/>
        <v>0.49341384742015765</v>
      </c>
      <c r="Y5304" s="82">
        <f>Cal_051922a!$A$3</f>
        <v>20220519</v>
      </c>
      <c r="Z5304" s="90" t="s">
        <v>1520</v>
      </c>
      <c r="AA5304" s="82">
        <v>20220816</v>
      </c>
      <c r="AB5304" s="48"/>
      <c r="AC5304" s="43"/>
      <c r="AD5304" s="43"/>
      <c r="AE5304" s="691" t="s">
        <v>1250</v>
      </c>
      <c r="AF5304" s="567">
        <v>1</v>
      </c>
      <c r="AG5304" s="567" t="s">
        <v>1634</v>
      </c>
      <c r="AH5304" s="155" t="s">
        <v>246</v>
      </c>
      <c r="AI5304" s="155"/>
    </row>
    <row r="5305" spans="1:35" s="82" customFormat="1" x14ac:dyDescent="0.2">
      <c r="A5305" s="153" t="s">
        <v>1514</v>
      </c>
      <c r="B5305" s="81">
        <v>20220801</v>
      </c>
      <c r="C5305" s="126" t="s">
        <v>69</v>
      </c>
      <c r="D5305" s="126">
        <v>16</v>
      </c>
      <c r="E5305" s="126">
        <v>9</v>
      </c>
      <c r="F5305" s="107"/>
      <c r="G5305" s="107"/>
      <c r="H5305" s="126" t="s">
        <v>11</v>
      </c>
      <c r="I5305" s="126">
        <v>294</v>
      </c>
      <c r="J5305" s="126">
        <v>5</v>
      </c>
      <c r="K5305" s="82">
        <v>5</v>
      </c>
      <c r="L5305" s="82">
        <v>1</v>
      </c>
      <c r="M5305" s="82">
        <v>0</v>
      </c>
      <c r="N5305" s="83">
        <v>1</v>
      </c>
      <c r="O5305" s="82" t="str">
        <f>Cal_051922a!$E$2</f>
        <v>Cal_051922a</v>
      </c>
      <c r="P5305" s="158">
        <f>Cal_051922a!$Q$3</f>
        <v>1.8382409380942635</v>
      </c>
      <c r="Q5305" s="158">
        <f>Cal_051922a!$R$3</f>
        <v>0.56187208580813652</v>
      </c>
      <c r="R5305" s="84">
        <v>194.7</v>
      </c>
      <c r="S5305" s="84">
        <v>118.9</v>
      </c>
      <c r="T5305" s="158">
        <f t="shared" si="1642"/>
        <v>0.63616666666666666</v>
      </c>
      <c r="U5305" s="125">
        <f t="shared" si="1636"/>
        <v>194.06383333333332</v>
      </c>
      <c r="V5305" s="125">
        <f t="shared" si="1637"/>
        <v>118.26383333333334</v>
      </c>
      <c r="W5305" s="459">
        <f t="shared" si="1638"/>
        <v>1.5884110613298796</v>
      </c>
      <c r="X5305" s="459">
        <f t="shared" si="1639"/>
        <v>0.48896209827858411</v>
      </c>
      <c r="Y5305" s="82">
        <f>Cal_051922a!$A$3</f>
        <v>20220519</v>
      </c>
      <c r="Z5305" s="90" t="s">
        <v>1520</v>
      </c>
      <c r="AA5305" s="82">
        <v>20220816</v>
      </c>
      <c r="AB5305" s="48"/>
      <c r="AC5305" s="43"/>
      <c r="AD5305" s="43"/>
      <c r="AE5305" s="691" t="s">
        <v>1250</v>
      </c>
      <c r="AF5305" s="567">
        <v>1</v>
      </c>
      <c r="AG5305" s="567" t="s">
        <v>1634</v>
      </c>
      <c r="AH5305" s="155" t="s">
        <v>247</v>
      </c>
      <c r="AI5305" s="155"/>
    </row>
    <row r="5306" spans="1:35" s="372" customFormat="1" x14ac:dyDescent="0.2">
      <c r="A5306" s="412" t="s">
        <v>1514</v>
      </c>
      <c r="B5306" s="462">
        <v>20220801</v>
      </c>
      <c r="C5306" s="373" t="s">
        <v>69</v>
      </c>
      <c r="D5306" s="373">
        <v>16</v>
      </c>
      <c r="E5306" s="373">
        <v>9</v>
      </c>
      <c r="F5306" s="107"/>
      <c r="G5306" s="107"/>
      <c r="H5306" s="373" t="s">
        <v>10</v>
      </c>
      <c r="I5306" s="373">
        <v>550</v>
      </c>
      <c r="J5306" s="373">
        <v>20</v>
      </c>
      <c r="K5306" s="372">
        <v>5</v>
      </c>
      <c r="L5306" s="372">
        <v>1</v>
      </c>
      <c r="M5306" s="372">
        <v>0</v>
      </c>
      <c r="N5306" s="375">
        <v>1</v>
      </c>
      <c r="O5306" s="372" t="str">
        <f>Cal_051922a!$E$2</f>
        <v>Cal_051922a</v>
      </c>
      <c r="P5306" s="377">
        <f>Cal_051922a!$Q$3</f>
        <v>1.8382409380942635</v>
      </c>
      <c r="Q5306" s="377">
        <f>Cal_051922a!$R$3</f>
        <v>0.56187208580813652</v>
      </c>
      <c r="R5306" s="376">
        <v>89.29</v>
      </c>
      <c r="S5306" s="376">
        <v>52.9</v>
      </c>
      <c r="T5306" s="377">
        <f t="shared" si="1642"/>
        <v>0.63616666666666666</v>
      </c>
      <c r="U5306" s="378">
        <f t="shared" si="1636"/>
        <v>88.653833333333338</v>
      </c>
      <c r="V5306" s="378">
        <f t="shared" si="1637"/>
        <v>52.263833333333331</v>
      </c>
      <c r="W5306" s="464">
        <f t="shared" si="1638"/>
        <v>0.40762460746959794</v>
      </c>
      <c r="X5306" s="464">
        <f t="shared" si="1639"/>
        <v>8.3112010330877881E-2</v>
      </c>
      <c r="Y5306" s="372">
        <f>Cal_051922a!$A$3</f>
        <v>20220519</v>
      </c>
      <c r="Z5306" s="694" t="s">
        <v>1520</v>
      </c>
      <c r="AA5306" s="372">
        <v>20220816</v>
      </c>
      <c r="AB5306" s="48"/>
      <c r="AC5306" s="43"/>
      <c r="AD5306" s="43"/>
      <c r="AE5306" s="692" t="s">
        <v>1250</v>
      </c>
      <c r="AF5306" s="628">
        <v>1</v>
      </c>
      <c r="AG5306" s="628" t="s">
        <v>1634</v>
      </c>
      <c r="AH5306" s="371" t="s">
        <v>251</v>
      </c>
      <c r="AI5306" s="371"/>
    </row>
    <row r="5307" spans="1:35" s="372" customFormat="1" x14ac:dyDescent="0.2">
      <c r="A5307" s="412" t="s">
        <v>1514</v>
      </c>
      <c r="B5307" s="462">
        <v>20220801</v>
      </c>
      <c r="C5307" s="373" t="s">
        <v>69</v>
      </c>
      <c r="D5307" s="373">
        <v>16</v>
      </c>
      <c r="E5307" s="373">
        <v>9</v>
      </c>
      <c r="F5307" s="107"/>
      <c r="G5307" s="107"/>
      <c r="H5307" s="373" t="s">
        <v>11</v>
      </c>
      <c r="I5307" s="373">
        <v>550</v>
      </c>
      <c r="J5307" s="373">
        <v>20</v>
      </c>
      <c r="K5307" s="372">
        <v>5</v>
      </c>
      <c r="L5307" s="372">
        <v>1</v>
      </c>
      <c r="M5307" s="372">
        <v>0</v>
      </c>
      <c r="N5307" s="375">
        <v>1</v>
      </c>
      <c r="O5307" s="372" t="str">
        <f>Cal_051922a!$E$2</f>
        <v>Cal_051922a</v>
      </c>
      <c r="P5307" s="377">
        <f>Cal_051922a!$Q$3</f>
        <v>1.8382409380942635</v>
      </c>
      <c r="Q5307" s="377">
        <f>Cal_051922a!$R$3</f>
        <v>0.56187208580813652</v>
      </c>
      <c r="R5307" s="376">
        <v>89.26</v>
      </c>
      <c r="S5307" s="376">
        <v>52.48</v>
      </c>
      <c r="T5307" s="377">
        <f t="shared" si="1642"/>
        <v>0.63616666666666666</v>
      </c>
      <c r="U5307" s="378">
        <f t="shared" si="1636"/>
        <v>88.623833333333337</v>
      </c>
      <c r="V5307" s="378">
        <f t="shared" si="1637"/>
        <v>51.843833333333329</v>
      </c>
      <c r="W5307" s="464">
        <f t="shared" si="1638"/>
        <v>0.41199321414486983</v>
      </c>
      <c r="X5307" s="464">
        <f t="shared" si="1639"/>
        <v>7.4799770624296297E-2</v>
      </c>
      <c r="Y5307" s="372">
        <f>Cal_051922a!$A$3</f>
        <v>20220519</v>
      </c>
      <c r="Z5307" s="694" t="s">
        <v>1520</v>
      </c>
      <c r="AA5307" s="372">
        <v>20220816</v>
      </c>
      <c r="AB5307" s="48"/>
      <c r="AC5307" s="43"/>
      <c r="AD5307" s="43"/>
      <c r="AE5307" s="692" t="s">
        <v>1250</v>
      </c>
      <c r="AF5307" s="628">
        <v>1</v>
      </c>
      <c r="AG5307" s="628" t="s">
        <v>1634</v>
      </c>
      <c r="AH5307" s="371" t="s">
        <v>252</v>
      </c>
      <c r="AI5307" s="371"/>
    </row>
    <row r="5308" spans="1:35" x14ac:dyDescent="0.2">
      <c r="A5308" s="152" t="s">
        <v>1514</v>
      </c>
      <c r="B5308" s="45">
        <v>20220801</v>
      </c>
      <c r="C5308" s="107" t="s">
        <v>69</v>
      </c>
      <c r="D5308" s="107">
        <v>16</v>
      </c>
      <c r="E5308" s="107">
        <v>13</v>
      </c>
      <c r="H5308" s="107" t="s">
        <v>10</v>
      </c>
      <c r="I5308" s="107">
        <v>290</v>
      </c>
      <c r="J5308" s="107">
        <v>0</v>
      </c>
      <c r="K5308" s="43">
        <v>5</v>
      </c>
      <c r="L5308" s="43">
        <v>1</v>
      </c>
      <c r="M5308" s="43">
        <v>0</v>
      </c>
      <c r="N5308" s="49">
        <v>1</v>
      </c>
      <c r="O5308" s="43" t="str">
        <f>Cal_051922a!$E$2</f>
        <v>Cal_051922a</v>
      </c>
      <c r="P5308" s="50">
        <f>Cal_051922a!$Q$3</f>
        <v>1.8382409380942635</v>
      </c>
      <c r="Q5308" s="50">
        <f>Cal_051922a!$R$3</f>
        <v>0.56187208580813652</v>
      </c>
      <c r="R5308" s="46">
        <v>88.86</v>
      </c>
      <c r="S5308" s="46">
        <v>61.03</v>
      </c>
      <c r="T5308" s="50">
        <f t="shared" ref="T5308:T5309" si="1643">AVERAGE(0.363,0.768,0.683,0.438,0.469,0.396)</f>
        <v>0.51949999999999996</v>
      </c>
      <c r="U5308" s="79">
        <f t="shared" si="1636"/>
        <v>88.340500000000006</v>
      </c>
      <c r="V5308" s="79">
        <f t="shared" si="1637"/>
        <v>60.5105</v>
      </c>
      <c r="W5308" s="465">
        <f t="shared" si="1638"/>
        <v>0.59122969120290725</v>
      </c>
      <c r="X5308" s="465">
        <f t="shared" si="1639"/>
        <v>0.48633322831751202</v>
      </c>
      <c r="Y5308" s="82">
        <f>Cal_051922a!$A$3</f>
        <v>20220519</v>
      </c>
      <c r="Z5308" s="90" t="s">
        <v>1567</v>
      </c>
      <c r="AA5308" s="82">
        <v>20221105</v>
      </c>
      <c r="AE5308" s="689" t="s">
        <v>1250</v>
      </c>
      <c r="AF5308" s="130">
        <v>1</v>
      </c>
      <c r="AG5308" s="130" t="s">
        <v>1634</v>
      </c>
      <c r="AH5308"/>
    </row>
    <row r="5309" spans="1:35" x14ac:dyDescent="0.2">
      <c r="A5309" s="152" t="s">
        <v>1514</v>
      </c>
      <c r="B5309" s="45">
        <v>20220801</v>
      </c>
      <c r="C5309" s="107" t="s">
        <v>69</v>
      </c>
      <c r="D5309" s="107">
        <v>16</v>
      </c>
      <c r="E5309" s="107">
        <v>13</v>
      </c>
      <c r="H5309" s="107" t="s">
        <v>11</v>
      </c>
      <c r="I5309" s="107">
        <v>290</v>
      </c>
      <c r="J5309" s="107">
        <v>0</v>
      </c>
      <c r="K5309" s="43">
        <v>5</v>
      </c>
      <c r="L5309" s="43">
        <v>1</v>
      </c>
      <c r="M5309" s="43">
        <v>0</v>
      </c>
      <c r="N5309" s="49">
        <v>1</v>
      </c>
      <c r="O5309" s="43" t="str">
        <f>Cal_051922a!$E$2</f>
        <v>Cal_051922a</v>
      </c>
      <c r="P5309" s="50">
        <f>Cal_051922a!$Q$3</f>
        <v>1.8382409380942635</v>
      </c>
      <c r="Q5309" s="50">
        <f>Cal_051922a!$R$3</f>
        <v>0.56187208580813652</v>
      </c>
      <c r="R5309" s="46">
        <v>101.7</v>
      </c>
      <c r="S5309" s="46">
        <v>69.959999999999994</v>
      </c>
      <c r="T5309" s="50">
        <f t="shared" si="1643"/>
        <v>0.51949999999999996</v>
      </c>
      <c r="U5309" s="79">
        <f t="shared" si="1636"/>
        <v>101.18050000000001</v>
      </c>
      <c r="V5309" s="79">
        <f t="shared" si="1637"/>
        <v>69.4405</v>
      </c>
      <c r="W5309" s="465">
        <f t="shared" si="1638"/>
        <v>0.67429501971901828</v>
      </c>
      <c r="X5309" s="465">
        <f t="shared" si="1639"/>
        <v>0.56229214966410845</v>
      </c>
      <c r="Y5309" s="82">
        <f>Cal_051922a!$A$3</f>
        <v>20220519</v>
      </c>
      <c r="Z5309" s="90" t="s">
        <v>1567</v>
      </c>
      <c r="AA5309" s="82">
        <v>20221105</v>
      </c>
      <c r="AE5309" s="689" t="s">
        <v>1250</v>
      </c>
      <c r="AF5309" s="130">
        <v>1</v>
      </c>
      <c r="AG5309" s="130" t="s">
        <v>1634</v>
      </c>
      <c r="AH5309"/>
    </row>
    <row r="5310" spans="1:35" x14ac:dyDescent="0.2">
      <c r="A5310" s="152" t="s">
        <v>1514</v>
      </c>
      <c r="B5310" s="45">
        <v>20220801</v>
      </c>
      <c r="C5310" s="107" t="s">
        <v>69</v>
      </c>
      <c r="D5310" s="107">
        <v>16</v>
      </c>
      <c r="E5310" s="107">
        <v>13</v>
      </c>
      <c r="H5310" s="107" t="s">
        <v>10</v>
      </c>
      <c r="I5310" s="107">
        <v>290</v>
      </c>
      <c r="J5310" s="107">
        <v>10</v>
      </c>
      <c r="K5310" s="43">
        <v>5</v>
      </c>
      <c r="L5310" s="43">
        <v>1</v>
      </c>
      <c r="M5310" s="43">
        <v>0</v>
      </c>
      <c r="N5310" s="49">
        <v>1</v>
      </c>
      <c r="O5310" s="43" t="str">
        <f>Cal_051922a!$E$2</f>
        <v>Cal_051922a</v>
      </c>
      <c r="P5310" s="50">
        <f>Cal_051922a!$Q$3</f>
        <v>1.8382409380942635</v>
      </c>
      <c r="Q5310" s="50">
        <f>Cal_051922a!$R$3</f>
        <v>0.56187208580813652</v>
      </c>
      <c r="R5310" s="46">
        <v>75.89</v>
      </c>
      <c r="S5310" s="46">
        <v>52.83</v>
      </c>
      <c r="T5310" s="50">
        <f t="shared" ref="T5310:T5311" si="1644">AVERAGE(0.653, 0.604, 0.527, 0.359, 0.519, 0.575)</f>
        <v>0.53949999999999998</v>
      </c>
      <c r="U5310" s="79">
        <f t="shared" si="1636"/>
        <v>75.350499999999997</v>
      </c>
      <c r="V5310" s="79">
        <f t="shared" si="1637"/>
        <v>52.290500000000002</v>
      </c>
      <c r="W5310" s="465">
        <f t="shared" si="1638"/>
        <v>0.48989423927916048</v>
      </c>
      <c r="X5310" s="465">
        <f t="shared" si="1639"/>
        <v>0.44128801575397419</v>
      </c>
      <c r="Y5310" s="82">
        <f>Cal_051922a!$A$3</f>
        <v>20220519</v>
      </c>
      <c r="Z5310" s="48" t="s">
        <v>2046</v>
      </c>
      <c r="AA5310" s="43">
        <v>20230221</v>
      </c>
      <c r="AE5310" s="689" t="s">
        <v>1250</v>
      </c>
      <c r="AF5310" s="130">
        <v>1</v>
      </c>
      <c r="AH5310"/>
    </row>
    <row r="5311" spans="1:35" x14ac:dyDescent="0.2">
      <c r="A5311" s="152" t="s">
        <v>1514</v>
      </c>
      <c r="B5311" s="45">
        <v>20220801</v>
      </c>
      <c r="C5311" s="107" t="s">
        <v>69</v>
      </c>
      <c r="D5311" s="107">
        <v>16</v>
      </c>
      <c r="E5311" s="107">
        <v>13</v>
      </c>
      <c r="H5311" s="107" t="s">
        <v>11</v>
      </c>
      <c r="I5311" s="107">
        <v>290</v>
      </c>
      <c r="J5311" s="107">
        <v>10</v>
      </c>
      <c r="K5311" s="43">
        <v>5</v>
      </c>
      <c r="L5311" s="43">
        <v>1</v>
      </c>
      <c r="M5311" s="43">
        <v>0</v>
      </c>
      <c r="N5311" s="49">
        <v>1</v>
      </c>
      <c r="O5311" s="43" t="str">
        <f>Cal_051922a!$E$2</f>
        <v>Cal_051922a</v>
      </c>
      <c r="P5311" s="50">
        <f>Cal_051922a!$Q$3</f>
        <v>1.8382409380942635</v>
      </c>
      <c r="Q5311" s="50">
        <f>Cal_051922a!$R$3</f>
        <v>0.56187208580813652</v>
      </c>
      <c r="R5311" s="46">
        <v>79.72</v>
      </c>
      <c r="S5311" s="46">
        <v>54.81</v>
      </c>
      <c r="T5311" s="50">
        <f t="shared" si="1644"/>
        <v>0.53949999999999998</v>
      </c>
      <c r="U5311" s="79">
        <f t="shared" si="1636"/>
        <v>79.180499999999995</v>
      </c>
      <c r="V5311" s="79">
        <f t="shared" si="1637"/>
        <v>54.270500000000006</v>
      </c>
      <c r="W5311" s="465">
        <f t="shared" si="1638"/>
        <v>0.52919624893512085</v>
      </c>
      <c r="X5311" s="465">
        <f t="shared" si="1639"/>
        <v>0.43724558221538923</v>
      </c>
      <c r="Y5311" s="82">
        <f>Cal_051922a!$A$3</f>
        <v>20220519</v>
      </c>
      <c r="Z5311" s="48" t="s">
        <v>2046</v>
      </c>
      <c r="AA5311" s="43">
        <v>20230221</v>
      </c>
      <c r="AE5311" s="689" t="s">
        <v>1250</v>
      </c>
      <c r="AF5311" s="130">
        <v>1</v>
      </c>
      <c r="AH5311"/>
    </row>
    <row r="5312" spans="1:35" s="82" customFormat="1" x14ac:dyDescent="0.2">
      <c r="A5312" s="153" t="s">
        <v>1514</v>
      </c>
      <c r="B5312" s="81">
        <v>20220801</v>
      </c>
      <c r="C5312" s="126" t="s">
        <v>69</v>
      </c>
      <c r="D5312" s="126">
        <v>16</v>
      </c>
      <c r="E5312" s="126">
        <v>13</v>
      </c>
      <c r="F5312" s="107"/>
      <c r="G5312" s="107"/>
      <c r="H5312" s="126" t="s">
        <v>10</v>
      </c>
      <c r="I5312" s="126">
        <v>294</v>
      </c>
      <c r="J5312" s="126">
        <v>5</v>
      </c>
      <c r="K5312" s="82">
        <v>5</v>
      </c>
      <c r="L5312" s="82">
        <v>1</v>
      </c>
      <c r="M5312" s="82">
        <v>0</v>
      </c>
      <c r="N5312" s="83">
        <v>1</v>
      </c>
      <c r="O5312" s="82" t="str">
        <f>Cal_051922a!$E$2</f>
        <v>Cal_051922a</v>
      </c>
      <c r="P5312" s="158">
        <f>Cal_051922a!$Q$3</f>
        <v>1.8382409380942635</v>
      </c>
      <c r="Q5312" s="158">
        <f>Cal_051922a!$R$3</f>
        <v>0.56187208580813652</v>
      </c>
      <c r="R5312" s="84">
        <v>27.29</v>
      </c>
      <c r="S5312" s="84">
        <v>19</v>
      </c>
      <c r="T5312" s="158">
        <f t="shared" ref="T5312:T5315" si="1645">AVERAGE(0.661, 0.49, 0.728)</f>
        <v>0.6263333333333333</v>
      </c>
      <c r="U5312" s="125">
        <f t="shared" si="1636"/>
        <v>26.663666666666664</v>
      </c>
      <c r="V5312" s="125">
        <f t="shared" si="1637"/>
        <v>18.373666666666665</v>
      </c>
      <c r="W5312" s="459">
        <f t="shared" si="1638"/>
        <v>0.17371936277605152</v>
      </c>
      <c r="X5312" s="459">
        <f t="shared" si="1639"/>
        <v>0.14902480085463904</v>
      </c>
      <c r="Y5312" s="82">
        <f>Cal_051922a!$A$3</f>
        <v>20220519</v>
      </c>
      <c r="Z5312" s="90" t="s">
        <v>1521</v>
      </c>
      <c r="AA5312" s="82">
        <v>20220816</v>
      </c>
      <c r="AB5312" s="48"/>
      <c r="AC5312" s="43"/>
      <c r="AD5312" s="43"/>
      <c r="AE5312" s="691" t="s">
        <v>1250</v>
      </c>
      <c r="AF5312" s="567">
        <v>1</v>
      </c>
      <c r="AG5312" s="567" t="s">
        <v>1634</v>
      </c>
      <c r="AH5312" s="155" t="s">
        <v>254</v>
      </c>
      <c r="AI5312" s="153" t="s">
        <v>1522</v>
      </c>
    </row>
    <row r="5313" spans="1:35" s="82" customFormat="1" x14ac:dyDescent="0.2">
      <c r="A5313" s="153" t="s">
        <v>1514</v>
      </c>
      <c r="B5313" s="81">
        <v>20220801</v>
      </c>
      <c r="C5313" s="126" t="s">
        <v>69</v>
      </c>
      <c r="D5313" s="126">
        <v>16</v>
      </c>
      <c r="E5313" s="126">
        <v>13</v>
      </c>
      <c r="F5313" s="107"/>
      <c r="G5313" s="107"/>
      <c r="H5313" s="126" t="s">
        <v>11</v>
      </c>
      <c r="I5313" s="126">
        <v>294</v>
      </c>
      <c r="J5313" s="126">
        <v>5</v>
      </c>
      <c r="K5313" s="82">
        <v>5</v>
      </c>
      <c r="L5313" s="82">
        <v>1</v>
      </c>
      <c r="M5313" s="82">
        <v>0</v>
      </c>
      <c r="N5313" s="83">
        <v>1</v>
      </c>
      <c r="O5313" s="82" t="str">
        <f>Cal_051922a!$E$2</f>
        <v>Cal_051922a</v>
      </c>
      <c r="P5313" s="158">
        <f>Cal_051922a!$Q$3</f>
        <v>1.8382409380942635</v>
      </c>
      <c r="Q5313" s="158">
        <f>Cal_051922a!$R$3</f>
        <v>0.56187208580813652</v>
      </c>
      <c r="R5313" s="84">
        <v>26.55</v>
      </c>
      <c r="S5313" s="84">
        <v>17.79</v>
      </c>
      <c r="T5313" s="158">
        <f t="shared" si="1645"/>
        <v>0.6263333333333333</v>
      </c>
      <c r="U5313" s="125">
        <f t="shared" si="1636"/>
        <v>25.923666666666666</v>
      </c>
      <c r="V5313" s="125">
        <f t="shared" si="1637"/>
        <v>17.163666666666664</v>
      </c>
      <c r="W5313" s="459">
        <f t="shared" si="1638"/>
        <v>0.18356834956793869</v>
      </c>
      <c r="X5313" s="459">
        <f t="shared" si="1639"/>
        <v>0.1179214588446062</v>
      </c>
      <c r="Y5313" s="82">
        <f>Cal_051922a!$A$3</f>
        <v>20220519</v>
      </c>
      <c r="Z5313" s="90" t="s">
        <v>1521</v>
      </c>
      <c r="AA5313" s="82">
        <v>20220816</v>
      </c>
      <c r="AB5313" s="48"/>
      <c r="AC5313" s="43"/>
      <c r="AD5313" s="43"/>
      <c r="AE5313" s="691" t="s">
        <v>1250</v>
      </c>
      <c r="AF5313" s="567">
        <v>1</v>
      </c>
      <c r="AG5313" s="567" t="s">
        <v>1634</v>
      </c>
      <c r="AH5313" s="155" t="s">
        <v>255</v>
      </c>
      <c r="AI5313" s="153" t="s">
        <v>1522</v>
      </c>
    </row>
    <row r="5314" spans="1:35" s="372" customFormat="1" x14ac:dyDescent="0.2">
      <c r="A5314" s="412" t="s">
        <v>1514</v>
      </c>
      <c r="B5314" s="462">
        <v>20220801</v>
      </c>
      <c r="C5314" s="373" t="s">
        <v>69</v>
      </c>
      <c r="D5314" s="373">
        <v>16</v>
      </c>
      <c r="E5314" s="373">
        <v>13</v>
      </c>
      <c r="F5314" s="107"/>
      <c r="G5314" s="107"/>
      <c r="H5314" s="373" t="s">
        <v>10</v>
      </c>
      <c r="I5314" s="373">
        <v>551</v>
      </c>
      <c r="J5314" s="373">
        <v>20</v>
      </c>
      <c r="K5314" s="372">
        <v>5</v>
      </c>
      <c r="L5314" s="372">
        <v>1</v>
      </c>
      <c r="M5314" s="372">
        <v>0</v>
      </c>
      <c r="N5314" s="375">
        <v>1</v>
      </c>
      <c r="O5314" s="372" t="str">
        <f>Cal_051922a!$E$2</f>
        <v>Cal_051922a</v>
      </c>
      <c r="P5314" s="377">
        <f>Cal_051922a!$Q$3</f>
        <v>1.8382409380942635</v>
      </c>
      <c r="Q5314" s="377">
        <f>Cal_051922a!$R$3</f>
        <v>0.56187208580813652</v>
      </c>
      <c r="R5314" s="376">
        <v>4.4790000000000001</v>
      </c>
      <c r="S5314" s="376">
        <v>3.2189999999999999</v>
      </c>
      <c r="T5314" s="377">
        <f t="shared" si="1645"/>
        <v>0.6263333333333333</v>
      </c>
      <c r="U5314" s="378">
        <f t="shared" si="1636"/>
        <v>3.8526666666666669</v>
      </c>
      <c r="V5314" s="378">
        <f t="shared" si="1637"/>
        <v>2.5926666666666667</v>
      </c>
      <c r="W5314" s="464">
        <f t="shared" si="1638"/>
        <v>1.4088344855337163E-2</v>
      </c>
      <c r="X5314" s="464">
        <f t="shared" si="1639"/>
        <v>1.021158275771831E-2</v>
      </c>
      <c r="Y5314" s="372">
        <f>Cal_051922a!$A$3</f>
        <v>20220519</v>
      </c>
      <c r="Z5314" s="694" t="s">
        <v>1521</v>
      </c>
      <c r="AA5314" s="372">
        <v>20220816</v>
      </c>
      <c r="AB5314" s="48"/>
      <c r="AC5314" s="43"/>
      <c r="AD5314" s="43"/>
      <c r="AE5314" s="692" t="s">
        <v>1250</v>
      </c>
      <c r="AF5314" s="628">
        <v>1</v>
      </c>
      <c r="AG5314" s="628" t="s">
        <v>1634</v>
      </c>
      <c r="AH5314" s="371" t="s">
        <v>256</v>
      </c>
      <c r="AI5314" s="412" t="s">
        <v>1522</v>
      </c>
    </row>
    <row r="5315" spans="1:35" s="372" customFormat="1" x14ac:dyDescent="0.2">
      <c r="A5315" s="412" t="s">
        <v>1514</v>
      </c>
      <c r="B5315" s="462">
        <v>20220801</v>
      </c>
      <c r="C5315" s="373" t="s">
        <v>69</v>
      </c>
      <c r="D5315" s="373">
        <v>16</v>
      </c>
      <c r="E5315" s="373">
        <v>13</v>
      </c>
      <c r="F5315" s="107"/>
      <c r="G5315" s="107"/>
      <c r="H5315" s="373" t="s">
        <v>11</v>
      </c>
      <c r="I5315" s="373">
        <v>552</v>
      </c>
      <c r="J5315" s="373">
        <v>20</v>
      </c>
      <c r="K5315" s="372">
        <v>5</v>
      </c>
      <c r="L5315" s="372">
        <v>1</v>
      </c>
      <c r="M5315" s="372">
        <v>0</v>
      </c>
      <c r="N5315" s="375">
        <v>1</v>
      </c>
      <c r="O5315" s="372" t="str">
        <f>Cal_051922a!$E$2</f>
        <v>Cal_051922a</v>
      </c>
      <c r="P5315" s="377">
        <f>Cal_051922a!$Q$3</f>
        <v>1.8382409380942635</v>
      </c>
      <c r="Q5315" s="377">
        <f>Cal_051922a!$R$3</f>
        <v>0.56187208580813652</v>
      </c>
      <c r="R5315" s="376">
        <v>5.194</v>
      </c>
      <c r="S5315" s="376">
        <v>3.5960000000000001</v>
      </c>
      <c r="T5315" s="377">
        <f t="shared" si="1645"/>
        <v>0.6263333333333333</v>
      </c>
      <c r="U5315" s="378">
        <f t="shared" si="1636"/>
        <v>4.5676666666666668</v>
      </c>
      <c r="V5315" s="378">
        <f t="shared" si="1637"/>
        <v>2.9696666666666669</v>
      </c>
      <c r="W5315" s="464">
        <f t="shared" si="1638"/>
        <v>1.7835230429656453E-2</v>
      </c>
      <c r="X5315" s="464">
        <f t="shared" si="1639"/>
        <v>9.9477300484981847E-3</v>
      </c>
      <c r="Y5315" s="372">
        <f>Cal_051922a!$A$3</f>
        <v>20220519</v>
      </c>
      <c r="Z5315" s="694" t="s">
        <v>1521</v>
      </c>
      <c r="AA5315" s="372">
        <v>20220816</v>
      </c>
      <c r="AB5315" s="48"/>
      <c r="AC5315" s="43"/>
      <c r="AD5315" s="43"/>
      <c r="AE5315" s="692" t="s">
        <v>1250</v>
      </c>
      <c r="AF5315" s="628">
        <v>1</v>
      </c>
      <c r="AG5315" s="628" t="s">
        <v>1634</v>
      </c>
      <c r="AH5315" s="371" t="s">
        <v>257</v>
      </c>
      <c r="AI5315" s="412" t="s">
        <v>1522</v>
      </c>
    </row>
    <row r="5316" spans="1:35" x14ac:dyDescent="0.2">
      <c r="A5316" s="152" t="s">
        <v>1514</v>
      </c>
      <c r="B5316" s="45">
        <v>20220801</v>
      </c>
      <c r="C5316" s="107" t="s">
        <v>69</v>
      </c>
      <c r="D5316" s="107">
        <v>16</v>
      </c>
      <c r="E5316" s="107">
        <v>19</v>
      </c>
      <c r="H5316" s="107" t="s">
        <v>10</v>
      </c>
      <c r="I5316" s="107">
        <v>290</v>
      </c>
      <c r="J5316" s="107">
        <v>0</v>
      </c>
      <c r="K5316" s="43">
        <v>5</v>
      </c>
      <c r="L5316" s="43">
        <v>1</v>
      </c>
      <c r="M5316" s="43">
        <v>0</v>
      </c>
      <c r="N5316" s="49">
        <v>1</v>
      </c>
      <c r="O5316" s="43" t="str">
        <f>Cal_051922a!$E$2</f>
        <v>Cal_051922a</v>
      </c>
      <c r="P5316" s="50">
        <f>Cal_051922a!$Q$3</f>
        <v>1.8382409380942635</v>
      </c>
      <c r="Q5316" s="50">
        <f>Cal_051922a!$R$3</f>
        <v>0.56187208580813652</v>
      </c>
      <c r="R5316" s="46">
        <v>38.57</v>
      </c>
      <c r="S5316" s="46">
        <v>25.43</v>
      </c>
      <c r="T5316" s="50">
        <f t="shared" ref="T5316:T5317" si="1646">AVERAGE(0.363,0.768,0.683,0.438,0.469,0.396)</f>
        <v>0.51949999999999996</v>
      </c>
      <c r="U5316" s="79">
        <f t="shared" si="1636"/>
        <v>38.0505</v>
      </c>
      <c r="V5316" s="79">
        <f t="shared" si="1637"/>
        <v>24.910499999999999</v>
      </c>
      <c r="W5316" s="465">
        <f t="shared" si="1638"/>
        <v>0.27915049020503774</v>
      </c>
      <c r="X5316" s="465">
        <f t="shared" si="1639"/>
        <v>0.16445237387166636</v>
      </c>
      <c r="Y5316" s="82">
        <f>Cal_051922a!$A$3</f>
        <v>20220519</v>
      </c>
      <c r="Z5316" s="90" t="s">
        <v>1567</v>
      </c>
      <c r="AA5316" s="82">
        <v>20221105</v>
      </c>
      <c r="AE5316" s="689" t="s">
        <v>1250</v>
      </c>
      <c r="AF5316" s="130">
        <v>1</v>
      </c>
      <c r="AG5316" s="130" t="s">
        <v>1634</v>
      </c>
      <c r="AH5316"/>
    </row>
    <row r="5317" spans="1:35" x14ac:dyDescent="0.2">
      <c r="A5317" s="152" t="s">
        <v>1514</v>
      </c>
      <c r="B5317" s="45">
        <v>20220801</v>
      </c>
      <c r="C5317" s="107" t="s">
        <v>69</v>
      </c>
      <c r="D5317" s="107">
        <v>16</v>
      </c>
      <c r="E5317" s="107">
        <v>19</v>
      </c>
      <c r="H5317" s="107" t="s">
        <v>11</v>
      </c>
      <c r="I5317" s="107">
        <v>290</v>
      </c>
      <c r="J5317" s="107">
        <v>0</v>
      </c>
      <c r="K5317" s="43">
        <v>5</v>
      </c>
      <c r="L5317" s="43">
        <v>1</v>
      </c>
      <c r="M5317" s="43">
        <v>0</v>
      </c>
      <c r="N5317" s="49">
        <v>1</v>
      </c>
      <c r="O5317" s="43" t="str">
        <f>Cal_051922a!$E$2</f>
        <v>Cal_051922a</v>
      </c>
      <c r="P5317" s="50">
        <f>Cal_051922a!$Q$3</f>
        <v>1.8382409380942635</v>
      </c>
      <c r="Q5317" s="50">
        <f>Cal_051922a!$R$3</f>
        <v>0.56187208580813652</v>
      </c>
      <c r="R5317" s="46">
        <v>36.21</v>
      </c>
      <c r="S5317" s="46">
        <v>24.1</v>
      </c>
      <c r="T5317" s="50">
        <f t="shared" si="1646"/>
        <v>0.51949999999999996</v>
      </c>
      <c r="U5317" s="79">
        <f t="shared" si="1636"/>
        <v>35.6905</v>
      </c>
      <c r="V5317" s="79">
        <f t="shared" si="1637"/>
        <v>23.580500000000001</v>
      </c>
      <c r="W5317" s="465">
        <f t="shared" si="1638"/>
        <v>0.25726883077496249</v>
      </c>
      <c r="X5317" s="465">
        <f t="shared" si="1639"/>
        <v>0.16264957055623216</v>
      </c>
      <c r="Y5317" s="82">
        <f>Cal_051922a!$A$3</f>
        <v>20220519</v>
      </c>
      <c r="Z5317" s="90" t="s">
        <v>1567</v>
      </c>
      <c r="AA5317" s="82">
        <v>20221105</v>
      </c>
      <c r="AE5317" s="689" t="s">
        <v>1250</v>
      </c>
      <c r="AF5317" s="130">
        <v>1</v>
      </c>
      <c r="AG5317" s="130" t="s">
        <v>1634</v>
      </c>
      <c r="AH5317"/>
    </row>
    <row r="5318" spans="1:35" x14ac:dyDescent="0.2">
      <c r="A5318" s="152" t="s">
        <v>1514</v>
      </c>
      <c r="B5318" s="45">
        <v>20220801</v>
      </c>
      <c r="C5318" s="107" t="s">
        <v>69</v>
      </c>
      <c r="D5318" s="107">
        <v>16</v>
      </c>
      <c r="E5318" s="107">
        <v>19</v>
      </c>
      <c r="H5318" s="107" t="s">
        <v>10</v>
      </c>
      <c r="I5318" s="107">
        <v>290</v>
      </c>
      <c r="J5318" s="107">
        <v>10</v>
      </c>
      <c r="K5318" s="43">
        <v>5</v>
      </c>
      <c r="L5318" s="43">
        <v>1</v>
      </c>
      <c r="M5318" s="43">
        <v>0</v>
      </c>
      <c r="N5318" s="49">
        <v>1</v>
      </c>
      <c r="O5318" s="43" t="str">
        <f>Cal_051922a!$E$2</f>
        <v>Cal_051922a</v>
      </c>
      <c r="P5318" s="50">
        <f>Cal_051922a!$Q$3</f>
        <v>1.8382409380942635</v>
      </c>
      <c r="Q5318" s="50">
        <f>Cal_051922a!$R$3</f>
        <v>0.56187208580813652</v>
      </c>
      <c r="R5318" s="46">
        <v>28.28</v>
      </c>
      <c r="S5318" s="46">
        <v>19.25</v>
      </c>
      <c r="T5318" s="50">
        <f t="shared" ref="T5318:T5319" si="1647">AVERAGE(0.653, 0.604, 0.527, 0.359, 0.519, 0.575)</f>
        <v>0.53949999999999998</v>
      </c>
      <c r="U5318" s="79">
        <f t="shared" si="1636"/>
        <v>27.740500000000001</v>
      </c>
      <c r="V5318" s="79">
        <f t="shared" si="1637"/>
        <v>18.7105</v>
      </c>
      <c r="W5318" s="465">
        <f t="shared" si="1638"/>
        <v>0.19183629578017436</v>
      </c>
      <c r="X5318" s="465">
        <f t="shared" si="1639"/>
        <v>0.14135779459565806</v>
      </c>
      <c r="Y5318" s="82">
        <f>Cal_051922a!$A$3</f>
        <v>20220519</v>
      </c>
      <c r="Z5318" s="48" t="s">
        <v>2046</v>
      </c>
      <c r="AA5318" s="43">
        <v>20230221</v>
      </c>
      <c r="AE5318" s="689" t="s">
        <v>1250</v>
      </c>
      <c r="AF5318" s="130">
        <v>1</v>
      </c>
      <c r="AH5318"/>
    </row>
    <row r="5319" spans="1:35" x14ac:dyDescent="0.2">
      <c r="A5319" s="152" t="s">
        <v>1514</v>
      </c>
      <c r="B5319" s="45">
        <v>20220801</v>
      </c>
      <c r="C5319" s="107" t="s">
        <v>69</v>
      </c>
      <c r="D5319" s="107">
        <v>16</v>
      </c>
      <c r="E5319" s="107">
        <v>19</v>
      </c>
      <c r="H5319" s="107" t="s">
        <v>11</v>
      </c>
      <c r="I5319" s="107">
        <v>290</v>
      </c>
      <c r="J5319" s="107">
        <v>10</v>
      </c>
      <c r="K5319" s="43">
        <v>5</v>
      </c>
      <c r="L5319" s="43">
        <v>1</v>
      </c>
      <c r="M5319" s="43">
        <v>0</v>
      </c>
      <c r="N5319" s="49">
        <v>1</v>
      </c>
      <c r="O5319" s="43" t="str">
        <f>Cal_051922a!$E$2</f>
        <v>Cal_051922a</v>
      </c>
      <c r="P5319" s="50">
        <f>Cal_051922a!$Q$3</f>
        <v>1.8382409380942635</v>
      </c>
      <c r="Q5319" s="50">
        <f>Cal_051922a!$R$3</f>
        <v>0.56187208580813652</v>
      </c>
      <c r="R5319" s="46">
        <v>27.58</v>
      </c>
      <c r="S5319" s="46">
        <v>19.05</v>
      </c>
      <c r="T5319" s="50">
        <f t="shared" si="1647"/>
        <v>0.53949999999999998</v>
      </c>
      <c r="U5319" s="79">
        <f t="shared" si="1636"/>
        <v>27.040499999999998</v>
      </c>
      <c r="V5319" s="79">
        <f t="shared" si="1637"/>
        <v>18.5105</v>
      </c>
      <c r="W5319" s="465">
        <f t="shared" si="1638"/>
        <v>0.18121413100829309</v>
      </c>
      <c r="X5319" s="465">
        <f t="shared" si="1639"/>
        <v>0.14841838602234997</v>
      </c>
      <c r="Y5319" s="82">
        <f>Cal_051922a!$A$3</f>
        <v>20220519</v>
      </c>
      <c r="Z5319" s="48" t="s">
        <v>2046</v>
      </c>
      <c r="AA5319" s="43">
        <v>20230221</v>
      </c>
      <c r="AE5319" s="689" t="s">
        <v>1250</v>
      </c>
      <c r="AF5319" s="130">
        <v>1</v>
      </c>
      <c r="AH5319"/>
    </row>
    <row r="5320" spans="1:35" s="82" customFormat="1" x14ac:dyDescent="0.2">
      <c r="A5320" s="153" t="s">
        <v>1514</v>
      </c>
      <c r="B5320" s="81">
        <v>20220801</v>
      </c>
      <c r="C5320" s="126" t="s">
        <v>69</v>
      </c>
      <c r="D5320" s="126">
        <v>16</v>
      </c>
      <c r="E5320" s="126">
        <v>19</v>
      </c>
      <c r="F5320" s="107"/>
      <c r="G5320" s="107"/>
      <c r="H5320" s="126" t="s">
        <v>10</v>
      </c>
      <c r="I5320" s="126">
        <v>293</v>
      </c>
      <c r="J5320" s="126">
        <v>5</v>
      </c>
      <c r="K5320" s="82">
        <v>5</v>
      </c>
      <c r="L5320" s="82">
        <v>1</v>
      </c>
      <c r="M5320" s="82">
        <v>0</v>
      </c>
      <c r="N5320" s="83">
        <v>1</v>
      </c>
      <c r="O5320" s="82" t="str">
        <f>Cal_051922a!$E$2</f>
        <v>Cal_051922a</v>
      </c>
      <c r="P5320" s="158">
        <f>Cal_051922a!$Q$3</f>
        <v>1.8382409380942635</v>
      </c>
      <c r="Q5320" s="158">
        <f>Cal_051922a!$R$3</f>
        <v>0.56187208580813652</v>
      </c>
      <c r="R5320" s="84">
        <v>17.22</v>
      </c>
      <c r="S5320" s="84">
        <v>11.62</v>
      </c>
      <c r="T5320" s="158">
        <f t="shared" ref="T5320:T5323" si="1648">AVERAGE(0.67, 0.634, 0.634, 0.661, 0.49, 0.728)</f>
        <v>0.63616666666666666</v>
      </c>
      <c r="U5320" s="125">
        <f t="shared" si="1636"/>
        <v>16.583833333333331</v>
      </c>
      <c r="V5320" s="125">
        <f t="shared" si="1637"/>
        <v>10.983833333333333</v>
      </c>
      <c r="W5320" s="459">
        <f t="shared" si="1638"/>
        <v>0.11775014054290137</v>
      </c>
      <c r="X5320" s="459">
        <f t="shared" si="1639"/>
        <v>7.5845783145167919E-2</v>
      </c>
      <c r="Y5320" s="82">
        <f>Cal_051922a!$A$3</f>
        <v>20220519</v>
      </c>
      <c r="Z5320" s="90" t="s">
        <v>1520</v>
      </c>
      <c r="AA5320" s="82">
        <v>20220816</v>
      </c>
      <c r="AB5320" s="48"/>
      <c r="AC5320" s="43"/>
      <c r="AD5320" s="43"/>
      <c r="AE5320" s="691" t="s">
        <v>1250</v>
      </c>
      <c r="AF5320" s="567">
        <v>1</v>
      </c>
      <c r="AG5320" s="567" t="s">
        <v>1634</v>
      </c>
      <c r="AH5320" s="155" t="s">
        <v>244</v>
      </c>
      <c r="AI5320" s="155"/>
    </row>
    <row r="5321" spans="1:35" s="82" customFormat="1" x14ac:dyDescent="0.2">
      <c r="A5321" s="153" t="s">
        <v>1514</v>
      </c>
      <c r="B5321" s="81">
        <v>20220801</v>
      </c>
      <c r="C5321" s="126" t="s">
        <v>69</v>
      </c>
      <c r="D5321" s="126">
        <v>16</v>
      </c>
      <c r="E5321" s="126">
        <v>19</v>
      </c>
      <c r="F5321" s="107"/>
      <c r="G5321" s="107"/>
      <c r="H5321" s="126" t="s">
        <v>11</v>
      </c>
      <c r="I5321" s="126">
        <v>293</v>
      </c>
      <c r="J5321" s="126">
        <v>5</v>
      </c>
      <c r="K5321" s="82">
        <v>5</v>
      </c>
      <c r="L5321" s="82">
        <v>1</v>
      </c>
      <c r="M5321" s="82">
        <v>0</v>
      </c>
      <c r="N5321" s="83">
        <v>1</v>
      </c>
      <c r="O5321" s="82" t="str">
        <f>Cal_051922a!$E$2</f>
        <v>Cal_051922a</v>
      </c>
      <c r="P5321" s="158">
        <f>Cal_051922a!$Q$3</f>
        <v>1.8382409380942635</v>
      </c>
      <c r="Q5321" s="158">
        <f>Cal_051922a!$R$3</f>
        <v>0.56187208580813652</v>
      </c>
      <c r="R5321" s="84">
        <v>15.93</v>
      </c>
      <c r="S5321" s="84">
        <v>10.44</v>
      </c>
      <c r="T5321" s="158">
        <f t="shared" si="1648"/>
        <v>0.63616666666666666</v>
      </c>
      <c r="U5321" s="125">
        <f t="shared" si="1636"/>
        <v>15.293833333333334</v>
      </c>
      <c r="V5321" s="125">
        <f t="shared" si="1637"/>
        <v>9.8038333333333334</v>
      </c>
      <c r="W5321" s="459">
        <f t="shared" si="1638"/>
        <v>0.11543719135366586</v>
      </c>
      <c r="X5321" s="459">
        <f t="shared" si="1639"/>
        <v>5.736060266334856E-2</v>
      </c>
      <c r="Y5321" s="82">
        <f>Cal_051922a!$A$3</f>
        <v>20220519</v>
      </c>
      <c r="Z5321" s="90" t="s">
        <v>1520</v>
      </c>
      <c r="AA5321" s="82">
        <v>20220816</v>
      </c>
      <c r="AB5321" s="48"/>
      <c r="AC5321" s="43"/>
      <c r="AD5321" s="43"/>
      <c r="AE5321" s="691" t="s">
        <v>1250</v>
      </c>
      <c r="AF5321" s="567">
        <v>1</v>
      </c>
      <c r="AG5321" s="567" t="s">
        <v>1634</v>
      </c>
      <c r="AH5321" s="155" t="s">
        <v>245</v>
      </c>
      <c r="AI5321" s="155"/>
    </row>
    <row r="5322" spans="1:35" s="372" customFormat="1" x14ac:dyDescent="0.2">
      <c r="A5322" s="412" t="s">
        <v>1514</v>
      </c>
      <c r="B5322" s="462">
        <v>20220801</v>
      </c>
      <c r="C5322" s="373" t="s">
        <v>69</v>
      </c>
      <c r="D5322" s="373">
        <v>16</v>
      </c>
      <c r="E5322" s="373">
        <v>19</v>
      </c>
      <c r="F5322" s="107"/>
      <c r="G5322" s="107"/>
      <c r="H5322" s="373" t="s">
        <v>10</v>
      </c>
      <c r="I5322" s="373">
        <v>550</v>
      </c>
      <c r="J5322" s="373">
        <v>20</v>
      </c>
      <c r="K5322" s="372">
        <v>5</v>
      </c>
      <c r="L5322" s="372">
        <v>1</v>
      </c>
      <c r="M5322" s="372">
        <v>0</v>
      </c>
      <c r="N5322" s="375">
        <v>1</v>
      </c>
      <c r="O5322" s="372" t="str">
        <f>Cal_051922a!$E$2</f>
        <v>Cal_051922a</v>
      </c>
      <c r="P5322" s="377">
        <f>Cal_051922a!$Q$3</f>
        <v>1.8382409380942635</v>
      </c>
      <c r="Q5322" s="377">
        <f>Cal_051922a!$R$3</f>
        <v>0.56187208580813652</v>
      </c>
      <c r="R5322" s="376">
        <v>3.4580000000000002</v>
      </c>
      <c r="S5322" s="376">
        <v>2.407</v>
      </c>
      <c r="T5322" s="377">
        <f t="shared" si="1648"/>
        <v>0.63616666666666666</v>
      </c>
      <c r="U5322" s="378">
        <f t="shared" si="1636"/>
        <v>2.8218333333333336</v>
      </c>
      <c r="V5322" s="378">
        <f t="shared" si="1637"/>
        <v>1.7708333333333335</v>
      </c>
      <c r="W5322" s="464">
        <f t="shared" si="1638"/>
        <v>1.1772834912078797E-2</v>
      </c>
      <c r="X5322" s="464">
        <f t="shared" si="1639"/>
        <v>4.854586102867986E-3</v>
      </c>
      <c r="Y5322" s="372">
        <f>Cal_051922a!$A$3</f>
        <v>20220519</v>
      </c>
      <c r="Z5322" s="694" t="s">
        <v>1520</v>
      </c>
      <c r="AA5322" s="372">
        <v>20220816</v>
      </c>
      <c r="AB5322" s="48"/>
      <c r="AC5322" s="43"/>
      <c r="AD5322" s="43"/>
      <c r="AE5322" s="692" t="s">
        <v>1250</v>
      </c>
      <c r="AF5322" s="628">
        <v>1</v>
      </c>
      <c r="AG5322" s="628" t="s">
        <v>1634</v>
      </c>
      <c r="AH5322" s="371" t="s">
        <v>208</v>
      </c>
      <c r="AI5322" s="371"/>
    </row>
    <row r="5323" spans="1:35" s="610" customFormat="1" ht="13.5" thickBot="1" x14ac:dyDescent="0.25">
      <c r="A5323" s="622" t="s">
        <v>1514</v>
      </c>
      <c r="B5323" s="611">
        <v>20220801</v>
      </c>
      <c r="C5323" s="612" t="s">
        <v>69</v>
      </c>
      <c r="D5323" s="612">
        <v>16</v>
      </c>
      <c r="E5323" s="612">
        <v>19</v>
      </c>
      <c r="F5323" s="140"/>
      <c r="G5323" s="140"/>
      <c r="H5323" s="612" t="s">
        <v>11</v>
      </c>
      <c r="I5323" s="612">
        <v>550</v>
      </c>
      <c r="J5323" s="612">
        <v>20</v>
      </c>
      <c r="K5323" s="610">
        <v>5</v>
      </c>
      <c r="L5323" s="610">
        <v>1</v>
      </c>
      <c r="M5323" s="610">
        <v>0</v>
      </c>
      <c r="N5323" s="614">
        <v>1</v>
      </c>
      <c r="O5323" s="372" t="str">
        <f>Cal_051922a!$E$2</f>
        <v>Cal_051922a</v>
      </c>
      <c r="P5323" s="377">
        <f>Cal_051922a!$Q$3</f>
        <v>1.8382409380942635</v>
      </c>
      <c r="Q5323" s="377">
        <f>Cal_051922a!$R$3</f>
        <v>0.56187208580813652</v>
      </c>
      <c r="R5323" s="626">
        <v>2.83</v>
      </c>
      <c r="S5323" s="626">
        <v>1.986</v>
      </c>
      <c r="T5323" s="377">
        <f t="shared" si="1648"/>
        <v>0.63616666666666666</v>
      </c>
      <c r="U5323" s="378">
        <f t="shared" si="1636"/>
        <v>2.1938333333333335</v>
      </c>
      <c r="V5323" s="378">
        <f t="shared" si="1637"/>
        <v>1.3498333333333332</v>
      </c>
      <c r="W5323" s="464">
        <f t="shared" si="1638"/>
        <v>9.4541129075114243E-3</v>
      </c>
      <c r="X5323" s="464">
        <f t="shared" si="1639"/>
        <v>3.2202854736701251E-3</v>
      </c>
      <c r="Y5323" s="372">
        <f>Cal_051922a!$A$3</f>
        <v>20220519</v>
      </c>
      <c r="Z5323" s="694" t="s">
        <v>1520</v>
      </c>
      <c r="AA5323" s="372">
        <v>20220816</v>
      </c>
      <c r="AB5323" s="121"/>
      <c r="AC5323" s="115"/>
      <c r="AD5323" s="115"/>
      <c r="AE5323" s="692" t="s">
        <v>1250</v>
      </c>
      <c r="AF5323" s="633">
        <v>1</v>
      </c>
      <c r="AG5323" s="628" t="s">
        <v>1634</v>
      </c>
      <c r="AH5323" s="613" t="s">
        <v>250</v>
      </c>
      <c r="AI5323" s="613"/>
    </row>
    <row r="5324" spans="1:35" x14ac:dyDescent="0.2">
      <c r="A5324" s="152" t="s">
        <v>1514</v>
      </c>
      <c r="B5324" s="45">
        <v>20220802</v>
      </c>
      <c r="C5324" s="107" t="s">
        <v>67</v>
      </c>
      <c r="D5324" s="107">
        <v>18</v>
      </c>
      <c r="E5324" s="107">
        <v>3</v>
      </c>
      <c r="H5324" s="107" t="s">
        <v>10</v>
      </c>
      <c r="I5324" s="107">
        <v>290</v>
      </c>
      <c r="J5324" s="107">
        <v>0</v>
      </c>
      <c r="K5324" s="43">
        <v>5</v>
      </c>
      <c r="L5324" s="43">
        <v>1</v>
      </c>
      <c r="M5324" s="43">
        <v>0</v>
      </c>
      <c r="N5324" s="49">
        <v>1</v>
      </c>
      <c r="O5324" s="43" t="str">
        <f>Cal_051922a!$E$2</f>
        <v>Cal_051922a</v>
      </c>
      <c r="P5324" s="50">
        <f>Cal_051922a!$Q$3</f>
        <v>1.8382409380942635</v>
      </c>
      <c r="Q5324" s="50">
        <f>Cal_051922a!$R$3</f>
        <v>0.56187208580813652</v>
      </c>
      <c r="R5324" s="46">
        <v>31.92</v>
      </c>
      <c r="S5324" s="46">
        <v>21.86</v>
      </c>
      <c r="T5324" s="50">
        <f t="shared" ref="T5324" si="1649">AVERAGE(0.653, 0.604, 0.527, 0.359, 0.519, 0.575)</f>
        <v>0.53949999999999998</v>
      </c>
      <c r="U5324" s="79">
        <f t="shared" si="1636"/>
        <v>31.380500000000001</v>
      </c>
      <c r="V5324" s="79">
        <f t="shared" si="1637"/>
        <v>21.320499999999999</v>
      </c>
      <c r="W5324" s="465">
        <f t="shared" si="1638"/>
        <v>0.21371795521024961</v>
      </c>
      <c r="X5324" s="465">
        <f t="shared" si="1639"/>
        <v>0.16595466732030464</v>
      </c>
      <c r="Y5324" s="82">
        <f>Cal_051922a!$A$3</f>
        <v>20220519</v>
      </c>
      <c r="Z5324" s="48" t="s">
        <v>2046</v>
      </c>
      <c r="AA5324" s="43">
        <v>20230221</v>
      </c>
      <c r="AE5324" s="689" t="s">
        <v>1250</v>
      </c>
      <c r="AF5324" s="130">
        <v>1</v>
      </c>
      <c r="AH5324"/>
    </row>
    <row r="5325" spans="1:35" x14ac:dyDescent="0.2">
      <c r="A5325" s="152" t="s">
        <v>1514</v>
      </c>
      <c r="B5325" s="45">
        <v>20220802</v>
      </c>
      <c r="C5325" s="107" t="s">
        <v>67</v>
      </c>
      <c r="D5325" s="107">
        <v>18</v>
      </c>
      <c r="E5325" s="107">
        <v>3</v>
      </c>
      <c r="H5325" s="107" t="s">
        <v>11</v>
      </c>
      <c r="I5325" s="107">
        <v>290</v>
      </c>
      <c r="J5325" s="107">
        <v>0</v>
      </c>
      <c r="K5325" s="43">
        <v>5</v>
      </c>
      <c r="L5325" s="43">
        <v>1</v>
      </c>
      <c r="M5325" s="43">
        <v>0</v>
      </c>
      <c r="N5325" s="49">
        <v>1</v>
      </c>
      <c r="O5325" s="43" t="str">
        <f>Cal_051922a!$E$2</f>
        <v>Cal_051922a</v>
      </c>
      <c r="P5325" s="50">
        <f>Cal_051922a!$Q$3</f>
        <v>1.8382409380942635</v>
      </c>
      <c r="Q5325" s="50">
        <f>Cal_051922a!$R$3</f>
        <v>0.56187208580813652</v>
      </c>
      <c r="R5325" s="46">
        <v>33.51</v>
      </c>
      <c r="S5325" s="46">
        <v>22.93</v>
      </c>
      <c r="T5325" s="50">
        <f t="shared" ref="T5325:T5329" si="1650">AVERAGE(0.363,0.768,0.683,0.438,0.469,0.396)</f>
        <v>0.51949999999999996</v>
      </c>
      <c r="U5325" s="79">
        <f t="shared" si="1636"/>
        <v>32.990499999999997</v>
      </c>
      <c r="V5325" s="79">
        <f t="shared" si="1637"/>
        <v>22.410499999999999</v>
      </c>
      <c r="W5325" s="465">
        <f t="shared" si="1638"/>
        <v>0.22476500657300597</v>
      </c>
      <c r="X5325" s="465">
        <f t="shared" si="1639"/>
        <v>0.17431819068883053</v>
      </c>
      <c r="Y5325" s="82">
        <f>Cal_051922a!$A$3</f>
        <v>20220519</v>
      </c>
      <c r="Z5325" s="90" t="s">
        <v>1567</v>
      </c>
      <c r="AA5325" s="82">
        <v>20221105</v>
      </c>
      <c r="AE5325" s="689" t="s">
        <v>1250</v>
      </c>
      <c r="AF5325" s="130">
        <v>1</v>
      </c>
      <c r="AH5325"/>
    </row>
    <row r="5326" spans="1:35" x14ac:dyDescent="0.2">
      <c r="A5326" s="152" t="s">
        <v>1514</v>
      </c>
      <c r="B5326" s="45">
        <v>20220802</v>
      </c>
      <c r="C5326" s="107" t="s">
        <v>67</v>
      </c>
      <c r="D5326" s="107">
        <v>18</v>
      </c>
      <c r="E5326" s="107">
        <v>5</v>
      </c>
      <c r="H5326" s="107" t="s">
        <v>10</v>
      </c>
      <c r="I5326" s="107">
        <v>290</v>
      </c>
      <c r="J5326" s="107">
        <v>0</v>
      </c>
      <c r="K5326" s="43">
        <v>5</v>
      </c>
      <c r="L5326" s="43">
        <v>1</v>
      </c>
      <c r="M5326" s="43">
        <v>0</v>
      </c>
      <c r="N5326" s="49">
        <v>1</v>
      </c>
      <c r="O5326" s="43" t="str">
        <f>Cal_051922a!$E$2</f>
        <v>Cal_051922a</v>
      </c>
      <c r="P5326" s="50">
        <f>Cal_051922a!$Q$3</f>
        <v>1.8382409380942635</v>
      </c>
      <c r="Q5326" s="50">
        <f>Cal_051922a!$R$3</f>
        <v>0.56187208580813652</v>
      </c>
      <c r="R5326" s="46">
        <v>40.85</v>
      </c>
      <c r="S5326" s="46">
        <v>28.3</v>
      </c>
      <c r="T5326" s="50">
        <f t="shared" si="1650"/>
        <v>0.51949999999999996</v>
      </c>
      <c r="U5326" s="79">
        <f t="shared" si="1636"/>
        <v>40.330500000000001</v>
      </c>
      <c r="V5326" s="79">
        <f t="shared" si="1637"/>
        <v>27.7805</v>
      </c>
      <c r="W5326" s="465">
        <f t="shared" si="1638"/>
        <v>0.26661633577421789</v>
      </c>
      <c r="X5326" s="465">
        <f t="shared" si="1639"/>
        <v>0.2280951058059543</v>
      </c>
      <c r="Y5326" s="82">
        <f>Cal_051922a!$A$3</f>
        <v>20220519</v>
      </c>
      <c r="Z5326" s="90" t="s">
        <v>1567</v>
      </c>
      <c r="AA5326" s="82">
        <v>20221105</v>
      </c>
      <c r="AE5326" s="689" t="s">
        <v>1250</v>
      </c>
      <c r="AF5326" s="130">
        <v>1</v>
      </c>
      <c r="AG5326" s="130" t="s">
        <v>1634</v>
      </c>
      <c r="AH5326"/>
    </row>
    <row r="5327" spans="1:35" x14ac:dyDescent="0.2">
      <c r="A5327" s="152" t="s">
        <v>1514</v>
      </c>
      <c r="B5327" s="45">
        <v>20220802</v>
      </c>
      <c r="C5327" s="107" t="s">
        <v>67</v>
      </c>
      <c r="D5327" s="107">
        <v>18</v>
      </c>
      <c r="E5327" s="107">
        <v>5</v>
      </c>
      <c r="H5327" s="107" t="s">
        <v>11</v>
      </c>
      <c r="I5327" s="107">
        <v>290</v>
      </c>
      <c r="J5327" s="107">
        <v>0</v>
      </c>
      <c r="K5327" s="43">
        <v>5</v>
      </c>
      <c r="L5327" s="43">
        <v>1</v>
      </c>
      <c r="M5327" s="43">
        <v>0</v>
      </c>
      <c r="N5327" s="49">
        <v>1</v>
      </c>
      <c r="O5327" s="43" t="str">
        <f>Cal_051922a!$E$2</f>
        <v>Cal_051922a</v>
      </c>
      <c r="P5327" s="50">
        <f>Cal_051922a!$Q$3</f>
        <v>1.8382409380942635</v>
      </c>
      <c r="Q5327" s="50">
        <f>Cal_051922a!$R$3</f>
        <v>0.56187208580813652</v>
      </c>
      <c r="R5327" s="46">
        <v>38.06</v>
      </c>
      <c r="S5327" s="46">
        <v>25.98</v>
      </c>
      <c r="T5327" s="50">
        <f t="shared" si="1650"/>
        <v>0.51949999999999996</v>
      </c>
      <c r="U5327" s="79">
        <f t="shared" si="1636"/>
        <v>37.540500000000002</v>
      </c>
      <c r="V5327" s="79">
        <f t="shared" si="1637"/>
        <v>25.4605</v>
      </c>
      <c r="W5327" s="465">
        <f t="shared" si="1638"/>
        <v>0.25663150088864967</v>
      </c>
      <c r="X5327" s="465">
        <f t="shared" si="1639"/>
        <v>0.19676568988732535</v>
      </c>
      <c r="Y5327" s="82">
        <f>Cal_051922a!$A$3</f>
        <v>20220519</v>
      </c>
      <c r="Z5327" s="90" t="s">
        <v>1567</v>
      </c>
      <c r="AA5327" s="82">
        <v>20221105</v>
      </c>
      <c r="AE5327" s="689" t="s">
        <v>1250</v>
      </c>
      <c r="AF5327" s="130">
        <v>1</v>
      </c>
      <c r="AG5327" s="130" t="s">
        <v>1634</v>
      </c>
      <c r="AH5327"/>
    </row>
    <row r="5328" spans="1:35" x14ac:dyDescent="0.2">
      <c r="A5328" s="152" t="s">
        <v>1514</v>
      </c>
      <c r="B5328" s="45">
        <v>20220802</v>
      </c>
      <c r="C5328" s="107" t="s">
        <v>67</v>
      </c>
      <c r="D5328" s="107">
        <v>18</v>
      </c>
      <c r="E5328" s="107">
        <v>6</v>
      </c>
      <c r="H5328" s="107" t="s">
        <v>10</v>
      </c>
      <c r="I5328" s="107">
        <v>290</v>
      </c>
      <c r="J5328" s="107">
        <v>0</v>
      </c>
      <c r="K5328" s="43">
        <v>5</v>
      </c>
      <c r="L5328" s="43">
        <v>1</v>
      </c>
      <c r="M5328" s="43">
        <v>0</v>
      </c>
      <c r="N5328" s="49">
        <v>1</v>
      </c>
      <c r="O5328" s="43" t="str">
        <f>Cal_051922a!$E$2</f>
        <v>Cal_051922a</v>
      </c>
      <c r="P5328" s="50">
        <f>Cal_051922a!$Q$3</f>
        <v>1.8382409380942635</v>
      </c>
      <c r="Q5328" s="50">
        <f>Cal_051922a!$R$3</f>
        <v>0.56187208580813652</v>
      </c>
      <c r="R5328" s="46">
        <v>131.30000000000001</v>
      </c>
      <c r="S5328" s="46">
        <v>90.15</v>
      </c>
      <c r="T5328" s="50">
        <f t="shared" si="1650"/>
        <v>0.51949999999999996</v>
      </c>
      <c r="U5328" s="79">
        <f t="shared" si="1636"/>
        <v>130.78050000000002</v>
      </c>
      <c r="V5328" s="79">
        <f t="shared" si="1637"/>
        <v>89.630500000000012</v>
      </c>
      <c r="W5328" s="465">
        <f t="shared" si="1638"/>
        <v>0.87420416072582219</v>
      </c>
      <c r="X5328" s="465">
        <f t="shared" si="1639"/>
        <v>0.72192383785417547</v>
      </c>
      <c r="Y5328" s="82">
        <f>Cal_051922a!$A$3</f>
        <v>20220519</v>
      </c>
      <c r="Z5328" s="90" t="s">
        <v>1567</v>
      </c>
      <c r="AA5328" s="82">
        <v>20221105</v>
      </c>
      <c r="AE5328" s="689" t="s">
        <v>1250</v>
      </c>
      <c r="AF5328" s="130">
        <v>1</v>
      </c>
      <c r="AG5328" s="130" t="s">
        <v>1634</v>
      </c>
      <c r="AH5328"/>
    </row>
    <row r="5329" spans="1:35" x14ac:dyDescent="0.2">
      <c r="A5329" s="152" t="s">
        <v>1514</v>
      </c>
      <c r="B5329" s="45">
        <v>20220802</v>
      </c>
      <c r="C5329" s="107" t="s">
        <v>67</v>
      </c>
      <c r="D5329" s="107">
        <v>18</v>
      </c>
      <c r="E5329" s="107">
        <v>6</v>
      </c>
      <c r="H5329" s="107" t="s">
        <v>11</v>
      </c>
      <c r="I5329" s="107">
        <v>290</v>
      </c>
      <c r="J5329" s="107">
        <v>0</v>
      </c>
      <c r="K5329" s="43">
        <v>5</v>
      </c>
      <c r="L5329" s="43">
        <v>1</v>
      </c>
      <c r="M5329" s="43">
        <v>0</v>
      </c>
      <c r="N5329" s="49">
        <v>1</v>
      </c>
      <c r="O5329" s="43" t="str">
        <f>Cal_051922a!$E$2</f>
        <v>Cal_051922a</v>
      </c>
      <c r="P5329" s="50">
        <f>Cal_051922a!$Q$3</f>
        <v>1.8382409380942635</v>
      </c>
      <c r="Q5329" s="50">
        <f>Cal_051922a!$R$3</f>
        <v>0.56187208580813652</v>
      </c>
      <c r="R5329" s="46">
        <v>135.1</v>
      </c>
      <c r="S5329" s="46">
        <v>91.91</v>
      </c>
      <c r="T5329" s="50">
        <f t="shared" si="1650"/>
        <v>0.51949999999999996</v>
      </c>
      <c r="U5329" s="79">
        <f t="shared" si="1636"/>
        <v>134.5805</v>
      </c>
      <c r="V5329" s="79">
        <f t="shared" si="1637"/>
        <v>91.390500000000003</v>
      </c>
      <c r="W5329" s="465">
        <f t="shared" si="1638"/>
        <v>0.91754259299509733</v>
      </c>
      <c r="X5329" s="465">
        <f t="shared" si="1639"/>
        <v>0.70992725102256704</v>
      </c>
      <c r="Y5329" s="82">
        <f>Cal_051922a!$A$3</f>
        <v>20220519</v>
      </c>
      <c r="Z5329" s="90" t="s">
        <v>1567</v>
      </c>
      <c r="AA5329" s="82">
        <v>20221105</v>
      </c>
      <c r="AE5329" s="689" t="s">
        <v>1250</v>
      </c>
      <c r="AF5329" s="130">
        <v>1</v>
      </c>
      <c r="AG5329" s="130" t="s">
        <v>1634</v>
      </c>
      <c r="AH5329"/>
    </row>
    <row r="5330" spans="1:35" s="82" customFormat="1" x14ac:dyDescent="0.2">
      <c r="A5330" s="153" t="s">
        <v>1514</v>
      </c>
      <c r="B5330" s="81">
        <v>20220802</v>
      </c>
      <c r="C5330" s="126" t="s">
        <v>67</v>
      </c>
      <c r="D5330" s="126">
        <v>18</v>
      </c>
      <c r="E5330" s="126">
        <v>6</v>
      </c>
      <c r="F5330" s="107"/>
      <c r="G5330" s="107"/>
      <c r="H5330" s="126" t="s">
        <v>10</v>
      </c>
      <c r="I5330" s="126">
        <v>293</v>
      </c>
      <c r="J5330" s="126">
        <v>5</v>
      </c>
      <c r="K5330" s="82">
        <v>5</v>
      </c>
      <c r="L5330" s="82">
        <v>1</v>
      </c>
      <c r="M5330" s="82">
        <v>0</v>
      </c>
      <c r="N5330" s="83">
        <v>1</v>
      </c>
      <c r="O5330" s="82" t="str">
        <f>Cal_051922a!$E$2</f>
        <v>Cal_051922a</v>
      </c>
      <c r="P5330" s="158">
        <f>Cal_051922a!$Q$3</f>
        <v>1.8382409380942635</v>
      </c>
      <c r="Q5330" s="158">
        <f>Cal_051922a!$R$3</f>
        <v>0.56187208580813652</v>
      </c>
      <c r="R5330" s="84">
        <v>25.04</v>
      </c>
      <c r="S5330" s="84">
        <v>15.63</v>
      </c>
      <c r="T5330" s="158">
        <f t="shared" ref="T5330:T5333" si="1651">AVERAGE(0.661, 0.49, 0.728)</f>
        <v>0.6263333333333333</v>
      </c>
      <c r="U5330" s="125">
        <f t="shared" si="1636"/>
        <v>24.413666666666664</v>
      </c>
      <c r="V5330" s="125">
        <f t="shared" si="1637"/>
        <v>15.003666666666668</v>
      </c>
      <c r="W5330" s="459">
        <f t="shared" si="1638"/>
        <v>0.19786228973369674</v>
      </c>
      <c r="X5330" s="459">
        <f t="shared" si="1639"/>
        <v>6.6585341515978905E-2</v>
      </c>
      <c r="Y5330" s="82">
        <f>Cal_051922a!$A$3</f>
        <v>20220519</v>
      </c>
      <c r="Z5330" s="90" t="s">
        <v>1521</v>
      </c>
      <c r="AA5330" s="82">
        <v>20220816</v>
      </c>
      <c r="AB5330" s="48"/>
      <c r="AC5330" s="43"/>
      <c r="AD5330" s="43"/>
      <c r="AE5330" s="691" t="s">
        <v>1250</v>
      </c>
      <c r="AF5330" s="567">
        <v>1</v>
      </c>
      <c r="AG5330" s="567" t="s">
        <v>1634</v>
      </c>
      <c r="AH5330" s="155" t="s">
        <v>261</v>
      </c>
      <c r="AI5330" s="153" t="s">
        <v>1522</v>
      </c>
    </row>
    <row r="5331" spans="1:35" s="82" customFormat="1" x14ac:dyDescent="0.2">
      <c r="A5331" s="153" t="s">
        <v>1514</v>
      </c>
      <c r="B5331" s="81">
        <v>20220802</v>
      </c>
      <c r="C5331" s="126" t="s">
        <v>67</v>
      </c>
      <c r="D5331" s="126">
        <v>18</v>
      </c>
      <c r="E5331" s="126">
        <v>6</v>
      </c>
      <c r="F5331" s="107"/>
      <c r="G5331" s="107"/>
      <c r="H5331" s="126" t="s">
        <v>11</v>
      </c>
      <c r="I5331" s="126">
        <v>293</v>
      </c>
      <c r="J5331" s="126">
        <v>5</v>
      </c>
      <c r="K5331" s="82">
        <v>5</v>
      </c>
      <c r="L5331" s="82">
        <v>1</v>
      </c>
      <c r="M5331" s="82">
        <v>0</v>
      </c>
      <c r="N5331" s="83">
        <v>1</v>
      </c>
      <c r="O5331" s="82" t="str">
        <f>Cal_051922a!$E$2</f>
        <v>Cal_051922a</v>
      </c>
      <c r="P5331" s="158">
        <f>Cal_051922a!$Q$3</f>
        <v>1.8382409380942635</v>
      </c>
      <c r="Q5331" s="158">
        <f>Cal_051922a!$R$3</f>
        <v>0.56187208580813652</v>
      </c>
      <c r="R5331" s="84">
        <v>23.75</v>
      </c>
      <c r="S5331" s="84">
        <v>15.33</v>
      </c>
      <c r="T5331" s="158">
        <f t="shared" si="1651"/>
        <v>0.6263333333333333</v>
      </c>
      <c r="U5331" s="125">
        <f t="shared" si="1636"/>
        <v>23.123666666666665</v>
      </c>
      <c r="V5331" s="125">
        <f t="shared" si="1637"/>
        <v>14.703666666666667</v>
      </c>
      <c r="W5331" s="459">
        <f t="shared" si="1638"/>
        <v>0.17704574703057674</v>
      </c>
      <c r="X5331" s="459">
        <f t="shared" si="1639"/>
        <v>8.211422413323749E-2</v>
      </c>
      <c r="Y5331" s="82">
        <f>Cal_051922a!$A$3</f>
        <v>20220519</v>
      </c>
      <c r="Z5331" s="90" t="s">
        <v>1521</v>
      </c>
      <c r="AA5331" s="82">
        <v>20220816</v>
      </c>
      <c r="AB5331" s="48"/>
      <c r="AC5331" s="43"/>
      <c r="AD5331" s="43"/>
      <c r="AE5331" s="691" t="s">
        <v>1250</v>
      </c>
      <c r="AF5331" s="567">
        <v>1</v>
      </c>
      <c r="AG5331" s="567" t="s">
        <v>1634</v>
      </c>
      <c r="AH5331" s="155" t="s">
        <v>262</v>
      </c>
      <c r="AI5331" s="153" t="s">
        <v>1522</v>
      </c>
    </row>
    <row r="5332" spans="1:35" s="372" customFormat="1" x14ac:dyDescent="0.2">
      <c r="A5332" s="412" t="s">
        <v>1514</v>
      </c>
      <c r="B5332" s="462">
        <v>20220802</v>
      </c>
      <c r="C5332" s="373" t="s">
        <v>67</v>
      </c>
      <c r="D5332" s="373">
        <v>18</v>
      </c>
      <c r="E5332" s="373">
        <v>6</v>
      </c>
      <c r="F5332" s="107"/>
      <c r="G5332" s="107"/>
      <c r="H5332" s="373" t="s">
        <v>10</v>
      </c>
      <c r="I5332" s="373">
        <v>551</v>
      </c>
      <c r="J5332" s="373">
        <v>20</v>
      </c>
      <c r="K5332" s="372">
        <v>5</v>
      </c>
      <c r="L5332" s="372">
        <v>1</v>
      </c>
      <c r="M5332" s="372">
        <v>0</v>
      </c>
      <c r="N5332" s="375">
        <v>1</v>
      </c>
      <c r="O5332" s="372" t="str">
        <f>Cal_051922a!$E$2</f>
        <v>Cal_051922a</v>
      </c>
      <c r="P5332" s="377">
        <f>Cal_051922a!$Q$3</f>
        <v>1.8382409380942635</v>
      </c>
      <c r="Q5332" s="377">
        <f>Cal_051922a!$R$3</f>
        <v>0.56187208580813652</v>
      </c>
      <c r="R5332" s="376">
        <v>4.7119999999999997</v>
      </c>
      <c r="S5332" s="376">
        <v>3.2149999999999999</v>
      </c>
      <c r="T5332" s="377">
        <f t="shared" si="1651"/>
        <v>0.6263333333333333</v>
      </c>
      <c r="U5332" s="378">
        <f t="shared" si="1636"/>
        <v>4.0856666666666666</v>
      </c>
      <c r="V5332" s="378">
        <f t="shared" si="1637"/>
        <v>2.5886666666666667</v>
      </c>
      <c r="W5332" s="464">
        <f t="shared" si="1638"/>
        <v>1.6738295435269623E-2</v>
      </c>
      <c r="X5332" s="464">
        <f t="shared" si="1639"/>
        <v>7.5241419320470184E-3</v>
      </c>
      <c r="Y5332" s="372">
        <f>Cal_051922a!$A$3</f>
        <v>20220519</v>
      </c>
      <c r="Z5332" s="694" t="s">
        <v>1521</v>
      </c>
      <c r="AA5332" s="372">
        <v>20220816</v>
      </c>
      <c r="AB5332" s="48"/>
      <c r="AC5332" s="43"/>
      <c r="AD5332" s="43"/>
      <c r="AE5332" s="692" t="s">
        <v>1250</v>
      </c>
      <c r="AF5332" s="628">
        <v>1</v>
      </c>
      <c r="AG5332" s="628" t="s">
        <v>1634</v>
      </c>
      <c r="AH5332" s="412" t="s">
        <v>1989</v>
      </c>
      <c r="AI5332" s="412" t="s">
        <v>1522</v>
      </c>
    </row>
    <row r="5333" spans="1:35" s="372" customFormat="1" x14ac:dyDescent="0.2">
      <c r="A5333" s="412" t="s">
        <v>1514</v>
      </c>
      <c r="B5333" s="462">
        <v>20220802</v>
      </c>
      <c r="C5333" s="373" t="s">
        <v>67</v>
      </c>
      <c r="D5333" s="373">
        <v>18</v>
      </c>
      <c r="E5333" s="373">
        <v>6</v>
      </c>
      <c r="F5333" s="107"/>
      <c r="G5333" s="107"/>
      <c r="H5333" s="373" t="s">
        <v>11</v>
      </c>
      <c r="I5333" s="373">
        <v>551</v>
      </c>
      <c r="J5333" s="373">
        <v>20</v>
      </c>
      <c r="K5333" s="372">
        <v>5</v>
      </c>
      <c r="L5333" s="372">
        <v>1</v>
      </c>
      <c r="M5333" s="372">
        <v>0</v>
      </c>
      <c r="N5333" s="375">
        <v>1</v>
      </c>
      <c r="O5333" s="372" t="str">
        <f>Cal_051922a!$E$2</f>
        <v>Cal_051922a</v>
      </c>
      <c r="P5333" s="377">
        <f>Cal_051922a!$Q$3</f>
        <v>1.8382409380942635</v>
      </c>
      <c r="Q5333" s="377">
        <f>Cal_051922a!$R$3</f>
        <v>0.56187208580813652</v>
      </c>
      <c r="R5333" s="376">
        <v>8.4779999999999998</v>
      </c>
      <c r="S5333" s="376">
        <v>6.0439999999999996</v>
      </c>
      <c r="T5333" s="377">
        <f t="shared" si="1651"/>
        <v>0.6263333333333333</v>
      </c>
      <c r="U5333" s="378">
        <f t="shared" si="1636"/>
        <v>7.8516666666666666</v>
      </c>
      <c r="V5333" s="378">
        <f t="shared" si="1637"/>
        <v>5.4176666666666664</v>
      </c>
      <c r="W5333" s="464">
        <f t="shared" si="1638"/>
        <v>2.721510426816718E-2</v>
      </c>
      <c r="X5333" s="464">
        <f t="shared" si="1639"/>
        <v>2.3562309397941145E-2</v>
      </c>
      <c r="Y5333" s="372">
        <f>Cal_051922a!$A$3</f>
        <v>20220519</v>
      </c>
      <c r="Z5333" s="694" t="s">
        <v>1521</v>
      </c>
      <c r="AA5333" s="372">
        <v>20220816</v>
      </c>
      <c r="AB5333" s="48"/>
      <c r="AC5333" s="43"/>
      <c r="AD5333" s="43"/>
      <c r="AE5333" s="692" t="s">
        <v>1250</v>
      </c>
      <c r="AF5333" s="628">
        <v>1</v>
      </c>
      <c r="AG5333" s="628" t="s">
        <v>1634</v>
      </c>
      <c r="AH5333" s="412" t="s">
        <v>1990</v>
      </c>
      <c r="AI5333" s="412" t="s">
        <v>1522</v>
      </c>
    </row>
    <row r="5334" spans="1:35" x14ac:dyDescent="0.2">
      <c r="A5334" s="152" t="s">
        <v>1514</v>
      </c>
      <c r="B5334" s="45">
        <v>20220802</v>
      </c>
      <c r="C5334" s="107" t="s">
        <v>67</v>
      </c>
      <c r="D5334" s="107">
        <v>18</v>
      </c>
      <c r="E5334" s="107">
        <v>10</v>
      </c>
      <c r="H5334" s="107" t="s">
        <v>10</v>
      </c>
      <c r="I5334" s="107">
        <v>290</v>
      </c>
      <c r="J5334" s="107">
        <v>0</v>
      </c>
      <c r="K5334" s="43">
        <v>5</v>
      </c>
      <c r="L5334" s="43">
        <v>1</v>
      </c>
      <c r="M5334" s="43">
        <v>0</v>
      </c>
      <c r="N5334" s="49">
        <v>1</v>
      </c>
      <c r="O5334" s="43" t="str">
        <f>Cal_051922a!$E$2</f>
        <v>Cal_051922a</v>
      </c>
      <c r="P5334" s="50">
        <f>Cal_051922a!$Q$3</f>
        <v>1.8382409380942635</v>
      </c>
      <c r="Q5334" s="50">
        <f>Cal_051922a!$R$3</f>
        <v>0.56187208580813652</v>
      </c>
      <c r="R5334" s="46">
        <v>96.98</v>
      </c>
      <c r="S5334" s="46">
        <v>62.34</v>
      </c>
      <c r="T5334" s="50">
        <f t="shared" ref="T5334:T5335" si="1652">AVERAGE(0.363,0.768,0.683,0.438,0.469,0.396)</f>
        <v>0.51949999999999996</v>
      </c>
      <c r="U5334" s="79">
        <f t="shared" si="1636"/>
        <v>96.46050000000001</v>
      </c>
      <c r="V5334" s="79">
        <f t="shared" si="1637"/>
        <v>61.820500000000003</v>
      </c>
      <c r="W5334" s="465">
        <f t="shared" si="1638"/>
        <v>0.73590357539592921</v>
      </c>
      <c r="X5334" s="465">
        <f t="shared" si="1639"/>
        <v>0.36498764953548096</v>
      </c>
      <c r="Y5334" s="82">
        <f>Cal_051922a!$A$3</f>
        <v>20220519</v>
      </c>
      <c r="Z5334" s="90" t="s">
        <v>1567</v>
      </c>
      <c r="AA5334" s="82">
        <v>20221105</v>
      </c>
      <c r="AE5334" s="689" t="s">
        <v>1250</v>
      </c>
      <c r="AF5334" s="130">
        <v>1</v>
      </c>
      <c r="AG5334" s="130" t="s">
        <v>1634</v>
      </c>
      <c r="AH5334"/>
    </row>
    <row r="5335" spans="1:35" x14ac:dyDescent="0.2">
      <c r="A5335" s="152" t="s">
        <v>1514</v>
      </c>
      <c r="B5335" s="45">
        <v>20220802</v>
      </c>
      <c r="C5335" s="107" t="s">
        <v>67</v>
      </c>
      <c r="D5335" s="107">
        <v>18</v>
      </c>
      <c r="E5335" s="107">
        <v>10</v>
      </c>
      <c r="H5335" s="107" t="s">
        <v>11</v>
      </c>
      <c r="I5335" s="107">
        <v>290</v>
      </c>
      <c r="J5335" s="107">
        <v>0</v>
      </c>
      <c r="K5335" s="43">
        <v>5</v>
      </c>
      <c r="L5335" s="43">
        <v>1</v>
      </c>
      <c r="M5335" s="43">
        <v>0</v>
      </c>
      <c r="N5335" s="49">
        <v>1</v>
      </c>
      <c r="O5335" s="43" t="str">
        <f>Cal_051922a!$E$2</f>
        <v>Cal_051922a</v>
      </c>
      <c r="P5335" s="50">
        <f>Cal_051922a!$Q$3</f>
        <v>1.8382409380942635</v>
      </c>
      <c r="Q5335" s="50">
        <f>Cal_051922a!$R$3</f>
        <v>0.56187208580813652</v>
      </c>
      <c r="R5335" s="46">
        <v>94.35</v>
      </c>
      <c r="S5335" s="46">
        <v>60.91</v>
      </c>
      <c r="T5335" s="50">
        <f t="shared" si="1652"/>
        <v>0.51949999999999996</v>
      </c>
      <c r="U5335" s="79">
        <f t="shared" si="1636"/>
        <v>93.830500000000001</v>
      </c>
      <c r="V5335" s="79">
        <f t="shared" si="1637"/>
        <v>60.390499999999996</v>
      </c>
      <c r="W5335" s="465">
        <f t="shared" si="1638"/>
        <v>0.71041037994341427</v>
      </c>
      <c r="X5335" s="465">
        <f t="shared" si="1639"/>
        <v>0.36501559556989138</v>
      </c>
      <c r="Y5335" s="82">
        <f>Cal_051922a!$A$3</f>
        <v>20220519</v>
      </c>
      <c r="Z5335" s="90" t="s">
        <v>1567</v>
      </c>
      <c r="AA5335" s="82">
        <v>20221105</v>
      </c>
      <c r="AE5335" s="689" t="s">
        <v>1250</v>
      </c>
      <c r="AF5335" s="130">
        <v>1</v>
      </c>
      <c r="AG5335" s="130" t="s">
        <v>1634</v>
      </c>
      <c r="AH5335"/>
    </row>
    <row r="5336" spans="1:35" x14ac:dyDescent="0.2">
      <c r="A5336" s="152" t="s">
        <v>1514</v>
      </c>
      <c r="B5336" s="45">
        <v>20220802</v>
      </c>
      <c r="C5336" s="107" t="s">
        <v>67</v>
      </c>
      <c r="D5336" s="107">
        <v>18</v>
      </c>
      <c r="E5336" s="107">
        <v>10</v>
      </c>
      <c r="H5336" s="107" t="s">
        <v>10</v>
      </c>
      <c r="I5336" s="107">
        <v>290</v>
      </c>
      <c r="J5336" s="107">
        <v>10</v>
      </c>
      <c r="K5336" s="43">
        <v>5</v>
      </c>
      <c r="L5336" s="43">
        <v>1</v>
      </c>
      <c r="M5336" s="43">
        <v>0</v>
      </c>
      <c r="N5336" s="49">
        <v>1</v>
      </c>
      <c r="O5336" s="43" t="str">
        <f>Cal_051922a!$E$2</f>
        <v>Cal_051922a</v>
      </c>
      <c r="P5336" s="50">
        <f>Cal_051922a!$Q$3</f>
        <v>1.8382409380942635</v>
      </c>
      <c r="Q5336" s="50">
        <f>Cal_051922a!$R$3</f>
        <v>0.56187208580813652</v>
      </c>
      <c r="R5336" s="46">
        <v>80.849999999999994</v>
      </c>
      <c r="S5336" s="46">
        <v>51.28</v>
      </c>
      <c r="T5336" s="50">
        <f t="shared" ref="T5336:T5337" si="1653">AVERAGE(0.653, 0.604, 0.527, 0.359, 0.519, 0.575)</f>
        <v>0.53949999999999998</v>
      </c>
      <c r="U5336" s="79">
        <f t="shared" si="1636"/>
        <v>80.31049999999999</v>
      </c>
      <c r="V5336" s="79">
        <f t="shared" si="1637"/>
        <v>50.740500000000004</v>
      </c>
      <c r="W5336" s="465">
        <f t="shared" si="1638"/>
        <v>0.62819482460905329</v>
      </c>
      <c r="X5336" s="465">
        <f t="shared" si="1639"/>
        <v>0.27538523699886347</v>
      </c>
      <c r="Y5336" s="82">
        <f>Cal_051922a!$A$3</f>
        <v>20220519</v>
      </c>
      <c r="Z5336" s="48" t="s">
        <v>2046</v>
      </c>
      <c r="AA5336" s="43">
        <v>20230221</v>
      </c>
      <c r="AE5336" s="689" t="s">
        <v>1250</v>
      </c>
      <c r="AF5336" s="130">
        <v>1</v>
      </c>
      <c r="AH5336"/>
    </row>
    <row r="5337" spans="1:35" x14ac:dyDescent="0.2">
      <c r="A5337" s="152" t="s">
        <v>1514</v>
      </c>
      <c r="B5337" s="45">
        <v>20220802</v>
      </c>
      <c r="C5337" s="107" t="s">
        <v>67</v>
      </c>
      <c r="D5337" s="107">
        <v>18</v>
      </c>
      <c r="E5337" s="107">
        <v>10</v>
      </c>
      <c r="H5337" s="107" t="s">
        <v>11</v>
      </c>
      <c r="I5337" s="107">
        <v>290</v>
      </c>
      <c r="J5337" s="107">
        <v>10</v>
      </c>
      <c r="K5337" s="43">
        <v>5</v>
      </c>
      <c r="L5337" s="43">
        <v>1</v>
      </c>
      <c r="M5337" s="43">
        <v>0</v>
      </c>
      <c r="N5337" s="49">
        <v>1</v>
      </c>
      <c r="O5337" s="43" t="str">
        <f>Cal_051922a!$E$2</f>
        <v>Cal_051922a</v>
      </c>
      <c r="P5337" s="50">
        <f>Cal_051922a!$Q$3</f>
        <v>1.8382409380942635</v>
      </c>
      <c r="Q5337" s="50">
        <f>Cal_051922a!$R$3</f>
        <v>0.56187208580813652</v>
      </c>
      <c r="R5337" s="46">
        <v>77.58</v>
      </c>
      <c r="S5337" s="46">
        <v>49.68</v>
      </c>
      <c r="T5337" s="50">
        <f t="shared" si="1653"/>
        <v>0.53949999999999998</v>
      </c>
      <c r="U5337" s="79">
        <f t="shared" si="1636"/>
        <v>77.040499999999994</v>
      </c>
      <c r="V5337" s="79">
        <f t="shared" si="1637"/>
        <v>49.140500000000003</v>
      </c>
      <c r="W5337" s="465">
        <f t="shared" si="1638"/>
        <v>0.59271679427097046</v>
      </c>
      <c r="X5337" s="465">
        <f t="shared" si="1639"/>
        <v>0.28237068057543124</v>
      </c>
      <c r="Y5337" s="82">
        <f>Cal_051922a!$A$3</f>
        <v>20220519</v>
      </c>
      <c r="Z5337" s="48" t="s">
        <v>2046</v>
      </c>
      <c r="AA5337" s="43">
        <v>20230221</v>
      </c>
      <c r="AE5337" s="689" t="s">
        <v>1250</v>
      </c>
      <c r="AF5337" s="130">
        <v>1</v>
      </c>
      <c r="AH5337"/>
    </row>
    <row r="5338" spans="1:35" s="82" customFormat="1" x14ac:dyDescent="0.2">
      <c r="A5338" s="153" t="s">
        <v>1514</v>
      </c>
      <c r="B5338" s="81">
        <v>20220802</v>
      </c>
      <c r="C5338" s="126" t="s">
        <v>67</v>
      </c>
      <c r="D5338" s="126">
        <v>18</v>
      </c>
      <c r="E5338" s="126">
        <v>10</v>
      </c>
      <c r="F5338" s="107"/>
      <c r="G5338" s="107"/>
      <c r="H5338" s="126" t="s">
        <v>10</v>
      </c>
      <c r="I5338" s="126">
        <v>293</v>
      </c>
      <c r="J5338" s="126">
        <v>5</v>
      </c>
      <c r="K5338" s="82">
        <v>5</v>
      </c>
      <c r="L5338" s="82">
        <v>1</v>
      </c>
      <c r="M5338" s="82">
        <v>0</v>
      </c>
      <c r="N5338" s="83">
        <v>1</v>
      </c>
      <c r="O5338" s="82" t="str">
        <f>Cal_051922a!$E$2</f>
        <v>Cal_051922a</v>
      </c>
      <c r="P5338" s="158">
        <f>Cal_051922a!$Q$3</f>
        <v>1.8382409380942635</v>
      </c>
      <c r="Q5338" s="158">
        <f>Cal_051922a!$R$3</f>
        <v>0.56187208580813652</v>
      </c>
      <c r="R5338" s="84">
        <v>15.86</v>
      </c>
      <c r="S5338" s="84">
        <v>10.69</v>
      </c>
      <c r="T5338" s="158">
        <f t="shared" ref="T5338:T5341" si="1654">AVERAGE(0.661, 0.49, 0.728)</f>
        <v>0.6263333333333333</v>
      </c>
      <c r="U5338" s="125">
        <f t="shared" si="1636"/>
        <v>15.233666666666666</v>
      </c>
      <c r="V5338" s="125">
        <f t="shared" si="1637"/>
        <v>10.063666666666666</v>
      </c>
      <c r="W5338" s="459">
        <f t="shared" si="1638"/>
        <v>0.10870861189407147</v>
      </c>
      <c r="X5338" s="459">
        <f t="shared" si="1639"/>
        <v>6.866888327508619E-2</v>
      </c>
      <c r="Y5338" s="82">
        <f>Cal_051922a!$A$3</f>
        <v>20220519</v>
      </c>
      <c r="Z5338" s="90" t="s">
        <v>1521</v>
      </c>
      <c r="AA5338" s="82">
        <v>20220816</v>
      </c>
      <c r="AB5338" s="48"/>
      <c r="AC5338" s="43"/>
      <c r="AD5338" s="43"/>
      <c r="AE5338" s="691" t="s">
        <v>1250</v>
      </c>
      <c r="AF5338" s="567">
        <v>1</v>
      </c>
      <c r="AG5338" s="567" t="s">
        <v>1634</v>
      </c>
      <c r="AH5338" s="155" t="s">
        <v>259</v>
      </c>
      <c r="AI5338" s="153" t="s">
        <v>1522</v>
      </c>
    </row>
    <row r="5339" spans="1:35" s="82" customFormat="1" x14ac:dyDescent="0.2">
      <c r="A5339" s="153" t="s">
        <v>1514</v>
      </c>
      <c r="B5339" s="81">
        <v>20220802</v>
      </c>
      <c r="C5339" s="126" t="s">
        <v>67</v>
      </c>
      <c r="D5339" s="126">
        <v>18</v>
      </c>
      <c r="E5339" s="126">
        <v>10</v>
      </c>
      <c r="F5339" s="107"/>
      <c r="G5339" s="107"/>
      <c r="H5339" s="126" t="s">
        <v>11</v>
      </c>
      <c r="I5339" s="126">
        <v>294</v>
      </c>
      <c r="J5339" s="126">
        <v>5</v>
      </c>
      <c r="K5339" s="82">
        <v>5</v>
      </c>
      <c r="L5339" s="82">
        <v>1</v>
      </c>
      <c r="M5339" s="82">
        <v>0</v>
      </c>
      <c r="N5339" s="83">
        <v>1</v>
      </c>
      <c r="O5339" s="82" t="str">
        <f>Cal_051922a!$E$2</f>
        <v>Cal_051922a</v>
      </c>
      <c r="P5339" s="158">
        <f>Cal_051922a!$Q$3</f>
        <v>1.8382409380942635</v>
      </c>
      <c r="Q5339" s="158">
        <f>Cal_051922a!$R$3</f>
        <v>0.56187208580813652</v>
      </c>
      <c r="R5339" s="84">
        <v>14.62</v>
      </c>
      <c r="S5339" s="84">
        <v>10.31</v>
      </c>
      <c r="T5339" s="158">
        <f t="shared" si="1654"/>
        <v>0.6263333333333333</v>
      </c>
      <c r="U5339" s="125">
        <f t="shared" si="1636"/>
        <v>13.993666666666666</v>
      </c>
      <c r="V5339" s="125">
        <f t="shared" si="1637"/>
        <v>9.6836666666666673</v>
      </c>
      <c r="W5339" s="459">
        <f t="shared" si="1638"/>
        <v>9.0317304410709509E-2</v>
      </c>
      <c r="X5339" s="459">
        <f t="shared" si="1639"/>
        <v>7.9781944471480418E-2</v>
      </c>
      <c r="Y5339" s="82">
        <f>Cal_051922a!$A$3</f>
        <v>20220519</v>
      </c>
      <c r="Z5339" s="90" t="s">
        <v>1521</v>
      </c>
      <c r="AA5339" s="82">
        <v>20220816</v>
      </c>
      <c r="AB5339" s="48"/>
      <c r="AC5339" s="43"/>
      <c r="AD5339" s="43"/>
      <c r="AE5339" s="691" t="s">
        <v>1250</v>
      </c>
      <c r="AF5339" s="567">
        <v>1</v>
      </c>
      <c r="AG5339" s="567" t="s">
        <v>1634</v>
      </c>
      <c r="AH5339" s="155" t="s">
        <v>260</v>
      </c>
      <c r="AI5339" s="153" t="s">
        <v>1522</v>
      </c>
    </row>
    <row r="5340" spans="1:35" s="372" customFormat="1" x14ac:dyDescent="0.2">
      <c r="A5340" s="412" t="s">
        <v>1514</v>
      </c>
      <c r="B5340" s="462">
        <v>20220802</v>
      </c>
      <c r="C5340" s="373" t="s">
        <v>67</v>
      </c>
      <c r="D5340" s="373">
        <v>18</v>
      </c>
      <c r="E5340" s="373">
        <v>10</v>
      </c>
      <c r="F5340" s="107"/>
      <c r="G5340" s="107"/>
      <c r="H5340" s="373" t="s">
        <v>10</v>
      </c>
      <c r="I5340" s="373">
        <v>550</v>
      </c>
      <c r="J5340" s="373">
        <v>20</v>
      </c>
      <c r="K5340" s="372">
        <v>5</v>
      </c>
      <c r="L5340" s="372">
        <v>1</v>
      </c>
      <c r="M5340" s="372">
        <v>0</v>
      </c>
      <c r="N5340" s="375">
        <v>1</v>
      </c>
      <c r="O5340" s="372" t="str">
        <f>Cal_051922a!$E$2</f>
        <v>Cal_051922a</v>
      </c>
      <c r="P5340" s="377">
        <f>Cal_051922a!$Q$3</f>
        <v>1.8382409380942635</v>
      </c>
      <c r="Q5340" s="377">
        <f>Cal_051922a!$R$3</f>
        <v>0.56187208580813652</v>
      </c>
      <c r="R5340" s="376">
        <v>7.048</v>
      </c>
      <c r="S5340" s="376">
        <v>4.8250000000000002</v>
      </c>
      <c r="T5340" s="377">
        <f t="shared" si="1654"/>
        <v>0.6263333333333333</v>
      </c>
      <c r="U5340" s="378">
        <f t="shared" si="1636"/>
        <v>6.4216666666666669</v>
      </c>
      <c r="V5340" s="378">
        <f t="shared" si="1637"/>
        <v>4.198666666666667</v>
      </c>
      <c r="W5340" s="464">
        <f t="shared" si="1638"/>
        <v>2.4901058049049629E-2</v>
      </c>
      <c r="X5340" s="464">
        <f t="shared" si="1639"/>
        <v>1.4522752794107011E-2</v>
      </c>
      <c r="Y5340" s="372">
        <f>Cal_051922a!$A$3</f>
        <v>20220519</v>
      </c>
      <c r="Z5340" s="694" t="s">
        <v>1521</v>
      </c>
      <c r="AA5340" s="372">
        <v>20220816</v>
      </c>
      <c r="AB5340" s="48"/>
      <c r="AC5340" s="43"/>
      <c r="AD5340" s="43"/>
      <c r="AE5340" s="692" t="s">
        <v>1250</v>
      </c>
      <c r="AF5340" s="628">
        <v>1</v>
      </c>
      <c r="AG5340" s="628" t="s">
        <v>1634</v>
      </c>
      <c r="AH5340" s="371" t="s">
        <v>679</v>
      </c>
      <c r="AI5340" s="412" t="s">
        <v>1522</v>
      </c>
    </row>
    <row r="5341" spans="1:35" s="372" customFormat="1" x14ac:dyDescent="0.2">
      <c r="A5341" s="412" t="s">
        <v>1514</v>
      </c>
      <c r="B5341" s="462">
        <v>20220802</v>
      </c>
      <c r="C5341" s="373" t="s">
        <v>67</v>
      </c>
      <c r="D5341" s="373">
        <v>18</v>
      </c>
      <c r="E5341" s="373">
        <v>10</v>
      </c>
      <c r="F5341" s="107"/>
      <c r="G5341" s="107"/>
      <c r="H5341" s="373" t="s">
        <v>11</v>
      </c>
      <c r="I5341" s="373">
        <v>550</v>
      </c>
      <c r="J5341" s="373">
        <v>20</v>
      </c>
      <c r="K5341" s="372">
        <v>5</v>
      </c>
      <c r="L5341" s="372">
        <v>1</v>
      </c>
      <c r="M5341" s="372">
        <v>0</v>
      </c>
      <c r="N5341" s="375">
        <v>1</v>
      </c>
      <c r="O5341" s="372" t="str">
        <f>Cal_051922a!$E$2</f>
        <v>Cal_051922a</v>
      </c>
      <c r="P5341" s="377">
        <f>Cal_051922a!$Q$3</f>
        <v>1.8382409380942635</v>
      </c>
      <c r="Q5341" s="377">
        <f>Cal_051922a!$R$3</f>
        <v>0.56187208580813652</v>
      </c>
      <c r="R5341" s="376">
        <v>6.1609999999999996</v>
      </c>
      <c r="S5341" s="376">
        <v>4.3630000000000004</v>
      </c>
      <c r="T5341" s="377">
        <f t="shared" si="1654"/>
        <v>0.6263333333333333</v>
      </c>
      <c r="U5341" s="378">
        <f t="shared" si="1636"/>
        <v>5.5346666666666664</v>
      </c>
      <c r="V5341" s="378">
        <f t="shared" si="1637"/>
        <v>3.7366666666666672</v>
      </c>
      <c r="W5341" s="464">
        <f t="shared" si="1638"/>
        <v>2.0140396928561049E-2</v>
      </c>
      <c r="X5341" s="464">
        <f t="shared" si="1639"/>
        <v>1.494541758015489E-2</v>
      </c>
      <c r="Y5341" s="372">
        <f>Cal_051922a!$A$3</f>
        <v>20220519</v>
      </c>
      <c r="Z5341" s="694" t="s">
        <v>1521</v>
      </c>
      <c r="AA5341" s="372">
        <v>20220816</v>
      </c>
      <c r="AB5341" s="48"/>
      <c r="AC5341" s="43"/>
      <c r="AD5341" s="43"/>
      <c r="AE5341" s="692" t="s">
        <v>1250</v>
      </c>
      <c r="AF5341" s="628">
        <v>1</v>
      </c>
      <c r="AG5341" s="628" t="s">
        <v>1634</v>
      </c>
      <c r="AH5341" s="371" t="s">
        <v>680</v>
      </c>
      <c r="AI5341" s="412" t="s">
        <v>1522</v>
      </c>
    </row>
    <row r="5342" spans="1:35" x14ac:dyDescent="0.2">
      <c r="A5342" s="152" t="s">
        <v>1514</v>
      </c>
      <c r="B5342" s="45">
        <v>20220802</v>
      </c>
      <c r="C5342" s="107" t="s">
        <v>67</v>
      </c>
      <c r="D5342" s="107">
        <v>18</v>
      </c>
      <c r="E5342" s="107">
        <v>17</v>
      </c>
      <c r="H5342" s="107" t="s">
        <v>10</v>
      </c>
      <c r="I5342" s="107">
        <v>290</v>
      </c>
      <c r="J5342" s="107">
        <v>0</v>
      </c>
      <c r="K5342" s="43">
        <v>5</v>
      </c>
      <c r="L5342" s="43">
        <v>1</v>
      </c>
      <c r="M5342" s="43">
        <v>0</v>
      </c>
      <c r="N5342" s="49">
        <v>1</v>
      </c>
      <c r="O5342" s="43" t="str">
        <f>Cal_051922a!$E$2</f>
        <v>Cal_051922a</v>
      </c>
      <c r="P5342" s="50">
        <f>Cal_051922a!$Q$3</f>
        <v>1.8382409380942635</v>
      </c>
      <c r="Q5342" s="50">
        <f>Cal_051922a!$R$3</f>
        <v>0.56187208580813652</v>
      </c>
      <c r="R5342" s="46">
        <v>42.91</v>
      </c>
      <c r="S5342" s="46">
        <v>27.69</v>
      </c>
      <c r="T5342" s="50">
        <f t="shared" ref="T5342:T5343" si="1655">AVERAGE(0.363,0.768,0.683,0.438,0.469,0.396)</f>
        <v>0.51949999999999996</v>
      </c>
      <c r="U5342" s="79">
        <f t="shared" si="1636"/>
        <v>42.390499999999996</v>
      </c>
      <c r="V5342" s="79">
        <f t="shared" si="1637"/>
        <v>27.170500000000001</v>
      </c>
      <c r="W5342" s="465">
        <f t="shared" si="1638"/>
        <v>0.32333869565606338</v>
      </c>
      <c r="X5342" s="465">
        <f t="shared" si="1639"/>
        <v>0.1605099472212812</v>
      </c>
      <c r="Y5342" s="82">
        <f>Cal_051922a!$A$3</f>
        <v>20220519</v>
      </c>
      <c r="Z5342" s="90" t="s">
        <v>1567</v>
      </c>
      <c r="AA5342" s="82">
        <v>20221105</v>
      </c>
      <c r="AE5342" s="689" t="s">
        <v>1250</v>
      </c>
      <c r="AF5342" s="130">
        <v>1</v>
      </c>
      <c r="AG5342" s="130" t="s">
        <v>1634</v>
      </c>
      <c r="AH5342"/>
    </row>
    <row r="5343" spans="1:35" x14ac:dyDescent="0.2">
      <c r="A5343" s="152" t="s">
        <v>1514</v>
      </c>
      <c r="B5343" s="45">
        <v>20220802</v>
      </c>
      <c r="C5343" s="107" t="s">
        <v>67</v>
      </c>
      <c r="D5343" s="107">
        <v>18</v>
      </c>
      <c r="E5343" s="107">
        <v>17</v>
      </c>
      <c r="H5343" s="107" t="s">
        <v>11</v>
      </c>
      <c r="I5343" s="107">
        <v>290</v>
      </c>
      <c r="J5343" s="107">
        <v>0</v>
      </c>
      <c r="K5343" s="43">
        <v>5</v>
      </c>
      <c r="L5343" s="43">
        <v>1</v>
      </c>
      <c r="M5343" s="43">
        <v>0</v>
      </c>
      <c r="N5343" s="49">
        <v>1</v>
      </c>
      <c r="O5343" s="43" t="str">
        <f>Cal_051922a!$E$2</f>
        <v>Cal_051922a</v>
      </c>
      <c r="P5343" s="50">
        <f>Cal_051922a!$Q$3</f>
        <v>1.8382409380942635</v>
      </c>
      <c r="Q5343" s="50">
        <f>Cal_051922a!$R$3</f>
        <v>0.56187208580813652</v>
      </c>
      <c r="R5343" s="46">
        <v>43.92</v>
      </c>
      <c r="S5343" s="46">
        <v>28.23</v>
      </c>
      <c r="T5343" s="50">
        <f t="shared" si="1655"/>
        <v>0.51949999999999996</v>
      </c>
      <c r="U5343" s="79">
        <f t="shared" si="1636"/>
        <v>43.400500000000001</v>
      </c>
      <c r="V5343" s="79">
        <f t="shared" si="1637"/>
        <v>27.7105</v>
      </c>
      <c r="W5343" s="465">
        <f t="shared" si="1638"/>
        <v>0.33332353054163183</v>
      </c>
      <c r="X5343" s="465">
        <f t="shared" si="1639"/>
        <v>0.16014136036772411</v>
      </c>
      <c r="Y5343" s="82">
        <f>Cal_051922a!$A$3</f>
        <v>20220519</v>
      </c>
      <c r="Z5343" s="90" t="s">
        <v>1567</v>
      </c>
      <c r="AA5343" s="82">
        <v>20221105</v>
      </c>
      <c r="AE5343" s="689" t="s">
        <v>1250</v>
      </c>
      <c r="AF5343" s="130">
        <v>1</v>
      </c>
      <c r="AG5343" s="130" t="s">
        <v>1634</v>
      </c>
      <c r="AH5343"/>
    </row>
    <row r="5344" spans="1:35" s="82" customFormat="1" x14ac:dyDescent="0.2">
      <c r="A5344" s="153" t="s">
        <v>1514</v>
      </c>
      <c r="B5344" s="81">
        <v>20220802</v>
      </c>
      <c r="C5344" s="126" t="s">
        <v>67</v>
      </c>
      <c r="D5344" s="126">
        <v>18</v>
      </c>
      <c r="E5344" s="126">
        <v>17</v>
      </c>
      <c r="F5344" s="107"/>
      <c r="G5344" s="107"/>
      <c r="H5344" s="126" t="s">
        <v>10</v>
      </c>
      <c r="I5344" s="126">
        <v>294</v>
      </c>
      <c r="J5344" s="126">
        <v>5</v>
      </c>
      <c r="K5344" s="82">
        <v>5</v>
      </c>
      <c r="L5344" s="82">
        <v>1</v>
      </c>
      <c r="M5344" s="82">
        <v>0</v>
      </c>
      <c r="N5344" s="83">
        <v>1</v>
      </c>
      <c r="O5344" s="82" t="str">
        <f>Cal_051922a!$E$2</f>
        <v>Cal_051922a</v>
      </c>
      <c r="P5344" s="158">
        <f>Cal_051922a!$Q$3</f>
        <v>1.8382409380942635</v>
      </c>
      <c r="Q5344" s="158">
        <f>Cal_051922a!$R$3</f>
        <v>0.56187208580813652</v>
      </c>
      <c r="R5344" s="84">
        <v>8.5429999999999993</v>
      </c>
      <c r="S5344" s="84">
        <v>6.0670000000000002</v>
      </c>
      <c r="T5344" s="158">
        <f t="shared" ref="T5344:T5347" si="1656">AVERAGE(0.661, 0.49, 0.728)</f>
        <v>0.6263333333333333</v>
      </c>
      <c r="U5344" s="125">
        <f t="shared" si="1636"/>
        <v>7.9166666666666661</v>
      </c>
      <c r="V5344" s="125">
        <f t="shared" si="1637"/>
        <v>5.440666666666667</v>
      </c>
      <c r="W5344" s="459">
        <f t="shared" si="1638"/>
        <v>5.1885300631303186E-2</v>
      </c>
      <c r="X5344" s="459">
        <f t="shared" si="1639"/>
        <v>4.368318032477763E-2</v>
      </c>
      <c r="Y5344" s="82">
        <f>Cal_051922a!$A$3</f>
        <v>20220519</v>
      </c>
      <c r="Z5344" s="90" t="s">
        <v>1521</v>
      </c>
      <c r="AA5344" s="82">
        <v>20220816</v>
      </c>
      <c r="AB5344" s="48"/>
      <c r="AC5344" s="43"/>
      <c r="AD5344" s="43"/>
      <c r="AE5344" s="691" t="s">
        <v>1250</v>
      </c>
      <c r="AF5344" s="567">
        <v>1</v>
      </c>
      <c r="AG5344" s="567" t="s">
        <v>1634</v>
      </c>
      <c r="AH5344" s="153" t="s">
        <v>1987</v>
      </c>
      <c r="AI5344" s="153" t="s">
        <v>1522</v>
      </c>
    </row>
    <row r="5345" spans="1:35" s="82" customFormat="1" x14ac:dyDescent="0.2">
      <c r="A5345" s="153" t="s">
        <v>1514</v>
      </c>
      <c r="B5345" s="81">
        <v>20220802</v>
      </c>
      <c r="C5345" s="126" t="s">
        <v>67</v>
      </c>
      <c r="D5345" s="126">
        <v>18</v>
      </c>
      <c r="E5345" s="126">
        <v>17</v>
      </c>
      <c r="F5345" s="107"/>
      <c r="G5345" s="107"/>
      <c r="H5345" s="126" t="s">
        <v>11</v>
      </c>
      <c r="I5345" s="126">
        <v>294</v>
      </c>
      <c r="J5345" s="126">
        <v>5</v>
      </c>
      <c r="K5345" s="82">
        <v>5</v>
      </c>
      <c r="L5345" s="82">
        <v>1</v>
      </c>
      <c r="M5345" s="82">
        <v>0</v>
      </c>
      <c r="N5345" s="83">
        <v>1</v>
      </c>
      <c r="O5345" s="82" t="str">
        <f>Cal_051922a!$E$2</f>
        <v>Cal_051922a</v>
      </c>
      <c r="P5345" s="158">
        <f>Cal_051922a!$Q$3</f>
        <v>1.8382409380942635</v>
      </c>
      <c r="Q5345" s="158">
        <f>Cal_051922a!$R$3</f>
        <v>0.56187208580813652</v>
      </c>
      <c r="R5345" s="84">
        <v>11.73</v>
      </c>
      <c r="S5345" s="84">
        <v>7.173</v>
      </c>
      <c r="T5345" s="158">
        <f t="shared" si="1656"/>
        <v>0.6263333333333333</v>
      </c>
      <c r="U5345" s="125">
        <f t="shared" si="1636"/>
        <v>11.103666666666667</v>
      </c>
      <c r="V5345" s="125">
        <f t="shared" si="1637"/>
        <v>6.5466666666666669</v>
      </c>
      <c r="W5345" s="459">
        <f t="shared" si="1638"/>
        <v>9.5493261299211929E-2</v>
      </c>
      <c r="X5345" s="459">
        <f t="shared" si="1639"/>
        <v>1.950275426122353E-2</v>
      </c>
      <c r="Y5345" s="82">
        <f>Cal_051922a!$A$3</f>
        <v>20220519</v>
      </c>
      <c r="Z5345" s="90" t="s">
        <v>1521</v>
      </c>
      <c r="AA5345" s="82">
        <v>20220816</v>
      </c>
      <c r="AB5345" s="48"/>
      <c r="AC5345" s="43"/>
      <c r="AD5345" s="43"/>
      <c r="AE5345" s="691" t="s">
        <v>1250</v>
      </c>
      <c r="AF5345" s="567">
        <v>1</v>
      </c>
      <c r="AG5345" s="567" t="s">
        <v>1634</v>
      </c>
      <c r="AH5345" s="153" t="s">
        <v>1988</v>
      </c>
      <c r="AI5345" s="153" t="s">
        <v>1522</v>
      </c>
    </row>
    <row r="5346" spans="1:35" s="372" customFormat="1" x14ac:dyDescent="0.2">
      <c r="A5346" s="412" t="s">
        <v>1514</v>
      </c>
      <c r="B5346" s="462">
        <v>20220802</v>
      </c>
      <c r="C5346" s="373" t="s">
        <v>67</v>
      </c>
      <c r="D5346" s="373">
        <v>18</v>
      </c>
      <c r="E5346" s="373">
        <v>17</v>
      </c>
      <c r="F5346" s="107"/>
      <c r="G5346" s="107"/>
      <c r="H5346" s="373" t="s">
        <v>10</v>
      </c>
      <c r="I5346" s="373">
        <v>551</v>
      </c>
      <c r="J5346" s="373">
        <v>20</v>
      </c>
      <c r="K5346" s="372">
        <v>5</v>
      </c>
      <c r="L5346" s="372">
        <v>1</v>
      </c>
      <c r="M5346" s="372">
        <v>0</v>
      </c>
      <c r="N5346" s="375">
        <v>1</v>
      </c>
      <c r="O5346" s="372" t="str">
        <f>Cal_051922a!$E$2</f>
        <v>Cal_051922a</v>
      </c>
      <c r="P5346" s="377">
        <f>Cal_051922a!$Q$3</f>
        <v>1.8382409380942635</v>
      </c>
      <c r="Q5346" s="377">
        <f>Cal_051922a!$R$3</f>
        <v>0.56187208580813652</v>
      </c>
      <c r="R5346" s="376">
        <v>3.2410000000000001</v>
      </c>
      <c r="S5346" s="376">
        <v>2.133</v>
      </c>
      <c r="T5346" s="377">
        <f t="shared" si="1656"/>
        <v>0.6263333333333333</v>
      </c>
      <c r="U5346" s="378">
        <f t="shared" si="1636"/>
        <v>2.6146666666666669</v>
      </c>
      <c r="V5346" s="378">
        <f t="shared" si="1637"/>
        <v>1.5066666666666668</v>
      </c>
      <c r="W5346" s="464">
        <f t="shared" si="1638"/>
        <v>1.238879849183617E-2</v>
      </c>
      <c r="X5346" s="464">
        <f t="shared" si="1639"/>
        <v>1.7325274031253586E-3</v>
      </c>
      <c r="Y5346" s="372">
        <f>Cal_051922a!$A$3</f>
        <v>20220519</v>
      </c>
      <c r="Z5346" s="694" t="s">
        <v>1521</v>
      </c>
      <c r="AA5346" s="372">
        <v>20220816</v>
      </c>
      <c r="AB5346" s="48"/>
      <c r="AC5346" s="43"/>
      <c r="AD5346" s="43"/>
      <c r="AE5346" s="692" t="s">
        <v>1250</v>
      </c>
      <c r="AF5346" s="628">
        <v>1</v>
      </c>
      <c r="AG5346" s="628" t="s">
        <v>1634</v>
      </c>
      <c r="AH5346" s="371" t="s">
        <v>267</v>
      </c>
      <c r="AI5346" s="412" t="s">
        <v>1522</v>
      </c>
    </row>
    <row r="5347" spans="1:35" s="372" customFormat="1" x14ac:dyDescent="0.2">
      <c r="A5347" s="412" t="s">
        <v>1514</v>
      </c>
      <c r="B5347" s="462">
        <v>20220802</v>
      </c>
      <c r="C5347" s="373" t="s">
        <v>67</v>
      </c>
      <c r="D5347" s="373">
        <v>18</v>
      </c>
      <c r="E5347" s="373">
        <v>17</v>
      </c>
      <c r="F5347" s="107"/>
      <c r="G5347" s="107"/>
      <c r="H5347" s="373" t="s">
        <v>11</v>
      </c>
      <c r="I5347" s="373">
        <v>552</v>
      </c>
      <c r="J5347" s="373">
        <v>20</v>
      </c>
      <c r="K5347" s="372">
        <v>5</v>
      </c>
      <c r="L5347" s="372">
        <v>1</v>
      </c>
      <c r="M5347" s="372">
        <v>0</v>
      </c>
      <c r="N5347" s="375">
        <v>1</v>
      </c>
      <c r="O5347" s="372" t="str">
        <f>Cal_051922a!$E$2</f>
        <v>Cal_051922a</v>
      </c>
      <c r="P5347" s="377">
        <f>Cal_051922a!$Q$3</f>
        <v>1.8382409380942635</v>
      </c>
      <c r="Q5347" s="377">
        <f>Cal_051922a!$R$3</f>
        <v>0.56187208580813652</v>
      </c>
      <c r="R5347" s="376">
        <v>3.0339999999999998</v>
      </c>
      <c r="S5347" s="376">
        <v>2.117</v>
      </c>
      <c r="T5347" s="377">
        <f t="shared" si="1656"/>
        <v>0.6263333333333333</v>
      </c>
      <c r="U5347" s="378">
        <f t="shared" si="1636"/>
        <v>2.4076666666666666</v>
      </c>
      <c r="V5347" s="378">
        <f t="shared" si="1637"/>
        <v>1.4906666666666668</v>
      </c>
      <c r="W5347" s="464">
        <f t="shared" si="1638"/>
        <v>1.023460970212451E-2</v>
      </c>
      <c r="X5347" s="464">
        <f t="shared" si="1639"/>
        <v>3.7114447662005049E-3</v>
      </c>
      <c r="Y5347" s="372">
        <f>Cal_051922a!$A$3</f>
        <v>20220519</v>
      </c>
      <c r="Z5347" s="694" t="s">
        <v>1521</v>
      </c>
      <c r="AA5347" s="372">
        <v>20220816</v>
      </c>
      <c r="AB5347" s="48"/>
      <c r="AC5347" s="43"/>
      <c r="AD5347" s="43"/>
      <c r="AE5347" s="692" t="s">
        <v>1250</v>
      </c>
      <c r="AF5347" s="628">
        <v>1</v>
      </c>
      <c r="AG5347" s="628" t="s">
        <v>1634</v>
      </c>
      <c r="AH5347" s="371" t="s">
        <v>268</v>
      </c>
      <c r="AI5347" s="412" t="s">
        <v>1522</v>
      </c>
    </row>
    <row r="5348" spans="1:35" x14ac:dyDescent="0.2">
      <c r="A5348" s="152" t="s">
        <v>1514</v>
      </c>
      <c r="B5348" s="45">
        <v>20220802</v>
      </c>
      <c r="C5348" s="107" t="s">
        <v>67</v>
      </c>
      <c r="D5348" s="107">
        <v>18</v>
      </c>
      <c r="E5348" s="107">
        <v>19</v>
      </c>
      <c r="H5348" s="107" t="s">
        <v>10</v>
      </c>
      <c r="I5348" s="107">
        <v>290</v>
      </c>
      <c r="J5348" s="107">
        <v>0</v>
      </c>
      <c r="K5348" s="43">
        <v>5</v>
      </c>
      <c r="L5348" s="43">
        <v>1</v>
      </c>
      <c r="M5348" s="43">
        <v>0</v>
      </c>
      <c r="N5348" s="49">
        <v>1</v>
      </c>
      <c r="O5348" s="43" t="str">
        <f>Cal_051922a!$E$2</f>
        <v>Cal_051922a</v>
      </c>
      <c r="P5348" s="50">
        <f>Cal_051922a!$Q$3</f>
        <v>1.8382409380942635</v>
      </c>
      <c r="Q5348" s="50">
        <f>Cal_051922a!$R$3</f>
        <v>0.56187208580813652</v>
      </c>
      <c r="R5348" s="46">
        <v>25.11</v>
      </c>
      <c r="S5348" s="46">
        <v>16.09</v>
      </c>
      <c r="T5348" s="50">
        <f t="shared" ref="T5348:T5349" si="1657">AVERAGE(0.363,0.768,0.683,0.438,0.469,0.396)</f>
        <v>0.51949999999999996</v>
      </c>
      <c r="U5348" s="79">
        <f t="shared" si="1636"/>
        <v>24.590499999999999</v>
      </c>
      <c r="V5348" s="79">
        <f t="shared" si="1637"/>
        <v>15.570499999999999</v>
      </c>
      <c r="W5348" s="465">
        <f t="shared" si="1638"/>
        <v>0.19162385248473668</v>
      </c>
      <c r="X5348" s="465">
        <f t="shared" si="1639"/>
        <v>8.5653536371621916E-2</v>
      </c>
      <c r="Y5348" s="82">
        <f>Cal_051922a!$A$3</f>
        <v>20220519</v>
      </c>
      <c r="Z5348" s="90" t="s">
        <v>1567</v>
      </c>
      <c r="AA5348" s="82">
        <v>20221105</v>
      </c>
      <c r="AE5348" s="689" t="s">
        <v>1250</v>
      </c>
      <c r="AF5348" s="130">
        <v>1</v>
      </c>
      <c r="AG5348" s="130" t="s">
        <v>1634</v>
      </c>
      <c r="AH5348"/>
    </row>
    <row r="5349" spans="1:35" x14ac:dyDescent="0.2">
      <c r="A5349" s="152" t="s">
        <v>1514</v>
      </c>
      <c r="B5349" s="45">
        <v>20220802</v>
      </c>
      <c r="C5349" s="107" t="s">
        <v>67</v>
      </c>
      <c r="D5349" s="107">
        <v>18</v>
      </c>
      <c r="E5349" s="107">
        <v>19</v>
      </c>
      <c r="H5349" s="107" t="s">
        <v>11</v>
      </c>
      <c r="I5349" s="107">
        <v>290</v>
      </c>
      <c r="J5349" s="107">
        <v>0</v>
      </c>
      <c r="K5349" s="43">
        <v>5</v>
      </c>
      <c r="L5349" s="43">
        <v>1</v>
      </c>
      <c r="M5349" s="43">
        <v>0</v>
      </c>
      <c r="N5349" s="49">
        <v>1</v>
      </c>
      <c r="O5349" s="43" t="str">
        <f>Cal_051922a!$E$2</f>
        <v>Cal_051922a</v>
      </c>
      <c r="P5349" s="50">
        <f>Cal_051922a!$Q$3</f>
        <v>1.8382409380942635</v>
      </c>
      <c r="Q5349" s="50">
        <f>Cal_051922a!$R$3</f>
        <v>0.56187208580813652</v>
      </c>
      <c r="R5349" s="46">
        <v>25.7</v>
      </c>
      <c r="S5349" s="46">
        <v>16.260000000000002</v>
      </c>
      <c r="T5349" s="50">
        <f t="shared" si="1657"/>
        <v>0.51949999999999996</v>
      </c>
      <c r="U5349" s="79">
        <f t="shared" si="1636"/>
        <v>25.180499999999999</v>
      </c>
      <c r="V5349" s="79">
        <f t="shared" si="1637"/>
        <v>15.740500000000001</v>
      </c>
      <c r="W5349" s="465">
        <f t="shared" si="1638"/>
        <v>0.20054647089311686</v>
      </c>
      <c r="X5349" s="465">
        <f t="shared" si="1639"/>
        <v>7.9758255306652828E-2</v>
      </c>
      <c r="Y5349" s="82">
        <f>Cal_051922a!$A$3</f>
        <v>20220519</v>
      </c>
      <c r="Z5349" s="90" t="s">
        <v>1567</v>
      </c>
      <c r="AA5349" s="82">
        <v>20221105</v>
      </c>
      <c r="AE5349" s="689" t="s">
        <v>1250</v>
      </c>
      <c r="AF5349" s="130">
        <v>1</v>
      </c>
      <c r="AG5349" s="130" t="s">
        <v>1634</v>
      </c>
      <c r="AH5349"/>
    </row>
    <row r="5350" spans="1:35" x14ac:dyDescent="0.2">
      <c r="A5350" s="152" t="s">
        <v>1514</v>
      </c>
      <c r="B5350" s="45">
        <v>20220802</v>
      </c>
      <c r="C5350" s="107" t="s">
        <v>67</v>
      </c>
      <c r="D5350" s="107">
        <v>18</v>
      </c>
      <c r="E5350" s="107">
        <v>19</v>
      </c>
      <c r="H5350" s="107" t="s">
        <v>10</v>
      </c>
      <c r="I5350" s="107">
        <v>290</v>
      </c>
      <c r="J5350" s="107">
        <v>10</v>
      </c>
      <c r="K5350" s="43">
        <v>5</v>
      </c>
      <c r="L5350" s="43">
        <v>1</v>
      </c>
      <c r="M5350" s="43">
        <v>0</v>
      </c>
      <c r="N5350" s="49">
        <v>1</v>
      </c>
      <c r="O5350" s="43" t="str">
        <f>Cal_051922a!$E$2</f>
        <v>Cal_051922a</v>
      </c>
      <c r="P5350" s="50">
        <f>Cal_051922a!$Q$3</f>
        <v>1.8382409380942635</v>
      </c>
      <c r="Q5350" s="50">
        <f>Cal_051922a!$R$3</f>
        <v>0.56187208580813652</v>
      </c>
      <c r="R5350" s="46">
        <v>20.68</v>
      </c>
      <c r="S5350" s="46">
        <v>13.32</v>
      </c>
      <c r="T5350" s="50">
        <f t="shared" ref="T5350:T5351" si="1658">AVERAGE(0.653, 0.604, 0.527, 0.359, 0.519, 0.575)</f>
        <v>0.53949999999999998</v>
      </c>
      <c r="U5350" s="79">
        <f t="shared" si="1636"/>
        <v>20.140499999999999</v>
      </c>
      <c r="V5350" s="79">
        <f t="shared" si="1637"/>
        <v>12.7805</v>
      </c>
      <c r="W5350" s="465">
        <f t="shared" si="1638"/>
        <v>0.15635826544209114</v>
      </c>
      <c r="X5350" s="465">
        <f t="shared" si="1639"/>
        <v>7.1235175248875238E-2</v>
      </c>
      <c r="Y5350" s="82">
        <f>Cal_051922a!$A$3</f>
        <v>20220519</v>
      </c>
      <c r="Z5350" s="48" t="s">
        <v>2046</v>
      </c>
      <c r="AA5350" s="43">
        <v>20230221</v>
      </c>
      <c r="AE5350" s="689" t="s">
        <v>1250</v>
      </c>
      <c r="AF5350" s="130">
        <v>1</v>
      </c>
      <c r="AH5350"/>
    </row>
    <row r="5351" spans="1:35" x14ac:dyDescent="0.2">
      <c r="A5351" s="152" t="s">
        <v>1514</v>
      </c>
      <c r="B5351" s="45">
        <v>20220802</v>
      </c>
      <c r="C5351" s="107" t="s">
        <v>67</v>
      </c>
      <c r="D5351" s="107">
        <v>18</v>
      </c>
      <c r="E5351" s="107">
        <v>19</v>
      </c>
      <c r="H5351" s="107" t="s">
        <v>11</v>
      </c>
      <c r="I5351" s="107">
        <v>290</v>
      </c>
      <c r="J5351" s="107">
        <v>10</v>
      </c>
      <c r="K5351" s="43">
        <v>5</v>
      </c>
      <c r="L5351" s="43">
        <v>1</v>
      </c>
      <c r="M5351" s="43">
        <v>0</v>
      </c>
      <c r="N5351" s="49">
        <v>1</v>
      </c>
      <c r="O5351" s="43" t="str">
        <f>Cal_051922a!$E$2</f>
        <v>Cal_051922a</v>
      </c>
      <c r="P5351" s="50">
        <f>Cal_051922a!$Q$3</f>
        <v>1.8382409380942635</v>
      </c>
      <c r="Q5351" s="50">
        <f>Cal_051922a!$R$3</f>
        <v>0.56187208580813652</v>
      </c>
      <c r="R5351" s="46">
        <v>20.57</v>
      </c>
      <c r="S5351" s="46">
        <v>13.43</v>
      </c>
      <c r="T5351" s="50">
        <f t="shared" si="1658"/>
        <v>0.53949999999999998</v>
      </c>
      <c r="U5351" s="79">
        <f t="shared" si="1636"/>
        <v>20.0305</v>
      </c>
      <c r="V5351" s="79">
        <f t="shared" si="1637"/>
        <v>12.890499999999999</v>
      </c>
      <c r="W5351" s="465">
        <f t="shared" si="1638"/>
        <v>0.15168451294246343</v>
      </c>
      <c r="X5351" s="465">
        <f t="shared" si="1639"/>
        <v>7.7867793088357104E-2</v>
      </c>
      <c r="Y5351" s="82">
        <f>Cal_051922a!$A$3</f>
        <v>20220519</v>
      </c>
      <c r="Z5351" s="48" t="s">
        <v>2046</v>
      </c>
      <c r="AA5351" s="43">
        <v>20230221</v>
      </c>
      <c r="AE5351" s="689" t="s">
        <v>1250</v>
      </c>
      <c r="AF5351" s="130">
        <v>1</v>
      </c>
      <c r="AH5351"/>
    </row>
    <row r="5352" spans="1:35" s="82" customFormat="1" x14ac:dyDescent="0.2">
      <c r="A5352" s="153" t="s">
        <v>1514</v>
      </c>
      <c r="B5352" s="81">
        <v>20220802</v>
      </c>
      <c r="C5352" s="126" t="s">
        <v>67</v>
      </c>
      <c r="D5352" s="126">
        <v>18</v>
      </c>
      <c r="E5352" s="126">
        <v>19</v>
      </c>
      <c r="F5352" s="107"/>
      <c r="G5352" s="107"/>
      <c r="H5352" s="126" t="s">
        <v>10</v>
      </c>
      <c r="I5352" s="126">
        <v>293</v>
      </c>
      <c r="J5352" s="126">
        <v>5</v>
      </c>
      <c r="K5352" s="82">
        <v>5</v>
      </c>
      <c r="L5352" s="82">
        <v>1</v>
      </c>
      <c r="M5352" s="82">
        <v>0</v>
      </c>
      <c r="N5352" s="83">
        <v>1</v>
      </c>
      <c r="O5352" s="82" t="str">
        <f>Cal_051922a!$E$2</f>
        <v>Cal_051922a</v>
      </c>
      <c r="P5352" s="158">
        <f>Cal_051922a!$Q$3</f>
        <v>1.8382409380942635</v>
      </c>
      <c r="Q5352" s="158">
        <f>Cal_051922a!$R$3</f>
        <v>0.56187208580813652</v>
      </c>
      <c r="R5352" s="84">
        <v>5.5540000000000003</v>
      </c>
      <c r="S5352" s="84">
        <v>3.2810000000000001</v>
      </c>
      <c r="T5352" s="158">
        <f t="shared" ref="T5352:T5355" si="1659">AVERAGE(0.661, 0.49, 0.728)</f>
        <v>0.6263333333333333</v>
      </c>
      <c r="U5352" s="125">
        <f t="shared" si="1636"/>
        <v>4.9276666666666671</v>
      </c>
      <c r="V5352" s="125">
        <f t="shared" si="1637"/>
        <v>2.654666666666667</v>
      </c>
      <c r="W5352" s="459">
        <f t="shared" si="1638"/>
        <v>4.7793940973931241E-2</v>
      </c>
      <c r="X5352" s="459">
        <f t="shared" si="1639"/>
        <v>-1.0040243919308986E-3</v>
      </c>
      <c r="Y5352" s="82">
        <f>Cal_051922a!$A$3</f>
        <v>20220519</v>
      </c>
      <c r="Z5352" s="90" t="s">
        <v>1521</v>
      </c>
      <c r="AA5352" s="82">
        <v>20220816</v>
      </c>
      <c r="AB5352" s="48"/>
      <c r="AC5352" s="43"/>
      <c r="AD5352" s="43"/>
      <c r="AE5352" s="691" t="s">
        <v>1250</v>
      </c>
      <c r="AF5352" s="567">
        <v>3</v>
      </c>
      <c r="AG5352" s="567" t="s">
        <v>1634</v>
      </c>
      <c r="AH5352" s="153" t="s">
        <v>1986</v>
      </c>
      <c r="AI5352" s="153" t="s">
        <v>1522</v>
      </c>
    </row>
    <row r="5353" spans="1:35" s="82" customFormat="1" x14ac:dyDescent="0.2">
      <c r="A5353" s="153" t="s">
        <v>1514</v>
      </c>
      <c r="B5353" s="81">
        <v>20220802</v>
      </c>
      <c r="C5353" s="126" t="s">
        <v>67</v>
      </c>
      <c r="D5353" s="126">
        <v>18</v>
      </c>
      <c r="E5353" s="126">
        <v>19</v>
      </c>
      <c r="F5353" s="107"/>
      <c r="G5353" s="107"/>
      <c r="H5353" s="126" t="s">
        <v>11</v>
      </c>
      <c r="I5353" s="126">
        <v>293</v>
      </c>
      <c r="J5353" s="126">
        <v>5</v>
      </c>
      <c r="K5353" s="82">
        <v>5</v>
      </c>
      <c r="L5353" s="82">
        <v>1</v>
      </c>
      <c r="M5353" s="82">
        <v>0</v>
      </c>
      <c r="N5353" s="83">
        <v>1</v>
      </c>
      <c r="O5353" s="82" t="str">
        <f>Cal_051922a!$E$2</f>
        <v>Cal_051922a</v>
      </c>
      <c r="P5353" s="158">
        <f>Cal_051922a!$Q$3</f>
        <v>1.8382409380942635</v>
      </c>
      <c r="Q5353" s="158">
        <f>Cal_051922a!$R$3</f>
        <v>0.56187208580813652</v>
      </c>
      <c r="R5353" s="84">
        <v>10.5</v>
      </c>
      <c r="S5353" s="84">
        <v>6.12</v>
      </c>
      <c r="T5353" s="158">
        <f t="shared" si="1659"/>
        <v>0.6263333333333333</v>
      </c>
      <c r="U5353" s="125">
        <f t="shared" si="1636"/>
        <v>9.8736666666666668</v>
      </c>
      <c r="V5353" s="125">
        <f t="shared" si="1637"/>
        <v>5.4936666666666669</v>
      </c>
      <c r="W5353" s="459">
        <f t="shared" si="1638"/>
        <v>9.2097431353197881E-2</v>
      </c>
      <c r="X5353" s="459">
        <f t="shared" si="1639"/>
        <v>4.7313751746709621E-3</v>
      </c>
      <c r="Y5353" s="82">
        <f>Cal_051922a!$A$3</f>
        <v>20220519</v>
      </c>
      <c r="Z5353" s="90" t="s">
        <v>1521</v>
      </c>
      <c r="AA5353" s="82">
        <v>20220816</v>
      </c>
      <c r="AB5353" s="48"/>
      <c r="AC5353" s="43"/>
      <c r="AD5353" s="43"/>
      <c r="AE5353" s="691" t="s">
        <v>1250</v>
      </c>
      <c r="AF5353" s="567">
        <v>1</v>
      </c>
      <c r="AG5353" s="567" t="s">
        <v>1634</v>
      </c>
      <c r="AH5353" s="153" t="s">
        <v>2093</v>
      </c>
      <c r="AI5353" s="153" t="s">
        <v>1522</v>
      </c>
    </row>
    <row r="5354" spans="1:35" s="372" customFormat="1" x14ac:dyDescent="0.2">
      <c r="A5354" s="412" t="s">
        <v>1514</v>
      </c>
      <c r="B5354" s="462">
        <v>20220802</v>
      </c>
      <c r="C5354" s="373" t="s">
        <v>67</v>
      </c>
      <c r="D5354" s="373">
        <v>18</v>
      </c>
      <c r="E5354" s="373">
        <v>19</v>
      </c>
      <c r="F5354" s="107"/>
      <c r="G5354" s="107"/>
      <c r="H5354" s="373" t="s">
        <v>10</v>
      </c>
      <c r="I5354" s="373">
        <v>550</v>
      </c>
      <c r="J5354" s="373">
        <v>20</v>
      </c>
      <c r="K5354" s="372">
        <v>5</v>
      </c>
      <c r="L5354" s="372">
        <v>1</v>
      </c>
      <c r="M5354" s="372">
        <v>0</v>
      </c>
      <c r="N5354" s="375">
        <v>1</v>
      </c>
      <c r="O5354" s="372" t="str">
        <f>Cal_051922a!$E$2</f>
        <v>Cal_051922a</v>
      </c>
      <c r="P5354" s="377">
        <f>Cal_051922a!$Q$3</f>
        <v>1.8382409380942635</v>
      </c>
      <c r="Q5354" s="377">
        <f>Cal_051922a!$R$3</f>
        <v>0.56187208580813652</v>
      </c>
      <c r="R5354" s="376">
        <v>2.786</v>
      </c>
      <c r="S5354" s="376">
        <v>1.0529999999999999</v>
      </c>
      <c r="T5354" s="377">
        <f t="shared" si="1659"/>
        <v>0.6263333333333333</v>
      </c>
      <c r="U5354" s="378">
        <f t="shared" si="1636"/>
        <v>2.1596666666666668</v>
      </c>
      <c r="V5354" s="378">
        <f t="shared" si="1637"/>
        <v>0.42666666666666664</v>
      </c>
      <c r="W5354" s="464">
        <f t="shared" si="1638"/>
        <v>1.9412295816015751E-2</v>
      </c>
      <c r="X5354" s="464">
        <f t="shared" si="1639"/>
        <v>-1.5406065435002694E-2</v>
      </c>
      <c r="Y5354" s="372">
        <f>Cal_051922a!$A$3</f>
        <v>20220519</v>
      </c>
      <c r="Z5354" s="694" t="s">
        <v>1521</v>
      </c>
      <c r="AA5354" s="372">
        <v>20220816</v>
      </c>
      <c r="AB5354" s="48"/>
      <c r="AC5354" s="43"/>
      <c r="AD5354" s="43"/>
      <c r="AE5354" s="692" t="s">
        <v>1250</v>
      </c>
      <c r="AF5354" s="628">
        <v>3</v>
      </c>
      <c r="AG5354" s="628">
        <v>1</v>
      </c>
      <c r="AH5354" s="412" t="s">
        <v>1984</v>
      </c>
      <c r="AI5354" s="412" t="s">
        <v>1522</v>
      </c>
    </row>
    <row r="5355" spans="1:35" s="610" customFormat="1" ht="13.5" thickBot="1" x14ac:dyDescent="0.25">
      <c r="A5355" s="622" t="s">
        <v>1514</v>
      </c>
      <c r="B5355" s="611">
        <v>20220802</v>
      </c>
      <c r="C5355" s="612" t="s">
        <v>67</v>
      </c>
      <c r="D5355" s="612">
        <v>18</v>
      </c>
      <c r="E5355" s="612">
        <v>19</v>
      </c>
      <c r="F5355" s="140"/>
      <c r="G5355" s="140"/>
      <c r="H5355" s="612" t="s">
        <v>11</v>
      </c>
      <c r="I5355" s="612">
        <v>552</v>
      </c>
      <c r="J5355" s="612">
        <v>20</v>
      </c>
      <c r="K5355" s="610">
        <v>5</v>
      </c>
      <c r="L5355" s="610">
        <v>1</v>
      </c>
      <c r="M5355" s="610">
        <v>0</v>
      </c>
      <c r="N5355" s="614">
        <v>1</v>
      </c>
      <c r="O5355" s="372" t="str">
        <f>Cal_051922a!$E$2</f>
        <v>Cal_051922a</v>
      </c>
      <c r="P5355" s="377">
        <f>Cal_051922a!$Q$3</f>
        <v>1.8382409380942635</v>
      </c>
      <c r="Q5355" s="377">
        <f>Cal_051922a!$R$3</f>
        <v>0.56187208580813652</v>
      </c>
      <c r="R5355" s="626">
        <v>1.5660000000000001</v>
      </c>
      <c r="S5355" s="626">
        <v>1.379</v>
      </c>
      <c r="T5355" s="377">
        <f t="shared" si="1659"/>
        <v>0.6263333333333333</v>
      </c>
      <c r="U5355" s="378">
        <f t="shared" si="1636"/>
        <v>0.93966666666666676</v>
      </c>
      <c r="V5355" s="378">
        <f t="shared" si="1637"/>
        <v>0.75266666666666671</v>
      </c>
      <c r="W5355" s="464">
        <f t="shared" si="1638"/>
        <v>2.0871014332576711E-3</v>
      </c>
      <c r="X5355" s="464">
        <f t="shared" si="1639"/>
        <v>4.9545334033876502E-3</v>
      </c>
      <c r="Y5355" s="372">
        <f>Cal_051922a!$A$3</f>
        <v>20220519</v>
      </c>
      <c r="Z5355" s="694" t="s">
        <v>1521</v>
      </c>
      <c r="AA5355" s="372">
        <v>20220816</v>
      </c>
      <c r="AB5355" s="121"/>
      <c r="AC5355" s="115"/>
      <c r="AD5355" s="115"/>
      <c r="AE5355" s="692" t="s">
        <v>1250</v>
      </c>
      <c r="AF5355" s="633">
        <v>3</v>
      </c>
      <c r="AG5355" s="633">
        <v>1</v>
      </c>
      <c r="AH5355" s="622" t="s">
        <v>1985</v>
      </c>
      <c r="AI5355" s="412" t="s">
        <v>1522</v>
      </c>
    </row>
    <row r="5356" spans="1:35" x14ac:dyDescent="0.2">
      <c r="A5356" s="152" t="s">
        <v>1514</v>
      </c>
      <c r="B5356" s="45">
        <v>20220802</v>
      </c>
      <c r="C5356" s="107" t="s">
        <v>68</v>
      </c>
      <c r="D5356" s="107">
        <v>21</v>
      </c>
      <c r="E5356" s="107">
        <v>7</v>
      </c>
      <c r="H5356" s="107" t="s">
        <v>10</v>
      </c>
      <c r="I5356" s="107">
        <v>290</v>
      </c>
      <c r="J5356" s="107">
        <v>0</v>
      </c>
      <c r="K5356" s="43">
        <v>5</v>
      </c>
      <c r="L5356" s="43">
        <v>1</v>
      </c>
      <c r="M5356" s="43">
        <v>0</v>
      </c>
      <c r="N5356" s="49">
        <v>1</v>
      </c>
      <c r="O5356" s="43" t="str">
        <f>Cal_051922a!$E$2</f>
        <v>Cal_051922a</v>
      </c>
      <c r="P5356" s="50">
        <f>Cal_051922a!$Q$3</f>
        <v>1.8382409380942635</v>
      </c>
      <c r="Q5356" s="50">
        <f>Cal_051922a!$R$3</f>
        <v>0.56187208580813652</v>
      </c>
      <c r="R5356" s="46">
        <v>79.760000000000005</v>
      </c>
      <c r="S5356" s="46">
        <v>53.72</v>
      </c>
      <c r="T5356" s="50">
        <f t="shared" ref="T5356:T5359" si="1660">AVERAGE(0.363,0.768,0.683,0.438,0.469,0.396)</f>
        <v>0.51949999999999996</v>
      </c>
      <c r="U5356" s="79">
        <f t="shared" si="1636"/>
        <v>79.240500000000011</v>
      </c>
      <c r="V5356" s="79">
        <f t="shared" si="1637"/>
        <v>53.200499999999998</v>
      </c>
      <c r="W5356" s="465">
        <f t="shared" si="1638"/>
        <v>0.5532023413195728</v>
      </c>
      <c r="X5356" s="465">
        <f t="shared" si="1639"/>
        <v>0.39418507243417361</v>
      </c>
      <c r="Y5356" s="82">
        <f>Cal_051922a!$A$3</f>
        <v>20220519</v>
      </c>
      <c r="Z5356" s="90" t="s">
        <v>1567</v>
      </c>
      <c r="AA5356" s="82">
        <v>20221105</v>
      </c>
      <c r="AE5356" s="689" t="s">
        <v>1250</v>
      </c>
      <c r="AF5356" s="130">
        <v>1</v>
      </c>
      <c r="AG5356" s="130" t="s">
        <v>1634</v>
      </c>
      <c r="AH5356"/>
    </row>
    <row r="5357" spans="1:35" x14ac:dyDescent="0.2">
      <c r="A5357" s="152" t="s">
        <v>1514</v>
      </c>
      <c r="B5357" s="45">
        <v>20220802</v>
      </c>
      <c r="C5357" s="107" t="s">
        <v>68</v>
      </c>
      <c r="D5357" s="107">
        <v>21</v>
      </c>
      <c r="E5357" s="107">
        <v>7</v>
      </c>
      <c r="H5357" s="107" t="s">
        <v>11</v>
      </c>
      <c r="I5357" s="107">
        <v>290</v>
      </c>
      <c r="J5357" s="107">
        <v>0</v>
      </c>
      <c r="K5357" s="43">
        <v>5</v>
      </c>
      <c r="L5357" s="43">
        <v>1</v>
      </c>
      <c r="M5357" s="43">
        <v>0</v>
      </c>
      <c r="N5357" s="49">
        <v>1</v>
      </c>
      <c r="O5357" s="43" t="str">
        <f>Cal_051922a!$E$2</f>
        <v>Cal_051922a</v>
      </c>
      <c r="P5357" s="50">
        <f>Cal_051922a!$Q$3</f>
        <v>1.8382409380942635</v>
      </c>
      <c r="Q5357" s="50">
        <f>Cal_051922a!$R$3</f>
        <v>0.56187208580813652</v>
      </c>
      <c r="R5357" s="46">
        <v>80.56</v>
      </c>
      <c r="S5357" s="46">
        <v>52.91</v>
      </c>
      <c r="T5357" s="50">
        <f t="shared" si="1660"/>
        <v>0.51949999999999996</v>
      </c>
      <c r="U5357" s="79">
        <f t="shared" si="1636"/>
        <v>80.040500000000009</v>
      </c>
      <c r="V5357" s="79">
        <f t="shared" si="1637"/>
        <v>52.390499999999996</v>
      </c>
      <c r="W5357" s="465">
        <f t="shared" si="1638"/>
        <v>0.5874057118850301</v>
      </c>
      <c r="X5357" s="465">
        <f t="shared" si="1639"/>
        <v>0.3455573298206992</v>
      </c>
      <c r="Y5357" s="82">
        <f>Cal_051922a!$A$3</f>
        <v>20220519</v>
      </c>
      <c r="Z5357" s="90" t="s">
        <v>1567</v>
      </c>
      <c r="AA5357" s="82">
        <v>20221105</v>
      </c>
      <c r="AE5357" s="689" t="s">
        <v>1250</v>
      </c>
      <c r="AF5357" s="130">
        <v>1</v>
      </c>
      <c r="AG5357" s="130" t="s">
        <v>1634</v>
      </c>
      <c r="AH5357"/>
    </row>
    <row r="5358" spans="1:35" x14ac:dyDescent="0.2">
      <c r="A5358" s="152" t="s">
        <v>1514</v>
      </c>
      <c r="B5358" s="45">
        <v>20220802</v>
      </c>
      <c r="C5358" s="107" t="s">
        <v>68</v>
      </c>
      <c r="D5358" s="107">
        <v>21</v>
      </c>
      <c r="E5358" s="107">
        <v>10</v>
      </c>
      <c r="H5358" s="107" t="s">
        <v>10</v>
      </c>
      <c r="I5358" s="107">
        <v>290</v>
      </c>
      <c r="J5358" s="107">
        <v>0</v>
      </c>
      <c r="K5358" s="43">
        <v>5</v>
      </c>
      <c r="L5358" s="43">
        <v>1</v>
      </c>
      <c r="M5358" s="43">
        <v>0</v>
      </c>
      <c r="N5358" s="49">
        <v>1</v>
      </c>
      <c r="O5358" s="43" t="str">
        <f>Cal_051922a!$E$2</f>
        <v>Cal_051922a</v>
      </c>
      <c r="P5358" s="50">
        <f>Cal_051922a!$Q$3</f>
        <v>1.8382409380942635</v>
      </c>
      <c r="Q5358" s="50">
        <f>Cal_051922a!$R$3</f>
        <v>0.56187208580813652</v>
      </c>
      <c r="R5358" s="46">
        <v>115.7</v>
      </c>
      <c r="S5358" s="46">
        <v>77.84</v>
      </c>
      <c r="T5358" s="50">
        <f t="shared" si="1660"/>
        <v>0.51949999999999996</v>
      </c>
      <c r="U5358" s="79">
        <f t="shared" ref="U5358:U5402" si="1661">(R5358-T5358)*(L5358+M5358)/L5358</f>
        <v>115.18050000000001</v>
      </c>
      <c r="V5358" s="79">
        <f t="shared" ref="V5358:V5402" si="1662">(S5358-T5358)*(L5358+M5358)/L5358</f>
        <v>77.32050000000001</v>
      </c>
      <c r="W5358" s="465">
        <f t="shared" ref="W5358:W5421" si="1663">(Q5358*P5358/(P5358-1)*(U5358-V5358)*(K5358)/I5358)/N5358</f>
        <v>0.80431031652684393</v>
      </c>
      <c r="X5358" s="465">
        <f t="shared" ref="X5358:X5421" si="1664">(Q5358*P5358/(P5358-1)*(P5358*V5358-U5358)*(K5358)/I5358)/N5358</f>
        <v>0.57260284265674555</v>
      </c>
      <c r="Y5358" s="82">
        <f>Cal_051922a!$A$3</f>
        <v>20220519</v>
      </c>
      <c r="Z5358" s="90" t="s">
        <v>1567</v>
      </c>
      <c r="AA5358" s="82">
        <v>20221105</v>
      </c>
      <c r="AE5358" s="689" t="s">
        <v>1250</v>
      </c>
      <c r="AF5358" s="130">
        <v>1</v>
      </c>
      <c r="AG5358" s="130" t="s">
        <v>1634</v>
      </c>
      <c r="AH5358"/>
    </row>
    <row r="5359" spans="1:35" x14ac:dyDescent="0.2">
      <c r="A5359" s="152" t="s">
        <v>1514</v>
      </c>
      <c r="B5359" s="45">
        <v>20220802</v>
      </c>
      <c r="C5359" s="107" t="s">
        <v>68</v>
      </c>
      <c r="D5359" s="107">
        <v>21</v>
      </c>
      <c r="E5359" s="107">
        <v>10</v>
      </c>
      <c r="H5359" s="107" t="s">
        <v>11</v>
      </c>
      <c r="I5359" s="107">
        <v>290</v>
      </c>
      <c r="J5359" s="107">
        <v>0</v>
      </c>
      <c r="K5359" s="43">
        <v>5</v>
      </c>
      <c r="L5359" s="43">
        <v>1</v>
      </c>
      <c r="M5359" s="43">
        <v>0</v>
      </c>
      <c r="N5359" s="49">
        <v>1</v>
      </c>
      <c r="O5359" s="43" t="str">
        <f>Cal_051922a!$E$2</f>
        <v>Cal_051922a</v>
      </c>
      <c r="P5359" s="50">
        <f>Cal_051922a!$Q$3</f>
        <v>1.8382409380942635</v>
      </c>
      <c r="Q5359" s="50">
        <f>Cal_051922a!$R$3</f>
        <v>0.56187208580813652</v>
      </c>
      <c r="R5359" s="46">
        <v>115.8</v>
      </c>
      <c r="S5359" s="46">
        <v>77.89</v>
      </c>
      <c r="T5359" s="50">
        <f t="shared" si="1660"/>
        <v>0.51949999999999996</v>
      </c>
      <c r="U5359" s="79">
        <f t="shared" si="1661"/>
        <v>115.2805</v>
      </c>
      <c r="V5359" s="79">
        <f t="shared" si="1662"/>
        <v>77.370500000000007</v>
      </c>
      <c r="W5359" s="465">
        <f t="shared" si="1663"/>
        <v>0.805372533004032</v>
      </c>
      <c r="X5359" s="465">
        <f t="shared" si="1664"/>
        <v>0.57243101951585507</v>
      </c>
      <c r="Y5359" s="82">
        <f>Cal_051922a!$A$3</f>
        <v>20220519</v>
      </c>
      <c r="Z5359" s="90" t="s">
        <v>1567</v>
      </c>
      <c r="AA5359" s="82">
        <v>20221105</v>
      </c>
      <c r="AE5359" s="689" t="s">
        <v>1250</v>
      </c>
      <c r="AF5359" s="130">
        <v>1</v>
      </c>
      <c r="AG5359" s="130" t="s">
        <v>1634</v>
      </c>
      <c r="AH5359"/>
    </row>
    <row r="5360" spans="1:35" s="82" customFormat="1" x14ac:dyDescent="0.2">
      <c r="A5360" s="153" t="s">
        <v>1514</v>
      </c>
      <c r="B5360" s="81">
        <v>20220802</v>
      </c>
      <c r="C5360" s="126" t="s">
        <v>68</v>
      </c>
      <c r="D5360" s="126">
        <v>21</v>
      </c>
      <c r="E5360" s="126">
        <v>10</v>
      </c>
      <c r="F5360" s="107"/>
      <c r="G5360" s="107"/>
      <c r="H5360" s="126" t="s">
        <v>10</v>
      </c>
      <c r="I5360" s="126">
        <v>293</v>
      </c>
      <c r="J5360" s="126">
        <v>5</v>
      </c>
      <c r="K5360" s="82">
        <v>5</v>
      </c>
      <c r="L5360" s="82">
        <v>1</v>
      </c>
      <c r="M5360" s="82">
        <v>0</v>
      </c>
      <c r="N5360" s="83">
        <v>1</v>
      </c>
      <c r="O5360" s="82" t="str">
        <f>Cal_051922a!$E$2</f>
        <v>Cal_051922a</v>
      </c>
      <c r="P5360" s="158">
        <f>Cal_051922a!$Q$3</f>
        <v>1.8382409380942635</v>
      </c>
      <c r="Q5360" s="158">
        <f>Cal_051922a!$R$3</f>
        <v>0.56187208580813652</v>
      </c>
      <c r="R5360" s="84">
        <v>24.96</v>
      </c>
      <c r="S5360" s="84">
        <v>15.8</v>
      </c>
      <c r="T5360" s="158">
        <f t="shared" ref="T5360:T5363" si="1665">AVERAGE(0.661, 0.49, 0.728)</f>
        <v>0.6263333333333333</v>
      </c>
      <c r="U5360" s="125">
        <f t="shared" si="1661"/>
        <v>24.333666666666666</v>
      </c>
      <c r="V5360" s="125">
        <f t="shared" si="1662"/>
        <v>15.173666666666668</v>
      </c>
      <c r="W5360" s="459">
        <f t="shared" si="1663"/>
        <v>0.1926055870308887</v>
      </c>
      <c r="X5360" s="459">
        <f t="shared" si="1664"/>
        <v>7.4838384934108382E-2</v>
      </c>
      <c r="Y5360" s="82">
        <f>Cal_051922a!$A$3</f>
        <v>20220519</v>
      </c>
      <c r="Z5360" s="90" t="s">
        <v>1521</v>
      </c>
      <c r="AA5360" s="82">
        <v>20220816</v>
      </c>
      <c r="AB5360" s="48"/>
      <c r="AC5360" s="43"/>
      <c r="AD5360" s="43"/>
      <c r="AE5360" s="691" t="s">
        <v>1250</v>
      </c>
      <c r="AF5360" s="567">
        <v>1</v>
      </c>
      <c r="AG5360" s="567" t="s">
        <v>1634</v>
      </c>
      <c r="AH5360" s="155" t="s">
        <v>273</v>
      </c>
      <c r="AI5360" s="153" t="s">
        <v>1522</v>
      </c>
    </row>
    <row r="5361" spans="1:35" s="82" customFormat="1" x14ac:dyDescent="0.2">
      <c r="A5361" s="153" t="s">
        <v>1514</v>
      </c>
      <c r="B5361" s="81">
        <v>20220802</v>
      </c>
      <c r="C5361" s="126" t="s">
        <v>68</v>
      </c>
      <c r="D5361" s="126">
        <v>21</v>
      </c>
      <c r="E5361" s="126">
        <v>10</v>
      </c>
      <c r="F5361" s="107"/>
      <c r="G5361" s="107"/>
      <c r="H5361" s="126" t="s">
        <v>11</v>
      </c>
      <c r="I5361" s="126">
        <v>294</v>
      </c>
      <c r="J5361" s="126">
        <v>5</v>
      </c>
      <c r="K5361" s="82">
        <v>5</v>
      </c>
      <c r="L5361" s="82">
        <v>1</v>
      </c>
      <c r="M5361" s="82">
        <v>0</v>
      </c>
      <c r="N5361" s="83">
        <v>1</v>
      </c>
      <c r="O5361" s="82" t="str">
        <f>Cal_051922a!$E$2</f>
        <v>Cal_051922a</v>
      </c>
      <c r="P5361" s="158">
        <f>Cal_051922a!$Q$3</f>
        <v>1.8382409380942635</v>
      </c>
      <c r="Q5361" s="158">
        <f>Cal_051922a!$R$3</f>
        <v>0.56187208580813652</v>
      </c>
      <c r="R5361" s="84">
        <v>21.64</v>
      </c>
      <c r="S5361" s="84">
        <v>13.43</v>
      </c>
      <c r="T5361" s="158">
        <f t="shared" si="1665"/>
        <v>0.6263333333333333</v>
      </c>
      <c r="U5361" s="125">
        <f t="shared" si="1661"/>
        <v>21.013666666666666</v>
      </c>
      <c r="V5361" s="125">
        <f t="shared" si="1662"/>
        <v>12.803666666666667</v>
      </c>
      <c r="W5361" s="459">
        <f t="shared" si="1663"/>
        <v>0.17204293949232605</v>
      </c>
      <c r="X5361" s="459">
        <f t="shared" si="1664"/>
        <v>5.2860927803594818E-2</v>
      </c>
      <c r="Y5361" s="82">
        <f>Cal_051922a!$A$3</f>
        <v>20220519</v>
      </c>
      <c r="Z5361" s="90" t="s">
        <v>1521</v>
      </c>
      <c r="AA5361" s="82">
        <v>20220816</v>
      </c>
      <c r="AB5361" s="48"/>
      <c r="AC5361" s="43"/>
      <c r="AD5361" s="43"/>
      <c r="AE5361" s="691" t="s">
        <v>1250</v>
      </c>
      <c r="AF5361" s="567">
        <v>1</v>
      </c>
      <c r="AG5361" s="567" t="s">
        <v>1634</v>
      </c>
      <c r="AH5361" s="155" t="s">
        <v>274</v>
      </c>
      <c r="AI5361" s="153" t="s">
        <v>1522</v>
      </c>
    </row>
    <row r="5362" spans="1:35" s="372" customFormat="1" x14ac:dyDescent="0.2">
      <c r="A5362" s="412" t="s">
        <v>1514</v>
      </c>
      <c r="B5362" s="462">
        <v>20220802</v>
      </c>
      <c r="C5362" s="373" t="s">
        <v>68</v>
      </c>
      <c r="D5362" s="373">
        <v>21</v>
      </c>
      <c r="E5362" s="373">
        <v>10</v>
      </c>
      <c r="F5362" s="107"/>
      <c r="G5362" s="107"/>
      <c r="H5362" s="373" t="s">
        <v>10</v>
      </c>
      <c r="I5362" s="373">
        <v>550</v>
      </c>
      <c r="J5362" s="373">
        <v>20</v>
      </c>
      <c r="K5362" s="372">
        <v>5</v>
      </c>
      <c r="L5362" s="372">
        <v>1</v>
      </c>
      <c r="M5362" s="372">
        <v>0</v>
      </c>
      <c r="N5362" s="375">
        <v>1</v>
      </c>
      <c r="O5362" s="372" t="str">
        <f>Cal_051922a!$E$2</f>
        <v>Cal_051922a</v>
      </c>
      <c r="P5362" s="377">
        <f>Cal_051922a!$Q$3</f>
        <v>1.8382409380942635</v>
      </c>
      <c r="Q5362" s="377">
        <f>Cal_051922a!$R$3</f>
        <v>0.56187208580813652</v>
      </c>
      <c r="R5362" s="376">
        <v>21.04</v>
      </c>
      <c r="S5362" s="376">
        <v>13.53</v>
      </c>
      <c r="T5362" s="377">
        <f t="shared" si="1665"/>
        <v>0.6263333333333333</v>
      </c>
      <c r="U5362" s="378">
        <f t="shared" si="1661"/>
        <v>20.413666666666664</v>
      </c>
      <c r="V5362" s="378">
        <f t="shared" si="1662"/>
        <v>12.903666666666666</v>
      </c>
      <c r="W5362" s="464">
        <f t="shared" si="1663"/>
        <v>8.4123682387927431E-2</v>
      </c>
      <c r="X5362" s="464">
        <f t="shared" si="1664"/>
        <v>3.7036617830351122E-2</v>
      </c>
      <c r="Y5362" s="372">
        <f>Cal_051922a!$A$3</f>
        <v>20220519</v>
      </c>
      <c r="Z5362" s="694" t="s">
        <v>1521</v>
      </c>
      <c r="AA5362" s="372">
        <v>20220816</v>
      </c>
      <c r="AB5362" s="48"/>
      <c r="AC5362" s="43"/>
      <c r="AD5362" s="43"/>
      <c r="AE5362" s="692" t="s">
        <v>1250</v>
      </c>
      <c r="AF5362" s="628">
        <v>1</v>
      </c>
      <c r="AG5362" s="628" t="s">
        <v>1634</v>
      </c>
      <c r="AH5362" s="412" t="s">
        <v>1995</v>
      </c>
      <c r="AI5362" s="412" t="s">
        <v>1522</v>
      </c>
    </row>
    <row r="5363" spans="1:35" s="372" customFormat="1" x14ac:dyDescent="0.2">
      <c r="A5363" s="412" t="s">
        <v>1514</v>
      </c>
      <c r="B5363" s="462">
        <v>20220802</v>
      </c>
      <c r="C5363" s="373" t="s">
        <v>68</v>
      </c>
      <c r="D5363" s="373">
        <v>21</v>
      </c>
      <c r="E5363" s="373">
        <v>10</v>
      </c>
      <c r="F5363" s="107"/>
      <c r="G5363" s="107"/>
      <c r="H5363" s="373" t="s">
        <v>11</v>
      </c>
      <c r="I5363" s="373">
        <v>550</v>
      </c>
      <c r="J5363" s="373">
        <v>20</v>
      </c>
      <c r="K5363" s="372">
        <v>5</v>
      </c>
      <c r="L5363" s="372">
        <v>1</v>
      </c>
      <c r="M5363" s="372">
        <v>0</v>
      </c>
      <c r="N5363" s="375">
        <v>1</v>
      </c>
      <c r="O5363" s="372" t="str">
        <f>Cal_051922a!$E$2</f>
        <v>Cal_051922a</v>
      </c>
      <c r="P5363" s="377">
        <f>Cal_051922a!$Q$3</f>
        <v>1.8382409380942635</v>
      </c>
      <c r="Q5363" s="377">
        <f>Cal_051922a!$R$3</f>
        <v>0.56187208580813652</v>
      </c>
      <c r="R5363" s="376">
        <v>29.04</v>
      </c>
      <c r="S5363" s="376">
        <v>18.190000000000001</v>
      </c>
      <c r="T5363" s="377">
        <f t="shared" si="1665"/>
        <v>0.6263333333333333</v>
      </c>
      <c r="U5363" s="378">
        <f t="shared" si="1661"/>
        <v>28.413666666666664</v>
      </c>
      <c r="V5363" s="378">
        <f t="shared" si="1662"/>
        <v>17.563666666666666</v>
      </c>
      <c r="W5363" s="464">
        <f t="shared" si="1663"/>
        <v>0.12153687801717879</v>
      </c>
      <c r="X5363" s="464">
        <f t="shared" si="1664"/>
        <v>4.3378969643726784E-2</v>
      </c>
      <c r="Y5363" s="372">
        <f>Cal_051922a!$A$3</f>
        <v>20220519</v>
      </c>
      <c r="Z5363" s="694" t="s">
        <v>1523</v>
      </c>
      <c r="AA5363" s="372">
        <v>20220816</v>
      </c>
      <c r="AB5363" s="48"/>
      <c r="AC5363" s="43"/>
      <c r="AD5363" s="43"/>
      <c r="AE5363" s="692" t="s">
        <v>1250</v>
      </c>
      <c r="AF5363" s="628">
        <v>1</v>
      </c>
      <c r="AG5363" s="628" t="s">
        <v>1634</v>
      </c>
      <c r="AH5363" s="412" t="s">
        <v>1996</v>
      </c>
      <c r="AI5363" s="412" t="s">
        <v>1522</v>
      </c>
    </row>
    <row r="5364" spans="1:35" x14ac:dyDescent="0.2">
      <c r="A5364" s="152" t="s">
        <v>1514</v>
      </c>
      <c r="B5364" s="45">
        <v>20220802</v>
      </c>
      <c r="C5364" s="107" t="s">
        <v>68</v>
      </c>
      <c r="D5364" s="107">
        <v>21</v>
      </c>
      <c r="E5364" s="107">
        <v>14</v>
      </c>
      <c r="H5364" s="107" t="s">
        <v>10</v>
      </c>
      <c r="I5364" s="107">
        <v>290</v>
      </c>
      <c r="J5364" s="107">
        <v>0</v>
      </c>
      <c r="K5364" s="43">
        <v>5</v>
      </c>
      <c r="L5364" s="43">
        <v>1</v>
      </c>
      <c r="M5364" s="43">
        <v>0</v>
      </c>
      <c r="N5364" s="49">
        <v>1</v>
      </c>
      <c r="O5364" s="43" t="str">
        <f>Cal_051922a!$E$2</f>
        <v>Cal_051922a</v>
      </c>
      <c r="P5364" s="50">
        <f>Cal_051922a!$Q$3</f>
        <v>1.8382409380942635</v>
      </c>
      <c r="Q5364" s="50">
        <f>Cal_051922a!$R$3</f>
        <v>0.56187208580813652</v>
      </c>
      <c r="R5364" s="46">
        <v>71.069999999999993</v>
      </c>
      <c r="S5364" s="46">
        <v>46.63</v>
      </c>
      <c r="T5364" s="50">
        <f t="shared" ref="T5364:T5365" si="1666">AVERAGE(0.363,0.768,0.683,0.438,0.469,0.396)</f>
        <v>0.51949999999999996</v>
      </c>
      <c r="U5364" s="79">
        <f t="shared" si="1661"/>
        <v>70.5505</v>
      </c>
      <c r="V5364" s="79">
        <f t="shared" si="1662"/>
        <v>46.110500000000002</v>
      </c>
      <c r="W5364" s="465">
        <f t="shared" si="1663"/>
        <v>0.51921141404955262</v>
      </c>
      <c r="X5364" s="465">
        <f t="shared" si="1664"/>
        <v>0.30191822461722934</v>
      </c>
      <c r="Y5364" s="82">
        <f>Cal_051922a!$A$3</f>
        <v>20220519</v>
      </c>
      <c r="Z5364" s="90" t="s">
        <v>1567</v>
      </c>
      <c r="AA5364" s="82">
        <v>20221105</v>
      </c>
      <c r="AE5364" s="689" t="s">
        <v>1250</v>
      </c>
      <c r="AF5364" s="130">
        <v>1</v>
      </c>
      <c r="AG5364" s="130" t="s">
        <v>1634</v>
      </c>
      <c r="AH5364"/>
    </row>
    <row r="5365" spans="1:35" x14ac:dyDescent="0.2">
      <c r="A5365" s="152" t="s">
        <v>1514</v>
      </c>
      <c r="B5365" s="45">
        <v>20220802</v>
      </c>
      <c r="C5365" s="107" t="s">
        <v>68</v>
      </c>
      <c r="D5365" s="107">
        <v>21</v>
      </c>
      <c r="E5365" s="107">
        <v>14</v>
      </c>
      <c r="H5365" s="107" t="s">
        <v>11</v>
      </c>
      <c r="I5365" s="107">
        <v>290</v>
      </c>
      <c r="J5365" s="107">
        <v>0</v>
      </c>
      <c r="K5365" s="43">
        <v>5</v>
      </c>
      <c r="L5365" s="43">
        <v>1</v>
      </c>
      <c r="M5365" s="43">
        <v>0</v>
      </c>
      <c r="N5365" s="49">
        <v>1</v>
      </c>
      <c r="O5365" s="43" t="str">
        <f>Cal_051922a!$E$2</f>
        <v>Cal_051922a</v>
      </c>
      <c r="P5365" s="50">
        <f>Cal_051922a!$Q$3</f>
        <v>1.8382409380942635</v>
      </c>
      <c r="Q5365" s="50">
        <f>Cal_051922a!$R$3</f>
        <v>0.56187208580813652</v>
      </c>
      <c r="R5365" s="46">
        <v>69.98</v>
      </c>
      <c r="S5365" s="46">
        <v>45.81</v>
      </c>
      <c r="T5365" s="50">
        <f t="shared" si="1666"/>
        <v>0.51949999999999996</v>
      </c>
      <c r="U5365" s="79">
        <f t="shared" si="1661"/>
        <v>69.46050000000001</v>
      </c>
      <c r="V5365" s="79">
        <f t="shared" si="1662"/>
        <v>45.290500000000002</v>
      </c>
      <c r="W5365" s="465">
        <f t="shared" si="1663"/>
        <v>0.51347544507273701</v>
      </c>
      <c r="X5365" s="465">
        <f t="shared" si="1664"/>
        <v>0.29305174287876828</v>
      </c>
      <c r="Y5365" s="82">
        <f>Cal_051922a!$A$3</f>
        <v>20220519</v>
      </c>
      <c r="Z5365" s="90" t="s">
        <v>1567</v>
      </c>
      <c r="AA5365" s="82">
        <v>20221105</v>
      </c>
      <c r="AE5365" s="689" t="s">
        <v>1250</v>
      </c>
      <c r="AF5365" s="130">
        <v>1</v>
      </c>
      <c r="AG5365" s="130" t="s">
        <v>1634</v>
      </c>
      <c r="AH5365"/>
    </row>
    <row r="5366" spans="1:35" s="82" customFormat="1" x14ac:dyDescent="0.2">
      <c r="A5366" s="153" t="s">
        <v>1514</v>
      </c>
      <c r="B5366" s="81">
        <v>20220802</v>
      </c>
      <c r="C5366" s="126" t="s">
        <v>68</v>
      </c>
      <c r="D5366" s="126">
        <v>21</v>
      </c>
      <c r="E5366" s="126">
        <v>14</v>
      </c>
      <c r="F5366" s="107"/>
      <c r="G5366" s="107"/>
      <c r="H5366" s="126" t="s">
        <v>10</v>
      </c>
      <c r="I5366" s="126">
        <v>293</v>
      </c>
      <c r="J5366" s="126">
        <v>5</v>
      </c>
      <c r="K5366" s="82">
        <v>5</v>
      </c>
      <c r="L5366" s="82">
        <v>1</v>
      </c>
      <c r="M5366" s="82">
        <v>0</v>
      </c>
      <c r="N5366" s="83">
        <v>1</v>
      </c>
      <c r="O5366" s="82" t="str">
        <f>Cal_051922a!$E$2</f>
        <v>Cal_051922a</v>
      </c>
      <c r="P5366" s="158">
        <f>Cal_051922a!$Q$3</f>
        <v>1.8382409380942635</v>
      </c>
      <c r="Q5366" s="158">
        <f>Cal_051922a!$R$3</f>
        <v>0.56187208580813652</v>
      </c>
      <c r="R5366" s="84">
        <v>21.04</v>
      </c>
      <c r="S5366" s="84">
        <v>13.19</v>
      </c>
      <c r="T5366" s="158">
        <f t="shared" ref="T5366:T5369" si="1667">AVERAGE(0.661, 0.49, 0.728)</f>
        <v>0.6263333333333333</v>
      </c>
      <c r="U5366" s="125">
        <f t="shared" si="1661"/>
        <v>20.413666666666664</v>
      </c>
      <c r="V5366" s="125">
        <f t="shared" si="1662"/>
        <v>12.563666666666666</v>
      </c>
      <c r="W5366" s="459">
        <f t="shared" si="1663"/>
        <v>0.16506046486817424</v>
      </c>
      <c r="X5366" s="459">
        <f t="shared" si="1664"/>
        <v>5.6380864349828523E-2</v>
      </c>
      <c r="Y5366" s="82">
        <f>Cal_051922a!$A$3</f>
        <v>20220519</v>
      </c>
      <c r="Z5366" s="90" t="s">
        <v>1521</v>
      </c>
      <c r="AA5366" s="82">
        <v>20220816</v>
      </c>
      <c r="AB5366" s="48"/>
      <c r="AC5366" s="43"/>
      <c r="AD5366" s="43"/>
      <c r="AE5366" s="691" t="s">
        <v>1250</v>
      </c>
      <c r="AF5366" s="567">
        <v>1</v>
      </c>
      <c r="AG5366" s="567" t="s">
        <v>1634</v>
      </c>
      <c r="AH5366" s="155" t="s">
        <v>275</v>
      </c>
      <c r="AI5366" s="153" t="s">
        <v>1522</v>
      </c>
    </row>
    <row r="5367" spans="1:35" s="82" customFormat="1" x14ac:dyDescent="0.2">
      <c r="A5367" s="153" t="s">
        <v>1514</v>
      </c>
      <c r="B5367" s="81">
        <v>20220802</v>
      </c>
      <c r="C5367" s="126" t="s">
        <v>68</v>
      </c>
      <c r="D5367" s="126">
        <v>21</v>
      </c>
      <c r="E5367" s="126">
        <v>14</v>
      </c>
      <c r="F5367" s="107"/>
      <c r="G5367" s="107"/>
      <c r="H5367" s="126" t="s">
        <v>11</v>
      </c>
      <c r="I5367" s="126">
        <v>293</v>
      </c>
      <c r="J5367" s="126">
        <v>5</v>
      </c>
      <c r="K5367" s="82">
        <v>5</v>
      </c>
      <c r="L5367" s="82">
        <v>1</v>
      </c>
      <c r="M5367" s="82">
        <v>0</v>
      </c>
      <c r="N5367" s="83">
        <v>1</v>
      </c>
      <c r="O5367" s="82" t="str">
        <f>Cal_051922a!$E$2</f>
        <v>Cal_051922a</v>
      </c>
      <c r="P5367" s="158">
        <f>Cal_051922a!$Q$3</f>
        <v>1.8382409380942635</v>
      </c>
      <c r="Q5367" s="158">
        <f>Cal_051922a!$R$3</f>
        <v>0.56187208580813652</v>
      </c>
      <c r="R5367" s="84">
        <v>15.67</v>
      </c>
      <c r="S5367" s="84">
        <v>9.6639999999999997</v>
      </c>
      <c r="T5367" s="158">
        <f t="shared" si="1667"/>
        <v>0.6263333333333333</v>
      </c>
      <c r="U5367" s="125">
        <f t="shared" si="1661"/>
        <v>15.043666666666667</v>
      </c>
      <c r="V5367" s="125">
        <f t="shared" si="1662"/>
        <v>9.0376666666666665</v>
      </c>
      <c r="W5367" s="459">
        <f t="shared" si="1663"/>
        <v>0.12628702573226178</v>
      </c>
      <c r="X5367" s="459">
        <f t="shared" si="1664"/>
        <v>3.3006671943249896E-2</v>
      </c>
      <c r="Y5367" s="82">
        <f>Cal_051922a!$A$3</f>
        <v>20220519</v>
      </c>
      <c r="Z5367" s="90" t="s">
        <v>1521</v>
      </c>
      <c r="AA5367" s="82">
        <v>20220816</v>
      </c>
      <c r="AB5367" s="48"/>
      <c r="AC5367" s="43"/>
      <c r="AD5367" s="43"/>
      <c r="AE5367" s="691" t="s">
        <v>1250</v>
      </c>
      <c r="AF5367" s="567">
        <v>1</v>
      </c>
      <c r="AG5367" s="567" t="s">
        <v>1634</v>
      </c>
      <c r="AH5367" s="155" t="s">
        <v>276</v>
      </c>
      <c r="AI5367" s="153" t="s">
        <v>1522</v>
      </c>
    </row>
    <row r="5368" spans="1:35" s="372" customFormat="1" x14ac:dyDescent="0.2">
      <c r="A5368" s="412" t="s">
        <v>1514</v>
      </c>
      <c r="B5368" s="462">
        <v>20220802</v>
      </c>
      <c r="C5368" s="373" t="s">
        <v>68</v>
      </c>
      <c r="D5368" s="373">
        <v>21</v>
      </c>
      <c r="E5368" s="373">
        <v>14</v>
      </c>
      <c r="F5368" s="107"/>
      <c r="G5368" s="107"/>
      <c r="H5368" s="373" t="s">
        <v>10</v>
      </c>
      <c r="I5368" s="373">
        <v>551</v>
      </c>
      <c r="J5368" s="373">
        <v>20</v>
      </c>
      <c r="K5368" s="372">
        <v>5</v>
      </c>
      <c r="L5368" s="372">
        <v>1</v>
      </c>
      <c r="M5368" s="372">
        <v>0</v>
      </c>
      <c r="N5368" s="375">
        <v>1</v>
      </c>
      <c r="O5368" s="372" t="str">
        <f>Cal_051922a!$E$2</f>
        <v>Cal_051922a</v>
      </c>
      <c r="P5368" s="377">
        <f>Cal_051922a!$Q$3</f>
        <v>1.8382409380942635</v>
      </c>
      <c r="Q5368" s="377">
        <f>Cal_051922a!$R$3</f>
        <v>0.56187208580813652</v>
      </c>
      <c r="R5368" s="376">
        <v>10.51</v>
      </c>
      <c r="S5368" s="376">
        <v>6.7679999999999998</v>
      </c>
      <c r="T5368" s="377">
        <f t="shared" si="1667"/>
        <v>0.6263333333333333</v>
      </c>
      <c r="U5368" s="378">
        <f t="shared" si="1661"/>
        <v>9.8836666666666666</v>
      </c>
      <c r="V5368" s="378">
        <f t="shared" si="1662"/>
        <v>6.1416666666666666</v>
      </c>
      <c r="W5368" s="464">
        <f t="shared" si="1663"/>
        <v>4.184014797513623E-2</v>
      </c>
      <c r="X5368" s="464">
        <f t="shared" si="1664"/>
        <v>1.57230001697014E-2</v>
      </c>
      <c r="Y5368" s="372">
        <f>Cal_051922a!$A$3</f>
        <v>20220519</v>
      </c>
      <c r="Z5368" s="694" t="s">
        <v>1523</v>
      </c>
      <c r="AA5368" s="372">
        <v>20220816</v>
      </c>
      <c r="AB5368" s="48"/>
      <c r="AC5368" s="43"/>
      <c r="AD5368" s="43"/>
      <c r="AE5368" s="692" t="s">
        <v>1250</v>
      </c>
      <c r="AF5368" s="628">
        <v>1</v>
      </c>
      <c r="AG5368" s="628" t="s">
        <v>1634</v>
      </c>
      <c r="AH5368" s="371" t="s">
        <v>1278</v>
      </c>
      <c r="AI5368" s="371"/>
    </row>
    <row r="5369" spans="1:35" s="372" customFormat="1" x14ac:dyDescent="0.2">
      <c r="A5369" s="412" t="s">
        <v>1514</v>
      </c>
      <c r="B5369" s="462">
        <v>20220802</v>
      </c>
      <c r="C5369" s="373" t="s">
        <v>68</v>
      </c>
      <c r="D5369" s="373">
        <v>21</v>
      </c>
      <c r="E5369" s="373">
        <v>14</v>
      </c>
      <c r="F5369" s="107"/>
      <c r="G5369" s="107"/>
      <c r="H5369" s="373" t="s">
        <v>11</v>
      </c>
      <c r="I5369" s="373">
        <v>551</v>
      </c>
      <c r="J5369" s="373">
        <v>20</v>
      </c>
      <c r="K5369" s="372">
        <v>5</v>
      </c>
      <c r="L5369" s="372">
        <v>1</v>
      </c>
      <c r="M5369" s="372">
        <v>0</v>
      </c>
      <c r="N5369" s="375">
        <v>1</v>
      </c>
      <c r="O5369" s="372" t="str">
        <f>Cal_051922a!$E$2</f>
        <v>Cal_051922a</v>
      </c>
      <c r="P5369" s="377">
        <f>Cal_051922a!$Q$3</f>
        <v>1.8382409380942635</v>
      </c>
      <c r="Q5369" s="377">
        <f>Cal_051922a!$R$3</f>
        <v>0.56187208580813652</v>
      </c>
      <c r="R5369" s="376">
        <v>10.44</v>
      </c>
      <c r="S5369" s="376">
        <v>6.5549999999999997</v>
      </c>
      <c r="T5369" s="377">
        <f t="shared" si="1667"/>
        <v>0.6263333333333333</v>
      </c>
      <c r="U5369" s="378">
        <f t="shared" si="1661"/>
        <v>9.8136666666666663</v>
      </c>
      <c r="V5369" s="378">
        <f t="shared" si="1662"/>
        <v>5.9286666666666665</v>
      </c>
      <c r="W5369" s="464">
        <f t="shared" si="1663"/>
        <v>4.3439063303956242E-2</v>
      </c>
      <c r="X5369" s="464">
        <f t="shared" si="1664"/>
        <v>1.2127729255288381E-2</v>
      </c>
      <c r="Y5369" s="372">
        <f>Cal_051922a!$A$3</f>
        <v>20220519</v>
      </c>
      <c r="Z5369" s="694" t="s">
        <v>1523</v>
      </c>
      <c r="AA5369" s="372">
        <v>20220816</v>
      </c>
      <c r="AB5369" s="48"/>
      <c r="AC5369" s="43"/>
      <c r="AD5369" s="43"/>
      <c r="AE5369" s="692" t="s">
        <v>1250</v>
      </c>
      <c r="AF5369" s="628">
        <v>1</v>
      </c>
      <c r="AG5369" s="628" t="s">
        <v>1634</v>
      </c>
      <c r="AH5369" s="371" t="s">
        <v>1279</v>
      </c>
      <c r="AI5369" s="371"/>
    </row>
    <row r="5370" spans="1:35" x14ac:dyDescent="0.2">
      <c r="A5370" s="152" t="s">
        <v>1514</v>
      </c>
      <c r="B5370" s="45">
        <v>20220802</v>
      </c>
      <c r="C5370" s="107" t="s">
        <v>68</v>
      </c>
      <c r="D5370" s="107">
        <v>21</v>
      </c>
      <c r="E5370" s="107">
        <v>18</v>
      </c>
      <c r="H5370" s="107" t="s">
        <v>10</v>
      </c>
      <c r="I5370" s="107">
        <v>290</v>
      </c>
      <c r="J5370" s="107">
        <v>0</v>
      </c>
      <c r="K5370" s="43">
        <v>5</v>
      </c>
      <c r="L5370" s="43">
        <v>1</v>
      </c>
      <c r="M5370" s="43">
        <v>0</v>
      </c>
      <c r="N5370" s="49">
        <v>1</v>
      </c>
      <c r="O5370" s="43" t="str">
        <f>Cal_051922a!$E$2</f>
        <v>Cal_051922a</v>
      </c>
      <c r="P5370" s="50">
        <f>Cal_051922a!$Q$3</f>
        <v>1.8382409380942635</v>
      </c>
      <c r="Q5370" s="50">
        <f>Cal_051922a!$R$3</f>
        <v>0.56187208580813652</v>
      </c>
      <c r="R5370" s="46">
        <v>25.68</v>
      </c>
      <c r="S5370" s="46">
        <v>16.71</v>
      </c>
      <c r="T5370" s="50">
        <f t="shared" ref="T5370:T5373" si="1668">AVERAGE(0.363,0.768,0.683,0.438,0.469,0.396)</f>
        <v>0.51949999999999996</v>
      </c>
      <c r="U5370" s="79">
        <f t="shared" si="1661"/>
        <v>25.160499999999999</v>
      </c>
      <c r="V5370" s="79">
        <f t="shared" si="1662"/>
        <v>16.1905</v>
      </c>
      <c r="W5370" s="465">
        <f t="shared" si="1663"/>
        <v>0.19056163600754858</v>
      </c>
      <c r="X5370" s="465">
        <f t="shared" si="1664"/>
        <v>9.7756630218897245E-2</v>
      </c>
      <c r="Y5370" s="82">
        <f>Cal_051922a!$A$3</f>
        <v>20220519</v>
      </c>
      <c r="Z5370" s="90" t="s">
        <v>1567</v>
      </c>
      <c r="AA5370" s="82">
        <v>20221105</v>
      </c>
      <c r="AE5370" s="689" t="s">
        <v>1250</v>
      </c>
      <c r="AF5370" s="130">
        <v>1</v>
      </c>
      <c r="AG5370" s="130" t="s">
        <v>1634</v>
      </c>
      <c r="AH5370"/>
    </row>
    <row r="5371" spans="1:35" x14ac:dyDescent="0.2">
      <c r="A5371" s="152" t="s">
        <v>1514</v>
      </c>
      <c r="B5371" s="45">
        <v>20220802</v>
      </c>
      <c r="C5371" s="107" t="s">
        <v>68</v>
      </c>
      <c r="D5371" s="107">
        <v>21</v>
      </c>
      <c r="E5371" s="107">
        <v>18</v>
      </c>
      <c r="H5371" s="107" t="s">
        <v>11</v>
      </c>
      <c r="I5371" s="107">
        <v>290</v>
      </c>
      <c r="J5371" s="107">
        <v>0</v>
      </c>
      <c r="K5371" s="43">
        <v>5</v>
      </c>
      <c r="L5371" s="43">
        <v>1</v>
      </c>
      <c r="M5371" s="43">
        <v>0</v>
      </c>
      <c r="N5371" s="49">
        <v>1</v>
      </c>
      <c r="O5371" s="43" t="str">
        <f>Cal_051922a!$E$2</f>
        <v>Cal_051922a</v>
      </c>
      <c r="P5371" s="50">
        <f>Cal_051922a!$Q$3</f>
        <v>1.8382409380942635</v>
      </c>
      <c r="Q5371" s="50">
        <f>Cal_051922a!$R$3</f>
        <v>0.56187208580813652</v>
      </c>
      <c r="R5371" s="46">
        <v>25.09</v>
      </c>
      <c r="S5371" s="46">
        <v>16.98</v>
      </c>
      <c r="T5371" s="50">
        <f t="shared" si="1668"/>
        <v>0.51949999999999996</v>
      </c>
      <c r="U5371" s="79">
        <f t="shared" si="1661"/>
        <v>24.570499999999999</v>
      </c>
      <c r="V5371" s="79">
        <f t="shared" si="1662"/>
        <v>16.4605</v>
      </c>
      <c r="W5371" s="465">
        <f t="shared" si="1663"/>
        <v>0.1722915125999129</v>
      </c>
      <c r="X5371" s="465">
        <f t="shared" si="1664"/>
        <v>0.12083487764253867</v>
      </c>
      <c r="Y5371" s="82">
        <f>Cal_051922a!$A$3</f>
        <v>20220519</v>
      </c>
      <c r="Z5371" s="90" t="s">
        <v>1567</v>
      </c>
      <c r="AA5371" s="82">
        <v>20221105</v>
      </c>
      <c r="AE5371" s="689" t="s">
        <v>1250</v>
      </c>
      <c r="AF5371" s="130">
        <v>1</v>
      </c>
      <c r="AG5371" s="130" t="s">
        <v>1634</v>
      </c>
      <c r="AH5371"/>
    </row>
    <row r="5372" spans="1:35" x14ac:dyDescent="0.2">
      <c r="A5372" s="152" t="s">
        <v>1514</v>
      </c>
      <c r="B5372" s="45">
        <v>20220802</v>
      </c>
      <c r="C5372" s="107" t="s">
        <v>68</v>
      </c>
      <c r="D5372" s="107">
        <v>21</v>
      </c>
      <c r="E5372" s="107">
        <v>18</v>
      </c>
      <c r="H5372" s="107" t="s">
        <v>10</v>
      </c>
      <c r="I5372" s="107">
        <v>290</v>
      </c>
      <c r="J5372" s="107">
        <v>10</v>
      </c>
      <c r="K5372" s="43">
        <v>5</v>
      </c>
      <c r="L5372" s="43">
        <v>1</v>
      </c>
      <c r="M5372" s="43">
        <v>0</v>
      </c>
      <c r="N5372" s="49">
        <v>1</v>
      </c>
      <c r="O5372" s="43" t="str">
        <f>Cal_051922a!$E$2</f>
        <v>Cal_051922a</v>
      </c>
      <c r="P5372" s="50">
        <f>Cal_051922a!$Q$3</f>
        <v>1.8382409380942635</v>
      </c>
      <c r="Q5372" s="50">
        <f>Cal_051922a!$R$3</f>
        <v>0.56187208580813652</v>
      </c>
      <c r="R5372" s="46">
        <v>32</v>
      </c>
      <c r="S5372" s="46">
        <v>21.4</v>
      </c>
      <c r="T5372" s="50">
        <f t="shared" ref="T5372" si="1669">AVERAGE(0.653, 0.604, 0.527, 0.359, 0.519, 0.575)</f>
        <v>0.53949999999999998</v>
      </c>
      <c r="U5372" s="79">
        <f t="shared" si="1661"/>
        <v>31.4605</v>
      </c>
      <c r="V5372" s="79">
        <f t="shared" si="1662"/>
        <v>20.860499999999998</v>
      </c>
      <c r="W5372" s="465">
        <f t="shared" si="1663"/>
        <v>0.22518989316388133</v>
      </c>
      <c r="X5372" s="465">
        <f t="shared" si="1664"/>
        <v>0.1462911106727372</v>
      </c>
      <c r="Y5372" s="82">
        <f>Cal_051922a!$A$3</f>
        <v>20220519</v>
      </c>
      <c r="Z5372" s="48" t="s">
        <v>2046</v>
      </c>
      <c r="AA5372" s="43">
        <v>20230221</v>
      </c>
      <c r="AE5372" s="689" t="s">
        <v>1250</v>
      </c>
      <c r="AF5372" s="130">
        <v>1</v>
      </c>
      <c r="AH5372"/>
    </row>
    <row r="5373" spans="1:35" x14ac:dyDescent="0.2">
      <c r="A5373" s="152" t="s">
        <v>1514</v>
      </c>
      <c r="B5373" s="45">
        <v>20220802</v>
      </c>
      <c r="C5373" s="107" t="s">
        <v>68</v>
      </c>
      <c r="D5373" s="107">
        <v>21</v>
      </c>
      <c r="E5373" s="107">
        <v>18</v>
      </c>
      <c r="H5373" s="107" t="s">
        <v>11</v>
      </c>
      <c r="I5373" s="107">
        <v>290</v>
      </c>
      <c r="J5373" s="107">
        <v>10</v>
      </c>
      <c r="K5373" s="43">
        <v>5</v>
      </c>
      <c r="L5373" s="43">
        <v>1</v>
      </c>
      <c r="M5373" s="43">
        <v>0</v>
      </c>
      <c r="N5373" s="49">
        <v>1</v>
      </c>
      <c r="O5373" s="43" t="str">
        <f>Cal_051922a!$E$2</f>
        <v>Cal_051922a</v>
      </c>
      <c r="P5373" s="50">
        <f>Cal_051922a!$Q$3</f>
        <v>1.8382409380942635</v>
      </c>
      <c r="Q5373" s="50">
        <f>Cal_051922a!$R$3</f>
        <v>0.56187208580813652</v>
      </c>
      <c r="R5373" s="46">
        <v>34.06</v>
      </c>
      <c r="S5373" s="46">
        <v>22</v>
      </c>
      <c r="T5373" s="50">
        <f t="shared" si="1668"/>
        <v>0.51949999999999996</v>
      </c>
      <c r="U5373" s="79">
        <f t="shared" si="1661"/>
        <v>33.540500000000002</v>
      </c>
      <c r="V5373" s="79">
        <f t="shared" si="1662"/>
        <v>21.480499999999999</v>
      </c>
      <c r="W5373" s="465">
        <f t="shared" si="1663"/>
        <v>0.25620661429777442</v>
      </c>
      <c r="X5373" s="465">
        <f t="shared" si="1664"/>
        <v>0.1263152669089313</v>
      </c>
      <c r="Y5373" s="82">
        <f>Cal_051922a!$A$3</f>
        <v>20220519</v>
      </c>
      <c r="Z5373" s="90" t="s">
        <v>1567</v>
      </c>
      <c r="AA5373" s="82">
        <v>20221105</v>
      </c>
      <c r="AE5373" s="689" t="s">
        <v>1250</v>
      </c>
      <c r="AF5373" s="130">
        <v>1</v>
      </c>
      <c r="AH5373"/>
    </row>
    <row r="5374" spans="1:35" s="82" customFormat="1" x14ac:dyDescent="0.2">
      <c r="A5374" s="153" t="s">
        <v>1514</v>
      </c>
      <c r="B5374" s="81">
        <v>20220802</v>
      </c>
      <c r="C5374" s="126" t="s">
        <v>68</v>
      </c>
      <c r="D5374" s="126">
        <v>21</v>
      </c>
      <c r="E5374" s="126">
        <v>18</v>
      </c>
      <c r="F5374" s="107"/>
      <c r="G5374" s="107"/>
      <c r="H5374" s="126" t="s">
        <v>10</v>
      </c>
      <c r="I5374" s="126">
        <v>293</v>
      </c>
      <c r="J5374" s="126">
        <v>5</v>
      </c>
      <c r="K5374" s="82">
        <v>5</v>
      </c>
      <c r="L5374" s="82">
        <v>1</v>
      </c>
      <c r="M5374" s="82">
        <v>0</v>
      </c>
      <c r="N5374" s="83">
        <v>1</v>
      </c>
      <c r="O5374" s="82" t="str">
        <f>Cal_051922a!$E$2</f>
        <v>Cal_051922a</v>
      </c>
      <c r="P5374" s="158">
        <f>Cal_051922a!$Q$3</f>
        <v>1.8382409380942635</v>
      </c>
      <c r="Q5374" s="158">
        <f>Cal_051922a!$R$3</f>
        <v>0.56187208580813652</v>
      </c>
      <c r="R5374" s="84">
        <v>7.46</v>
      </c>
      <c r="S5374" s="84">
        <v>5.0609999999999999</v>
      </c>
      <c r="T5374" s="158">
        <f t="shared" ref="T5374:T5377" si="1670">AVERAGE(0.661, 0.49, 0.728)</f>
        <v>0.6263333333333333</v>
      </c>
      <c r="U5374" s="125">
        <f t="shared" si="1661"/>
        <v>6.8336666666666668</v>
      </c>
      <c r="V5374" s="125">
        <f t="shared" si="1662"/>
        <v>4.4346666666666668</v>
      </c>
      <c r="W5374" s="459">
        <f t="shared" si="1663"/>
        <v>5.0443319136146511E-2</v>
      </c>
      <c r="X5374" s="459">
        <f t="shared" si="1664"/>
        <v>2.7720047288631512E-2</v>
      </c>
      <c r="Y5374" s="82">
        <f>Cal_051922a!$A$3</f>
        <v>20220519</v>
      </c>
      <c r="Z5374" s="90" t="s">
        <v>1521</v>
      </c>
      <c r="AA5374" s="82">
        <v>20220816</v>
      </c>
      <c r="AB5374" s="48"/>
      <c r="AC5374" s="43"/>
      <c r="AD5374" s="43"/>
      <c r="AE5374" s="691" t="s">
        <v>1250</v>
      </c>
      <c r="AF5374" s="567">
        <v>1</v>
      </c>
      <c r="AG5374" s="567" t="s">
        <v>1634</v>
      </c>
      <c r="AH5374" s="155" t="s">
        <v>271</v>
      </c>
      <c r="AI5374" s="153" t="s">
        <v>1522</v>
      </c>
    </row>
    <row r="5375" spans="1:35" s="82" customFormat="1" x14ac:dyDescent="0.2">
      <c r="A5375" s="153" t="s">
        <v>1514</v>
      </c>
      <c r="B5375" s="81">
        <v>20220802</v>
      </c>
      <c r="C5375" s="126" t="s">
        <v>68</v>
      </c>
      <c r="D5375" s="126">
        <v>21</v>
      </c>
      <c r="E5375" s="126">
        <v>18</v>
      </c>
      <c r="F5375" s="107"/>
      <c r="G5375" s="107"/>
      <c r="H5375" s="126" t="s">
        <v>11</v>
      </c>
      <c r="I5375" s="126">
        <v>293</v>
      </c>
      <c r="J5375" s="126">
        <v>5</v>
      </c>
      <c r="K5375" s="82">
        <v>5</v>
      </c>
      <c r="L5375" s="82">
        <v>1</v>
      </c>
      <c r="M5375" s="82">
        <v>0</v>
      </c>
      <c r="N5375" s="83">
        <v>1</v>
      </c>
      <c r="O5375" s="82" t="str">
        <f>Cal_051922a!$E$2</f>
        <v>Cal_051922a</v>
      </c>
      <c r="P5375" s="158">
        <f>Cal_051922a!$Q$3</f>
        <v>1.8382409380942635</v>
      </c>
      <c r="Q5375" s="158">
        <f>Cal_051922a!$R$3</f>
        <v>0.56187208580813652</v>
      </c>
      <c r="R5375" s="84">
        <v>9.3379999999999992</v>
      </c>
      <c r="S5375" s="84">
        <v>6.242</v>
      </c>
      <c r="T5375" s="158">
        <f t="shared" si="1670"/>
        <v>0.6263333333333333</v>
      </c>
      <c r="U5375" s="125">
        <f t="shared" si="1661"/>
        <v>8.711666666666666</v>
      </c>
      <c r="V5375" s="125">
        <f t="shared" si="1662"/>
        <v>5.6156666666666668</v>
      </c>
      <c r="W5375" s="459">
        <f t="shared" si="1663"/>
        <v>6.5099006271575471E-2</v>
      </c>
      <c r="X5375" s="459">
        <f t="shared" si="1664"/>
        <v>3.3880115357877001E-2</v>
      </c>
      <c r="Y5375" s="82">
        <f>Cal_051922a!$A$3</f>
        <v>20220519</v>
      </c>
      <c r="Z5375" s="90" t="s">
        <v>1521</v>
      </c>
      <c r="AA5375" s="82">
        <v>20220816</v>
      </c>
      <c r="AB5375" s="48"/>
      <c r="AC5375" s="43"/>
      <c r="AD5375" s="43"/>
      <c r="AE5375" s="691" t="s">
        <v>1250</v>
      </c>
      <c r="AF5375" s="567">
        <v>1</v>
      </c>
      <c r="AG5375" s="567" t="s">
        <v>1634</v>
      </c>
      <c r="AH5375" s="155" t="s">
        <v>272</v>
      </c>
      <c r="AI5375" s="153" t="s">
        <v>1522</v>
      </c>
    </row>
    <row r="5376" spans="1:35" s="372" customFormat="1" x14ac:dyDescent="0.2">
      <c r="A5376" s="412" t="s">
        <v>1514</v>
      </c>
      <c r="B5376" s="462">
        <v>20220802</v>
      </c>
      <c r="C5376" s="373" t="s">
        <v>68</v>
      </c>
      <c r="D5376" s="373">
        <v>21</v>
      </c>
      <c r="E5376" s="373">
        <v>18</v>
      </c>
      <c r="F5376" s="107"/>
      <c r="G5376" s="107"/>
      <c r="H5376" s="373" t="s">
        <v>10</v>
      </c>
      <c r="I5376" s="373">
        <v>552</v>
      </c>
      <c r="J5376" s="373">
        <v>20</v>
      </c>
      <c r="K5376" s="372">
        <v>5</v>
      </c>
      <c r="L5376" s="372">
        <v>1</v>
      </c>
      <c r="M5376" s="372">
        <v>0</v>
      </c>
      <c r="N5376" s="375">
        <v>1</v>
      </c>
      <c r="O5376" s="372" t="str">
        <f>Cal_051922a!$E$2</f>
        <v>Cal_051922a</v>
      </c>
      <c r="P5376" s="377">
        <f>Cal_051922a!$Q$3</f>
        <v>1.8382409380942635</v>
      </c>
      <c r="Q5376" s="377">
        <f>Cal_051922a!$R$3</f>
        <v>0.56187208580813652</v>
      </c>
      <c r="R5376" s="376">
        <v>4.593</v>
      </c>
      <c r="S5376" s="376">
        <v>3.3149999999999999</v>
      </c>
      <c r="T5376" s="377">
        <f t="shared" si="1670"/>
        <v>0.6263333333333333</v>
      </c>
      <c r="U5376" s="378">
        <f t="shared" si="1661"/>
        <v>3.9666666666666668</v>
      </c>
      <c r="V5376" s="378">
        <f t="shared" si="1662"/>
        <v>2.6886666666666668</v>
      </c>
      <c r="W5376" s="464">
        <f t="shared" si="1663"/>
        <v>1.4263719955632637E-2</v>
      </c>
      <c r="X5376" s="464">
        <f t="shared" si="1664"/>
        <v>1.0890321936475942E-2</v>
      </c>
      <c r="Y5376" s="372">
        <f>Cal_051922a!$A$3</f>
        <v>20220519</v>
      </c>
      <c r="Z5376" s="694" t="s">
        <v>1521</v>
      </c>
      <c r="AA5376" s="372">
        <v>20220816</v>
      </c>
      <c r="AB5376" s="48"/>
      <c r="AC5376" s="43"/>
      <c r="AD5376" s="43"/>
      <c r="AE5376" s="692" t="s">
        <v>1250</v>
      </c>
      <c r="AF5376" s="628">
        <v>1</v>
      </c>
      <c r="AG5376" s="628" t="s">
        <v>1634</v>
      </c>
      <c r="AH5376" s="412" t="s">
        <v>1997</v>
      </c>
      <c r="AI5376" s="412" t="s">
        <v>1522</v>
      </c>
    </row>
    <row r="5377" spans="1:35" s="610" customFormat="1" ht="13.5" thickBot="1" x14ac:dyDescent="0.25">
      <c r="A5377" s="622" t="s">
        <v>1514</v>
      </c>
      <c r="B5377" s="611">
        <v>20220802</v>
      </c>
      <c r="C5377" s="612" t="s">
        <v>68</v>
      </c>
      <c r="D5377" s="612">
        <v>21</v>
      </c>
      <c r="E5377" s="612">
        <v>18</v>
      </c>
      <c r="F5377" s="140"/>
      <c r="G5377" s="140"/>
      <c r="H5377" s="612" t="s">
        <v>11</v>
      </c>
      <c r="I5377" s="612">
        <v>550</v>
      </c>
      <c r="J5377" s="612">
        <v>20</v>
      </c>
      <c r="K5377" s="610">
        <v>5</v>
      </c>
      <c r="L5377" s="610">
        <v>1</v>
      </c>
      <c r="M5377" s="610">
        <v>0</v>
      </c>
      <c r="N5377" s="614">
        <v>1</v>
      </c>
      <c r="O5377" s="372" t="str">
        <f>Cal_051922a!$E$2</f>
        <v>Cal_051922a</v>
      </c>
      <c r="P5377" s="377">
        <f>Cal_051922a!$Q$3</f>
        <v>1.8382409380942635</v>
      </c>
      <c r="Q5377" s="377">
        <f>Cal_051922a!$R$3</f>
        <v>0.56187208580813652</v>
      </c>
      <c r="R5377" s="626">
        <v>3.83</v>
      </c>
      <c r="S5377" s="626">
        <v>2.9980000000000002</v>
      </c>
      <c r="T5377" s="377">
        <f t="shared" si="1670"/>
        <v>0.6263333333333333</v>
      </c>
      <c r="U5377" s="378">
        <f t="shared" si="1661"/>
        <v>3.2036666666666669</v>
      </c>
      <c r="V5377" s="378">
        <f t="shared" si="1662"/>
        <v>2.371666666666667</v>
      </c>
      <c r="W5377" s="464">
        <f t="shared" si="1663"/>
        <v>9.319694240579976E-3</v>
      </c>
      <c r="X5377" s="464">
        <f t="shared" si="1664"/>
        <v>1.2949312916379338E-2</v>
      </c>
      <c r="Y5377" s="372">
        <f>Cal_051922a!$A$3</f>
        <v>20220519</v>
      </c>
      <c r="Z5377" s="694" t="s">
        <v>1521</v>
      </c>
      <c r="AA5377" s="372">
        <v>20220816</v>
      </c>
      <c r="AB5377" s="121"/>
      <c r="AC5377" s="115"/>
      <c r="AD5377" s="115"/>
      <c r="AE5377" s="692" t="s">
        <v>1250</v>
      </c>
      <c r="AF5377" s="633">
        <v>1</v>
      </c>
      <c r="AG5377" s="628" t="s">
        <v>1634</v>
      </c>
      <c r="AH5377" s="622" t="s">
        <v>1998</v>
      </c>
      <c r="AI5377" s="412" t="s">
        <v>1522</v>
      </c>
    </row>
    <row r="5378" spans="1:35" x14ac:dyDescent="0.2">
      <c r="A5378" s="152" t="s">
        <v>1514</v>
      </c>
      <c r="B5378" s="45">
        <v>20220802</v>
      </c>
      <c r="C5378" s="107" t="s">
        <v>61</v>
      </c>
      <c r="D5378" s="107">
        <v>22</v>
      </c>
      <c r="E5378" s="107">
        <v>4</v>
      </c>
      <c r="H5378" s="107" t="s">
        <v>10</v>
      </c>
      <c r="I5378" s="107">
        <v>290</v>
      </c>
      <c r="J5378" s="107">
        <v>0</v>
      </c>
      <c r="K5378" s="43">
        <v>5</v>
      </c>
      <c r="L5378" s="43">
        <v>1</v>
      </c>
      <c r="M5378" s="43">
        <v>0</v>
      </c>
      <c r="N5378" s="49">
        <v>1</v>
      </c>
      <c r="O5378" s="43" t="str">
        <f>Cal_051922a!$E$2</f>
        <v>Cal_051922a</v>
      </c>
      <c r="P5378" s="50">
        <f>Cal_051922a!$Q$3</f>
        <v>1.8382409380942635</v>
      </c>
      <c r="Q5378" s="50">
        <f>Cal_051922a!$R$3</f>
        <v>0.56187208580813652</v>
      </c>
      <c r="R5378" s="46">
        <v>133.69999999999999</v>
      </c>
      <c r="S5378" s="46">
        <v>91.06</v>
      </c>
      <c r="T5378" s="50">
        <f t="shared" ref="T5378:T5381" si="1671">AVERAGE(0.363,0.768,0.683,0.438,0.469,0.396)</f>
        <v>0.51949999999999996</v>
      </c>
      <c r="U5378" s="79">
        <f t="shared" si="1661"/>
        <v>133.18049999999999</v>
      </c>
      <c r="V5378" s="79">
        <f t="shared" si="1662"/>
        <v>90.540500000000009</v>
      </c>
      <c r="W5378" s="465">
        <f t="shared" si="1663"/>
        <v>0.90585821174602776</v>
      </c>
      <c r="X5378" s="465">
        <f t="shared" si="1664"/>
        <v>0.70647494555458168</v>
      </c>
      <c r="Y5378" s="82">
        <f>Cal_051922a!$A$3</f>
        <v>20220519</v>
      </c>
      <c r="Z5378" s="90" t="s">
        <v>1567</v>
      </c>
      <c r="AA5378" s="82">
        <v>20221105</v>
      </c>
      <c r="AE5378" s="689" t="s">
        <v>1250</v>
      </c>
      <c r="AF5378" s="130">
        <v>1</v>
      </c>
      <c r="AG5378" s="130" t="s">
        <v>1634</v>
      </c>
      <c r="AH5378"/>
    </row>
    <row r="5379" spans="1:35" x14ac:dyDescent="0.2">
      <c r="A5379" s="152" t="s">
        <v>1514</v>
      </c>
      <c r="B5379" s="45">
        <v>20220802</v>
      </c>
      <c r="C5379" s="107" t="s">
        <v>61</v>
      </c>
      <c r="D5379" s="107">
        <v>22</v>
      </c>
      <c r="E5379" s="107">
        <v>4</v>
      </c>
      <c r="H5379" s="107" t="s">
        <v>11</v>
      </c>
      <c r="I5379" s="107">
        <v>290</v>
      </c>
      <c r="J5379" s="107">
        <v>0</v>
      </c>
      <c r="K5379" s="43">
        <v>5</v>
      </c>
      <c r="L5379" s="43">
        <v>1</v>
      </c>
      <c r="M5379" s="43">
        <v>0</v>
      </c>
      <c r="N5379" s="49">
        <v>1</v>
      </c>
      <c r="O5379" s="43" t="str">
        <f>Cal_051922a!$E$2</f>
        <v>Cal_051922a</v>
      </c>
      <c r="P5379" s="50">
        <f>Cal_051922a!$Q$3</f>
        <v>1.8382409380942635</v>
      </c>
      <c r="Q5379" s="50">
        <f>Cal_051922a!$R$3</f>
        <v>0.56187208580813652</v>
      </c>
      <c r="R5379" s="46">
        <v>132.30000000000001</v>
      </c>
      <c r="S5379" s="46">
        <v>87.85</v>
      </c>
      <c r="T5379" s="50">
        <f t="shared" si="1671"/>
        <v>0.51949999999999996</v>
      </c>
      <c r="U5379" s="79">
        <f t="shared" si="1661"/>
        <v>131.78050000000002</v>
      </c>
      <c r="V5379" s="79">
        <f t="shared" si="1662"/>
        <v>87.330500000000001</v>
      </c>
      <c r="W5379" s="465">
        <f t="shared" si="1663"/>
        <v>0.94431044822023846</v>
      </c>
      <c r="X5379" s="465">
        <f t="shared" si="1664"/>
        <v>0.61085945689008136</v>
      </c>
      <c r="Y5379" s="82">
        <f>Cal_051922a!$A$3</f>
        <v>20220519</v>
      </c>
      <c r="Z5379" s="90" t="s">
        <v>1567</v>
      </c>
      <c r="AA5379" s="82">
        <v>20221105</v>
      </c>
      <c r="AE5379" s="689" t="s">
        <v>1250</v>
      </c>
      <c r="AF5379" s="130">
        <v>1</v>
      </c>
      <c r="AG5379" s="130" t="s">
        <v>1634</v>
      </c>
      <c r="AH5379"/>
    </row>
    <row r="5380" spans="1:35" x14ac:dyDescent="0.2">
      <c r="A5380" s="152" t="s">
        <v>1514</v>
      </c>
      <c r="B5380" s="45">
        <v>20220802</v>
      </c>
      <c r="C5380" s="107" t="s">
        <v>61</v>
      </c>
      <c r="D5380" s="107">
        <v>22</v>
      </c>
      <c r="E5380" s="107">
        <v>7</v>
      </c>
      <c r="H5380" s="107" t="s">
        <v>10</v>
      </c>
      <c r="I5380" s="107">
        <v>290</v>
      </c>
      <c r="J5380" s="107">
        <v>0</v>
      </c>
      <c r="K5380" s="43">
        <v>5</v>
      </c>
      <c r="L5380" s="43">
        <v>1</v>
      </c>
      <c r="M5380" s="43">
        <v>0</v>
      </c>
      <c r="N5380" s="49">
        <v>1</v>
      </c>
      <c r="O5380" s="43" t="str">
        <f>Cal_051922a!$E$2</f>
        <v>Cal_051922a</v>
      </c>
      <c r="P5380" s="50">
        <f>Cal_051922a!$Q$3</f>
        <v>1.8382409380942635</v>
      </c>
      <c r="Q5380" s="50">
        <f>Cal_051922a!$R$3</f>
        <v>0.56187208580813652</v>
      </c>
      <c r="R5380" s="46">
        <v>164.3</v>
      </c>
      <c r="S5380" s="46">
        <v>107.8</v>
      </c>
      <c r="T5380" s="50">
        <f t="shared" si="1671"/>
        <v>0.51949999999999996</v>
      </c>
      <c r="U5380" s="79">
        <f t="shared" si="1661"/>
        <v>163.78050000000002</v>
      </c>
      <c r="V5380" s="79">
        <f t="shared" si="1662"/>
        <v>107.2805</v>
      </c>
      <c r="W5380" s="465">
        <f t="shared" si="1663"/>
        <v>1.200304619222575</v>
      </c>
      <c r="X5380" s="465">
        <f t="shared" si="1664"/>
        <v>0.71013222707038803</v>
      </c>
      <c r="Y5380" s="82">
        <f>Cal_051922a!$A$3</f>
        <v>20220519</v>
      </c>
      <c r="Z5380" s="90" t="s">
        <v>1567</v>
      </c>
      <c r="AA5380" s="82">
        <v>20221105</v>
      </c>
      <c r="AE5380" s="689" t="s">
        <v>1250</v>
      </c>
      <c r="AF5380" s="130">
        <v>1</v>
      </c>
      <c r="AG5380" s="130" t="s">
        <v>1634</v>
      </c>
      <c r="AH5380"/>
    </row>
    <row r="5381" spans="1:35" x14ac:dyDescent="0.2">
      <c r="A5381" s="152" t="s">
        <v>1514</v>
      </c>
      <c r="B5381" s="45">
        <v>20220802</v>
      </c>
      <c r="C5381" s="107" t="s">
        <v>61</v>
      </c>
      <c r="D5381" s="107">
        <v>22</v>
      </c>
      <c r="E5381" s="107">
        <v>7</v>
      </c>
      <c r="H5381" s="107" t="s">
        <v>11</v>
      </c>
      <c r="I5381" s="107">
        <v>290</v>
      </c>
      <c r="J5381" s="107">
        <v>0</v>
      </c>
      <c r="K5381" s="43">
        <v>5</v>
      </c>
      <c r="L5381" s="43">
        <v>1</v>
      </c>
      <c r="M5381" s="43">
        <v>0</v>
      </c>
      <c r="N5381" s="49">
        <v>1</v>
      </c>
      <c r="O5381" s="43" t="str">
        <f>Cal_051922a!$E$2</f>
        <v>Cal_051922a</v>
      </c>
      <c r="P5381" s="50">
        <f>Cal_051922a!$Q$3</f>
        <v>1.8382409380942635</v>
      </c>
      <c r="Q5381" s="50">
        <f>Cal_051922a!$R$3</f>
        <v>0.56187208580813652</v>
      </c>
      <c r="R5381" s="46">
        <v>165.7</v>
      </c>
      <c r="S5381" s="46">
        <v>107.1</v>
      </c>
      <c r="T5381" s="50">
        <f t="shared" si="1671"/>
        <v>0.51949999999999996</v>
      </c>
      <c r="U5381" s="79">
        <f t="shared" si="1661"/>
        <v>165.18049999999999</v>
      </c>
      <c r="V5381" s="79">
        <f t="shared" si="1662"/>
        <v>106.5805</v>
      </c>
      <c r="W5381" s="465">
        <f t="shared" si="1663"/>
        <v>1.2449177112644756</v>
      </c>
      <c r="X5381" s="465">
        <f t="shared" si="1664"/>
        <v>0.65305362832032487</v>
      </c>
      <c r="Y5381" s="82">
        <f>Cal_051922a!$A$3</f>
        <v>20220519</v>
      </c>
      <c r="Z5381" s="90" t="s">
        <v>1567</v>
      </c>
      <c r="AA5381" s="82">
        <v>20221105</v>
      </c>
      <c r="AE5381" s="689" t="s">
        <v>1250</v>
      </c>
      <c r="AF5381" s="130">
        <v>1</v>
      </c>
      <c r="AG5381" s="130" t="s">
        <v>1634</v>
      </c>
      <c r="AH5381"/>
    </row>
    <row r="5382" spans="1:35" s="82" customFormat="1" x14ac:dyDescent="0.2">
      <c r="A5382" s="153" t="s">
        <v>1514</v>
      </c>
      <c r="B5382" s="81">
        <v>20220802</v>
      </c>
      <c r="C5382" s="126" t="s">
        <v>61</v>
      </c>
      <c r="D5382" s="126">
        <v>22</v>
      </c>
      <c r="E5382" s="126">
        <v>7</v>
      </c>
      <c r="F5382" s="107"/>
      <c r="G5382" s="107"/>
      <c r="H5382" s="126" t="s">
        <v>10</v>
      </c>
      <c r="I5382" s="126">
        <v>293</v>
      </c>
      <c r="J5382" s="126">
        <v>5</v>
      </c>
      <c r="K5382" s="82">
        <v>5</v>
      </c>
      <c r="L5382" s="82">
        <v>1</v>
      </c>
      <c r="M5382" s="82">
        <v>0</v>
      </c>
      <c r="N5382" s="83">
        <v>1</v>
      </c>
      <c r="O5382" s="82" t="str">
        <f>Cal_051922a!$E$2</f>
        <v>Cal_051922a</v>
      </c>
      <c r="P5382" s="158">
        <f>Cal_051922a!$Q$3</f>
        <v>1.8382409380942635</v>
      </c>
      <c r="Q5382" s="158">
        <f>Cal_051922a!$R$3</f>
        <v>0.56187208580813652</v>
      </c>
      <c r="R5382" s="84">
        <v>60.13</v>
      </c>
      <c r="S5382" s="84">
        <v>39.43</v>
      </c>
      <c r="T5382" s="158">
        <f t="shared" ref="T5382:T5385" si="1672">AVERAGE(0.661, 0.49, 0.728)</f>
        <v>0.6263333333333333</v>
      </c>
      <c r="U5382" s="125">
        <f t="shared" si="1661"/>
        <v>59.503666666666668</v>
      </c>
      <c r="V5382" s="125">
        <f t="shared" si="1662"/>
        <v>38.803666666666665</v>
      </c>
      <c r="W5382" s="459">
        <f t="shared" si="1663"/>
        <v>0.4352549837925106</v>
      </c>
      <c r="X5382" s="459">
        <f t="shared" si="1664"/>
        <v>0.24868034760217037</v>
      </c>
      <c r="Y5382" s="82">
        <f>Cal_051922a!$A$3</f>
        <v>20220519</v>
      </c>
      <c r="Z5382" s="90" t="s">
        <v>1523</v>
      </c>
      <c r="AA5382" s="82">
        <v>20220816</v>
      </c>
      <c r="AB5382" s="48"/>
      <c r="AC5382" s="43"/>
      <c r="AD5382" s="43"/>
      <c r="AE5382" s="691" t="s">
        <v>1250</v>
      </c>
      <c r="AF5382" s="567">
        <v>1</v>
      </c>
      <c r="AG5382" s="637" t="s">
        <v>1634</v>
      </c>
      <c r="AH5382" s="153" t="s">
        <v>1991</v>
      </c>
      <c r="AI5382" s="153" t="s">
        <v>1522</v>
      </c>
    </row>
    <row r="5383" spans="1:35" s="82" customFormat="1" x14ac:dyDescent="0.2">
      <c r="A5383" s="153" t="s">
        <v>1514</v>
      </c>
      <c r="B5383" s="81">
        <v>20220802</v>
      </c>
      <c r="C5383" s="126" t="s">
        <v>61</v>
      </c>
      <c r="D5383" s="126">
        <v>22</v>
      </c>
      <c r="E5383" s="126">
        <v>7</v>
      </c>
      <c r="F5383" s="107"/>
      <c r="G5383" s="107"/>
      <c r="H5383" s="126" t="s">
        <v>11</v>
      </c>
      <c r="I5383" s="126">
        <v>294</v>
      </c>
      <c r="J5383" s="126">
        <v>5</v>
      </c>
      <c r="K5383" s="82">
        <v>5</v>
      </c>
      <c r="L5383" s="82">
        <v>1</v>
      </c>
      <c r="M5383" s="82">
        <v>0</v>
      </c>
      <c r="N5383" s="83">
        <v>1</v>
      </c>
      <c r="O5383" s="82" t="str">
        <f>Cal_051922a!$E$2</f>
        <v>Cal_051922a</v>
      </c>
      <c r="P5383" s="158">
        <f>Cal_051922a!$Q$3</f>
        <v>1.8382409380942635</v>
      </c>
      <c r="Q5383" s="158">
        <f>Cal_051922a!$R$3</f>
        <v>0.56187208580813652</v>
      </c>
      <c r="R5383" s="84">
        <v>33.119999999999997</v>
      </c>
      <c r="S5383" s="84">
        <v>21</v>
      </c>
      <c r="T5383" s="158">
        <f t="shared" si="1672"/>
        <v>0.6263333333333333</v>
      </c>
      <c r="U5383" s="125">
        <f t="shared" si="1661"/>
        <v>32.493666666666662</v>
      </c>
      <c r="V5383" s="125">
        <f t="shared" si="1662"/>
        <v>20.373666666666665</v>
      </c>
      <c r="W5383" s="459">
        <f t="shared" si="1663"/>
        <v>0.25397812748440823</v>
      </c>
      <c r="X5383" s="459">
        <f t="shared" si="1664"/>
        <v>0.10389720179610984</v>
      </c>
      <c r="Y5383" s="82">
        <f>Cal_051922a!$A$3</f>
        <v>20220519</v>
      </c>
      <c r="Z5383" s="90" t="s">
        <v>1523</v>
      </c>
      <c r="AA5383" s="82">
        <v>20220816</v>
      </c>
      <c r="AB5383" s="48"/>
      <c r="AC5383" s="43"/>
      <c r="AD5383" s="43"/>
      <c r="AE5383" s="691" t="s">
        <v>1250</v>
      </c>
      <c r="AF5383" s="567">
        <v>4</v>
      </c>
      <c r="AG5383" s="637" t="s">
        <v>1634</v>
      </c>
      <c r="AH5383" s="153" t="s">
        <v>1992</v>
      </c>
      <c r="AI5383" s="153" t="s">
        <v>1522</v>
      </c>
    </row>
    <row r="5384" spans="1:35" s="372" customFormat="1" x14ac:dyDescent="0.2">
      <c r="A5384" s="412" t="s">
        <v>1514</v>
      </c>
      <c r="B5384" s="462">
        <v>20220802</v>
      </c>
      <c r="C5384" s="373" t="s">
        <v>61</v>
      </c>
      <c r="D5384" s="373">
        <v>22</v>
      </c>
      <c r="E5384" s="373">
        <v>7</v>
      </c>
      <c r="F5384" s="107"/>
      <c r="G5384" s="107"/>
      <c r="H5384" s="373" t="s">
        <v>10</v>
      </c>
      <c r="I5384" s="373">
        <v>550</v>
      </c>
      <c r="J5384" s="373">
        <v>20</v>
      </c>
      <c r="K5384" s="372">
        <v>5</v>
      </c>
      <c r="L5384" s="372">
        <v>1</v>
      </c>
      <c r="M5384" s="372">
        <v>0</v>
      </c>
      <c r="N5384" s="375">
        <v>1</v>
      </c>
      <c r="O5384" s="372" t="str">
        <f>Cal_051922a!$E$2</f>
        <v>Cal_051922a</v>
      </c>
      <c r="P5384" s="377">
        <f>Cal_051922a!$Q$3</f>
        <v>1.8382409380942635</v>
      </c>
      <c r="Q5384" s="377">
        <f>Cal_051922a!$R$3</f>
        <v>0.56187208580813652</v>
      </c>
      <c r="R5384" s="376">
        <v>42.03</v>
      </c>
      <c r="S5384" s="376">
        <v>25.81</v>
      </c>
      <c r="T5384" s="377">
        <f t="shared" si="1672"/>
        <v>0.6263333333333333</v>
      </c>
      <c r="U5384" s="378">
        <f t="shared" si="1661"/>
        <v>41.403666666666666</v>
      </c>
      <c r="V5384" s="378">
        <f t="shared" si="1662"/>
        <v>25.183666666666664</v>
      </c>
      <c r="W5384" s="464">
        <f t="shared" si="1663"/>
        <v>0.18168923146899915</v>
      </c>
      <c r="X5384" s="464">
        <f t="shared" si="1664"/>
        <v>5.4775386902811488E-2</v>
      </c>
      <c r="Y5384" s="372">
        <f>Cal_051922a!$A$3</f>
        <v>20220519</v>
      </c>
      <c r="Z5384" s="694" t="s">
        <v>1523</v>
      </c>
      <c r="AA5384" s="372">
        <v>20220816</v>
      </c>
      <c r="AB5384" s="48"/>
      <c r="AC5384" s="43"/>
      <c r="AD5384" s="43"/>
      <c r="AE5384" s="692" t="s">
        <v>1250</v>
      </c>
      <c r="AF5384" s="628">
        <v>1</v>
      </c>
      <c r="AG5384" s="628" t="s">
        <v>1634</v>
      </c>
      <c r="AH5384" s="371" t="s">
        <v>1284</v>
      </c>
      <c r="AI5384" s="412" t="s">
        <v>1522</v>
      </c>
    </row>
    <row r="5385" spans="1:35" s="372" customFormat="1" x14ac:dyDescent="0.2">
      <c r="A5385" s="412" t="s">
        <v>1514</v>
      </c>
      <c r="B5385" s="462">
        <v>20220802</v>
      </c>
      <c r="C5385" s="373" t="s">
        <v>61</v>
      </c>
      <c r="D5385" s="373">
        <v>22</v>
      </c>
      <c r="E5385" s="373">
        <v>7</v>
      </c>
      <c r="F5385" s="107"/>
      <c r="G5385" s="107"/>
      <c r="H5385" s="373" t="s">
        <v>11</v>
      </c>
      <c r="I5385" s="373">
        <v>550</v>
      </c>
      <c r="J5385" s="373">
        <v>20</v>
      </c>
      <c r="K5385" s="372">
        <v>5</v>
      </c>
      <c r="L5385" s="372">
        <v>1</v>
      </c>
      <c r="M5385" s="372">
        <v>0</v>
      </c>
      <c r="N5385" s="375">
        <v>1</v>
      </c>
      <c r="O5385" s="372" t="str">
        <f>Cal_051922a!$E$2</f>
        <v>Cal_051922a</v>
      </c>
      <c r="P5385" s="377">
        <f>Cal_051922a!$Q$3</f>
        <v>1.8382409380942635</v>
      </c>
      <c r="Q5385" s="377">
        <f>Cal_051922a!$R$3</f>
        <v>0.56187208580813652</v>
      </c>
      <c r="R5385" s="376">
        <v>46.97</v>
      </c>
      <c r="S5385" s="376">
        <v>28.62</v>
      </c>
      <c r="T5385" s="377">
        <f t="shared" si="1672"/>
        <v>0.6263333333333333</v>
      </c>
      <c r="U5385" s="378">
        <f t="shared" si="1661"/>
        <v>46.343666666666664</v>
      </c>
      <c r="V5385" s="378">
        <f t="shared" si="1662"/>
        <v>27.993666666666666</v>
      </c>
      <c r="W5385" s="464">
        <f t="shared" si="1663"/>
        <v>0.20554854484933002</v>
      </c>
      <c r="X5385" s="464">
        <f t="shared" si="1664"/>
        <v>5.73008564224338E-2</v>
      </c>
      <c r="Y5385" s="372">
        <f>Cal_051922a!$A$3</f>
        <v>20220519</v>
      </c>
      <c r="Z5385" s="694" t="s">
        <v>1523</v>
      </c>
      <c r="AA5385" s="372">
        <v>20220816</v>
      </c>
      <c r="AB5385" s="48"/>
      <c r="AC5385" s="43"/>
      <c r="AD5385" s="43"/>
      <c r="AE5385" s="692" t="s">
        <v>1250</v>
      </c>
      <c r="AF5385" s="628">
        <v>1</v>
      </c>
      <c r="AG5385" s="628" t="s">
        <v>1634</v>
      </c>
      <c r="AH5385" s="371" t="s">
        <v>1285</v>
      </c>
      <c r="AI5385" s="412" t="s">
        <v>1522</v>
      </c>
    </row>
    <row r="5386" spans="1:35" x14ac:dyDescent="0.2">
      <c r="A5386" s="152" t="s">
        <v>1514</v>
      </c>
      <c r="B5386" s="45">
        <v>20220802</v>
      </c>
      <c r="C5386" s="107" t="s">
        <v>61</v>
      </c>
      <c r="D5386" s="107">
        <v>22</v>
      </c>
      <c r="E5386" s="107">
        <v>11</v>
      </c>
      <c r="H5386" s="107" t="s">
        <v>10</v>
      </c>
      <c r="I5386" s="107">
        <v>290</v>
      </c>
      <c r="J5386" s="107">
        <v>0</v>
      </c>
      <c r="K5386" s="43">
        <v>5</v>
      </c>
      <c r="L5386" s="43">
        <v>1</v>
      </c>
      <c r="M5386" s="43">
        <v>0</v>
      </c>
      <c r="N5386" s="49">
        <v>1</v>
      </c>
      <c r="O5386" s="43" t="str">
        <f>Cal_051922a!$E$2</f>
        <v>Cal_051922a</v>
      </c>
      <c r="P5386" s="50">
        <f>Cal_051922a!$Q$3</f>
        <v>1.8382409380942635</v>
      </c>
      <c r="Q5386" s="50">
        <f>Cal_051922a!$R$3</f>
        <v>0.56187208580813652</v>
      </c>
      <c r="R5386" s="46">
        <v>118.6</v>
      </c>
      <c r="S5386" s="46">
        <v>75.25</v>
      </c>
      <c r="T5386" s="50">
        <f t="shared" ref="T5386:T5389" si="1673">AVERAGE(0.363,0.768,0.683,0.438,0.469,0.396)</f>
        <v>0.51949999999999996</v>
      </c>
      <c r="U5386" s="79">
        <f t="shared" si="1661"/>
        <v>118.0805</v>
      </c>
      <c r="V5386" s="79">
        <f t="shared" si="1662"/>
        <v>74.730500000000006</v>
      </c>
      <c r="W5386" s="465">
        <f t="shared" si="1663"/>
        <v>0.92094168572209933</v>
      </c>
      <c r="X5386" s="465">
        <f t="shared" si="1664"/>
        <v>0.40984909864128749</v>
      </c>
      <c r="Y5386" s="82">
        <f>Cal_051922a!$A$3</f>
        <v>20220519</v>
      </c>
      <c r="Z5386" s="90" t="s">
        <v>1567</v>
      </c>
      <c r="AA5386" s="82">
        <v>20221105</v>
      </c>
      <c r="AE5386" s="689" t="s">
        <v>1250</v>
      </c>
      <c r="AF5386" s="130">
        <v>1</v>
      </c>
      <c r="AG5386" s="130" t="s">
        <v>1634</v>
      </c>
      <c r="AH5386"/>
    </row>
    <row r="5387" spans="1:35" x14ac:dyDescent="0.2">
      <c r="A5387" s="152" t="s">
        <v>1514</v>
      </c>
      <c r="B5387" s="45">
        <v>20220802</v>
      </c>
      <c r="C5387" s="107" t="s">
        <v>61</v>
      </c>
      <c r="D5387" s="107">
        <v>22</v>
      </c>
      <c r="E5387" s="107">
        <v>11</v>
      </c>
      <c r="H5387" s="107" t="s">
        <v>11</v>
      </c>
      <c r="I5387" s="107">
        <v>290</v>
      </c>
      <c r="J5387" s="107">
        <v>0</v>
      </c>
      <c r="K5387" s="43">
        <v>5</v>
      </c>
      <c r="L5387" s="43">
        <v>1</v>
      </c>
      <c r="M5387" s="43">
        <v>0</v>
      </c>
      <c r="N5387" s="49">
        <v>1</v>
      </c>
      <c r="O5387" s="43" t="str">
        <f>Cal_051922a!$E$2</f>
        <v>Cal_051922a</v>
      </c>
      <c r="P5387" s="50">
        <f>Cal_051922a!$Q$3</f>
        <v>1.8382409380942635</v>
      </c>
      <c r="Q5387" s="50">
        <f>Cal_051922a!$R$3</f>
        <v>0.56187208580813652</v>
      </c>
      <c r="R5387" s="46">
        <v>119.3</v>
      </c>
      <c r="S5387" s="46">
        <v>74.790000000000006</v>
      </c>
      <c r="T5387" s="50">
        <f t="shared" si="1673"/>
        <v>0.51949999999999996</v>
      </c>
      <c r="U5387" s="79">
        <f t="shared" si="1661"/>
        <v>118.7805</v>
      </c>
      <c r="V5387" s="79">
        <f t="shared" si="1662"/>
        <v>74.270500000000013</v>
      </c>
      <c r="W5387" s="465">
        <f t="shared" si="1663"/>
        <v>0.94558510799286366</v>
      </c>
      <c r="X5387" s="465">
        <f t="shared" si="1664"/>
        <v>0.37701405767658736</v>
      </c>
      <c r="Y5387" s="82">
        <f>Cal_051922a!$A$3</f>
        <v>20220519</v>
      </c>
      <c r="Z5387" s="90" t="s">
        <v>1567</v>
      </c>
      <c r="AA5387" s="82">
        <v>20221105</v>
      </c>
      <c r="AE5387" s="689" t="s">
        <v>1250</v>
      </c>
      <c r="AF5387" s="130">
        <v>1</v>
      </c>
      <c r="AG5387" s="130" t="s">
        <v>1634</v>
      </c>
      <c r="AH5387"/>
    </row>
    <row r="5388" spans="1:35" x14ac:dyDescent="0.2">
      <c r="A5388" s="152" t="s">
        <v>1514</v>
      </c>
      <c r="B5388" s="45">
        <v>20220802</v>
      </c>
      <c r="C5388" s="107" t="s">
        <v>61</v>
      </c>
      <c r="D5388" s="107">
        <v>22</v>
      </c>
      <c r="E5388" s="107">
        <v>14</v>
      </c>
      <c r="H5388" s="107" t="s">
        <v>10</v>
      </c>
      <c r="I5388" s="107">
        <v>290</v>
      </c>
      <c r="J5388" s="107">
        <v>0</v>
      </c>
      <c r="K5388" s="43">
        <v>5</v>
      </c>
      <c r="L5388" s="43">
        <v>1</v>
      </c>
      <c r="M5388" s="43">
        <v>0</v>
      </c>
      <c r="N5388" s="49">
        <v>1</v>
      </c>
      <c r="O5388" s="43" t="str">
        <f>Cal_051922a!$E$2</f>
        <v>Cal_051922a</v>
      </c>
      <c r="P5388" s="50">
        <f>Cal_051922a!$Q$3</f>
        <v>1.8382409380942635</v>
      </c>
      <c r="Q5388" s="50">
        <f>Cal_051922a!$R$3</f>
        <v>0.56187208580813652</v>
      </c>
      <c r="R5388" s="46">
        <v>38.28</v>
      </c>
      <c r="S5388" s="46">
        <v>24.48</v>
      </c>
      <c r="T5388" s="50">
        <f t="shared" si="1673"/>
        <v>0.51949999999999996</v>
      </c>
      <c r="U5388" s="79">
        <f t="shared" si="1661"/>
        <v>37.7605</v>
      </c>
      <c r="V5388" s="79">
        <f t="shared" si="1662"/>
        <v>23.9605</v>
      </c>
      <c r="W5388" s="465">
        <f t="shared" si="1663"/>
        <v>0.29317174770392096</v>
      </c>
      <c r="X5388" s="465">
        <f t="shared" si="1664"/>
        <v>0.13351364298313348</v>
      </c>
      <c r="Y5388" s="82">
        <f>Cal_051922a!$A$3</f>
        <v>20220519</v>
      </c>
      <c r="Z5388" s="90" t="s">
        <v>1567</v>
      </c>
      <c r="AA5388" s="82">
        <v>20221105</v>
      </c>
      <c r="AE5388" s="689" t="s">
        <v>1250</v>
      </c>
      <c r="AF5388" s="130">
        <v>1</v>
      </c>
      <c r="AG5388" s="130" t="s">
        <v>1634</v>
      </c>
      <c r="AH5388"/>
    </row>
    <row r="5389" spans="1:35" x14ac:dyDescent="0.2">
      <c r="A5389" s="152" t="s">
        <v>1514</v>
      </c>
      <c r="B5389" s="45">
        <v>20220802</v>
      </c>
      <c r="C5389" s="107" t="s">
        <v>61</v>
      </c>
      <c r="D5389" s="107">
        <v>22</v>
      </c>
      <c r="E5389" s="107">
        <v>14</v>
      </c>
      <c r="H5389" s="107" t="s">
        <v>11</v>
      </c>
      <c r="I5389" s="107">
        <v>290</v>
      </c>
      <c r="J5389" s="107">
        <v>0</v>
      </c>
      <c r="K5389" s="43">
        <v>5</v>
      </c>
      <c r="L5389" s="43">
        <v>1</v>
      </c>
      <c r="M5389" s="43">
        <v>0</v>
      </c>
      <c r="N5389" s="49">
        <v>1</v>
      </c>
      <c r="O5389" s="43" t="str">
        <f>Cal_051922a!$E$2</f>
        <v>Cal_051922a</v>
      </c>
      <c r="P5389" s="50">
        <f>Cal_051922a!$Q$3</f>
        <v>1.8382409380942635</v>
      </c>
      <c r="Q5389" s="50">
        <f>Cal_051922a!$R$3</f>
        <v>0.56187208580813652</v>
      </c>
      <c r="R5389" s="46">
        <v>38.979999999999997</v>
      </c>
      <c r="S5389" s="46">
        <v>24.13</v>
      </c>
      <c r="T5389" s="50">
        <f t="shared" si="1673"/>
        <v>0.51949999999999996</v>
      </c>
      <c r="U5389" s="79">
        <f t="shared" si="1661"/>
        <v>38.460499999999996</v>
      </c>
      <c r="V5389" s="79">
        <f t="shared" si="1662"/>
        <v>23.610499999999998</v>
      </c>
      <c r="W5389" s="465">
        <f t="shared" si="1663"/>
        <v>0.31547829372487135</v>
      </c>
      <c r="X5389" s="465">
        <f t="shared" si="1664"/>
        <v>0.10497434360810159</v>
      </c>
      <c r="Y5389" s="82">
        <f>Cal_051922a!$A$3</f>
        <v>20220519</v>
      </c>
      <c r="Z5389" s="90" t="s">
        <v>1567</v>
      </c>
      <c r="AA5389" s="82">
        <v>20221105</v>
      </c>
      <c r="AE5389" s="689" t="s">
        <v>1250</v>
      </c>
      <c r="AF5389" s="130">
        <v>1</v>
      </c>
      <c r="AG5389" s="130" t="s">
        <v>1634</v>
      </c>
      <c r="AH5389"/>
    </row>
    <row r="5390" spans="1:35" x14ac:dyDescent="0.2">
      <c r="A5390" s="152" t="s">
        <v>1514</v>
      </c>
      <c r="B5390" s="45">
        <v>20220802</v>
      </c>
      <c r="C5390" s="107" t="s">
        <v>61</v>
      </c>
      <c r="D5390" s="107">
        <v>22</v>
      </c>
      <c r="E5390" s="107">
        <v>14</v>
      </c>
      <c r="H5390" s="107" t="s">
        <v>10</v>
      </c>
      <c r="I5390" s="107">
        <v>290</v>
      </c>
      <c r="J5390" s="107">
        <v>10</v>
      </c>
      <c r="K5390" s="43">
        <v>5</v>
      </c>
      <c r="L5390" s="43">
        <v>1</v>
      </c>
      <c r="M5390" s="43">
        <v>0</v>
      </c>
      <c r="N5390" s="49">
        <v>1</v>
      </c>
      <c r="O5390" s="43" t="str">
        <f>Cal_051922a!$E$2</f>
        <v>Cal_051922a</v>
      </c>
      <c r="P5390" s="50">
        <f>Cal_051922a!$Q$3</f>
        <v>1.8382409380942635</v>
      </c>
      <c r="Q5390" s="50">
        <f>Cal_051922a!$R$3</f>
        <v>0.56187208580813652</v>
      </c>
      <c r="R5390" s="46">
        <v>28.22</v>
      </c>
      <c r="S5390" s="46">
        <v>17.77</v>
      </c>
      <c r="T5390" s="50">
        <f t="shared" ref="T5390" si="1674">AVERAGE(0.653, 0.604, 0.527, 0.359, 0.519, 0.575)</f>
        <v>0.53949999999999998</v>
      </c>
      <c r="U5390" s="79">
        <f t="shared" si="1661"/>
        <v>27.680499999999999</v>
      </c>
      <c r="V5390" s="79">
        <f t="shared" si="1662"/>
        <v>17.230499999999999</v>
      </c>
      <c r="W5390" s="465">
        <f t="shared" si="1663"/>
        <v>0.22200324373231689</v>
      </c>
      <c r="X5390" s="465">
        <f t="shared" si="1664"/>
        <v>8.4835203889113836E-2</v>
      </c>
      <c r="Y5390" s="82">
        <f>Cal_051922a!$A$3</f>
        <v>20220519</v>
      </c>
      <c r="Z5390" s="48" t="s">
        <v>2046</v>
      </c>
      <c r="AA5390" s="43">
        <v>20230221</v>
      </c>
      <c r="AE5390" s="689" t="s">
        <v>1250</v>
      </c>
      <c r="AF5390" s="130">
        <v>1</v>
      </c>
      <c r="AH5390"/>
    </row>
    <row r="5391" spans="1:35" x14ac:dyDescent="0.2">
      <c r="A5391" s="152" t="s">
        <v>1514</v>
      </c>
      <c r="B5391" s="45">
        <v>20220802</v>
      </c>
      <c r="C5391" s="107" t="s">
        <v>61</v>
      </c>
      <c r="D5391" s="107">
        <v>22</v>
      </c>
      <c r="E5391" s="107">
        <v>14</v>
      </c>
      <c r="H5391" s="107" t="s">
        <v>11</v>
      </c>
      <c r="I5391" s="107">
        <v>290</v>
      </c>
      <c r="J5391" s="107">
        <v>10</v>
      </c>
      <c r="K5391" s="43">
        <v>5</v>
      </c>
      <c r="L5391" s="43">
        <v>1</v>
      </c>
      <c r="M5391" s="43">
        <v>0</v>
      </c>
      <c r="N5391" s="49">
        <v>1</v>
      </c>
      <c r="O5391" s="43" t="str">
        <f>Cal_051922a!$E$2</f>
        <v>Cal_051922a</v>
      </c>
      <c r="P5391" s="50">
        <f>Cal_051922a!$Q$3</f>
        <v>1.8382409380942635</v>
      </c>
      <c r="Q5391" s="50">
        <f>Cal_051922a!$R$3</f>
        <v>0.56187208580813652</v>
      </c>
      <c r="R5391" s="46">
        <v>29.4</v>
      </c>
      <c r="S5391" s="46">
        <v>18.39</v>
      </c>
      <c r="T5391" s="50">
        <f>AVERAGE(0.765, 0.963, 0.949, 0.629, 0.835, 0.766)</f>
        <v>0.8178333333333333</v>
      </c>
      <c r="U5391" s="79">
        <f t="shared" si="1661"/>
        <v>28.582166666666666</v>
      </c>
      <c r="V5391" s="79">
        <f t="shared" si="1662"/>
        <v>17.572166666666668</v>
      </c>
      <c r="W5391" s="465">
        <f t="shared" si="1663"/>
        <v>0.23390006827682383</v>
      </c>
      <c r="X5391" s="465">
        <f t="shared" si="1664"/>
        <v>7.9022733809305495E-2</v>
      </c>
      <c r="Y5391" s="43">
        <v>20220519</v>
      </c>
      <c r="Z5391" s="86" t="s">
        <v>2007</v>
      </c>
      <c r="AA5391" s="43">
        <v>20230214</v>
      </c>
      <c r="AE5391" s="689" t="s">
        <v>1250</v>
      </c>
      <c r="AF5391" s="130">
        <v>1</v>
      </c>
      <c r="AH5391"/>
    </row>
    <row r="5392" spans="1:35" s="82" customFormat="1" x14ac:dyDescent="0.2">
      <c r="A5392" s="153" t="s">
        <v>1514</v>
      </c>
      <c r="B5392" s="81">
        <v>20220802</v>
      </c>
      <c r="C5392" s="126" t="s">
        <v>61</v>
      </c>
      <c r="D5392" s="126">
        <v>22</v>
      </c>
      <c r="E5392" s="126">
        <v>14</v>
      </c>
      <c r="F5392" s="107"/>
      <c r="G5392" s="107"/>
      <c r="H5392" s="126" t="s">
        <v>10</v>
      </c>
      <c r="I5392" s="126">
        <v>293</v>
      </c>
      <c r="J5392" s="126">
        <v>5</v>
      </c>
      <c r="K5392" s="82">
        <v>5</v>
      </c>
      <c r="L5392" s="82">
        <v>1</v>
      </c>
      <c r="M5392" s="82">
        <v>0</v>
      </c>
      <c r="N5392" s="83">
        <v>1</v>
      </c>
      <c r="O5392" s="82" t="str">
        <f>Cal_051922a!$E$2</f>
        <v>Cal_051922a</v>
      </c>
      <c r="P5392" s="158">
        <f>Cal_051922a!$Q$3</f>
        <v>1.8382409380942635</v>
      </c>
      <c r="Q5392" s="158">
        <f>Cal_051922a!$R$3</f>
        <v>0.56187208580813652</v>
      </c>
      <c r="R5392" s="84">
        <v>8.2170000000000005</v>
      </c>
      <c r="S5392" s="84">
        <v>5.2229999999999999</v>
      </c>
      <c r="T5392" s="158">
        <f t="shared" ref="T5392:T5395" si="1675">AVERAGE(0.661, 0.49, 0.728)</f>
        <v>0.6263333333333333</v>
      </c>
      <c r="U5392" s="125">
        <f t="shared" si="1661"/>
        <v>7.5906666666666673</v>
      </c>
      <c r="V5392" s="125">
        <f t="shared" si="1662"/>
        <v>4.5966666666666667</v>
      </c>
      <c r="W5392" s="459">
        <f t="shared" si="1663"/>
        <v>6.2954271568829809E-2</v>
      </c>
      <c r="X5392" s="459">
        <f t="shared" si="1664"/>
        <v>1.8064431302313392E-2</v>
      </c>
      <c r="Y5392" s="82">
        <f>Cal_051922a!$A$3</f>
        <v>20220519</v>
      </c>
      <c r="Z5392" s="90" t="s">
        <v>1523</v>
      </c>
      <c r="AA5392" s="82">
        <v>20220816</v>
      </c>
      <c r="AB5392" s="48"/>
      <c r="AC5392" s="43"/>
      <c r="AD5392" s="43"/>
      <c r="AE5392" s="691" t="s">
        <v>1250</v>
      </c>
      <c r="AF5392" s="567">
        <v>1</v>
      </c>
      <c r="AG5392" s="567" t="s">
        <v>1634</v>
      </c>
      <c r="AH5392" s="155" t="s">
        <v>1276</v>
      </c>
      <c r="AI5392" s="153" t="s">
        <v>1522</v>
      </c>
    </row>
    <row r="5393" spans="1:35" s="82" customFormat="1" x14ac:dyDescent="0.2">
      <c r="A5393" s="153" t="s">
        <v>1514</v>
      </c>
      <c r="B5393" s="81">
        <v>20220802</v>
      </c>
      <c r="C5393" s="126" t="s">
        <v>61</v>
      </c>
      <c r="D5393" s="126">
        <v>22</v>
      </c>
      <c r="E5393" s="126">
        <v>14</v>
      </c>
      <c r="F5393" s="107"/>
      <c r="G5393" s="107"/>
      <c r="H5393" s="126" t="s">
        <v>11</v>
      </c>
      <c r="I5393" s="126">
        <v>293</v>
      </c>
      <c r="J5393" s="126">
        <v>5</v>
      </c>
      <c r="K5393" s="82">
        <v>5</v>
      </c>
      <c r="L5393" s="82">
        <v>1</v>
      </c>
      <c r="M5393" s="82">
        <v>0</v>
      </c>
      <c r="N5393" s="83">
        <v>1</v>
      </c>
      <c r="O5393" s="82" t="str">
        <f>Cal_051922a!$E$2</f>
        <v>Cal_051922a</v>
      </c>
      <c r="P5393" s="158">
        <f>Cal_051922a!$Q$3</f>
        <v>1.8382409380942635</v>
      </c>
      <c r="Q5393" s="158">
        <f>Cal_051922a!$R$3</f>
        <v>0.56187208580813652</v>
      </c>
      <c r="R5393" s="84">
        <v>7.6239999999999997</v>
      </c>
      <c r="S5393" s="84">
        <v>4.6829999999999998</v>
      </c>
      <c r="T5393" s="158">
        <f t="shared" si="1675"/>
        <v>0.6263333333333333</v>
      </c>
      <c r="U5393" s="125">
        <f t="shared" si="1661"/>
        <v>6.9976666666666665</v>
      </c>
      <c r="V5393" s="125">
        <f t="shared" si="1662"/>
        <v>4.0566666666666666</v>
      </c>
      <c r="W5393" s="459">
        <f t="shared" si="1663"/>
        <v>6.1839850595834467E-2</v>
      </c>
      <c r="X5393" s="459">
        <f t="shared" si="1664"/>
        <v>9.6610641207581956E-3</v>
      </c>
      <c r="Y5393" s="82">
        <f>Cal_051922a!$A$3</f>
        <v>20220519</v>
      </c>
      <c r="Z5393" s="90" t="s">
        <v>1523</v>
      </c>
      <c r="AA5393" s="82">
        <v>20220816</v>
      </c>
      <c r="AB5393" s="48"/>
      <c r="AC5393" s="43"/>
      <c r="AD5393" s="43"/>
      <c r="AE5393" s="691" t="s">
        <v>1250</v>
      </c>
      <c r="AF5393" s="567">
        <v>1</v>
      </c>
      <c r="AG5393" s="567" t="s">
        <v>1634</v>
      </c>
      <c r="AH5393" s="155" t="s">
        <v>1277</v>
      </c>
      <c r="AI5393" s="153" t="s">
        <v>1522</v>
      </c>
    </row>
    <row r="5394" spans="1:35" s="372" customFormat="1" x14ac:dyDescent="0.2">
      <c r="A5394" s="412" t="s">
        <v>1514</v>
      </c>
      <c r="B5394" s="462">
        <v>20220802</v>
      </c>
      <c r="C5394" s="373" t="s">
        <v>61</v>
      </c>
      <c r="D5394" s="373">
        <v>22</v>
      </c>
      <c r="E5394" s="373">
        <v>14</v>
      </c>
      <c r="F5394" s="107"/>
      <c r="G5394" s="107"/>
      <c r="H5394" s="373" t="s">
        <v>10</v>
      </c>
      <c r="I5394" s="373">
        <v>550</v>
      </c>
      <c r="J5394" s="373">
        <v>20</v>
      </c>
      <c r="K5394" s="372">
        <v>5</v>
      </c>
      <c r="L5394" s="372">
        <v>1</v>
      </c>
      <c r="M5394" s="372">
        <v>0</v>
      </c>
      <c r="N5394" s="375">
        <v>1</v>
      </c>
      <c r="O5394" s="372" t="str">
        <f>Cal_051922a!$E$2</f>
        <v>Cal_051922a</v>
      </c>
      <c r="P5394" s="377">
        <f>Cal_051922a!$Q$3</f>
        <v>1.8382409380942635</v>
      </c>
      <c r="Q5394" s="377">
        <f>Cal_051922a!$R$3</f>
        <v>0.56187208580813652</v>
      </c>
      <c r="R5394" s="376">
        <v>7.3010000000000002</v>
      </c>
      <c r="S5394" s="376">
        <v>4.3849999999999998</v>
      </c>
      <c r="T5394" s="377">
        <f t="shared" si="1675"/>
        <v>0.6263333333333333</v>
      </c>
      <c r="U5394" s="378">
        <f t="shared" si="1661"/>
        <v>6.674666666666667</v>
      </c>
      <c r="V5394" s="378">
        <f t="shared" si="1662"/>
        <v>3.7586666666666666</v>
      </c>
      <c r="W5394" s="464">
        <f t="shared" si="1663"/>
        <v>3.2663736064340407E-2</v>
      </c>
      <c r="X5394" s="464">
        <f t="shared" si="1664"/>
        <v>2.628649698396505E-3</v>
      </c>
      <c r="Y5394" s="372">
        <f>Cal_051922a!$A$3</f>
        <v>20220519</v>
      </c>
      <c r="Z5394" s="694" t="s">
        <v>1523</v>
      </c>
      <c r="AA5394" s="372">
        <v>20220816</v>
      </c>
      <c r="AB5394" s="48"/>
      <c r="AC5394" s="43"/>
      <c r="AD5394" s="43"/>
      <c r="AE5394" s="692" t="s">
        <v>1250</v>
      </c>
      <c r="AF5394" s="628">
        <v>1</v>
      </c>
      <c r="AG5394" s="698" t="s">
        <v>1634</v>
      </c>
      <c r="AH5394" s="412" t="s">
        <v>1993</v>
      </c>
      <c r="AI5394" s="412" t="s">
        <v>1522</v>
      </c>
    </row>
    <row r="5395" spans="1:35" s="610" customFormat="1" ht="13.5" thickBot="1" x14ac:dyDescent="0.25">
      <c r="A5395" s="622" t="s">
        <v>1514</v>
      </c>
      <c r="B5395" s="611">
        <v>20220802</v>
      </c>
      <c r="C5395" s="612" t="s">
        <v>61</v>
      </c>
      <c r="D5395" s="612">
        <v>22</v>
      </c>
      <c r="E5395" s="612">
        <v>14</v>
      </c>
      <c r="F5395" s="140"/>
      <c r="G5395" s="140"/>
      <c r="H5395" s="612" t="s">
        <v>11</v>
      </c>
      <c r="I5395" s="612">
        <v>550</v>
      </c>
      <c r="J5395" s="612">
        <v>20</v>
      </c>
      <c r="K5395" s="610">
        <v>5</v>
      </c>
      <c r="L5395" s="610">
        <v>1</v>
      </c>
      <c r="M5395" s="610">
        <v>0</v>
      </c>
      <c r="N5395" s="614">
        <v>1</v>
      </c>
      <c r="O5395" s="372" t="str">
        <f>Cal_051922a!$E$2</f>
        <v>Cal_051922a</v>
      </c>
      <c r="P5395" s="377">
        <f>Cal_051922a!$Q$3</f>
        <v>1.8382409380942635</v>
      </c>
      <c r="Q5395" s="377">
        <f>Cal_051922a!$R$3</f>
        <v>0.56187208580813652</v>
      </c>
      <c r="R5395" s="626">
        <v>13.65</v>
      </c>
      <c r="S5395" s="626">
        <v>7.9829999999999997</v>
      </c>
      <c r="T5395" s="377">
        <f t="shared" si="1675"/>
        <v>0.6263333333333333</v>
      </c>
      <c r="U5395" s="378">
        <f t="shared" si="1661"/>
        <v>13.023666666666667</v>
      </c>
      <c r="V5395" s="378">
        <f t="shared" si="1662"/>
        <v>7.3566666666666665</v>
      </c>
      <c r="W5395" s="464">
        <f t="shared" si="1663"/>
        <v>6.3479215458373497E-2</v>
      </c>
      <c r="X5395" s="464">
        <f t="shared" si="1664"/>
        <v>5.596959939250112E-3</v>
      </c>
      <c r="Y5395" s="372">
        <f>Cal_051922a!$A$3</f>
        <v>20220519</v>
      </c>
      <c r="Z5395" s="694" t="s">
        <v>1523</v>
      </c>
      <c r="AA5395" s="372">
        <v>20220816</v>
      </c>
      <c r="AB5395" s="121"/>
      <c r="AC5395" s="115"/>
      <c r="AD5395" s="115"/>
      <c r="AE5395" s="692" t="s">
        <v>1250</v>
      </c>
      <c r="AF5395" s="633">
        <v>1</v>
      </c>
      <c r="AG5395" s="796" t="s">
        <v>1634</v>
      </c>
      <c r="AH5395" s="622" t="s">
        <v>1994</v>
      </c>
      <c r="AI5395" s="412" t="s">
        <v>1522</v>
      </c>
    </row>
    <row r="5396" spans="1:35" x14ac:dyDescent="0.2">
      <c r="A5396" s="152" t="s">
        <v>1514</v>
      </c>
      <c r="B5396" s="45">
        <v>20220803</v>
      </c>
      <c r="C5396" s="107" t="s">
        <v>74</v>
      </c>
      <c r="D5396" s="107">
        <v>26</v>
      </c>
      <c r="E5396" s="107">
        <v>1</v>
      </c>
      <c r="H5396" s="107" t="s">
        <v>10</v>
      </c>
      <c r="I5396" s="107">
        <v>290</v>
      </c>
      <c r="J5396" s="107">
        <v>0</v>
      </c>
      <c r="K5396" s="43">
        <v>10</v>
      </c>
      <c r="L5396" s="43">
        <v>1</v>
      </c>
      <c r="M5396" s="43">
        <v>0</v>
      </c>
      <c r="N5396" s="49">
        <v>1</v>
      </c>
      <c r="O5396" s="43" t="str">
        <f>Cal_051922a!$E$2</f>
        <v>Cal_051922a</v>
      </c>
      <c r="P5396" s="50">
        <f>Cal_051922a!$Q$3</f>
        <v>1.8382409380942635</v>
      </c>
      <c r="Q5396" s="50">
        <f>Cal_051922a!$R$3</f>
        <v>0.56187208580813652</v>
      </c>
      <c r="R5396" s="46">
        <v>245.4</v>
      </c>
      <c r="S5396" s="46">
        <v>150.30000000000001</v>
      </c>
      <c r="T5396" s="50">
        <f t="shared" ref="T5396:T5402" si="1676">AVERAGE(0.363,0.768,0.683,0.438,0.469,0.396)</f>
        <v>0.51949999999999996</v>
      </c>
      <c r="U5396" s="79">
        <f t="shared" si="1661"/>
        <v>244.88050000000001</v>
      </c>
      <c r="V5396" s="79">
        <f t="shared" si="1662"/>
        <v>149.78050000000002</v>
      </c>
      <c r="W5396" s="465">
        <f t="shared" si="1663"/>
        <v>4.0406714792236054</v>
      </c>
      <c r="X5396" s="465">
        <f t="shared" si="1664"/>
        <v>1.2938708850678207</v>
      </c>
      <c r="Y5396" s="82">
        <f>Cal_051922a!$A$3</f>
        <v>20220519</v>
      </c>
      <c r="Z5396" s="90" t="s">
        <v>1567</v>
      </c>
      <c r="AA5396" s="82">
        <v>20221105</v>
      </c>
      <c r="AE5396" s="689" t="s">
        <v>1250</v>
      </c>
      <c r="AF5396" s="130">
        <v>1</v>
      </c>
      <c r="AG5396" s="130" t="s">
        <v>1634</v>
      </c>
      <c r="AH5396"/>
    </row>
    <row r="5397" spans="1:35" x14ac:dyDescent="0.2">
      <c r="A5397" s="152" t="s">
        <v>1514</v>
      </c>
      <c r="B5397" s="45">
        <v>20220803</v>
      </c>
      <c r="C5397" s="107" t="s">
        <v>74</v>
      </c>
      <c r="D5397" s="107">
        <v>26</v>
      </c>
      <c r="E5397" s="107">
        <v>1</v>
      </c>
      <c r="H5397" s="107" t="s">
        <v>11</v>
      </c>
      <c r="I5397" s="107">
        <v>290</v>
      </c>
      <c r="J5397" s="107">
        <v>0</v>
      </c>
      <c r="K5397" s="43">
        <v>10</v>
      </c>
      <c r="L5397" s="43">
        <v>1</v>
      </c>
      <c r="M5397" s="43">
        <v>0</v>
      </c>
      <c r="N5397" s="49">
        <v>1</v>
      </c>
      <c r="O5397" s="43" t="str">
        <f>Cal_051922a!$E$2</f>
        <v>Cal_051922a</v>
      </c>
      <c r="P5397" s="50">
        <f>Cal_051922a!$Q$3</f>
        <v>1.8382409380942635</v>
      </c>
      <c r="Q5397" s="50">
        <f>Cal_051922a!$R$3</f>
        <v>0.56187208580813652</v>
      </c>
      <c r="R5397" s="46">
        <v>233.1</v>
      </c>
      <c r="S5397" s="46">
        <v>142</v>
      </c>
      <c r="T5397" s="50">
        <f t="shared" si="1676"/>
        <v>0.51949999999999996</v>
      </c>
      <c r="U5397" s="79">
        <f t="shared" si="1661"/>
        <v>232.5805</v>
      </c>
      <c r="V5397" s="79">
        <f t="shared" si="1662"/>
        <v>141.48050000000001</v>
      </c>
      <c r="W5397" s="465">
        <f t="shared" si="1663"/>
        <v>3.8707168428735064</v>
      </c>
      <c r="X5397" s="465">
        <f t="shared" si="1664"/>
        <v>1.1682149337672003</v>
      </c>
      <c r="Y5397" s="82">
        <f>Cal_051922a!$A$3</f>
        <v>20220519</v>
      </c>
      <c r="Z5397" s="90" t="s">
        <v>1567</v>
      </c>
      <c r="AA5397" s="82">
        <v>20221105</v>
      </c>
      <c r="AE5397" s="689" t="s">
        <v>1250</v>
      </c>
      <c r="AF5397" s="130">
        <v>1</v>
      </c>
      <c r="AG5397" s="130" t="s">
        <v>1634</v>
      </c>
      <c r="AH5397"/>
    </row>
    <row r="5398" spans="1:35" x14ac:dyDescent="0.2">
      <c r="A5398" s="152" t="s">
        <v>1514</v>
      </c>
      <c r="B5398" s="45">
        <v>20220803</v>
      </c>
      <c r="C5398" s="107" t="s">
        <v>74</v>
      </c>
      <c r="D5398" s="107">
        <v>26</v>
      </c>
      <c r="E5398" s="107">
        <v>3</v>
      </c>
      <c r="H5398" s="107" t="s">
        <v>10</v>
      </c>
      <c r="I5398" s="107">
        <v>290</v>
      </c>
      <c r="J5398" s="107">
        <v>0</v>
      </c>
      <c r="K5398" s="43">
        <v>10</v>
      </c>
      <c r="L5398" s="43">
        <v>1</v>
      </c>
      <c r="M5398" s="43">
        <v>0</v>
      </c>
      <c r="N5398" s="49">
        <v>1</v>
      </c>
      <c r="O5398" s="43" t="str">
        <f>Cal_051922a!$E$2</f>
        <v>Cal_051922a</v>
      </c>
      <c r="P5398" s="50">
        <f>Cal_051922a!$Q$3</f>
        <v>1.8382409380942635</v>
      </c>
      <c r="Q5398" s="50">
        <f>Cal_051922a!$R$3</f>
        <v>0.56187208580813652</v>
      </c>
      <c r="R5398" s="46">
        <v>150</v>
      </c>
      <c r="S5398" s="46">
        <v>92.23</v>
      </c>
      <c r="T5398" s="50">
        <f t="shared" si="1676"/>
        <v>0.51949999999999996</v>
      </c>
      <c r="U5398" s="79">
        <f t="shared" si="1661"/>
        <v>149.48050000000001</v>
      </c>
      <c r="V5398" s="79">
        <f t="shared" si="1662"/>
        <v>91.71050000000001</v>
      </c>
      <c r="W5398" s="465">
        <f t="shared" si="1663"/>
        <v>2.4545698354863057</v>
      </c>
      <c r="X5398" s="465">
        <f t="shared" si="1664"/>
        <v>0.81176688725362967</v>
      </c>
      <c r="Y5398" s="82">
        <f>Cal_051922a!$A$3</f>
        <v>20220519</v>
      </c>
      <c r="Z5398" s="90" t="s">
        <v>1567</v>
      </c>
      <c r="AA5398" s="82">
        <v>20221105</v>
      </c>
      <c r="AE5398" s="689" t="s">
        <v>1250</v>
      </c>
      <c r="AF5398" s="130">
        <v>1</v>
      </c>
      <c r="AG5398" s="130" t="s">
        <v>1634</v>
      </c>
      <c r="AH5398"/>
    </row>
    <row r="5399" spans="1:35" x14ac:dyDescent="0.2">
      <c r="A5399" s="152" t="s">
        <v>1514</v>
      </c>
      <c r="B5399" s="45">
        <v>20220803</v>
      </c>
      <c r="C5399" s="107" t="s">
        <v>74</v>
      </c>
      <c r="D5399" s="107">
        <v>26</v>
      </c>
      <c r="E5399" s="107">
        <v>3</v>
      </c>
      <c r="H5399" s="107" t="s">
        <v>11</v>
      </c>
      <c r="I5399" s="107">
        <v>290</v>
      </c>
      <c r="J5399" s="107">
        <v>0</v>
      </c>
      <c r="K5399" s="43">
        <v>10</v>
      </c>
      <c r="L5399" s="43">
        <v>1</v>
      </c>
      <c r="M5399" s="43">
        <v>0</v>
      </c>
      <c r="N5399" s="49">
        <v>1</v>
      </c>
      <c r="O5399" s="43" t="str">
        <f>Cal_051922a!$E$2</f>
        <v>Cal_051922a</v>
      </c>
      <c r="P5399" s="50">
        <f>Cal_051922a!$Q$3</f>
        <v>1.8382409380942635</v>
      </c>
      <c r="Q5399" s="50">
        <f>Cal_051922a!$R$3</f>
        <v>0.56187208580813652</v>
      </c>
      <c r="R5399" s="46">
        <v>149.69999999999999</v>
      </c>
      <c r="S5399" s="46">
        <v>91.99</v>
      </c>
      <c r="T5399" s="50">
        <f t="shared" si="1676"/>
        <v>0.51949999999999996</v>
      </c>
      <c r="U5399" s="79">
        <f t="shared" si="1661"/>
        <v>149.18049999999999</v>
      </c>
      <c r="V5399" s="79">
        <f t="shared" si="1662"/>
        <v>91.470500000000001</v>
      </c>
      <c r="W5399" s="465">
        <f t="shared" si="1663"/>
        <v>2.452020515941054</v>
      </c>
      <c r="X5399" s="465">
        <f t="shared" si="1664"/>
        <v>0.8057684307704267</v>
      </c>
      <c r="Y5399" s="82">
        <f>Cal_051922a!$A$3</f>
        <v>20220519</v>
      </c>
      <c r="Z5399" s="90" t="s">
        <v>1567</v>
      </c>
      <c r="AA5399" s="82">
        <v>20221105</v>
      </c>
      <c r="AE5399" s="689" t="s">
        <v>1250</v>
      </c>
      <c r="AF5399" s="130">
        <v>1</v>
      </c>
      <c r="AG5399" s="130" t="s">
        <v>1634</v>
      </c>
      <c r="AH5399"/>
    </row>
    <row r="5400" spans="1:35" x14ac:dyDescent="0.2">
      <c r="A5400" s="152" t="s">
        <v>1514</v>
      </c>
      <c r="B5400" s="45">
        <v>20220803</v>
      </c>
      <c r="C5400" s="107" t="s">
        <v>74</v>
      </c>
      <c r="D5400" s="107">
        <v>26</v>
      </c>
      <c r="E5400" s="107">
        <v>5</v>
      </c>
      <c r="H5400" s="107" t="s">
        <v>10</v>
      </c>
      <c r="I5400" s="107">
        <v>290</v>
      </c>
      <c r="J5400" s="107">
        <v>0</v>
      </c>
      <c r="K5400" s="43">
        <v>5</v>
      </c>
      <c r="L5400" s="43">
        <v>1</v>
      </c>
      <c r="M5400" s="43">
        <v>0</v>
      </c>
      <c r="N5400" s="49">
        <v>1</v>
      </c>
      <c r="O5400" s="43" t="str">
        <f>Cal_051922a!$E$2</f>
        <v>Cal_051922a</v>
      </c>
      <c r="P5400" s="50">
        <f>Cal_051922a!$Q$3</f>
        <v>1.8382409380942635</v>
      </c>
      <c r="Q5400" s="50">
        <f>Cal_051922a!$R$3</f>
        <v>0.56187208580813652</v>
      </c>
      <c r="R5400" s="46">
        <v>106.2</v>
      </c>
      <c r="S5400" s="46">
        <v>64.959999999999994</v>
      </c>
      <c r="T5400" s="50">
        <f t="shared" si="1676"/>
        <v>0.51949999999999996</v>
      </c>
      <c r="U5400" s="79">
        <f t="shared" si="1661"/>
        <v>105.68050000000001</v>
      </c>
      <c r="V5400" s="79">
        <f t="shared" si="1662"/>
        <v>64.4405</v>
      </c>
      <c r="W5400" s="465">
        <f t="shared" si="1663"/>
        <v>0.87611615038476087</v>
      </c>
      <c r="X5400" s="465">
        <f t="shared" si="1664"/>
        <v>0.27143168536863044</v>
      </c>
      <c r="Y5400" s="82">
        <f>Cal_051922a!$A$3</f>
        <v>20220519</v>
      </c>
      <c r="Z5400" s="90" t="s">
        <v>1567</v>
      </c>
      <c r="AA5400" s="82">
        <v>20221105</v>
      </c>
      <c r="AE5400" s="689" t="s">
        <v>1250</v>
      </c>
      <c r="AF5400" s="130">
        <v>1</v>
      </c>
      <c r="AG5400" s="130" t="s">
        <v>1634</v>
      </c>
      <c r="AH5400"/>
    </row>
    <row r="5401" spans="1:35" x14ac:dyDescent="0.2">
      <c r="A5401" s="152" t="s">
        <v>1514</v>
      </c>
      <c r="B5401" s="45">
        <v>20220803</v>
      </c>
      <c r="C5401" s="107" t="s">
        <v>74</v>
      </c>
      <c r="D5401" s="107">
        <v>26</v>
      </c>
      <c r="E5401" s="107">
        <v>5</v>
      </c>
      <c r="H5401" s="107" t="s">
        <v>11</v>
      </c>
      <c r="I5401" s="107">
        <v>290</v>
      </c>
      <c r="J5401" s="107">
        <v>0</v>
      </c>
      <c r="K5401" s="43">
        <v>5</v>
      </c>
      <c r="L5401" s="43">
        <v>1</v>
      </c>
      <c r="M5401" s="43">
        <v>0</v>
      </c>
      <c r="N5401" s="49">
        <v>1</v>
      </c>
      <c r="O5401" s="43" t="str">
        <f>Cal_051922a!$E$2</f>
        <v>Cal_051922a</v>
      </c>
      <c r="P5401" s="50">
        <f>Cal_051922a!$Q$3</f>
        <v>1.8382409380942635</v>
      </c>
      <c r="Q5401" s="50">
        <f>Cal_051922a!$R$3</f>
        <v>0.56187208580813652</v>
      </c>
      <c r="R5401" s="46">
        <v>106.9</v>
      </c>
      <c r="S5401" s="46">
        <v>66.569999999999993</v>
      </c>
      <c r="T5401" s="50">
        <f t="shared" si="1676"/>
        <v>0.51949999999999996</v>
      </c>
      <c r="U5401" s="79">
        <f t="shared" si="1661"/>
        <v>106.38050000000001</v>
      </c>
      <c r="V5401" s="79">
        <f t="shared" si="1662"/>
        <v>66.0505</v>
      </c>
      <c r="W5401" s="465">
        <f t="shared" si="1663"/>
        <v>0.85678381049993724</v>
      </c>
      <c r="X5401" s="465">
        <f t="shared" si="1664"/>
        <v>0.31943469068222902</v>
      </c>
      <c r="Y5401" s="82">
        <f>Cal_051922a!$A$3</f>
        <v>20220519</v>
      </c>
      <c r="Z5401" s="90" t="s">
        <v>1567</v>
      </c>
      <c r="AA5401" s="82">
        <v>20221105</v>
      </c>
      <c r="AE5401" s="689" t="s">
        <v>1250</v>
      </c>
      <c r="AF5401" s="130">
        <v>1</v>
      </c>
      <c r="AG5401" s="130" t="s">
        <v>1634</v>
      </c>
      <c r="AH5401"/>
    </row>
    <row r="5402" spans="1:35" x14ac:dyDescent="0.2">
      <c r="A5402" s="152" t="s">
        <v>1514</v>
      </c>
      <c r="B5402" s="45">
        <v>20220803</v>
      </c>
      <c r="C5402" s="107" t="s">
        <v>74</v>
      </c>
      <c r="D5402" s="107">
        <v>26</v>
      </c>
      <c r="E5402" s="107">
        <v>5</v>
      </c>
      <c r="H5402" s="107" t="s">
        <v>10</v>
      </c>
      <c r="I5402" s="107">
        <v>290</v>
      </c>
      <c r="J5402" s="107">
        <v>10</v>
      </c>
      <c r="K5402" s="43">
        <v>5</v>
      </c>
      <c r="L5402" s="43">
        <v>1</v>
      </c>
      <c r="M5402" s="43">
        <v>0</v>
      </c>
      <c r="N5402" s="49">
        <v>1</v>
      </c>
      <c r="O5402" s="43" t="str">
        <f>Cal_051922a!$E$2</f>
        <v>Cal_051922a</v>
      </c>
      <c r="P5402" s="50">
        <f>Cal_051922a!$Q$3</f>
        <v>1.8382409380942635</v>
      </c>
      <c r="Q5402" s="50">
        <f>Cal_051922a!$R$3</f>
        <v>0.56187208580813652</v>
      </c>
      <c r="R5402" s="46">
        <v>60.99</v>
      </c>
      <c r="S5402" s="46">
        <v>38.799999999999997</v>
      </c>
      <c r="T5402" s="50">
        <f t="shared" si="1676"/>
        <v>0.51949999999999996</v>
      </c>
      <c r="U5402" s="79">
        <f t="shared" si="1661"/>
        <v>60.470500000000001</v>
      </c>
      <c r="V5402" s="79">
        <f t="shared" si="1662"/>
        <v>38.280499999999996</v>
      </c>
      <c r="W5402" s="465">
        <f t="shared" si="1663"/>
        <v>0.4714116725760874</v>
      </c>
      <c r="X5402" s="465">
        <f t="shared" si="1664"/>
        <v>0.21028236962652877</v>
      </c>
      <c r="Y5402" s="82">
        <f>Cal_051922a!$A$3</f>
        <v>20220519</v>
      </c>
      <c r="Z5402" s="90" t="s">
        <v>1567</v>
      </c>
      <c r="AA5402" s="82">
        <v>20221105</v>
      </c>
      <c r="AE5402" s="689" t="s">
        <v>1250</v>
      </c>
      <c r="AF5402" s="130">
        <v>1</v>
      </c>
      <c r="AH5402"/>
    </row>
    <row r="5403" spans="1:35" s="115" customFormat="1" ht="13.5" thickBot="1" x14ac:dyDescent="0.25">
      <c r="A5403" s="154" t="s">
        <v>1514</v>
      </c>
      <c r="B5403" s="114">
        <v>20220803</v>
      </c>
      <c r="C5403" s="140" t="s">
        <v>74</v>
      </c>
      <c r="D5403" s="140">
        <v>26</v>
      </c>
      <c r="E5403" s="140">
        <v>5</v>
      </c>
      <c r="F5403" s="140"/>
      <c r="G5403" s="140"/>
      <c r="H5403" s="140" t="s">
        <v>11</v>
      </c>
      <c r="I5403" s="140">
        <v>290</v>
      </c>
      <c r="J5403" s="140">
        <v>10</v>
      </c>
      <c r="K5403" s="115">
        <v>5</v>
      </c>
      <c r="L5403" s="115">
        <v>1</v>
      </c>
      <c r="M5403" s="115">
        <v>0</v>
      </c>
      <c r="N5403" s="117">
        <v>1</v>
      </c>
      <c r="O5403" s="115" t="str">
        <f>Cal_051922a!$E$2</f>
        <v>Cal_051922a</v>
      </c>
      <c r="P5403" s="641">
        <f>Cal_051922a!$Q$3</f>
        <v>1.8382409380942635</v>
      </c>
      <c r="Q5403" s="641">
        <f>Cal_051922a!$R$3</f>
        <v>0.56187208580813652</v>
      </c>
      <c r="R5403" s="118">
        <v>61.98</v>
      </c>
      <c r="S5403" s="118">
        <v>39.72</v>
      </c>
      <c r="T5403" s="641">
        <f t="shared" ref="T5403" si="1677">AVERAGE(0.653, 0.604, 0.527, 0.359, 0.519, 0.575)</f>
        <v>0.53949999999999998</v>
      </c>
      <c r="U5403" s="79">
        <f>(R5403-T5403)*(L5403+M5403)/L5403</f>
        <v>61.4405</v>
      </c>
      <c r="V5403" s="79">
        <f>(S5403-T5403)*(L5403+M5403)/L5403</f>
        <v>39.180500000000002</v>
      </c>
      <c r="W5403" s="465">
        <f>(Q5403*P5403/(P5403-1)*(U5403-V5403)*(K5403)/I5403)/N5403</f>
        <v>0.47289877564415062</v>
      </c>
      <c r="X5403" s="465">
        <f>(Q5403*P5403/(P5403-1)*(P5403*V5403-U5403)*(K5403)/I5403)/N5403</f>
        <v>0.22482234661181813</v>
      </c>
      <c r="Y5403" s="258">
        <f>Cal_051922a!$A$3</f>
        <v>20220519</v>
      </c>
      <c r="Z5403" s="121" t="s">
        <v>2046</v>
      </c>
      <c r="AA5403" s="115">
        <v>20230221</v>
      </c>
      <c r="AB5403" s="121"/>
      <c r="AE5403" s="693" t="s">
        <v>1250</v>
      </c>
      <c r="AF5403" s="508">
        <v>1</v>
      </c>
      <c r="AG5403" s="508"/>
      <c r="AH5403" s="407"/>
      <c r="AI5403" s="407"/>
    </row>
    <row r="5404" spans="1:35" ht="14.25" x14ac:dyDescent="0.2">
      <c r="A5404" s="152" t="s">
        <v>2156</v>
      </c>
      <c r="B5404" s="856">
        <v>20230111</v>
      </c>
      <c r="C5404" s="107" t="s">
        <v>51</v>
      </c>
      <c r="D5404" s="107">
        <v>1</v>
      </c>
      <c r="E5404" s="107">
        <v>2</v>
      </c>
      <c r="H5404" s="107" t="s">
        <v>10</v>
      </c>
      <c r="I5404" s="107">
        <v>290</v>
      </c>
      <c r="J5404" s="107">
        <v>0</v>
      </c>
      <c r="K5404" s="43">
        <v>10</v>
      </c>
      <c r="L5404" s="111">
        <v>1</v>
      </c>
      <c r="M5404" s="43">
        <v>0</v>
      </c>
      <c r="N5404" s="49">
        <v>1</v>
      </c>
      <c r="O5404" s="43" t="str">
        <f>Cal_051922a!$E$2</f>
        <v>Cal_051922a</v>
      </c>
      <c r="P5404" s="50">
        <f>Cal_051922a!$Q$3</f>
        <v>1.8382409380942635</v>
      </c>
      <c r="Q5404" s="50">
        <f>Cal_051922a!$R$3</f>
        <v>0.56187208580813652</v>
      </c>
      <c r="R5404" s="46">
        <v>158.30000000000001</v>
      </c>
      <c r="S5404" s="46">
        <v>96.25</v>
      </c>
      <c r="T5404" s="50">
        <f>AVERAGE(0.74,0.824,0.79,0.408,0.799,0.697)</f>
        <v>0.70966666666666667</v>
      </c>
      <c r="U5404" s="79">
        <f>(R5404-T5404)*(L5404+M5404)/L5404</f>
        <v>157.59033333333335</v>
      </c>
      <c r="V5404" s="79">
        <f>(S5404-T5404)*(L5404+M5404)/L5404</f>
        <v>95.540333333333336</v>
      </c>
      <c r="W5404" s="443">
        <f>(Q5404*P5404/(P5404-1)*(U5404-V5404)*(K5404)/I5404)/N5404</f>
        <v>2.6364212963809122</v>
      </c>
      <c r="X5404" s="443">
        <f>(Q5404*P5404/(P5404-1)*(P5404*V5404-U5404)*(K5404)/I5404)/N5404</f>
        <v>0.7663177495242024</v>
      </c>
      <c r="Y5404" s="47">
        <v>20220519</v>
      </c>
      <c r="Z5404" s="837" t="s">
        <v>2190</v>
      </c>
      <c r="AA5404" s="837" t="s">
        <v>2191</v>
      </c>
      <c r="AE5404" s="689" t="s">
        <v>1250</v>
      </c>
      <c r="AF5404" s="130">
        <v>1</v>
      </c>
    </row>
    <row r="5405" spans="1:35" ht="14.25" x14ac:dyDescent="0.2">
      <c r="A5405" s="152" t="s">
        <v>2156</v>
      </c>
      <c r="B5405" s="856">
        <v>20230111</v>
      </c>
      <c r="C5405" s="107" t="s">
        <v>51</v>
      </c>
      <c r="D5405" s="107">
        <v>1</v>
      </c>
      <c r="E5405" s="107">
        <v>2</v>
      </c>
      <c r="H5405" s="107" t="s">
        <v>11</v>
      </c>
      <c r="I5405" s="107">
        <v>290</v>
      </c>
      <c r="J5405" s="107">
        <v>0</v>
      </c>
      <c r="K5405" s="43">
        <v>10</v>
      </c>
      <c r="L5405" s="111">
        <v>1</v>
      </c>
      <c r="M5405" s="43">
        <v>0</v>
      </c>
      <c r="N5405" s="49">
        <v>1</v>
      </c>
      <c r="O5405" s="43" t="str">
        <f>Cal_051922a!$E$2</f>
        <v>Cal_051922a</v>
      </c>
      <c r="P5405" s="50">
        <f>Cal_051922a!$Q$3</f>
        <v>1.8382409380942635</v>
      </c>
      <c r="Q5405" s="50">
        <f>Cal_051922a!$R$3</f>
        <v>0.56187208580813652</v>
      </c>
      <c r="R5405" s="46">
        <v>140.80000000000001</v>
      </c>
      <c r="S5405" s="46">
        <v>86.76</v>
      </c>
      <c r="T5405" s="50">
        <f>AVERAGE(0.74,0.824,0.79,0.408,0.799,0.697)</f>
        <v>0.70966666666666667</v>
      </c>
      <c r="U5405" s="79">
        <f t="shared" ref="U5405:U5450" si="1678">(R5405-T5405)*(L5405+M5405)/L5405</f>
        <v>140.09033333333335</v>
      </c>
      <c r="V5405" s="79">
        <f t="shared" ref="V5405:V5450" si="1679">(S5405-T5405)*(L5405+M5405)/L5405</f>
        <v>86.050333333333342</v>
      </c>
      <c r="W5405" s="443">
        <f t="shared" si="1663"/>
        <v>2.296087137089839</v>
      </c>
      <c r="X5405" s="443">
        <f t="shared" si="1664"/>
        <v>0.76865859835680095</v>
      </c>
      <c r="Y5405" s="47">
        <v>20220519</v>
      </c>
      <c r="Z5405" s="837" t="s">
        <v>2190</v>
      </c>
      <c r="AA5405" s="837" t="s">
        <v>2191</v>
      </c>
      <c r="AE5405" s="689" t="s">
        <v>1250</v>
      </c>
      <c r="AF5405" s="130">
        <v>1</v>
      </c>
    </row>
    <row r="5406" spans="1:35" ht="14.25" x14ac:dyDescent="0.2">
      <c r="A5406" s="152" t="s">
        <v>2156</v>
      </c>
      <c r="B5406" s="856">
        <v>20230111</v>
      </c>
      <c r="C5406" s="107" t="s">
        <v>51</v>
      </c>
      <c r="D5406" s="107">
        <v>1</v>
      </c>
      <c r="E5406" s="107">
        <v>2</v>
      </c>
      <c r="H5406" s="107" t="s">
        <v>10</v>
      </c>
      <c r="I5406" s="107">
        <v>290</v>
      </c>
      <c r="J5406" s="107">
        <v>10</v>
      </c>
      <c r="K5406" s="43">
        <v>5</v>
      </c>
      <c r="L5406" s="111">
        <v>1</v>
      </c>
      <c r="M5406" s="43">
        <v>0</v>
      </c>
      <c r="N5406" s="49">
        <v>1</v>
      </c>
      <c r="O5406" s="43" t="str">
        <f>Cal_051922a!$E$2</f>
        <v>Cal_051922a</v>
      </c>
      <c r="P5406" s="50">
        <f>Cal_051922a!$Q$3</f>
        <v>1.8382409380942635</v>
      </c>
      <c r="Q5406" s="50">
        <f>Cal_051922a!$R$3</f>
        <v>0.56187208580813652</v>
      </c>
      <c r="R5406" s="46">
        <v>95.55</v>
      </c>
      <c r="S5406" s="46">
        <v>62.76</v>
      </c>
      <c r="T5406" s="50">
        <f>AVERAGE(0.782,0.898,0.631,0.699,0.655,0.669)</f>
        <v>0.72233333333333327</v>
      </c>
      <c r="U5406" s="79">
        <f t="shared" si="1678"/>
        <v>94.827666666666659</v>
      </c>
      <c r="V5406" s="79">
        <f t="shared" si="1679"/>
        <v>62.037666666666667</v>
      </c>
      <c r="W5406" s="443">
        <f t="shared" si="1663"/>
        <v>0.69660156573996845</v>
      </c>
      <c r="X5406" s="443">
        <f t="shared" si="1664"/>
        <v>0.40815693424875976</v>
      </c>
      <c r="Y5406" s="47">
        <v>20220519</v>
      </c>
      <c r="Z5406" s="837" t="s">
        <v>2181</v>
      </c>
      <c r="AA5406" s="837" t="s">
        <v>2182</v>
      </c>
      <c r="AE5406" s="689" t="s">
        <v>1250</v>
      </c>
      <c r="AF5406" s="130">
        <v>1</v>
      </c>
    </row>
    <row r="5407" spans="1:35" s="82" customFormat="1" ht="14.25" x14ac:dyDescent="0.2">
      <c r="A5407" s="153" t="s">
        <v>2156</v>
      </c>
      <c r="B5407" s="595">
        <v>20230111</v>
      </c>
      <c r="C5407" s="126" t="s">
        <v>51</v>
      </c>
      <c r="D5407" s="126">
        <v>1</v>
      </c>
      <c r="E5407" s="126">
        <v>2</v>
      </c>
      <c r="F5407" s="126"/>
      <c r="G5407" s="126"/>
      <c r="H5407" s="126" t="s">
        <v>10</v>
      </c>
      <c r="I5407" s="126">
        <v>293</v>
      </c>
      <c r="J5407" s="126">
        <v>5</v>
      </c>
      <c r="K5407" s="82">
        <v>5</v>
      </c>
      <c r="L5407" s="82">
        <v>1</v>
      </c>
      <c r="M5407" s="82">
        <v>0</v>
      </c>
      <c r="N5407" s="83">
        <v>1</v>
      </c>
      <c r="O5407" s="82" t="str">
        <f>Cal_051922a!$E$2</f>
        <v>Cal_051922a</v>
      </c>
      <c r="P5407" s="158">
        <f>Cal_051922a!$Q$3</f>
        <v>1.8382409380942635</v>
      </c>
      <c r="Q5407" s="158">
        <f>Cal_051922a!$R$3</f>
        <v>0.56187208580813652</v>
      </c>
      <c r="R5407" s="84">
        <v>243.4</v>
      </c>
      <c r="S5407" s="84">
        <v>143.30000000000001</v>
      </c>
      <c r="T5407" s="158">
        <f>AVERAGE(0.757,0.806,0.649,0.74,0.956,0.865)</f>
        <v>0.79549999999999998</v>
      </c>
      <c r="U5407" s="79">
        <f t="shared" si="1678"/>
        <v>242.6045</v>
      </c>
      <c r="V5407" s="79">
        <f t="shared" si="1679"/>
        <v>142.50450000000001</v>
      </c>
      <c r="W5407" s="443">
        <f t="shared" si="1663"/>
        <v>2.1047837622043626</v>
      </c>
      <c r="X5407" s="443">
        <f t="shared" si="1664"/>
        <v>0.40693409348109699</v>
      </c>
      <c r="Y5407" s="82">
        <f>Cal_051922a!$A$3</f>
        <v>20220519</v>
      </c>
      <c r="Z5407" s="90" t="s">
        <v>2170</v>
      </c>
      <c r="AA5407" s="82">
        <v>20230607</v>
      </c>
      <c r="AB5407" s="85"/>
      <c r="AE5407" s="691" t="s">
        <v>1250</v>
      </c>
      <c r="AF5407" s="567">
        <v>1</v>
      </c>
      <c r="AG5407" s="567"/>
      <c r="AH5407" s="159" t="s">
        <v>153</v>
      </c>
      <c r="AI5407" s="155"/>
    </row>
    <row r="5408" spans="1:35" s="82" customFormat="1" ht="14.25" x14ac:dyDescent="0.2">
      <c r="A5408" s="153" t="s">
        <v>2156</v>
      </c>
      <c r="B5408" s="595">
        <v>20230111</v>
      </c>
      <c r="C5408" s="126" t="s">
        <v>51</v>
      </c>
      <c r="D5408" s="126">
        <v>1</v>
      </c>
      <c r="E5408" s="126">
        <v>2</v>
      </c>
      <c r="F5408" s="126"/>
      <c r="G5408" s="126"/>
      <c r="H5408" s="126" t="s">
        <v>11</v>
      </c>
      <c r="I5408" s="126">
        <v>293</v>
      </c>
      <c r="J5408" s="126">
        <v>5</v>
      </c>
      <c r="K5408" s="82">
        <v>5</v>
      </c>
      <c r="L5408" s="82">
        <v>1</v>
      </c>
      <c r="M5408" s="82">
        <v>0</v>
      </c>
      <c r="N5408" s="83">
        <v>1</v>
      </c>
      <c r="O5408" s="82" t="str">
        <f>Cal_051922a!$E$2</f>
        <v>Cal_051922a</v>
      </c>
      <c r="P5408" s="158">
        <f>Cal_051922a!$Q$3</f>
        <v>1.8382409380942635</v>
      </c>
      <c r="Q5408" s="158">
        <f>Cal_051922a!$R$3</f>
        <v>0.56187208580813652</v>
      </c>
      <c r="R5408" s="84">
        <v>242.8</v>
      </c>
      <c r="S5408" s="84">
        <v>143.30000000000001</v>
      </c>
      <c r="T5408" s="158">
        <f>AVERAGE(0.757,0.806,0.649,0.74,0.956,0.865)</f>
        <v>0.79549999999999998</v>
      </c>
      <c r="U5408" s="79">
        <f t="shared" si="1678"/>
        <v>242.00450000000001</v>
      </c>
      <c r="V5408" s="79">
        <f t="shared" si="1679"/>
        <v>142.50450000000001</v>
      </c>
      <c r="W5408" s="443">
        <f t="shared" si="1663"/>
        <v>2.0921676757176231</v>
      </c>
      <c r="X5408" s="443">
        <f t="shared" si="1664"/>
        <v>0.41955017996783628</v>
      </c>
      <c r="Y5408" s="82">
        <f>Cal_051922a!$A$3</f>
        <v>20220519</v>
      </c>
      <c r="Z5408" s="90" t="s">
        <v>2170</v>
      </c>
      <c r="AA5408" s="82">
        <v>20230607</v>
      </c>
      <c r="AB5408" s="85"/>
      <c r="AE5408" s="691" t="s">
        <v>1250</v>
      </c>
      <c r="AF5408" s="567">
        <v>1</v>
      </c>
      <c r="AG5408" s="567"/>
      <c r="AH5408" s="159" t="s">
        <v>156</v>
      </c>
      <c r="AI5408" s="155"/>
    </row>
    <row r="5409" spans="1:35" s="44" customFormat="1" ht="14.25" x14ac:dyDescent="0.2">
      <c r="A5409" s="411" t="s">
        <v>2156</v>
      </c>
      <c r="B5409" s="848">
        <v>20230111</v>
      </c>
      <c r="C5409" s="361" t="s">
        <v>51</v>
      </c>
      <c r="D5409" s="361">
        <v>1</v>
      </c>
      <c r="E5409" s="361">
        <v>2</v>
      </c>
      <c r="F5409" s="361"/>
      <c r="G5409" s="361"/>
      <c r="H5409" s="361" t="s">
        <v>10</v>
      </c>
      <c r="I5409" s="361">
        <v>551</v>
      </c>
      <c r="J5409" s="361">
        <v>20</v>
      </c>
      <c r="K5409" s="44">
        <v>5</v>
      </c>
      <c r="L5409" s="44">
        <v>1</v>
      </c>
      <c r="M5409" s="44">
        <v>0</v>
      </c>
      <c r="N5409" s="363">
        <v>1</v>
      </c>
      <c r="O5409" s="44" t="str">
        <f>Cal_051922a!$E$2</f>
        <v>Cal_051922a</v>
      </c>
      <c r="P5409" s="365">
        <f>Cal_051922a!$Q$3</f>
        <v>1.8382409380942635</v>
      </c>
      <c r="Q5409" s="365">
        <f>Cal_051922a!$R$3</f>
        <v>0.56187208580813652</v>
      </c>
      <c r="R5409" s="364">
        <v>361.6</v>
      </c>
      <c r="S5409" s="364">
        <v>210.3</v>
      </c>
      <c r="T5409" s="365">
        <f>AVERAGE(0.757,0.806,0.649,0.74,0.956,0.865)</f>
        <v>0.79549999999999998</v>
      </c>
      <c r="U5409" s="79">
        <f t="shared" si="1678"/>
        <v>360.80450000000002</v>
      </c>
      <c r="V5409" s="79">
        <f t="shared" si="1679"/>
        <v>209.50450000000001</v>
      </c>
      <c r="W5409" s="443">
        <f t="shared" si="1663"/>
        <v>1.6917195052480256</v>
      </c>
      <c r="X5409" s="443">
        <f t="shared" si="1664"/>
        <v>0.27187429184996131</v>
      </c>
      <c r="Y5409" s="44">
        <f>Cal_051922a!$A$3</f>
        <v>20220519</v>
      </c>
      <c r="Z5409" s="859" t="s">
        <v>2170</v>
      </c>
      <c r="AA5409" s="44">
        <v>20230607</v>
      </c>
      <c r="AB5409" s="368"/>
      <c r="AE5409" s="763" t="s">
        <v>1250</v>
      </c>
      <c r="AF5409" s="849">
        <v>1</v>
      </c>
      <c r="AG5409" s="849"/>
      <c r="AH5409" s="370" t="s">
        <v>160</v>
      </c>
      <c r="AI5409" s="360"/>
    </row>
    <row r="5410" spans="1:35" s="44" customFormat="1" ht="14.25" x14ac:dyDescent="0.2">
      <c r="A5410" s="411" t="s">
        <v>2156</v>
      </c>
      <c r="B5410" s="848">
        <v>20230111</v>
      </c>
      <c r="C5410" s="361" t="s">
        <v>51</v>
      </c>
      <c r="D5410" s="361">
        <v>1</v>
      </c>
      <c r="E5410" s="361">
        <v>2</v>
      </c>
      <c r="F5410" s="361"/>
      <c r="G5410" s="361"/>
      <c r="H5410" s="361" t="s">
        <v>11</v>
      </c>
      <c r="I5410" s="361">
        <v>551</v>
      </c>
      <c r="J5410" s="361">
        <v>20</v>
      </c>
      <c r="K5410" s="44">
        <v>5</v>
      </c>
      <c r="L5410" s="44">
        <v>1</v>
      </c>
      <c r="M5410" s="44">
        <v>0</v>
      </c>
      <c r="N5410" s="363">
        <v>1</v>
      </c>
      <c r="O5410" s="44" t="str">
        <f>Cal_051922a!$E$2</f>
        <v>Cal_051922a</v>
      </c>
      <c r="P5410" s="365">
        <f>Cal_051922a!$Q$3</f>
        <v>1.8382409380942635</v>
      </c>
      <c r="Q5410" s="365">
        <f>Cal_051922a!$R$3</f>
        <v>0.56187208580813652</v>
      </c>
      <c r="R5410" s="364">
        <v>361.4</v>
      </c>
      <c r="S5410" s="364">
        <v>210</v>
      </c>
      <c r="T5410" s="365">
        <f>AVERAGE(0.757,0.806,0.649,0.74,0.956,0.865)</f>
        <v>0.79549999999999998</v>
      </c>
      <c r="U5410" s="79">
        <f t="shared" si="1678"/>
        <v>360.60449999999997</v>
      </c>
      <c r="V5410" s="79">
        <f t="shared" si="1679"/>
        <v>209.2045</v>
      </c>
      <c r="W5410" s="443">
        <f t="shared" si="1663"/>
        <v>1.6928376278555919</v>
      </c>
      <c r="X5410" s="443">
        <f t="shared" si="1664"/>
        <v>0.26794440081198256</v>
      </c>
      <c r="Y5410" s="44">
        <f>Cal_051922a!$A$3</f>
        <v>20220519</v>
      </c>
      <c r="Z5410" s="859" t="s">
        <v>2170</v>
      </c>
      <c r="AA5410" s="44">
        <v>20230607</v>
      </c>
      <c r="AB5410" s="368"/>
      <c r="AE5410" s="763" t="s">
        <v>1250</v>
      </c>
      <c r="AF5410" s="849">
        <v>1</v>
      </c>
      <c r="AG5410" s="849"/>
      <c r="AH5410" s="370" t="s">
        <v>161</v>
      </c>
      <c r="AI5410" s="360"/>
    </row>
    <row r="5411" spans="1:35" ht="14.25" x14ac:dyDescent="0.2">
      <c r="A5411" s="152" t="s">
        <v>2156</v>
      </c>
      <c r="B5411" s="856">
        <v>20230111</v>
      </c>
      <c r="C5411" s="107" t="s">
        <v>51</v>
      </c>
      <c r="D5411" s="107">
        <v>1</v>
      </c>
      <c r="E5411" s="107">
        <v>8</v>
      </c>
      <c r="H5411" s="107" t="s">
        <v>10</v>
      </c>
      <c r="I5411" s="107">
        <v>290</v>
      </c>
      <c r="J5411" s="107">
        <v>0</v>
      </c>
      <c r="K5411" s="43">
        <v>5</v>
      </c>
      <c r="L5411" s="111">
        <v>1</v>
      </c>
      <c r="M5411" s="43">
        <v>0</v>
      </c>
      <c r="N5411" s="49">
        <v>1</v>
      </c>
      <c r="O5411" s="43" t="str">
        <f>Cal_051922a!$E$2</f>
        <v>Cal_051922a</v>
      </c>
      <c r="P5411" s="50">
        <f>Cal_051922a!$Q$3</f>
        <v>1.8382409380942635</v>
      </c>
      <c r="Q5411" s="50">
        <f>Cal_051922a!$R$3</f>
        <v>0.56187208580813652</v>
      </c>
      <c r="R5411" s="46">
        <v>256.8</v>
      </c>
      <c r="S5411" s="46">
        <v>158.80000000000001</v>
      </c>
      <c r="T5411" s="50">
        <f>AVERAGE(0.782,0.898,0.631,0.699,0.655,0.669)</f>
        <v>0.72233333333333327</v>
      </c>
      <c r="U5411" s="79">
        <f t="shared" si="1678"/>
        <v>256.07766666666669</v>
      </c>
      <c r="V5411" s="79">
        <f t="shared" si="1679"/>
        <v>158.07766666666669</v>
      </c>
      <c r="W5411" s="443">
        <f t="shared" si="1663"/>
        <v>2.0819442952887139</v>
      </c>
      <c r="X5411" s="443">
        <f t="shared" si="1664"/>
        <v>0.73308172505996994</v>
      </c>
      <c r="Y5411" s="47">
        <v>20220519</v>
      </c>
      <c r="Z5411" s="837" t="s">
        <v>2181</v>
      </c>
      <c r="AA5411" s="837" t="s">
        <v>2182</v>
      </c>
      <c r="AE5411" s="689" t="s">
        <v>1250</v>
      </c>
      <c r="AF5411" s="130">
        <v>1</v>
      </c>
    </row>
    <row r="5412" spans="1:35" ht="14.25" x14ac:dyDescent="0.2">
      <c r="A5412" s="152" t="s">
        <v>2156</v>
      </c>
      <c r="B5412" s="856">
        <v>20230111</v>
      </c>
      <c r="C5412" s="107" t="s">
        <v>51</v>
      </c>
      <c r="D5412" s="107">
        <v>1</v>
      </c>
      <c r="E5412" s="107">
        <v>8</v>
      </c>
      <c r="H5412" s="107" t="s">
        <v>11</v>
      </c>
      <c r="I5412" s="107">
        <v>290</v>
      </c>
      <c r="J5412" s="107">
        <v>0</v>
      </c>
      <c r="K5412" s="43">
        <v>5</v>
      </c>
      <c r="L5412" s="111">
        <v>1</v>
      </c>
      <c r="M5412" s="43">
        <v>0</v>
      </c>
      <c r="N5412" s="49">
        <v>1</v>
      </c>
      <c r="O5412" s="43" t="str">
        <f>Cal_051922a!$E$2</f>
        <v>Cal_051922a</v>
      </c>
      <c r="P5412" s="50">
        <f>Cal_051922a!$Q$3</f>
        <v>1.8382409380942635</v>
      </c>
      <c r="Q5412" s="50">
        <f>Cal_051922a!$R$3</f>
        <v>0.56187208580813652</v>
      </c>
      <c r="R5412" s="46">
        <v>295.2</v>
      </c>
      <c r="S5412" s="46">
        <v>178.7</v>
      </c>
      <c r="T5412" s="50">
        <f>AVERAGE(0.309,0.246,0.405,0.396,0.543,0.42)</f>
        <v>0.38650000000000001</v>
      </c>
      <c r="U5412" s="79">
        <f t="shared" si="1678"/>
        <v>294.81349999999998</v>
      </c>
      <c r="V5412" s="79">
        <f t="shared" si="1679"/>
        <v>178.31349999999998</v>
      </c>
      <c r="W5412" s="443">
        <f t="shared" si="1663"/>
        <v>2.4749643918483177</v>
      </c>
      <c r="X5412" s="443">
        <f t="shared" si="1664"/>
        <v>0.70041865158884231</v>
      </c>
      <c r="Y5412" s="47">
        <v>20220519</v>
      </c>
      <c r="Z5412" s="48" t="s">
        <v>2207</v>
      </c>
      <c r="AA5412" s="43">
        <v>20230720</v>
      </c>
      <c r="AE5412" s="689" t="s">
        <v>1250</v>
      </c>
      <c r="AF5412" s="130">
        <v>1</v>
      </c>
    </row>
    <row r="5413" spans="1:35" ht="14.25" x14ac:dyDescent="0.2">
      <c r="A5413" s="152" t="s">
        <v>2156</v>
      </c>
      <c r="B5413" s="856">
        <v>20230111</v>
      </c>
      <c r="C5413" s="107" t="s">
        <v>51</v>
      </c>
      <c r="D5413" s="107">
        <v>1</v>
      </c>
      <c r="E5413" s="107">
        <v>8</v>
      </c>
      <c r="H5413" s="107" t="s">
        <v>10</v>
      </c>
      <c r="I5413" s="107">
        <v>290</v>
      </c>
      <c r="J5413" s="107">
        <v>10</v>
      </c>
      <c r="K5413" s="43">
        <v>5</v>
      </c>
      <c r="L5413" s="111">
        <v>1</v>
      </c>
      <c r="M5413" s="43">
        <v>0</v>
      </c>
      <c r="N5413" s="49">
        <v>1</v>
      </c>
      <c r="O5413" s="43" t="str">
        <f>Cal_051922a!$E$2</f>
        <v>Cal_051922a</v>
      </c>
      <c r="P5413" s="50">
        <f>Cal_051922a!$Q$3</f>
        <v>1.8382409380942635</v>
      </c>
      <c r="Q5413" s="50">
        <f>Cal_051922a!$R$3</f>
        <v>0.56187208580813652</v>
      </c>
      <c r="R5413" s="46">
        <v>100.5</v>
      </c>
      <c r="S5413" s="46">
        <v>65.010000000000005</v>
      </c>
      <c r="T5413" s="50">
        <f>AVERAGE(0.309,0.246,0.405,0.396,0.543,0.42)</f>
        <v>0.38650000000000001</v>
      </c>
      <c r="U5413" s="79">
        <f t="shared" si="1678"/>
        <v>100.1135</v>
      </c>
      <c r="V5413" s="79">
        <f t="shared" si="1679"/>
        <v>64.623500000000007</v>
      </c>
      <c r="W5413" s="443">
        <f t="shared" si="1663"/>
        <v>0.75396125550812676</v>
      </c>
      <c r="X5413" s="443">
        <f t="shared" si="1664"/>
        <v>0.39684541985611305</v>
      </c>
      <c r="Y5413" s="47">
        <v>20220519</v>
      </c>
      <c r="Z5413" s="48" t="s">
        <v>2207</v>
      </c>
      <c r="AA5413" s="43">
        <v>20230720</v>
      </c>
      <c r="AE5413" s="689" t="s">
        <v>1250</v>
      </c>
      <c r="AF5413" s="130">
        <v>1</v>
      </c>
    </row>
    <row r="5414" spans="1:35" ht="14.25" x14ac:dyDescent="0.2">
      <c r="A5414" s="152" t="s">
        <v>2156</v>
      </c>
      <c r="B5414" s="856">
        <v>20230111</v>
      </c>
      <c r="C5414" s="107" t="s">
        <v>51</v>
      </c>
      <c r="D5414" s="107">
        <v>1</v>
      </c>
      <c r="E5414" s="107">
        <v>8</v>
      </c>
      <c r="H5414" s="107" t="s">
        <v>11</v>
      </c>
      <c r="I5414" s="107">
        <v>215</v>
      </c>
      <c r="J5414" s="107">
        <v>10</v>
      </c>
      <c r="K5414" s="43">
        <v>5</v>
      </c>
      <c r="L5414" s="111">
        <v>1</v>
      </c>
      <c r="M5414" s="43">
        <v>0</v>
      </c>
      <c r="N5414" s="49">
        <v>1</v>
      </c>
      <c r="O5414" s="43" t="str">
        <f>Cal_051922a!$E$2</f>
        <v>Cal_051922a</v>
      </c>
      <c r="P5414" s="50">
        <f>Cal_051922a!$Q$3</f>
        <v>1.8382409380942635</v>
      </c>
      <c r="Q5414" s="50">
        <f>Cal_051922a!$R$3</f>
        <v>0.56187208580813652</v>
      </c>
      <c r="R5414" s="46">
        <v>67.84</v>
      </c>
      <c r="S5414" s="46">
        <v>44.32</v>
      </c>
      <c r="T5414" s="50">
        <f>AVERAGE(0.309,0.246,0.405,0.396,0.543,0.42)</f>
        <v>0.38650000000000001</v>
      </c>
      <c r="U5414" s="79">
        <f t="shared" si="1678"/>
        <v>67.453500000000005</v>
      </c>
      <c r="V5414" s="79">
        <f t="shared" si="1679"/>
        <v>43.933500000000002</v>
      </c>
      <c r="W5414" s="443">
        <f t="shared" si="1663"/>
        <v>0.67396894396323004</v>
      </c>
      <c r="X5414" s="443">
        <f t="shared" si="1664"/>
        <v>0.38130991516827928</v>
      </c>
      <c r="Y5414" s="47">
        <v>20220519</v>
      </c>
      <c r="Z5414" s="48" t="s">
        <v>2207</v>
      </c>
      <c r="AA5414" s="43">
        <v>20230720</v>
      </c>
      <c r="AE5414" s="689" t="s">
        <v>1250</v>
      </c>
      <c r="AF5414" s="130">
        <v>1</v>
      </c>
    </row>
    <row r="5415" spans="1:35" s="82" customFormat="1" ht="14.25" x14ac:dyDescent="0.2">
      <c r="A5415" s="153" t="s">
        <v>2156</v>
      </c>
      <c r="B5415" s="595">
        <v>20230111</v>
      </c>
      <c r="C5415" s="126" t="s">
        <v>51</v>
      </c>
      <c r="D5415" s="126">
        <v>1</v>
      </c>
      <c r="E5415" s="126">
        <v>8</v>
      </c>
      <c r="F5415" s="126"/>
      <c r="G5415" s="126"/>
      <c r="H5415" s="126" t="s">
        <v>10</v>
      </c>
      <c r="I5415" s="126">
        <v>293</v>
      </c>
      <c r="J5415" s="126">
        <v>5</v>
      </c>
      <c r="K5415" s="82">
        <v>5</v>
      </c>
      <c r="L5415" s="82">
        <v>1</v>
      </c>
      <c r="M5415" s="82">
        <v>0</v>
      </c>
      <c r="N5415" s="83">
        <v>1</v>
      </c>
      <c r="O5415" s="82" t="str">
        <f>Cal_051922a!$E$2</f>
        <v>Cal_051922a</v>
      </c>
      <c r="P5415" s="158">
        <f>Cal_051922a!$Q$3</f>
        <v>1.8382409380942635</v>
      </c>
      <c r="Q5415" s="158">
        <f>Cal_051922a!$R$3</f>
        <v>0.56187208580813652</v>
      </c>
      <c r="R5415" s="84">
        <v>223.9</v>
      </c>
      <c r="S5415" s="84">
        <v>132.30000000000001</v>
      </c>
      <c r="T5415" s="158">
        <f>AVERAGE(0.757,0.806,0.649,0.74,0.956,0.865)</f>
        <v>0.79549999999999998</v>
      </c>
      <c r="U5415" s="79">
        <f t="shared" si="1678"/>
        <v>223.1045</v>
      </c>
      <c r="V5415" s="79">
        <f t="shared" si="1679"/>
        <v>131.50450000000001</v>
      </c>
      <c r="W5415" s="443">
        <f t="shared" si="1663"/>
        <v>1.9260558703088875</v>
      </c>
      <c r="X5415" s="443">
        <f t="shared" si="1664"/>
        <v>0.39178111556165368</v>
      </c>
      <c r="Y5415" s="82">
        <f>Cal_051922a!$A$3</f>
        <v>20220519</v>
      </c>
      <c r="Z5415" s="90" t="s">
        <v>2170</v>
      </c>
      <c r="AA5415" s="82">
        <v>20230607</v>
      </c>
      <c r="AB5415" s="85"/>
      <c r="AE5415" s="691" t="s">
        <v>1250</v>
      </c>
      <c r="AF5415" s="567">
        <v>1</v>
      </c>
      <c r="AG5415" s="567"/>
      <c r="AH5415" s="159" t="s">
        <v>2157</v>
      </c>
      <c r="AI5415" s="155"/>
    </row>
    <row r="5416" spans="1:35" s="82" customFormat="1" ht="14.25" x14ac:dyDescent="0.2">
      <c r="A5416" s="153" t="s">
        <v>2156</v>
      </c>
      <c r="B5416" s="595">
        <v>20230111</v>
      </c>
      <c r="C5416" s="126" t="s">
        <v>51</v>
      </c>
      <c r="D5416" s="126">
        <v>1</v>
      </c>
      <c r="E5416" s="126">
        <v>8</v>
      </c>
      <c r="F5416" s="126"/>
      <c r="G5416" s="126"/>
      <c r="H5416" s="126" t="s">
        <v>11</v>
      </c>
      <c r="I5416" s="126">
        <v>294</v>
      </c>
      <c r="J5416" s="126">
        <v>5</v>
      </c>
      <c r="K5416" s="82">
        <v>5</v>
      </c>
      <c r="L5416" s="82">
        <v>1</v>
      </c>
      <c r="M5416" s="82">
        <v>0</v>
      </c>
      <c r="N5416" s="83">
        <v>1</v>
      </c>
      <c r="O5416" s="82" t="str">
        <f>Cal_051922a!$E$2</f>
        <v>Cal_051922a</v>
      </c>
      <c r="P5416" s="158">
        <f>Cal_051922a!$Q$3</f>
        <v>1.8382409380942635</v>
      </c>
      <c r="Q5416" s="158">
        <f>Cal_051922a!$R$3</f>
        <v>0.56187208580813652</v>
      </c>
      <c r="R5416" s="84">
        <v>226.9</v>
      </c>
      <c r="S5416" s="84">
        <v>134.19999999999999</v>
      </c>
      <c r="T5416" s="158">
        <f>AVERAGE(0.757,0.806,0.649,0.74,0.956,0.865)</f>
        <v>0.79549999999999998</v>
      </c>
      <c r="U5416" s="79">
        <f t="shared" si="1678"/>
        <v>226.1045</v>
      </c>
      <c r="V5416" s="79">
        <f t="shared" si="1679"/>
        <v>133.40449999999998</v>
      </c>
      <c r="W5416" s="443">
        <f t="shared" si="1663"/>
        <v>1.9425554800168856</v>
      </c>
      <c r="X5416" s="443">
        <f t="shared" si="1664"/>
        <v>0.40077231394932239</v>
      </c>
      <c r="Y5416" s="82">
        <f>Cal_051922a!$A$3</f>
        <v>20220519</v>
      </c>
      <c r="Z5416" s="90" t="s">
        <v>2170</v>
      </c>
      <c r="AA5416" s="82">
        <v>20230607</v>
      </c>
      <c r="AB5416" s="85"/>
      <c r="AE5416" s="691" t="s">
        <v>1250</v>
      </c>
      <c r="AF5416" s="567">
        <v>1</v>
      </c>
      <c r="AG5416" s="567"/>
      <c r="AH5416" s="159" t="s">
        <v>152</v>
      </c>
      <c r="AI5416" s="155"/>
    </row>
    <row r="5417" spans="1:35" s="44" customFormat="1" ht="14.25" x14ac:dyDescent="0.2">
      <c r="A5417" s="411" t="s">
        <v>2156</v>
      </c>
      <c r="B5417" s="848">
        <v>20230111</v>
      </c>
      <c r="C5417" s="361" t="s">
        <v>51</v>
      </c>
      <c r="D5417" s="361">
        <v>1</v>
      </c>
      <c r="E5417" s="361">
        <v>8</v>
      </c>
      <c r="F5417" s="361"/>
      <c r="G5417" s="361"/>
      <c r="H5417" s="361" t="s">
        <v>10</v>
      </c>
      <c r="I5417" s="361">
        <v>550</v>
      </c>
      <c r="J5417" s="361">
        <v>20</v>
      </c>
      <c r="K5417" s="44">
        <v>5</v>
      </c>
      <c r="L5417" s="44">
        <v>1</v>
      </c>
      <c r="M5417" s="44">
        <v>0</v>
      </c>
      <c r="N5417" s="363">
        <v>1</v>
      </c>
      <c r="O5417" s="44" t="str">
        <f>Cal_051922a!$E$2</f>
        <v>Cal_051922a</v>
      </c>
      <c r="P5417" s="365">
        <f>Cal_051922a!$Q$3</f>
        <v>1.8382409380942635</v>
      </c>
      <c r="Q5417" s="365">
        <f>Cal_051922a!$R$3</f>
        <v>0.56187208580813652</v>
      </c>
      <c r="R5417" s="364">
        <v>349.7</v>
      </c>
      <c r="S5417" s="364">
        <v>201.7</v>
      </c>
      <c r="T5417" s="365">
        <f>AVERAGE(0.757,0.806,0.649,0.74,0.956,0.865)</f>
        <v>0.79549999999999998</v>
      </c>
      <c r="U5417" s="79">
        <f t="shared" si="1678"/>
        <v>348.90449999999998</v>
      </c>
      <c r="V5417" s="79">
        <f t="shared" si="1679"/>
        <v>200.90449999999998</v>
      </c>
      <c r="W5417" s="443">
        <f t="shared" si="1663"/>
        <v>1.6578302254877848</v>
      </c>
      <c r="X5417" s="443">
        <f t="shared" si="1664"/>
        <v>0.22858316103308596</v>
      </c>
      <c r="Y5417" s="44">
        <f>Cal_051922a!$A$3</f>
        <v>20220519</v>
      </c>
      <c r="Z5417" s="859" t="s">
        <v>2170</v>
      </c>
      <c r="AA5417" s="44">
        <v>20230607</v>
      </c>
      <c r="AB5417" s="368"/>
      <c r="AE5417" s="763" t="s">
        <v>1250</v>
      </c>
      <c r="AF5417" s="849">
        <v>1</v>
      </c>
      <c r="AG5417" s="849"/>
      <c r="AH5417" s="370" t="s">
        <v>159</v>
      </c>
      <c r="AI5417" s="360"/>
    </row>
    <row r="5418" spans="1:35" s="44" customFormat="1" ht="14.25" x14ac:dyDescent="0.2">
      <c r="A5418" s="411" t="s">
        <v>2156</v>
      </c>
      <c r="B5418" s="848">
        <v>20230111</v>
      </c>
      <c r="C5418" s="361" t="s">
        <v>51</v>
      </c>
      <c r="D5418" s="361">
        <v>1</v>
      </c>
      <c r="E5418" s="361">
        <v>8</v>
      </c>
      <c r="F5418" s="361"/>
      <c r="G5418" s="361"/>
      <c r="H5418" s="361" t="s">
        <v>11</v>
      </c>
      <c r="I5418" s="361">
        <v>550</v>
      </c>
      <c r="J5418" s="361">
        <v>20</v>
      </c>
      <c r="K5418" s="44">
        <v>5</v>
      </c>
      <c r="L5418" s="44">
        <v>1</v>
      </c>
      <c r="M5418" s="44">
        <v>0</v>
      </c>
      <c r="N5418" s="363">
        <v>1</v>
      </c>
      <c r="O5418" s="44" t="str">
        <f>Cal_051922a!$E$2</f>
        <v>Cal_051922a</v>
      </c>
      <c r="P5418" s="365">
        <f>Cal_051922a!$Q$3</f>
        <v>1.8382409380942635</v>
      </c>
      <c r="Q5418" s="365">
        <f>Cal_051922a!$R$3</f>
        <v>0.56187208580813652</v>
      </c>
      <c r="R5418" s="364">
        <v>347.5</v>
      </c>
      <c r="S5418" s="364">
        <v>200.1</v>
      </c>
      <c r="T5418" s="365">
        <f>AVERAGE(0.757,0.806,0.649,0.74,0.956,0.865)</f>
        <v>0.79549999999999998</v>
      </c>
      <c r="U5418" s="79">
        <f t="shared" si="1678"/>
        <v>346.7045</v>
      </c>
      <c r="V5418" s="79">
        <f t="shared" si="1679"/>
        <v>199.30449999999999</v>
      </c>
      <c r="W5418" s="443">
        <f t="shared" si="1663"/>
        <v>1.6511092921412125</v>
      </c>
      <c r="X5418" s="443">
        <f t="shared" si="1664"/>
        <v>0.22028073045085875</v>
      </c>
      <c r="Y5418" s="44">
        <f>Cal_051922a!$A$3</f>
        <v>20220519</v>
      </c>
      <c r="Z5418" s="859" t="s">
        <v>2170</v>
      </c>
      <c r="AA5418" s="44">
        <v>20230607</v>
      </c>
      <c r="AB5418" s="368"/>
      <c r="AE5418" s="763" t="s">
        <v>1250</v>
      </c>
      <c r="AF5418" s="849">
        <v>1</v>
      </c>
      <c r="AG5418" s="849"/>
      <c r="AH5418" s="370" t="s">
        <v>155</v>
      </c>
      <c r="AI5418" s="360"/>
    </row>
    <row r="5419" spans="1:35" ht="14.25" x14ac:dyDescent="0.2">
      <c r="A5419" s="152" t="s">
        <v>2156</v>
      </c>
      <c r="B5419" s="856">
        <v>20230111</v>
      </c>
      <c r="C5419" s="107" t="s">
        <v>51</v>
      </c>
      <c r="D5419" s="107">
        <v>1</v>
      </c>
      <c r="E5419" s="107">
        <v>15</v>
      </c>
      <c r="H5419" s="107" t="s">
        <v>10</v>
      </c>
      <c r="I5419" s="107">
        <v>290</v>
      </c>
      <c r="J5419" s="107">
        <v>0</v>
      </c>
      <c r="K5419" s="43">
        <v>5</v>
      </c>
      <c r="L5419" s="111">
        <v>1</v>
      </c>
      <c r="M5419" s="43">
        <v>0</v>
      </c>
      <c r="N5419" s="49">
        <v>1</v>
      </c>
      <c r="O5419" s="43" t="str">
        <f>Cal_051922a!$E$2</f>
        <v>Cal_051922a</v>
      </c>
      <c r="P5419" s="50">
        <f>Cal_051922a!$Q$3</f>
        <v>1.8382409380942635</v>
      </c>
      <c r="Q5419" s="50">
        <f>Cal_051922a!$R$3</f>
        <v>0.56187208580813652</v>
      </c>
      <c r="R5419" s="46">
        <v>311.10000000000002</v>
      </c>
      <c r="S5419" s="46">
        <v>190</v>
      </c>
      <c r="T5419" s="50">
        <f>AVERAGE(0.74,0.824,0.79,0.408,0.799,0.697)</f>
        <v>0.70966666666666667</v>
      </c>
      <c r="U5419" s="79">
        <f t="shared" si="1678"/>
        <v>310.39033333333333</v>
      </c>
      <c r="V5419" s="79">
        <f t="shared" si="1679"/>
        <v>189.29033333333334</v>
      </c>
      <c r="W5419" s="443">
        <f t="shared" si="1663"/>
        <v>2.5726883077496248</v>
      </c>
      <c r="X5419" s="443">
        <f t="shared" si="1664"/>
        <v>0.79816872076046963</v>
      </c>
      <c r="Y5419" s="47">
        <v>20220519</v>
      </c>
      <c r="Z5419" s="837" t="s">
        <v>2190</v>
      </c>
      <c r="AA5419" s="837" t="s">
        <v>2191</v>
      </c>
      <c r="AE5419" s="689" t="s">
        <v>1250</v>
      </c>
      <c r="AF5419" s="130">
        <v>3</v>
      </c>
      <c r="AI5419" t="s">
        <v>673</v>
      </c>
    </row>
    <row r="5420" spans="1:35" ht="14.25" x14ac:dyDescent="0.2">
      <c r="A5420" s="152" t="s">
        <v>2156</v>
      </c>
      <c r="B5420" s="856">
        <v>20230111</v>
      </c>
      <c r="C5420" s="107" t="s">
        <v>51</v>
      </c>
      <c r="D5420" s="107">
        <v>1</v>
      </c>
      <c r="E5420" s="107">
        <v>15</v>
      </c>
      <c r="H5420" s="107" t="s">
        <v>11</v>
      </c>
      <c r="I5420" s="107">
        <v>290</v>
      </c>
      <c r="J5420" s="107">
        <v>0</v>
      </c>
      <c r="K5420" s="43">
        <v>5</v>
      </c>
      <c r="L5420" s="111">
        <v>1</v>
      </c>
      <c r="M5420" s="43">
        <v>0</v>
      </c>
      <c r="N5420" s="49">
        <v>1</v>
      </c>
      <c r="O5420" s="43" t="str">
        <f>Cal_051922a!$E$2</f>
        <v>Cal_051922a</v>
      </c>
      <c r="P5420" s="50">
        <f>Cal_051922a!$Q$3</f>
        <v>1.8382409380942635</v>
      </c>
      <c r="Q5420" s="50">
        <f>Cal_051922a!$R$3</f>
        <v>0.56187208580813652</v>
      </c>
      <c r="R5420" s="46">
        <v>228.9</v>
      </c>
      <c r="S5420" s="46">
        <v>141.80000000000001</v>
      </c>
      <c r="T5420" s="50">
        <f>AVERAGE(0.74,0.824,0.79,0.408,0.799,0.697)</f>
        <v>0.70966666666666667</v>
      </c>
      <c r="U5420" s="79">
        <f t="shared" si="1678"/>
        <v>228.19033333333334</v>
      </c>
      <c r="V5420" s="79">
        <f t="shared" si="1679"/>
        <v>141.09033333333335</v>
      </c>
      <c r="W5420" s="443">
        <f t="shared" si="1663"/>
        <v>1.8503811032617035</v>
      </c>
      <c r="X5420" s="443">
        <f t="shared" si="1664"/>
        <v>0.66213674905774234</v>
      </c>
      <c r="Y5420" s="47">
        <v>20220519</v>
      </c>
      <c r="Z5420" s="837" t="s">
        <v>2190</v>
      </c>
      <c r="AA5420" s="837" t="s">
        <v>2191</v>
      </c>
      <c r="AE5420" s="689" t="s">
        <v>1250</v>
      </c>
      <c r="AF5420" s="130">
        <v>3</v>
      </c>
      <c r="AI5420" t="s">
        <v>673</v>
      </c>
    </row>
    <row r="5421" spans="1:35" ht="14.25" x14ac:dyDescent="0.2">
      <c r="A5421" s="152" t="s">
        <v>2156</v>
      </c>
      <c r="B5421" s="856">
        <v>20230111</v>
      </c>
      <c r="C5421" s="107" t="s">
        <v>51</v>
      </c>
      <c r="D5421" s="107">
        <v>1</v>
      </c>
      <c r="E5421" s="107">
        <v>15</v>
      </c>
      <c r="H5421" s="107" t="s">
        <v>10</v>
      </c>
      <c r="I5421" s="107">
        <v>290</v>
      </c>
      <c r="J5421" s="107">
        <v>10</v>
      </c>
      <c r="K5421" s="43">
        <v>5</v>
      </c>
      <c r="L5421" s="111">
        <v>1</v>
      </c>
      <c r="M5421" s="43">
        <v>0</v>
      </c>
      <c r="N5421" s="49">
        <v>1</v>
      </c>
      <c r="O5421" s="43" t="str">
        <f>Cal_051922a!$E$2</f>
        <v>Cal_051922a</v>
      </c>
      <c r="P5421" s="50">
        <f>Cal_051922a!$Q$3</f>
        <v>1.8382409380942635</v>
      </c>
      <c r="Q5421" s="50">
        <f>Cal_051922a!$R$3</f>
        <v>0.56187208580813652</v>
      </c>
      <c r="R5421" s="46">
        <v>83.95</v>
      </c>
      <c r="S5421" s="46">
        <v>54.51</v>
      </c>
      <c r="T5421" s="50">
        <f>AVERAGE(0.74,0.824,0.79,0.408,0.799,0.697)</f>
        <v>0.70966666666666667</v>
      </c>
      <c r="U5421" s="79">
        <f t="shared" si="1678"/>
        <v>83.240333333333339</v>
      </c>
      <c r="V5421" s="79">
        <f t="shared" si="1679"/>
        <v>53.800333333333334</v>
      </c>
      <c r="W5421" s="443">
        <f t="shared" si="1663"/>
        <v>0.62543306176836466</v>
      </c>
      <c r="X5421" s="443">
        <f t="shared" si="1664"/>
        <v>0.33263610404316241</v>
      </c>
      <c r="Y5421" s="47">
        <v>20220519</v>
      </c>
      <c r="Z5421" s="837" t="s">
        <v>2190</v>
      </c>
      <c r="AA5421" s="837" t="s">
        <v>2191</v>
      </c>
      <c r="AE5421" s="689" t="s">
        <v>1250</v>
      </c>
      <c r="AF5421" s="130">
        <v>1</v>
      </c>
    </row>
    <row r="5422" spans="1:35" ht="14.25" x14ac:dyDescent="0.2">
      <c r="A5422" s="152" t="s">
        <v>2156</v>
      </c>
      <c r="B5422" s="856">
        <v>20230111</v>
      </c>
      <c r="C5422" s="107" t="s">
        <v>51</v>
      </c>
      <c r="D5422" s="107">
        <v>1</v>
      </c>
      <c r="E5422" s="107">
        <v>15</v>
      </c>
      <c r="H5422" s="107" t="s">
        <v>11</v>
      </c>
      <c r="I5422" s="107">
        <v>190</v>
      </c>
      <c r="J5422" s="107">
        <v>10</v>
      </c>
      <c r="K5422" s="43">
        <v>5</v>
      </c>
      <c r="L5422" s="111">
        <v>1</v>
      </c>
      <c r="M5422" s="43">
        <v>0</v>
      </c>
      <c r="N5422" s="49">
        <v>1</v>
      </c>
      <c r="O5422" s="43" t="str">
        <f>Cal_051922a!$E$2</f>
        <v>Cal_051922a</v>
      </c>
      <c r="P5422" s="50">
        <f>Cal_051922a!$Q$3</f>
        <v>1.8382409380942635</v>
      </c>
      <c r="Q5422" s="50">
        <f>Cal_051922a!$R$3</f>
        <v>0.56187208580813652</v>
      </c>
      <c r="R5422" s="46">
        <v>61.82</v>
      </c>
      <c r="S5422" s="46">
        <v>40.83</v>
      </c>
      <c r="T5422" s="50">
        <f>AVERAGE(0.309,0.246,0.405,0.396,0.543,0.42)</f>
        <v>0.38650000000000001</v>
      </c>
      <c r="U5422" s="79">
        <f t="shared" si="1678"/>
        <v>61.433500000000002</v>
      </c>
      <c r="V5422" s="79">
        <f t="shared" si="1679"/>
        <v>40.4435</v>
      </c>
      <c r="W5422" s="443">
        <f t="shared" ref="W5422:W5485" si="1680">(Q5422*P5422/(P5422-1)*(U5422-V5422)*(K5422)/I5422)/N5422</f>
        <v>0.68061241245176862</v>
      </c>
      <c r="X5422" s="443">
        <f t="shared" ref="X5422:X5485" si="1681">(Q5422*P5422/(P5422-1)*(P5422*V5422-U5422)*(K5422)/I5422)/N5422</f>
        <v>0.418659233863724</v>
      </c>
      <c r="Y5422" s="47">
        <v>20220519</v>
      </c>
      <c r="Z5422" s="48" t="s">
        <v>2207</v>
      </c>
      <c r="AA5422" s="43">
        <v>20230720</v>
      </c>
      <c r="AE5422" s="689" t="s">
        <v>1250</v>
      </c>
      <c r="AF5422" s="130">
        <v>1</v>
      </c>
    </row>
    <row r="5423" spans="1:35" s="82" customFormat="1" ht="14.25" x14ac:dyDescent="0.2">
      <c r="A5423" s="153" t="s">
        <v>2156</v>
      </c>
      <c r="B5423" s="595">
        <v>20230111</v>
      </c>
      <c r="C5423" s="126" t="s">
        <v>51</v>
      </c>
      <c r="D5423" s="126">
        <v>1</v>
      </c>
      <c r="E5423" s="126">
        <v>15</v>
      </c>
      <c r="F5423" s="126"/>
      <c r="G5423" s="126"/>
      <c r="H5423" s="126" t="s">
        <v>10</v>
      </c>
      <c r="I5423" s="126">
        <v>293</v>
      </c>
      <c r="J5423" s="126">
        <v>5</v>
      </c>
      <c r="K5423" s="82">
        <v>5</v>
      </c>
      <c r="L5423" s="82">
        <v>1</v>
      </c>
      <c r="M5423" s="82">
        <v>0</v>
      </c>
      <c r="N5423" s="83">
        <v>1</v>
      </c>
      <c r="O5423" s="82" t="str">
        <f>Cal_051922a!$E$2</f>
        <v>Cal_051922a</v>
      </c>
      <c r="P5423" s="158">
        <f>Cal_051922a!$Q$3</f>
        <v>1.8382409380942635</v>
      </c>
      <c r="Q5423" s="158">
        <f>Cal_051922a!$R$3</f>
        <v>0.56187208580813652</v>
      </c>
      <c r="R5423" s="84">
        <v>192.6</v>
      </c>
      <c r="S5423" s="84">
        <v>115.8</v>
      </c>
      <c r="T5423" s="158">
        <f>AVERAGE(0.757,0.806,0.649,0.74,0.956,0.865)</f>
        <v>0.79549999999999998</v>
      </c>
      <c r="U5423" s="79">
        <f t="shared" si="1678"/>
        <v>191.80449999999999</v>
      </c>
      <c r="V5423" s="79">
        <f t="shared" si="1679"/>
        <v>115.00449999999999</v>
      </c>
      <c r="W5423" s="443">
        <f t="shared" si="1680"/>
        <v>1.614859070302648</v>
      </c>
      <c r="X5423" s="443">
        <f t="shared" si="1681"/>
        <v>0.41215661084551475</v>
      </c>
      <c r="Y5423" s="82">
        <f>Cal_051922a!$A$3</f>
        <v>20220519</v>
      </c>
      <c r="Z5423" s="90" t="s">
        <v>2170</v>
      </c>
      <c r="AA5423" s="82">
        <v>20230607</v>
      </c>
      <c r="AB5423" s="85"/>
      <c r="AE5423" s="691" t="s">
        <v>1250</v>
      </c>
      <c r="AF5423" s="567">
        <v>3</v>
      </c>
      <c r="AG5423" s="567"/>
      <c r="AH5423" s="159" t="s">
        <v>149</v>
      </c>
      <c r="AI5423" s="155" t="s">
        <v>673</v>
      </c>
    </row>
    <row r="5424" spans="1:35" s="82" customFormat="1" ht="14.25" x14ac:dyDescent="0.2">
      <c r="A5424" s="153" t="s">
        <v>2156</v>
      </c>
      <c r="B5424" s="595">
        <v>20230111</v>
      </c>
      <c r="C5424" s="126" t="s">
        <v>51</v>
      </c>
      <c r="D5424" s="126">
        <v>1</v>
      </c>
      <c r="E5424" s="126">
        <v>15</v>
      </c>
      <c r="F5424" s="126"/>
      <c r="G5424" s="126"/>
      <c r="H5424" s="126" t="s">
        <v>11</v>
      </c>
      <c r="I5424" s="126">
        <v>293</v>
      </c>
      <c r="J5424" s="126">
        <v>5</v>
      </c>
      <c r="K5424" s="82">
        <v>5</v>
      </c>
      <c r="L5424" s="82">
        <v>1</v>
      </c>
      <c r="M5424" s="82">
        <v>0</v>
      </c>
      <c r="N5424" s="83">
        <v>1</v>
      </c>
      <c r="O5424" s="82" t="str">
        <f>Cal_051922a!$E$2</f>
        <v>Cal_051922a</v>
      </c>
      <c r="P5424" s="158">
        <f>Cal_051922a!$Q$3</f>
        <v>1.8382409380942635</v>
      </c>
      <c r="Q5424" s="158">
        <f>Cal_051922a!$R$3</f>
        <v>0.56187208580813652</v>
      </c>
      <c r="R5424" s="84">
        <v>252.1</v>
      </c>
      <c r="S5424" s="84">
        <v>150.19999999999999</v>
      </c>
      <c r="T5424" s="158">
        <f>AVERAGE(0.757,0.806,0.649,0.74,0.956,0.865)</f>
        <v>0.79549999999999998</v>
      </c>
      <c r="U5424" s="79">
        <f t="shared" si="1678"/>
        <v>251.30449999999999</v>
      </c>
      <c r="V5424" s="79">
        <f t="shared" si="1679"/>
        <v>149.40449999999998</v>
      </c>
      <c r="W5424" s="443">
        <f t="shared" si="1680"/>
        <v>2.1426320216645811</v>
      </c>
      <c r="X5424" s="443">
        <f t="shared" si="1681"/>
        <v>0.49070201599569024</v>
      </c>
      <c r="Y5424" s="82">
        <f>Cal_051922a!$A$3</f>
        <v>20220519</v>
      </c>
      <c r="Z5424" s="90" t="s">
        <v>2170</v>
      </c>
      <c r="AA5424" s="82">
        <v>20230607</v>
      </c>
      <c r="AB5424" s="85"/>
      <c r="AE5424" s="691" t="s">
        <v>1250</v>
      </c>
      <c r="AF5424" s="567">
        <v>3</v>
      </c>
      <c r="AG5424" s="567"/>
      <c r="AH5424" s="159" t="s">
        <v>150</v>
      </c>
      <c r="AI5424" s="155" t="s">
        <v>673</v>
      </c>
    </row>
    <row r="5425" spans="1:35" s="44" customFormat="1" ht="14.25" x14ac:dyDescent="0.2">
      <c r="A5425" s="411" t="s">
        <v>2156</v>
      </c>
      <c r="B5425" s="848">
        <v>20230111</v>
      </c>
      <c r="C5425" s="361" t="s">
        <v>51</v>
      </c>
      <c r="D5425" s="361">
        <v>1</v>
      </c>
      <c r="E5425" s="361">
        <v>15</v>
      </c>
      <c r="F5425" s="361"/>
      <c r="G5425" s="361"/>
      <c r="H5425" s="361" t="s">
        <v>10</v>
      </c>
      <c r="I5425" s="361">
        <v>550</v>
      </c>
      <c r="J5425" s="361">
        <v>20</v>
      </c>
      <c r="K5425" s="44">
        <v>5</v>
      </c>
      <c r="L5425" s="44">
        <v>1</v>
      </c>
      <c r="M5425" s="44">
        <v>0</v>
      </c>
      <c r="N5425" s="363">
        <v>1</v>
      </c>
      <c r="O5425" s="44" t="str">
        <f>Cal_051922a!$E$2</f>
        <v>Cal_051922a</v>
      </c>
      <c r="P5425" s="365">
        <f>Cal_051922a!$Q$3</f>
        <v>1.8382409380942635</v>
      </c>
      <c r="Q5425" s="365">
        <f>Cal_051922a!$R$3</f>
        <v>0.56187208580813652</v>
      </c>
      <c r="R5425" s="364">
        <v>331.4</v>
      </c>
      <c r="S5425" s="364">
        <v>191.5</v>
      </c>
      <c r="T5425" s="365">
        <f>AVERAGE(0.757,0.806,0.649,0.74,0.956,0.865)</f>
        <v>0.79549999999999998</v>
      </c>
      <c r="U5425" s="79">
        <f t="shared" si="1678"/>
        <v>330.60449999999997</v>
      </c>
      <c r="V5425" s="79">
        <f t="shared" si="1679"/>
        <v>190.7045</v>
      </c>
      <c r="W5425" s="443">
        <f t="shared" si="1680"/>
        <v>1.5670976253090612</v>
      </c>
      <c r="X5425" s="443">
        <f t="shared" si="1681"/>
        <v>0.22354181616571597</v>
      </c>
      <c r="Y5425" s="44">
        <f>Cal_051922a!$A$3</f>
        <v>20220519</v>
      </c>
      <c r="Z5425" s="859" t="s">
        <v>2170</v>
      </c>
      <c r="AA5425" s="44">
        <v>20230607</v>
      </c>
      <c r="AB5425" s="368"/>
      <c r="AE5425" s="763" t="s">
        <v>1250</v>
      </c>
      <c r="AF5425" s="849">
        <v>1</v>
      </c>
      <c r="AG5425" s="849"/>
      <c r="AH5425" s="370" t="s">
        <v>157</v>
      </c>
      <c r="AI5425" s="360"/>
    </row>
    <row r="5426" spans="1:35" s="555" customFormat="1" ht="15" thickBot="1" x14ac:dyDescent="0.25">
      <c r="A5426" s="850" t="s">
        <v>2156</v>
      </c>
      <c r="B5426" s="851">
        <v>20230111</v>
      </c>
      <c r="C5426" s="557" t="s">
        <v>51</v>
      </c>
      <c r="D5426" s="557">
        <v>1</v>
      </c>
      <c r="E5426" s="557">
        <v>15</v>
      </c>
      <c r="F5426" s="557"/>
      <c r="G5426" s="557"/>
      <c r="H5426" s="557" t="s">
        <v>11</v>
      </c>
      <c r="I5426" s="557">
        <v>552</v>
      </c>
      <c r="J5426" s="557">
        <v>20</v>
      </c>
      <c r="K5426" s="555">
        <v>5</v>
      </c>
      <c r="L5426" s="555">
        <v>1</v>
      </c>
      <c r="M5426" s="555">
        <v>0</v>
      </c>
      <c r="N5426" s="558">
        <v>1</v>
      </c>
      <c r="O5426" s="555" t="str">
        <f>Cal_051922a!$E$2</f>
        <v>Cal_051922a</v>
      </c>
      <c r="P5426" s="852">
        <f>Cal_051922a!$Q$3</f>
        <v>1.8382409380942635</v>
      </c>
      <c r="Q5426" s="852">
        <f>Cal_051922a!$R$3</f>
        <v>0.56187208580813652</v>
      </c>
      <c r="R5426" s="559">
        <v>326.8</v>
      </c>
      <c r="S5426" s="559">
        <v>188.8</v>
      </c>
      <c r="T5426" s="852">
        <f>AVERAGE(0.757,0.806,0.649,0.74,0.956,0.865)</f>
        <v>0.79549999999999998</v>
      </c>
      <c r="U5426" s="120">
        <f t="shared" si="1678"/>
        <v>326.00450000000001</v>
      </c>
      <c r="V5426" s="120">
        <f t="shared" si="1679"/>
        <v>188.00450000000001</v>
      </c>
      <c r="W5426" s="444">
        <f t="shared" si="1680"/>
        <v>1.5402138919227728</v>
      </c>
      <c r="X5426" s="444">
        <f t="shared" si="1681"/>
        <v>0.21867765366547146</v>
      </c>
      <c r="Y5426" s="555">
        <f>Cal_051922a!$A$3</f>
        <v>20220519</v>
      </c>
      <c r="Z5426" s="864" t="s">
        <v>2170</v>
      </c>
      <c r="AA5426" s="555">
        <v>20230607</v>
      </c>
      <c r="AB5426" s="563"/>
      <c r="AE5426" s="853" t="s">
        <v>1250</v>
      </c>
      <c r="AF5426" s="854">
        <v>1</v>
      </c>
      <c r="AG5426" s="854"/>
      <c r="AH5426" s="855" t="s">
        <v>158</v>
      </c>
      <c r="AI5426" s="565"/>
    </row>
    <row r="5427" spans="1:35" ht="14.25" x14ac:dyDescent="0.2">
      <c r="A5427" s="856" t="s">
        <v>2156</v>
      </c>
      <c r="B5427" s="856">
        <v>20230112</v>
      </c>
      <c r="C5427" s="107" t="s">
        <v>67</v>
      </c>
      <c r="D5427" s="107">
        <v>2</v>
      </c>
      <c r="E5427" s="107">
        <v>1</v>
      </c>
      <c r="H5427" s="107" t="s">
        <v>10</v>
      </c>
      <c r="I5427" s="107">
        <v>290</v>
      </c>
      <c r="J5427" s="107">
        <v>0</v>
      </c>
      <c r="K5427" s="43">
        <v>5</v>
      </c>
      <c r="L5427" s="111">
        <v>1</v>
      </c>
      <c r="M5427" s="43">
        <v>0</v>
      </c>
      <c r="N5427" s="49">
        <v>1</v>
      </c>
      <c r="O5427" s="43" t="str">
        <f>Cal_051922a!$E$2</f>
        <v>Cal_051922a</v>
      </c>
      <c r="P5427" s="50">
        <f>Cal_051922a!$Q$3</f>
        <v>1.8382409380942635</v>
      </c>
      <c r="Q5427" s="50">
        <f>Cal_051922a!$R$3</f>
        <v>0.56187208580813652</v>
      </c>
      <c r="R5427" s="46">
        <v>48.53</v>
      </c>
      <c r="S5427" s="46">
        <v>36.01</v>
      </c>
      <c r="T5427" s="50">
        <f>AVERAGE(0.782,0.898,0.631,0.699,0.655,0.669)</f>
        <v>0.72233333333333327</v>
      </c>
      <c r="U5427" s="79">
        <f t="shared" si="1678"/>
        <v>47.80766666666667</v>
      </c>
      <c r="V5427" s="79">
        <f t="shared" si="1679"/>
        <v>35.287666666666667</v>
      </c>
      <c r="W5427" s="443">
        <f t="shared" si="1680"/>
        <v>0.26597900588790513</v>
      </c>
      <c r="X5427" s="443">
        <f t="shared" si="1681"/>
        <v>0.36241905918173939</v>
      </c>
      <c r="Y5427" s="47">
        <v>20220519</v>
      </c>
      <c r="Z5427" s="837" t="s">
        <v>2181</v>
      </c>
      <c r="AA5427" s="837" t="s">
        <v>2182</v>
      </c>
      <c r="AE5427" s="689" t="s">
        <v>1250</v>
      </c>
      <c r="AF5427" s="130">
        <v>1</v>
      </c>
      <c r="AH5427" s="490" t="s">
        <v>2183</v>
      </c>
    </row>
    <row r="5428" spans="1:35" ht="14.25" x14ac:dyDescent="0.2">
      <c r="A5428" s="856" t="s">
        <v>2156</v>
      </c>
      <c r="B5428" s="856">
        <v>20230112</v>
      </c>
      <c r="C5428" s="107" t="s">
        <v>67</v>
      </c>
      <c r="D5428" s="107">
        <v>2</v>
      </c>
      <c r="E5428" s="107">
        <v>1</v>
      </c>
      <c r="H5428" s="107" t="s">
        <v>11</v>
      </c>
      <c r="I5428" s="107">
        <v>290</v>
      </c>
      <c r="J5428" s="107">
        <v>0</v>
      </c>
      <c r="K5428" s="43">
        <v>5</v>
      </c>
      <c r="L5428" s="111">
        <v>1</v>
      </c>
      <c r="M5428" s="43">
        <v>0</v>
      </c>
      <c r="N5428" s="49">
        <v>1</v>
      </c>
      <c r="O5428" s="43" t="str">
        <f>Cal_051922a!$E$2</f>
        <v>Cal_051922a</v>
      </c>
      <c r="P5428" s="50">
        <f>Cal_051922a!$Q$3</f>
        <v>1.8382409380942635</v>
      </c>
      <c r="Q5428" s="50">
        <f>Cal_051922a!$R$3</f>
        <v>0.56187208580813652</v>
      </c>
      <c r="R5428" s="46">
        <v>54.71</v>
      </c>
      <c r="S5428" s="46">
        <v>38.93</v>
      </c>
      <c r="T5428" s="50">
        <f>AVERAGE(0.74,0.824,0.79,0.408,0.799,0.697)</f>
        <v>0.70966666666666667</v>
      </c>
      <c r="U5428" s="79">
        <f t="shared" si="1678"/>
        <v>54.000333333333337</v>
      </c>
      <c r="V5428" s="79">
        <f t="shared" si="1679"/>
        <v>38.220333333333336</v>
      </c>
      <c r="W5428" s="443">
        <f t="shared" si="1680"/>
        <v>0.33523552020057046</v>
      </c>
      <c r="X5428" s="443">
        <f t="shared" si="1681"/>
        <v>0.34538708202070145</v>
      </c>
      <c r="Y5428" s="47">
        <v>20220519</v>
      </c>
      <c r="Z5428" s="837" t="s">
        <v>2190</v>
      </c>
      <c r="AA5428" s="837" t="s">
        <v>2191</v>
      </c>
      <c r="AE5428" s="689" t="s">
        <v>1250</v>
      </c>
      <c r="AF5428" s="130">
        <v>1</v>
      </c>
      <c r="AH5428" s="490" t="s">
        <v>2183</v>
      </c>
    </row>
    <row r="5429" spans="1:35" ht="14.25" x14ac:dyDescent="0.2">
      <c r="A5429" s="856" t="s">
        <v>2156</v>
      </c>
      <c r="B5429" s="856">
        <v>20230112</v>
      </c>
      <c r="C5429" s="107" t="s">
        <v>67</v>
      </c>
      <c r="D5429" s="107">
        <v>2</v>
      </c>
      <c r="E5429" s="107">
        <v>2</v>
      </c>
      <c r="H5429" s="107" t="s">
        <v>10</v>
      </c>
      <c r="I5429" s="107">
        <v>290</v>
      </c>
      <c r="J5429" s="107">
        <v>0</v>
      </c>
      <c r="K5429" s="43">
        <v>5</v>
      </c>
      <c r="L5429" s="111">
        <v>1</v>
      </c>
      <c r="M5429" s="43">
        <v>0</v>
      </c>
      <c r="N5429" s="49">
        <v>1</v>
      </c>
      <c r="O5429" s="43" t="str">
        <f>Cal_051922a!$E$2</f>
        <v>Cal_051922a</v>
      </c>
      <c r="P5429" s="50">
        <f>Cal_051922a!$Q$3</f>
        <v>1.8382409380942635</v>
      </c>
      <c r="Q5429" s="50">
        <f>Cal_051922a!$R$3</f>
        <v>0.56187208580813652</v>
      </c>
      <c r="R5429" s="46">
        <v>62.3</v>
      </c>
      <c r="S5429" s="46">
        <v>43.76</v>
      </c>
      <c r="T5429" s="50">
        <f>AVERAGE(0.309,0.246,0.405,0.396,0.543,0.42)</f>
        <v>0.38650000000000001</v>
      </c>
      <c r="U5429" s="79">
        <f t="shared" si="1678"/>
        <v>61.913499999999999</v>
      </c>
      <c r="V5429" s="79">
        <f t="shared" si="1679"/>
        <v>43.3735</v>
      </c>
      <c r="W5429" s="443">
        <f t="shared" si="1680"/>
        <v>0.39386986974135457</v>
      </c>
      <c r="X5429" s="443">
        <f t="shared" si="1681"/>
        <v>0.37851963769651009</v>
      </c>
      <c r="Y5429" s="47">
        <v>20220519</v>
      </c>
      <c r="Z5429" s="48" t="s">
        <v>2207</v>
      </c>
      <c r="AA5429" s="43">
        <v>20230720</v>
      </c>
      <c r="AE5429" s="689" t="s">
        <v>1250</v>
      </c>
      <c r="AF5429" s="130">
        <v>1</v>
      </c>
    </row>
    <row r="5430" spans="1:35" ht="14.25" x14ac:dyDescent="0.2">
      <c r="A5430" s="856" t="s">
        <v>2156</v>
      </c>
      <c r="B5430" s="856">
        <v>20230112</v>
      </c>
      <c r="C5430" s="107" t="s">
        <v>67</v>
      </c>
      <c r="D5430" s="107">
        <v>2</v>
      </c>
      <c r="E5430" s="107">
        <v>2</v>
      </c>
      <c r="H5430" s="107" t="s">
        <v>11</v>
      </c>
      <c r="I5430" s="107">
        <v>290</v>
      </c>
      <c r="J5430" s="107">
        <v>0</v>
      </c>
      <c r="K5430" s="43">
        <v>5</v>
      </c>
      <c r="L5430" s="111">
        <v>1</v>
      </c>
      <c r="M5430" s="43">
        <v>0</v>
      </c>
      <c r="N5430" s="49">
        <v>1</v>
      </c>
      <c r="O5430" s="43" t="str">
        <f>Cal_051922a!$E$2</f>
        <v>Cal_051922a</v>
      </c>
      <c r="P5430" s="50">
        <f>Cal_051922a!$Q$3</f>
        <v>1.8382409380942635</v>
      </c>
      <c r="Q5430" s="50">
        <f>Cal_051922a!$R$3</f>
        <v>0.56187208580813652</v>
      </c>
      <c r="R5430" s="46">
        <v>68.459999999999994</v>
      </c>
      <c r="S5430" s="46">
        <v>47.2</v>
      </c>
      <c r="T5430" s="50">
        <f>AVERAGE(0.309,0.246,0.405,0.396,0.543,0.42)</f>
        <v>0.38650000000000001</v>
      </c>
      <c r="U5430" s="79">
        <f t="shared" si="1678"/>
        <v>68.073499999999996</v>
      </c>
      <c r="V5430" s="79">
        <f t="shared" si="1679"/>
        <v>46.813500000000005</v>
      </c>
      <c r="W5430" s="443">
        <f t="shared" si="1680"/>
        <v>0.45165444610038813</v>
      </c>
      <c r="X5430" s="443">
        <f t="shared" si="1681"/>
        <v>0.38199412287473455</v>
      </c>
      <c r="Y5430" s="47">
        <v>20220519</v>
      </c>
      <c r="Z5430" s="48" t="s">
        <v>2207</v>
      </c>
      <c r="AA5430" s="43">
        <v>20230720</v>
      </c>
      <c r="AE5430" s="689" t="s">
        <v>1250</v>
      </c>
      <c r="AF5430" s="130">
        <v>1</v>
      </c>
    </row>
    <row r="5431" spans="1:35" ht="14.25" x14ac:dyDescent="0.2">
      <c r="A5431" s="856" t="s">
        <v>2156</v>
      </c>
      <c r="B5431" s="856">
        <v>20230112</v>
      </c>
      <c r="C5431" s="107" t="s">
        <v>67</v>
      </c>
      <c r="D5431" s="107">
        <v>2</v>
      </c>
      <c r="E5431" s="107">
        <v>4</v>
      </c>
      <c r="H5431" s="107" t="s">
        <v>10</v>
      </c>
      <c r="I5431" s="107">
        <v>290</v>
      </c>
      <c r="J5431" s="107">
        <v>0</v>
      </c>
      <c r="K5431" s="43">
        <v>5</v>
      </c>
      <c r="L5431" s="111">
        <v>1</v>
      </c>
      <c r="M5431" s="43">
        <v>0</v>
      </c>
      <c r="N5431" s="49">
        <v>1</v>
      </c>
      <c r="O5431" s="43" t="str">
        <f>Cal_051922a!$E$2</f>
        <v>Cal_051922a</v>
      </c>
      <c r="P5431" s="50">
        <f>Cal_051922a!$Q$3</f>
        <v>1.8382409380942635</v>
      </c>
      <c r="Q5431" s="50">
        <f>Cal_051922a!$R$3</f>
        <v>0.56187208580813652</v>
      </c>
      <c r="R5431" s="46">
        <v>73.150000000000006</v>
      </c>
      <c r="S5431" s="46">
        <v>49.71</v>
      </c>
      <c r="T5431" s="50">
        <f>AVERAGE(0.74,0.824,0.79,0.408,0.799,0.697)</f>
        <v>0.70966666666666667</v>
      </c>
      <c r="U5431" s="79">
        <f t="shared" si="1678"/>
        <v>72.440333333333342</v>
      </c>
      <c r="V5431" s="79">
        <f t="shared" si="1679"/>
        <v>49.000333333333337</v>
      </c>
      <c r="W5431" s="443">
        <f t="shared" si="1680"/>
        <v>0.49796708450579047</v>
      </c>
      <c r="X5431" s="443">
        <f t="shared" si="1681"/>
        <v>0.3746243210211907</v>
      </c>
      <c r="Y5431" s="47">
        <v>20220519</v>
      </c>
      <c r="Z5431" s="837" t="s">
        <v>2190</v>
      </c>
      <c r="AA5431" s="837" t="s">
        <v>2191</v>
      </c>
      <c r="AE5431" s="689" t="s">
        <v>1250</v>
      </c>
      <c r="AF5431" s="130">
        <v>1</v>
      </c>
    </row>
    <row r="5432" spans="1:35" ht="14.25" x14ac:dyDescent="0.2">
      <c r="A5432" s="856" t="s">
        <v>2156</v>
      </c>
      <c r="B5432" s="856">
        <v>20230112</v>
      </c>
      <c r="C5432" s="107" t="s">
        <v>67</v>
      </c>
      <c r="D5432" s="107">
        <v>2</v>
      </c>
      <c r="E5432" s="107">
        <v>4</v>
      </c>
      <c r="H5432" s="107" t="s">
        <v>11</v>
      </c>
      <c r="I5432" s="107">
        <v>290</v>
      </c>
      <c r="J5432" s="107">
        <v>0</v>
      </c>
      <c r="K5432" s="43">
        <v>5</v>
      </c>
      <c r="L5432" s="111">
        <v>1</v>
      </c>
      <c r="M5432" s="43">
        <v>0</v>
      </c>
      <c r="N5432" s="49">
        <v>1</v>
      </c>
      <c r="O5432" s="43" t="str">
        <f>Cal_051922a!$E$2</f>
        <v>Cal_051922a</v>
      </c>
      <c r="P5432" s="50">
        <f>Cal_051922a!$Q$3</f>
        <v>1.8382409380942635</v>
      </c>
      <c r="Q5432" s="50">
        <f>Cal_051922a!$R$3</f>
        <v>0.56187208580813652</v>
      </c>
      <c r="R5432" s="46">
        <v>69.62</v>
      </c>
      <c r="S5432" s="46">
        <v>47.4</v>
      </c>
      <c r="T5432" s="50">
        <f>AVERAGE(0.782,0.898,0.631,0.699,0.655,0.669)</f>
        <v>0.72233333333333327</v>
      </c>
      <c r="U5432" s="79">
        <f t="shared" si="1678"/>
        <v>68.897666666666666</v>
      </c>
      <c r="V5432" s="79">
        <f t="shared" si="1679"/>
        <v>46.677666666666667</v>
      </c>
      <c r="W5432" s="443">
        <f t="shared" si="1680"/>
        <v>0.47204900246240022</v>
      </c>
      <c r="X5432" s="443">
        <f t="shared" si="1681"/>
        <v>0.35918066461578119</v>
      </c>
      <c r="Y5432" s="47">
        <v>20220519</v>
      </c>
      <c r="Z5432" s="837" t="s">
        <v>2181</v>
      </c>
      <c r="AA5432" s="837" t="s">
        <v>2182</v>
      </c>
      <c r="AE5432" s="689" t="s">
        <v>1250</v>
      </c>
      <c r="AF5432" s="130">
        <v>1</v>
      </c>
    </row>
    <row r="5433" spans="1:35" ht="14.25" x14ac:dyDescent="0.2">
      <c r="A5433" s="856" t="s">
        <v>2156</v>
      </c>
      <c r="B5433" s="856">
        <v>20230112</v>
      </c>
      <c r="C5433" s="107" t="s">
        <v>67</v>
      </c>
      <c r="D5433" s="107">
        <v>2</v>
      </c>
      <c r="E5433" s="107">
        <v>4</v>
      </c>
      <c r="H5433" s="107" t="s">
        <v>10</v>
      </c>
      <c r="I5433" s="107">
        <v>290</v>
      </c>
      <c r="J5433" s="107">
        <v>10</v>
      </c>
      <c r="K5433" s="43">
        <v>5</v>
      </c>
      <c r="L5433" s="111">
        <v>1</v>
      </c>
      <c r="M5433" s="43">
        <v>0</v>
      </c>
      <c r="N5433" s="49">
        <v>1</v>
      </c>
      <c r="O5433" s="43" t="str">
        <f>Cal_051922a!$E$2</f>
        <v>Cal_051922a</v>
      </c>
      <c r="P5433" s="50">
        <f>Cal_051922a!$Q$3</f>
        <v>1.8382409380942635</v>
      </c>
      <c r="Q5433" s="50">
        <f>Cal_051922a!$R$3</f>
        <v>0.56187208580813652</v>
      </c>
      <c r="R5433" s="46">
        <v>29.23</v>
      </c>
      <c r="S5433" s="46">
        <v>21.65</v>
      </c>
      <c r="T5433" s="50">
        <f>AVERAGE(0.74,0.824,0.79,0.408,0.799,0.697)</f>
        <v>0.70966666666666667</v>
      </c>
      <c r="U5433" s="79">
        <f t="shared" si="1678"/>
        <v>28.520333333333333</v>
      </c>
      <c r="V5433" s="79">
        <f t="shared" si="1679"/>
        <v>20.940333333333331</v>
      </c>
      <c r="W5433" s="443">
        <f t="shared" si="1680"/>
        <v>0.1610320179417189</v>
      </c>
      <c r="X5433" s="443">
        <f t="shared" si="1681"/>
        <v>0.21187064725518776</v>
      </c>
      <c r="Y5433" s="47">
        <v>20220519</v>
      </c>
      <c r="Z5433" s="837" t="s">
        <v>2190</v>
      </c>
      <c r="AA5433" s="837" t="s">
        <v>2191</v>
      </c>
      <c r="AE5433" s="689" t="s">
        <v>1250</v>
      </c>
      <c r="AF5433" s="130">
        <v>1</v>
      </c>
      <c r="AH5433" s="490" t="s">
        <v>2185</v>
      </c>
    </row>
    <row r="5434" spans="1:35" ht="14.25" x14ac:dyDescent="0.2">
      <c r="A5434" s="856" t="s">
        <v>2156</v>
      </c>
      <c r="B5434" s="856">
        <v>20230112</v>
      </c>
      <c r="C5434" s="107" t="s">
        <v>67</v>
      </c>
      <c r="D5434" s="107">
        <v>2</v>
      </c>
      <c r="E5434" s="107">
        <v>4</v>
      </c>
      <c r="H5434" s="107" t="s">
        <v>11</v>
      </c>
      <c r="I5434" s="107">
        <v>290</v>
      </c>
      <c r="J5434" s="107">
        <v>10</v>
      </c>
      <c r="K5434" s="43">
        <v>5</v>
      </c>
      <c r="L5434" s="111">
        <v>1</v>
      </c>
      <c r="M5434" s="43">
        <v>0</v>
      </c>
      <c r="N5434" s="49">
        <v>1</v>
      </c>
      <c r="O5434" s="43" t="str">
        <f>Cal_051922a!$E$2</f>
        <v>Cal_051922a</v>
      </c>
      <c r="P5434" s="50">
        <f>Cal_051922a!$Q$3</f>
        <v>1.8382409380942635</v>
      </c>
      <c r="Q5434" s="50">
        <f>Cal_051922a!$R$3</f>
        <v>0.56187208580813652</v>
      </c>
      <c r="R5434" s="46">
        <v>27.55</v>
      </c>
      <c r="S5434" s="46">
        <v>20.23</v>
      </c>
      <c r="T5434" s="50">
        <f>AVERAGE(0.309,0.246,0.405,0.396,0.543,0.42)</f>
        <v>0.38650000000000001</v>
      </c>
      <c r="U5434" s="79">
        <f t="shared" si="1678"/>
        <v>27.163499999999999</v>
      </c>
      <c r="V5434" s="79">
        <f t="shared" si="1679"/>
        <v>19.843499999999999</v>
      </c>
      <c r="W5434" s="443">
        <f t="shared" si="1680"/>
        <v>0.15550849226034066</v>
      </c>
      <c r="X5434" s="443">
        <f t="shared" si="1681"/>
        <v>0.19786191111598972</v>
      </c>
      <c r="Y5434" s="47">
        <v>20220519</v>
      </c>
      <c r="Z5434" s="48" t="s">
        <v>2207</v>
      </c>
      <c r="AA5434" s="43">
        <v>20230720</v>
      </c>
      <c r="AE5434" s="689" t="s">
        <v>1250</v>
      </c>
      <c r="AF5434" s="130">
        <v>1</v>
      </c>
      <c r="AH5434" s="490" t="s">
        <v>2185</v>
      </c>
    </row>
    <row r="5435" spans="1:35" s="82" customFormat="1" ht="14.25" x14ac:dyDescent="0.2">
      <c r="A5435" s="595" t="s">
        <v>2156</v>
      </c>
      <c r="B5435" s="595">
        <v>20230112</v>
      </c>
      <c r="C5435" s="126" t="s">
        <v>67</v>
      </c>
      <c r="D5435" s="126">
        <v>2</v>
      </c>
      <c r="E5435" s="126">
        <v>4</v>
      </c>
      <c r="F5435" s="126"/>
      <c r="G5435" s="126"/>
      <c r="H5435" s="126" t="s">
        <v>10</v>
      </c>
      <c r="I5435" s="126">
        <v>293</v>
      </c>
      <c r="J5435" s="126">
        <v>5</v>
      </c>
      <c r="K5435" s="82">
        <v>5</v>
      </c>
      <c r="L5435" s="82">
        <v>1</v>
      </c>
      <c r="M5435" s="82">
        <v>0</v>
      </c>
      <c r="N5435" s="83">
        <v>1</v>
      </c>
      <c r="O5435" s="82" t="str">
        <f>Cal_051922a!$E$2</f>
        <v>Cal_051922a</v>
      </c>
      <c r="P5435" s="158">
        <f>Cal_051922a!$Q$3</f>
        <v>1.8382409380942635</v>
      </c>
      <c r="Q5435" s="158">
        <f>Cal_051922a!$R$3</f>
        <v>0.56187208580813652</v>
      </c>
      <c r="R5435" s="84">
        <v>66.790000000000006</v>
      </c>
      <c r="S5435" s="84">
        <v>41.93</v>
      </c>
      <c r="T5435" s="158">
        <f>AVERAGE(0.757,0.806,0.649,0.74,0.956,0.865)</f>
        <v>0.79549999999999998</v>
      </c>
      <c r="U5435" s="79">
        <f t="shared" si="1678"/>
        <v>65.994500000000002</v>
      </c>
      <c r="V5435" s="79">
        <f t="shared" si="1679"/>
        <v>41.134500000000003</v>
      </c>
      <c r="W5435" s="443">
        <f t="shared" si="1680"/>
        <v>0.52272651676723725</v>
      </c>
      <c r="X5435" s="443">
        <f t="shared" si="1681"/>
        <v>0.20229099590565039</v>
      </c>
      <c r="Y5435" s="82">
        <f>Cal_051922a!$A$3</f>
        <v>20220519</v>
      </c>
      <c r="Z5435" s="90" t="s">
        <v>2170</v>
      </c>
      <c r="AA5435" s="82">
        <v>20230607</v>
      </c>
      <c r="AB5435" s="85"/>
      <c r="AE5435" s="691" t="s">
        <v>1250</v>
      </c>
      <c r="AF5435" s="567">
        <v>1</v>
      </c>
      <c r="AG5435" s="567"/>
      <c r="AH5435" s="159" t="s">
        <v>167</v>
      </c>
      <c r="AI5435" s="155"/>
    </row>
    <row r="5436" spans="1:35" s="82" customFormat="1" ht="14.25" x14ac:dyDescent="0.2">
      <c r="A5436" s="595" t="s">
        <v>2156</v>
      </c>
      <c r="B5436" s="595">
        <v>20230112</v>
      </c>
      <c r="C5436" s="126" t="s">
        <v>67</v>
      </c>
      <c r="D5436" s="126">
        <v>2</v>
      </c>
      <c r="E5436" s="126">
        <v>4</v>
      </c>
      <c r="F5436" s="126"/>
      <c r="G5436" s="126"/>
      <c r="H5436" s="126" t="s">
        <v>11</v>
      </c>
      <c r="I5436" s="126">
        <v>293</v>
      </c>
      <c r="J5436" s="126">
        <v>5</v>
      </c>
      <c r="K5436" s="82">
        <v>5</v>
      </c>
      <c r="L5436" s="82">
        <v>1</v>
      </c>
      <c r="M5436" s="82">
        <v>0</v>
      </c>
      <c r="N5436" s="83">
        <v>1</v>
      </c>
      <c r="O5436" s="82" t="str">
        <f>Cal_051922a!$E$2</f>
        <v>Cal_051922a</v>
      </c>
      <c r="P5436" s="158">
        <f>Cal_051922a!$Q$3</f>
        <v>1.8382409380942635</v>
      </c>
      <c r="Q5436" s="158">
        <f>Cal_051922a!$R$3</f>
        <v>0.56187208580813652</v>
      </c>
      <c r="R5436" s="84">
        <v>66.73</v>
      </c>
      <c r="S5436" s="84">
        <v>42.74</v>
      </c>
      <c r="T5436" s="158">
        <f>AVERAGE(0.757,0.806,0.649,0.74,0.956,0.865)</f>
        <v>0.79549999999999998</v>
      </c>
      <c r="U5436" s="79">
        <f t="shared" si="1678"/>
        <v>65.9345</v>
      </c>
      <c r="V5436" s="79">
        <f t="shared" si="1679"/>
        <v>41.944500000000005</v>
      </c>
      <c r="W5436" s="443">
        <f t="shared" si="1680"/>
        <v>0.50443319136146503</v>
      </c>
      <c r="X5436" s="443">
        <f t="shared" si="1681"/>
        <v>0.23486100354324843</v>
      </c>
      <c r="Y5436" s="82">
        <f>Cal_051922a!$A$3</f>
        <v>20220519</v>
      </c>
      <c r="Z5436" s="90" t="s">
        <v>2170</v>
      </c>
      <c r="AA5436" s="82">
        <v>20230607</v>
      </c>
      <c r="AB5436" s="85"/>
      <c r="AE5436" s="691" t="s">
        <v>1250</v>
      </c>
      <c r="AF5436" s="567">
        <v>1</v>
      </c>
      <c r="AG5436" s="567"/>
      <c r="AH5436" s="159" t="s">
        <v>168</v>
      </c>
      <c r="AI5436" s="155"/>
    </row>
    <row r="5437" spans="1:35" s="44" customFormat="1" ht="14.25" x14ac:dyDescent="0.2">
      <c r="A5437" s="848" t="s">
        <v>2156</v>
      </c>
      <c r="B5437" s="848">
        <v>20230112</v>
      </c>
      <c r="C5437" s="361" t="s">
        <v>67</v>
      </c>
      <c r="D5437" s="361">
        <v>2</v>
      </c>
      <c r="E5437" s="361">
        <v>4</v>
      </c>
      <c r="F5437" s="361"/>
      <c r="G5437" s="361"/>
      <c r="H5437" s="361" t="s">
        <v>10</v>
      </c>
      <c r="I5437" s="361">
        <v>551</v>
      </c>
      <c r="J5437" s="361">
        <v>20</v>
      </c>
      <c r="K5437" s="44">
        <v>5</v>
      </c>
      <c r="L5437" s="44">
        <v>1</v>
      </c>
      <c r="M5437" s="44">
        <v>0</v>
      </c>
      <c r="N5437" s="363">
        <v>1</v>
      </c>
      <c r="O5437" s="44" t="str">
        <f>Cal_051922a!$E$2</f>
        <v>Cal_051922a</v>
      </c>
      <c r="P5437" s="365">
        <f>Cal_051922a!$Q$3</f>
        <v>1.8382409380942635</v>
      </c>
      <c r="Q5437" s="365">
        <f>Cal_051922a!$R$3</f>
        <v>0.56187208580813652</v>
      </c>
      <c r="R5437" s="364">
        <v>95.53</v>
      </c>
      <c r="S5437" s="364">
        <v>56.99</v>
      </c>
      <c r="T5437" s="365">
        <f>AVERAGE(0.757,0.806,0.649,0.74,0.956,0.865)</f>
        <v>0.79549999999999998</v>
      </c>
      <c r="U5437" s="79">
        <f t="shared" si="1678"/>
        <v>94.734499999999997</v>
      </c>
      <c r="V5437" s="79">
        <f t="shared" si="1679"/>
        <v>56.194500000000005</v>
      </c>
      <c r="W5437" s="443">
        <f t="shared" si="1680"/>
        <v>0.43092445295610637</v>
      </c>
      <c r="X5437" s="443">
        <f t="shared" si="1681"/>
        <v>9.576195058664734E-2</v>
      </c>
      <c r="Y5437" s="44">
        <f>Cal_051922a!$A$3</f>
        <v>20220519</v>
      </c>
      <c r="Z5437" s="859" t="s">
        <v>2170</v>
      </c>
      <c r="AA5437" s="44">
        <v>20230607</v>
      </c>
      <c r="AB5437" s="368"/>
      <c r="AE5437" s="763" t="s">
        <v>1250</v>
      </c>
      <c r="AF5437" s="849">
        <v>1</v>
      </c>
      <c r="AG5437" s="849"/>
      <c r="AH5437" s="370" t="s">
        <v>172</v>
      </c>
      <c r="AI5437" s="360"/>
    </row>
    <row r="5438" spans="1:35" s="44" customFormat="1" ht="14.25" x14ac:dyDescent="0.2">
      <c r="A5438" s="848" t="s">
        <v>2156</v>
      </c>
      <c r="B5438" s="848">
        <v>20230112</v>
      </c>
      <c r="C5438" s="361" t="s">
        <v>67</v>
      </c>
      <c r="D5438" s="361">
        <v>2</v>
      </c>
      <c r="E5438" s="361">
        <v>4</v>
      </c>
      <c r="F5438" s="361"/>
      <c r="G5438" s="361"/>
      <c r="H5438" s="361" t="s">
        <v>11</v>
      </c>
      <c r="I5438" s="361">
        <v>551</v>
      </c>
      <c r="J5438" s="361">
        <v>20</v>
      </c>
      <c r="K5438" s="44">
        <v>5</v>
      </c>
      <c r="L5438" s="44">
        <v>1</v>
      </c>
      <c r="M5438" s="44">
        <v>0</v>
      </c>
      <c r="N5438" s="363">
        <v>1</v>
      </c>
      <c r="O5438" s="44" t="str">
        <f>Cal_051922a!$E$2</f>
        <v>Cal_051922a</v>
      </c>
      <c r="P5438" s="365">
        <f>Cal_051922a!$Q$3</f>
        <v>1.8382409380942635</v>
      </c>
      <c r="Q5438" s="365">
        <f>Cal_051922a!$R$3</f>
        <v>0.56187208580813652</v>
      </c>
      <c r="R5438" s="364">
        <v>102.2</v>
      </c>
      <c r="S5438" s="364">
        <v>61.34</v>
      </c>
      <c r="T5438" s="365">
        <f>AVERAGE(0.757,0.806,0.649,0.74,0.956,0.865)</f>
        <v>0.79549999999999998</v>
      </c>
      <c r="U5438" s="79">
        <f t="shared" si="1678"/>
        <v>101.4045</v>
      </c>
      <c r="V5438" s="79">
        <f t="shared" si="1679"/>
        <v>60.544500000000006</v>
      </c>
      <c r="W5438" s="443">
        <f t="shared" si="1680"/>
        <v>0.45686489745164788</v>
      </c>
      <c r="X5438" s="443">
        <f t="shared" si="1681"/>
        <v>0.11059214833208997</v>
      </c>
      <c r="Y5438" s="44">
        <f>Cal_051922a!$A$3</f>
        <v>20220519</v>
      </c>
      <c r="Z5438" s="859" t="s">
        <v>2170</v>
      </c>
      <c r="AA5438" s="44">
        <v>20230607</v>
      </c>
      <c r="AB5438" s="368"/>
      <c r="AE5438" s="763" t="s">
        <v>1250</v>
      </c>
      <c r="AF5438" s="849">
        <v>1</v>
      </c>
      <c r="AG5438" s="849"/>
      <c r="AH5438" s="370" t="s">
        <v>173</v>
      </c>
      <c r="AI5438" s="360"/>
    </row>
    <row r="5439" spans="1:35" ht="14.25" x14ac:dyDescent="0.2">
      <c r="A5439" s="856" t="s">
        <v>2156</v>
      </c>
      <c r="B5439" s="856">
        <v>20230112</v>
      </c>
      <c r="C5439" s="107" t="s">
        <v>67</v>
      </c>
      <c r="D5439" s="107">
        <v>2</v>
      </c>
      <c r="E5439" s="107">
        <v>9</v>
      </c>
      <c r="H5439" s="107" t="s">
        <v>10</v>
      </c>
      <c r="I5439" s="107">
        <v>290</v>
      </c>
      <c r="J5439" s="107">
        <v>0</v>
      </c>
      <c r="K5439" s="43">
        <v>5</v>
      </c>
      <c r="L5439" s="111">
        <v>1</v>
      </c>
      <c r="M5439" s="43">
        <v>0</v>
      </c>
      <c r="N5439" s="49">
        <v>1</v>
      </c>
      <c r="O5439" s="43" t="str">
        <f>Cal_051922a!$E$2</f>
        <v>Cal_051922a</v>
      </c>
      <c r="P5439" s="50">
        <f>Cal_051922a!$Q$3</f>
        <v>1.8382409380942635</v>
      </c>
      <c r="Q5439" s="50">
        <f>Cal_051922a!$R$3</f>
        <v>0.56187208580813652</v>
      </c>
      <c r="R5439" s="46">
        <v>193.4</v>
      </c>
      <c r="S5439" s="46">
        <v>120.5</v>
      </c>
      <c r="T5439" s="50">
        <f>AVERAGE(0.74,0.824,0.79,0.408,0.799,0.697)</f>
        <v>0.70966666666666667</v>
      </c>
      <c r="U5439" s="79">
        <f t="shared" si="1678"/>
        <v>192.69033333333334</v>
      </c>
      <c r="V5439" s="79">
        <f t="shared" si="1679"/>
        <v>119.79033333333334</v>
      </c>
      <c r="W5439" s="443">
        <f t="shared" si="1680"/>
        <v>1.5487116237402778</v>
      </c>
      <c r="X5439" s="443">
        <f t="shared" si="1681"/>
        <v>0.58449866731649514</v>
      </c>
      <c r="Y5439" s="47">
        <v>20220519</v>
      </c>
      <c r="Z5439" s="837" t="s">
        <v>2190</v>
      </c>
      <c r="AA5439" s="837" t="s">
        <v>2191</v>
      </c>
      <c r="AE5439" s="689" t="s">
        <v>1250</v>
      </c>
      <c r="AF5439" s="130">
        <v>1</v>
      </c>
    </row>
    <row r="5440" spans="1:35" ht="14.25" x14ac:dyDescent="0.2">
      <c r="A5440" s="856" t="s">
        <v>2156</v>
      </c>
      <c r="B5440" s="856">
        <v>20230112</v>
      </c>
      <c r="C5440" s="107" t="s">
        <v>67</v>
      </c>
      <c r="D5440" s="107">
        <v>2</v>
      </c>
      <c r="E5440" s="107">
        <v>9</v>
      </c>
      <c r="H5440" s="107" t="s">
        <v>11</v>
      </c>
      <c r="I5440" s="107">
        <v>290</v>
      </c>
      <c r="J5440" s="107">
        <v>0</v>
      </c>
      <c r="K5440" s="43">
        <v>5</v>
      </c>
      <c r="L5440" s="111">
        <v>1</v>
      </c>
      <c r="M5440" s="43">
        <v>0</v>
      </c>
      <c r="N5440" s="49">
        <v>1</v>
      </c>
      <c r="O5440" s="43" t="str">
        <f>Cal_051922a!$E$2</f>
        <v>Cal_051922a</v>
      </c>
      <c r="P5440" s="50">
        <f>Cal_051922a!$Q$3</f>
        <v>1.8382409380942635</v>
      </c>
      <c r="Q5440" s="50">
        <f>Cal_051922a!$R$3</f>
        <v>0.56187208580813652</v>
      </c>
      <c r="R5440" s="46">
        <v>215.7</v>
      </c>
      <c r="S5440" s="46">
        <v>133.1</v>
      </c>
      <c r="T5440" s="50">
        <f>AVERAGE(0.782,0.898,0.631,0.699,0.655,0.669)</f>
        <v>0.72233333333333327</v>
      </c>
      <c r="U5440" s="79">
        <f t="shared" si="1678"/>
        <v>214.97766666666666</v>
      </c>
      <c r="V5440" s="79">
        <f t="shared" si="1679"/>
        <v>132.37766666666667</v>
      </c>
      <c r="W5440" s="443">
        <f t="shared" si="1680"/>
        <v>1.7547816203147728</v>
      </c>
      <c r="X5440" s="443">
        <f t="shared" si="1681"/>
        <v>0.60258222517707138</v>
      </c>
      <c r="Y5440" s="47">
        <v>20220519</v>
      </c>
      <c r="Z5440" s="837" t="s">
        <v>2181</v>
      </c>
      <c r="AA5440" s="837" t="s">
        <v>2182</v>
      </c>
      <c r="AE5440" s="689" t="s">
        <v>1250</v>
      </c>
      <c r="AF5440" s="130">
        <v>1</v>
      </c>
    </row>
    <row r="5441" spans="1:35" ht="14.25" x14ac:dyDescent="0.2">
      <c r="A5441" s="856" t="s">
        <v>2156</v>
      </c>
      <c r="B5441" s="856">
        <v>20230112</v>
      </c>
      <c r="C5441" s="107" t="s">
        <v>67</v>
      </c>
      <c r="D5441" s="107">
        <v>2</v>
      </c>
      <c r="E5441" s="107">
        <v>11</v>
      </c>
      <c r="H5441" s="107" t="s">
        <v>10</v>
      </c>
      <c r="I5441" s="107">
        <v>290</v>
      </c>
      <c r="J5441" s="107">
        <v>0</v>
      </c>
      <c r="K5441" s="43">
        <v>5</v>
      </c>
      <c r="L5441" s="111">
        <v>1</v>
      </c>
      <c r="M5441" s="43">
        <v>0</v>
      </c>
      <c r="N5441" s="49">
        <v>1</v>
      </c>
      <c r="O5441" s="43" t="str">
        <f>Cal_051922a!$E$2</f>
        <v>Cal_051922a</v>
      </c>
      <c r="P5441" s="50">
        <f>Cal_051922a!$Q$3</f>
        <v>1.8382409380942635</v>
      </c>
      <c r="Q5441" s="50">
        <f>Cal_051922a!$R$3</f>
        <v>0.56187208580813652</v>
      </c>
      <c r="R5441" s="46">
        <v>305.8</v>
      </c>
      <c r="S5441" s="46">
        <v>188.1</v>
      </c>
      <c r="T5441" s="50">
        <f>AVERAGE(0.309,0.246,0.405,0.396,0.543,0.42)</f>
        <v>0.38650000000000001</v>
      </c>
      <c r="U5441" s="79">
        <f t="shared" si="1678"/>
        <v>305.4135</v>
      </c>
      <c r="V5441" s="79">
        <f t="shared" si="1679"/>
        <v>187.71349999999998</v>
      </c>
      <c r="W5441" s="443">
        <f t="shared" si="1680"/>
        <v>2.5004575873008332</v>
      </c>
      <c r="X5441" s="443">
        <f t="shared" si="1681"/>
        <v>0.84231940336022926</v>
      </c>
      <c r="Y5441" s="47">
        <v>20220519</v>
      </c>
      <c r="Z5441" s="48" t="s">
        <v>2207</v>
      </c>
      <c r="AA5441" s="43">
        <v>20230720</v>
      </c>
      <c r="AE5441" s="689" t="s">
        <v>1250</v>
      </c>
      <c r="AF5441" s="130">
        <v>1</v>
      </c>
    </row>
    <row r="5442" spans="1:35" ht="14.25" x14ac:dyDescent="0.2">
      <c r="A5442" s="856" t="s">
        <v>2156</v>
      </c>
      <c r="B5442" s="856">
        <v>20230112</v>
      </c>
      <c r="C5442" s="107" t="s">
        <v>67</v>
      </c>
      <c r="D5442" s="107">
        <v>2</v>
      </c>
      <c r="E5442" s="107">
        <v>11</v>
      </c>
      <c r="H5442" s="107" t="s">
        <v>11</v>
      </c>
      <c r="I5442" s="107">
        <v>290</v>
      </c>
      <c r="J5442" s="107">
        <v>0</v>
      </c>
      <c r="K5442" s="43">
        <v>5</v>
      </c>
      <c r="L5442" s="111">
        <v>1</v>
      </c>
      <c r="M5442" s="43">
        <v>0</v>
      </c>
      <c r="N5442" s="49">
        <v>1</v>
      </c>
      <c r="O5442" s="43" t="str">
        <f>Cal_051922a!$E$2</f>
        <v>Cal_051922a</v>
      </c>
      <c r="P5442" s="50">
        <f>Cal_051922a!$Q$3</f>
        <v>1.8382409380942635</v>
      </c>
      <c r="Q5442" s="50">
        <f>Cal_051922a!$R$3</f>
        <v>0.56187208580813652</v>
      </c>
      <c r="R5442" s="46">
        <v>307.10000000000002</v>
      </c>
      <c r="S5442" s="46">
        <v>187.5</v>
      </c>
      <c r="T5442" s="50">
        <f>AVERAGE(0.74,0.824,0.79,0.408,0.799,0.697)</f>
        <v>0.70966666666666667</v>
      </c>
      <c r="U5442" s="79">
        <f t="shared" si="1678"/>
        <v>306.39033333333333</v>
      </c>
      <c r="V5442" s="79">
        <f t="shared" si="1679"/>
        <v>186.79033333333334</v>
      </c>
      <c r="W5442" s="443">
        <f t="shared" si="1680"/>
        <v>2.5408218134339808</v>
      </c>
      <c r="X5442" s="443">
        <f t="shared" si="1681"/>
        <v>0.78551554826124459</v>
      </c>
      <c r="Y5442" s="47">
        <v>20220519</v>
      </c>
      <c r="Z5442" s="837" t="s">
        <v>2190</v>
      </c>
      <c r="AA5442" s="837" t="s">
        <v>2191</v>
      </c>
      <c r="AE5442" s="689" t="s">
        <v>1250</v>
      </c>
      <c r="AF5442" s="130">
        <v>1</v>
      </c>
    </row>
    <row r="5443" spans="1:35" ht="14.25" x14ac:dyDescent="0.2">
      <c r="A5443" s="856" t="s">
        <v>2156</v>
      </c>
      <c r="B5443" s="856">
        <v>20230112</v>
      </c>
      <c r="C5443" s="107" t="s">
        <v>67</v>
      </c>
      <c r="D5443" s="107">
        <v>2</v>
      </c>
      <c r="E5443" s="107">
        <v>11</v>
      </c>
      <c r="H5443" s="107" t="s">
        <v>10</v>
      </c>
      <c r="I5443" s="107">
        <v>290</v>
      </c>
      <c r="J5443" s="107">
        <v>10</v>
      </c>
      <c r="K5443" s="43">
        <v>5</v>
      </c>
      <c r="L5443" s="111">
        <v>1</v>
      </c>
      <c r="M5443" s="43">
        <v>0</v>
      </c>
      <c r="N5443" s="49">
        <v>1</v>
      </c>
      <c r="O5443" s="43" t="str">
        <f>Cal_051922a!$E$2</f>
        <v>Cal_051922a</v>
      </c>
      <c r="P5443" s="50">
        <f>Cal_051922a!$Q$3</f>
        <v>1.8382409380942635</v>
      </c>
      <c r="Q5443" s="50">
        <f>Cal_051922a!$R$3</f>
        <v>0.56187208580813652</v>
      </c>
      <c r="R5443" s="46">
        <v>94.79</v>
      </c>
      <c r="S5443" s="46">
        <v>63.51</v>
      </c>
      <c r="T5443" s="50">
        <f>AVERAGE(0.309,0.246,0.405,0.396,0.543,0.42)</f>
        <v>0.38650000000000001</v>
      </c>
      <c r="U5443" s="79">
        <f t="shared" si="1678"/>
        <v>94.403500000000008</v>
      </c>
      <c r="V5443" s="79">
        <f t="shared" si="1679"/>
        <v>63.1235</v>
      </c>
      <c r="W5443" s="443">
        <f t="shared" si="1680"/>
        <v>0.66452262812888752</v>
      </c>
      <c r="X5443" s="443">
        <f t="shared" si="1681"/>
        <v>0.45957224714643141</v>
      </c>
      <c r="Y5443" s="47">
        <v>20220519</v>
      </c>
      <c r="Z5443" s="48" t="s">
        <v>2207</v>
      </c>
      <c r="AA5443" s="43">
        <v>20230720</v>
      </c>
      <c r="AE5443" s="689" t="s">
        <v>1250</v>
      </c>
      <c r="AF5443" s="130">
        <v>1</v>
      </c>
    </row>
    <row r="5444" spans="1:35" ht="14.25" x14ac:dyDescent="0.2">
      <c r="A5444" s="856" t="s">
        <v>2156</v>
      </c>
      <c r="B5444" s="856">
        <v>20230112</v>
      </c>
      <c r="C5444" s="107" t="s">
        <v>67</v>
      </c>
      <c r="D5444" s="107">
        <v>2</v>
      </c>
      <c r="E5444" s="107">
        <v>11</v>
      </c>
      <c r="H5444" s="107" t="s">
        <v>11</v>
      </c>
      <c r="I5444" s="107">
        <v>290</v>
      </c>
      <c r="J5444" s="107">
        <v>10</v>
      </c>
      <c r="K5444" s="43">
        <v>5</v>
      </c>
      <c r="L5444" s="111">
        <v>1</v>
      </c>
      <c r="M5444" s="43">
        <v>0</v>
      </c>
      <c r="N5444" s="49">
        <v>1</v>
      </c>
      <c r="O5444" s="43" t="str">
        <f>Cal_051922a!$E$2</f>
        <v>Cal_051922a</v>
      </c>
      <c r="P5444" s="50">
        <f>Cal_051922a!$Q$3</f>
        <v>1.8382409380942635</v>
      </c>
      <c r="Q5444" s="50">
        <f>Cal_051922a!$R$3</f>
        <v>0.56187208580813652</v>
      </c>
      <c r="R5444" s="46">
        <v>102.1</v>
      </c>
      <c r="S5444" s="46">
        <v>66.78</v>
      </c>
      <c r="T5444" s="50">
        <f>AVERAGE(0.309,0.246,0.405,0.396,0.543,0.42)</f>
        <v>0.38650000000000001</v>
      </c>
      <c r="U5444" s="79">
        <f t="shared" si="1678"/>
        <v>101.7135</v>
      </c>
      <c r="V5444" s="79">
        <f t="shared" si="1679"/>
        <v>66.393500000000003</v>
      </c>
      <c r="W5444" s="443">
        <f t="shared" si="1680"/>
        <v>0.75034971948568729</v>
      </c>
      <c r="X5444" s="443">
        <f t="shared" si="1681"/>
        <v>0.43197687998347878</v>
      </c>
      <c r="Y5444" s="47">
        <v>20220519</v>
      </c>
      <c r="Z5444" s="48" t="s">
        <v>2207</v>
      </c>
      <c r="AA5444" s="43">
        <v>20230720</v>
      </c>
      <c r="AE5444" s="689" t="s">
        <v>1250</v>
      </c>
      <c r="AF5444" s="130">
        <v>1</v>
      </c>
    </row>
    <row r="5445" spans="1:35" s="82" customFormat="1" ht="14.25" x14ac:dyDescent="0.2">
      <c r="A5445" s="595" t="s">
        <v>2156</v>
      </c>
      <c r="B5445" s="595">
        <v>20230112</v>
      </c>
      <c r="C5445" s="126" t="s">
        <v>67</v>
      </c>
      <c r="D5445" s="126">
        <v>2</v>
      </c>
      <c r="E5445" s="126">
        <v>11</v>
      </c>
      <c r="F5445" s="126"/>
      <c r="G5445" s="126"/>
      <c r="H5445" s="126" t="s">
        <v>10</v>
      </c>
      <c r="I5445" s="126">
        <v>294</v>
      </c>
      <c r="J5445" s="126">
        <v>5</v>
      </c>
      <c r="K5445" s="82">
        <v>5</v>
      </c>
      <c r="L5445" s="82">
        <v>1</v>
      </c>
      <c r="M5445" s="82">
        <v>0</v>
      </c>
      <c r="N5445" s="83">
        <v>1</v>
      </c>
      <c r="O5445" s="82" t="str">
        <f>Cal_051922a!$E$2</f>
        <v>Cal_051922a</v>
      </c>
      <c r="P5445" s="158">
        <f>Cal_051922a!$Q$3</f>
        <v>1.8382409380942635</v>
      </c>
      <c r="Q5445" s="158">
        <f>Cal_051922a!$R$3</f>
        <v>0.56187208580813652</v>
      </c>
      <c r="R5445" s="84">
        <v>225.5</v>
      </c>
      <c r="S5445" s="84">
        <v>133.69999999999999</v>
      </c>
      <c r="T5445" s="158">
        <f>AVERAGE(0.757,0.806,0.649,0.74,0.956,0.865)</f>
        <v>0.79549999999999998</v>
      </c>
      <c r="U5445" s="79">
        <f t="shared" si="1678"/>
        <v>224.7045</v>
      </c>
      <c r="V5445" s="79">
        <f t="shared" si="1679"/>
        <v>132.90449999999998</v>
      </c>
      <c r="W5445" s="443">
        <f t="shared" si="1680"/>
        <v>1.9236957180749736</v>
      </c>
      <c r="X5445" s="443">
        <f t="shared" si="1681"/>
        <v>0.41084928447877722</v>
      </c>
      <c r="Y5445" s="82">
        <f>Cal_051922a!$A$3</f>
        <v>20220519</v>
      </c>
      <c r="Z5445" s="90" t="s">
        <v>2170</v>
      </c>
      <c r="AA5445" s="82">
        <v>20230607</v>
      </c>
      <c r="AB5445" s="85"/>
      <c r="AE5445" s="691" t="s">
        <v>1250</v>
      </c>
      <c r="AF5445" s="567">
        <v>1</v>
      </c>
      <c r="AG5445" s="567"/>
      <c r="AH5445" s="159" t="s">
        <v>164</v>
      </c>
      <c r="AI5445" s="155"/>
    </row>
    <row r="5446" spans="1:35" s="82" customFormat="1" ht="14.25" x14ac:dyDescent="0.2">
      <c r="A5446" s="595" t="s">
        <v>2156</v>
      </c>
      <c r="B5446" s="595">
        <v>20230112</v>
      </c>
      <c r="C5446" s="126" t="s">
        <v>67</v>
      </c>
      <c r="D5446" s="126">
        <v>2</v>
      </c>
      <c r="E5446" s="126">
        <v>11</v>
      </c>
      <c r="F5446" s="126"/>
      <c r="G5446" s="126"/>
      <c r="H5446" s="126" t="s">
        <v>11</v>
      </c>
      <c r="I5446" s="126">
        <v>293</v>
      </c>
      <c r="J5446" s="126">
        <v>5</v>
      </c>
      <c r="K5446" s="82">
        <v>5</v>
      </c>
      <c r="L5446" s="82">
        <v>1</v>
      </c>
      <c r="M5446" s="82">
        <v>0</v>
      </c>
      <c r="N5446" s="83">
        <v>1</v>
      </c>
      <c r="O5446" s="82" t="str">
        <f>Cal_051922a!$E$2</f>
        <v>Cal_051922a</v>
      </c>
      <c r="P5446" s="158">
        <f>Cal_051922a!$Q$3</f>
        <v>1.8382409380942635</v>
      </c>
      <c r="Q5446" s="158">
        <f>Cal_051922a!$R$3</f>
        <v>0.56187208580813652</v>
      </c>
      <c r="R5446" s="84">
        <v>242.7</v>
      </c>
      <c r="S5446" s="84">
        <v>143.5</v>
      </c>
      <c r="T5446" s="158">
        <f>AVERAGE(0.757,0.806,0.649,0.74,0.956,0.865)</f>
        <v>0.79549999999999998</v>
      </c>
      <c r="U5446" s="79">
        <f t="shared" si="1678"/>
        <v>241.90449999999998</v>
      </c>
      <c r="V5446" s="79">
        <f t="shared" si="1679"/>
        <v>142.7045</v>
      </c>
      <c r="W5446" s="443">
        <f t="shared" si="1680"/>
        <v>2.0858596324742531</v>
      </c>
      <c r="X5446" s="443">
        <f t="shared" si="1681"/>
        <v>0.42938332993511391</v>
      </c>
      <c r="Y5446" s="82">
        <f>Cal_051922a!$A$3</f>
        <v>20220519</v>
      </c>
      <c r="Z5446" s="90" t="s">
        <v>2170</v>
      </c>
      <c r="AA5446" s="82">
        <v>20230607</v>
      </c>
      <c r="AB5446" s="85"/>
      <c r="AE5446" s="691" t="s">
        <v>1250</v>
      </c>
      <c r="AF5446" s="567">
        <v>1</v>
      </c>
      <c r="AG5446" s="567"/>
      <c r="AH5446" s="159" t="s">
        <v>166</v>
      </c>
      <c r="AI5446" s="155"/>
    </row>
    <row r="5447" spans="1:35" s="44" customFormat="1" ht="14.25" x14ac:dyDescent="0.2">
      <c r="A5447" s="848" t="s">
        <v>2156</v>
      </c>
      <c r="B5447" s="848">
        <v>20230112</v>
      </c>
      <c r="C5447" s="361" t="s">
        <v>67</v>
      </c>
      <c r="D5447" s="361">
        <v>2</v>
      </c>
      <c r="E5447" s="361">
        <v>11</v>
      </c>
      <c r="F5447" s="361"/>
      <c r="G5447" s="361"/>
      <c r="H5447" s="361" t="s">
        <v>10</v>
      </c>
      <c r="I5447" s="361">
        <v>550</v>
      </c>
      <c r="J5447" s="361">
        <v>20</v>
      </c>
      <c r="K5447" s="44">
        <v>5</v>
      </c>
      <c r="L5447" s="44">
        <v>1</v>
      </c>
      <c r="M5447" s="44">
        <v>0</v>
      </c>
      <c r="N5447" s="363">
        <v>1</v>
      </c>
      <c r="O5447" s="44" t="str">
        <f>Cal_051922a!$E$2</f>
        <v>Cal_051922a</v>
      </c>
      <c r="P5447" s="365">
        <f>Cal_051922a!$Q$3</f>
        <v>1.8382409380942635</v>
      </c>
      <c r="Q5447" s="365">
        <f>Cal_051922a!$R$3</f>
        <v>0.56187208580813652</v>
      </c>
      <c r="R5447" s="364">
        <v>374.5</v>
      </c>
      <c r="S5447" s="364">
        <v>217.7</v>
      </c>
      <c r="T5447" s="365">
        <f>AVERAGE(0.757,0.806,0.649,0.74,0.956,0.865)</f>
        <v>0.79549999999999998</v>
      </c>
      <c r="U5447" s="79">
        <f t="shared" si="1678"/>
        <v>373.7045</v>
      </c>
      <c r="V5447" s="79">
        <f t="shared" si="1679"/>
        <v>216.90449999999998</v>
      </c>
      <c r="W5447" s="443">
        <f t="shared" si="1680"/>
        <v>1.7564039145708423</v>
      </c>
      <c r="X5447" s="443">
        <f t="shared" si="1681"/>
        <v>0.28024311123801793</v>
      </c>
      <c r="Y5447" s="44">
        <f>Cal_051922a!$A$3</f>
        <v>20220519</v>
      </c>
      <c r="Z5447" s="859" t="s">
        <v>2170</v>
      </c>
      <c r="AA5447" s="44">
        <v>20230607</v>
      </c>
      <c r="AB5447" s="368"/>
      <c r="AE5447" s="763" t="s">
        <v>1250</v>
      </c>
      <c r="AF5447" s="849">
        <v>1</v>
      </c>
      <c r="AG5447" s="849"/>
      <c r="AH5447" s="370" t="s">
        <v>170</v>
      </c>
      <c r="AI5447" s="360"/>
    </row>
    <row r="5448" spans="1:35" s="44" customFormat="1" ht="14.25" x14ac:dyDescent="0.2">
      <c r="A5448" s="848" t="s">
        <v>2156</v>
      </c>
      <c r="B5448" s="848">
        <v>20230112</v>
      </c>
      <c r="C5448" s="361" t="s">
        <v>67</v>
      </c>
      <c r="D5448" s="361">
        <v>2</v>
      </c>
      <c r="E5448" s="361">
        <v>11</v>
      </c>
      <c r="F5448" s="361"/>
      <c r="G5448" s="361"/>
      <c r="H5448" s="361" t="s">
        <v>11</v>
      </c>
      <c r="I5448" s="361">
        <v>550</v>
      </c>
      <c r="J5448" s="361">
        <v>20</v>
      </c>
      <c r="K5448" s="44">
        <v>5</v>
      </c>
      <c r="L5448" s="44">
        <v>1</v>
      </c>
      <c r="M5448" s="44">
        <v>0</v>
      </c>
      <c r="N5448" s="363">
        <v>1</v>
      </c>
      <c r="O5448" s="44" t="str">
        <f>Cal_051922a!$E$2</f>
        <v>Cal_051922a</v>
      </c>
      <c r="P5448" s="365">
        <f>Cal_051922a!$Q$3</f>
        <v>1.8382409380942635</v>
      </c>
      <c r="Q5448" s="365">
        <f>Cal_051922a!$R$3</f>
        <v>0.56187208580813652</v>
      </c>
      <c r="R5448" s="364">
        <v>390.9</v>
      </c>
      <c r="S5448" s="364">
        <v>226.3</v>
      </c>
      <c r="T5448" s="365">
        <f>AVERAGE(0.757,0.806,0.649,0.74,0.956,0.865)</f>
        <v>0.79549999999999998</v>
      </c>
      <c r="U5448" s="79">
        <f t="shared" si="1678"/>
        <v>390.10449999999997</v>
      </c>
      <c r="V5448" s="79">
        <f t="shared" si="1679"/>
        <v>225.50450000000001</v>
      </c>
      <c r="W5448" s="443">
        <f t="shared" si="1680"/>
        <v>1.843776048076279</v>
      </c>
      <c r="X5448" s="443">
        <f t="shared" si="1681"/>
        <v>0.27362155884987582</v>
      </c>
      <c r="Y5448" s="44">
        <f>Cal_051922a!$A$3</f>
        <v>20220519</v>
      </c>
      <c r="Z5448" s="859" t="s">
        <v>2170</v>
      </c>
      <c r="AA5448" s="44">
        <v>20230607</v>
      </c>
      <c r="AB5448" s="368"/>
      <c r="AE5448" s="763" t="s">
        <v>1250</v>
      </c>
      <c r="AF5448" s="849">
        <v>1</v>
      </c>
      <c r="AG5448" s="849"/>
      <c r="AH5448" s="370" t="s">
        <v>171</v>
      </c>
      <c r="AI5448" s="360"/>
    </row>
    <row r="5449" spans="1:35" ht="14.25" x14ac:dyDescent="0.2">
      <c r="A5449" s="856" t="s">
        <v>2156</v>
      </c>
      <c r="B5449" s="856">
        <v>20230112</v>
      </c>
      <c r="C5449" s="107" t="s">
        <v>67</v>
      </c>
      <c r="D5449" s="107">
        <v>2</v>
      </c>
      <c r="E5449" s="107">
        <v>18</v>
      </c>
      <c r="H5449" s="107" t="s">
        <v>10</v>
      </c>
      <c r="I5449" s="107">
        <v>290</v>
      </c>
      <c r="J5449" s="107">
        <v>0</v>
      </c>
      <c r="K5449" s="43">
        <v>10</v>
      </c>
      <c r="L5449" s="111">
        <v>1</v>
      </c>
      <c r="M5449" s="43">
        <v>0</v>
      </c>
      <c r="N5449" s="49">
        <v>1</v>
      </c>
      <c r="O5449" s="43" t="str">
        <f>Cal_051922a!$E$2</f>
        <v>Cal_051922a</v>
      </c>
      <c r="P5449" s="50">
        <f>Cal_051922a!$Q$3</f>
        <v>1.8382409380942635</v>
      </c>
      <c r="Q5449" s="50">
        <f>Cal_051922a!$R$3</f>
        <v>0.56187208580813652</v>
      </c>
      <c r="R5449" s="46">
        <v>153</v>
      </c>
      <c r="S5449" s="46">
        <v>94.76</v>
      </c>
      <c r="T5449" s="50">
        <f>AVERAGE(0.782,0.898,0.631,0.699,0.655,0.669)</f>
        <v>0.72233333333333327</v>
      </c>
      <c r="U5449" s="79">
        <f t="shared" si="1678"/>
        <v>152.27766666666668</v>
      </c>
      <c r="V5449" s="79">
        <f t="shared" si="1679"/>
        <v>94.037666666666667</v>
      </c>
      <c r="W5449" s="443">
        <f t="shared" si="1680"/>
        <v>2.474539505257443</v>
      </c>
      <c r="X5449" s="443">
        <f t="shared" si="1681"/>
        <v>0.87468096518062521</v>
      </c>
      <c r="Y5449" s="47">
        <v>20220519</v>
      </c>
      <c r="Z5449" s="837" t="s">
        <v>2181</v>
      </c>
      <c r="AA5449" s="837" t="s">
        <v>2182</v>
      </c>
      <c r="AE5449" s="689" t="s">
        <v>1250</v>
      </c>
      <c r="AF5449" s="130">
        <v>3</v>
      </c>
      <c r="AI5449" t="s">
        <v>673</v>
      </c>
    </row>
    <row r="5450" spans="1:35" ht="14.25" x14ac:dyDescent="0.2">
      <c r="A5450" s="856" t="s">
        <v>2156</v>
      </c>
      <c r="B5450" s="856">
        <v>20230112</v>
      </c>
      <c r="C5450" s="107" t="s">
        <v>67</v>
      </c>
      <c r="D5450" s="107">
        <v>2</v>
      </c>
      <c r="E5450" s="107">
        <v>18</v>
      </c>
      <c r="H5450" s="107" t="s">
        <v>11</v>
      </c>
      <c r="I5450" s="107">
        <v>290</v>
      </c>
      <c r="J5450" s="107">
        <v>0</v>
      </c>
      <c r="K5450" s="43">
        <v>10</v>
      </c>
      <c r="L5450" s="111">
        <v>1</v>
      </c>
      <c r="M5450" s="43">
        <v>0</v>
      </c>
      <c r="N5450" s="49">
        <v>1</v>
      </c>
      <c r="O5450" s="43" t="str">
        <f>Cal_051922a!$E$2</f>
        <v>Cal_051922a</v>
      </c>
      <c r="P5450" s="50">
        <f>Cal_051922a!$Q$3</f>
        <v>1.8382409380942635</v>
      </c>
      <c r="Q5450" s="50">
        <f>Cal_051922a!$R$3</f>
        <v>0.56187208580813652</v>
      </c>
      <c r="R5450" s="46">
        <v>199.9</v>
      </c>
      <c r="S5450" s="46">
        <v>121.2</v>
      </c>
      <c r="T5450" s="50">
        <f>AVERAGE(0.782,0.898,0.631,0.699,0.655,0.669)</f>
        <v>0.72233333333333327</v>
      </c>
      <c r="U5450" s="79">
        <f t="shared" si="1678"/>
        <v>199.17766666666668</v>
      </c>
      <c r="V5450" s="79">
        <f t="shared" si="1679"/>
        <v>120.47766666666666</v>
      </c>
      <c r="W5450" s="443">
        <f t="shared" si="1680"/>
        <v>3.3438574701881998</v>
      </c>
      <c r="X5450" s="443">
        <f t="shared" si="1681"/>
        <v>0.94704299271794834</v>
      </c>
      <c r="Y5450" s="47">
        <v>20220519</v>
      </c>
      <c r="Z5450" s="837" t="s">
        <v>2181</v>
      </c>
      <c r="AA5450" s="837" t="s">
        <v>2182</v>
      </c>
      <c r="AE5450" s="689" t="s">
        <v>1250</v>
      </c>
      <c r="AF5450" s="130">
        <v>3</v>
      </c>
      <c r="AI5450" t="s">
        <v>673</v>
      </c>
    </row>
    <row r="5451" spans="1:35" ht="14.25" x14ac:dyDescent="0.2">
      <c r="A5451" s="856" t="s">
        <v>2156</v>
      </c>
      <c r="B5451" s="856">
        <v>20230112</v>
      </c>
      <c r="C5451" s="107" t="s">
        <v>67</v>
      </c>
      <c r="D5451" s="107">
        <v>2</v>
      </c>
      <c r="E5451" s="107">
        <v>18</v>
      </c>
      <c r="H5451" s="107" t="s">
        <v>10</v>
      </c>
      <c r="I5451" s="107">
        <v>290</v>
      </c>
      <c r="J5451" s="107">
        <v>10</v>
      </c>
      <c r="K5451" s="43">
        <v>5</v>
      </c>
      <c r="L5451" s="111">
        <v>1</v>
      </c>
      <c r="M5451" s="43">
        <v>0</v>
      </c>
      <c r="N5451" s="49">
        <v>1</v>
      </c>
      <c r="O5451" s="43" t="str">
        <f>Cal_051922a!$E$2</f>
        <v>Cal_051922a</v>
      </c>
      <c r="P5451" s="50">
        <f>Cal_051922a!$Q$3</f>
        <v>1.8382409380942635</v>
      </c>
      <c r="Q5451" s="50">
        <f>Cal_051922a!$R$3</f>
        <v>0.56187208580813652</v>
      </c>
      <c r="R5451" s="46">
        <v>93.4</v>
      </c>
      <c r="S5451" s="46">
        <v>61.4</v>
      </c>
      <c r="T5451" s="50">
        <f>AVERAGE(0.74,0.824,0.79,0.408,0.799,0.697)</f>
        <v>0.70966666666666667</v>
      </c>
      <c r="U5451" s="79">
        <f t="shared" ref="U5451:U5514" si="1682">(R5451-T5451)*(L5451+M5451)/L5451</f>
        <v>92.690333333333342</v>
      </c>
      <c r="V5451" s="79">
        <f t="shared" ref="V5451:V5514" si="1683">(S5451-T5451)*(L5451+M5451)/L5451</f>
        <v>60.690333333333335</v>
      </c>
      <c r="W5451" s="443">
        <f t="shared" si="1680"/>
        <v>0.67981854540039632</v>
      </c>
      <c r="X5451" s="443">
        <f t="shared" si="1681"/>
        <v>0.40094682215290584</v>
      </c>
      <c r="Y5451" s="47">
        <v>20220519</v>
      </c>
      <c r="Z5451" s="837" t="s">
        <v>2190</v>
      </c>
      <c r="AA5451" s="837" t="s">
        <v>2191</v>
      </c>
      <c r="AE5451" s="689" t="s">
        <v>1250</v>
      </c>
      <c r="AF5451" s="130">
        <v>1</v>
      </c>
    </row>
    <row r="5452" spans="1:35" ht="14.25" x14ac:dyDescent="0.2">
      <c r="A5452" s="856" t="s">
        <v>2156</v>
      </c>
      <c r="B5452" s="856">
        <v>20230112</v>
      </c>
      <c r="C5452" s="107" t="s">
        <v>67</v>
      </c>
      <c r="D5452" s="107">
        <v>2</v>
      </c>
      <c r="E5452" s="107">
        <v>18</v>
      </c>
      <c r="H5452" s="107" t="s">
        <v>11</v>
      </c>
      <c r="I5452" s="107">
        <v>290</v>
      </c>
      <c r="J5452" s="107">
        <v>10</v>
      </c>
      <c r="K5452" s="43">
        <v>5</v>
      </c>
      <c r="L5452" s="111">
        <v>1</v>
      </c>
      <c r="M5452" s="43">
        <v>0</v>
      </c>
      <c r="N5452" s="49">
        <v>1</v>
      </c>
      <c r="O5452" s="43" t="str">
        <f>Cal_051922a!$E$2</f>
        <v>Cal_051922a</v>
      </c>
      <c r="P5452" s="50">
        <f>Cal_051922a!$Q$3</f>
        <v>1.8382409380942635</v>
      </c>
      <c r="Q5452" s="50">
        <f>Cal_051922a!$R$3</f>
        <v>0.56187208580813652</v>
      </c>
      <c r="R5452" s="46">
        <v>96.92</v>
      </c>
      <c r="S5452" s="46">
        <v>63.85</v>
      </c>
      <c r="T5452" s="50">
        <f>AVERAGE(0.74,0.824,0.79,0.408,0.799,0.697)</f>
        <v>0.70966666666666667</v>
      </c>
      <c r="U5452" s="79">
        <f t="shared" si="1682"/>
        <v>96.210333333333338</v>
      </c>
      <c r="V5452" s="79">
        <f t="shared" si="1683"/>
        <v>63.140333333333338</v>
      </c>
      <c r="W5452" s="443">
        <f t="shared" si="1680"/>
        <v>0.70254997801222208</v>
      </c>
      <c r="X5452" s="443">
        <f t="shared" si="1681"/>
        <v>0.42184466301965057</v>
      </c>
      <c r="Y5452" s="47">
        <v>20220519</v>
      </c>
      <c r="Z5452" s="837" t="s">
        <v>2190</v>
      </c>
      <c r="AA5452" s="837" t="s">
        <v>2191</v>
      </c>
      <c r="AE5452" s="689" t="s">
        <v>1250</v>
      </c>
      <c r="AF5452" s="130">
        <v>1</v>
      </c>
    </row>
    <row r="5453" spans="1:35" s="82" customFormat="1" ht="14.25" x14ac:dyDescent="0.2">
      <c r="A5453" s="595" t="s">
        <v>2156</v>
      </c>
      <c r="B5453" s="595">
        <v>20230112</v>
      </c>
      <c r="C5453" s="126" t="s">
        <v>67</v>
      </c>
      <c r="D5453" s="126">
        <v>2</v>
      </c>
      <c r="E5453" s="126">
        <v>18</v>
      </c>
      <c r="F5453" s="126"/>
      <c r="G5453" s="126"/>
      <c r="H5453" s="126" t="s">
        <v>10</v>
      </c>
      <c r="I5453" s="126">
        <v>293</v>
      </c>
      <c r="J5453" s="126">
        <v>5</v>
      </c>
      <c r="K5453" s="82">
        <v>5</v>
      </c>
      <c r="L5453" s="82">
        <v>1</v>
      </c>
      <c r="M5453" s="82">
        <v>0</v>
      </c>
      <c r="N5453" s="83">
        <v>1</v>
      </c>
      <c r="O5453" s="82" t="str">
        <f>Cal_051922a!$E$2</f>
        <v>Cal_051922a</v>
      </c>
      <c r="P5453" s="158">
        <f>Cal_051922a!$Q$3</f>
        <v>1.8382409380942635</v>
      </c>
      <c r="Q5453" s="158">
        <f>Cal_051922a!$R$3</f>
        <v>0.56187208580813652</v>
      </c>
      <c r="R5453" s="84">
        <v>250</v>
      </c>
      <c r="S5453" s="84">
        <v>147.9</v>
      </c>
      <c r="T5453" s="158">
        <f>AVERAGE(0.757,0.806,0.649,0.74,0.956,0.865)</f>
        <v>0.79549999999999998</v>
      </c>
      <c r="U5453" s="79">
        <f t="shared" si="1682"/>
        <v>249.2045</v>
      </c>
      <c r="V5453" s="79">
        <f t="shared" si="1683"/>
        <v>147.1045</v>
      </c>
      <c r="W5453" s="443">
        <f t="shared" si="1680"/>
        <v>2.1468373838268273</v>
      </c>
      <c r="X5453" s="443">
        <f t="shared" si="1681"/>
        <v>0.44595792650850741</v>
      </c>
      <c r="Y5453" s="82">
        <f>Cal_051922a!$A$3</f>
        <v>20220519</v>
      </c>
      <c r="Z5453" s="90" t="s">
        <v>2170</v>
      </c>
      <c r="AA5453" s="82">
        <v>20230607</v>
      </c>
      <c r="AB5453" s="85"/>
      <c r="AE5453" s="691" t="s">
        <v>1250</v>
      </c>
      <c r="AF5453" s="567">
        <v>3</v>
      </c>
      <c r="AG5453" s="567"/>
      <c r="AH5453" s="159" t="s">
        <v>162</v>
      </c>
      <c r="AI5453" s="155" t="s">
        <v>673</v>
      </c>
    </row>
    <row r="5454" spans="1:35" s="82" customFormat="1" ht="14.25" x14ac:dyDescent="0.2">
      <c r="A5454" s="595" t="s">
        <v>2156</v>
      </c>
      <c r="B5454" s="595">
        <v>20230112</v>
      </c>
      <c r="C5454" s="126" t="s">
        <v>67</v>
      </c>
      <c r="D5454" s="126">
        <v>2</v>
      </c>
      <c r="E5454" s="126">
        <v>18</v>
      </c>
      <c r="F5454" s="126"/>
      <c r="G5454" s="126"/>
      <c r="H5454" s="126" t="s">
        <v>11</v>
      </c>
      <c r="I5454" s="126">
        <v>293</v>
      </c>
      <c r="J5454" s="126">
        <v>5</v>
      </c>
      <c r="K5454" s="82">
        <v>5</v>
      </c>
      <c r="L5454" s="82">
        <v>1</v>
      </c>
      <c r="M5454" s="82">
        <v>0</v>
      </c>
      <c r="N5454" s="83">
        <v>1</v>
      </c>
      <c r="O5454" s="82" t="str">
        <f>Cal_051922a!$E$2</f>
        <v>Cal_051922a</v>
      </c>
      <c r="P5454" s="158">
        <f>Cal_051922a!$Q$3</f>
        <v>1.8382409380942635</v>
      </c>
      <c r="Q5454" s="158">
        <f>Cal_051922a!$R$3</f>
        <v>0.56187208580813652</v>
      </c>
      <c r="R5454" s="84">
        <v>200.4</v>
      </c>
      <c r="S5454" s="84">
        <v>120</v>
      </c>
      <c r="T5454" s="158">
        <f>AVERAGE(0.757,0.806,0.649,0.74,0.956,0.865)</f>
        <v>0.79549999999999998</v>
      </c>
      <c r="U5454" s="79">
        <f t="shared" si="1682"/>
        <v>199.6045</v>
      </c>
      <c r="V5454" s="79">
        <f t="shared" si="1683"/>
        <v>119.2045</v>
      </c>
      <c r="W5454" s="443">
        <f t="shared" si="1680"/>
        <v>1.6905555892230846</v>
      </c>
      <c r="X5454" s="443">
        <f t="shared" si="1681"/>
        <v>0.41048733312713831</v>
      </c>
      <c r="Y5454" s="82">
        <f>Cal_051922a!$A$3</f>
        <v>20220519</v>
      </c>
      <c r="Z5454" s="90" t="s">
        <v>2170</v>
      </c>
      <c r="AA5454" s="82">
        <v>20230607</v>
      </c>
      <c r="AB5454" s="85"/>
      <c r="AE5454" s="691" t="s">
        <v>1250</v>
      </c>
      <c r="AF5454" s="567">
        <v>3</v>
      </c>
      <c r="AG5454" s="567"/>
      <c r="AH5454" s="159" t="s">
        <v>163</v>
      </c>
      <c r="AI5454" s="155" t="s">
        <v>673</v>
      </c>
    </row>
    <row r="5455" spans="1:35" s="44" customFormat="1" ht="14.25" x14ac:dyDescent="0.2">
      <c r="A5455" s="848" t="s">
        <v>2156</v>
      </c>
      <c r="B5455" s="848">
        <v>20230112</v>
      </c>
      <c r="C5455" s="361" t="s">
        <v>67</v>
      </c>
      <c r="D5455" s="361">
        <v>2</v>
      </c>
      <c r="E5455" s="361">
        <v>18</v>
      </c>
      <c r="F5455" s="361"/>
      <c r="G5455" s="361"/>
      <c r="H5455" s="361" t="s">
        <v>10</v>
      </c>
      <c r="I5455" s="361">
        <v>550</v>
      </c>
      <c r="J5455" s="361">
        <v>20</v>
      </c>
      <c r="K5455" s="44">
        <v>5</v>
      </c>
      <c r="L5455" s="44">
        <v>1</v>
      </c>
      <c r="M5455" s="44">
        <v>0</v>
      </c>
      <c r="N5455" s="363">
        <v>1</v>
      </c>
      <c r="O5455" s="44" t="str">
        <f>Cal_051922a!$E$2</f>
        <v>Cal_051922a</v>
      </c>
      <c r="P5455" s="365">
        <f>Cal_051922a!$Q$3</f>
        <v>1.8382409380942635</v>
      </c>
      <c r="Q5455" s="365">
        <f>Cal_051922a!$R$3</f>
        <v>0.56187208580813652</v>
      </c>
      <c r="R5455" s="364">
        <v>341</v>
      </c>
      <c r="S5455" s="364">
        <v>199.1</v>
      </c>
      <c r="T5455" s="365">
        <f>AVERAGE(0.757,0.806,0.649,0.74,0.956,0.865)</f>
        <v>0.79549999999999998</v>
      </c>
      <c r="U5455" s="79">
        <f t="shared" si="1682"/>
        <v>340.2045</v>
      </c>
      <c r="V5455" s="79">
        <f t="shared" si="1683"/>
        <v>198.30449999999999</v>
      </c>
      <c r="W5455" s="443">
        <f t="shared" si="1680"/>
        <v>1.5895007364643015</v>
      </c>
      <c r="X5455" s="443">
        <f t="shared" si="1681"/>
        <v>0.2724996836722704</v>
      </c>
      <c r="Y5455" s="44">
        <f>Cal_051922a!$A$3</f>
        <v>20220519</v>
      </c>
      <c r="Z5455" s="859" t="s">
        <v>2170</v>
      </c>
      <c r="AA5455" s="44">
        <v>20230607</v>
      </c>
      <c r="AB5455" s="368"/>
      <c r="AE5455" s="763" t="s">
        <v>1250</v>
      </c>
      <c r="AF5455" s="849">
        <v>1</v>
      </c>
      <c r="AG5455" s="849"/>
      <c r="AH5455" s="370" t="s">
        <v>169</v>
      </c>
      <c r="AI5455" s="360"/>
    </row>
    <row r="5456" spans="1:35" s="555" customFormat="1" ht="15" thickBot="1" x14ac:dyDescent="0.25">
      <c r="A5456" s="851" t="s">
        <v>2156</v>
      </c>
      <c r="B5456" s="851">
        <v>20230112</v>
      </c>
      <c r="C5456" s="557" t="s">
        <v>67</v>
      </c>
      <c r="D5456" s="557">
        <v>2</v>
      </c>
      <c r="E5456" s="557">
        <v>18</v>
      </c>
      <c r="F5456" s="557"/>
      <c r="G5456" s="557"/>
      <c r="H5456" s="557" t="s">
        <v>11</v>
      </c>
      <c r="I5456" s="557">
        <v>552</v>
      </c>
      <c r="J5456" s="557">
        <v>20</v>
      </c>
      <c r="K5456" s="555">
        <v>5</v>
      </c>
      <c r="L5456" s="555">
        <v>1</v>
      </c>
      <c r="M5456" s="555">
        <v>0</v>
      </c>
      <c r="N5456" s="558">
        <v>1</v>
      </c>
      <c r="O5456" s="555" t="str">
        <f>Cal_051922a!$E$2</f>
        <v>Cal_051922a</v>
      </c>
      <c r="P5456" s="852">
        <f>Cal_051922a!$Q$3</f>
        <v>1.8382409380942635</v>
      </c>
      <c r="Q5456" s="852">
        <f>Cal_051922a!$R$3</f>
        <v>0.56187208580813652</v>
      </c>
      <c r="R5456" s="559">
        <v>337.8</v>
      </c>
      <c r="S5456" s="559">
        <v>198.1</v>
      </c>
      <c r="T5456" s="852">
        <f>AVERAGE(0.757,0.806,0.649,0.74,0.956,0.865)</f>
        <v>0.79549999999999998</v>
      </c>
      <c r="U5456" s="120">
        <f t="shared" si="1682"/>
        <v>337.00450000000001</v>
      </c>
      <c r="V5456" s="120">
        <f t="shared" si="1683"/>
        <v>197.30449999999999</v>
      </c>
      <c r="W5456" s="444">
        <f t="shared" si="1680"/>
        <v>1.5591875413160248</v>
      </c>
      <c r="X5456" s="444">
        <f t="shared" si="1681"/>
        <v>0.28671091832997175</v>
      </c>
      <c r="Y5456" s="555">
        <f>Cal_051922a!$A$3</f>
        <v>20220519</v>
      </c>
      <c r="Z5456" s="864" t="s">
        <v>2170</v>
      </c>
      <c r="AA5456" s="555">
        <v>20230607</v>
      </c>
      <c r="AB5456" s="563"/>
      <c r="AE5456" s="853" t="s">
        <v>1250</v>
      </c>
      <c r="AF5456" s="854">
        <v>1</v>
      </c>
      <c r="AG5456" s="854"/>
      <c r="AH5456" s="855" t="s">
        <v>154</v>
      </c>
      <c r="AI5456" s="565"/>
    </row>
    <row r="5457" spans="1:35" ht="14.25" x14ac:dyDescent="0.2">
      <c r="A5457" s="856" t="s">
        <v>2156</v>
      </c>
      <c r="B5457" s="856">
        <v>20230112</v>
      </c>
      <c r="C5457" s="107" t="s">
        <v>70</v>
      </c>
      <c r="D5457" s="107">
        <v>3</v>
      </c>
      <c r="E5457" s="107">
        <v>9</v>
      </c>
      <c r="H5457" s="107" t="s">
        <v>10</v>
      </c>
      <c r="I5457" s="107">
        <v>290</v>
      </c>
      <c r="J5457" s="107">
        <v>0</v>
      </c>
      <c r="K5457" s="43">
        <v>5</v>
      </c>
      <c r="L5457" s="111">
        <v>1</v>
      </c>
      <c r="M5457" s="43">
        <v>0</v>
      </c>
      <c r="N5457" s="49">
        <v>1</v>
      </c>
      <c r="O5457" s="43" t="str">
        <f>Cal_051922a!$E$2</f>
        <v>Cal_051922a</v>
      </c>
      <c r="P5457" s="50">
        <f>Cal_051922a!$Q$3</f>
        <v>1.8382409380942635</v>
      </c>
      <c r="Q5457" s="50">
        <f>Cal_051922a!$R$3</f>
        <v>0.56187208580813652</v>
      </c>
      <c r="R5457" s="46">
        <v>17.489999999999998</v>
      </c>
      <c r="S5457" s="46">
        <v>13.12</v>
      </c>
      <c r="T5457" s="50">
        <f>AVERAGE(0.74,0.824,0.79,0.408,0.799,0.697)</f>
        <v>0.70966666666666667</v>
      </c>
      <c r="U5457" s="79">
        <f t="shared" si="1682"/>
        <v>16.780333333333331</v>
      </c>
      <c r="V5457" s="79">
        <f t="shared" si="1683"/>
        <v>12.410333333333332</v>
      </c>
      <c r="W5457" s="443">
        <f t="shared" si="1680"/>
        <v>9.2837720106241597E-2</v>
      </c>
      <c r="X5457" s="443">
        <f t="shared" si="1681"/>
        <v>0.12816384191833669</v>
      </c>
      <c r="Y5457" s="47">
        <v>20220519</v>
      </c>
      <c r="Z5457" s="837" t="s">
        <v>2190</v>
      </c>
      <c r="AA5457" s="837" t="s">
        <v>2191</v>
      </c>
      <c r="AE5457" s="689" t="s">
        <v>1250</v>
      </c>
      <c r="AF5457" s="130">
        <v>1</v>
      </c>
      <c r="AH5457" s="490" t="s">
        <v>2184</v>
      </c>
    </row>
    <row r="5458" spans="1:35" ht="14.25" x14ac:dyDescent="0.2">
      <c r="A5458" s="856" t="s">
        <v>2156</v>
      </c>
      <c r="B5458" s="856">
        <v>20230112</v>
      </c>
      <c r="C5458" s="107" t="s">
        <v>70</v>
      </c>
      <c r="D5458" s="107">
        <v>3</v>
      </c>
      <c r="E5458" s="107">
        <v>9</v>
      </c>
      <c r="H5458" s="107" t="s">
        <v>11</v>
      </c>
      <c r="I5458" s="107">
        <v>290</v>
      </c>
      <c r="J5458" s="107">
        <v>0</v>
      </c>
      <c r="K5458" s="43">
        <v>5</v>
      </c>
      <c r="L5458" s="111">
        <v>1</v>
      </c>
      <c r="M5458" s="43">
        <v>0</v>
      </c>
      <c r="N5458" s="49">
        <v>1</v>
      </c>
      <c r="O5458" s="43" t="str">
        <f>Cal_051922a!$E$2</f>
        <v>Cal_051922a</v>
      </c>
      <c r="P5458" s="50">
        <f>Cal_051922a!$Q$3</f>
        <v>1.8382409380942635</v>
      </c>
      <c r="Q5458" s="50">
        <f>Cal_051922a!$R$3</f>
        <v>0.56187208580813652</v>
      </c>
      <c r="R5458" s="46">
        <v>18.48</v>
      </c>
      <c r="S5458" s="46">
        <v>13.61</v>
      </c>
      <c r="T5458" s="50">
        <f>AVERAGE(0.782,0.898,0.631,0.699,0.655,0.669)</f>
        <v>0.72233333333333327</v>
      </c>
      <c r="U5458" s="79">
        <f t="shared" si="1682"/>
        <v>17.757666666666665</v>
      </c>
      <c r="V5458" s="79">
        <f t="shared" si="1683"/>
        <v>12.887666666666666</v>
      </c>
      <c r="W5458" s="443">
        <f t="shared" si="1680"/>
        <v>0.10345988487812278</v>
      </c>
      <c r="X5458" s="443">
        <f t="shared" si="1681"/>
        <v>0.12604196553030753</v>
      </c>
      <c r="Y5458" s="47">
        <v>20220519</v>
      </c>
      <c r="Z5458" s="837" t="s">
        <v>2181</v>
      </c>
      <c r="AA5458" s="837" t="s">
        <v>2182</v>
      </c>
      <c r="AE5458" s="689" t="s">
        <v>1250</v>
      </c>
      <c r="AF5458" s="130">
        <v>1</v>
      </c>
      <c r="AH5458" s="490" t="s">
        <v>2184</v>
      </c>
    </row>
    <row r="5459" spans="1:35" ht="14.25" x14ac:dyDescent="0.2">
      <c r="A5459" s="856" t="s">
        <v>2156</v>
      </c>
      <c r="B5459" s="856">
        <v>20230112</v>
      </c>
      <c r="C5459" s="107" t="s">
        <v>70</v>
      </c>
      <c r="D5459" s="107">
        <v>3</v>
      </c>
      <c r="E5459" s="107">
        <v>11</v>
      </c>
      <c r="H5459" s="107" t="s">
        <v>10</v>
      </c>
      <c r="I5459" s="107">
        <v>290</v>
      </c>
      <c r="J5459" s="107">
        <v>0</v>
      </c>
      <c r="K5459" s="43">
        <v>5</v>
      </c>
      <c r="L5459" s="111">
        <v>1</v>
      </c>
      <c r="M5459" s="43">
        <v>0</v>
      </c>
      <c r="N5459" s="49">
        <v>1</v>
      </c>
      <c r="O5459" s="43" t="str">
        <f>Cal_051922a!$E$2</f>
        <v>Cal_051922a</v>
      </c>
      <c r="P5459" s="50">
        <f>Cal_051922a!$Q$3</f>
        <v>1.8382409380942635</v>
      </c>
      <c r="Q5459" s="50">
        <f>Cal_051922a!$R$3</f>
        <v>0.56187208580813652</v>
      </c>
      <c r="R5459" s="46">
        <v>96.46</v>
      </c>
      <c r="S5459" s="46">
        <v>62.2</v>
      </c>
      <c r="T5459" s="50">
        <f>AVERAGE(0.309,0.246,0.405,0.396,0.543,0.42)</f>
        <v>0.38650000000000001</v>
      </c>
      <c r="U5459" s="79">
        <f t="shared" si="1682"/>
        <v>96.073499999999996</v>
      </c>
      <c r="V5459" s="79">
        <f t="shared" si="1683"/>
        <v>61.813500000000005</v>
      </c>
      <c r="W5459" s="443">
        <f t="shared" si="1680"/>
        <v>0.727830730169299</v>
      </c>
      <c r="X5459" s="443">
        <f t="shared" si="1681"/>
        <v>0.37293583969502953</v>
      </c>
      <c r="Y5459" s="47">
        <v>20220519</v>
      </c>
      <c r="Z5459" s="48" t="s">
        <v>2207</v>
      </c>
      <c r="AA5459" s="43">
        <v>20230720</v>
      </c>
      <c r="AE5459" s="689" t="s">
        <v>1250</v>
      </c>
      <c r="AF5459" s="130">
        <v>1</v>
      </c>
    </row>
    <row r="5460" spans="1:35" ht="14.25" x14ac:dyDescent="0.2">
      <c r="A5460" s="856" t="s">
        <v>2156</v>
      </c>
      <c r="B5460" s="856">
        <v>20230112</v>
      </c>
      <c r="C5460" s="107" t="s">
        <v>70</v>
      </c>
      <c r="D5460" s="107">
        <v>3</v>
      </c>
      <c r="E5460" s="107">
        <v>11</v>
      </c>
      <c r="H5460" s="107" t="s">
        <v>11</v>
      </c>
      <c r="I5460" s="107">
        <v>290</v>
      </c>
      <c r="J5460" s="107">
        <v>0</v>
      </c>
      <c r="K5460" s="43">
        <v>5</v>
      </c>
      <c r="L5460" s="111">
        <v>1</v>
      </c>
      <c r="M5460" s="43">
        <v>0</v>
      </c>
      <c r="N5460" s="49">
        <v>1</v>
      </c>
      <c r="O5460" s="43" t="str">
        <f>Cal_051922a!$E$2</f>
        <v>Cal_051922a</v>
      </c>
      <c r="P5460" s="50">
        <f>Cal_051922a!$Q$3</f>
        <v>1.8382409380942635</v>
      </c>
      <c r="Q5460" s="50">
        <f>Cal_051922a!$R$3</f>
        <v>0.56187208580813652</v>
      </c>
      <c r="R5460" s="46">
        <v>100.6</v>
      </c>
      <c r="S5460" s="46">
        <v>66.69</v>
      </c>
      <c r="T5460" s="50">
        <f>AVERAGE(0.309,0.246,0.405,0.396,0.543,0.42)</f>
        <v>0.38650000000000001</v>
      </c>
      <c r="U5460" s="79">
        <f t="shared" si="1682"/>
        <v>100.2135</v>
      </c>
      <c r="V5460" s="79">
        <f t="shared" si="1683"/>
        <v>66.3035</v>
      </c>
      <c r="W5460" s="443">
        <f t="shared" si="1680"/>
        <v>0.72039521482898239</v>
      </c>
      <c r="X5460" s="443">
        <f t="shared" si="1681"/>
        <v>0.46032867663484839</v>
      </c>
      <c r="Y5460" s="47">
        <v>20220519</v>
      </c>
      <c r="Z5460" s="48" t="s">
        <v>2207</v>
      </c>
      <c r="AA5460" s="43">
        <v>20230720</v>
      </c>
      <c r="AE5460" s="689" t="s">
        <v>1250</v>
      </c>
      <c r="AF5460" s="130">
        <v>1</v>
      </c>
    </row>
    <row r="5461" spans="1:35" ht="14.25" x14ac:dyDescent="0.2">
      <c r="A5461" s="856" t="s">
        <v>2156</v>
      </c>
      <c r="B5461" s="856">
        <v>20230112</v>
      </c>
      <c r="C5461" s="107" t="s">
        <v>70</v>
      </c>
      <c r="D5461" s="107">
        <v>3</v>
      </c>
      <c r="E5461" s="107">
        <v>16</v>
      </c>
      <c r="H5461" s="107" t="s">
        <v>10</v>
      </c>
      <c r="I5461" s="107">
        <v>290</v>
      </c>
      <c r="J5461" s="107">
        <v>0</v>
      </c>
      <c r="K5461" s="43">
        <v>5</v>
      </c>
      <c r="L5461" s="111">
        <v>1</v>
      </c>
      <c r="M5461" s="43">
        <v>0</v>
      </c>
      <c r="N5461" s="49">
        <v>1</v>
      </c>
      <c r="O5461" s="43" t="str">
        <f>Cal_051922a!$E$2</f>
        <v>Cal_051922a</v>
      </c>
      <c r="P5461" s="50">
        <f>Cal_051922a!$Q$3</f>
        <v>1.8382409380942635</v>
      </c>
      <c r="Q5461" s="50">
        <f>Cal_051922a!$R$3</f>
        <v>0.56187208580813652</v>
      </c>
      <c r="R5461" s="46">
        <v>132.30000000000001</v>
      </c>
      <c r="S5461" s="46">
        <v>86.26</v>
      </c>
      <c r="T5461" s="50">
        <f>AVERAGE(0.74,0.824,0.79,0.408,0.799,0.697)</f>
        <v>0.70966666666666667</v>
      </c>
      <c r="U5461" s="79">
        <f t="shared" si="1682"/>
        <v>131.59033333333335</v>
      </c>
      <c r="V5461" s="79">
        <f t="shared" si="1683"/>
        <v>85.550333333333342</v>
      </c>
      <c r="W5461" s="443">
        <f t="shared" si="1680"/>
        <v>0.97808893219482029</v>
      </c>
      <c r="X5461" s="443">
        <f t="shared" si="1681"/>
        <v>0.54538000216552596</v>
      </c>
      <c r="Y5461" s="47">
        <v>20220519</v>
      </c>
      <c r="Z5461" s="837" t="s">
        <v>2190</v>
      </c>
      <c r="AA5461" s="837" t="s">
        <v>2191</v>
      </c>
      <c r="AE5461" s="689" t="s">
        <v>1250</v>
      </c>
      <c r="AF5461" s="130">
        <v>1</v>
      </c>
    </row>
    <row r="5462" spans="1:35" ht="14.25" x14ac:dyDescent="0.2">
      <c r="A5462" s="856" t="s">
        <v>2156</v>
      </c>
      <c r="B5462" s="856">
        <v>20230112</v>
      </c>
      <c r="C5462" s="107" t="s">
        <v>70</v>
      </c>
      <c r="D5462" s="107">
        <v>3</v>
      </c>
      <c r="E5462" s="107">
        <v>16</v>
      </c>
      <c r="H5462" s="107" t="s">
        <v>11</v>
      </c>
      <c r="I5462" s="107">
        <v>290</v>
      </c>
      <c r="J5462" s="107">
        <v>0</v>
      </c>
      <c r="K5462" s="43">
        <v>5</v>
      </c>
      <c r="L5462" s="111">
        <v>1</v>
      </c>
      <c r="M5462" s="43">
        <v>0</v>
      </c>
      <c r="N5462" s="49">
        <v>1</v>
      </c>
      <c r="O5462" s="43" t="str">
        <f>Cal_051922a!$E$2</f>
        <v>Cal_051922a</v>
      </c>
      <c r="P5462" s="50">
        <f>Cal_051922a!$Q$3</f>
        <v>1.8382409380942635</v>
      </c>
      <c r="Q5462" s="50">
        <f>Cal_051922a!$R$3</f>
        <v>0.56187208580813652</v>
      </c>
      <c r="R5462" s="46">
        <v>144.4</v>
      </c>
      <c r="S5462" s="46">
        <v>92.12</v>
      </c>
      <c r="T5462" s="50">
        <f>AVERAGE(0.74,0.824,0.79,0.408,0.799,0.697)</f>
        <v>0.70966666666666667</v>
      </c>
      <c r="U5462" s="79">
        <f t="shared" si="1682"/>
        <v>143.69033333333334</v>
      </c>
      <c r="V5462" s="79">
        <f t="shared" si="1683"/>
        <v>91.410333333333341</v>
      </c>
      <c r="W5462" s="443">
        <f t="shared" si="1680"/>
        <v>1.1106535485478974</v>
      </c>
      <c r="X5462" s="443">
        <f t="shared" si="1681"/>
        <v>0.51716948482649838</v>
      </c>
      <c r="Y5462" s="47">
        <v>20220519</v>
      </c>
      <c r="Z5462" s="837" t="s">
        <v>2190</v>
      </c>
      <c r="AA5462" s="837" t="s">
        <v>2191</v>
      </c>
      <c r="AE5462" s="689" t="s">
        <v>1250</v>
      </c>
      <c r="AF5462" s="130">
        <v>1</v>
      </c>
    </row>
    <row r="5463" spans="1:35" ht="14.25" x14ac:dyDescent="0.2">
      <c r="A5463" s="856" t="s">
        <v>2156</v>
      </c>
      <c r="B5463" s="856">
        <v>20230112</v>
      </c>
      <c r="C5463" s="107" t="s">
        <v>70</v>
      </c>
      <c r="D5463" s="107">
        <v>3</v>
      </c>
      <c r="E5463" s="107">
        <v>16</v>
      </c>
      <c r="H5463" s="107" t="s">
        <v>10</v>
      </c>
      <c r="I5463" s="107">
        <v>290</v>
      </c>
      <c r="J5463" s="107">
        <v>10</v>
      </c>
      <c r="K5463" s="43">
        <v>5</v>
      </c>
      <c r="L5463" s="111">
        <v>1</v>
      </c>
      <c r="M5463" s="43">
        <v>0</v>
      </c>
      <c r="N5463" s="49">
        <v>1</v>
      </c>
      <c r="O5463" s="43" t="str">
        <f>Cal_051922a!$E$2</f>
        <v>Cal_051922a</v>
      </c>
      <c r="P5463" s="50">
        <f>Cal_051922a!$Q$3</f>
        <v>1.8382409380942635</v>
      </c>
      <c r="Q5463" s="50">
        <f>Cal_051922a!$R$3</f>
        <v>0.56187208580813652</v>
      </c>
      <c r="R5463" s="46">
        <v>52.67</v>
      </c>
      <c r="S5463" s="46">
        <v>35.51</v>
      </c>
      <c r="T5463" s="50">
        <f>AVERAGE(0.74,0.824,0.79,0.408,0.799,0.697)</f>
        <v>0.70966666666666667</v>
      </c>
      <c r="U5463" s="79">
        <f t="shared" si="1682"/>
        <v>51.960333333333338</v>
      </c>
      <c r="V5463" s="79">
        <f t="shared" si="1683"/>
        <v>34.800333333333334</v>
      </c>
      <c r="W5463" s="443">
        <f t="shared" si="1680"/>
        <v>0.36455269497096254</v>
      </c>
      <c r="X5463" s="443">
        <f t="shared" si="1681"/>
        <v>0.2551670030475704</v>
      </c>
      <c r="Y5463" s="47">
        <v>20220519</v>
      </c>
      <c r="Z5463" s="837" t="s">
        <v>2190</v>
      </c>
      <c r="AA5463" s="837" t="s">
        <v>2191</v>
      </c>
      <c r="AE5463" s="689" t="s">
        <v>1250</v>
      </c>
      <c r="AF5463" s="130">
        <v>1</v>
      </c>
    </row>
    <row r="5464" spans="1:35" ht="14.25" x14ac:dyDescent="0.2">
      <c r="A5464" s="856" t="s">
        <v>2156</v>
      </c>
      <c r="B5464" s="856">
        <v>20230112</v>
      </c>
      <c r="C5464" s="107" t="s">
        <v>70</v>
      </c>
      <c r="D5464" s="107">
        <v>3</v>
      </c>
      <c r="E5464" s="107">
        <v>16</v>
      </c>
      <c r="H5464" s="107" t="s">
        <v>11</v>
      </c>
      <c r="I5464" s="107">
        <v>290</v>
      </c>
      <c r="J5464" s="107">
        <v>10</v>
      </c>
      <c r="K5464" s="43">
        <v>5</v>
      </c>
      <c r="L5464" s="111">
        <v>1</v>
      </c>
      <c r="M5464" s="43">
        <v>0</v>
      </c>
      <c r="N5464" s="49">
        <v>1</v>
      </c>
      <c r="O5464" s="43" t="str">
        <f>Cal_051922a!$E$2</f>
        <v>Cal_051922a</v>
      </c>
      <c r="P5464" s="50">
        <f>Cal_051922a!$Q$3</f>
        <v>1.8382409380942635</v>
      </c>
      <c r="Q5464" s="50">
        <f>Cal_051922a!$R$3</f>
        <v>0.56187208580813652</v>
      </c>
      <c r="R5464" s="46">
        <v>52.54</v>
      </c>
      <c r="S5464" s="46">
        <v>35.81</v>
      </c>
      <c r="T5464" s="50">
        <f>AVERAGE(0.309,0.246,0.405,0.396,0.543,0.42)</f>
        <v>0.38650000000000001</v>
      </c>
      <c r="U5464" s="79">
        <f t="shared" si="1682"/>
        <v>52.153500000000001</v>
      </c>
      <c r="V5464" s="79">
        <f t="shared" si="1683"/>
        <v>35.423500000000004</v>
      </c>
      <c r="W5464" s="443">
        <f t="shared" si="1680"/>
        <v>0.35541763326714459</v>
      </c>
      <c r="X5464" s="443">
        <f t="shared" si="1681"/>
        <v>0.27539933369944092</v>
      </c>
      <c r="Y5464" s="47">
        <v>20220519</v>
      </c>
      <c r="Z5464" s="48" t="s">
        <v>2207</v>
      </c>
      <c r="AA5464" s="43">
        <v>20230720</v>
      </c>
      <c r="AE5464" s="689" t="s">
        <v>1250</v>
      </c>
      <c r="AF5464" s="130">
        <v>1</v>
      </c>
    </row>
    <row r="5465" spans="1:35" s="82" customFormat="1" ht="14.25" x14ac:dyDescent="0.2">
      <c r="A5465" s="595" t="s">
        <v>2156</v>
      </c>
      <c r="B5465" s="595">
        <v>20230112</v>
      </c>
      <c r="C5465" s="126" t="s">
        <v>70</v>
      </c>
      <c r="D5465" s="126">
        <v>3</v>
      </c>
      <c r="E5465" s="126">
        <v>16</v>
      </c>
      <c r="F5465" s="126"/>
      <c r="G5465" s="126"/>
      <c r="H5465" s="126" t="s">
        <v>10</v>
      </c>
      <c r="I5465" s="126">
        <v>293</v>
      </c>
      <c r="J5465" s="126">
        <v>5</v>
      </c>
      <c r="K5465" s="82">
        <v>5</v>
      </c>
      <c r="L5465" s="82">
        <v>1</v>
      </c>
      <c r="M5465" s="82">
        <v>0</v>
      </c>
      <c r="N5465" s="83">
        <v>1</v>
      </c>
      <c r="O5465" s="82" t="str">
        <f>Cal_051922a!$E$2</f>
        <v>Cal_051922a</v>
      </c>
      <c r="P5465" s="158">
        <f>Cal_051922a!$Q$3</f>
        <v>1.8382409380942635</v>
      </c>
      <c r="Q5465" s="158">
        <f>Cal_051922a!$R$3</f>
        <v>0.56187208580813652</v>
      </c>
      <c r="R5465" s="84">
        <v>87.27</v>
      </c>
      <c r="S5465" s="84">
        <v>56.17</v>
      </c>
      <c r="T5465" s="158">
        <f>AVERAGE(0.757,0.806,0.649,0.74,0.956,0.865)</f>
        <v>0.79549999999999998</v>
      </c>
      <c r="U5465" s="79">
        <f t="shared" si="1682"/>
        <v>86.474499999999992</v>
      </c>
      <c r="V5465" s="79">
        <f t="shared" si="1683"/>
        <v>55.374500000000005</v>
      </c>
      <c r="W5465" s="443">
        <f t="shared" si="1680"/>
        <v>0.65393381622932711</v>
      </c>
      <c r="X5465" s="443">
        <f t="shared" si="1681"/>
        <v>0.32207129518578226</v>
      </c>
      <c r="Y5465" s="82">
        <f>Cal_051922a!$A$3</f>
        <v>20220519</v>
      </c>
      <c r="Z5465" s="90" t="s">
        <v>2171</v>
      </c>
      <c r="AA5465" s="82">
        <v>20230607</v>
      </c>
      <c r="AB5465" s="85"/>
      <c r="AE5465" s="691" t="s">
        <v>1250</v>
      </c>
      <c r="AF5465" s="567">
        <v>1</v>
      </c>
      <c r="AG5465" s="567"/>
      <c r="AH5465" s="159" t="s">
        <v>176</v>
      </c>
      <c r="AI5465" s="155"/>
    </row>
    <row r="5466" spans="1:35" s="82" customFormat="1" ht="14.25" x14ac:dyDescent="0.2">
      <c r="A5466" s="595" t="s">
        <v>2156</v>
      </c>
      <c r="B5466" s="595">
        <v>20230112</v>
      </c>
      <c r="C5466" s="126" t="s">
        <v>70</v>
      </c>
      <c r="D5466" s="126">
        <v>3</v>
      </c>
      <c r="E5466" s="126">
        <v>16</v>
      </c>
      <c r="F5466" s="126"/>
      <c r="G5466" s="126"/>
      <c r="H5466" s="126" t="s">
        <v>11</v>
      </c>
      <c r="I5466" s="126">
        <v>294</v>
      </c>
      <c r="J5466" s="126">
        <v>5</v>
      </c>
      <c r="K5466" s="82">
        <v>5</v>
      </c>
      <c r="L5466" s="82">
        <v>1</v>
      </c>
      <c r="M5466" s="82">
        <v>0</v>
      </c>
      <c r="N5466" s="83">
        <v>1</v>
      </c>
      <c r="O5466" s="82" t="str">
        <f>Cal_051922a!$E$2</f>
        <v>Cal_051922a</v>
      </c>
      <c r="P5466" s="158">
        <f>Cal_051922a!$Q$3</f>
        <v>1.8382409380942635</v>
      </c>
      <c r="Q5466" s="158">
        <f>Cal_051922a!$R$3</f>
        <v>0.56187208580813652</v>
      </c>
      <c r="R5466" s="84">
        <v>93.49</v>
      </c>
      <c r="S5466" s="84">
        <v>58.77</v>
      </c>
      <c r="T5466" s="158">
        <f>AVERAGE(0.757,0.806,0.649,0.74,0.956,0.865)</f>
        <v>0.79549999999999998</v>
      </c>
      <c r="U5466" s="79">
        <f t="shared" si="1682"/>
        <v>92.694499999999991</v>
      </c>
      <c r="V5466" s="79">
        <f t="shared" si="1683"/>
        <v>57.974500000000006</v>
      </c>
      <c r="W5466" s="443">
        <f t="shared" si="1680"/>
        <v>0.72756770513685232</v>
      </c>
      <c r="X5466" s="443">
        <f t="shared" si="1681"/>
        <v>0.29078817634611065</v>
      </c>
      <c r="Y5466" s="82">
        <f>Cal_051922a!$A$3</f>
        <v>20220519</v>
      </c>
      <c r="Z5466" s="90" t="s">
        <v>2171</v>
      </c>
      <c r="AA5466" s="82">
        <v>20230607</v>
      </c>
      <c r="AB5466" s="85"/>
      <c r="AE5466" s="691" t="s">
        <v>1250</v>
      </c>
      <c r="AF5466" s="567">
        <v>1</v>
      </c>
      <c r="AG5466" s="567"/>
      <c r="AH5466" s="159" t="s">
        <v>177</v>
      </c>
      <c r="AI5466" s="155"/>
    </row>
    <row r="5467" spans="1:35" s="44" customFormat="1" ht="14.25" x14ac:dyDescent="0.2">
      <c r="A5467" s="848" t="s">
        <v>2156</v>
      </c>
      <c r="B5467" s="848">
        <v>20230112</v>
      </c>
      <c r="C5467" s="361" t="s">
        <v>70</v>
      </c>
      <c r="D5467" s="361">
        <v>3</v>
      </c>
      <c r="E5467" s="361">
        <v>16</v>
      </c>
      <c r="F5467" s="361"/>
      <c r="G5467" s="361"/>
      <c r="H5467" s="361" t="s">
        <v>10</v>
      </c>
      <c r="I5467" s="361">
        <v>550</v>
      </c>
      <c r="J5467" s="361">
        <v>20</v>
      </c>
      <c r="K5467" s="44">
        <v>5</v>
      </c>
      <c r="L5467" s="44">
        <v>1</v>
      </c>
      <c r="M5467" s="44">
        <v>0</v>
      </c>
      <c r="N5467" s="363">
        <v>1</v>
      </c>
      <c r="O5467" s="44" t="str">
        <f>Cal_051922a!$E$2</f>
        <v>Cal_051922a</v>
      </c>
      <c r="P5467" s="365">
        <f>Cal_051922a!$Q$3</f>
        <v>1.8382409380942635</v>
      </c>
      <c r="Q5467" s="365">
        <f>Cal_051922a!$R$3</f>
        <v>0.56187208580813652</v>
      </c>
      <c r="R5467" s="364">
        <v>115.3</v>
      </c>
      <c r="S5467" s="364">
        <v>69.97</v>
      </c>
      <c r="T5467" s="365">
        <f>AVERAGE(0.757,0.806,0.649,0.74,0.956,0.865)</f>
        <v>0.79549999999999998</v>
      </c>
      <c r="U5467" s="79">
        <f t="shared" si="1682"/>
        <v>114.50449999999999</v>
      </c>
      <c r="V5467" s="79">
        <f t="shared" si="1683"/>
        <v>69.174499999999995</v>
      </c>
      <c r="W5467" s="443">
        <f t="shared" si="1680"/>
        <v>0.50776651433352205</v>
      </c>
      <c r="X5467" s="443">
        <f t="shared" si="1681"/>
        <v>0.14175454072441807</v>
      </c>
      <c r="Y5467" s="44">
        <f>Cal_051922a!$A$3</f>
        <v>20220519</v>
      </c>
      <c r="Z5467" s="859" t="s">
        <v>2171</v>
      </c>
      <c r="AA5467" s="44">
        <v>20230607</v>
      </c>
      <c r="AB5467" s="368"/>
      <c r="AE5467" s="763" t="s">
        <v>1250</v>
      </c>
      <c r="AF5467" s="849">
        <v>1</v>
      </c>
      <c r="AG5467" s="849"/>
      <c r="AH5467" s="370" t="s">
        <v>182</v>
      </c>
      <c r="AI5467" s="360"/>
    </row>
    <row r="5468" spans="1:35" s="44" customFormat="1" ht="14.25" x14ac:dyDescent="0.2">
      <c r="A5468" s="848" t="s">
        <v>2156</v>
      </c>
      <c r="B5468" s="848">
        <v>20230112</v>
      </c>
      <c r="C5468" s="361" t="s">
        <v>70</v>
      </c>
      <c r="D5468" s="361">
        <v>3</v>
      </c>
      <c r="E5468" s="361">
        <v>16</v>
      </c>
      <c r="F5468" s="361"/>
      <c r="G5468" s="361"/>
      <c r="H5468" s="361" t="s">
        <v>11</v>
      </c>
      <c r="I5468" s="361">
        <v>550</v>
      </c>
      <c r="J5468" s="361">
        <v>20</v>
      </c>
      <c r="K5468" s="44">
        <v>5</v>
      </c>
      <c r="L5468" s="44">
        <v>1</v>
      </c>
      <c r="M5468" s="44">
        <v>0</v>
      </c>
      <c r="N5468" s="363">
        <v>1</v>
      </c>
      <c r="O5468" s="44" t="str">
        <f>Cal_051922a!$E$2</f>
        <v>Cal_051922a</v>
      </c>
      <c r="P5468" s="365">
        <f>Cal_051922a!$Q$3</f>
        <v>1.8382409380942635</v>
      </c>
      <c r="Q5468" s="365">
        <f>Cal_051922a!$R$3</f>
        <v>0.56187208580813652</v>
      </c>
      <c r="R5468" s="364">
        <v>109.7</v>
      </c>
      <c r="S5468" s="364">
        <v>67.010000000000005</v>
      </c>
      <c r="T5468" s="365">
        <f>AVERAGE(0.757,0.806,0.649,0.74,0.956,0.865)</f>
        <v>0.79549999999999998</v>
      </c>
      <c r="U5468" s="79">
        <f t="shared" si="1682"/>
        <v>108.9045</v>
      </c>
      <c r="V5468" s="79">
        <f t="shared" si="1683"/>
        <v>66.214500000000001</v>
      </c>
      <c r="W5468" s="443">
        <f t="shared" si="1680"/>
        <v>0.47819440760860488</v>
      </c>
      <c r="X5468" s="443">
        <f t="shared" si="1681"/>
        <v>0.14353342418105741</v>
      </c>
      <c r="Y5468" s="44">
        <f>Cal_051922a!$A$3</f>
        <v>20220519</v>
      </c>
      <c r="Z5468" s="859" t="s">
        <v>2171</v>
      </c>
      <c r="AA5468" s="44">
        <v>20230607</v>
      </c>
      <c r="AB5468" s="368"/>
      <c r="AE5468" s="763" t="s">
        <v>1250</v>
      </c>
      <c r="AF5468" s="849">
        <v>1</v>
      </c>
      <c r="AG5468" s="849"/>
      <c r="AH5468" s="370" t="s">
        <v>183</v>
      </c>
      <c r="AI5468" s="360"/>
    </row>
    <row r="5469" spans="1:35" ht="14.25" x14ac:dyDescent="0.2">
      <c r="A5469" s="856" t="s">
        <v>2156</v>
      </c>
      <c r="B5469" s="856">
        <v>20230112</v>
      </c>
      <c r="C5469" s="107" t="s">
        <v>70</v>
      </c>
      <c r="D5469" s="107">
        <v>3</v>
      </c>
      <c r="E5469" s="107">
        <v>17</v>
      </c>
      <c r="H5469" s="107" t="s">
        <v>10</v>
      </c>
      <c r="I5469" s="107">
        <v>290</v>
      </c>
      <c r="J5469" s="107">
        <v>0</v>
      </c>
      <c r="K5469" s="43">
        <v>5</v>
      </c>
      <c r="L5469" s="111">
        <v>1</v>
      </c>
      <c r="M5469" s="43">
        <v>0</v>
      </c>
      <c r="N5469" s="49">
        <v>1</v>
      </c>
      <c r="O5469" s="43" t="str">
        <f>Cal_051922a!$E$2</f>
        <v>Cal_051922a</v>
      </c>
      <c r="P5469" s="50">
        <f>Cal_051922a!$Q$3</f>
        <v>1.8382409380942635</v>
      </c>
      <c r="Q5469" s="50">
        <f>Cal_051922a!$R$3</f>
        <v>0.56187208580813652</v>
      </c>
      <c r="R5469" s="46">
        <v>132.30000000000001</v>
      </c>
      <c r="S5469" s="46">
        <v>85.81</v>
      </c>
      <c r="T5469" s="50">
        <f>AVERAGE(0.309,0.246,0.405,0.396,0.543,0.42)</f>
        <v>0.38650000000000001</v>
      </c>
      <c r="U5469" s="79">
        <f t="shared" si="1682"/>
        <v>131.9135</v>
      </c>
      <c r="V5469" s="79">
        <f t="shared" si="1683"/>
        <v>85.423500000000004</v>
      </c>
      <c r="W5469" s="443">
        <f t="shared" si="1680"/>
        <v>0.98764888048951305</v>
      </c>
      <c r="X5469" s="443">
        <f t="shared" si="1681"/>
        <v>0.53356142277442542</v>
      </c>
      <c r="Y5469" s="47">
        <v>20220519</v>
      </c>
      <c r="Z5469" s="48" t="s">
        <v>2207</v>
      </c>
      <c r="AA5469" s="43">
        <v>20230720</v>
      </c>
      <c r="AE5469" s="689" t="s">
        <v>1250</v>
      </c>
      <c r="AF5469" s="130">
        <v>1</v>
      </c>
    </row>
    <row r="5470" spans="1:35" ht="14.25" x14ac:dyDescent="0.2">
      <c r="A5470" s="856" t="s">
        <v>2156</v>
      </c>
      <c r="B5470" s="856">
        <v>20230112</v>
      </c>
      <c r="C5470" s="107" t="s">
        <v>70</v>
      </c>
      <c r="D5470" s="107">
        <v>3</v>
      </c>
      <c r="E5470" s="107">
        <v>17</v>
      </c>
      <c r="H5470" s="107" t="s">
        <v>11</v>
      </c>
      <c r="I5470" s="107">
        <v>290</v>
      </c>
      <c r="J5470" s="107">
        <v>0</v>
      </c>
      <c r="K5470" s="43">
        <v>5</v>
      </c>
      <c r="L5470" s="111">
        <v>1</v>
      </c>
      <c r="M5470" s="43">
        <v>0</v>
      </c>
      <c r="N5470" s="49">
        <v>1</v>
      </c>
      <c r="O5470" s="43" t="str">
        <f>Cal_051922a!$E$2</f>
        <v>Cal_051922a</v>
      </c>
      <c r="P5470" s="50">
        <f>Cal_051922a!$Q$3</f>
        <v>1.8382409380942635</v>
      </c>
      <c r="Q5470" s="50">
        <f>Cal_051922a!$R$3</f>
        <v>0.56187208580813652</v>
      </c>
      <c r="R5470" s="46">
        <v>137</v>
      </c>
      <c r="S5470" s="46">
        <v>87.46</v>
      </c>
      <c r="T5470" s="50">
        <f>AVERAGE(0.782,0.898,0.631,0.699,0.655,0.669)</f>
        <v>0.72233333333333327</v>
      </c>
      <c r="U5470" s="79">
        <f t="shared" si="1682"/>
        <v>136.27766666666668</v>
      </c>
      <c r="V5470" s="79">
        <f t="shared" si="1683"/>
        <v>86.737666666666655</v>
      </c>
      <c r="W5470" s="443">
        <f t="shared" si="1680"/>
        <v>1.0524440855979891</v>
      </c>
      <c r="X5470" s="443">
        <f t="shared" si="1681"/>
        <v>0.49216872252163169</v>
      </c>
      <c r="Y5470" s="47">
        <v>20220519</v>
      </c>
      <c r="Z5470" s="837" t="s">
        <v>2181</v>
      </c>
      <c r="AA5470" s="837" t="s">
        <v>2182</v>
      </c>
      <c r="AE5470" s="689" t="s">
        <v>1250</v>
      </c>
      <c r="AF5470" s="130">
        <v>1</v>
      </c>
    </row>
    <row r="5471" spans="1:35" s="82" customFormat="1" ht="14.25" x14ac:dyDescent="0.2">
      <c r="A5471" s="595" t="s">
        <v>2156</v>
      </c>
      <c r="B5471" s="595">
        <v>20230112</v>
      </c>
      <c r="C5471" s="126" t="s">
        <v>70</v>
      </c>
      <c r="D5471" s="126">
        <v>3</v>
      </c>
      <c r="E5471" s="126">
        <v>17</v>
      </c>
      <c r="F5471" s="126"/>
      <c r="G5471" s="126"/>
      <c r="H5471" s="126" t="s">
        <v>10</v>
      </c>
      <c r="I5471" s="126">
        <v>293</v>
      </c>
      <c r="J5471" s="126">
        <v>5</v>
      </c>
      <c r="K5471" s="82">
        <v>5</v>
      </c>
      <c r="L5471" s="82">
        <v>1</v>
      </c>
      <c r="M5471" s="82">
        <v>0</v>
      </c>
      <c r="N5471" s="83">
        <v>1</v>
      </c>
      <c r="O5471" s="82" t="str">
        <f>Cal_051922a!$E$2</f>
        <v>Cal_051922a</v>
      </c>
      <c r="P5471" s="158">
        <f>Cal_051922a!$Q$3</f>
        <v>1.8382409380942635</v>
      </c>
      <c r="Q5471" s="158">
        <f>Cal_051922a!$R$3</f>
        <v>0.56187208580813652</v>
      </c>
      <c r="R5471" s="84">
        <v>140.6</v>
      </c>
      <c r="S5471" s="84">
        <v>86.35</v>
      </c>
      <c r="T5471" s="158">
        <f>AVERAGE(0.757,0.806,0.649,0.74,0.956,0.865)</f>
        <v>0.79549999999999998</v>
      </c>
      <c r="U5471" s="79">
        <f t="shared" si="1682"/>
        <v>139.80449999999999</v>
      </c>
      <c r="V5471" s="79">
        <f t="shared" si="1683"/>
        <v>85.55449999999999</v>
      </c>
      <c r="W5471" s="443">
        <f t="shared" si="1680"/>
        <v>1.1407044865093574</v>
      </c>
      <c r="X5471" s="443">
        <f t="shared" si="1681"/>
        <v>0.36723922954340993</v>
      </c>
      <c r="Y5471" s="82">
        <f>Cal_051922a!$A$3</f>
        <v>20220519</v>
      </c>
      <c r="Z5471" s="90" t="s">
        <v>2171</v>
      </c>
      <c r="AA5471" s="82">
        <v>20230607</v>
      </c>
      <c r="AB5471" s="85"/>
      <c r="AE5471" s="691" t="s">
        <v>1250</v>
      </c>
      <c r="AF5471" s="567">
        <v>1</v>
      </c>
      <c r="AG5471" s="567"/>
      <c r="AH5471" s="159" t="s">
        <v>178</v>
      </c>
      <c r="AI5471" s="155"/>
    </row>
    <row r="5472" spans="1:35" s="82" customFormat="1" ht="14.25" x14ac:dyDescent="0.2">
      <c r="A5472" s="595" t="s">
        <v>2156</v>
      </c>
      <c r="B5472" s="595">
        <v>20230112</v>
      </c>
      <c r="C5472" s="126" t="s">
        <v>70</v>
      </c>
      <c r="D5472" s="126">
        <v>3</v>
      </c>
      <c r="E5472" s="126">
        <v>17</v>
      </c>
      <c r="F5472" s="126"/>
      <c r="G5472" s="126"/>
      <c r="H5472" s="126" t="s">
        <v>11</v>
      </c>
      <c r="I5472" s="126">
        <v>293</v>
      </c>
      <c r="J5472" s="126">
        <v>5</v>
      </c>
      <c r="K5472" s="82">
        <v>5</v>
      </c>
      <c r="L5472" s="82">
        <v>1</v>
      </c>
      <c r="M5472" s="82">
        <v>0</v>
      </c>
      <c r="N5472" s="83">
        <v>1</v>
      </c>
      <c r="O5472" s="82" t="str">
        <f>Cal_051922a!$E$2</f>
        <v>Cal_051922a</v>
      </c>
      <c r="P5472" s="158">
        <f>Cal_051922a!$Q$3</f>
        <v>1.8382409380942635</v>
      </c>
      <c r="Q5472" s="158">
        <f>Cal_051922a!$R$3</f>
        <v>0.56187208580813652</v>
      </c>
      <c r="R5472" s="84">
        <v>122.9</v>
      </c>
      <c r="S5472" s="84">
        <v>76.569999999999993</v>
      </c>
      <c r="T5472" s="158">
        <f>AVERAGE(0.757,0.806,0.649,0.74,0.956,0.865)</f>
        <v>0.79549999999999998</v>
      </c>
      <c r="U5472" s="79">
        <f t="shared" si="1682"/>
        <v>122.1045</v>
      </c>
      <c r="V5472" s="79">
        <f t="shared" si="1683"/>
        <v>75.774499999999989</v>
      </c>
      <c r="W5472" s="443">
        <f t="shared" si="1680"/>
        <v>0.97417214488439707</v>
      </c>
      <c r="X5472" s="443">
        <f t="shared" si="1681"/>
        <v>0.3613938523692885</v>
      </c>
      <c r="Y5472" s="82">
        <f>Cal_051922a!$A$3</f>
        <v>20220519</v>
      </c>
      <c r="Z5472" s="90" t="s">
        <v>2171</v>
      </c>
      <c r="AA5472" s="82">
        <v>20230607</v>
      </c>
      <c r="AB5472" s="85"/>
      <c r="AE5472" s="691" t="s">
        <v>1250</v>
      </c>
      <c r="AF5472" s="567">
        <v>1</v>
      </c>
      <c r="AG5472" s="567"/>
      <c r="AH5472" s="159" t="s">
        <v>179</v>
      </c>
      <c r="AI5472" s="155"/>
    </row>
    <row r="5473" spans="1:35" s="44" customFormat="1" ht="14.25" x14ac:dyDescent="0.2">
      <c r="A5473" s="848" t="s">
        <v>2156</v>
      </c>
      <c r="B5473" s="848">
        <v>20230112</v>
      </c>
      <c r="C5473" s="361" t="s">
        <v>70</v>
      </c>
      <c r="D5473" s="361">
        <v>3</v>
      </c>
      <c r="E5473" s="361">
        <v>17</v>
      </c>
      <c r="F5473" s="361"/>
      <c r="G5473" s="361"/>
      <c r="H5473" s="361" t="s">
        <v>10</v>
      </c>
      <c r="I5473" s="361">
        <v>551</v>
      </c>
      <c r="J5473" s="361">
        <v>20</v>
      </c>
      <c r="K5473" s="44">
        <v>5</v>
      </c>
      <c r="L5473" s="44">
        <v>1</v>
      </c>
      <c r="M5473" s="44">
        <v>0</v>
      </c>
      <c r="N5473" s="363">
        <v>1</v>
      </c>
      <c r="O5473" s="44" t="str">
        <f>Cal_051922a!$E$2</f>
        <v>Cal_051922a</v>
      </c>
      <c r="P5473" s="365">
        <f>Cal_051922a!$Q$3</f>
        <v>1.8382409380942635</v>
      </c>
      <c r="Q5473" s="365">
        <f>Cal_051922a!$R$3</f>
        <v>0.56187208580813652</v>
      </c>
      <c r="R5473" s="364">
        <v>183.4</v>
      </c>
      <c r="S5473" s="364">
        <v>117.1</v>
      </c>
      <c r="T5473" s="365">
        <f>AVERAGE(0.757,0.806,0.649,0.74,0.956,0.865)</f>
        <v>0.79549999999999998</v>
      </c>
      <c r="U5473" s="79">
        <f t="shared" si="1682"/>
        <v>182.6045</v>
      </c>
      <c r="V5473" s="79">
        <f t="shared" si="1683"/>
        <v>116.30449999999999</v>
      </c>
      <c r="W5473" s="443">
        <f t="shared" si="1680"/>
        <v>0.74131528881655073</v>
      </c>
      <c r="X5473" s="443">
        <f t="shared" si="1681"/>
        <v>0.34875578256655954</v>
      </c>
      <c r="Y5473" s="44">
        <f>Cal_051922a!$A$3</f>
        <v>20220519</v>
      </c>
      <c r="Z5473" s="859" t="s">
        <v>2171</v>
      </c>
      <c r="AA5473" s="44">
        <v>20230607</v>
      </c>
      <c r="AB5473" s="368"/>
      <c r="AE5473" s="763" t="s">
        <v>1250</v>
      </c>
      <c r="AF5473" s="849">
        <v>1</v>
      </c>
      <c r="AG5473" s="849"/>
      <c r="AH5473" s="370" t="s">
        <v>184</v>
      </c>
      <c r="AI5473" s="360"/>
    </row>
    <row r="5474" spans="1:35" s="44" customFormat="1" ht="14.25" x14ac:dyDescent="0.2">
      <c r="A5474" s="848" t="s">
        <v>2156</v>
      </c>
      <c r="B5474" s="848">
        <v>20230112</v>
      </c>
      <c r="C5474" s="361" t="s">
        <v>70</v>
      </c>
      <c r="D5474" s="361">
        <v>3</v>
      </c>
      <c r="E5474" s="361">
        <v>17</v>
      </c>
      <c r="F5474" s="361"/>
      <c r="G5474" s="361"/>
      <c r="H5474" s="361" t="s">
        <v>11</v>
      </c>
      <c r="I5474" s="361">
        <v>550</v>
      </c>
      <c r="J5474" s="361">
        <v>20</v>
      </c>
      <c r="K5474" s="44">
        <v>5</v>
      </c>
      <c r="L5474" s="44">
        <v>1</v>
      </c>
      <c r="M5474" s="44">
        <v>0</v>
      </c>
      <c r="N5474" s="363">
        <v>1</v>
      </c>
      <c r="O5474" s="44" t="str">
        <f>Cal_051922a!$E$2</f>
        <v>Cal_051922a</v>
      </c>
      <c r="P5474" s="365">
        <f>Cal_051922a!$Q$3</f>
        <v>1.8382409380942635</v>
      </c>
      <c r="Q5474" s="365">
        <f>Cal_051922a!$R$3</f>
        <v>0.56187208580813652</v>
      </c>
      <c r="R5474" s="364">
        <v>161.1</v>
      </c>
      <c r="S5474" s="364">
        <v>97.46</v>
      </c>
      <c r="T5474" s="365">
        <f>AVERAGE(0.757,0.806,0.649,0.74,0.956,0.865)</f>
        <v>0.79549999999999998</v>
      </c>
      <c r="U5474" s="79">
        <f t="shared" si="1682"/>
        <v>160.30449999999999</v>
      </c>
      <c r="V5474" s="79">
        <f t="shared" si="1683"/>
        <v>96.66449999999999</v>
      </c>
      <c r="W5474" s="443">
        <f t="shared" si="1680"/>
        <v>0.71286699695974742</v>
      </c>
      <c r="X5474" s="443">
        <f t="shared" si="1681"/>
        <v>0.19477422959987006</v>
      </c>
      <c r="Y5474" s="44">
        <f>Cal_051922a!$A$3</f>
        <v>20220519</v>
      </c>
      <c r="Z5474" s="859" t="s">
        <v>2171</v>
      </c>
      <c r="AA5474" s="44">
        <v>20230607</v>
      </c>
      <c r="AB5474" s="368"/>
      <c r="AE5474" s="763" t="s">
        <v>1250</v>
      </c>
      <c r="AF5474" s="849">
        <v>1</v>
      </c>
      <c r="AG5474" s="849"/>
      <c r="AH5474" s="370" t="s">
        <v>185</v>
      </c>
      <c r="AI5474" s="360"/>
    </row>
    <row r="5475" spans="1:35" ht="14.25" x14ac:dyDescent="0.2">
      <c r="A5475" s="856" t="s">
        <v>2156</v>
      </c>
      <c r="B5475" s="856">
        <v>20230112</v>
      </c>
      <c r="C5475" s="107" t="s">
        <v>70</v>
      </c>
      <c r="D5475" s="107">
        <v>3</v>
      </c>
      <c r="E5475" s="107">
        <v>21</v>
      </c>
      <c r="H5475" s="107" t="s">
        <v>10</v>
      </c>
      <c r="I5475" s="107">
        <v>290</v>
      </c>
      <c r="J5475" s="107">
        <v>0</v>
      </c>
      <c r="K5475" s="43">
        <v>5</v>
      </c>
      <c r="L5475" s="111">
        <v>1</v>
      </c>
      <c r="M5475" s="43">
        <v>0</v>
      </c>
      <c r="N5475" s="49">
        <v>1</v>
      </c>
      <c r="O5475" s="43" t="str">
        <f>Cal_051922a!$E$2</f>
        <v>Cal_051922a</v>
      </c>
      <c r="P5475" s="50">
        <f>Cal_051922a!$Q$3</f>
        <v>1.8382409380942635</v>
      </c>
      <c r="Q5475" s="50">
        <f>Cal_051922a!$R$3</f>
        <v>0.56187208580813652</v>
      </c>
      <c r="R5475" s="46">
        <v>99.29</v>
      </c>
      <c r="S5475" s="46">
        <v>65.930000000000007</v>
      </c>
      <c r="T5475" s="50">
        <f>AVERAGE(0.782,0.898,0.631,0.699,0.655,0.669)</f>
        <v>0.72233333333333327</v>
      </c>
      <c r="U5475" s="79">
        <f t="shared" si="1682"/>
        <v>98.567666666666668</v>
      </c>
      <c r="V5475" s="79">
        <f t="shared" si="1683"/>
        <v>65.207666666666668</v>
      </c>
      <c r="W5475" s="443">
        <f t="shared" si="1680"/>
        <v>0.70871083357991316</v>
      </c>
      <c r="X5475" s="443">
        <f t="shared" si="1681"/>
        <v>0.45249860393006724</v>
      </c>
      <c r="Y5475" s="47">
        <v>20220519</v>
      </c>
      <c r="Z5475" s="837" t="s">
        <v>2181</v>
      </c>
      <c r="AA5475" s="837" t="s">
        <v>2182</v>
      </c>
      <c r="AE5475" s="689" t="s">
        <v>1250</v>
      </c>
      <c r="AF5475" s="130">
        <v>1</v>
      </c>
    </row>
    <row r="5476" spans="1:35" ht="14.25" x14ac:dyDescent="0.2">
      <c r="A5476" s="856" t="s">
        <v>2156</v>
      </c>
      <c r="B5476" s="856">
        <v>20230112</v>
      </c>
      <c r="C5476" s="107" t="s">
        <v>70</v>
      </c>
      <c r="D5476" s="107">
        <v>3</v>
      </c>
      <c r="E5476" s="107">
        <v>21</v>
      </c>
      <c r="H5476" s="107" t="s">
        <v>11</v>
      </c>
      <c r="I5476" s="107">
        <v>290</v>
      </c>
      <c r="J5476" s="107">
        <v>0</v>
      </c>
      <c r="K5476" s="43">
        <v>5</v>
      </c>
      <c r="L5476" s="111">
        <v>1</v>
      </c>
      <c r="M5476" s="43">
        <v>0</v>
      </c>
      <c r="N5476" s="49">
        <v>1</v>
      </c>
      <c r="O5476" s="43" t="str">
        <f>Cal_051922a!$E$2</f>
        <v>Cal_051922a</v>
      </c>
      <c r="P5476" s="50">
        <f>Cal_051922a!$Q$3</f>
        <v>1.8382409380942635</v>
      </c>
      <c r="Q5476" s="50">
        <f>Cal_051922a!$R$3</f>
        <v>0.56187208580813652</v>
      </c>
      <c r="R5476" s="46">
        <v>103.6</v>
      </c>
      <c r="S5476" s="46">
        <v>69.2</v>
      </c>
      <c r="T5476" s="50">
        <f>AVERAGE(0.74,0.824,0.79,0.408,0.799,0.697)</f>
        <v>0.70966666666666667</v>
      </c>
      <c r="U5476" s="79">
        <f t="shared" si="1682"/>
        <v>102.89033333333333</v>
      </c>
      <c r="V5476" s="79">
        <f t="shared" si="1683"/>
        <v>68.490333333333339</v>
      </c>
      <c r="W5476" s="443">
        <f t="shared" si="1680"/>
        <v>0.73080493630542587</v>
      </c>
      <c r="X5476" s="443">
        <f t="shared" si="1681"/>
        <v>0.48886179171026345</v>
      </c>
      <c r="Y5476" s="47">
        <v>20220519</v>
      </c>
      <c r="Z5476" s="837" t="s">
        <v>2190</v>
      </c>
      <c r="AA5476" s="837" t="s">
        <v>2191</v>
      </c>
      <c r="AE5476" s="689" t="s">
        <v>1250</v>
      </c>
      <c r="AF5476" s="130">
        <v>1</v>
      </c>
    </row>
    <row r="5477" spans="1:35" ht="14.25" x14ac:dyDescent="0.2">
      <c r="A5477" s="856" t="s">
        <v>2156</v>
      </c>
      <c r="B5477" s="856">
        <v>20230112</v>
      </c>
      <c r="C5477" s="107" t="s">
        <v>70</v>
      </c>
      <c r="D5477" s="107">
        <v>3</v>
      </c>
      <c r="E5477" s="107">
        <v>21</v>
      </c>
      <c r="H5477" s="107" t="s">
        <v>10</v>
      </c>
      <c r="I5477" s="107">
        <v>290</v>
      </c>
      <c r="J5477" s="107">
        <v>10</v>
      </c>
      <c r="K5477" s="43">
        <v>5</v>
      </c>
      <c r="L5477" s="111">
        <v>1</v>
      </c>
      <c r="M5477" s="43">
        <v>0</v>
      </c>
      <c r="N5477" s="49">
        <v>1</v>
      </c>
      <c r="O5477" s="43" t="str">
        <f>Cal_051922a!$E$2</f>
        <v>Cal_051922a</v>
      </c>
      <c r="P5477" s="50">
        <f>Cal_051922a!$Q$3</f>
        <v>1.8382409380942635</v>
      </c>
      <c r="Q5477" s="50">
        <f>Cal_051922a!$R$3</f>
        <v>0.56187208580813652</v>
      </c>
      <c r="R5477" s="46">
        <v>41.99</v>
      </c>
      <c r="S5477" s="46">
        <v>28.54</v>
      </c>
      <c r="T5477" s="50">
        <f>AVERAGE(0.74,0.824,0.79,0.408,0.799,0.697)</f>
        <v>0.70966666666666667</v>
      </c>
      <c r="U5477" s="79">
        <f t="shared" si="1682"/>
        <v>41.280333333333338</v>
      </c>
      <c r="V5477" s="79">
        <f t="shared" si="1683"/>
        <v>27.830333333333332</v>
      </c>
      <c r="W5477" s="443">
        <f t="shared" si="1680"/>
        <v>0.28573623236360418</v>
      </c>
      <c r="X5477" s="443">
        <f t="shared" si="1681"/>
        <v>0.20986263457507764</v>
      </c>
      <c r="Y5477" s="47">
        <v>20220519</v>
      </c>
      <c r="Z5477" s="837" t="s">
        <v>2190</v>
      </c>
      <c r="AA5477" s="837" t="s">
        <v>2191</v>
      </c>
      <c r="AE5477" s="689" t="s">
        <v>1250</v>
      </c>
      <c r="AF5477" s="130">
        <v>1</v>
      </c>
    </row>
    <row r="5478" spans="1:35" ht="14.25" x14ac:dyDescent="0.2">
      <c r="A5478" s="856" t="s">
        <v>2156</v>
      </c>
      <c r="B5478" s="856">
        <v>20230112</v>
      </c>
      <c r="C5478" s="107" t="s">
        <v>70</v>
      </c>
      <c r="D5478" s="107">
        <v>3</v>
      </c>
      <c r="E5478" s="107">
        <v>21</v>
      </c>
      <c r="H5478" s="107" t="s">
        <v>11</v>
      </c>
      <c r="I5478" s="107">
        <v>290</v>
      </c>
      <c r="J5478" s="107">
        <v>10</v>
      </c>
      <c r="K5478" s="43">
        <v>5</v>
      </c>
      <c r="L5478" s="111">
        <v>1</v>
      </c>
      <c r="M5478" s="43">
        <v>0</v>
      </c>
      <c r="N5478" s="49">
        <v>1</v>
      </c>
      <c r="O5478" s="43" t="str">
        <f>Cal_051922a!$E$2</f>
        <v>Cal_051922a</v>
      </c>
      <c r="P5478" s="50">
        <f>Cal_051922a!$Q$3</f>
        <v>1.8382409380942635</v>
      </c>
      <c r="Q5478" s="50">
        <f>Cal_051922a!$R$3</f>
        <v>0.56187208580813652</v>
      </c>
      <c r="R5478" s="46">
        <v>41.29</v>
      </c>
      <c r="S5478" s="46">
        <v>28.3</v>
      </c>
      <c r="T5478" s="50">
        <f>AVERAGE(0.309,0.246,0.405,0.396,0.543,0.42)</f>
        <v>0.38650000000000001</v>
      </c>
      <c r="U5478" s="79">
        <f t="shared" si="1682"/>
        <v>40.903500000000001</v>
      </c>
      <c r="V5478" s="79">
        <f t="shared" si="1683"/>
        <v>27.913499999999999</v>
      </c>
      <c r="W5478" s="443">
        <f t="shared" si="1680"/>
        <v>0.27596384077347341</v>
      </c>
      <c r="X5478" s="443">
        <f t="shared" si="1681"/>
        <v>0.22111604708124971</v>
      </c>
      <c r="Y5478" s="47">
        <v>20220519</v>
      </c>
      <c r="Z5478" s="48" t="s">
        <v>2207</v>
      </c>
      <c r="AA5478" s="43">
        <v>20230720</v>
      </c>
      <c r="AE5478" s="689" t="s">
        <v>1250</v>
      </c>
      <c r="AF5478" s="130">
        <v>1</v>
      </c>
    </row>
    <row r="5479" spans="1:35" s="82" customFormat="1" ht="14.25" x14ac:dyDescent="0.2">
      <c r="A5479" s="595" t="s">
        <v>2156</v>
      </c>
      <c r="B5479" s="595">
        <v>20230112</v>
      </c>
      <c r="C5479" s="126" t="s">
        <v>70</v>
      </c>
      <c r="D5479" s="126">
        <v>3</v>
      </c>
      <c r="E5479" s="126">
        <v>21</v>
      </c>
      <c r="F5479" s="126"/>
      <c r="G5479" s="126"/>
      <c r="H5479" s="126" t="s">
        <v>10</v>
      </c>
      <c r="I5479" s="126">
        <v>293</v>
      </c>
      <c r="J5479" s="126">
        <v>5</v>
      </c>
      <c r="K5479" s="82">
        <v>5</v>
      </c>
      <c r="L5479" s="82">
        <v>1</v>
      </c>
      <c r="M5479" s="82">
        <v>0</v>
      </c>
      <c r="N5479" s="83">
        <v>1</v>
      </c>
      <c r="O5479" s="82" t="str">
        <f>Cal_051922a!$E$2</f>
        <v>Cal_051922a</v>
      </c>
      <c r="P5479" s="158">
        <f>Cal_051922a!$Q$3</f>
        <v>1.8382409380942635</v>
      </c>
      <c r="Q5479" s="158">
        <f>Cal_051922a!$R$3</f>
        <v>0.56187208580813652</v>
      </c>
      <c r="R5479" s="84">
        <v>76.58</v>
      </c>
      <c r="S5479" s="84">
        <v>48.51</v>
      </c>
      <c r="T5479" s="158">
        <f>AVERAGE(0.757,0.806,0.649,0.74,0.956,0.865)</f>
        <v>0.79549999999999998</v>
      </c>
      <c r="U5479" s="79">
        <f t="shared" si="1682"/>
        <v>75.784499999999994</v>
      </c>
      <c r="V5479" s="79">
        <f t="shared" si="1683"/>
        <v>47.714500000000001</v>
      </c>
      <c r="W5479" s="443">
        <f t="shared" si="1680"/>
        <v>0.5902225794712932</v>
      </c>
      <c r="X5479" s="443">
        <f t="shared" si="1681"/>
        <v>0.25077094441815484</v>
      </c>
      <c r="Y5479" s="82">
        <f>Cal_051922a!$A$3</f>
        <v>20220519</v>
      </c>
      <c r="Z5479" s="90" t="s">
        <v>2171</v>
      </c>
      <c r="AA5479" s="82">
        <v>20230607</v>
      </c>
      <c r="AB5479" s="85"/>
      <c r="AE5479" s="691" t="s">
        <v>1250</v>
      </c>
      <c r="AF5479" s="567">
        <v>1</v>
      </c>
      <c r="AG5479" s="567"/>
      <c r="AH5479" s="159" t="s">
        <v>174</v>
      </c>
      <c r="AI5479" s="155"/>
    </row>
    <row r="5480" spans="1:35" s="82" customFormat="1" ht="14.25" x14ac:dyDescent="0.2">
      <c r="A5480" s="595" t="s">
        <v>2156</v>
      </c>
      <c r="B5480" s="595">
        <v>20230112</v>
      </c>
      <c r="C5480" s="126" t="s">
        <v>70</v>
      </c>
      <c r="D5480" s="126">
        <v>3</v>
      </c>
      <c r="E5480" s="126">
        <v>21</v>
      </c>
      <c r="F5480" s="126"/>
      <c r="G5480" s="126"/>
      <c r="H5480" s="126" t="s">
        <v>11</v>
      </c>
      <c r="I5480" s="126">
        <v>293</v>
      </c>
      <c r="J5480" s="126">
        <v>5</v>
      </c>
      <c r="K5480" s="82">
        <v>5</v>
      </c>
      <c r="L5480" s="82">
        <v>1</v>
      </c>
      <c r="M5480" s="82">
        <v>0</v>
      </c>
      <c r="N5480" s="83">
        <v>1</v>
      </c>
      <c r="O5480" s="82" t="str">
        <f>Cal_051922a!$E$2</f>
        <v>Cal_051922a</v>
      </c>
      <c r="P5480" s="158">
        <f>Cal_051922a!$Q$3</f>
        <v>1.8382409380942635</v>
      </c>
      <c r="Q5480" s="158">
        <f>Cal_051922a!$R$3</f>
        <v>0.56187208580813652</v>
      </c>
      <c r="R5480" s="84">
        <v>94.14</v>
      </c>
      <c r="S5480" s="84">
        <v>58.75</v>
      </c>
      <c r="T5480" s="158">
        <f>AVERAGE(0.757,0.806,0.649,0.74,0.956,0.865)</f>
        <v>0.79549999999999998</v>
      </c>
      <c r="U5480" s="79">
        <f t="shared" si="1682"/>
        <v>93.344499999999996</v>
      </c>
      <c r="V5480" s="79">
        <f t="shared" si="1683"/>
        <v>57.954500000000003</v>
      </c>
      <c r="W5480" s="443">
        <f t="shared" si="1680"/>
        <v>0.74413883460951435</v>
      </c>
      <c r="X5480" s="443">
        <f t="shared" si="1681"/>
        <v>0.27734015354400338</v>
      </c>
      <c r="Y5480" s="82">
        <f>Cal_051922a!$A$3</f>
        <v>20220519</v>
      </c>
      <c r="Z5480" s="90" t="s">
        <v>2171</v>
      </c>
      <c r="AA5480" s="82">
        <v>20230607</v>
      </c>
      <c r="AB5480" s="85"/>
      <c r="AE5480" s="691" t="s">
        <v>1250</v>
      </c>
      <c r="AF5480" s="567">
        <v>1</v>
      </c>
      <c r="AG5480" s="567"/>
      <c r="AH5480" s="159" t="s">
        <v>175</v>
      </c>
      <c r="AI5480" s="155"/>
    </row>
    <row r="5481" spans="1:35" s="44" customFormat="1" ht="14.25" x14ac:dyDescent="0.2">
      <c r="A5481" s="848" t="s">
        <v>2156</v>
      </c>
      <c r="B5481" s="848">
        <v>20230112</v>
      </c>
      <c r="C5481" s="361" t="s">
        <v>70</v>
      </c>
      <c r="D5481" s="361">
        <v>3</v>
      </c>
      <c r="E5481" s="361">
        <v>21</v>
      </c>
      <c r="F5481" s="361"/>
      <c r="G5481" s="361"/>
      <c r="H5481" s="361" t="s">
        <v>10</v>
      </c>
      <c r="I5481" s="361">
        <v>550</v>
      </c>
      <c r="J5481" s="361">
        <v>20</v>
      </c>
      <c r="K5481" s="44">
        <v>5</v>
      </c>
      <c r="L5481" s="44">
        <v>1</v>
      </c>
      <c r="M5481" s="44">
        <v>0</v>
      </c>
      <c r="N5481" s="363">
        <v>1</v>
      </c>
      <c r="O5481" s="44" t="str">
        <f>Cal_051922a!$E$2</f>
        <v>Cal_051922a</v>
      </c>
      <c r="P5481" s="365">
        <f>Cal_051922a!$Q$3</f>
        <v>1.8382409380942635</v>
      </c>
      <c r="Q5481" s="365">
        <f>Cal_051922a!$R$3</f>
        <v>0.56187208580813652</v>
      </c>
      <c r="R5481" s="364">
        <v>162.19999999999999</v>
      </c>
      <c r="S5481" s="364">
        <v>98.26</v>
      </c>
      <c r="T5481" s="365">
        <f>AVERAGE(0.757,0.806,0.649,0.74,0.956,0.865)</f>
        <v>0.79549999999999998</v>
      </c>
      <c r="U5481" s="79">
        <f t="shared" si="1682"/>
        <v>161.40449999999998</v>
      </c>
      <c r="V5481" s="79">
        <f t="shared" si="1683"/>
        <v>97.464500000000001</v>
      </c>
      <c r="W5481" s="443">
        <f t="shared" si="1680"/>
        <v>0.71622746363303325</v>
      </c>
      <c r="X5481" s="443">
        <f t="shared" si="1681"/>
        <v>0.19892544489098399</v>
      </c>
      <c r="Y5481" s="44">
        <f>Cal_051922a!$A$3</f>
        <v>20220519</v>
      </c>
      <c r="Z5481" s="859" t="s">
        <v>2171</v>
      </c>
      <c r="AA5481" s="44">
        <v>20230607</v>
      </c>
      <c r="AB5481" s="368"/>
      <c r="AE5481" s="763" t="s">
        <v>1250</v>
      </c>
      <c r="AF5481" s="849">
        <v>1</v>
      </c>
      <c r="AG5481" s="849"/>
      <c r="AH5481" s="370" t="s">
        <v>180</v>
      </c>
      <c r="AI5481" s="360"/>
    </row>
    <row r="5482" spans="1:35" s="555" customFormat="1" ht="15" thickBot="1" x14ac:dyDescent="0.25">
      <c r="A5482" s="851" t="s">
        <v>2156</v>
      </c>
      <c r="B5482" s="851">
        <v>20230112</v>
      </c>
      <c r="C5482" s="557" t="s">
        <v>70</v>
      </c>
      <c r="D5482" s="557">
        <v>3</v>
      </c>
      <c r="E5482" s="557">
        <v>21</v>
      </c>
      <c r="F5482" s="557"/>
      <c r="G5482" s="557"/>
      <c r="H5482" s="557" t="s">
        <v>11</v>
      </c>
      <c r="I5482" s="557">
        <v>550</v>
      </c>
      <c r="J5482" s="557">
        <v>20</v>
      </c>
      <c r="K5482" s="555">
        <v>5</v>
      </c>
      <c r="L5482" s="555">
        <v>1</v>
      </c>
      <c r="M5482" s="555">
        <v>0</v>
      </c>
      <c r="N5482" s="558">
        <v>1</v>
      </c>
      <c r="O5482" s="555" t="str">
        <f>Cal_051922a!$E$2</f>
        <v>Cal_051922a</v>
      </c>
      <c r="P5482" s="852">
        <f>Cal_051922a!$Q$3</f>
        <v>1.8382409380942635</v>
      </c>
      <c r="Q5482" s="852">
        <f>Cal_051922a!$R$3</f>
        <v>0.56187208580813652</v>
      </c>
      <c r="R5482" s="559">
        <v>141.6</v>
      </c>
      <c r="S5482" s="559">
        <v>86.5</v>
      </c>
      <c r="T5482" s="852">
        <f>AVERAGE(0.757,0.806,0.649,0.74,0.956,0.865)</f>
        <v>0.79549999999999998</v>
      </c>
      <c r="U5482" s="79">
        <f t="shared" si="1682"/>
        <v>140.80449999999999</v>
      </c>
      <c r="V5482" s="79">
        <f t="shared" si="1683"/>
        <v>85.704499999999996</v>
      </c>
      <c r="W5482" s="444">
        <f t="shared" si="1680"/>
        <v>0.61720571232687116</v>
      </c>
      <c r="X5482" s="444">
        <f t="shared" si="1681"/>
        <v>0.18752547132047345</v>
      </c>
      <c r="Y5482" s="555">
        <f>Cal_051922a!$A$3</f>
        <v>20220519</v>
      </c>
      <c r="Z5482" s="864" t="s">
        <v>2171</v>
      </c>
      <c r="AA5482" s="555">
        <v>20230607</v>
      </c>
      <c r="AB5482" s="563"/>
      <c r="AE5482" s="853" t="s">
        <v>1250</v>
      </c>
      <c r="AF5482" s="854">
        <v>1</v>
      </c>
      <c r="AG5482" s="854"/>
      <c r="AH5482" s="855" t="s">
        <v>181</v>
      </c>
      <c r="AI5482" s="565"/>
    </row>
    <row r="5483" spans="1:35" ht="14.25" x14ac:dyDescent="0.2">
      <c r="A5483" s="856" t="s">
        <v>2156</v>
      </c>
      <c r="B5483" s="856">
        <v>20230112</v>
      </c>
      <c r="C5483" s="107" t="s">
        <v>72</v>
      </c>
      <c r="D5483" s="107">
        <v>4</v>
      </c>
      <c r="E5483" s="107">
        <v>9</v>
      </c>
      <c r="H5483" s="107" t="s">
        <v>10</v>
      </c>
      <c r="I5483" s="107">
        <v>290</v>
      </c>
      <c r="J5483" s="107">
        <v>0</v>
      </c>
      <c r="K5483" s="43">
        <v>5</v>
      </c>
      <c r="L5483" s="111">
        <v>1</v>
      </c>
      <c r="M5483" s="43">
        <v>0</v>
      </c>
      <c r="N5483" s="49">
        <v>1</v>
      </c>
      <c r="O5483" s="43" t="str">
        <f>Cal_051922a!$E$2</f>
        <v>Cal_051922a</v>
      </c>
      <c r="P5483" s="50">
        <f>Cal_051922a!$Q$3</f>
        <v>1.8382409380942635</v>
      </c>
      <c r="Q5483" s="50">
        <f>Cal_051922a!$R$3</f>
        <v>0.56187208580813652</v>
      </c>
      <c r="R5483" s="46">
        <v>55.45</v>
      </c>
      <c r="S5483" s="46">
        <v>36.03</v>
      </c>
      <c r="T5483" s="50">
        <f>AVERAGE(0.74,0.824,0.79,0.408,0.799,0.697)</f>
        <v>0.70966666666666667</v>
      </c>
      <c r="U5483" s="79">
        <f t="shared" si="1682"/>
        <v>54.740333333333339</v>
      </c>
      <c r="V5483" s="79">
        <f t="shared" si="1683"/>
        <v>35.320333333333338</v>
      </c>
      <c r="W5483" s="443">
        <f t="shared" si="1680"/>
        <v>0.4125648797398655</v>
      </c>
      <c r="X5483" s="443">
        <f t="shared" si="1681"/>
        <v>0.21641490897616003</v>
      </c>
      <c r="Y5483" s="47">
        <v>20220519</v>
      </c>
      <c r="Z5483" s="837" t="s">
        <v>2190</v>
      </c>
      <c r="AA5483" s="837" t="s">
        <v>2191</v>
      </c>
      <c r="AE5483" s="689" t="s">
        <v>1250</v>
      </c>
      <c r="AF5483" s="130">
        <v>1</v>
      </c>
    </row>
    <row r="5484" spans="1:35" ht="14.25" x14ac:dyDescent="0.2">
      <c r="A5484" s="856" t="s">
        <v>2156</v>
      </c>
      <c r="B5484" s="856">
        <v>20230112</v>
      </c>
      <c r="C5484" s="107" t="s">
        <v>72</v>
      </c>
      <c r="D5484" s="107">
        <v>4</v>
      </c>
      <c r="E5484" s="107">
        <v>9</v>
      </c>
      <c r="H5484" s="107" t="s">
        <v>11</v>
      </c>
      <c r="I5484" s="107">
        <v>290</v>
      </c>
      <c r="J5484" s="107">
        <v>0</v>
      </c>
      <c r="K5484" s="43">
        <v>5</v>
      </c>
      <c r="L5484" s="111">
        <v>1</v>
      </c>
      <c r="M5484" s="43">
        <v>0</v>
      </c>
      <c r="N5484" s="49">
        <v>1</v>
      </c>
      <c r="O5484" s="43" t="str">
        <f>Cal_051922a!$E$2</f>
        <v>Cal_051922a</v>
      </c>
      <c r="P5484" s="50">
        <f>Cal_051922a!$Q$3</f>
        <v>1.8382409380942635</v>
      </c>
      <c r="Q5484" s="50">
        <f>Cal_051922a!$R$3</f>
        <v>0.56187208580813652</v>
      </c>
      <c r="R5484" s="46">
        <v>74.150000000000006</v>
      </c>
      <c r="S5484" s="46">
        <v>47.17</v>
      </c>
      <c r="T5484" s="50">
        <f>AVERAGE(0.309,0.246,0.405,0.396,0.543,0.42)</f>
        <v>0.38650000000000001</v>
      </c>
      <c r="U5484" s="79">
        <f t="shared" si="1682"/>
        <v>73.763500000000008</v>
      </c>
      <c r="V5484" s="79">
        <f t="shared" si="1683"/>
        <v>46.783500000000004</v>
      </c>
      <c r="W5484" s="443">
        <f t="shared" si="1680"/>
        <v>0.57317201109070925</v>
      </c>
      <c r="X5484" s="443">
        <f t="shared" si="1681"/>
        <v>0.25994232188263505</v>
      </c>
      <c r="Y5484" s="47">
        <v>20220519</v>
      </c>
      <c r="Z5484" s="48" t="s">
        <v>2207</v>
      </c>
      <c r="AA5484" s="43">
        <v>20230720</v>
      </c>
      <c r="AE5484" s="689" t="s">
        <v>1250</v>
      </c>
      <c r="AF5484" s="130">
        <v>1</v>
      </c>
    </row>
    <row r="5485" spans="1:35" ht="14.25" x14ac:dyDescent="0.2">
      <c r="A5485" s="856" t="s">
        <v>2156</v>
      </c>
      <c r="B5485" s="856">
        <v>20230112</v>
      </c>
      <c r="C5485" s="107" t="s">
        <v>72</v>
      </c>
      <c r="D5485" s="107">
        <v>4</v>
      </c>
      <c r="E5485" s="107">
        <v>12</v>
      </c>
      <c r="H5485" s="107" t="s">
        <v>10</v>
      </c>
      <c r="I5485" s="107">
        <v>290</v>
      </c>
      <c r="J5485" s="107">
        <v>0</v>
      </c>
      <c r="K5485" s="43">
        <v>5</v>
      </c>
      <c r="L5485" s="111">
        <v>1</v>
      </c>
      <c r="M5485" s="43">
        <v>0</v>
      </c>
      <c r="N5485" s="49">
        <v>1</v>
      </c>
      <c r="O5485" s="43" t="str">
        <f>Cal_051922a!$E$2</f>
        <v>Cal_051922a</v>
      </c>
      <c r="P5485" s="50">
        <f>Cal_051922a!$Q$3</f>
        <v>1.8382409380942635</v>
      </c>
      <c r="Q5485" s="50">
        <f>Cal_051922a!$R$3</f>
        <v>0.56187208580813652</v>
      </c>
      <c r="R5485" s="46">
        <v>136.30000000000001</v>
      </c>
      <c r="S5485" s="46">
        <v>84.67</v>
      </c>
      <c r="T5485" s="50">
        <f>AVERAGE(0.782,0.898,0.631,0.699,0.655,0.669)</f>
        <v>0.72233333333333327</v>
      </c>
      <c r="U5485" s="79">
        <f t="shared" si="1682"/>
        <v>135.57766666666669</v>
      </c>
      <c r="V5485" s="79">
        <f t="shared" si="1683"/>
        <v>83.947666666666663</v>
      </c>
      <c r="W5485" s="443">
        <f t="shared" si="1680"/>
        <v>1.0968447343444525</v>
      </c>
      <c r="X5485" s="443">
        <f t="shared" si="1681"/>
        <v>0.39808412560977557</v>
      </c>
      <c r="Y5485" s="47">
        <v>20220519</v>
      </c>
      <c r="Z5485" s="837" t="s">
        <v>2181</v>
      </c>
      <c r="AA5485" s="837" t="s">
        <v>2182</v>
      </c>
      <c r="AE5485" s="689" t="s">
        <v>1250</v>
      </c>
      <c r="AF5485" s="130">
        <v>3</v>
      </c>
      <c r="AI5485" t="s">
        <v>673</v>
      </c>
    </row>
    <row r="5486" spans="1:35" ht="14.25" x14ac:dyDescent="0.2">
      <c r="A5486" s="856" t="s">
        <v>2156</v>
      </c>
      <c r="B5486" s="856">
        <v>20230112</v>
      </c>
      <c r="C5486" s="107" t="s">
        <v>72</v>
      </c>
      <c r="D5486" s="107">
        <v>4</v>
      </c>
      <c r="E5486" s="107">
        <v>12</v>
      </c>
      <c r="H5486" s="107" t="s">
        <v>11</v>
      </c>
      <c r="I5486" s="107">
        <v>290</v>
      </c>
      <c r="J5486" s="107">
        <v>0</v>
      </c>
      <c r="K5486" s="43">
        <v>5</v>
      </c>
      <c r="L5486" s="111">
        <v>1</v>
      </c>
      <c r="M5486" s="43">
        <v>0</v>
      </c>
      <c r="N5486" s="49">
        <v>1</v>
      </c>
      <c r="O5486" s="43" t="str">
        <f>Cal_051922a!$E$2</f>
        <v>Cal_051922a</v>
      </c>
      <c r="P5486" s="50">
        <f>Cal_051922a!$Q$3</f>
        <v>1.8382409380942635</v>
      </c>
      <c r="Q5486" s="50">
        <f>Cal_051922a!$R$3</f>
        <v>0.56187208580813652</v>
      </c>
      <c r="R5486" s="46">
        <v>194.6</v>
      </c>
      <c r="S5486" s="46">
        <v>119.4</v>
      </c>
      <c r="T5486" s="50">
        <f>AVERAGE(0.309,0.246,0.405,0.396,0.543,0.42)</f>
        <v>0.38650000000000001</v>
      </c>
      <c r="U5486" s="79">
        <f t="shared" si="1682"/>
        <v>194.21349999999998</v>
      </c>
      <c r="V5486" s="79">
        <f t="shared" si="1683"/>
        <v>119.01350000000001</v>
      </c>
      <c r="W5486" s="443">
        <f t="shared" ref="W5486:W5505" si="1684">(Q5486*P5486/(P5486-1)*(U5486-V5486)*(K5486)/I5486)/N5486</f>
        <v>1.5975735816909307</v>
      </c>
      <c r="X5486" s="443">
        <f t="shared" ref="X5486:X5505" si="1685">(Q5486*P5486/(P5486-1)*(P5486*V5486-U5486)*(K5486)/I5486)/N5486</f>
        <v>0.52180296489756928</v>
      </c>
      <c r="Y5486" s="47">
        <v>20220519</v>
      </c>
      <c r="Z5486" s="48" t="s">
        <v>2207</v>
      </c>
      <c r="AA5486" s="43">
        <v>20230720</v>
      </c>
      <c r="AE5486" s="689" t="s">
        <v>1250</v>
      </c>
      <c r="AF5486" s="130">
        <v>3</v>
      </c>
      <c r="AI5486" t="s">
        <v>673</v>
      </c>
    </row>
    <row r="5487" spans="1:35" ht="14.25" x14ac:dyDescent="0.2">
      <c r="A5487" s="856" t="s">
        <v>2156</v>
      </c>
      <c r="B5487" s="856">
        <v>20230112</v>
      </c>
      <c r="C5487" s="107" t="s">
        <v>72</v>
      </c>
      <c r="D5487" s="107">
        <v>4</v>
      </c>
      <c r="E5487" s="107">
        <v>12</v>
      </c>
      <c r="H5487" s="107" t="s">
        <v>10</v>
      </c>
      <c r="I5487" s="107">
        <v>290</v>
      </c>
      <c r="J5487" s="107">
        <v>10</v>
      </c>
      <c r="K5487" s="43">
        <v>5</v>
      </c>
      <c r="L5487" s="111">
        <v>1</v>
      </c>
      <c r="M5487" s="43">
        <v>0</v>
      </c>
      <c r="N5487" s="49">
        <v>1</v>
      </c>
      <c r="O5487" s="43" t="str">
        <f>Cal_051922a!$E$2</f>
        <v>Cal_051922a</v>
      </c>
      <c r="P5487" s="50">
        <f>Cal_051922a!$Q$3</f>
        <v>1.8382409380942635</v>
      </c>
      <c r="Q5487" s="50">
        <f>Cal_051922a!$R$3</f>
        <v>0.56187208580813652</v>
      </c>
      <c r="R5487" s="46">
        <v>46.65</v>
      </c>
      <c r="S5487" s="46">
        <v>30.66</v>
      </c>
      <c r="T5487" s="50">
        <f>AVERAGE(0.74,0.824,0.79,0.408,0.799,0.697)</f>
        <v>0.70966666666666667</v>
      </c>
      <c r="U5487" s="79">
        <f t="shared" si="1682"/>
        <v>45.940333333333335</v>
      </c>
      <c r="V5487" s="79">
        <f t="shared" si="1683"/>
        <v>29.950333333333333</v>
      </c>
      <c r="W5487" s="443">
        <f t="shared" si="1684"/>
        <v>0.33969682940476059</v>
      </c>
      <c r="X5487" s="443">
        <f t="shared" si="1685"/>
        <v>0.19365471499292908</v>
      </c>
      <c r="Y5487" s="47">
        <v>20220519</v>
      </c>
      <c r="Z5487" s="837" t="s">
        <v>2190</v>
      </c>
      <c r="AA5487" s="837" t="s">
        <v>2191</v>
      </c>
      <c r="AE5487" s="689" t="s">
        <v>1250</v>
      </c>
      <c r="AF5487" s="130">
        <v>1</v>
      </c>
    </row>
    <row r="5488" spans="1:35" ht="14.25" x14ac:dyDescent="0.2">
      <c r="A5488" s="856" t="s">
        <v>2156</v>
      </c>
      <c r="B5488" s="856">
        <v>20230112</v>
      </c>
      <c r="C5488" s="107" t="s">
        <v>72</v>
      </c>
      <c r="D5488" s="107">
        <v>4</v>
      </c>
      <c r="E5488" s="107">
        <v>12</v>
      </c>
      <c r="H5488" s="107" t="s">
        <v>11</v>
      </c>
      <c r="I5488" s="107">
        <v>290</v>
      </c>
      <c r="J5488" s="107">
        <v>10</v>
      </c>
      <c r="K5488" s="43">
        <v>5</v>
      </c>
      <c r="L5488" s="111">
        <v>1</v>
      </c>
      <c r="M5488" s="43">
        <v>0</v>
      </c>
      <c r="N5488" s="49">
        <v>1</v>
      </c>
      <c r="O5488" s="43" t="str">
        <f>Cal_051922a!$E$2</f>
        <v>Cal_051922a</v>
      </c>
      <c r="P5488" s="50">
        <f>Cal_051922a!$Q$3</f>
        <v>1.8382409380942635</v>
      </c>
      <c r="Q5488" s="50">
        <f>Cal_051922a!$R$3</f>
        <v>0.56187208580813652</v>
      </c>
      <c r="R5488" s="46">
        <v>28.87</v>
      </c>
      <c r="S5488" s="46">
        <v>19.670000000000002</v>
      </c>
      <c r="T5488" s="50">
        <f>AVERAGE(0.309,0.246,0.405,0.396,0.543,0.42)</f>
        <v>0.38650000000000001</v>
      </c>
      <c r="U5488" s="79">
        <f t="shared" si="1682"/>
        <v>28.483499999999999</v>
      </c>
      <c r="V5488" s="79">
        <f t="shared" si="1683"/>
        <v>19.2835</v>
      </c>
      <c r="W5488" s="443">
        <f t="shared" si="1684"/>
        <v>0.19544783180261394</v>
      </c>
      <c r="X5488" s="443">
        <f t="shared" si="1685"/>
        <v>0.14795016620718626</v>
      </c>
      <c r="Y5488" s="47">
        <v>20220519</v>
      </c>
      <c r="Z5488" s="48" t="s">
        <v>2207</v>
      </c>
      <c r="AA5488" s="43">
        <v>20230720</v>
      </c>
      <c r="AE5488" s="689" t="s">
        <v>1250</v>
      </c>
      <c r="AF5488" s="130">
        <v>1</v>
      </c>
    </row>
    <row r="5489" spans="1:35" s="82" customFormat="1" ht="14.25" x14ac:dyDescent="0.2">
      <c r="A5489" s="595" t="s">
        <v>2156</v>
      </c>
      <c r="B5489" s="595">
        <v>20230112</v>
      </c>
      <c r="C5489" s="126" t="s">
        <v>72</v>
      </c>
      <c r="D5489" s="126">
        <v>4</v>
      </c>
      <c r="E5489" s="126">
        <v>12</v>
      </c>
      <c r="F5489" s="126"/>
      <c r="G5489" s="126"/>
      <c r="H5489" s="126" t="s">
        <v>10</v>
      </c>
      <c r="I5489" s="126">
        <v>293</v>
      </c>
      <c r="J5489" s="126">
        <v>5</v>
      </c>
      <c r="K5489" s="82">
        <v>5</v>
      </c>
      <c r="L5489" s="82">
        <v>1</v>
      </c>
      <c r="M5489" s="82">
        <v>0</v>
      </c>
      <c r="N5489" s="83">
        <v>1</v>
      </c>
      <c r="O5489" s="82" t="str">
        <f>Cal_051922a!$E$2</f>
        <v>Cal_051922a</v>
      </c>
      <c r="P5489" s="158">
        <f>Cal_051922a!$Q$3</f>
        <v>1.8382409380942635</v>
      </c>
      <c r="Q5489" s="158">
        <f>Cal_051922a!$R$3</f>
        <v>0.56187208580813652</v>
      </c>
      <c r="R5489" s="84">
        <v>86.72</v>
      </c>
      <c r="S5489" s="84">
        <v>53.63</v>
      </c>
      <c r="T5489" s="158">
        <f>AVERAGE(0.757,0.806,0.649,0.74,0.956,0.865)</f>
        <v>0.79549999999999998</v>
      </c>
      <c r="U5489" s="79">
        <f t="shared" si="1682"/>
        <v>85.924499999999995</v>
      </c>
      <c r="V5489" s="79">
        <f t="shared" si="1683"/>
        <v>52.834500000000006</v>
      </c>
      <c r="W5489" s="443">
        <f t="shared" si="1684"/>
        <v>0.69577716974367965</v>
      </c>
      <c r="X5489" s="443">
        <f t="shared" si="1685"/>
        <v>0.23545908627780321</v>
      </c>
      <c r="Y5489" s="82">
        <f>Cal_051922a!$A$3</f>
        <v>20220519</v>
      </c>
      <c r="Z5489" s="90" t="s">
        <v>2171</v>
      </c>
      <c r="AA5489" s="82">
        <v>20230607</v>
      </c>
      <c r="AB5489" s="85"/>
      <c r="AE5489" s="691" t="s">
        <v>1250</v>
      </c>
      <c r="AF5489" s="567">
        <v>1</v>
      </c>
      <c r="AG5489" s="567"/>
      <c r="AH5489" s="159" t="s">
        <v>190</v>
      </c>
      <c r="AI5489" s="155"/>
    </row>
    <row r="5490" spans="1:35" s="82" customFormat="1" ht="14.25" x14ac:dyDescent="0.2">
      <c r="A5490" s="595" t="s">
        <v>2156</v>
      </c>
      <c r="B5490" s="595">
        <v>20230112</v>
      </c>
      <c r="C5490" s="126" t="s">
        <v>72</v>
      </c>
      <c r="D5490" s="126">
        <v>4</v>
      </c>
      <c r="E5490" s="126">
        <v>12</v>
      </c>
      <c r="F5490" s="126"/>
      <c r="G5490" s="126"/>
      <c r="H5490" s="126" t="s">
        <v>11</v>
      </c>
      <c r="I5490" s="126">
        <v>293</v>
      </c>
      <c r="J5490" s="126">
        <v>5</v>
      </c>
      <c r="K5490" s="82">
        <v>5</v>
      </c>
      <c r="L5490" s="82">
        <v>1</v>
      </c>
      <c r="M5490" s="82">
        <v>0</v>
      </c>
      <c r="N5490" s="83">
        <v>1</v>
      </c>
      <c r="O5490" s="82" t="str">
        <f>Cal_051922a!$E$2</f>
        <v>Cal_051922a</v>
      </c>
      <c r="P5490" s="158">
        <f>Cal_051922a!$Q$3</f>
        <v>1.8382409380942635</v>
      </c>
      <c r="Q5490" s="158">
        <f>Cal_051922a!$R$3</f>
        <v>0.56187208580813652</v>
      </c>
      <c r="R5490" s="84">
        <v>95.56</v>
      </c>
      <c r="S5490" s="84">
        <v>58.53</v>
      </c>
      <c r="T5490" s="158">
        <f>AVERAGE(0.757,0.806,0.649,0.74,0.956,0.865)</f>
        <v>0.79549999999999998</v>
      </c>
      <c r="U5490" s="79">
        <f t="shared" si="1682"/>
        <v>94.764499999999998</v>
      </c>
      <c r="V5490" s="79">
        <f t="shared" si="1683"/>
        <v>57.734500000000004</v>
      </c>
      <c r="W5490" s="443">
        <f t="shared" si="1684"/>
        <v>0.77862280433993536</v>
      </c>
      <c r="X5490" s="443">
        <f t="shared" si="1685"/>
        <v>0.23897856641728388</v>
      </c>
      <c r="Y5490" s="82">
        <f>Cal_051922a!$A$3</f>
        <v>20220519</v>
      </c>
      <c r="Z5490" s="90" t="s">
        <v>2171</v>
      </c>
      <c r="AA5490" s="82">
        <v>20230607</v>
      </c>
      <c r="AB5490" s="85"/>
      <c r="AE5490" s="691" t="s">
        <v>1250</v>
      </c>
      <c r="AF5490" s="567">
        <v>1</v>
      </c>
      <c r="AG5490" s="567"/>
      <c r="AH5490" s="159" t="s">
        <v>191</v>
      </c>
      <c r="AI5490" s="155"/>
    </row>
    <row r="5491" spans="1:35" s="44" customFormat="1" ht="14.25" x14ac:dyDescent="0.2">
      <c r="A5491" s="848" t="s">
        <v>2156</v>
      </c>
      <c r="B5491" s="848">
        <v>20230112</v>
      </c>
      <c r="C5491" s="361" t="s">
        <v>72</v>
      </c>
      <c r="D5491" s="361">
        <v>4</v>
      </c>
      <c r="E5491" s="361">
        <v>12</v>
      </c>
      <c r="F5491" s="361"/>
      <c r="G5491" s="361"/>
      <c r="H5491" s="361" t="s">
        <v>10</v>
      </c>
      <c r="I5491" s="361">
        <v>551</v>
      </c>
      <c r="J5491" s="361">
        <v>20</v>
      </c>
      <c r="K5491" s="44">
        <v>5</v>
      </c>
      <c r="L5491" s="44">
        <v>1</v>
      </c>
      <c r="M5491" s="44">
        <v>0</v>
      </c>
      <c r="N5491" s="363">
        <v>1</v>
      </c>
      <c r="O5491" s="44" t="str">
        <f>Cal_051922a!$E$2</f>
        <v>Cal_051922a</v>
      </c>
      <c r="P5491" s="365">
        <f>Cal_051922a!$Q$3</f>
        <v>1.8382409380942635</v>
      </c>
      <c r="Q5491" s="365">
        <f>Cal_051922a!$R$3</f>
        <v>0.56187208580813652</v>
      </c>
      <c r="R5491" s="364">
        <v>304.2</v>
      </c>
      <c r="S5491" s="364">
        <v>180.9</v>
      </c>
      <c r="T5491" s="365">
        <f>AVERAGE(0.757,0.806,0.649,0.74,0.956,0.865)</f>
        <v>0.79549999999999998</v>
      </c>
      <c r="U5491" s="79">
        <f t="shared" si="1682"/>
        <v>303.40449999999998</v>
      </c>
      <c r="V5491" s="79">
        <f t="shared" si="1683"/>
        <v>180.1045</v>
      </c>
      <c r="W5491" s="443">
        <f t="shared" si="1684"/>
        <v>1.3786451751294218</v>
      </c>
      <c r="X5491" s="443">
        <f t="shared" si="1685"/>
        <v>0.30939531578812107</v>
      </c>
      <c r="Y5491" s="44">
        <f>Cal_051922a!$A$3</f>
        <v>20220519</v>
      </c>
      <c r="Z5491" s="859" t="s">
        <v>2171</v>
      </c>
      <c r="AA5491" s="44">
        <v>20230607</v>
      </c>
      <c r="AB5491" s="368"/>
      <c r="AE5491" s="763" t="s">
        <v>1250</v>
      </c>
      <c r="AF5491" s="849">
        <v>1</v>
      </c>
      <c r="AG5491" s="849"/>
      <c r="AH5491" s="370" t="s">
        <v>198</v>
      </c>
      <c r="AI5491" s="360"/>
    </row>
    <row r="5492" spans="1:35" s="44" customFormat="1" ht="14.25" x14ac:dyDescent="0.2">
      <c r="A5492" s="848" t="s">
        <v>2156</v>
      </c>
      <c r="B5492" s="848">
        <v>20230112</v>
      </c>
      <c r="C5492" s="361" t="s">
        <v>72</v>
      </c>
      <c r="D5492" s="361">
        <v>4</v>
      </c>
      <c r="E5492" s="361">
        <v>12</v>
      </c>
      <c r="F5492" s="361"/>
      <c r="G5492" s="361"/>
      <c r="H5492" s="361" t="s">
        <v>11</v>
      </c>
      <c r="I5492" s="361">
        <v>551</v>
      </c>
      <c r="J5492" s="361">
        <v>20</v>
      </c>
      <c r="K5492" s="44">
        <v>5</v>
      </c>
      <c r="L5492" s="44">
        <v>1</v>
      </c>
      <c r="M5492" s="44">
        <v>0</v>
      </c>
      <c r="N5492" s="363">
        <v>1</v>
      </c>
      <c r="O5492" s="44" t="str">
        <f>Cal_051922a!$E$2</f>
        <v>Cal_051922a</v>
      </c>
      <c r="P5492" s="365">
        <f>Cal_051922a!$Q$3</f>
        <v>1.8382409380942635</v>
      </c>
      <c r="Q5492" s="365">
        <f>Cal_051922a!$R$3</f>
        <v>0.56187208580813652</v>
      </c>
      <c r="R5492" s="364">
        <v>253</v>
      </c>
      <c r="S5492" s="364">
        <v>150.5</v>
      </c>
      <c r="T5492" s="365">
        <f>AVERAGE(0.757,0.806,0.649,0.74,0.956,0.865)</f>
        <v>0.79549999999999998</v>
      </c>
      <c r="U5492" s="79">
        <f t="shared" si="1682"/>
        <v>252.2045</v>
      </c>
      <c r="V5492" s="79">
        <f t="shared" si="1683"/>
        <v>149.7045</v>
      </c>
      <c r="W5492" s="443">
        <f t="shared" si="1684"/>
        <v>1.1460756727556023</v>
      </c>
      <c r="X5492" s="443">
        <f t="shared" si="1685"/>
        <v>0.25703895054678771</v>
      </c>
      <c r="Y5492" s="44">
        <f>Cal_051922a!$A$3</f>
        <v>20220519</v>
      </c>
      <c r="Z5492" s="859" t="s">
        <v>2171</v>
      </c>
      <c r="AA5492" s="44">
        <v>20230607</v>
      </c>
      <c r="AB5492" s="368"/>
      <c r="AE5492" s="763" t="s">
        <v>1250</v>
      </c>
      <c r="AF5492" s="849">
        <v>1</v>
      </c>
      <c r="AG5492" s="849"/>
      <c r="AH5492" s="370" t="s">
        <v>199</v>
      </c>
      <c r="AI5492" s="360"/>
    </row>
    <row r="5493" spans="1:35" ht="14.25" x14ac:dyDescent="0.2">
      <c r="A5493" s="856" t="s">
        <v>2156</v>
      </c>
      <c r="B5493" s="856">
        <v>20230112</v>
      </c>
      <c r="C5493" s="107" t="s">
        <v>72</v>
      </c>
      <c r="D5493" s="107">
        <v>4</v>
      </c>
      <c r="E5493" s="107">
        <v>15</v>
      </c>
      <c r="H5493" s="107" t="s">
        <v>10</v>
      </c>
      <c r="I5493" s="107">
        <v>290</v>
      </c>
      <c r="J5493" s="107">
        <v>0</v>
      </c>
      <c r="K5493" s="43">
        <v>5</v>
      </c>
      <c r="L5493" s="111">
        <v>1</v>
      </c>
      <c r="M5493" s="43">
        <v>0</v>
      </c>
      <c r="N5493" s="49">
        <v>1</v>
      </c>
      <c r="O5493" s="43" t="str">
        <f>Cal_051922a!$E$2</f>
        <v>Cal_051922a</v>
      </c>
      <c r="P5493" s="50">
        <f>Cal_051922a!$Q$3</f>
        <v>1.8382409380942635</v>
      </c>
      <c r="Q5493" s="50">
        <f>Cal_051922a!$R$3</f>
        <v>0.56187208580813652</v>
      </c>
      <c r="R5493" s="46">
        <v>142.4</v>
      </c>
      <c r="S5493" s="46">
        <v>88.99</v>
      </c>
      <c r="T5493" s="50">
        <f>AVERAGE(0.74,0.824,0.79,0.408,0.799,0.697)</f>
        <v>0.70966666666666667</v>
      </c>
      <c r="U5493" s="79">
        <f t="shared" si="1682"/>
        <v>141.69033333333334</v>
      </c>
      <c r="V5493" s="79">
        <f t="shared" si="1683"/>
        <v>88.280333333333331</v>
      </c>
      <c r="W5493" s="443">
        <f t="shared" si="1684"/>
        <v>1.1346596409323491</v>
      </c>
      <c r="X5493" s="443">
        <f t="shared" si="1685"/>
        <v>0.4374247695898324</v>
      </c>
      <c r="Y5493" s="47">
        <v>20220519</v>
      </c>
      <c r="Z5493" s="837" t="s">
        <v>2190</v>
      </c>
      <c r="AA5493" s="837" t="s">
        <v>2191</v>
      </c>
      <c r="AE5493" s="689" t="s">
        <v>1250</v>
      </c>
      <c r="AF5493" s="130">
        <v>1</v>
      </c>
    </row>
    <row r="5494" spans="1:35" ht="14.25" x14ac:dyDescent="0.2">
      <c r="A5494" s="856" t="s">
        <v>2156</v>
      </c>
      <c r="B5494" s="856">
        <v>20230112</v>
      </c>
      <c r="C5494" s="107" t="s">
        <v>72</v>
      </c>
      <c r="D5494" s="107">
        <v>4</v>
      </c>
      <c r="E5494" s="107">
        <v>15</v>
      </c>
      <c r="H5494" s="107" t="s">
        <v>11</v>
      </c>
      <c r="I5494" s="107">
        <v>290</v>
      </c>
      <c r="J5494" s="107">
        <v>0</v>
      </c>
      <c r="K5494" s="43">
        <v>5</v>
      </c>
      <c r="L5494" s="111">
        <v>1</v>
      </c>
      <c r="M5494" s="43">
        <v>0</v>
      </c>
      <c r="N5494" s="49">
        <v>1</v>
      </c>
      <c r="O5494" s="43" t="str">
        <f>Cal_051922a!$E$2</f>
        <v>Cal_051922a</v>
      </c>
      <c r="P5494" s="50">
        <f>Cal_051922a!$Q$3</f>
        <v>1.8382409380942635</v>
      </c>
      <c r="Q5494" s="50">
        <f>Cal_051922a!$R$3</f>
        <v>0.56187208580813652</v>
      </c>
      <c r="R5494" s="46">
        <v>138.69999999999999</v>
      </c>
      <c r="S5494" s="46">
        <v>85.91</v>
      </c>
      <c r="T5494" s="50">
        <f>AVERAGE(0.74,0.824,0.79,0.408,0.799,0.697)</f>
        <v>0.70966666666666667</v>
      </c>
      <c r="U5494" s="79">
        <f t="shared" si="1682"/>
        <v>137.99033333333333</v>
      </c>
      <c r="V5494" s="79">
        <f t="shared" si="1683"/>
        <v>85.200333333333333</v>
      </c>
      <c r="W5494" s="443">
        <f t="shared" si="1684"/>
        <v>1.1214881566152162</v>
      </c>
      <c r="X5494" s="443">
        <f t="shared" si="1685"/>
        <v>0.3957480243910485</v>
      </c>
      <c r="Y5494" s="47">
        <v>20220519</v>
      </c>
      <c r="Z5494" s="837" t="s">
        <v>2190</v>
      </c>
      <c r="AA5494" s="837" t="s">
        <v>2191</v>
      </c>
      <c r="AE5494" s="689" t="s">
        <v>1250</v>
      </c>
      <c r="AF5494" s="130">
        <v>1</v>
      </c>
      <c r="AH5494" s="490" t="s">
        <v>2187</v>
      </c>
    </row>
    <row r="5495" spans="1:35" ht="14.25" x14ac:dyDescent="0.2">
      <c r="A5495" s="856" t="s">
        <v>2156</v>
      </c>
      <c r="B5495" s="856">
        <v>20230112</v>
      </c>
      <c r="C5495" s="107" t="s">
        <v>72</v>
      </c>
      <c r="D5495" s="107">
        <v>4</v>
      </c>
      <c r="E5495" s="107">
        <v>15</v>
      </c>
      <c r="H5495" s="107" t="s">
        <v>10</v>
      </c>
      <c r="I5495" s="107">
        <v>290</v>
      </c>
      <c r="J5495" s="107">
        <v>10</v>
      </c>
      <c r="K5495" s="43">
        <v>5</v>
      </c>
      <c r="L5495" s="111">
        <v>1</v>
      </c>
      <c r="M5495" s="43">
        <v>0</v>
      </c>
      <c r="N5495" s="49">
        <v>1</v>
      </c>
      <c r="O5495" s="43" t="str">
        <f>Cal_051922a!$E$2</f>
        <v>Cal_051922a</v>
      </c>
      <c r="P5495" s="50">
        <f>Cal_051922a!$Q$3</f>
        <v>1.8382409380942635</v>
      </c>
      <c r="Q5495" s="50">
        <f>Cal_051922a!$R$3</f>
        <v>0.56187208580813652</v>
      </c>
      <c r="R5495" s="46">
        <v>35.869999999999997</v>
      </c>
      <c r="S5495" s="46">
        <v>23.84</v>
      </c>
      <c r="T5495" s="50">
        <f>AVERAGE(0.782,0.898,0.631,0.699,0.655,0.669)</f>
        <v>0.72233333333333327</v>
      </c>
      <c r="U5495" s="79">
        <f t="shared" si="1682"/>
        <v>35.147666666666666</v>
      </c>
      <c r="V5495" s="79">
        <f t="shared" si="1683"/>
        <v>23.117666666666665</v>
      </c>
      <c r="W5495" s="443">
        <f t="shared" si="1684"/>
        <v>0.25556928441146148</v>
      </c>
      <c r="X5495" s="443">
        <f t="shared" si="1685"/>
        <v>0.15610704260340727</v>
      </c>
      <c r="Y5495" s="47">
        <v>20220519</v>
      </c>
      <c r="Z5495" s="837" t="s">
        <v>2181</v>
      </c>
      <c r="AA5495" s="837" t="s">
        <v>2182</v>
      </c>
      <c r="AE5495" s="689" t="s">
        <v>1250</v>
      </c>
      <c r="AF5495" s="130">
        <v>1</v>
      </c>
    </row>
    <row r="5496" spans="1:35" ht="14.25" x14ac:dyDescent="0.2">
      <c r="A5496" s="856" t="s">
        <v>2156</v>
      </c>
      <c r="B5496" s="856">
        <v>20230112</v>
      </c>
      <c r="C5496" s="107" t="s">
        <v>72</v>
      </c>
      <c r="D5496" s="107">
        <v>4</v>
      </c>
      <c r="E5496" s="107">
        <v>15</v>
      </c>
      <c r="H5496" s="107" t="s">
        <v>11</v>
      </c>
      <c r="I5496" s="107">
        <v>290</v>
      </c>
      <c r="J5496" s="107">
        <v>10</v>
      </c>
      <c r="K5496" s="43">
        <v>5</v>
      </c>
      <c r="L5496" s="111">
        <v>1</v>
      </c>
      <c r="M5496" s="43">
        <v>0</v>
      </c>
      <c r="N5496" s="49">
        <v>1</v>
      </c>
      <c r="O5496" s="43" t="str">
        <f>Cal_051922a!$E$2</f>
        <v>Cal_051922a</v>
      </c>
      <c r="P5496" s="50">
        <f>Cal_051922a!$Q$3</f>
        <v>1.8382409380942635</v>
      </c>
      <c r="Q5496" s="50">
        <f>Cal_051922a!$R$3</f>
        <v>0.56187208580813652</v>
      </c>
      <c r="R5496" s="46">
        <v>30.15</v>
      </c>
      <c r="S5496" s="46">
        <v>20.51</v>
      </c>
      <c r="T5496" s="50">
        <f>AVERAGE(0.74,0.824,0.79,0.408,0.799,0.697)</f>
        <v>0.70966666666666667</v>
      </c>
      <c r="U5496" s="79">
        <f t="shared" si="1682"/>
        <v>29.440333333333331</v>
      </c>
      <c r="V5496" s="79">
        <f t="shared" si="1683"/>
        <v>19.800333333333334</v>
      </c>
      <c r="W5496" s="443">
        <f t="shared" si="1684"/>
        <v>0.20479533680186932</v>
      </c>
      <c r="X5496" s="443">
        <f t="shared" si="1685"/>
        <v>0.14780636032745773</v>
      </c>
      <c r="Y5496" s="47">
        <v>20220519</v>
      </c>
      <c r="Z5496" s="837" t="s">
        <v>2190</v>
      </c>
      <c r="AA5496" s="837" t="s">
        <v>2191</v>
      </c>
      <c r="AE5496" s="689" t="s">
        <v>1250</v>
      </c>
      <c r="AF5496" s="130">
        <v>1</v>
      </c>
    </row>
    <row r="5497" spans="1:35" s="82" customFormat="1" ht="14.25" x14ac:dyDescent="0.2">
      <c r="A5497" s="595" t="s">
        <v>2156</v>
      </c>
      <c r="B5497" s="595">
        <v>20230112</v>
      </c>
      <c r="C5497" s="126" t="s">
        <v>72</v>
      </c>
      <c r="D5497" s="126">
        <v>4</v>
      </c>
      <c r="E5497" s="126">
        <v>15</v>
      </c>
      <c r="F5497" s="126"/>
      <c r="G5497" s="126"/>
      <c r="H5497" s="126" t="s">
        <v>10</v>
      </c>
      <c r="I5497" s="126">
        <v>293</v>
      </c>
      <c r="J5497" s="126">
        <v>5</v>
      </c>
      <c r="K5497" s="82">
        <v>5</v>
      </c>
      <c r="L5497" s="82">
        <v>1</v>
      </c>
      <c r="M5497" s="82">
        <v>0</v>
      </c>
      <c r="N5497" s="83">
        <v>1</v>
      </c>
      <c r="O5497" s="82" t="str">
        <f>Cal_051922a!$E$2</f>
        <v>Cal_051922a</v>
      </c>
      <c r="P5497" s="158">
        <f>Cal_051922a!$Q$3</f>
        <v>1.8382409380942635</v>
      </c>
      <c r="Q5497" s="158">
        <f>Cal_051922a!$R$3</f>
        <v>0.56187208580813652</v>
      </c>
      <c r="R5497" s="84">
        <v>121.5</v>
      </c>
      <c r="S5497" s="84">
        <v>74.260000000000005</v>
      </c>
      <c r="T5497" s="158">
        <f>AVERAGE(0.757,0.806,0.649,0.74,0.956,0.865)</f>
        <v>0.79549999999999998</v>
      </c>
      <c r="U5497" s="79">
        <f t="shared" si="1682"/>
        <v>120.7045</v>
      </c>
      <c r="V5497" s="79">
        <f t="shared" si="1683"/>
        <v>73.464500000000001</v>
      </c>
      <c r="W5497" s="443">
        <f t="shared" si="1684"/>
        <v>0.9933065427226182</v>
      </c>
      <c r="X5497" s="443">
        <f t="shared" si="1685"/>
        <v>0.30154447186993438</v>
      </c>
      <c r="Y5497" s="82">
        <f>Cal_051922a!$A$3</f>
        <v>20220519</v>
      </c>
      <c r="Z5497" s="90" t="s">
        <v>2171</v>
      </c>
      <c r="AA5497" s="82">
        <v>20230607</v>
      </c>
      <c r="AB5497" s="85"/>
      <c r="AE5497" s="691" t="s">
        <v>1250</v>
      </c>
      <c r="AF5497" s="567">
        <v>1</v>
      </c>
      <c r="AG5497" s="567"/>
      <c r="AH5497" s="159" t="s">
        <v>188</v>
      </c>
      <c r="AI5497" s="155"/>
    </row>
    <row r="5498" spans="1:35" s="82" customFormat="1" ht="14.25" x14ac:dyDescent="0.2">
      <c r="A5498" s="595" t="s">
        <v>2156</v>
      </c>
      <c r="B5498" s="595">
        <v>20230112</v>
      </c>
      <c r="C5498" s="126" t="s">
        <v>72</v>
      </c>
      <c r="D5498" s="126">
        <v>4</v>
      </c>
      <c r="E5498" s="126">
        <v>15</v>
      </c>
      <c r="F5498" s="126"/>
      <c r="G5498" s="126"/>
      <c r="H5498" s="126" t="s">
        <v>11</v>
      </c>
      <c r="I5498" s="126">
        <v>294</v>
      </c>
      <c r="J5498" s="126">
        <v>5</v>
      </c>
      <c r="K5498" s="82">
        <v>5</v>
      </c>
      <c r="L5498" s="82">
        <v>1</v>
      </c>
      <c r="M5498" s="82">
        <v>0</v>
      </c>
      <c r="N5498" s="83">
        <v>1</v>
      </c>
      <c r="O5498" s="82" t="str">
        <f>Cal_051922a!$E$2</f>
        <v>Cal_051922a</v>
      </c>
      <c r="P5498" s="158">
        <f>Cal_051922a!$Q$3</f>
        <v>1.8382409380942635</v>
      </c>
      <c r="Q5498" s="158">
        <f>Cal_051922a!$R$3</f>
        <v>0.56187208580813652</v>
      </c>
      <c r="R5498" s="84">
        <v>115</v>
      </c>
      <c r="S5498" s="84">
        <v>70.819999999999993</v>
      </c>
      <c r="T5498" s="158">
        <f>AVERAGE(0.757,0.806,0.649,0.74,0.956,0.865)</f>
        <v>0.79549999999999998</v>
      </c>
      <c r="U5498" s="79">
        <f t="shared" si="1682"/>
        <v>114.2045</v>
      </c>
      <c r="V5498" s="79">
        <f t="shared" si="1683"/>
        <v>70.024499999999989</v>
      </c>
      <c r="W5498" s="443">
        <f t="shared" si="1684"/>
        <v>0.9258047584373893</v>
      </c>
      <c r="X5498" s="443">
        <f t="shared" si="1685"/>
        <v>0.3042163960857846</v>
      </c>
      <c r="Y5498" s="82">
        <f>Cal_051922a!$A$3</f>
        <v>20220519</v>
      </c>
      <c r="Z5498" s="90" t="s">
        <v>2171</v>
      </c>
      <c r="AA5498" s="82">
        <v>20230607</v>
      </c>
      <c r="AB5498" s="85"/>
      <c r="AE5498" s="691" t="s">
        <v>1250</v>
      </c>
      <c r="AF5498" s="567">
        <v>1</v>
      </c>
      <c r="AG5498" s="567"/>
      <c r="AH5498" s="159" t="s">
        <v>189</v>
      </c>
      <c r="AI5498" s="155"/>
    </row>
    <row r="5499" spans="1:35" s="44" customFormat="1" ht="14.25" x14ac:dyDescent="0.2">
      <c r="A5499" s="848" t="s">
        <v>2156</v>
      </c>
      <c r="B5499" s="848">
        <v>20230112</v>
      </c>
      <c r="C5499" s="361" t="s">
        <v>72</v>
      </c>
      <c r="D5499" s="361">
        <v>4</v>
      </c>
      <c r="E5499" s="361">
        <v>15</v>
      </c>
      <c r="F5499" s="361"/>
      <c r="G5499" s="361"/>
      <c r="H5499" s="361" t="s">
        <v>10</v>
      </c>
      <c r="I5499" s="361">
        <v>550</v>
      </c>
      <c r="J5499" s="361">
        <v>20</v>
      </c>
      <c r="K5499" s="44">
        <v>5</v>
      </c>
      <c r="L5499" s="44">
        <v>1</v>
      </c>
      <c r="M5499" s="44">
        <v>0</v>
      </c>
      <c r="N5499" s="363">
        <v>1</v>
      </c>
      <c r="O5499" s="44" t="str">
        <f>Cal_051922a!$E$2</f>
        <v>Cal_051922a</v>
      </c>
      <c r="P5499" s="365">
        <f>Cal_051922a!$Q$3</f>
        <v>1.8382409380942635</v>
      </c>
      <c r="Q5499" s="365">
        <f>Cal_051922a!$R$3</f>
        <v>0.56187208580813652</v>
      </c>
      <c r="R5499" s="364">
        <v>189.4</v>
      </c>
      <c r="S5499" s="364">
        <v>113.1</v>
      </c>
      <c r="T5499" s="365">
        <f>AVERAGE(0.757,0.806,0.649,0.74,0.956,0.865)</f>
        <v>0.79549999999999998</v>
      </c>
      <c r="U5499" s="79">
        <f t="shared" si="1682"/>
        <v>188.6045</v>
      </c>
      <c r="V5499" s="79">
        <f t="shared" si="1683"/>
        <v>112.30449999999999</v>
      </c>
      <c r="W5499" s="443">
        <f t="shared" si="1684"/>
        <v>0.85467869057241885</v>
      </c>
      <c r="X5499" s="443">
        <f t="shared" si="1685"/>
        <v>0.1998159183912086</v>
      </c>
      <c r="Y5499" s="44">
        <f>Cal_051922a!$A$3</f>
        <v>20220519</v>
      </c>
      <c r="Z5499" s="859" t="s">
        <v>2171</v>
      </c>
      <c r="AA5499" s="44">
        <v>20230607</v>
      </c>
      <c r="AB5499" s="368"/>
      <c r="AE5499" s="763" t="s">
        <v>1250</v>
      </c>
      <c r="AF5499" s="849">
        <v>1</v>
      </c>
      <c r="AG5499" s="849"/>
      <c r="AH5499" s="370" t="s">
        <v>196</v>
      </c>
      <c r="AI5499" s="360"/>
    </row>
    <row r="5500" spans="1:35" s="44" customFormat="1" ht="14.25" x14ac:dyDescent="0.2">
      <c r="A5500" s="848" t="s">
        <v>2156</v>
      </c>
      <c r="B5500" s="848">
        <v>20230112</v>
      </c>
      <c r="C5500" s="361" t="s">
        <v>72</v>
      </c>
      <c r="D5500" s="361">
        <v>4</v>
      </c>
      <c r="E5500" s="361">
        <v>15</v>
      </c>
      <c r="F5500" s="361"/>
      <c r="G5500" s="361"/>
      <c r="H5500" s="361" t="s">
        <v>11</v>
      </c>
      <c r="I5500" s="361">
        <v>550</v>
      </c>
      <c r="J5500" s="361">
        <v>20</v>
      </c>
      <c r="K5500" s="44">
        <v>5</v>
      </c>
      <c r="L5500" s="44">
        <v>1</v>
      </c>
      <c r="M5500" s="44">
        <v>0</v>
      </c>
      <c r="N5500" s="363">
        <v>1</v>
      </c>
      <c r="O5500" s="44" t="str">
        <f>Cal_051922a!$E$2</f>
        <v>Cal_051922a</v>
      </c>
      <c r="P5500" s="365">
        <f>Cal_051922a!$Q$3</f>
        <v>1.8382409380942635</v>
      </c>
      <c r="Q5500" s="365">
        <f>Cal_051922a!$R$3</f>
        <v>0.56187208580813652</v>
      </c>
      <c r="R5500" s="364">
        <v>210.5</v>
      </c>
      <c r="S5500" s="364">
        <v>126.5</v>
      </c>
      <c r="T5500" s="365">
        <f>AVERAGE(0.757,0.806,0.649,0.74,0.956,0.865)</f>
        <v>0.79549999999999998</v>
      </c>
      <c r="U5500" s="79">
        <f t="shared" si="1682"/>
        <v>209.7045</v>
      </c>
      <c r="V5500" s="79">
        <f t="shared" si="1683"/>
        <v>125.7045</v>
      </c>
      <c r="W5500" s="443">
        <f t="shared" si="1684"/>
        <v>0.94093066852009399</v>
      </c>
      <c r="X5500" s="443">
        <f t="shared" si="1685"/>
        <v>0.23938461334722516</v>
      </c>
      <c r="Y5500" s="44">
        <f>Cal_051922a!$A$3</f>
        <v>20220519</v>
      </c>
      <c r="Z5500" s="859" t="s">
        <v>2171</v>
      </c>
      <c r="AA5500" s="44">
        <v>20230607</v>
      </c>
      <c r="AB5500" s="368"/>
      <c r="AE5500" s="763" t="s">
        <v>1250</v>
      </c>
      <c r="AF5500" s="849">
        <v>1</v>
      </c>
      <c r="AG5500" s="849"/>
      <c r="AH5500" s="370" t="s">
        <v>197</v>
      </c>
      <c r="AI5500" s="360"/>
    </row>
    <row r="5501" spans="1:35" ht="14.25" x14ac:dyDescent="0.2">
      <c r="A5501" s="856" t="s">
        <v>2156</v>
      </c>
      <c r="B5501" s="856">
        <v>20230112</v>
      </c>
      <c r="C5501" s="107" t="s">
        <v>72</v>
      </c>
      <c r="D5501" s="107">
        <v>4</v>
      </c>
      <c r="E5501" s="107">
        <v>20</v>
      </c>
      <c r="H5501" s="107" t="s">
        <v>10</v>
      </c>
      <c r="I5501" s="107">
        <v>290</v>
      </c>
      <c r="J5501" s="107">
        <v>0</v>
      </c>
      <c r="K5501" s="43">
        <v>5</v>
      </c>
      <c r="L5501" s="111">
        <v>1</v>
      </c>
      <c r="M5501" s="43">
        <v>0</v>
      </c>
      <c r="N5501" s="49">
        <v>1</v>
      </c>
      <c r="O5501" s="43" t="str">
        <f>Cal_051922a!$E$2</f>
        <v>Cal_051922a</v>
      </c>
      <c r="P5501" s="50">
        <f>Cal_051922a!$Q$3</f>
        <v>1.8382409380942635</v>
      </c>
      <c r="Q5501" s="50">
        <f>Cal_051922a!$R$3</f>
        <v>0.56187208580813652</v>
      </c>
      <c r="R5501" s="46">
        <v>122.5</v>
      </c>
      <c r="S5501" s="46">
        <v>77.010000000000005</v>
      </c>
      <c r="T5501" s="50">
        <f>AVERAGE(0.309,0.246,0.405,0.396,0.543,0.42)</f>
        <v>0.38650000000000001</v>
      </c>
      <c r="U5501" s="79">
        <f t="shared" si="1682"/>
        <v>122.1135</v>
      </c>
      <c r="V5501" s="79">
        <f t="shared" si="1683"/>
        <v>76.623500000000007</v>
      </c>
      <c r="W5501" s="443">
        <f t="shared" si="1684"/>
        <v>0.96640455094575084</v>
      </c>
      <c r="X5501" s="443">
        <f t="shared" si="1685"/>
        <v>0.39809652512985361</v>
      </c>
      <c r="Y5501" s="47">
        <v>20220519</v>
      </c>
      <c r="Z5501" s="48" t="s">
        <v>2207</v>
      </c>
      <c r="AA5501" s="43">
        <v>20230720</v>
      </c>
      <c r="AE5501" s="689" t="s">
        <v>1250</v>
      </c>
      <c r="AF5501" s="130">
        <v>1</v>
      </c>
    </row>
    <row r="5502" spans="1:35" ht="14.25" x14ac:dyDescent="0.2">
      <c r="A5502" s="856" t="s">
        <v>2156</v>
      </c>
      <c r="B5502" s="856">
        <v>20230112</v>
      </c>
      <c r="C5502" s="107" t="s">
        <v>72</v>
      </c>
      <c r="D5502" s="107">
        <v>4</v>
      </c>
      <c r="E5502" s="107">
        <v>20</v>
      </c>
      <c r="H5502" s="107" t="s">
        <v>11</v>
      </c>
      <c r="I5502" s="107">
        <v>290</v>
      </c>
      <c r="J5502" s="107">
        <v>0</v>
      </c>
      <c r="K5502" s="43">
        <v>5</v>
      </c>
      <c r="L5502" s="111">
        <v>1</v>
      </c>
      <c r="M5502" s="43">
        <v>0</v>
      </c>
      <c r="N5502" s="49">
        <v>1</v>
      </c>
      <c r="O5502" s="43" t="str">
        <f>Cal_051922a!$E$2</f>
        <v>Cal_051922a</v>
      </c>
      <c r="P5502" s="50">
        <f>Cal_051922a!$Q$3</f>
        <v>1.8382409380942635</v>
      </c>
      <c r="Q5502" s="50">
        <f>Cal_051922a!$R$3</f>
        <v>0.56187208580813652</v>
      </c>
      <c r="R5502" s="46">
        <v>163.1</v>
      </c>
      <c r="S5502" s="46">
        <v>100.4</v>
      </c>
      <c r="T5502" s="50">
        <f>AVERAGE(0.309,0.246,0.405,0.396,0.543,0.42)</f>
        <v>0.38650000000000001</v>
      </c>
      <c r="U5502" s="79">
        <f t="shared" si="1682"/>
        <v>162.71349999999998</v>
      </c>
      <c r="V5502" s="79">
        <f t="shared" si="1683"/>
        <v>100.01350000000001</v>
      </c>
      <c r="W5502" s="443">
        <f t="shared" si="1684"/>
        <v>1.3320194623939008</v>
      </c>
      <c r="X5502" s="443">
        <f t="shared" si="1685"/>
        <v>0.44900761640160503</v>
      </c>
      <c r="Y5502" s="47">
        <v>20220519</v>
      </c>
      <c r="Z5502" s="48" t="s">
        <v>2207</v>
      </c>
      <c r="AA5502" s="43">
        <v>20230720</v>
      </c>
      <c r="AE5502" s="689" t="s">
        <v>1250</v>
      </c>
      <c r="AF5502" s="130">
        <v>1</v>
      </c>
    </row>
    <row r="5503" spans="1:35" ht="14.25" x14ac:dyDescent="0.2">
      <c r="A5503" s="856" t="s">
        <v>2156</v>
      </c>
      <c r="B5503" s="856">
        <v>20230112</v>
      </c>
      <c r="C5503" s="107" t="s">
        <v>72</v>
      </c>
      <c r="D5503" s="107">
        <v>4</v>
      </c>
      <c r="E5503" s="107">
        <v>20</v>
      </c>
      <c r="H5503" s="107" t="s">
        <v>10</v>
      </c>
      <c r="I5503" s="107">
        <v>290</v>
      </c>
      <c r="J5503" s="107">
        <v>10</v>
      </c>
      <c r="K5503" s="43">
        <v>5</v>
      </c>
      <c r="L5503" s="111">
        <v>1</v>
      </c>
      <c r="M5503" s="43">
        <v>0</v>
      </c>
      <c r="N5503" s="49">
        <v>1</v>
      </c>
      <c r="O5503" s="43" t="str">
        <f>Cal_051922a!$E$2</f>
        <v>Cal_051922a</v>
      </c>
      <c r="P5503" s="50">
        <f>Cal_051922a!$Q$3</f>
        <v>1.8382409380942635</v>
      </c>
      <c r="Q5503" s="50">
        <f>Cal_051922a!$R$3</f>
        <v>0.56187208580813652</v>
      </c>
      <c r="R5503" s="46">
        <v>31.13</v>
      </c>
      <c r="S5503" s="46">
        <v>20.79</v>
      </c>
      <c r="T5503" s="50">
        <f>AVERAGE(0.74,0.824,0.79,0.408,0.799,0.697)</f>
        <v>0.70966666666666667</v>
      </c>
      <c r="U5503" s="79">
        <f t="shared" si="1682"/>
        <v>30.420333333333332</v>
      </c>
      <c r="V5503" s="79">
        <f t="shared" si="1683"/>
        <v>20.080333333333332</v>
      </c>
      <c r="W5503" s="443">
        <f t="shared" si="1684"/>
        <v>0.21966636748250304</v>
      </c>
      <c r="X5503" s="443">
        <f t="shared" si="1685"/>
        <v>0.13792153233008922</v>
      </c>
      <c r="Y5503" s="47">
        <v>20220519</v>
      </c>
      <c r="Z5503" s="837" t="s">
        <v>2190</v>
      </c>
      <c r="AA5503" s="837" t="s">
        <v>2191</v>
      </c>
      <c r="AE5503" s="689" t="s">
        <v>1250</v>
      </c>
      <c r="AF5503" s="130">
        <v>1</v>
      </c>
    </row>
    <row r="5504" spans="1:35" ht="14.25" x14ac:dyDescent="0.2">
      <c r="A5504" s="856" t="s">
        <v>2156</v>
      </c>
      <c r="B5504" s="856">
        <v>20230112</v>
      </c>
      <c r="C5504" s="107" t="s">
        <v>72</v>
      </c>
      <c r="D5504" s="107">
        <v>4</v>
      </c>
      <c r="E5504" s="107">
        <v>20</v>
      </c>
      <c r="H5504" s="107" t="s">
        <v>11</v>
      </c>
      <c r="I5504" s="107">
        <v>290</v>
      </c>
      <c r="J5504" s="107">
        <v>10</v>
      </c>
      <c r="K5504" s="43">
        <v>5</v>
      </c>
      <c r="L5504" s="111">
        <v>1</v>
      </c>
      <c r="M5504" s="43">
        <v>0</v>
      </c>
      <c r="N5504" s="49">
        <v>1</v>
      </c>
      <c r="O5504" s="43" t="str">
        <f>Cal_051922a!$E$2</f>
        <v>Cal_051922a</v>
      </c>
      <c r="P5504" s="50">
        <f>Cal_051922a!$Q$3</f>
        <v>1.8382409380942635</v>
      </c>
      <c r="Q5504" s="50">
        <f>Cal_051922a!$R$3</f>
        <v>0.56187208580813652</v>
      </c>
      <c r="R5504" s="46">
        <v>27.01</v>
      </c>
      <c r="S5504" s="46">
        <v>18.34</v>
      </c>
      <c r="T5504" s="50">
        <f>AVERAGE(0.74,0.824,0.79,0.408,0.799,0.697)</f>
        <v>0.70966666666666667</v>
      </c>
      <c r="U5504" s="79">
        <f t="shared" si="1682"/>
        <v>26.300333333333334</v>
      </c>
      <c r="V5504" s="79">
        <f t="shared" si="1683"/>
        <v>17.630333333333333</v>
      </c>
      <c r="W5504" s="443">
        <f t="shared" si="1684"/>
        <v>0.18418833714441993</v>
      </c>
      <c r="X5504" s="443">
        <f t="shared" si="1685"/>
        <v>0.12977028918960207</v>
      </c>
      <c r="Y5504" s="47">
        <v>20220519</v>
      </c>
      <c r="Z5504" s="837" t="s">
        <v>2190</v>
      </c>
      <c r="AA5504" s="837" t="s">
        <v>2191</v>
      </c>
      <c r="AE5504" s="689" t="s">
        <v>1250</v>
      </c>
      <c r="AF5504" s="130">
        <v>1</v>
      </c>
    </row>
    <row r="5505" spans="1:35" s="82" customFormat="1" ht="14.25" x14ac:dyDescent="0.2">
      <c r="A5505" s="595" t="s">
        <v>2156</v>
      </c>
      <c r="B5505" s="595">
        <v>20230112</v>
      </c>
      <c r="C5505" s="126" t="s">
        <v>72</v>
      </c>
      <c r="D5505" s="126">
        <v>4</v>
      </c>
      <c r="E5505" s="126">
        <v>20</v>
      </c>
      <c r="F5505" s="126"/>
      <c r="G5505" s="126"/>
      <c r="H5505" s="126" t="s">
        <v>10</v>
      </c>
      <c r="I5505" s="126">
        <v>293</v>
      </c>
      <c r="J5505" s="126">
        <v>5</v>
      </c>
      <c r="K5505" s="82">
        <v>5</v>
      </c>
      <c r="L5505" s="82">
        <v>1</v>
      </c>
      <c r="M5505" s="82">
        <v>0</v>
      </c>
      <c r="N5505" s="83">
        <v>1</v>
      </c>
      <c r="O5505" s="82" t="str">
        <f>Cal_051922a!$E$2</f>
        <v>Cal_051922a</v>
      </c>
      <c r="P5505" s="158">
        <f>Cal_051922a!$Q$3</f>
        <v>1.8382409380942635</v>
      </c>
      <c r="Q5505" s="158">
        <f>Cal_051922a!$R$3</f>
        <v>0.56187208580813652</v>
      </c>
      <c r="R5505" s="84">
        <v>103.7</v>
      </c>
      <c r="S5505" s="84">
        <v>64.09</v>
      </c>
      <c r="T5505" s="158">
        <f>AVERAGE(0.757,0.806,0.649,0.74,0.956,0.865)</f>
        <v>0.79549999999999998</v>
      </c>
      <c r="U5505" s="79">
        <f t="shared" si="1682"/>
        <v>102.9045</v>
      </c>
      <c r="V5505" s="79">
        <f t="shared" si="1683"/>
        <v>63.294500000000006</v>
      </c>
      <c r="W5505" s="443">
        <f t="shared" si="1684"/>
        <v>0.83287197623291498</v>
      </c>
      <c r="X5505" s="443">
        <f t="shared" si="1685"/>
        <v>0.2827273614489359</v>
      </c>
      <c r="Y5505" s="82">
        <f>Cal_051922a!$A$3</f>
        <v>20220519</v>
      </c>
      <c r="Z5505" s="90" t="s">
        <v>2171</v>
      </c>
      <c r="AA5505" s="82">
        <v>20230607</v>
      </c>
      <c r="AB5505" s="85"/>
      <c r="AE5505" s="691" t="s">
        <v>1250</v>
      </c>
      <c r="AF5505" s="567">
        <v>3</v>
      </c>
      <c r="AG5505" s="567"/>
      <c r="AH5505" s="159" t="s">
        <v>186</v>
      </c>
      <c r="AI5505" s="155" t="s">
        <v>2204</v>
      </c>
    </row>
    <row r="5506" spans="1:35" s="82" customFormat="1" ht="14.25" x14ac:dyDescent="0.2">
      <c r="A5506" s="595" t="s">
        <v>2156</v>
      </c>
      <c r="B5506" s="595">
        <v>20230112</v>
      </c>
      <c r="C5506" s="126" t="s">
        <v>72</v>
      </c>
      <c r="D5506" s="126">
        <v>4</v>
      </c>
      <c r="E5506" s="126">
        <v>20</v>
      </c>
      <c r="F5506" s="126"/>
      <c r="G5506" s="126"/>
      <c r="H5506" s="126" t="s">
        <v>11</v>
      </c>
      <c r="I5506" s="126">
        <v>293</v>
      </c>
      <c r="J5506" s="126">
        <v>5</v>
      </c>
      <c r="K5506" s="82">
        <v>5</v>
      </c>
      <c r="L5506" s="82">
        <v>1</v>
      </c>
      <c r="M5506" s="82">
        <v>0</v>
      </c>
      <c r="N5506" s="83">
        <v>1</v>
      </c>
      <c r="O5506" s="82" t="str">
        <f>Cal_051922a!$E$2</f>
        <v>Cal_051922a</v>
      </c>
      <c r="P5506" s="158">
        <f>Cal_051922a!$Q$3</f>
        <v>1.8382409380942635</v>
      </c>
      <c r="Q5506" s="158">
        <f>Cal_051922a!$R$3</f>
        <v>0.56187208580813652</v>
      </c>
      <c r="R5506" s="84">
        <v>136.6</v>
      </c>
      <c r="S5506" s="84">
        <v>82.33</v>
      </c>
      <c r="T5506" s="158">
        <f>AVERAGE(0.757,0.806,0.649,0.74,0.956,0.865)</f>
        <v>0.79549999999999998</v>
      </c>
      <c r="U5506" s="79">
        <f t="shared" si="1682"/>
        <v>135.80449999999999</v>
      </c>
      <c r="V5506" s="79">
        <f t="shared" si="1683"/>
        <v>81.534499999999994</v>
      </c>
      <c r="W5506" s="443">
        <f t="shared" ref="W5506:W5527" si="1686">(Q5506*P5506/(P5506-1)*(U5506-V5506)*(K5506)/I5506)/N5506</f>
        <v>1.141125022725582</v>
      </c>
      <c r="X5506" s="443">
        <f t="shared" ref="X5506:X5527" si="1687">(Q5506*P5506/(P5506-1)*(P5506*V5506-U5506)*(K5506)/I5506)/N5506</f>
        <v>0.29596404817664251</v>
      </c>
      <c r="Y5506" s="82">
        <f>Cal_051922a!$A$3</f>
        <v>20220519</v>
      </c>
      <c r="Z5506" s="90" t="s">
        <v>2171</v>
      </c>
      <c r="AA5506" s="82">
        <v>20230607</v>
      </c>
      <c r="AB5506" s="85"/>
      <c r="AE5506" s="691" t="s">
        <v>1250</v>
      </c>
      <c r="AF5506" s="567">
        <v>3</v>
      </c>
      <c r="AG5506" s="567"/>
      <c r="AH5506" s="159" t="s">
        <v>187</v>
      </c>
      <c r="AI5506" s="155" t="s">
        <v>2204</v>
      </c>
    </row>
    <row r="5507" spans="1:35" s="44" customFormat="1" ht="14.25" x14ac:dyDescent="0.2">
      <c r="A5507" s="848" t="s">
        <v>2156</v>
      </c>
      <c r="B5507" s="848">
        <v>20230112</v>
      </c>
      <c r="C5507" s="361" t="s">
        <v>72</v>
      </c>
      <c r="D5507" s="361">
        <v>4</v>
      </c>
      <c r="E5507" s="361">
        <v>20</v>
      </c>
      <c r="F5507" s="361"/>
      <c r="G5507" s="361"/>
      <c r="H5507" s="361" t="s">
        <v>10</v>
      </c>
      <c r="I5507" s="361">
        <v>550</v>
      </c>
      <c r="J5507" s="361">
        <v>20</v>
      </c>
      <c r="K5507" s="44">
        <v>5</v>
      </c>
      <c r="L5507" s="44">
        <v>1</v>
      </c>
      <c r="M5507" s="44">
        <v>0</v>
      </c>
      <c r="N5507" s="363">
        <v>1</v>
      </c>
      <c r="O5507" s="44" t="str">
        <f>Cal_051922a!$E$2</f>
        <v>Cal_051922a</v>
      </c>
      <c r="P5507" s="365">
        <f>Cal_051922a!$Q$3</f>
        <v>1.8382409380942635</v>
      </c>
      <c r="Q5507" s="365">
        <f>Cal_051922a!$R$3</f>
        <v>0.56187208580813652</v>
      </c>
      <c r="R5507" s="364">
        <v>200.6</v>
      </c>
      <c r="S5507" s="364">
        <v>120.9</v>
      </c>
      <c r="T5507" s="365">
        <f>AVERAGE(0.757,0.806,0.649,0.74,0.956,0.865)</f>
        <v>0.79549999999999998</v>
      </c>
      <c r="U5507" s="79">
        <f t="shared" si="1682"/>
        <v>199.80449999999999</v>
      </c>
      <c r="V5507" s="79">
        <f t="shared" si="1683"/>
        <v>120.1045</v>
      </c>
      <c r="W5507" s="443">
        <f t="shared" si="1686"/>
        <v>0.89276397953632713</v>
      </c>
      <c r="X5507" s="443">
        <f t="shared" si="1687"/>
        <v>0.23496952858019551</v>
      </c>
      <c r="Y5507" s="44">
        <f>Cal_051922a!$A$3</f>
        <v>20220519</v>
      </c>
      <c r="Z5507" s="859" t="s">
        <v>2171</v>
      </c>
      <c r="AA5507" s="44">
        <v>20230607</v>
      </c>
      <c r="AB5507" s="368"/>
      <c r="AE5507" s="763" t="s">
        <v>1250</v>
      </c>
      <c r="AF5507" s="849">
        <v>3</v>
      </c>
      <c r="AG5507" s="849"/>
      <c r="AH5507" s="370" t="s">
        <v>192</v>
      </c>
      <c r="AI5507" s="360" t="s">
        <v>2205</v>
      </c>
    </row>
    <row r="5508" spans="1:35" s="555" customFormat="1" ht="15" thickBot="1" x14ac:dyDescent="0.25">
      <c r="A5508" s="851" t="s">
        <v>2156</v>
      </c>
      <c r="B5508" s="851">
        <v>20230112</v>
      </c>
      <c r="C5508" s="557" t="s">
        <v>72</v>
      </c>
      <c r="D5508" s="557">
        <v>4</v>
      </c>
      <c r="E5508" s="557">
        <v>20</v>
      </c>
      <c r="F5508" s="557"/>
      <c r="G5508" s="557"/>
      <c r="H5508" s="557" t="s">
        <v>11</v>
      </c>
      <c r="I5508" s="557">
        <v>552</v>
      </c>
      <c r="J5508" s="557">
        <v>20</v>
      </c>
      <c r="K5508" s="555">
        <v>5</v>
      </c>
      <c r="L5508" s="555">
        <v>1</v>
      </c>
      <c r="M5508" s="555">
        <v>0</v>
      </c>
      <c r="N5508" s="558">
        <v>1</v>
      </c>
      <c r="O5508" s="555" t="str">
        <f>Cal_051922a!$E$2</f>
        <v>Cal_051922a</v>
      </c>
      <c r="P5508" s="852">
        <f>Cal_051922a!$Q$3</f>
        <v>1.8382409380942635</v>
      </c>
      <c r="Q5508" s="852">
        <f>Cal_051922a!$R$3</f>
        <v>0.56187208580813652</v>
      </c>
      <c r="R5508" s="559">
        <v>238.1</v>
      </c>
      <c r="S5508" s="559">
        <v>143.9</v>
      </c>
      <c r="T5508" s="852">
        <f>AVERAGE(0.757,0.806,0.649,0.74,0.956,0.865)</f>
        <v>0.79549999999999998</v>
      </c>
      <c r="U5508" s="120">
        <f t="shared" si="1682"/>
        <v>237.30449999999999</v>
      </c>
      <c r="V5508" s="120">
        <f t="shared" si="1683"/>
        <v>143.1045</v>
      </c>
      <c r="W5508" s="444">
        <f t="shared" si="1686"/>
        <v>1.0513633957907624</v>
      </c>
      <c r="X5508" s="444">
        <f t="shared" si="1687"/>
        <v>0.28746251095951719</v>
      </c>
      <c r="Y5508" s="555">
        <f>Cal_051922a!$A$3</f>
        <v>20220519</v>
      </c>
      <c r="Z5508" s="864" t="s">
        <v>2171</v>
      </c>
      <c r="AA5508" s="555">
        <v>20230607</v>
      </c>
      <c r="AB5508" s="563"/>
      <c r="AE5508" s="853" t="s">
        <v>1250</v>
      </c>
      <c r="AF5508" s="854">
        <v>3</v>
      </c>
      <c r="AG5508" s="854"/>
      <c r="AH5508" s="855" t="s">
        <v>195</v>
      </c>
      <c r="AI5508" s="360" t="s">
        <v>2205</v>
      </c>
    </row>
    <row r="5509" spans="1:35" ht="14.25" x14ac:dyDescent="0.2">
      <c r="A5509" s="856" t="s">
        <v>2156</v>
      </c>
      <c r="B5509" s="856">
        <v>20230112</v>
      </c>
      <c r="C5509" s="107" t="s">
        <v>73</v>
      </c>
      <c r="D5509" s="107">
        <v>5</v>
      </c>
      <c r="E5509" s="107">
        <v>6</v>
      </c>
      <c r="H5509" s="107" t="s">
        <v>10</v>
      </c>
      <c r="I5509" s="107">
        <v>290</v>
      </c>
      <c r="J5509" s="107">
        <v>0</v>
      </c>
      <c r="K5509" s="43">
        <v>5</v>
      </c>
      <c r="L5509" s="111">
        <v>1</v>
      </c>
      <c r="M5509" s="43">
        <v>0</v>
      </c>
      <c r="N5509" s="49">
        <v>1</v>
      </c>
      <c r="O5509" s="43" t="str">
        <f>Cal_051922a!$E$2</f>
        <v>Cal_051922a</v>
      </c>
      <c r="P5509" s="50">
        <f>Cal_051922a!$Q$3</f>
        <v>1.8382409380942635</v>
      </c>
      <c r="Q5509" s="50">
        <f>Cal_051922a!$R$3</f>
        <v>0.56187208580813652</v>
      </c>
      <c r="R5509" s="46">
        <v>15.6</v>
      </c>
      <c r="S5509" s="46">
        <v>12.51</v>
      </c>
      <c r="T5509" s="50">
        <f>AVERAGE(0.74,0.824,0.79,0.408,0.799,0.697)</f>
        <v>0.70966666666666667</v>
      </c>
      <c r="U5509" s="79">
        <f t="shared" si="1682"/>
        <v>14.890333333333333</v>
      </c>
      <c r="V5509" s="79">
        <f t="shared" si="1683"/>
        <v>11.800333333333333</v>
      </c>
      <c r="W5509" s="443">
        <f t="shared" si="1686"/>
        <v>6.5644978290225767E-2</v>
      </c>
      <c r="X5509" s="443">
        <f t="shared" si="1687"/>
        <v>0.14449378503152477</v>
      </c>
      <c r="Y5509" s="47">
        <v>20220519</v>
      </c>
      <c r="Z5509" s="837" t="s">
        <v>2190</v>
      </c>
      <c r="AA5509" s="837" t="s">
        <v>2191</v>
      </c>
      <c r="AE5509" s="689" t="s">
        <v>1250</v>
      </c>
      <c r="AF5509" s="130">
        <v>1</v>
      </c>
    </row>
    <row r="5510" spans="1:35" ht="14.25" x14ac:dyDescent="0.2">
      <c r="A5510" s="856" t="s">
        <v>2156</v>
      </c>
      <c r="B5510" s="856">
        <v>20230112</v>
      </c>
      <c r="C5510" s="107" t="s">
        <v>73</v>
      </c>
      <c r="D5510" s="107">
        <v>5</v>
      </c>
      <c r="E5510" s="107">
        <v>6</v>
      </c>
      <c r="H5510" s="107" t="s">
        <v>11</v>
      </c>
      <c r="I5510" s="107">
        <v>290</v>
      </c>
      <c r="J5510" s="107">
        <v>0</v>
      </c>
      <c r="K5510" s="43">
        <v>5</v>
      </c>
      <c r="L5510" s="111">
        <v>1</v>
      </c>
      <c r="M5510" s="43">
        <v>0</v>
      </c>
      <c r="N5510" s="49">
        <v>1</v>
      </c>
      <c r="O5510" s="43" t="str">
        <f>Cal_051922a!$E$2</f>
        <v>Cal_051922a</v>
      </c>
      <c r="P5510" s="50">
        <f>Cal_051922a!$Q$3</f>
        <v>1.8382409380942635</v>
      </c>
      <c r="Q5510" s="50">
        <f>Cal_051922a!$R$3</f>
        <v>0.56187208580813652</v>
      </c>
      <c r="R5510" s="46">
        <v>21.05</v>
      </c>
      <c r="S5510" s="46">
        <v>16.16</v>
      </c>
      <c r="T5510" s="50">
        <f>AVERAGE(0.74,0.824,0.79,0.408,0.799,0.697)</f>
        <v>0.70966666666666667</v>
      </c>
      <c r="U5510" s="79">
        <f t="shared" si="1682"/>
        <v>20.340333333333334</v>
      </c>
      <c r="V5510" s="79">
        <f t="shared" si="1683"/>
        <v>15.450333333333333</v>
      </c>
      <c r="W5510" s="443">
        <f t="shared" si="1686"/>
        <v>0.10388477146899806</v>
      </c>
      <c r="X5510" s="443">
        <f t="shared" si="1687"/>
        <v>0.17125270540245932</v>
      </c>
      <c r="Y5510" s="47">
        <v>20220519</v>
      </c>
      <c r="Z5510" s="837" t="s">
        <v>2190</v>
      </c>
      <c r="AA5510" s="837" t="s">
        <v>2191</v>
      </c>
      <c r="AE5510" s="689" t="s">
        <v>1250</v>
      </c>
      <c r="AF5510" s="130">
        <v>1</v>
      </c>
    </row>
    <row r="5511" spans="1:35" ht="14.25" x14ac:dyDescent="0.2">
      <c r="A5511" s="856" t="s">
        <v>2156</v>
      </c>
      <c r="B5511" s="856">
        <v>20230112</v>
      </c>
      <c r="C5511" s="107" t="s">
        <v>73</v>
      </c>
      <c r="D5511" s="107">
        <v>5</v>
      </c>
      <c r="E5511" s="107">
        <v>8</v>
      </c>
      <c r="H5511" s="107" t="s">
        <v>10</v>
      </c>
      <c r="I5511" s="107">
        <v>290</v>
      </c>
      <c r="J5511" s="107">
        <v>0</v>
      </c>
      <c r="K5511" s="43">
        <v>5</v>
      </c>
      <c r="L5511" s="111">
        <v>1</v>
      </c>
      <c r="M5511" s="43">
        <v>0</v>
      </c>
      <c r="N5511" s="49">
        <v>1</v>
      </c>
      <c r="O5511" s="43" t="str">
        <f>Cal_051922a!$E$2</f>
        <v>Cal_051922a</v>
      </c>
      <c r="P5511" s="50">
        <f>Cal_051922a!$Q$3</f>
        <v>1.8382409380942635</v>
      </c>
      <c r="Q5511" s="50">
        <f>Cal_051922a!$R$3</f>
        <v>0.56187208580813652</v>
      </c>
      <c r="R5511" s="46">
        <v>138.4</v>
      </c>
      <c r="S5511" s="46">
        <v>86.44</v>
      </c>
      <c r="T5511" s="50">
        <f>AVERAGE(0.309,0.246,0.405,0.396,0.543,0.42)</f>
        <v>0.38650000000000001</v>
      </c>
      <c r="U5511" s="79">
        <f t="shared" si="1682"/>
        <v>138.01349999999999</v>
      </c>
      <c r="V5511" s="79">
        <f t="shared" si="1683"/>
        <v>86.0535</v>
      </c>
      <c r="W5511" s="443">
        <f t="shared" si="1686"/>
        <v>1.1038553630938932</v>
      </c>
      <c r="X5511" s="443">
        <f t="shared" si="1687"/>
        <v>0.42857389620739178</v>
      </c>
      <c r="Y5511" s="47">
        <v>20220519</v>
      </c>
      <c r="Z5511" s="48" t="s">
        <v>2207</v>
      </c>
      <c r="AA5511" s="43">
        <v>20230720</v>
      </c>
      <c r="AE5511" s="689" t="s">
        <v>1250</v>
      </c>
      <c r="AF5511" s="130">
        <v>1</v>
      </c>
    </row>
    <row r="5512" spans="1:35" ht="14.25" x14ac:dyDescent="0.2">
      <c r="A5512" s="856" t="s">
        <v>2156</v>
      </c>
      <c r="B5512" s="856">
        <v>20230112</v>
      </c>
      <c r="C5512" s="107" t="s">
        <v>73</v>
      </c>
      <c r="D5512" s="107">
        <v>5</v>
      </c>
      <c r="E5512" s="107">
        <v>8</v>
      </c>
      <c r="H5512" s="107" t="s">
        <v>11</v>
      </c>
      <c r="I5512" s="107">
        <v>290</v>
      </c>
      <c r="J5512" s="107">
        <v>0</v>
      </c>
      <c r="K5512" s="43">
        <v>5</v>
      </c>
      <c r="L5512" s="111">
        <v>1</v>
      </c>
      <c r="M5512" s="43">
        <v>0</v>
      </c>
      <c r="N5512" s="49">
        <v>1</v>
      </c>
      <c r="O5512" s="43" t="str">
        <f>Cal_051922a!$E$2</f>
        <v>Cal_051922a</v>
      </c>
      <c r="P5512" s="50">
        <f>Cal_051922a!$Q$3</f>
        <v>1.8382409380942635</v>
      </c>
      <c r="Q5512" s="50">
        <f>Cal_051922a!$R$3</f>
        <v>0.56187208580813652</v>
      </c>
      <c r="R5512" s="46">
        <v>129.1</v>
      </c>
      <c r="S5512" s="46">
        <v>79.91</v>
      </c>
      <c r="T5512" s="50">
        <f>AVERAGE(0.74,0.824,0.79,0.408,0.799,0.697)</f>
        <v>0.70966666666666667</v>
      </c>
      <c r="U5512" s="79">
        <f t="shared" si="1682"/>
        <v>128.39033333333333</v>
      </c>
      <c r="V5512" s="79">
        <f t="shared" si="1683"/>
        <v>79.200333333333333</v>
      </c>
      <c r="W5512" s="443">
        <f t="shared" si="1686"/>
        <v>1.0450085702576717</v>
      </c>
      <c r="X5512" s="443">
        <f t="shared" si="1687"/>
        <v>0.36538041039291064</v>
      </c>
      <c r="Y5512" s="47">
        <v>20220519</v>
      </c>
      <c r="Z5512" s="837" t="s">
        <v>2190</v>
      </c>
      <c r="AA5512" s="837" t="s">
        <v>2191</v>
      </c>
      <c r="AE5512" s="689" t="s">
        <v>1250</v>
      </c>
      <c r="AF5512" s="130">
        <v>1</v>
      </c>
    </row>
    <row r="5513" spans="1:35" ht="14.25" x14ac:dyDescent="0.2">
      <c r="A5513" s="856" t="s">
        <v>2156</v>
      </c>
      <c r="B5513" s="856">
        <v>20230112</v>
      </c>
      <c r="C5513" s="107" t="s">
        <v>73</v>
      </c>
      <c r="D5513" s="107">
        <v>5</v>
      </c>
      <c r="E5513" s="107">
        <v>9</v>
      </c>
      <c r="H5513" s="107" t="s">
        <v>10</v>
      </c>
      <c r="I5513" s="107">
        <v>290</v>
      </c>
      <c r="J5513" s="107">
        <v>0</v>
      </c>
      <c r="K5513" s="43">
        <v>5</v>
      </c>
      <c r="L5513" s="111">
        <v>1</v>
      </c>
      <c r="M5513" s="43">
        <v>0</v>
      </c>
      <c r="N5513" s="49">
        <v>1</v>
      </c>
      <c r="O5513" s="43" t="str">
        <f>Cal_051922a!$E$2</f>
        <v>Cal_051922a</v>
      </c>
      <c r="P5513" s="50">
        <f>Cal_051922a!$Q$3</f>
        <v>1.8382409380942635</v>
      </c>
      <c r="Q5513" s="50">
        <f>Cal_051922a!$R$3</f>
        <v>0.56187208580813652</v>
      </c>
      <c r="R5513" s="46">
        <v>214</v>
      </c>
      <c r="S5513" s="46">
        <v>134.6</v>
      </c>
      <c r="T5513" s="50">
        <f>AVERAGE(0.74,0.824,0.79,0.408,0.799,0.697)</f>
        <v>0.70966666666666667</v>
      </c>
      <c r="U5513" s="79">
        <f t="shared" si="1682"/>
        <v>213.29033333333334</v>
      </c>
      <c r="V5513" s="79">
        <f t="shared" si="1683"/>
        <v>133.89033333333333</v>
      </c>
      <c r="W5513" s="443">
        <f t="shared" si="1686"/>
        <v>1.6867997657747336</v>
      </c>
      <c r="X5513" s="443">
        <f t="shared" si="1687"/>
        <v>0.69750144611789366</v>
      </c>
      <c r="Y5513" s="47">
        <v>20220519</v>
      </c>
      <c r="Z5513" s="837" t="s">
        <v>2192</v>
      </c>
      <c r="AA5513" s="837" t="s">
        <v>2191</v>
      </c>
      <c r="AE5513" s="689" t="s">
        <v>1250</v>
      </c>
      <c r="AF5513" s="130">
        <v>1</v>
      </c>
    </row>
    <row r="5514" spans="1:35" ht="14.25" x14ac:dyDescent="0.2">
      <c r="A5514" s="856" t="s">
        <v>2156</v>
      </c>
      <c r="B5514" s="856">
        <v>20230112</v>
      </c>
      <c r="C5514" s="107" t="s">
        <v>73</v>
      </c>
      <c r="D5514" s="107">
        <v>5</v>
      </c>
      <c r="E5514" s="107">
        <v>9</v>
      </c>
      <c r="H5514" s="107" t="s">
        <v>11</v>
      </c>
      <c r="I5514" s="107">
        <v>290</v>
      </c>
      <c r="J5514" s="107">
        <v>0</v>
      </c>
      <c r="K5514" s="43">
        <v>5</v>
      </c>
      <c r="L5514" s="111">
        <v>1</v>
      </c>
      <c r="M5514" s="43">
        <v>0</v>
      </c>
      <c r="N5514" s="49">
        <v>1</v>
      </c>
      <c r="O5514" s="43" t="str">
        <f>Cal_051922a!$E$2</f>
        <v>Cal_051922a</v>
      </c>
      <c r="P5514" s="50">
        <f>Cal_051922a!$Q$3</f>
        <v>1.8382409380942635</v>
      </c>
      <c r="Q5514" s="50">
        <f>Cal_051922a!$R$3</f>
        <v>0.56187208580813652</v>
      </c>
      <c r="R5514" s="46">
        <v>242.6</v>
      </c>
      <c r="S5514" s="46">
        <v>153.30000000000001</v>
      </c>
      <c r="T5514" s="50">
        <f>AVERAGE(0.74,0.824,0.79,0.408,0.799,0.697)</f>
        <v>0.70966666666666667</v>
      </c>
      <c r="U5514" s="79">
        <f t="shared" si="1682"/>
        <v>241.89033333333333</v>
      </c>
      <c r="V5514" s="79">
        <f t="shared" si="1683"/>
        <v>152.59033333333335</v>
      </c>
      <c r="W5514" s="443">
        <f t="shared" si="1686"/>
        <v>1.8971186282579804</v>
      </c>
      <c r="X5514" s="443">
        <f t="shared" si="1687"/>
        <v>0.82018969140985665</v>
      </c>
      <c r="Y5514" s="47">
        <v>20220519</v>
      </c>
      <c r="Z5514" s="837" t="s">
        <v>2192</v>
      </c>
      <c r="AA5514" s="837" t="s">
        <v>2191</v>
      </c>
      <c r="AE5514" s="689" t="s">
        <v>1250</v>
      </c>
      <c r="AF5514" s="130">
        <v>1</v>
      </c>
    </row>
    <row r="5515" spans="1:35" ht="14.25" x14ac:dyDescent="0.2">
      <c r="A5515" s="856" t="s">
        <v>2156</v>
      </c>
      <c r="B5515" s="856">
        <v>20230112</v>
      </c>
      <c r="C5515" s="107" t="s">
        <v>73</v>
      </c>
      <c r="D5515" s="107">
        <v>5</v>
      </c>
      <c r="E5515" s="107">
        <v>9</v>
      </c>
      <c r="H5515" s="107" t="s">
        <v>10</v>
      </c>
      <c r="I5515" s="107">
        <v>290</v>
      </c>
      <c r="J5515" s="107">
        <v>10</v>
      </c>
      <c r="K5515" s="43">
        <v>5</v>
      </c>
      <c r="L5515" s="111">
        <v>1</v>
      </c>
      <c r="M5515" s="43">
        <v>0</v>
      </c>
      <c r="N5515" s="49">
        <v>1</v>
      </c>
      <c r="O5515" s="43" t="str">
        <f>Cal_051922a!$E$2</f>
        <v>Cal_051922a</v>
      </c>
      <c r="P5515" s="50">
        <f>Cal_051922a!$Q$3</f>
        <v>1.8382409380942635</v>
      </c>
      <c r="Q5515" s="50">
        <f>Cal_051922a!$R$3</f>
        <v>0.56187208580813652</v>
      </c>
      <c r="R5515" s="46">
        <v>82.26</v>
      </c>
      <c r="S5515" s="46">
        <v>53.18</v>
      </c>
      <c r="T5515" s="50">
        <f>AVERAGE(0.74,0.824,0.79,0.408,0.799,0.697)</f>
        <v>0.70966666666666667</v>
      </c>
      <c r="U5515" s="79">
        <f t="shared" ref="U5515:U5578" si="1688">(R5515-T5515)*(L5515+M5515)/L5515</f>
        <v>81.550333333333342</v>
      </c>
      <c r="V5515" s="79">
        <f t="shared" ref="V5515:V5578" si="1689">(S5515-T5515)*(L5515+M5515)/L5515</f>
        <v>52.470333333333336</v>
      </c>
      <c r="W5515" s="443">
        <f t="shared" si="1686"/>
        <v>0.61778510313261026</v>
      </c>
      <c r="X5515" s="443">
        <f t="shared" si="1687"/>
        <v>0.31659959993340708</v>
      </c>
      <c r="Y5515" s="47">
        <v>20220519</v>
      </c>
      <c r="Z5515" s="837" t="s">
        <v>2192</v>
      </c>
      <c r="AA5515" s="837" t="s">
        <v>2191</v>
      </c>
      <c r="AE5515" s="689" t="s">
        <v>1250</v>
      </c>
      <c r="AF5515" s="130">
        <v>1</v>
      </c>
    </row>
    <row r="5516" spans="1:35" ht="14.25" x14ac:dyDescent="0.2">
      <c r="A5516" s="856" t="s">
        <v>2156</v>
      </c>
      <c r="B5516" s="856">
        <v>20230112</v>
      </c>
      <c r="C5516" s="107" t="s">
        <v>73</v>
      </c>
      <c r="D5516" s="107">
        <v>5</v>
      </c>
      <c r="E5516" s="107">
        <v>9</v>
      </c>
      <c r="H5516" s="107" t="s">
        <v>11</v>
      </c>
      <c r="I5516" s="107">
        <v>290</v>
      </c>
      <c r="J5516" s="107">
        <v>10</v>
      </c>
      <c r="K5516" s="43">
        <v>5</v>
      </c>
      <c r="L5516" s="111">
        <v>1</v>
      </c>
      <c r="M5516" s="43">
        <v>0</v>
      </c>
      <c r="N5516" s="49">
        <v>1</v>
      </c>
      <c r="O5516" s="43" t="str">
        <f>Cal_051922a!$E$2</f>
        <v>Cal_051922a</v>
      </c>
      <c r="P5516" s="50">
        <f>Cal_051922a!$Q$3</f>
        <v>1.8382409380942635</v>
      </c>
      <c r="Q5516" s="50">
        <f>Cal_051922a!$R$3</f>
        <v>0.56187208580813652</v>
      </c>
      <c r="R5516" s="46">
        <v>34.44</v>
      </c>
      <c r="S5516" s="46">
        <v>23.75</v>
      </c>
      <c r="T5516" s="50">
        <f>AVERAGE(0.309,0.246,0.405,0.396,0.543,0.42)</f>
        <v>0.38650000000000001</v>
      </c>
      <c r="U5516" s="79">
        <f t="shared" si="1688"/>
        <v>34.0535</v>
      </c>
      <c r="V5516" s="79">
        <f t="shared" si="1689"/>
        <v>23.363499999999998</v>
      </c>
      <c r="W5516" s="443">
        <f t="shared" si="1686"/>
        <v>0.22710188282281993</v>
      </c>
      <c r="X5516" s="443">
        <f t="shared" si="1687"/>
        <v>0.18895221142884414</v>
      </c>
      <c r="Y5516" s="47">
        <v>20220519</v>
      </c>
      <c r="Z5516" s="48" t="s">
        <v>2207</v>
      </c>
      <c r="AA5516" s="43">
        <v>20230720</v>
      </c>
      <c r="AE5516" s="689" t="s">
        <v>1250</v>
      </c>
      <c r="AF5516" s="130">
        <v>1</v>
      </c>
    </row>
    <row r="5517" spans="1:35" s="82" customFormat="1" ht="14.25" x14ac:dyDescent="0.2">
      <c r="A5517" s="595" t="s">
        <v>2156</v>
      </c>
      <c r="B5517" s="595">
        <v>20230112</v>
      </c>
      <c r="C5517" s="126" t="s">
        <v>73</v>
      </c>
      <c r="D5517" s="126">
        <v>5</v>
      </c>
      <c r="E5517" s="126">
        <v>9</v>
      </c>
      <c r="F5517" s="126"/>
      <c r="G5517" s="126"/>
      <c r="H5517" s="126" t="s">
        <v>10</v>
      </c>
      <c r="I5517" s="126">
        <v>293</v>
      </c>
      <c r="J5517" s="126">
        <v>5</v>
      </c>
      <c r="K5517" s="82">
        <v>5</v>
      </c>
      <c r="L5517" s="82">
        <v>1</v>
      </c>
      <c r="M5517" s="82">
        <v>0</v>
      </c>
      <c r="N5517" s="83">
        <v>1</v>
      </c>
      <c r="O5517" s="82" t="str">
        <f>Cal_051922a!$E$2</f>
        <v>Cal_051922a</v>
      </c>
      <c r="P5517" s="158">
        <f>Cal_051922a!$Q$3</f>
        <v>1.8382409380942635</v>
      </c>
      <c r="Q5517" s="158">
        <f>Cal_051922a!$R$3</f>
        <v>0.56187208580813652</v>
      </c>
      <c r="R5517" s="84">
        <v>184.4</v>
      </c>
      <c r="S5517" s="84">
        <v>115.9</v>
      </c>
      <c r="T5517" s="158">
        <f>AVERAGE(0.757,0.806,0.649,0.74,0.956,0.865)</f>
        <v>0.79549999999999998</v>
      </c>
      <c r="U5517" s="79">
        <f t="shared" si="1688"/>
        <v>183.6045</v>
      </c>
      <c r="V5517" s="79">
        <f t="shared" si="1689"/>
        <v>115.1045</v>
      </c>
      <c r="W5517" s="443">
        <f t="shared" si="1686"/>
        <v>1.4403365405694188</v>
      </c>
      <c r="X5517" s="443">
        <f t="shared" si="1687"/>
        <v>0.58844169394069779</v>
      </c>
      <c r="Y5517" s="82">
        <f>Cal_051922a!$A$3</f>
        <v>20220519</v>
      </c>
      <c r="Z5517" s="90" t="s">
        <v>2171</v>
      </c>
      <c r="AA5517" s="82">
        <v>20230607</v>
      </c>
      <c r="AB5517" s="85"/>
      <c r="AE5517" s="691" t="s">
        <v>1250</v>
      </c>
      <c r="AF5517" s="567">
        <v>1</v>
      </c>
      <c r="AG5517" s="567"/>
      <c r="AH5517" s="159" t="s">
        <v>204</v>
      </c>
      <c r="AI5517" s="155"/>
    </row>
    <row r="5518" spans="1:35" s="82" customFormat="1" ht="14.25" x14ac:dyDescent="0.2">
      <c r="A5518" s="595" t="s">
        <v>2156</v>
      </c>
      <c r="B5518" s="595">
        <v>20230112</v>
      </c>
      <c r="C5518" s="126" t="s">
        <v>73</v>
      </c>
      <c r="D5518" s="126">
        <v>5</v>
      </c>
      <c r="E5518" s="126">
        <v>9</v>
      </c>
      <c r="F5518" s="126"/>
      <c r="G5518" s="126"/>
      <c r="H5518" s="126" t="s">
        <v>11</v>
      </c>
      <c r="I5518" s="126">
        <v>291</v>
      </c>
      <c r="J5518" s="126">
        <v>5</v>
      </c>
      <c r="K5518" s="82">
        <v>5</v>
      </c>
      <c r="L5518" s="82">
        <v>1</v>
      </c>
      <c r="M5518" s="82">
        <v>0</v>
      </c>
      <c r="N5518" s="83">
        <v>1</v>
      </c>
      <c r="O5518" s="82" t="str">
        <f>Cal_051922a!$E$2</f>
        <v>Cal_051922a</v>
      </c>
      <c r="P5518" s="158">
        <f>Cal_051922a!$Q$3</f>
        <v>1.8382409380942635</v>
      </c>
      <c r="Q5518" s="158">
        <f>Cal_051922a!$R$3</f>
        <v>0.56187208580813652</v>
      </c>
      <c r="R5518" s="84">
        <v>183.4</v>
      </c>
      <c r="S5518" s="84">
        <v>116.3</v>
      </c>
      <c r="T5518" s="158">
        <f>AVERAGE(0.757,0.806,0.649,0.74,0.956,0.865)</f>
        <v>0.79549999999999998</v>
      </c>
      <c r="U5518" s="79">
        <f t="shared" si="1688"/>
        <v>182.6045</v>
      </c>
      <c r="V5518" s="79">
        <f t="shared" si="1689"/>
        <v>115.50449999999999</v>
      </c>
      <c r="W5518" s="443">
        <f t="shared" si="1686"/>
        <v>1.4205959058146813</v>
      </c>
      <c r="X5518" s="443">
        <f t="shared" si="1687"/>
        <v>0.62922449023918103</v>
      </c>
      <c r="Y5518" s="82">
        <f>Cal_051922a!$A$3</f>
        <v>20220519</v>
      </c>
      <c r="Z5518" s="90" t="s">
        <v>2171</v>
      </c>
      <c r="AA5518" s="82">
        <v>20230607</v>
      </c>
      <c r="AB5518" s="85"/>
      <c r="AE5518" s="691" t="s">
        <v>1250</v>
      </c>
      <c r="AF5518" s="567">
        <v>1</v>
      </c>
      <c r="AG5518" s="567"/>
      <c r="AH5518" s="159" t="s">
        <v>2158</v>
      </c>
      <c r="AI5518" s="155"/>
    </row>
    <row r="5519" spans="1:35" s="44" customFormat="1" ht="14.25" x14ac:dyDescent="0.2">
      <c r="A5519" s="848" t="s">
        <v>2156</v>
      </c>
      <c r="B5519" s="848">
        <v>20230112</v>
      </c>
      <c r="C5519" s="361" t="s">
        <v>73</v>
      </c>
      <c r="D5519" s="361">
        <v>5</v>
      </c>
      <c r="E5519" s="361">
        <v>9</v>
      </c>
      <c r="F5519" s="361"/>
      <c r="G5519" s="361"/>
      <c r="H5519" s="361" t="s">
        <v>10</v>
      </c>
      <c r="I5519" s="361">
        <v>545</v>
      </c>
      <c r="J5519" s="361">
        <v>20</v>
      </c>
      <c r="K5519" s="44">
        <v>5</v>
      </c>
      <c r="L5519" s="44">
        <v>1</v>
      </c>
      <c r="M5519" s="44">
        <v>0</v>
      </c>
      <c r="N5519" s="363">
        <v>1</v>
      </c>
      <c r="O5519" s="44" t="str">
        <f>Cal_051922a!$E$2</f>
        <v>Cal_051922a</v>
      </c>
      <c r="P5519" s="365">
        <f>Cal_051922a!$Q$3</f>
        <v>1.8382409380942635</v>
      </c>
      <c r="Q5519" s="365">
        <f>Cal_051922a!$R$3</f>
        <v>0.56187208580813652</v>
      </c>
      <c r="R5519" s="364">
        <v>266.39999999999998</v>
      </c>
      <c r="S5519" s="364">
        <v>161.4</v>
      </c>
      <c r="T5519" s="365">
        <f>AVERAGE(0.757,0.806,0.649,0.74,0.956,0.865)</f>
        <v>0.79549999999999998</v>
      </c>
      <c r="U5519" s="79">
        <f t="shared" si="1688"/>
        <v>265.60449999999997</v>
      </c>
      <c r="V5519" s="79">
        <f t="shared" si="1689"/>
        <v>160.6045</v>
      </c>
      <c r="W5519" s="443">
        <f t="shared" si="1686"/>
        <v>1.1869538249680083</v>
      </c>
      <c r="X5519" s="443">
        <f t="shared" si="1687"/>
        <v>0.3348935588124245</v>
      </c>
      <c r="Y5519" s="44">
        <f>Cal_051922a!$A$3</f>
        <v>20220519</v>
      </c>
      <c r="Z5519" s="859" t="s">
        <v>2171</v>
      </c>
      <c r="AA5519" s="44">
        <v>20230607</v>
      </c>
      <c r="AB5519" s="368"/>
      <c r="AE5519" s="763" t="s">
        <v>1250</v>
      </c>
      <c r="AF5519" s="849">
        <v>1</v>
      </c>
      <c r="AG5519" s="849"/>
      <c r="AH5519" s="370" t="s">
        <v>2159</v>
      </c>
      <c r="AI5519" s="360"/>
    </row>
    <row r="5520" spans="1:35" s="44" customFormat="1" ht="14.25" x14ac:dyDescent="0.2">
      <c r="A5520" s="848" t="s">
        <v>2156</v>
      </c>
      <c r="B5520" s="848">
        <v>20230112</v>
      </c>
      <c r="C5520" s="361" t="s">
        <v>73</v>
      </c>
      <c r="D5520" s="361">
        <v>5</v>
      </c>
      <c r="E5520" s="361">
        <v>9</v>
      </c>
      <c r="F5520" s="361"/>
      <c r="G5520" s="361"/>
      <c r="H5520" s="361" t="s">
        <v>11</v>
      </c>
      <c r="I5520" s="361">
        <v>551</v>
      </c>
      <c r="J5520" s="361">
        <v>20</v>
      </c>
      <c r="K5520" s="44">
        <v>5</v>
      </c>
      <c r="L5520" s="44">
        <v>1</v>
      </c>
      <c r="M5520" s="44">
        <v>0</v>
      </c>
      <c r="N5520" s="363">
        <v>1</v>
      </c>
      <c r="O5520" s="44" t="str">
        <f>Cal_051922a!$E$2</f>
        <v>Cal_051922a</v>
      </c>
      <c r="P5520" s="365">
        <f>Cal_051922a!$Q$3</f>
        <v>1.8382409380942635</v>
      </c>
      <c r="Q5520" s="365">
        <f>Cal_051922a!$R$3</f>
        <v>0.56187208580813652</v>
      </c>
      <c r="R5520" s="364">
        <v>284</v>
      </c>
      <c r="S5520" s="364">
        <v>173.9</v>
      </c>
      <c r="T5520" s="365">
        <f>AVERAGE(0.757,0.806,0.649,0.74,0.956,0.865)</f>
        <v>0.79549999999999998</v>
      </c>
      <c r="U5520" s="79">
        <f t="shared" si="1688"/>
        <v>283.2045</v>
      </c>
      <c r="V5520" s="79">
        <f t="shared" si="1689"/>
        <v>173.1045</v>
      </c>
      <c r="W5520" s="443">
        <f t="shared" si="1686"/>
        <v>1.2310529909306518</v>
      </c>
      <c r="X5520" s="443">
        <f t="shared" si="1687"/>
        <v>0.39137956994392875</v>
      </c>
      <c r="Y5520" s="44">
        <f>Cal_051922a!$A$3</f>
        <v>20220519</v>
      </c>
      <c r="Z5520" s="859" t="s">
        <v>2171</v>
      </c>
      <c r="AA5520" s="44">
        <v>20230607</v>
      </c>
      <c r="AB5520" s="368"/>
      <c r="AE5520" s="763" t="s">
        <v>1250</v>
      </c>
      <c r="AF5520" s="849">
        <v>1</v>
      </c>
      <c r="AG5520" s="849"/>
      <c r="AH5520" s="370" t="s">
        <v>213</v>
      </c>
      <c r="AI5520" s="360"/>
    </row>
    <row r="5521" spans="1:35" ht="14.25" x14ac:dyDescent="0.2">
      <c r="A5521" s="856" t="s">
        <v>2156</v>
      </c>
      <c r="B5521" s="856">
        <v>20230112</v>
      </c>
      <c r="C5521" s="107" t="s">
        <v>73</v>
      </c>
      <c r="D5521" s="107">
        <v>5</v>
      </c>
      <c r="E5521" s="107">
        <v>12</v>
      </c>
      <c r="H5521" s="107" t="s">
        <v>10</v>
      </c>
      <c r="I5521" s="107">
        <v>290</v>
      </c>
      <c r="J5521" s="107">
        <v>0</v>
      </c>
      <c r="K5521" s="43">
        <v>5</v>
      </c>
      <c r="L5521" s="111">
        <v>1</v>
      </c>
      <c r="M5521" s="43">
        <v>0</v>
      </c>
      <c r="N5521" s="49">
        <v>1</v>
      </c>
      <c r="O5521" s="43" t="str">
        <f>Cal_051922a!$E$2</f>
        <v>Cal_051922a</v>
      </c>
      <c r="P5521" s="50">
        <f>Cal_051922a!$Q$3</f>
        <v>1.8382409380942635</v>
      </c>
      <c r="Q5521" s="50">
        <f>Cal_051922a!$R$3</f>
        <v>0.56187208580813652</v>
      </c>
      <c r="R5521" s="46">
        <v>274.3</v>
      </c>
      <c r="S5521" s="46">
        <v>168.6</v>
      </c>
      <c r="T5521" s="50">
        <f>AVERAGE(0.74,0.824,0.79,0.408,0.799,0.697)</f>
        <v>0.70966666666666667</v>
      </c>
      <c r="U5521" s="79">
        <f t="shared" si="1688"/>
        <v>273.59033333333332</v>
      </c>
      <c r="V5521" s="79">
        <f t="shared" si="1689"/>
        <v>167.89033333333333</v>
      </c>
      <c r="W5521" s="443">
        <f t="shared" si="1686"/>
        <v>2.2455256327756841</v>
      </c>
      <c r="X5521" s="443">
        <f t="shared" si="1687"/>
        <v>0.74424304779914252</v>
      </c>
      <c r="Y5521" s="47">
        <v>20220519</v>
      </c>
      <c r="Z5521" s="837" t="s">
        <v>2192</v>
      </c>
      <c r="AA5521" s="837" t="s">
        <v>2191</v>
      </c>
      <c r="AE5521" s="689" t="s">
        <v>1250</v>
      </c>
      <c r="AF5521" s="130">
        <v>1</v>
      </c>
    </row>
    <row r="5522" spans="1:35" ht="14.25" x14ac:dyDescent="0.2">
      <c r="A5522" s="856" t="s">
        <v>2156</v>
      </c>
      <c r="B5522" s="856">
        <v>20230112</v>
      </c>
      <c r="C5522" s="107" t="s">
        <v>73</v>
      </c>
      <c r="D5522" s="107">
        <v>5</v>
      </c>
      <c r="E5522" s="107">
        <v>12</v>
      </c>
      <c r="H5522" s="107" t="s">
        <v>11</v>
      </c>
      <c r="I5522" s="107">
        <v>290</v>
      </c>
      <c r="J5522" s="107">
        <v>0</v>
      </c>
      <c r="K5522" s="43">
        <v>5</v>
      </c>
      <c r="L5522" s="111">
        <v>1</v>
      </c>
      <c r="M5522" s="43">
        <v>0</v>
      </c>
      <c r="N5522" s="49">
        <v>1</v>
      </c>
      <c r="O5522" s="43" t="str">
        <f>Cal_051922a!$E$2</f>
        <v>Cal_051922a</v>
      </c>
      <c r="P5522" s="50">
        <f>Cal_051922a!$Q$3</f>
        <v>1.8382409380942635</v>
      </c>
      <c r="Q5522" s="50">
        <f>Cal_051922a!$R$3</f>
        <v>0.56187208580813652</v>
      </c>
      <c r="R5522" s="46">
        <v>231</v>
      </c>
      <c r="S5522" s="46">
        <v>143.1</v>
      </c>
      <c r="T5522" s="50">
        <f>AVERAGE(0.309,0.246,0.405,0.396,0.543,0.42)</f>
        <v>0.38650000000000001</v>
      </c>
      <c r="U5522" s="79">
        <f t="shared" si="1688"/>
        <v>230.61349999999999</v>
      </c>
      <c r="V5522" s="79">
        <f t="shared" si="1689"/>
        <v>142.71349999999998</v>
      </c>
      <c r="W5522" s="443">
        <f t="shared" si="1686"/>
        <v>1.8673765668967137</v>
      </c>
      <c r="X5522" s="443">
        <f t="shared" si="1687"/>
        <v>0.67404642109673141</v>
      </c>
      <c r="Y5522" s="47">
        <v>20220519</v>
      </c>
      <c r="Z5522" s="48" t="s">
        <v>2207</v>
      </c>
      <c r="AA5522" s="43">
        <v>20230720</v>
      </c>
      <c r="AE5522" s="689" t="s">
        <v>1250</v>
      </c>
      <c r="AF5522" s="130">
        <v>1</v>
      </c>
    </row>
    <row r="5523" spans="1:35" ht="14.25" x14ac:dyDescent="0.2">
      <c r="A5523" s="856" t="s">
        <v>2156</v>
      </c>
      <c r="B5523" s="856">
        <v>20230112</v>
      </c>
      <c r="C5523" s="107" t="s">
        <v>73</v>
      </c>
      <c r="D5523" s="107">
        <v>5</v>
      </c>
      <c r="E5523" s="107">
        <v>12</v>
      </c>
      <c r="H5523" s="107" t="s">
        <v>10</v>
      </c>
      <c r="I5523" s="107">
        <v>290</v>
      </c>
      <c r="J5523" s="107">
        <v>10</v>
      </c>
      <c r="K5523" s="43">
        <v>5</v>
      </c>
      <c r="L5523" s="111">
        <v>1</v>
      </c>
      <c r="M5523" s="43">
        <v>0</v>
      </c>
      <c r="N5523" s="49">
        <v>1</v>
      </c>
      <c r="O5523" s="43" t="str">
        <f>Cal_051922a!$E$2</f>
        <v>Cal_051922a</v>
      </c>
      <c r="P5523" s="50">
        <f>Cal_051922a!$Q$3</f>
        <v>1.8382409380942635</v>
      </c>
      <c r="Q5523" s="50">
        <f>Cal_051922a!$R$3</f>
        <v>0.56187208580813652</v>
      </c>
      <c r="R5523" s="46">
        <v>38.15</v>
      </c>
      <c r="S5523" s="46">
        <v>25.99</v>
      </c>
      <c r="T5523" s="50">
        <f>AVERAGE(0.309,0.246,0.405,0.396,0.543,0.42)</f>
        <v>0.38650000000000001</v>
      </c>
      <c r="U5523" s="79">
        <f t="shared" si="1688"/>
        <v>37.763500000000001</v>
      </c>
      <c r="V5523" s="79">
        <f t="shared" si="1689"/>
        <v>25.603499999999997</v>
      </c>
      <c r="W5523" s="443">
        <f t="shared" si="1686"/>
        <v>0.25833104725215067</v>
      </c>
      <c r="X5523" s="443">
        <f t="shared" si="1687"/>
        <v>0.19761266846563483</v>
      </c>
      <c r="Y5523" s="47">
        <v>20220519</v>
      </c>
      <c r="Z5523" s="48" t="s">
        <v>2207</v>
      </c>
      <c r="AA5523" s="43">
        <v>20230720</v>
      </c>
      <c r="AE5523" s="689" t="s">
        <v>1250</v>
      </c>
      <c r="AF5523" s="130">
        <v>1</v>
      </c>
    </row>
    <row r="5524" spans="1:35" ht="14.25" x14ac:dyDescent="0.2">
      <c r="A5524" s="856" t="s">
        <v>2156</v>
      </c>
      <c r="B5524" s="856">
        <v>20230112</v>
      </c>
      <c r="C5524" s="107" t="s">
        <v>73</v>
      </c>
      <c r="D5524" s="107">
        <v>5</v>
      </c>
      <c r="E5524" s="107">
        <v>12</v>
      </c>
      <c r="H5524" s="107" t="s">
        <v>11</v>
      </c>
      <c r="I5524" s="107">
        <v>290</v>
      </c>
      <c r="J5524" s="107">
        <v>10</v>
      </c>
      <c r="K5524" s="43">
        <v>5</v>
      </c>
      <c r="L5524" s="111">
        <v>1</v>
      </c>
      <c r="M5524" s="43">
        <v>0</v>
      </c>
      <c r="N5524" s="49">
        <v>1</v>
      </c>
      <c r="O5524" s="43" t="str">
        <f>Cal_051922a!$E$2</f>
        <v>Cal_051922a</v>
      </c>
      <c r="P5524" s="50">
        <f>Cal_051922a!$Q$3</f>
        <v>1.8382409380942635</v>
      </c>
      <c r="Q5524" s="50">
        <f>Cal_051922a!$R$3</f>
        <v>0.56187208580813652</v>
      </c>
      <c r="R5524" s="46">
        <v>37.28</v>
      </c>
      <c r="S5524" s="46">
        <v>25.13</v>
      </c>
      <c r="T5524" s="50">
        <f>AVERAGE(0.74,0.824,0.79,0.408,0.799,0.697)</f>
        <v>0.70966666666666667</v>
      </c>
      <c r="U5524" s="79">
        <f t="shared" si="1688"/>
        <v>36.570333333333338</v>
      </c>
      <c r="V5524" s="79">
        <f t="shared" si="1689"/>
        <v>24.420333333333332</v>
      </c>
      <c r="W5524" s="443">
        <f t="shared" si="1686"/>
        <v>0.2581186039567131</v>
      </c>
      <c r="X5524" s="443">
        <f t="shared" si="1687"/>
        <v>0.17675543744648939</v>
      </c>
      <c r="Y5524" s="47">
        <v>20220519</v>
      </c>
      <c r="Z5524" s="837" t="s">
        <v>2192</v>
      </c>
      <c r="AA5524" s="837" t="s">
        <v>2191</v>
      </c>
      <c r="AE5524" s="689" t="s">
        <v>1250</v>
      </c>
      <c r="AF5524" s="130">
        <v>1</v>
      </c>
    </row>
    <row r="5525" spans="1:35" s="82" customFormat="1" ht="14.25" x14ac:dyDescent="0.2">
      <c r="A5525" s="595" t="s">
        <v>2156</v>
      </c>
      <c r="B5525" s="595">
        <v>20230112</v>
      </c>
      <c r="C5525" s="126" t="s">
        <v>73</v>
      </c>
      <c r="D5525" s="126">
        <v>5</v>
      </c>
      <c r="E5525" s="126">
        <v>12</v>
      </c>
      <c r="F5525" s="126"/>
      <c r="G5525" s="126"/>
      <c r="H5525" s="126" t="s">
        <v>10</v>
      </c>
      <c r="I5525" s="126">
        <v>293</v>
      </c>
      <c r="J5525" s="126">
        <v>5</v>
      </c>
      <c r="K5525" s="82">
        <v>5</v>
      </c>
      <c r="L5525" s="82">
        <v>1</v>
      </c>
      <c r="M5525" s="82">
        <v>0</v>
      </c>
      <c r="N5525" s="83">
        <v>1</v>
      </c>
      <c r="O5525" s="82" t="str">
        <f>Cal_051922a!$E$2</f>
        <v>Cal_051922a</v>
      </c>
      <c r="P5525" s="158">
        <f>Cal_051922a!$Q$3</f>
        <v>1.8382409380942635</v>
      </c>
      <c r="Q5525" s="158">
        <f>Cal_051922a!$R$3</f>
        <v>0.56187208580813652</v>
      </c>
      <c r="R5525" s="84">
        <v>147.6</v>
      </c>
      <c r="S5525" s="84">
        <v>93.89</v>
      </c>
      <c r="T5525" s="158">
        <f>AVERAGE(0.757,0.806,0.649,0.74,0.956,0.865)</f>
        <v>0.79549999999999998</v>
      </c>
      <c r="U5525" s="79">
        <f t="shared" si="1688"/>
        <v>146.80449999999999</v>
      </c>
      <c r="V5525" s="79">
        <f t="shared" si="1689"/>
        <v>93.094499999999996</v>
      </c>
      <c r="W5525" s="443">
        <f t="shared" si="1686"/>
        <v>1.1293500086712918</v>
      </c>
      <c r="X5525" s="443">
        <f t="shared" si="1687"/>
        <v>0.51149023087279255</v>
      </c>
      <c r="Y5525" s="82">
        <f>Cal_051922a!$A$3</f>
        <v>20220519</v>
      </c>
      <c r="Z5525" s="90" t="s">
        <v>2171</v>
      </c>
      <c r="AA5525" s="82">
        <v>20230607</v>
      </c>
      <c r="AB5525" s="85"/>
      <c r="AE5525" s="691" t="s">
        <v>1250</v>
      </c>
      <c r="AF5525" s="567">
        <v>1</v>
      </c>
      <c r="AG5525" s="567"/>
      <c r="AH5525" s="159" t="s">
        <v>202</v>
      </c>
      <c r="AI5525" s="155"/>
    </row>
    <row r="5526" spans="1:35" s="82" customFormat="1" ht="14.25" x14ac:dyDescent="0.2">
      <c r="A5526" s="595" t="s">
        <v>2156</v>
      </c>
      <c r="B5526" s="595">
        <v>20230112</v>
      </c>
      <c r="C5526" s="126" t="s">
        <v>73</v>
      </c>
      <c r="D5526" s="126">
        <v>5</v>
      </c>
      <c r="E5526" s="126">
        <v>12</v>
      </c>
      <c r="F5526" s="126"/>
      <c r="G5526" s="126"/>
      <c r="H5526" s="126" t="s">
        <v>11</v>
      </c>
      <c r="I5526" s="126">
        <v>294</v>
      </c>
      <c r="J5526" s="126">
        <v>5</v>
      </c>
      <c r="K5526" s="82">
        <v>5</v>
      </c>
      <c r="L5526" s="82">
        <v>1</v>
      </c>
      <c r="M5526" s="82">
        <v>0</v>
      </c>
      <c r="N5526" s="83">
        <v>1</v>
      </c>
      <c r="O5526" s="82" t="str">
        <f>Cal_051922a!$E$2</f>
        <v>Cal_051922a</v>
      </c>
      <c r="P5526" s="158">
        <f>Cal_051922a!$Q$3</f>
        <v>1.8382409380942635</v>
      </c>
      <c r="Q5526" s="158">
        <f>Cal_051922a!$R$3</f>
        <v>0.56187208580813652</v>
      </c>
      <c r="R5526" s="84">
        <v>132.9</v>
      </c>
      <c r="S5526" s="84">
        <v>84.93</v>
      </c>
      <c r="T5526" s="158">
        <f>AVERAGE(0.757,0.806,0.649,0.74,0.956,0.865)</f>
        <v>0.79549999999999998</v>
      </c>
      <c r="U5526" s="79">
        <f t="shared" si="1688"/>
        <v>132.1045</v>
      </c>
      <c r="V5526" s="79">
        <f t="shared" si="1689"/>
        <v>84.134500000000003</v>
      </c>
      <c r="W5526" s="443">
        <f t="shared" si="1686"/>
        <v>1.0052253115038832</v>
      </c>
      <c r="X5526" s="443">
        <f t="shared" si="1687"/>
        <v>0.47264621667882389</v>
      </c>
      <c r="Y5526" s="82">
        <f>Cal_051922a!$A$3</f>
        <v>20220519</v>
      </c>
      <c r="Z5526" s="90" t="s">
        <v>2171</v>
      </c>
      <c r="AA5526" s="82">
        <v>20230607</v>
      </c>
      <c r="AB5526" s="85"/>
      <c r="AE5526" s="691" t="s">
        <v>1250</v>
      </c>
      <c r="AF5526" s="567">
        <v>1</v>
      </c>
      <c r="AG5526" s="567"/>
      <c r="AH5526" s="159" t="s">
        <v>203</v>
      </c>
      <c r="AI5526" s="155"/>
    </row>
    <row r="5527" spans="1:35" s="44" customFormat="1" ht="14.25" x14ac:dyDescent="0.2">
      <c r="A5527" s="848" t="s">
        <v>2156</v>
      </c>
      <c r="B5527" s="848">
        <v>20230112</v>
      </c>
      <c r="C5527" s="361" t="s">
        <v>73</v>
      </c>
      <c r="D5527" s="361">
        <v>5</v>
      </c>
      <c r="E5527" s="361">
        <v>12</v>
      </c>
      <c r="F5527" s="361"/>
      <c r="G5527" s="361"/>
      <c r="H5527" s="361" t="s">
        <v>10</v>
      </c>
      <c r="I5527" s="361">
        <v>550</v>
      </c>
      <c r="J5527" s="361">
        <v>20</v>
      </c>
      <c r="K5527" s="44">
        <v>5</v>
      </c>
      <c r="L5527" s="44">
        <v>1</v>
      </c>
      <c r="M5527" s="44">
        <v>0</v>
      </c>
      <c r="N5527" s="363">
        <v>1</v>
      </c>
      <c r="O5527" s="44" t="str">
        <f>Cal_051922a!$E$2</f>
        <v>Cal_051922a</v>
      </c>
      <c r="P5527" s="365">
        <f>Cal_051922a!$Q$3</f>
        <v>1.8382409380942635</v>
      </c>
      <c r="Q5527" s="365">
        <f>Cal_051922a!$R$3</f>
        <v>0.56187208580813652</v>
      </c>
      <c r="R5527" s="364">
        <v>252.9</v>
      </c>
      <c r="S5527" s="364">
        <v>155.80000000000001</v>
      </c>
      <c r="T5527" s="365">
        <f>AVERAGE(0.757,0.806,0.649,0.74,0.956,0.865)</f>
        <v>0.79549999999999998</v>
      </c>
      <c r="U5527" s="79">
        <f t="shared" si="1688"/>
        <v>252.1045</v>
      </c>
      <c r="V5527" s="79">
        <f t="shared" si="1689"/>
        <v>155.00450000000001</v>
      </c>
      <c r="W5527" s="443">
        <f t="shared" si="1686"/>
        <v>1.0876710465869179</v>
      </c>
      <c r="X5527" s="443">
        <f t="shared" si="1687"/>
        <v>0.36775958722653235</v>
      </c>
      <c r="Y5527" s="44">
        <f>Cal_051922a!$A$3</f>
        <v>20220519</v>
      </c>
      <c r="Z5527" s="859" t="s">
        <v>2171</v>
      </c>
      <c r="AA5527" s="44">
        <v>20230607</v>
      </c>
      <c r="AB5527" s="368"/>
      <c r="AE5527" s="763" t="s">
        <v>1250</v>
      </c>
      <c r="AF5527" s="849">
        <v>1</v>
      </c>
      <c r="AG5527" s="849"/>
      <c r="AH5527" s="370" t="s">
        <v>210</v>
      </c>
      <c r="AI5527" s="360" t="s">
        <v>673</v>
      </c>
    </row>
    <row r="5528" spans="1:35" s="44" customFormat="1" ht="14.25" x14ac:dyDescent="0.2">
      <c r="A5528" s="848" t="s">
        <v>2156</v>
      </c>
      <c r="B5528" s="848">
        <v>20230112</v>
      </c>
      <c r="C5528" s="361" t="s">
        <v>73</v>
      </c>
      <c r="D5528" s="361">
        <v>5</v>
      </c>
      <c r="E5528" s="361">
        <v>12</v>
      </c>
      <c r="F5528" s="361"/>
      <c r="G5528" s="361"/>
      <c r="H5528" s="361" t="s">
        <v>11</v>
      </c>
      <c r="I5528" s="361">
        <v>550</v>
      </c>
      <c r="J5528" s="361">
        <v>20</v>
      </c>
      <c r="K5528" s="44">
        <v>5</v>
      </c>
      <c r="L5528" s="44">
        <v>1</v>
      </c>
      <c r="M5528" s="44">
        <v>0</v>
      </c>
      <c r="N5528" s="363">
        <v>1</v>
      </c>
      <c r="O5528" s="44" t="str">
        <f>Cal_051922a!$E$2</f>
        <v>Cal_051922a</v>
      </c>
      <c r="P5528" s="365">
        <f>Cal_051922a!$Q$3</f>
        <v>1.8382409380942635</v>
      </c>
      <c r="Q5528" s="365">
        <f>Cal_051922a!$R$3</f>
        <v>0.56187208580813652</v>
      </c>
      <c r="R5528" s="364">
        <v>324</v>
      </c>
      <c r="S5528" s="364">
        <v>197.4</v>
      </c>
      <c r="T5528" s="365">
        <f>AVERAGE(0.757,0.806,0.649,0.74,0.956,0.865)</f>
        <v>0.79549999999999998</v>
      </c>
      <c r="U5528" s="79">
        <f t="shared" si="1688"/>
        <v>323.2045</v>
      </c>
      <c r="V5528" s="79">
        <f t="shared" si="1689"/>
        <v>196.6045</v>
      </c>
      <c r="W5528" s="443">
        <f t="shared" ref="W5528:W5574" si="1690">(Q5528*P5528/(P5528-1)*(U5528-V5528)*(K5528)/I5528)/N5528</f>
        <v>1.418116936126713</v>
      </c>
      <c r="X5528" s="443">
        <f t="shared" ref="X5528:X5574" si="1691">(Q5528*P5528/(P5528-1)*(P5528*V5528-U5528)*(K5528)/I5528)/N5528</f>
        <v>0.42792115983551027</v>
      </c>
      <c r="Y5528" s="44">
        <f>Cal_051922a!$A$3</f>
        <v>20220519</v>
      </c>
      <c r="Z5528" s="859" t="s">
        <v>2171</v>
      </c>
      <c r="AA5528" s="44">
        <v>20230607</v>
      </c>
      <c r="AB5528" s="368"/>
      <c r="AE5528" s="763" t="s">
        <v>1250</v>
      </c>
      <c r="AF5528" s="849">
        <v>3</v>
      </c>
      <c r="AG5528" s="849"/>
      <c r="AH5528" s="370" t="s">
        <v>212</v>
      </c>
      <c r="AI5528" s="360" t="s">
        <v>2206</v>
      </c>
    </row>
    <row r="5529" spans="1:35" ht="14.25" x14ac:dyDescent="0.2">
      <c r="A5529" s="856" t="s">
        <v>2156</v>
      </c>
      <c r="B5529" s="856">
        <v>20230112</v>
      </c>
      <c r="C5529" s="107" t="s">
        <v>73</v>
      </c>
      <c r="D5529" s="107">
        <v>5</v>
      </c>
      <c r="E5529" s="107">
        <v>19</v>
      </c>
      <c r="H5529" s="107" t="s">
        <v>10</v>
      </c>
      <c r="I5529" s="107">
        <v>290</v>
      </c>
      <c r="J5529" s="107">
        <v>0</v>
      </c>
      <c r="K5529" s="43">
        <v>5</v>
      </c>
      <c r="L5529" s="111">
        <v>1</v>
      </c>
      <c r="M5529" s="43">
        <v>0</v>
      </c>
      <c r="N5529" s="49">
        <v>1</v>
      </c>
      <c r="O5529" s="43" t="str">
        <f>Cal_051922a!$E$2</f>
        <v>Cal_051922a</v>
      </c>
      <c r="P5529" s="50">
        <f>Cal_051922a!$Q$3</f>
        <v>1.8382409380942635</v>
      </c>
      <c r="Q5529" s="50">
        <f>Cal_051922a!$R$3</f>
        <v>0.56187208580813652</v>
      </c>
      <c r="R5529" s="46">
        <v>283</v>
      </c>
      <c r="S5529" s="46">
        <v>173.2</v>
      </c>
      <c r="T5529" s="50">
        <f>AVERAGE(0.74,0.824,0.79,0.408,0.799,0.697)</f>
        <v>0.70966666666666667</v>
      </c>
      <c r="U5529" s="79">
        <f t="shared" si="1688"/>
        <v>282.29033333333331</v>
      </c>
      <c r="V5529" s="79">
        <f t="shared" si="1689"/>
        <v>172.49033333333333</v>
      </c>
      <c r="W5529" s="443">
        <f t="shared" si="1690"/>
        <v>2.3326273839051095</v>
      </c>
      <c r="X5529" s="443">
        <f t="shared" si="1691"/>
        <v>0.73905748360907342</v>
      </c>
      <c r="Y5529" s="47">
        <v>20220519</v>
      </c>
      <c r="Z5529" s="837" t="s">
        <v>2192</v>
      </c>
      <c r="AA5529" s="837" t="s">
        <v>2191</v>
      </c>
      <c r="AE5529" s="689" t="s">
        <v>1250</v>
      </c>
      <c r="AF5529" s="130">
        <v>1</v>
      </c>
    </row>
    <row r="5530" spans="1:35" ht="14.25" x14ac:dyDescent="0.2">
      <c r="A5530" s="856" t="s">
        <v>2156</v>
      </c>
      <c r="B5530" s="856">
        <v>20230112</v>
      </c>
      <c r="C5530" s="107" t="s">
        <v>73</v>
      </c>
      <c r="D5530" s="107">
        <v>5</v>
      </c>
      <c r="E5530" s="107">
        <v>19</v>
      </c>
      <c r="H5530" s="107" t="s">
        <v>11</v>
      </c>
      <c r="I5530" s="107">
        <v>290</v>
      </c>
      <c r="J5530" s="107">
        <v>0</v>
      </c>
      <c r="K5530" s="43">
        <v>5</v>
      </c>
      <c r="L5530" s="111">
        <v>1</v>
      </c>
      <c r="M5530" s="43">
        <v>0</v>
      </c>
      <c r="N5530" s="49">
        <v>1</v>
      </c>
      <c r="O5530" s="43" t="str">
        <f>Cal_051922a!$E$2</f>
        <v>Cal_051922a</v>
      </c>
      <c r="P5530" s="50">
        <f>Cal_051922a!$Q$3</f>
        <v>1.8382409380942635</v>
      </c>
      <c r="Q5530" s="50">
        <f>Cal_051922a!$R$3</f>
        <v>0.56187208580813652</v>
      </c>
      <c r="R5530" s="46">
        <v>255.5</v>
      </c>
      <c r="S5530" s="46">
        <v>158.19999999999999</v>
      </c>
      <c r="T5530" s="50">
        <f>AVERAGE(0.782,0.898,0.631,0.699,0.655,0.669)</f>
        <v>0.72233333333333327</v>
      </c>
      <c r="U5530" s="79">
        <f t="shared" si="1688"/>
        <v>254.77766666666668</v>
      </c>
      <c r="V5530" s="79">
        <f t="shared" si="1689"/>
        <v>157.47766666666666</v>
      </c>
      <c r="W5530" s="443">
        <f t="shared" si="1690"/>
        <v>2.0670732646080801</v>
      </c>
      <c r="X5530" s="443">
        <f t="shared" si="1691"/>
        <v>0.73726803570503519</v>
      </c>
      <c r="Y5530" s="47">
        <v>20220519</v>
      </c>
      <c r="Z5530" s="837" t="s">
        <v>2181</v>
      </c>
      <c r="AA5530" s="837" t="s">
        <v>2182</v>
      </c>
      <c r="AE5530" s="689" t="s">
        <v>1250</v>
      </c>
      <c r="AF5530" s="130">
        <v>1</v>
      </c>
    </row>
    <row r="5531" spans="1:35" ht="14.25" x14ac:dyDescent="0.2">
      <c r="A5531" s="856" t="s">
        <v>2156</v>
      </c>
      <c r="B5531" s="856">
        <v>20230112</v>
      </c>
      <c r="C5531" s="107" t="s">
        <v>73</v>
      </c>
      <c r="D5531" s="107">
        <v>5</v>
      </c>
      <c r="E5531" s="107">
        <v>19</v>
      </c>
      <c r="H5531" s="107" t="s">
        <v>10</v>
      </c>
      <c r="I5531" s="107">
        <v>290</v>
      </c>
      <c r="J5531" s="107">
        <v>10</v>
      </c>
      <c r="K5531" s="43">
        <v>5</v>
      </c>
      <c r="L5531" s="111">
        <v>1</v>
      </c>
      <c r="M5531" s="43">
        <v>0</v>
      </c>
      <c r="N5531" s="49">
        <v>1</v>
      </c>
      <c r="O5531" s="43" t="str">
        <f>Cal_051922a!$E$2</f>
        <v>Cal_051922a</v>
      </c>
      <c r="P5531" s="50">
        <f>Cal_051922a!$Q$3</f>
        <v>1.8382409380942635</v>
      </c>
      <c r="Q5531" s="50">
        <f>Cal_051922a!$R$3</f>
        <v>0.56187208580813652</v>
      </c>
      <c r="R5531" s="46">
        <v>31.24</v>
      </c>
      <c r="S5531" s="46">
        <v>21.37</v>
      </c>
      <c r="T5531" s="50">
        <f>AVERAGE(0.74,0.824,0.79,0.408,0.799,0.697)</f>
        <v>0.70966666666666667</v>
      </c>
      <c r="U5531" s="79">
        <f t="shared" si="1688"/>
        <v>30.530333333333331</v>
      </c>
      <c r="V5531" s="79">
        <f t="shared" si="1689"/>
        <v>20.660333333333334</v>
      </c>
      <c r="W5531" s="443">
        <f t="shared" si="1690"/>
        <v>0.20968153259693467</v>
      </c>
      <c r="X5531" s="443">
        <f t="shared" si="1691"/>
        <v>0.15823492991670693</v>
      </c>
      <c r="Y5531" s="47">
        <v>20220519</v>
      </c>
      <c r="Z5531" s="837" t="s">
        <v>2192</v>
      </c>
      <c r="AA5531" s="837" t="s">
        <v>2191</v>
      </c>
      <c r="AE5531" s="689" t="s">
        <v>1250</v>
      </c>
      <c r="AF5531" s="130">
        <v>3</v>
      </c>
      <c r="AI5531" t="s">
        <v>673</v>
      </c>
    </row>
    <row r="5532" spans="1:35" ht="14.25" x14ac:dyDescent="0.2">
      <c r="A5532" s="856" t="s">
        <v>2156</v>
      </c>
      <c r="B5532" s="856">
        <v>20230112</v>
      </c>
      <c r="C5532" s="107" t="s">
        <v>73</v>
      </c>
      <c r="D5532" s="107">
        <v>5</v>
      </c>
      <c r="E5532" s="107">
        <v>19</v>
      </c>
      <c r="H5532" s="107" t="s">
        <v>11</v>
      </c>
      <c r="I5532" s="107">
        <v>290</v>
      </c>
      <c r="J5532" s="107">
        <v>10</v>
      </c>
      <c r="K5532" s="43">
        <v>5</v>
      </c>
      <c r="L5532" s="111">
        <v>1</v>
      </c>
      <c r="M5532" s="43">
        <v>0</v>
      </c>
      <c r="N5532" s="49">
        <v>1</v>
      </c>
      <c r="O5532" s="43" t="str">
        <f>Cal_051922a!$E$2</f>
        <v>Cal_051922a</v>
      </c>
      <c r="P5532" s="50">
        <f>Cal_051922a!$Q$3</f>
        <v>1.8382409380942635</v>
      </c>
      <c r="Q5532" s="50">
        <f>Cal_051922a!$R$3</f>
        <v>0.56187208580813652</v>
      </c>
      <c r="R5532" s="46">
        <v>87.66</v>
      </c>
      <c r="S5532" s="46">
        <v>56.58</v>
      </c>
      <c r="T5532" s="50">
        <f>AVERAGE(0.74,0.824,0.79,0.408,0.799,0.697)</f>
        <v>0.70966666666666667</v>
      </c>
      <c r="U5532" s="79">
        <f t="shared" si="1688"/>
        <v>86.950333333333333</v>
      </c>
      <c r="V5532" s="79">
        <f t="shared" si="1689"/>
        <v>55.870333333333335</v>
      </c>
      <c r="W5532" s="443">
        <f t="shared" si="1690"/>
        <v>0.6602737622201349</v>
      </c>
      <c r="X5532" s="443">
        <f t="shared" si="1691"/>
        <v>0.33465768771410259</v>
      </c>
      <c r="Y5532" s="47">
        <v>20220519</v>
      </c>
      <c r="Z5532" s="837" t="s">
        <v>2192</v>
      </c>
      <c r="AA5532" s="837" t="s">
        <v>2191</v>
      </c>
      <c r="AE5532" s="689" t="s">
        <v>1250</v>
      </c>
      <c r="AF5532" s="130">
        <v>3</v>
      </c>
      <c r="AI5532" s="491" t="s">
        <v>2193</v>
      </c>
    </row>
    <row r="5533" spans="1:35" s="82" customFormat="1" ht="14.25" x14ac:dyDescent="0.2">
      <c r="A5533" s="595" t="s">
        <v>2156</v>
      </c>
      <c r="B5533" s="595">
        <v>20230112</v>
      </c>
      <c r="C5533" s="126" t="s">
        <v>73</v>
      </c>
      <c r="D5533" s="126">
        <v>5</v>
      </c>
      <c r="E5533" s="126">
        <v>19</v>
      </c>
      <c r="F5533" s="126"/>
      <c r="G5533" s="126"/>
      <c r="H5533" s="126" t="s">
        <v>10</v>
      </c>
      <c r="I5533" s="126">
        <v>293</v>
      </c>
      <c r="J5533" s="126">
        <v>5</v>
      </c>
      <c r="K5533" s="82">
        <v>5</v>
      </c>
      <c r="L5533" s="82">
        <v>1</v>
      </c>
      <c r="M5533" s="82">
        <v>0</v>
      </c>
      <c r="N5533" s="83">
        <v>1</v>
      </c>
      <c r="O5533" s="82" t="str">
        <f>Cal_051922a!$E$2</f>
        <v>Cal_051922a</v>
      </c>
      <c r="P5533" s="158">
        <f>Cal_051922a!$Q$3</f>
        <v>1.8382409380942635</v>
      </c>
      <c r="Q5533" s="158">
        <f>Cal_051922a!$R$3</f>
        <v>0.56187208580813652</v>
      </c>
      <c r="R5533" s="84">
        <v>226.3</v>
      </c>
      <c r="S5533" s="84">
        <v>138.30000000000001</v>
      </c>
      <c r="T5533" s="158">
        <f>AVERAGE(0.757,0.806,0.649,0.74,0.956,0.865)</f>
        <v>0.79549999999999998</v>
      </c>
      <c r="U5533" s="79">
        <f t="shared" si="1688"/>
        <v>225.50450000000001</v>
      </c>
      <c r="V5533" s="79">
        <f t="shared" si="1689"/>
        <v>137.50450000000001</v>
      </c>
      <c r="W5533" s="443">
        <f t="shared" si="1690"/>
        <v>1.8503593513884504</v>
      </c>
      <c r="X5533" s="443">
        <f t="shared" si="1691"/>
        <v>0.57323083619931847</v>
      </c>
      <c r="Y5533" s="82">
        <f>Cal_051922a!$A$3</f>
        <v>20220519</v>
      </c>
      <c r="Z5533" s="90" t="s">
        <v>2171</v>
      </c>
      <c r="AA5533" s="82">
        <v>20230607</v>
      </c>
      <c r="AB5533" s="85"/>
      <c r="AE5533" s="691" t="s">
        <v>1250</v>
      </c>
      <c r="AF5533" s="567">
        <v>3</v>
      </c>
      <c r="AG5533" s="567"/>
      <c r="AH5533" s="159" t="s">
        <v>200</v>
      </c>
      <c r="AI5533" s="155" t="s">
        <v>673</v>
      </c>
    </row>
    <row r="5534" spans="1:35" s="82" customFormat="1" ht="14.25" x14ac:dyDescent="0.2">
      <c r="A5534" s="595" t="s">
        <v>2156</v>
      </c>
      <c r="B5534" s="595">
        <v>20230112</v>
      </c>
      <c r="C5534" s="126" t="s">
        <v>73</v>
      </c>
      <c r="D5534" s="126">
        <v>5</v>
      </c>
      <c r="E5534" s="126">
        <v>19</v>
      </c>
      <c r="F5534" s="126"/>
      <c r="G5534" s="126"/>
      <c r="H5534" s="126" t="s">
        <v>11</v>
      </c>
      <c r="I5534" s="126">
        <v>293</v>
      </c>
      <c r="J5534" s="126">
        <v>5</v>
      </c>
      <c r="K5534" s="82">
        <v>5</v>
      </c>
      <c r="L5534" s="82">
        <v>1</v>
      </c>
      <c r="M5534" s="82">
        <v>0</v>
      </c>
      <c r="N5534" s="83">
        <v>1</v>
      </c>
      <c r="O5534" s="82" t="str">
        <f>Cal_051922a!$E$2</f>
        <v>Cal_051922a</v>
      </c>
      <c r="P5534" s="158">
        <f>Cal_051922a!$Q$3</f>
        <v>1.8382409380942635</v>
      </c>
      <c r="Q5534" s="158">
        <f>Cal_051922a!$R$3</f>
        <v>0.56187208580813652</v>
      </c>
      <c r="R5534" s="84">
        <v>173.2</v>
      </c>
      <c r="S5534" s="84">
        <v>108.6</v>
      </c>
      <c r="T5534" s="158">
        <f>AVERAGE(0.757,0.806,0.649,0.74,0.956,0.865)</f>
        <v>0.79549999999999998</v>
      </c>
      <c r="U5534" s="79">
        <f t="shared" si="1688"/>
        <v>172.40449999999998</v>
      </c>
      <c r="V5534" s="79">
        <f t="shared" si="1689"/>
        <v>107.80449999999999</v>
      </c>
      <c r="W5534" s="443">
        <f t="shared" si="1690"/>
        <v>1.3583319784056125</v>
      </c>
      <c r="X5534" s="443">
        <f t="shared" si="1691"/>
        <v>0.54177986068187656</v>
      </c>
      <c r="Y5534" s="82">
        <f>Cal_051922a!$A$3</f>
        <v>20220519</v>
      </c>
      <c r="Z5534" s="90" t="s">
        <v>2171</v>
      </c>
      <c r="AA5534" s="82">
        <v>20230607</v>
      </c>
      <c r="AB5534" s="85"/>
      <c r="AE5534" s="691" t="s">
        <v>1250</v>
      </c>
      <c r="AF5534" s="567">
        <v>3</v>
      </c>
      <c r="AG5534" s="567"/>
      <c r="AH5534" s="159" t="s">
        <v>201</v>
      </c>
      <c r="AI5534" s="155" t="s">
        <v>673</v>
      </c>
    </row>
    <row r="5535" spans="1:35" s="44" customFormat="1" ht="14.25" x14ac:dyDescent="0.2">
      <c r="A5535" s="848" t="s">
        <v>2156</v>
      </c>
      <c r="B5535" s="848">
        <v>20230112</v>
      </c>
      <c r="C5535" s="361" t="s">
        <v>73</v>
      </c>
      <c r="D5535" s="361">
        <v>5</v>
      </c>
      <c r="E5535" s="361">
        <v>19</v>
      </c>
      <c r="F5535" s="361"/>
      <c r="G5535" s="361"/>
      <c r="H5535" s="361" t="s">
        <v>10</v>
      </c>
      <c r="I5535" s="361">
        <v>550</v>
      </c>
      <c r="J5535" s="361">
        <v>20</v>
      </c>
      <c r="K5535" s="44">
        <v>5</v>
      </c>
      <c r="L5535" s="44">
        <v>1</v>
      </c>
      <c r="M5535" s="44">
        <v>0</v>
      </c>
      <c r="N5535" s="363">
        <f>1/3</f>
        <v>0.33333333333333331</v>
      </c>
      <c r="O5535" s="44" t="str">
        <f>Cal_051922a!$E$2</f>
        <v>Cal_051922a</v>
      </c>
      <c r="P5535" s="365">
        <f>Cal_051922a!$Q$3</f>
        <v>1.8382409380942635</v>
      </c>
      <c r="Q5535" s="365">
        <f>Cal_051922a!$R$3</f>
        <v>0.56187208580813652</v>
      </c>
      <c r="R5535" s="364">
        <v>150.30000000000001</v>
      </c>
      <c r="S5535" s="364">
        <v>90.93</v>
      </c>
      <c r="T5535" s="365">
        <f>AVERAGE(0.757,0.806,0.649,0.74,0.956,0.865)</f>
        <v>0.79549999999999998</v>
      </c>
      <c r="U5535" s="79">
        <f t="shared" si="1688"/>
        <v>149.50450000000001</v>
      </c>
      <c r="V5535" s="79">
        <f t="shared" si="1689"/>
        <v>90.134500000000003</v>
      </c>
      <c r="W5535" s="443">
        <f t="shared" si="1690"/>
        <v>1.995109063929928</v>
      </c>
      <c r="X5535" s="443">
        <f t="shared" si="1691"/>
        <v>0.5438723036456925</v>
      </c>
      <c r="Y5535" s="44">
        <f>Cal_051922a!$A$3</f>
        <v>20220519</v>
      </c>
      <c r="Z5535" s="859" t="s">
        <v>2171</v>
      </c>
      <c r="AA5535" s="44">
        <v>20230607</v>
      </c>
      <c r="AB5535" s="368"/>
      <c r="AE5535" s="763" t="s">
        <v>1250</v>
      </c>
      <c r="AF5535" s="849">
        <v>1</v>
      </c>
      <c r="AG5535" s="849"/>
      <c r="AH5535" s="370" t="s">
        <v>206</v>
      </c>
      <c r="AI5535" s="360"/>
    </row>
    <row r="5536" spans="1:35" s="555" customFormat="1" ht="15" thickBot="1" x14ac:dyDescent="0.25">
      <c r="A5536" s="851" t="s">
        <v>2156</v>
      </c>
      <c r="B5536" s="851">
        <v>20230112</v>
      </c>
      <c r="C5536" s="557" t="s">
        <v>73</v>
      </c>
      <c r="D5536" s="557">
        <v>5</v>
      </c>
      <c r="E5536" s="557">
        <v>19</v>
      </c>
      <c r="F5536" s="557"/>
      <c r="G5536" s="557"/>
      <c r="H5536" s="557" t="s">
        <v>11</v>
      </c>
      <c r="I5536" s="557">
        <v>552</v>
      </c>
      <c r="J5536" s="557">
        <v>20</v>
      </c>
      <c r="K5536" s="555">
        <v>5</v>
      </c>
      <c r="L5536" s="555">
        <v>1</v>
      </c>
      <c r="M5536" s="555">
        <v>0</v>
      </c>
      <c r="N5536" s="558">
        <f>1/3</f>
        <v>0.33333333333333331</v>
      </c>
      <c r="O5536" s="555" t="str">
        <f>Cal_051922a!$E$2</f>
        <v>Cal_051922a</v>
      </c>
      <c r="P5536" s="852">
        <f>Cal_051922a!$Q$3</f>
        <v>1.8382409380942635</v>
      </c>
      <c r="Q5536" s="852">
        <f>Cal_051922a!$R$3</f>
        <v>0.56187208580813652</v>
      </c>
      <c r="R5536" s="559">
        <v>165.1</v>
      </c>
      <c r="S5536" s="559">
        <v>98.9</v>
      </c>
      <c r="T5536" s="852">
        <f>AVERAGE(0.757,0.806,0.649,0.74,0.956,0.865)</f>
        <v>0.79549999999999998</v>
      </c>
      <c r="U5536" s="120">
        <f t="shared" si="1688"/>
        <v>164.30449999999999</v>
      </c>
      <c r="V5536" s="120">
        <f t="shared" si="1689"/>
        <v>98.104500000000002</v>
      </c>
      <c r="W5536" s="444">
        <f t="shared" si="1690"/>
        <v>2.216568687941034</v>
      </c>
      <c r="X5536" s="444">
        <f t="shared" si="1691"/>
        <v>0.53690544114888561</v>
      </c>
      <c r="Y5536" s="555">
        <f>Cal_051922a!$A$3</f>
        <v>20220519</v>
      </c>
      <c r="Z5536" s="864" t="s">
        <v>2171</v>
      </c>
      <c r="AA5536" s="555">
        <v>20230607</v>
      </c>
      <c r="AB5536" s="563"/>
      <c r="AE5536" s="853" t="s">
        <v>1250</v>
      </c>
      <c r="AF5536" s="854">
        <v>1</v>
      </c>
      <c r="AG5536" s="854"/>
      <c r="AH5536" s="855" t="s">
        <v>209</v>
      </c>
      <c r="AI5536" s="565"/>
    </row>
    <row r="5537" spans="1:35" ht="14.25" x14ac:dyDescent="0.2">
      <c r="A5537" s="856" t="s">
        <v>2156</v>
      </c>
      <c r="B5537" s="856">
        <v>20230112</v>
      </c>
      <c r="C5537" s="107" t="s">
        <v>69</v>
      </c>
      <c r="D5537" s="107">
        <v>6</v>
      </c>
      <c r="E5537" s="107">
        <v>6</v>
      </c>
      <c r="H5537" s="107" t="s">
        <v>10</v>
      </c>
      <c r="I5537" s="107">
        <v>290</v>
      </c>
      <c r="J5537" s="107">
        <v>0</v>
      </c>
      <c r="K5537" s="43">
        <v>5</v>
      </c>
      <c r="L5537" s="111">
        <v>1</v>
      </c>
      <c r="M5537" s="43">
        <v>0</v>
      </c>
      <c r="N5537" s="49">
        <v>1</v>
      </c>
      <c r="O5537" s="43" t="str">
        <f>Cal_051922a!$E$2</f>
        <v>Cal_051922a</v>
      </c>
      <c r="P5537" s="50">
        <f>Cal_051922a!$Q$3</f>
        <v>1.8382409380942635</v>
      </c>
      <c r="Q5537" s="50">
        <f>Cal_051922a!$R$3</f>
        <v>0.56187208580813652</v>
      </c>
      <c r="R5537" s="46">
        <v>32.51</v>
      </c>
      <c r="S5537" s="46">
        <v>24.86</v>
      </c>
      <c r="T5537" s="50">
        <f>AVERAGE(0.782,0.898,0.631,0.699,0.655,0.669)</f>
        <v>0.72233333333333327</v>
      </c>
      <c r="U5537" s="79">
        <f t="shared" si="1688"/>
        <v>31.787666666666667</v>
      </c>
      <c r="V5537" s="79">
        <f t="shared" si="1689"/>
        <v>24.137666666666668</v>
      </c>
      <c r="W5537" s="443">
        <f t="shared" si="1690"/>
        <v>0.16251912100978222</v>
      </c>
      <c r="X5537" s="443">
        <f t="shared" si="1691"/>
        <v>0.2673212300655527</v>
      </c>
      <c r="Y5537" s="47">
        <v>20220519</v>
      </c>
      <c r="Z5537" s="837" t="s">
        <v>2181</v>
      </c>
      <c r="AA5537" s="837" t="s">
        <v>2182</v>
      </c>
      <c r="AE5537" s="689" t="s">
        <v>1250</v>
      </c>
      <c r="AF5537" s="130">
        <v>1</v>
      </c>
    </row>
    <row r="5538" spans="1:35" ht="14.25" x14ac:dyDescent="0.2">
      <c r="A5538" s="856" t="s">
        <v>2156</v>
      </c>
      <c r="B5538" s="856">
        <v>20230112</v>
      </c>
      <c r="C5538" s="107" t="s">
        <v>69</v>
      </c>
      <c r="D5538" s="107">
        <v>6</v>
      </c>
      <c r="E5538" s="107">
        <v>6</v>
      </c>
      <c r="H5538" s="107" t="s">
        <v>11</v>
      </c>
      <c r="I5538" s="107">
        <v>290</v>
      </c>
      <c r="J5538" s="107">
        <v>0</v>
      </c>
      <c r="K5538" s="43">
        <v>5</v>
      </c>
      <c r="L5538" s="111">
        <v>1</v>
      </c>
      <c r="M5538" s="43">
        <v>0</v>
      </c>
      <c r="N5538" s="49">
        <v>1</v>
      </c>
      <c r="O5538" s="43" t="str">
        <f>Cal_051922a!$E$2</f>
        <v>Cal_051922a</v>
      </c>
      <c r="P5538" s="50">
        <f>Cal_051922a!$Q$3</f>
        <v>1.8382409380942635</v>
      </c>
      <c r="Q5538" s="50">
        <f>Cal_051922a!$R$3</f>
        <v>0.56187208580813652</v>
      </c>
      <c r="R5538" s="46">
        <v>34.21</v>
      </c>
      <c r="S5538" s="46">
        <v>24.87</v>
      </c>
      <c r="T5538" s="50">
        <f>AVERAGE(0.782,0.898,0.631,0.699,0.655,0.669)</f>
        <v>0.72233333333333327</v>
      </c>
      <c r="U5538" s="79">
        <f t="shared" si="1688"/>
        <v>33.487666666666669</v>
      </c>
      <c r="V5538" s="79">
        <f t="shared" si="1689"/>
        <v>24.147666666666666</v>
      </c>
      <c r="W5538" s="443">
        <f t="shared" si="1690"/>
        <v>0.19842203793874072</v>
      </c>
      <c r="X5538" s="443">
        <f t="shared" si="1691"/>
        <v>0.23159639180385341</v>
      </c>
      <c r="Y5538" s="47">
        <v>20220519</v>
      </c>
      <c r="Z5538" s="837" t="s">
        <v>2181</v>
      </c>
      <c r="AA5538" s="837" t="s">
        <v>2182</v>
      </c>
      <c r="AE5538" s="689" t="s">
        <v>1250</v>
      </c>
      <c r="AF5538" s="130">
        <v>1</v>
      </c>
    </row>
    <row r="5539" spans="1:35" ht="14.25" x14ac:dyDescent="0.2">
      <c r="A5539" s="856" t="s">
        <v>2156</v>
      </c>
      <c r="B5539" s="856">
        <v>20230112</v>
      </c>
      <c r="C5539" s="107" t="s">
        <v>69</v>
      </c>
      <c r="D5539" s="107">
        <v>6</v>
      </c>
      <c r="E5539" s="107">
        <v>8</v>
      </c>
      <c r="H5539" s="107" t="s">
        <v>10</v>
      </c>
      <c r="I5539" s="107">
        <v>290</v>
      </c>
      <c r="J5539" s="107">
        <v>0</v>
      </c>
      <c r="K5539" s="43">
        <v>5</v>
      </c>
      <c r="L5539" s="111">
        <v>1</v>
      </c>
      <c r="M5539" s="43">
        <v>0</v>
      </c>
      <c r="N5539" s="49">
        <v>1</v>
      </c>
      <c r="O5539" s="43" t="str">
        <f>Cal_051922a!$E$2</f>
        <v>Cal_051922a</v>
      </c>
      <c r="P5539" s="50">
        <f>Cal_051922a!$Q$3</f>
        <v>1.8382409380942635</v>
      </c>
      <c r="Q5539" s="50">
        <f>Cal_051922a!$R$3</f>
        <v>0.56187208580813652</v>
      </c>
      <c r="R5539" s="46">
        <v>39.78</v>
      </c>
      <c r="S5539" s="46">
        <v>29.77</v>
      </c>
      <c r="T5539" s="50">
        <f>AVERAGE(0.309,0.246,0.405,0.396,0.543,0.42)</f>
        <v>0.38650000000000001</v>
      </c>
      <c r="U5539" s="79">
        <f t="shared" si="1688"/>
        <v>39.393500000000003</v>
      </c>
      <c r="V5539" s="79">
        <f t="shared" si="1689"/>
        <v>29.383499999999998</v>
      </c>
      <c r="W5539" s="443">
        <f t="shared" si="1690"/>
        <v>0.21265573873306157</v>
      </c>
      <c r="X5539" s="443">
        <f t="shared" si="1691"/>
        <v>0.3106017132088037</v>
      </c>
      <c r="Y5539" s="47">
        <v>20220519</v>
      </c>
      <c r="Z5539" s="48" t="s">
        <v>2207</v>
      </c>
      <c r="AA5539" s="43">
        <v>20230720</v>
      </c>
      <c r="AE5539" s="689" t="s">
        <v>1250</v>
      </c>
      <c r="AF5539" s="130">
        <v>1</v>
      </c>
      <c r="AH5539" s="490" t="s">
        <v>2185</v>
      </c>
    </row>
    <row r="5540" spans="1:35" ht="14.25" x14ac:dyDescent="0.2">
      <c r="A5540" s="856" t="s">
        <v>2156</v>
      </c>
      <c r="B5540" s="856">
        <v>20230112</v>
      </c>
      <c r="C5540" s="107" t="s">
        <v>69</v>
      </c>
      <c r="D5540" s="107">
        <v>6</v>
      </c>
      <c r="E5540" s="107">
        <v>8</v>
      </c>
      <c r="H5540" s="107" t="s">
        <v>11</v>
      </c>
      <c r="I5540" s="107">
        <v>290</v>
      </c>
      <c r="J5540" s="107">
        <v>0</v>
      </c>
      <c r="K5540" s="43">
        <v>5</v>
      </c>
      <c r="L5540" s="111">
        <v>1</v>
      </c>
      <c r="M5540" s="43">
        <v>0</v>
      </c>
      <c r="N5540" s="49">
        <v>1</v>
      </c>
      <c r="O5540" s="43" t="str">
        <f>Cal_051922a!$E$2</f>
        <v>Cal_051922a</v>
      </c>
      <c r="P5540" s="50">
        <f>Cal_051922a!$Q$3</f>
        <v>1.8382409380942635</v>
      </c>
      <c r="Q5540" s="50">
        <f>Cal_051922a!$R$3</f>
        <v>0.56187208580813652</v>
      </c>
      <c r="R5540" s="46">
        <v>47.65</v>
      </c>
      <c r="S5540" s="46">
        <v>33.979999999999997</v>
      </c>
      <c r="T5540" s="50">
        <f>AVERAGE(0.782,0.898,0.631,0.699,0.655,0.669)</f>
        <v>0.72233333333333327</v>
      </c>
      <c r="U5540" s="79">
        <f t="shared" si="1688"/>
        <v>46.927666666666667</v>
      </c>
      <c r="V5540" s="79">
        <f t="shared" si="1689"/>
        <v>33.257666666666665</v>
      </c>
      <c r="W5540" s="443">
        <f t="shared" si="1690"/>
        <v>0.29040998486323183</v>
      </c>
      <c r="X5540" s="443">
        <f t="shared" si="1691"/>
        <v>0.30183811075274009</v>
      </c>
      <c r="Y5540" s="47">
        <v>20220519</v>
      </c>
      <c r="Z5540" s="837" t="s">
        <v>2181</v>
      </c>
      <c r="AA5540" s="837" t="s">
        <v>2182</v>
      </c>
      <c r="AE5540" s="689" t="s">
        <v>1250</v>
      </c>
      <c r="AF5540" s="130">
        <v>1</v>
      </c>
      <c r="AH5540" s="490" t="s">
        <v>2185</v>
      </c>
    </row>
    <row r="5541" spans="1:35" ht="14.25" x14ac:dyDescent="0.2">
      <c r="A5541" s="856" t="s">
        <v>2156</v>
      </c>
      <c r="B5541" s="856">
        <v>20230112</v>
      </c>
      <c r="C5541" s="107" t="s">
        <v>69</v>
      </c>
      <c r="D5541" s="107">
        <v>6</v>
      </c>
      <c r="E5541" s="107">
        <v>8</v>
      </c>
      <c r="H5541" s="107" t="s">
        <v>10</v>
      </c>
      <c r="I5541" s="107">
        <v>290</v>
      </c>
      <c r="J5541" s="107">
        <v>10</v>
      </c>
      <c r="K5541" s="43">
        <v>5</v>
      </c>
      <c r="L5541" s="111">
        <v>1</v>
      </c>
      <c r="M5541" s="43">
        <v>0</v>
      </c>
      <c r="N5541" s="49">
        <v>1</v>
      </c>
      <c r="O5541" s="43" t="str">
        <f>Cal_051922a!$E$2</f>
        <v>Cal_051922a</v>
      </c>
      <c r="P5541" s="50">
        <f>Cal_051922a!$Q$3</f>
        <v>1.8382409380942635</v>
      </c>
      <c r="Q5541" s="50">
        <f>Cal_051922a!$R$3</f>
        <v>0.56187208580813652</v>
      </c>
      <c r="R5541" s="46">
        <v>19.7</v>
      </c>
      <c r="S5541" s="46">
        <v>15.49</v>
      </c>
      <c r="T5541" s="50">
        <f>AVERAGE(0.782,0.898,0.631,0.699,0.655,0.669)</f>
        <v>0.72233333333333327</v>
      </c>
      <c r="U5541" s="79">
        <f t="shared" si="1688"/>
        <v>18.977666666666664</v>
      </c>
      <c r="V5541" s="79">
        <f t="shared" si="1689"/>
        <v>14.767666666666667</v>
      </c>
      <c r="W5541" s="443">
        <f t="shared" si="1690"/>
        <v>8.9438627379239577E-2</v>
      </c>
      <c r="X5541" s="443">
        <f t="shared" si="1691"/>
        <v>0.17354201247397127</v>
      </c>
      <c r="Y5541" s="47">
        <v>20220519</v>
      </c>
      <c r="Z5541" s="837" t="s">
        <v>2181</v>
      </c>
      <c r="AA5541" s="837" t="s">
        <v>2182</v>
      </c>
      <c r="AE5541" s="689" t="s">
        <v>1250</v>
      </c>
      <c r="AF5541" s="130">
        <v>3</v>
      </c>
      <c r="AH5541" s="490" t="s">
        <v>2185</v>
      </c>
    </row>
    <row r="5542" spans="1:35" ht="14.25" x14ac:dyDescent="0.2">
      <c r="A5542" s="856" t="s">
        <v>2156</v>
      </c>
      <c r="B5542" s="856">
        <v>20230112</v>
      </c>
      <c r="C5542" s="107" t="s">
        <v>69</v>
      </c>
      <c r="D5542" s="107">
        <v>6</v>
      </c>
      <c r="E5542" s="107">
        <v>8</v>
      </c>
      <c r="H5542" s="107" t="s">
        <v>11</v>
      </c>
      <c r="I5542" s="107">
        <v>290</v>
      </c>
      <c r="J5542" s="107">
        <v>10</v>
      </c>
      <c r="K5542" s="43">
        <v>5</v>
      </c>
      <c r="L5542" s="111">
        <v>1</v>
      </c>
      <c r="M5542" s="43">
        <v>0</v>
      </c>
      <c r="N5542" s="49">
        <v>1</v>
      </c>
      <c r="O5542" s="43" t="str">
        <f>Cal_051922a!$E$2</f>
        <v>Cal_051922a</v>
      </c>
      <c r="P5542" s="50">
        <f>Cal_051922a!$Q$3</f>
        <v>1.8382409380942635</v>
      </c>
      <c r="Q5542" s="50">
        <f>Cal_051922a!$R$3</f>
        <v>0.56187208580813652</v>
      </c>
      <c r="R5542" s="46">
        <v>20.14</v>
      </c>
      <c r="S5542" s="46">
        <v>15.19</v>
      </c>
      <c r="T5542" s="50">
        <f>AVERAGE(0.309,0.246,0.405,0.396,0.543,0.42)</f>
        <v>0.38650000000000001</v>
      </c>
      <c r="U5542" s="79">
        <f t="shared" si="1688"/>
        <v>19.753499999999999</v>
      </c>
      <c r="V5542" s="79">
        <f t="shared" si="1689"/>
        <v>14.8035</v>
      </c>
      <c r="W5542" s="443">
        <f t="shared" si="1690"/>
        <v>0.1051594312416238</v>
      </c>
      <c r="X5542" s="443">
        <f t="shared" si="1691"/>
        <v>0.15845932383593345</v>
      </c>
      <c r="Y5542" s="47">
        <v>20220519</v>
      </c>
      <c r="Z5542" s="48" t="s">
        <v>2207</v>
      </c>
      <c r="AA5542" s="43">
        <v>20230720</v>
      </c>
      <c r="AE5542" s="689" t="s">
        <v>1250</v>
      </c>
      <c r="AF5542" s="130">
        <v>3</v>
      </c>
      <c r="AH5542" s="490" t="s">
        <v>2185</v>
      </c>
    </row>
    <row r="5543" spans="1:35" s="82" customFormat="1" ht="14.25" x14ac:dyDescent="0.2">
      <c r="A5543" s="595" t="s">
        <v>2156</v>
      </c>
      <c r="B5543" s="595">
        <v>20230112</v>
      </c>
      <c r="C5543" s="126" t="s">
        <v>69</v>
      </c>
      <c r="D5543" s="126">
        <v>6</v>
      </c>
      <c r="E5543" s="126">
        <v>8</v>
      </c>
      <c r="F5543" s="126"/>
      <c r="G5543" s="126"/>
      <c r="H5543" s="126" t="s">
        <v>10</v>
      </c>
      <c r="I5543" s="126">
        <v>293</v>
      </c>
      <c r="J5543" s="126">
        <v>5</v>
      </c>
      <c r="K5543" s="82">
        <v>5</v>
      </c>
      <c r="L5543" s="82">
        <v>1</v>
      </c>
      <c r="M5543" s="82">
        <v>0</v>
      </c>
      <c r="N5543" s="83">
        <v>1</v>
      </c>
      <c r="O5543" s="82" t="str">
        <f>Cal_051922a!$E$2</f>
        <v>Cal_051922a</v>
      </c>
      <c r="P5543" s="158">
        <f>Cal_051922a!$Q$3</f>
        <v>1.8382409380942635</v>
      </c>
      <c r="Q5543" s="158">
        <f>Cal_051922a!$R$3</f>
        <v>0.56187208580813652</v>
      </c>
      <c r="R5543" s="84">
        <v>36.020000000000003</v>
      </c>
      <c r="S5543" s="84">
        <v>25.89</v>
      </c>
      <c r="T5543" s="158">
        <f>AVERAGE(0.757,0.806,0.649,0.74,0.956,0.865)</f>
        <v>0.79549999999999998</v>
      </c>
      <c r="U5543" s="79">
        <f t="shared" si="1688"/>
        <v>35.224500000000006</v>
      </c>
      <c r="V5543" s="79">
        <f t="shared" si="1689"/>
        <v>25.0945</v>
      </c>
      <c r="W5543" s="443">
        <f t="shared" si="1690"/>
        <v>0.21300159351778428</v>
      </c>
      <c r="X5543" s="443">
        <f t="shared" si="1691"/>
        <v>0.22930235989771314</v>
      </c>
      <c r="Y5543" s="82">
        <f>Cal_051922a!$A$3</f>
        <v>20220519</v>
      </c>
      <c r="Z5543" s="90" t="s">
        <v>2172</v>
      </c>
      <c r="AA5543" s="82">
        <v>20230607</v>
      </c>
      <c r="AB5543" s="85"/>
      <c r="AE5543" s="691" t="s">
        <v>1250</v>
      </c>
      <c r="AF5543" s="567">
        <v>1</v>
      </c>
      <c r="AG5543" s="567"/>
      <c r="AH5543" s="159" t="s">
        <v>218</v>
      </c>
      <c r="AI5543" s="155"/>
    </row>
    <row r="5544" spans="1:35" s="82" customFormat="1" ht="14.25" x14ac:dyDescent="0.2">
      <c r="A5544" s="595" t="s">
        <v>2156</v>
      </c>
      <c r="B5544" s="595">
        <v>20230112</v>
      </c>
      <c r="C5544" s="126" t="s">
        <v>69</v>
      </c>
      <c r="D5544" s="126">
        <v>6</v>
      </c>
      <c r="E5544" s="126">
        <v>8</v>
      </c>
      <c r="F5544" s="126"/>
      <c r="G5544" s="126"/>
      <c r="H5544" s="126" t="s">
        <v>11</v>
      </c>
      <c r="I5544" s="126">
        <v>293</v>
      </c>
      <c r="J5544" s="126">
        <v>5</v>
      </c>
      <c r="K5544" s="82">
        <v>5</v>
      </c>
      <c r="L5544" s="82">
        <v>1</v>
      </c>
      <c r="M5544" s="82">
        <v>0</v>
      </c>
      <c r="N5544" s="83">
        <v>1</v>
      </c>
      <c r="O5544" s="82" t="str">
        <f>Cal_051922a!$E$2</f>
        <v>Cal_051922a</v>
      </c>
      <c r="P5544" s="158">
        <f>Cal_051922a!$Q$3</f>
        <v>1.8382409380942635</v>
      </c>
      <c r="Q5544" s="158">
        <f>Cal_051922a!$R$3</f>
        <v>0.56187208580813652</v>
      </c>
      <c r="R5544" s="84">
        <v>45.44</v>
      </c>
      <c r="S5544" s="84">
        <v>32.119999999999997</v>
      </c>
      <c r="T5544" s="158">
        <f>AVERAGE(0.757,0.806,0.649,0.74,0.956,0.865)</f>
        <v>0.79549999999999998</v>
      </c>
      <c r="U5544" s="79">
        <f t="shared" si="1688"/>
        <v>44.644500000000001</v>
      </c>
      <c r="V5544" s="79">
        <f t="shared" si="1689"/>
        <v>31.324499999999997</v>
      </c>
      <c r="W5544" s="443">
        <f t="shared" si="1690"/>
        <v>0.28007712000561558</v>
      </c>
      <c r="X5544" s="443">
        <f t="shared" si="1691"/>
        <v>0.27203390785960385</v>
      </c>
      <c r="Y5544" s="82">
        <f>Cal_051922a!$A$3</f>
        <v>20220519</v>
      </c>
      <c r="Z5544" s="90" t="s">
        <v>2172</v>
      </c>
      <c r="AA5544" s="82">
        <v>20230607</v>
      </c>
      <c r="AB5544" s="85"/>
      <c r="AE5544" s="691" t="s">
        <v>1250</v>
      </c>
      <c r="AF5544" s="567">
        <v>1</v>
      </c>
      <c r="AG5544" s="567"/>
      <c r="AH5544" s="159" t="s">
        <v>219</v>
      </c>
      <c r="AI5544" s="155"/>
    </row>
    <row r="5545" spans="1:35" s="44" customFormat="1" ht="14.25" x14ac:dyDescent="0.2">
      <c r="A5545" s="848" t="s">
        <v>2156</v>
      </c>
      <c r="B5545" s="848">
        <v>20230112</v>
      </c>
      <c r="C5545" s="361" t="s">
        <v>69</v>
      </c>
      <c r="D5545" s="361">
        <v>6</v>
      </c>
      <c r="E5545" s="361">
        <v>8</v>
      </c>
      <c r="F5545" s="361"/>
      <c r="G5545" s="361"/>
      <c r="H5545" s="361" t="s">
        <v>10</v>
      </c>
      <c r="I5545" s="361">
        <v>551</v>
      </c>
      <c r="J5545" s="361">
        <v>20</v>
      </c>
      <c r="K5545" s="44">
        <v>5</v>
      </c>
      <c r="L5545" s="44">
        <v>1</v>
      </c>
      <c r="M5545" s="44">
        <v>0</v>
      </c>
      <c r="N5545" s="363">
        <v>1</v>
      </c>
      <c r="O5545" s="44" t="str">
        <f>Cal_051922a!$E$2</f>
        <v>Cal_051922a</v>
      </c>
      <c r="P5545" s="365">
        <f>Cal_051922a!$Q$3</f>
        <v>1.8382409380942635</v>
      </c>
      <c r="Q5545" s="365">
        <f>Cal_051922a!$R$3</f>
        <v>0.56187208580813652</v>
      </c>
      <c r="R5545" s="364">
        <v>49.43</v>
      </c>
      <c r="S5545" s="364">
        <v>33.44</v>
      </c>
      <c r="T5545" s="365">
        <f>AVERAGE(0.757,0.806,0.649,0.74,0.956,0.865)</f>
        <v>0.79549999999999998</v>
      </c>
      <c r="U5545" s="79">
        <f t="shared" si="1688"/>
        <v>48.634500000000003</v>
      </c>
      <c r="V5545" s="79">
        <f t="shared" si="1689"/>
        <v>32.644500000000001</v>
      </c>
      <c r="W5545" s="443">
        <f t="shared" si="1690"/>
        <v>0.17878780494987401</v>
      </c>
      <c r="X5545" s="443">
        <f t="shared" si="1691"/>
        <v>0.12717477680548323</v>
      </c>
      <c r="Y5545" s="44">
        <f>Cal_051922a!$A$3</f>
        <v>20220519</v>
      </c>
      <c r="Z5545" s="859" t="s">
        <v>2172</v>
      </c>
      <c r="AA5545" s="44">
        <v>20230607</v>
      </c>
      <c r="AB5545" s="368"/>
      <c r="AE5545" s="763" t="s">
        <v>1250</v>
      </c>
      <c r="AF5545" s="849">
        <v>1</v>
      </c>
      <c r="AG5545" s="849"/>
      <c r="AH5545" s="370" t="s">
        <v>224</v>
      </c>
      <c r="AI5545" s="360"/>
    </row>
    <row r="5546" spans="1:35" s="44" customFormat="1" ht="14.25" x14ac:dyDescent="0.2">
      <c r="A5546" s="848" t="s">
        <v>2156</v>
      </c>
      <c r="B5546" s="848">
        <v>20230112</v>
      </c>
      <c r="C5546" s="361" t="s">
        <v>69</v>
      </c>
      <c r="D5546" s="361">
        <v>6</v>
      </c>
      <c r="E5546" s="361">
        <v>8</v>
      </c>
      <c r="F5546" s="361"/>
      <c r="G5546" s="361"/>
      <c r="H5546" s="361" t="s">
        <v>11</v>
      </c>
      <c r="I5546" s="361">
        <v>551</v>
      </c>
      <c r="J5546" s="361">
        <v>20</v>
      </c>
      <c r="K5546" s="44">
        <v>5</v>
      </c>
      <c r="L5546" s="44">
        <v>1</v>
      </c>
      <c r="M5546" s="44">
        <v>0</v>
      </c>
      <c r="N5546" s="363">
        <v>1</v>
      </c>
      <c r="O5546" s="44" t="str">
        <f>Cal_051922a!$E$2</f>
        <v>Cal_051922a</v>
      </c>
      <c r="P5546" s="365">
        <f>Cal_051922a!$Q$3</f>
        <v>1.8382409380942635</v>
      </c>
      <c r="Q5546" s="365">
        <f>Cal_051922a!$R$3</f>
        <v>0.56187208580813652</v>
      </c>
      <c r="R5546" s="364">
        <v>43.46</v>
      </c>
      <c r="S5546" s="364">
        <v>30.88</v>
      </c>
      <c r="T5546" s="365">
        <f>AVERAGE(0.757,0.806,0.649,0.74,0.956,0.865)</f>
        <v>0.79549999999999998</v>
      </c>
      <c r="U5546" s="79">
        <f t="shared" si="1688"/>
        <v>42.664500000000004</v>
      </c>
      <c r="V5546" s="79">
        <f t="shared" si="1689"/>
        <v>30.084499999999998</v>
      </c>
      <c r="W5546" s="443">
        <f t="shared" si="1690"/>
        <v>0.14065982403185837</v>
      </c>
      <c r="X5546" s="443">
        <f t="shared" si="1691"/>
        <v>0.14130900045064387</v>
      </c>
      <c r="Y5546" s="44">
        <f>Cal_051922a!$A$3</f>
        <v>20220519</v>
      </c>
      <c r="Z5546" s="859" t="s">
        <v>2172</v>
      </c>
      <c r="AA5546" s="44">
        <v>20230607</v>
      </c>
      <c r="AB5546" s="368"/>
      <c r="AE5546" s="763" t="s">
        <v>1250</v>
      </c>
      <c r="AF5546" s="849">
        <v>1</v>
      </c>
      <c r="AG5546" s="849"/>
      <c r="AH5546" s="370" t="s">
        <v>225</v>
      </c>
      <c r="AI5546" s="360"/>
    </row>
    <row r="5547" spans="1:35" ht="14.25" x14ac:dyDescent="0.2">
      <c r="A5547" s="856" t="s">
        <v>2156</v>
      </c>
      <c r="B5547" s="856">
        <v>20230112</v>
      </c>
      <c r="C5547" s="107" t="s">
        <v>69</v>
      </c>
      <c r="D5547" s="107">
        <v>6</v>
      </c>
      <c r="E5547" s="107">
        <v>12</v>
      </c>
      <c r="H5547" s="107" t="s">
        <v>10</v>
      </c>
      <c r="I5547" s="107">
        <v>290</v>
      </c>
      <c r="J5547" s="107">
        <v>0</v>
      </c>
      <c r="K5547" s="43">
        <v>5</v>
      </c>
      <c r="L5547" s="111">
        <v>1</v>
      </c>
      <c r="M5547" s="43">
        <v>0</v>
      </c>
      <c r="N5547" s="49">
        <v>1</v>
      </c>
      <c r="O5547" s="43" t="str">
        <f>Cal_051922a!$E$2</f>
        <v>Cal_051922a</v>
      </c>
      <c r="P5547" s="50">
        <f>Cal_051922a!$Q$3</f>
        <v>1.8382409380942635</v>
      </c>
      <c r="Q5547" s="50">
        <f>Cal_051922a!$R$3</f>
        <v>0.56187208580813652</v>
      </c>
      <c r="R5547" s="46">
        <v>189.9</v>
      </c>
      <c r="S5547" s="46">
        <v>122.9</v>
      </c>
      <c r="T5547" s="50">
        <f>AVERAGE(0.782,0.898,0.631,0.699,0.655,0.669)</f>
        <v>0.72233333333333327</v>
      </c>
      <c r="U5547" s="79">
        <f t="shared" si="1688"/>
        <v>189.17766666666668</v>
      </c>
      <c r="V5547" s="79">
        <f t="shared" si="1689"/>
        <v>122.17766666666667</v>
      </c>
      <c r="W5547" s="443">
        <f t="shared" si="1690"/>
        <v>1.42337007943208</v>
      </c>
      <c r="X5547" s="443">
        <f t="shared" si="1691"/>
        <v>0.75235352545510426</v>
      </c>
      <c r="Y5547" s="47">
        <v>20220519</v>
      </c>
      <c r="Z5547" s="837" t="s">
        <v>2181</v>
      </c>
      <c r="AA5547" s="837" t="s">
        <v>2182</v>
      </c>
      <c r="AE5547" s="689" t="s">
        <v>1250</v>
      </c>
      <c r="AF5547" s="130">
        <v>1</v>
      </c>
    </row>
    <row r="5548" spans="1:35" ht="14.25" x14ac:dyDescent="0.2">
      <c r="A5548" s="856" t="s">
        <v>2156</v>
      </c>
      <c r="B5548" s="856">
        <v>20230112</v>
      </c>
      <c r="C5548" s="107" t="s">
        <v>69</v>
      </c>
      <c r="D5548" s="107">
        <v>6</v>
      </c>
      <c r="E5548" s="107">
        <v>12</v>
      </c>
      <c r="H5548" s="107" t="s">
        <v>11</v>
      </c>
      <c r="I5548" s="107">
        <v>290</v>
      </c>
      <c r="J5548" s="107">
        <v>0</v>
      </c>
      <c r="K5548" s="43">
        <v>5</v>
      </c>
      <c r="L5548" s="111">
        <v>1</v>
      </c>
      <c r="M5548" s="43">
        <v>0</v>
      </c>
      <c r="N5548" s="49">
        <v>1</v>
      </c>
      <c r="O5548" s="43" t="str">
        <f>Cal_051922a!$E$2</f>
        <v>Cal_051922a</v>
      </c>
      <c r="P5548" s="50">
        <f>Cal_051922a!$Q$3</f>
        <v>1.8382409380942635</v>
      </c>
      <c r="Q5548" s="50">
        <f>Cal_051922a!$R$3</f>
        <v>0.56187208580813652</v>
      </c>
      <c r="R5548" s="46">
        <v>186.2</v>
      </c>
      <c r="S5548" s="46">
        <v>118.8</v>
      </c>
      <c r="T5548" s="50">
        <f>AVERAGE(0.782,0.898,0.631,0.699,0.655,0.669)</f>
        <v>0.72233333333333327</v>
      </c>
      <c r="U5548" s="79">
        <f t="shared" si="1688"/>
        <v>185.47766666666666</v>
      </c>
      <c r="V5548" s="79">
        <f t="shared" si="1689"/>
        <v>118.07766666666666</v>
      </c>
      <c r="W5548" s="443">
        <f t="shared" si="1690"/>
        <v>1.4318678112495848</v>
      </c>
      <c r="X5548" s="443">
        <f t="shared" si="1691"/>
        <v>0.6708435400612166</v>
      </c>
      <c r="Y5548" s="47">
        <v>20220519</v>
      </c>
      <c r="Z5548" s="837" t="s">
        <v>2181</v>
      </c>
      <c r="AA5548" s="837" t="s">
        <v>2182</v>
      </c>
      <c r="AE5548" s="689" t="s">
        <v>1250</v>
      </c>
      <c r="AF5548" s="130">
        <v>1</v>
      </c>
    </row>
    <row r="5549" spans="1:35" ht="14.25" x14ac:dyDescent="0.2">
      <c r="A5549" s="856" t="s">
        <v>2156</v>
      </c>
      <c r="B5549" s="856">
        <v>20230112</v>
      </c>
      <c r="C5549" s="107" t="s">
        <v>69</v>
      </c>
      <c r="D5549" s="107">
        <v>6</v>
      </c>
      <c r="E5549" s="107">
        <v>14</v>
      </c>
      <c r="H5549" s="107" t="s">
        <v>10</v>
      </c>
      <c r="I5549" s="107">
        <v>290</v>
      </c>
      <c r="J5549" s="107">
        <v>0</v>
      </c>
      <c r="K5549" s="43">
        <v>5</v>
      </c>
      <c r="L5549" s="111">
        <v>1</v>
      </c>
      <c r="M5549" s="43">
        <v>0</v>
      </c>
      <c r="N5549" s="49">
        <v>1</v>
      </c>
      <c r="O5549" s="43" t="str">
        <f>Cal_051922a!$E$2</f>
        <v>Cal_051922a</v>
      </c>
      <c r="P5549" s="50">
        <f>Cal_051922a!$Q$3</f>
        <v>1.8382409380942635</v>
      </c>
      <c r="Q5549" s="50">
        <f>Cal_051922a!$R$3</f>
        <v>0.56187208580813652</v>
      </c>
      <c r="R5549" s="46">
        <v>309.7</v>
      </c>
      <c r="S5549" s="46">
        <v>192.2</v>
      </c>
      <c r="T5549" s="50">
        <f>AVERAGE(0.782,0.898,0.631,0.699,0.655,0.669)</f>
        <v>0.72233333333333327</v>
      </c>
      <c r="U5549" s="79">
        <f t="shared" si="1688"/>
        <v>308.97766666666666</v>
      </c>
      <c r="V5549" s="79">
        <f t="shared" si="1689"/>
        <v>191.47766666666666</v>
      </c>
      <c r="W5549" s="443">
        <f t="shared" si="1690"/>
        <v>2.4962087213920801</v>
      </c>
      <c r="X5549" s="443">
        <f t="shared" si="1691"/>
        <v>0.91360004760323554</v>
      </c>
      <c r="Y5549" s="47">
        <v>20220519</v>
      </c>
      <c r="Z5549" s="837" t="s">
        <v>2181</v>
      </c>
      <c r="AA5549" s="837" t="s">
        <v>2182</v>
      </c>
      <c r="AE5549" s="689" t="s">
        <v>1250</v>
      </c>
      <c r="AF5549" s="130">
        <v>1</v>
      </c>
    </row>
    <row r="5550" spans="1:35" ht="14.25" x14ac:dyDescent="0.2">
      <c r="A5550" s="856" t="s">
        <v>2156</v>
      </c>
      <c r="B5550" s="856">
        <v>20230112</v>
      </c>
      <c r="C5550" s="107" t="s">
        <v>69</v>
      </c>
      <c r="D5550" s="107">
        <v>6</v>
      </c>
      <c r="E5550" s="107">
        <v>14</v>
      </c>
      <c r="H5550" s="107" t="s">
        <v>11</v>
      </c>
      <c r="I5550" s="107">
        <v>290</v>
      </c>
      <c r="J5550" s="107">
        <v>0</v>
      </c>
      <c r="K5550" s="43">
        <v>5</v>
      </c>
      <c r="L5550" s="111">
        <v>1</v>
      </c>
      <c r="M5550" s="43">
        <v>0</v>
      </c>
      <c r="N5550" s="49">
        <v>1</v>
      </c>
      <c r="O5550" s="43" t="str">
        <f>Cal_051922a!$E$2</f>
        <v>Cal_051922a</v>
      </c>
      <c r="P5550" s="50">
        <f>Cal_051922a!$Q$3</f>
        <v>1.8382409380942635</v>
      </c>
      <c r="Q5550" s="50">
        <f>Cal_051922a!$R$3</f>
        <v>0.56187208580813652</v>
      </c>
      <c r="R5550" s="46">
        <v>281</v>
      </c>
      <c r="S5550" s="46">
        <v>177</v>
      </c>
      <c r="T5550" s="50">
        <f>AVERAGE(0.782,0.898,0.631,0.699,0.655,0.669)</f>
        <v>0.72233333333333327</v>
      </c>
      <c r="U5550" s="79">
        <f t="shared" si="1688"/>
        <v>280.27766666666668</v>
      </c>
      <c r="V5550" s="79">
        <f t="shared" si="1689"/>
        <v>176.27766666666668</v>
      </c>
      <c r="W5550" s="443">
        <f t="shared" si="1690"/>
        <v>2.2094102725512883</v>
      </c>
      <c r="X5550" s="443">
        <f t="shared" si="1691"/>
        <v>0.92971892220963281</v>
      </c>
      <c r="Y5550" s="47">
        <v>20220519</v>
      </c>
      <c r="Z5550" s="837" t="s">
        <v>2181</v>
      </c>
      <c r="AA5550" s="837" t="s">
        <v>2182</v>
      </c>
      <c r="AE5550" s="689" t="s">
        <v>1250</v>
      </c>
      <c r="AF5550" s="130">
        <v>1</v>
      </c>
    </row>
    <row r="5551" spans="1:35" ht="14.25" x14ac:dyDescent="0.2">
      <c r="A5551" s="856" t="s">
        <v>2156</v>
      </c>
      <c r="B5551" s="856">
        <v>20230112</v>
      </c>
      <c r="C5551" s="107" t="s">
        <v>69</v>
      </c>
      <c r="D5551" s="107">
        <v>6</v>
      </c>
      <c r="E5551" s="107">
        <v>14</v>
      </c>
      <c r="H5551" s="107" t="s">
        <v>10</v>
      </c>
      <c r="I5551" s="107">
        <v>290</v>
      </c>
      <c r="J5551" s="107">
        <v>10</v>
      </c>
      <c r="K5551" s="43">
        <v>5</v>
      </c>
      <c r="L5551" s="111">
        <v>1</v>
      </c>
      <c r="M5551" s="43">
        <v>0</v>
      </c>
      <c r="N5551" s="49">
        <v>1</v>
      </c>
      <c r="O5551" s="43" t="str">
        <f>Cal_051922a!$E$2</f>
        <v>Cal_051922a</v>
      </c>
      <c r="P5551" s="50">
        <f>Cal_051922a!$Q$3</f>
        <v>1.8382409380942635</v>
      </c>
      <c r="Q5551" s="50">
        <f>Cal_051922a!$R$3</f>
        <v>0.56187208580813652</v>
      </c>
      <c r="R5551" s="46">
        <v>117.9</v>
      </c>
      <c r="S5551" s="46">
        <v>76.95</v>
      </c>
      <c r="T5551" s="50">
        <f>AVERAGE(0.74,0.824,0.79,0.408,0.799,0.697)</f>
        <v>0.70966666666666667</v>
      </c>
      <c r="U5551" s="79">
        <f t="shared" si="1688"/>
        <v>117.19033333333334</v>
      </c>
      <c r="V5551" s="79">
        <f t="shared" si="1689"/>
        <v>76.240333333333339</v>
      </c>
      <c r="W5551" s="443">
        <f t="shared" si="1690"/>
        <v>0.86995529481706957</v>
      </c>
      <c r="X5551" s="443">
        <f t="shared" si="1691"/>
        <v>0.48772240032470926</v>
      </c>
      <c r="Y5551" s="47">
        <v>20220519</v>
      </c>
      <c r="Z5551" s="837" t="s">
        <v>2192</v>
      </c>
      <c r="AA5551" s="837" t="s">
        <v>2191</v>
      </c>
      <c r="AE5551" s="689" t="s">
        <v>1250</v>
      </c>
      <c r="AF5551" s="130">
        <v>1</v>
      </c>
    </row>
    <row r="5552" spans="1:35" ht="14.25" x14ac:dyDescent="0.2">
      <c r="A5552" s="856" t="s">
        <v>2156</v>
      </c>
      <c r="B5552" s="856">
        <v>20230112</v>
      </c>
      <c r="C5552" s="107" t="s">
        <v>69</v>
      </c>
      <c r="D5552" s="107">
        <v>6</v>
      </c>
      <c r="E5552" s="107">
        <v>14</v>
      </c>
      <c r="H5552" s="107" t="s">
        <v>11</v>
      </c>
      <c r="I5552" s="107">
        <v>290</v>
      </c>
      <c r="J5552" s="107">
        <v>10</v>
      </c>
      <c r="K5552" s="43">
        <v>5</v>
      </c>
      <c r="L5552" s="111">
        <v>1</v>
      </c>
      <c r="M5552" s="43">
        <v>0</v>
      </c>
      <c r="N5552" s="49">
        <v>1</v>
      </c>
      <c r="O5552" s="43" t="str">
        <f>Cal_051922a!$E$2</f>
        <v>Cal_051922a</v>
      </c>
      <c r="P5552" s="50">
        <f>Cal_051922a!$Q$3</f>
        <v>1.8382409380942635</v>
      </c>
      <c r="Q5552" s="50">
        <f>Cal_051922a!$R$3</f>
        <v>0.56187208580813652</v>
      </c>
      <c r="R5552" s="46">
        <v>105</v>
      </c>
      <c r="S5552" s="46">
        <v>69.849999999999994</v>
      </c>
      <c r="T5552" s="50">
        <f>AVERAGE(0.782,0.898,0.631,0.699,0.655,0.669)</f>
        <v>0.72233333333333327</v>
      </c>
      <c r="U5552" s="79">
        <f t="shared" si="1688"/>
        <v>104.27766666666666</v>
      </c>
      <c r="V5552" s="79">
        <f t="shared" si="1689"/>
        <v>69.127666666666656</v>
      </c>
      <c r="W5552" s="443">
        <f t="shared" si="1690"/>
        <v>0.74673818346324794</v>
      </c>
      <c r="X5552" s="443">
        <f t="shared" si="1691"/>
        <v>0.48427809161244484</v>
      </c>
      <c r="Y5552" s="47">
        <v>20220519</v>
      </c>
      <c r="Z5552" s="837" t="s">
        <v>2181</v>
      </c>
      <c r="AA5552" s="837" t="s">
        <v>2182</v>
      </c>
      <c r="AE5552" s="689" t="s">
        <v>1250</v>
      </c>
      <c r="AF5552" s="130">
        <v>1</v>
      </c>
    </row>
    <row r="5553" spans="1:35" s="82" customFormat="1" ht="14.25" x14ac:dyDescent="0.2">
      <c r="A5553" s="595" t="s">
        <v>2156</v>
      </c>
      <c r="B5553" s="595">
        <v>20230112</v>
      </c>
      <c r="C5553" s="126" t="s">
        <v>69</v>
      </c>
      <c r="D5553" s="126">
        <v>6</v>
      </c>
      <c r="E5553" s="126">
        <v>14</v>
      </c>
      <c r="F5553" s="126"/>
      <c r="G5553" s="126"/>
      <c r="H5553" s="126" t="s">
        <v>10</v>
      </c>
      <c r="I5553" s="126">
        <v>293</v>
      </c>
      <c r="J5553" s="126">
        <v>5</v>
      </c>
      <c r="K5553" s="82">
        <v>5</v>
      </c>
      <c r="L5553" s="82">
        <v>1</v>
      </c>
      <c r="M5553" s="82">
        <v>0</v>
      </c>
      <c r="N5553" s="83">
        <v>1</v>
      </c>
      <c r="O5553" s="82" t="str">
        <f>Cal_051922a!$E$2</f>
        <v>Cal_051922a</v>
      </c>
      <c r="P5553" s="158">
        <f>Cal_051922a!$Q$3</f>
        <v>1.8382409380942635</v>
      </c>
      <c r="Q5553" s="158">
        <f>Cal_051922a!$R$3</f>
        <v>0.56187208580813652</v>
      </c>
      <c r="R5553" s="84">
        <v>207.4</v>
      </c>
      <c r="S5553" s="84">
        <v>125</v>
      </c>
      <c r="T5553" s="158">
        <f>AVERAGE(0.757,0.806,0.649,0.74,0.956,0.865)</f>
        <v>0.79549999999999998</v>
      </c>
      <c r="U5553" s="79">
        <f t="shared" si="1688"/>
        <v>206.6045</v>
      </c>
      <c r="V5553" s="79">
        <f t="shared" si="1689"/>
        <v>124.2045</v>
      </c>
      <c r="W5553" s="443">
        <f t="shared" si="1690"/>
        <v>1.7326092108455493</v>
      </c>
      <c r="X5553" s="443">
        <f t="shared" si="1691"/>
        <v>0.4565613796023632</v>
      </c>
      <c r="Y5553" s="82">
        <f>Cal_051922a!$A$3</f>
        <v>20220519</v>
      </c>
      <c r="Z5553" s="90" t="s">
        <v>2172</v>
      </c>
      <c r="AA5553" s="82">
        <v>20230607</v>
      </c>
      <c r="AB5553" s="85"/>
      <c r="AE5553" s="691" t="s">
        <v>1250</v>
      </c>
      <c r="AF5553" s="567">
        <v>1</v>
      </c>
      <c r="AG5553" s="567"/>
      <c r="AH5553" s="159" t="s">
        <v>216</v>
      </c>
      <c r="AI5553" s="155" t="s">
        <v>673</v>
      </c>
    </row>
    <row r="5554" spans="1:35" s="82" customFormat="1" ht="14.25" x14ac:dyDescent="0.2">
      <c r="A5554" s="595" t="s">
        <v>2156</v>
      </c>
      <c r="B5554" s="595">
        <v>20230112</v>
      </c>
      <c r="C5554" s="126" t="s">
        <v>69</v>
      </c>
      <c r="D5554" s="126">
        <v>6</v>
      </c>
      <c r="E5554" s="126">
        <v>14</v>
      </c>
      <c r="F5554" s="126"/>
      <c r="G5554" s="126"/>
      <c r="H5554" s="126" t="s">
        <v>11</v>
      </c>
      <c r="I5554" s="126">
        <v>294</v>
      </c>
      <c r="J5554" s="126">
        <v>5</v>
      </c>
      <c r="K5554" s="82">
        <v>5</v>
      </c>
      <c r="L5554" s="82">
        <v>1</v>
      </c>
      <c r="M5554" s="82">
        <v>0</v>
      </c>
      <c r="N5554" s="83">
        <v>1</v>
      </c>
      <c r="O5554" s="82" t="str">
        <f>Cal_051922a!$E$2</f>
        <v>Cal_051922a</v>
      </c>
      <c r="P5554" s="158">
        <f>Cal_051922a!$Q$3</f>
        <v>1.8382409380942635</v>
      </c>
      <c r="Q5554" s="158">
        <f>Cal_051922a!$R$3</f>
        <v>0.56187208580813652</v>
      </c>
      <c r="R5554" s="84">
        <v>258.39999999999998</v>
      </c>
      <c r="S5554" s="84">
        <v>155.5</v>
      </c>
      <c r="T5554" s="158">
        <f>AVERAGE(0.757,0.806,0.649,0.74,0.956,0.865)</f>
        <v>0.79549999999999998</v>
      </c>
      <c r="U5554" s="79">
        <f t="shared" si="1688"/>
        <v>257.60449999999997</v>
      </c>
      <c r="V5554" s="79">
        <f t="shared" si="1689"/>
        <v>154.7045</v>
      </c>
      <c r="W5554" s="443">
        <f t="shared" si="1690"/>
        <v>2.1562994486918816</v>
      </c>
      <c r="X5554" s="443">
        <f t="shared" si="1691"/>
        <v>0.56117525944499036</v>
      </c>
      <c r="Y5554" s="82">
        <f>Cal_051922a!$A$3</f>
        <v>20220519</v>
      </c>
      <c r="Z5554" s="90" t="s">
        <v>2172</v>
      </c>
      <c r="AA5554" s="82">
        <v>20230607</v>
      </c>
      <c r="AB5554" s="85"/>
      <c r="AE5554" s="691" t="s">
        <v>1250</v>
      </c>
      <c r="AF5554" s="567">
        <v>1</v>
      </c>
      <c r="AG5554" s="567"/>
      <c r="AH5554" s="159" t="s">
        <v>217</v>
      </c>
      <c r="AI5554" s="155" t="s">
        <v>673</v>
      </c>
    </row>
    <row r="5555" spans="1:35" s="44" customFormat="1" ht="14.25" x14ac:dyDescent="0.2">
      <c r="A5555" s="848" t="s">
        <v>2156</v>
      </c>
      <c r="B5555" s="848">
        <v>20230112</v>
      </c>
      <c r="C5555" s="361" t="s">
        <v>69</v>
      </c>
      <c r="D5555" s="361">
        <v>6</v>
      </c>
      <c r="E5555" s="361">
        <v>14</v>
      </c>
      <c r="F5555" s="361"/>
      <c r="G5555" s="361"/>
      <c r="H5555" s="361" t="s">
        <v>10</v>
      </c>
      <c r="I5555" s="361">
        <v>550</v>
      </c>
      <c r="J5555" s="361">
        <v>20</v>
      </c>
      <c r="K5555" s="44">
        <v>5</v>
      </c>
      <c r="L5555" s="44">
        <v>1</v>
      </c>
      <c r="M5555" s="44">
        <v>0</v>
      </c>
      <c r="N5555" s="363">
        <v>1</v>
      </c>
      <c r="O5555" s="44" t="str">
        <f>Cal_051922a!$E$2</f>
        <v>Cal_051922a</v>
      </c>
      <c r="P5555" s="365">
        <f>Cal_051922a!$Q$3</f>
        <v>1.8382409380942635</v>
      </c>
      <c r="Q5555" s="365">
        <f>Cal_051922a!$R$3</f>
        <v>0.56187208580813652</v>
      </c>
      <c r="R5555" s="364">
        <v>387.1</v>
      </c>
      <c r="S5555" s="364">
        <v>226.7</v>
      </c>
      <c r="T5555" s="365">
        <f>AVERAGE(0.757,0.806,0.649,0.74,0.956,0.865)</f>
        <v>0.79549999999999998</v>
      </c>
      <c r="U5555" s="79">
        <f t="shared" si="1688"/>
        <v>386.30450000000002</v>
      </c>
      <c r="V5555" s="79">
        <f t="shared" si="1689"/>
        <v>225.90449999999998</v>
      </c>
      <c r="W5555" s="443">
        <f t="shared" si="1690"/>
        <v>1.7967295146502751</v>
      </c>
      <c r="X5555" s="443">
        <f t="shared" si="1691"/>
        <v>0.32442393325807944</v>
      </c>
      <c r="Y5555" s="44">
        <f>Cal_051922a!$A$3</f>
        <v>20220519</v>
      </c>
      <c r="Z5555" s="859" t="s">
        <v>2172</v>
      </c>
      <c r="AA5555" s="44">
        <v>20230607</v>
      </c>
      <c r="AB5555" s="368"/>
      <c r="AE5555" s="763" t="s">
        <v>1250</v>
      </c>
      <c r="AF5555" s="849">
        <v>1</v>
      </c>
      <c r="AG5555" s="849"/>
      <c r="AH5555" s="370" t="s">
        <v>222</v>
      </c>
      <c r="AI5555" s="360"/>
    </row>
    <row r="5556" spans="1:35" s="44" customFormat="1" ht="14.25" x14ac:dyDescent="0.2">
      <c r="A5556" s="848" t="s">
        <v>2156</v>
      </c>
      <c r="B5556" s="848">
        <v>20230112</v>
      </c>
      <c r="C5556" s="361" t="s">
        <v>69</v>
      </c>
      <c r="D5556" s="361">
        <v>6</v>
      </c>
      <c r="E5556" s="361">
        <v>14</v>
      </c>
      <c r="F5556" s="361"/>
      <c r="G5556" s="361"/>
      <c r="H5556" s="361" t="s">
        <v>11</v>
      </c>
      <c r="I5556" s="361">
        <v>550</v>
      </c>
      <c r="J5556" s="361">
        <v>20</v>
      </c>
      <c r="K5556" s="44">
        <v>5</v>
      </c>
      <c r="L5556" s="44">
        <v>1</v>
      </c>
      <c r="M5556" s="44">
        <v>0</v>
      </c>
      <c r="N5556" s="363">
        <v>1</v>
      </c>
      <c r="O5556" s="44" t="str">
        <f>Cal_051922a!$E$2</f>
        <v>Cal_051922a</v>
      </c>
      <c r="P5556" s="365">
        <f>Cal_051922a!$Q$3</f>
        <v>1.8382409380942635</v>
      </c>
      <c r="Q5556" s="365">
        <f>Cal_051922a!$R$3</f>
        <v>0.56187208580813652</v>
      </c>
      <c r="R5556" s="364">
        <v>387.3</v>
      </c>
      <c r="S5556" s="364">
        <v>228.6</v>
      </c>
      <c r="T5556" s="365">
        <f>AVERAGE(0.757,0.806,0.649,0.74,0.956,0.865)</f>
        <v>0.79549999999999998</v>
      </c>
      <c r="U5556" s="79">
        <f t="shared" si="1688"/>
        <v>386.50450000000001</v>
      </c>
      <c r="V5556" s="79">
        <f t="shared" si="1689"/>
        <v>227.80449999999999</v>
      </c>
      <c r="W5556" s="443">
        <f t="shared" si="1690"/>
        <v>1.7776868701683206</v>
      </c>
      <c r="X5556" s="443">
        <f t="shared" si="1691"/>
        <v>0.36130682240548295</v>
      </c>
      <c r="Y5556" s="44">
        <f>Cal_051922a!$A$3</f>
        <v>20220519</v>
      </c>
      <c r="Z5556" s="859" t="s">
        <v>2172</v>
      </c>
      <c r="AA5556" s="44">
        <v>20230607</v>
      </c>
      <c r="AB5556" s="368"/>
      <c r="AE5556" s="763" t="s">
        <v>1250</v>
      </c>
      <c r="AF5556" s="849">
        <v>1</v>
      </c>
      <c r="AG5556" s="849"/>
      <c r="AH5556" s="370" t="s">
        <v>223</v>
      </c>
      <c r="AI5556" s="360"/>
    </row>
    <row r="5557" spans="1:35" ht="14.25" x14ac:dyDescent="0.2">
      <c r="A5557" s="856" t="s">
        <v>2156</v>
      </c>
      <c r="B5557" s="856">
        <v>20230112</v>
      </c>
      <c r="C5557" s="107" t="s">
        <v>69</v>
      </c>
      <c r="D5557" s="107">
        <v>6</v>
      </c>
      <c r="E5557" s="107">
        <v>19</v>
      </c>
      <c r="H5557" s="107" t="s">
        <v>10</v>
      </c>
      <c r="I5557" s="107">
        <v>290</v>
      </c>
      <c r="J5557" s="107">
        <v>0</v>
      </c>
      <c r="K5557" s="43">
        <v>5</v>
      </c>
      <c r="L5557" s="111">
        <v>1</v>
      </c>
      <c r="M5557" s="43">
        <v>0</v>
      </c>
      <c r="N5557" s="49">
        <v>1</v>
      </c>
      <c r="O5557" s="43" t="str">
        <f>Cal_051922a!$E$2</f>
        <v>Cal_051922a</v>
      </c>
      <c r="P5557" s="50">
        <f>Cal_051922a!$Q$3</f>
        <v>1.8382409380942635</v>
      </c>
      <c r="Q5557" s="50">
        <f>Cal_051922a!$R$3</f>
        <v>0.56187208580813652</v>
      </c>
      <c r="R5557" s="46">
        <v>269.7</v>
      </c>
      <c r="S5557" s="46">
        <v>170.4</v>
      </c>
      <c r="T5557" s="50">
        <f>AVERAGE(0.782,0.898,0.631,0.699,0.655,0.669)</f>
        <v>0.72233333333333327</v>
      </c>
      <c r="U5557" s="79">
        <f t="shared" si="1688"/>
        <v>268.97766666666666</v>
      </c>
      <c r="V5557" s="79">
        <f t="shared" si="1689"/>
        <v>169.67766666666668</v>
      </c>
      <c r="W5557" s="443">
        <f t="shared" si="1690"/>
        <v>2.1095619236956042</v>
      </c>
      <c r="X5557" s="443">
        <f t="shared" si="1691"/>
        <v>0.91203535067406571</v>
      </c>
      <c r="Y5557" s="47">
        <v>20220519</v>
      </c>
      <c r="Z5557" s="837" t="s">
        <v>2181</v>
      </c>
      <c r="AA5557" s="837" t="s">
        <v>2182</v>
      </c>
      <c r="AE5557" s="689" t="s">
        <v>1250</v>
      </c>
      <c r="AF5557" s="130">
        <v>1</v>
      </c>
    </row>
    <row r="5558" spans="1:35" ht="14.25" x14ac:dyDescent="0.2">
      <c r="A5558" s="856" t="s">
        <v>2156</v>
      </c>
      <c r="B5558" s="856">
        <v>20230112</v>
      </c>
      <c r="C5558" s="107" t="s">
        <v>69</v>
      </c>
      <c r="D5558" s="107">
        <v>6</v>
      </c>
      <c r="E5558" s="107">
        <v>19</v>
      </c>
      <c r="H5558" s="107" t="s">
        <v>11</v>
      </c>
      <c r="I5558" s="107">
        <v>290</v>
      </c>
      <c r="J5558" s="107">
        <v>0</v>
      </c>
      <c r="K5558" s="43">
        <v>5</v>
      </c>
      <c r="L5558" s="111">
        <v>1</v>
      </c>
      <c r="M5558" s="43">
        <v>0</v>
      </c>
      <c r="N5558" s="49">
        <v>1</v>
      </c>
      <c r="O5558" s="43" t="str">
        <f>Cal_051922a!$E$2</f>
        <v>Cal_051922a</v>
      </c>
      <c r="P5558" s="50">
        <f>Cal_051922a!$Q$3</f>
        <v>1.8382409380942635</v>
      </c>
      <c r="Q5558" s="50">
        <f>Cal_051922a!$R$3</f>
        <v>0.56187208580813652</v>
      </c>
      <c r="R5558" s="46">
        <v>295.5</v>
      </c>
      <c r="S5558" s="46">
        <v>185.7</v>
      </c>
      <c r="T5558" s="50">
        <f>AVERAGE(0.782,0.898,0.631,0.699,0.655,0.669)</f>
        <v>0.72233333333333327</v>
      </c>
      <c r="U5558" s="79">
        <f t="shared" si="1688"/>
        <v>294.77766666666668</v>
      </c>
      <c r="V5558" s="79">
        <f t="shared" si="1689"/>
        <v>184.97766666666666</v>
      </c>
      <c r="W5558" s="443">
        <f t="shared" si="1690"/>
        <v>2.3326273839051099</v>
      </c>
      <c r="X5558" s="443">
        <f t="shared" si="1691"/>
        <v>0.96143025137154914</v>
      </c>
      <c r="Y5558" s="47">
        <v>20220519</v>
      </c>
      <c r="Z5558" s="837" t="s">
        <v>2181</v>
      </c>
      <c r="AA5558" s="837" t="s">
        <v>2182</v>
      </c>
      <c r="AE5558" s="689" t="s">
        <v>1250</v>
      </c>
      <c r="AF5558" s="130">
        <v>1</v>
      </c>
    </row>
    <row r="5559" spans="1:35" ht="14.25" x14ac:dyDescent="0.2">
      <c r="A5559" s="856" t="s">
        <v>2156</v>
      </c>
      <c r="B5559" s="856">
        <v>20230112</v>
      </c>
      <c r="C5559" s="107" t="s">
        <v>69</v>
      </c>
      <c r="D5559" s="107">
        <v>6</v>
      </c>
      <c r="E5559" s="107">
        <v>19</v>
      </c>
      <c r="H5559" s="107" t="s">
        <v>10</v>
      </c>
      <c r="I5559" s="107">
        <v>290</v>
      </c>
      <c r="J5559" s="107">
        <v>10</v>
      </c>
      <c r="K5559" s="43">
        <v>5</v>
      </c>
      <c r="L5559" s="111">
        <v>1</v>
      </c>
      <c r="M5559" s="43">
        <v>0</v>
      </c>
      <c r="N5559" s="49">
        <v>1</v>
      </c>
      <c r="O5559" s="43" t="str">
        <f>Cal_051922a!$E$2</f>
        <v>Cal_051922a</v>
      </c>
      <c r="P5559" s="50">
        <f>Cal_051922a!$Q$3</f>
        <v>1.8382409380942635</v>
      </c>
      <c r="Q5559" s="50">
        <f>Cal_051922a!$R$3</f>
        <v>0.56187208580813652</v>
      </c>
      <c r="R5559" s="46">
        <v>124.2</v>
      </c>
      <c r="S5559" s="46">
        <v>81.2</v>
      </c>
      <c r="T5559" s="50">
        <f>AVERAGE(0.74,0.824,0.79,0.408,0.799,0.697)</f>
        <v>0.70966666666666667</v>
      </c>
      <c r="U5559" s="79">
        <f t="shared" si="1688"/>
        <v>123.49033333333334</v>
      </c>
      <c r="V5559" s="79">
        <f t="shared" si="1689"/>
        <v>80.490333333333339</v>
      </c>
      <c r="W5559" s="443">
        <f t="shared" si="1690"/>
        <v>0.91350617038178261</v>
      </c>
      <c r="X5559" s="443">
        <f t="shared" si="1691"/>
        <v>0.51985495834527162</v>
      </c>
      <c r="Y5559" s="47">
        <v>20220519</v>
      </c>
      <c r="Z5559" s="837" t="s">
        <v>2192</v>
      </c>
      <c r="AA5559" s="837" t="s">
        <v>2191</v>
      </c>
      <c r="AE5559" s="689" t="s">
        <v>1250</v>
      </c>
      <c r="AF5559" s="130">
        <v>1</v>
      </c>
    </row>
    <row r="5560" spans="1:35" ht="14.25" x14ac:dyDescent="0.2">
      <c r="A5560" s="856" t="s">
        <v>2156</v>
      </c>
      <c r="B5560" s="856">
        <v>20230112</v>
      </c>
      <c r="C5560" s="107" t="s">
        <v>69</v>
      </c>
      <c r="D5560" s="107">
        <v>6</v>
      </c>
      <c r="E5560" s="107">
        <v>19</v>
      </c>
      <c r="H5560" s="107" t="s">
        <v>11</v>
      </c>
      <c r="I5560" s="107">
        <v>290</v>
      </c>
      <c r="J5560" s="107">
        <v>10</v>
      </c>
      <c r="K5560" s="43">
        <v>5</v>
      </c>
      <c r="L5560" s="111">
        <v>1</v>
      </c>
      <c r="M5560" s="43">
        <v>0</v>
      </c>
      <c r="N5560" s="49">
        <v>1</v>
      </c>
      <c r="O5560" s="43" t="str">
        <f>Cal_051922a!$E$2</f>
        <v>Cal_051922a</v>
      </c>
      <c r="P5560" s="50">
        <f>Cal_051922a!$Q$3</f>
        <v>1.8382409380942635</v>
      </c>
      <c r="Q5560" s="50">
        <f>Cal_051922a!$R$3</f>
        <v>0.56187208580813652</v>
      </c>
      <c r="R5560" s="46">
        <v>150.5</v>
      </c>
      <c r="S5560" s="46">
        <v>98.27</v>
      </c>
      <c r="T5560" s="50">
        <f>AVERAGE(0.309,0.246,0.405,0.396,0.543,0.42)</f>
        <v>0.38650000000000001</v>
      </c>
      <c r="U5560" s="79">
        <f t="shared" si="1688"/>
        <v>150.11349999999999</v>
      </c>
      <c r="V5560" s="79">
        <f t="shared" si="1689"/>
        <v>97.883499999999998</v>
      </c>
      <c r="W5560" s="443">
        <f t="shared" si="1690"/>
        <v>1.1095913320707091</v>
      </c>
      <c r="X5560" s="443">
        <f t="shared" si="1691"/>
        <v>0.6335049905985296</v>
      </c>
      <c r="Y5560" s="47">
        <v>20220519</v>
      </c>
      <c r="Z5560" s="48" t="s">
        <v>2207</v>
      </c>
      <c r="AA5560" s="43">
        <v>20230720</v>
      </c>
      <c r="AE5560" s="689" t="s">
        <v>1250</v>
      </c>
      <c r="AF5560" s="130">
        <v>1</v>
      </c>
    </row>
    <row r="5561" spans="1:35" s="82" customFormat="1" ht="14.25" x14ac:dyDescent="0.2">
      <c r="A5561" s="595" t="s">
        <v>2156</v>
      </c>
      <c r="B5561" s="595">
        <v>20230112</v>
      </c>
      <c r="C5561" s="126" t="s">
        <v>69</v>
      </c>
      <c r="D5561" s="126">
        <v>6</v>
      </c>
      <c r="E5561" s="126">
        <v>19</v>
      </c>
      <c r="F5561" s="126"/>
      <c r="G5561" s="126"/>
      <c r="H5561" s="126" t="s">
        <v>10</v>
      </c>
      <c r="I5561" s="126">
        <v>293</v>
      </c>
      <c r="J5561" s="126">
        <v>5</v>
      </c>
      <c r="K5561" s="82">
        <v>5</v>
      </c>
      <c r="L5561" s="82">
        <v>1</v>
      </c>
      <c r="M5561" s="82">
        <v>0</v>
      </c>
      <c r="N5561" s="83">
        <v>1</v>
      </c>
      <c r="O5561" s="82" t="str">
        <f>Cal_051922a!$E$2</f>
        <v>Cal_051922a</v>
      </c>
      <c r="P5561" s="158">
        <f>Cal_051922a!$Q$3</f>
        <v>1.8382409380942635</v>
      </c>
      <c r="Q5561" s="158">
        <f>Cal_051922a!$R$3</f>
        <v>0.56187208580813652</v>
      </c>
      <c r="R5561" s="84">
        <v>245</v>
      </c>
      <c r="S5561" s="84">
        <v>147.69999999999999</v>
      </c>
      <c r="T5561" s="158">
        <f>AVERAGE(0.757,0.806,0.649,0.74,0.956,0.865)</f>
        <v>0.79549999999999998</v>
      </c>
      <c r="U5561" s="79">
        <f t="shared" si="1688"/>
        <v>244.2045</v>
      </c>
      <c r="V5561" s="79">
        <f t="shared" si="1689"/>
        <v>146.90449999999998</v>
      </c>
      <c r="W5561" s="443">
        <f t="shared" si="1690"/>
        <v>2.0459086919329121</v>
      </c>
      <c r="X5561" s="443">
        <f t="shared" si="1691"/>
        <v>0.54336151167851432</v>
      </c>
      <c r="Y5561" s="82">
        <f>Cal_051922a!$A$3</f>
        <v>20220519</v>
      </c>
      <c r="Z5561" s="90" t="s">
        <v>2171</v>
      </c>
      <c r="AA5561" s="82">
        <v>20230607</v>
      </c>
      <c r="AB5561" s="85"/>
      <c r="AE5561" s="691" t="s">
        <v>1250</v>
      </c>
      <c r="AF5561" s="567">
        <v>1</v>
      </c>
      <c r="AG5561" s="567"/>
      <c r="AH5561" s="159" t="s">
        <v>214</v>
      </c>
      <c r="AI5561" s="155" t="s">
        <v>673</v>
      </c>
    </row>
    <row r="5562" spans="1:35" s="82" customFormat="1" ht="14.25" x14ac:dyDescent="0.2">
      <c r="A5562" s="595" t="s">
        <v>2156</v>
      </c>
      <c r="B5562" s="595">
        <v>20230112</v>
      </c>
      <c r="C5562" s="126" t="s">
        <v>69</v>
      </c>
      <c r="D5562" s="126">
        <v>6</v>
      </c>
      <c r="E5562" s="126">
        <v>19</v>
      </c>
      <c r="F5562" s="126"/>
      <c r="G5562" s="126"/>
      <c r="H5562" s="126" t="s">
        <v>11</v>
      </c>
      <c r="I5562" s="126">
        <v>293</v>
      </c>
      <c r="J5562" s="126">
        <v>5</v>
      </c>
      <c r="K5562" s="82">
        <v>5</v>
      </c>
      <c r="L5562" s="82">
        <v>1</v>
      </c>
      <c r="M5562" s="82">
        <v>0</v>
      </c>
      <c r="N5562" s="83">
        <v>1</v>
      </c>
      <c r="O5562" s="82" t="str">
        <f>Cal_051922a!$E$2</f>
        <v>Cal_051922a</v>
      </c>
      <c r="P5562" s="158">
        <f>Cal_051922a!$Q$3</f>
        <v>1.8382409380942635</v>
      </c>
      <c r="Q5562" s="158">
        <f>Cal_051922a!$R$3</f>
        <v>0.56187208580813652</v>
      </c>
      <c r="R5562" s="84">
        <v>199.2</v>
      </c>
      <c r="S5562" s="84">
        <v>120.4</v>
      </c>
      <c r="T5562" s="158">
        <f>AVERAGE(0.757,0.806,0.649,0.74,0.956,0.865)</f>
        <v>0.79549999999999998</v>
      </c>
      <c r="U5562" s="79">
        <f t="shared" si="1688"/>
        <v>198.40449999999998</v>
      </c>
      <c r="V5562" s="79">
        <f t="shared" si="1689"/>
        <v>119.6045</v>
      </c>
      <c r="W5562" s="443">
        <f t="shared" si="1690"/>
        <v>1.6569126919251125</v>
      </c>
      <c r="X5562" s="443">
        <f t="shared" si="1691"/>
        <v>0.45118044387292577</v>
      </c>
      <c r="Y5562" s="82">
        <f>Cal_051922a!$A$3</f>
        <v>20220519</v>
      </c>
      <c r="Z5562" s="90" t="s">
        <v>2171</v>
      </c>
      <c r="AA5562" s="82">
        <v>20230607</v>
      </c>
      <c r="AB5562" s="85"/>
      <c r="AE5562" s="691" t="s">
        <v>1250</v>
      </c>
      <c r="AF5562" s="567">
        <v>1</v>
      </c>
      <c r="AG5562" s="567"/>
      <c r="AH5562" s="159" t="s">
        <v>215</v>
      </c>
      <c r="AI5562" s="155" t="s">
        <v>673</v>
      </c>
    </row>
    <row r="5563" spans="1:35" s="44" customFormat="1" ht="14.25" x14ac:dyDescent="0.2">
      <c r="A5563" s="848" t="s">
        <v>2156</v>
      </c>
      <c r="B5563" s="848">
        <v>20230112</v>
      </c>
      <c r="C5563" s="361" t="s">
        <v>69</v>
      </c>
      <c r="D5563" s="361">
        <v>6</v>
      </c>
      <c r="E5563" s="361">
        <v>19</v>
      </c>
      <c r="F5563" s="361"/>
      <c r="G5563" s="361"/>
      <c r="H5563" s="361" t="s">
        <v>10</v>
      </c>
      <c r="I5563" s="361">
        <v>550</v>
      </c>
      <c r="J5563" s="361">
        <v>20</v>
      </c>
      <c r="K5563" s="44">
        <v>5</v>
      </c>
      <c r="L5563" s="44">
        <v>1</v>
      </c>
      <c r="M5563" s="44">
        <v>0</v>
      </c>
      <c r="N5563" s="363">
        <v>1</v>
      </c>
      <c r="O5563" s="44" t="str">
        <f>Cal_051922a!$E$2</f>
        <v>Cal_051922a</v>
      </c>
      <c r="P5563" s="365">
        <f>Cal_051922a!$Q$3</f>
        <v>1.8382409380942635</v>
      </c>
      <c r="Q5563" s="365">
        <f>Cal_051922a!$R$3</f>
        <v>0.56187208580813652</v>
      </c>
      <c r="R5563" s="364">
        <v>385.9</v>
      </c>
      <c r="S5563" s="364">
        <v>226.2</v>
      </c>
      <c r="T5563" s="365">
        <f>AVERAGE(0.757,0.806,0.649,0.74,0.956,0.865)</f>
        <v>0.79549999999999998</v>
      </c>
      <c r="U5563" s="79">
        <f t="shared" si="1688"/>
        <v>385.10449999999997</v>
      </c>
      <c r="V5563" s="79">
        <f t="shared" si="1689"/>
        <v>225.40449999999998</v>
      </c>
      <c r="W5563" s="443">
        <f t="shared" si="1690"/>
        <v>1.7888884257459403</v>
      </c>
      <c r="X5563" s="443">
        <f t="shared" si="1691"/>
        <v>0.32757022093466442</v>
      </c>
      <c r="Y5563" s="44">
        <f>Cal_051922a!$A$3</f>
        <v>20220519</v>
      </c>
      <c r="Z5563" s="859" t="s">
        <v>2172</v>
      </c>
      <c r="AA5563" s="44">
        <v>20230607</v>
      </c>
      <c r="AB5563" s="368"/>
      <c r="AE5563" s="763" t="s">
        <v>1250</v>
      </c>
      <c r="AF5563" s="849">
        <v>1</v>
      </c>
      <c r="AG5563" s="849"/>
      <c r="AH5563" s="370" t="s">
        <v>220</v>
      </c>
      <c r="AI5563" s="360"/>
    </row>
    <row r="5564" spans="1:35" s="555" customFormat="1" ht="15" thickBot="1" x14ac:dyDescent="0.25">
      <c r="A5564" s="851" t="s">
        <v>2156</v>
      </c>
      <c r="B5564" s="851">
        <v>20230112</v>
      </c>
      <c r="C5564" s="557" t="s">
        <v>69</v>
      </c>
      <c r="D5564" s="557">
        <v>6</v>
      </c>
      <c r="E5564" s="557">
        <v>19</v>
      </c>
      <c r="F5564" s="557"/>
      <c r="G5564" s="557"/>
      <c r="H5564" s="557" t="s">
        <v>11</v>
      </c>
      <c r="I5564" s="557">
        <v>552</v>
      </c>
      <c r="J5564" s="557">
        <v>20</v>
      </c>
      <c r="K5564" s="555">
        <v>5</v>
      </c>
      <c r="L5564" s="555">
        <v>1</v>
      </c>
      <c r="M5564" s="555">
        <v>0</v>
      </c>
      <c r="N5564" s="558">
        <v>1</v>
      </c>
      <c r="O5564" s="555" t="str">
        <f>Cal_051922a!$E$2</f>
        <v>Cal_051922a</v>
      </c>
      <c r="P5564" s="852">
        <f>Cal_051922a!$Q$3</f>
        <v>1.8382409380942635</v>
      </c>
      <c r="Q5564" s="852">
        <f>Cal_051922a!$R$3</f>
        <v>0.56187208580813652</v>
      </c>
      <c r="R5564" s="559">
        <v>385.1</v>
      </c>
      <c r="S5564" s="559">
        <v>229.2</v>
      </c>
      <c r="T5564" s="852">
        <f>AVERAGE(0.757,0.806,0.649,0.74,0.956,0.865)</f>
        <v>0.79549999999999998</v>
      </c>
      <c r="U5564" s="120">
        <f t="shared" si="1688"/>
        <v>384.30450000000002</v>
      </c>
      <c r="V5564" s="120">
        <f t="shared" si="1689"/>
        <v>228.40449999999998</v>
      </c>
      <c r="W5564" s="444">
        <f t="shared" si="1690"/>
        <v>1.7399952590634806</v>
      </c>
      <c r="X5564" s="444">
        <f t="shared" si="1691"/>
        <v>0.3968618056573644</v>
      </c>
      <c r="Y5564" s="555">
        <f>Cal_051922a!$A$3</f>
        <v>20220519</v>
      </c>
      <c r="Z5564" s="864" t="s">
        <v>2172</v>
      </c>
      <c r="AA5564" s="555">
        <v>20230607</v>
      </c>
      <c r="AB5564" s="563"/>
      <c r="AE5564" s="853" t="s">
        <v>1250</v>
      </c>
      <c r="AF5564" s="854">
        <v>1</v>
      </c>
      <c r="AG5564" s="854"/>
      <c r="AH5564" s="855" t="s">
        <v>221</v>
      </c>
      <c r="AI5564" s="565"/>
    </row>
    <row r="5565" spans="1:35" ht="14.25" x14ac:dyDescent="0.2">
      <c r="A5565" s="856" t="s">
        <v>2156</v>
      </c>
      <c r="B5565" s="856">
        <v>20230112</v>
      </c>
      <c r="C5565" s="107" t="s">
        <v>68</v>
      </c>
      <c r="D5565" s="107">
        <v>7</v>
      </c>
      <c r="E5565" s="107">
        <v>8</v>
      </c>
      <c r="H5565" s="107" t="s">
        <v>10</v>
      </c>
      <c r="I5565" s="107">
        <v>290</v>
      </c>
      <c r="J5565" s="107">
        <v>0</v>
      </c>
      <c r="K5565" s="43">
        <v>5</v>
      </c>
      <c r="L5565" s="111">
        <v>1</v>
      </c>
      <c r="M5565" s="43">
        <v>0</v>
      </c>
      <c r="N5565" s="49">
        <v>1</v>
      </c>
      <c r="O5565" s="43" t="str">
        <f>Cal_051922a!$E$2</f>
        <v>Cal_051922a</v>
      </c>
      <c r="P5565" s="50">
        <f>Cal_051922a!$Q$3</f>
        <v>1.8382409380942635</v>
      </c>
      <c r="Q5565" s="50">
        <f>Cal_051922a!$R$3</f>
        <v>0.56187208580813652</v>
      </c>
      <c r="R5565" s="46">
        <v>109.9</v>
      </c>
      <c r="S5565" s="46">
        <v>71.39</v>
      </c>
      <c r="T5565" s="50">
        <f>AVERAGE(0.74,0.824,0.79,0.408,0.799,0.697)</f>
        <v>0.70966666666666667</v>
      </c>
      <c r="U5565" s="79">
        <f t="shared" si="1688"/>
        <v>109.19033333333334</v>
      </c>
      <c r="V5565" s="79">
        <f t="shared" si="1689"/>
        <v>70.680333333333337</v>
      </c>
      <c r="W5565" s="443">
        <f t="shared" si="1690"/>
        <v>0.81811913073028952</v>
      </c>
      <c r="X5565" s="443">
        <f t="shared" si="1691"/>
        <v>0.44054682541522366</v>
      </c>
      <c r="Y5565" s="47">
        <v>20220519</v>
      </c>
      <c r="Z5565" s="837" t="s">
        <v>2192</v>
      </c>
      <c r="AA5565" s="837" t="s">
        <v>2191</v>
      </c>
      <c r="AE5565" s="689" t="s">
        <v>1250</v>
      </c>
      <c r="AF5565" s="130">
        <v>1</v>
      </c>
    </row>
    <row r="5566" spans="1:35" ht="14.25" x14ac:dyDescent="0.2">
      <c r="A5566" s="856" t="s">
        <v>2156</v>
      </c>
      <c r="B5566" s="856">
        <v>20230112</v>
      </c>
      <c r="C5566" s="107" t="s">
        <v>68</v>
      </c>
      <c r="D5566" s="107">
        <v>7</v>
      </c>
      <c r="E5566" s="107">
        <v>8</v>
      </c>
      <c r="H5566" s="107" t="s">
        <v>11</v>
      </c>
      <c r="I5566" s="107">
        <v>290</v>
      </c>
      <c r="J5566" s="107">
        <v>0</v>
      </c>
      <c r="K5566" s="43">
        <v>5</v>
      </c>
      <c r="L5566" s="111">
        <v>1</v>
      </c>
      <c r="M5566" s="43">
        <v>0</v>
      </c>
      <c r="N5566" s="49">
        <v>1</v>
      </c>
      <c r="O5566" s="43" t="str">
        <f>Cal_051922a!$E$2</f>
        <v>Cal_051922a</v>
      </c>
      <c r="P5566" s="50">
        <f>Cal_051922a!$Q$3</f>
        <v>1.8382409380942635</v>
      </c>
      <c r="Q5566" s="50">
        <f>Cal_051922a!$R$3</f>
        <v>0.56187208580813652</v>
      </c>
      <c r="R5566" s="46">
        <v>112</v>
      </c>
      <c r="S5566" s="46">
        <v>74.38</v>
      </c>
      <c r="T5566" s="50">
        <f>AVERAGE(0.782,0.898,0.631,0.699,0.655,0.669)</f>
        <v>0.72233333333333327</v>
      </c>
      <c r="U5566" s="79">
        <f t="shared" si="1688"/>
        <v>111.27766666666666</v>
      </c>
      <c r="V5566" s="79">
        <f t="shared" si="1689"/>
        <v>73.657666666666657</v>
      </c>
      <c r="W5566" s="443">
        <f t="shared" si="1690"/>
        <v>0.79921167743634092</v>
      </c>
      <c r="X5566" s="443">
        <f t="shared" si="1691"/>
        <v>0.51247423390789193</v>
      </c>
      <c r="Y5566" s="47">
        <v>20220519</v>
      </c>
      <c r="Z5566" s="837" t="s">
        <v>2181</v>
      </c>
      <c r="AA5566" s="837" t="s">
        <v>2182</v>
      </c>
      <c r="AE5566" s="689" t="s">
        <v>1250</v>
      </c>
      <c r="AF5566" s="130">
        <v>1</v>
      </c>
    </row>
    <row r="5567" spans="1:35" ht="14.25" x14ac:dyDescent="0.2">
      <c r="A5567" s="856" t="s">
        <v>2156</v>
      </c>
      <c r="B5567" s="856">
        <v>20230112</v>
      </c>
      <c r="C5567" s="107" t="s">
        <v>68</v>
      </c>
      <c r="D5567" s="107">
        <v>7</v>
      </c>
      <c r="E5567" s="107">
        <v>10</v>
      </c>
      <c r="H5567" s="107" t="s">
        <v>10</v>
      </c>
      <c r="I5567" s="107">
        <v>290</v>
      </c>
      <c r="J5567" s="107">
        <v>0</v>
      </c>
      <c r="K5567" s="43">
        <v>5</v>
      </c>
      <c r="L5567" s="111">
        <v>1</v>
      </c>
      <c r="M5567" s="43">
        <v>0</v>
      </c>
      <c r="N5567" s="49">
        <v>1</v>
      </c>
      <c r="O5567" s="43" t="str">
        <f>Cal_051922a!$E$2</f>
        <v>Cal_051922a</v>
      </c>
      <c r="P5567" s="50">
        <f>Cal_051922a!$Q$3</f>
        <v>1.8382409380942635</v>
      </c>
      <c r="Q5567" s="50">
        <f>Cal_051922a!$R$3</f>
        <v>0.56187208580813652</v>
      </c>
      <c r="R5567" s="46">
        <v>245.8</v>
      </c>
      <c r="S5567" s="46">
        <v>153.5</v>
      </c>
      <c r="T5567" s="50">
        <f>AVERAGE(0.782,0.898,0.631,0.699,0.655,0.669)</f>
        <v>0.72233333333333327</v>
      </c>
      <c r="U5567" s="79">
        <f t="shared" si="1688"/>
        <v>245.07766666666669</v>
      </c>
      <c r="V5567" s="79">
        <f t="shared" si="1689"/>
        <v>152.77766666666668</v>
      </c>
      <c r="W5567" s="443">
        <f t="shared" si="1690"/>
        <v>1.9608516168892685</v>
      </c>
      <c r="X5567" s="443">
        <f t="shared" si="1691"/>
        <v>0.75979270981189639</v>
      </c>
      <c r="Y5567" s="47">
        <v>20220519</v>
      </c>
      <c r="Z5567" s="837" t="s">
        <v>2181</v>
      </c>
      <c r="AA5567" s="837" t="s">
        <v>2182</v>
      </c>
      <c r="AE5567" s="689" t="s">
        <v>1250</v>
      </c>
      <c r="AF5567" s="130">
        <v>1</v>
      </c>
    </row>
    <row r="5568" spans="1:35" ht="14.25" x14ac:dyDescent="0.2">
      <c r="A5568" s="856" t="s">
        <v>2156</v>
      </c>
      <c r="B5568" s="856">
        <v>20230112</v>
      </c>
      <c r="C5568" s="107" t="s">
        <v>68</v>
      </c>
      <c r="D5568" s="107">
        <v>7</v>
      </c>
      <c r="E5568" s="107">
        <v>10</v>
      </c>
      <c r="H5568" s="107" t="s">
        <v>11</v>
      </c>
      <c r="I5568" s="107">
        <v>290</v>
      </c>
      <c r="J5568" s="107">
        <v>0</v>
      </c>
      <c r="K5568" s="43">
        <v>5</v>
      </c>
      <c r="L5568" s="111">
        <v>1</v>
      </c>
      <c r="M5568" s="43">
        <v>0</v>
      </c>
      <c r="N5568" s="49">
        <v>1</v>
      </c>
      <c r="O5568" s="43" t="str">
        <f>Cal_051922a!$E$2</f>
        <v>Cal_051922a</v>
      </c>
      <c r="P5568" s="50">
        <f>Cal_051922a!$Q$3</f>
        <v>1.8382409380942635</v>
      </c>
      <c r="Q5568" s="50">
        <f>Cal_051922a!$R$3</f>
        <v>0.56187208580813652</v>
      </c>
      <c r="R5568" s="46">
        <v>264</v>
      </c>
      <c r="S5568" s="46">
        <v>166.1</v>
      </c>
      <c r="T5568" s="50">
        <f>AVERAGE(0.782,0.898,0.631,0.699,0.655,0.669)</f>
        <v>0.72233333333333327</v>
      </c>
      <c r="U5568" s="79">
        <f t="shared" si="1688"/>
        <v>263.27766666666668</v>
      </c>
      <c r="V5568" s="79">
        <f t="shared" si="1689"/>
        <v>165.37766666666667</v>
      </c>
      <c r="W5568" s="443">
        <f t="shared" si="1690"/>
        <v>2.0798198623343374</v>
      </c>
      <c r="X5568" s="443">
        <f t="shared" si="1691"/>
        <v>0.86520358511375939</v>
      </c>
      <c r="Y5568" s="47">
        <v>20220519</v>
      </c>
      <c r="Z5568" s="837" t="s">
        <v>2181</v>
      </c>
      <c r="AA5568" s="837" t="s">
        <v>2182</v>
      </c>
      <c r="AE5568" s="689" t="s">
        <v>1250</v>
      </c>
      <c r="AF5568" s="130">
        <v>1</v>
      </c>
    </row>
    <row r="5569" spans="1:35" s="82" customFormat="1" ht="14.25" x14ac:dyDescent="0.2">
      <c r="A5569" s="595" t="s">
        <v>2156</v>
      </c>
      <c r="B5569" s="595">
        <v>20230112</v>
      </c>
      <c r="C5569" s="126" t="s">
        <v>68</v>
      </c>
      <c r="D5569" s="126">
        <v>7</v>
      </c>
      <c r="E5569" s="126">
        <v>10</v>
      </c>
      <c r="F5569" s="126"/>
      <c r="G5569" s="126"/>
      <c r="H5569" s="126" t="s">
        <v>10</v>
      </c>
      <c r="I5569" s="126">
        <v>293</v>
      </c>
      <c r="J5569" s="126">
        <v>5</v>
      </c>
      <c r="K5569" s="82">
        <v>5</v>
      </c>
      <c r="L5569" s="82">
        <v>1</v>
      </c>
      <c r="M5569" s="82">
        <v>0</v>
      </c>
      <c r="N5569" s="83">
        <v>1</v>
      </c>
      <c r="O5569" s="82" t="str">
        <f>Cal_051922a!$E$2</f>
        <v>Cal_051922a</v>
      </c>
      <c r="P5569" s="158">
        <f>Cal_051922a!$Q$3</f>
        <v>1.8382409380942635</v>
      </c>
      <c r="Q5569" s="158">
        <f>Cal_051922a!$R$3</f>
        <v>0.56187208580813652</v>
      </c>
      <c r="R5569" s="84">
        <v>182.8</v>
      </c>
      <c r="S5569" s="84">
        <v>111.3</v>
      </c>
      <c r="T5569" s="158">
        <f>AVERAGE(0.757,0.806,0.649,0.74,0.956,0.865)</f>
        <v>0.79549999999999998</v>
      </c>
      <c r="U5569" s="79">
        <f t="shared" si="1688"/>
        <v>182.00450000000001</v>
      </c>
      <c r="V5569" s="79">
        <f t="shared" si="1689"/>
        <v>110.50449999999999</v>
      </c>
      <c r="W5569" s="443">
        <f t="shared" si="1690"/>
        <v>1.5034169730031164</v>
      </c>
      <c r="X5569" s="443">
        <f t="shared" si="1691"/>
        <v>0.44428380685712543</v>
      </c>
      <c r="Y5569" s="82">
        <f>Cal_051922a!$A$3</f>
        <v>20220519</v>
      </c>
      <c r="Z5569" s="90" t="s">
        <v>2172</v>
      </c>
      <c r="AA5569" s="82">
        <v>20230607</v>
      </c>
      <c r="AB5569" s="85"/>
      <c r="AE5569" s="691" t="s">
        <v>1250</v>
      </c>
      <c r="AF5569" s="567">
        <v>1</v>
      </c>
      <c r="AG5569" s="567"/>
      <c r="AH5569" s="159" t="s">
        <v>207</v>
      </c>
      <c r="AI5569" s="155"/>
    </row>
    <row r="5570" spans="1:35" s="82" customFormat="1" ht="14.25" x14ac:dyDescent="0.2">
      <c r="A5570" s="595" t="s">
        <v>2156</v>
      </c>
      <c r="B5570" s="595">
        <v>20230112</v>
      </c>
      <c r="C5570" s="126" t="s">
        <v>68</v>
      </c>
      <c r="D5570" s="126">
        <v>7</v>
      </c>
      <c r="E5570" s="126">
        <v>10</v>
      </c>
      <c r="F5570" s="126"/>
      <c r="G5570" s="126"/>
      <c r="H5570" s="126" t="s">
        <v>11</v>
      </c>
      <c r="I5570" s="126">
        <v>293</v>
      </c>
      <c r="J5570" s="126">
        <v>5</v>
      </c>
      <c r="K5570" s="82">
        <v>5</v>
      </c>
      <c r="L5570" s="82">
        <v>1</v>
      </c>
      <c r="M5570" s="82">
        <v>0</v>
      </c>
      <c r="N5570" s="83">
        <v>1</v>
      </c>
      <c r="O5570" s="82" t="str">
        <f>Cal_051922a!$E$2</f>
        <v>Cal_051922a</v>
      </c>
      <c r="P5570" s="158">
        <f>Cal_051922a!$Q$3</f>
        <v>1.8382409380942635</v>
      </c>
      <c r="Q5570" s="158">
        <f>Cal_051922a!$R$3</f>
        <v>0.56187208580813652</v>
      </c>
      <c r="R5570" s="84">
        <v>184.3</v>
      </c>
      <c r="S5570" s="84">
        <v>111</v>
      </c>
      <c r="T5570" s="158">
        <f>AVERAGE(0.757,0.806,0.649,0.74,0.956,0.865)</f>
        <v>0.79549999999999998</v>
      </c>
      <c r="U5570" s="79">
        <f t="shared" si="1688"/>
        <v>183.50450000000001</v>
      </c>
      <c r="V5570" s="79">
        <f t="shared" si="1689"/>
        <v>110.2045</v>
      </c>
      <c r="W5570" s="443">
        <f t="shared" si="1690"/>
        <v>1.5412652324633347</v>
      </c>
      <c r="X5570" s="443">
        <f t="shared" si="1691"/>
        <v>0.40114788731104545</v>
      </c>
      <c r="Y5570" s="82">
        <f>Cal_051922a!$A$3</f>
        <v>20220519</v>
      </c>
      <c r="Z5570" s="90" t="s">
        <v>2172</v>
      </c>
      <c r="AA5570" s="82">
        <v>20230607</v>
      </c>
      <c r="AB5570" s="85"/>
      <c r="AE5570" s="691" t="s">
        <v>1250</v>
      </c>
      <c r="AF5570" s="567">
        <v>1</v>
      </c>
      <c r="AG5570" s="567"/>
      <c r="AH5570" s="159" t="s">
        <v>229</v>
      </c>
      <c r="AI5570" s="155"/>
    </row>
    <row r="5571" spans="1:35" s="44" customFormat="1" ht="14.25" x14ac:dyDescent="0.2">
      <c r="A5571" s="848" t="s">
        <v>2156</v>
      </c>
      <c r="B5571" s="848">
        <v>20230112</v>
      </c>
      <c r="C5571" s="361" t="s">
        <v>68</v>
      </c>
      <c r="D5571" s="361">
        <v>7</v>
      </c>
      <c r="E5571" s="361">
        <v>10</v>
      </c>
      <c r="F5571" s="361"/>
      <c r="G5571" s="361"/>
      <c r="H5571" s="361" t="s">
        <v>10</v>
      </c>
      <c r="I5571" s="361">
        <v>551</v>
      </c>
      <c r="J5571" s="361">
        <v>20</v>
      </c>
      <c r="K5571" s="44">
        <v>5</v>
      </c>
      <c r="L5571" s="44">
        <v>1</v>
      </c>
      <c r="M5571" s="44">
        <v>0</v>
      </c>
      <c r="N5571" s="363">
        <v>1</v>
      </c>
      <c r="O5571" s="44" t="str">
        <f>Cal_051922a!$E$2</f>
        <v>Cal_051922a</v>
      </c>
      <c r="P5571" s="365">
        <f>Cal_051922a!$Q$3</f>
        <v>1.8382409380942635</v>
      </c>
      <c r="Q5571" s="365">
        <f>Cal_051922a!$R$3</f>
        <v>0.56187208580813652</v>
      </c>
      <c r="R5571" s="364">
        <v>167.2</v>
      </c>
      <c r="S5571" s="364">
        <v>98.76</v>
      </c>
      <c r="T5571" s="365">
        <f>AVERAGE(0.757,0.806,0.649,0.74,0.956,0.865)</f>
        <v>0.79549999999999998</v>
      </c>
      <c r="U5571" s="79">
        <f t="shared" si="1688"/>
        <v>166.40449999999998</v>
      </c>
      <c r="V5571" s="79">
        <f t="shared" si="1689"/>
        <v>97.964500000000001</v>
      </c>
      <c r="W5571" s="443">
        <f t="shared" si="1690"/>
        <v>0.76524311261847222</v>
      </c>
      <c r="X5571" s="443">
        <f t="shared" si="1691"/>
        <v>0.15293518205207546</v>
      </c>
      <c r="Y5571" s="44">
        <f>Cal_051922a!$A$3</f>
        <v>20220519</v>
      </c>
      <c r="Z5571" s="859" t="s">
        <v>2172</v>
      </c>
      <c r="AA5571" s="44">
        <v>20230607</v>
      </c>
      <c r="AB5571" s="368"/>
      <c r="AE5571" s="763" t="s">
        <v>1250</v>
      </c>
      <c r="AF5571" s="849">
        <v>1</v>
      </c>
      <c r="AG5571" s="849"/>
      <c r="AH5571" s="370" t="s">
        <v>235</v>
      </c>
      <c r="AI5571" s="360" t="s">
        <v>673</v>
      </c>
    </row>
    <row r="5572" spans="1:35" s="44" customFormat="1" ht="14.25" x14ac:dyDescent="0.2">
      <c r="A5572" s="848" t="s">
        <v>2156</v>
      </c>
      <c r="B5572" s="848">
        <v>20230112</v>
      </c>
      <c r="C5572" s="361" t="s">
        <v>68</v>
      </c>
      <c r="D5572" s="361">
        <v>7</v>
      </c>
      <c r="E5572" s="361">
        <v>10</v>
      </c>
      <c r="F5572" s="361"/>
      <c r="G5572" s="361"/>
      <c r="H5572" s="361" t="s">
        <v>11</v>
      </c>
      <c r="I5572" s="361">
        <v>547</v>
      </c>
      <c r="J5572" s="361">
        <v>20</v>
      </c>
      <c r="K5572" s="44">
        <v>5</v>
      </c>
      <c r="L5572" s="44">
        <v>1</v>
      </c>
      <c r="M5572" s="44">
        <v>0</v>
      </c>
      <c r="N5572" s="363">
        <v>1</v>
      </c>
      <c r="O5572" s="44" t="str">
        <f>Cal_051922a!$E$2</f>
        <v>Cal_051922a</v>
      </c>
      <c r="P5572" s="365">
        <f>Cal_051922a!$Q$3</f>
        <v>1.8382409380942635</v>
      </c>
      <c r="Q5572" s="365">
        <f>Cal_051922a!$R$3</f>
        <v>0.56187208580813652</v>
      </c>
      <c r="R5572" s="364">
        <v>329.3</v>
      </c>
      <c r="S5572" s="364">
        <v>193.7</v>
      </c>
      <c r="T5572" s="365">
        <f>AVERAGE(0.757,0.806,0.649,0.74,0.956,0.865)</f>
        <v>0.79549999999999998</v>
      </c>
      <c r="U5572" s="79">
        <f t="shared" si="1688"/>
        <v>328.50450000000001</v>
      </c>
      <c r="V5572" s="79">
        <f t="shared" si="1689"/>
        <v>192.90449999999998</v>
      </c>
      <c r="W5572" s="443">
        <f t="shared" si="1690"/>
        <v>1.5272614533435322</v>
      </c>
      <c r="X5572" s="443">
        <f t="shared" si="1691"/>
        <v>0.29396909836082147</v>
      </c>
      <c r="Y5572" s="44">
        <f>Cal_051922a!$A$3</f>
        <v>20220519</v>
      </c>
      <c r="Z5572" s="859" t="s">
        <v>2172</v>
      </c>
      <c r="AA5572" s="44">
        <v>20230607</v>
      </c>
      <c r="AB5572" s="368"/>
      <c r="AE5572" s="763" t="s">
        <v>1250</v>
      </c>
      <c r="AF5572" s="849">
        <v>1</v>
      </c>
      <c r="AG5572" s="849"/>
      <c r="AH5572" s="370" t="s">
        <v>2160</v>
      </c>
      <c r="AI5572" s="360" t="s">
        <v>673</v>
      </c>
    </row>
    <row r="5573" spans="1:35" ht="14.25" x14ac:dyDescent="0.2">
      <c r="A5573" s="856" t="s">
        <v>2156</v>
      </c>
      <c r="B5573" s="856">
        <v>20230112</v>
      </c>
      <c r="C5573" s="107" t="s">
        <v>68</v>
      </c>
      <c r="D5573" s="107">
        <v>7</v>
      </c>
      <c r="E5573" s="107">
        <v>14</v>
      </c>
      <c r="H5573" s="107" t="s">
        <v>10</v>
      </c>
      <c r="I5573" s="107">
        <v>290</v>
      </c>
      <c r="J5573" s="107">
        <v>0</v>
      </c>
      <c r="K5573" s="43">
        <v>5</v>
      </c>
      <c r="L5573" s="111">
        <v>1</v>
      </c>
      <c r="M5573" s="43">
        <v>0</v>
      </c>
      <c r="N5573" s="49">
        <v>1</v>
      </c>
      <c r="O5573" s="43" t="str">
        <f>Cal_051922a!$E$2</f>
        <v>Cal_051922a</v>
      </c>
      <c r="P5573" s="50">
        <f>Cal_051922a!$Q$3</f>
        <v>1.8382409380942635</v>
      </c>
      <c r="Q5573" s="50">
        <f>Cal_051922a!$R$3</f>
        <v>0.56187208580813652</v>
      </c>
      <c r="R5573" s="46">
        <v>293.8</v>
      </c>
      <c r="S5573" s="46">
        <v>183.9</v>
      </c>
      <c r="T5573" s="50">
        <f>AVERAGE(0.782,0.898,0.631,0.699,0.655,0.669)</f>
        <v>0.72233333333333327</v>
      </c>
      <c r="U5573" s="79">
        <f t="shared" si="1688"/>
        <v>293.07766666666669</v>
      </c>
      <c r="V5573" s="79">
        <f t="shared" si="1689"/>
        <v>183.17766666666668</v>
      </c>
      <c r="W5573" s="443">
        <f t="shared" si="1690"/>
        <v>2.3347518168594861</v>
      </c>
      <c r="X5573" s="443">
        <f t="shared" si="1691"/>
        <v>0.9272516583104693</v>
      </c>
      <c r="Y5573" s="47">
        <v>20220519</v>
      </c>
      <c r="Z5573" s="837" t="s">
        <v>2181</v>
      </c>
      <c r="AA5573" s="837" t="s">
        <v>2182</v>
      </c>
      <c r="AE5573" s="689" t="s">
        <v>1250</v>
      </c>
      <c r="AF5573" s="130">
        <v>1</v>
      </c>
    </row>
    <row r="5574" spans="1:35" ht="14.25" x14ac:dyDescent="0.2">
      <c r="A5574" s="856" t="s">
        <v>2156</v>
      </c>
      <c r="B5574" s="856">
        <v>20230112</v>
      </c>
      <c r="C5574" s="107" t="s">
        <v>68</v>
      </c>
      <c r="D5574" s="107">
        <v>7</v>
      </c>
      <c r="E5574" s="107">
        <v>14</v>
      </c>
      <c r="H5574" s="107" t="s">
        <v>11</v>
      </c>
      <c r="I5574" s="107">
        <v>290</v>
      </c>
      <c r="J5574" s="107">
        <v>0</v>
      </c>
      <c r="K5574" s="43">
        <v>5</v>
      </c>
      <c r="L5574" s="111">
        <v>1</v>
      </c>
      <c r="M5574" s="43">
        <v>0</v>
      </c>
      <c r="N5574" s="49">
        <v>1</v>
      </c>
      <c r="O5574" s="43" t="str">
        <f>Cal_051922a!$E$2</f>
        <v>Cal_051922a</v>
      </c>
      <c r="P5574" s="50">
        <f>Cal_051922a!$Q$3</f>
        <v>1.8382409380942635</v>
      </c>
      <c r="Q5574" s="50">
        <f>Cal_051922a!$R$3</f>
        <v>0.56187208580813652</v>
      </c>
      <c r="R5574" s="46">
        <v>305.60000000000002</v>
      </c>
      <c r="S5574" s="46">
        <v>188.5</v>
      </c>
      <c r="T5574" s="178">
        <f>AVERAGE(0.646,0.599,0.754,0.49,0.659,0.706)</f>
        <v>0.64233333333333331</v>
      </c>
      <c r="U5574" s="79">
        <f t="shared" si="1688"/>
        <v>304.95766666666668</v>
      </c>
      <c r="V5574" s="79">
        <f t="shared" si="1689"/>
        <v>187.85766666666666</v>
      </c>
      <c r="W5574" s="443">
        <f t="shared" si="1690"/>
        <v>2.4877109895745755</v>
      </c>
      <c r="X5574" s="443">
        <f t="shared" si="1691"/>
        <v>0.85763330187281084</v>
      </c>
      <c r="Y5574" s="47">
        <v>20220519</v>
      </c>
      <c r="Z5574" s="837" t="s">
        <v>2175</v>
      </c>
      <c r="AA5574" s="837" t="s">
        <v>2176</v>
      </c>
      <c r="AE5574" s="689" t="s">
        <v>1250</v>
      </c>
      <c r="AF5574" s="130">
        <v>1</v>
      </c>
    </row>
    <row r="5575" spans="1:35" ht="14.25" x14ac:dyDescent="0.2">
      <c r="A5575" s="856" t="s">
        <v>2156</v>
      </c>
      <c r="B5575" s="856">
        <v>20230112</v>
      </c>
      <c r="C5575" s="107" t="s">
        <v>68</v>
      </c>
      <c r="D5575" s="107">
        <v>7</v>
      </c>
      <c r="E5575" s="107">
        <v>14</v>
      </c>
      <c r="H5575" s="107" t="s">
        <v>10</v>
      </c>
      <c r="I5575" s="107">
        <v>290</v>
      </c>
      <c r="J5575" s="107">
        <v>10</v>
      </c>
      <c r="K5575" s="43">
        <v>5</v>
      </c>
      <c r="L5575" s="111">
        <v>1</v>
      </c>
      <c r="M5575" s="43">
        <v>0</v>
      </c>
      <c r="N5575" s="49">
        <v>1</v>
      </c>
      <c r="O5575" s="43" t="str">
        <f>Cal_051922a!$E$2</f>
        <v>Cal_051922a</v>
      </c>
      <c r="P5575" s="50">
        <f>Cal_051922a!$Q$3</f>
        <v>1.8382409380942635</v>
      </c>
      <c r="Q5575" s="50">
        <f>Cal_051922a!$R$3</f>
        <v>0.56187208580813652</v>
      </c>
      <c r="R5575" s="46">
        <v>107.8</v>
      </c>
      <c r="S5575" s="46">
        <v>70.709999999999994</v>
      </c>
      <c r="T5575" s="50">
        <f>AVERAGE(0.74,0.824,0.79,0.408,0.799,0.697)</f>
        <v>0.70966666666666667</v>
      </c>
      <c r="U5575" s="79">
        <f>(R5575-T5575)*(L5575+M5575)/L5575</f>
        <v>107.09033333333333</v>
      </c>
      <c r="V5575" s="79">
        <f>(S5575-T5575)*(L5575+M5575)/L5575</f>
        <v>70.00033333333333</v>
      </c>
      <c r="W5575" s="443">
        <f>(Q5575*P5575/(P5575-1)*(U5575-V5575)*(K5575)/I5575)/N5575</f>
        <v>0.78795218277814694</v>
      </c>
      <c r="X5575" s="443">
        <f>(Q5575*P5575/(P5575-1)*(P5575*V5575-U5575)*(K5575)/I5575)/N5575</f>
        <v>0.45860442399372231</v>
      </c>
      <c r="Y5575" s="47">
        <v>20220519</v>
      </c>
      <c r="Z5575" s="837" t="s">
        <v>2192</v>
      </c>
      <c r="AA5575" s="837" t="s">
        <v>2191</v>
      </c>
      <c r="AE5575" s="689" t="s">
        <v>1250</v>
      </c>
      <c r="AF5575" s="130">
        <v>1</v>
      </c>
    </row>
    <row r="5576" spans="1:35" ht="14.25" x14ac:dyDescent="0.2">
      <c r="A5576" s="856" t="s">
        <v>2156</v>
      </c>
      <c r="B5576" s="856">
        <v>20230112</v>
      </c>
      <c r="C5576" s="107" t="s">
        <v>68</v>
      </c>
      <c r="D5576" s="107">
        <v>7</v>
      </c>
      <c r="E5576" s="107">
        <v>14</v>
      </c>
      <c r="H5576" s="107" t="s">
        <v>11</v>
      </c>
      <c r="I5576" s="107">
        <v>290</v>
      </c>
      <c r="J5576" s="107">
        <v>10</v>
      </c>
      <c r="K5576" s="43">
        <v>5</v>
      </c>
      <c r="L5576" s="111">
        <v>1</v>
      </c>
      <c r="M5576" s="43">
        <v>0</v>
      </c>
      <c r="N5576" s="49">
        <v>1</v>
      </c>
      <c r="O5576" s="43" t="str">
        <f>Cal_051922a!$E$2</f>
        <v>Cal_051922a</v>
      </c>
      <c r="P5576" s="50">
        <f>Cal_051922a!$Q$3</f>
        <v>1.8382409380942635</v>
      </c>
      <c r="Q5576" s="50">
        <f>Cal_051922a!$R$3</f>
        <v>0.56187208580813652</v>
      </c>
      <c r="R5576" s="46">
        <v>101.2</v>
      </c>
      <c r="S5576" s="46">
        <v>67.97</v>
      </c>
      <c r="T5576" s="50">
        <f>AVERAGE(0.782,0.898,0.631,0.699,0.655,0.669)</f>
        <v>0.72233333333333327</v>
      </c>
      <c r="U5576" s="79">
        <f>(R5576-T5576)*(L5576+M5576)/L5576</f>
        <v>100.47766666666666</v>
      </c>
      <c r="V5576" s="79">
        <f>(S5576-T5576)*(L5576+M5576)/L5576</f>
        <v>67.24766666666666</v>
      </c>
      <c r="W5576" s="443">
        <f>(Q5576*P5576/(P5576-1)*(U5576-V5576)*(K5576)/I5576)/N5576</f>
        <v>0.70594907073922408</v>
      </c>
      <c r="X5576" s="443">
        <f>(Q5576*P5576/(P5576-1)*(P5576*V5576-U5576)*(K5576)/I5576)/N5576</f>
        <v>0.49158841489168809</v>
      </c>
      <c r="Y5576" s="47">
        <v>20220519</v>
      </c>
      <c r="Z5576" s="837" t="s">
        <v>2186</v>
      </c>
      <c r="AA5576" s="837" t="s">
        <v>2182</v>
      </c>
      <c r="AE5576" s="689" t="s">
        <v>1250</v>
      </c>
      <c r="AF5576" s="130">
        <v>1</v>
      </c>
    </row>
    <row r="5577" spans="1:35" s="82" customFormat="1" ht="14.25" x14ac:dyDescent="0.2">
      <c r="A5577" s="595" t="s">
        <v>2156</v>
      </c>
      <c r="B5577" s="595">
        <v>20230112</v>
      </c>
      <c r="C5577" s="126" t="s">
        <v>68</v>
      </c>
      <c r="D5577" s="126">
        <v>7</v>
      </c>
      <c r="E5577" s="126">
        <v>14</v>
      </c>
      <c r="F5577" s="126"/>
      <c r="G5577" s="126"/>
      <c r="H5577" s="126" t="s">
        <v>10</v>
      </c>
      <c r="I5577" s="126">
        <v>293</v>
      </c>
      <c r="J5577" s="126">
        <v>5</v>
      </c>
      <c r="K5577" s="82">
        <v>5</v>
      </c>
      <c r="L5577" s="82">
        <v>1</v>
      </c>
      <c r="M5577" s="82">
        <v>0</v>
      </c>
      <c r="N5577" s="83">
        <v>1</v>
      </c>
      <c r="O5577" s="82" t="str">
        <f>Cal_051922a!$E$2</f>
        <v>Cal_051922a</v>
      </c>
      <c r="P5577" s="158">
        <f>Cal_051922a!$Q$3</f>
        <v>1.8382409380942635</v>
      </c>
      <c r="Q5577" s="158">
        <f>Cal_051922a!$R$3</f>
        <v>0.56187208580813652</v>
      </c>
      <c r="R5577" s="84">
        <v>161.30000000000001</v>
      </c>
      <c r="S5577" s="84">
        <v>98.74</v>
      </c>
      <c r="T5577" s="158">
        <f>AVERAGE(0.757,0.806,0.649,0.74,0.956,0.865)</f>
        <v>0.79549999999999998</v>
      </c>
      <c r="U5577" s="79">
        <f t="shared" si="1688"/>
        <v>160.50450000000001</v>
      </c>
      <c r="V5577" s="79">
        <f t="shared" si="1689"/>
        <v>97.944499999999991</v>
      </c>
      <c r="W5577" s="443">
        <f t="shared" ref="W5577:W5610" si="1692">(Q5577*P5577/(P5577-1)*(U5577-V5577)*(K5577)/I5577)/N5577</f>
        <v>1.315437284350699</v>
      </c>
      <c r="X5577" s="443">
        <f t="shared" ref="X5577:X5610" si="1693">(Q5577*P5577/(P5577-1)*(P5577*V5577-U5577)*(K5577)/I5577)/N5577</f>
        <v>0.41088679324814509</v>
      </c>
      <c r="Y5577" s="82">
        <f>Cal_051922a!$A$3</f>
        <v>20220519</v>
      </c>
      <c r="Z5577" s="90" t="s">
        <v>2172</v>
      </c>
      <c r="AA5577" s="82">
        <v>20230607</v>
      </c>
      <c r="AB5577" s="85"/>
      <c r="AE5577" s="691" t="s">
        <v>1250</v>
      </c>
      <c r="AF5577" s="567">
        <v>1</v>
      </c>
      <c r="AG5577" s="567"/>
      <c r="AH5577" s="752" t="s">
        <v>227</v>
      </c>
      <c r="AI5577" s="155"/>
    </row>
    <row r="5578" spans="1:35" s="82" customFormat="1" ht="14.25" x14ac:dyDescent="0.2">
      <c r="A5578" s="595" t="s">
        <v>2156</v>
      </c>
      <c r="B5578" s="595">
        <v>20230112</v>
      </c>
      <c r="C5578" s="126" t="s">
        <v>68</v>
      </c>
      <c r="D5578" s="126">
        <v>7</v>
      </c>
      <c r="E5578" s="126">
        <v>14</v>
      </c>
      <c r="F5578" s="126"/>
      <c r="G5578" s="126"/>
      <c r="H5578" s="126" t="s">
        <v>11</v>
      </c>
      <c r="I5578" s="126">
        <v>294</v>
      </c>
      <c r="J5578" s="126">
        <v>5</v>
      </c>
      <c r="K5578" s="82">
        <v>5</v>
      </c>
      <c r="L5578" s="82">
        <v>1</v>
      </c>
      <c r="M5578" s="82">
        <v>0</v>
      </c>
      <c r="N5578" s="83">
        <v>1</v>
      </c>
      <c r="O5578" s="82" t="str">
        <f>Cal_051922a!$E$2</f>
        <v>Cal_051922a</v>
      </c>
      <c r="P5578" s="158">
        <f>Cal_051922a!$Q$3</f>
        <v>1.8382409380942635</v>
      </c>
      <c r="Q5578" s="158">
        <f>Cal_051922a!$R$3</f>
        <v>0.56187208580813652</v>
      </c>
      <c r="R5578" s="84">
        <v>160.30000000000001</v>
      </c>
      <c r="S5578" s="84">
        <v>96.91</v>
      </c>
      <c r="T5578" s="158">
        <f>AVERAGE(0.757,0.806,0.649,0.74,0.956,0.865)</f>
        <v>0.79549999999999998</v>
      </c>
      <c r="U5578" s="79">
        <f t="shared" si="1688"/>
        <v>159.50450000000001</v>
      </c>
      <c r="V5578" s="79">
        <f t="shared" si="1689"/>
        <v>96.114499999999992</v>
      </c>
      <c r="W5578" s="443">
        <f t="shared" si="1692"/>
        <v>1.3283558994419675</v>
      </c>
      <c r="X5578" s="443">
        <f t="shared" si="1693"/>
        <v>0.35995131098320665</v>
      </c>
      <c r="Y5578" s="82">
        <f>Cal_051922a!$A$3</f>
        <v>20220519</v>
      </c>
      <c r="Z5578" s="90" t="s">
        <v>2172</v>
      </c>
      <c r="AA5578" s="82">
        <v>20230607</v>
      </c>
      <c r="AB5578" s="85"/>
      <c r="AE5578" s="691" t="s">
        <v>1250</v>
      </c>
      <c r="AF5578" s="567">
        <v>1</v>
      </c>
      <c r="AG5578" s="567"/>
      <c r="AH5578" s="752" t="s">
        <v>228</v>
      </c>
      <c r="AI5578" s="155"/>
    </row>
    <row r="5579" spans="1:35" s="44" customFormat="1" ht="14.25" x14ac:dyDescent="0.2">
      <c r="A5579" s="848" t="s">
        <v>2156</v>
      </c>
      <c r="B5579" s="848">
        <v>20230112</v>
      </c>
      <c r="C5579" s="361" t="s">
        <v>68</v>
      </c>
      <c r="D5579" s="361">
        <v>7</v>
      </c>
      <c r="E5579" s="361">
        <v>14</v>
      </c>
      <c r="F5579" s="361"/>
      <c r="G5579" s="361"/>
      <c r="H5579" s="361" t="s">
        <v>10</v>
      </c>
      <c r="I5579" s="361">
        <v>550</v>
      </c>
      <c r="J5579" s="361">
        <v>20</v>
      </c>
      <c r="K5579" s="44">
        <v>5</v>
      </c>
      <c r="L5579" s="44">
        <v>1</v>
      </c>
      <c r="M5579" s="44">
        <v>0</v>
      </c>
      <c r="N5579" s="363">
        <v>1</v>
      </c>
      <c r="O5579" s="44" t="str">
        <f>Cal_051922a!$E$2</f>
        <v>Cal_051922a</v>
      </c>
      <c r="P5579" s="365">
        <f>Cal_051922a!$Q$3</f>
        <v>1.8382409380942635</v>
      </c>
      <c r="Q5579" s="365">
        <f>Cal_051922a!$R$3</f>
        <v>0.56187208580813652</v>
      </c>
      <c r="R5579" s="364">
        <v>283.7</v>
      </c>
      <c r="S5579" s="364">
        <v>167.1</v>
      </c>
      <c r="T5579" s="365">
        <f>AVERAGE(0.757,0.806,0.649,0.74,0.956,0.865)</f>
        <v>0.79549999999999998</v>
      </c>
      <c r="U5579" s="79">
        <f t="shared" ref="U5579:U5642" si="1694">(R5579-T5579)*(L5579+M5579)/L5579</f>
        <v>282.90449999999998</v>
      </c>
      <c r="V5579" s="79">
        <f t="shared" ref="V5579:V5642" si="1695">(S5579-T5579)*(L5579+M5579)/L5579</f>
        <v>166.30449999999999</v>
      </c>
      <c r="W5579" s="443">
        <f t="shared" si="1692"/>
        <v>1.3061013803505115</v>
      </c>
      <c r="X5579" s="443">
        <f t="shared" si="1693"/>
        <v>0.25543176121008165</v>
      </c>
      <c r="Y5579" s="44">
        <f>Cal_051922a!$A$3</f>
        <v>20220519</v>
      </c>
      <c r="Z5579" s="859" t="s">
        <v>2172</v>
      </c>
      <c r="AA5579" s="44">
        <v>20230607</v>
      </c>
      <c r="AB5579" s="368"/>
      <c r="AE5579" s="763" t="s">
        <v>1250</v>
      </c>
      <c r="AF5579" s="849">
        <v>1</v>
      </c>
      <c r="AG5579" s="849"/>
      <c r="AH5579" s="857" t="s">
        <v>232</v>
      </c>
      <c r="AI5579" s="360"/>
    </row>
    <row r="5580" spans="1:35" s="44" customFormat="1" ht="14.25" x14ac:dyDescent="0.2">
      <c r="A5580" s="848" t="s">
        <v>2156</v>
      </c>
      <c r="B5580" s="848">
        <v>20230112</v>
      </c>
      <c r="C5580" s="361" t="s">
        <v>68</v>
      </c>
      <c r="D5580" s="361">
        <v>7</v>
      </c>
      <c r="E5580" s="361">
        <v>14</v>
      </c>
      <c r="F5580" s="361"/>
      <c r="G5580" s="361"/>
      <c r="H5580" s="361" t="s">
        <v>11</v>
      </c>
      <c r="I5580" s="361">
        <v>550</v>
      </c>
      <c r="J5580" s="361">
        <v>20</v>
      </c>
      <c r="K5580" s="44">
        <v>5</v>
      </c>
      <c r="L5580" s="44">
        <v>1</v>
      </c>
      <c r="M5580" s="44">
        <v>0</v>
      </c>
      <c r="N5580" s="363">
        <v>1</v>
      </c>
      <c r="O5580" s="44" t="str">
        <f>Cal_051922a!$E$2</f>
        <v>Cal_051922a</v>
      </c>
      <c r="P5580" s="365">
        <f>Cal_051922a!$Q$3</f>
        <v>1.8382409380942635</v>
      </c>
      <c r="Q5580" s="365">
        <f>Cal_051922a!$R$3</f>
        <v>0.56187208580813652</v>
      </c>
      <c r="R5580" s="364">
        <v>270.39999999999998</v>
      </c>
      <c r="S5580" s="364">
        <v>159.5</v>
      </c>
      <c r="T5580" s="365">
        <f>AVERAGE(0.757,0.806,0.649,0.74,0.956,0.865)</f>
        <v>0.79549999999999998</v>
      </c>
      <c r="U5580" s="79">
        <f t="shared" si="1694"/>
        <v>269.60449999999997</v>
      </c>
      <c r="V5580" s="79">
        <f t="shared" si="1695"/>
        <v>158.7045</v>
      </c>
      <c r="W5580" s="443">
        <f t="shared" si="1692"/>
        <v>1.2422525135580762</v>
      </c>
      <c r="X5580" s="443">
        <f t="shared" si="1693"/>
        <v>0.24791964934072169</v>
      </c>
      <c r="Y5580" s="44">
        <f>Cal_051922a!$A$3</f>
        <v>20220519</v>
      </c>
      <c r="Z5580" s="859" t="s">
        <v>2172</v>
      </c>
      <c r="AA5580" s="44">
        <v>20230607</v>
      </c>
      <c r="AB5580" s="368"/>
      <c r="AE5580" s="763" t="s">
        <v>1250</v>
      </c>
      <c r="AF5580" s="849">
        <v>1</v>
      </c>
      <c r="AG5580" s="849"/>
      <c r="AH5580" s="857" t="s">
        <v>2162</v>
      </c>
      <c r="AI5580" s="360"/>
    </row>
    <row r="5581" spans="1:35" ht="14.25" x14ac:dyDescent="0.2">
      <c r="A5581" s="856" t="s">
        <v>2156</v>
      </c>
      <c r="B5581" s="856">
        <v>20230112</v>
      </c>
      <c r="C5581" s="107" t="s">
        <v>68</v>
      </c>
      <c r="D5581" s="107">
        <v>7</v>
      </c>
      <c r="E5581" s="107">
        <v>19</v>
      </c>
      <c r="H5581" s="107" t="s">
        <v>10</v>
      </c>
      <c r="I5581" s="107">
        <v>290</v>
      </c>
      <c r="J5581" s="107">
        <v>0</v>
      </c>
      <c r="K5581" s="43">
        <v>10</v>
      </c>
      <c r="L5581" s="111">
        <v>1</v>
      </c>
      <c r="M5581" s="43">
        <v>0</v>
      </c>
      <c r="N5581" s="49">
        <v>1</v>
      </c>
      <c r="O5581" s="43" t="str">
        <f>Cal_051922a!$E$2</f>
        <v>Cal_051922a</v>
      </c>
      <c r="P5581" s="50">
        <f>Cal_051922a!$Q$3</f>
        <v>1.8382409380942635</v>
      </c>
      <c r="Q5581" s="50">
        <f>Cal_051922a!$R$3</f>
        <v>0.56187208580813652</v>
      </c>
      <c r="R5581" s="46">
        <v>164</v>
      </c>
      <c r="S5581" s="46">
        <v>102.3</v>
      </c>
      <c r="T5581" s="50">
        <f>AVERAGE(0.782,0.898,0.631,0.699,0.655,0.669)</f>
        <v>0.72233333333333327</v>
      </c>
      <c r="U5581" s="79">
        <f t="shared" si="1694"/>
        <v>163.27766666666668</v>
      </c>
      <c r="V5581" s="79">
        <f t="shared" si="1695"/>
        <v>101.57766666666666</v>
      </c>
      <c r="W5581" s="443">
        <f t="shared" si="1692"/>
        <v>2.6215502657002787</v>
      </c>
      <c r="X5581" s="443">
        <f t="shared" si="1693"/>
        <v>0.99621283496507052</v>
      </c>
      <c r="Y5581" s="47">
        <v>20220519</v>
      </c>
      <c r="Z5581" s="837" t="s">
        <v>2186</v>
      </c>
      <c r="AA5581" s="837" t="s">
        <v>2182</v>
      </c>
      <c r="AE5581" s="689" t="s">
        <v>1250</v>
      </c>
      <c r="AF5581" s="130">
        <v>1</v>
      </c>
    </row>
    <row r="5582" spans="1:35" ht="14.25" x14ac:dyDescent="0.2">
      <c r="A5582" s="856" t="s">
        <v>2156</v>
      </c>
      <c r="B5582" s="856">
        <v>20230112</v>
      </c>
      <c r="C5582" s="107" t="s">
        <v>68</v>
      </c>
      <c r="D5582" s="107">
        <v>7</v>
      </c>
      <c r="E5582" s="107">
        <v>19</v>
      </c>
      <c r="H5582" s="107" t="s">
        <v>11</v>
      </c>
      <c r="I5582" s="107">
        <v>290</v>
      </c>
      <c r="J5582" s="107">
        <v>0</v>
      </c>
      <c r="K5582" s="43">
        <v>5</v>
      </c>
      <c r="L5582" s="111">
        <v>1</v>
      </c>
      <c r="M5582" s="43">
        <v>0</v>
      </c>
      <c r="N5582" s="49">
        <v>1</v>
      </c>
      <c r="O5582" s="43" t="str">
        <f>Cal_051922a!$E$2</f>
        <v>Cal_051922a</v>
      </c>
      <c r="P5582" s="50">
        <f>Cal_051922a!$Q$3</f>
        <v>1.8382409380942635</v>
      </c>
      <c r="Q5582" s="50">
        <f>Cal_051922a!$R$3</f>
        <v>0.56187208580813652</v>
      </c>
      <c r="R5582" s="46">
        <v>310.8</v>
      </c>
      <c r="S5582" s="46">
        <v>193.1</v>
      </c>
      <c r="T5582" s="178">
        <f>AVERAGE(0.646,0.599,0.754,0.49,0.659,0.706)</f>
        <v>0.64233333333333331</v>
      </c>
      <c r="U5582" s="79">
        <f t="shared" si="1694"/>
        <v>310.15766666666667</v>
      </c>
      <c r="V5582" s="79">
        <f t="shared" si="1695"/>
        <v>192.45766666666665</v>
      </c>
      <c r="W5582" s="443">
        <f t="shared" si="1692"/>
        <v>2.5004575873008332</v>
      </c>
      <c r="X5582" s="443">
        <f t="shared" si="1693"/>
        <v>0.92680289108591019</v>
      </c>
      <c r="Y5582" s="47">
        <v>20220519</v>
      </c>
      <c r="Z5582" s="837" t="s">
        <v>2175</v>
      </c>
      <c r="AA5582" s="837" t="s">
        <v>2176</v>
      </c>
      <c r="AE5582" s="689" t="s">
        <v>1250</v>
      </c>
      <c r="AF5582" s="130">
        <v>1</v>
      </c>
    </row>
    <row r="5583" spans="1:35" ht="14.25" x14ac:dyDescent="0.2">
      <c r="A5583" s="856" t="s">
        <v>2156</v>
      </c>
      <c r="B5583" s="856">
        <v>20230112</v>
      </c>
      <c r="C5583" s="107" t="s">
        <v>68</v>
      </c>
      <c r="D5583" s="107">
        <v>7</v>
      </c>
      <c r="E5583" s="107">
        <v>19</v>
      </c>
      <c r="H5583" s="107" t="s">
        <v>10</v>
      </c>
      <c r="I5583" s="107">
        <v>290</v>
      </c>
      <c r="J5583" s="107">
        <v>10</v>
      </c>
      <c r="K5583" s="43">
        <v>5</v>
      </c>
      <c r="L5583" s="111">
        <v>1</v>
      </c>
      <c r="M5583" s="43">
        <v>0</v>
      </c>
      <c r="N5583" s="49">
        <v>1</v>
      </c>
      <c r="O5583" s="43" t="str">
        <f>Cal_051922a!$E$2</f>
        <v>Cal_051922a</v>
      </c>
      <c r="P5583" s="50">
        <f>Cal_051922a!$Q$3</f>
        <v>1.8382409380942635</v>
      </c>
      <c r="Q5583" s="50">
        <f>Cal_051922a!$R$3</f>
        <v>0.56187208580813652</v>
      </c>
      <c r="R5583" s="46">
        <v>123.3</v>
      </c>
      <c r="S5583" s="46">
        <v>80.489999999999995</v>
      </c>
      <c r="T5583" s="50">
        <f>AVERAGE(0.782,0.898,0.631,0.699,0.655,0.669)</f>
        <v>0.72233333333333327</v>
      </c>
      <c r="U5583" s="79">
        <f t="shared" si="1694"/>
        <v>122.57766666666666</v>
      </c>
      <c r="V5583" s="79">
        <f t="shared" si="1695"/>
        <v>79.767666666666656</v>
      </c>
      <c r="W5583" s="443">
        <f t="shared" si="1692"/>
        <v>0.90946974776846767</v>
      </c>
      <c r="X5583" s="443">
        <f t="shared" si="1693"/>
        <v>0.51102222927130136</v>
      </c>
      <c r="Y5583" s="47">
        <v>20220519</v>
      </c>
      <c r="Z5583" s="837" t="s">
        <v>2186</v>
      </c>
      <c r="AA5583" s="837" t="s">
        <v>2182</v>
      </c>
      <c r="AE5583" s="689" t="s">
        <v>1250</v>
      </c>
      <c r="AF5583" s="130">
        <v>1</v>
      </c>
    </row>
    <row r="5584" spans="1:35" ht="14.25" x14ac:dyDescent="0.2">
      <c r="A5584" s="856" t="s">
        <v>2156</v>
      </c>
      <c r="B5584" s="856">
        <v>20230112</v>
      </c>
      <c r="C5584" s="107" t="s">
        <v>68</v>
      </c>
      <c r="D5584" s="107">
        <v>7</v>
      </c>
      <c r="E5584" s="107">
        <v>19</v>
      </c>
      <c r="H5584" s="107" t="s">
        <v>11</v>
      </c>
      <c r="I5584" s="107">
        <v>290</v>
      </c>
      <c r="J5584" s="107">
        <v>10</v>
      </c>
      <c r="K5584" s="43">
        <v>5</v>
      </c>
      <c r="L5584" s="111">
        <v>1</v>
      </c>
      <c r="M5584" s="43">
        <v>0</v>
      </c>
      <c r="N5584" s="49">
        <v>1</v>
      </c>
      <c r="O5584" s="43" t="str">
        <f>Cal_051922a!$E$2</f>
        <v>Cal_051922a</v>
      </c>
      <c r="P5584" s="50">
        <f>Cal_051922a!$Q$3</f>
        <v>1.8382409380942635</v>
      </c>
      <c r="Q5584" s="50">
        <f>Cal_051922a!$R$3</f>
        <v>0.56187208580813652</v>
      </c>
      <c r="R5584" s="46">
        <v>133.6</v>
      </c>
      <c r="S5584" s="46">
        <v>86.86</v>
      </c>
      <c r="T5584" s="50">
        <f>AVERAGE(0.782,0.898,0.631,0.699,0.655,0.669)</f>
        <v>0.72233333333333327</v>
      </c>
      <c r="U5584" s="79">
        <f t="shared" si="1694"/>
        <v>132.87766666666667</v>
      </c>
      <c r="V5584" s="79">
        <f t="shared" si="1695"/>
        <v>86.137666666666661</v>
      </c>
      <c r="W5584" s="443">
        <f t="shared" si="1692"/>
        <v>0.99295996287545407</v>
      </c>
      <c r="X5584" s="443">
        <f t="shared" si="1693"/>
        <v>0.54096812520859849</v>
      </c>
      <c r="Y5584" s="47">
        <v>20220519</v>
      </c>
      <c r="Z5584" s="837" t="s">
        <v>2186</v>
      </c>
      <c r="AA5584" s="837" t="s">
        <v>2182</v>
      </c>
      <c r="AE5584" s="689" t="s">
        <v>1250</v>
      </c>
      <c r="AF5584" s="130">
        <v>1</v>
      </c>
    </row>
    <row r="5585" spans="1:35" s="82" customFormat="1" ht="14.25" x14ac:dyDescent="0.2">
      <c r="A5585" s="595" t="s">
        <v>2156</v>
      </c>
      <c r="B5585" s="595">
        <v>20230112</v>
      </c>
      <c r="C5585" s="126" t="s">
        <v>68</v>
      </c>
      <c r="D5585" s="126">
        <v>7</v>
      </c>
      <c r="E5585" s="126">
        <v>19</v>
      </c>
      <c r="F5585" s="126"/>
      <c r="G5585" s="126"/>
      <c r="H5585" s="126" t="s">
        <v>10</v>
      </c>
      <c r="I5585" s="126">
        <v>293</v>
      </c>
      <c r="J5585" s="126">
        <v>5</v>
      </c>
      <c r="K5585" s="82">
        <v>5</v>
      </c>
      <c r="L5585" s="82">
        <v>1</v>
      </c>
      <c r="M5585" s="82">
        <v>0</v>
      </c>
      <c r="N5585" s="83">
        <v>1</v>
      </c>
      <c r="O5585" s="82" t="str">
        <f>Cal_051922a!$E$2</f>
        <v>Cal_051922a</v>
      </c>
      <c r="P5585" s="158">
        <f>Cal_051922a!$Q$3</f>
        <v>1.8382409380942635</v>
      </c>
      <c r="Q5585" s="158">
        <f>Cal_051922a!$R$3</f>
        <v>0.56187208580813652</v>
      </c>
      <c r="R5585" s="84">
        <v>163.9</v>
      </c>
      <c r="S5585" s="84">
        <v>99.63</v>
      </c>
      <c r="T5585" s="158">
        <f>AVERAGE(0.757,0.806,0.649,0.74,0.956,0.865)</f>
        <v>0.79549999999999998</v>
      </c>
      <c r="U5585" s="79">
        <f t="shared" si="1694"/>
        <v>163.1045</v>
      </c>
      <c r="V5585" s="79">
        <f t="shared" si="1695"/>
        <v>98.834499999999991</v>
      </c>
      <c r="W5585" s="443">
        <f t="shared" si="1692"/>
        <v>1.3513931308379061</v>
      </c>
      <c r="X5585" s="443">
        <f t="shared" si="1693"/>
        <v>0.39061767168232625</v>
      </c>
      <c r="Y5585" s="82">
        <f>Cal_051922a!$A$3</f>
        <v>20220519</v>
      </c>
      <c r="Z5585" s="90" t="s">
        <v>2172</v>
      </c>
      <c r="AA5585" s="82">
        <v>20230607</v>
      </c>
      <c r="AB5585" s="85"/>
      <c r="AE5585" s="691" t="s">
        <v>1250</v>
      </c>
      <c r="AF5585" s="567">
        <v>1</v>
      </c>
      <c r="AG5585" s="567"/>
      <c r="AH5585" s="752" t="s">
        <v>2161</v>
      </c>
      <c r="AI5585" s="155"/>
    </row>
    <row r="5586" spans="1:35" s="82" customFormat="1" ht="14.25" x14ac:dyDescent="0.2">
      <c r="A5586" s="595" t="s">
        <v>2156</v>
      </c>
      <c r="B5586" s="595">
        <v>20230112</v>
      </c>
      <c r="C5586" s="126" t="s">
        <v>68</v>
      </c>
      <c r="D5586" s="126">
        <v>7</v>
      </c>
      <c r="E5586" s="126">
        <v>19</v>
      </c>
      <c r="F5586" s="126"/>
      <c r="G5586" s="126"/>
      <c r="H5586" s="126" t="s">
        <v>11</v>
      </c>
      <c r="I5586" s="126">
        <v>293</v>
      </c>
      <c r="J5586" s="126">
        <v>5</v>
      </c>
      <c r="K5586" s="82">
        <v>5</v>
      </c>
      <c r="L5586" s="82">
        <v>1</v>
      </c>
      <c r="M5586" s="82">
        <v>0</v>
      </c>
      <c r="N5586" s="83">
        <v>1</v>
      </c>
      <c r="O5586" s="82" t="str">
        <f>Cal_051922a!$E$2</f>
        <v>Cal_051922a</v>
      </c>
      <c r="P5586" s="158">
        <f>Cal_051922a!$Q$3</f>
        <v>1.8382409380942635</v>
      </c>
      <c r="Q5586" s="158">
        <f>Cal_051922a!$R$3</f>
        <v>0.56187208580813652</v>
      </c>
      <c r="R5586" s="84">
        <v>163.4</v>
      </c>
      <c r="S5586" s="84">
        <v>99.81</v>
      </c>
      <c r="T5586" s="158">
        <f>AVERAGE(0.757,0.806,0.649,0.74,0.956,0.865)</f>
        <v>0.79549999999999998</v>
      </c>
      <c r="U5586" s="79">
        <f t="shared" si="1694"/>
        <v>162.6045</v>
      </c>
      <c r="V5586" s="79">
        <f t="shared" si="1695"/>
        <v>99.014499999999998</v>
      </c>
      <c r="W5586" s="443">
        <f t="shared" si="1692"/>
        <v>1.3370948994862679</v>
      </c>
      <c r="X5586" s="443">
        <f t="shared" si="1693"/>
        <v>0.40808849908548128</v>
      </c>
      <c r="Y5586" s="82">
        <f>Cal_051922a!$A$3</f>
        <v>20220519</v>
      </c>
      <c r="Z5586" s="90" t="s">
        <v>2172</v>
      </c>
      <c r="AA5586" s="82">
        <v>20230607</v>
      </c>
      <c r="AB5586" s="85"/>
      <c r="AE5586" s="691" t="s">
        <v>1250</v>
      </c>
      <c r="AF5586" s="567">
        <v>1</v>
      </c>
      <c r="AG5586" s="567"/>
      <c r="AH5586" s="752" t="s">
        <v>226</v>
      </c>
      <c r="AI5586" s="155"/>
    </row>
    <row r="5587" spans="1:35" s="196" customFormat="1" ht="14.25" x14ac:dyDescent="0.2">
      <c r="A5587" s="848" t="s">
        <v>2156</v>
      </c>
      <c r="B5587" s="848">
        <v>20230112</v>
      </c>
      <c r="C5587" s="858" t="s">
        <v>68</v>
      </c>
      <c r="D5587" s="858">
        <v>7</v>
      </c>
      <c r="E5587" s="858">
        <v>19</v>
      </c>
      <c r="F5587" s="858"/>
      <c r="G5587" s="858"/>
      <c r="H5587" s="858" t="s">
        <v>10</v>
      </c>
      <c r="I5587" s="858">
        <v>550</v>
      </c>
      <c r="J5587" s="858">
        <v>20</v>
      </c>
      <c r="K5587" s="44">
        <v>5</v>
      </c>
      <c r="L5587" s="44">
        <v>1</v>
      </c>
      <c r="M5587" s="44">
        <v>0</v>
      </c>
      <c r="N5587" s="363">
        <v>1</v>
      </c>
      <c r="O5587" s="44" t="str">
        <f>Cal_051922a!$E$2</f>
        <v>Cal_051922a</v>
      </c>
      <c r="P5587" s="365">
        <f>Cal_051922a!$Q$3</f>
        <v>1.8382409380942635</v>
      </c>
      <c r="Q5587" s="365">
        <f>Cal_051922a!$R$3</f>
        <v>0.56187208580813652</v>
      </c>
      <c r="R5587" s="364">
        <v>277.60000000000002</v>
      </c>
      <c r="S5587" s="364">
        <v>163.69999999999999</v>
      </c>
      <c r="T5587" s="365">
        <f>AVERAGE(0.757,0.806,0.649,0.74,0.956,0.865)</f>
        <v>0.79549999999999998</v>
      </c>
      <c r="U5587" s="79">
        <f t="shared" si="1694"/>
        <v>276.80450000000002</v>
      </c>
      <c r="V5587" s="79">
        <f t="shared" si="1695"/>
        <v>162.90449999999998</v>
      </c>
      <c r="W5587" s="861">
        <f t="shared" si="1692"/>
        <v>1.2758571802909375</v>
      </c>
      <c r="X5587" s="861">
        <f t="shared" si="1693"/>
        <v>0.25375131292095765</v>
      </c>
      <c r="Y5587" s="44">
        <f>Cal_051922a!$A$3</f>
        <v>20220519</v>
      </c>
      <c r="Z5587" s="859" t="s">
        <v>2172</v>
      </c>
      <c r="AA5587" s="44">
        <v>20230607</v>
      </c>
      <c r="AB5587" s="859"/>
      <c r="AE5587" s="763" t="s">
        <v>1250</v>
      </c>
      <c r="AF5587" s="860">
        <v>1</v>
      </c>
      <c r="AG5587" s="860"/>
      <c r="AH5587" s="857" t="s">
        <v>230</v>
      </c>
      <c r="AI5587" s="411"/>
    </row>
    <row r="5588" spans="1:35" s="556" customFormat="1" ht="15" thickBot="1" x14ac:dyDescent="0.25">
      <c r="A5588" s="851" t="s">
        <v>2156</v>
      </c>
      <c r="B5588" s="851">
        <v>20230112</v>
      </c>
      <c r="C5588" s="862" t="s">
        <v>68</v>
      </c>
      <c r="D5588" s="862">
        <v>7</v>
      </c>
      <c r="E5588" s="862">
        <v>19</v>
      </c>
      <c r="F5588" s="862"/>
      <c r="G5588" s="862"/>
      <c r="H5588" s="862" t="s">
        <v>11</v>
      </c>
      <c r="I5588" s="862">
        <v>552</v>
      </c>
      <c r="J5588" s="862">
        <v>20</v>
      </c>
      <c r="K5588" s="555">
        <v>5</v>
      </c>
      <c r="L5588" s="555">
        <v>1</v>
      </c>
      <c r="M5588" s="555">
        <v>0</v>
      </c>
      <c r="N5588" s="558">
        <v>1</v>
      </c>
      <c r="O5588" s="555" t="str">
        <f>Cal_051922a!$E$2</f>
        <v>Cal_051922a</v>
      </c>
      <c r="P5588" s="852">
        <f>Cal_051922a!$Q$3</f>
        <v>1.8382409380942635</v>
      </c>
      <c r="Q5588" s="852">
        <f>Cal_051922a!$R$3</f>
        <v>0.56187208580813652</v>
      </c>
      <c r="R5588" s="559">
        <v>235.7</v>
      </c>
      <c r="S5588" s="559">
        <v>139.5</v>
      </c>
      <c r="T5588" s="852">
        <f>AVERAGE(0.757,0.806,0.649,0.74,0.956,0.865)</f>
        <v>0.79549999999999998</v>
      </c>
      <c r="U5588" s="120">
        <f t="shared" si="1694"/>
        <v>234.90449999999998</v>
      </c>
      <c r="V5588" s="120">
        <f t="shared" si="1695"/>
        <v>138.7045</v>
      </c>
      <c r="W5588" s="863">
        <f t="shared" si="1692"/>
        <v>1.0736853362534111</v>
      </c>
      <c r="X5588" s="863">
        <f t="shared" si="1693"/>
        <v>0.22397600900717932</v>
      </c>
      <c r="Y5588" s="555">
        <f>Cal_051922a!$A$3</f>
        <v>20220519</v>
      </c>
      <c r="Z5588" s="864" t="s">
        <v>2172</v>
      </c>
      <c r="AA5588" s="555">
        <v>20230607</v>
      </c>
      <c r="AB5588" s="864"/>
      <c r="AE5588" s="853" t="s">
        <v>1250</v>
      </c>
      <c r="AF5588" s="865">
        <v>1</v>
      </c>
      <c r="AG5588" s="865"/>
      <c r="AH5588" s="866" t="s">
        <v>231</v>
      </c>
      <c r="AI5588" s="850"/>
    </row>
    <row r="5589" spans="1:35" ht="14.25" x14ac:dyDescent="0.2">
      <c r="A5589" s="856" t="s">
        <v>2156</v>
      </c>
      <c r="B5589" s="856">
        <v>20230113</v>
      </c>
      <c r="C5589" s="142" t="s">
        <v>66</v>
      </c>
      <c r="D5589" s="107">
        <v>8</v>
      </c>
      <c r="E5589" s="107">
        <v>4</v>
      </c>
      <c r="H5589" s="107" t="s">
        <v>10</v>
      </c>
      <c r="I5589" s="107">
        <v>290</v>
      </c>
      <c r="J5589" s="107">
        <v>0</v>
      </c>
      <c r="K5589" s="43">
        <v>5</v>
      </c>
      <c r="L5589" s="111">
        <v>1</v>
      </c>
      <c r="M5589" s="43">
        <v>0</v>
      </c>
      <c r="N5589" s="49">
        <v>1</v>
      </c>
      <c r="O5589" s="43" t="str">
        <f>Cal_051922a!$E$2</f>
        <v>Cal_051922a</v>
      </c>
      <c r="P5589" s="50">
        <f>Cal_051922a!$Q$3</f>
        <v>1.8382409380942635</v>
      </c>
      <c r="Q5589" s="50">
        <f>Cal_051922a!$R$3</f>
        <v>0.56187208580813652</v>
      </c>
      <c r="R5589" s="46">
        <v>95.93</v>
      </c>
      <c r="S5589" s="46">
        <v>64.569999999999993</v>
      </c>
      <c r="T5589" s="50">
        <f>AVERAGE(0.782,0.898,0.631,0.699,0.655,0.669)</f>
        <v>0.72233333333333327</v>
      </c>
      <c r="U5589" s="79">
        <f t="shared" si="1694"/>
        <v>95.207666666666668</v>
      </c>
      <c r="V5589" s="79">
        <f t="shared" si="1695"/>
        <v>63.847666666666662</v>
      </c>
      <c r="W5589" s="443">
        <f t="shared" si="1692"/>
        <v>0.66622217449238852</v>
      </c>
      <c r="X5589" s="443">
        <f t="shared" si="1693"/>
        <v>0.47076856427030389</v>
      </c>
      <c r="Y5589" s="47">
        <v>20220519</v>
      </c>
      <c r="Z5589" s="837" t="s">
        <v>2186</v>
      </c>
      <c r="AA5589" s="837" t="s">
        <v>2182</v>
      </c>
      <c r="AE5589" s="689" t="s">
        <v>1250</v>
      </c>
      <c r="AF5589" s="130">
        <v>1</v>
      </c>
    </row>
    <row r="5590" spans="1:35" ht="14.25" x14ac:dyDescent="0.2">
      <c r="A5590" s="856" t="s">
        <v>2156</v>
      </c>
      <c r="B5590" s="856">
        <v>20230113</v>
      </c>
      <c r="C5590" s="142" t="s">
        <v>66</v>
      </c>
      <c r="D5590" s="107">
        <v>8</v>
      </c>
      <c r="E5590" s="107">
        <v>4</v>
      </c>
      <c r="H5590" s="107" t="s">
        <v>11</v>
      </c>
      <c r="I5590" s="107">
        <v>290</v>
      </c>
      <c r="J5590" s="107">
        <v>0</v>
      </c>
      <c r="K5590" s="43">
        <v>5</v>
      </c>
      <c r="L5590" s="111">
        <v>1</v>
      </c>
      <c r="M5590" s="43">
        <v>0</v>
      </c>
      <c r="N5590" s="49">
        <v>1</v>
      </c>
      <c r="O5590" s="43" t="str">
        <f>Cal_051922a!$E$2</f>
        <v>Cal_051922a</v>
      </c>
      <c r="P5590" s="50">
        <f>Cal_051922a!$Q$3</f>
        <v>1.8382409380942635</v>
      </c>
      <c r="Q5590" s="50">
        <f>Cal_051922a!$R$3</f>
        <v>0.56187208580813652</v>
      </c>
      <c r="R5590" s="46">
        <v>103.3</v>
      </c>
      <c r="S5590" s="46">
        <v>67.819999999999993</v>
      </c>
      <c r="T5590" s="178">
        <f>AVERAGE(0.646,0.599,0.754,0.49,0.659,0.706)</f>
        <v>0.64233333333333331</v>
      </c>
      <c r="U5590" s="79">
        <f t="shared" si="1694"/>
        <v>102.65766666666666</v>
      </c>
      <c r="V5590" s="79">
        <f t="shared" si="1695"/>
        <v>67.177666666666653</v>
      </c>
      <c r="W5590" s="443">
        <f t="shared" si="1692"/>
        <v>0.75374881221268941</v>
      </c>
      <c r="X5590" s="443">
        <f t="shared" si="1693"/>
        <v>0.44254212274740651</v>
      </c>
      <c r="Y5590" s="47">
        <v>20220519</v>
      </c>
      <c r="Z5590" s="837" t="s">
        <v>2175</v>
      </c>
      <c r="AA5590" s="837" t="s">
        <v>2176</v>
      </c>
      <c r="AE5590" s="689" t="s">
        <v>1250</v>
      </c>
      <c r="AF5590" s="130">
        <v>1</v>
      </c>
    </row>
    <row r="5591" spans="1:35" ht="14.25" x14ac:dyDescent="0.2">
      <c r="A5591" s="856" t="s">
        <v>2156</v>
      </c>
      <c r="B5591" s="856">
        <v>20230113</v>
      </c>
      <c r="C5591" s="142" t="s">
        <v>66</v>
      </c>
      <c r="D5591" s="107">
        <v>8</v>
      </c>
      <c r="E5591" s="107">
        <v>7</v>
      </c>
      <c r="H5591" s="107" t="s">
        <v>10</v>
      </c>
      <c r="I5591" s="107">
        <v>290</v>
      </c>
      <c r="J5591" s="107">
        <v>0</v>
      </c>
      <c r="K5591" s="43">
        <v>5</v>
      </c>
      <c r="L5591" s="111">
        <v>1</v>
      </c>
      <c r="M5591" s="43">
        <v>0</v>
      </c>
      <c r="N5591" s="49">
        <v>1</v>
      </c>
      <c r="O5591" s="43" t="str">
        <f>Cal_051922a!$E$2</f>
        <v>Cal_051922a</v>
      </c>
      <c r="P5591" s="50">
        <f>Cal_051922a!$Q$3</f>
        <v>1.8382409380942635</v>
      </c>
      <c r="Q5591" s="50">
        <f>Cal_051922a!$R$3</f>
        <v>0.56187208580813652</v>
      </c>
      <c r="R5591" s="46">
        <v>205.7</v>
      </c>
      <c r="S5591" s="46">
        <v>128.4</v>
      </c>
      <c r="T5591" s="50">
        <f>AVERAGE(0.782,0.898,0.631,0.699,0.655,0.669)</f>
        <v>0.72233333333333327</v>
      </c>
      <c r="U5591" s="79">
        <f t="shared" si="1694"/>
        <v>204.97766666666666</v>
      </c>
      <c r="V5591" s="79">
        <f t="shared" si="1695"/>
        <v>127.67766666666667</v>
      </c>
      <c r="W5591" s="443">
        <f t="shared" si="1692"/>
        <v>1.6421866737328321</v>
      </c>
      <c r="X5591" s="443">
        <f t="shared" si="1693"/>
        <v>0.63148019814706091</v>
      </c>
      <c r="Y5591" s="47">
        <v>20220519</v>
      </c>
      <c r="Z5591" s="837" t="s">
        <v>2186</v>
      </c>
      <c r="AA5591" s="837" t="s">
        <v>2182</v>
      </c>
      <c r="AE5591" s="689" t="s">
        <v>1250</v>
      </c>
      <c r="AF5591" s="130">
        <v>1</v>
      </c>
    </row>
    <row r="5592" spans="1:35" ht="14.25" x14ac:dyDescent="0.2">
      <c r="A5592" s="856" t="s">
        <v>2156</v>
      </c>
      <c r="B5592" s="856">
        <v>20230113</v>
      </c>
      <c r="C5592" s="142" t="s">
        <v>66</v>
      </c>
      <c r="D5592" s="107">
        <v>8</v>
      </c>
      <c r="E5592" s="107">
        <v>7</v>
      </c>
      <c r="H5592" s="107" t="s">
        <v>11</v>
      </c>
      <c r="I5592" s="107">
        <v>290</v>
      </c>
      <c r="J5592" s="107">
        <v>0</v>
      </c>
      <c r="K5592" s="43">
        <v>5</v>
      </c>
      <c r="L5592" s="111">
        <v>1</v>
      </c>
      <c r="M5592" s="43">
        <v>0</v>
      </c>
      <c r="N5592" s="49">
        <v>1</v>
      </c>
      <c r="O5592" s="43" t="str">
        <f>Cal_051922a!$E$2</f>
        <v>Cal_051922a</v>
      </c>
      <c r="P5592" s="50">
        <f>Cal_051922a!$Q$3</f>
        <v>1.8382409380942635</v>
      </c>
      <c r="Q5592" s="50">
        <f>Cal_051922a!$R$3</f>
        <v>0.56187208580813652</v>
      </c>
      <c r="R5592" s="46">
        <v>222.2</v>
      </c>
      <c r="S5592" s="46">
        <v>137.9</v>
      </c>
      <c r="T5592" s="178">
        <f>AVERAGE(0.646,0.599,0.754,0.49,0.659,0.706)</f>
        <v>0.64233333333333331</v>
      </c>
      <c r="U5592" s="79">
        <f t="shared" si="1694"/>
        <v>221.55766666666665</v>
      </c>
      <c r="V5592" s="79">
        <f t="shared" si="1695"/>
        <v>137.25766666666667</v>
      </c>
      <c r="W5592" s="443">
        <f t="shared" si="1692"/>
        <v>1.7908969805391688</v>
      </c>
      <c r="X5592" s="443">
        <f t="shared" si="1693"/>
        <v>0.65336925457529749</v>
      </c>
      <c r="Y5592" s="47">
        <v>20220519</v>
      </c>
      <c r="Z5592" s="837" t="s">
        <v>2175</v>
      </c>
      <c r="AA5592" s="837" t="s">
        <v>2176</v>
      </c>
      <c r="AE5592" s="689" t="s">
        <v>1250</v>
      </c>
      <c r="AF5592" s="130">
        <v>1</v>
      </c>
    </row>
    <row r="5593" spans="1:35" s="82" customFormat="1" ht="14.25" x14ac:dyDescent="0.2">
      <c r="A5593" s="595" t="s">
        <v>2156</v>
      </c>
      <c r="B5593" s="595">
        <v>20230113</v>
      </c>
      <c r="C5593" s="280" t="s">
        <v>66</v>
      </c>
      <c r="D5593" s="126">
        <v>8</v>
      </c>
      <c r="E5593" s="126">
        <v>7</v>
      </c>
      <c r="F5593" s="126"/>
      <c r="G5593" s="126"/>
      <c r="H5593" s="126" t="s">
        <v>10</v>
      </c>
      <c r="I5593" s="126">
        <v>293</v>
      </c>
      <c r="J5593" s="126">
        <v>5</v>
      </c>
      <c r="K5593" s="82">
        <v>5</v>
      </c>
      <c r="L5593" s="82">
        <v>1</v>
      </c>
      <c r="M5593" s="82">
        <v>0</v>
      </c>
      <c r="N5593" s="83">
        <v>1</v>
      </c>
      <c r="O5593" s="82" t="str">
        <f>Cal_051922a!$E$2</f>
        <v>Cal_051922a</v>
      </c>
      <c r="P5593" s="158">
        <f>Cal_051922a!$Q$3</f>
        <v>1.8382409380942635</v>
      </c>
      <c r="Q5593" s="158">
        <f>Cal_051922a!$R$3</f>
        <v>0.56187208580813652</v>
      </c>
      <c r="R5593" s="84">
        <v>191.1</v>
      </c>
      <c r="S5593" s="84">
        <v>113.8</v>
      </c>
      <c r="T5593" s="158">
        <f>AVERAGE(0.744,0.809,0.781,0.718,0.73,0.513)</f>
        <v>0.71583333333333332</v>
      </c>
      <c r="U5593" s="79">
        <f t="shared" si="1694"/>
        <v>190.38416666666666</v>
      </c>
      <c r="V5593" s="79">
        <f t="shared" si="1695"/>
        <v>113.08416666666666</v>
      </c>
      <c r="W5593" s="443">
        <f t="shared" si="1692"/>
        <v>1.6253724757082639</v>
      </c>
      <c r="X5593" s="443">
        <f t="shared" si="1693"/>
        <v>0.36779630571251237</v>
      </c>
      <c r="Y5593" s="82">
        <f>Cal_051922a!$A$3</f>
        <v>20220519</v>
      </c>
      <c r="Z5593" s="90" t="s">
        <v>2166</v>
      </c>
      <c r="AA5593" s="82">
        <v>20230413</v>
      </c>
      <c r="AB5593" s="85"/>
      <c r="AE5593" s="691" t="s">
        <v>1250</v>
      </c>
      <c r="AF5593" s="567">
        <v>1</v>
      </c>
      <c r="AG5593" s="567"/>
      <c r="AH5593" s="752" t="s">
        <v>239</v>
      </c>
      <c r="AI5593" s="155"/>
    </row>
    <row r="5594" spans="1:35" s="82" customFormat="1" ht="14.25" x14ac:dyDescent="0.2">
      <c r="A5594" s="595" t="s">
        <v>2156</v>
      </c>
      <c r="B5594" s="595">
        <v>20230113</v>
      </c>
      <c r="C5594" s="280" t="s">
        <v>66</v>
      </c>
      <c r="D5594" s="126">
        <v>8</v>
      </c>
      <c r="E5594" s="126">
        <v>7</v>
      </c>
      <c r="F5594" s="126"/>
      <c r="G5594" s="126"/>
      <c r="H5594" s="126" t="s">
        <v>11</v>
      </c>
      <c r="I5594" s="126">
        <v>293</v>
      </c>
      <c r="J5594" s="126">
        <v>5</v>
      </c>
      <c r="K5594" s="82">
        <v>5</v>
      </c>
      <c r="L5594" s="82">
        <v>1</v>
      </c>
      <c r="M5594" s="82">
        <v>0</v>
      </c>
      <c r="N5594" s="83">
        <v>1</v>
      </c>
      <c r="O5594" s="82" t="str">
        <f>Cal_051922a!$E$2</f>
        <v>Cal_051922a</v>
      </c>
      <c r="P5594" s="158">
        <f>Cal_051922a!$Q$3</f>
        <v>1.8382409380942635</v>
      </c>
      <c r="Q5594" s="158">
        <f>Cal_051922a!$R$3</f>
        <v>0.56187208580813652</v>
      </c>
      <c r="R5594" s="84">
        <v>177.7</v>
      </c>
      <c r="S5594" s="84">
        <v>106.7</v>
      </c>
      <c r="T5594" s="158">
        <f>AVERAGE(0.744,0.809,0.781,0.718,0.73,0.513)</f>
        <v>0.71583333333333332</v>
      </c>
      <c r="U5594" s="79">
        <f t="shared" si="1694"/>
        <v>176.98416666666665</v>
      </c>
      <c r="V5594" s="79">
        <f t="shared" si="1695"/>
        <v>105.98416666666667</v>
      </c>
      <c r="W5594" s="443">
        <f t="shared" si="1692"/>
        <v>1.4929035675974998</v>
      </c>
      <c r="X5594" s="443">
        <f t="shared" si="1693"/>
        <v>0.37512392512455667</v>
      </c>
      <c r="Y5594" s="82">
        <f>Cal_051922a!$A$3</f>
        <v>20220519</v>
      </c>
      <c r="Z5594" s="90" t="s">
        <v>2166</v>
      </c>
      <c r="AA5594" s="82">
        <v>20230413</v>
      </c>
      <c r="AB5594" s="85"/>
      <c r="AE5594" s="691" t="s">
        <v>1250</v>
      </c>
      <c r="AF5594" s="567">
        <v>1</v>
      </c>
      <c r="AG5594" s="567"/>
      <c r="AH5594" s="752" t="s">
        <v>240</v>
      </c>
      <c r="AI5594" s="155"/>
    </row>
    <row r="5595" spans="1:35" s="44" customFormat="1" ht="14.25" x14ac:dyDescent="0.2">
      <c r="A5595" s="848" t="s">
        <v>2156</v>
      </c>
      <c r="B5595" s="848">
        <v>20230113</v>
      </c>
      <c r="C5595" s="858" t="s">
        <v>66</v>
      </c>
      <c r="D5595" s="361">
        <v>8</v>
      </c>
      <c r="E5595" s="361">
        <v>7</v>
      </c>
      <c r="F5595" s="361"/>
      <c r="G5595" s="361"/>
      <c r="H5595" s="361" t="s">
        <v>10</v>
      </c>
      <c r="I5595" s="361">
        <v>551</v>
      </c>
      <c r="J5595" s="361">
        <v>20</v>
      </c>
      <c r="K5595" s="44">
        <v>5</v>
      </c>
      <c r="L5595" s="44">
        <v>1</v>
      </c>
      <c r="M5595" s="44">
        <v>0</v>
      </c>
      <c r="N5595" s="363">
        <v>1</v>
      </c>
      <c r="O5595" s="44" t="str">
        <f>Cal_051922a!$E$2</f>
        <v>Cal_051922a</v>
      </c>
      <c r="P5595" s="365">
        <f>Cal_051922a!$Q$3</f>
        <v>1.8382409380942635</v>
      </c>
      <c r="Q5595" s="365">
        <f>Cal_051922a!$R$3</f>
        <v>0.56187208580813652</v>
      </c>
      <c r="R5595" s="364">
        <v>316.3</v>
      </c>
      <c r="S5595" s="364">
        <v>181.9</v>
      </c>
      <c r="T5595" s="365">
        <f>AVERAGE(0.744,0.809,0.781,0.718,0.73,0.513)</f>
        <v>0.71583333333333332</v>
      </c>
      <c r="U5595" s="79">
        <f t="shared" si="1694"/>
        <v>315.5841666666667</v>
      </c>
      <c r="V5595" s="79">
        <f t="shared" si="1695"/>
        <v>181.18416666666667</v>
      </c>
      <c r="W5595" s="443">
        <f t="shared" si="1692"/>
        <v>1.5027567845692975</v>
      </c>
      <c r="X5595" s="443">
        <f t="shared" si="1693"/>
        <v>0.19540294851058618</v>
      </c>
      <c r="Y5595" s="44">
        <f>Cal_051922a!$A$3</f>
        <v>20220519</v>
      </c>
      <c r="Z5595" s="859" t="s">
        <v>2166</v>
      </c>
      <c r="AA5595" s="44">
        <v>20230413</v>
      </c>
      <c r="AB5595" s="368"/>
      <c r="AE5595" s="763" t="s">
        <v>1250</v>
      </c>
      <c r="AF5595" s="849">
        <v>1</v>
      </c>
      <c r="AG5595" s="849"/>
      <c r="AH5595" s="857" t="s">
        <v>245</v>
      </c>
      <c r="AI5595" s="360"/>
    </row>
    <row r="5596" spans="1:35" s="44" customFormat="1" ht="14.25" x14ac:dyDescent="0.2">
      <c r="A5596" s="848" t="s">
        <v>2156</v>
      </c>
      <c r="B5596" s="848">
        <v>20230113</v>
      </c>
      <c r="C5596" s="858" t="s">
        <v>66</v>
      </c>
      <c r="D5596" s="361">
        <v>8</v>
      </c>
      <c r="E5596" s="361">
        <v>7</v>
      </c>
      <c r="F5596" s="361"/>
      <c r="G5596" s="361"/>
      <c r="H5596" s="361" t="s">
        <v>11</v>
      </c>
      <c r="I5596" s="361">
        <v>551</v>
      </c>
      <c r="J5596" s="361">
        <v>20</v>
      </c>
      <c r="K5596" s="44">
        <v>5</v>
      </c>
      <c r="L5596" s="44">
        <v>1</v>
      </c>
      <c r="M5596" s="44">
        <v>0</v>
      </c>
      <c r="N5596" s="363">
        <v>1</v>
      </c>
      <c r="O5596" s="44" t="str">
        <f>Cal_051922a!$E$2</f>
        <v>Cal_051922a</v>
      </c>
      <c r="P5596" s="365">
        <f>Cal_051922a!$Q$3</f>
        <v>1.8382409380942635</v>
      </c>
      <c r="Q5596" s="365">
        <f>Cal_051922a!$R$3</f>
        <v>0.56187208580813652</v>
      </c>
      <c r="R5596" s="364">
        <v>312</v>
      </c>
      <c r="S5596" s="364">
        <v>181.9</v>
      </c>
      <c r="T5596" s="365">
        <f>AVERAGE(0.744,0.809,0.781,0.718,0.73,0.513)</f>
        <v>0.71583333333333332</v>
      </c>
      <c r="U5596" s="79">
        <f t="shared" si="1694"/>
        <v>311.28416666666669</v>
      </c>
      <c r="V5596" s="79">
        <f t="shared" si="1695"/>
        <v>181.18416666666667</v>
      </c>
      <c r="W5596" s="443">
        <f t="shared" si="1692"/>
        <v>1.4546775124439404</v>
      </c>
      <c r="X5596" s="443">
        <f t="shared" si="1693"/>
        <v>0.2434822206359433</v>
      </c>
      <c r="Y5596" s="44">
        <f>Cal_051922a!$A$3</f>
        <v>20220519</v>
      </c>
      <c r="Z5596" s="859" t="s">
        <v>2166</v>
      </c>
      <c r="AA5596" s="44">
        <v>20230413</v>
      </c>
      <c r="AB5596" s="368"/>
      <c r="AE5596" s="763" t="s">
        <v>1250</v>
      </c>
      <c r="AF5596" s="849">
        <v>1</v>
      </c>
      <c r="AG5596" s="849"/>
      <c r="AH5596" s="857" t="s">
        <v>246</v>
      </c>
      <c r="AI5596" s="360"/>
    </row>
    <row r="5597" spans="1:35" ht="14.25" x14ac:dyDescent="0.2">
      <c r="A5597" s="856" t="s">
        <v>2156</v>
      </c>
      <c r="B5597" s="856">
        <v>20230113</v>
      </c>
      <c r="C5597" s="142" t="s">
        <v>66</v>
      </c>
      <c r="D5597" s="107">
        <v>8</v>
      </c>
      <c r="E5597" s="107">
        <v>11</v>
      </c>
      <c r="H5597" s="107" t="s">
        <v>10</v>
      </c>
      <c r="I5597" s="107">
        <v>290</v>
      </c>
      <c r="J5597" s="107">
        <v>0</v>
      </c>
      <c r="K5597" s="43">
        <v>5</v>
      </c>
      <c r="L5597" s="111">
        <v>1</v>
      </c>
      <c r="M5597" s="43">
        <v>0</v>
      </c>
      <c r="N5597" s="49">
        <v>1</v>
      </c>
      <c r="O5597" s="43" t="str">
        <f>Cal_051922a!$E$2</f>
        <v>Cal_051922a</v>
      </c>
      <c r="P5597" s="50">
        <f>Cal_051922a!$Q$3</f>
        <v>1.8382409380942635</v>
      </c>
      <c r="Q5597" s="50">
        <f>Cal_051922a!$R$3</f>
        <v>0.56187208580813652</v>
      </c>
      <c r="R5597" s="46">
        <v>240.8</v>
      </c>
      <c r="S5597" s="46">
        <v>147.9</v>
      </c>
      <c r="T5597" s="178">
        <f>AVERAGE(0.646,0.599,0.754,0.49,0.659,0.706)</f>
        <v>0.64233333333333331</v>
      </c>
      <c r="U5597" s="79">
        <f t="shared" si="1694"/>
        <v>240.15766666666667</v>
      </c>
      <c r="V5597" s="79">
        <f t="shared" si="1695"/>
        <v>147.25766666666667</v>
      </c>
      <c r="W5597" s="443">
        <f t="shared" si="1692"/>
        <v>1.9735982146155253</v>
      </c>
      <c r="X5597" s="443">
        <f t="shared" si="1693"/>
        <v>0.64874668775841127</v>
      </c>
      <c r="Y5597" s="47">
        <v>20220519</v>
      </c>
      <c r="Z5597" s="837" t="s">
        <v>2175</v>
      </c>
      <c r="AA5597" s="837" t="s">
        <v>2176</v>
      </c>
      <c r="AE5597" s="689" t="s">
        <v>1250</v>
      </c>
      <c r="AF5597" s="130">
        <v>1</v>
      </c>
    </row>
    <row r="5598" spans="1:35" ht="14.25" x14ac:dyDescent="0.2">
      <c r="A5598" s="856" t="s">
        <v>2156</v>
      </c>
      <c r="B5598" s="856">
        <v>20230113</v>
      </c>
      <c r="C5598" s="142" t="s">
        <v>66</v>
      </c>
      <c r="D5598" s="107">
        <v>8</v>
      </c>
      <c r="E5598" s="107">
        <v>11</v>
      </c>
      <c r="H5598" s="107" t="s">
        <v>11</v>
      </c>
      <c r="I5598" s="107">
        <v>290</v>
      </c>
      <c r="J5598" s="107">
        <v>0</v>
      </c>
      <c r="K5598" s="43">
        <v>5</v>
      </c>
      <c r="L5598" s="111">
        <v>1</v>
      </c>
      <c r="M5598" s="43">
        <v>0</v>
      </c>
      <c r="N5598" s="49">
        <v>1</v>
      </c>
      <c r="O5598" s="43" t="str">
        <f>Cal_051922a!$E$2</f>
        <v>Cal_051922a</v>
      </c>
      <c r="P5598" s="50">
        <f>Cal_051922a!$Q$3</f>
        <v>1.8382409380942635</v>
      </c>
      <c r="Q5598" s="50">
        <f>Cal_051922a!$R$3</f>
        <v>0.56187208580813652</v>
      </c>
      <c r="R5598" s="46">
        <v>265</v>
      </c>
      <c r="S5598" s="46">
        <v>161.6</v>
      </c>
      <c r="T5598" s="50">
        <f>AVERAGE(0.782,0.898,0.631,0.699,0.655,0.669)</f>
        <v>0.72233333333333327</v>
      </c>
      <c r="U5598" s="79">
        <f t="shared" si="1694"/>
        <v>264.27766666666668</v>
      </c>
      <c r="V5598" s="79">
        <f t="shared" si="1695"/>
        <v>160.87766666666667</v>
      </c>
      <c r="W5598" s="443">
        <f t="shared" si="1692"/>
        <v>2.1966636748250306</v>
      </c>
      <c r="X5598" s="443">
        <f t="shared" si="1693"/>
        <v>0.66822437235630505</v>
      </c>
      <c r="Y5598" s="47">
        <v>20220519</v>
      </c>
      <c r="Z5598" s="837" t="s">
        <v>2186</v>
      </c>
      <c r="AA5598" s="837" t="s">
        <v>2182</v>
      </c>
      <c r="AE5598" s="689" t="s">
        <v>1250</v>
      </c>
      <c r="AF5598" s="130">
        <v>1</v>
      </c>
    </row>
    <row r="5599" spans="1:35" s="82" customFormat="1" ht="14.25" x14ac:dyDescent="0.2">
      <c r="A5599" s="595" t="s">
        <v>2156</v>
      </c>
      <c r="B5599" s="595">
        <v>20230113</v>
      </c>
      <c r="C5599" s="280" t="s">
        <v>66</v>
      </c>
      <c r="D5599" s="126">
        <v>8</v>
      </c>
      <c r="E5599" s="126">
        <v>11</v>
      </c>
      <c r="F5599" s="126"/>
      <c r="G5599" s="126"/>
      <c r="H5599" s="126" t="s">
        <v>10</v>
      </c>
      <c r="I5599" s="126">
        <v>294</v>
      </c>
      <c r="J5599" s="126">
        <v>5</v>
      </c>
      <c r="K5599" s="82">
        <v>5</v>
      </c>
      <c r="L5599" s="82">
        <v>1</v>
      </c>
      <c r="M5599" s="82">
        <v>0</v>
      </c>
      <c r="N5599" s="83">
        <v>1</v>
      </c>
      <c r="O5599" s="82" t="str">
        <f>Cal_051922a!$E$2</f>
        <v>Cal_051922a</v>
      </c>
      <c r="P5599" s="158">
        <f>Cal_051922a!$Q$3</f>
        <v>1.8382409380942635</v>
      </c>
      <c r="Q5599" s="158">
        <f>Cal_051922a!$R$3</f>
        <v>0.56187208580813652</v>
      </c>
      <c r="R5599" s="84">
        <v>200.4</v>
      </c>
      <c r="S5599" s="84">
        <v>118.1</v>
      </c>
      <c r="T5599" s="158">
        <f>AVERAGE(0.744,0.809,0.781,0.718,0.73,0.513)</f>
        <v>0.71583333333333332</v>
      </c>
      <c r="U5599" s="79">
        <f t="shared" si="1694"/>
        <v>199.68416666666667</v>
      </c>
      <c r="V5599" s="79">
        <f t="shared" si="1695"/>
        <v>117.38416666666666</v>
      </c>
      <c r="W5599" s="443">
        <f t="shared" si="1692"/>
        <v>1.7246204531325744</v>
      </c>
      <c r="X5599" s="443">
        <f t="shared" si="1693"/>
        <v>0.33730084878423988</v>
      </c>
      <c r="Y5599" s="82">
        <f>Cal_051922a!$A$3</f>
        <v>20220519</v>
      </c>
      <c r="Z5599" s="90" t="s">
        <v>2166</v>
      </c>
      <c r="AA5599" s="82">
        <v>20230413</v>
      </c>
      <c r="AB5599" s="85"/>
      <c r="AE5599" s="691" t="s">
        <v>1250</v>
      </c>
      <c r="AF5599" s="567">
        <v>1</v>
      </c>
      <c r="AG5599" s="567"/>
      <c r="AH5599" s="159" t="s">
        <v>241</v>
      </c>
      <c r="AI5599" s="155"/>
    </row>
    <row r="5600" spans="1:35" s="82" customFormat="1" ht="14.25" x14ac:dyDescent="0.2">
      <c r="A5600" s="595" t="s">
        <v>2156</v>
      </c>
      <c r="B5600" s="595">
        <v>20230113</v>
      </c>
      <c r="C5600" s="280" t="s">
        <v>66</v>
      </c>
      <c r="D5600" s="126">
        <v>8</v>
      </c>
      <c r="E5600" s="126">
        <v>11</v>
      </c>
      <c r="F5600" s="126"/>
      <c r="G5600" s="126"/>
      <c r="H5600" s="126" t="s">
        <v>11</v>
      </c>
      <c r="I5600" s="126">
        <v>293</v>
      </c>
      <c r="J5600" s="126">
        <v>5</v>
      </c>
      <c r="K5600" s="82">
        <v>5</v>
      </c>
      <c r="L5600" s="82">
        <v>1</v>
      </c>
      <c r="M5600" s="82">
        <v>0</v>
      </c>
      <c r="N5600" s="83">
        <v>1</v>
      </c>
      <c r="O5600" s="82" t="str">
        <f>Cal_051922a!$E$2</f>
        <v>Cal_051922a</v>
      </c>
      <c r="P5600" s="158">
        <f>Cal_051922a!$Q$3</f>
        <v>1.8382409380942635</v>
      </c>
      <c r="Q5600" s="158">
        <f>Cal_051922a!$R$3</f>
        <v>0.56187208580813652</v>
      </c>
      <c r="R5600" s="84">
        <v>178.7</v>
      </c>
      <c r="S5600" s="84">
        <v>105.8</v>
      </c>
      <c r="T5600" s="158">
        <f>AVERAGE(0.744,0.809,0.781,0.718,0.73,0.513)</f>
        <v>0.71583333333333332</v>
      </c>
      <c r="U5600" s="79">
        <f t="shared" si="1694"/>
        <v>177.98416666666665</v>
      </c>
      <c r="V5600" s="79">
        <f t="shared" si="1695"/>
        <v>105.08416666666666</v>
      </c>
      <c r="W5600" s="443">
        <f t="shared" si="1692"/>
        <v>1.5328545081388414</v>
      </c>
      <c r="X5600" s="443">
        <f t="shared" si="1693"/>
        <v>0.31931000432563078</v>
      </c>
      <c r="Y5600" s="82">
        <f>Cal_051922a!$A$3</f>
        <v>20220519</v>
      </c>
      <c r="Z5600" s="90" t="s">
        <v>2166</v>
      </c>
      <c r="AA5600" s="82">
        <v>20230413</v>
      </c>
      <c r="AB5600" s="85"/>
      <c r="AE5600" s="691" t="s">
        <v>1250</v>
      </c>
      <c r="AF5600" s="567">
        <v>1</v>
      </c>
      <c r="AG5600" s="567"/>
      <c r="AH5600" s="159" t="s">
        <v>242</v>
      </c>
      <c r="AI5600" s="155"/>
    </row>
    <row r="5601" spans="1:35" s="44" customFormat="1" ht="14.25" x14ac:dyDescent="0.2">
      <c r="A5601" s="848" t="s">
        <v>2156</v>
      </c>
      <c r="B5601" s="848">
        <v>20230113</v>
      </c>
      <c r="C5601" s="858" t="s">
        <v>66</v>
      </c>
      <c r="D5601" s="361">
        <v>8</v>
      </c>
      <c r="E5601" s="361">
        <v>11</v>
      </c>
      <c r="F5601" s="361"/>
      <c r="G5601" s="361"/>
      <c r="H5601" s="361" t="s">
        <v>10</v>
      </c>
      <c r="I5601" s="361">
        <v>550</v>
      </c>
      <c r="J5601" s="361">
        <v>20</v>
      </c>
      <c r="K5601" s="44">
        <v>5</v>
      </c>
      <c r="L5601" s="44">
        <v>1</v>
      </c>
      <c r="M5601" s="44">
        <v>0</v>
      </c>
      <c r="N5601" s="363">
        <v>1</v>
      </c>
      <c r="O5601" s="44" t="str">
        <f>Cal_051922a!$E$2</f>
        <v>Cal_051922a</v>
      </c>
      <c r="P5601" s="365">
        <f>Cal_051922a!$Q$3</f>
        <v>1.8382409380942635</v>
      </c>
      <c r="Q5601" s="365">
        <f>Cal_051922a!$R$3</f>
        <v>0.56187208580813652</v>
      </c>
      <c r="R5601" s="364">
        <v>273.5</v>
      </c>
      <c r="S5601" s="364">
        <v>159.30000000000001</v>
      </c>
      <c r="T5601" s="365">
        <f>AVERAGE(0.744,0.809,0.781,0.718,0.73,0.513)</f>
        <v>0.71583333333333332</v>
      </c>
      <c r="U5601" s="79">
        <f t="shared" si="1694"/>
        <v>272.78416666666669</v>
      </c>
      <c r="V5601" s="79">
        <f t="shared" si="1695"/>
        <v>158.58416666666668</v>
      </c>
      <c r="W5601" s="443">
        <f t="shared" si="1692"/>
        <v>1.2792176469642234</v>
      </c>
      <c r="X5601" s="443">
        <f t="shared" si="1693"/>
        <v>0.20982463377242949</v>
      </c>
      <c r="Y5601" s="44">
        <f>Cal_051922a!$A$3</f>
        <v>20220519</v>
      </c>
      <c r="Z5601" s="859" t="s">
        <v>2166</v>
      </c>
      <c r="AA5601" s="44">
        <v>20230413</v>
      </c>
      <c r="AB5601" s="368"/>
      <c r="AE5601" s="763" t="s">
        <v>1250</v>
      </c>
      <c r="AF5601" s="849">
        <v>1</v>
      </c>
      <c r="AG5601" s="849"/>
      <c r="AH5601" s="370" t="s">
        <v>247</v>
      </c>
      <c r="AI5601" s="360"/>
    </row>
    <row r="5602" spans="1:35" s="44" customFormat="1" ht="14.25" x14ac:dyDescent="0.2">
      <c r="A5602" s="848" t="s">
        <v>2156</v>
      </c>
      <c r="B5602" s="848">
        <v>20230113</v>
      </c>
      <c r="C5602" s="858" t="s">
        <v>66</v>
      </c>
      <c r="D5602" s="361">
        <v>8</v>
      </c>
      <c r="E5602" s="361">
        <v>11</v>
      </c>
      <c r="F5602" s="361"/>
      <c r="G5602" s="361"/>
      <c r="H5602" s="361" t="s">
        <v>11</v>
      </c>
      <c r="I5602" s="361">
        <v>550</v>
      </c>
      <c r="J5602" s="361">
        <v>20</v>
      </c>
      <c r="K5602" s="44">
        <v>5</v>
      </c>
      <c r="L5602" s="44">
        <v>1</v>
      </c>
      <c r="M5602" s="44">
        <v>0</v>
      </c>
      <c r="N5602" s="363">
        <v>1</v>
      </c>
      <c r="O5602" s="44" t="str">
        <f>Cal_051922a!$E$2</f>
        <v>Cal_051922a</v>
      </c>
      <c r="P5602" s="365">
        <f>Cal_051922a!$Q$3</f>
        <v>1.8382409380942635</v>
      </c>
      <c r="Q5602" s="365">
        <f>Cal_051922a!$R$3</f>
        <v>0.56187208580813652</v>
      </c>
      <c r="R5602" s="364">
        <v>306.39999999999998</v>
      </c>
      <c r="S5602" s="364">
        <v>177.6</v>
      </c>
      <c r="T5602" s="365">
        <f>AVERAGE(0.744,0.809,0.781,0.718,0.73,0.513)</f>
        <v>0.71583333333333332</v>
      </c>
      <c r="U5602" s="79">
        <f t="shared" si="1694"/>
        <v>305.68416666666667</v>
      </c>
      <c r="V5602" s="79">
        <f t="shared" si="1695"/>
        <v>176.88416666666666</v>
      </c>
      <c r="W5602" s="443">
        <f t="shared" si="1692"/>
        <v>1.4427603583974775</v>
      </c>
      <c r="X5602" s="443">
        <f t="shared" si="1693"/>
        <v>0.21811164727481339</v>
      </c>
      <c r="Y5602" s="44">
        <f>Cal_051922a!$A$3</f>
        <v>20220519</v>
      </c>
      <c r="Z5602" s="859" t="s">
        <v>2166</v>
      </c>
      <c r="AA5602" s="44">
        <v>20230413</v>
      </c>
      <c r="AB5602" s="368"/>
      <c r="AE5602" s="763" t="s">
        <v>1250</v>
      </c>
      <c r="AF5602" s="849">
        <v>1</v>
      </c>
      <c r="AG5602" s="849"/>
      <c r="AH5602" s="370" t="s">
        <v>248</v>
      </c>
      <c r="AI5602" s="360"/>
    </row>
    <row r="5603" spans="1:35" ht="14.25" x14ac:dyDescent="0.2">
      <c r="A5603" s="856" t="s">
        <v>2156</v>
      </c>
      <c r="B5603" s="856">
        <v>20230113</v>
      </c>
      <c r="C5603" s="142" t="s">
        <v>66</v>
      </c>
      <c r="D5603" s="107">
        <v>8</v>
      </c>
      <c r="E5603" s="107">
        <v>19</v>
      </c>
      <c r="H5603" s="107" t="s">
        <v>10</v>
      </c>
      <c r="I5603" s="107">
        <v>290</v>
      </c>
      <c r="J5603" s="107">
        <v>0</v>
      </c>
      <c r="K5603" s="43">
        <v>5</v>
      </c>
      <c r="L5603" s="111">
        <v>1</v>
      </c>
      <c r="M5603" s="43">
        <v>0</v>
      </c>
      <c r="N5603" s="49">
        <v>1</v>
      </c>
      <c r="O5603" s="43" t="str">
        <f>Cal_051922a!$E$2</f>
        <v>Cal_051922a</v>
      </c>
      <c r="P5603" s="50">
        <f>Cal_051922a!$Q$3</f>
        <v>1.8382409380942635</v>
      </c>
      <c r="Q5603" s="50">
        <f>Cal_051922a!$R$3</f>
        <v>0.56187208580813652</v>
      </c>
      <c r="R5603" s="46">
        <v>233.5</v>
      </c>
      <c r="S5603" s="46">
        <v>145.19999999999999</v>
      </c>
      <c r="T5603" s="178">
        <f>AVERAGE(0.646,0.599,0.754,0.49,0.659,0.706)</f>
        <v>0.64233333333333331</v>
      </c>
      <c r="U5603" s="79">
        <f t="shared" si="1694"/>
        <v>232.85766666666666</v>
      </c>
      <c r="V5603" s="79">
        <f t="shared" si="1695"/>
        <v>144.55766666666665</v>
      </c>
      <c r="W5603" s="443">
        <f t="shared" si="1692"/>
        <v>1.8758742987142187</v>
      </c>
      <c r="X5603" s="443">
        <f t="shared" si="1693"/>
        <v>0.69838936349966063</v>
      </c>
      <c r="Y5603" s="47">
        <v>20220519</v>
      </c>
      <c r="Z5603" s="837" t="s">
        <v>2175</v>
      </c>
      <c r="AA5603" s="837" t="s">
        <v>2176</v>
      </c>
      <c r="AE5603" s="689" t="s">
        <v>1250</v>
      </c>
      <c r="AF5603" s="130">
        <v>1</v>
      </c>
    </row>
    <row r="5604" spans="1:35" ht="14.25" x14ac:dyDescent="0.2">
      <c r="A5604" s="856" t="s">
        <v>2156</v>
      </c>
      <c r="B5604" s="856">
        <v>20230113</v>
      </c>
      <c r="C5604" s="142" t="s">
        <v>66</v>
      </c>
      <c r="D5604" s="107">
        <v>8</v>
      </c>
      <c r="E5604" s="107">
        <v>19</v>
      </c>
      <c r="H5604" s="107" t="s">
        <v>11</v>
      </c>
      <c r="I5604" s="107">
        <v>290</v>
      </c>
      <c r="J5604" s="107">
        <v>0</v>
      </c>
      <c r="K5604" s="43">
        <v>10</v>
      </c>
      <c r="L5604" s="111">
        <v>1</v>
      </c>
      <c r="M5604" s="43">
        <v>0</v>
      </c>
      <c r="N5604" s="49">
        <v>1</v>
      </c>
      <c r="O5604" s="43" t="str">
        <f>Cal_051922a!$E$2</f>
        <v>Cal_051922a</v>
      </c>
      <c r="P5604" s="50">
        <f>Cal_051922a!$Q$3</f>
        <v>1.8382409380942635</v>
      </c>
      <c r="Q5604" s="50">
        <f>Cal_051922a!$R$3</f>
        <v>0.56187208580813652</v>
      </c>
      <c r="R5604" s="46">
        <v>123.6</v>
      </c>
      <c r="S5604" s="46">
        <v>76.61</v>
      </c>
      <c r="T5604" s="50">
        <f>AVERAGE(0.782,0.898,0.631,0.699,0.655,0.669)</f>
        <v>0.72233333333333327</v>
      </c>
      <c r="U5604" s="79">
        <f t="shared" si="1694"/>
        <v>122.87766666666666</v>
      </c>
      <c r="V5604" s="79">
        <f t="shared" si="1695"/>
        <v>75.887666666666661</v>
      </c>
      <c r="W5604" s="443">
        <f t="shared" si="1692"/>
        <v>1.9965420905227889</v>
      </c>
      <c r="X5604" s="443">
        <f t="shared" si="1693"/>
        <v>0.70625281776340099</v>
      </c>
      <c r="Y5604" s="47">
        <v>20220519</v>
      </c>
      <c r="Z5604" s="837" t="s">
        <v>2186</v>
      </c>
      <c r="AA5604" s="837" t="s">
        <v>2182</v>
      </c>
      <c r="AE5604" s="689" t="s">
        <v>1250</v>
      </c>
      <c r="AF5604" s="130">
        <v>1</v>
      </c>
    </row>
    <row r="5605" spans="1:35" ht="14.25" x14ac:dyDescent="0.2">
      <c r="A5605" s="856" t="s">
        <v>2156</v>
      </c>
      <c r="B5605" s="856">
        <v>20230113</v>
      </c>
      <c r="C5605" s="142" t="s">
        <v>66</v>
      </c>
      <c r="D5605" s="107">
        <v>8</v>
      </c>
      <c r="E5605" s="107">
        <v>19</v>
      </c>
      <c r="H5605" s="107" t="s">
        <v>10</v>
      </c>
      <c r="I5605" s="107">
        <v>290</v>
      </c>
      <c r="J5605" s="107">
        <v>10</v>
      </c>
      <c r="K5605" s="43">
        <v>5</v>
      </c>
      <c r="L5605" s="111">
        <v>1</v>
      </c>
      <c r="M5605" s="43">
        <v>0</v>
      </c>
      <c r="N5605" s="49">
        <v>1</v>
      </c>
      <c r="O5605" s="43" t="str">
        <f>Cal_051922a!$E$2</f>
        <v>Cal_051922a</v>
      </c>
      <c r="P5605" s="50">
        <f>Cal_051922a!$Q$3</f>
        <v>1.8382409380942635</v>
      </c>
      <c r="Q5605" s="50">
        <f>Cal_051922a!$R$3</f>
        <v>0.56187208580813652</v>
      </c>
      <c r="R5605" s="46">
        <v>88.86</v>
      </c>
      <c r="S5605" s="46">
        <v>57.25</v>
      </c>
      <c r="T5605" s="178">
        <f>AVERAGE(0.646,0.599,0.754,0.49,0.659,0.706)</f>
        <v>0.64233333333333331</v>
      </c>
      <c r="U5605" s="79">
        <f t="shared" si="1694"/>
        <v>88.217666666666659</v>
      </c>
      <c r="V5605" s="79">
        <f t="shared" si="1695"/>
        <v>56.607666666666667</v>
      </c>
      <c r="W5605" s="443">
        <f t="shared" si="1692"/>
        <v>0.67153325687832888</v>
      </c>
      <c r="X5605" s="443">
        <f t="shared" si="1693"/>
        <v>0.33652852678850692</v>
      </c>
      <c r="Y5605" s="47">
        <v>20220519</v>
      </c>
      <c r="Z5605" s="837" t="s">
        <v>2175</v>
      </c>
      <c r="AA5605" s="837" t="s">
        <v>2176</v>
      </c>
      <c r="AE5605" s="689" t="s">
        <v>1250</v>
      </c>
      <c r="AF5605" s="130">
        <v>1</v>
      </c>
    </row>
    <row r="5606" spans="1:35" ht="14.25" x14ac:dyDescent="0.2">
      <c r="A5606" s="856" t="s">
        <v>2156</v>
      </c>
      <c r="B5606" s="856">
        <v>20230113</v>
      </c>
      <c r="C5606" s="142" t="s">
        <v>66</v>
      </c>
      <c r="D5606" s="107">
        <v>8</v>
      </c>
      <c r="E5606" s="107">
        <v>19</v>
      </c>
      <c r="H5606" s="107" t="s">
        <v>11</v>
      </c>
      <c r="I5606" s="107">
        <v>285</v>
      </c>
      <c r="J5606" s="107">
        <v>10</v>
      </c>
      <c r="K5606" s="43">
        <v>5</v>
      </c>
      <c r="L5606" s="111">
        <v>1</v>
      </c>
      <c r="M5606" s="43">
        <v>0</v>
      </c>
      <c r="N5606" s="49">
        <v>1</v>
      </c>
      <c r="O5606" s="43" t="str">
        <f>Cal_051922a!$E$2</f>
        <v>Cal_051922a</v>
      </c>
      <c r="P5606" s="50">
        <f>Cal_051922a!$Q$3</f>
        <v>1.8382409380942635</v>
      </c>
      <c r="Q5606" s="50">
        <f>Cal_051922a!$R$3</f>
        <v>0.56187208580813652</v>
      </c>
      <c r="R5606" s="46">
        <v>77.67</v>
      </c>
      <c r="S5606" s="46">
        <v>50.66</v>
      </c>
      <c r="T5606" s="50">
        <f>AVERAGE(0.782,0.898,0.631,0.699,0.655,0.669)</f>
        <v>0.72233333333333327</v>
      </c>
      <c r="U5606" s="79">
        <f t="shared" si="1694"/>
        <v>76.947666666666663</v>
      </c>
      <c r="V5606" s="79">
        <f t="shared" si="1695"/>
        <v>49.937666666666665</v>
      </c>
      <c r="W5606" s="443">
        <f t="shared" si="1692"/>
        <v>0.58387617152047855</v>
      </c>
      <c r="X5606" s="443">
        <f t="shared" si="1693"/>
        <v>0.3210086027089355</v>
      </c>
      <c r="Y5606" s="47">
        <v>20220519</v>
      </c>
      <c r="Z5606" s="837" t="s">
        <v>2186</v>
      </c>
      <c r="AA5606" s="837" t="s">
        <v>2182</v>
      </c>
      <c r="AE5606" s="689" t="s">
        <v>1250</v>
      </c>
      <c r="AF5606" s="130">
        <v>1</v>
      </c>
    </row>
    <row r="5607" spans="1:35" s="82" customFormat="1" ht="14.25" x14ac:dyDescent="0.2">
      <c r="A5607" s="595" t="s">
        <v>2156</v>
      </c>
      <c r="B5607" s="595">
        <v>20230113</v>
      </c>
      <c r="C5607" s="280" t="s">
        <v>66</v>
      </c>
      <c r="D5607" s="126">
        <v>8</v>
      </c>
      <c r="E5607" s="126">
        <v>19</v>
      </c>
      <c r="F5607" s="126"/>
      <c r="G5607" s="126"/>
      <c r="H5607" s="126" t="s">
        <v>10</v>
      </c>
      <c r="I5607" s="126">
        <v>293</v>
      </c>
      <c r="J5607" s="126">
        <v>5</v>
      </c>
      <c r="K5607" s="82">
        <v>5</v>
      </c>
      <c r="L5607" s="82">
        <v>1</v>
      </c>
      <c r="M5607" s="82">
        <v>0</v>
      </c>
      <c r="N5607" s="83">
        <v>1</v>
      </c>
      <c r="O5607" s="82" t="str">
        <f>Cal_051922a!$E$2</f>
        <v>Cal_051922a</v>
      </c>
      <c r="P5607" s="158">
        <f>Cal_051922a!$Q$3</f>
        <v>1.8382409380942635</v>
      </c>
      <c r="Q5607" s="158">
        <f>Cal_051922a!$R$3</f>
        <v>0.56187208580813652</v>
      </c>
      <c r="R5607" s="84">
        <v>199.8</v>
      </c>
      <c r="S5607" s="84">
        <v>116.3</v>
      </c>
      <c r="T5607" s="158">
        <f>AVERAGE(0.744,0.809,0.781,0.718,0.73,0.513)</f>
        <v>0.71583333333333332</v>
      </c>
      <c r="U5607" s="79">
        <f t="shared" si="1694"/>
        <v>199.08416666666668</v>
      </c>
      <c r="V5607" s="79">
        <f t="shared" si="1695"/>
        <v>115.58416666666666</v>
      </c>
      <c r="W5607" s="446">
        <f t="shared" si="1692"/>
        <v>1.755738702737905</v>
      </c>
      <c r="X5607" s="446">
        <f t="shared" si="1693"/>
        <v>0.28149391273171664</v>
      </c>
      <c r="Y5607" s="82">
        <f>Cal_051922a!$A$3</f>
        <v>20220519</v>
      </c>
      <c r="Z5607" s="90" t="s">
        <v>2166</v>
      </c>
      <c r="AA5607" s="82">
        <v>20230413</v>
      </c>
      <c r="AB5607" s="85"/>
      <c r="AE5607" s="691" t="s">
        <v>1250</v>
      </c>
      <c r="AF5607" s="567">
        <v>1</v>
      </c>
      <c r="AG5607" s="567"/>
      <c r="AH5607" s="159" t="s">
        <v>237</v>
      </c>
      <c r="AI5607" s="155"/>
    </row>
    <row r="5608" spans="1:35" s="82" customFormat="1" ht="14.25" x14ac:dyDescent="0.2">
      <c r="A5608" s="595" t="s">
        <v>2156</v>
      </c>
      <c r="B5608" s="595">
        <v>20230113</v>
      </c>
      <c r="C5608" s="280" t="s">
        <v>66</v>
      </c>
      <c r="D5608" s="126">
        <v>8</v>
      </c>
      <c r="E5608" s="126">
        <v>19</v>
      </c>
      <c r="F5608" s="126"/>
      <c r="G5608" s="126"/>
      <c r="H5608" s="126" t="s">
        <v>11</v>
      </c>
      <c r="I5608" s="126">
        <v>293</v>
      </c>
      <c r="J5608" s="126">
        <v>5</v>
      </c>
      <c r="K5608" s="82">
        <v>5</v>
      </c>
      <c r="L5608" s="82">
        <v>1</v>
      </c>
      <c r="M5608" s="82">
        <v>0</v>
      </c>
      <c r="N5608" s="83">
        <v>1</v>
      </c>
      <c r="O5608" s="82" t="str">
        <f>Cal_051922a!$E$2</f>
        <v>Cal_051922a</v>
      </c>
      <c r="P5608" s="158">
        <f>Cal_051922a!$Q$3</f>
        <v>1.8382409380942635</v>
      </c>
      <c r="Q5608" s="158">
        <f>Cal_051922a!$R$3</f>
        <v>0.56187208580813652</v>
      </c>
      <c r="R5608" s="84">
        <v>204.9</v>
      </c>
      <c r="S5608" s="84">
        <v>120.8</v>
      </c>
      <c r="T5608" s="158">
        <f>AVERAGE(0.744,0.809,0.781,0.718,0.73,0.513)</f>
        <v>0.71583333333333332</v>
      </c>
      <c r="U5608" s="79">
        <f t="shared" si="1694"/>
        <v>204.18416666666667</v>
      </c>
      <c r="V5608" s="79">
        <f t="shared" si="1695"/>
        <v>120.08416666666666</v>
      </c>
      <c r="W5608" s="446">
        <f t="shared" si="1692"/>
        <v>1.7683547892246445</v>
      </c>
      <c r="X5608" s="446">
        <f t="shared" si="1693"/>
        <v>0.34819272753289809</v>
      </c>
      <c r="Y5608" s="82">
        <f>Cal_051922a!$A$3</f>
        <v>20220519</v>
      </c>
      <c r="Z5608" s="90" t="s">
        <v>2166</v>
      </c>
      <c r="AA5608" s="82">
        <v>20230413</v>
      </c>
      <c r="AB5608" s="85"/>
      <c r="AE5608" s="691" t="s">
        <v>1250</v>
      </c>
      <c r="AF5608" s="567">
        <v>1</v>
      </c>
      <c r="AG5608" s="567"/>
      <c r="AH5608" s="159" t="s">
        <v>238</v>
      </c>
      <c r="AI5608" s="155"/>
    </row>
    <row r="5609" spans="1:35" s="44" customFormat="1" ht="14.25" x14ac:dyDescent="0.2">
      <c r="A5609" s="848" t="s">
        <v>2156</v>
      </c>
      <c r="B5609" s="848">
        <v>20230113</v>
      </c>
      <c r="C5609" s="858" t="s">
        <v>66</v>
      </c>
      <c r="D5609" s="361">
        <v>8</v>
      </c>
      <c r="E5609" s="361">
        <v>19</v>
      </c>
      <c r="F5609" s="361"/>
      <c r="G5609" s="361"/>
      <c r="H5609" s="361" t="s">
        <v>10</v>
      </c>
      <c r="I5609" s="361">
        <v>552</v>
      </c>
      <c r="J5609" s="361">
        <v>20</v>
      </c>
      <c r="K5609" s="44">
        <v>5</v>
      </c>
      <c r="L5609" s="44">
        <v>1</v>
      </c>
      <c r="M5609" s="44">
        <v>0</v>
      </c>
      <c r="N5609" s="363">
        <v>1</v>
      </c>
      <c r="O5609" s="44" t="str">
        <f>Cal_051922a!$E$2</f>
        <v>Cal_051922a</v>
      </c>
      <c r="P5609" s="365">
        <f>Cal_051922a!$Q$3</f>
        <v>1.8382409380942635</v>
      </c>
      <c r="Q5609" s="365">
        <f>Cal_051922a!$R$3</f>
        <v>0.56187208580813652</v>
      </c>
      <c r="R5609" s="364">
        <v>318.89999999999998</v>
      </c>
      <c r="S5609" s="364">
        <v>185.2</v>
      </c>
      <c r="T5609" s="365">
        <f>AVERAGE(0.744,0.809,0.781,0.718,0.73,0.513)</f>
        <v>0.71583333333333332</v>
      </c>
      <c r="U5609" s="79">
        <f t="shared" si="1694"/>
        <v>318.18416666666667</v>
      </c>
      <c r="V5609" s="79">
        <f t="shared" si="1695"/>
        <v>184.48416666666665</v>
      </c>
      <c r="W5609" s="446">
        <f t="shared" si="1692"/>
        <v>1.4922217199280781</v>
      </c>
      <c r="X5609" s="446">
        <f t="shared" si="1693"/>
        <v>0.23373505794102947</v>
      </c>
      <c r="Y5609" s="44">
        <f>Cal_051922a!$A$3</f>
        <v>20220519</v>
      </c>
      <c r="Z5609" s="859" t="s">
        <v>2166</v>
      </c>
      <c r="AA5609" s="44">
        <v>20230413</v>
      </c>
      <c r="AB5609" s="368"/>
      <c r="AE5609" s="763" t="s">
        <v>1250</v>
      </c>
      <c r="AF5609" s="849">
        <v>1</v>
      </c>
      <c r="AG5609" s="849"/>
      <c r="AH5609" s="370" t="s">
        <v>243</v>
      </c>
      <c r="AI5609" s="360"/>
    </row>
    <row r="5610" spans="1:35" s="555" customFormat="1" ht="15" thickBot="1" x14ac:dyDescent="0.25">
      <c r="A5610" s="851" t="s">
        <v>2156</v>
      </c>
      <c r="B5610" s="851">
        <v>20230113</v>
      </c>
      <c r="C5610" s="862" t="s">
        <v>66</v>
      </c>
      <c r="D5610" s="557">
        <v>8</v>
      </c>
      <c r="E5610" s="557">
        <v>19</v>
      </c>
      <c r="F5610" s="557"/>
      <c r="G5610" s="557"/>
      <c r="H5610" s="557" t="s">
        <v>11</v>
      </c>
      <c r="I5610" s="557">
        <v>552</v>
      </c>
      <c r="J5610" s="557">
        <v>20</v>
      </c>
      <c r="K5610" s="555">
        <v>5</v>
      </c>
      <c r="L5610" s="555">
        <v>1</v>
      </c>
      <c r="M5610" s="555">
        <v>0</v>
      </c>
      <c r="N5610" s="558">
        <v>1</v>
      </c>
      <c r="O5610" s="555" t="str">
        <f>Cal_051922a!$E$2</f>
        <v>Cal_051922a</v>
      </c>
      <c r="P5610" s="852">
        <f>Cal_051922a!$Q$3</f>
        <v>1.8382409380942635</v>
      </c>
      <c r="Q5610" s="852">
        <f>Cal_051922a!$R$3</f>
        <v>0.56187208580813652</v>
      </c>
      <c r="R5610" s="559">
        <v>325.39999999999998</v>
      </c>
      <c r="S5610" s="559">
        <v>188.1</v>
      </c>
      <c r="T5610" s="852">
        <f>AVERAGE(0.744,0.809,0.781,0.718,0.73,0.513)</f>
        <v>0.71583333333333332</v>
      </c>
      <c r="U5610" s="120">
        <f t="shared" si="1694"/>
        <v>324.68416666666667</v>
      </c>
      <c r="V5610" s="120">
        <f t="shared" si="1695"/>
        <v>187.38416666666666</v>
      </c>
      <c r="W5610" s="867">
        <f t="shared" si="1692"/>
        <v>1.5324012127608457</v>
      </c>
      <c r="X5610" s="867">
        <f t="shared" si="1693"/>
        <v>0.22068675336282961</v>
      </c>
      <c r="Y5610" s="555">
        <f>Cal_051922a!$A$3</f>
        <v>20220519</v>
      </c>
      <c r="Z5610" s="864" t="s">
        <v>2166</v>
      </c>
      <c r="AA5610" s="555">
        <v>20230413</v>
      </c>
      <c r="AB5610" s="563"/>
      <c r="AE5610" s="853" t="s">
        <v>1250</v>
      </c>
      <c r="AF5610" s="854">
        <v>1</v>
      </c>
      <c r="AG5610" s="854"/>
      <c r="AH5610" s="855" t="s">
        <v>244</v>
      </c>
      <c r="AI5610" s="565"/>
    </row>
    <row r="5611" spans="1:35" ht="14.25" x14ac:dyDescent="0.2">
      <c r="A5611" s="856" t="s">
        <v>2156</v>
      </c>
      <c r="B5611" s="856">
        <v>20230113</v>
      </c>
      <c r="C5611" s="107" t="s">
        <v>64</v>
      </c>
      <c r="D5611" s="107">
        <v>9</v>
      </c>
      <c r="E5611" s="107">
        <v>2</v>
      </c>
      <c r="H5611" s="107" t="s">
        <v>10</v>
      </c>
      <c r="I5611" s="107">
        <v>290</v>
      </c>
      <c r="J5611" s="107">
        <v>0</v>
      </c>
      <c r="K5611" s="43">
        <v>5</v>
      </c>
      <c r="L5611" s="111">
        <v>1</v>
      </c>
      <c r="M5611" s="43">
        <v>0</v>
      </c>
      <c r="N5611" s="49">
        <v>1</v>
      </c>
      <c r="O5611" s="43" t="str">
        <f>Cal_051922a!$E$2</f>
        <v>Cal_051922a</v>
      </c>
      <c r="P5611" s="50">
        <f>Cal_051922a!$Q$3</f>
        <v>1.8382409380942635</v>
      </c>
      <c r="Q5611" s="50">
        <f>Cal_051922a!$R$3</f>
        <v>0.56187208580813652</v>
      </c>
      <c r="R5611" s="46">
        <v>167</v>
      </c>
      <c r="S5611" s="46">
        <v>111</v>
      </c>
      <c r="T5611" s="178">
        <f>AVERAGE(0.646,0.599,0.754,0.49,0.659,0.706)</f>
        <v>0.64233333333333331</v>
      </c>
      <c r="U5611" s="79">
        <f t="shared" si="1694"/>
        <v>166.35766666666666</v>
      </c>
      <c r="V5611" s="79">
        <f t="shared" si="1695"/>
        <v>110.35766666666666</v>
      </c>
      <c r="W5611" s="446">
        <f t="shared" ref="W5611:W5660" si="1696">(Q5611*P5611/(P5611-1)*(U5611-V5611)*(K5611)/I5611)/N5611</f>
        <v>1.1896824544506936</v>
      </c>
      <c r="X5611" s="446">
        <f t="shared" ref="X5611:X5660" si="1697">(Q5611*P5611/(P5611-1)*(P5611*V5611-U5611)*(K5611)/I5611)/N5611</f>
        <v>0.77555216573579611</v>
      </c>
      <c r="Y5611" s="47">
        <v>20220519</v>
      </c>
      <c r="Z5611" s="837" t="s">
        <v>2175</v>
      </c>
      <c r="AA5611" s="837" t="s">
        <v>2176</v>
      </c>
      <c r="AE5611" s="689" t="s">
        <v>1250</v>
      </c>
      <c r="AF5611" s="130">
        <v>1</v>
      </c>
    </row>
    <row r="5612" spans="1:35" ht="14.25" x14ac:dyDescent="0.2">
      <c r="A5612" s="856" t="s">
        <v>2156</v>
      </c>
      <c r="B5612" s="856">
        <v>20230113</v>
      </c>
      <c r="C5612" s="107" t="s">
        <v>64</v>
      </c>
      <c r="D5612" s="107">
        <v>9</v>
      </c>
      <c r="E5612" s="107">
        <v>2</v>
      </c>
      <c r="H5612" s="107" t="s">
        <v>11</v>
      </c>
      <c r="I5612" s="107">
        <v>290</v>
      </c>
      <c r="J5612" s="107">
        <v>0</v>
      </c>
      <c r="K5612" s="43">
        <v>5</v>
      </c>
      <c r="L5612" s="111">
        <v>1</v>
      </c>
      <c r="M5612" s="43">
        <v>0</v>
      </c>
      <c r="N5612" s="49">
        <v>1</v>
      </c>
      <c r="O5612" s="43" t="str">
        <f>Cal_051922a!$E$2</f>
        <v>Cal_051922a</v>
      </c>
      <c r="P5612" s="50">
        <f>Cal_051922a!$Q$3</f>
        <v>1.8382409380942635</v>
      </c>
      <c r="Q5612" s="50">
        <f>Cal_051922a!$R$3</f>
        <v>0.56187208580813652</v>
      </c>
      <c r="R5612" s="46">
        <v>163.9</v>
      </c>
      <c r="S5612" s="46">
        <v>107.5</v>
      </c>
      <c r="T5612" s="178">
        <f>AVERAGE(0.646,0.599,0.754,0.49,0.659,0.706)</f>
        <v>0.64233333333333331</v>
      </c>
      <c r="U5612" s="79">
        <f t="shared" si="1694"/>
        <v>163.25766666666667</v>
      </c>
      <c r="V5612" s="79">
        <f t="shared" si="1695"/>
        <v>106.85766666666666</v>
      </c>
      <c r="W5612" s="446">
        <f t="shared" si="1696"/>
        <v>1.1981801862681987</v>
      </c>
      <c r="X5612" s="446">
        <f t="shared" si="1697"/>
        <v>0.70472690037747676</v>
      </c>
      <c r="Y5612" s="47">
        <v>20220519</v>
      </c>
      <c r="Z5612" s="837" t="s">
        <v>2175</v>
      </c>
      <c r="AA5612" s="837" t="s">
        <v>2176</v>
      </c>
      <c r="AE5612" s="689" t="s">
        <v>1250</v>
      </c>
      <c r="AF5612" s="130">
        <v>1</v>
      </c>
    </row>
    <row r="5613" spans="1:35" ht="14.25" x14ac:dyDescent="0.2">
      <c r="A5613" s="856" t="s">
        <v>2156</v>
      </c>
      <c r="B5613" s="856">
        <v>20230113</v>
      </c>
      <c r="C5613" s="107" t="s">
        <v>64</v>
      </c>
      <c r="D5613" s="107">
        <v>9</v>
      </c>
      <c r="E5613" s="107">
        <v>4</v>
      </c>
      <c r="H5613" s="107" t="s">
        <v>10</v>
      </c>
      <c r="I5613" s="107">
        <v>290</v>
      </c>
      <c r="J5613" s="107">
        <v>0</v>
      </c>
      <c r="K5613" s="43">
        <v>5</v>
      </c>
      <c r="L5613" s="111">
        <v>1</v>
      </c>
      <c r="M5613" s="43">
        <v>0</v>
      </c>
      <c r="N5613" s="49">
        <v>1</v>
      </c>
      <c r="O5613" s="43" t="str">
        <f>Cal_051922a!$E$2</f>
        <v>Cal_051922a</v>
      </c>
      <c r="P5613" s="50">
        <f>Cal_051922a!$Q$3</f>
        <v>1.8382409380942635</v>
      </c>
      <c r="Q5613" s="50">
        <f>Cal_051922a!$R$3</f>
        <v>0.56187208580813652</v>
      </c>
      <c r="R5613" s="46">
        <v>157.6</v>
      </c>
      <c r="S5613" s="46">
        <v>101.3</v>
      </c>
      <c r="T5613" s="50">
        <f>AVERAGE(0.782,0.898,0.631,0.699,0.655,0.669)</f>
        <v>0.72233333333333327</v>
      </c>
      <c r="U5613" s="79">
        <f t="shared" si="1694"/>
        <v>156.87766666666667</v>
      </c>
      <c r="V5613" s="79">
        <f t="shared" si="1695"/>
        <v>100.57766666666666</v>
      </c>
      <c r="W5613" s="446">
        <f t="shared" si="1696"/>
        <v>1.1960557533138225</v>
      </c>
      <c r="X5613" s="446">
        <f t="shared" si="1697"/>
        <v>0.59501793029290528</v>
      </c>
      <c r="Y5613" s="47">
        <v>20220519</v>
      </c>
      <c r="Z5613" s="837" t="s">
        <v>2186</v>
      </c>
      <c r="AA5613" s="837" t="s">
        <v>2182</v>
      </c>
      <c r="AE5613" s="689" t="s">
        <v>1250</v>
      </c>
      <c r="AF5613" s="130">
        <v>1</v>
      </c>
    </row>
    <row r="5614" spans="1:35" ht="14.25" x14ac:dyDescent="0.2">
      <c r="A5614" s="856" t="s">
        <v>2156</v>
      </c>
      <c r="B5614" s="856">
        <v>20230113</v>
      </c>
      <c r="C5614" s="107" t="s">
        <v>64</v>
      </c>
      <c r="D5614" s="107">
        <v>9</v>
      </c>
      <c r="E5614" s="107">
        <v>4</v>
      </c>
      <c r="H5614" s="107" t="s">
        <v>11</v>
      </c>
      <c r="I5614" s="107">
        <v>290</v>
      </c>
      <c r="J5614" s="107">
        <v>0</v>
      </c>
      <c r="K5614" s="43">
        <v>5</v>
      </c>
      <c r="L5614" s="111">
        <v>1</v>
      </c>
      <c r="M5614" s="43">
        <v>0</v>
      </c>
      <c r="N5614" s="49">
        <v>1</v>
      </c>
      <c r="O5614" s="43" t="str">
        <f>Cal_051922a!$E$2</f>
        <v>Cal_051922a</v>
      </c>
      <c r="P5614" s="50">
        <f>Cal_051922a!$Q$3</f>
        <v>1.8382409380942635</v>
      </c>
      <c r="Q5614" s="50">
        <f>Cal_051922a!$R$3</f>
        <v>0.56187208580813652</v>
      </c>
      <c r="R5614" s="46">
        <v>181</v>
      </c>
      <c r="S5614" s="46">
        <v>114.7</v>
      </c>
      <c r="T5614" s="178">
        <f>AVERAGE(0.646,0.599,0.754,0.49,0.659,0.706)</f>
        <v>0.64233333333333331</v>
      </c>
      <c r="U5614" s="79">
        <f t="shared" si="1694"/>
        <v>180.35766666666666</v>
      </c>
      <c r="V5614" s="79">
        <f t="shared" si="1695"/>
        <v>114.05766666666666</v>
      </c>
      <c r="W5614" s="446">
        <f t="shared" si="1696"/>
        <v>1.4084990487514459</v>
      </c>
      <c r="X5614" s="446">
        <f t="shared" si="1697"/>
        <v>0.6226246783210484</v>
      </c>
      <c r="Y5614" s="47">
        <v>20220519</v>
      </c>
      <c r="Z5614" s="837" t="s">
        <v>2175</v>
      </c>
      <c r="AA5614" s="837" t="s">
        <v>2176</v>
      </c>
      <c r="AE5614" s="689" t="s">
        <v>1250</v>
      </c>
      <c r="AF5614" s="130">
        <v>1</v>
      </c>
    </row>
    <row r="5615" spans="1:35" ht="14.25" x14ac:dyDescent="0.2">
      <c r="A5615" s="856" t="s">
        <v>2156</v>
      </c>
      <c r="B5615" s="856">
        <v>20230113</v>
      </c>
      <c r="C5615" s="107" t="s">
        <v>64</v>
      </c>
      <c r="D5615" s="107">
        <v>9</v>
      </c>
      <c r="E5615" s="107">
        <v>6</v>
      </c>
      <c r="H5615" s="107" t="s">
        <v>10</v>
      </c>
      <c r="I5615" s="107">
        <v>290</v>
      </c>
      <c r="J5615" s="107">
        <v>0</v>
      </c>
      <c r="K5615" s="43">
        <v>5</v>
      </c>
      <c r="L5615" s="111">
        <v>1</v>
      </c>
      <c r="M5615" s="43">
        <v>0</v>
      </c>
      <c r="N5615" s="49">
        <v>1</v>
      </c>
      <c r="O5615" s="43" t="str">
        <f>Cal_051922a!$E$2</f>
        <v>Cal_051922a</v>
      </c>
      <c r="P5615" s="50">
        <f>Cal_051922a!$Q$3</f>
        <v>1.8382409380942635</v>
      </c>
      <c r="Q5615" s="50">
        <f>Cal_051922a!$R$3</f>
        <v>0.56187208580813652</v>
      </c>
      <c r="R5615" s="46">
        <v>246.5</v>
      </c>
      <c r="S5615" s="46">
        <v>154</v>
      </c>
      <c r="T5615" s="50">
        <f>AVERAGE(0.782,0.898,0.631,0.699,0.655,0.669)</f>
        <v>0.72233333333333327</v>
      </c>
      <c r="U5615" s="79">
        <f t="shared" si="1694"/>
        <v>245.77766666666668</v>
      </c>
      <c r="V5615" s="79">
        <f t="shared" si="1695"/>
        <v>153.27766666666668</v>
      </c>
      <c r="W5615" s="446">
        <f t="shared" si="1696"/>
        <v>1.9651004827980207</v>
      </c>
      <c r="X5615" s="446">
        <f t="shared" si="1697"/>
        <v>0.76444777726611768</v>
      </c>
      <c r="Y5615" s="47">
        <v>20220519</v>
      </c>
      <c r="Z5615" s="837" t="s">
        <v>2186</v>
      </c>
      <c r="AA5615" s="837" t="s">
        <v>2182</v>
      </c>
      <c r="AE5615" s="689" t="s">
        <v>1250</v>
      </c>
      <c r="AF5615" s="130">
        <v>1</v>
      </c>
    </row>
    <row r="5616" spans="1:35" ht="14.25" x14ac:dyDescent="0.2">
      <c r="A5616" s="856" t="s">
        <v>2156</v>
      </c>
      <c r="B5616" s="856">
        <v>20230113</v>
      </c>
      <c r="C5616" s="107" t="s">
        <v>64</v>
      </c>
      <c r="D5616" s="107">
        <v>9</v>
      </c>
      <c r="E5616" s="107">
        <v>6</v>
      </c>
      <c r="H5616" s="107" t="s">
        <v>11</v>
      </c>
      <c r="I5616" s="107">
        <v>290</v>
      </c>
      <c r="J5616" s="107">
        <v>0</v>
      </c>
      <c r="K5616" s="43">
        <v>5</v>
      </c>
      <c r="L5616" s="111">
        <v>1</v>
      </c>
      <c r="M5616" s="43">
        <v>0</v>
      </c>
      <c r="N5616" s="49">
        <v>1</v>
      </c>
      <c r="O5616" s="43" t="str">
        <f>Cal_051922a!$E$2</f>
        <v>Cal_051922a</v>
      </c>
      <c r="P5616" s="50">
        <f>Cal_051922a!$Q$3</f>
        <v>1.8382409380942635</v>
      </c>
      <c r="Q5616" s="50">
        <f>Cal_051922a!$R$3</f>
        <v>0.56187208580813652</v>
      </c>
      <c r="R5616" s="46">
        <v>243.5</v>
      </c>
      <c r="S5616" s="46">
        <v>151.6</v>
      </c>
      <c r="T5616" s="178">
        <f>AVERAGE(0.646,0.599,0.754,0.49,0.659,0.706)</f>
        <v>0.64233333333333331</v>
      </c>
      <c r="U5616" s="79">
        <f t="shared" si="1694"/>
        <v>242.85766666666666</v>
      </c>
      <c r="V5616" s="79">
        <f t="shared" si="1695"/>
        <v>150.95766666666665</v>
      </c>
      <c r="W5616" s="446">
        <f t="shared" si="1696"/>
        <v>1.9523538850717634</v>
      </c>
      <c r="X5616" s="446">
        <f t="shared" si="1697"/>
        <v>0.73588012418817728</v>
      </c>
      <c r="Y5616" s="47">
        <v>20220519</v>
      </c>
      <c r="Z5616" s="837" t="s">
        <v>2175</v>
      </c>
      <c r="AA5616" s="837" t="s">
        <v>2176</v>
      </c>
      <c r="AE5616" s="689" t="s">
        <v>1250</v>
      </c>
      <c r="AF5616" s="130">
        <v>1</v>
      </c>
    </row>
    <row r="5617" spans="1:35" ht="14.25" x14ac:dyDescent="0.2">
      <c r="A5617" s="856" t="s">
        <v>2156</v>
      </c>
      <c r="B5617" s="856">
        <v>20230113</v>
      </c>
      <c r="C5617" s="107" t="s">
        <v>64</v>
      </c>
      <c r="D5617" s="107">
        <v>9</v>
      </c>
      <c r="E5617" s="107">
        <v>6</v>
      </c>
      <c r="H5617" s="107" t="s">
        <v>10</v>
      </c>
      <c r="I5617" s="107">
        <v>290</v>
      </c>
      <c r="J5617" s="107">
        <v>10</v>
      </c>
      <c r="K5617" s="43">
        <v>5</v>
      </c>
      <c r="L5617" s="111">
        <v>1</v>
      </c>
      <c r="M5617" s="43">
        <v>0</v>
      </c>
      <c r="N5617" s="49">
        <v>1</v>
      </c>
      <c r="O5617" s="43" t="str">
        <f>Cal_051922a!$E$2</f>
        <v>Cal_051922a</v>
      </c>
      <c r="P5617" s="50">
        <f>Cal_051922a!$Q$3</f>
        <v>1.8382409380942635</v>
      </c>
      <c r="Q5617" s="50">
        <f>Cal_051922a!$R$3</f>
        <v>0.56187208580813652</v>
      </c>
      <c r="R5617" s="46">
        <v>108.8</v>
      </c>
      <c r="S5617" s="46">
        <v>71.760000000000005</v>
      </c>
      <c r="T5617" s="178">
        <f>AVERAGE(0.646,0.599,0.754,0.49,0.659,0.706)</f>
        <v>0.64233333333333331</v>
      </c>
      <c r="U5617" s="79">
        <f t="shared" si="1694"/>
        <v>108.15766666666666</v>
      </c>
      <c r="V5617" s="79">
        <f t="shared" si="1695"/>
        <v>71.117666666666665</v>
      </c>
      <c r="W5617" s="446">
        <f t="shared" si="1696"/>
        <v>0.78688996630095853</v>
      </c>
      <c r="X5617" s="446">
        <f t="shared" si="1697"/>
        <v>0.47956396355936903</v>
      </c>
      <c r="Y5617" s="47">
        <v>20220519</v>
      </c>
      <c r="Z5617" s="837" t="s">
        <v>2175</v>
      </c>
      <c r="AA5617" s="837" t="s">
        <v>2176</v>
      </c>
      <c r="AE5617" s="689" t="s">
        <v>1250</v>
      </c>
      <c r="AF5617" s="130">
        <v>1</v>
      </c>
      <c r="AI5617" t="s">
        <v>673</v>
      </c>
    </row>
    <row r="5618" spans="1:35" ht="14.25" x14ac:dyDescent="0.2">
      <c r="A5618" s="856" t="s">
        <v>2156</v>
      </c>
      <c r="B5618" s="856">
        <v>20230113</v>
      </c>
      <c r="C5618" s="107" t="s">
        <v>64</v>
      </c>
      <c r="D5618" s="107">
        <v>9</v>
      </c>
      <c r="E5618" s="107">
        <v>6</v>
      </c>
      <c r="H5618" s="107" t="s">
        <v>11</v>
      </c>
      <c r="I5618" s="107">
        <v>290</v>
      </c>
      <c r="J5618" s="107">
        <v>10</v>
      </c>
      <c r="K5618" s="43">
        <v>5</v>
      </c>
      <c r="L5618" s="111">
        <v>1</v>
      </c>
      <c r="M5618" s="43">
        <v>0</v>
      </c>
      <c r="N5618" s="49">
        <v>1</v>
      </c>
      <c r="O5618" s="43" t="str">
        <f>Cal_051922a!$E$2</f>
        <v>Cal_051922a</v>
      </c>
      <c r="P5618" s="50">
        <f>Cal_051922a!$Q$3</f>
        <v>1.8382409380942635</v>
      </c>
      <c r="Q5618" s="50">
        <f>Cal_051922a!$R$3</f>
        <v>0.56187208580813652</v>
      </c>
      <c r="R5618" s="46">
        <v>179.8</v>
      </c>
      <c r="S5618" s="46">
        <v>113.1</v>
      </c>
      <c r="T5618" s="178">
        <f>AVERAGE(0.646,0.599,0.754,0.49,0.659,0.706)</f>
        <v>0.64233333333333331</v>
      </c>
      <c r="U5618" s="79">
        <f t="shared" si="1694"/>
        <v>179.15766666666667</v>
      </c>
      <c r="V5618" s="79">
        <f t="shared" si="1695"/>
        <v>112.45766666666665</v>
      </c>
      <c r="W5618" s="446">
        <f t="shared" si="1696"/>
        <v>1.4169967805689516</v>
      </c>
      <c r="X5618" s="446">
        <f t="shared" si="1697"/>
        <v>0.5856343597420276</v>
      </c>
      <c r="Y5618" s="47">
        <v>20220519</v>
      </c>
      <c r="Z5618" s="837" t="s">
        <v>2175</v>
      </c>
      <c r="AA5618" s="837" t="s">
        <v>2176</v>
      </c>
      <c r="AE5618" s="689" t="s">
        <v>1250</v>
      </c>
      <c r="AF5618" s="130">
        <v>1</v>
      </c>
      <c r="AH5618" s="490" t="s">
        <v>2188</v>
      </c>
      <c r="AI5618" t="s">
        <v>673</v>
      </c>
    </row>
    <row r="5619" spans="1:35" s="82" customFormat="1" ht="14.25" x14ac:dyDescent="0.2">
      <c r="A5619" s="595" t="s">
        <v>2156</v>
      </c>
      <c r="B5619" s="595">
        <v>20230113</v>
      </c>
      <c r="C5619" s="126" t="s">
        <v>64</v>
      </c>
      <c r="D5619" s="126">
        <v>9</v>
      </c>
      <c r="E5619" s="126">
        <v>6</v>
      </c>
      <c r="F5619" s="126"/>
      <c r="G5619" s="126"/>
      <c r="H5619" s="126" t="s">
        <v>10</v>
      </c>
      <c r="I5619" s="126">
        <v>293</v>
      </c>
      <c r="J5619" s="126">
        <v>5</v>
      </c>
      <c r="K5619" s="82">
        <v>5</v>
      </c>
      <c r="L5619" s="82">
        <v>1</v>
      </c>
      <c r="M5619" s="82">
        <v>0</v>
      </c>
      <c r="N5619" s="83">
        <v>1</v>
      </c>
      <c r="O5619" s="82" t="str">
        <f>Cal_051922a!$E$2</f>
        <v>Cal_051922a</v>
      </c>
      <c r="P5619" s="158">
        <f>Cal_051922a!$Q$3</f>
        <v>1.8382409380942635</v>
      </c>
      <c r="Q5619" s="158">
        <f>Cal_051922a!$R$3</f>
        <v>0.56187208580813652</v>
      </c>
      <c r="R5619" s="84">
        <v>187.7</v>
      </c>
      <c r="S5619" s="84">
        <v>110.9</v>
      </c>
      <c r="T5619" s="158">
        <f>AVERAGE(0.744,0.809,0.781,0.718,0.73,0.513)</f>
        <v>0.71583333333333332</v>
      </c>
      <c r="U5619" s="79">
        <f t="shared" si="1694"/>
        <v>186.98416666666665</v>
      </c>
      <c r="V5619" s="79">
        <f t="shared" si="1695"/>
        <v>110.18416666666667</v>
      </c>
      <c r="W5619" s="446">
        <f t="shared" si="1696"/>
        <v>1.6148590703026473</v>
      </c>
      <c r="X5619" s="446">
        <f t="shared" si="1697"/>
        <v>0.32719566362146912</v>
      </c>
      <c r="Y5619" s="82">
        <f>Cal_051922a!$A$3</f>
        <v>20220519</v>
      </c>
      <c r="Z5619" s="90" t="s">
        <v>2166</v>
      </c>
      <c r="AA5619" s="82">
        <v>20230413</v>
      </c>
      <c r="AB5619" s="85"/>
      <c r="AE5619" s="691" t="s">
        <v>1250</v>
      </c>
      <c r="AF5619" s="567">
        <v>1</v>
      </c>
      <c r="AG5619" s="567"/>
      <c r="AH5619" s="159" t="s">
        <v>252</v>
      </c>
      <c r="AI5619" s="155"/>
    </row>
    <row r="5620" spans="1:35" s="82" customFormat="1" ht="14.25" x14ac:dyDescent="0.2">
      <c r="A5620" s="595" t="s">
        <v>2156</v>
      </c>
      <c r="B5620" s="595">
        <v>20230113</v>
      </c>
      <c r="C5620" s="126" t="s">
        <v>64</v>
      </c>
      <c r="D5620" s="126">
        <v>9</v>
      </c>
      <c r="E5620" s="126">
        <v>6</v>
      </c>
      <c r="F5620" s="126"/>
      <c r="G5620" s="126"/>
      <c r="H5620" s="126" t="s">
        <v>11</v>
      </c>
      <c r="I5620" s="126">
        <v>293</v>
      </c>
      <c r="J5620" s="126">
        <v>5</v>
      </c>
      <c r="K5620" s="82">
        <v>5</v>
      </c>
      <c r="L5620" s="82">
        <v>1</v>
      </c>
      <c r="M5620" s="82">
        <v>0</v>
      </c>
      <c r="N5620" s="83">
        <v>1</v>
      </c>
      <c r="O5620" s="82" t="str">
        <f>Cal_051922a!$E$2</f>
        <v>Cal_051922a</v>
      </c>
      <c r="P5620" s="158">
        <f>Cal_051922a!$Q$3</f>
        <v>1.8382409380942635</v>
      </c>
      <c r="Q5620" s="158">
        <f>Cal_051922a!$R$3</f>
        <v>0.56187208580813652</v>
      </c>
      <c r="R5620" s="84">
        <v>188.1</v>
      </c>
      <c r="S5620" s="84">
        <v>113.7</v>
      </c>
      <c r="T5620" s="158">
        <f>AVERAGE(0.744,0.809,0.781,0.718,0.73,0.513)</f>
        <v>0.71583333333333332</v>
      </c>
      <c r="U5620" s="79">
        <f t="shared" si="1694"/>
        <v>187.38416666666666</v>
      </c>
      <c r="V5620" s="79">
        <f t="shared" si="1695"/>
        <v>112.98416666666667</v>
      </c>
      <c r="W5620" s="446">
        <f t="shared" si="1696"/>
        <v>1.5643947243556899</v>
      </c>
      <c r="X5620" s="446">
        <f t="shared" si="1697"/>
        <v>0.42701150370313262</v>
      </c>
      <c r="Y5620" s="82">
        <f>Cal_051922a!$A$3</f>
        <v>20220519</v>
      </c>
      <c r="Z5620" s="90" t="s">
        <v>2166</v>
      </c>
      <c r="AA5620" s="82">
        <v>20230413</v>
      </c>
      <c r="AB5620" s="85"/>
      <c r="AE5620" s="691" t="s">
        <v>1250</v>
      </c>
      <c r="AF5620" s="567">
        <v>1</v>
      </c>
      <c r="AG5620" s="567"/>
      <c r="AH5620" s="159" t="s">
        <v>194</v>
      </c>
      <c r="AI5620" s="155"/>
    </row>
    <row r="5621" spans="1:35" s="44" customFormat="1" ht="14.25" x14ac:dyDescent="0.2">
      <c r="A5621" s="848" t="s">
        <v>2156</v>
      </c>
      <c r="B5621" s="848">
        <v>20230113</v>
      </c>
      <c r="C5621" s="361" t="s">
        <v>64</v>
      </c>
      <c r="D5621" s="361">
        <v>9</v>
      </c>
      <c r="E5621" s="361">
        <v>6</v>
      </c>
      <c r="F5621" s="361"/>
      <c r="G5621" s="361"/>
      <c r="H5621" s="361" t="s">
        <v>10</v>
      </c>
      <c r="I5621" s="361">
        <v>551</v>
      </c>
      <c r="J5621" s="361">
        <v>20</v>
      </c>
      <c r="K5621" s="44">
        <v>5</v>
      </c>
      <c r="L5621" s="44">
        <v>1</v>
      </c>
      <c r="M5621" s="44">
        <v>0</v>
      </c>
      <c r="N5621" s="363">
        <v>1</v>
      </c>
      <c r="O5621" s="44" t="str">
        <f>Cal_051922a!$E$2</f>
        <v>Cal_051922a</v>
      </c>
      <c r="P5621" s="365">
        <f>Cal_051922a!$Q$3</f>
        <v>1.8382409380942635</v>
      </c>
      <c r="Q5621" s="365">
        <f>Cal_051922a!$R$3</f>
        <v>0.56187208580813652</v>
      </c>
      <c r="R5621" s="364">
        <v>324.39999999999998</v>
      </c>
      <c r="S5621" s="364">
        <v>188.1</v>
      </c>
      <c r="T5621" s="365">
        <f>AVERAGE(0.744,0.809,0.781,0.718,0.73,0.513)</f>
        <v>0.71583333333333332</v>
      </c>
      <c r="U5621" s="79">
        <f t="shared" si="1694"/>
        <v>323.68416666666667</v>
      </c>
      <c r="V5621" s="79">
        <f t="shared" si="1695"/>
        <v>187.38416666666666</v>
      </c>
      <c r="W5621" s="446">
        <f t="shared" si="1696"/>
        <v>1.5240011141130594</v>
      </c>
      <c r="X5621" s="446">
        <f t="shared" si="1697"/>
        <v>0.23226849986202003</v>
      </c>
      <c r="Y5621" s="44">
        <f>Cal_051922a!$A$3</f>
        <v>20220519</v>
      </c>
      <c r="Z5621" s="859" t="s">
        <v>2166</v>
      </c>
      <c r="AA5621" s="44">
        <v>20230413</v>
      </c>
      <c r="AB5621" s="368"/>
      <c r="AE5621" s="763" t="s">
        <v>1250</v>
      </c>
      <c r="AF5621" s="849">
        <v>1</v>
      </c>
      <c r="AG5621" s="849"/>
      <c r="AH5621" s="370" t="s">
        <v>257</v>
      </c>
      <c r="AI5621" s="360"/>
    </row>
    <row r="5622" spans="1:35" s="44" customFormat="1" ht="14.25" x14ac:dyDescent="0.2">
      <c r="A5622" s="848" t="s">
        <v>2156</v>
      </c>
      <c r="B5622" s="848">
        <v>20230113</v>
      </c>
      <c r="C5622" s="361" t="s">
        <v>64</v>
      </c>
      <c r="D5622" s="361">
        <v>9</v>
      </c>
      <c r="E5622" s="361">
        <v>6</v>
      </c>
      <c r="F5622" s="361"/>
      <c r="G5622" s="361"/>
      <c r="H5622" s="361" t="s">
        <v>11</v>
      </c>
      <c r="I5622" s="361">
        <v>551</v>
      </c>
      <c r="J5622" s="361">
        <v>20</v>
      </c>
      <c r="K5622" s="44">
        <v>5</v>
      </c>
      <c r="L5622" s="44">
        <v>1</v>
      </c>
      <c r="M5622" s="44">
        <v>0</v>
      </c>
      <c r="N5622" s="363">
        <v>1</v>
      </c>
      <c r="O5622" s="44" t="str">
        <f>Cal_051922a!$E$2</f>
        <v>Cal_051922a</v>
      </c>
      <c r="P5622" s="365">
        <f>Cal_051922a!$Q$3</f>
        <v>1.8382409380942635</v>
      </c>
      <c r="Q5622" s="365">
        <f>Cal_051922a!$R$3</f>
        <v>0.56187208580813652</v>
      </c>
      <c r="R5622" s="364">
        <v>347.4</v>
      </c>
      <c r="S5622" s="364">
        <v>202.4</v>
      </c>
      <c r="T5622" s="365">
        <f>AVERAGE(0.744,0.809,0.781,0.718,0.73,0.513)</f>
        <v>0.71583333333333332</v>
      </c>
      <c r="U5622" s="79">
        <f t="shared" si="1694"/>
        <v>346.68416666666667</v>
      </c>
      <c r="V5622" s="79">
        <f t="shared" si="1695"/>
        <v>201.68416666666667</v>
      </c>
      <c r="W5622" s="446">
        <f t="shared" si="1696"/>
        <v>1.6212777809713397</v>
      </c>
      <c r="X5622" s="446">
        <f t="shared" si="1697"/>
        <v>0.26901946152007811</v>
      </c>
      <c r="Y5622" s="44">
        <f>Cal_051922a!$A$3</f>
        <v>20220519</v>
      </c>
      <c r="Z5622" s="859" t="s">
        <v>2166</v>
      </c>
      <c r="AA5622" s="44">
        <v>20230413</v>
      </c>
      <c r="AB5622" s="368"/>
      <c r="AE5622" s="763" t="s">
        <v>1250</v>
      </c>
      <c r="AF5622" s="849">
        <v>1</v>
      </c>
      <c r="AG5622" s="849"/>
      <c r="AH5622" s="370" t="s">
        <v>258</v>
      </c>
      <c r="AI5622" s="360"/>
    </row>
    <row r="5623" spans="1:35" ht="14.25" x14ac:dyDescent="0.2">
      <c r="A5623" s="856" t="s">
        <v>2156</v>
      </c>
      <c r="B5623" s="856">
        <v>20230113</v>
      </c>
      <c r="C5623" s="107" t="s">
        <v>64</v>
      </c>
      <c r="D5623" s="107">
        <v>9</v>
      </c>
      <c r="E5623" s="107">
        <v>11</v>
      </c>
      <c r="H5623" s="107" t="s">
        <v>10</v>
      </c>
      <c r="I5623" s="107">
        <v>290</v>
      </c>
      <c r="J5623" s="107">
        <v>0</v>
      </c>
      <c r="K5623" s="43">
        <v>5</v>
      </c>
      <c r="L5623" s="111">
        <v>1</v>
      </c>
      <c r="M5623" s="43">
        <v>0</v>
      </c>
      <c r="N5623" s="49">
        <v>1</v>
      </c>
      <c r="O5623" s="43" t="str">
        <f>Cal_051922a!$E$2</f>
        <v>Cal_051922a</v>
      </c>
      <c r="P5623" s="50">
        <f>Cal_051922a!$Q$3</f>
        <v>1.8382409380942635</v>
      </c>
      <c r="Q5623" s="50">
        <f>Cal_051922a!$R$3</f>
        <v>0.56187208580813652</v>
      </c>
      <c r="R5623" s="46">
        <v>268.39999999999998</v>
      </c>
      <c r="S5623" s="46">
        <v>166.1</v>
      </c>
      <c r="T5623" s="178">
        <f>AVERAGE(0.646,0.599,0.754,0.49,0.659,0.706)</f>
        <v>0.64233333333333331</v>
      </c>
      <c r="U5623" s="79">
        <f t="shared" si="1694"/>
        <v>267.75766666666664</v>
      </c>
      <c r="V5623" s="79">
        <f t="shared" si="1695"/>
        <v>165.45766666666665</v>
      </c>
      <c r="W5623" s="446">
        <f t="shared" si="1696"/>
        <v>2.1732949123268916</v>
      </c>
      <c r="X5623" s="446">
        <f t="shared" si="1697"/>
        <v>0.77315316445928128</v>
      </c>
      <c r="Y5623" s="47">
        <v>20220519</v>
      </c>
      <c r="Z5623" s="837" t="s">
        <v>2175</v>
      </c>
      <c r="AA5623" s="837" t="s">
        <v>2176</v>
      </c>
      <c r="AE5623" s="689" t="s">
        <v>1250</v>
      </c>
      <c r="AF5623" s="130">
        <v>1</v>
      </c>
    </row>
    <row r="5624" spans="1:35" ht="14.25" x14ac:dyDescent="0.2">
      <c r="A5624" s="856" t="s">
        <v>2156</v>
      </c>
      <c r="B5624" s="856">
        <v>20230113</v>
      </c>
      <c r="C5624" s="107" t="s">
        <v>64</v>
      </c>
      <c r="D5624" s="107">
        <v>9</v>
      </c>
      <c r="E5624" s="107">
        <v>11</v>
      </c>
      <c r="H5624" s="107" t="s">
        <v>11</v>
      </c>
      <c r="I5624" s="107">
        <v>290</v>
      </c>
      <c r="J5624" s="107">
        <v>0</v>
      </c>
      <c r="K5624" s="43">
        <v>5</v>
      </c>
      <c r="L5624" s="111">
        <v>1</v>
      </c>
      <c r="M5624" s="43">
        <v>0</v>
      </c>
      <c r="N5624" s="49">
        <v>1</v>
      </c>
      <c r="O5624" s="43" t="str">
        <f>Cal_051922a!$E$2</f>
        <v>Cal_051922a</v>
      </c>
      <c r="P5624" s="50">
        <f>Cal_051922a!$Q$3</f>
        <v>1.8382409380942635</v>
      </c>
      <c r="Q5624" s="50">
        <f>Cal_051922a!$R$3</f>
        <v>0.56187208580813652</v>
      </c>
      <c r="R5624" s="46">
        <v>281.8</v>
      </c>
      <c r="S5624" s="46">
        <v>174.7</v>
      </c>
      <c r="T5624" s="178">
        <f>AVERAGE(0.646,0.599,0.754,0.49,0.659,0.706)</f>
        <v>0.64233333333333331</v>
      </c>
      <c r="U5624" s="79">
        <f t="shared" si="1694"/>
        <v>281.15766666666667</v>
      </c>
      <c r="V5624" s="79">
        <f t="shared" si="1695"/>
        <v>174.05766666666665</v>
      </c>
      <c r="W5624" s="446">
        <f t="shared" si="1696"/>
        <v>2.2752676941369518</v>
      </c>
      <c r="X5624" s="446">
        <f t="shared" si="1697"/>
        <v>0.82432803649236541</v>
      </c>
      <c r="Y5624" s="47">
        <v>20220519</v>
      </c>
      <c r="Z5624" s="837" t="s">
        <v>2175</v>
      </c>
      <c r="AA5624" s="837" t="s">
        <v>2176</v>
      </c>
      <c r="AE5624" s="689" t="s">
        <v>1250</v>
      </c>
      <c r="AF5624" s="130">
        <v>1</v>
      </c>
    </row>
    <row r="5625" spans="1:35" ht="14.25" x14ac:dyDescent="0.2">
      <c r="A5625" s="856" t="s">
        <v>2156</v>
      </c>
      <c r="B5625" s="856">
        <v>20230113</v>
      </c>
      <c r="C5625" s="107" t="s">
        <v>64</v>
      </c>
      <c r="D5625" s="107">
        <v>9</v>
      </c>
      <c r="E5625" s="107">
        <v>11</v>
      </c>
      <c r="H5625" s="107" t="s">
        <v>10</v>
      </c>
      <c r="I5625" s="107">
        <v>290</v>
      </c>
      <c r="J5625" s="107">
        <v>10</v>
      </c>
      <c r="K5625" s="43">
        <v>5</v>
      </c>
      <c r="L5625" s="111">
        <v>1</v>
      </c>
      <c r="M5625" s="43">
        <v>0</v>
      </c>
      <c r="N5625" s="49">
        <v>1</v>
      </c>
      <c r="O5625" s="43" t="str">
        <f>Cal_051922a!$E$2</f>
        <v>Cal_051922a</v>
      </c>
      <c r="P5625" s="50">
        <f>Cal_051922a!$Q$3</f>
        <v>1.8382409380942635</v>
      </c>
      <c r="Q5625" s="50">
        <f>Cal_051922a!$R$3</f>
        <v>0.56187208580813652</v>
      </c>
      <c r="R5625" s="46">
        <v>92.36</v>
      </c>
      <c r="S5625" s="46">
        <v>61.53</v>
      </c>
      <c r="T5625" s="178">
        <f>AVERAGE(0.646,0.599,0.754,0.49,0.659,0.706)</f>
        <v>0.64233333333333331</v>
      </c>
      <c r="U5625" s="79">
        <f t="shared" si="1694"/>
        <v>91.717666666666659</v>
      </c>
      <c r="V5625" s="79">
        <f t="shared" si="1695"/>
        <v>60.887666666666668</v>
      </c>
      <c r="W5625" s="446">
        <f t="shared" si="1696"/>
        <v>0.65496267983419409</v>
      </c>
      <c r="X5625" s="446">
        <f t="shared" si="1697"/>
        <v>0.42931677341969493</v>
      </c>
      <c r="Y5625" s="47">
        <v>20220519</v>
      </c>
      <c r="Z5625" s="837" t="s">
        <v>2175</v>
      </c>
      <c r="AA5625" s="837" t="s">
        <v>2176</v>
      </c>
      <c r="AE5625" s="689" t="s">
        <v>1250</v>
      </c>
      <c r="AF5625" s="130">
        <v>3</v>
      </c>
      <c r="AI5625" t="s">
        <v>673</v>
      </c>
    </row>
    <row r="5626" spans="1:35" ht="14.25" x14ac:dyDescent="0.2">
      <c r="A5626" s="856" t="s">
        <v>2156</v>
      </c>
      <c r="B5626" s="856">
        <v>20230113</v>
      </c>
      <c r="C5626" s="107" t="s">
        <v>64</v>
      </c>
      <c r="D5626" s="107">
        <v>9</v>
      </c>
      <c r="E5626" s="107">
        <v>11</v>
      </c>
      <c r="H5626" s="107" t="s">
        <v>11</v>
      </c>
      <c r="I5626" s="107">
        <v>290</v>
      </c>
      <c r="J5626" s="107">
        <v>10</v>
      </c>
      <c r="K5626" s="43">
        <v>5</v>
      </c>
      <c r="L5626" s="111">
        <v>1</v>
      </c>
      <c r="M5626" s="43">
        <v>0</v>
      </c>
      <c r="N5626" s="49">
        <v>1</v>
      </c>
      <c r="O5626" s="43" t="str">
        <f>Cal_051922a!$E$2</f>
        <v>Cal_051922a</v>
      </c>
      <c r="P5626" s="50">
        <f>Cal_051922a!$Q$3</f>
        <v>1.8382409380942635</v>
      </c>
      <c r="Q5626" s="50">
        <f>Cal_051922a!$R$3</f>
        <v>0.56187208580813652</v>
      </c>
      <c r="R5626" s="46">
        <v>154.9</v>
      </c>
      <c r="S5626" s="46">
        <v>99.35</v>
      </c>
      <c r="T5626" s="50">
        <f>AVERAGE(0.782,0.898,0.631,0.699,0.655,0.669)</f>
        <v>0.72233333333333327</v>
      </c>
      <c r="U5626" s="79">
        <f t="shared" si="1694"/>
        <v>154.17766666666668</v>
      </c>
      <c r="V5626" s="79">
        <f t="shared" si="1695"/>
        <v>98.627666666666656</v>
      </c>
      <c r="W5626" s="446">
        <f t="shared" si="1696"/>
        <v>1.180122506156001</v>
      </c>
      <c r="X5626" s="446">
        <f t="shared" si="1697"/>
        <v>0.57622583733513</v>
      </c>
      <c r="Y5626" s="47">
        <v>20220519</v>
      </c>
      <c r="Z5626" s="837" t="s">
        <v>2181</v>
      </c>
      <c r="AA5626" s="837" t="s">
        <v>2182</v>
      </c>
      <c r="AE5626" s="689" t="s">
        <v>1250</v>
      </c>
      <c r="AF5626" s="130">
        <v>3</v>
      </c>
      <c r="AI5626" t="s">
        <v>2208</v>
      </c>
    </row>
    <row r="5627" spans="1:35" s="82" customFormat="1" ht="14.25" x14ac:dyDescent="0.2">
      <c r="A5627" s="595" t="s">
        <v>2156</v>
      </c>
      <c r="B5627" s="595">
        <v>20230113</v>
      </c>
      <c r="C5627" s="126" t="s">
        <v>64</v>
      </c>
      <c r="D5627" s="126">
        <v>9</v>
      </c>
      <c r="E5627" s="126">
        <v>11</v>
      </c>
      <c r="F5627" s="126"/>
      <c r="G5627" s="126"/>
      <c r="H5627" s="126" t="s">
        <v>10</v>
      </c>
      <c r="I5627" s="126">
        <v>294</v>
      </c>
      <c r="J5627" s="126">
        <v>5</v>
      </c>
      <c r="K5627" s="82">
        <v>5</v>
      </c>
      <c r="L5627" s="82">
        <v>1</v>
      </c>
      <c r="M5627" s="82">
        <v>0</v>
      </c>
      <c r="N5627" s="83">
        <v>1</v>
      </c>
      <c r="O5627" s="82" t="str">
        <f>Cal_051922a!$E$2</f>
        <v>Cal_051922a</v>
      </c>
      <c r="P5627" s="158">
        <f>Cal_051922a!$Q$3</f>
        <v>1.8382409380942635</v>
      </c>
      <c r="Q5627" s="158">
        <f>Cal_051922a!$R$3</f>
        <v>0.56187208580813652</v>
      </c>
      <c r="R5627" s="84">
        <v>197.6</v>
      </c>
      <c r="S5627" s="84">
        <v>119.4</v>
      </c>
      <c r="T5627" s="158">
        <f>AVERAGE(0.744,0.809,0.781,0.718,0.73,0.513)</f>
        <v>0.71583333333333332</v>
      </c>
      <c r="U5627" s="79">
        <f t="shared" si="1694"/>
        <v>196.88416666666666</v>
      </c>
      <c r="V5627" s="79">
        <f t="shared" si="1695"/>
        <v>118.68416666666667</v>
      </c>
      <c r="W5627" s="446">
        <f t="shared" si="1696"/>
        <v>1.6387037598416438</v>
      </c>
      <c r="X5627" s="446">
        <f t="shared" si="1697"/>
        <v>0.4460527997475589</v>
      </c>
      <c r="Y5627" s="82">
        <f>Cal_051922a!$A$3</f>
        <v>20220519</v>
      </c>
      <c r="Z5627" s="90" t="s">
        <v>2166</v>
      </c>
      <c r="AA5627" s="82">
        <v>20230413</v>
      </c>
      <c r="AB5627" s="85"/>
      <c r="AE5627" s="691" t="s">
        <v>1250</v>
      </c>
      <c r="AF5627" s="567">
        <v>1</v>
      </c>
      <c r="AG5627" s="567"/>
      <c r="AH5627" s="159" t="s">
        <v>250</v>
      </c>
      <c r="AI5627" s="155"/>
    </row>
    <row r="5628" spans="1:35" s="82" customFormat="1" ht="14.25" x14ac:dyDescent="0.2">
      <c r="A5628" s="595" t="s">
        <v>2156</v>
      </c>
      <c r="B5628" s="595">
        <v>20230113</v>
      </c>
      <c r="C5628" s="126" t="s">
        <v>64</v>
      </c>
      <c r="D5628" s="126">
        <v>9</v>
      </c>
      <c r="E5628" s="126">
        <v>11</v>
      </c>
      <c r="F5628" s="126"/>
      <c r="G5628" s="126"/>
      <c r="H5628" s="126" t="s">
        <v>11</v>
      </c>
      <c r="I5628" s="126">
        <v>293</v>
      </c>
      <c r="J5628" s="126">
        <v>5</v>
      </c>
      <c r="K5628" s="82">
        <v>5</v>
      </c>
      <c r="L5628" s="82">
        <v>1</v>
      </c>
      <c r="M5628" s="82">
        <v>0</v>
      </c>
      <c r="N5628" s="83">
        <v>1</v>
      </c>
      <c r="O5628" s="82" t="str">
        <f>Cal_051922a!$E$2</f>
        <v>Cal_051922a</v>
      </c>
      <c r="P5628" s="158">
        <f>Cal_051922a!$Q$3</f>
        <v>1.8382409380942635</v>
      </c>
      <c r="Q5628" s="158">
        <f>Cal_051922a!$R$3</f>
        <v>0.56187208580813652</v>
      </c>
      <c r="R5628" s="84">
        <v>190</v>
      </c>
      <c r="S5628" s="84">
        <v>112.3</v>
      </c>
      <c r="T5628" s="158">
        <f>AVERAGE(0.744,0.809,0.781,0.718,0.73,0.513)</f>
        <v>0.71583333333333332</v>
      </c>
      <c r="U5628" s="79">
        <f t="shared" si="1694"/>
        <v>189.28416666666666</v>
      </c>
      <c r="V5628" s="79">
        <f t="shared" si="1695"/>
        <v>111.58416666666666</v>
      </c>
      <c r="W5628" s="446">
        <f t="shared" si="1696"/>
        <v>1.633783200032757</v>
      </c>
      <c r="X5628" s="446">
        <f t="shared" si="1697"/>
        <v>0.33294728095871234</v>
      </c>
      <c r="Y5628" s="82">
        <f>Cal_051922a!$A$3</f>
        <v>20220519</v>
      </c>
      <c r="Z5628" s="90" t="s">
        <v>2166</v>
      </c>
      <c r="AA5628" s="82">
        <v>20230413</v>
      </c>
      <c r="AB5628" s="85"/>
      <c r="AE5628" s="691" t="s">
        <v>1250</v>
      </c>
      <c r="AF5628" s="567">
        <v>1</v>
      </c>
      <c r="AG5628" s="567"/>
      <c r="AH5628" s="159" t="s">
        <v>251</v>
      </c>
      <c r="AI5628" s="155"/>
    </row>
    <row r="5629" spans="1:35" s="44" customFormat="1" ht="14.25" x14ac:dyDescent="0.2">
      <c r="A5629" s="848" t="s">
        <v>2156</v>
      </c>
      <c r="B5629" s="848">
        <v>20230113</v>
      </c>
      <c r="C5629" s="361" t="s">
        <v>64</v>
      </c>
      <c r="D5629" s="361">
        <v>9</v>
      </c>
      <c r="E5629" s="361">
        <v>11</v>
      </c>
      <c r="F5629" s="361"/>
      <c r="G5629" s="361"/>
      <c r="H5629" s="361" t="s">
        <v>10</v>
      </c>
      <c r="I5629" s="361">
        <v>550</v>
      </c>
      <c r="J5629" s="361">
        <v>20</v>
      </c>
      <c r="K5629" s="44">
        <v>5</v>
      </c>
      <c r="L5629" s="44">
        <v>1</v>
      </c>
      <c r="M5629" s="44">
        <v>0</v>
      </c>
      <c r="N5629" s="363">
        <v>1</v>
      </c>
      <c r="O5629" s="44" t="str">
        <f>Cal_051922a!$E$2</f>
        <v>Cal_051922a</v>
      </c>
      <c r="P5629" s="365">
        <f>Cal_051922a!$Q$3</f>
        <v>1.8382409380942635</v>
      </c>
      <c r="Q5629" s="365">
        <f>Cal_051922a!$R$3</f>
        <v>0.56187208580813652</v>
      </c>
      <c r="R5629" s="364">
        <v>323.7</v>
      </c>
      <c r="S5629" s="364">
        <v>186.8</v>
      </c>
      <c r="T5629" s="365">
        <f>AVERAGE(0.744,0.809,0.781,0.718,0.73,0.513)</f>
        <v>0.71583333333333332</v>
      </c>
      <c r="U5629" s="79">
        <f t="shared" si="1694"/>
        <v>322.98416666666668</v>
      </c>
      <c r="V5629" s="79">
        <f t="shared" si="1695"/>
        <v>186.08416666666668</v>
      </c>
      <c r="W5629" s="446">
        <f t="shared" si="1696"/>
        <v>1.5334929585762009</v>
      </c>
      <c r="X5629" s="446">
        <f t="shared" si="1697"/>
        <v>0.21376338968668407</v>
      </c>
      <c r="Y5629" s="44">
        <f>Cal_051922a!$A$3</f>
        <v>20220519</v>
      </c>
      <c r="Z5629" s="859" t="s">
        <v>2166</v>
      </c>
      <c r="AA5629" s="44">
        <v>20230413</v>
      </c>
      <c r="AB5629" s="368"/>
      <c r="AE5629" s="763" t="s">
        <v>1250</v>
      </c>
      <c r="AF5629" s="849">
        <v>1</v>
      </c>
      <c r="AG5629" s="849"/>
      <c r="AH5629" s="370" t="s">
        <v>255</v>
      </c>
      <c r="AI5629" s="360"/>
    </row>
    <row r="5630" spans="1:35" s="44" customFormat="1" ht="14.25" x14ac:dyDescent="0.2">
      <c r="A5630" s="848" t="s">
        <v>2156</v>
      </c>
      <c r="B5630" s="848">
        <v>20230113</v>
      </c>
      <c r="C5630" s="361" t="s">
        <v>64</v>
      </c>
      <c r="D5630" s="361">
        <v>9</v>
      </c>
      <c r="E5630" s="361">
        <v>11</v>
      </c>
      <c r="F5630" s="361"/>
      <c r="G5630" s="361"/>
      <c r="H5630" s="361" t="s">
        <v>11</v>
      </c>
      <c r="I5630" s="361">
        <v>550</v>
      </c>
      <c r="J5630" s="361">
        <v>20</v>
      </c>
      <c r="K5630" s="44">
        <v>5</v>
      </c>
      <c r="L5630" s="44">
        <v>1</v>
      </c>
      <c r="M5630" s="44">
        <v>0</v>
      </c>
      <c r="N5630" s="363">
        <v>1</v>
      </c>
      <c r="O5630" s="44" t="str">
        <f>Cal_051922a!$E$2</f>
        <v>Cal_051922a</v>
      </c>
      <c r="P5630" s="365">
        <f>Cal_051922a!$Q$3</f>
        <v>1.8382409380942635</v>
      </c>
      <c r="Q5630" s="365">
        <f>Cal_051922a!$R$3</f>
        <v>0.56187208580813652</v>
      </c>
      <c r="R5630" s="364">
        <v>367.8</v>
      </c>
      <c r="S5630" s="364">
        <v>213.9</v>
      </c>
      <c r="T5630" s="365">
        <f>AVERAGE(0.744,0.809,0.781,0.718,0.73,0.513)</f>
        <v>0.71583333333333332</v>
      </c>
      <c r="U5630" s="79">
        <f t="shared" si="1694"/>
        <v>367.0841666666667</v>
      </c>
      <c r="V5630" s="79">
        <f t="shared" si="1695"/>
        <v>213.18416666666667</v>
      </c>
      <c r="W5630" s="446">
        <f t="shared" si="1696"/>
        <v>1.7239194033957439</v>
      </c>
      <c r="X5630" s="446">
        <f t="shared" si="1697"/>
        <v>0.27779517141117377</v>
      </c>
      <c r="Y5630" s="44">
        <f>Cal_051922a!$A$3</f>
        <v>20220519</v>
      </c>
      <c r="Z5630" s="859" t="s">
        <v>2166</v>
      </c>
      <c r="AA5630" s="44">
        <v>20230413</v>
      </c>
      <c r="AB5630" s="368"/>
      <c r="AE5630" s="763" t="s">
        <v>1250</v>
      </c>
      <c r="AF5630" s="849">
        <v>1</v>
      </c>
      <c r="AG5630" s="849"/>
      <c r="AH5630" s="370" t="s">
        <v>256</v>
      </c>
      <c r="AI5630" s="360"/>
    </row>
    <row r="5631" spans="1:35" ht="14.25" x14ac:dyDescent="0.2">
      <c r="A5631" s="856" t="s">
        <v>2156</v>
      </c>
      <c r="B5631" s="856">
        <v>20230113</v>
      </c>
      <c r="C5631" s="107" t="s">
        <v>64</v>
      </c>
      <c r="D5631" s="107">
        <v>9</v>
      </c>
      <c r="E5631" s="107">
        <v>24</v>
      </c>
      <c r="H5631" s="107" t="s">
        <v>10</v>
      </c>
      <c r="I5631" s="107">
        <v>290</v>
      </c>
      <c r="J5631" s="107">
        <v>0</v>
      </c>
      <c r="K5631" s="43">
        <v>5</v>
      </c>
      <c r="L5631" s="111">
        <v>1</v>
      </c>
      <c r="M5631" s="43">
        <v>0</v>
      </c>
      <c r="N5631" s="49">
        <v>1</v>
      </c>
      <c r="O5631" s="43" t="str">
        <f>Cal_051922a!$E$2</f>
        <v>Cal_051922a</v>
      </c>
      <c r="P5631" s="50">
        <f>Cal_051922a!$Q$3</f>
        <v>1.8382409380942635</v>
      </c>
      <c r="Q5631" s="50">
        <f>Cal_051922a!$R$3</f>
        <v>0.56187208580813652</v>
      </c>
      <c r="R5631" s="46">
        <v>228.8</v>
      </c>
      <c r="S5631" s="46">
        <v>144.19999999999999</v>
      </c>
      <c r="T5631" s="50">
        <f>AVERAGE(0.782,0.898,0.631,0.699,0.655,0.669)</f>
        <v>0.72233333333333327</v>
      </c>
      <c r="U5631" s="79">
        <f t="shared" si="1694"/>
        <v>228.07766666666669</v>
      </c>
      <c r="V5631" s="79">
        <f t="shared" si="1695"/>
        <v>143.47766666666666</v>
      </c>
      <c r="W5631" s="446">
        <f t="shared" si="1696"/>
        <v>1.7972702794022979</v>
      </c>
      <c r="X5631" s="446">
        <f t="shared" si="1697"/>
        <v>0.75776088674755848</v>
      </c>
      <c r="Y5631" s="47">
        <v>20220519</v>
      </c>
      <c r="Z5631" s="837" t="s">
        <v>2186</v>
      </c>
      <c r="AA5631" s="837" t="s">
        <v>2182</v>
      </c>
      <c r="AE5631" s="689" t="s">
        <v>1250</v>
      </c>
      <c r="AF5631" s="130">
        <v>1</v>
      </c>
    </row>
    <row r="5632" spans="1:35" ht="14.25" x14ac:dyDescent="0.2">
      <c r="A5632" s="856" t="s">
        <v>2156</v>
      </c>
      <c r="B5632" s="856">
        <v>20230113</v>
      </c>
      <c r="C5632" s="107" t="s">
        <v>64</v>
      </c>
      <c r="D5632" s="107">
        <v>9</v>
      </c>
      <c r="E5632" s="107">
        <v>24</v>
      </c>
      <c r="H5632" s="107" t="s">
        <v>11</v>
      </c>
      <c r="I5632" s="107">
        <v>290</v>
      </c>
      <c r="J5632" s="107">
        <v>0</v>
      </c>
      <c r="K5632" s="43">
        <v>5</v>
      </c>
      <c r="L5632" s="111">
        <v>1</v>
      </c>
      <c r="M5632" s="43">
        <v>0</v>
      </c>
      <c r="N5632" s="49">
        <v>1</v>
      </c>
      <c r="O5632" s="43" t="str">
        <f>Cal_051922a!$E$2</f>
        <v>Cal_051922a</v>
      </c>
      <c r="P5632" s="50">
        <f>Cal_051922a!$Q$3</f>
        <v>1.8382409380942635</v>
      </c>
      <c r="Q5632" s="50">
        <f>Cal_051922a!$R$3</f>
        <v>0.56187208580813652</v>
      </c>
      <c r="R5632" s="46">
        <v>235.4</v>
      </c>
      <c r="S5632" s="46">
        <v>148.5</v>
      </c>
      <c r="T5632" s="50">
        <f>AVERAGE(0.782,0.898,0.631,0.699,0.655,0.669)</f>
        <v>0.72233333333333327</v>
      </c>
      <c r="U5632" s="79">
        <f t="shared" si="1694"/>
        <v>234.67766666666668</v>
      </c>
      <c r="V5632" s="79">
        <f t="shared" si="1695"/>
        <v>147.77766666666668</v>
      </c>
      <c r="W5632" s="446">
        <f t="shared" si="1696"/>
        <v>1.8461322373529512</v>
      </c>
      <c r="X5632" s="446">
        <f t="shared" si="1697"/>
        <v>0.78547275571847741</v>
      </c>
      <c r="Y5632" s="47">
        <v>20220519</v>
      </c>
      <c r="Z5632" s="837" t="s">
        <v>2186</v>
      </c>
      <c r="AA5632" s="837" t="s">
        <v>2182</v>
      </c>
      <c r="AE5632" s="689" t="s">
        <v>1250</v>
      </c>
      <c r="AF5632" s="130">
        <v>1</v>
      </c>
      <c r="AI5632" s="868"/>
    </row>
    <row r="5633" spans="1:35" ht="14.25" x14ac:dyDescent="0.2">
      <c r="A5633" s="856" t="s">
        <v>2156</v>
      </c>
      <c r="B5633" s="856">
        <v>20230113</v>
      </c>
      <c r="C5633" s="107" t="s">
        <v>64</v>
      </c>
      <c r="D5633" s="107">
        <v>9</v>
      </c>
      <c r="E5633" s="107">
        <v>24</v>
      </c>
      <c r="H5633" s="107" t="s">
        <v>10</v>
      </c>
      <c r="I5633" s="107">
        <v>290</v>
      </c>
      <c r="J5633" s="107">
        <v>10</v>
      </c>
      <c r="K5633" s="43">
        <v>5</v>
      </c>
      <c r="L5633" s="111">
        <v>1</v>
      </c>
      <c r="M5633" s="43">
        <v>0</v>
      </c>
      <c r="N5633" s="49">
        <v>1</v>
      </c>
      <c r="O5633" s="43" t="str">
        <f>Cal_051922a!$E$2</f>
        <v>Cal_051922a</v>
      </c>
      <c r="P5633" s="50">
        <f>Cal_051922a!$Q$3</f>
        <v>1.8382409380942635</v>
      </c>
      <c r="Q5633" s="50">
        <f>Cal_051922a!$R$3</f>
        <v>0.56187208580813652</v>
      </c>
      <c r="R5633" s="46">
        <v>88.56</v>
      </c>
      <c r="S5633" s="46">
        <v>59.01</v>
      </c>
      <c r="T5633" s="178">
        <f>AVERAGE(0.646,0.599,0.754,0.49,0.659,0.706)</f>
        <v>0.64233333333333331</v>
      </c>
      <c r="U5633" s="79">
        <f t="shared" si="1694"/>
        <v>87.917666666666662</v>
      </c>
      <c r="V5633" s="79">
        <f t="shared" si="1695"/>
        <v>58.367666666666665</v>
      </c>
      <c r="W5633" s="446">
        <f t="shared" si="1696"/>
        <v>0.62776993801817838</v>
      </c>
      <c r="X5633" s="446">
        <f t="shared" si="1697"/>
        <v>0.41163369108632419</v>
      </c>
      <c r="Y5633" s="47">
        <v>20220519</v>
      </c>
      <c r="Z5633" s="837" t="s">
        <v>2175</v>
      </c>
      <c r="AA5633" s="837" t="s">
        <v>2176</v>
      </c>
      <c r="AE5633" s="689" t="s">
        <v>1250</v>
      </c>
      <c r="AF5633" s="130">
        <v>1</v>
      </c>
      <c r="AI5633" s="868"/>
    </row>
    <row r="5634" spans="1:35" ht="14.25" x14ac:dyDescent="0.2">
      <c r="A5634" s="856" t="s">
        <v>2156</v>
      </c>
      <c r="B5634" s="856">
        <v>20230113</v>
      </c>
      <c r="C5634" s="107" t="s">
        <v>64</v>
      </c>
      <c r="D5634" s="107">
        <v>9</v>
      </c>
      <c r="E5634" s="107">
        <v>24</v>
      </c>
      <c r="H5634" s="107" t="s">
        <v>11</v>
      </c>
      <c r="I5634" s="107">
        <v>290</v>
      </c>
      <c r="J5634" s="107">
        <v>10</v>
      </c>
      <c r="K5634" s="43">
        <v>5</v>
      </c>
      <c r="L5634" s="111">
        <v>1</v>
      </c>
      <c r="M5634" s="43">
        <v>0</v>
      </c>
      <c r="N5634" s="49">
        <v>1</v>
      </c>
      <c r="O5634" s="43" t="str">
        <f>Cal_051922a!$E$2</f>
        <v>Cal_051922a</v>
      </c>
      <c r="P5634" s="50">
        <f>Cal_051922a!$Q$3</f>
        <v>1.8382409380942635</v>
      </c>
      <c r="Q5634" s="50">
        <f>Cal_051922a!$R$3</f>
        <v>0.56187208580813652</v>
      </c>
      <c r="R5634" s="46">
        <v>85.24</v>
      </c>
      <c r="S5634" s="46">
        <v>57</v>
      </c>
      <c r="T5634" s="178">
        <f>AVERAGE(0.646,0.599,0.754,0.49,0.659,0.706)</f>
        <v>0.64233333333333331</v>
      </c>
      <c r="U5634" s="79">
        <f t="shared" si="1694"/>
        <v>84.597666666666655</v>
      </c>
      <c r="V5634" s="79">
        <f t="shared" si="1695"/>
        <v>56.357666666666667</v>
      </c>
      <c r="W5634" s="446">
        <f t="shared" si="1696"/>
        <v>0.59993986631584939</v>
      </c>
      <c r="X5634" s="446">
        <f t="shared" si="1697"/>
        <v>0.40366995066949951</v>
      </c>
      <c r="Y5634" s="47">
        <v>20220519</v>
      </c>
      <c r="Z5634" s="837" t="s">
        <v>2175</v>
      </c>
      <c r="AA5634" s="837" t="s">
        <v>2176</v>
      </c>
      <c r="AE5634" s="689" t="s">
        <v>1250</v>
      </c>
      <c r="AF5634" s="130">
        <v>1</v>
      </c>
    </row>
    <row r="5635" spans="1:35" s="82" customFormat="1" ht="14.25" x14ac:dyDescent="0.2">
      <c r="A5635" s="595" t="s">
        <v>2156</v>
      </c>
      <c r="B5635" s="595">
        <v>20230113</v>
      </c>
      <c r="C5635" s="126" t="s">
        <v>64</v>
      </c>
      <c r="D5635" s="126">
        <v>9</v>
      </c>
      <c r="E5635" s="126">
        <v>24</v>
      </c>
      <c r="F5635" s="126"/>
      <c r="G5635" s="126"/>
      <c r="H5635" s="126" t="s">
        <v>10</v>
      </c>
      <c r="I5635" s="126">
        <v>293</v>
      </c>
      <c r="J5635" s="126">
        <v>5</v>
      </c>
      <c r="K5635" s="82">
        <v>5</v>
      </c>
      <c r="L5635" s="82">
        <v>1</v>
      </c>
      <c r="M5635" s="82">
        <v>0</v>
      </c>
      <c r="N5635" s="83">
        <v>1</v>
      </c>
      <c r="O5635" s="82" t="str">
        <f>Cal_051922a!$E$2</f>
        <v>Cal_051922a</v>
      </c>
      <c r="P5635" s="158">
        <f>Cal_051922a!$Q$3</f>
        <v>1.8382409380942635</v>
      </c>
      <c r="Q5635" s="158">
        <f>Cal_051922a!$R$3</f>
        <v>0.56187208580813652</v>
      </c>
      <c r="R5635" s="84">
        <v>183.9</v>
      </c>
      <c r="S5635" s="84">
        <v>107.9</v>
      </c>
      <c r="T5635" s="158">
        <f>AVERAGE(0.744,0.809,0.781,0.718,0.73,0.513)</f>
        <v>0.71583333333333332</v>
      </c>
      <c r="U5635" s="79">
        <f t="shared" si="1694"/>
        <v>183.18416666666667</v>
      </c>
      <c r="V5635" s="79">
        <f t="shared" si="1695"/>
        <v>107.18416666666667</v>
      </c>
      <c r="W5635" s="446">
        <f t="shared" si="1696"/>
        <v>1.5980376216536618</v>
      </c>
      <c r="X5635" s="446">
        <f t="shared" si="1697"/>
        <v>0.29114051141184016</v>
      </c>
      <c r="Y5635" s="82">
        <f>Cal_051922a!$A$3</f>
        <v>20220519</v>
      </c>
      <c r="Z5635" s="90" t="s">
        <v>2166</v>
      </c>
      <c r="AA5635" s="82">
        <v>20230413</v>
      </c>
      <c r="AB5635" s="85"/>
      <c r="AE5635" s="691" t="s">
        <v>1250</v>
      </c>
      <c r="AF5635" s="567">
        <v>1</v>
      </c>
      <c r="AG5635" s="567"/>
      <c r="AH5635" s="159" t="s">
        <v>249</v>
      </c>
      <c r="AI5635" s="155"/>
    </row>
    <row r="5636" spans="1:35" s="82" customFormat="1" ht="14.25" x14ac:dyDescent="0.2">
      <c r="A5636" s="595" t="s">
        <v>2156</v>
      </c>
      <c r="B5636" s="595">
        <v>20230113</v>
      </c>
      <c r="C5636" s="126" t="s">
        <v>64</v>
      </c>
      <c r="D5636" s="126">
        <v>9</v>
      </c>
      <c r="E5636" s="126">
        <v>24</v>
      </c>
      <c r="F5636" s="126"/>
      <c r="G5636" s="126"/>
      <c r="H5636" s="126" t="s">
        <v>11</v>
      </c>
      <c r="I5636" s="126">
        <v>293</v>
      </c>
      <c r="J5636" s="126">
        <v>5</v>
      </c>
      <c r="K5636" s="82">
        <v>5</v>
      </c>
      <c r="L5636" s="82">
        <v>1</v>
      </c>
      <c r="M5636" s="82">
        <v>0</v>
      </c>
      <c r="N5636" s="83">
        <v>1</v>
      </c>
      <c r="O5636" s="82" t="str">
        <f>Cal_051922a!$E$2</f>
        <v>Cal_051922a</v>
      </c>
      <c r="P5636" s="158">
        <f>Cal_051922a!$Q$3</f>
        <v>1.8382409380942635</v>
      </c>
      <c r="Q5636" s="158">
        <f>Cal_051922a!$R$3</f>
        <v>0.56187208580813652</v>
      </c>
      <c r="R5636" s="84">
        <v>192.7</v>
      </c>
      <c r="S5636" s="84">
        <v>114</v>
      </c>
      <c r="T5636" s="158">
        <f>AVERAGE(0.744,0.809,0.781,0.718,0.73,0.513)</f>
        <v>0.71583333333333332</v>
      </c>
      <c r="U5636" s="79">
        <f t="shared" si="1694"/>
        <v>191.98416666666665</v>
      </c>
      <c r="V5636" s="79">
        <f t="shared" si="1695"/>
        <v>113.28416666666666</v>
      </c>
      <c r="W5636" s="446">
        <f t="shared" si="1696"/>
        <v>1.6548100108439894</v>
      </c>
      <c r="X5636" s="446">
        <f t="shared" si="1697"/>
        <v>0.34188387730069508</v>
      </c>
      <c r="Y5636" s="82">
        <f>Cal_051922a!$A$3</f>
        <v>20220519</v>
      </c>
      <c r="Z5636" s="90" t="s">
        <v>2166</v>
      </c>
      <c r="AA5636" s="82">
        <v>20230413</v>
      </c>
      <c r="AB5636" s="85"/>
      <c r="AE5636" s="691" t="s">
        <v>1250</v>
      </c>
      <c r="AF5636" s="567">
        <v>1</v>
      </c>
      <c r="AG5636" s="567"/>
      <c r="AH5636" s="159" t="s">
        <v>208</v>
      </c>
      <c r="AI5636" s="155"/>
    </row>
    <row r="5637" spans="1:35" s="44" customFormat="1" ht="14.25" x14ac:dyDescent="0.2">
      <c r="A5637" s="848" t="s">
        <v>2156</v>
      </c>
      <c r="B5637" s="848">
        <v>20230113</v>
      </c>
      <c r="C5637" s="361" t="s">
        <v>64</v>
      </c>
      <c r="D5637" s="361">
        <v>9</v>
      </c>
      <c r="E5637" s="361">
        <v>24</v>
      </c>
      <c r="F5637" s="361"/>
      <c r="G5637" s="361"/>
      <c r="H5637" s="361" t="s">
        <v>10</v>
      </c>
      <c r="I5637" s="361">
        <v>550</v>
      </c>
      <c r="J5637" s="361">
        <v>20</v>
      </c>
      <c r="K5637" s="44">
        <v>5</v>
      </c>
      <c r="L5637" s="44">
        <v>1</v>
      </c>
      <c r="M5637" s="44">
        <v>0</v>
      </c>
      <c r="N5637" s="363">
        <v>1</v>
      </c>
      <c r="O5637" s="44" t="str">
        <f>Cal_051922a!$E$2</f>
        <v>Cal_051922a</v>
      </c>
      <c r="P5637" s="365">
        <f>Cal_051922a!$Q$3</f>
        <v>1.8382409380942635</v>
      </c>
      <c r="Q5637" s="365">
        <f>Cal_051922a!$R$3</f>
        <v>0.56187208580813652</v>
      </c>
      <c r="R5637" s="364">
        <v>273.7</v>
      </c>
      <c r="S5637" s="364">
        <v>163.4</v>
      </c>
      <c r="T5637" s="365">
        <f>AVERAGE(0.744,0.809,0.781,0.718,0.73,0.513)</f>
        <v>0.71583333333333332</v>
      </c>
      <c r="U5637" s="79">
        <f t="shared" si="1694"/>
        <v>272.98416666666668</v>
      </c>
      <c r="V5637" s="79">
        <f t="shared" si="1695"/>
        <v>162.68416666666667</v>
      </c>
      <c r="W5637" s="446">
        <f t="shared" si="1696"/>
        <v>1.2355315802115046</v>
      </c>
      <c r="X5637" s="446">
        <f t="shared" si="1697"/>
        <v>0.29200807059269573</v>
      </c>
      <c r="Y5637" s="44">
        <f>Cal_051922a!$A$3</f>
        <v>20220519</v>
      </c>
      <c r="Z5637" s="859" t="s">
        <v>2166</v>
      </c>
      <c r="AA5637" s="44">
        <v>20230413</v>
      </c>
      <c r="AB5637" s="368"/>
      <c r="AE5637" s="763" t="s">
        <v>1250</v>
      </c>
      <c r="AF5637" s="849">
        <v>1</v>
      </c>
      <c r="AG5637" s="849"/>
      <c r="AH5637" s="370" t="s">
        <v>253</v>
      </c>
      <c r="AI5637" s="360"/>
    </row>
    <row r="5638" spans="1:35" s="555" customFormat="1" ht="15" thickBot="1" x14ac:dyDescent="0.25">
      <c r="A5638" s="851" t="s">
        <v>2156</v>
      </c>
      <c r="B5638" s="851">
        <v>20230113</v>
      </c>
      <c r="C5638" s="557" t="s">
        <v>64</v>
      </c>
      <c r="D5638" s="557">
        <v>9</v>
      </c>
      <c r="E5638" s="557">
        <v>24</v>
      </c>
      <c r="F5638" s="557"/>
      <c r="G5638" s="557"/>
      <c r="H5638" s="557" t="s">
        <v>11</v>
      </c>
      <c r="I5638" s="557">
        <v>552</v>
      </c>
      <c r="J5638" s="557">
        <v>20</v>
      </c>
      <c r="K5638" s="555">
        <v>5</v>
      </c>
      <c r="L5638" s="555">
        <v>1</v>
      </c>
      <c r="M5638" s="555">
        <v>0</v>
      </c>
      <c r="N5638" s="558">
        <v>1</v>
      </c>
      <c r="O5638" s="555" t="str">
        <f>Cal_051922a!$E$2</f>
        <v>Cal_051922a</v>
      </c>
      <c r="P5638" s="852">
        <f>Cal_051922a!$Q$3</f>
        <v>1.8382409380942635</v>
      </c>
      <c r="Q5638" s="852">
        <f>Cal_051922a!$R$3</f>
        <v>0.56187208580813652</v>
      </c>
      <c r="R5638" s="559">
        <v>237.9</v>
      </c>
      <c r="S5638" s="559">
        <v>139.6</v>
      </c>
      <c r="T5638" s="852">
        <f>AVERAGE(0.744,0.809,0.781,0.718,0.73,0.513)</f>
        <v>0.71583333333333332</v>
      </c>
      <c r="U5638" s="120">
        <f t="shared" si="1694"/>
        <v>237.18416666666667</v>
      </c>
      <c r="V5638" s="120">
        <f t="shared" si="1695"/>
        <v>138.88416666666666</v>
      </c>
      <c r="W5638" s="867">
        <f t="shared" si="1696"/>
        <v>1.0971233737391928</v>
      </c>
      <c r="X5638" s="867">
        <f t="shared" si="1697"/>
        <v>0.20221885778222659</v>
      </c>
      <c r="Y5638" s="555">
        <f>Cal_051922a!$A$3</f>
        <v>20220519</v>
      </c>
      <c r="Z5638" s="864" t="s">
        <v>2166</v>
      </c>
      <c r="AA5638" s="555">
        <v>20230413</v>
      </c>
      <c r="AB5638" s="563"/>
      <c r="AE5638" s="853" t="s">
        <v>1250</v>
      </c>
      <c r="AF5638" s="854">
        <v>1</v>
      </c>
      <c r="AG5638" s="854"/>
      <c r="AH5638" s="855" t="s">
        <v>254</v>
      </c>
      <c r="AI5638" s="565"/>
    </row>
    <row r="5639" spans="1:35" ht="14.25" x14ac:dyDescent="0.2">
      <c r="A5639" s="856" t="s">
        <v>2156</v>
      </c>
      <c r="B5639" s="856">
        <v>20230113</v>
      </c>
      <c r="C5639" s="107" t="s">
        <v>61</v>
      </c>
      <c r="D5639" s="107">
        <v>10</v>
      </c>
      <c r="E5639" s="107">
        <v>1</v>
      </c>
      <c r="H5639" s="107" t="s">
        <v>10</v>
      </c>
      <c r="I5639" s="107">
        <v>290</v>
      </c>
      <c r="J5639" s="107">
        <v>0</v>
      </c>
      <c r="K5639" s="43">
        <v>5</v>
      </c>
      <c r="L5639" s="111">
        <v>1</v>
      </c>
      <c r="M5639" s="43">
        <v>0</v>
      </c>
      <c r="N5639" s="49">
        <v>1</v>
      </c>
      <c r="O5639" s="43" t="str">
        <f>Cal_051922a!$E$2</f>
        <v>Cal_051922a</v>
      </c>
      <c r="P5639" s="50">
        <f>Cal_051922a!$Q$3</f>
        <v>1.8382409380942635</v>
      </c>
      <c r="Q5639" s="50">
        <f>Cal_051922a!$R$3</f>
        <v>0.56187208580813652</v>
      </c>
      <c r="R5639" s="46">
        <v>218.1</v>
      </c>
      <c r="S5639" s="46">
        <v>136.4</v>
      </c>
      <c r="T5639" s="178">
        <f>AVERAGE(0.646,0.599,0.754,0.49,0.659,0.706)</f>
        <v>0.64233333333333331</v>
      </c>
      <c r="U5639" s="79">
        <f t="shared" si="1694"/>
        <v>217.45766666666665</v>
      </c>
      <c r="V5639" s="79">
        <f t="shared" si="1695"/>
        <v>135.75766666666667</v>
      </c>
      <c r="W5639" s="446">
        <f t="shared" si="1696"/>
        <v>1.7356617237253864</v>
      </c>
      <c r="X5639" s="446">
        <f t="shared" si="1697"/>
        <v>0.68189271130015905</v>
      </c>
      <c r="Y5639" s="47">
        <v>20220519</v>
      </c>
      <c r="Z5639" s="837" t="s">
        <v>2175</v>
      </c>
      <c r="AA5639" s="837" t="s">
        <v>2176</v>
      </c>
      <c r="AE5639" s="689" t="s">
        <v>1250</v>
      </c>
      <c r="AF5639" s="130">
        <v>1</v>
      </c>
      <c r="AH5639" s="490" t="s">
        <v>2189</v>
      </c>
    </row>
    <row r="5640" spans="1:35" ht="14.25" x14ac:dyDescent="0.2">
      <c r="A5640" s="856" t="s">
        <v>2156</v>
      </c>
      <c r="B5640" s="856">
        <v>20230113</v>
      </c>
      <c r="C5640" s="107" t="s">
        <v>61</v>
      </c>
      <c r="D5640" s="107">
        <v>10</v>
      </c>
      <c r="E5640" s="107">
        <v>1</v>
      </c>
      <c r="H5640" s="107" t="s">
        <v>11</v>
      </c>
      <c r="I5640" s="107">
        <v>290</v>
      </c>
      <c r="J5640" s="107">
        <v>0</v>
      </c>
      <c r="K5640" s="43">
        <v>5</v>
      </c>
      <c r="L5640" s="111">
        <v>1</v>
      </c>
      <c r="M5640" s="43">
        <v>0</v>
      </c>
      <c r="N5640" s="49">
        <v>1</v>
      </c>
      <c r="O5640" s="43" t="str">
        <f>Cal_051922a!$E$2</f>
        <v>Cal_051922a</v>
      </c>
      <c r="P5640" s="50">
        <f>Cal_051922a!$Q$3</f>
        <v>1.8382409380942635</v>
      </c>
      <c r="Q5640" s="50">
        <f>Cal_051922a!$R$3</f>
        <v>0.56187208580813652</v>
      </c>
      <c r="R5640" s="46">
        <v>201.1</v>
      </c>
      <c r="S5640" s="46">
        <v>126</v>
      </c>
      <c r="T5640" s="178">
        <f>AVERAGE(0.646,0.599,0.754,0.49,0.659,0.706)</f>
        <v>0.64233333333333331</v>
      </c>
      <c r="U5640" s="79">
        <f t="shared" si="1694"/>
        <v>200.45766666666665</v>
      </c>
      <c r="V5640" s="79">
        <f t="shared" si="1695"/>
        <v>125.35766666666666</v>
      </c>
      <c r="W5640" s="446">
        <f t="shared" si="1696"/>
        <v>1.5954491487365547</v>
      </c>
      <c r="X5640" s="446">
        <f t="shared" si="1697"/>
        <v>0.63690347233914102</v>
      </c>
      <c r="Y5640" s="47">
        <v>20220519</v>
      </c>
      <c r="Z5640" s="837" t="s">
        <v>2175</v>
      </c>
      <c r="AA5640" s="837" t="s">
        <v>2176</v>
      </c>
      <c r="AE5640" s="689" t="s">
        <v>1250</v>
      </c>
      <c r="AF5640" s="130">
        <v>1</v>
      </c>
    </row>
    <row r="5641" spans="1:35" ht="14.25" x14ac:dyDescent="0.2">
      <c r="A5641" s="856" t="s">
        <v>2156</v>
      </c>
      <c r="B5641" s="856">
        <v>20230113</v>
      </c>
      <c r="C5641" s="107" t="s">
        <v>61</v>
      </c>
      <c r="D5641" s="107">
        <v>10</v>
      </c>
      <c r="E5641" s="107">
        <v>4</v>
      </c>
      <c r="H5641" s="107" t="s">
        <v>10</v>
      </c>
      <c r="I5641" s="107">
        <v>290</v>
      </c>
      <c r="J5641" s="107">
        <v>0</v>
      </c>
      <c r="K5641" s="43">
        <v>5</v>
      </c>
      <c r="L5641" s="111">
        <v>1</v>
      </c>
      <c r="M5641" s="43">
        <v>0</v>
      </c>
      <c r="N5641" s="49">
        <v>1</v>
      </c>
      <c r="O5641" s="43" t="str">
        <f>Cal_051922a!$E$2</f>
        <v>Cal_051922a</v>
      </c>
      <c r="P5641" s="50">
        <f>Cal_051922a!$Q$3</f>
        <v>1.8382409380942635</v>
      </c>
      <c r="Q5641" s="50">
        <f>Cal_051922a!$R$3</f>
        <v>0.56187208580813652</v>
      </c>
      <c r="R5641" s="46">
        <v>227.4</v>
      </c>
      <c r="S5641" s="46">
        <v>140.9</v>
      </c>
      <c r="T5641" s="178">
        <f>AVERAGE(0.646,0.599,0.754,0.49,0.659,0.706)</f>
        <v>0.64233333333333331</v>
      </c>
      <c r="U5641" s="79">
        <f t="shared" si="1694"/>
        <v>226.75766666666667</v>
      </c>
      <c r="V5641" s="79">
        <f t="shared" si="1695"/>
        <v>140.25766666666667</v>
      </c>
      <c r="W5641" s="446">
        <f t="shared" si="1696"/>
        <v>1.8376345055354462</v>
      </c>
      <c r="X5641" s="446">
        <f t="shared" si="1697"/>
        <v>0.66005532975686065</v>
      </c>
      <c r="Y5641" s="47">
        <v>20220519</v>
      </c>
      <c r="Z5641" s="837" t="s">
        <v>2175</v>
      </c>
      <c r="AA5641" s="837" t="s">
        <v>2176</v>
      </c>
      <c r="AE5641" s="689" t="s">
        <v>1250</v>
      </c>
      <c r="AF5641" s="130">
        <v>1</v>
      </c>
    </row>
    <row r="5642" spans="1:35" ht="14.25" x14ac:dyDescent="0.2">
      <c r="A5642" s="856" t="s">
        <v>2156</v>
      </c>
      <c r="B5642" s="856">
        <v>20230113</v>
      </c>
      <c r="C5642" s="107" t="s">
        <v>61</v>
      </c>
      <c r="D5642" s="107">
        <v>10</v>
      </c>
      <c r="E5642" s="107">
        <v>4</v>
      </c>
      <c r="H5642" s="107" t="s">
        <v>11</v>
      </c>
      <c r="I5642" s="107">
        <v>240</v>
      </c>
      <c r="J5642" s="107">
        <v>0</v>
      </c>
      <c r="K5642" s="43">
        <v>5</v>
      </c>
      <c r="L5642" s="111">
        <v>1</v>
      </c>
      <c r="M5642" s="43">
        <v>0</v>
      </c>
      <c r="N5642" s="49">
        <v>1</v>
      </c>
      <c r="O5642" s="43" t="str">
        <f>Cal_051922a!$E$2</f>
        <v>Cal_051922a</v>
      </c>
      <c r="P5642" s="50">
        <f>Cal_051922a!$Q$3</f>
        <v>1.8382409380942635</v>
      </c>
      <c r="Q5642" s="50">
        <f>Cal_051922a!$R$3</f>
        <v>0.56187208580813652</v>
      </c>
      <c r="R5642" s="46">
        <v>225.2</v>
      </c>
      <c r="S5642" s="46">
        <v>138.5</v>
      </c>
      <c r="T5642" s="178">
        <f>AVERAGE(0.646,0.599,0.754,0.49,0.659,0.706)</f>
        <v>0.64233333333333331</v>
      </c>
      <c r="U5642" s="79">
        <f t="shared" si="1694"/>
        <v>224.55766666666665</v>
      </c>
      <c r="V5642" s="79">
        <f t="shared" si="1695"/>
        <v>137.85766666666666</v>
      </c>
      <c r="W5642" s="446">
        <f t="shared" si="1696"/>
        <v>2.2256090738284069</v>
      </c>
      <c r="X5642" s="446">
        <f t="shared" si="1697"/>
        <v>0.74078999697788483</v>
      </c>
      <c r="Y5642" s="47">
        <v>20220519</v>
      </c>
      <c r="Z5642" s="837" t="s">
        <v>2175</v>
      </c>
      <c r="AA5642" s="837" t="s">
        <v>2176</v>
      </c>
      <c r="AE5642" s="689" t="s">
        <v>1250</v>
      </c>
      <c r="AF5642" s="130">
        <v>1</v>
      </c>
      <c r="AI5642" s="868"/>
    </row>
    <row r="5643" spans="1:35" s="82" customFormat="1" ht="14.25" x14ac:dyDescent="0.2">
      <c r="A5643" s="595" t="s">
        <v>2156</v>
      </c>
      <c r="B5643" s="595">
        <v>20230113</v>
      </c>
      <c r="C5643" s="126" t="s">
        <v>61</v>
      </c>
      <c r="D5643" s="126">
        <v>10</v>
      </c>
      <c r="E5643" s="126">
        <v>4</v>
      </c>
      <c r="F5643" s="126"/>
      <c r="G5643" s="126"/>
      <c r="H5643" s="126" t="s">
        <v>10</v>
      </c>
      <c r="I5643" s="126">
        <v>293</v>
      </c>
      <c r="J5643" s="126">
        <v>5</v>
      </c>
      <c r="K5643" s="82">
        <v>5</v>
      </c>
      <c r="L5643" s="82">
        <v>1</v>
      </c>
      <c r="M5643" s="82">
        <v>0</v>
      </c>
      <c r="N5643" s="83">
        <v>1</v>
      </c>
      <c r="O5643" s="82" t="str">
        <f>Cal_051922a!$E$2</f>
        <v>Cal_051922a</v>
      </c>
      <c r="P5643" s="158">
        <f>Cal_051922a!$Q$3</f>
        <v>1.8382409380942635</v>
      </c>
      <c r="Q5643" s="158">
        <f>Cal_051922a!$R$3</f>
        <v>0.56187208580813652</v>
      </c>
      <c r="R5643" s="84">
        <v>177.6</v>
      </c>
      <c r="S5643" s="84">
        <v>105.1</v>
      </c>
      <c r="T5643" s="158">
        <f>AVERAGE(0.744,0.809,0.781,0.718,0.73,0.513)</f>
        <v>0.71583333333333332</v>
      </c>
      <c r="U5643" s="79">
        <f t="shared" ref="U5643:U5698" si="1698">(R5643-T5643)*(L5643+M5643)/L5643</f>
        <v>176.88416666666666</v>
      </c>
      <c r="V5643" s="79">
        <f t="shared" ref="V5643:V5698" si="1699">(S5643-T5643)*(L5643+M5643)/L5643</f>
        <v>104.38416666666666</v>
      </c>
      <c r="W5643" s="446">
        <f t="shared" si="1696"/>
        <v>1.5244437838143483</v>
      </c>
      <c r="X5643" s="446">
        <f t="shared" si="1697"/>
        <v>0.31538285511644676</v>
      </c>
      <c r="Y5643" s="82">
        <f>Cal_051922a!$A$3</f>
        <v>20220519</v>
      </c>
      <c r="Z5643" s="90" t="s">
        <v>2166</v>
      </c>
      <c r="AA5643" s="82">
        <v>20230413</v>
      </c>
      <c r="AB5643" s="85"/>
      <c r="AE5643" s="691" t="s">
        <v>1250</v>
      </c>
      <c r="AF5643" s="567">
        <v>1</v>
      </c>
      <c r="AG5643" s="567"/>
      <c r="AH5643" s="159" t="s">
        <v>260</v>
      </c>
      <c r="AI5643" s="155"/>
    </row>
    <row r="5644" spans="1:35" s="82" customFormat="1" ht="14.25" x14ac:dyDescent="0.2">
      <c r="A5644" s="595" t="s">
        <v>2156</v>
      </c>
      <c r="B5644" s="595">
        <v>20230113</v>
      </c>
      <c r="C5644" s="126" t="s">
        <v>61</v>
      </c>
      <c r="D5644" s="126">
        <v>10</v>
      </c>
      <c r="E5644" s="126">
        <v>4</v>
      </c>
      <c r="F5644" s="126"/>
      <c r="G5644" s="126"/>
      <c r="H5644" s="126" t="s">
        <v>11</v>
      </c>
      <c r="I5644" s="126">
        <v>294</v>
      </c>
      <c r="J5644" s="126">
        <v>5</v>
      </c>
      <c r="K5644" s="82">
        <v>5</v>
      </c>
      <c r="L5644" s="82">
        <v>1</v>
      </c>
      <c r="M5644" s="82">
        <v>0</v>
      </c>
      <c r="N5644" s="83">
        <v>1</v>
      </c>
      <c r="O5644" s="82" t="str">
        <f>Cal_051922a!$E$2</f>
        <v>Cal_051922a</v>
      </c>
      <c r="P5644" s="158">
        <f>Cal_051922a!$Q$3</f>
        <v>1.8382409380942635</v>
      </c>
      <c r="Q5644" s="158">
        <f>Cal_051922a!$R$3</f>
        <v>0.56187208580813652</v>
      </c>
      <c r="R5644" s="84">
        <v>172.1</v>
      </c>
      <c r="S5644" s="84">
        <v>102.7</v>
      </c>
      <c r="T5644" s="158">
        <f>AVERAGE(0.744,0.809,0.781,0.718,0.73,0.513)</f>
        <v>0.71583333333333332</v>
      </c>
      <c r="U5644" s="79">
        <f t="shared" si="1698"/>
        <v>171.38416666666666</v>
      </c>
      <c r="V5644" s="79">
        <f t="shared" si="1699"/>
        <v>101.98416666666667</v>
      </c>
      <c r="W5644" s="446">
        <f t="shared" si="1696"/>
        <v>1.4542971986318425</v>
      </c>
      <c r="X5644" s="446">
        <f t="shared" si="1697"/>
        <v>0.33711412778130051</v>
      </c>
      <c r="Y5644" s="82">
        <f>Cal_051922a!$A$3</f>
        <v>20220519</v>
      </c>
      <c r="Z5644" s="90" t="s">
        <v>2166</v>
      </c>
      <c r="AA5644" s="82">
        <v>20230413</v>
      </c>
      <c r="AB5644" s="85"/>
      <c r="AE5644" s="691" t="s">
        <v>1250</v>
      </c>
      <c r="AF5644" s="567">
        <v>1</v>
      </c>
      <c r="AG5644" s="567"/>
      <c r="AH5644" s="159" t="s">
        <v>261</v>
      </c>
      <c r="AI5644" s="155"/>
    </row>
    <row r="5645" spans="1:35" s="44" customFormat="1" ht="14.25" x14ac:dyDescent="0.2">
      <c r="A5645" s="848" t="s">
        <v>2156</v>
      </c>
      <c r="B5645" s="848">
        <v>20230113</v>
      </c>
      <c r="C5645" s="361" t="s">
        <v>61</v>
      </c>
      <c r="D5645" s="361">
        <v>10</v>
      </c>
      <c r="E5645" s="361">
        <v>4</v>
      </c>
      <c r="F5645" s="361"/>
      <c r="G5645" s="361"/>
      <c r="H5645" s="361" t="s">
        <v>10</v>
      </c>
      <c r="I5645" s="361">
        <v>550</v>
      </c>
      <c r="J5645" s="361">
        <v>20</v>
      </c>
      <c r="K5645" s="44">
        <v>5</v>
      </c>
      <c r="L5645" s="44">
        <v>1</v>
      </c>
      <c r="M5645" s="44">
        <v>0</v>
      </c>
      <c r="N5645" s="363">
        <v>1</v>
      </c>
      <c r="O5645" s="44" t="str">
        <f>Cal_051922a!$E$2</f>
        <v>Cal_051922a</v>
      </c>
      <c r="P5645" s="365">
        <f>Cal_051922a!$Q$3</f>
        <v>1.8382409380942635</v>
      </c>
      <c r="Q5645" s="365">
        <f>Cal_051922a!$R$3</f>
        <v>0.56187208580813652</v>
      </c>
      <c r="R5645" s="364">
        <v>232.8</v>
      </c>
      <c r="S5645" s="364">
        <v>135</v>
      </c>
      <c r="T5645" s="365">
        <f>AVERAGE(0.744,0.809,0.781,0.718,0.73,0.513)</f>
        <v>0.71583333333333332</v>
      </c>
      <c r="U5645" s="79">
        <f t="shared" si="1698"/>
        <v>232.08416666666668</v>
      </c>
      <c r="V5645" s="79">
        <f t="shared" si="1699"/>
        <v>134.28416666666666</v>
      </c>
      <c r="W5645" s="446">
        <f t="shared" si="1696"/>
        <v>1.0955121354912523</v>
      </c>
      <c r="X5645" s="446">
        <f t="shared" si="1697"/>
        <v>0.16536280557676583</v>
      </c>
      <c r="Y5645" s="44">
        <f>Cal_051922a!$A$3</f>
        <v>20220519</v>
      </c>
      <c r="Z5645" s="859" t="s">
        <v>2167</v>
      </c>
      <c r="AA5645" s="44">
        <v>20230413</v>
      </c>
      <c r="AB5645" s="368"/>
      <c r="AE5645" s="763" t="s">
        <v>1250</v>
      </c>
      <c r="AF5645" s="849">
        <v>1</v>
      </c>
      <c r="AG5645" s="849"/>
      <c r="AH5645" s="370" t="s">
        <v>266</v>
      </c>
      <c r="AI5645" s="360" t="s">
        <v>673</v>
      </c>
    </row>
    <row r="5646" spans="1:35" s="44" customFormat="1" ht="14.25" x14ac:dyDescent="0.2">
      <c r="A5646" s="848" t="s">
        <v>2156</v>
      </c>
      <c r="B5646" s="848">
        <v>20230113</v>
      </c>
      <c r="C5646" s="361" t="s">
        <v>61</v>
      </c>
      <c r="D5646" s="361">
        <v>10</v>
      </c>
      <c r="E5646" s="361">
        <v>4</v>
      </c>
      <c r="F5646" s="361"/>
      <c r="G5646" s="361"/>
      <c r="H5646" s="361" t="s">
        <v>11</v>
      </c>
      <c r="I5646" s="361">
        <v>550</v>
      </c>
      <c r="J5646" s="361">
        <v>20</v>
      </c>
      <c r="K5646" s="44">
        <v>5</v>
      </c>
      <c r="L5646" s="44">
        <v>1</v>
      </c>
      <c r="M5646" s="44">
        <v>0</v>
      </c>
      <c r="N5646" s="363">
        <v>1</v>
      </c>
      <c r="O5646" s="44" t="str">
        <f>Cal_051922a!$E$2</f>
        <v>Cal_051922a</v>
      </c>
      <c r="P5646" s="365">
        <f>Cal_051922a!$Q$3</f>
        <v>1.8382409380942635</v>
      </c>
      <c r="Q5646" s="365">
        <f>Cal_051922a!$R$3</f>
        <v>0.56187208580813652</v>
      </c>
      <c r="R5646" s="364">
        <v>186.5</v>
      </c>
      <c r="S5646" s="364">
        <v>108.3</v>
      </c>
      <c r="T5646" s="365">
        <f>AVERAGE(0.744,0.809,0.781,0.718,0.73,0.513)</f>
        <v>0.71583333333333332</v>
      </c>
      <c r="U5646" s="79">
        <f t="shared" si="1698"/>
        <v>185.78416666666666</v>
      </c>
      <c r="V5646" s="79">
        <f t="shared" si="1699"/>
        <v>107.58416666666666</v>
      </c>
      <c r="W5646" s="446">
        <f t="shared" si="1696"/>
        <v>0.87596164616989702</v>
      </c>
      <c r="X5646" s="446">
        <f t="shared" si="1697"/>
        <v>0.13421090933628824</v>
      </c>
      <c r="Y5646" s="44">
        <f>Cal_051922a!$A$3</f>
        <v>20220519</v>
      </c>
      <c r="Z5646" s="859" t="s">
        <v>2167</v>
      </c>
      <c r="AA5646" s="44">
        <v>20230413</v>
      </c>
      <c r="AB5646" s="368"/>
      <c r="AE5646" s="763" t="s">
        <v>1250</v>
      </c>
      <c r="AF5646" s="849">
        <v>1</v>
      </c>
      <c r="AG5646" s="849"/>
      <c r="AH5646" s="370" t="s">
        <v>679</v>
      </c>
      <c r="AI5646" s="360" t="s">
        <v>673</v>
      </c>
    </row>
    <row r="5647" spans="1:35" ht="14.25" x14ac:dyDescent="0.2">
      <c r="A5647" s="856" t="s">
        <v>2156</v>
      </c>
      <c r="B5647" s="856">
        <v>20230113</v>
      </c>
      <c r="C5647" s="107" t="s">
        <v>61</v>
      </c>
      <c r="D5647" s="107">
        <v>10</v>
      </c>
      <c r="E5647" s="107">
        <v>12</v>
      </c>
      <c r="H5647" s="107" t="s">
        <v>10</v>
      </c>
      <c r="I5647" s="107">
        <v>290</v>
      </c>
      <c r="J5647" s="107">
        <v>0</v>
      </c>
      <c r="K5647" s="43">
        <v>5</v>
      </c>
      <c r="L5647" s="111">
        <v>1</v>
      </c>
      <c r="M5647" s="43">
        <v>0</v>
      </c>
      <c r="N5647" s="49">
        <v>1</v>
      </c>
      <c r="O5647" s="43" t="str">
        <f>Cal_051922a!$E$2</f>
        <v>Cal_051922a</v>
      </c>
      <c r="P5647" s="50">
        <f>Cal_051922a!$Q$3</f>
        <v>1.8382409380942635</v>
      </c>
      <c r="Q5647" s="50">
        <f>Cal_051922a!$R$3</f>
        <v>0.56187208580813652</v>
      </c>
      <c r="R5647" s="46">
        <v>242.3</v>
      </c>
      <c r="S5647" s="46">
        <v>148.5</v>
      </c>
      <c r="T5647" s="178">
        <f>AVERAGE(0.646,0.599,0.754,0.49,0.659,0.706)</f>
        <v>0.64233333333333331</v>
      </c>
      <c r="U5647" s="79">
        <f t="shared" si="1698"/>
        <v>241.65766666666667</v>
      </c>
      <c r="V5647" s="79">
        <f t="shared" si="1699"/>
        <v>147.85766666666666</v>
      </c>
      <c r="W5647" s="446">
        <f t="shared" si="1696"/>
        <v>1.9927181112049119</v>
      </c>
      <c r="X5647" s="446">
        <f t="shared" si="1697"/>
        <v>0.64031151120459251</v>
      </c>
      <c r="Y5647" s="47">
        <v>20220519</v>
      </c>
      <c r="Z5647" s="837" t="s">
        <v>2175</v>
      </c>
      <c r="AA5647" s="837" t="s">
        <v>2176</v>
      </c>
      <c r="AE5647" s="689" t="s">
        <v>1250</v>
      </c>
      <c r="AF5647" s="130">
        <v>1</v>
      </c>
    </row>
    <row r="5648" spans="1:35" ht="14.25" x14ac:dyDescent="0.2">
      <c r="A5648" s="856" t="s">
        <v>2156</v>
      </c>
      <c r="B5648" s="856">
        <v>20230113</v>
      </c>
      <c r="C5648" s="107" t="s">
        <v>61</v>
      </c>
      <c r="D5648" s="107">
        <v>10</v>
      </c>
      <c r="E5648" s="107">
        <v>12</v>
      </c>
      <c r="H5648" s="107" t="s">
        <v>11</v>
      </c>
      <c r="I5648" s="107">
        <v>290</v>
      </c>
      <c r="J5648" s="107">
        <v>0</v>
      </c>
      <c r="K5648" s="43">
        <v>5</v>
      </c>
      <c r="L5648" s="111">
        <v>1</v>
      </c>
      <c r="M5648" s="43">
        <v>0</v>
      </c>
      <c r="N5648" s="49">
        <v>1</v>
      </c>
      <c r="O5648" s="43" t="str">
        <f>Cal_051922a!$E$2</f>
        <v>Cal_051922a</v>
      </c>
      <c r="P5648" s="50">
        <f>Cal_051922a!$Q$3</f>
        <v>1.8382409380942635</v>
      </c>
      <c r="Q5648" s="50">
        <f>Cal_051922a!$R$3</f>
        <v>0.56187208580813652</v>
      </c>
      <c r="R5648" s="46">
        <v>226.9</v>
      </c>
      <c r="S5648" s="46">
        <v>140.6</v>
      </c>
      <c r="T5648" s="50">
        <f>AVERAGE(0.782,0.898,0.631,0.699,0.655,0.669)</f>
        <v>0.72233333333333327</v>
      </c>
      <c r="U5648" s="79">
        <f t="shared" si="1698"/>
        <v>226.17766666666668</v>
      </c>
      <c r="V5648" s="79">
        <f t="shared" si="1699"/>
        <v>139.87766666666667</v>
      </c>
      <c r="W5648" s="446">
        <f t="shared" si="1696"/>
        <v>1.8333856396266939</v>
      </c>
      <c r="X5648" s="446">
        <f t="shared" si="1697"/>
        <v>0.6575372063097531</v>
      </c>
      <c r="Y5648" s="47">
        <v>20220519</v>
      </c>
      <c r="Z5648" s="837" t="s">
        <v>2186</v>
      </c>
      <c r="AA5648" s="837" t="s">
        <v>2182</v>
      </c>
      <c r="AE5648" s="689" t="s">
        <v>1250</v>
      </c>
      <c r="AF5648" s="130">
        <v>1</v>
      </c>
    </row>
    <row r="5649" spans="1:35" s="82" customFormat="1" ht="14.25" x14ac:dyDescent="0.2">
      <c r="A5649" s="595" t="s">
        <v>2156</v>
      </c>
      <c r="B5649" s="595">
        <v>20230113</v>
      </c>
      <c r="C5649" s="126" t="s">
        <v>61</v>
      </c>
      <c r="D5649" s="126">
        <v>10</v>
      </c>
      <c r="E5649" s="126">
        <v>12</v>
      </c>
      <c r="F5649" s="126"/>
      <c r="G5649" s="126"/>
      <c r="H5649" s="126" t="s">
        <v>10</v>
      </c>
      <c r="I5649" s="126">
        <v>293</v>
      </c>
      <c r="J5649" s="126">
        <v>5</v>
      </c>
      <c r="K5649" s="82">
        <v>5</v>
      </c>
      <c r="L5649" s="82">
        <v>1</v>
      </c>
      <c r="M5649" s="82">
        <v>0</v>
      </c>
      <c r="N5649" s="83">
        <v>1</v>
      </c>
      <c r="O5649" s="82" t="str">
        <f>Cal_051922a!$E$2</f>
        <v>Cal_051922a</v>
      </c>
      <c r="P5649" s="158">
        <f>Cal_051922a!$Q$3</f>
        <v>1.8382409380942635</v>
      </c>
      <c r="Q5649" s="158">
        <f>Cal_051922a!$R$3</f>
        <v>0.56187208580813652</v>
      </c>
      <c r="R5649" s="84">
        <v>173.2</v>
      </c>
      <c r="S5649" s="84">
        <v>102.2</v>
      </c>
      <c r="T5649" s="158">
        <f>AVERAGE(0.744,0.809,0.781,0.718,0.73,0.513)</f>
        <v>0.71583333333333332</v>
      </c>
      <c r="U5649" s="79">
        <f t="shared" si="1698"/>
        <v>172.48416666666665</v>
      </c>
      <c r="V5649" s="79">
        <f t="shared" si="1699"/>
        <v>101.48416666666667</v>
      </c>
      <c r="W5649" s="446">
        <f t="shared" si="1696"/>
        <v>1.4929035675974998</v>
      </c>
      <c r="X5649" s="446">
        <f t="shared" si="1697"/>
        <v>0.29580902383663588</v>
      </c>
      <c r="Y5649" s="82">
        <f>Cal_051922a!$A$3</f>
        <v>20220519</v>
      </c>
      <c r="Z5649" s="90" t="s">
        <v>2166</v>
      </c>
      <c r="AA5649" s="82">
        <v>20230413</v>
      </c>
      <c r="AB5649" s="85"/>
      <c r="AE5649" s="691" t="s">
        <v>1250</v>
      </c>
      <c r="AF5649" s="567">
        <v>1</v>
      </c>
      <c r="AG5649" s="567"/>
      <c r="AH5649" s="159" t="s">
        <v>262</v>
      </c>
      <c r="AI5649" s="155"/>
    </row>
    <row r="5650" spans="1:35" s="82" customFormat="1" ht="14.25" x14ac:dyDescent="0.2">
      <c r="A5650" s="595" t="s">
        <v>2156</v>
      </c>
      <c r="B5650" s="595">
        <v>20230113</v>
      </c>
      <c r="C5650" s="126" t="s">
        <v>61</v>
      </c>
      <c r="D5650" s="126">
        <v>10</v>
      </c>
      <c r="E5650" s="126">
        <v>12</v>
      </c>
      <c r="F5650" s="126"/>
      <c r="G5650" s="126"/>
      <c r="H5650" s="126" t="s">
        <v>11</v>
      </c>
      <c r="I5650" s="126">
        <v>293</v>
      </c>
      <c r="J5650" s="126">
        <v>5</v>
      </c>
      <c r="K5650" s="82">
        <v>5</v>
      </c>
      <c r="L5650" s="82">
        <v>1</v>
      </c>
      <c r="M5650" s="82">
        <v>0</v>
      </c>
      <c r="N5650" s="83">
        <v>1</v>
      </c>
      <c r="O5650" s="82" t="str">
        <f>Cal_051922a!$E$2</f>
        <v>Cal_051922a</v>
      </c>
      <c r="P5650" s="158">
        <f>Cal_051922a!$Q$3</f>
        <v>1.8382409380942635</v>
      </c>
      <c r="Q5650" s="158">
        <f>Cal_051922a!$R$3</f>
        <v>0.56187208580813652</v>
      </c>
      <c r="R5650" s="84">
        <v>164.8</v>
      </c>
      <c r="S5650" s="84">
        <v>97.61</v>
      </c>
      <c r="T5650" s="158">
        <f>AVERAGE(0.744,0.809,0.781,0.718,0.73,0.513)</f>
        <v>0.71583333333333332</v>
      </c>
      <c r="U5650" s="79">
        <f t="shared" si="1698"/>
        <v>164.08416666666668</v>
      </c>
      <c r="V5650" s="79">
        <f t="shared" si="1699"/>
        <v>96.894166666666663</v>
      </c>
      <c r="W5650" s="446">
        <f t="shared" si="1696"/>
        <v>1.412791418406705</v>
      </c>
      <c r="X5650" s="446">
        <f t="shared" si="1697"/>
        <v>0.29501997371375094</v>
      </c>
      <c r="Y5650" s="82">
        <f>Cal_051922a!$A$3</f>
        <v>20220519</v>
      </c>
      <c r="Z5650" s="90" t="s">
        <v>2167</v>
      </c>
      <c r="AA5650" s="82">
        <v>20230413</v>
      </c>
      <c r="AB5650" s="85"/>
      <c r="AE5650" s="691" t="s">
        <v>1250</v>
      </c>
      <c r="AF5650" s="567">
        <v>1</v>
      </c>
      <c r="AG5650" s="567"/>
      <c r="AH5650" s="159" t="s">
        <v>263</v>
      </c>
      <c r="AI5650" s="155"/>
    </row>
    <row r="5651" spans="1:35" s="44" customFormat="1" ht="14.25" x14ac:dyDescent="0.2">
      <c r="A5651" s="848" t="s">
        <v>2156</v>
      </c>
      <c r="B5651" s="848">
        <v>20230113</v>
      </c>
      <c r="C5651" s="361" t="s">
        <v>61</v>
      </c>
      <c r="D5651" s="361">
        <v>10</v>
      </c>
      <c r="E5651" s="361">
        <v>12</v>
      </c>
      <c r="F5651" s="361"/>
      <c r="G5651" s="361"/>
      <c r="H5651" s="361" t="s">
        <v>10</v>
      </c>
      <c r="I5651" s="361">
        <v>551</v>
      </c>
      <c r="J5651" s="361">
        <v>20</v>
      </c>
      <c r="K5651" s="44">
        <v>5</v>
      </c>
      <c r="L5651" s="44">
        <v>1</v>
      </c>
      <c r="M5651" s="44">
        <v>0</v>
      </c>
      <c r="N5651" s="363">
        <v>1</v>
      </c>
      <c r="O5651" s="44" t="str">
        <f>Cal_051922a!$E$2</f>
        <v>Cal_051922a</v>
      </c>
      <c r="P5651" s="365">
        <f>Cal_051922a!$Q$3</f>
        <v>1.8382409380942635</v>
      </c>
      <c r="Q5651" s="365">
        <f>Cal_051922a!$R$3</f>
        <v>0.56187208580813652</v>
      </c>
      <c r="R5651" s="364">
        <v>239.1</v>
      </c>
      <c r="S5651" s="364">
        <v>138.19999999999999</v>
      </c>
      <c r="T5651" s="365">
        <f>AVERAGE(0.744,0.809,0.781,0.718,0.73,0.513)</f>
        <v>0.71583333333333332</v>
      </c>
      <c r="U5651" s="79">
        <f t="shared" si="1698"/>
        <v>238.38416666666666</v>
      </c>
      <c r="V5651" s="79">
        <f t="shared" si="1699"/>
        <v>137.48416666666665</v>
      </c>
      <c r="W5651" s="446">
        <f t="shared" si="1696"/>
        <v>1.1281857110345392</v>
      </c>
      <c r="X5651" s="446">
        <f t="shared" si="1697"/>
        <v>0.16039308734856195</v>
      </c>
      <c r="Y5651" s="44">
        <f>Cal_051922a!$A$3</f>
        <v>20220519</v>
      </c>
      <c r="Z5651" s="859" t="s">
        <v>2167</v>
      </c>
      <c r="AA5651" s="44">
        <v>20230413</v>
      </c>
      <c r="AB5651" s="368"/>
      <c r="AE5651" s="763" t="s">
        <v>1250</v>
      </c>
      <c r="AF5651" s="849">
        <v>1</v>
      </c>
      <c r="AG5651" s="849"/>
      <c r="AH5651" s="370" t="s">
        <v>680</v>
      </c>
      <c r="AI5651" s="360"/>
    </row>
    <row r="5652" spans="1:35" s="44" customFormat="1" ht="14.25" x14ac:dyDescent="0.2">
      <c r="A5652" s="848" t="s">
        <v>2156</v>
      </c>
      <c r="B5652" s="848">
        <v>20230113</v>
      </c>
      <c r="C5652" s="361" t="s">
        <v>61</v>
      </c>
      <c r="D5652" s="361">
        <v>10</v>
      </c>
      <c r="E5652" s="361">
        <v>12</v>
      </c>
      <c r="F5652" s="361"/>
      <c r="G5652" s="361"/>
      <c r="H5652" s="361" t="s">
        <v>11</v>
      </c>
      <c r="I5652" s="361">
        <v>551</v>
      </c>
      <c r="J5652" s="361">
        <v>20</v>
      </c>
      <c r="K5652" s="44">
        <v>5</v>
      </c>
      <c r="L5652" s="44">
        <v>1</v>
      </c>
      <c r="M5652" s="44">
        <v>0</v>
      </c>
      <c r="N5652" s="363">
        <v>1</v>
      </c>
      <c r="O5652" s="44" t="str">
        <f>Cal_051922a!$E$2</f>
        <v>Cal_051922a</v>
      </c>
      <c r="P5652" s="365">
        <f>Cal_051922a!$Q$3</f>
        <v>1.8382409380942635</v>
      </c>
      <c r="Q5652" s="365">
        <f>Cal_051922a!$R$3</f>
        <v>0.56187208580813652</v>
      </c>
      <c r="R5652" s="364">
        <v>268.5</v>
      </c>
      <c r="S5652" s="364">
        <v>157.1</v>
      </c>
      <c r="T5652" s="365">
        <f>AVERAGE(0.744,0.809,0.781,0.718,0.73,0.513)</f>
        <v>0.71583333333333332</v>
      </c>
      <c r="U5652" s="79">
        <f t="shared" si="1698"/>
        <v>267.78416666666669</v>
      </c>
      <c r="V5652" s="79">
        <f t="shared" si="1699"/>
        <v>156.38416666666666</v>
      </c>
      <c r="W5652" s="446">
        <f t="shared" si="1696"/>
        <v>1.245588584829016</v>
      </c>
      <c r="X5652" s="446">
        <f t="shared" si="1697"/>
        <v>0.22013162467008499</v>
      </c>
      <c r="Y5652" s="44">
        <f>Cal_051922a!$A$3</f>
        <v>20220519</v>
      </c>
      <c r="Z5652" s="859" t="s">
        <v>2167</v>
      </c>
      <c r="AA5652" s="44">
        <v>20230413</v>
      </c>
      <c r="AB5652" s="368"/>
      <c r="AE5652" s="763" t="s">
        <v>1250</v>
      </c>
      <c r="AF5652" s="849">
        <v>1</v>
      </c>
      <c r="AG5652" s="849"/>
      <c r="AH5652" s="370" t="s">
        <v>267</v>
      </c>
      <c r="AI5652" s="360"/>
    </row>
    <row r="5653" spans="1:35" ht="14.25" x14ac:dyDescent="0.2">
      <c r="A5653" s="856" t="s">
        <v>2156</v>
      </c>
      <c r="B5653" s="856">
        <v>20230113</v>
      </c>
      <c r="C5653" s="107" t="s">
        <v>61</v>
      </c>
      <c r="D5653" s="107">
        <v>10</v>
      </c>
      <c r="E5653" s="107">
        <v>19</v>
      </c>
      <c r="H5653" s="107" t="s">
        <v>10</v>
      </c>
      <c r="I5653" s="107">
        <v>290</v>
      </c>
      <c r="J5653" s="107">
        <v>0</v>
      </c>
      <c r="K5653" s="43">
        <v>5</v>
      </c>
      <c r="L5653" s="111">
        <v>1</v>
      </c>
      <c r="M5653" s="43">
        <v>0</v>
      </c>
      <c r="N5653" s="49">
        <v>1</v>
      </c>
      <c r="O5653" s="43" t="str">
        <f>Cal_051922a!$E$2</f>
        <v>Cal_051922a</v>
      </c>
      <c r="P5653" s="50">
        <f>Cal_051922a!$Q$3</f>
        <v>1.8382409380942635</v>
      </c>
      <c r="Q5653" s="50">
        <f>Cal_051922a!$R$3</f>
        <v>0.56187208580813652</v>
      </c>
      <c r="R5653" s="46">
        <v>198</v>
      </c>
      <c r="S5653" s="46">
        <v>123</v>
      </c>
      <c r="T5653" s="178">
        <f>AVERAGE(0.646,0.599,0.754,0.49,0.659,0.706)</f>
        <v>0.64233333333333331</v>
      </c>
      <c r="U5653" s="79">
        <f t="shared" si="1698"/>
        <v>197.35766666666666</v>
      </c>
      <c r="V5653" s="79">
        <f t="shared" si="1699"/>
        <v>122.35766666666666</v>
      </c>
      <c r="W5653" s="446">
        <f t="shared" si="1696"/>
        <v>1.593324715782179</v>
      </c>
      <c r="X5653" s="446">
        <f t="shared" si="1697"/>
        <v>0.58560430511567563</v>
      </c>
      <c r="Y5653" s="47">
        <v>20220519</v>
      </c>
      <c r="Z5653" s="837" t="s">
        <v>2175</v>
      </c>
      <c r="AA5653" s="837" t="s">
        <v>2176</v>
      </c>
      <c r="AE5653" s="689" t="s">
        <v>1250</v>
      </c>
      <c r="AF5653" s="130">
        <v>1</v>
      </c>
    </row>
    <row r="5654" spans="1:35" ht="14.25" x14ac:dyDescent="0.2">
      <c r="A5654" s="856" t="s">
        <v>2156</v>
      </c>
      <c r="B5654" s="856">
        <v>20230113</v>
      </c>
      <c r="C5654" s="107" t="s">
        <v>61</v>
      </c>
      <c r="D5654" s="107">
        <v>10</v>
      </c>
      <c r="E5654" s="107">
        <v>19</v>
      </c>
      <c r="H5654" s="107" t="s">
        <v>11</v>
      </c>
      <c r="I5654" s="107">
        <v>290</v>
      </c>
      <c r="J5654" s="107">
        <v>0</v>
      </c>
      <c r="K5654" s="43">
        <v>5</v>
      </c>
      <c r="L5654" s="111">
        <v>1</v>
      </c>
      <c r="M5654" s="43">
        <v>0</v>
      </c>
      <c r="N5654" s="49">
        <v>1</v>
      </c>
      <c r="O5654" s="43" t="str">
        <f>Cal_051922a!$E$2</f>
        <v>Cal_051922a</v>
      </c>
      <c r="P5654" s="50">
        <f>Cal_051922a!$Q$3</f>
        <v>1.8382409380942635</v>
      </c>
      <c r="Q5654" s="50">
        <f>Cal_051922a!$R$3</f>
        <v>0.56187208580813652</v>
      </c>
      <c r="R5654" s="46">
        <v>216.5</v>
      </c>
      <c r="S5654" s="46">
        <v>133.5</v>
      </c>
      <c r="T5654" s="178">
        <f>AVERAGE(0.646,0.599,0.754,0.49,0.659,0.706)</f>
        <v>0.64233333333333331</v>
      </c>
      <c r="U5654" s="79">
        <f t="shared" si="1698"/>
        <v>215.85766666666666</v>
      </c>
      <c r="V5654" s="79">
        <f t="shared" si="1699"/>
        <v>132.85766666666666</v>
      </c>
      <c r="W5654" s="446">
        <f t="shared" si="1696"/>
        <v>1.7632793521322778</v>
      </c>
      <c r="X5654" s="446">
        <f t="shared" si="1697"/>
        <v>0.60263226938802095</v>
      </c>
      <c r="Y5654" s="47">
        <v>20220519</v>
      </c>
      <c r="Z5654" s="837" t="s">
        <v>2175</v>
      </c>
      <c r="AA5654" s="837" t="s">
        <v>2176</v>
      </c>
      <c r="AE5654" s="689" t="s">
        <v>1250</v>
      </c>
      <c r="AF5654" s="130">
        <v>1</v>
      </c>
    </row>
    <row r="5655" spans="1:35" ht="14.25" x14ac:dyDescent="0.2">
      <c r="A5655" s="856" t="s">
        <v>2156</v>
      </c>
      <c r="B5655" s="856">
        <v>20230113</v>
      </c>
      <c r="C5655" s="107" t="s">
        <v>61</v>
      </c>
      <c r="D5655" s="107">
        <v>10</v>
      </c>
      <c r="E5655" s="107">
        <v>19</v>
      </c>
      <c r="H5655" s="107" t="s">
        <v>10</v>
      </c>
      <c r="I5655" s="107">
        <v>290</v>
      </c>
      <c r="J5655" s="107">
        <v>10</v>
      </c>
      <c r="K5655" s="43">
        <v>5</v>
      </c>
      <c r="L5655" s="111">
        <v>1</v>
      </c>
      <c r="M5655" s="43">
        <v>0</v>
      </c>
      <c r="N5655" s="49">
        <v>1</v>
      </c>
      <c r="O5655" s="43" t="str">
        <f>Cal_051922a!$E$2</f>
        <v>Cal_051922a</v>
      </c>
      <c r="P5655" s="50">
        <f>Cal_051922a!$Q$3</f>
        <v>1.8382409380942635</v>
      </c>
      <c r="Q5655" s="50">
        <f>Cal_051922a!$R$3</f>
        <v>0.56187208580813652</v>
      </c>
      <c r="R5655" s="46">
        <v>69.58</v>
      </c>
      <c r="S5655" s="46">
        <v>45.96</v>
      </c>
      <c r="T5655" s="178">
        <f>AVERAGE(0.646,0.599,0.754,0.49,0.659,0.706)</f>
        <v>0.64233333333333331</v>
      </c>
      <c r="U5655" s="79">
        <f t="shared" si="1698"/>
        <v>68.937666666666658</v>
      </c>
      <c r="V5655" s="79">
        <f t="shared" si="1699"/>
        <v>45.317666666666668</v>
      </c>
      <c r="W5655" s="446">
        <f t="shared" si="1696"/>
        <v>0.50179106382366723</v>
      </c>
      <c r="X5655" s="446">
        <f t="shared" si="1697"/>
        <v>0.30521990450722619</v>
      </c>
      <c r="Y5655" s="47">
        <v>20220519</v>
      </c>
      <c r="Z5655" s="837" t="s">
        <v>2175</v>
      </c>
      <c r="AA5655" s="837" t="s">
        <v>2176</v>
      </c>
      <c r="AE5655" s="689" t="s">
        <v>1250</v>
      </c>
      <c r="AF5655" s="130">
        <v>1</v>
      </c>
    </row>
    <row r="5656" spans="1:35" ht="14.25" x14ac:dyDescent="0.2">
      <c r="A5656" s="856" t="s">
        <v>2156</v>
      </c>
      <c r="B5656" s="856">
        <v>20230113</v>
      </c>
      <c r="C5656" s="107" t="s">
        <v>61</v>
      </c>
      <c r="D5656" s="107">
        <v>10</v>
      </c>
      <c r="E5656" s="107">
        <v>19</v>
      </c>
      <c r="H5656" s="107" t="s">
        <v>11</v>
      </c>
      <c r="I5656" s="107">
        <v>290</v>
      </c>
      <c r="J5656" s="107">
        <v>10</v>
      </c>
      <c r="K5656" s="43">
        <v>5</v>
      </c>
      <c r="L5656" s="111">
        <v>1</v>
      </c>
      <c r="M5656" s="43">
        <v>0</v>
      </c>
      <c r="N5656" s="49">
        <v>1</v>
      </c>
      <c r="O5656" s="43" t="str">
        <f>Cal_051922a!$E$2</f>
        <v>Cal_051922a</v>
      </c>
      <c r="P5656" s="50">
        <f>Cal_051922a!$Q$3</f>
        <v>1.8382409380942635</v>
      </c>
      <c r="Q5656" s="50">
        <f>Cal_051922a!$R$3</f>
        <v>0.56187208580813652</v>
      </c>
      <c r="R5656" s="46">
        <v>65.290000000000006</v>
      </c>
      <c r="S5656" s="46">
        <v>43.76</v>
      </c>
      <c r="T5656" s="178">
        <f>AVERAGE(0.646,0.599,0.754,0.49,0.659,0.706)</f>
        <v>0.64233333333333331</v>
      </c>
      <c r="U5656" s="79">
        <f t="shared" si="1698"/>
        <v>64.647666666666666</v>
      </c>
      <c r="V5656" s="79">
        <f t="shared" si="1699"/>
        <v>43.117666666666665</v>
      </c>
      <c r="W5656" s="446">
        <f t="shared" si="1696"/>
        <v>0.45739041507720418</v>
      </c>
      <c r="X5656" s="446">
        <f t="shared" si="1697"/>
        <v>0.3104432464566057</v>
      </c>
      <c r="Y5656" s="47">
        <v>20220519</v>
      </c>
      <c r="Z5656" s="837" t="s">
        <v>2175</v>
      </c>
      <c r="AA5656" s="837" t="s">
        <v>2176</v>
      </c>
      <c r="AE5656" s="689" t="s">
        <v>1250</v>
      </c>
      <c r="AF5656" s="130">
        <v>1</v>
      </c>
    </row>
    <row r="5657" spans="1:35" s="82" customFormat="1" ht="14.25" x14ac:dyDescent="0.2">
      <c r="A5657" s="595" t="s">
        <v>2156</v>
      </c>
      <c r="B5657" s="595">
        <v>20230113</v>
      </c>
      <c r="C5657" s="126" t="s">
        <v>61</v>
      </c>
      <c r="D5657" s="126">
        <v>10</v>
      </c>
      <c r="E5657" s="126">
        <v>19</v>
      </c>
      <c r="F5657" s="126"/>
      <c r="G5657" s="126"/>
      <c r="H5657" s="126" t="s">
        <v>10</v>
      </c>
      <c r="I5657" s="126">
        <v>293</v>
      </c>
      <c r="J5657" s="126">
        <v>5</v>
      </c>
      <c r="K5657" s="82">
        <v>5</v>
      </c>
      <c r="L5657" s="82">
        <v>1</v>
      </c>
      <c r="M5657" s="82">
        <v>0</v>
      </c>
      <c r="N5657" s="83">
        <v>1</v>
      </c>
      <c r="O5657" s="82" t="str">
        <f>Cal_051922a!$E$2</f>
        <v>Cal_051922a</v>
      </c>
      <c r="P5657" s="158">
        <f>Cal_051922a!$Q$3</f>
        <v>1.8382409380942635</v>
      </c>
      <c r="Q5657" s="158">
        <f>Cal_051922a!$R$3</f>
        <v>0.56187208580813652</v>
      </c>
      <c r="R5657" s="84">
        <v>196.1</v>
      </c>
      <c r="S5657" s="84">
        <v>115.4</v>
      </c>
      <c r="T5657" s="158">
        <f>AVERAGE(0.744,0.809,0.781,0.718,0.73,0.513)</f>
        <v>0.71583333333333332</v>
      </c>
      <c r="U5657" s="79">
        <f t="shared" si="1698"/>
        <v>195.38416666666666</v>
      </c>
      <c r="V5657" s="79">
        <f t="shared" si="1699"/>
        <v>114.68416666666667</v>
      </c>
      <c r="W5657" s="446">
        <f t="shared" si="1696"/>
        <v>1.6968636324664539</v>
      </c>
      <c r="X5657" s="446">
        <f t="shared" si="1697"/>
        <v>0.32450600274558339</v>
      </c>
      <c r="Y5657" s="82">
        <f>Cal_051922a!$A$3</f>
        <v>20220519</v>
      </c>
      <c r="Z5657" s="90" t="s">
        <v>2166</v>
      </c>
      <c r="AA5657" s="82">
        <v>20230413</v>
      </c>
      <c r="AB5657" s="85"/>
      <c r="AE5657" s="691" t="s">
        <v>1250</v>
      </c>
      <c r="AF5657" s="567">
        <v>1</v>
      </c>
      <c r="AG5657" s="567"/>
      <c r="AH5657" s="159" t="s">
        <v>165</v>
      </c>
      <c r="AI5657" s="155"/>
    </row>
    <row r="5658" spans="1:35" s="82" customFormat="1" ht="14.25" x14ac:dyDescent="0.2">
      <c r="A5658" s="595" t="s">
        <v>2156</v>
      </c>
      <c r="B5658" s="595">
        <v>20230113</v>
      </c>
      <c r="C5658" s="126" t="s">
        <v>61</v>
      </c>
      <c r="D5658" s="126">
        <v>10</v>
      </c>
      <c r="E5658" s="126">
        <v>19</v>
      </c>
      <c r="F5658" s="126"/>
      <c r="G5658" s="126"/>
      <c r="H5658" s="126" t="s">
        <v>11</v>
      </c>
      <c r="I5658" s="126">
        <v>293</v>
      </c>
      <c r="J5658" s="126">
        <v>5</v>
      </c>
      <c r="K5658" s="82">
        <v>5</v>
      </c>
      <c r="L5658" s="82">
        <v>1</v>
      </c>
      <c r="M5658" s="82">
        <v>0</v>
      </c>
      <c r="N5658" s="83">
        <v>1</v>
      </c>
      <c r="O5658" s="82" t="str">
        <f>Cal_051922a!$E$2</f>
        <v>Cal_051922a</v>
      </c>
      <c r="P5658" s="158">
        <f>Cal_051922a!$Q$3</f>
        <v>1.8382409380942635</v>
      </c>
      <c r="Q5658" s="158">
        <f>Cal_051922a!$R$3</f>
        <v>0.56187208580813652</v>
      </c>
      <c r="R5658" s="84">
        <v>201.6</v>
      </c>
      <c r="S5658" s="84">
        <v>119.1</v>
      </c>
      <c r="T5658" s="158">
        <f>AVERAGE(0.744,0.809,0.781,0.718,0.73,0.513)</f>
        <v>0.71583333333333332</v>
      </c>
      <c r="U5658" s="79">
        <f t="shared" si="1698"/>
        <v>200.88416666666666</v>
      </c>
      <c r="V5658" s="79">
        <f t="shared" si="1699"/>
        <v>118.38416666666666</v>
      </c>
      <c r="W5658" s="446">
        <f t="shared" si="1696"/>
        <v>1.7347118919266724</v>
      </c>
      <c r="X5658" s="446">
        <f t="shared" si="1697"/>
        <v>0.35187221767765586</v>
      </c>
      <c r="Y5658" s="82">
        <f>Cal_051922a!$A$3</f>
        <v>20220519</v>
      </c>
      <c r="Z5658" s="90" t="s">
        <v>2166</v>
      </c>
      <c r="AA5658" s="82">
        <v>20230413</v>
      </c>
      <c r="AB5658" s="85"/>
      <c r="AE5658" s="691" t="s">
        <v>1250</v>
      </c>
      <c r="AF5658" s="567">
        <v>1</v>
      </c>
      <c r="AG5658" s="567"/>
      <c r="AH5658" s="159" t="s">
        <v>259</v>
      </c>
      <c r="AI5658" s="155"/>
    </row>
    <row r="5659" spans="1:35" s="44" customFormat="1" ht="14.25" x14ac:dyDescent="0.2">
      <c r="A5659" s="848" t="s">
        <v>2156</v>
      </c>
      <c r="B5659" s="848">
        <v>20230113</v>
      </c>
      <c r="C5659" s="361" t="s">
        <v>61</v>
      </c>
      <c r="D5659" s="361">
        <v>10</v>
      </c>
      <c r="E5659" s="361">
        <v>19</v>
      </c>
      <c r="F5659" s="361"/>
      <c r="G5659" s="361"/>
      <c r="H5659" s="361" t="s">
        <v>10</v>
      </c>
      <c r="I5659" s="361">
        <v>552</v>
      </c>
      <c r="J5659" s="361">
        <v>20</v>
      </c>
      <c r="K5659" s="44">
        <v>5</v>
      </c>
      <c r="L5659" s="44">
        <v>1</v>
      </c>
      <c r="M5659" s="44">
        <v>0</v>
      </c>
      <c r="N5659" s="363">
        <v>1</v>
      </c>
      <c r="O5659" s="44" t="str">
        <f>Cal_051922a!$E$2</f>
        <v>Cal_051922a</v>
      </c>
      <c r="P5659" s="365">
        <f>Cal_051922a!$Q$3</f>
        <v>1.8382409380942635</v>
      </c>
      <c r="Q5659" s="365">
        <f>Cal_051922a!$R$3</f>
        <v>0.56187208580813652</v>
      </c>
      <c r="R5659" s="364">
        <v>332.1</v>
      </c>
      <c r="S5659" s="364">
        <v>195</v>
      </c>
      <c r="T5659" s="365">
        <f>AVERAGE(0.744,0.809,0.781,0.718,0.73,0.513)</f>
        <v>0.71583333333333332</v>
      </c>
      <c r="U5659" s="79">
        <f t="shared" si="1698"/>
        <v>331.38416666666672</v>
      </c>
      <c r="V5659" s="79">
        <f t="shared" si="1699"/>
        <v>194.28416666666666</v>
      </c>
      <c r="W5659" s="446">
        <f t="shared" si="1696"/>
        <v>1.5301690187145813</v>
      </c>
      <c r="X5659" s="446">
        <f t="shared" si="1697"/>
        <v>0.28747246429065215</v>
      </c>
      <c r="Y5659" s="44">
        <f>Cal_051922a!$A$3</f>
        <v>20220519</v>
      </c>
      <c r="Z5659" s="859" t="s">
        <v>2167</v>
      </c>
      <c r="AA5659" s="44">
        <v>20230413</v>
      </c>
      <c r="AB5659" s="368"/>
      <c r="AE5659" s="763" t="s">
        <v>1250</v>
      </c>
      <c r="AF5659" s="849">
        <v>1</v>
      </c>
      <c r="AG5659" s="849"/>
      <c r="AH5659" s="370" t="s">
        <v>264</v>
      </c>
      <c r="AI5659" s="360" t="s">
        <v>673</v>
      </c>
    </row>
    <row r="5660" spans="1:35" s="555" customFormat="1" ht="15" thickBot="1" x14ac:dyDescent="0.25">
      <c r="A5660" s="851" t="s">
        <v>2156</v>
      </c>
      <c r="B5660" s="851">
        <v>20230113</v>
      </c>
      <c r="C5660" s="557" t="s">
        <v>61</v>
      </c>
      <c r="D5660" s="557">
        <v>10</v>
      </c>
      <c r="E5660" s="557">
        <v>19</v>
      </c>
      <c r="F5660" s="557"/>
      <c r="G5660" s="557"/>
      <c r="H5660" s="557" t="s">
        <v>11</v>
      </c>
      <c r="I5660" s="557">
        <v>550</v>
      </c>
      <c r="J5660" s="557">
        <v>20</v>
      </c>
      <c r="K5660" s="555">
        <v>5</v>
      </c>
      <c r="L5660" s="555">
        <v>1</v>
      </c>
      <c r="M5660" s="555">
        <v>0</v>
      </c>
      <c r="N5660" s="558">
        <v>1</v>
      </c>
      <c r="O5660" s="555" t="str">
        <f>Cal_051922a!$E$2</f>
        <v>Cal_051922a</v>
      </c>
      <c r="P5660" s="852">
        <f>Cal_051922a!$Q$3</f>
        <v>1.8382409380942635</v>
      </c>
      <c r="Q5660" s="852">
        <f>Cal_051922a!$R$3</f>
        <v>0.56187208580813652</v>
      </c>
      <c r="R5660" s="559">
        <v>204</v>
      </c>
      <c r="S5660" s="559">
        <v>119.8</v>
      </c>
      <c r="T5660" s="852">
        <f>AVERAGE(0.744,0.809,0.781,0.718,0.73,0.513)</f>
        <v>0.71583333333333332</v>
      </c>
      <c r="U5660" s="120">
        <f t="shared" si="1698"/>
        <v>203.28416666666666</v>
      </c>
      <c r="V5660" s="120">
        <f t="shared" si="1699"/>
        <v>119.08416666666666</v>
      </c>
      <c r="W5660" s="867">
        <f t="shared" si="1696"/>
        <v>0.94317097963561802</v>
      </c>
      <c r="X5660" s="867">
        <f t="shared" si="1697"/>
        <v>0.17498200410880993</v>
      </c>
      <c r="Y5660" s="555">
        <f>Cal_051922a!$A$3</f>
        <v>20220519</v>
      </c>
      <c r="Z5660" s="864" t="s">
        <v>2167</v>
      </c>
      <c r="AA5660" s="555">
        <v>20230413</v>
      </c>
      <c r="AB5660" s="563"/>
      <c r="AE5660" s="853" t="s">
        <v>1250</v>
      </c>
      <c r="AF5660" s="854">
        <v>1</v>
      </c>
      <c r="AG5660" s="854"/>
      <c r="AH5660" s="855" t="s">
        <v>265</v>
      </c>
      <c r="AI5660" s="565" t="s">
        <v>673</v>
      </c>
    </row>
    <row r="5661" spans="1:35" ht="14.25" x14ac:dyDescent="0.2">
      <c r="A5661" s="856" t="s">
        <v>2156</v>
      </c>
      <c r="B5661" s="856">
        <v>20230113</v>
      </c>
      <c r="C5661" s="107" t="s">
        <v>59</v>
      </c>
      <c r="D5661" s="107">
        <v>11</v>
      </c>
      <c r="E5661" s="107">
        <v>2</v>
      </c>
      <c r="H5661" s="107" t="s">
        <v>10</v>
      </c>
      <c r="I5661" s="107">
        <v>290</v>
      </c>
      <c r="J5661" s="107">
        <v>0</v>
      </c>
      <c r="K5661" s="43">
        <v>5</v>
      </c>
      <c r="L5661" s="111">
        <v>1</v>
      </c>
      <c r="M5661" s="43">
        <v>0</v>
      </c>
      <c r="N5661" s="49">
        <v>1</v>
      </c>
      <c r="O5661" s="43" t="str">
        <f>Cal_051922a!$E$2</f>
        <v>Cal_051922a</v>
      </c>
      <c r="P5661" s="50">
        <f>Cal_051922a!$Q$3</f>
        <v>1.8382409380942635</v>
      </c>
      <c r="Q5661" s="50">
        <f>Cal_051922a!$R$3</f>
        <v>0.56187208580813652</v>
      </c>
      <c r="R5661" s="46">
        <v>233.5</v>
      </c>
      <c r="S5661" s="46">
        <v>145</v>
      </c>
      <c r="T5661" s="178">
        <f>AVERAGE(0.646,0.599,0.754,0.49,0.659,0.706)</f>
        <v>0.64233333333333331</v>
      </c>
      <c r="U5661" s="79">
        <f t="shared" si="1698"/>
        <v>232.85766666666666</v>
      </c>
      <c r="V5661" s="79">
        <f t="shared" si="1699"/>
        <v>144.35766666666666</v>
      </c>
      <c r="W5661" s="446">
        <f t="shared" ref="W5661:W5698" si="1700">(Q5661*P5661/(P5661-1)*(U5661-V5661)*(K5661)/I5661)/N5661</f>
        <v>1.880123164622971</v>
      </c>
      <c r="X5661" s="446">
        <f t="shared" ref="X5661:X5698" si="1701">(Q5661*P5661/(P5661-1)*(P5661*V5661-U5661)*(K5661)/I5661)/N5661</f>
        <v>0.69057892424571909</v>
      </c>
      <c r="Y5661" s="47">
        <v>20220519</v>
      </c>
      <c r="Z5661" s="837" t="s">
        <v>2175</v>
      </c>
      <c r="AA5661" s="837" t="s">
        <v>2176</v>
      </c>
      <c r="AE5661" s="689" t="s">
        <v>1250</v>
      </c>
      <c r="AF5661" s="130">
        <v>1</v>
      </c>
    </row>
    <row r="5662" spans="1:35" ht="14.25" x14ac:dyDescent="0.2">
      <c r="A5662" s="856" t="s">
        <v>2156</v>
      </c>
      <c r="B5662" s="856">
        <v>20230113</v>
      </c>
      <c r="C5662" s="107" t="s">
        <v>59</v>
      </c>
      <c r="D5662" s="107">
        <v>11</v>
      </c>
      <c r="E5662" s="107">
        <v>2</v>
      </c>
      <c r="H5662" s="107" t="s">
        <v>11</v>
      </c>
      <c r="I5662" s="107">
        <v>290</v>
      </c>
      <c r="J5662" s="107">
        <v>0</v>
      </c>
      <c r="K5662" s="43">
        <v>5</v>
      </c>
      <c r="L5662" s="111">
        <v>1</v>
      </c>
      <c r="M5662" s="43">
        <v>0</v>
      </c>
      <c r="N5662" s="49">
        <v>1</v>
      </c>
      <c r="O5662" s="43" t="str">
        <f>Cal_051922a!$E$2</f>
        <v>Cal_051922a</v>
      </c>
      <c r="P5662" s="50">
        <f>Cal_051922a!$Q$3</f>
        <v>1.8382409380942635</v>
      </c>
      <c r="Q5662" s="50">
        <f>Cal_051922a!$R$3</f>
        <v>0.56187208580813652</v>
      </c>
      <c r="R5662" s="46">
        <v>209.4</v>
      </c>
      <c r="S5662" s="46">
        <v>131.4</v>
      </c>
      <c r="T5662" s="178">
        <f>AVERAGE(0.646,0.599,0.754,0.49,0.659,0.706)</f>
        <v>0.64233333333333331</v>
      </c>
      <c r="U5662" s="79">
        <f t="shared" si="1698"/>
        <v>208.75766666666667</v>
      </c>
      <c r="V5662" s="79">
        <f t="shared" si="1699"/>
        <v>130.75766666666667</v>
      </c>
      <c r="W5662" s="446">
        <f t="shared" si="1700"/>
        <v>1.657057704413466</v>
      </c>
      <c r="X5662" s="446">
        <f t="shared" si="1701"/>
        <v>0.67145739698234419</v>
      </c>
      <c r="Y5662" s="47">
        <v>20220519</v>
      </c>
      <c r="Z5662" s="837" t="s">
        <v>2175</v>
      </c>
      <c r="AA5662" s="837" t="s">
        <v>2176</v>
      </c>
      <c r="AE5662" s="689" t="s">
        <v>1250</v>
      </c>
      <c r="AF5662" s="130">
        <v>1</v>
      </c>
    </row>
    <row r="5663" spans="1:35" s="82" customFormat="1" ht="14.25" x14ac:dyDescent="0.2">
      <c r="A5663" s="595" t="s">
        <v>2156</v>
      </c>
      <c r="B5663" s="595">
        <v>20230113</v>
      </c>
      <c r="C5663" s="126" t="s">
        <v>59</v>
      </c>
      <c r="D5663" s="126">
        <v>11</v>
      </c>
      <c r="E5663" s="126">
        <v>2</v>
      </c>
      <c r="F5663" s="126"/>
      <c r="G5663" s="126"/>
      <c r="H5663" s="126" t="s">
        <v>10</v>
      </c>
      <c r="I5663" s="126">
        <v>293</v>
      </c>
      <c r="J5663" s="126">
        <v>5</v>
      </c>
      <c r="K5663" s="82">
        <v>5</v>
      </c>
      <c r="L5663" s="82">
        <v>1</v>
      </c>
      <c r="M5663" s="82">
        <v>0</v>
      </c>
      <c r="N5663" s="83">
        <v>1</v>
      </c>
      <c r="O5663" s="82" t="str">
        <f>Cal_051922a!$E$2</f>
        <v>Cal_051922a</v>
      </c>
      <c r="P5663" s="158">
        <f>Cal_051922a!$Q$3</f>
        <v>1.8382409380942635</v>
      </c>
      <c r="Q5663" s="158">
        <f>Cal_051922a!$R$3</f>
        <v>0.56187208580813652</v>
      </c>
      <c r="R5663" s="84">
        <v>186.1</v>
      </c>
      <c r="S5663" s="84">
        <v>110.5</v>
      </c>
      <c r="T5663" s="158">
        <f>AVERAGE(0.744,0.809,0.781,0.718,0.73,0.513)</f>
        <v>0.71583333333333332</v>
      </c>
      <c r="U5663" s="79">
        <f t="shared" si="1698"/>
        <v>185.38416666666666</v>
      </c>
      <c r="V5663" s="79">
        <f t="shared" si="1699"/>
        <v>109.78416666666666</v>
      </c>
      <c r="W5663" s="446">
        <f t="shared" si="1700"/>
        <v>1.5896268973291687</v>
      </c>
      <c r="X5663" s="446">
        <f t="shared" si="1701"/>
        <v>0.345377623147132</v>
      </c>
      <c r="Y5663" s="82">
        <f>Cal_051922a!$A$3</f>
        <v>20220519</v>
      </c>
      <c r="Z5663" s="90" t="s">
        <v>2167</v>
      </c>
      <c r="AA5663" s="82">
        <v>20230413</v>
      </c>
      <c r="AB5663" s="85"/>
      <c r="AE5663" s="691" t="s">
        <v>1250</v>
      </c>
      <c r="AF5663" s="567">
        <v>1</v>
      </c>
      <c r="AG5663" s="567"/>
      <c r="AH5663" s="159" t="s">
        <v>272</v>
      </c>
      <c r="AI5663" s="155"/>
    </row>
    <row r="5664" spans="1:35" s="82" customFormat="1" ht="14.25" x14ac:dyDescent="0.2">
      <c r="A5664" s="595" t="s">
        <v>2156</v>
      </c>
      <c r="B5664" s="595">
        <v>20230113</v>
      </c>
      <c r="C5664" s="126" t="s">
        <v>59</v>
      </c>
      <c r="D5664" s="126">
        <v>11</v>
      </c>
      <c r="E5664" s="126">
        <v>2</v>
      </c>
      <c r="F5664" s="126"/>
      <c r="G5664" s="126"/>
      <c r="H5664" s="126" t="s">
        <v>11</v>
      </c>
      <c r="I5664" s="126">
        <v>293</v>
      </c>
      <c r="J5664" s="126">
        <v>5</v>
      </c>
      <c r="K5664" s="82">
        <v>5</v>
      </c>
      <c r="L5664" s="82">
        <v>1</v>
      </c>
      <c r="M5664" s="82">
        <v>0</v>
      </c>
      <c r="N5664" s="83">
        <v>1</v>
      </c>
      <c r="O5664" s="82" t="str">
        <f>Cal_051922a!$E$2</f>
        <v>Cal_051922a</v>
      </c>
      <c r="P5664" s="158">
        <f>Cal_051922a!$Q$3</f>
        <v>1.8382409380942635</v>
      </c>
      <c r="Q5664" s="158">
        <f>Cal_051922a!$R$3</f>
        <v>0.56187208580813652</v>
      </c>
      <c r="R5664" s="84">
        <v>186.7</v>
      </c>
      <c r="S5664" s="84">
        <v>110.6</v>
      </c>
      <c r="T5664" s="158">
        <f>AVERAGE(0.744,0.809,0.781,0.718,0.73,0.513)</f>
        <v>0.71583333333333332</v>
      </c>
      <c r="U5664" s="79">
        <f t="shared" si="1698"/>
        <v>185.98416666666665</v>
      </c>
      <c r="V5664" s="79">
        <f t="shared" si="1699"/>
        <v>109.88416666666666</v>
      </c>
      <c r="W5664" s="446">
        <f t="shared" si="1700"/>
        <v>1.6001403027347851</v>
      </c>
      <c r="X5664" s="446">
        <f t="shared" si="1701"/>
        <v>0.33662677110346956</v>
      </c>
      <c r="Y5664" s="82">
        <f>Cal_051922a!$A$3</f>
        <v>20220519</v>
      </c>
      <c r="Z5664" s="90" t="s">
        <v>2167</v>
      </c>
      <c r="AA5664" s="82">
        <v>20230413</v>
      </c>
      <c r="AB5664" s="85"/>
      <c r="AE5664" s="691" t="s">
        <v>1250</v>
      </c>
      <c r="AF5664" s="567">
        <v>1</v>
      </c>
      <c r="AG5664" s="567"/>
      <c r="AH5664" s="159" t="s">
        <v>273</v>
      </c>
      <c r="AI5664" s="155"/>
    </row>
    <row r="5665" spans="1:35" s="44" customFormat="1" ht="14.25" x14ac:dyDescent="0.2">
      <c r="A5665" s="848" t="s">
        <v>2156</v>
      </c>
      <c r="B5665" s="848">
        <v>20230113</v>
      </c>
      <c r="C5665" s="361" t="s">
        <v>59</v>
      </c>
      <c r="D5665" s="361">
        <v>11</v>
      </c>
      <c r="E5665" s="361">
        <v>2</v>
      </c>
      <c r="F5665" s="361"/>
      <c r="G5665" s="361"/>
      <c r="H5665" s="361" t="s">
        <v>10</v>
      </c>
      <c r="I5665" s="361">
        <v>551</v>
      </c>
      <c r="J5665" s="361">
        <v>20</v>
      </c>
      <c r="K5665" s="44">
        <v>5</v>
      </c>
      <c r="L5665" s="44">
        <v>1</v>
      </c>
      <c r="M5665" s="44">
        <v>0</v>
      </c>
      <c r="N5665" s="363">
        <v>1</v>
      </c>
      <c r="O5665" s="44" t="str">
        <f>Cal_051922a!$E$2</f>
        <v>Cal_051922a</v>
      </c>
      <c r="P5665" s="365">
        <f>Cal_051922a!$Q$3</f>
        <v>1.8382409380942635</v>
      </c>
      <c r="Q5665" s="365">
        <f>Cal_051922a!$R$3</f>
        <v>0.56187208580813652</v>
      </c>
      <c r="R5665" s="364">
        <v>249</v>
      </c>
      <c r="S5665" s="364">
        <v>145.1</v>
      </c>
      <c r="T5665" s="365">
        <f>AVERAGE(0.744,0.809,0.781,0.718,0.73,0.513)</f>
        <v>0.71583333333333332</v>
      </c>
      <c r="U5665" s="79">
        <f t="shared" si="1698"/>
        <v>248.28416666666666</v>
      </c>
      <c r="V5665" s="79">
        <f t="shared" si="1699"/>
        <v>144.38416666666666</v>
      </c>
      <c r="W5665" s="446">
        <f t="shared" si="1700"/>
        <v>1.1617293892615326</v>
      </c>
      <c r="X5665" s="446">
        <f t="shared" si="1701"/>
        <v>0.19152008302106063</v>
      </c>
      <c r="Y5665" s="44">
        <f>Cal_051922a!$A$3</f>
        <v>20220519</v>
      </c>
      <c r="Z5665" s="859" t="s">
        <v>2167</v>
      </c>
      <c r="AA5665" s="44">
        <v>20230413</v>
      </c>
      <c r="AB5665" s="368"/>
      <c r="AE5665" s="763" t="s">
        <v>1250</v>
      </c>
      <c r="AF5665" s="849">
        <v>1</v>
      </c>
      <c r="AG5665" s="849"/>
      <c r="AH5665" s="370" t="s">
        <v>278</v>
      </c>
      <c r="AI5665" s="360"/>
    </row>
    <row r="5666" spans="1:35" s="44" customFormat="1" ht="14.25" x14ac:dyDescent="0.2">
      <c r="A5666" s="848" t="s">
        <v>2156</v>
      </c>
      <c r="B5666" s="848">
        <v>20230113</v>
      </c>
      <c r="C5666" s="361" t="s">
        <v>59</v>
      </c>
      <c r="D5666" s="361">
        <v>11</v>
      </c>
      <c r="E5666" s="361">
        <v>2</v>
      </c>
      <c r="F5666" s="361"/>
      <c r="G5666" s="361"/>
      <c r="H5666" s="361" t="s">
        <v>11</v>
      </c>
      <c r="I5666" s="361">
        <v>551</v>
      </c>
      <c r="J5666" s="361">
        <v>20</v>
      </c>
      <c r="K5666" s="44">
        <v>5</v>
      </c>
      <c r="L5666" s="44">
        <v>1</v>
      </c>
      <c r="M5666" s="44">
        <v>0</v>
      </c>
      <c r="N5666" s="363">
        <v>1</v>
      </c>
      <c r="O5666" s="44" t="str">
        <f>Cal_051922a!$E$2</f>
        <v>Cal_051922a</v>
      </c>
      <c r="P5666" s="365">
        <f>Cal_051922a!$Q$3</f>
        <v>1.8382409380942635</v>
      </c>
      <c r="Q5666" s="365">
        <f>Cal_051922a!$R$3</f>
        <v>0.56187208580813652</v>
      </c>
      <c r="R5666" s="364">
        <v>245.5</v>
      </c>
      <c r="S5666" s="364">
        <v>142.6</v>
      </c>
      <c r="T5666" s="365">
        <f>AVERAGE(0.744,0.809,0.781,0.718,0.73,0.513)</f>
        <v>0.71583333333333332</v>
      </c>
      <c r="U5666" s="79">
        <f t="shared" si="1698"/>
        <v>244.78416666666666</v>
      </c>
      <c r="V5666" s="79">
        <f t="shared" si="1699"/>
        <v>141.88416666666666</v>
      </c>
      <c r="W5666" s="446">
        <f t="shared" si="1700"/>
        <v>1.1505481631858683</v>
      </c>
      <c r="X5666" s="446">
        <f t="shared" si="1701"/>
        <v>0.17926990550995273</v>
      </c>
      <c r="Y5666" s="44">
        <f>Cal_051922a!$A$3</f>
        <v>20220519</v>
      </c>
      <c r="Z5666" s="859" t="s">
        <v>2167</v>
      </c>
      <c r="AA5666" s="44">
        <v>20230413</v>
      </c>
      <c r="AB5666" s="368"/>
      <c r="AE5666" s="763" t="s">
        <v>1250</v>
      </c>
      <c r="AF5666" s="849">
        <v>1</v>
      </c>
      <c r="AG5666" s="849"/>
      <c r="AH5666" s="370" t="s">
        <v>2163</v>
      </c>
      <c r="AI5666" s="360"/>
    </row>
    <row r="5667" spans="1:35" ht="14.25" x14ac:dyDescent="0.2">
      <c r="A5667" s="856" t="s">
        <v>2156</v>
      </c>
      <c r="B5667" s="856">
        <v>20230113</v>
      </c>
      <c r="C5667" s="107" t="s">
        <v>59</v>
      </c>
      <c r="D5667" s="107">
        <v>11</v>
      </c>
      <c r="E5667" s="107">
        <v>6</v>
      </c>
      <c r="H5667" s="107" t="s">
        <v>10</v>
      </c>
      <c r="I5667" s="107">
        <v>290</v>
      </c>
      <c r="J5667" s="107">
        <v>0</v>
      </c>
      <c r="K5667" s="43">
        <v>5</v>
      </c>
      <c r="L5667" s="111">
        <v>1</v>
      </c>
      <c r="M5667" s="43">
        <v>0</v>
      </c>
      <c r="N5667" s="49">
        <v>1</v>
      </c>
      <c r="O5667" s="43" t="str">
        <f>Cal_051922a!$E$2</f>
        <v>Cal_051922a</v>
      </c>
      <c r="P5667" s="50">
        <f>Cal_051922a!$Q$3</f>
        <v>1.8382409380942635</v>
      </c>
      <c r="Q5667" s="50">
        <f>Cal_051922a!$R$3</f>
        <v>0.56187208580813652</v>
      </c>
      <c r="R5667" s="46">
        <v>200.7</v>
      </c>
      <c r="S5667" s="46">
        <v>126.6</v>
      </c>
      <c r="T5667" s="178">
        <f>AVERAGE(0.646,0.599,0.754,0.49,0.659,0.706)</f>
        <v>0.64233333333333331</v>
      </c>
      <c r="U5667" s="79">
        <f t="shared" si="1698"/>
        <v>200.05766666666665</v>
      </c>
      <c r="V5667" s="79">
        <f t="shared" si="1699"/>
        <v>125.95766666666665</v>
      </c>
      <c r="W5667" s="446">
        <f t="shared" si="1700"/>
        <v>1.5742048191927926</v>
      </c>
      <c r="X5667" s="446">
        <f t="shared" si="1701"/>
        <v>0.66883252191847153</v>
      </c>
      <c r="Y5667" s="47">
        <v>20220519</v>
      </c>
      <c r="Z5667" s="837" t="s">
        <v>2177</v>
      </c>
      <c r="AA5667" s="837" t="s">
        <v>2176</v>
      </c>
      <c r="AE5667" s="689" t="s">
        <v>1250</v>
      </c>
      <c r="AF5667" s="130">
        <v>1</v>
      </c>
    </row>
    <row r="5668" spans="1:35" ht="14.25" x14ac:dyDescent="0.2">
      <c r="A5668" s="856" t="s">
        <v>2156</v>
      </c>
      <c r="B5668" s="856">
        <v>20230113</v>
      </c>
      <c r="C5668" s="107" t="s">
        <v>59</v>
      </c>
      <c r="D5668" s="107">
        <v>11</v>
      </c>
      <c r="E5668" s="107">
        <v>6</v>
      </c>
      <c r="H5668" s="107" t="s">
        <v>11</v>
      </c>
      <c r="I5668" s="107">
        <v>290</v>
      </c>
      <c r="J5668" s="107">
        <v>0</v>
      </c>
      <c r="K5668" s="43">
        <v>5</v>
      </c>
      <c r="L5668" s="111">
        <v>1</v>
      </c>
      <c r="M5668" s="43">
        <v>0</v>
      </c>
      <c r="N5668" s="49">
        <v>1</v>
      </c>
      <c r="O5668" s="43" t="str">
        <f>Cal_051922a!$E$2</f>
        <v>Cal_051922a</v>
      </c>
      <c r="P5668" s="50">
        <f>Cal_051922a!$Q$3</f>
        <v>1.8382409380942635</v>
      </c>
      <c r="Q5668" s="50">
        <f>Cal_051922a!$R$3</f>
        <v>0.56187208580813652</v>
      </c>
      <c r="R5668" s="46">
        <v>203.5</v>
      </c>
      <c r="S5668" s="46">
        <v>127</v>
      </c>
      <c r="T5668" s="178">
        <f>AVERAGE(0.646,0.599,0.754,0.49,0.659,0.706)</f>
        <v>0.64233333333333331</v>
      </c>
      <c r="U5668" s="79">
        <f t="shared" si="1698"/>
        <v>202.85766666666666</v>
      </c>
      <c r="V5668" s="79">
        <f t="shared" si="1699"/>
        <v>126.35766666666666</v>
      </c>
      <c r="W5668" s="446">
        <f t="shared" si="1700"/>
        <v>1.6251912100978223</v>
      </c>
      <c r="X5668" s="446">
        <f t="shared" si="1701"/>
        <v>0.62496927770382049</v>
      </c>
      <c r="Y5668" s="47">
        <v>20220519</v>
      </c>
      <c r="Z5668" s="837" t="s">
        <v>2177</v>
      </c>
      <c r="AA5668" s="837" t="s">
        <v>2176</v>
      </c>
      <c r="AE5668" s="689" t="s">
        <v>1250</v>
      </c>
      <c r="AF5668" s="130">
        <v>1</v>
      </c>
    </row>
    <row r="5669" spans="1:35" s="82" customFormat="1" ht="14.25" x14ac:dyDescent="0.2">
      <c r="A5669" s="595" t="s">
        <v>2156</v>
      </c>
      <c r="B5669" s="595">
        <v>20230113</v>
      </c>
      <c r="C5669" s="126" t="s">
        <v>59</v>
      </c>
      <c r="D5669" s="126">
        <v>11</v>
      </c>
      <c r="E5669" s="126">
        <v>6</v>
      </c>
      <c r="F5669" s="126"/>
      <c r="G5669" s="126"/>
      <c r="H5669" s="126" t="s">
        <v>10</v>
      </c>
      <c r="I5669" s="126">
        <v>294</v>
      </c>
      <c r="J5669" s="126">
        <v>5</v>
      </c>
      <c r="K5669" s="82">
        <v>5</v>
      </c>
      <c r="L5669" s="82">
        <v>1</v>
      </c>
      <c r="M5669" s="82">
        <v>0</v>
      </c>
      <c r="N5669" s="83">
        <v>1</v>
      </c>
      <c r="O5669" s="82" t="str">
        <f>Cal_051922a!$E$2</f>
        <v>Cal_051922a</v>
      </c>
      <c r="P5669" s="158">
        <f>Cal_051922a!$Q$3</f>
        <v>1.8382409380942635</v>
      </c>
      <c r="Q5669" s="158">
        <f>Cal_051922a!$R$3</f>
        <v>0.56187208580813652</v>
      </c>
      <c r="R5669" s="84">
        <v>169.3</v>
      </c>
      <c r="S5669" s="84">
        <v>101.8</v>
      </c>
      <c r="T5669" s="158">
        <f>AVERAGE(0.744,0.809,0.781,0.718,0.73,0.513)</f>
        <v>0.71583333333333332</v>
      </c>
      <c r="U5669" s="79">
        <f t="shared" si="1698"/>
        <v>168.58416666666668</v>
      </c>
      <c r="V5669" s="79">
        <f t="shared" si="1699"/>
        <v>101.08416666666666</v>
      </c>
      <c r="W5669" s="446">
        <f t="shared" si="1700"/>
        <v>1.4144821456433632</v>
      </c>
      <c r="X5669" s="446">
        <f t="shared" si="1701"/>
        <v>0.36112015622735688</v>
      </c>
      <c r="Y5669" s="82">
        <f>Cal_051922a!$A$3</f>
        <v>20220519</v>
      </c>
      <c r="Z5669" s="90" t="s">
        <v>2167</v>
      </c>
      <c r="AA5669" s="82">
        <v>20230413</v>
      </c>
      <c r="AB5669" s="85"/>
      <c r="AE5669" s="691" t="s">
        <v>1250</v>
      </c>
      <c r="AF5669" s="567">
        <v>1</v>
      </c>
      <c r="AG5669" s="567"/>
      <c r="AH5669" s="159" t="s">
        <v>270</v>
      </c>
      <c r="AI5669" s="155"/>
    </row>
    <row r="5670" spans="1:35" s="82" customFormat="1" ht="14.25" x14ac:dyDescent="0.2">
      <c r="A5670" s="595" t="s">
        <v>2156</v>
      </c>
      <c r="B5670" s="595">
        <v>20230113</v>
      </c>
      <c r="C5670" s="126" t="s">
        <v>59</v>
      </c>
      <c r="D5670" s="126">
        <v>11</v>
      </c>
      <c r="E5670" s="126">
        <v>6</v>
      </c>
      <c r="F5670" s="126"/>
      <c r="G5670" s="126"/>
      <c r="H5670" s="126" t="s">
        <v>11</v>
      </c>
      <c r="I5670" s="126">
        <v>293</v>
      </c>
      <c r="J5670" s="126">
        <v>5</v>
      </c>
      <c r="K5670" s="82">
        <v>5</v>
      </c>
      <c r="L5670" s="82">
        <v>1</v>
      </c>
      <c r="M5670" s="82">
        <v>0</v>
      </c>
      <c r="N5670" s="83">
        <v>1</v>
      </c>
      <c r="O5670" s="82" t="str">
        <f>Cal_051922a!$E$2</f>
        <v>Cal_051922a</v>
      </c>
      <c r="P5670" s="158">
        <f>Cal_051922a!$Q$3</f>
        <v>1.8382409380942635</v>
      </c>
      <c r="Q5670" s="158">
        <f>Cal_051922a!$R$3</f>
        <v>0.56187208580813652</v>
      </c>
      <c r="R5670" s="84">
        <v>178.5</v>
      </c>
      <c r="S5670" s="84">
        <v>106.2</v>
      </c>
      <c r="T5670" s="158">
        <f>AVERAGE(0.744,0.809,0.781,0.718,0.73,0.513)</f>
        <v>0.71583333333333332</v>
      </c>
      <c r="U5670" s="79">
        <f t="shared" si="1698"/>
        <v>177.78416666666666</v>
      </c>
      <c r="V5670" s="79">
        <f t="shared" si="1699"/>
        <v>105.48416666666667</v>
      </c>
      <c r="W5670" s="446">
        <f t="shared" si="1700"/>
        <v>1.5202384216521019</v>
      </c>
      <c r="X5670" s="446">
        <f t="shared" si="1701"/>
        <v>0.33897630426018532</v>
      </c>
      <c r="Y5670" s="82">
        <f>Cal_051922a!$A$3</f>
        <v>20220519</v>
      </c>
      <c r="Z5670" s="90" t="s">
        <v>2167</v>
      </c>
      <c r="AA5670" s="82">
        <v>20230413</v>
      </c>
      <c r="AB5670" s="85"/>
      <c r="AE5670" s="691" t="s">
        <v>1250</v>
      </c>
      <c r="AF5670" s="567">
        <v>1</v>
      </c>
      <c r="AG5670" s="567"/>
      <c r="AH5670" s="159" t="s">
        <v>2164</v>
      </c>
      <c r="AI5670" s="155"/>
    </row>
    <row r="5671" spans="1:35" s="44" customFormat="1" ht="14.25" x14ac:dyDescent="0.2">
      <c r="A5671" s="848" t="s">
        <v>2156</v>
      </c>
      <c r="B5671" s="848">
        <v>20230113</v>
      </c>
      <c r="C5671" s="361" t="s">
        <v>59</v>
      </c>
      <c r="D5671" s="361">
        <v>11</v>
      </c>
      <c r="E5671" s="361">
        <v>6</v>
      </c>
      <c r="F5671" s="361"/>
      <c r="G5671" s="361"/>
      <c r="H5671" s="361" t="s">
        <v>10</v>
      </c>
      <c r="I5671" s="361">
        <v>550</v>
      </c>
      <c r="J5671" s="361">
        <v>20</v>
      </c>
      <c r="K5671" s="44">
        <v>5</v>
      </c>
      <c r="L5671" s="44">
        <v>1</v>
      </c>
      <c r="M5671" s="44">
        <v>0</v>
      </c>
      <c r="N5671" s="363">
        <v>1</v>
      </c>
      <c r="O5671" s="44" t="str">
        <f>Cal_051922a!$E$2</f>
        <v>Cal_051922a</v>
      </c>
      <c r="P5671" s="365">
        <f>Cal_051922a!$Q$3</f>
        <v>1.8382409380942635</v>
      </c>
      <c r="Q5671" s="365">
        <f>Cal_051922a!$R$3</f>
        <v>0.56187208580813652</v>
      </c>
      <c r="R5671" s="364">
        <v>276</v>
      </c>
      <c r="S5671" s="364">
        <v>157.6</v>
      </c>
      <c r="T5671" s="365">
        <f>AVERAGE(0.744,0.809,0.781,0.718,0.73,0.513)</f>
        <v>0.71583333333333332</v>
      </c>
      <c r="U5671" s="79">
        <f t="shared" si="1698"/>
        <v>275.28416666666669</v>
      </c>
      <c r="V5671" s="79">
        <f t="shared" si="1699"/>
        <v>156.88416666666666</v>
      </c>
      <c r="W5671" s="446">
        <f t="shared" si="1700"/>
        <v>1.3262641803902282</v>
      </c>
      <c r="X5671" s="446">
        <f t="shared" si="1701"/>
        <v>0.14681577617207547</v>
      </c>
      <c r="Y5671" s="44">
        <f>Cal_051922a!$A$3</f>
        <v>20220519</v>
      </c>
      <c r="Z5671" s="859" t="s">
        <v>2167</v>
      </c>
      <c r="AA5671" s="44">
        <v>20230413</v>
      </c>
      <c r="AB5671" s="368"/>
      <c r="AE5671" s="763" t="s">
        <v>1250</v>
      </c>
      <c r="AF5671" s="849">
        <v>1</v>
      </c>
      <c r="AG5671" s="849"/>
      <c r="AH5671" s="370" t="s">
        <v>276</v>
      </c>
      <c r="AI5671" s="360" t="s">
        <v>673</v>
      </c>
    </row>
    <row r="5672" spans="1:35" s="44" customFormat="1" ht="14.25" x14ac:dyDescent="0.2">
      <c r="A5672" s="848" t="s">
        <v>2156</v>
      </c>
      <c r="B5672" s="848">
        <v>20230113</v>
      </c>
      <c r="C5672" s="361" t="s">
        <v>59</v>
      </c>
      <c r="D5672" s="361">
        <v>11</v>
      </c>
      <c r="E5672" s="361">
        <v>6</v>
      </c>
      <c r="F5672" s="361"/>
      <c r="G5672" s="361"/>
      <c r="H5672" s="361" t="s">
        <v>11</v>
      </c>
      <c r="I5672" s="361">
        <v>550</v>
      </c>
      <c r="J5672" s="361">
        <v>20</v>
      </c>
      <c r="K5672" s="44">
        <v>5</v>
      </c>
      <c r="L5672" s="44">
        <v>1</v>
      </c>
      <c r="M5672" s="44">
        <v>0</v>
      </c>
      <c r="N5672" s="363">
        <v>1</v>
      </c>
      <c r="O5672" s="44" t="str">
        <f>Cal_051922a!$E$2</f>
        <v>Cal_051922a</v>
      </c>
      <c r="P5672" s="365">
        <f>Cal_051922a!$Q$3</f>
        <v>1.8382409380942635</v>
      </c>
      <c r="Q5672" s="365">
        <f>Cal_051922a!$R$3</f>
        <v>0.56187208580813652</v>
      </c>
      <c r="R5672" s="364">
        <v>197.8</v>
      </c>
      <c r="S5672" s="364">
        <v>115.4</v>
      </c>
      <c r="T5672" s="365">
        <f>AVERAGE(0.744,0.809,0.781,0.718,0.73,0.513)</f>
        <v>0.71583333333333332</v>
      </c>
      <c r="U5672" s="79">
        <f t="shared" si="1698"/>
        <v>197.08416666666668</v>
      </c>
      <c r="V5672" s="79">
        <f t="shared" si="1699"/>
        <v>114.68416666666667</v>
      </c>
      <c r="W5672" s="446">
        <f t="shared" si="1700"/>
        <v>0.92300817959590176</v>
      </c>
      <c r="X5672" s="446">
        <f t="shared" si="1701"/>
        <v>0.15383055334432905</v>
      </c>
      <c r="Y5672" s="44">
        <f>Cal_051922a!$A$3</f>
        <v>20220519</v>
      </c>
      <c r="Z5672" s="859" t="s">
        <v>2167</v>
      </c>
      <c r="AA5672" s="44">
        <v>20230413</v>
      </c>
      <c r="AB5672" s="368"/>
      <c r="AE5672" s="763" t="s">
        <v>1250</v>
      </c>
      <c r="AF5672" s="849">
        <v>1</v>
      </c>
      <c r="AG5672" s="849"/>
      <c r="AH5672" s="370" t="s">
        <v>277</v>
      </c>
      <c r="AI5672" s="360" t="s">
        <v>673</v>
      </c>
    </row>
    <row r="5673" spans="1:35" ht="14.25" x14ac:dyDescent="0.2">
      <c r="A5673" s="856" t="s">
        <v>2156</v>
      </c>
      <c r="B5673" s="856">
        <v>20230113</v>
      </c>
      <c r="C5673" s="107" t="s">
        <v>59</v>
      </c>
      <c r="D5673" s="107">
        <v>11</v>
      </c>
      <c r="E5673" s="107">
        <v>12</v>
      </c>
      <c r="H5673" s="107" t="s">
        <v>10</v>
      </c>
      <c r="I5673" s="107">
        <v>290</v>
      </c>
      <c r="J5673" s="107">
        <v>0</v>
      </c>
      <c r="K5673" s="43">
        <v>5</v>
      </c>
      <c r="L5673" s="111">
        <v>1</v>
      </c>
      <c r="M5673" s="43">
        <v>0</v>
      </c>
      <c r="N5673" s="49">
        <v>1</v>
      </c>
      <c r="O5673" s="43" t="str">
        <f>Cal_051922a!$E$2</f>
        <v>Cal_051922a</v>
      </c>
      <c r="P5673" s="50">
        <f>Cal_051922a!$Q$3</f>
        <v>1.8382409380942635</v>
      </c>
      <c r="Q5673" s="50">
        <f>Cal_051922a!$R$3</f>
        <v>0.56187208580813652</v>
      </c>
      <c r="R5673" s="46">
        <v>217.3</v>
      </c>
      <c r="S5673" s="46">
        <v>134.4</v>
      </c>
      <c r="T5673" s="178">
        <f>AVERAGE(0.646,0.599,0.754,0.49,0.659,0.706)</f>
        <v>0.64233333333333331</v>
      </c>
      <c r="U5673" s="79">
        <f t="shared" si="1698"/>
        <v>216.65766666666667</v>
      </c>
      <c r="V5673" s="79">
        <f t="shared" si="1699"/>
        <v>133.75766666666667</v>
      </c>
      <c r="W5673" s="446">
        <f t="shared" si="1700"/>
        <v>1.7611549191779019</v>
      </c>
      <c r="X5673" s="446">
        <f t="shared" si="1701"/>
        <v>0.62078378239574927</v>
      </c>
      <c r="Y5673" s="47">
        <v>20220519</v>
      </c>
      <c r="Z5673" s="837" t="s">
        <v>2177</v>
      </c>
      <c r="AA5673" s="837" t="s">
        <v>2176</v>
      </c>
      <c r="AE5673" s="689" t="s">
        <v>1250</v>
      </c>
      <c r="AF5673" s="130">
        <v>1</v>
      </c>
    </row>
    <row r="5674" spans="1:35" ht="14.25" x14ac:dyDescent="0.2">
      <c r="A5674" s="856" t="s">
        <v>2156</v>
      </c>
      <c r="B5674" s="856">
        <v>20230113</v>
      </c>
      <c r="C5674" s="107" t="s">
        <v>59</v>
      </c>
      <c r="D5674" s="107">
        <v>11</v>
      </c>
      <c r="E5674" s="107">
        <v>12</v>
      </c>
      <c r="H5674" s="107" t="s">
        <v>11</v>
      </c>
      <c r="I5674" s="107">
        <v>290</v>
      </c>
      <c r="J5674" s="107">
        <v>0</v>
      </c>
      <c r="K5674" s="43">
        <v>5</v>
      </c>
      <c r="L5674" s="111">
        <v>1</v>
      </c>
      <c r="M5674" s="43">
        <v>0</v>
      </c>
      <c r="N5674" s="49">
        <v>1</v>
      </c>
      <c r="O5674" s="43" t="str">
        <f>Cal_051922a!$E$2</f>
        <v>Cal_051922a</v>
      </c>
      <c r="P5674" s="50">
        <f>Cal_051922a!$Q$3</f>
        <v>1.8382409380942635</v>
      </c>
      <c r="Q5674" s="50">
        <f>Cal_051922a!$R$3</f>
        <v>0.56187208580813652</v>
      </c>
      <c r="R5674" s="46">
        <v>209</v>
      </c>
      <c r="S5674" s="46">
        <v>128.69999999999999</v>
      </c>
      <c r="T5674" s="178">
        <f>AVERAGE(0.646,0.599,0.754,0.49,0.659,0.706)</f>
        <v>0.64233333333333331</v>
      </c>
      <c r="U5674" s="79">
        <f t="shared" si="1698"/>
        <v>208.35766666666666</v>
      </c>
      <c r="V5674" s="79">
        <f t="shared" si="1699"/>
        <v>128.05766666666665</v>
      </c>
      <c r="W5674" s="446">
        <f t="shared" si="1700"/>
        <v>1.70591966236412</v>
      </c>
      <c r="X5674" s="446">
        <f t="shared" si="1701"/>
        <v>0.57451419887163302</v>
      </c>
      <c r="Y5674" s="47">
        <v>20220519</v>
      </c>
      <c r="Z5674" s="837" t="s">
        <v>2177</v>
      </c>
      <c r="AA5674" s="837" t="s">
        <v>2176</v>
      </c>
      <c r="AE5674" s="689" t="s">
        <v>1250</v>
      </c>
      <c r="AF5674" s="130">
        <v>1</v>
      </c>
    </row>
    <row r="5675" spans="1:35" ht="14.25" x14ac:dyDescent="0.2">
      <c r="A5675" s="856" t="s">
        <v>2156</v>
      </c>
      <c r="B5675" s="856">
        <v>20230113</v>
      </c>
      <c r="C5675" s="107" t="s">
        <v>59</v>
      </c>
      <c r="D5675" s="107">
        <v>11</v>
      </c>
      <c r="E5675" s="107">
        <v>12</v>
      </c>
      <c r="H5675" s="107" t="s">
        <v>10</v>
      </c>
      <c r="I5675" s="107">
        <v>290</v>
      </c>
      <c r="J5675" s="107">
        <v>10</v>
      </c>
      <c r="K5675" s="43">
        <v>5</v>
      </c>
      <c r="L5675" s="111">
        <v>1</v>
      </c>
      <c r="M5675" s="43">
        <v>0</v>
      </c>
      <c r="N5675" s="49">
        <v>1</v>
      </c>
      <c r="O5675" s="43" t="str">
        <f>Cal_051922a!$E$2</f>
        <v>Cal_051922a</v>
      </c>
      <c r="P5675" s="50">
        <f>Cal_051922a!$Q$3</f>
        <v>1.8382409380942635</v>
      </c>
      <c r="Q5675" s="50">
        <f>Cal_051922a!$R$3</f>
        <v>0.56187208580813652</v>
      </c>
      <c r="R5675" s="46">
        <v>82.18</v>
      </c>
      <c r="S5675" s="46">
        <v>54.42</v>
      </c>
      <c r="T5675" s="178">
        <f>AVERAGE(0.646,0.599,0.754,0.49,0.659,0.706)</f>
        <v>0.64233333333333331</v>
      </c>
      <c r="U5675" s="79">
        <f t="shared" si="1698"/>
        <v>81.537666666666667</v>
      </c>
      <c r="V5675" s="79">
        <f t="shared" si="1699"/>
        <v>53.777666666666669</v>
      </c>
      <c r="W5675" s="446">
        <f t="shared" si="1700"/>
        <v>0.5897425881348437</v>
      </c>
      <c r="X5675" s="446">
        <f t="shared" si="1701"/>
        <v>0.36792293269756182</v>
      </c>
      <c r="Y5675" s="47">
        <v>20220519</v>
      </c>
      <c r="Z5675" s="837" t="s">
        <v>2177</v>
      </c>
      <c r="AA5675" s="837" t="s">
        <v>2176</v>
      </c>
      <c r="AE5675" s="689" t="s">
        <v>1250</v>
      </c>
      <c r="AF5675" s="130">
        <v>1</v>
      </c>
    </row>
    <row r="5676" spans="1:35" ht="14.25" x14ac:dyDescent="0.2">
      <c r="A5676" s="856" t="s">
        <v>2156</v>
      </c>
      <c r="B5676" s="856">
        <v>20230113</v>
      </c>
      <c r="C5676" s="107" t="s">
        <v>59</v>
      </c>
      <c r="D5676" s="107">
        <v>11</v>
      </c>
      <c r="E5676" s="107">
        <v>12</v>
      </c>
      <c r="H5676" s="107" t="s">
        <v>11</v>
      </c>
      <c r="I5676" s="107">
        <v>290</v>
      </c>
      <c r="J5676" s="107">
        <v>10</v>
      </c>
      <c r="K5676" s="43">
        <v>5</v>
      </c>
      <c r="L5676" s="111">
        <v>1</v>
      </c>
      <c r="M5676" s="43">
        <v>0</v>
      </c>
      <c r="N5676" s="49">
        <v>1</v>
      </c>
      <c r="O5676" s="43" t="str">
        <f>Cal_051922a!$E$2</f>
        <v>Cal_051922a</v>
      </c>
      <c r="P5676" s="50">
        <f>Cal_051922a!$Q$3</f>
        <v>1.8382409380942635</v>
      </c>
      <c r="Q5676" s="50">
        <f>Cal_051922a!$R$3</f>
        <v>0.56187208580813652</v>
      </c>
      <c r="R5676" s="46">
        <v>79.61</v>
      </c>
      <c r="S5676" s="46">
        <v>53.78</v>
      </c>
      <c r="T5676" s="178">
        <f>AVERAGE(0.646,0.599,0.754,0.49,0.659,0.706)</f>
        <v>0.64233333333333331</v>
      </c>
      <c r="U5676" s="79">
        <f t="shared" si="1698"/>
        <v>78.967666666666659</v>
      </c>
      <c r="V5676" s="79">
        <f t="shared" si="1699"/>
        <v>53.137666666666668</v>
      </c>
      <c r="W5676" s="446">
        <f t="shared" si="1700"/>
        <v>0.54874103211538217</v>
      </c>
      <c r="X5676" s="446">
        <f t="shared" si="1701"/>
        <v>0.39752745401241729</v>
      </c>
      <c r="Y5676" s="47">
        <v>20220519</v>
      </c>
      <c r="Z5676" s="837" t="s">
        <v>2177</v>
      </c>
      <c r="AA5676" s="837" t="s">
        <v>2176</v>
      </c>
      <c r="AE5676" s="689" t="s">
        <v>1250</v>
      </c>
      <c r="AF5676" s="130">
        <v>1</v>
      </c>
    </row>
    <row r="5677" spans="1:35" s="82" customFormat="1" ht="14.25" x14ac:dyDescent="0.2">
      <c r="A5677" s="595" t="s">
        <v>2156</v>
      </c>
      <c r="B5677" s="595">
        <v>20230113</v>
      </c>
      <c r="C5677" s="126" t="s">
        <v>59</v>
      </c>
      <c r="D5677" s="126">
        <v>11</v>
      </c>
      <c r="E5677" s="126">
        <v>12</v>
      </c>
      <c r="F5677" s="126"/>
      <c r="G5677" s="126"/>
      <c r="H5677" s="126" t="s">
        <v>10</v>
      </c>
      <c r="I5677" s="126">
        <v>293</v>
      </c>
      <c r="J5677" s="126">
        <v>5</v>
      </c>
      <c r="K5677" s="82">
        <v>5</v>
      </c>
      <c r="L5677" s="82">
        <v>1</v>
      </c>
      <c r="M5677" s="82">
        <v>0</v>
      </c>
      <c r="N5677" s="83">
        <v>1</v>
      </c>
      <c r="O5677" s="82" t="str">
        <f>Cal_051922a!$E$2</f>
        <v>Cal_051922a</v>
      </c>
      <c r="P5677" s="158">
        <f>Cal_051922a!$Q$3</f>
        <v>1.8382409380942635</v>
      </c>
      <c r="Q5677" s="158">
        <f>Cal_051922a!$R$3</f>
        <v>0.56187208580813652</v>
      </c>
      <c r="R5677" s="84">
        <v>151.30000000000001</v>
      </c>
      <c r="S5677" s="84">
        <v>90.94</v>
      </c>
      <c r="T5677" s="158">
        <f>AVERAGE(0.744,0.809,0.781,0.718,0.73,0.513)</f>
        <v>0.71583333333333332</v>
      </c>
      <c r="U5677" s="79">
        <f t="shared" si="1698"/>
        <v>150.58416666666668</v>
      </c>
      <c r="V5677" s="79">
        <f t="shared" si="1699"/>
        <v>90.224166666666662</v>
      </c>
      <c r="W5677" s="446">
        <f t="shared" si="1700"/>
        <v>1.2691783005659876</v>
      </c>
      <c r="X5677" s="446">
        <f t="shared" si="1701"/>
        <v>0.32107078231214914</v>
      </c>
      <c r="Y5677" s="82">
        <f>Cal_051922a!$A$3</f>
        <v>20220519</v>
      </c>
      <c r="Z5677" s="90" t="s">
        <v>2167</v>
      </c>
      <c r="AA5677" s="82">
        <v>20230413</v>
      </c>
      <c r="AB5677" s="85"/>
      <c r="AE5677" s="691" t="s">
        <v>1250</v>
      </c>
      <c r="AF5677" s="567">
        <v>1</v>
      </c>
      <c r="AG5677" s="567"/>
      <c r="AH5677" s="159" t="s">
        <v>268</v>
      </c>
      <c r="AI5677" s="155"/>
    </row>
    <row r="5678" spans="1:35" s="82" customFormat="1" ht="14.25" x14ac:dyDescent="0.2">
      <c r="A5678" s="595" t="s">
        <v>2156</v>
      </c>
      <c r="B5678" s="595">
        <v>20230113</v>
      </c>
      <c r="C5678" s="126" t="s">
        <v>59</v>
      </c>
      <c r="D5678" s="126">
        <v>11</v>
      </c>
      <c r="E5678" s="126">
        <v>12</v>
      </c>
      <c r="F5678" s="126"/>
      <c r="G5678" s="126"/>
      <c r="H5678" s="126" t="s">
        <v>11</v>
      </c>
      <c r="I5678" s="126">
        <v>293</v>
      </c>
      <c r="J5678" s="126">
        <v>5</v>
      </c>
      <c r="K5678" s="82">
        <v>5</v>
      </c>
      <c r="L5678" s="82">
        <v>1</v>
      </c>
      <c r="M5678" s="82">
        <v>0</v>
      </c>
      <c r="N5678" s="83">
        <v>1</v>
      </c>
      <c r="O5678" s="82" t="str">
        <f>Cal_051922a!$E$2</f>
        <v>Cal_051922a</v>
      </c>
      <c r="P5678" s="158">
        <f>Cal_051922a!$Q$3</f>
        <v>1.8382409380942635</v>
      </c>
      <c r="Q5678" s="158">
        <f>Cal_051922a!$R$3</f>
        <v>0.56187208580813652</v>
      </c>
      <c r="R5678" s="84">
        <v>162.1</v>
      </c>
      <c r="S5678" s="84">
        <v>95.74</v>
      </c>
      <c r="T5678" s="158">
        <f>AVERAGE(0.744,0.809,0.781,0.718,0.73,0.513)</f>
        <v>0.71583333333333332</v>
      </c>
      <c r="U5678" s="79">
        <f t="shared" si="1698"/>
        <v>161.38416666666666</v>
      </c>
      <c r="V5678" s="79">
        <f t="shared" si="1699"/>
        <v>95.024166666666659</v>
      </c>
      <c r="W5678" s="446">
        <f t="shared" si="1700"/>
        <v>1.3953391654333815</v>
      </c>
      <c r="X5678" s="446">
        <f t="shared" si="1701"/>
        <v>0.27951247881853752</v>
      </c>
      <c r="Y5678" s="82">
        <f>Cal_051922a!$A$3</f>
        <v>20220519</v>
      </c>
      <c r="Z5678" s="90" t="s">
        <v>2167</v>
      </c>
      <c r="AA5678" s="82">
        <v>20230413</v>
      </c>
      <c r="AB5678" s="85"/>
      <c r="AE5678" s="691" t="s">
        <v>1250</v>
      </c>
      <c r="AF5678" s="567">
        <v>1</v>
      </c>
      <c r="AG5678" s="567"/>
      <c r="AH5678" s="159" t="s">
        <v>269</v>
      </c>
      <c r="AI5678" s="155"/>
    </row>
    <row r="5679" spans="1:35" s="44" customFormat="1" ht="14.25" x14ac:dyDescent="0.2">
      <c r="A5679" s="848" t="s">
        <v>2156</v>
      </c>
      <c r="B5679" s="848">
        <v>20230113</v>
      </c>
      <c r="C5679" s="361" t="s">
        <v>59</v>
      </c>
      <c r="D5679" s="361">
        <v>11</v>
      </c>
      <c r="E5679" s="361">
        <v>12</v>
      </c>
      <c r="F5679" s="361"/>
      <c r="G5679" s="361"/>
      <c r="H5679" s="361" t="s">
        <v>10</v>
      </c>
      <c r="I5679" s="361">
        <v>552</v>
      </c>
      <c r="J5679" s="361">
        <v>20</v>
      </c>
      <c r="K5679" s="44">
        <v>5</v>
      </c>
      <c r="L5679" s="44">
        <v>1</v>
      </c>
      <c r="M5679" s="44">
        <v>0</v>
      </c>
      <c r="N5679" s="363">
        <v>1</v>
      </c>
      <c r="O5679" s="44" t="str">
        <f>Cal_051922a!$E$2</f>
        <v>Cal_051922a</v>
      </c>
      <c r="P5679" s="365">
        <f>Cal_051922a!$Q$3</f>
        <v>1.8382409380942635</v>
      </c>
      <c r="Q5679" s="365">
        <f>Cal_051922a!$R$3</f>
        <v>0.56187208580813652</v>
      </c>
      <c r="R5679" s="364">
        <v>222</v>
      </c>
      <c r="S5679" s="364">
        <v>129.30000000000001</v>
      </c>
      <c r="T5679" s="365">
        <f>AVERAGE(0.744,0.809,0.781,0.718,0.73,0.513)</f>
        <v>0.71583333333333332</v>
      </c>
      <c r="U5679" s="79">
        <f t="shared" si="1698"/>
        <v>221.28416666666666</v>
      </c>
      <c r="V5679" s="79">
        <f t="shared" si="1699"/>
        <v>128.58416666666668</v>
      </c>
      <c r="W5679" s="446">
        <f t="shared" si="1700"/>
        <v>1.0346219404437755</v>
      </c>
      <c r="X5679" s="446">
        <f t="shared" si="1701"/>
        <v>0.16835779486314417</v>
      </c>
      <c r="Y5679" s="44">
        <f>Cal_051922a!$A$3</f>
        <v>20220519</v>
      </c>
      <c r="Z5679" s="859" t="s">
        <v>2167</v>
      </c>
      <c r="AA5679" s="44">
        <v>20230413</v>
      </c>
      <c r="AB5679" s="368"/>
      <c r="AE5679" s="763" t="s">
        <v>1250</v>
      </c>
      <c r="AF5679" s="849">
        <v>1</v>
      </c>
      <c r="AG5679" s="849"/>
      <c r="AH5679" s="370" t="s">
        <v>274</v>
      </c>
      <c r="AI5679" s="360"/>
    </row>
    <row r="5680" spans="1:35" s="555" customFormat="1" ht="15" thickBot="1" x14ac:dyDescent="0.25">
      <c r="A5680" s="851" t="s">
        <v>2156</v>
      </c>
      <c r="B5680" s="851">
        <v>20230113</v>
      </c>
      <c r="C5680" s="557" t="s">
        <v>59</v>
      </c>
      <c r="D5680" s="557">
        <v>11</v>
      </c>
      <c r="E5680" s="557">
        <v>12</v>
      </c>
      <c r="F5680" s="557"/>
      <c r="G5680" s="557"/>
      <c r="H5680" s="557" t="s">
        <v>11</v>
      </c>
      <c r="I5680" s="557">
        <v>550</v>
      </c>
      <c r="J5680" s="557">
        <v>20</v>
      </c>
      <c r="K5680" s="555">
        <v>5</v>
      </c>
      <c r="L5680" s="555">
        <v>1</v>
      </c>
      <c r="M5680" s="555">
        <v>0</v>
      </c>
      <c r="N5680" s="558">
        <v>1</v>
      </c>
      <c r="O5680" s="555" t="str">
        <f>Cal_051922a!$E$2</f>
        <v>Cal_051922a</v>
      </c>
      <c r="P5680" s="852">
        <f>Cal_051922a!$Q$3</f>
        <v>1.8382409380942635</v>
      </c>
      <c r="Q5680" s="852">
        <f>Cal_051922a!$R$3</f>
        <v>0.56187208580813652</v>
      </c>
      <c r="R5680" s="559">
        <v>194.5</v>
      </c>
      <c r="S5680" s="559">
        <v>113.1</v>
      </c>
      <c r="T5680" s="852">
        <f>AVERAGE(0.744,0.809,0.781,0.718,0.73,0.513)</f>
        <v>0.71583333333333332</v>
      </c>
      <c r="U5680" s="120">
        <f t="shared" si="1698"/>
        <v>193.78416666666666</v>
      </c>
      <c r="V5680" s="120">
        <f t="shared" si="1699"/>
        <v>112.38416666666666</v>
      </c>
      <c r="W5680" s="867">
        <f t="shared" si="1700"/>
        <v>0.91180662401828161</v>
      </c>
      <c r="X5680" s="867">
        <f t="shared" si="1701"/>
        <v>0.14343602327430083</v>
      </c>
      <c r="Y5680" s="555">
        <f>Cal_051922a!$A$3</f>
        <v>20220519</v>
      </c>
      <c r="Z5680" s="864" t="s">
        <v>2167</v>
      </c>
      <c r="AA5680" s="555">
        <v>20230413</v>
      </c>
      <c r="AB5680" s="563"/>
      <c r="AE5680" s="853" t="s">
        <v>1250</v>
      </c>
      <c r="AF5680" s="854">
        <v>1</v>
      </c>
      <c r="AG5680" s="854"/>
      <c r="AH5680" s="855" t="s">
        <v>275</v>
      </c>
      <c r="AI5680" s="565"/>
    </row>
    <row r="5681" spans="1:35" ht="14.25" x14ac:dyDescent="0.2">
      <c r="A5681" s="856" t="s">
        <v>2156</v>
      </c>
      <c r="B5681" s="856">
        <v>20230114</v>
      </c>
      <c r="C5681" s="107" t="s">
        <v>51</v>
      </c>
      <c r="D5681" s="107">
        <v>15</v>
      </c>
      <c r="E5681" s="107">
        <v>4</v>
      </c>
      <c r="H5681" s="107" t="s">
        <v>10</v>
      </c>
      <c r="I5681" s="107">
        <v>290</v>
      </c>
      <c r="J5681" s="107">
        <v>0</v>
      </c>
      <c r="K5681" s="43">
        <v>5</v>
      </c>
      <c r="L5681" s="111">
        <v>1</v>
      </c>
      <c r="M5681" s="43">
        <v>0</v>
      </c>
      <c r="N5681" s="49">
        <v>1</v>
      </c>
      <c r="O5681" s="43" t="str">
        <f>Cal_051922a!$E$2</f>
        <v>Cal_051922a</v>
      </c>
      <c r="P5681" s="50">
        <f>Cal_051922a!$Q$3</f>
        <v>1.8382409380942635</v>
      </c>
      <c r="Q5681" s="50">
        <f>Cal_051922a!$R$3</f>
        <v>0.56187208580813652</v>
      </c>
      <c r="R5681" s="46">
        <v>369.3</v>
      </c>
      <c r="S5681" s="46">
        <v>256.3</v>
      </c>
      <c r="T5681" s="178">
        <f>AVERAGE(0.646,0.599,0.754,0.49,0.659,0.706)</f>
        <v>0.64233333333333331</v>
      </c>
      <c r="U5681" s="79">
        <f t="shared" si="1698"/>
        <v>368.65766666666667</v>
      </c>
      <c r="V5681" s="79">
        <f t="shared" si="1699"/>
        <v>255.65766666666667</v>
      </c>
      <c r="W5681" s="446">
        <f t="shared" si="1700"/>
        <v>2.4006092384451496</v>
      </c>
      <c r="X5681" s="446">
        <f t="shared" si="1701"/>
        <v>2.1521084170214486</v>
      </c>
      <c r="Y5681" s="47">
        <v>20220519</v>
      </c>
      <c r="Z5681" s="837" t="s">
        <v>2177</v>
      </c>
      <c r="AA5681" s="837" t="s">
        <v>2176</v>
      </c>
      <c r="AE5681" s="689" t="s">
        <v>1250</v>
      </c>
      <c r="AF5681" s="130">
        <v>1</v>
      </c>
    </row>
    <row r="5682" spans="1:35" ht="14.25" x14ac:dyDescent="0.2">
      <c r="A5682" s="856" t="s">
        <v>2156</v>
      </c>
      <c r="B5682" s="856">
        <v>20230114</v>
      </c>
      <c r="C5682" s="107" t="s">
        <v>51</v>
      </c>
      <c r="D5682" s="107">
        <v>15</v>
      </c>
      <c r="E5682" s="107">
        <v>4</v>
      </c>
      <c r="H5682" s="107" t="s">
        <v>11</v>
      </c>
      <c r="I5682" s="107">
        <v>290</v>
      </c>
      <c r="J5682" s="107">
        <v>0</v>
      </c>
      <c r="K5682" s="43">
        <v>5</v>
      </c>
      <c r="L5682" s="111">
        <v>1</v>
      </c>
      <c r="M5682" s="43">
        <v>0</v>
      </c>
      <c r="N5682" s="49">
        <v>1</v>
      </c>
      <c r="O5682" s="43" t="str">
        <f>Cal_051922a!$E$2</f>
        <v>Cal_051922a</v>
      </c>
      <c r="P5682" s="50">
        <f>Cal_051922a!$Q$3</f>
        <v>1.8382409380942635</v>
      </c>
      <c r="Q5682" s="50">
        <f>Cal_051922a!$R$3</f>
        <v>0.56187208580813652</v>
      </c>
      <c r="R5682" s="46">
        <v>396.4</v>
      </c>
      <c r="S5682" s="46">
        <v>268.60000000000002</v>
      </c>
      <c r="T5682" s="178">
        <f>AVERAGE(0.646,0.599,0.754,0.49,0.659,0.706)</f>
        <v>0.64233333333333331</v>
      </c>
      <c r="U5682" s="79">
        <f t="shared" si="1698"/>
        <v>395.75766666666664</v>
      </c>
      <c r="V5682" s="79">
        <f t="shared" si="1699"/>
        <v>267.95766666666668</v>
      </c>
      <c r="W5682" s="446">
        <f t="shared" si="1700"/>
        <v>2.7150253156928317</v>
      </c>
      <c r="X5682" s="446">
        <f t="shared" si="1701"/>
        <v>2.0567291005029151</v>
      </c>
      <c r="Y5682" s="47">
        <v>20220519</v>
      </c>
      <c r="Z5682" s="837" t="s">
        <v>2177</v>
      </c>
      <c r="AA5682" s="837" t="s">
        <v>2176</v>
      </c>
      <c r="AE5682" s="689" t="s">
        <v>1250</v>
      </c>
      <c r="AF5682" s="130">
        <v>1</v>
      </c>
    </row>
    <row r="5683" spans="1:35" s="82" customFormat="1" ht="14.25" x14ac:dyDescent="0.2">
      <c r="A5683" s="595" t="s">
        <v>2156</v>
      </c>
      <c r="B5683" s="595">
        <v>20230114</v>
      </c>
      <c r="C5683" s="126" t="s">
        <v>51</v>
      </c>
      <c r="D5683" s="126">
        <v>15</v>
      </c>
      <c r="E5683" s="126">
        <v>4</v>
      </c>
      <c r="F5683" s="126"/>
      <c r="G5683" s="126"/>
      <c r="H5683" s="126" t="s">
        <v>10</v>
      </c>
      <c r="I5683" s="126">
        <v>294</v>
      </c>
      <c r="J5683" s="126">
        <v>5</v>
      </c>
      <c r="K5683" s="82">
        <v>5</v>
      </c>
      <c r="L5683" s="82">
        <v>1</v>
      </c>
      <c r="M5683" s="82">
        <v>0</v>
      </c>
      <c r="N5683" s="83">
        <v>1</v>
      </c>
      <c r="O5683" s="82" t="str">
        <f>Cal_051922a!$E$2</f>
        <v>Cal_051922a</v>
      </c>
      <c r="P5683" s="158">
        <f>Cal_051922a!$Q$3</f>
        <v>1.8382409380942635</v>
      </c>
      <c r="Q5683" s="158">
        <f>Cal_051922a!$R$3</f>
        <v>0.56187208580813652</v>
      </c>
      <c r="R5683" s="84">
        <v>331.9</v>
      </c>
      <c r="S5683" s="84">
        <v>221.4</v>
      </c>
      <c r="T5683" s="158">
        <f>AVERAGE(0.744,0.809,0.781,0.718,0.73,0.513)</f>
        <v>0.71583333333333332</v>
      </c>
      <c r="U5683" s="79">
        <f t="shared" si="1698"/>
        <v>331.18416666666667</v>
      </c>
      <c r="V5683" s="79">
        <f t="shared" si="1699"/>
        <v>220.68416666666667</v>
      </c>
      <c r="W5683" s="446">
        <f t="shared" si="1700"/>
        <v>2.3155596606458011</v>
      </c>
      <c r="X5683" s="446">
        <f t="shared" si="1701"/>
        <v>1.5608863470846048</v>
      </c>
      <c r="Y5683" s="82">
        <f>Cal_051922a!$A$3</f>
        <v>20220519</v>
      </c>
      <c r="Z5683" s="90" t="s">
        <v>2167</v>
      </c>
      <c r="AA5683" s="82">
        <v>20230413</v>
      </c>
      <c r="AB5683" s="85"/>
      <c r="AE5683" s="691" t="s">
        <v>1250</v>
      </c>
      <c r="AF5683" s="567">
        <v>1</v>
      </c>
      <c r="AG5683" s="567"/>
      <c r="AH5683" s="159" t="s">
        <v>1279</v>
      </c>
      <c r="AI5683" s="155"/>
    </row>
    <row r="5684" spans="1:35" s="82" customFormat="1" ht="14.25" x14ac:dyDescent="0.2">
      <c r="A5684" s="595" t="s">
        <v>2156</v>
      </c>
      <c r="B5684" s="595">
        <v>20230114</v>
      </c>
      <c r="C5684" s="126" t="s">
        <v>51</v>
      </c>
      <c r="D5684" s="126">
        <v>15</v>
      </c>
      <c r="E5684" s="126">
        <v>4</v>
      </c>
      <c r="F5684" s="126"/>
      <c r="G5684" s="126"/>
      <c r="H5684" s="126" t="s">
        <v>11</v>
      </c>
      <c r="I5684" s="126">
        <v>293</v>
      </c>
      <c r="J5684" s="126">
        <v>5</v>
      </c>
      <c r="K5684" s="82">
        <v>5</v>
      </c>
      <c r="L5684" s="82">
        <v>1</v>
      </c>
      <c r="M5684" s="82">
        <v>0</v>
      </c>
      <c r="N5684" s="83">
        <v>1</v>
      </c>
      <c r="O5684" s="82" t="str">
        <f>Cal_051922a!$E$2</f>
        <v>Cal_051922a</v>
      </c>
      <c r="P5684" s="158">
        <f>Cal_051922a!$Q$3</f>
        <v>1.8382409380942635</v>
      </c>
      <c r="Q5684" s="158">
        <f>Cal_051922a!$R$3</f>
        <v>0.56187208580813652</v>
      </c>
      <c r="R5684" s="84">
        <v>298.2</v>
      </c>
      <c r="S5684" s="84">
        <v>199.8</v>
      </c>
      <c r="T5684" s="158">
        <f>AVERAGE(0.744,0.809,0.781,0.718,0.73,0.513)</f>
        <v>0.71583333333333332</v>
      </c>
      <c r="U5684" s="79">
        <f t="shared" si="1698"/>
        <v>297.48416666666668</v>
      </c>
      <c r="V5684" s="79">
        <f t="shared" si="1699"/>
        <v>199.08416666666668</v>
      </c>
      <c r="W5684" s="446">
        <f t="shared" si="1700"/>
        <v>2.0690381838252678</v>
      </c>
      <c r="X5684" s="446">
        <f t="shared" si="1701"/>
        <v>1.4399264888757803</v>
      </c>
      <c r="Y5684" s="82">
        <f>Cal_051922a!$A$3</f>
        <v>20220519</v>
      </c>
      <c r="Z5684" s="90" t="s">
        <v>2167</v>
      </c>
      <c r="AA5684" s="82">
        <v>20230413</v>
      </c>
      <c r="AB5684" s="85"/>
      <c r="AE5684" s="691" t="s">
        <v>1250</v>
      </c>
      <c r="AF5684" s="567">
        <v>1</v>
      </c>
      <c r="AG5684" s="567"/>
      <c r="AH5684" s="159" t="s">
        <v>1276</v>
      </c>
      <c r="AI5684" s="155"/>
    </row>
    <row r="5685" spans="1:35" s="44" customFormat="1" ht="14.25" x14ac:dyDescent="0.2">
      <c r="A5685" s="848" t="s">
        <v>2156</v>
      </c>
      <c r="B5685" s="848">
        <v>20230114</v>
      </c>
      <c r="C5685" s="361" t="s">
        <v>51</v>
      </c>
      <c r="D5685" s="361">
        <v>15</v>
      </c>
      <c r="E5685" s="361">
        <v>4</v>
      </c>
      <c r="F5685" s="361"/>
      <c r="G5685" s="361"/>
      <c r="H5685" s="361" t="s">
        <v>10</v>
      </c>
      <c r="I5685" s="361">
        <v>550</v>
      </c>
      <c r="J5685" s="361">
        <v>20</v>
      </c>
      <c r="K5685" s="44">
        <v>5</v>
      </c>
      <c r="L5685" s="44">
        <v>1</v>
      </c>
      <c r="M5685" s="44">
        <v>0</v>
      </c>
      <c r="N5685" s="363">
        <f>1/3</f>
        <v>0.33333333333333331</v>
      </c>
      <c r="O5685" s="44" t="str">
        <f>Cal_051922a!$E$2</f>
        <v>Cal_051922a</v>
      </c>
      <c r="P5685" s="365">
        <f>Cal_051922a!$Q$3</f>
        <v>1.8382409380942635</v>
      </c>
      <c r="Q5685" s="365">
        <f>Cal_051922a!$R$3</f>
        <v>0.56187208580813652</v>
      </c>
      <c r="R5685" s="364">
        <v>160.9</v>
      </c>
      <c r="S5685" s="364">
        <v>101.6</v>
      </c>
      <c r="T5685" s="365">
        <f>AVERAGE(0.744,0.809,0.781,0.718,0.73,0.513)</f>
        <v>0.71583333333333332</v>
      </c>
      <c r="U5685" s="79">
        <f t="shared" si="1698"/>
        <v>160.18416666666667</v>
      </c>
      <c r="V5685" s="79">
        <f t="shared" si="1699"/>
        <v>100.88416666666666</v>
      </c>
      <c r="W5685" s="446">
        <f t="shared" si="1700"/>
        <v>1.9927567372586277</v>
      </c>
      <c r="X5685" s="446">
        <f t="shared" si="1701"/>
        <v>0.84902991990439136</v>
      </c>
      <c r="Y5685" s="44">
        <f>Cal_051922a!$A$3</f>
        <v>20220519</v>
      </c>
      <c r="Z5685" s="859" t="s">
        <v>2167</v>
      </c>
      <c r="AA5685" s="44">
        <v>20230413</v>
      </c>
      <c r="AB5685" s="368"/>
      <c r="AE5685" s="763" t="s">
        <v>1250</v>
      </c>
      <c r="AF5685" s="849">
        <v>1</v>
      </c>
      <c r="AG5685" s="849"/>
      <c r="AH5685" s="370" t="s">
        <v>1275</v>
      </c>
      <c r="AI5685" s="360"/>
    </row>
    <row r="5686" spans="1:35" s="44" customFormat="1" ht="14.25" x14ac:dyDescent="0.2">
      <c r="A5686" s="848" t="s">
        <v>2156</v>
      </c>
      <c r="B5686" s="848">
        <v>20230114</v>
      </c>
      <c r="C5686" s="361" t="s">
        <v>51</v>
      </c>
      <c r="D5686" s="361">
        <v>15</v>
      </c>
      <c r="E5686" s="361">
        <v>4</v>
      </c>
      <c r="F5686" s="361"/>
      <c r="G5686" s="361"/>
      <c r="H5686" s="361" t="s">
        <v>11</v>
      </c>
      <c r="I5686" s="361">
        <v>550</v>
      </c>
      <c r="J5686" s="361">
        <v>20</v>
      </c>
      <c r="K5686" s="44">
        <v>5</v>
      </c>
      <c r="L5686" s="44">
        <v>1</v>
      </c>
      <c r="M5686" s="44">
        <v>0</v>
      </c>
      <c r="N5686" s="363">
        <f>1/3</f>
        <v>0.33333333333333331</v>
      </c>
      <c r="O5686" s="44" t="str">
        <f>Cal_051922a!$E$2</f>
        <v>Cal_051922a</v>
      </c>
      <c r="P5686" s="365">
        <f>Cal_051922a!$Q$3</f>
        <v>1.8382409380942635</v>
      </c>
      <c r="Q5686" s="365">
        <f>Cal_051922a!$R$3</f>
        <v>0.56187208580813652</v>
      </c>
      <c r="R5686" s="364">
        <v>153.30000000000001</v>
      </c>
      <c r="S5686" s="364">
        <v>95.63</v>
      </c>
      <c r="T5686" s="365">
        <f>AVERAGE(0.744,0.809,0.781,0.718,0.73,0.513)</f>
        <v>0.71583333333333332</v>
      </c>
      <c r="U5686" s="79">
        <f t="shared" si="1698"/>
        <v>152.58416666666668</v>
      </c>
      <c r="V5686" s="79">
        <f t="shared" si="1699"/>
        <v>94.914166666666659</v>
      </c>
      <c r="W5686" s="446">
        <f t="shared" si="1700"/>
        <v>1.9379811304840657</v>
      </c>
      <c r="X5686" s="446">
        <f t="shared" si="1701"/>
        <v>0.73563774670096027</v>
      </c>
      <c r="Y5686" s="44">
        <f>Cal_051922a!$A$3</f>
        <v>20220519</v>
      </c>
      <c r="Z5686" s="859" t="s">
        <v>2167</v>
      </c>
      <c r="AA5686" s="44">
        <v>20230413</v>
      </c>
      <c r="AB5686" s="368"/>
      <c r="AE5686" s="763" t="s">
        <v>1250</v>
      </c>
      <c r="AF5686" s="849">
        <v>1</v>
      </c>
      <c r="AG5686" s="849"/>
      <c r="AH5686" s="370" t="s">
        <v>1288</v>
      </c>
      <c r="AI5686" s="360"/>
    </row>
    <row r="5687" spans="1:35" ht="14.25" x14ac:dyDescent="0.2">
      <c r="A5687" s="856" t="s">
        <v>2156</v>
      </c>
      <c r="B5687" s="856">
        <v>20230114</v>
      </c>
      <c r="C5687" s="107" t="s">
        <v>51</v>
      </c>
      <c r="D5687" s="107">
        <v>15</v>
      </c>
      <c r="E5687" s="107">
        <v>12</v>
      </c>
      <c r="H5687" s="107" t="s">
        <v>10</v>
      </c>
      <c r="I5687" s="107">
        <v>290</v>
      </c>
      <c r="J5687" s="107">
        <v>0</v>
      </c>
      <c r="K5687" s="43">
        <v>5</v>
      </c>
      <c r="L5687" s="111">
        <v>1</v>
      </c>
      <c r="M5687" s="43">
        <v>0</v>
      </c>
      <c r="N5687" s="49">
        <v>1</v>
      </c>
      <c r="O5687" s="43" t="str">
        <f>Cal_051922a!$E$2</f>
        <v>Cal_051922a</v>
      </c>
      <c r="P5687" s="50">
        <f>Cal_051922a!$Q$3</f>
        <v>1.8382409380942635</v>
      </c>
      <c r="Q5687" s="50">
        <f>Cal_051922a!$R$3</f>
        <v>0.56187208580813652</v>
      </c>
      <c r="R5687" s="46">
        <v>399</v>
      </c>
      <c r="S5687" s="46">
        <v>272.2</v>
      </c>
      <c r="T5687" s="178">
        <f>AVERAGE(0.646,0.599,0.754,0.49,0.659,0.706)</f>
        <v>0.64233333333333331</v>
      </c>
      <c r="U5687" s="79">
        <f t="shared" si="1698"/>
        <v>398.35766666666666</v>
      </c>
      <c r="V5687" s="79">
        <f t="shared" si="1699"/>
        <v>271.55766666666665</v>
      </c>
      <c r="W5687" s="446">
        <f t="shared" si="1700"/>
        <v>2.6937809861490707</v>
      </c>
      <c r="X5687" s="446">
        <f t="shared" si="1701"/>
        <v>2.1420817502600853</v>
      </c>
      <c r="Y5687" s="47">
        <v>20220519</v>
      </c>
      <c r="Z5687" s="837" t="s">
        <v>2177</v>
      </c>
      <c r="AA5687" s="837" t="s">
        <v>2176</v>
      </c>
      <c r="AE5687" s="689" t="s">
        <v>1250</v>
      </c>
      <c r="AF5687" s="130">
        <v>1</v>
      </c>
    </row>
    <row r="5688" spans="1:35" ht="14.25" x14ac:dyDescent="0.2">
      <c r="A5688" s="856" t="s">
        <v>2156</v>
      </c>
      <c r="B5688" s="856">
        <v>20230114</v>
      </c>
      <c r="C5688" s="107" t="s">
        <v>51</v>
      </c>
      <c r="D5688" s="107">
        <v>15</v>
      </c>
      <c r="E5688" s="107">
        <v>12</v>
      </c>
      <c r="H5688" s="107" t="s">
        <v>11</v>
      </c>
      <c r="I5688" s="107">
        <v>290</v>
      </c>
      <c r="J5688" s="107">
        <v>0</v>
      </c>
      <c r="K5688" s="43">
        <v>5</v>
      </c>
      <c r="L5688" s="111">
        <v>1</v>
      </c>
      <c r="M5688" s="43">
        <v>0</v>
      </c>
      <c r="N5688" s="49">
        <v>1</v>
      </c>
      <c r="O5688" s="43" t="str">
        <f>Cal_051922a!$E$2</f>
        <v>Cal_051922a</v>
      </c>
      <c r="P5688" s="50">
        <f>Cal_051922a!$Q$3</f>
        <v>1.8382409380942635</v>
      </c>
      <c r="Q5688" s="50">
        <f>Cal_051922a!$R$3</f>
        <v>0.56187208580813652</v>
      </c>
      <c r="R5688" s="46">
        <v>406.9</v>
      </c>
      <c r="S5688" s="46">
        <v>278.2</v>
      </c>
      <c r="T5688" s="178">
        <f>AVERAGE(0.646,0.599,0.754,0.49,0.659,0.706)</f>
        <v>0.64233333333333331</v>
      </c>
      <c r="U5688" s="79">
        <f t="shared" si="1698"/>
        <v>406.25766666666664</v>
      </c>
      <c r="V5688" s="79">
        <f t="shared" si="1699"/>
        <v>277.55766666666665</v>
      </c>
      <c r="W5688" s="446">
        <f t="shared" si="1700"/>
        <v>2.7341452122822187</v>
      </c>
      <c r="X5688" s="446">
        <f t="shared" si="1701"/>
        <v>2.2085647244826188</v>
      </c>
      <c r="Y5688" s="47">
        <v>20220519</v>
      </c>
      <c r="Z5688" s="837" t="s">
        <v>2177</v>
      </c>
      <c r="AA5688" s="837" t="s">
        <v>2176</v>
      </c>
      <c r="AE5688" s="689" t="s">
        <v>1250</v>
      </c>
      <c r="AF5688" s="130">
        <v>1</v>
      </c>
    </row>
    <row r="5689" spans="1:35" s="82" customFormat="1" ht="14.25" x14ac:dyDescent="0.2">
      <c r="A5689" s="595" t="s">
        <v>2156</v>
      </c>
      <c r="B5689" s="595">
        <v>20230114</v>
      </c>
      <c r="C5689" s="126" t="s">
        <v>51</v>
      </c>
      <c r="D5689" s="126">
        <v>15</v>
      </c>
      <c r="E5689" s="126">
        <v>12</v>
      </c>
      <c r="F5689" s="126"/>
      <c r="G5689" s="126"/>
      <c r="H5689" s="126" t="s">
        <v>10</v>
      </c>
      <c r="I5689" s="126">
        <v>190</v>
      </c>
      <c r="J5689" s="126">
        <v>5</v>
      </c>
      <c r="K5689" s="82">
        <v>5</v>
      </c>
      <c r="L5689" s="82">
        <v>1</v>
      </c>
      <c r="M5689" s="82">
        <v>0</v>
      </c>
      <c r="N5689" s="83">
        <v>1</v>
      </c>
      <c r="O5689" s="82" t="str">
        <f>Cal_051922a!$E$2</f>
        <v>Cal_051922a</v>
      </c>
      <c r="P5689" s="158">
        <f>Cal_051922a!$Q$3</f>
        <v>1.8382409380942635</v>
      </c>
      <c r="Q5689" s="158">
        <f>Cal_051922a!$R$3</f>
        <v>0.56187208580813652</v>
      </c>
      <c r="R5689" s="84">
        <v>202.5</v>
      </c>
      <c r="S5689" s="84">
        <v>137.30000000000001</v>
      </c>
      <c r="T5689" s="158">
        <f>AVERAGE(0.744,0.809,0.781,0.718,0.73,0.513)</f>
        <v>0.71583333333333332</v>
      </c>
      <c r="U5689" s="79">
        <f t="shared" si="1698"/>
        <v>201.78416666666666</v>
      </c>
      <c r="V5689" s="79">
        <f t="shared" si="1699"/>
        <v>136.58416666666668</v>
      </c>
      <c r="W5689" s="446">
        <f t="shared" si="1700"/>
        <v>2.1141462263866271</v>
      </c>
      <c r="X5689" s="446">
        <f t="shared" si="1701"/>
        <v>1.5982699035797776</v>
      </c>
      <c r="Y5689" s="82">
        <f>Cal_051922a!$A$3</f>
        <v>20220519</v>
      </c>
      <c r="Z5689" s="90" t="s">
        <v>2167</v>
      </c>
      <c r="AA5689" s="82">
        <v>20230413</v>
      </c>
      <c r="AB5689" s="85"/>
      <c r="AE5689" s="691" t="s">
        <v>1250</v>
      </c>
      <c r="AF5689" s="567">
        <v>1</v>
      </c>
      <c r="AG5689" s="567"/>
      <c r="AH5689" s="159" t="s">
        <v>2165</v>
      </c>
      <c r="AI5689" s="155" t="s">
        <v>673</v>
      </c>
    </row>
    <row r="5690" spans="1:35" s="82" customFormat="1" ht="14.25" x14ac:dyDescent="0.2">
      <c r="A5690" s="595" t="s">
        <v>2156</v>
      </c>
      <c r="B5690" s="595">
        <v>20230114</v>
      </c>
      <c r="C5690" s="126" t="s">
        <v>51</v>
      </c>
      <c r="D5690" s="126">
        <v>15</v>
      </c>
      <c r="E5690" s="126">
        <v>12</v>
      </c>
      <c r="F5690" s="126"/>
      <c r="G5690" s="126"/>
      <c r="H5690" s="126" t="s">
        <v>11</v>
      </c>
      <c r="I5690" s="126">
        <v>293</v>
      </c>
      <c r="J5690" s="126">
        <v>5</v>
      </c>
      <c r="K5690" s="82">
        <v>5</v>
      </c>
      <c r="L5690" s="82">
        <v>1</v>
      </c>
      <c r="M5690" s="82">
        <v>0</v>
      </c>
      <c r="N5690" s="83">
        <v>1</v>
      </c>
      <c r="O5690" s="82" t="str">
        <f>Cal_051922a!$E$2</f>
        <v>Cal_051922a</v>
      </c>
      <c r="P5690" s="158">
        <f>Cal_051922a!$Q$3</f>
        <v>1.8382409380942635</v>
      </c>
      <c r="Q5690" s="158">
        <f>Cal_051922a!$R$3</f>
        <v>0.56187208580813652</v>
      </c>
      <c r="R5690" s="84">
        <v>360.5</v>
      </c>
      <c r="S5690" s="84">
        <v>241</v>
      </c>
      <c r="T5690" s="158">
        <f>AVERAGE(0.744,0.809,0.781,0.718,0.73,0.513)</f>
        <v>0.71583333333333332</v>
      </c>
      <c r="U5690" s="79">
        <f t="shared" si="1698"/>
        <v>359.78416666666669</v>
      </c>
      <c r="V5690" s="79">
        <f t="shared" si="1699"/>
        <v>240.28416666666666</v>
      </c>
      <c r="W5690" s="446">
        <f t="shared" si="1700"/>
        <v>2.5127038919422717</v>
      </c>
      <c r="X5690" s="446">
        <f t="shared" si="1701"/>
        <v>1.7224327658837437</v>
      </c>
      <c r="Y5690" s="82">
        <f>Cal_051922a!$A$3</f>
        <v>20220519</v>
      </c>
      <c r="Z5690" s="90" t="s">
        <v>2167</v>
      </c>
      <c r="AA5690" s="82">
        <v>20230413</v>
      </c>
      <c r="AB5690" s="85"/>
      <c r="AE5690" s="691" t="s">
        <v>1250</v>
      </c>
      <c r="AF5690" s="567">
        <v>1</v>
      </c>
      <c r="AG5690" s="567"/>
      <c r="AH5690" s="159" t="s">
        <v>1278</v>
      </c>
      <c r="AI5690" s="155" t="s">
        <v>673</v>
      </c>
    </row>
    <row r="5691" spans="1:35" s="44" customFormat="1" ht="14.25" x14ac:dyDescent="0.2">
      <c r="A5691" s="848" t="s">
        <v>2156</v>
      </c>
      <c r="B5691" s="848">
        <v>20230114</v>
      </c>
      <c r="C5691" s="361" t="s">
        <v>51</v>
      </c>
      <c r="D5691" s="361">
        <v>15</v>
      </c>
      <c r="E5691" s="361">
        <v>12</v>
      </c>
      <c r="F5691" s="361"/>
      <c r="G5691" s="361"/>
      <c r="H5691" s="361" t="s">
        <v>10</v>
      </c>
      <c r="I5691" s="361">
        <v>550</v>
      </c>
      <c r="J5691" s="361">
        <v>20</v>
      </c>
      <c r="K5691" s="44">
        <v>5</v>
      </c>
      <c r="L5691" s="44">
        <v>1</v>
      </c>
      <c r="M5691" s="44">
        <v>0</v>
      </c>
      <c r="N5691" s="363">
        <f t="shared" ref="N5691:N5696" si="1702">1/3</f>
        <v>0.33333333333333331</v>
      </c>
      <c r="O5691" s="44" t="str">
        <f>Cal_051922a!$E$2</f>
        <v>Cal_051922a</v>
      </c>
      <c r="P5691" s="365">
        <f>Cal_051922a!$Q$3</f>
        <v>1.8382409380942635</v>
      </c>
      <c r="Q5691" s="365">
        <f>Cal_051922a!$R$3</f>
        <v>0.56187208580813652</v>
      </c>
      <c r="R5691" s="364">
        <v>175.4</v>
      </c>
      <c r="S5691" s="364">
        <v>110.3</v>
      </c>
      <c r="T5691" s="365">
        <f>AVERAGE(0.744,0.809,0.781,0.718,0.73,0.513)</f>
        <v>0.71583333333333332</v>
      </c>
      <c r="U5691" s="79">
        <f t="shared" si="1698"/>
        <v>174.68416666666667</v>
      </c>
      <c r="V5691" s="79">
        <f t="shared" si="1699"/>
        <v>109.58416666666666</v>
      </c>
      <c r="W5691" s="446">
        <f t="shared" si="1700"/>
        <v>2.1876638043092189</v>
      </c>
      <c r="X5691" s="446">
        <f t="shared" si="1701"/>
        <v>0.89919147694233381</v>
      </c>
      <c r="Y5691" s="44">
        <f>Cal_051922a!$A$3</f>
        <v>20220519</v>
      </c>
      <c r="Z5691" s="859" t="s">
        <v>2167</v>
      </c>
      <c r="AA5691" s="44">
        <v>20230413</v>
      </c>
      <c r="AB5691" s="368"/>
      <c r="AE5691" s="763" t="s">
        <v>1250</v>
      </c>
      <c r="AF5691" s="849">
        <v>1</v>
      </c>
      <c r="AG5691" s="849"/>
      <c r="AH5691" s="370" t="s">
        <v>1277</v>
      </c>
      <c r="AI5691" s="360"/>
    </row>
    <row r="5692" spans="1:35" s="555" customFormat="1" ht="15" thickBot="1" x14ac:dyDescent="0.25">
      <c r="A5692" s="851" t="s">
        <v>2156</v>
      </c>
      <c r="B5692" s="851">
        <v>20230114</v>
      </c>
      <c r="C5692" s="557" t="s">
        <v>51</v>
      </c>
      <c r="D5692" s="557">
        <v>15</v>
      </c>
      <c r="E5692" s="557">
        <v>12</v>
      </c>
      <c r="F5692" s="557"/>
      <c r="G5692" s="557"/>
      <c r="H5692" s="557" t="s">
        <v>11</v>
      </c>
      <c r="I5692" s="557">
        <v>552</v>
      </c>
      <c r="J5692" s="557">
        <v>20</v>
      </c>
      <c r="K5692" s="555">
        <v>5</v>
      </c>
      <c r="L5692" s="555">
        <v>1</v>
      </c>
      <c r="M5692" s="555">
        <v>0</v>
      </c>
      <c r="N5692" s="558">
        <f t="shared" si="1702"/>
        <v>0.33333333333333331</v>
      </c>
      <c r="O5692" s="555" t="str">
        <f>Cal_051922a!$E$2</f>
        <v>Cal_051922a</v>
      </c>
      <c r="P5692" s="852">
        <f>Cal_051922a!$Q$3</f>
        <v>1.8382409380942635</v>
      </c>
      <c r="Q5692" s="852">
        <f>Cal_051922a!$R$3</f>
        <v>0.56187208580813652</v>
      </c>
      <c r="R5692" s="559">
        <v>152.9</v>
      </c>
      <c r="S5692" s="559">
        <v>96.86</v>
      </c>
      <c r="T5692" s="852">
        <f>AVERAGE(0.744,0.809,0.781,0.718,0.73,0.513)</f>
        <v>0.71583333333333332</v>
      </c>
      <c r="U5692" s="120">
        <f t="shared" si="1698"/>
        <v>152.18416666666667</v>
      </c>
      <c r="V5692" s="120">
        <f t="shared" si="1699"/>
        <v>96.144166666666663</v>
      </c>
      <c r="W5692" s="867">
        <f t="shared" si="1700"/>
        <v>1.8763823152902657</v>
      </c>
      <c r="X5692" s="867">
        <f t="shared" si="1701"/>
        <v>0.82207163513582215</v>
      </c>
      <c r="Y5692" s="555">
        <f>Cal_051922a!$A$3</f>
        <v>20220519</v>
      </c>
      <c r="Z5692" s="864" t="s">
        <v>2167</v>
      </c>
      <c r="AA5692" s="555">
        <v>20230413</v>
      </c>
      <c r="AB5692" s="563"/>
      <c r="AE5692" s="853" t="s">
        <v>1250</v>
      </c>
      <c r="AF5692" s="854">
        <v>1</v>
      </c>
      <c r="AG5692" s="854"/>
      <c r="AH5692" s="855" t="s">
        <v>1274</v>
      </c>
      <c r="AI5692" s="565"/>
    </row>
    <row r="5693" spans="1:35" ht="14.25" x14ac:dyDescent="0.2">
      <c r="A5693" s="856" t="s">
        <v>2156</v>
      </c>
      <c r="B5693" s="856">
        <v>20230114</v>
      </c>
      <c r="C5693" s="107" t="s">
        <v>74</v>
      </c>
      <c r="D5693" s="107">
        <v>16</v>
      </c>
      <c r="E5693" s="107">
        <v>2</v>
      </c>
      <c r="H5693" s="107" t="s">
        <v>10</v>
      </c>
      <c r="I5693" s="107">
        <v>290</v>
      </c>
      <c r="J5693" s="107">
        <v>0</v>
      </c>
      <c r="K5693" s="43">
        <v>10</v>
      </c>
      <c r="L5693" s="111">
        <v>1</v>
      </c>
      <c r="M5693" s="43">
        <v>0</v>
      </c>
      <c r="N5693" s="49">
        <f t="shared" si="1702"/>
        <v>0.33333333333333331</v>
      </c>
      <c r="O5693" s="43" t="str">
        <f>Cal_051922a!$E$2</f>
        <v>Cal_051922a</v>
      </c>
      <c r="P5693" s="50">
        <f>Cal_051922a!$Q$3</f>
        <v>1.8382409380942635</v>
      </c>
      <c r="Q5693" s="50">
        <f>Cal_051922a!$R$3</f>
        <v>0.56187208580813652</v>
      </c>
      <c r="R5693" s="46">
        <v>204.5</v>
      </c>
      <c r="S5693" s="46">
        <v>132.80000000000001</v>
      </c>
      <c r="T5693" s="178">
        <f>AVERAGE(0.646,0.599,0.754,0.49,0.659,0.706)</f>
        <v>0.64233333333333331</v>
      </c>
      <c r="U5693" s="79">
        <f t="shared" si="1698"/>
        <v>203.85766666666666</v>
      </c>
      <c r="V5693" s="79">
        <f t="shared" si="1699"/>
        <v>132.15766666666667</v>
      </c>
      <c r="W5693" s="446">
        <f t="shared" si="1700"/>
        <v>9.1393105697265771</v>
      </c>
      <c r="X5693" s="446">
        <f t="shared" si="1701"/>
        <v>4.9813661191462391</v>
      </c>
      <c r="Y5693" s="47">
        <v>20220519</v>
      </c>
      <c r="Z5693" s="837" t="s">
        <v>2177</v>
      </c>
      <c r="AA5693" s="837" t="s">
        <v>2176</v>
      </c>
      <c r="AE5693" s="689" t="s">
        <v>1250</v>
      </c>
      <c r="AF5693" s="130">
        <v>1</v>
      </c>
      <c r="AH5693" s="490" t="s">
        <v>2178</v>
      </c>
    </row>
    <row r="5694" spans="1:35" ht="14.25" x14ac:dyDescent="0.2">
      <c r="A5694" s="856" t="s">
        <v>2156</v>
      </c>
      <c r="B5694" s="856">
        <v>20230114</v>
      </c>
      <c r="C5694" s="107" t="s">
        <v>74</v>
      </c>
      <c r="D5694" s="107">
        <v>16</v>
      </c>
      <c r="E5694" s="107">
        <v>2</v>
      </c>
      <c r="H5694" s="107" t="s">
        <v>11</v>
      </c>
      <c r="I5694" s="107">
        <v>290</v>
      </c>
      <c r="J5694" s="107">
        <v>0</v>
      </c>
      <c r="K5694" s="43">
        <v>10</v>
      </c>
      <c r="L5694" s="111">
        <v>1</v>
      </c>
      <c r="M5694" s="43">
        <v>0</v>
      </c>
      <c r="N5694" s="49">
        <f t="shared" si="1702"/>
        <v>0.33333333333333331</v>
      </c>
      <c r="O5694" s="43" t="str">
        <f>Cal_051922a!$E$2</f>
        <v>Cal_051922a</v>
      </c>
      <c r="P5694" s="50">
        <f>Cal_051922a!$Q$3</f>
        <v>1.8382409380942635</v>
      </c>
      <c r="Q5694" s="50">
        <f>Cal_051922a!$R$3</f>
        <v>0.56187208580813652</v>
      </c>
      <c r="R5694" s="46">
        <v>210.4</v>
      </c>
      <c r="S5694" s="46">
        <v>136.6</v>
      </c>
      <c r="T5694" s="178">
        <f>AVERAGE(0.646,0.599,0.754,0.49,0.659,0.706)</f>
        <v>0.64233333333333331</v>
      </c>
      <c r="U5694" s="79">
        <f t="shared" si="1698"/>
        <v>209.75766666666667</v>
      </c>
      <c r="V5694" s="79">
        <f t="shared" si="1699"/>
        <v>135.95766666666665</v>
      </c>
      <c r="W5694" s="446">
        <f t="shared" si="1700"/>
        <v>9.4069891219779862</v>
      </c>
      <c r="X5694" s="446">
        <f t="shared" si="1701"/>
        <v>5.1197069282464209</v>
      </c>
      <c r="Y5694" s="47">
        <v>20220519</v>
      </c>
      <c r="Z5694" s="837" t="s">
        <v>2177</v>
      </c>
      <c r="AA5694" s="837" t="s">
        <v>2176</v>
      </c>
      <c r="AE5694" s="689" t="s">
        <v>1250</v>
      </c>
      <c r="AF5694" s="130">
        <v>1</v>
      </c>
      <c r="AH5694" s="490" t="s">
        <v>2178</v>
      </c>
    </row>
    <row r="5695" spans="1:35" ht="14.25" x14ac:dyDescent="0.2">
      <c r="A5695" s="856" t="s">
        <v>2156</v>
      </c>
      <c r="B5695" s="856">
        <v>20230114</v>
      </c>
      <c r="C5695" s="107" t="s">
        <v>74</v>
      </c>
      <c r="D5695" s="107">
        <v>16</v>
      </c>
      <c r="E5695" s="107">
        <v>5</v>
      </c>
      <c r="H5695" s="107" t="s">
        <v>10</v>
      </c>
      <c r="I5695" s="107">
        <v>290</v>
      </c>
      <c r="J5695" s="107">
        <v>0</v>
      </c>
      <c r="K5695" s="43">
        <v>10</v>
      </c>
      <c r="L5695" s="111">
        <v>1</v>
      </c>
      <c r="M5695" s="43">
        <v>0</v>
      </c>
      <c r="N5695" s="49">
        <f t="shared" si="1702"/>
        <v>0.33333333333333331</v>
      </c>
      <c r="O5695" s="43" t="str">
        <f>Cal_051922a!$E$2</f>
        <v>Cal_051922a</v>
      </c>
      <c r="P5695" s="50">
        <f>Cal_051922a!$Q$3</f>
        <v>1.8382409380942635</v>
      </c>
      <c r="Q5695" s="50">
        <f>Cal_051922a!$R$3</f>
        <v>0.56187208580813652</v>
      </c>
      <c r="R5695" s="46">
        <v>148.19999999999999</v>
      </c>
      <c r="S5695" s="46">
        <v>95.56</v>
      </c>
      <c r="T5695" s="178">
        <f>AVERAGE(0.646,0.599,0.754,0.49,0.659,0.706)</f>
        <v>0.64233333333333331</v>
      </c>
      <c r="U5695" s="79">
        <f t="shared" si="1698"/>
        <v>147.55766666666665</v>
      </c>
      <c r="V5695" s="79">
        <f t="shared" si="1699"/>
        <v>94.917666666666662</v>
      </c>
      <c r="W5695" s="446">
        <f t="shared" si="1700"/>
        <v>6.7098090431019104</v>
      </c>
      <c r="X5695" s="446">
        <f t="shared" si="1701"/>
        <v>3.4318779045252947</v>
      </c>
      <c r="Y5695" s="47">
        <v>20220519</v>
      </c>
      <c r="Z5695" s="837" t="s">
        <v>2177</v>
      </c>
      <c r="AA5695" s="837" t="s">
        <v>2176</v>
      </c>
      <c r="AE5695" s="689" t="s">
        <v>1250</v>
      </c>
      <c r="AF5695" s="130">
        <v>1</v>
      </c>
      <c r="AH5695" s="490" t="s">
        <v>2178</v>
      </c>
    </row>
    <row r="5696" spans="1:35" ht="14.25" x14ac:dyDescent="0.2">
      <c r="A5696" s="856" t="s">
        <v>2156</v>
      </c>
      <c r="B5696" s="856">
        <v>20230114</v>
      </c>
      <c r="C5696" s="107" t="s">
        <v>74</v>
      </c>
      <c r="D5696" s="107">
        <v>16</v>
      </c>
      <c r="E5696" s="107">
        <v>5</v>
      </c>
      <c r="H5696" s="107" t="s">
        <v>11</v>
      </c>
      <c r="I5696" s="107">
        <v>290</v>
      </c>
      <c r="J5696" s="107">
        <v>0</v>
      </c>
      <c r="K5696" s="43">
        <v>10</v>
      </c>
      <c r="L5696" s="111">
        <v>1</v>
      </c>
      <c r="M5696" s="43">
        <v>0</v>
      </c>
      <c r="N5696" s="49">
        <f t="shared" si="1702"/>
        <v>0.33333333333333331</v>
      </c>
      <c r="O5696" s="43" t="str">
        <f>Cal_051922a!$E$2</f>
        <v>Cal_051922a</v>
      </c>
      <c r="P5696" s="50">
        <f>Cal_051922a!$Q$3</f>
        <v>1.8382409380942635</v>
      </c>
      <c r="Q5696" s="50">
        <f>Cal_051922a!$R$3</f>
        <v>0.56187208580813652</v>
      </c>
      <c r="R5696" s="46">
        <v>152.30000000000001</v>
      </c>
      <c r="S5696" s="46">
        <v>97.62</v>
      </c>
      <c r="T5696" s="178">
        <f>AVERAGE(0.646,0.599,0.754,0.49,0.659,0.706)</f>
        <v>0.64233333333333331</v>
      </c>
      <c r="U5696" s="79">
        <f t="shared" si="1698"/>
        <v>151.65766666666667</v>
      </c>
      <c r="V5696" s="79">
        <f t="shared" si="1699"/>
        <v>96.977666666666664</v>
      </c>
      <c r="W5696" s="446">
        <f t="shared" si="1700"/>
        <v>6.9698396367175643</v>
      </c>
      <c r="X5696" s="446">
        <f t="shared" si="1701"/>
        <v>3.3919525436423452</v>
      </c>
      <c r="Y5696" s="47">
        <v>20220519</v>
      </c>
      <c r="Z5696" s="837" t="s">
        <v>2177</v>
      </c>
      <c r="AA5696" s="837" t="s">
        <v>2176</v>
      </c>
      <c r="AE5696" s="689" t="s">
        <v>1250</v>
      </c>
      <c r="AF5696" s="130">
        <v>1</v>
      </c>
      <c r="AH5696" s="490" t="s">
        <v>2178</v>
      </c>
    </row>
    <row r="5697" spans="1:35" ht="14.25" x14ac:dyDescent="0.2">
      <c r="A5697" s="856" t="s">
        <v>2156</v>
      </c>
      <c r="B5697" s="856">
        <v>20230114</v>
      </c>
      <c r="C5697" s="107" t="s">
        <v>74</v>
      </c>
      <c r="D5697" s="107">
        <v>16</v>
      </c>
      <c r="E5697" s="107">
        <v>5</v>
      </c>
      <c r="H5697" s="107" t="s">
        <v>10</v>
      </c>
      <c r="I5697" s="107">
        <v>290</v>
      </c>
      <c r="J5697" s="107">
        <v>10</v>
      </c>
      <c r="K5697" s="43">
        <v>5</v>
      </c>
      <c r="L5697" s="111">
        <v>1</v>
      </c>
      <c r="M5697" s="43">
        <v>0</v>
      </c>
      <c r="N5697" s="49">
        <v>1</v>
      </c>
      <c r="O5697" s="43" t="str">
        <f>Cal_051922a!$E$2</f>
        <v>Cal_051922a</v>
      </c>
      <c r="P5697" s="50">
        <f>Cal_051922a!$Q$3</f>
        <v>1.8382409380942635</v>
      </c>
      <c r="Q5697" s="50">
        <f>Cal_051922a!$R$3</f>
        <v>0.56187208580813652</v>
      </c>
      <c r="R5697" s="46">
        <v>94.45</v>
      </c>
      <c r="S5697" s="46">
        <v>70.53</v>
      </c>
      <c r="T5697" s="178">
        <f>AVERAGE(0.646,0.599,0.754,0.49,0.659,0.706)</f>
        <v>0.64233333333333331</v>
      </c>
      <c r="U5697" s="79">
        <f t="shared" si="1698"/>
        <v>93.807666666666663</v>
      </c>
      <c r="V5697" s="79">
        <f t="shared" si="1699"/>
        <v>69.887666666666661</v>
      </c>
      <c r="W5697" s="446">
        <f t="shared" si="1700"/>
        <v>0.50816436268679632</v>
      </c>
      <c r="X5697" s="446">
        <f t="shared" si="1701"/>
        <v>0.73638589110061625</v>
      </c>
      <c r="Y5697" s="47">
        <v>20220519</v>
      </c>
      <c r="Z5697" s="837" t="s">
        <v>2177</v>
      </c>
      <c r="AA5697" s="837" t="s">
        <v>2176</v>
      </c>
      <c r="AE5697" s="689" t="s">
        <v>1250</v>
      </c>
      <c r="AF5697" s="130">
        <v>1</v>
      </c>
      <c r="AH5697" s="490" t="s">
        <v>2179</v>
      </c>
    </row>
    <row r="5698" spans="1:35" s="115" customFormat="1" ht="15" thickBot="1" x14ac:dyDescent="0.25">
      <c r="A5698" s="871" t="s">
        <v>2156</v>
      </c>
      <c r="B5698" s="871">
        <v>20230114</v>
      </c>
      <c r="C5698" s="140" t="s">
        <v>74</v>
      </c>
      <c r="D5698" s="140">
        <v>16</v>
      </c>
      <c r="E5698" s="140">
        <v>5</v>
      </c>
      <c r="F5698" s="140"/>
      <c r="G5698" s="140"/>
      <c r="H5698" s="140" t="s">
        <v>11</v>
      </c>
      <c r="I5698" s="140">
        <v>290</v>
      </c>
      <c r="J5698" s="140">
        <v>10</v>
      </c>
      <c r="N5698" s="117"/>
      <c r="P5698" s="641"/>
      <c r="Q5698" s="641"/>
      <c r="R5698" s="118"/>
      <c r="S5698" s="118"/>
      <c r="T5698" s="844"/>
      <c r="U5698" s="120" t="e">
        <f t="shared" si="1698"/>
        <v>#DIV/0!</v>
      </c>
      <c r="V5698" s="120" t="e">
        <f t="shared" si="1699"/>
        <v>#DIV/0!</v>
      </c>
      <c r="W5698" s="867" t="e">
        <f t="shared" si="1700"/>
        <v>#DIV/0!</v>
      </c>
      <c r="X5698" s="867" t="e">
        <f t="shared" si="1701"/>
        <v>#DIV/0!</v>
      </c>
      <c r="Z5698" s="121"/>
      <c r="AB5698" s="121"/>
      <c r="AE5698" s="693"/>
      <c r="AF5698" s="508">
        <v>9</v>
      </c>
      <c r="AG5698" s="508"/>
      <c r="AH5698" s="760" t="s">
        <v>2180</v>
      </c>
      <c r="AI5698" s="407"/>
    </row>
    <row r="5699" spans="1:35" ht="14.25" x14ac:dyDescent="0.2">
      <c r="A5699" s="595" t="s">
        <v>2219</v>
      </c>
      <c r="B5699" s="81">
        <v>20221110</v>
      </c>
      <c r="C5699" s="126"/>
      <c r="D5699" s="126">
        <v>3</v>
      </c>
      <c r="E5699" s="126">
        <v>3</v>
      </c>
      <c r="F5699" s="126"/>
      <c r="G5699" s="126"/>
      <c r="H5699" s="126" t="s">
        <v>10</v>
      </c>
      <c r="I5699" s="126">
        <v>1057</v>
      </c>
      <c r="J5699" s="126">
        <v>0</v>
      </c>
      <c r="K5699" s="82">
        <v>5</v>
      </c>
      <c r="L5699" s="156">
        <v>1</v>
      </c>
      <c r="M5699" s="82">
        <v>0</v>
      </c>
      <c r="N5699" s="83">
        <v>1</v>
      </c>
      <c r="O5699" s="82" t="str">
        <f>Cal_051922a!$E$2</f>
        <v>Cal_051922a</v>
      </c>
      <c r="P5699" s="158">
        <f>Cal_051922a!$Q$3</f>
        <v>1.8382409380942635</v>
      </c>
      <c r="Q5699" s="158">
        <f>Cal_051922a!$R$3</f>
        <v>0.56187208580813652</v>
      </c>
      <c r="R5699" s="84">
        <v>78.400000000000006</v>
      </c>
      <c r="S5699" s="84">
        <v>59.45</v>
      </c>
      <c r="T5699" s="158">
        <f t="shared" ref="T5699:T5720" si="1703">AVERAGE(0.486,0.385,0.455,0.405,0.509,0.81)</f>
        <v>0.50833333333333341</v>
      </c>
      <c r="U5699" s="79">
        <f t="shared" ref="U5699:U5762" si="1704">(R5699-T5699)*(L5699+M5699)/L5699</f>
        <v>77.891666666666666</v>
      </c>
      <c r="V5699" s="79">
        <f t="shared" ref="V5699:V5762" si="1705">(S5699-T5699)*(L5699+M5699)/L5699</f>
        <v>58.94166666666667</v>
      </c>
      <c r="W5699" s="446">
        <f t="shared" ref="W5699:W5762" si="1706">(Q5699*P5699/(P5699-1)*(U5699-V5699)*(K5699)/I5699)/N5699</f>
        <v>0.11045242479446184</v>
      </c>
      <c r="X5699" s="446">
        <f t="shared" ref="X5699:X5762" si="1707">(Q5699*P5699/(P5699-1)*(P5699*V5699-U5699)*(K5699)/I5699)/N5699</f>
        <v>0.1775242544255069</v>
      </c>
      <c r="Y5699" s="82">
        <v>20220519</v>
      </c>
      <c r="Z5699" s="85" t="s">
        <v>2220</v>
      </c>
      <c r="AA5699" s="82">
        <v>20230727</v>
      </c>
      <c r="AB5699" s="85"/>
      <c r="AC5699" s="82"/>
      <c r="AD5699" s="82"/>
      <c r="AE5699" s="691" t="s">
        <v>1250</v>
      </c>
      <c r="AF5699" s="567">
        <v>1</v>
      </c>
      <c r="AG5699" s="567"/>
      <c r="AH5699" s="159" t="s">
        <v>2221</v>
      </c>
      <c r="AI5699" s="155" t="s">
        <v>2223</v>
      </c>
    </row>
    <row r="5700" spans="1:35" ht="14.25" x14ac:dyDescent="0.2">
      <c r="A5700" s="595" t="s">
        <v>2219</v>
      </c>
      <c r="B5700" s="81">
        <v>20221110</v>
      </c>
      <c r="C5700" s="126"/>
      <c r="D5700" s="126">
        <v>3</v>
      </c>
      <c r="E5700" s="126">
        <v>4</v>
      </c>
      <c r="F5700" s="126"/>
      <c r="G5700" s="126"/>
      <c r="H5700" s="126" t="s">
        <v>10</v>
      </c>
      <c r="I5700" s="126">
        <v>1056</v>
      </c>
      <c r="J5700" s="126">
        <v>0</v>
      </c>
      <c r="K5700" s="82">
        <v>5</v>
      </c>
      <c r="L5700" s="156">
        <v>1</v>
      </c>
      <c r="M5700" s="82">
        <v>0</v>
      </c>
      <c r="N5700" s="83">
        <v>1</v>
      </c>
      <c r="O5700" s="82" t="str">
        <f>Cal_051922a!$E$2</f>
        <v>Cal_051922a</v>
      </c>
      <c r="P5700" s="158">
        <f>Cal_051922a!$Q$3</f>
        <v>1.8382409380942635</v>
      </c>
      <c r="Q5700" s="158">
        <f>Cal_051922a!$R$3</f>
        <v>0.56187208580813652</v>
      </c>
      <c r="R5700" s="84">
        <v>203.6</v>
      </c>
      <c r="S5700" s="84">
        <v>135.9</v>
      </c>
      <c r="T5700" s="158">
        <f t="shared" si="1703"/>
        <v>0.50833333333333341</v>
      </c>
      <c r="U5700" s="79">
        <f t="shared" si="1704"/>
        <v>203.09166666666667</v>
      </c>
      <c r="V5700" s="79">
        <f t="shared" si="1705"/>
        <v>135.39166666666668</v>
      </c>
      <c r="W5700" s="446">
        <f t="shared" si="1706"/>
        <v>0.39497151698171101</v>
      </c>
      <c r="X5700" s="446">
        <f t="shared" si="1707"/>
        <v>0.26715031936593692</v>
      </c>
      <c r="Y5700" s="82">
        <v>20220519</v>
      </c>
      <c r="Z5700" s="85" t="s">
        <v>2220</v>
      </c>
      <c r="AA5700" s="82">
        <v>20230727</v>
      </c>
      <c r="AB5700" s="85"/>
      <c r="AC5700" s="82"/>
      <c r="AD5700" s="82"/>
      <c r="AE5700" s="691" t="s">
        <v>1250</v>
      </c>
      <c r="AF5700" s="567">
        <v>1</v>
      </c>
      <c r="AG5700" s="567"/>
      <c r="AH5700" s="159" t="s">
        <v>2222</v>
      </c>
      <c r="AI5700" s="155"/>
    </row>
    <row r="5701" spans="1:35" ht="14.25" x14ac:dyDescent="0.2">
      <c r="A5701" s="856" t="s">
        <v>2219</v>
      </c>
      <c r="B5701" s="45">
        <v>20221110</v>
      </c>
      <c r="D5701" s="107">
        <v>4</v>
      </c>
      <c r="E5701" s="107">
        <v>7</v>
      </c>
      <c r="H5701" s="107" t="s">
        <v>10</v>
      </c>
      <c r="I5701" s="107">
        <v>1057</v>
      </c>
      <c r="J5701" s="107">
        <v>0</v>
      </c>
      <c r="K5701" s="43">
        <v>5</v>
      </c>
      <c r="L5701" s="111">
        <v>1</v>
      </c>
      <c r="M5701" s="43">
        <v>0</v>
      </c>
      <c r="N5701" s="49">
        <v>1</v>
      </c>
      <c r="O5701" s="43" t="str">
        <f>Cal_051922a!$E$2</f>
        <v>Cal_051922a</v>
      </c>
      <c r="P5701" s="50">
        <f>Cal_051922a!$Q$3</f>
        <v>1.8382409380942635</v>
      </c>
      <c r="Q5701" s="50">
        <f>Cal_051922a!$R$3</f>
        <v>0.56187208580813652</v>
      </c>
      <c r="R5701" s="46">
        <v>191.2</v>
      </c>
      <c r="S5701" s="46">
        <v>132.6</v>
      </c>
      <c r="T5701" s="178">
        <f t="shared" si="1703"/>
        <v>0.50833333333333341</v>
      </c>
      <c r="U5701" s="79">
        <f t="shared" si="1704"/>
        <v>190.69166666666666</v>
      </c>
      <c r="V5701" s="79">
        <f t="shared" si="1705"/>
        <v>132.09166666666667</v>
      </c>
      <c r="W5701" s="446">
        <f t="shared" si="1706"/>
        <v>0.34155736638287409</v>
      </c>
      <c r="X5701" s="446">
        <f t="shared" si="1707"/>
        <v>0.3038149427243963</v>
      </c>
      <c r="Y5701" s="47">
        <v>20220519</v>
      </c>
      <c r="Z5701" s="48" t="s">
        <v>2220</v>
      </c>
      <c r="AA5701" s="43">
        <v>20230727</v>
      </c>
      <c r="AE5701" s="689" t="s">
        <v>1250</v>
      </c>
      <c r="AF5701" s="130">
        <v>1</v>
      </c>
      <c r="AH5701" s="490" t="s">
        <v>2224</v>
      </c>
    </row>
    <row r="5702" spans="1:35" ht="14.25" x14ac:dyDescent="0.2">
      <c r="A5702" s="856" t="s">
        <v>2219</v>
      </c>
      <c r="B5702" s="45">
        <v>20221110</v>
      </c>
      <c r="D5702" s="107">
        <v>4</v>
      </c>
      <c r="E5702" s="107">
        <v>8</v>
      </c>
      <c r="H5702" s="107" t="s">
        <v>11</v>
      </c>
      <c r="I5702" s="107">
        <v>1056</v>
      </c>
      <c r="J5702" s="107">
        <v>0</v>
      </c>
      <c r="K5702" s="43">
        <v>5</v>
      </c>
      <c r="L5702" s="111">
        <v>1</v>
      </c>
      <c r="M5702" s="43">
        <v>0</v>
      </c>
      <c r="N5702" s="49">
        <v>1</v>
      </c>
      <c r="O5702" s="43" t="str">
        <f>Cal_051922a!$E$2</f>
        <v>Cal_051922a</v>
      </c>
      <c r="P5702" s="50">
        <f>Cal_051922a!$Q$3</f>
        <v>1.8382409380942635</v>
      </c>
      <c r="Q5702" s="50">
        <f>Cal_051922a!$R$3</f>
        <v>0.56187208580813652</v>
      </c>
      <c r="R5702" s="46">
        <v>195.2</v>
      </c>
      <c r="S5702" s="46">
        <v>135.5</v>
      </c>
      <c r="T5702" s="178">
        <f t="shared" si="1703"/>
        <v>0.50833333333333341</v>
      </c>
      <c r="U5702" s="79">
        <f t="shared" si="1704"/>
        <v>194.69166666666666</v>
      </c>
      <c r="V5702" s="79">
        <f t="shared" si="1705"/>
        <v>134.99166666666667</v>
      </c>
      <c r="W5702" s="446">
        <f t="shared" si="1706"/>
        <v>0.34829836874162695</v>
      </c>
      <c r="X5702" s="446">
        <f t="shared" si="1707"/>
        <v>0.31186730042779193</v>
      </c>
      <c r="Y5702" s="47">
        <v>20220519</v>
      </c>
      <c r="Z5702" s="48" t="s">
        <v>2220</v>
      </c>
      <c r="AA5702" s="43">
        <v>20230727</v>
      </c>
      <c r="AE5702" s="689" t="s">
        <v>1250</v>
      </c>
      <c r="AF5702" s="130">
        <v>1</v>
      </c>
      <c r="AH5702" s="490" t="s">
        <v>2225</v>
      </c>
    </row>
    <row r="5703" spans="1:35" ht="14.25" x14ac:dyDescent="0.2">
      <c r="A5703" s="595" t="s">
        <v>2219</v>
      </c>
      <c r="B5703" s="81">
        <v>20221111</v>
      </c>
      <c r="C5703" s="126"/>
      <c r="D5703" s="126">
        <v>7</v>
      </c>
      <c r="E5703" s="126">
        <v>5</v>
      </c>
      <c r="F5703" s="126"/>
      <c r="G5703" s="126"/>
      <c r="H5703" s="126" t="s">
        <v>10</v>
      </c>
      <c r="I5703" s="126">
        <v>1057</v>
      </c>
      <c r="J5703" s="126">
        <v>0</v>
      </c>
      <c r="K5703" s="82">
        <v>5</v>
      </c>
      <c r="L5703" s="156">
        <v>1</v>
      </c>
      <c r="M5703" s="82">
        <v>0</v>
      </c>
      <c r="N5703" s="83">
        <v>1</v>
      </c>
      <c r="O5703" s="82" t="str">
        <f>Cal_051922a!$E$2</f>
        <v>Cal_051922a</v>
      </c>
      <c r="P5703" s="158">
        <f>Cal_051922a!$Q$3</f>
        <v>1.8382409380942635</v>
      </c>
      <c r="Q5703" s="158">
        <f>Cal_051922a!$R$3</f>
        <v>0.56187208580813652</v>
      </c>
      <c r="R5703" s="84">
        <v>16.989999999999998</v>
      </c>
      <c r="S5703" s="84">
        <v>13.29</v>
      </c>
      <c r="T5703" s="158">
        <f t="shared" si="1703"/>
        <v>0.50833333333333341</v>
      </c>
      <c r="U5703" s="79">
        <f t="shared" si="1704"/>
        <v>16.481666666666666</v>
      </c>
      <c r="V5703" s="79">
        <f t="shared" si="1705"/>
        <v>12.781666666666666</v>
      </c>
      <c r="W5703" s="446">
        <f t="shared" si="1706"/>
        <v>2.1565908798918669E-2</v>
      </c>
      <c r="X5703" s="446">
        <f t="shared" si="1707"/>
        <v>4.0882646352726738E-2</v>
      </c>
      <c r="Y5703" s="82">
        <v>20220519</v>
      </c>
      <c r="Z5703" s="85" t="s">
        <v>2220</v>
      </c>
      <c r="AA5703" s="82">
        <v>20230727</v>
      </c>
      <c r="AB5703" s="85"/>
      <c r="AC5703" s="82"/>
      <c r="AD5703" s="82"/>
      <c r="AE5703" s="691" t="s">
        <v>1250</v>
      </c>
      <c r="AF5703" s="567">
        <v>3</v>
      </c>
      <c r="AG5703" s="567"/>
      <c r="AH5703" s="159" t="s">
        <v>2226</v>
      </c>
      <c r="AI5703" s="155" t="s">
        <v>673</v>
      </c>
    </row>
    <row r="5704" spans="1:35" ht="14.25" x14ac:dyDescent="0.2">
      <c r="A5704" s="595" t="s">
        <v>2219</v>
      </c>
      <c r="B5704" s="81">
        <v>20221111</v>
      </c>
      <c r="C5704" s="126"/>
      <c r="D5704" s="126">
        <v>7</v>
      </c>
      <c r="E5704" s="126">
        <v>5</v>
      </c>
      <c r="F5704" s="126"/>
      <c r="G5704" s="126"/>
      <c r="H5704" s="126" t="s">
        <v>11</v>
      </c>
      <c r="I5704" s="126">
        <v>1056</v>
      </c>
      <c r="J5704" s="126">
        <v>0</v>
      </c>
      <c r="K5704" s="82">
        <v>10</v>
      </c>
      <c r="L5704" s="156">
        <v>1</v>
      </c>
      <c r="M5704" s="82">
        <v>0</v>
      </c>
      <c r="N5704" s="83">
        <v>1</v>
      </c>
      <c r="O5704" s="82" t="str">
        <f>Cal_051922a!$E$2</f>
        <v>Cal_051922a</v>
      </c>
      <c r="P5704" s="158">
        <f>Cal_051922a!$Q$3</f>
        <v>1.8382409380942635</v>
      </c>
      <c r="Q5704" s="158">
        <f>Cal_051922a!$R$3</f>
        <v>0.56187208580813652</v>
      </c>
      <c r="R5704" s="84">
        <v>159.5</v>
      </c>
      <c r="S5704" s="84">
        <v>104.5</v>
      </c>
      <c r="T5704" s="158">
        <f t="shared" si="1703"/>
        <v>0.50833333333333341</v>
      </c>
      <c r="U5704" s="79">
        <f t="shared" si="1704"/>
        <v>158.99166666666667</v>
      </c>
      <c r="V5704" s="79">
        <f t="shared" si="1705"/>
        <v>103.99166666666666</v>
      </c>
      <c r="W5704" s="446">
        <f t="shared" si="1706"/>
        <v>0.64175578830115554</v>
      </c>
      <c r="X5704" s="446">
        <f t="shared" si="1707"/>
        <v>0.37536963741218193</v>
      </c>
      <c r="Y5704" s="82">
        <v>20220519</v>
      </c>
      <c r="Z5704" s="85" t="s">
        <v>2220</v>
      </c>
      <c r="AA5704" s="82">
        <v>20230727</v>
      </c>
      <c r="AB5704" s="85"/>
      <c r="AC5704" s="82"/>
      <c r="AD5704" s="82"/>
      <c r="AE5704" s="691" t="s">
        <v>1250</v>
      </c>
      <c r="AF5704" s="567">
        <v>3</v>
      </c>
      <c r="AG5704" s="567"/>
      <c r="AH5704" s="159" t="s">
        <v>2227</v>
      </c>
      <c r="AI5704" s="155" t="s">
        <v>673</v>
      </c>
    </row>
    <row r="5705" spans="1:35" ht="14.25" x14ac:dyDescent="0.2">
      <c r="A5705" s="856" t="s">
        <v>2219</v>
      </c>
      <c r="B5705" s="45">
        <v>20221111</v>
      </c>
      <c r="D5705" s="107">
        <v>11</v>
      </c>
      <c r="E5705" s="107">
        <v>5</v>
      </c>
      <c r="H5705" s="107" t="s">
        <v>10</v>
      </c>
      <c r="I5705" s="107">
        <v>1057</v>
      </c>
      <c r="J5705" s="107">
        <v>0</v>
      </c>
      <c r="K5705" s="43">
        <v>5</v>
      </c>
      <c r="L5705" s="111">
        <v>1</v>
      </c>
      <c r="M5705" s="43">
        <v>0</v>
      </c>
      <c r="N5705" s="49">
        <v>1</v>
      </c>
      <c r="O5705" s="43" t="str">
        <f>Cal_051922a!$E$2</f>
        <v>Cal_051922a</v>
      </c>
      <c r="P5705" s="50">
        <f>Cal_051922a!$Q$3</f>
        <v>1.8382409380942635</v>
      </c>
      <c r="Q5705" s="50">
        <f>Cal_051922a!$R$3</f>
        <v>0.56187208580813652</v>
      </c>
      <c r="R5705" s="46">
        <v>170.9</v>
      </c>
      <c r="S5705" s="46">
        <v>109.2</v>
      </c>
      <c r="T5705" s="178">
        <f t="shared" si="1703"/>
        <v>0.50833333333333341</v>
      </c>
      <c r="U5705" s="79">
        <f t="shared" si="1704"/>
        <v>170.39166666666668</v>
      </c>
      <c r="V5705" s="79">
        <f t="shared" si="1705"/>
        <v>108.69166666666666</v>
      </c>
      <c r="W5705" s="446">
        <f t="shared" si="1706"/>
        <v>0.35962610078196827</v>
      </c>
      <c r="X5705" s="446">
        <f t="shared" si="1707"/>
        <v>0.17141869309136004</v>
      </c>
      <c r="Y5705" s="47">
        <v>20220519</v>
      </c>
      <c r="Z5705" s="48" t="s">
        <v>2220</v>
      </c>
      <c r="AA5705" s="43">
        <v>20230727</v>
      </c>
      <c r="AE5705" s="689" t="s">
        <v>1250</v>
      </c>
      <c r="AF5705" s="130">
        <v>1</v>
      </c>
      <c r="AH5705" s="490" t="s">
        <v>2228</v>
      </c>
    </row>
    <row r="5706" spans="1:35" ht="14.25" x14ac:dyDescent="0.2">
      <c r="A5706" s="856" t="s">
        <v>2219</v>
      </c>
      <c r="B5706" s="45">
        <v>20221111</v>
      </c>
      <c r="D5706" s="107">
        <v>11</v>
      </c>
      <c r="E5706" s="107">
        <v>6</v>
      </c>
      <c r="H5706" s="107" t="s">
        <v>11</v>
      </c>
      <c r="I5706" s="107">
        <v>1056</v>
      </c>
      <c r="J5706" s="107">
        <v>0</v>
      </c>
      <c r="K5706" s="43">
        <v>5</v>
      </c>
      <c r="L5706" s="111">
        <v>1</v>
      </c>
      <c r="M5706" s="43">
        <v>0</v>
      </c>
      <c r="N5706" s="49">
        <v>1</v>
      </c>
      <c r="O5706" s="43" t="str">
        <f>Cal_051922a!$E$2</f>
        <v>Cal_051922a</v>
      </c>
      <c r="P5706" s="50">
        <f>Cal_051922a!$Q$3</f>
        <v>1.8382409380942635</v>
      </c>
      <c r="Q5706" s="50">
        <f>Cal_051922a!$R$3</f>
        <v>0.56187208580813652</v>
      </c>
      <c r="R5706" s="46">
        <v>166.9</v>
      </c>
      <c r="S5706" s="46">
        <v>108.2</v>
      </c>
      <c r="T5706" s="178">
        <f t="shared" si="1703"/>
        <v>0.50833333333333341</v>
      </c>
      <c r="U5706" s="79">
        <f t="shared" si="1704"/>
        <v>166.39166666666668</v>
      </c>
      <c r="V5706" s="79">
        <f t="shared" si="1705"/>
        <v>107.69166666666666</v>
      </c>
      <c r="W5706" s="446">
        <f t="shared" si="1706"/>
        <v>0.34246422521161668</v>
      </c>
      <c r="X5706" s="446">
        <f t="shared" si="1707"/>
        <v>0.18419303404367066</v>
      </c>
      <c r="Y5706" s="47">
        <v>20220519</v>
      </c>
      <c r="Z5706" s="48" t="s">
        <v>2220</v>
      </c>
      <c r="AA5706" s="43">
        <v>20230727</v>
      </c>
      <c r="AE5706" s="689" t="s">
        <v>1250</v>
      </c>
      <c r="AF5706" s="130">
        <v>1</v>
      </c>
      <c r="AH5706" s="490" t="s">
        <v>2229</v>
      </c>
    </row>
    <row r="5707" spans="1:35" ht="14.25" x14ac:dyDescent="0.2">
      <c r="A5707" s="856" t="s">
        <v>2219</v>
      </c>
      <c r="B5707" s="45">
        <v>20221111</v>
      </c>
      <c r="D5707" s="107">
        <v>11</v>
      </c>
      <c r="E5707" s="107">
        <v>7</v>
      </c>
      <c r="H5707" s="107" t="s">
        <v>10</v>
      </c>
      <c r="I5707" s="107">
        <v>1056</v>
      </c>
      <c r="J5707" s="107">
        <v>0</v>
      </c>
      <c r="K5707" s="43">
        <v>5</v>
      </c>
      <c r="L5707" s="111">
        <v>1</v>
      </c>
      <c r="M5707" s="43">
        <v>0</v>
      </c>
      <c r="N5707" s="49">
        <v>1</v>
      </c>
      <c r="O5707" s="43" t="str">
        <f>Cal_051922a!$E$2</f>
        <v>Cal_051922a</v>
      </c>
      <c r="P5707" s="50">
        <f>Cal_051922a!$Q$3</f>
        <v>1.8382409380942635</v>
      </c>
      <c r="Q5707" s="50">
        <f>Cal_051922a!$R$3</f>
        <v>0.56187208580813652</v>
      </c>
      <c r="R5707" s="46">
        <v>193.5</v>
      </c>
      <c r="S5707" s="46">
        <v>124.3</v>
      </c>
      <c r="T5707" s="178">
        <f t="shared" si="1703"/>
        <v>0.50833333333333341</v>
      </c>
      <c r="U5707" s="79">
        <f t="shared" si="1704"/>
        <v>192.99166666666667</v>
      </c>
      <c r="V5707" s="79">
        <f t="shared" si="1705"/>
        <v>123.79166666666666</v>
      </c>
      <c r="W5707" s="446">
        <f t="shared" si="1706"/>
        <v>0.40372273227672689</v>
      </c>
      <c r="X5707" s="446">
        <f t="shared" si="1707"/>
        <v>0.20167025590227886</v>
      </c>
      <c r="Y5707" s="47">
        <v>20220519</v>
      </c>
      <c r="Z5707" s="48" t="s">
        <v>2220</v>
      </c>
      <c r="AA5707" s="43">
        <v>20230727</v>
      </c>
      <c r="AE5707" s="689" t="s">
        <v>1250</v>
      </c>
      <c r="AF5707" s="130">
        <v>1</v>
      </c>
      <c r="AH5707" s="490" t="s">
        <v>2230</v>
      </c>
    </row>
    <row r="5708" spans="1:35" ht="14.25" x14ac:dyDescent="0.2">
      <c r="A5708" s="856" t="s">
        <v>2219</v>
      </c>
      <c r="B5708" s="45">
        <v>20221111</v>
      </c>
      <c r="D5708" s="107">
        <v>11</v>
      </c>
      <c r="E5708" s="107">
        <v>8</v>
      </c>
      <c r="H5708" s="107" t="s">
        <v>11</v>
      </c>
      <c r="I5708" s="107">
        <v>1056</v>
      </c>
      <c r="J5708" s="107">
        <v>0</v>
      </c>
      <c r="K5708" s="43">
        <v>5</v>
      </c>
      <c r="L5708" s="111">
        <v>1</v>
      </c>
      <c r="M5708" s="43">
        <v>0</v>
      </c>
      <c r="N5708" s="49">
        <v>1</v>
      </c>
      <c r="O5708" s="43" t="str">
        <f>Cal_051922a!$E$2</f>
        <v>Cal_051922a</v>
      </c>
      <c r="P5708" s="50">
        <f>Cal_051922a!$Q$3</f>
        <v>1.8382409380942635</v>
      </c>
      <c r="Q5708" s="50">
        <f>Cal_051922a!$R$3</f>
        <v>0.56187208580813652</v>
      </c>
      <c r="R5708" s="46">
        <v>196.1</v>
      </c>
      <c r="S5708" s="46">
        <v>124.9</v>
      </c>
      <c r="T5708" s="178">
        <f t="shared" si="1703"/>
        <v>0.50833333333333341</v>
      </c>
      <c r="U5708" s="79">
        <f t="shared" si="1704"/>
        <v>195.59166666666667</v>
      </c>
      <c r="V5708" s="79">
        <f t="shared" si="1705"/>
        <v>124.39166666666667</v>
      </c>
      <c r="W5708" s="446">
        <f t="shared" si="1706"/>
        <v>0.41539101933674782</v>
      </c>
      <c r="X5708" s="446">
        <f t="shared" si="1707"/>
        <v>0.19293621960960156</v>
      </c>
      <c r="Y5708" s="47">
        <v>20220519</v>
      </c>
      <c r="Z5708" s="48" t="s">
        <v>2220</v>
      </c>
      <c r="AA5708" s="43">
        <v>20230727</v>
      </c>
      <c r="AE5708" s="689" t="s">
        <v>1250</v>
      </c>
      <c r="AF5708" s="130">
        <v>1</v>
      </c>
      <c r="AH5708" s="490" t="s">
        <v>2231</v>
      </c>
    </row>
    <row r="5709" spans="1:35" ht="14.25" x14ac:dyDescent="0.2">
      <c r="A5709" s="595" t="s">
        <v>2219</v>
      </c>
      <c r="B5709" s="81">
        <v>20221113</v>
      </c>
      <c r="C5709" s="126"/>
      <c r="D5709" s="126">
        <v>28</v>
      </c>
      <c r="E5709" s="126">
        <v>3</v>
      </c>
      <c r="F5709" s="126"/>
      <c r="G5709" s="126"/>
      <c r="H5709" s="126" t="s">
        <v>10</v>
      </c>
      <c r="I5709" s="126">
        <v>1057</v>
      </c>
      <c r="J5709" s="126">
        <v>0</v>
      </c>
      <c r="K5709" s="82">
        <v>10</v>
      </c>
      <c r="L5709" s="156">
        <v>1</v>
      </c>
      <c r="M5709" s="82">
        <v>0</v>
      </c>
      <c r="N5709" s="83">
        <v>1</v>
      </c>
      <c r="O5709" s="82" t="str">
        <f>Cal_051922a!$E$2</f>
        <v>Cal_051922a</v>
      </c>
      <c r="P5709" s="158">
        <f>Cal_051922a!$Q$3</f>
        <v>1.8382409380942635</v>
      </c>
      <c r="Q5709" s="158">
        <f>Cal_051922a!$R$3</f>
        <v>0.56187208580813652</v>
      </c>
      <c r="R5709" s="84">
        <v>169.8</v>
      </c>
      <c r="S5709" s="84">
        <v>111.6</v>
      </c>
      <c r="T5709" s="158">
        <f t="shared" si="1703"/>
        <v>0.50833333333333341</v>
      </c>
      <c r="U5709" s="79">
        <f t="shared" si="1704"/>
        <v>169.29166666666669</v>
      </c>
      <c r="V5709" s="79">
        <f t="shared" si="1705"/>
        <v>111.09166666666665</v>
      </c>
      <c r="W5709" s="446">
        <f t="shared" si="1706"/>
        <v>0.67845183356598249</v>
      </c>
      <c r="X5709" s="446">
        <f t="shared" si="1707"/>
        <v>0.4070895521773803</v>
      </c>
      <c r="Y5709" s="82">
        <v>20220519</v>
      </c>
      <c r="Z5709" s="85" t="s">
        <v>2220</v>
      </c>
      <c r="AA5709" s="82">
        <v>20230727</v>
      </c>
      <c r="AB5709" s="85"/>
      <c r="AC5709" s="82"/>
      <c r="AD5709" s="82"/>
      <c r="AE5709" s="691" t="s">
        <v>1250</v>
      </c>
      <c r="AF5709" s="567">
        <v>1</v>
      </c>
      <c r="AG5709" s="567"/>
      <c r="AH5709" s="159" t="s">
        <v>2232</v>
      </c>
      <c r="AI5709" s="155"/>
    </row>
    <row r="5710" spans="1:35" ht="14.25" x14ac:dyDescent="0.2">
      <c r="A5710" s="595" t="s">
        <v>2219</v>
      </c>
      <c r="B5710" s="81">
        <v>20221113</v>
      </c>
      <c r="C5710" s="126"/>
      <c r="D5710" s="126">
        <v>28</v>
      </c>
      <c r="E5710" s="126">
        <v>4</v>
      </c>
      <c r="F5710" s="126"/>
      <c r="G5710" s="126"/>
      <c r="H5710" s="126" t="s">
        <v>11</v>
      </c>
      <c r="I5710" s="126">
        <v>1056</v>
      </c>
      <c r="J5710" s="126">
        <v>0</v>
      </c>
      <c r="K5710" s="82">
        <v>10</v>
      </c>
      <c r="L5710" s="156">
        <v>1</v>
      </c>
      <c r="M5710" s="82">
        <v>0</v>
      </c>
      <c r="N5710" s="83">
        <v>1</v>
      </c>
      <c r="O5710" s="82" t="str">
        <f>Cal_051922a!$E$2</f>
        <v>Cal_051922a</v>
      </c>
      <c r="P5710" s="158">
        <f>Cal_051922a!$Q$3</f>
        <v>1.8382409380942635</v>
      </c>
      <c r="Q5710" s="158">
        <f>Cal_051922a!$R$3</f>
        <v>0.56187208580813652</v>
      </c>
      <c r="R5710" s="84">
        <v>161.69999999999999</v>
      </c>
      <c r="S5710" s="84">
        <v>107.9</v>
      </c>
      <c r="T5710" s="158">
        <f t="shared" si="1703"/>
        <v>0.50833333333333341</v>
      </c>
      <c r="U5710" s="79">
        <f t="shared" si="1704"/>
        <v>161.19166666666666</v>
      </c>
      <c r="V5710" s="79">
        <f t="shared" si="1705"/>
        <v>107.39166666666667</v>
      </c>
      <c r="W5710" s="446">
        <f t="shared" si="1706"/>
        <v>0.62775384382913002</v>
      </c>
      <c r="X5710" s="446">
        <f t="shared" si="1707"/>
        <v>0.42262642391410105</v>
      </c>
      <c r="Y5710" s="82">
        <v>20220519</v>
      </c>
      <c r="Z5710" s="85" t="s">
        <v>2220</v>
      </c>
      <c r="AA5710" s="82">
        <v>20230727</v>
      </c>
      <c r="AB5710" s="85"/>
      <c r="AC5710" s="82"/>
      <c r="AD5710" s="82"/>
      <c r="AE5710" s="691" t="s">
        <v>1250</v>
      </c>
      <c r="AF5710" s="567">
        <v>1</v>
      </c>
      <c r="AG5710" s="567"/>
      <c r="AH5710" s="159" t="s">
        <v>2233</v>
      </c>
      <c r="AI5710" s="155"/>
    </row>
    <row r="5711" spans="1:35" ht="14.25" x14ac:dyDescent="0.2">
      <c r="A5711" s="595" t="s">
        <v>2219</v>
      </c>
      <c r="B5711" s="81">
        <v>20221113</v>
      </c>
      <c r="C5711" s="126"/>
      <c r="D5711" s="126">
        <v>28</v>
      </c>
      <c r="E5711" s="126">
        <v>5</v>
      </c>
      <c r="F5711" s="126"/>
      <c r="G5711" s="126"/>
      <c r="H5711" s="126" t="s">
        <v>10</v>
      </c>
      <c r="I5711" s="126">
        <v>1056</v>
      </c>
      <c r="J5711" s="126">
        <v>0</v>
      </c>
      <c r="K5711" s="82">
        <v>10</v>
      </c>
      <c r="L5711" s="156">
        <v>1</v>
      </c>
      <c r="M5711" s="82">
        <v>0</v>
      </c>
      <c r="N5711" s="83">
        <v>1</v>
      </c>
      <c r="O5711" s="82" t="str">
        <f>Cal_051922a!$E$2</f>
        <v>Cal_051922a</v>
      </c>
      <c r="P5711" s="158">
        <f>Cal_051922a!$Q$3</f>
        <v>1.8382409380942635</v>
      </c>
      <c r="Q5711" s="158">
        <f>Cal_051922a!$R$3</f>
        <v>0.56187208580813652</v>
      </c>
      <c r="R5711" s="84">
        <v>159.4</v>
      </c>
      <c r="S5711" s="84">
        <v>103</v>
      </c>
      <c r="T5711" s="158">
        <f t="shared" si="1703"/>
        <v>0.50833333333333341</v>
      </c>
      <c r="U5711" s="79">
        <f t="shared" si="1704"/>
        <v>158.89166666666668</v>
      </c>
      <c r="V5711" s="79">
        <f t="shared" si="1705"/>
        <v>102.49166666666666</v>
      </c>
      <c r="W5711" s="446">
        <f t="shared" si="1706"/>
        <v>0.65809139018518503</v>
      </c>
      <c r="X5711" s="446">
        <f t="shared" si="1707"/>
        <v>0.3443627816914348</v>
      </c>
      <c r="Y5711" s="82">
        <v>20220519</v>
      </c>
      <c r="Z5711" s="85" t="s">
        <v>2220</v>
      </c>
      <c r="AA5711" s="82">
        <v>20230727</v>
      </c>
      <c r="AB5711" s="85"/>
      <c r="AC5711" s="82"/>
      <c r="AD5711" s="82"/>
      <c r="AE5711" s="691" t="s">
        <v>1250</v>
      </c>
      <c r="AF5711" s="567">
        <v>1</v>
      </c>
      <c r="AG5711" s="567"/>
      <c r="AH5711" s="159" t="s">
        <v>2234</v>
      </c>
      <c r="AI5711" s="155"/>
    </row>
    <row r="5712" spans="1:35" ht="14.25" x14ac:dyDescent="0.2">
      <c r="A5712" s="595" t="s">
        <v>2219</v>
      </c>
      <c r="B5712" s="81">
        <v>20221113</v>
      </c>
      <c r="C5712" s="126"/>
      <c r="D5712" s="126">
        <v>28</v>
      </c>
      <c r="E5712" s="126">
        <v>6</v>
      </c>
      <c r="F5712" s="126"/>
      <c r="G5712" s="126"/>
      <c r="H5712" s="126" t="s">
        <v>11</v>
      </c>
      <c r="I5712" s="126">
        <v>1056</v>
      </c>
      <c r="J5712" s="126">
        <v>0</v>
      </c>
      <c r="K5712" s="82">
        <v>10</v>
      </c>
      <c r="L5712" s="156">
        <v>1</v>
      </c>
      <c r="M5712" s="82">
        <v>0</v>
      </c>
      <c r="N5712" s="83">
        <v>1</v>
      </c>
      <c r="O5712" s="82" t="str">
        <f>Cal_051922a!$E$2</f>
        <v>Cal_051922a</v>
      </c>
      <c r="P5712" s="158">
        <f>Cal_051922a!$Q$3</f>
        <v>1.8382409380942635</v>
      </c>
      <c r="Q5712" s="158">
        <f>Cal_051922a!$R$3</f>
        <v>0.56187208580813652</v>
      </c>
      <c r="R5712" s="84">
        <v>148.30000000000001</v>
      </c>
      <c r="S5712" s="84">
        <v>97.62</v>
      </c>
      <c r="T5712" s="158">
        <f t="shared" si="1703"/>
        <v>0.50833333333333341</v>
      </c>
      <c r="U5712" s="79">
        <f t="shared" si="1704"/>
        <v>147.79166666666669</v>
      </c>
      <c r="V5712" s="79">
        <f t="shared" si="1705"/>
        <v>97.111666666666665</v>
      </c>
      <c r="W5712" s="446">
        <f t="shared" si="1706"/>
        <v>0.59134878820186487</v>
      </c>
      <c r="X5712" s="446">
        <f t="shared" si="1707"/>
        <v>0.35848448658039395</v>
      </c>
      <c r="Y5712" s="82">
        <v>20220519</v>
      </c>
      <c r="Z5712" s="85" t="s">
        <v>2220</v>
      </c>
      <c r="AA5712" s="82">
        <v>20230727</v>
      </c>
      <c r="AB5712" s="85"/>
      <c r="AC5712" s="82"/>
      <c r="AD5712" s="82"/>
      <c r="AE5712" s="691" t="s">
        <v>1250</v>
      </c>
      <c r="AF5712" s="567">
        <v>1</v>
      </c>
      <c r="AG5712" s="567"/>
      <c r="AH5712" s="159" t="s">
        <v>2235</v>
      </c>
      <c r="AI5712" s="155"/>
    </row>
    <row r="5713" spans="1:35" ht="14.25" x14ac:dyDescent="0.2">
      <c r="A5713" s="595" t="s">
        <v>2219</v>
      </c>
      <c r="B5713" s="81">
        <v>20221113</v>
      </c>
      <c r="C5713" s="126"/>
      <c r="D5713" s="126">
        <v>28</v>
      </c>
      <c r="E5713" s="126">
        <v>7</v>
      </c>
      <c r="F5713" s="126"/>
      <c r="G5713" s="126"/>
      <c r="H5713" s="126" t="s">
        <v>10</v>
      </c>
      <c r="I5713" s="126">
        <v>1057</v>
      </c>
      <c r="J5713" s="126">
        <v>0</v>
      </c>
      <c r="K5713" s="82">
        <v>10</v>
      </c>
      <c r="L5713" s="156">
        <v>1</v>
      </c>
      <c r="M5713" s="82">
        <v>0</v>
      </c>
      <c r="N5713" s="83">
        <v>1</v>
      </c>
      <c r="O5713" s="82" t="str">
        <f>Cal_051922a!$E$2</f>
        <v>Cal_051922a</v>
      </c>
      <c r="P5713" s="158">
        <f>Cal_051922a!$Q$3</f>
        <v>1.8382409380942635</v>
      </c>
      <c r="Q5713" s="158">
        <f>Cal_051922a!$R$3</f>
        <v>0.56187208580813652</v>
      </c>
      <c r="R5713" s="84">
        <v>278.8</v>
      </c>
      <c r="S5713" s="84">
        <v>180.2</v>
      </c>
      <c r="T5713" s="158">
        <f t="shared" si="1703"/>
        <v>0.50833333333333341</v>
      </c>
      <c r="U5713" s="79">
        <f t="shared" si="1704"/>
        <v>278.29166666666669</v>
      </c>
      <c r="V5713" s="79">
        <f t="shared" si="1705"/>
        <v>179.69166666666666</v>
      </c>
      <c r="W5713" s="446">
        <f t="shared" si="1706"/>
        <v>1.1494046527423685</v>
      </c>
      <c r="X5713" s="446">
        <f t="shared" si="1707"/>
        <v>0.60646729240684261</v>
      </c>
      <c r="Y5713" s="82">
        <v>20220519</v>
      </c>
      <c r="Z5713" s="85" t="s">
        <v>2220</v>
      </c>
      <c r="AA5713" s="82">
        <v>20230727</v>
      </c>
      <c r="AB5713" s="85"/>
      <c r="AC5713" s="82"/>
      <c r="AD5713" s="82"/>
      <c r="AE5713" s="691" t="s">
        <v>1250</v>
      </c>
      <c r="AF5713" s="567">
        <v>1</v>
      </c>
      <c r="AG5713" s="567"/>
      <c r="AH5713" s="159" t="s">
        <v>2236</v>
      </c>
      <c r="AI5713" s="155"/>
    </row>
    <row r="5714" spans="1:35" s="115" customFormat="1" ht="15" thickBot="1" x14ac:dyDescent="0.25">
      <c r="A5714" s="872" t="s">
        <v>2219</v>
      </c>
      <c r="B5714" s="272">
        <v>20221113</v>
      </c>
      <c r="C5714" s="273"/>
      <c r="D5714" s="273">
        <v>28</v>
      </c>
      <c r="E5714" s="273">
        <v>8</v>
      </c>
      <c r="F5714" s="273"/>
      <c r="G5714" s="273"/>
      <c r="H5714" s="273" t="s">
        <v>11</v>
      </c>
      <c r="I5714" s="273">
        <v>1056</v>
      </c>
      <c r="J5714" s="273">
        <v>0</v>
      </c>
      <c r="K5714" s="258">
        <v>10</v>
      </c>
      <c r="L5714" s="638">
        <v>1</v>
      </c>
      <c r="M5714" s="258">
        <v>0</v>
      </c>
      <c r="N5714" s="274">
        <v>1</v>
      </c>
      <c r="O5714" s="258" t="str">
        <f>Cal_051922a!$E$2</f>
        <v>Cal_051922a</v>
      </c>
      <c r="P5714" s="642">
        <f>Cal_051922a!$Q$3</f>
        <v>1.8382409380942635</v>
      </c>
      <c r="Q5714" s="642">
        <f>Cal_051922a!$R$3</f>
        <v>0.56187208580813652</v>
      </c>
      <c r="R5714" s="275">
        <v>284.2</v>
      </c>
      <c r="S5714" s="275">
        <v>184.4</v>
      </c>
      <c r="T5714" s="642">
        <f t="shared" si="1703"/>
        <v>0.50833333333333341</v>
      </c>
      <c r="U5714" s="120">
        <f t="shared" si="1704"/>
        <v>283.69166666666666</v>
      </c>
      <c r="V5714" s="120">
        <f t="shared" si="1705"/>
        <v>183.89166666666668</v>
      </c>
      <c r="W5714" s="867">
        <f t="shared" si="1706"/>
        <v>1.1644950485900962</v>
      </c>
      <c r="X5714" s="867">
        <f t="shared" si="1707"/>
        <v>0.63411916482574027</v>
      </c>
      <c r="Y5714" s="258">
        <v>20220519</v>
      </c>
      <c r="Z5714" s="276" t="s">
        <v>2220</v>
      </c>
      <c r="AA5714" s="258">
        <v>20230727</v>
      </c>
      <c r="AB5714" s="276"/>
      <c r="AC5714" s="258"/>
      <c r="AD5714" s="258"/>
      <c r="AE5714" s="834" t="s">
        <v>1250</v>
      </c>
      <c r="AF5714" s="568">
        <v>1</v>
      </c>
      <c r="AG5714" s="568"/>
      <c r="AH5714" s="873" t="s">
        <v>2237</v>
      </c>
      <c r="AI5714" s="408"/>
    </row>
    <row r="5715" spans="1:35" x14ac:dyDescent="0.2">
      <c r="A5715" t="s">
        <v>2238</v>
      </c>
      <c r="B5715" s="45">
        <v>20221118</v>
      </c>
      <c r="D5715" s="107">
        <v>4</v>
      </c>
      <c r="E5715" s="107">
        <v>7</v>
      </c>
      <c r="H5715" s="107" t="s">
        <v>10</v>
      </c>
      <c r="I5715" s="107">
        <v>1057</v>
      </c>
      <c r="J5715" s="107">
        <v>0</v>
      </c>
      <c r="K5715" s="43">
        <v>10</v>
      </c>
      <c r="L5715" s="111">
        <v>1</v>
      </c>
      <c r="M5715" s="43">
        <v>0</v>
      </c>
      <c r="N5715" s="49">
        <v>1</v>
      </c>
      <c r="O5715" s="43" t="str">
        <f>Cal_051922a!$E$2</f>
        <v>Cal_051922a</v>
      </c>
      <c r="P5715" s="50">
        <f>Cal_051922a!$Q$3</f>
        <v>1.8382409380942635</v>
      </c>
      <c r="Q5715" s="50">
        <f>Cal_051922a!$R$3</f>
        <v>0.56187208580813652</v>
      </c>
      <c r="R5715" s="46">
        <v>160.1</v>
      </c>
      <c r="S5715" s="46">
        <v>105.6</v>
      </c>
      <c r="T5715" s="178">
        <f t="shared" si="1703"/>
        <v>0.50833333333333341</v>
      </c>
      <c r="U5715" s="79">
        <f t="shared" si="1704"/>
        <v>159.59166666666667</v>
      </c>
      <c r="V5715" s="79">
        <f t="shared" si="1705"/>
        <v>105.09166666666665</v>
      </c>
      <c r="W5715" s="446">
        <f t="shared" si="1706"/>
        <v>0.63532001596814491</v>
      </c>
      <c r="X5715" s="446">
        <f t="shared" si="1707"/>
        <v>0.39159187478345259</v>
      </c>
      <c r="Y5715" s="47">
        <v>20220519</v>
      </c>
      <c r="Z5715" s="48" t="s">
        <v>2220</v>
      </c>
      <c r="AA5715" s="43">
        <v>20230727</v>
      </c>
      <c r="AE5715" s="689" t="s">
        <v>1250</v>
      </c>
      <c r="AF5715" s="130">
        <v>1</v>
      </c>
      <c r="AH5715" s="490" t="s">
        <v>2239</v>
      </c>
    </row>
    <row r="5716" spans="1:35" x14ac:dyDescent="0.2">
      <c r="A5716" t="s">
        <v>2238</v>
      </c>
      <c r="B5716" s="45">
        <v>20221118</v>
      </c>
      <c r="D5716" s="107">
        <v>4</v>
      </c>
      <c r="E5716" s="107">
        <v>8</v>
      </c>
      <c r="H5716" s="107" t="s">
        <v>11</v>
      </c>
      <c r="I5716" s="107">
        <v>1056</v>
      </c>
      <c r="J5716" s="107">
        <v>0</v>
      </c>
      <c r="K5716" s="43">
        <v>10</v>
      </c>
      <c r="L5716" s="111">
        <v>1</v>
      </c>
      <c r="M5716" s="43">
        <v>0</v>
      </c>
      <c r="N5716" s="49">
        <v>1</v>
      </c>
      <c r="O5716" s="43" t="str">
        <f>Cal_051922a!$E$2</f>
        <v>Cal_051922a</v>
      </c>
      <c r="P5716" s="50">
        <f>Cal_051922a!$Q$3</f>
        <v>1.8382409380942635</v>
      </c>
      <c r="Q5716" s="50">
        <f>Cal_051922a!$R$3</f>
        <v>0.56187208580813652</v>
      </c>
      <c r="R5716" s="46">
        <v>165.1</v>
      </c>
      <c r="S5716" s="46">
        <v>110.1</v>
      </c>
      <c r="T5716" s="178">
        <f t="shared" si="1703"/>
        <v>0.50833333333333341</v>
      </c>
      <c r="U5716" s="79">
        <f t="shared" si="1704"/>
        <v>164.59166666666667</v>
      </c>
      <c r="V5716" s="79">
        <f t="shared" si="1705"/>
        <v>109.59166666666665</v>
      </c>
      <c r="W5716" s="446">
        <f t="shared" si="1706"/>
        <v>0.64175578830115554</v>
      </c>
      <c r="X5716" s="446">
        <f t="shared" si="1707"/>
        <v>0.43014231840259498</v>
      </c>
      <c r="Y5716" s="47">
        <v>20220519</v>
      </c>
      <c r="Z5716" s="48" t="s">
        <v>2220</v>
      </c>
      <c r="AA5716" s="43">
        <v>20230727</v>
      </c>
      <c r="AE5716" s="689" t="s">
        <v>1250</v>
      </c>
      <c r="AF5716" s="130">
        <v>1</v>
      </c>
      <c r="AH5716" s="490" t="s">
        <v>2240</v>
      </c>
    </row>
    <row r="5717" spans="1:35" x14ac:dyDescent="0.2">
      <c r="A5717" t="s">
        <v>2238</v>
      </c>
      <c r="B5717" s="45">
        <v>20221118</v>
      </c>
      <c r="D5717" s="107">
        <v>7</v>
      </c>
      <c r="E5717" s="107">
        <v>6</v>
      </c>
      <c r="H5717" s="107" t="s">
        <v>10</v>
      </c>
      <c r="I5717" s="107">
        <v>1057</v>
      </c>
      <c r="J5717" s="107">
        <v>0</v>
      </c>
      <c r="K5717" s="43">
        <v>10</v>
      </c>
      <c r="L5717" s="111">
        <v>1</v>
      </c>
      <c r="M5717" s="43">
        <v>0</v>
      </c>
      <c r="N5717" s="49">
        <v>1</v>
      </c>
      <c r="O5717" s="43" t="str">
        <f>Cal_051922a!$E$2</f>
        <v>Cal_051922a</v>
      </c>
      <c r="P5717" s="50">
        <f>Cal_051922a!$Q$3</f>
        <v>1.8382409380942635</v>
      </c>
      <c r="Q5717" s="50">
        <f>Cal_051922a!$R$3</f>
        <v>0.56187208580813652</v>
      </c>
      <c r="R5717" s="46">
        <v>375.2</v>
      </c>
      <c r="S5717" s="46">
        <v>241.9</v>
      </c>
      <c r="T5717" s="178">
        <f t="shared" si="1703"/>
        <v>0.50833333333333341</v>
      </c>
      <c r="U5717" s="79">
        <f t="shared" si="1704"/>
        <v>374.69166666666666</v>
      </c>
      <c r="V5717" s="79">
        <f t="shared" si="1705"/>
        <v>241.39166666666668</v>
      </c>
      <c r="W5717" s="446">
        <f t="shared" si="1706"/>
        <v>1.5539111583220859</v>
      </c>
      <c r="X5717" s="446">
        <f t="shared" si="1707"/>
        <v>0.80486742699244329</v>
      </c>
      <c r="Y5717" s="47">
        <v>20220519</v>
      </c>
      <c r="Z5717" s="48" t="s">
        <v>2220</v>
      </c>
      <c r="AA5717" s="43">
        <v>20230727</v>
      </c>
      <c r="AE5717" s="689" t="s">
        <v>1250</v>
      </c>
      <c r="AF5717" s="130">
        <v>1</v>
      </c>
      <c r="AH5717" s="490" t="s">
        <v>2241</v>
      </c>
    </row>
    <row r="5718" spans="1:35" x14ac:dyDescent="0.2">
      <c r="A5718" t="s">
        <v>2238</v>
      </c>
      <c r="B5718" s="45">
        <v>20221118</v>
      </c>
      <c r="D5718" s="107">
        <v>7</v>
      </c>
      <c r="E5718" s="107">
        <v>7</v>
      </c>
      <c r="H5718" s="107" t="s">
        <v>11</v>
      </c>
      <c r="I5718" s="107">
        <v>1056</v>
      </c>
      <c r="J5718" s="107">
        <v>0</v>
      </c>
      <c r="K5718" s="43">
        <v>10</v>
      </c>
      <c r="L5718" s="111">
        <v>1</v>
      </c>
      <c r="M5718" s="43">
        <v>0</v>
      </c>
      <c r="N5718" s="49">
        <v>1</v>
      </c>
      <c r="O5718" s="43" t="str">
        <f>Cal_051922a!$E$2</f>
        <v>Cal_051922a</v>
      </c>
      <c r="P5718" s="50">
        <f>Cal_051922a!$Q$3</f>
        <v>1.8382409380942635</v>
      </c>
      <c r="Q5718" s="50">
        <f>Cal_051922a!$R$3</f>
        <v>0.56187208580813652</v>
      </c>
      <c r="R5718" s="46">
        <v>355.2</v>
      </c>
      <c r="S5718" s="46">
        <v>231.7</v>
      </c>
      <c r="T5718" s="178">
        <f t="shared" si="1703"/>
        <v>0.50833333333333341</v>
      </c>
      <c r="U5718" s="79">
        <f t="shared" si="1704"/>
        <v>354.69166666666666</v>
      </c>
      <c r="V5718" s="79">
        <f t="shared" si="1705"/>
        <v>231.19166666666666</v>
      </c>
      <c r="W5718" s="446">
        <f t="shared" si="1706"/>
        <v>1.4410334519125942</v>
      </c>
      <c r="X5718" s="446">
        <f t="shared" si="1707"/>
        <v>0.82021429915440824</v>
      </c>
      <c r="Y5718" s="47">
        <v>20220519</v>
      </c>
      <c r="Z5718" s="48" t="s">
        <v>2220</v>
      </c>
      <c r="AA5718" s="43">
        <v>20230727</v>
      </c>
      <c r="AE5718" s="689" t="s">
        <v>1250</v>
      </c>
      <c r="AF5718" s="130">
        <v>1</v>
      </c>
      <c r="AH5718" s="490" t="s">
        <v>2242</v>
      </c>
    </row>
    <row r="5719" spans="1:35" x14ac:dyDescent="0.2">
      <c r="A5719" t="s">
        <v>2238</v>
      </c>
      <c r="B5719" s="45">
        <v>20221118</v>
      </c>
      <c r="D5719" s="107">
        <v>7</v>
      </c>
      <c r="E5719" s="107">
        <v>8</v>
      </c>
      <c r="H5719" s="107" t="s">
        <v>10</v>
      </c>
      <c r="I5719" s="107">
        <v>1056</v>
      </c>
      <c r="J5719" s="107">
        <v>0</v>
      </c>
      <c r="K5719" s="43">
        <v>10</v>
      </c>
      <c r="L5719" s="111">
        <v>1</v>
      </c>
      <c r="M5719" s="43">
        <v>0</v>
      </c>
      <c r="N5719" s="49">
        <v>1</v>
      </c>
      <c r="O5719" s="43" t="str">
        <f>Cal_051922a!$E$2</f>
        <v>Cal_051922a</v>
      </c>
      <c r="P5719" s="50">
        <f>Cal_051922a!$Q$3</f>
        <v>1.8382409380942635</v>
      </c>
      <c r="Q5719" s="50">
        <f>Cal_051922a!$R$3</f>
        <v>0.56187208580813652</v>
      </c>
      <c r="R5719" s="46">
        <v>390.1</v>
      </c>
      <c r="S5719" s="46">
        <v>250.9</v>
      </c>
      <c r="T5719" s="178">
        <f t="shared" si="1703"/>
        <v>0.50833333333333341</v>
      </c>
      <c r="U5719" s="79">
        <f t="shared" si="1704"/>
        <v>389.5916666666667</v>
      </c>
      <c r="V5719" s="79">
        <f t="shared" si="1705"/>
        <v>250.39166666666668</v>
      </c>
      <c r="W5719" s="446">
        <f t="shared" si="1706"/>
        <v>1.6242255587549244</v>
      </c>
      <c r="X5719" s="446">
        <f t="shared" si="1707"/>
        <v>0.8248142414220655</v>
      </c>
      <c r="Y5719" s="47">
        <v>20220519</v>
      </c>
      <c r="Z5719" s="48" t="s">
        <v>2220</v>
      </c>
      <c r="AA5719" s="43">
        <v>20230727</v>
      </c>
      <c r="AE5719" s="689" t="s">
        <v>1250</v>
      </c>
      <c r="AF5719" s="130">
        <v>1</v>
      </c>
      <c r="AH5719" s="490" t="s">
        <v>2243</v>
      </c>
    </row>
    <row r="5720" spans="1:35" x14ac:dyDescent="0.2">
      <c r="A5720" t="s">
        <v>2238</v>
      </c>
      <c r="B5720" s="45">
        <v>20221118</v>
      </c>
      <c r="D5720" s="107">
        <v>7</v>
      </c>
      <c r="E5720" s="107">
        <v>9</v>
      </c>
      <c r="H5720" s="107" t="s">
        <v>11</v>
      </c>
      <c r="I5720" s="107">
        <v>1056</v>
      </c>
      <c r="J5720" s="107">
        <v>0</v>
      </c>
      <c r="K5720" s="43">
        <v>10</v>
      </c>
      <c r="L5720" s="111">
        <v>1</v>
      </c>
      <c r="M5720" s="43">
        <v>0</v>
      </c>
      <c r="N5720" s="49">
        <v>1</v>
      </c>
      <c r="O5720" s="43" t="str">
        <f>Cal_051922a!$E$2</f>
        <v>Cal_051922a</v>
      </c>
      <c r="P5720" s="50">
        <f>Cal_051922a!$Q$3</f>
        <v>1.8382409380942635</v>
      </c>
      <c r="Q5720" s="50">
        <f>Cal_051922a!$R$3</f>
        <v>0.56187208580813652</v>
      </c>
      <c r="R5720" s="46">
        <v>377.4</v>
      </c>
      <c r="S5720" s="46">
        <v>245.6</v>
      </c>
      <c r="T5720" s="178">
        <f t="shared" si="1703"/>
        <v>0.50833333333333341</v>
      </c>
      <c r="U5720" s="79">
        <f t="shared" si="1704"/>
        <v>376.89166666666665</v>
      </c>
      <c r="V5720" s="79">
        <f t="shared" si="1705"/>
        <v>245.09166666666667</v>
      </c>
      <c r="W5720" s="446">
        <f t="shared" si="1706"/>
        <v>1.5378802345107685</v>
      </c>
      <c r="X5720" s="446">
        <f t="shared" si="1707"/>
        <v>0.85932113544315136</v>
      </c>
      <c r="Y5720" s="47">
        <v>20220519</v>
      </c>
      <c r="Z5720" s="48" t="s">
        <v>2220</v>
      </c>
      <c r="AA5720" s="43">
        <v>20230727</v>
      </c>
      <c r="AE5720" s="689" t="s">
        <v>1250</v>
      </c>
      <c r="AF5720" s="130">
        <v>1</v>
      </c>
      <c r="AH5720" s="490" t="s">
        <v>2244</v>
      </c>
    </row>
    <row r="5721" spans="1:35" x14ac:dyDescent="0.2">
      <c r="A5721" t="s">
        <v>2245</v>
      </c>
      <c r="B5721" s="45">
        <v>20230807</v>
      </c>
      <c r="C5721" s="107" t="s">
        <v>51</v>
      </c>
      <c r="D5721" s="107">
        <v>1</v>
      </c>
      <c r="E5721" s="107">
        <v>2</v>
      </c>
      <c r="H5721" s="107" t="s">
        <v>10</v>
      </c>
      <c r="I5721" s="107">
        <v>290</v>
      </c>
      <c r="J5721" s="107">
        <v>0</v>
      </c>
      <c r="K5721" s="43">
        <v>5</v>
      </c>
      <c r="L5721" s="111">
        <v>1</v>
      </c>
      <c r="M5721" s="43">
        <v>0</v>
      </c>
      <c r="N5721" s="49">
        <v>1</v>
      </c>
      <c r="O5721" s="43" t="str">
        <f>Cal_030724!$E$2</f>
        <v>Cal_030724</v>
      </c>
      <c r="P5721" s="50">
        <f>Cal_030724!$Q$3</f>
        <v>1.8135132035581638</v>
      </c>
      <c r="Q5721" s="50">
        <f>Cal_030724!$R$3</f>
        <v>0.5762667345022553</v>
      </c>
      <c r="R5721" s="46">
        <v>270.2</v>
      </c>
      <c r="S5721" s="46">
        <v>177.5</v>
      </c>
      <c r="T5721" s="178">
        <f>AVERAGE(0.496,0.646,0.839,0.815,0.536,0.412)</f>
        <v>0.624</v>
      </c>
      <c r="U5721" s="79">
        <f t="shared" si="1704"/>
        <v>269.57599999999996</v>
      </c>
      <c r="V5721" s="79">
        <f t="shared" si="1705"/>
        <v>176.876</v>
      </c>
      <c r="W5721" s="446">
        <f t="shared" si="1706"/>
        <v>2.0532007143006998</v>
      </c>
      <c r="X5721" s="446">
        <f t="shared" si="1707"/>
        <v>1.1338222060078871</v>
      </c>
      <c r="Y5721" s="43">
        <v>20240307</v>
      </c>
      <c r="Z5721" s="48" t="s">
        <v>2344</v>
      </c>
      <c r="AA5721" s="43">
        <v>20240424</v>
      </c>
      <c r="AE5721" s="689" t="s">
        <v>1250</v>
      </c>
      <c r="AF5721" s="130">
        <v>1</v>
      </c>
    </row>
    <row r="5722" spans="1:35" x14ac:dyDescent="0.2">
      <c r="A5722" t="s">
        <v>2245</v>
      </c>
      <c r="B5722" s="45">
        <v>20230807</v>
      </c>
      <c r="C5722" s="107" t="s">
        <v>51</v>
      </c>
      <c r="D5722" s="107">
        <v>1</v>
      </c>
      <c r="E5722" s="107">
        <v>2</v>
      </c>
      <c r="H5722" s="107" t="s">
        <v>11</v>
      </c>
      <c r="I5722" s="107">
        <v>290</v>
      </c>
      <c r="J5722" s="107">
        <v>0</v>
      </c>
      <c r="K5722" s="43">
        <v>5</v>
      </c>
      <c r="L5722" s="111">
        <v>1</v>
      </c>
      <c r="M5722" s="43">
        <v>0</v>
      </c>
      <c r="N5722" s="49">
        <v>1</v>
      </c>
      <c r="O5722" s="43" t="str">
        <f>Cal_030724!$E$2</f>
        <v>Cal_030724</v>
      </c>
      <c r="P5722" s="50">
        <f>Cal_030724!$Q$3</f>
        <v>1.8135132035581638</v>
      </c>
      <c r="Q5722" s="50">
        <f>Cal_030724!$R$3</f>
        <v>0.5762667345022553</v>
      </c>
      <c r="R5722" s="46">
        <v>245.9</v>
      </c>
      <c r="S5722" s="46">
        <v>162.1</v>
      </c>
      <c r="T5722" s="178">
        <f>AVERAGE(0.496,0.646,0.839,0.815,0.536,0.412)</f>
        <v>0.624</v>
      </c>
      <c r="U5722" s="79">
        <f t="shared" si="1704"/>
        <v>245.27600000000001</v>
      </c>
      <c r="V5722" s="79">
        <f t="shared" si="1705"/>
        <v>161.476</v>
      </c>
      <c r="W5722" s="446">
        <f t="shared" si="1706"/>
        <v>1.8560757266278181</v>
      </c>
      <c r="X5722" s="446">
        <f t="shared" si="1707"/>
        <v>1.0534637986879356</v>
      </c>
      <c r="Y5722" s="43">
        <v>20240307</v>
      </c>
      <c r="Z5722" s="48" t="s">
        <v>2344</v>
      </c>
      <c r="AA5722" s="43">
        <v>20240424</v>
      </c>
      <c r="AE5722" s="689" t="s">
        <v>1250</v>
      </c>
      <c r="AF5722" s="130">
        <v>3</v>
      </c>
      <c r="AH5722" s="490" t="s">
        <v>2345</v>
      </c>
    </row>
    <row r="5723" spans="1:35" x14ac:dyDescent="0.2">
      <c r="A5723" t="s">
        <v>2245</v>
      </c>
      <c r="B5723" s="45">
        <v>20230807</v>
      </c>
      <c r="C5723" s="107" t="s">
        <v>51</v>
      </c>
      <c r="D5723" s="107">
        <v>1</v>
      </c>
      <c r="E5723" s="107">
        <v>2</v>
      </c>
      <c r="H5723" s="107" t="s">
        <v>10</v>
      </c>
      <c r="I5723" s="107">
        <v>290</v>
      </c>
      <c r="J5723" s="107">
        <v>10</v>
      </c>
      <c r="K5723" s="43">
        <v>5</v>
      </c>
      <c r="L5723" s="111">
        <v>1</v>
      </c>
      <c r="M5723" s="43">
        <v>0</v>
      </c>
      <c r="N5723" s="49">
        <v>1</v>
      </c>
      <c r="O5723" s="43" t="str">
        <f>Cal_030724!$E$2</f>
        <v>Cal_030724</v>
      </c>
      <c r="P5723" s="50">
        <f>Cal_030724!$Q$3</f>
        <v>1.8135132035581638</v>
      </c>
      <c r="Q5723" s="50">
        <f>Cal_030724!$R$3</f>
        <v>0.5762667345022553</v>
      </c>
      <c r="R5723" s="46">
        <v>282.2</v>
      </c>
      <c r="S5723" s="46">
        <v>181.9</v>
      </c>
      <c r="T5723" s="178">
        <f>AVERAGE(0.496,0.646,0.839,0.815,0.536,0.412)</f>
        <v>0.624</v>
      </c>
      <c r="U5723" s="79">
        <f t="shared" si="1704"/>
        <v>281.57599999999996</v>
      </c>
      <c r="V5723" s="79">
        <f t="shared" si="1705"/>
        <v>181.27600000000001</v>
      </c>
      <c r="W5723" s="446">
        <f t="shared" si="1706"/>
        <v>2.2215321644483295</v>
      </c>
      <c r="X5723" s="446">
        <f t="shared" si="1707"/>
        <v>1.0447717258582083</v>
      </c>
      <c r="Y5723" s="43">
        <v>20240307</v>
      </c>
      <c r="Z5723" s="48" t="s">
        <v>2344</v>
      </c>
      <c r="AA5723" s="43">
        <v>20240424</v>
      </c>
      <c r="AE5723" s="689" t="s">
        <v>1250</v>
      </c>
      <c r="AF5723" s="130">
        <v>3</v>
      </c>
      <c r="AH5723" s="490" t="s">
        <v>2346</v>
      </c>
    </row>
    <row r="5724" spans="1:35" x14ac:dyDescent="0.2">
      <c r="A5724" t="s">
        <v>2245</v>
      </c>
      <c r="B5724" s="45">
        <v>20230807</v>
      </c>
      <c r="C5724" s="107" t="s">
        <v>51</v>
      </c>
      <c r="D5724" s="107">
        <v>1</v>
      </c>
      <c r="E5724" s="107">
        <v>2</v>
      </c>
      <c r="H5724" s="107" t="s">
        <v>11</v>
      </c>
      <c r="I5724" s="107">
        <v>290</v>
      </c>
      <c r="J5724" s="107">
        <v>10</v>
      </c>
      <c r="K5724" s="43">
        <v>5</v>
      </c>
      <c r="L5724" s="111">
        <v>1</v>
      </c>
      <c r="M5724" s="43">
        <v>0</v>
      </c>
      <c r="N5724" s="49">
        <v>1</v>
      </c>
      <c r="O5724" s="43" t="str">
        <f>Cal_030724!$E$2</f>
        <v>Cal_030724</v>
      </c>
      <c r="P5724" s="50">
        <f>Cal_030724!$Q$3</f>
        <v>1.8135132035581638</v>
      </c>
      <c r="Q5724" s="50">
        <f>Cal_030724!$R$3</f>
        <v>0.5762667345022553</v>
      </c>
      <c r="R5724" s="46">
        <v>233.9</v>
      </c>
      <c r="S5724" s="46">
        <v>154.19999999999999</v>
      </c>
      <c r="T5724" s="178">
        <f>AVERAGE(0.496,0.646,0.839,0.815,0.536,0.412)</f>
        <v>0.624</v>
      </c>
      <c r="U5724" s="79">
        <f t="shared" si="1704"/>
        <v>233.27600000000001</v>
      </c>
      <c r="V5724" s="79">
        <f t="shared" si="1705"/>
        <v>153.57599999999999</v>
      </c>
      <c r="W5724" s="446">
        <f t="shared" si="1706"/>
        <v>1.7652653390481754</v>
      </c>
      <c r="X5724" s="446">
        <f t="shared" si="1707"/>
        <v>1.0019288083167093</v>
      </c>
      <c r="Y5724" s="43">
        <v>20240307</v>
      </c>
      <c r="Z5724" s="48" t="s">
        <v>2344</v>
      </c>
      <c r="AA5724" s="43">
        <v>20240424</v>
      </c>
      <c r="AE5724" s="689" t="s">
        <v>1250</v>
      </c>
      <c r="AF5724" s="130">
        <v>1</v>
      </c>
    </row>
    <row r="5725" spans="1:35" s="82" customFormat="1" x14ac:dyDescent="0.2">
      <c r="A5725" s="155" t="s">
        <v>2245</v>
      </c>
      <c r="B5725" s="81">
        <v>20230807</v>
      </c>
      <c r="C5725" s="126" t="s">
        <v>51</v>
      </c>
      <c r="D5725" s="126">
        <v>1</v>
      </c>
      <c r="E5725" s="126">
        <v>2</v>
      </c>
      <c r="F5725" s="126"/>
      <c r="G5725" s="126"/>
      <c r="H5725" s="126" t="s">
        <v>10</v>
      </c>
      <c r="I5725" s="126">
        <v>293</v>
      </c>
      <c r="J5725" s="126">
        <v>5</v>
      </c>
      <c r="K5725" s="82">
        <v>5</v>
      </c>
      <c r="L5725" s="156">
        <v>1</v>
      </c>
      <c r="M5725" s="82">
        <v>0</v>
      </c>
      <c r="N5725" s="83">
        <v>1</v>
      </c>
      <c r="O5725" s="82" t="str">
        <f>Cal_030724!$E$2</f>
        <v>Cal_030724</v>
      </c>
      <c r="P5725" s="158">
        <f>Cal_030724!$Q$3</f>
        <v>1.8135132035581638</v>
      </c>
      <c r="Q5725" s="158">
        <f>Cal_030724!$R$3</f>
        <v>0.5762667345022553</v>
      </c>
      <c r="R5725" s="84">
        <v>66.7</v>
      </c>
      <c r="S5725" s="84">
        <v>44.04</v>
      </c>
      <c r="T5725" s="158">
        <f>AVERAGE(0.724,0.569,0.666,0.712,0.708,0.801)</f>
        <v>0.69666666666666677</v>
      </c>
      <c r="U5725" s="79">
        <f t="shared" si="1704"/>
        <v>66.00333333333333</v>
      </c>
      <c r="V5725" s="79">
        <f t="shared" si="1705"/>
        <v>43.343333333333334</v>
      </c>
      <c r="W5725" s="446">
        <f t="shared" si="1706"/>
        <v>0.49675466656194417</v>
      </c>
      <c r="X5725" s="446">
        <f t="shared" si="1707"/>
        <v>0.27622659141762396</v>
      </c>
      <c r="Y5725" s="82">
        <v>20240307</v>
      </c>
      <c r="Z5725" s="90" t="s">
        <v>2326</v>
      </c>
      <c r="AA5725" s="82">
        <v>20240328</v>
      </c>
      <c r="AB5725" s="85"/>
      <c r="AE5725" s="691" t="s">
        <v>1250</v>
      </c>
      <c r="AF5725" s="567">
        <v>1</v>
      </c>
      <c r="AG5725" s="567"/>
      <c r="AH5725" s="159" t="s">
        <v>2246</v>
      </c>
      <c r="AI5725" s="155"/>
    </row>
    <row r="5726" spans="1:35" s="82" customFormat="1" x14ac:dyDescent="0.2">
      <c r="A5726" s="155" t="s">
        <v>2245</v>
      </c>
      <c r="B5726" s="81">
        <v>20230807</v>
      </c>
      <c r="C5726" s="126" t="s">
        <v>51</v>
      </c>
      <c r="D5726" s="126">
        <v>1</v>
      </c>
      <c r="E5726" s="126">
        <v>2</v>
      </c>
      <c r="F5726" s="126"/>
      <c r="G5726" s="126"/>
      <c r="H5726" s="126" t="s">
        <v>11</v>
      </c>
      <c r="I5726" s="126">
        <v>293</v>
      </c>
      <c r="J5726" s="126">
        <v>5</v>
      </c>
      <c r="K5726" s="82">
        <v>5</v>
      </c>
      <c r="L5726" s="156">
        <v>1</v>
      </c>
      <c r="M5726" s="82">
        <v>0</v>
      </c>
      <c r="N5726" s="83">
        <v>1</v>
      </c>
      <c r="O5726" s="82" t="str">
        <f>Cal_030724!$E$2</f>
        <v>Cal_030724</v>
      </c>
      <c r="P5726" s="158">
        <f>Cal_030724!$Q$3</f>
        <v>1.8135132035581638</v>
      </c>
      <c r="Q5726" s="158">
        <f>Cal_030724!$R$3</f>
        <v>0.5762667345022553</v>
      </c>
      <c r="R5726" s="84">
        <v>71.849999999999994</v>
      </c>
      <c r="S5726" s="84">
        <v>47.72</v>
      </c>
      <c r="T5726" s="158">
        <f>AVERAGE(0.724,0.569,0.666,0.712,0.708,0.801)</f>
        <v>0.69666666666666677</v>
      </c>
      <c r="U5726" s="79">
        <f t="shared" si="1704"/>
        <v>71.153333333333322</v>
      </c>
      <c r="V5726" s="79">
        <f t="shared" si="1705"/>
        <v>47.023333333333333</v>
      </c>
      <c r="W5726" s="446">
        <f t="shared" si="1706"/>
        <v>0.52898014581375596</v>
      </c>
      <c r="X5726" s="446">
        <f t="shared" si="1707"/>
        <v>0.30962991388921779</v>
      </c>
      <c r="Y5726" s="82">
        <v>20240307</v>
      </c>
      <c r="Z5726" s="90" t="s">
        <v>2326</v>
      </c>
      <c r="AA5726" s="82">
        <v>20240328</v>
      </c>
      <c r="AB5726" s="85"/>
      <c r="AE5726" s="691" t="s">
        <v>1250</v>
      </c>
      <c r="AF5726" s="567">
        <v>1</v>
      </c>
      <c r="AG5726" s="567"/>
      <c r="AH5726" s="159" t="s">
        <v>156</v>
      </c>
      <c r="AI5726" s="155"/>
    </row>
    <row r="5727" spans="1:35" s="44" customFormat="1" x14ac:dyDescent="0.2">
      <c r="A5727" s="360" t="s">
        <v>2245</v>
      </c>
      <c r="B5727" s="196">
        <v>20230807</v>
      </c>
      <c r="C5727" s="361" t="s">
        <v>51</v>
      </c>
      <c r="D5727" s="361">
        <v>1</v>
      </c>
      <c r="E5727" s="361">
        <v>2</v>
      </c>
      <c r="F5727" s="361"/>
      <c r="G5727" s="361"/>
      <c r="H5727" s="361" t="s">
        <v>10</v>
      </c>
      <c r="I5727" s="361">
        <v>551</v>
      </c>
      <c r="J5727" s="361">
        <v>20</v>
      </c>
      <c r="K5727" s="44">
        <v>5</v>
      </c>
      <c r="L5727" s="362">
        <v>1</v>
      </c>
      <c r="M5727" s="44">
        <v>0</v>
      </c>
      <c r="N5727" s="363">
        <v>1</v>
      </c>
      <c r="O5727" s="44" t="str">
        <f>Cal_030724!$E$2</f>
        <v>Cal_030724</v>
      </c>
      <c r="P5727" s="365">
        <f>Cal_030724!$Q$3</f>
        <v>1.8135132035581638</v>
      </c>
      <c r="Q5727" s="365">
        <f>Cal_030724!$R$3</f>
        <v>0.5762667345022553</v>
      </c>
      <c r="R5727" s="364">
        <v>70.55</v>
      </c>
      <c r="S5727" s="364">
        <v>42.9</v>
      </c>
      <c r="T5727" s="365">
        <f>AVERAGE(0.724,0.569,0.666,0.712,0.708,0.801)</f>
        <v>0.69666666666666677</v>
      </c>
      <c r="U5727" s="79">
        <f t="shared" si="1704"/>
        <v>69.853333333333325</v>
      </c>
      <c r="V5727" s="79">
        <f t="shared" si="1705"/>
        <v>42.203333333333333</v>
      </c>
      <c r="W5727" s="446">
        <f t="shared" si="1706"/>
        <v>0.32232441804584311</v>
      </c>
      <c r="X5727" s="446">
        <f t="shared" si="1707"/>
        <v>7.790539102276603E-2</v>
      </c>
      <c r="Y5727" s="44">
        <v>20240307</v>
      </c>
      <c r="Z5727" s="859" t="s">
        <v>2326</v>
      </c>
      <c r="AA5727" s="44">
        <v>20240328</v>
      </c>
      <c r="AB5727" s="368"/>
      <c r="AE5727" s="763" t="s">
        <v>1250</v>
      </c>
      <c r="AF5727" s="849">
        <v>1</v>
      </c>
      <c r="AG5727" s="849"/>
      <c r="AH5727" s="370" t="s">
        <v>160</v>
      </c>
      <c r="AI5727" s="360"/>
    </row>
    <row r="5728" spans="1:35" s="44" customFormat="1" x14ac:dyDescent="0.2">
      <c r="A5728" s="360" t="s">
        <v>2245</v>
      </c>
      <c r="B5728" s="196">
        <v>20230807</v>
      </c>
      <c r="C5728" s="361" t="s">
        <v>51</v>
      </c>
      <c r="D5728" s="361">
        <v>1</v>
      </c>
      <c r="E5728" s="361">
        <v>2</v>
      </c>
      <c r="F5728" s="361"/>
      <c r="G5728" s="361"/>
      <c r="H5728" s="361" t="s">
        <v>11</v>
      </c>
      <c r="I5728" s="361">
        <v>551</v>
      </c>
      <c r="J5728" s="361">
        <v>20</v>
      </c>
      <c r="K5728" s="44">
        <v>5</v>
      </c>
      <c r="L5728" s="362">
        <v>1</v>
      </c>
      <c r="M5728" s="44">
        <v>0</v>
      </c>
      <c r="N5728" s="363">
        <v>1</v>
      </c>
      <c r="O5728" s="44" t="str">
        <f>Cal_030724!$E$2</f>
        <v>Cal_030724</v>
      </c>
      <c r="P5728" s="365">
        <f>Cal_030724!$Q$3</f>
        <v>1.8135132035581638</v>
      </c>
      <c r="Q5728" s="365">
        <f>Cal_030724!$R$3</f>
        <v>0.5762667345022553</v>
      </c>
      <c r="R5728" s="364">
        <v>70.45</v>
      </c>
      <c r="S5728" s="364">
        <v>44.13</v>
      </c>
      <c r="T5728" s="365">
        <f>AVERAGE(0.724,0.569,0.666,0.712,0.708,0.801)</f>
        <v>0.69666666666666677</v>
      </c>
      <c r="U5728" s="79">
        <f t="shared" si="1704"/>
        <v>69.75333333333333</v>
      </c>
      <c r="V5728" s="79">
        <f t="shared" si="1705"/>
        <v>43.433333333333337</v>
      </c>
      <c r="W5728" s="446">
        <f t="shared" si="1706"/>
        <v>0.30682020553224559</v>
      </c>
      <c r="X5728" s="446">
        <f t="shared" si="1707"/>
        <v>0.10507414816524886</v>
      </c>
      <c r="Y5728" s="44">
        <v>20240307</v>
      </c>
      <c r="Z5728" s="859" t="s">
        <v>2326</v>
      </c>
      <c r="AA5728" s="44">
        <v>20240328</v>
      </c>
      <c r="AB5728" s="368"/>
      <c r="AE5728" s="763" t="s">
        <v>1250</v>
      </c>
      <c r="AF5728" s="849">
        <v>1</v>
      </c>
      <c r="AG5728" s="849"/>
      <c r="AH5728" s="370" t="s">
        <v>161</v>
      </c>
      <c r="AI5728" s="360"/>
    </row>
    <row r="5729" spans="1:42" x14ac:dyDescent="0.2">
      <c r="A5729" t="s">
        <v>2245</v>
      </c>
      <c r="B5729" s="45">
        <v>20230807</v>
      </c>
      <c r="C5729" s="107" t="s">
        <v>51</v>
      </c>
      <c r="D5729" s="107">
        <v>1</v>
      </c>
      <c r="E5729" s="107">
        <v>7</v>
      </c>
      <c r="H5729" s="107" t="s">
        <v>10</v>
      </c>
      <c r="I5729" s="107">
        <v>290</v>
      </c>
      <c r="J5729" s="107">
        <v>0</v>
      </c>
      <c r="K5729" s="43">
        <v>5</v>
      </c>
      <c r="L5729" s="111">
        <v>1</v>
      </c>
      <c r="M5729" s="43">
        <v>0</v>
      </c>
      <c r="N5729" s="49">
        <v>1</v>
      </c>
      <c r="O5729" s="43" t="str">
        <f>Cal_030724!$E$2</f>
        <v>Cal_030724</v>
      </c>
      <c r="P5729" s="50">
        <f>Cal_030724!$Q$3</f>
        <v>1.8135132035581638</v>
      </c>
      <c r="Q5729" s="50">
        <f>Cal_030724!$R$3</f>
        <v>0.5762667345022553</v>
      </c>
      <c r="R5729" s="46">
        <v>278.60000000000002</v>
      </c>
      <c r="S5729" s="46">
        <v>182.1</v>
      </c>
      <c r="T5729" s="178">
        <f>AVERAGE(0.496,0.646,0.839,0.815,0.536,0.412)</f>
        <v>0.624</v>
      </c>
      <c r="U5729" s="79">
        <f t="shared" si="1704"/>
        <v>277.976</v>
      </c>
      <c r="V5729" s="79">
        <f t="shared" si="1705"/>
        <v>181.476</v>
      </c>
      <c r="W5729" s="446">
        <f t="shared" si="1706"/>
        <v>2.1373664393745155</v>
      </c>
      <c r="X5729" s="446">
        <f t="shared" si="1707"/>
        <v>1.1325411313864753</v>
      </c>
      <c r="Y5729" s="43">
        <v>20240307</v>
      </c>
      <c r="Z5729" s="48" t="s">
        <v>2344</v>
      </c>
      <c r="AA5729" s="43">
        <v>20240424</v>
      </c>
      <c r="AE5729" s="689" t="s">
        <v>1250</v>
      </c>
      <c r="AF5729" s="130">
        <v>1</v>
      </c>
    </row>
    <row r="5730" spans="1:42" x14ac:dyDescent="0.2">
      <c r="A5730" t="s">
        <v>2245</v>
      </c>
      <c r="B5730" s="45">
        <v>20230807</v>
      </c>
      <c r="C5730" s="107" t="s">
        <v>51</v>
      </c>
      <c r="D5730" s="107">
        <v>1</v>
      </c>
      <c r="E5730" s="107">
        <v>7</v>
      </c>
      <c r="H5730" s="107" t="s">
        <v>11</v>
      </c>
      <c r="I5730" s="107">
        <v>290</v>
      </c>
      <c r="J5730" s="107">
        <v>0</v>
      </c>
      <c r="K5730" s="43">
        <v>5</v>
      </c>
      <c r="L5730" s="111">
        <v>1</v>
      </c>
      <c r="M5730" s="43">
        <v>0</v>
      </c>
      <c r="N5730" s="49">
        <v>1</v>
      </c>
      <c r="O5730" s="43" t="str">
        <f>Cal_030724!$E$2</f>
        <v>Cal_030724</v>
      </c>
      <c r="P5730" s="50">
        <f>Cal_030724!$Q$3</f>
        <v>1.8135132035581638</v>
      </c>
      <c r="Q5730" s="50">
        <f>Cal_030724!$R$3</f>
        <v>0.5762667345022553</v>
      </c>
      <c r="R5730" s="46">
        <v>284.10000000000002</v>
      </c>
      <c r="S5730" s="46">
        <v>183.9</v>
      </c>
      <c r="T5730" s="178">
        <f>AVERAGE(0.496,0.646,0.839,0.815,0.536,0.412)</f>
        <v>0.624</v>
      </c>
      <c r="U5730" s="79">
        <f t="shared" si="1704"/>
        <v>283.476</v>
      </c>
      <c r="V5730" s="79">
        <f t="shared" si="1705"/>
        <v>183.27600000000001</v>
      </c>
      <c r="W5730" s="446">
        <f t="shared" si="1706"/>
        <v>2.2193172769463878</v>
      </c>
      <c r="X5730" s="446">
        <f t="shared" si="1707"/>
        <v>1.0830234179046736</v>
      </c>
      <c r="Y5730" s="43">
        <v>20240307</v>
      </c>
      <c r="Z5730" s="48" t="s">
        <v>2344</v>
      </c>
      <c r="AA5730" s="43">
        <v>20240424</v>
      </c>
      <c r="AE5730" s="689" t="s">
        <v>1250</v>
      </c>
      <c r="AF5730" s="130">
        <v>1</v>
      </c>
    </row>
    <row r="5731" spans="1:42" x14ac:dyDescent="0.2">
      <c r="A5731" t="s">
        <v>2245</v>
      </c>
      <c r="B5731" s="45">
        <v>20230807</v>
      </c>
      <c r="C5731" s="107" t="s">
        <v>51</v>
      </c>
      <c r="D5731" s="107">
        <v>1</v>
      </c>
      <c r="E5731" s="107">
        <v>7</v>
      </c>
      <c r="H5731" s="107" t="s">
        <v>10</v>
      </c>
      <c r="I5731" s="107">
        <v>290</v>
      </c>
      <c r="J5731" s="107">
        <v>10</v>
      </c>
      <c r="K5731" s="43">
        <v>5</v>
      </c>
      <c r="L5731" s="111">
        <v>1</v>
      </c>
      <c r="M5731" s="43">
        <v>0</v>
      </c>
      <c r="N5731" s="49">
        <v>1</v>
      </c>
      <c r="O5731" s="43" t="str">
        <f>Cal_030724!$E$2</f>
        <v>Cal_030724</v>
      </c>
      <c r="P5731" s="50">
        <f>Cal_030724!$Q$3</f>
        <v>1.8135132035581638</v>
      </c>
      <c r="Q5731" s="50">
        <f>Cal_030724!$R$3</f>
        <v>0.5762667345022553</v>
      </c>
      <c r="R5731" s="46">
        <v>290.3</v>
      </c>
      <c r="S5731" s="46">
        <v>189.3</v>
      </c>
      <c r="T5731" s="178">
        <f>AVERAGE(0.496,0.646,0.839,0.815,0.536,0.412)</f>
        <v>0.624</v>
      </c>
      <c r="U5731" s="79">
        <f t="shared" si="1704"/>
        <v>289.67599999999999</v>
      </c>
      <c r="V5731" s="79">
        <f t="shared" si="1705"/>
        <v>188.67600000000002</v>
      </c>
      <c r="W5731" s="446">
        <f t="shared" si="1706"/>
        <v>2.2370363769619277</v>
      </c>
      <c r="X5731" s="446">
        <f t="shared" si="1707"/>
        <v>1.1626036901593486</v>
      </c>
      <c r="Y5731" s="43">
        <v>20240307</v>
      </c>
      <c r="Z5731" s="48" t="s">
        <v>2344</v>
      </c>
      <c r="AA5731" s="43">
        <v>20240424</v>
      </c>
      <c r="AE5731" s="689" t="s">
        <v>1250</v>
      </c>
      <c r="AF5731" s="130">
        <v>3</v>
      </c>
      <c r="AH5731" s="490" t="s">
        <v>2347</v>
      </c>
    </row>
    <row r="5732" spans="1:42" x14ac:dyDescent="0.2">
      <c r="A5732" t="s">
        <v>2245</v>
      </c>
      <c r="B5732" s="45">
        <v>20230807</v>
      </c>
      <c r="C5732" s="107" t="s">
        <v>51</v>
      </c>
      <c r="D5732" s="107">
        <v>1</v>
      </c>
      <c r="E5732" s="107">
        <v>7</v>
      </c>
      <c r="H5732" s="107" t="s">
        <v>11</v>
      </c>
      <c r="I5732" s="107">
        <v>290</v>
      </c>
      <c r="J5732" s="107">
        <v>10</v>
      </c>
      <c r="K5732" s="43">
        <v>5</v>
      </c>
      <c r="L5732" s="111">
        <v>1</v>
      </c>
      <c r="M5732" s="43">
        <v>0</v>
      </c>
      <c r="N5732" s="49">
        <v>1</v>
      </c>
      <c r="O5732" s="43" t="str">
        <f>Cal_030724!$E$2</f>
        <v>Cal_030724</v>
      </c>
      <c r="P5732" s="50">
        <f>Cal_030724!$Q$3</f>
        <v>1.8135132035581638</v>
      </c>
      <c r="Q5732" s="50">
        <f>Cal_030724!$R$3</f>
        <v>0.5762667345022553</v>
      </c>
      <c r="R5732" s="46">
        <v>230.8</v>
      </c>
      <c r="S5732" s="46">
        <v>149.1</v>
      </c>
      <c r="T5732" s="178">
        <f>AVERAGE(0.496,0.646,0.839,0.815,0.536,0.412)</f>
        <v>0.624</v>
      </c>
      <c r="U5732" s="79">
        <f t="shared" si="1704"/>
        <v>230.17600000000002</v>
      </c>
      <c r="V5732" s="79">
        <f t="shared" si="1705"/>
        <v>148.476</v>
      </c>
      <c r="W5732" s="446">
        <f t="shared" si="1706"/>
        <v>1.8095630890870253</v>
      </c>
      <c r="X5732" s="446">
        <f t="shared" si="1707"/>
        <v>0.86573720668932408</v>
      </c>
      <c r="Y5732" s="43">
        <v>20240307</v>
      </c>
      <c r="Z5732" s="48" t="s">
        <v>2344</v>
      </c>
      <c r="AA5732" s="43">
        <v>20240424</v>
      </c>
      <c r="AE5732" s="689" t="s">
        <v>1250</v>
      </c>
      <c r="AF5732" s="130">
        <v>1</v>
      </c>
    </row>
    <row r="5733" spans="1:42" x14ac:dyDescent="0.2">
      <c r="A5733" s="155" t="s">
        <v>2245</v>
      </c>
      <c r="B5733" s="81">
        <v>20230807</v>
      </c>
      <c r="C5733" s="126" t="s">
        <v>51</v>
      </c>
      <c r="D5733" s="126">
        <v>1</v>
      </c>
      <c r="E5733" s="126">
        <v>7</v>
      </c>
      <c r="F5733" s="126"/>
      <c r="G5733" s="126"/>
      <c r="H5733" s="126" t="s">
        <v>10</v>
      </c>
      <c r="I5733" s="126">
        <v>293</v>
      </c>
      <c r="J5733" s="126">
        <v>5</v>
      </c>
      <c r="K5733" s="82">
        <v>5</v>
      </c>
      <c r="L5733" s="156">
        <v>1</v>
      </c>
      <c r="M5733" s="82">
        <v>0</v>
      </c>
      <c r="N5733" s="83">
        <v>1</v>
      </c>
      <c r="O5733" s="82" t="str">
        <f>Cal_030724!$E$2</f>
        <v>Cal_030724</v>
      </c>
      <c r="P5733" s="158">
        <f>Cal_030724!$Q$3</f>
        <v>1.8135132035581638</v>
      </c>
      <c r="Q5733" s="158">
        <f>Cal_030724!$R$3</f>
        <v>0.5762667345022553</v>
      </c>
      <c r="R5733" s="84">
        <v>67.2</v>
      </c>
      <c r="S5733" s="84">
        <v>44.79</v>
      </c>
      <c r="T5733" s="158">
        <f>AVERAGE(0.724,0.569,0.666,0.712,0.708,0.801)</f>
        <v>0.69666666666666677</v>
      </c>
      <c r="U5733" s="79">
        <f t="shared" si="1704"/>
        <v>66.50333333333333</v>
      </c>
      <c r="V5733" s="79">
        <f t="shared" si="1705"/>
        <v>44.093333333333334</v>
      </c>
      <c r="W5733" s="446">
        <f t="shared" si="1706"/>
        <v>0.4912741428796632</v>
      </c>
      <c r="X5733" s="446">
        <f t="shared" si="1707"/>
        <v>0.29508255023375107</v>
      </c>
      <c r="Y5733" s="82">
        <v>20240307</v>
      </c>
      <c r="Z5733" s="90" t="s">
        <v>2326</v>
      </c>
      <c r="AA5733" s="82">
        <v>20240328</v>
      </c>
      <c r="AB5733" s="85"/>
      <c r="AC5733" s="82"/>
      <c r="AD5733" s="82"/>
      <c r="AE5733" s="691" t="s">
        <v>1250</v>
      </c>
      <c r="AF5733" s="567">
        <v>1</v>
      </c>
      <c r="AG5733" s="567"/>
      <c r="AH5733" s="159" t="s">
        <v>151</v>
      </c>
      <c r="AI5733" s="155"/>
      <c r="AJ5733" s="82"/>
      <c r="AK5733" s="82"/>
      <c r="AL5733" s="82"/>
      <c r="AM5733" s="82"/>
      <c r="AN5733" s="82"/>
      <c r="AO5733" s="82"/>
      <c r="AP5733" s="82"/>
    </row>
    <row r="5734" spans="1:42" x14ac:dyDescent="0.2">
      <c r="A5734" s="155" t="s">
        <v>2245</v>
      </c>
      <c r="B5734" s="81">
        <v>20230807</v>
      </c>
      <c r="C5734" s="126" t="s">
        <v>51</v>
      </c>
      <c r="D5734" s="126">
        <v>1</v>
      </c>
      <c r="E5734" s="126">
        <v>7</v>
      </c>
      <c r="F5734" s="126"/>
      <c r="G5734" s="126"/>
      <c r="H5734" s="126" t="s">
        <v>11</v>
      </c>
      <c r="I5734" s="126">
        <v>294</v>
      </c>
      <c r="J5734" s="126">
        <v>5</v>
      </c>
      <c r="K5734" s="82">
        <v>5</v>
      </c>
      <c r="L5734" s="156">
        <v>1</v>
      </c>
      <c r="M5734" s="82">
        <v>0</v>
      </c>
      <c r="N5734" s="83">
        <v>1</v>
      </c>
      <c r="O5734" s="82" t="str">
        <f>Cal_030724!$E$2</f>
        <v>Cal_030724</v>
      </c>
      <c r="P5734" s="158">
        <f>Cal_030724!$Q$3</f>
        <v>1.8135132035581638</v>
      </c>
      <c r="Q5734" s="158">
        <f>Cal_030724!$R$3</f>
        <v>0.5762667345022553</v>
      </c>
      <c r="R5734" s="84">
        <v>62.33</v>
      </c>
      <c r="S5734" s="84">
        <v>40.58</v>
      </c>
      <c r="T5734" s="158">
        <f>AVERAGE(0.724,0.569,0.666,0.712,0.708,0.801)</f>
        <v>0.69666666666666677</v>
      </c>
      <c r="U5734" s="79">
        <f t="shared" si="1704"/>
        <v>61.633333333333333</v>
      </c>
      <c r="V5734" s="79">
        <f t="shared" si="1705"/>
        <v>39.883333333333333</v>
      </c>
      <c r="W5734" s="446">
        <f t="shared" si="1706"/>
        <v>0.4751837727381748</v>
      </c>
      <c r="X5734" s="446">
        <f t="shared" si="1707"/>
        <v>0.23367283864966823</v>
      </c>
      <c r="Y5734" s="82">
        <v>20240307</v>
      </c>
      <c r="Z5734" s="90" t="s">
        <v>2326</v>
      </c>
      <c r="AA5734" s="82">
        <v>20240328</v>
      </c>
      <c r="AB5734" s="85"/>
      <c r="AC5734" s="82"/>
      <c r="AD5734" s="82"/>
      <c r="AE5734" s="691" t="s">
        <v>1250</v>
      </c>
      <c r="AF5734" s="567">
        <v>1</v>
      </c>
      <c r="AG5734" s="567"/>
      <c r="AH5734" s="159" t="s">
        <v>2247</v>
      </c>
      <c r="AI5734" s="155"/>
      <c r="AJ5734" s="82"/>
      <c r="AK5734" s="82"/>
      <c r="AL5734" s="82"/>
      <c r="AM5734" s="82"/>
      <c r="AN5734" s="82"/>
      <c r="AO5734" s="82"/>
      <c r="AP5734" s="82"/>
    </row>
    <row r="5735" spans="1:42" x14ac:dyDescent="0.2">
      <c r="A5735" s="360" t="s">
        <v>2245</v>
      </c>
      <c r="B5735" s="196">
        <v>20230807</v>
      </c>
      <c r="C5735" s="361" t="s">
        <v>51</v>
      </c>
      <c r="D5735" s="361">
        <v>1</v>
      </c>
      <c r="E5735" s="361">
        <v>7</v>
      </c>
      <c r="F5735" s="361"/>
      <c r="G5735" s="361"/>
      <c r="H5735" s="361" t="s">
        <v>10</v>
      </c>
      <c r="I5735" s="361">
        <v>550</v>
      </c>
      <c r="J5735" s="361">
        <v>20</v>
      </c>
      <c r="K5735" s="44">
        <v>5</v>
      </c>
      <c r="L5735" s="362">
        <v>1</v>
      </c>
      <c r="M5735" s="44">
        <v>0</v>
      </c>
      <c r="N5735" s="363">
        <v>1</v>
      </c>
      <c r="O5735" s="44" t="str">
        <f>Cal_030724!$E$2</f>
        <v>Cal_030724</v>
      </c>
      <c r="P5735" s="365">
        <f>Cal_030724!$Q$3</f>
        <v>1.8135132035581638</v>
      </c>
      <c r="Q5735" s="365">
        <f>Cal_030724!$R$3</f>
        <v>0.5762667345022553</v>
      </c>
      <c r="R5735" s="364">
        <v>73.23</v>
      </c>
      <c r="S5735" s="364">
        <v>44.35</v>
      </c>
      <c r="T5735" s="365">
        <f>AVERAGE(0.724,0.569,0.666,0.712,0.708,0.801)</f>
        <v>0.69666666666666677</v>
      </c>
      <c r="U5735" s="79">
        <f t="shared" si="1704"/>
        <v>72.533333333333331</v>
      </c>
      <c r="V5735" s="79">
        <f t="shared" si="1705"/>
        <v>43.653333333333336</v>
      </c>
      <c r="W5735" s="446">
        <f t="shared" si="1706"/>
        <v>0.3372750146594336</v>
      </c>
      <c r="X5735" s="446">
        <f t="shared" si="1707"/>
        <v>7.7458372526547761E-2</v>
      </c>
      <c r="Y5735" s="44">
        <v>20240307</v>
      </c>
      <c r="Z5735" s="859" t="s">
        <v>2326</v>
      </c>
      <c r="AA5735" s="44">
        <v>20240328</v>
      </c>
      <c r="AB5735" s="368"/>
      <c r="AC5735" s="44"/>
      <c r="AD5735" s="44"/>
      <c r="AE5735" s="763" t="s">
        <v>1250</v>
      </c>
      <c r="AF5735" s="849">
        <v>1</v>
      </c>
      <c r="AG5735" s="849"/>
      <c r="AH5735" s="370" t="s">
        <v>159</v>
      </c>
      <c r="AI5735" s="360"/>
      <c r="AJ5735" s="44"/>
      <c r="AK5735" s="44"/>
      <c r="AL5735" s="44"/>
      <c r="AM5735" s="44"/>
      <c r="AN5735" s="44"/>
      <c r="AO5735" s="44"/>
      <c r="AP5735" s="44"/>
    </row>
    <row r="5736" spans="1:42" x14ac:dyDescent="0.2">
      <c r="A5736" s="360" t="s">
        <v>2245</v>
      </c>
      <c r="B5736" s="196">
        <v>20230807</v>
      </c>
      <c r="C5736" s="361" t="s">
        <v>51</v>
      </c>
      <c r="D5736" s="361">
        <v>1</v>
      </c>
      <c r="E5736" s="361">
        <v>7</v>
      </c>
      <c r="F5736" s="361"/>
      <c r="G5736" s="361"/>
      <c r="H5736" s="361" t="s">
        <v>11</v>
      </c>
      <c r="I5736" s="361">
        <v>550</v>
      </c>
      <c r="J5736" s="361">
        <v>20</v>
      </c>
      <c r="K5736" s="44">
        <v>5</v>
      </c>
      <c r="L5736" s="362">
        <v>1</v>
      </c>
      <c r="M5736" s="44">
        <v>0</v>
      </c>
      <c r="N5736" s="363">
        <v>1</v>
      </c>
      <c r="O5736" s="44" t="str">
        <f>Cal_030724!$E$2</f>
        <v>Cal_030724</v>
      </c>
      <c r="P5736" s="365">
        <f>Cal_030724!$Q$3</f>
        <v>1.8135132035581638</v>
      </c>
      <c r="Q5736" s="365">
        <f>Cal_030724!$R$3</f>
        <v>0.5762667345022553</v>
      </c>
      <c r="R5736" s="364">
        <v>74.349999999999994</v>
      </c>
      <c r="S5736" s="364">
        <v>44.8</v>
      </c>
      <c r="T5736" s="365">
        <f>AVERAGE(0.724,0.569,0.666,0.712,0.708,0.801)</f>
        <v>0.69666666666666677</v>
      </c>
      <c r="U5736" s="79">
        <f t="shared" si="1704"/>
        <v>73.653333333333322</v>
      </c>
      <c r="V5736" s="79">
        <f t="shared" si="1705"/>
        <v>44.103333333333332</v>
      </c>
      <c r="W5736" s="446">
        <f t="shared" si="1706"/>
        <v>0.3450996081435686</v>
      </c>
      <c r="X5736" s="446">
        <f t="shared" si="1707"/>
        <v>7.3909054490649467E-2</v>
      </c>
      <c r="Y5736" s="44">
        <v>20240307</v>
      </c>
      <c r="Z5736" s="859" t="s">
        <v>2326</v>
      </c>
      <c r="AA5736" s="44">
        <v>20240328</v>
      </c>
      <c r="AB5736" s="368"/>
      <c r="AC5736" s="44"/>
      <c r="AD5736" s="44"/>
      <c r="AE5736" s="763" t="s">
        <v>1250</v>
      </c>
      <c r="AF5736" s="849">
        <v>1</v>
      </c>
      <c r="AG5736" s="849"/>
      <c r="AH5736" s="370" t="s">
        <v>155</v>
      </c>
      <c r="AI5736" s="360"/>
      <c r="AJ5736" s="44"/>
      <c r="AK5736" s="44"/>
      <c r="AL5736" s="44"/>
      <c r="AM5736" s="44"/>
      <c r="AN5736" s="44"/>
      <c r="AO5736" s="44"/>
      <c r="AP5736" s="44"/>
    </row>
    <row r="5737" spans="1:42" x14ac:dyDescent="0.2">
      <c r="A5737" t="s">
        <v>2245</v>
      </c>
      <c r="B5737" s="45">
        <v>20230807</v>
      </c>
      <c r="C5737" s="107" t="s">
        <v>51</v>
      </c>
      <c r="D5737" s="107">
        <v>1</v>
      </c>
      <c r="E5737" s="107">
        <v>13</v>
      </c>
      <c r="H5737" s="107" t="s">
        <v>10</v>
      </c>
      <c r="I5737" s="107">
        <v>290</v>
      </c>
      <c r="J5737" s="107">
        <v>0</v>
      </c>
      <c r="K5737" s="43">
        <v>5</v>
      </c>
      <c r="L5737" s="111">
        <v>1</v>
      </c>
      <c r="M5737" s="43">
        <v>0</v>
      </c>
      <c r="N5737" s="49">
        <v>1</v>
      </c>
      <c r="O5737" s="43" t="str">
        <f>Cal_030724!$E$2</f>
        <v>Cal_030724</v>
      </c>
      <c r="P5737" s="50">
        <f>Cal_030724!$Q$3</f>
        <v>1.8135132035581638</v>
      </c>
      <c r="Q5737" s="50">
        <f>Cal_030724!$R$3</f>
        <v>0.5762667345022553</v>
      </c>
      <c r="R5737" s="46">
        <v>130.69999999999999</v>
      </c>
      <c r="S5737" s="46">
        <v>79.709999999999994</v>
      </c>
      <c r="T5737" s="178">
        <f>AVERAGE(0.496,0.646,0.839,0.815,0.536,0.412)</f>
        <v>0.624</v>
      </c>
      <c r="U5737" s="79">
        <f t="shared" si="1704"/>
        <v>130.07599999999999</v>
      </c>
      <c r="V5737" s="79">
        <f t="shared" si="1705"/>
        <v>79.085999999999999</v>
      </c>
      <c r="W5737" s="446">
        <f t="shared" si="1706"/>
        <v>1.1293711372404822</v>
      </c>
      <c r="X5737" s="446">
        <f t="shared" si="1707"/>
        <v>0.29563222486361806</v>
      </c>
      <c r="Y5737" s="43">
        <v>20240307</v>
      </c>
      <c r="Z5737" s="48" t="s">
        <v>2344</v>
      </c>
      <c r="AA5737" s="43">
        <v>20240424</v>
      </c>
      <c r="AE5737" s="689" t="s">
        <v>1250</v>
      </c>
      <c r="AF5737" s="130">
        <v>1</v>
      </c>
    </row>
    <row r="5738" spans="1:42" x14ac:dyDescent="0.2">
      <c r="A5738" t="s">
        <v>2245</v>
      </c>
      <c r="B5738" s="45">
        <v>20230807</v>
      </c>
      <c r="C5738" s="107" t="s">
        <v>51</v>
      </c>
      <c r="D5738" s="107">
        <v>1</v>
      </c>
      <c r="E5738" s="107">
        <v>13</v>
      </c>
      <c r="H5738" s="107" t="s">
        <v>11</v>
      </c>
      <c r="I5738" s="107">
        <v>290</v>
      </c>
      <c r="J5738" s="107">
        <v>0</v>
      </c>
      <c r="K5738" s="43">
        <v>5</v>
      </c>
      <c r="L5738" s="111">
        <v>1</v>
      </c>
      <c r="M5738" s="43">
        <v>0</v>
      </c>
      <c r="N5738" s="49">
        <v>1</v>
      </c>
      <c r="O5738" s="43" t="str">
        <f>Cal_030724!$E$2</f>
        <v>Cal_030724</v>
      </c>
      <c r="P5738" s="50">
        <f>Cal_030724!$Q$3</f>
        <v>1.8135132035581638</v>
      </c>
      <c r="Q5738" s="50">
        <f>Cal_030724!$R$3</f>
        <v>0.5762667345022553</v>
      </c>
      <c r="R5738" s="46">
        <v>146.4</v>
      </c>
      <c r="S5738" s="46">
        <v>89.06</v>
      </c>
      <c r="T5738" s="178">
        <f>AVERAGE(0.496,0.646,0.839,0.815,0.536,0.412)</f>
        <v>0.624</v>
      </c>
      <c r="U5738" s="79">
        <f t="shared" si="1704"/>
        <v>145.77600000000001</v>
      </c>
      <c r="V5738" s="79">
        <f t="shared" si="1705"/>
        <v>88.436000000000007</v>
      </c>
      <c r="W5738" s="446">
        <f t="shared" si="1706"/>
        <v>1.2700164936138314</v>
      </c>
      <c r="X5738" s="446">
        <f t="shared" si="1707"/>
        <v>0.32345892973591728</v>
      </c>
      <c r="Y5738" s="43">
        <v>20240307</v>
      </c>
      <c r="Z5738" s="48" t="s">
        <v>2344</v>
      </c>
      <c r="AA5738" s="43">
        <v>20240424</v>
      </c>
      <c r="AE5738" s="689" t="s">
        <v>1250</v>
      </c>
      <c r="AF5738" s="130">
        <v>1</v>
      </c>
    </row>
    <row r="5739" spans="1:42" x14ac:dyDescent="0.2">
      <c r="A5739" t="s">
        <v>2245</v>
      </c>
      <c r="B5739" s="45">
        <v>20230807</v>
      </c>
      <c r="C5739" s="107" t="s">
        <v>51</v>
      </c>
      <c r="D5739" s="107">
        <v>1</v>
      </c>
      <c r="E5739" s="107">
        <v>13</v>
      </c>
      <c r="H5739" s="107" t="s">
        <v>10</v>
      </c>
      <c r="I5739" s="107">
        <v>290</v>
      </c>
      <c r="J5739" s="107">
        <v>10</v>
      </c>
      <c r="K5739" s="43">
        <v>5</v>
      </c>
      <c r="L5739" s="111">
        <v>1</v>
      </c>
      <c r="M5739" s="43">
        <v>0</v>
      </c>
      <c r="N5739" s="49">
        <v>1</v>
      </c>
      <c r="O5739" s="43" t="str">
        <f>Cal_030724!$E$2</f>
        <v>Cal_030724</v>
      </c>
      <c r="P5739" s="50">
        <f>Cal_030724!$Q$3</f>
        <v>1.8135132035581638</v>
      </c>
      <c r="Q5739" s="50">
        <f>Cal_030724!$R$3</f>
        <v>0.5762667345022553</v>
      </c>
      <c r="R5739" s="46">
        <v>129.69999999999999</v>
      </c>
      <c r="S5739" s="46">
        <v>78.900000000000006</v>
      </c>
      <c r="T5739" s="178">
        <f>AVERAGE(0.496,0.646,0.839,0.815,0.536,0.412)</f>
        <v>0.624</v>
      </c>
      <c r="U5739" s="79">
        <f t="shared" si="1704"/>
        <v>129.07599999999999</v>
      </c>
      <c r="V5739" s="79">
        <f t="shared" si="1705"/>
        <v>78.27600000000001</v>
      </c>
      <c r="W5739" s="446">
        <f t="shared" si="1706"/>
        <v>1.125162850986791</v>
      </c>
      <c r="X5739" s="446">
        <f t="shared" si="1707"/>
        <v>0.2852456052767775</v>
      </c>
      <c r="Y5739" s="43">
        <v>20240307</v>
      </c>
      <c r="Z5739" s="48" t="s">
        <v>2344</v>
      </c>
      <c r="AA5739" s="43">
        <v>20240424</v>
      </c>
      <c r="AE5739" s="689" t="s">
        <v>1250</v>
      </c>
      <c r="AF5739" s="130">
        <v>1</v>
      </c>
    </row>
    <row r="5740" spans="1:42" x14ac:dyDescent="0.2">
      <c r="A5740" t="s">
        <v>2245</v>
      </c>
      <c r="B5740" s="45">
        <v>20230807</v>
      </c>
      <c r="C5740" s="107" t="s">
        <v>51</v>
      </c>
      <c r="D5740" s="107">
        <v>1</v>
      </c>
      <c r="E5740" s="107">
        <v>13</v>
      </c>
      <c r="H5740" s="107" t="s">
        <v>11</v>
      </c>
      <c r="I5740" s="107">
        <v>290</v>
      </c>
      <c r="J5740" s="107">
        <v>10</v>
      </c>
      <c r="K5740" s="43">
        <v>5</v>
      </c>
      <c r="L5740" s="111">
        <v>1</v>
      </c>
      <c r="M5740" s="43">
        <v>0</v>
      </c>
      <c r="N5740" s="49">
        <v>1</v>
      </c>
      <c r="O5740" s="43" t="str">
        <f>Cal_030724!$E$2</f>
        <v>Cal_030724</v>
      </c>
      <c r="P5740" s="50">
        <f>Cal_030724!$Q$3</f>
        <v>1.8135132035581638</v>
      </c>
      <c r="Q5740" s="50">
        <f>Cal_030724!$R$3</f>
        <v>0.5762667345022553</v>
      </c>
      <c r="R5740" s="46">
        <v>117.1</v>
      </c>
      <c r="S5740" s="46">
        <v>71.930000000000007</v>
      </c>
      <c r="T5740" s="178">
        <f>AVERAGE(0.496,0.646,0.839,0.815,0.536,0.412)</f>
        <v>0.624</v>
      </c>
      <c r="U5740" s="79">
        <f t="shared" si="1704"/>
        <v>116.476</v>
      </c>
      <c r="V5740" s="79">
        <f t="shared" si="1705"/>
        <v>71.306000000000012</v>
      </c>
      <c r="W5740" s="446">
        <f t="shared" si="1706"/>
        <v>1.0004646846274283</v>
      </c>
      <c r="X5740" s="446">
        <f t="shared" si="1707"/>
        <v>0.28435550779847463</v>
      </c>
      <c r="Y5740" s="43">
        <v>20240307</v>
      </c>
      <c r="Z5740" s="48" t="s">
        <v>2344</v>
      </c>
      <c r="AA5740" s="43">
        <v>20240424</v>
      </c>
      <c r="AE5740" s="689" t="s">
        <v>1250</v>
      </c>
      <c r="AF5740" s="130">
        <v>1</v>
      </c>
    </row>
    <row r="5741" spans="1:42" x14ac:dyDescent="0.2">
      <c r="A5741" s="155" t="s">
        <v>2245</v>
      </c>
      <c r="B5741" s="81">
        <v>20230807</v>
      </c>
      <c r="C5741" s="126" t="s">
        <v>51</v>
      </c>
      <c r="D5741" s="126">
        <v>1</v>
      </c>
      <c r="E5741" s="126">
        <v>13</v>
      </c>
      <c r="F5741" s="126"/>
      <c r="G5741" s="126"/>
      <c r="H5741" s="126" t="s">
        <v>10</v>
      </c>
      <c r="I5741" s="126">
        <v>293</v>
      </c>
      <c r="J5741" s="126">
        <v>5</v>
      </c>
      <c r="K5741" s="82">
        <v>5</v>
      </c>
      <c r="L5741" s="156">
        <v>1</v>
      </c>
      <c r="M5741" s="82">
        <v>0</v>
      </c>
      <c r="N5741" s="83">
        <v>1</v>
      </c>
      <c r="O5741" s="82" t="str">
        <f>Cal_030724!$E$2</f>
        <v>Cal_030724</v>
      </c>
      <c r="P5741" s="158">
        <f>Cal_030724!$Q$3</f>
        <v>1.8135132035581638</v>
      </c>
      <c r="Q5741" s="158">
        <f>Cal_030724!$R$3</f>
        <v>0.5762667345022553</v>
      </c>
      <c r="R5741" s="84">
        <v>37.299999999999997</v>
      </c>
      <c r="S5741" s="84">
        <v>21.8</v>
      </c>
      <c r="T5741" s="158">
        <f>AVERAGE(0.724,0.569,0.666,0.712,0.708,0.801)</f>
        <v>0.69666666666666677</v>
      </c>
      <c r="U5741" s="79">
        <f t="shared" si="1704"/>
        <v>36.603333333333332</v>
      </c>
      <c r="V5741" s="79">
        <f t="shared" si="1705"/>
        <v>21.103333333333335</v>
      </c>
      <c r="W5741" s="446">
        <f t="shared" si="1706"/>
        <v>0.33979246830141807</v>
      </c>
      <c r="X5741" s="446">
        <f t="shared" si="1707"/>
        <v>3.6562553175829127E-2</v>
      </c>
      <c r="Y5741" s="82">
        <v>20240307</v>
      </c>
      <c r="Z5741" s="90" t="s">
        <v>2326</v>
      </c>
      <c r="AA5741" s="82">
        <v>20240328</v>
      </c>
      <c r="AB5741" s="85"/>
      <c r="AC5741" s="82"/>
      <c r="AD5741" s="82"/>
      <c r="AE5741" s="691" t="s">
        <v>1250</v>
      </c>
      <c r="AF5741" s="567">
        <v>1</v>
      </c>
      <c r="AG5741" s="567"/>
      <c r="AH5741" s="159" t="s">
        <v>2248</v>
      </c>
      <c r="AI5741" s="155"/>
      <c r="AJ5741" s="82"/>
      <c r="AK5741" s="82"/>
      <c r="AL5741" s="82"/>
      <c r="AM5741" s="82"/>
      <c r="AN5741" s="82"/>
      <c r="AO5741" s="82"/>
      <c r="AP5741" s="82"/>
    </row>
    <row r="5742" spans="1:42" x14ac:dyDescent="0.2">
      <c r="A5742" s="155" t="s">
        <v>2245</v>
      </c>
      <c r="B5742" s="81">
        <v>20230807</v>
      </c>
      <c r="C5742" s="126" t="s">
        <v>51</v>
      </c>
      <c r="D5742" s="126">
        <v>1</v>
      </c>
      <c r="E5742" s="126">
        <v>13</v>
      </c>
      <c r="F5742" s="126"/>
      <c r="G5742" s="126"/>
      <c r="H5742" s="126" t="s">
        <v>11</v>
      </c>
      <c r="I5742" s="126">
        <v>293</v>
      </c>
      <c r="J5742" s="126">
        <v>5</v>
      </c>
      <c r="K5742" s="82">
        <v>5</v>
      </c>
      <c r="L5742" s="156">
        <v>1</v>
      </c>
      <c r="M5742" s="82">
        <v>0</v>
      </c>
      <c r="N5742" s="83">
        <v>1</v>
      </c>
      <c r="O5742" s="82" t="str">
        <f>Cal_030724!$E$2</f>
        <v>Cal_030724</v>
      </c>
      <c r="P5742" s="158">
        <f>Cal_030724!$Q$3</f>
        <v>1.8135132035581638</v>
      </c>
      <c r="Q5742" s="158">
        <f>Cal_030724!$R$3</f>
        <v>0.5762667345022553</v>
      </c>
      <c r="R5742" s="84">
        <v>31</v>
      </c>
      <c r="S5742" s="84">
        <v>18.23</v>
      </c>
      <c r="T5742" s="158">
        <f>AVERAGE(0.724,0.569,0.666,0.712,0.708,0.801)</f>
        <v>0.69666666666666677</v>
      </c>
      <c r="U5742" s="79">
        <f t="shared" si="1704"/>
        <v>30.303333333333335</v>
      </c>
      <c r="V5742" s="79">
        <f t="shared" si="1705"/>
        <v>17.533333333333335</v>
      </c>
      <c r="W5742" s="446">
        <f t="shared" si="1706"/>
        <v>0.27994514969091033</v>
      </c>
      <c r="X5742" s="446">
        <f t="shared" si="1707"/>
        <v>3.2742800549228721E-2</v>
      </c>
      <c r="Y5742" s="82">
        <v>20240307</v>
      </c>
      <c r="Z5742" s="90" t="s">
        <v>2326</v>
      </c>
      <c r="AA5742" s="82">
        <v>20240328</v>
      </c>
      <c r="AB5742" s="85"/>
      <c r="AC5742" s="82"/>
      <c r="AD5742" s="82"/>
      <c r="AE5742" s="691" t="s">
        <v>1250</v>
      </c>
      <c r="AF5742" s="567">
        <v>1</v>
      </c>
      <c r="AG5742" s="567"/>
      <c r="AH5742" s="159" t="s">
        <v>2249</v>
      </c>
      <c r="AI5742" s="155"/>
      <c r="AJ5742" s="82"/>
      <c r="AK5742" s="82"/>
      <c r="AL5742" s="82"/>
      <c r="AM5742" s="82"/>
      <c r="AN5742" s="82"/>
      <c r="AO5742" s="82"/>
      <c r="AP5742" s="82"/>
    </row>
    <row r="5743" spans="1:42" x14ac:dyDescent="0.2">
      <c r="A5743" s="360" t="s">
        <v>2245</v>
      </c>
      <c r="B5743" s="196">
        <v>20230807</v>
      </c>
      <c r="C5743" s="361" t="s">
        <v>51</v>
      </c>
      <c r="D5743" s="361">
        <v>1</v>
      </c>
      <c r="E5743" s="361">
        <v>13</v>
      </c>
      <c r="F5743" s="361"/>
      <c r="G5743" s="361"/>
      <c r="H5743" s="361" t="s">
        <v>10</v>
      </c>
      <c r="I5743" s="361">
        <v>550</v>
      </c>
      <c r="J5743" s="361">
        <v>20</v>
      </c>
      <c r="K5743" s="44">
        <v>5</v>
      </c>
      <c r="L5743" s="362">
        <v>1</v>
      </c>
      <c r="M5743" s="44">
        <v>0</v>
      </c>
      <c r="N5743" s="363">
        <v>1</v>
      </c>
      <c r="O5743" s="44" t="str">
        <f>Cal_030724!$E$2</f>
        <v>Cal_030724</v>
      </c>
      <c r="P5743" s="365">
        <f>Cal_030724!$Q$3</f>
        <v>1.8135132035581638</v>
      </c>
      <c r="Q5743" s="365">
        <f>Cal_030724!$R$3</f>
        <v>0.5762667345022553</v>
      </c>
      <c r="R5743" s="364">
        <v>46.87</v>
      </c>
      <c r="S5743" s="364">
        <v>25.89</v>
      </c>
      <c r="T5743" s="365">
        <f>AVERAGE(0.724,0.569,0.666,0.712,0.708,0.801)</f>
        <v>0.69666666666666677</v>
      </c>
      <c r="U5743" s="79">
        <f t="shared" si="1704"/>
        <v>46.173333333333332</v>
      </c>
      <c r="V5743" s="79">
        <f t="shared" si="1705"/>
        <v>25.193333333333335</v>
      </c>
      <c r="W5743" s="446">
        <f t="shared" si="1706"/>
        <v>0.245014882533065</v>
      </c>
      <c r="X5743" s="446">
        <f t="shared" si="1707"/>
        <v>-5.6627948458591653E-3</v>
      </c>
      <c r="Y5743" s="44">
        <v>20240307</v>
      </c>
      <c r="Z5743" s="859" t="s">
        <v>2326</v>
      </c>
      <c r="AA5743" s="44">
        <v>20240328</v>
      </c>
      <c r="AB5743" s="368"/>
      <c r="AC5743" s="44"/>
      <c r="AD5743" s="44"/>
      <c r="AE5743" s="763" t="s">
        <v>1250</v>
      </c>
      <c r="AF5743" s="849">
        <v>1</v>
      </c>
      <c r="AG5743" s="849"/>
      <c r="AH5743" s="370" t="s">
        <v>157</v>
      </c>
      <c r="AI5743" s="360"/>
      <c r="AJ5743" s="44"/>
      <c r="AK5743" s="44"/>
      <c r="AL5743" s="44"/>
      <c r="AM5743" s="44"/>
      <c r="AN5743" s="44"/>
      <c r="AO5743" s="44"/>
      <c r="AP5743" s="44"/>
    </row>
    <row r="5744" spans="1:42" x14ac:dyDescent="0.2">
      <c r="A5744" s="360" t="s">
        <v>2245</v>
      </c>
      <c r="B5744" s="196">
        <v>20230807</v>
      </c>
      <c r="C5744" s="361" t="s">
        <v>51</v>
      </c>
      <c r="D5744" s="361">
        <v>1</v>
      </c>
      <c r="E5744" s="361">
        <v>13</v>
      </c>
      <c r="F5744" s="361"/>
      <c r="G5744" s="361"/>
      <c r="H5744" s="361" t="s">
        <v>11</v>
      </c>
      <c r="I5744" s="361">
        <v>552</v>
      </c>
      <c r="J5744" s="361">
        <v>20</v>
      </c>
      <c r="K5744" s="44">
        <v>5</v>
      </c>
      <c r="L5744" s="362">
        <v>1</v>
      </c>
      <c r="M5744" s="44">
        <v>0</v>
      </c>
      <c r="N5744" s="363">
        <v>1</v>
      </c>
      <c r="O5744" s="44" t="str">
        <f>Cal_030724!$E$2</f>
        <v>Cal_030724</v>
      </c>
      <c r="P5744" s="365">
        <f>Cal_030724!$Q$3</f>
        <v>1.8135132035581638</v>
      </c>
      <c r="Q5744" s="365">
        <f>Cal_030724!$R$3</f>
        <v>0.5762667345022553</v>
      </c>
      <c r="R5744" s="364">
        <v>58.49</v>
      </c>
      <c r="S5744" s="364">
        <v>33.75</v>
      </c>
      <c r="T5744" s="365">
        <f>AVERAGE(0.724,0.569,0.666,0.712,0.708,0.801)</f>
        <v>0.69666666666666677</v>
      </c>
      <c r="U5744" s="79">
        <f t="shared" si="1704"/>
        <v>57.793333333333337</v>
      </c>
      <c r="V5744" s="79">
        <f t="shared" si="1705"/>
        <v>33.053333333333335</v>
      </c>
      <c r="W5744" s="446">
        <f t="shared" si="1706"/>
        <v>0.28787920056950517</v>
      </c>
      <c r="X5744" s="446">
        <f t="shared" si="1707"/>
        <v>2.5009919661213801E-2</v>
      </c>
      <c r="Y5744" s="44">
        <v>20240307</v>
      </c>
      <c r="Z5744" s="859" t="s">
        <v>2326</v>
      </c>
      <c r="AA5744" s="44">
        <v>20240328</v>
      </c>
      <c r="AB5744" s="368"/>
      <c r="AC5744" s="44"/>
      <c r="AD5744" s="44"/>
      <c r="AE5744" s="763" t="s">
        <v>1250</v>
      </c>
      <c r="AF5744" s="849">
        <v>1</v>
      </c>
      <c r="AG5744" s="849"/>
      <c r="AH5744" s="370" t="s">
        <v>158</v>
      </c>
      <c r="AI5744" s="360"/>
      <c r="AJ5744" s="44"/>
      <c r="AK5744" s="44"/>
      <c r="AL5744" s="44"/>
      <c r="AM5744" s="44"/>
      <c r="AN5744" s="44"/>
      <c r="AO5744" s="44"/>
      <c r="AP5744" s="44"/>
    </row>
    <row r="5745" spans="1:42" x14ac:dyDescent="0.2">
      <c r="A5745" t="s">
        <v>2245</v>
      </c>
      <c r="B5745" s="45">
        <v>20230808</v>
      </c>
      <c r="C5745" s="107" t="s">
        <v>59</v>
      </c>
      <c r="D5745" s="107">
        <v>2</v>
      </c>
      <c r="E5745" s="107">
        <v>1</v>
      </c>
      <c r="H5745" s="107" t="s">
        <v>10</v>
      </c>
      <c r="I5745" s="107">
        <v>290</v>
      </c>
      <c r="J5745" s="107">
        <v>0</v>
      </c>
      <c r="K5745" s="43">
        <v>5</v>
      </c>
      <c r="L5745" s="111">
        <v>1</v>
      </c>
      <c r="M5745" s="43">
        <v>0</v>
      </c>
      <c r="N5745" s="49">
        <v>1</v>
      </c>
      <c r="O5745" s="43" t="str">
        <f>Cal_030724!$E$2</f>
        <v>Cal_030724</v>
      </c>
      <c r="P5745" s="50">
        <f>Cal_030724!$Q$3</f>
        <v>1.8135132035581638</v>
      </c>
      <c r="Q5745" s="50">
        <f>Cal_030724!$R$3</f>
        <v>0.5762667345022553</v>
      </c>
      <c r="R5745" s="46">
        <v>76.819999999999993</v>
      </c>
      <c r="S5745" s="46">
        <v>53.25</v>
      </c>
      <c r="T5745" s="178">
        <f>AVERAGE(0.793,0.722,0.641,1.093,0.906,0.669)</f>
        <v>0.80399999999999994</v>
      </c>
      <c r="U5745" s="79">
        <f t="shared" si="1704"/>
        <v>76.015999999999991</v>
      </c>
      <c r="V5745" s="79">
        <f t="shared" si="1705"/>
        <v>52.445999999999998</v>
      </c>
      <c r="W5745" s="446">
        <f t="shared" si="1706"/>
        <v>0.52204898420784773</v>
      </c>
      <c r="X5745" s="446">
        <f t="shared" si="1707"/>
        <v>0.42294414136319686</v>
      </c>
      <c r="Y5745" s="43">
        <v>20240307</v>
      </c>
      <c r="Z5745" s="48" t="s">
        <v>2336</v>
      </c>
      <c r="AA5745" s="43">
        <v>20240410</v>
      </c>
      <c r="AE5745" s="689" t="s">
        <v>1250</v>
      </c>
      <c r="AF5745" s="130">
        <v>1</v>
      </c>
    </row>
    <row r="5746" spans="1:42" x14ac:dyDescent="0.2">
      <c r="A5746" t="s">
        <v>2245</v>
      </c>
      <c r="B5746" s="45">
        <v>20230808</v>
      </c>
      <c r="C5746" s="107" t="s">
        <v>59</v>
      </c>
      <c r="D5746" s="107">
        <v>2</v>
      </c>
      <c r="E5746" s="107">
        <v>1</v>
      </c>
      <c r="H5746" s="107" t="s">
        <v>11</v>
      </c>
      <c r="I5746" s="107">
        <v>290</v>
      </c>
      <c r="J5746" s="107">
        <v>0</v>
      </c>
      <c r="K5746" s="43">
        <v>5</v>
      </c>
      <c r="L5746" s="111">
        <v>1</v>
      </c>
      <c r="M5746" s="43">
        <v>0</v>
      </c>
      <c r="N5746" s="49">
        <v>1</v>
      </c>
      <c r="O5746" s="43" t="str">
        <f>Cal_030724!$E$2</f>
        <v>Cal_030724</v>
      </c>
      <c r="P5746" s="50">
        <f>Cal_030724!$Q$3</f>
        <v>1.8135132035581638</v>
      </c>
      <c r="Q5746" s="50">
        <f>Cal_030724!$R$3</f>
        <v>0.5762667345022553</v>
      </c>
      <c r="R5746" s="46">
        <v>74.16</v>
      </c>
      <c r="S5746" s="46">
        <v>53.23</v>
      </c>
      <c r="T5746" s="178">
        <f>AVERAGE(0.496,0.646,0.839,0.815,0.536,0.412)</f>
        <v>0.624</v>
      </c>
      <c r="U5746" s="79">
        <f t="shared" ref="U5746:U5747" si="1708">(R5746-T5746)*(L5746+M5746)/L5746</f>
        <v>73.536000000000001</v>
      </c>
      <c r="V5746" s="79">
        <f t="shared" ref="V5746:V5747" si="1709">(S5746-T5746)*(L5746+M5746)/L5746</f>
        <v>52.605999999999995</v>
      </c>
      <c r="W5746" s="446">
        <f t="shared" ref="W5746:W5747" si="1710">(Q5746*P5746/(P5746-1)*(U5746-V5746)*(K5746)/I5746)/N5746</f>
        <v>0.46357595415656605</v>
      </c>
      <c r="X5746" s="446">
        <f t="shared" ref="X5746:X5747" si="1711">(Q5746*P5746/(P5746-1)*(P5746*V5746-U5746)*(K5746)/I5746)/N5746</f>
        <v>0.48430011577804055</v>
      </c>
      <c r="Y5746" s="43">
        <v>20240307</v>
      </c>
      <c r="Z5746" s="48" t="s">
        <v>2344</v>
      </c>
      <c r="AA5746" s="43">
        <v>20240424</v>
      </c>
      <c r="AE5746" s="689" t="s">
        <v>1250</v>
      </c>
      <c r="AF5746" s="130">
        <v>3</v>
      </c>
      <c r="AH5746" s="490" t="s">
        <v>2348</v>
      </c>
    </row>
    <row r="5747" spans="1:42" x14ac:dyDescent="0.2">
      <c r="A5747" t="s">
        <v>2245</v>
      </c>
      <c r="B5747" s="45">
        <v>20230808</v>
      </c>
      <c r="C5747" s="107" t="s">
        <v>59</v>
      </c>
      <c r="D5747" s="107">
        <v>2</v>
      </c>
      <c r="E5747" s="107">
        <v>6</v>
      </c>
      <c r="H5747" s="107" t="s">
        <v>10</v>
      </c>
      <c r="I5747" s="107">
        <v>290</v>
      </c>
      <c r="J5747" s="107">
        <v>0</v>
      </c>
      <c r="K5747" s="43">
        <v>5</v>
      </c>
      <c r="L5747" s="111">
        <v>1</v>
      </c>
      <c r="M5747" s="43">
        <v>0</v>
      </c>
      <c r="N5747" s="49">
        <v>1</v>
      </c>
      <c r="O5747" s="43" t="str">
        <f>Cal_030724!$E$2</f>
        <v>Cal_030724</v>
      </c>
      <c r="P5747" s="50">
        <f>Cal_030724!$Q$3</f>
        <v>1.8135132035581638</v>
      </c>
      <c r="Q5747" s="50">
        <f>Cal_030724!$R$3</f>
        <v>0.5762667345022553</v>
      </c>
      <c r="R5747" s="46">
        <v>111.5</v>
      </c>
      <c r="S5747" s="46">
        <v>77.17</v>
      </c>
      <c r="T5747" s="178">
        <f>AVERAGE(0.496,0.646,0.839,0.815,0.536,0.412)</f>
        <v>0.624</v>
      </c>
      <c r="U5747" s="79">
        <f t="shared" si="1708"/>
        <v>110.876</v>
      </c>
      <c r="V5747" s="79">
        <f t="shared" si="1709"/>
        <v>76.546000000000006</v>
      </c>
      <c r="W5747" s="446">
        <f t="shared" si="1710"/>
        <v>0.76037087941686132</v>
      </c>
      <c r="X5747" s="446">
        <f t="shared" si="1711"/>
        <v>0.61886574091569413</v>
      </c>
      <c r="Y5747" s="43">
        <v>20240307</v>
      </c>
      <c r="Z5747" s="48" t="s">
        <v>2344</v>
      </c>
      <c r="AA5747" s="43">
        <v>20240424</v>
      </c>
      <c r="AE5747" s="689" t="s">
        <v>1250</v>
      </c>
      <c r="AF5747" s="130">
        <v>1</v>
      </c>
    </row>
    <row r="5748" spans="1:42" x14ac:dyDescent="0.2">
      <c r="A5748" t="s">
        <v>2245</v>
      </c>
      <c r="B5748" s="45">
        <v>20230808</v>
      </c>
      <c r="C5748" s="107" t="s">
        <v>59</v>
      </c>
      <c r="D5748" s="107">
        <v>2</v>
      </c>
      <c r="E5748" s="107">
        <v>6</v>
      </c>
      <c r="H5748" s="107" t="s">
        <v>11</v>
      </c>
      <c r="I5748" s="107">
        <v>290</v>
      </c>
      <c r="J5748" s="107">
        <v>0</v>
      </c>
      <c r="K5748" s="43">
        <v>5</v>
      </c>
      <c r="L5748" s="111">
        <v>1</v>
      </c>
      <c r="M5748" s="43">
        <v>0</v>
      </c>
      <c r="N5748" s="49">
        <v>1</v>
      </c>
      <c r="O5748" s="43" t="str">
        <f>Cal_030724!$E$2</f>
        <v>Cal_030724</v>
      </c>
      <c r="P5748" s="50">
        <f>Cal_030724!$Q$3</f>
        <v>1.8135132035581638</v>
      </c>
      <c r="Q5748" s="50">
        <f>Cal_030724!$R$3</f>
        <v>0.5762667345022553</v>
      </c>
      <c r="R5748" s="46">
        <v>113.2</v>
      </c>
      <c r="S5748" s="46">
        <v>76.489999999999995</v>
      </c>
      <c r="T5748" s="178">
        <f>AVERAGE(0.793,0.722,0.641,1.093,0.906,0.669)</f>
        <v>0.80399999999999994</v>
      </c>
      <c r="U5748" s="79">
        <f t="shared" si="1704"/>
        <v>112.396</v>
      </c>
      <c r="V5748" s="79">
        <f t="shared" si="1705"/>
        <v>75.685999999999993</v>
      </c>
      <c r="W5748" s="446">
        <f t="shared" si="1706"/>
        <v>0.81308520196309308</v>
      </c>
      <c r="X5748" s="446">
        <f t="shared" si="1707"/>
        <v>0.5506555924153167</v>
      </c>
      <c r="Y5748" s="43">
        <v>20240307</v>
      </c>
      <c r="Z5748" s="48" t="s">
        <v>2336</v>
      </c>
      <c r="AA5748" s="43">
        <v>20240410</v>
      </c>
      <c r="AE5748" s="689" t="s">
        <v>1250</v>
      </c>
      <c r="AF5748" s="130">
        <v>1</v>
      </c>
    </row>
    <row r="5749" spans="1:42" x14ac:dyDescent="0.2">
      <c r="A5749" t="s">
        <v>2245</v>
      </c>
      <c r="B5749" s="45">
        <v>20230808</v>
      </c>
      <c r="C5749" s="107" t="s">
        <v>59</v>
      </c>
      <c r="D5749" s="107">
        <v>2</v>
      </c>
      <c r="E5749" s="107">
        <v>6</v>
      </c>
      <c r="H5749" s="107" t="s">
        <v>10</v>
      </c>
      <c r="I5749" s="107">
        <v>290</v>
      </c>
      <c r="J5749" s="107">
        <v>10</v>
      </c>
      <c r="K5749" s="43">
        <v>5</v>
      </c>
      <c r="L5749" s="111">
        <v>1</v>
      </c>
      <c r="M5749" s="43">
        <v>0</v>
      </c>
      <c r="N5749" s="49">
        <v>1</v>
      </c>
      <c r="O5749" s="43" t="str">
        <f>Cal_030724!$E$2</f>
        <v>Cal_030724</v>
      </c>
      <c r="P5749" s="50">
        <f>Cal_030724!$Q$3</f>
        <v>1.8135132035581638</v>
      </c>
      <c r="Q5749" s="50">
        <f>Cal_030724!$R$3</f>
        <v>0.5762667345022553</v>
      </c>
      <c r="R5749" s="46">
        <v>71.53</v>
      </c>
      <c r="S5749" s="46">
        <v>50.89</v>
      </c>
      <c r="T5749" s="178">
        <f>AVERAGE(0.496,0.646,0.839,0.815,0.536,0.412)</f>
        <v>0.624</v>
      </c>
      <c r="U5749" s="79">
        <f t="shared" si="1704"/>
        <v>70.906000000000006</v>
      </c>
      <c r="V5749" s="79">
        <f t="shared" si="1705"/>
        <v>50.265999999999998</v>
      </c>
      <c r="W5749" s="446">
        <f t="shared" si="1706"/>
        <v>0.45715278040093277</v>
      </c>
      <c r="X5749" s="446">
        <f t="shared" si="1707"/>
        <v>0.44856022821658093</v>
      </c>
      <c r="Y5749" s="43">
        <v>20240307</v>
      </c>
      <c r="Z5749" s="48" t="s">
        <v>2344</v>
      </c>
      <c r="AA5749" s="43">
        <v>20240424</v>
      </c>
      <c r="AE5749" s="689" t="s">
        <v>1250</v>
      </c>
      <c r="AF5749" s="130">
        <v>1</v>
      </c>
    </row>
    <row r="5750" spans="1:42" x14ac:dyDescent="0.2">
      <c r="A5750" t="s">
        <v>2245</v>
      </c>
      <c r="B5750" s="45">
        <v>20230808</v>
      </c>
      <c r="C5750" s="107" t="s">
        <v>59</v>
      </c>
      <c r="D5750" s="107">
        <v>2</v>
      </c>
      <c r="E5750" s="107">
        <v>6</v>
      </c>
      <c r="H5750" s="107" t="s">
        <v>11</v>
      </c>
      <c r="I5750" s="107">
        <v>290</v>
      </c>
      <c r="J5750" s="107">
        <v>10</v>
      </c>
      <c r="K5750" s="43">
        <v>5</v>
      </c>
      <c r="L5750" s="111">
        <v>1</v>
      </c>
      <c r="M5750" s="43">
        <v>0</v>
      </c>
      <c r="N5750" s="49">
        <v>1</v>
      </c>
      <c r="O5750" s="43" t="str">
        <f>Cal_030724!$E$2</f>
        <v>Cal_030724</v>
      </c>
      <c r="P5750" s="50">
        <f>Cal_030724!$Q$3</f>
        <v>1.8135132035581638</v>
      </c>
      <c r="Q5750" s="50">
        <f>Cal_030724!$R$3</f>
        <v>0.5762667345022553</v>
      </c>
      <c r="R5750" s="46">
        <v>66.33</v>
      </c>
      <c r="S5750" s="46">
        <v>47.93</v>
      </c>
      <c r="T5750" s="178">
        <f>AVERAGE(0.496,0.646,0.839,0.815,0.536,0.412)</f>
        <v>0.624</v>
      </c>
      <c r="U5750" s="79">
        <f t="shared" si="1704"/>
        <v>65.706000000000003</v>
      </c>
      <c r="V5750" s="79">
        <f t="shared" si="1705"/>
        <v>47.305999999999997</v>
      </c>
      <c r="W5750" s="446">
        <f t="shared" si="1706"/>
        <v>0.40753930035742075</v>
      </c>
      <c r="X5750" s="446">
        <f t="shared" si="1707"/>
        <v>0.44483923753419802</v>
      </c>
      <c r="Y5750" s="43">
        <v>20240307</v>
      </c>
      <c r="Z5750" s="48" t="s">
        <v>2344</v>
      </c>
      <c r="AA5750" s="43">
        <v>20240424</v>
      </c>
      <c r="AE5750" s="689" t="s">
        <v>1250</v>
      </c>
      <c r="AF5750" s="130">
        <v>3</v>
      </c>
      <c r="AH5750" s="490" t="s">
        <v>2351</v>
      </c>
    </row>
    <row r="5751" spans="1:42" x14ac:dyDescent="0.2">
      <c r="A5751" s="155" t="s">
        <v>2245</v>
      </c>
      <c r="B5751" s="81">
        <v>20230808</v>
      </c>
      <c r="C5751" s="126" t="s">
        <v>59</v>
      </c>
      <c r="D5751" s="126">
        <v>2</v>
      </c>
      <c r="E5751" s="126">
        <v>6</v>
      </c>
      <c r="F5751" s="126"/>
      <c r="G5751" s="126"/>
      <c r="H5751" s="126" t="s">
        <v>10</v>
      </c>
      <c r="I5751" s="126">
        <v>293</v>
      </c>
      <c r="J5751" s="126">
        <v>5</v>
      </c>
      <c r="K5751" s="82">
        <v>5</v>
      </c>
      <c r="L5751" s="156">
        <v>1</v>
      </c>
      <c r="M5751" s="82">
        <v>0</v>
      </c>
      <c r="N5751" s="83">
        <v>1</v>
      </c>
      <c r="O5751" s="82" t="str">
        <f>Cal_030724!$E$2</f>
        <v>Cal_030724</v>
      </c>
      <c r="P5751" s="158">
        <f>Cal_030724!$Q$3</f>
        <v>1.8135132035581638</v>
      </c>
      <c r="Q5751" s="158">
        <f>Cal_030724!$R$3</f>
        <v>0.5762667345022553</v>
      </c>
      <c r="R5751" s="84">
        <v>64.94</v>
      </c>
      <c r="S5751" s="84">
        <v>42.06</v>
      </c>
      <c r="T5751" s="158">
        <f>AVERAGE(0.724,0.569,0.666,0.712,0.708,0.801)</f>
        <v>0.69666666666666677</v>
      </c>
      <c r="U5751" s="79">
        <f t="shared" si="1704"/>
        <v>64.243333333333325</v>
      </c>
      <c r="V5751" s="79">
        <f t="shared" si="1705"/>
        <v>41.363333333333337</v>
      </c>
      <c r="W5751" s="446">
        <f t="shared" si="1706"/>
        <v>0.50157752740235118</v>
      </c>
      <c r="X5751" s="446">
        <f t="shared" si="1707"/>
        <v>0.23609258182386267</v>
      </c>
      <c r="Y5751" s="82">
        <v>20240307</v>
      </c>
      <c r="Z5751" s="90" t="s">
        <v>2326</v>
      </c>
      <c r="AA5751" s="82">
        <v>20240328</v>
      </c>
      <c r="AB5751" s="85"/>
      <c r="AC5751" s="82"/>
      <c r="AD5751" s="82"/>
      <c r="AE5751" s="691" t="s">
        <v>1250</v>
      </c>
      <c r="AF5751" s="567">
        <v>1</v>
      </c>
      <c r="AG5751" s="567"/>
      <c r="AH5751" s="159" t="s">
        <v>2250</v>
      </c>
      <c r="AI5751" s="155"/>
      <c r="AJ5751" s="82"/>
      <c r="AK5751" s="82"/>
      <c r="AL5751" s="82"/>
      <c r="AM5751" s="82"/>
      <c r="AN5751" s="82"/>
      <c r="AO5751" s="82"/>
      <c r="AP5751" s="82"/>
    </row>
    <row r="5752" spans="1:42" x14ac:dyDescent="0.2">
      <c r="A5752" s="155" t="s">
        <v>2245</v>
      </c>
      <c r="B5752" s="81">
        <v>20230808</v>
      </c>
      <c r="C5752" s="126" t="s">
        <v>59</v>
      </c>
      <c r="D5752" s="126">
        <v>2</v>
      </c>
      <c r="E5752" s="126">
        <v>6</v>
      </c>
      <c r="F5752" s="126"/>
      <c r="G5752" s="126"/>
      <c r="H5752" s="126" t="s">
        <v>11</v>
      </c>
      <c r="I5752" s="126">
        <v>293</v>
      </c>
      <c r="J5752" s="126">
        <v>5</v>
      </c>
      <c r="K5752" s="82">
        <v>5</v>
      </c>
      <c r="L5752" s="156">
        <v>1</v>
      </c>
      <c r="M5752" s="82">
        <v>0</v>
      </c>
      <c r="N5752" s="83">
        <v>1</v>
      </c>
      <c r="O5752" s="82" t="str">
        <f>Cal_030724!$E$2</f>
        <v>Cal_030724</v>
      </c>
      <c r="P5752" s="158">
        <f>Cal_030724!$Q$3</f>
        <v>1.8135132035581638</v>
      </c>
      <c r="Q5752" s="158">
        <f>Cal_030724!$R$3</f>
        <v>0.5762667345022553</v>
      </c>
      <c r="R5752" s="84">
        <v>68.52</v>
      </c>
      <c r="S5752" s="84">
        <v>44.53</v>
      </c>
      <c r="T5752" s="158">
        <f>AVERAGE(0.724,0.569,0.666,0.712,0.708,0.801)</f>
        <v>0.69666666666666677</v>
      </c>
      <c r="U5752" s="79">
        <f t="shared" si="1704"/>
        <v>67.823333333333323</v>
      </c>
      <c r="V5752" s="79">
        <f t="shared" si="1705"/>
        <v>43.833333333333336</v>
      </c>
      <c r="W5752" s="446">
        <f t="shared" si="1706"/>
        <v>0.52591105255167847</v>
      </c>
      <c r="X5752" s="446">
        <f t="shared" si="1707"/>
        <v>0.25580882304866903</v>
      </c>
      <c r="Y5752" s="82">
        <v>20240307</v>
      </c>
      <c r="Z5752" s="90" t="s">
        <v>2326</v>
      </c>
      <c r="AA5752" s="82">
        <v>20240328</v>
      </c>
      <c r="AB5752" s="85"/>
      <c r="AC5752" s="82"/>
      <c r="AD5752" s="82"/>
      <c r="AE5752" s="691" t="s">
        <v>1250</v>
      </c>
      <c r="AF5752" s="567">
        <v>1</v>
      </c>
      <c r="AG5752" s="567"/>
      <c r="AH5752" s="159" t="s">
        <v>168</v>
      </c>
      <c r="AI5752" s="155"/>
      <c r="AJ5752" s="82"/>
      <c r="AK5752" s="82"/>
      <c r="AL5752" s="82"/>
      <c r="AM5752" s="82"/>
      <c r="AN5752" s="82"/>
      <c r="AO5752" s="82"/>
      <c r="AP5752" s="82"/>
    </row>
    <row r="5753" spans="1:42" x14ac:dyDescent="0.2">
      <c r="A5753" s="360" t="s">
        <v>2245</v>
      </c>
      <c r="B5753" s="196">
        <v>20230808</v>
      </c>
      <c r="C5753" s="361" t="s">
        <v>59</v>
      </c>
      <c r="D5753" s="361">
        <v>2</v>
      </c>
      <c r="E5753" s="361">
        <v>6</v>
      </c>
      <c r="F5753" s="361"/>
      <c r="G5753" s="361"/>
      <c r="H5753" s="361" t="s">
        <v>10</v>
      </c>
      <c r="I5753" s="361">
        <v>551</v>
      </c>
      <c r="J5753" s="361">
        <v>20</v>
      </c>
      <c r="K5753" s="44">
        <v>5</v>
      </c>
      <c r="L5753" s="362">
        <v>1</v>
      </c>
      <c r="M5753" s="44">
        <v>0</v>
      </c>
      <c r="N5753" s="363">
        <v>1</v>
      </c>
      <c r="O5753" s="44" t="str">
        <f>Cal_030724!$E$2</f>
        <v>Cal_030724</v>
      </c>
      <c r="P5753" s="365">
        <f>Cal_030724!$Q$3</f>
        <v>1.8135132035581638</v>
      </c>
      <c r="Q5753" s="365">
        <f>Cal_030724!$R$3</f>
        <v>0.5762667345022553</v>
      </c>
      <c r="R5753" s="364">
        <v>75.73</v>
      </c>
      <c r="S5753" s="364">
        <v>44.15</v>
      </c>
      <c r="T5753" s="365">
        <f>AVERAGE(0.724,0.569,0.666,0.712,0.708,0.801)</f>
        <v>0.69666666666666677</v>
      </c>
      <c r="U5753" s="79">
        <f t="shared" si="1704"/>
        <v>75.033333333333331</v>
      </c>
      <c r="V5753" s="79">
        <f t="shared" si="1705"/>
        <v>43.453333333333333</v>
      </c>
      <c r="W5753" s="446">
        <f t="shared" si="1706"/>
        <v>0.36813761742812756</v>
      </c>
      <c r="X5753" s="446">
        <f t="shared" si="1707"/>
        <v>4.3946403661706525E-2</v>
      </c>
      <c r="Y5753" s="44">
        <v>20240307</v>
      </c>
      <c r="Z5753" s="859" t="s">
        <v>2326</v>
      </c>
      <c r="AA5753" s="44">
        <v>20240328</v>
      </c>
      <c r="AB5753" s="368"/>
      <c r="AC5753" s="44"/>
      <c r="AD5753" s="44"/>
      <c r="AE5753" s="763" t="s">
        <v>1250</v>
      </c>
      <c r="AF5753" s="849">
        <v>1</v>
      </c>
      <c r="AG5753" s="849"/>
      <c r="AH5753" s="370" t="s">
        <v>172</v>
      </c>
      <c r="AI5753" s="360"/>
      <c r="AJ5753" s="44"/>
      <c r="AK5753" s="44"/>
      <c r="AL5753" s="44"/>
      <c r="AM5753" s="44"/>
      <c r="AN5753" s="44"/>
      <c r="AO5753" s="44"/>
      <c r="AP5753" s="44"/>
    </row>
    <row r="5754" spans="1:42" x14ac:dyDescent="0.2">
      <c r="A5754" s="360" t="s">
        <v>2245</v>
      </c>
      <c r="B5754" s="196">
        <v>20230808</v>
      </c>
      <c r="C5754" s="361" t="s">
        <v>59</v>
      </c>
      <c r="D5754" s="361">
        <v>2</v>
      </c>
      <c r="E5754" s="361">
        <v>6</v>
      </c>
      <c r="F5754" s="361"/>
      <c r="G5754" s="361"/>
      <c r="H5754" s="361" t="s">
        <v>11</v>
      </c>
      <c r="I5754" s="361">
        <v>551</v>
      </c>
      <c r="J5754" s="361">
        <v>20</v>
      </c>
      <c r="K5754" s="44">
        <v>5</v>
      </c>
      <c r="L5754" s="362">
        <v>1</v>
      </c>
      <c r="M5754" s="44">
        <v>0</v>
      </c>
      <c r="N5754" s="363">
        <v>1</v>
      </c>
      <c r="O5754" s="44" t="str">
        <f>Cal_030724!$E$2</f>
        <v>Cal_030724</v>
      </c>
      <c r="P5754" s="365">
        <f>Cal_030724!$Q$3</f>
        <v>1.8135132035581638</v>
      </c>
      <c r="Q5754" s="365">
        <f>Cal_030724!$R$3</f>
        <v>0.5762667345022553</v>
      </c>
      <c r="R5754" s="364">
        <v>95.1</v>
      </c>
      <c r="S5754" s="364">
        <v>58.57</v>
      </c>
      <c r="T5754" s="365">
        <f>AVERAGE(0.724,0.569,0.666,0.712,0.708,0.801)</f>
        <v>0.69666666666666677</v>
      </c>
      <c r="U5754" s="79">
        <f t="shared" si="1704"/>
        <v>94.403333333333322</v>
      </c>
      <c r="V5754" s="79">
        <f t="shared" si="1705"/>
        <v>57.873333333333335</v>
      </c>
      <c r="W5754" s="446">
        <f t="shared" si="1706"/>
        <v>0.42584126550505064</v>
      </c>
      <c r="X5754" s="446">
        <f t="shared" si="1707"/>
        <v>0.122992945461634</v>
      </c>
      <c r="Y5754" s="44">
        <v>20240307</v>
      </c>
      <c r="Z5754" s="859" t="s">
        <v>2326</v>
      </c>
      <c r="AA5754" s="44">
        <v>20240328</v>
      </c>
      <c r="AB5754" s="368"/>
      <c r="AC5754" s="44"/>
      <c r="AD5754" s="44"/>
      <c r="AE5754" s="763" t="s">
        <v>1250</v>
      </c>
      <c r="AF5754" s="849">
        <v>1</v>
      </c>
      <c r="AG5754" s="849"/>
      <c r="AH5754" s="370" t="s">
        <v>173</v>
      </c>
      <c r="AI5754" s="360"/>
      <c r="AJ5754" s="44"/>
      <c r="AK5754" s="44"/>
      <c r="AL5754" s="44"/>
      <c r="AM5754" s="44"/>
      <c r="AN5754" s="44"/>
      <c r="AO5754" s="44"/>
      <c r="AP5754" s="44"/>
    </row>
    <row r="5755" spans="1:42" x14ac:dyDescent="0.2">
      <c r="A5755" t="s">
        <v>2245</v>
      </c>
      <c r="B5755" s="45">
        <v>20230808</v>
      </c>
      <c r="C5755" s="107" t="s">
        <v>59</v>
      </c>
      <c r="D5755" s="107">
        <v>2</v>
      </c>
      <c r="E5755" s="107">
        <v>10</v>
      </c>
      <c r="H5755" s="107" t="s">
        <v>10</v>
      </c>
      <c r="I5755" s="107">
        <v>290</v>
      </c>
      <c r="J5755" s="107">
        <v>0</v>
      </c>
      <c r="K5755" s="43">
        <v>5</v>
      </c>
      <c r="L5755" s="111">
        <v>1</v>
      </c>
      <c r="M5755" s="43">
        <v>0</v>
      </c>
      <c r="N5755" s="49">
        <v>1</v>
      </c>
      <c r="O5755" s="43" t="str">
        <f>Cal_030724!$E$2</f>
        <v>Cal_030724</v>
      </c>
      <c r="P5755" s="50">
        <f>Cal_030724!$Q$3</f>
        <v>1.8135132035581638</v>
      </c>
      <c r="Q5755" s="50">
        <f>Cal_030724!$R$3</f>
        <v>0.5762667345022553</v>
      </c>
      <c r="R5755" s="46">
        <v>320.5</v>
      </c>
      <c r="S5755" s="46">
        <v>213</v>
      </c>
      <c r="T5755" s="178">
        <f>AVERAGE(0.496,0.646,0.839,0.815,0.536,0.412)</f>
        <v>0.624</v>
      </c>
      <c r="U5755" s="79">
        <f t="shared" si="1704"/>
        <v>319.87599999999998</v>
      </c>
      <c r="V5755" s="79">
        <f t="shared" si="1705"/>
        <v>212.376</v>
      </c>
      <c r="W5755" s="446">
        <f t="shared" si="1706"/>
        <v>2.3810040645881902</v>
      </c>
      <c r="X5755" s="446">
        <f t="shared" si="1707"/>
        <v>1.4456721363856919</v>
      </c>
      <c r="Y5755" s="43">
        <v>20240307</v>
      </c>
      <c r="Z5755" s="48" t="s">
        <v>2344</v>
      </c>
      <c r="AA5755" s="43">
        <v>20240424</v>
      </c>
      <c r="AE5755" s="689" t="s">
        <v>1250</v>
      </c>
      <c r="AF5755" s="130">
        <v>1</v>
      </c>
    </row>
    <row r="5756" spans="1:42" x14ac:dyDescent="0.2">
      <c r="A5756" t="s">
        <v>2245</v>
      </c>
      <c r="B5756" s="45">
        <v>20230808</v>
      </c>
      <c r="C5756" s="107" t="s">
        <v>59</v>
      </c>
      <c r="D5756" s="107">
        <v>2</v>
      </c>
      <c r="E5756" s="107">
        <v>10</v>
      </c>
      <c r="H5756" s="107" t="s">
        <v>11</v>
      </c>
      <c r="I5756" s="107">
        <v>290</v>
      </c>
      <c r="J5756" s="107">
        <v>0</v>
      </c>
      <c r="K5756" s="43">
        <v>5</v>
      </c>
      <c r="L5756" s="111">
        <v>1</v>
      </c>
      <c r="M5756" s="43">
        <v>0</v>
      </c>
      <c r="N5756" s="49">
        <v>1</v>
      </c>
      <c r="O5756" s="43" t="str">
        <f>Cal_030724!$E$2</f>
        <v>Cal_030724</v>
      </c>
      <c r="P5756" s="50">
        <f>Cal_030724!$Q$3</f>
        <v>1.8135132035581638</v>
      </c>
      <c r="Q5756" s="50">
        <f>Cal_030724!$R$3</f>
        <v>0.5762667345022553</v>
      </c>
      <c r="R5756" s="46">
        <v>350.7</v>
      </c>
      <c r="S5756" s="46">
        <v>230.3</v>
      </c>
      <c r="T5756" s="178">
        <f>AVERAGE(0.496,0.646,0.839,0.815,0.536,0.412)</f>
        <v>0.624</v>
      </c>
      <c r="U5756" s="79">
        <f t="shared" si="1704"/>
        <v>350.07599999999996</v>
      </c>
      <c r="V5756" s="79">
        <f t="shared" si="1705"/>
        <v>229.67600000000002</v>
      </c>
      <c r="W5756" s="446">
        <f t="shared" si="1706"/>
        <v>2.6667245523387728</v>
      </c>
      <c r="X5756" s="446">
        <f t="shared" si="1707"/>
        <v>1.4716700079452385</v>
      </c>
      <c r="Y5756" s="43">
        <v>20240307</v>
      </c>
      <c r="Z5756" s="48" t="s">
        <v>2344</v>
      </c>
      <c r="AA5756" s="43">
        <v>20240424</v>
      </c>
      <c r="AE5756" s="689" t="s">
        <v>1250</v>
      </c>
      <c r="AF5756" s="130">
        <v>1</v>
      </c>
    </row>
    <row r="5757" spans="1:42" x14ac:dyDescent="0.2">
      <c r="A5757" t="s">
        <v>2245</v>
      </c>
      <c r="B5757" s="45">
        <v>20230808</v>
      </c>
      <c r="C5757" s="107" t="s">
        <v>59</v>
      </c>
      <c r="D5757" s="107">
        <v>2</v>
      </c>
      <c r="E5757" s="107">
        <v>10</v>
      </c>
      <c r="H5757" s="107" t="s">
        <v>10</v>
      </c>
      <c r="I5757" s="107">
        <v>290</v>
      </c>
      <c r="J5757" s="107">
        <v>10</v>
      </c>
      <c r="K5757" s="43">
        <v>5</v>
      </c>
      <c r="L5757" s="111">
        <v>1</v>
      </c>
      <c r="M5757" s="43">
        <v>0</v>
      </c>
      <c r="N5757" s="49">
        <v>1</v>
      </c>
      <c r="O5757" s="43" t="str">
        <f>Cal_030724!$E$2</f>
        <v>Cal_030724</v>
      </c>
      <c r="P5757" s="50">
        <f>Cal_030724!$Q$3</f>
        <v>1.8135132035581638</v>
      </c>
      <c r="Q5757" s="50">
        <f>Cal_030724!$R$3</f>
        <v>0.5762667345022553</v>
      </c>
      <c r="R5757" s="46">
        <v>275.3</v>
      </c>
      <c r="S5757" s="46">
        <v>179.6</v>
      </c>
      <c r="T5757" s="178">
        <f>AVERAGE(0.496,0.646,0.839,0.815,0.536,0.412)</f>
        <v>0.624</v>
      </c>
      <c r="U5757" s="79">
        <f t="shared" si="1704"/>
        <v>274.67599999999999</v>
      </c>
      <c r="V5757" s="79">
        <f t="shared" si="1705"/>
        <v>178.976</v>
      </c>
      <c r="W5757" s="446">
        <f t="shared" si="1706"/>
        <v>2.1196473393589752</v>
      </c>
      <c r="X5757" s="446">
        <f t="shared" si="1707"/>
        <v>1.1052142257213613</v>
      </c>
      <c r="Y5757" s="43">
        <v>20240307</v>
      </c>
      <c r="Z5757" s="48" t="s">
        <v>2344</v>
      </c>
      <c r="AA5757" s="43">
        <v>20240424</v>
      </c>
      <c r="AE5757" s="689" t="s">
        <v>1250</v>
      </c>
      <c r="AF5757" s="130">
        <v>3</v>
      </c>
      <c r="AH5757" s="490" t="s">
        <v>673</v>
      </c>
    </row>
    <row r="5758" spans="1:42" x14ac:dyDescent="0.2">
      <c r="A5758" t="s">
        <v>2245</v>
      </c>
      <c r="B5758" s="45">
        <v>20230808</v>
      </c>
      <c r="C5758" s="107" t="s">
        <v>59</v>
      </c>
      <c r="D5758" s="107">
        <v>2</v>
      </c>
      <c r="E5758" s="107">
        <v>10</v>
      </c>
      <c r="H5758" s="107" t="s">
        <v>11</v>
      </c>
      <c r="I5758" s="107">
        <v>290</v>
      </c>
      <c r="J5758" s="107">
        <v>10</v>
      </c>
      <c r="K5758" s="43">
        <v>5</v>
      </c>
      <c r="L5758" s="111">
        <v>1</v>
      </c>
      <c r="M5758" s="43">
        <v>0</v>
      </c>
      <c r="N5758" s="49">
        <v>1</v>
      </c>
      <c r="O5758" s="43" t="str">
        <f>Cal_030724!$E$2</f>
        <v>Cal_030724</v>
      </c>
      <c r="P5758" s="50">
        <f>Cal_030724!$Q$3</f>
        <v>1.8135132035581638</v>
      </c>
      <c r="Q5758" s="50">
        <f>Cal_030724!$R$3</f>
        <v>0.5762667345022553</v>
      </c>
      <c r="R5758" s="46">
        <v>235.4</v>
      </c>
      <c r="S5758" s="46">
        <v>154.30000000000001</v>
      </c>
      <c r="T5758" s="178">
        <f>AVERAGE(0.496,0.646,0.839,0.815,0.536,0.412)</f>
        <v>0.624</v>
      </c>
      <c r="U5758" s="79">
        <f t="shared" si="1704"/>
        <v>234.77600000000001</v>
      </c>
      <c r="V5758" s="79">
        <f t="shared" si="1705"/>
        <v>153.67600000000002</v>
      </c>
      <c r="W5758" s="446">
        <f t="shared" si="1706"/>
        <v>1.7962737640753696</v>
      </c>
      <c r="X5758" s="446">
        <f t="shared" si="1707"/>
        <v>0.97272222351674154</v>
      </c>
      <c r="Y5758" s="43">
        <v>20240307</v>
      </c>
      <c r="Z5758" s="48" t="s">
        <v>2344</v>
      </c>
      <c r="AA5758" s="43">
        <v>20240424</v>
      </c>
      <c r="AE5758" s="689" t="s">
        <v>1250</v>
      </c>
      <c r="AF5758" s="130">
        <v>3</v>
      </c>
      <c r="AH5758" s="490" t="s">
        <v>673</v>
      </c>
    </row>
    <row r="5759" spans="1:42" x14ac:dyDescent="0.2">
      <c r="A5759" s="155" t="s">
        <v>2245</v>
      </c>
      <c r="B5759" s="81">
        <v>20230808</v>
      </c>
      <c r="C5759" s="126" t="s">
        <v>59</v>
      </c>
      <c r="D5759" s="126">
        <v>2</v>
      </c>
      <c r="E5759" s="126">
        <v>10</v>
      </c>
      <c r="F5759" s="126"/>
      <c r="G5759" s="126"/>
      <c r="H5759" s="126" t="s">
        <v>10</v>
      </c>
      <c r="I5759" s="126">
        <v>293</v>
      </c>
      <c r="J5759" s="126">
        <v>5</v>
      </c>
      <c r="K5759" s="82">
        <v>5</v>
      </c>
      <c r="L5759" s="156">
        <v>1</v>
      </c>
      <c r="M5759" s="82">
        <v>0</v>
      </c>
      <c r="N5759" s="83">
        <v>1</v>
      </c>
      <c r="O5759" s="82" t="str">
        <f>Cal_030724!$E$2</f>
        <v>Cal_030724</v>
      </c>
      <c r="P5759" s="158">
        <f>Cal_030724!$Q$3</f>
        <v>1.8135132035581638</v>
      </c>
      <c r="Q5759" s="158">
        <f>Cal_030724!$R$3</f>
        <v>0.5762667345022553</v>
      </c>
      <c r="R5759" s="84">
        <v>83.38</v>
      </c>
      <c r="S5759" s="84">
        <v>54.98</v>
      </c>
      <c r="T5759" s="158">
        <f>AVERAGE(0.724,0.569,0.666,0.712,0.708,0.801)</f>
        <v>0.69666666666666677</v>
      </c>
      <c r="U5759" s="79">
        <f t="shared" si="1704"/>
        <v>82.683333333333323</v>
      </c>
      <c r="V5759" s="79">
        <f t="shared" si="1705"/>
        <v>54.283333333333331</v>
      </c>
      <c r="W5759" s="446">
        <f t="shared" si="1706"/>
        <v>0.62258749030711436</v>
      </c>
      <c r="X5759" s="446">
        <f t="shared" si="1707"/>
        <v>0.34549678149149093</v>
      </c>
      <c r="Y5759" s="82">
        <v>20240307</v>
      </c>
      <c r="Z5759" s="90" t="s">
        <v>2326</v>
      </c>
      <c r="AA5759" s="82">
        <v>20240328</v>
      </c>
      <c r="AB5759" s="85"/>
      <c r="AC5759" s="82"/>
      <c r="AD5759" s="82"/>
      <c r="AE5759" s="691" t="s">
        <v>1250</v>
      </c>
      <c r="AF5759" s="567">
        <v>1</v>
      </c>
      <c r="AG5759" s="567"/>
      <c r="AH5759" s="159" t="s">
        <v>164</v>
      </c>
      <c r="AI5759" s="155"/>
      <c r="AJ5759" s="82"/>
      <c r="AK5759" s="82"/>
      <c r="AL5759" s="82"/>
      <c r="AM5759" s="82"/>
      <c r="AN5759" s="82"/>
      <c r="AO5759" s="82"/>
      <c r="AP5759" s="82"/>
    </row>
    <row r="5760" spans="1:42" x14ac:dyDescent="0.2">
      <c r="A5760" s="155" t="s">
        <v>2245</v>
      </c>
      <c r="B5760" s="81">
        <v>20230808</v>
      </c>
      <c r="C5760" s="126" t="s">
        <v>59</v>
      </c>
      <c r="D5760" s="126">
        <v>2</v>
      </c>
      <c r="E5760" s="126">
        <v>10</v>
      </c>
      <c r="F5760" s="126"/>
      <c r="G5760" s="126"/>
      <c r="H5760" s="126" t="s">
        <v>11</v>
      </c>
      <c r="I5760" s="126">
        <v>294</v>
      </c>
      <c r="J5760" s="126">
        <v>5</v>
      </c>
      <c r="K5760" s="82">
        <v>5</v>
      </c>
      <c r="L5760" s="156">
        <v>1</v>
      </c>
      <c r="M5760" s="82">
        <v>0</v>
      </c>
      <c r="N5760" s="83">
        <v>1</v>
      </c>
      <c r="O5760" s="82" t="str">
        <f>Cal_030724!$E$2</f>
        <v>Cal_030724</v>
      </c>
      <c r="P5760" s="158">
        <f>Cal_030724!$Q$3</f>
        <v>1.8135132035581638</v>
      </c>
      <c r="Q5760" s="158">
        <f>Cal_030724!$R$3</f>
        <v>0.5762667345022553</v>
      </c>
      <c r="R5760" s="84">
        <v>85.27</v>
      </c>
      <c r="S5760" s="84">
        <v>56.2</v>
      </c>
      <c r="T5760" s="158">
        <f>AVERAGE(0.724,0.569,0.666,0.712,0.708,0.801)</f>
        <v>0.69666666666666677</v>
      </c>
      <c r="U5760" s="79">
        <f t="shared" si="1704"/>
        <v>84.573333333333323</v>
      </c>
      <c r="V5760" s="79">
        <f t="shared" si="1705"/>
        <v>55.503333333333337</v>
      </c>
      <c r="W5760" s="446">
        <f t="shared" si="1706"/>
        <v>0.63510769073557405</v>
      </c>
      <c r="X5760" s="446">
        <f t="shared" si="1707"/>
        <v>0.35136714722673074</v>
      </c>
      <c r="Y5760" s="82">
        <v>20240307</v>
      </c>
      <c r="Z5760" s="90" t="s">
        <v>2326</v>
      </c>
      <c r="AA5760" s="82">
        <v>20240328</v>
      </c>
      <c r="AB5760" s="85"/>
      <c r="AC5760" s="82"/>
      <c r="AD5760" s="82"/>
      <c r="AE5760" s="691" t="s">
        <v>1250</v>
      </c>
      <c r="AF5760" s="567">
        <v>1</v>
      </c>
      <c r="AG5760" s="567"/>
      <c r="AH5760" s="159" t="s">
        <v>166</v>
      </c>
      <c r="AI5760" s="155"/>
      <c r="AJ5760" s="82"/>
      <c r="AK5760" s="82"/>
      <c r="AL5760" s="82"/>
      <c r="AM5760" s="82"/>
      <c r="AN5760" s="82"/>
      <c r="AO5760" s="82"/>
      <c r="AP5760" s="82"/>
    </row>
    <row r="5761" spans="1:42" x14ac:dyDescent="0.2">
      <c r="A5761" s="360" t="s">
        <v>2245</v>
      </c>
      <c r="B5761" s="196">
        <v>20230808</v>
      </c>
      <c r="C5761" s="361" t="s">
        <v>59</v>
      </c>
      <c r="D5761" s="361">
        <v>2</v>
      </c>
      <c r="E5761" s="361">
        <v>10</v>
      </c>
      <c r="F5761" s="361"/>
      <c r="G5761" s="361"/>
      <c r="H5761" s="361" t="s">
        <v>10</v>
      </c>
      <c r="I5761" s="361">
        <v>550</v>
      </c>
      <c r="J5761" s="361">
        <v>20</v>
      </c>
      <c r="K5761" s="44">
        <v>5</v>
      </c>
      <c r="L5761" s="362">
        <v>1</v>
      </c>
      <c r="M5761" s="44">
        <v>0</v>
      </c>
      <c r="N5761" s="363">
        <v>1</v>
      </c>
      <c r="O5761" s="44" t="str">
        <f>Cal_030724!$E$2</f>
        <v>Cal_030724</v>
      </c>
      <c r="P5761" s="365">
        <f>Cal_030724!$Q$3</f>
        <v>1.8135132035581638</v>
      </c>
      <c r="Q5761" s="365">
        <f>Cal_030724!$R$3</f>
        <v>0.5762667345022553</v>
      </c>
      <c r="R5761" s="364">
        <v>119.8</v>
      </c>
      <c r="S5761" s="364">
        <v>72.62</v>
      </c>
      <c r="T5761" s="365">
        <f>AVERAGE(0.724,0.569,0.666,0.712,0.708,0.801)</f>
        <v>0.69666666666666677</v>
      </c>
      <c r="U5761" s="79">
        <f t="shared" si="1704"/>
        <v>119.10333333333332</v>
      </c>
      <c r="V5761" s="79">
        <f t="shared" si="1705"/>
        <v>71.923333333333332</v>
      </c>
      <c r="W5761" s="446">
        <f t="shared" si="1706"/>
        <v>0.55099152325595846</v>
      </c>
      <c r="X5761" s="446">
        <f t="shared" si="1707"/>
        <v>0.13232416820035789</v>
      </c>
      <c r="Y5761" s="44">
        <v>20240307</v>
      </c>
      <c r="Z5761" s="859" t="s">
        <v>2326</v>
      </c>
      <c r="AA5761" s="44">
        <v>20240328</v>
      </c>
      <c r="AB5761" s="368"/>
      <c r="AC5761" s="44"/>
      <c r="AD5761" s="44"/>
      <c r="AE5761" s="763" t="s">
        <v>1250</v>
      </c>
      <c r="AF5761" s="849">
        <v>1</v>
      </c>
      <c r="AG5761" s="849"/>
      <c r="AH5761" s="370" t="s">
        <v>170</v>
      </c>
      <c r="AI5761" s="360"/>
      <c r="AJ5761" s="44"/>
      <c r="AK5761" s="44"/>
      <c r="AL5761" s="44"/>
      <c r="AM5761" s="44"/>
      <c r="AN5761" s="44"/>
      <c r="AO5761" s="44"/>
      <c r="AP5761" s="44"/>
    </row>
    <row r="5762" spans="1:42" x14ac:dyDescent="0.2">
      <c r="A5762" s="360" t="s">
        <v>2245</v>
      </c>
      <c r="B5762" s="196">
        <v>20230808</v>
      </c>
      <c r="C5762" s="361" t="s">
        <v>59</v>
      </c>
      <c r="D5762" s="361">
        <v>2</v>
      </c>
      <c r="E5762" s="361">
        <v>10</v>
      </c>
      <c r="F5762" s="361"/>
      <c r="G5762" s="361"/>
      <c r="H5762" s="361" t="s">
        <v>11</v>
      </c>
      <c r="I5762" s="361">
        <v>550</v>
      </c>
      <c r="J5762" s="361">
        <v>20</v>
      </c>
      <c r="K5762" s="44">
        <v>5</v>
      </c>
      <c r="L5762" s="362">
        <v>1</v>
      </c>
      <c r="M5762" s="44">
        <v>0</v>
      </c>
      <c r="N5762" s="363">
        <v>1</v>
      </c>
      <c r="O5762" s="44" t="str">
        <f>Cal_030724!$E$2</f>
        <v>Cal_030724</v>
      </c>
      <c r="P5762" s="365">
        <f>Cal_030724!$Q$3</f>
        <v>1.8135132035581638</v>
      </c>
      <c r="Q5762" s="365">
        <f>Cal_030724!$R$3</f>
        <v>0.5762667345022553</v>
      </c>
      <c r="R5762" s="364">
        <v>105.2</v>
      </c>
      <c r="S5762" s="364">
        <v>62.08</v>
      </c>
      <c r="T5762" s="365">
        <f>AVERAGE(0.724,0.569,0.666,0.712,0.708,0.801)</f>
        <v>0.69666666666666677</v>
      </c>
      <c r="U5762" s="79">
        <f t="shared" si="1704"/>
        <v>104.50333333333333</v>
      </c>
      <c r="V5762" s="79">
        <f t="shared" si="1705"/>
        <v>61.383333333333333</v>
      </c>
      <c r="W5762" s="446">
        <f t="shared" si="1706"/>
        <v>0.50357682244164748</v>
      </c>
      <c r="X5762" s="446">
        <f t="shared" si="1707"/>
        <v>7.960241740485878E-2</v>
      </c>
      <c r="Y5762" s="44">
        <v>20240307</v>
      </c>
      <c r="Z5762" s="859" t="s">
        <v>2326</v>
      </c>
      <c r="AA5762" s="44">
        <v>20240328</v>
      </c>
      <c r="AB5762" s="368"/>
      <c r="AC5762" s="44"/>
      <c r="AD5762" s="44"/>
      <c r="AE5762" s="763" t="s">
        <v>1250</v>
      </c>
      <c r="AF5762" s="849">
        <v>1</v>
      </c>
      <c r="AG5762" s="849"/>
      <c r="AH5762" s="370" t="s">
        <v>171</v>
      </c>
      <c r="AI5762" s="360"/>
      <c r="AJ5762" s="44"/>
      <c r="AK5762" s="44"/>
      <c r="AL5762" s="44"/>
      <c r="AM5762" s="44"/>
      <c r="AN5762" s="44"/>
      <c r="AO5762" s="44"/>
      <c r="AP5762" s="44"/>
    </row>
    <row r="5763" spans="1:42" x14ac:dyDescent="0.2">
      <c r="A5763" t="s">
        <v>2245</v>
      </c>
      <c r="B5763" s="45">
        <v>20230808</v>
      </c>
      <c r="C5763" s="107" t="s">
        <v>59</v>
      </c>
      <c r="D5763" s="107">
        <v>2</v>
      </c>
      <c r="E5763" s="107">
        <v>14</v>
      </c>
      <c r="H5763" s="107" t="s">
        <v>10</v>
      </c>
      <c r="I5763" s="107">
        <v>290</v>
      </c>
      <c r="J5763" s="107">
        <v>0</v>
      </c>
      <c r="K5763" s="43">
        <v>5</v>
      </c>
      <c r="L5763" s="111">
        <v>1</v>
      </c>
      <c r="M5763" s="43">
        <v>0</v>
      </c>
      <c r="N5763" s="49">
        <v>1</v>
      </c>
      <c r="O5763" s="43" t="str">
        <f>Cal_030724!$E$2</f>
        <v>Cal_030724</v>
      </c>
      <c r="P5763" s="50">
        <f>Cal_030724!$Q$3</f>
        <v>1.8135132035581638</v>
      </c>
      <c r="Q5763" s="50">
        <f>Cal_030724!$R$3</f>
        <v>0.5762667345022553</v>
      </c>
      <c r="R5763" s="46">
        <v>182.8</v>
      </c>
      <c r="S5763" s="46">
        <v>118.2</v>
      </c>
      <c r="T5763" s="178">
        <f t="shared" ref="T5763:T5768" si="1712">AVERAGE(0.496,0.646,0.839,0.815,0.536,0.412)</f>
        <v>0.624</v>
      </c>
      <c r="U5763" s="79">
        <f t="shared" ref="U5763:U5786" si="1713">(R5763-T5763)*(L5763+M5763)/L5763</f>
        <v>182.17600000000002</v>
      </c>
      <c r="V5763" s="79">
        <f t="shared" ref="V5763:V5786" si="1714">(S5763-T5763)*(L5763+M5763)/L5763</f>
        <v>117.57600000000001</v>
      </c>
      <c r="W5763" s="446">
        <f t="shared" ref="W5763:W5786" si="1715">(Q5763*P5763/(P5763-1)*(U5763-V5763)*(K5763)/I5763)/N5763</f>
        <v>1.4308173262548571</v>
      </c>
      <c r="X5763" s="446">
        <f t="shared" ref="X5763:X5786" si="1716">(Q5763*P5763/(P5763-1)*(P5763*V5763-U5763)*(K5763)/I5763)/N5763</f>
        <v>0.68771433930860171</v>
      </c>
      <c r="Y5763" s="43">
        <v>20240307</v>
      </c>
      <c r="Z5763" s="48" t="s">
        <v>2344</v>
      </c>
      <c r="AA5763" s="43">
        <v>20240424</v>
      </c>
      <c r="AE5763" s="689" t="s">
        <v>1250</v>
      </c>
      <c r="AF5763" s="130">
        <v>1</v>
      </c>
    </row>
    <row r="5764" spans="1:42" x14ac:dyDescent="0.2">
      <c r="A5764" t="s">
        <v>2245</v>
      </c>
      <c r="B5764" s="45">
        <v>20230808</v>
      </c>
      <c r="C5764" s="107" t="s">
        <v>59</v>
      </c>
      <c r="D5764" s="107">
        <v>2</v>
      </c>
      <c r="E5764" s="107">
        <v>14</v>
      </c>
      <c r="H5764" s="107" t="s">
        <v>11</v>
      </c>
      <c r="I5764" s="107">
        <v>290</v>
      </c>
      <c r="J5764" s="107">
        <v>0</v>
      </c>
      <c r="K5764" s="43">
        <v>5</v>
      </c>
      <c r="L5764" s="111">
        <v>1</v>
      </c>
      <c r="M5764" s="43">
        <v>0</v>
      </c>
      <c r="N5764" s="49">
        <v>1</v>
      </c>
      <c r="O5764" s="43" t="str">
        <f>Cal_030724!$E$2</f>
        <v>Cal_030724</v>
      </c>
      <c r="P5764" s="50">
        <f>Cal_030724!$Q$3</f>
        <v>1.8135132035581638</v>
      </c>
      <c r="Q5764" s="50">
        <f>Cal_030724!$R$3</f>
        <v>0.5762667345022553</v>
      </c>
      <c r="R5764" s="46">
        <v>184.9</v>
      </c>
      <c r="S5764" s="46">
        <v>119</v>
      </c>
      <c r="T5764" s="178">
        <f t="shared" si="1712"/>
        <v>0.624</v>
      </c>
      <c r="U5764" s="79">
        <f t="shared" si="1713"/>
        <v>184.27600000000001</v>
      </c>
      <c r="V5764" s="79">
        <f t="shared" si="1714"/>
        <v>118.376</v>
      </c>
      <c r="W5764" s="446">
        <f t="shared" si="1715"/>
        <v>1.4596108637801097</v>
      </c>
      <c r="X5764" s="446">
        <f t="shared" si="1716"/>
        <v>0.67333552360115878</v>
      </c>
      <c r="Y5764" s="43">
        <v>20240307</v>
      </c>
      <c r="Z5764" s="48" t="s">
        <v>2344</v>
      </c>
      <c r="AA5764" s="43">
        <v>20240424</v>
      </c>
      <c r="AE5764" s="689" t="s">
        <v>1250</v>
      </c>
      <c r="AF5764" s="130">
        <v>1</v>
      </c>
    </row>
    <row r="5765" spans="1:42" x14ac:dyDescent="0.2">
      <c r="A5765" t="s">
        <v>2245</v>
      </c>
      <c r="B5765" s="45">
        <v>20230808</v>
      </c>
      <c r="C5765" s="107" t="s">
        <v>59</v>
      </c>
      <c r="D5765" s="107">
        <v>2</v>
      </c>
      <c r="E5765" s="107">
        <v>20</v>
      </c>
      <c r="H5765" s="107" t="s">
        <v>10</v>
      </c>
      <c r="I5765" s="107">
        <v>290</v>
      </c>
      <c r="J5765" s="107">
        <v>0</v>
      </c>
      <c r="K5765" s="43">
        <v>5</v>
      </c>
      <c r="L5765" s="111">
        <v>1</v>
      </c>
      <c r="M5765" s="43">
        <v>0</v>
      </c>
      <c r="N5765" s="49">
        <v>1</v>
      </c>
      <c r="O5765" s="43" t="str">
        <f>Cal_030724!$E$2</f>
        <v>Cal_030724</v>
      </c>
      <c r="P5765" s="50">
        <f>Cal_030724!$Q$3</f>
        <v>1.8135132035581638</v>
      </c>
      <c r="Q5765" s="50">
        <f>Cal_030724!$R$3</f>
        <v>0.5762667345022553</v>
      </c>
      <c r="R5765" s="46">
        <v>169</v>
      </c>
      <c r="S5765" s="46">
        <v>106.2</v>
      </c>
      <c r="T5765" s="178">
        <f t="shared" si="1712"/>
        <v>0.624</v>
      </c>
      <c r="U5765" s="79">
        <f t="shared" si="1713"/>
        <v>168.376</v>
      </c>
      <c r="V5765" s="79">
        <f t="shared" si="1714"/>
        <v>105.57600000000001</v>
      </c>
      <c r="W5765" s="446">
        <f t="shared" si="1715"/>
        <v>1.390949351219892</v>
      </c>
      <c r="X5765" s="446">
        <f t="shared" si="1716"/>
        <v>0.51136148707642493</v>
      </c>
      <c r="Y5765" s="43">
        <v>20240307</v>
      </c>
      <c r="Z5765" s="48" t="s">
        <v>2344</v>
      </c>
      <c r="AA5765" s="43">
        <v>20240424</v>
      </c>
      <c r="AE5765" s="689" t="s">
        <v>1250</v>
      </c>
      <c r="AF5765" s="130">
        <v>1</v>
      </c>
    </row>
    <row r="5766" spans="1:42" x14ac:dyDescent="0.2">
      <c r="A5766" t="s">
        <v>2245</v>
      </c>
      <c r="B5766" s="45">
        <v>20230808</v>
      </c>
      <c r="C5766" s="107" t="s">
        <v>59</v>
      </c>
      <c r="D5766" s="107">
        <v>2</v>
      </c>
      <c r="E5766" s="107">
        <v>20</v>
      </c>
      <c r="H5766" s="107" t="s">
        <v>11</v>
      </c>
      <c r="I5766" s="107">
        <v>290</v>
      </c>
      <c r="J5766" s="107">
        <v>0</v>
      </c>
      <c r="K5766" s="43">
        <v>5</v>
      </c>
      <c r="L5766" s="111">
        <v>1</v>
      </c>
      <c r="M5766" s="43">
        <v>0</v>
      </c>
      <c r="N5766" s="49">
        <v>1</v>
      </c>
      <c r="O5766" s="43" t="str">
        <f>Cal_030724!$E$2</f>
        <v>Cal_030724</v>
      </c>
      <c r="P5766" s="50">
        <f>Cal_030724!$Q$3</f>
        <v>1.8135132035581638</v>
      </c>
      <c r="Q5766" s="50">
        <f>Cal_030724!$R$3</f>
        <v>0.5762667345022553</v>
      </c>
      <c r="R5766" s="46">
        <v>189.6</v>
      </c>
      <c r="S5766" s="46">
        <v>117.6</v>
      </c>
      <c r="T5766" s="178">
        <f t="shared" si="1712"/>
        <v>0.624</v>
      </c>
      <c r="U5766" s="79">
        <f t="shared" si="1713"/>
        <v>188.976</v>
      </c>
      <c r="V5766" s="79">
        <f t="shared" si="1714"/>
        <v>116.976</v>
      </c>
      <c r="W5766" s="446">
        <f t="shared" si="1715"/>
        <v>1.5947190013986023</v>
      </c>
      <c r="X5766" s="446">
        <f t="shared" si="1716"/>
        <v>0.51300162280149919</v>
      </c>
      <c r="Y5766" s="43">
        <v>20240307</v>
      </c>
      <c r="Z5766" s="48" t="s">
        <v>2344</v>
      </c>
      <c r="AA5766" s="43">
        <v>20240424</v>
      </c>
      <c r="AE5766" s="689" t="s">
        <v>1250</v>
      </c>
      <c r="AF5766" s="130">
        <v>1</v>
      </c>
    </row>
    <row r="5767" spans="1:42" x14ac:dyDescent="0.2">
      <c r="A5767" t="s">
        <v>2245</v>
      </c>
      <c r="B5767" s="45">
        <v>20230808</v>
      </c>
      <c r="C5767" s="107" t="s">
        <v>59</v>
      </c>
      <c r="D5767" s="107">
        <v>2</v>
      </c>
      <c r="E5767" s="107">
        <v>20</v>
      </c>
      <c r="H5767" s="107" t="s">
        <v>10</v>
      </c>
      <c r="I5767" s="107">
        <v>290</v>
      </c>
      <c r="J5767" s="107">
        <v>10</v>
      </c>
      <c r="K5767" s="43">
        <v>5</v>
      </c>
      <c r="L5767" s="111">
        <v>1</v>
      </c>
      <c r="M5767" s="43">
        <v>0</v>
      </c>
      <c r="N5767" s="49">
        <v>1</v>
      </c>
      <c r="O5767" s="43" t="str">
        <f>Cal_030724!$E$2</f>
        <v>Cal_030724</v>
      </c>
      <c r="P5767" s="50">
        <f>Cal_030724!$Q$3</f>
        <v>1.8135132035581638</v>
      </c>
      <c r="Q5767" s="50">
        <f>Cal_030724!$R$3</f>
        <v>0.5762667345022553</v>
      </c>
      <c r="R5767" s="46">
        <v>153.5</v>
      </c>
      <c r="S5767" s="46">
        <v>96.18</v>
      </c>
      <c r="T5767" s="178">
        <f t="shared" si="1712"/>
        <v>0.624</v>
      </c>
      <c r="U5767" s="79">
        <f t="shared" si="1713"/>
        <v>152.876</v>
      </c>
      <c r="V5767" s="79">
        <f t="shared" si="1714"/>
        <v>95.556000000000012</v>
      </c>
      <c r="W5767" s="446">
        <f t="shared" si="1715"/>
        <v>1.2695735161134425</v>
      </c>
      <c r="X5767" s="446">
        <f t="shared" si="1716"/>
        <v>0.45219293141481015</v>
      </c>
      <c r="Y5767" s="43">
        <v>20240307</v>
      </c>
      <c r="Z5767" s="48" t="s">
        <v>2344</v>
      </c>
      <c r="AA5767" s="43">
        <v>20240424</v>
      </c>
      <c r="AE5767" s="689" t="s">
        <v>1250</v>
      </c>
      <c r="AF5767" s="130">
        <v>1</v>
      </c>
    </row>
    <row r="5768" spans="1:42" x14ac:dyDescent="0.2">
      <c r="A5768" t="s">
        <v>2245</v>
      </c>
      <c r="B5768" s="45">
        <v>20230808</v>
      </c>
      <c r="C5768" s="107" t="s">
        <v>59</v>
      </c>
      <c r="D5768" s="107">
        <v>2</v>
      </c>
      <c r="E5768" s="107">
        <v>20</v>
      </c>
      <c r="H5768" s="107" t="s">
        <v>11</v>
      </c>
      <c r="I5768" s="107">
        <v>290</v>
      </c>
      <c r="J5768" s="107">
        <v>10</v>
      </c>
      <c r="K5768" s="43">
        <v>5</v>
      </c>
      <c r="L5768" s="111">
        <v>1</v>
      </c>
      <c r="M5768" s="43">
        <v>0</v>
      </c>
      <c r="N5768" s="49">
        <v>1</v>
      </c>
      <c r="O5768" s="43" t="str">
        <f>Cal_030724!$E$2</f>
        <v>Cal_030724</v>
      </c>
      <c r="P5768" s="50">
        <f>Cal_030724!$Q$3</f>
        <v>1.8135132035581638</v>
      </c>
      <c r="Q5768" s="50">
        <f>Cal_030724!$R$3</f>
        <v>0.5762667345022553</v>
      </c>
      <c r="R5768" s="46">
        <v>145.4</v>
      </c>
      <c r="S5768" s="46">
        <v>91.9</v>
      </c>
      <c r="T5768" s="178">
        <f t="shared" si="1712"/>
        <v>0.624</v>
      </c>
      <c r="U5768" s="79">
        <f t="shared" si="1713"/>
        <v>144.77600000000001</v>
      </c>
      <c r="V5768" s="79">
        <f t="shared" si="1714"/>
        <v>91.27600000000001</v>
      </c>
      <c r="W5768" s="446">
        <f t="shared" si="1715"/>
        <v>1.1849648135392394</v>
      </c>
      <c r="X5768" s="446">
        <f t="shared" si="1716"/>
        <v>0.45968287226373344</v>
      </c>
      <c r="Y5768" s="43">
        <v>20240307</v>
      </c>
      <c r="Z5768" s="48" t="s">
        <v>2352</v>
      </c>
      <c r="AA5768" s="43">
        <v>20240424</v>
      </c>
      <c r="AE5768" s="689" t="s">
        <v>1250</v>
      </c>
      <c r="AF5768" s="130">
        <v>1</v>
      </c>
    </row>
    <row r="5769" spans="1:42" x14ac:dyDescent="0.2">
      <c r="A5769" s="155" t="s">
        <v>2245</v>
      </c>
      <c r="B5769" s="81">
        <v>20230808</v>
      </c>
      <c r="C5769" s="126" t="s">
        <v>59</v>
      </c>
      <c r="D5769" s="126">
        <v>2</v>
      </c>
      <c r="E5769" s="126">
        <v>20</v>
      </c>
      <c r="F5769" s="126"/>
      <c r="G5769" s="126"/>
      <c r="H5769" s="126" t="s">
        <v>10</v>
      </c>
      <c r="I5769" s="126">
        <v>293</v>
      </c>
      <c r="J5769" s="126">
        <v>5</v>
      </c>
      <c r="K5769" s="82">
        <v>5</v>
      </c>
      <c r="L5769" s="156">
        <v>1</v>
      </c>
      <c r="M5769" s="82">
        <v>0</v>
      </c>
      <c r="N5769" s="83">
        <v>1</v>
      </c>
      <c r="O5769" s="82" t="str">
        <f>Cal_030724!$E$2</f>
        <v>Cal_030724</v>
      </c>
      <c r="P5769" s="158">
        <f>Cal_030724!$Q$3</f>
        <v>1.8135132035581638</v>
      </c>
      <c r="Q5769" s="158">
        <f>Cal_030724!$R$3</f>
        <v>0.5762667345022553</v>
      </c>
      <c r="R5769" s="84">
        <v>42.72</v>
      </c>
      <c r="S5769" s="84">
        <v>26.1</v>
      </c>
      <c r="T5769" s="158">
        <f>AVERAGE(0.724,0.569,0.666,0.712,0.708,0.801)</f>
        <v>0.69666666666666677</v>
      </c>
      <c r="U5769" s="79">
        <f t="shared" si="1713"/>
        <v>42.023333333333333</v>
      </c>
      <c r="V5769" s="79">
        <f t="shared" si="1714"/>
        <v>25.403333333333336</v>
      </c>
      <c r="W5769" s="446">
        <f t="shared" si="1715"/>
        <v>0.36434521439803669</v>
      </c>
      <c r="X5769" s="446">
        <f t="shared" si="1716"/>
        <v>8.8695635179929011E-2</v>
      </c>
      <c r="Y5769" s="82">
        <v>20240307</v>
      </c>
      <c r="Z5769" s="90" t="s">
        <v>2326</v>
      </c>
      <c r="AA5769" s="82">
        <v>20240328</v>
      </c>
      <c r="AB5769" s="85"/>
      <c r="AC5769" s="82"/>
      <c r="AD5769" s="82"/>
      <c r="AE5769" s="691" t="s">
        <v>1250</v>
      </c>
      <c r="AF5769" s="567">
        <v>1</v>
      </c>
      <c r="AG5769" s="567"/>
      <c r="AH5769" s="159" t="s">
        <v>162</v>
      </c>
      <c r="AI5769" s="155"/>
      <c r="AJ5769" s="82"/>
      <c r="AK5769" s="82"/>
      <c r="AL5769" s="82"/>
      <c r="AM5769" s="82"/>
      <c r="AN5769" s="82"/>
      <c r="AO5769" s="82"/>
      <c r="AP5769" s="82"/>
    </row>
    <row r="5770" spans="1:42" x14ac:dyDescent="0.2">
      <c r="A5770" s="155" t="s">
        <v>2245</v>
      </c>
      <c r="B5770" s="81">
        <v>20230808</v>
      </c>
      <c r="C5770" s="126" t="s">
        <v>59</v>
      </c>
      <c r="D5770" s="126">
        <v>2</v>
      </c>
      <c r="E5770" s="126">
        <v>20</v>
      </c>
      <c r="F5770" s="126"/>
      <c r="G5770" s="126"/>
      <c r="H5770" s="126" t="s">
        <v>11</v>
      </c>
      <c r="I5770" s="126">
        <v>293</v>
      </c>
      <c r="J5770" s="126">
        <v>5</v>
      </c>
      <c r="K5770" s="82">
        <v>5</v>
      </c>
      <c r="L5770" s="156">
        <v>1</v>
      </c>
      <c r="M5770" s="82">
        <v>0</v>
      </c>
      <c r="N5770" s="83">
        <v>1</v>
      </c>
      <c r="O5770" s="82" t="str">
        <f>Cal_030724!$E$2</f>
        <v>Cal_030724</v>
      </c>
      <c r="P5770" s="158">
        <f>Cal_030724!$Q$3</f>
        <v>1.8135132035581638</v>
      </c>
      <c r="Q5770" s="158">
        <f>Cal_030724!$R$3</f>
        <v>0.5762667345022553</v>
      </c>
      <c r="R5770" s="84">
        <v>43.67</v>
      </c>
      <c r="S5770" s="84">
        <v>26.42</v>
      </c>
      <c r="T5770" s="158">
        <f>AVERAGE(0.724,0.569,0.666,0.712,0.708,0.801)</f>
        <v>0.69666666666666677</v>
      </c>
      <c r="U5770" s="79">
        <f t="shared" si="1713"/>
        <v>42.973333333333336</v>
      </c>
      <c r="V5770" s="79">
        <f t="shared" si="1714"/>
        <v>25.723333333333336</v>
      </c>
      <c r="W5770" s="446">
        <f t="shared" si="1715"/>
        <v>0.37815613407738469</v>
      </c>
      <c r="X5770" s="446">
        <f t="shared" si="1716"/>
        <v>8.0591567824355337E-2</v>
      </c>
      <c r="Y5770" s="82">
        <v>20240307</v>
      </c>
      <c r="Z5770" s="90" t="s">
        <v>2326</v>
      </c>
      <c r="AA5770" s="82">
        <v>20240328</v>
      </c>
      <c r="AB5770" s="85"/>
      <c r="AC5770" s="82"/>
      <c r="AD5770" s="82"/>
      <c r="AE5770" s="691" t="s">
        <v>1250</v>
      </c>
      <c r="AF5770" s="567">
        <v>1</v>
      </c>
      <c r="AG5770" s="567"/>
      <c r="AH5770" s="159" t="s">
        <v>163</v>
      </c>
      <c r="AI5770" s="155"/>
      <c r="AJ5770" s="82"/>
      <c r="AK5770" s="82"/>
      <c r="AL5770" s="82"/>
      <c r="AM5770" s="82"/>
      <c r="AN5770" s="82"/>
      <c r="AO5770" s="82"/>
      <c r="AP5770" s="82"/>
    </row>
    <row r="5771" spans="1:42" x14ac:dyDescent="0.2">
      <c r="A5771" s="360" t="s">
        <v>2245</v>
      </c>
      <c r="B5771" s="196">
        <v>20230808</v>
      </c>
      <c r="C5771" s="361" t="s">
        <v>59</v>
      </c>
      <c r="D5771" s="361">
        <v>2</v>
      </c>
      <c r="E5771" s="361">
        <v>20</v>
      </c>
      <c r="F5771" s="361"/>
      <c r="G5771" s="361"/>
      <c r="H5771" s="361" t="s">
        <v>10</v>
      </c>
      <c r="I5771" s="361">
        <v>550</v>
      </c>
      <c r="J5771" s="361">
        <v>20</v>
      </c>
      <c r="K5771" s="44">
        <v>5</v>
      </c>
      <c r="L5771" s="362">
        <v>1</v>
      </c>
      <c r="M5771" s="44">
        <v>0</v>
      </c>
      <c r="N5771" s="363">
        <v>1</v>
      </c>
      <c r="O5771" s="44" t="str">
        <f>Cal_030724!$E$2</f>
        <v>Cal_030724</v>
      </c>
      <c r="P5771" s="365">
        <f>Cal_030724!$Q$3</f>
        <v>1.8135132035581638</v>
      </c>
      <c r="Q5771" s="365">
        <f>Cal_030724!$R$3</f>
        <v>0.5762667345022553</v>
      </c>
      <c r="R5771" s="364">
        <v>63.35</v>
      </c>
      <c r="S5771" s="364">
        <v>36.590000000000003</v>
      </c>
      <c r="T5771" s="365">
        <f>AVERAGE(0.724,0.569,0.666,0.712,0.708,0.801)</f>
        <v>0.69666666666666677</v>
      </c>
      <c r="U5771" s="79">
        <f t="shared" si="1713"/>
        <v>62.653333333333336</v>
      </c>
      <c r="V5771" s="79">
        <f t="shared" si="1714"/>
        <v>35.893333333333338</v>
      </c>
      <c r="W5771" s="446">
        <f t="shared" si="1715"/>
        <v>0.31251659945590188</v>
      </c>
      <c r="X5771" s="446">
        <f t="shared" si="1716"/>
        <v>2.8492037778264992E-2</v>
      </c>
      <c r="Y5771" s="44">
        <v>20240307</v>
      </c>
      <c r="Z5771" s="859" t="s">
        <v>2326</v>
      </c>
      <c r="AA5771" s="44">
        <v>20240328</v>
      </c>
      <c r="AB5771" s="368"/>
      <c r="AC5771" s="44"/>
      <c r="AD5771" s="44"/>
      <c r="AE5771" s="763" t="s">
        <v>1250</v>
      </c>
      <c r="AF5771" s="849">
        <v>1</v>
      </c>
      <c r="AG5771" s="849"/>
      <c r="AH5771" s="370" t="s">
        <v>169</v>
      </c>
      <c r="AI5771" s="360"/>
      <c r="AJ5771" s="44"/>
      <c r="AK5771" s="44"/>
      <c r="AL5771" s="44"/>
      <c r="AM5771" s="44"/>
      <c r="AN5771" s="44"/>
      <c r="AO5771" s="44"/>
      <c r="AP5771" s="44"/>
    </row>
    <row r="5772" spans="1:42" x14ac:dyDescent="0.2">
      <c r="A5772" s="360" t="s">
        <v>2245</v>
      </c>
      <c r="B5772" s="196">
        <v>20230808</v>
      </c>
      <c r="C5772" s="361" t="s">
        <v>59</v>
      </c>
      <c r="D5772" s="361">
        <v>2</v>
      </c>
      <c r="E5772" s="361">
        <v>20</v>
      </c>
      <c r="F5772" s="361"/>
      <c r="G5772" s="361"/>
      <c r="H5772" s="361" t="s">
        <v>11</v>
      </c>
      <c r="I5772" s="361">
        <v>552</v>
      </c>
      <c r="J5772" s="361">
        <v>20</v>
      </c>
      <c r="K5772" s="44">
        <v>5</v>
      </c>
      <c r="L5772" s="362">
        <v>1</v>
      </c>
      <c r="M5772" s="44">
        <v>0</v>
      </c>
      <c r="N5772" s="363">
        <v>1</v>
      </c>
      <c r="O5772" s="44" t="str">
        <f>Cal_030724!$E$2</f>
        <v>Cal_030724</v>
      </c>
      <c r="P5772" s="365">
        <f>Cal_030724!$Q$3</f>
        <v>1.8135132035581638</v>
      </c>
      <c r="Q5772" s="365">
        <f>Cal_030724!$R$3</f>
        <v>0.5762667345022553</v>
      </c>
      <c r="R5772" s="364">
        <v>56.17</v>
      </c>
      <c r="S5772" s="364">
        <v>33.119999999999997</v>
      </c>
      <c r="T5772" s="365">
        <f>AVERAGE(0.724,0.569,0.666,0.712,0.708,0.801)</f>
        <v>0.69666666666666677</v>
      </c>
      <c r="U5772" s="79">
        <f t="shared" si="1713"/>
        <v>55.473333333333336</v>
      </c>
      <c r="V5772" s="79">
        <f t="shared" si="1714"/>
        <v>32.423333333333332</v>
      </c>
      <c r="W5772" s="446">
        <f t="shared" si="1715"/>
        <v>0.26821404903504825</v>
      </c>
      <c r="X5772" s="446">
        <f t="shared" si="1716"/>
        <v>3.8711371747949204E-2</v>
      </c>
      <c r="Y5772" s="44">
        <v>20240307</v>
      </c>
      <c r="Z5772" s="859" t="s">
        <v>2326</v>
      </c>
      <c r="AA5772" s="44">
        <v>20240328</v>
      </c>
      <c r="AB5772" s="368"/>
      <c r="AC5772" s="44"/>
      <c r="AD5772" s="44"/>
      <c r="AE5772" s="763" t="s">
        <v>1250</v>
      </c>
      <c r="AF5772" s="849">
        <v>1</v>
      </c>
      <c r="AG5772" s="849"/>
      <c r="AH5772" s="370" t="s">
        <v>154</v>
      </c>
      <c r="AI5772" s="360"/>
      <c r="AJ5772" s="44"/>
      <c r="AK5772" s="44"/>
      <c r="AL5772" s="44"/>
      <c r="AM5772" s="44"/>
      <c r="AN5772" s="44"/>
      <c r="AO5772" s="44"/>
      <c r="AP5772" s="44"/>
    </row>
    <row r="5773" spans="1:42" x14ac:dyDescent="0.2">
      <c r="A5773" t="s">
        <v>2245</v>
      </c>
      <c r="B5773" s="45">
        <v>20230808</v>
      </c>
      <c r="C5773" s="107" t="s">
        <v>64</v>
      </c>
      <c r="D5773" s="107">
        <v>5</v>
      </c>
      <c r="E5773" s="107">
        <v>1</v>
      </c>
      <c r="H5773" s="107" t="s">
        <v>10</v>
      </c>
      <c r="I5773" s="107">
        <v>290</v>
      </c>
      <c r="J5773" s="107">
        <v>0</v>
      </c>
      <c r="K5773" s="43">
        <v>5</v>
      </c>
      <c r="L5773" s="111">
        <v>1</v>
      </c>
      <c r="M5773" s="43">
        <v>0</v>
      </c>
      <c r="N5773" s="49">
        <v>1</v>
      </c>
      <c r="O5773" s="43" t="str">
        <f>Cal_030724!$E$2</f>
        <v>Cal_030724</v>
      </c>
      <c r="P5773" s="50">
        <f>Cal_030724!$Q$3</f>
        <v>1.8135132035581638</v>
      </c>
      <c r="Q5773" s="50">
        <f>Cal_030724!$R$3</f>
        <v>0.5762667345022553</v>
      </c>
      <c r="R5773" s="46">
        <v>23.21</v>
      </c>
      <c r="S5773" s="46">
        <v>17.45</v>
      </c>
      <c r="T5773" s="178">
        <f>AVERAGE(0.793,0.722,0.641,1.093,0.906,0.669)</f>
        <v>0.80399999999999994</v>
      </c>
      <c r="U5773" s="79">
        <f t="shared" si="1713"/>
        <v>22.406000000000002</v>
      </c>
      <c r="V5773" s="79">
        <f t="shared" si="1714"/>
        <v>16.646000000000001</v>
      </c>
      <c r="W5773" s="446">
        <f t="shared" si="1715"/>
        <v>0.12757752011188819</v>
      </c>
      <c r="X5773" s="446">
        <f t="shared" si="1716"/>
        <v>0.17235680411218246</v>
      </c>
      <c r="Y5773" s="43">
        <v>20240307</v>
      </c>
      <c r="Z5773" s="48" t="s">
        <v>2336</v>
      </c>
      <c r="AA5773" s="43">
        <v>20240410</v>
      </c>
      <c r="AE5773" s="689" t="s">
        <v>1250</v>
      </c>
      <c r="AF5773" s="130">
        <v>1</v>
      </c>
      <c r="AH5773" t="s">
        <v>2337</v>
      </c>
    </row>
    <row r="5774" spans="1:42" x14ac:dyDescent="0.2">
      <c r="A5774" t="s">
        <v>2245</v>
      </c>
      <c r="B5774" s="45">
        <v>20230808</v>
      </c>
      <c r="C5774" s="107" t="s">
        <v>64</v>
      </c>
      <c r="D5774" s="107">
        <v>5</v>
      </c>
      <c r="E5774" s="107">
        <v>1</v>
      </c>
      <c r="H5774" s="107" t="s">
        <v>11</v>
      </c>
      <c r="I5774" s="107">
        <v>290</v>
      </c>
      <c r="J5774" s="107">
        <v>0</v>
      </c>
      <c r="K5774" s="43">
        <v>5</v>
      </c>
      <c r="L5774" s="111">
        <v>1</v>
      </c>
      <c r="M5774" s="43">
        <v>0</v>
      </c>
      <c r="N5774" s="49">
        <v>1</v>
      </c>
      <c r="O5774" s="43" t="str">
        <f>Cal_030724!$E$2</f>
        <v>Cal_030724</v>
      </c>
      <c r="P5774" s="50">
        <f>Cal_030724!$Q$3</f>
        <v>1.8135132035581638</v>
      </c>
      <c r="Q5774" s="50">
        <f>Cal_030724!$R$3</f>
        <v>0.5762667345022553</v>
      </c>
      <c r="R5774" s="46">
        <v>25.05</v>
      </c>
      <c r="S5774" s="46">
        <v>18.54</v>
      </c>
      <c r="T5774" s="178">
        <f>AVERAGE(0.496,0.646,0.839,0.815,0.536,0.412)</f>
        <v>0.624</v>
      </c>
      <c r="U5774" s="79">
        <f t="shared" si="1713"/>
        <v>24.426000000000002</v>
      </c>
      <c r="V5774" s="79">
        <f t="shared" si="1714"/>
        <v>17.916</v>
      </c>
      <c r="W5774" s="446">
        <f t="shared" si="1715"/>
        <v>0.14418917637645701</v>
      </c>
      <c r="X5774" s="446">
        <f t="shared" si="1716"/>
        <v>0.17862851873338628</v>
      </c>
      <c r="Y5774" s="43">
        <v>20240307</v>
      </c>
      <c r="Z5774" s="48" t="s">
        <v>2352</v>
      </c>
      <c r="AA5774" s="43">
        <v>20240424</v>
      </c>
      <c r="AE5774" s="689" t="s">
        <v>1250</v>
      </c>
      <c r="AF5774" s="130">
        <v>1</v>
      </c>
      <c r="AH5774" t="s">
        <v>2337</v>
      </c>
    </row>
    <row r="5775" spans="1:42" x14ac:dyDescent="0.2">
      <c r="A5775" s="155" t="s">
        <v>2245</v>
      </c>
      <c r="B5775" s="81">
        <v>20230808</v>
      </c>
      <c r="C5775" s="126" t="s">
        <v>64</v>
      </c>
      <c r="D5775" s="126">
        <v>5</v>
      </c>
      <c r="E5775" s="126">
        <v>1</v>
      </c>
      <c r="F5775" s="126"/>
      <c r="G5775" s="126"/>
      <c r="H5775" s="126" t="s">
        <v>10</v>
      </c>
      <c r="I5775" s="126">
        <v>294</v>
      </c>
      <c r="J5775" s="126">
        <v>5</v>
      </c>
      <c r="K5775" s="82">
        <v>5</v>
      </c>
      <c r="L5775" s="156">
        <v>1</v>
      </c>
      <c r="M5775" s="82">
        <v>0</v>
      </c>
      <c r="N5775" s="83">
        <v>1</v>
      </c>
      <c r="O5775" s="82" t="str">
        <f>Cal_030724!$E$2</f>
        <v>Cal_030724</v>
      </c>
      <c r="P5775" s="158">
        <f>Cal_030724!$Q$3</f>
        <v>1.8135132035581638</v>
      </c>
      <c r="Q5775" s="158">
        <f>Cal_030724!$R$3</f>
        <v>0.5762667345022553</v>
      </c>
      <c r="R5775" s="84">
        <v>13.75</v>
      </c>
      <c r="S5775" s="84">
        <v>10.96</v>
      </c>
      <c r="T5775" s="158">
        <f>AVERAGE(0.724,0.569,0.666,0.712,0.708,0.801)</f>
        <v>0.69666666666666677</v>
      </c>
      <c r="U5775" s="79">
        <f t="shared" si="1713"/>
        <v>13.053333333333333</v>
      </c>
      <c r="V5775" s="79">
        <f t="shared" si="1714"/>
        <v>10.263333333333334</v>
      </c>
      <c r="W5775" s="446">
        <f t="shared" si="1715"/>
        <v>6.0954608089172739E-2</v>
      </c>
      <c r="X5775" s="446">
        <f t="shared" si="1716"/>
        <v>0.12145822153583093</v>
      </c>
      <c r="Y5775" s="82">
        <v>20240307</v>
      </c>
      <c r="Z5775" s="90" t="s">
        <v>2327</v>
      </c>
      <c r="AA5775" s="82">
        <v>20240328</v>
      </c>
      <c r="AB5775" s="85"/>
      <c r="AC5775" s="82"/>
      <c r="AD5775" s="82"/>
      <c r="AE5775" s="691" t="s">
        <v>1250</v>
      </c>
      <c r="AF5775" s="567">
        <v>1</v>
      </c>
      <c r="AG5775" s="567"/>
      <c r="AH5775" s="159" t="s">
        <v>186</v>
      </c>
      <c r="AI5775" s="155"/>
      <c r="AJ5775" s="82"/>
      <c r="AK5775" s="82"/>
      <c r="AL5775" s="82"/>
      <c r="AM5775" s="82"/>
      <c r="AN5775" s="82"/>
      <c r="AO5775" s="82"/>
      <c r="AP5775" s="82"/>
    </row>
    <row r="5776" spans="1:42" x14ac:dyDescent="0.2">
      <c r="A5776" s="155" t="s">
        <v>2245</v>
      </c>
      <c r="B5776" s="81">
        <v>20230808</v>
      </c>
      <c r="C5776" s="126" t="s">
        <v>64</v>
      </c>
      <c r="D5776" s="126">
        <v>5</v>
      </c>
      <c r="E5776" s="126">
        <v>1</v>
      </c>
      <c r="F5776" s="126"/>
      <c r="G5776" s="126"/>
      <c r="H5776" s="126" t="s">
        <v>11</v>
      </c>
      <c r="I5776" s="126">
        <v>294</v>
      </c>
      <c r="J5776" s="126">
        <v>5</v>
      </c>
      <c r="K5776" s="82">
        <v>5</v>
      </c>
      <c r="L5776" s="156">
        <v>1</v>
      </c>
      <c r="M5776" s="82">
        <v>0</v>
      </c>
      <c r="N5776" s="83">
        <v>1</v>
      </c>
      <c r="O5776" s="82" t="str">
        <f>Cal_030724!$E$2</f>
        <v>Cal_030724</v>
      </c>
      <c r="P5776" s="158">
        <f>Cal_030724!$Q$3</f>
        <v>1.8135132035581638</v>
      </c>
      <c r="Q5776" s="158">
        <f>Cal_030724!$R$3</f>
        <v>0.5762667345022553</v>
      </c>
      <c r="R5776" s="84">
        <v>11.21</v>
      </c>
      <c r="S5776" s="84">
        <v>9.2449999999999992</v>
      </c>
      <c r="T5776" s="158">
        <f>AVERAGE(0.724,0.569,0.666,0.712,0.708,0.801)</f>
        <v>0.69666666666666677</v>
      </c>
      <c r="U5776" s="79">
        <f t="shared" si="1713"/>
        <v>10.513333333333334</v>
      </c>
      <c r="V5776" s="79">
        <f t="shared" si="1714"/>
        <v>8.548333333333332</v>
      </c>
      <c r="W5776" s="446">
        <f t="shared" si="1715"/>
        <v>4.293039601979376E-2</v>
      </c>
      <c r="X5776" s="446">
        <f t="shared" si="1716"/>
        <v>0.1090013030946336</v>
      </c>
      <c r="Y5776" s="82">
        <v>20240307</v>
      </c>
      <c r="Z5776" s="90" t="s">
        <v>2327</v>
      </c>
      <c r="AA5776" s="82">
        <v>20240328</v>
      </c>
      <c r="AB5776" s="85"/>
      <c r="AC5776" s="82"/>
      <c r="AD5776" s="82"/>
      <c r="AE5776" s="691" t="s">
        <v>1250</v>
      </c>
      <c r="AF5776" s="567">
        <v>1</v>
      </c>
      <c r="AG5776" s="567"/>
      <c r="AH5776" s="159" t="s">
        <v>187</v>
      </c>
      <c r="AI5776" s="155"/>
      <c r="AJ5776" s="82"/>
      <c r="AK5776" s="82"/>
      <c r="AL5776" s="82"/>
      <c r="AM5776" s="82"/>
      <c r="AN5776" s="82"/>
      <c r="AO5776" s="82"/>
      <c r="AP5776" s="82"/>
    </row>
    <row r="5777" spans="1:42" x14ac:dyDescent="0.2">
      <c r="A5777" s="360" t="s">
        <v>2245</v>
      </c>
      <c r="B5777" s="196">
        <v>20230808</v>
      </c>
      <c r="C5777" s="361" t="s">
        <v>64</v>
      </c>
      <c r="D5777" s="361">
        <v>5</v>
      </c>
      <c r="E5777" s="361">
        <v>1</v>
      </c>
      <c r="F5777" s="361"/>
      <c r="G5777" s="361"/>
      <c r="H5777" s="361" t="s">
        <v>10</v>
      </c>
      <c r="I5777" s="361">
        <v>551</v>
      </c>
      <c r="J5777" s="361">
        <v>20</v>
      </c>
      <c r="K5777" s="44">
        <v>5</v>
      </c>
      <c r="L5777" s="362">
        <v>1</v>
      </c>
      <c r="M5777" s="44">
        <v>0</v>
      </c>
      <c r="N5777" s="363">
        <v>1</v>
      </c>
      <c r="O5777" s="44" t="str">
        <f>Cal_030724!$E$2</f>
        <v>Cal_030724</v>
      </c>
      <c r="P5777" s="365">
        <f>Cal_030724!$Q$3</f>
        <v>1.8135132035581638</v>
      </c>
      <c r="Q5777" s="365">
        <f>Cal_030724!$R$3</f>
        <v>0.5762667345022553</v>
      </c>
      <c r="R5777" s="364">
        <v>10.38</v>
      </c>
      <c r="S5777" s="364">
        <v>7.2409999999999997</v>
      </c>
      <c r="T5777" s="365">
        <f>AVERAGE(0.724,0.569,0.666,0.712,0.708,0.801)</f>
        <v>0.69666666666666677</v>
      </c>
      <c r="U5777" s="79">
        <f t="shared" si="1713"/>
        <v>9.6833333333333336</v>
      </c>
      <c r="V5777" s="79">
        <f t="shared" si="1714"/>
        <v>6.5443333333333324</v>
      </c>
      <c r="W5777" s="446">
        <f t="shared" si="1715"/>
        <v>3.6592272992618531E-2</v>
      </c>
      <c r="X5777" s="446">
        <f t="shared" si="1716"/>
        <v>2.5470058904103712E-2</v>
      </c>
      <c r="Y5777" s="44">
        <v>20240307</v>
      </c>
      <c r="Z5777" s="859" t="s">
        <v>2327</v>
      </c>
      <c r="AA5777" s="44">
        <v>20240328</v>
      </c>
      <c r="AB5777" s="368"/>
      <c r="AC5777" s="44"/>
      <c r="AD5777" s="44"/>
      <c r="AE5777" s="763" t="s">
        <v>1250</v>
      </c>
      <c r="AF5777" s="849">
        <v>1</v>
      </c>
      <c r="AG5777" s="849"/>
      <c r="AH5777" s="370" t="s">
        <v>188</v>
      </c>
      <c r="AI5777" s="360"/>
      <c r="AJ5777" s="44"/>
      <c r="AK5777" s="44"/>
      <c r="AL5777" s="44"/>
      <c r="AM5777" s="44"/>
      <c r="AN5777" s="44"/>
      <c r="AO5777" s="44"/>
      <c r="AP5777" s="44"/>
    </row>
    <row r="5778" spans="1:42" x14ac:dyDescent="0.2">
      <c r="A5778" s="360" t="s">
        <v>2245</v>
      </c>
      <c r="B5778" s="196">
        <v>20230808</v>
      </c>
      <c r="C5778" s="361" t="s">
        <v>64</v>
      </c>
      <c r="D5778" s="361">
        <v>5</v>
      </c>
      <c r="E5778" s="361">
        <v>1</v>
      </c>
      <c r="F5778" s="361"/>
      <c r="G5778" s="361"/>
      <c r="H5778" s="361" t="s">
        <v>11</v>
      </c>
      <c r="I5778" s="361">
        <v>552</v>
      </c>
      <c r="J5778" s="361">
        <v>20</v>
      </c>
      <c r="K5778" s="44">
        <v>5</v>
      </c>
      <c r="L5778" s="362">
        <v>1</v>
      </c>
      <c r="M5778" s="44">
        <v>0</v>
      </c>
      <c r="N5778" s="363">
        <v>1</v>
      </c>
      <c r="O5778" s="44" t="str">
        <f>Cal_030724!$E$2</f>
        <v>Cal_030724</v>
      </c>
      <c r="P5778" s="365">
        <f>Cal_030724!$Q$3</f>
        <v>1.8135132035581638</v>
      </c>
      <c r="Q5778" s="365">
        <f>Cal_030724!$R$3</f>
        <v>0.5762667345022553</v>
      </c>
      <c r="R5778" s="364">
        <v>12.59</v>
      </c>
      <c r="S5778" s="364">
        <v>8.5890000000000004</v>
      </c>
      <c r="T5778" s="365">
        <f>AVERAGE(0.724,0.569,0.666,0.712,0.708,0.801)</f>
        <v>0.69666666666666677</v>
      </c>
      <c r="U5778" s="79">
        <f t="shared" si="1713"/>
        <v>11.893333333333333</v>
      </c>
      <c r="V5778" s="79">
        <f t="shared" si="1714"/>
        <v>7.8923333333333332</v>
      </c>
      <c r="W5778" s="446">
        <f t="shared" si="1715"/>
        <v>4.6556373544001203E-2</v>
      </c>
      <c r="X5778" s="446">
        <f t="shared" si="1716"/>
        <v>2.8153950172242551E-2</v>
      </c>
      <c r="Y5778" s="44">
        <v>20240307</v>
      </c>
      <c r="Z5778" s="859" t="s">
        <v>2327</v>
      </c>
      <c r="AA5778" s="44">
        <v>20240328</v>
      </c>
      <c r="AB5778" s="368"/>
      <c r="AC5778" s="44"/>
      <c r="AD5778" s="44"/>
      <c r="AE5778" s="763" t="s">
        <v>1250</v>
      </c>
      <c r="AF5778" s="849">
        <v>1</v>
      </c>
      <c r="AG5778" s="849"/>
      <c r="AH5778" s="370" t="s">
        <v>189</v>
      </c>
      <c r="AI5778" s="360"/>
      <c r="AJ5778" s="44"/>
      <c r="AK5778" s="44"/>
      <c r="AL5778" s="44"/>
      <c r="AM5778" s="44"/>
      <c r="AN5778" s="44"/>
      <c r="AO5778" s="44"/>
      <c r="AP5778" s="44"/>
    </row>
    <row r="5779" spans="1:42" x14ac:dyDescent="0.2">
      <c r="A5779" t="s">
        <v>2245</v>
      </c>
      <c r="B5779" s="45">
        <v>20230808</v>
      </c>
      <c r="C5779" s="107" t="s">
        <v>64</v>
      </c>
      <c r="D5779" s="107">
        <v>5</v>
      </c>
      <c r="E5779" s="107">
        <v>4</v>
      </c>
      <c r="H5779" s="107" t="s">
        <v>10</v>
      </c>
      <c r="I5779" s="107">
        <v>290</v>
      </c>
      <c r="J5779" s="107">
        <v>0</v>
      </c>
      <c r="K5779" s="43">
        <v>5</v>
      </c>
      <c r="L5779" s="111">
        <v>1</v>
      </c>
      <c r="M5779" s="43">
        <v>0</v>
      </c>
      <c r="N5779" s="49">
        <v>1</v>
      </c>
      <c r="O5779" s="43" t="str">
        <f>Cal_030724!$E$2</f>
        <v>Cal_030724</v>
      </c>
      <c r="P5779" s="50">
        <f>Cal_030724!$Q$3</f>
        <v>1.8135132035581638</v>
      </c>
      <c r="Q5779" s="50">
        <f>Cal_030724!$R$3</f>
        <v>0.5762667345022553</v>
      </c>
      <c r="R5779" s="46">
        <v>72.06</v>
      </c>
      <c r="S5779" s="46">
        <v>52.79</v>
      </c>
      <c r="T5779" s="178">
        <f>AVERAGE(0.496,0.646,0.839,0.815,0.536,0.412)</f>
        <v>0.624</v>
      </c>
      <c r="U5779" s="79">
        <f t="shared" si="1713"/>
        <v>71.436000000000007</v>
      </c>
      <c r="V5779" s="79">
        <f t="shared" si="1714"/>
        <v>52.165999999999997</v>
      </c>
      <c r="W5779" s="446">
        <f t="shared" si="1715"/>
        <v>0.4268088216243206</v>
      </c>
      <c r="X5779" s="446">
        <f t="shared" si="1716"/>
        <v>0.51313915131049093</v>
      </c>
      <c r="Y5779" s="43">
        <v>20240307</v>
      </c>
      <c r="Z5779" s="48" t="s">
        <v>2352</v>
      </c>
      <c r="AA5779" s="43">
        <v>20240424</v>
      </c>
      <c r="AE5779" s="689" t="s">
        <v>1250</v>
      </c>
      <c r="AF5779" s="130">
        <v>1</v>
      </c>
      <c r="AH5779" s="490" t="s">
        <v>2353</v>
      </c>
    </row>
    <row r="5780" spans="1:42" x14ac:dyDescent="0.2">
      <c r="A5780" s="491" t="s">
        <v>2245</v>
      </c>
      <c r="B5780" s="505">
        <v>20230808</v>
      </c>
      <c r="C5780" s="143" t="s">
        <v>64</v>
      </c>
      <c r="D5780" s="143">
        <v>5</v>
      </c>
      <c r="E5780" s="143">
        <v>4</v>
      </c>
      <c r="F5780" s="143"/>
      <c r="G5780" s="143"/>
      <c r="H5780" s="143" t="s">
        <v>11</v>
      </c>
      <c r="I5780" s="143">
        <v>290</v>
      </c>
      <c r="J5780" s="143">
        <v>0</v>
      </c>
      <c r="K5780" s="492">
        <v>5</v>
      </c>
      <c r="L5780" s="498">
        <v>1</v>
      </c>
      <c r="M5780" s="492">
        <v>0</v>
      </c>
      <c r="N5780" s="493">
        <v>1</v>
      </c>
      <c r="O5780" s="492" t="str">
        <f>Cal_030724!$E$2</f>
        <v>Cal_030724</v>
      </c>
      <c r="P5780" s="797">
        <f>Cal_030724!$Q$3</f>
        <v>1.8135132035581638</v>
      </c>
      <c r="Q5780" s="797">
        <f>Cal_030724!$R$3</f>
        <v>0.5762667345022553</v>
      </c>
      <c r="R5780" s="298">
        <v>75.459999999999994</v>
      </c>
      <c r="S5780" s="298">
        <v>55.3</v>
      </c>
      <c r="T5780" s="797">
        <f>AVERAGE(0.496,0.646,0.839,0.815,0.536,0.412)</f>
        <v>0.624</v>
      </c>
      <c r="U5780" s="79">
        <f t="shared" si="1713"/>
        <v>74.835999999999999</v>
      </c>
      <c r="V5780" s="79">
        <f t="shared" si="1714"/>
        <v>54.675999999999995</v>
      </c>
      <c r="W5780" s="446">
        <f t="shared" si="1715"/>
        <v>0.44652132039160869</v>
      </c>
      <c r="X5780" s="446">
        <f t="shared" si="1716"/>
        <v>0.53865284224657972</v>
      </c>
      <c r="Y5780" s="492">
        <v>20240307</v>
      </c>
      <c r="Z5780" s="496" t="s">
        <v>2352</v>
      </c>
      <c r="AA5780" s="492">
        <v>20240424</v>
      </c>
      <c r="AB5780" s="496"/>
      <c r="AC5780" s="492"/>
      <c r="AD5780" s="492"/>
      <c r="AE5780" s="746" t="s">
        <v>1250</v>
      </c>
      <c r="AF5780" s="747">
        <v>3</v>
      </c>
      <c r="AG5780" s="747"/>
      <c r="AH5780" s="874" t="s">
        <v>2357</v>
      </c>
      <c r="AI5780" s="491"/>
      <c r="AJ5780" s="492"/>
      <c r="AK5780" s="492"/>
      <c r="AL5780" s="492"/>
      <c r="AM5780" s="492"/>
      <c r="AN5780" s="492"/>
      <c r="AO5780" s="492"/>
      <c r="AP5780" s="492"/>
    </row>
    <row r="5781" spans="1:42" x14ac:dyDescent="0.2">
      <c r="A5781" t="s">
        <v>2245</v>
      </c>
      <c r="B5781" s="45">
        <v>20230808</v>
      </c>
      <c r="C5781" s="107" t="s">
        <v>64</v>
      </c>
      <c r="D5781" s="107">
        <v>5</v>
      </c>
      <c r="E5781" s="107">
        <v>5</v>
      </c>
      <c r="H5781" s="107" t="s">
        <v>10</v>
      </c>
      <c r="I5781" s="107">
        <v>290</v>
      </c>
      <c r="J5781" s="107">
        <v>0</v>
      </c>
      <c r="K5781" s="43">
        <v>5</v>
      </c>
      <c r="L5781" s="111">
        <v>1</v>
      </c>
      <c r="M5781" s="43">
        <v>0</v>
      </c>
      <c r="N5781" s="49">
        <v>1</v>
      </c>
      <c r="O5781" s="43" t="str">
        <f>Cal_030724!$E$2</f>
        <v>Cal_030724</v>
      </c>
      <c r="P5781" s="50">
        <f>Cal_030724!$Q$3</f>
        <v>1.8135132035581638</v>
      </c>
      <c r="Q5781" s="50">
        <f>Cal_030724!$R$3</f>
        <v>0.5762667345022553</v>
      </c>
      <c r="R5781" s="46">
        <v>225.2</v>
      </c>
      <c r="S5781" s="46">
        <v>147.1</v>
      </c>
      <c r="T5781" s="178">
        <f>AVERAGE(0.496,0.646,0.839,0.815,0.536,0.412)</f>
        <v>0.624</v>
      </c>
      <c r="U5781" s="79">
        <f t="shared" si="1713"/>
        <v>224.57599999999999</v>
      </c>
      <c r="V5781" s="79">
        <f t="shared" si="1714"/>
        <v>146.476</v>
      </c>
      <c r="W5781" s="446">
        <f t="shared" si="1715"/>
        <v>1.7298271390170947</v>
      </c>
      <c r="X5781" s="446">
        <f t="shared" si="1716"/>
        <v>0.90943635221473129</v>
      </c>
      <c r="Y5781" s="43">
        <v>20240307</v>
      </c>
      <c r="Z5781" s="48" t="s">
        <v>2352</v>
      </c>
      <c r="AA5781" s="43">
        <v>20240424</v>
      </c>
      <c r="AE5781" s="689" t="s">
        <v>1250</v>
      </c>
      <c r="AF5781" s="130">
        <v>3</v>
      </c>
      <c r="AH5781" s="490" t="s">
        <v>673</v>
      </c>
    </row>
    <row r="5782" spans="1:42" x14ac:dyDescent="0.2">
      <c r="A5782" t="s">
        <v>2245</v>
      </c>
      <c r="B5782" s="45">
        <v>20230808</v>
      </c>
      <c r="C5782" s="107" t="s">
        <v>64</v>
      </c>
      <c r="D5782" s="107">
        <v>5</v>
      </c>
      <c r="E5782" s="107">
        <v>5</v>
      </c>
      <c r="H5782" s="107" t="s">
        <v>11</v>
      </c>
      <c r="I5782" s="107">
        <v>290</v>
      </c>
      <c r="J5782" s="107">
        <v>0</v>
      </c>
      <c r="K5782" s="43">
        <v>5</v>
      </c>
      <c r="L5782" s="111">
        <v>1</v>
      </c>
      <c r="M5782" s="43">
        <v>0</v>
      </c>
      <c r="N5782" s="49">
        <v>1</v>
      </c>
      <c r="O5782" s="43" t="str">
        <f>Cal_030724!$E$2</f>
        <v>Cal_030724</v>
      </c>
      <c r="P5782" s="50">
        <f>Cal_030724!$Q$3</f>
        <v>1.8135132035581638</v>
      </c>
      <c r="Q5782" s="50">
        <f>Cal_030724!$R$3</f>
        <v>0.5762667345022553</v>
      </c>
      <c r="R5782" s="46">
        <v>197.4</v>
      </c>
      <c r="S5782" s="46">
        <v>130.69999999999999</v>
      </c>
      <c r="T5782" s="178">
        <f>AVERAGE(0.793,0.722,0.641,1.093,0.906,0.669)</f>
        <v>0.80399999999999994</v>
      </c>
      <c r="U5782" s="79">
        <f t="shared" si="1713"/>
        <v>196.596</v>
      </c>
      <c r="V5782" s="79">
        <f t="shared" si="1714"/>
        <v>129.89599999999999</v>
      </c>
      <c r="W5782" s="446">
        <f t="shared" si="1715"/>
        <v>1.4773299637956498</v>
      </c>
      <c r="X5782" s="446">
        <f t="shared" si="1716"/>
        <v>0.86318841776207422</v>
      </c>
      <c r="Y5782" s="43">
        <v>20240307</v>
      </c>
      <c r="Z5782" s="48" t="s">
        <v>2336</v>
      </c>
      <c r="AA5782" s="43">
        <v>20240410</v>
      </c>
      <c r="AE5782" s="689" t="s">
        <v>1250</v>
      </c>
      <c r="AF5782" s="130">
        <v>3</v>
      </c>
      <c r="AH5782" s="490" t="s">
        <v>673</v>
      </c>
    </row>
    <row r="5783" spans="1:42" x14ac:dyDescent="0.2">
      <c r="A5783" t="s">
        <v>2245</v>
      </c>
      <c r="B5783" s="45">
        <v>20230808</v>
      </c>
      <c r="C5783" s="107" t="s">
        <v>64</v>
      </c>
      <c r="D5783" s="107">
        <v>5</v>
      </c>
      <c r="E5783" s="107">
        <v>5</v>
      </c>
      <c r="H5783" s="107" t="s">
        <v>10</v>
      </c>
      <c r="I5783" s="107">
        <v>290</v>
      </c>
      <c r="J5783" s="107">
        <v>10</v>
      </c>
      <c r="K5783" s="43">
        <v>5</v>
      </c>
      <c r="L5783" s="111">
        <v>1</v>
      </c>
      <c r="M5783" s="43">
        <v>0</v>
      </c>
      <c r="N5783" s="49">
        <v>1</v>
      </c>
      <c r="O5783" s="43" t="str">
        <f>Cal_030724!$E$2</f>
        <v>Cal_030724</v>
      </c>
      <c r="P5783" s="50">
        <f>Cal_030724!$Q$3</f>
        <v>1.8135132035581638</v>
      </c>
      <c r="Q5783" s="50">
        <f>Cal_030724!$R$3</f>
        <v>0.5762667345022553</v>
      </c>
      <c r="R5783" s="46">
        <v>153</v>
      </c>
      <c r="S5783" s="46">
        <v>102.7</v>
      </c>
      <c r="T5783" s="178">
        <f>AVERAGE(0.793,0.722,0.641,1.093,0.906,0.669)</f>
        <v>0.80399999999999994</v>
      </c>
      <c r="U5783" s="79">
        <f t="shared" si="1713"/>
        <v>152.196</v>
      </c>
      <c r="V5783" s="79">
        <f t="shared" si="1714"/>
        <v>101.896</v>
      </c>
      <c r="W5783" s="446">
        <f t="shared" si="1715"/>
        <v>1.114088413477079</v>
      </c>
      <c r="X5783" s="446">
        <f t="shared" si="1716"/>
        <v>0.72191470445731409</v>
      </c>
      <c r="Y5783" s="43">
        <v>20240307</v>
      </c>
      <c r="Z5783" s="48" t="s">
        <v>2336</v>
      </c>
      <c r="AA5783" s="43">
        <v>20240410</v>
      </c>
      <c r="AE5783" s="689" t="s">
        <v>1250</v>
      </c>
      <c r="AF5783" s="130">
        <v>1</v>
      </c>
    </row>
    <row r="5784" spans="1:42" x14ac:dyDescent="0.2">
      <c r="A5784" t="s">
        <v>2245</v>
      </c>
      <c r="B5784" s="45">
        <v>20230808</v>
      </c>
      <c r="C5784" s="107" t="s">
        <v>64</v>
      </c>
      <c r="D5784" s="107">
        <v>5</v>
      </c>
      <c r="E5784" s="107">
        <v>5</v>
      </c>
      <c r="H5784" s="107" t="s">
        <v>11</v>
      </c>
      <c r="I5784" s="107">
        <v>290</v>
      </c>
      <c r="J5784" s="107">
        <v>10</v>
      </c>
      <c r="K5784" s="43">
        <v>5</v>
      </c>
      <c r="L5784" s="111">
        <v>1</v>
      </c>
      <c r="M5784" s="43">
        <v>0</v>
      </c>
      <c r="N5784" s="49">
        <v>1</v>
      </c>
      <c r="O5784" s="43" t="str">
        <f>Cal_030724!$E$2</f>
        <v>Cal_030724</v>
      </c>
      <c r="P5784" s="50">
        <f>Cal_030724!$Q$3</f>
        <v>1.8135132035581638</v>
      </c>
      <c r="Q5784" s="50">
        <f>Cal_030724!$R$3</f>
        <v>0.5762667345022553</v>
      </c>
      <c r="R5784" s="46">
        <v>147.9</v>
      </c>
      <c r="S5784" s="46">
        <v>99.15</v>
      </c>
      <c r="T5784" s="178">
        <f>AVERAGE(0.793,0.722,0.641,1.093,0.906,0.669)</f>
        <v>0.80399999999999994</v>
      </c>
      <c r="U5784" s="79">
        <f t="shared" si="1713"/>
        <v>147.096</v>
      </c>
      <c r="V5784" s="79">
        <f t="shared" si="1714"/>
        <v>98.346000000000004</v>
      </c>
      <c r="W5784" s="446">
        <f t="shared" si="1715"/>
        <v>1.0797576571969703</v>
      </c>
      <c r="X5784" s="446">
        <f t="shared" si="1716"/>
        <v>0.69228013267089306</v>
      </c>
      <c r="Y5784" s="43">
        <v>20240307</v>
      </c>
      <c r="Z5784" s="48" t="s">
        <v>2336</v>
      </c>
      <c r="AA5784" s="43">
        <v>20240410</v>
      </c>
      <c r="AE5784" s="689" t="s">
        <v>1250</v>
      </c>
      <c r="AF5784" s="130">
        <v>1</v>
      </c>
    </row>
    <row r="5785" spans="1:42" x14ac:dyDescent="0.2">
      <c r="A5785" s="155" t="s">
        <v>2245</v>
      </c>
      <c r="B5785" s="81">
        <v>20230808</v>
      </c>
      <c r="C5785" s="126" t="s">
        <v>64</v>
      </c>
      <c r="D5785" s="126">
        <v>5</v>
      </c>
      <c r="E5785" s="126">
        <v>5</v>
      </c>
      <c r="F5785" s="126"/>
      <c r="G5785" s="126"/>
      <c r="H5785" s="126" t="s">
        <v>10</v>
      </c>
      <c r="I5785" s="126">
        <v>293</v>
      </c>
      <c r="J5785" s="126">
        <v>5</v>
      </c>
      <c r="K5785" s="82">
        <v>5</v>
      </c>
      <c r="L5785" s="156">
        <v>1</v>
      </c>
      <c r="M5785" s="82">
        <v>0</v>
      </c>
      <c r="N5785" s="83">
        <v>1</v>
      </c>
      <c r="O5785" s="82" t="str">
        <f>Cal_030724!$E$2</f>
        <v>Cal_030724</v>
      </c>
      <c r="P5785" s="158">
        <f>Cal_030724!$Q$3</f>
        <v>1.8135132035581638</v>
      </c>
      <c r="Q5785" s="158">
        <f>Cal_030724!$R$3</f>
        <v>0.5762667345022553</v>
      </c>
      <c r="R5785" s="84">
        <v>82.45</v>
      </c>
      <c r="S5785" s="84">
        <v>52.39</v>
      </c>
      <c r="T5785" s="158">
        <f>AVERAGE(0.724,0.569,0.666,0.712,0.708,0.801)</f>
        <v>0.69666666666666677</v>
      </c>
      <c r="U5785" s="79">
        <f t="shared" si="1713"/>
        <v>81.75333333333333</v>
      </c>
      <c r="V5785" s="79">
        <f t="shared" si="1714"/>
        <v>51.693333333333335</v>
      </c>
      <c r="W5785" s="446">
        <f t="shared" si="1715"/>
        <v>0.65897816755745986</v>
      </c>
      <c r="X5785" s="446">
        <f t="shared" si="1716"/>
        <v>0.26291626824559655</v>
      </c>
      <c r="Y5785" s="82">
        <v>20240307</v>
      </c>
      <c r="Z5785" s="90" t="s">
        <v>2326</v>
      </c>
      <c r="AA5785" s="82">
        <v>20240328</v>
      </c>
      <c r="AB5785" s="85"/>
      <c r="AC5785" s="82"/>
      <c r="AD5785" s="82"/>
      <c r="AE5785" s="691" t="s">
        <v>1250</v>
      </c>
      <c r="AF5785" s="567">
        <v>1</v>
      </c>
      <c r="AG5785" s="567"/>
      <c r="AH5785" s="159" t="s">
        <v>178</v>
      </c>
      <c r="AI5785" s="155"/>
      <c r="AJ5785" s="82"/>
      <c r="AK5785" s="82"/>
      <c r="AL5785" s="82"/>
      <c r="AM5785" s="82"/>
      <c r="AN5785" s="82"/>
      <c r="AO5785" s="82"/>
      <c r="AP5785" s="82"/>
    </row>
    <row r="5786" spans="1:42" x14ac:dyDescent="0.2">
      <c r="A5786" s="155" t="s">
        <v>2245</v>
      </c>
      <c r="B5786" s="81">
        <v>20230808</v>
      </c>
      <c r="C5786" s="126" t="s">
        <v>64</v>
      </c>
      <c r="D5786" s="126">
        <v>5</v>
      </c>
      <c r="E5786" s="126">
        <v>5</v>
      </c>
      <c r="F5786" s="126"/>
      <c r="G5786" s="126"/>
      <c r="H5786" s="126" t="s">
        <v>11</v>
      </c>
      <c r="I5786" s="126">
        <v>293</v>
      </c>
      <c r="J5786" s="126">
        <v>5</v>
      </c>
      <c r="K5786" s="82">
        <v>5</v>
      </c>
      <c r="L5786" s="156">
        <v>1</v>
      </c>
      <c r="M5786" s="82">
        <v>0</v>
      </c>
      <c r="N5786" s="83">
        <v>1</v>
      </c>
      <c r="O5786" s="82" t="str">
        <f>Cal_030724!$E$2</f>
        <v>Cal_030724</v>
      </c>
      <c r="P5786" s="158">
        <f>Cal_030724!$Q$3</f>
        <v>1.8135132035581638</v>
      </c>
      <c r="Q5786" s="158">
        <f>Cal_030724!$R$3</f>
        <v>0.5762667345022553</v>
      </c>
      <c r="R5786" s="84">
        <v>78.27</v>
      </c>
      <c r="S5786" s="84">
        <v>50.94</v>
      </c>
      <c r="T5786" s="158">
        <f>AVERAGE(0.724,0.569,0.666,0.712,0.708,0.801)</f>
        <v>0.69666666666666677</v>
      </c>
      <c r="U5786" s="79">
        <f t="shared" si="1713"/>
        <v>77.573333333333323</v>
      </c>
      <c r="V5786" s="79">
        <f t="shared" si="1714"/>
        <v>50.243333333333332</v>
      </c>
      <c r="W5786" s="446">
        <f t="shared" si="1715"/>
        <v>0.5991308489469519</v>
      </c>
      <c r="X5786" s="446">
        <f t="shared" si="1716"/>
        <v>0.2969044122640016</v>
      </c>
      <c r="Y5786" s="82">
        <v>20240307</v>
      </c>
      <c r="Z5786" s="90" t="s">
        <v>2326</v>
      </c>
      <c r="AA5786" s="82">
        <v>20240328</v>
      </c>
      <c r="AB5786" s="85"/>
      <c r="AC5786" s="82"/>
      <c r="AD5786" s="82"/>
      <c r="AE5786" s="691" t="s">
        <v>1250</v>
      </c>
      <c r="AF5786" s="567">
        <v>1</v>
      </c>
      <c r="AG5786" s="567"/>
      <c r="AH5786" s="159" t="s">
        <v>179</v>
      </c>
      <c r="AI5786" s="155"/>
      <c r="AJ5786" s="82"/>
      <c r="AK5786" s="82"/>
      <c r="AL5786" s="82"/>
      <c r="AM5786" s="82"/>
      <c r="AN5786" s="82"/>
      <c r="AO5786" s="82"/>
      <c r="AP5786" s="82"/>
    </row>
    <row r="5787" spans="1:42" x14ac:dyDescent="0.2">
      <c r="A5787" s="360" t="s">
        <v>2245</v>
      </c>
      <c r="B5787" s="196">
        <v>20230808</v>
      </c>
      <c r="C5787" s="361" t="s">
        <v>64</v>
      </c>
      <c r="D5787" s="361">
        <v>5</v>
      </c>
      <c r="E5787" s="361">
        <v>5</v>
      </c>
      <c r="F5787" s="361"/>
      <c r="G5787" s="361"/>
      <c r="H5787" s="361" t="s">
        <v>10</v>
      </c>
      <c r="I5787" s="361">
        <v>551</v>
      </c>
      <c r="J5787" s="361">
        <v>20</v>
      </c>
      <c r="K5787" s="44">
        <v>5</v>
      </c>
      <c r="L5787" s="362">
        <v>1</v>
      </c>
      <c r="M5787" s="44">
        <v>0</v>
      </c>
      <c r="N5787" s="363">
        <v>1</v>
      </c>
      <c r="O5787" s="44" t="str">
        <f>Cal_030724!$E$2</f>
        <v>Cal_030724</v>
      </c>
      <c r="P5787" s="365">
        <f>Cal_030724!$Q$3</f>
        <v>1.8135132035581638</v>
      </c>
      <c r="Q5787" s="365">
        <f>Cal_030724!$R$3</f>
        <v>0.5762667345022553</v>
      </c>
      <c r="R5787" s="364">
        <v>126.4</v>
      </c>
      <c r="S5787" s="364">
        <v>75.3</v>
      </c>
      <c r="T5787" s="365">
        <f>AVERAGE(0.724,0.569,0.666,0.712,0.708,0.801)</f>
        <v>0.69666666666666677</v>
      </c>
      <c r="U5787" s="79">
        <f t="shared" ref="U5787:U5818" si="1717">(R5787-T5787)*(L5787+M5787)/L5787</f>
        <v>125.70333333333333</v>
      </c>
      <c r="V5787" s="79">
        <f t="shared" ref="V5787:V5818" si="1718">(S5787-T5787)*(L5787+M5787)/L5787</f>
        <v>74.603333333333325</v>
      </c>
      <c r="W5787" s="446">
        <f t="shared" ref="W5787:W5818" si="1719">(Q5787*P5787/(P5787-1)*(U5787-V5787)*(K5787)/I5787)/N5787</f>
        <v>0.59568816499611543</v>
      </c>
      <c r="X5787" s="446">
        <f t="shared" ref="X5787:X5818" si="1720">(Q5787*P5787/(P5787-1)*(P5787*V5787-U5787)*(K5787)/I5787)/N5787</f>
        <v>0.11180281966264288</v>
      </c>
      <c r="Y5787" s="44">
        <v>20240307</v>
      </c>
      <c r="Z5787" s="859" t="s">
        <v>2327</v>
      </c>
      <c r="AA5787" s="44">
        <v>20240328</v>
      </c>
      <c r="AB5787" s="368"/>
      <c r="AC5787" s="44"/>
      <c r="AD5787" s="44"/>
      <c r="AE5787" s="763" t="s">
        <v>1250</v>
      </c>
      <c r="AF5787" s="849">
        <v>1</v>
      </c>
      <c r="AG5787" s="849"/>
      <c r="AH5787" s="370" t="s">
        <v>184</v>
      </c>
      <c r="AI5787" s="360"/>
      <c r="AJ5787" s="44"/>
      <c r="AK5787" s="44"/>
      <c r="AL5787" s="44"/>
      <c r="AM5787" s="44"/>
      <c r="AN5787" s="44"/>
      <c r="AO5787" s="44"/>
      <c r="AP5787" s="44"/>
    </row>
    <row r="5788" spans="1:42" x14ac:dyDescent="0.2">
      <c r="A5788" s="360" t="s">
        <v>2245</v>
      </c>
      <c r="B5788" s="196">
        <v>20230808</v>
      </c>
      <c r="C5788" s="361" t="s">
        <v>64</v>
      </c>
      <c r="D5788" s="361">
        <v>5</v>
      </c>
      <c r="E5788" s="361">
        <v>5</v>
      </c>
      <c r="F5788" s="361"/>
      <c r="G5788" s="361"/>
      <c r="H5788" s="361" t="s">
        <v>11</v>
      </c>
      <c r="I5788" s="361">
        <v>551</v>
      </c>
      <c r="J5788" s="361">
        <v>20</v>
      </c>
      <c r="K5788" s="44">
        <v>5</v>
      </c>
      <c r="L5788" s="362">
        <v>1</v>
      </c>
      <c r="M5788" s="44">
        <v>0</v>
      </c>
      <c r="N5788" s="363">
        <v>1</v>
      </c>
      <c r="O5788" s="44" t="str">
        <f>Cal_030724!$E$2</f>
        <v>Cal_030724</v>
      </c>
      <c r="P5788" s="365">
        <f>Cal_030724!$Q$3</f>
        <v>1.8135132035581638</v>
      </c>
      <c r="Q5788" s="365">
        <f>Cal_030724!$R$3</f>
        <v>0.5762667345022553</v>
      </c>
      <c r="R5788" s="364">
        <v>101.6</v>
      </c>
      <c r="S5788" s="364">
        <v>61.11</v>
      </c>
      <c r="T5788" s="365">
        <f>AVERAGE(0.724,0.569,0.666,0.712,0.708,0.801)</f>
        <v>0.69666666666666677</v>
      </c>
      <c r="U5788" s="79">
        <f t="shared" si="1717"/>
        <v>100.90333333333332</v>
      </c>
      <c r="V5788" s="79">
        <f t="shared" si="1718"/>
        <v>60.413333333333334</v>
      </c>
      <c r="W5788" s="446">
        <f t="shared" si="1719"/>
        <v>0.47200418396658911</v>
      </c>
      <c r="X5788" s="446">
        <f t="shared" si="1720"/>
        <v>0.10091778582722437</v>
      </c>
      <c r="Y5788" s="44">
        <v>20240307</v>
      </c>
      <c r="Z5788" s="859" t="s">
        <v>2327</v>
      </c>
      <c r="AA5788" s="44">
        <v>20240328</v>
      </c>
      <c r="AB5788" s="368"/>
      <c r="AC5788" s="44"/>
      <c r="AD5788" s="44"/>
      <c r="AE5788" s="763" t="s">
        <v>1250</v>
      </c>
      <c r="AF5788" s="849">
        <v>1</v>
      </c>
      <c r="AG5788" s="849"/>
      <c r="AH5788" s="370" t="s">
        <v>185</v>
      </c>
      <c r="AI5788" s="360"/>
      <c r="AJ5788" s="44"/>
      <c r="AK5788" s="44"/>
      <c r="AL5788" s="44"/>
      <c r="AM5788" s="44"/>
      <c r="AN5788" s="44"/>
      <c r="AO5788" s="44"/>
      <c r="AP5788" s="44"/>
    </row>
    <row r="5789" spans="1:42" x14ac:dyDescent="0.2">
      <c r="A5789" t="s">
        <v>2245</v>
      </c>
      <c r="B5789" s="45">
        <v>20230808</v>
      </c>
      <c r="C5789" s="107" t="s">
        <v>64</v>
      </c>
      <c r="D5789" s="107">
        <v>5</v>
      </c>
      <c r="E5789" s="107">
        <v>9</v>
      </c>
      <c r="H5789" s="107" t="s">
        <v>10</v>
      </c>
      <c r="I5789" s="107">
        <v>290</v>
      </c>
      <c r="J5789" s="107">
        <v>0</v>
      </c>
      <c r="K5789" s="43">
        <v>5</v>
      </c>
      <c r="L5789" s="111">
        <v>1</v>
      </c>
      <c r="M5789" s="43">
        <v>0</v>
      </c>
      <c r="N5789" s="49">
        <v>1</v>
      </c>
      <c r="O5789" s="43" t="str">
        <f>Cal_030724!$E$2</f>
        <v>Cal_030724</v>
      </c>
      <c r="P5789" s="50">
        <f>Cal_030724!$Q$3</f>
        <v>1.8135132035581638</v>
      </c>
      <c r="Q5789" s="50">
        <f>Cal_030724!$R$3</f>
        <v>0.5762667345022553</v>
      </c>
      <c r="R5789" s="46">
        <v>193.4</v>
      </c>
      <c r="S5789" s="46">
        <v>124.7</v>
      </c>
      <c r="T5789" s="178">
        <f>AVERAGE(0.496,0.646,0.839,0.815,0.536,0.412)</f>
        <v>0.624</v>
      </c>
      <c r="U5789" s="79">
        <f t="shared" si="1717"/>
        <v>192.77600000000001</v>
      </c>
      <c r="V5789" s="79">
        <f t="shared" si="1718"/>
        <v>124.07600000000001</v>
      </c>
      <c r="W5789" s="446">
        <f t="shared" si="1719"/>
        <v>1.5216277138344998</v>
      </c>
      <c r="X5789" s="446">
        <f t="shared" si="1720"/>
        <v>0.71402356649866128</v>
      </c>
      <c r="Y5789" s="43">
        <v>20240307</v>
      </c>
      <c r="Z5789" s="48" t="s">
        <v>2352</v>
      </c>
      <c r="AA5789" s="43">
        <v>20240424</v>
      </c>
      <c r="AE5789" s="689" t="s">
        <v>1250</v>
      </c>
      <c r="AF5789" s="130">
        <v>1</v>
      </c>
    </row>
    <row r="5790" spans="1:42" x14ac:dyDescent="0.2">
      <c r="A5790" t="s">
        <v>2245</v>
      </c>
      <c r="B5790" s="45">
        <v>20230808</v>
      </c>
      <c r="C5790" s="107" t="s">
        <v>64</v>
      </c>
      <c r="D5790" s="107">
        <v>5</v>
      </c>
      <c r="E5790" s="107">
        <v>9</v>
      </c>
      <c r="H5790" s="107" t="s">
        <v>11</v>
      </c>
      <c r="I5790" s="107">
        <v>290</v>
      </c>
      <c r="J5790" s="107">
        <v>0</v>
      </c>
      <c r="K5790" s="43">
        <v>5</v>
      </c>
      <c r="L5790" s="111">
        <v>1</v>
      </c>
      <c r="M5790" s="43">
        <v>0</v>
      </c>
      <c r="N5790" s="49">
        <v>1</v>
      </c>
      <c r="O5790" s="43" t="str">
        <f>Cal_030724!$E$2</f>
        <v>Cal_030724</v>
      </c>
      <c r="P5790" s="50">
        <f>Cal_030724!$Q$3</f>
        <v>1.8135132035581638</v>
      </c>
      <c r="Q5790" s="50">
        <f>Cal_030724!$R$3</f>
        <v>0.5762667345022553</v>
      </c>
      <c r="R5790" s="46">
        <v>192.2</v>
      </c>
      <c r="S5790" s="46">
        <v>123.7</v>
      </c>
      <c r="T5790" s="178">
        <f>AVERAGE(0.496,0.646,0.839,0.815,0.536,0.412)</f>
        <v>0.624</v>
      </c>
      <c r="U5790" s="79">
        <f t="shared" si="1717"/>
        <v>191.57599999999999</v>
      </c>
      <c r="V5790" s="79">
        <f t="shared" si="1718"/>
        <v>123.07600000000001</v>
      </c>
      <c r="W5790" s="446">
        <f t="shared" si="1719"/>
        <v>1.5171979388306145</v>
      </c>
      <c r="X5790" s="446">
        <f t="shared" si="1720"/>
        <v>0.70043493923028488</v>
      </c>
      <c r="Y5790" s="43">
        <v>20240307</v>
      </c>
      <c r="Z5790" s="48" t="s">
        <v>2352</v>
      </c>
      <c r="AA5790" s="43">
        <v>20240424</v>
      </c>
      <c r="AE5790" s="689" t="s">
        <v>1250</v>
      </c>
      <c r="AF5790" s="130">
        <v>1</v>
      </c>
    </row>
    <row r="5791" spans="1:42" x14ac:dyDescent="0.2">
      <c r="A5791" t="s">
        <v>2245</v>
      </c>
      <c r="B5791" s="45">
        <v>20230808</v>
      </c>
      <c r="C5791" s="107" t="s">
        <v>64</v>
      </c>
      <c r="D5791" s="107">
        <v>5</v>
      </c>
      <c r="E5791" s="107">
        <v>9</v>
      </c>
      <c r="H5791" s="107" t="s">
        <v>10</v>
      </c>
      <c r="I5791" s="107">
        <v>290</v>
      </c>
      <c r="J5791" s="107">
        <v>10</v>
      </c>
      <c r="K5791" s="43">
        <v>5</v>
      </c>
      <c r="L5791" s="111">
        <v>1</v>
      </c>
      <c r="M5791" s="43">
        <v>0</v>
      </c>
      <c r="N5791" s="49">
        <v>1</v>
      </c>
      <c r="O5791" s="43" t="str">
        <f>Cal_030724!$E$2</f>
        <v>Cal_030724</v>
      </c>
      <c r="P5791" s="50">
        <f>Cal_030724!$Q$3</f>
        <v>1.8135132035581638</v>
      </c>
      <c r="Q5791" s="50">
        <f>Cal_030724!$R$3</f>
        <v>0.5762667345022553</v>
      </c>
      <c r="R5791" s="46">
        <v>171.7</v>
      </c>
      <c r="S5791" s="46">
        <v>109.9</v>
      </c>
      <c r="T5791" s="178">
        <f>AVERAGE(0.496,0.646,0.839,0.815,0.536,0.412)</f>
        <v>0.624</v>
      </c>
      <c r="U5791" s="79">
        <f t="shared" si="1717"/>
        <v>171.07599999999999</v>
      </c>
      <c r="V5791" s="79">
        <f t="shared" si="1718"/>
        <v>109.27600000000001</v>
      </c>
      <c r="W5791" s="446">
        <f t="shared" si="1719"/>
        <v>1.3688004762004666</v>
      </c>
      <c r="X5791" s="446">
        <f t="shared" si="1720"/>
        <v>0.60017845050321916</v>
      </c>
      <c r="Y5791" s="43">
        <v>20240307</v>
      </c>
      <c r="Z5791" s="48" t="s">
        <v>2352</v>
      </c>
      <c r="AA5791" s="43">
        <v>20240424</v>
      </c>
      <c r="AE5791" s="689" t="s">
        <v>1250</v>
      </c>
      <c r="AF5791" s="130">
        <v>1</v>
      </c>
    </row>
    <row r="5792" spans="1:42" x14ac:dyDescent="0.2">
      <c r="A5792" t="s">
        <v>2245</v>
      </c>
      <c r="B5792" s="45">
        <v>20230808</v>
      </c>
      <c r="C5792" s="107" t="s">
        <v>64</v>
      </c>
      <c r="D5792" s="107">
        <v>5</v>
      </c>
      <c r="E5792" s="107">
        <v>9</v>
      </c>
      <c r="H5792" s="107" t="s">
        <v>11</v>
      </c>
      <c r="I5792" s="107">
        <v>290</v>
      </c>
      <c r="J5792" s="107">
        <v>10</v>
      </c>
      <c r="K5792" s="43">
        <v>5</v>
      </c>
      <c r="L5792" s="111">
        <v>1</v>
      </c>
      <c r="M5792" s="43">
        <v>0</v>
      </c>
      <c r="N5792" s="49">
        <v>1</v>
      </c>
      <c r="O5792" s="43" t="str">
        <f>Cal_030724!$E$2</f>
        <v>Cal_030724</v>
      </c>
      <c r="P5792" s="50">
        <f>Cal_030724!$Q$3</f>
        <v>1.8135132035581638</v>
      </c>
      <c r="Q5792" s="50">
        <f>Cal_030724!$R$3</f>
        <v>0.5762667345022553</v>
      </c>
      <c r="R5792" s="46">
        <v>176.3</v>
      </c>
      <c r="S5792" s="46">
        <v>112.2</v>
      </c>
      <c r="T5792" s="178">
        <f>AVERAGE(0.793,0.722,0.641,1.093,0.906,0.669)</f>
        <v>0.80399999999999994</v>
      </c>
      <c r="U5792" s="79">
        <f t="shared" si="1717"/>
        <v>175.49600000000001</v>
      </c>
      <c r="V5792" s="79">
        <f t="shared" si="1718"/>
        <v>111.396</v>
      </c>
      <c r="W5792" s="446">
        <f t="shared" si="1719"/>
        <v>1.4197428887451446</v>
      </c>
      <c r="X5792" s="446">
        <f t="shared" si="1720"/>
        <v>0.58743505077573555</v>
      </c>
      <c r="Y5792" s="43">
        <v>20240307</v>
      </c>
      <c r="Z5792" s="48" t="s">
        <v>2336</v>
      </c>
      <c r="AA5792" s="43">
        <v>20240410</v>
      </c>
      <c r="AE5792" s="689" t="s">
        <v>1250</v>
      </c>
      <c r="AF5792" s="130">
        <v>1</v>
      </c>
    </row>
    <row r="5793" spans="1:42" x14ac:dyDescent="0.2">
      <c r="A5793" s="155" t="s">
        <v>2245</v>
      </c>
      <c r="B5793" s="81">
        <v>20230808</v>
      </c>
      <c r="C5793" s="126" t="s">
        <v>64</v>
      </c>
      <c r="D5793" s="126">
        <v>5</v>
      </c>
      <c r="E5793" s="126">
        <v>9</v>
      </c>
      <c r="F5793" s="126"/>
      <c r="G5793" s="126"/>
      <c r="H5793" s="126" t="s">
        <v>10</v>
      </c>
      <c r="I5793" s="126">
        <v>293</v>
      </c>
      <c r="J5793" s="126">
        <v>5</v>
      </c>
      <c r="K5793" s="82">
        <v>5</v>
      </c>
      <c r="L5793" s="156">
        <v>1</v>
      </c>
      <c r="M5793" s="82">
        <v>0</v>
      </c>
      <c r="N5793" s="83">
        <v>1</v>
      </c>
      <c r="O5793" s="82" t="str">
        <f>Cal_030724!$E$2</f>
        <v>Cal_030724</v>
      </c>
      <c r="P5793" s="158">
        <f>Cal_030724!$Q$3</f>
        <v>1.8135132035581638</v>
      </c>
      <c r="Q5793" s="158">
        <f>Cal_030724!$R$3</f>
        <v>0.5762667345022553</v>
      </c>
      <c r="R5793" s="84">
        <v>58.7</v>
      </c>
      <c r="S5793" s="84">
        <v>37.57</v>
      </c>
      <c r="T5793" s="158">
        <f>AVERAGE(0.724,0.569,0.666,0.712,0.708,0.801)</f>
        <v>0.69666666666666677</v>
      </c>
      <c r="U5793" s="79">
        <f t="shared" si="1717"/>
        <v>58.003333333333337</v>
      </c>
      <c r="V5793" s="79">
        <f t="shared" si="1718"/>
        <v>36.873333333333335</v>
      </c>
      <c r="W5793" s="446">
        <f t="shared" si="1719"/>
        <v>0.46321386162638495</v>
      </c>
      <c r="X5793" s="446">
        <f t="shared" si="1720"/>
        <v>0.19438197593186954</v>
      </c>
      <c r="Y5793" s="82">
        <v>20240307</v>
      </c>
      <c r="Z5793" s="90" t="s">
        <v>2326</v>
      </c>
      <c r="AA5793" s="82">
        <v>20240328</v>
      </c>
      <c r="AB5793" s="85"/>
      <c r="AC5793" s="82"/>
      <c r="AD5793" s="82"/>
      <c r="AE5793" s="691" t="s">
        <v>1250</v>
      </c>
      <c r="AF5793" s="567">
        <v>1</v>
      </c>
      <c r="AG5793" s="567"/>
      <c r="AH5793" s="159" t="s">
        <v>176</v>
      </c>
      <c r="AI5793" s="155"/>
      <c r="AJ5793" s="82"/>
      <c r="AK5793" s="82"/>
      <c r="AL5793" s="82"/>
      <c r="AM5793" s="82"/>
      <c r="AN5793" s="82"/>
      <c r="AO5793" s="82"/>
      <c r="AP5793" s="82"/>
    </row>
    <row r="5794" spans="1:42" x14ac:dyDescent="0.2">
      <c r="A5794" s="155" t="s">
        <v>2245</v>
      </c>
      <c r="B5794" s="81">
        <v>20230808</v>
      </c>
      <c r="C5794" s="126" t="s">
        <v>64</v>
      </c>
      <c r="D5794" s="126">
        <v>5</v>
      </c>
      <c r="E5794" s="126">
        <v>9</v>
      </c>
      <c r="F5794" s="126"/>
      <c r="G5794" s="126"/>
      <c r="H5794" s="126" t="s">
        <v>11</v>
      </c>
      <c r="I5794" s="126">
        <v>294</v>
      </c>
      <c r="J5794" s="126">
        <v>5</v>
      </c>
      <c r="K5794" s="82">
        <v>5</v>
      </c>
      <c r="L5794" s="156">
        <v>1</v>
      </c>
      <c r="M5794" s="82">
        <v>0</v>
      </c>
      <c r="N5794" s="83">
        <v>1</v>
      </c>
      <c r="O5794" s="82" t="str">
        <f>Cal_030724!$E$2</f>
        <v>Cal_030724</v>
      </c>
      <c r="P5794" s="158">
        <f>Cal_030724!$Q$3</f>
        <v>1.8135132035581638</v>
      </c>
      <c r="Q5794" s="158">
        <f>Cal_030724!$R$3</f>
        <v>0.5762667345022553</v>
      </c>
      <c r="R5794" s="84">
        <v>53.21</v>
      </c>
      <c r="S5794" s="84">
        <v>34.090000000000003</v>
      </c>
      <c r="T5794" s="158">
        <f>AVERAGE(0.724,0.569,0.666,0.712,0.708,0.801)</f>
        <v>0.69666666666666677</v>
      </c>
      <c r="U5794" s="79">
        <f t="shared" si="1717"/>
        <v>52.513333333333335</v>
      </c>
      <c r="V5794" s="79">
        <f t="shared" si="1718"/>
        <v>33.393333333333338</v>
      </c>
      <c r="W5794" s="446">
        <f t="shared" si="1719"/>
        <v>0.41772476941397246</v>
      </c>
      <c r="X5794" s="446">
        <f t="shared" si="1720"/>
        <v>0.17578342389011561</v>
      </c>
      <c r="Y5794" s="82">
        <v>20240307</v>
      </c>
      <c r="Z5794" s="90" t="s">
        <v>2326</v>
      </c>
      <c r="AA5794" s="82">
        <v>20240328</v>
      </c>
      <c r="AB5794" s="85"/>
      <c r="AC5794" s="82"/>
      <c r="AD5794" s="82"/>
      <c r="AE5794" s="691" t="s">
        <v>1250</v>
      </c>
      <c r="AF5794" s="567">
        <v>1</v>
      </c>
      <c r="AG5794" s="567"/>
      <c r="AH5794" s="159" t="s">
        <v>177</v>
      </c>
      <c r="AI5794" s="155"/>
      <c r="AJ5794" s="82"/>
      <c r="AK5794" s="82"/>
      <c r="AL5794" s="82"/>
      <c r="AM5794" s="82"/>
      <c r="AN5794" s="82"/>
      <c r="AO5794" s="82"/>
      <c r="AP5794" s="82"/>
    </row>
    <row r="5795" spans="1:42" x14ac:dyDescent="0.2">
      <c r="A5795" s="360" t="s">
        <v>2245</v>
      </c>
      <c r="B5795" s="196">
        <v>20230808</v>
      </c>
      <c r="C5795" s="361" t="s">
        <v>64</v>
      </c>
      <c r="D5795" s="361">
        <v>5</v>
      </c>
      <c r="E5795" s="361">
        <v>9</v>
      </c>
      <c r="F5795" s="361"/>
      <c r="G5795" s="361"/>
      <c r="H5795" s="361" t="s">
        <v>10</v>
      </c>
      <c r="I5795" s="361">
        <v>550</v>
      </c>
      <c r="J5795" s="361">
        <v>20</v>
      </c>
      <c r="K5795" s="44">
        <v>5</v>
      </c>
      <c r="L5795" s="362">
        <v>1</v>
      </c>
      <c r="M5795" s="44">
        <v>0</v>
      </c>
      <c r="N5795" s="363">
        <v>1</v>
      </c>
      <c r="O5795" s="44" t="str">
        <f>Cal_030724!$E$2</f>
        <v>Cal_030724</v>
      </c>
      <c r="P5795" s="365">
        <f>Cal_030724!$Q$3</f>
        <v>1.8135132035581638</v>
      </c>
      <c r="Q5795" s="365">
        <f>Cal_030724!$R$3</f>
        <v>0.5762667345022553</v>
      </c>
      <c r="R5795" s="364">
        <v>35.6</v>
      </c>
      <c r="S5795" s="364">
        <v>23.32</v>
      </c>
      <c r="T5795" s="365">
        <f>AVERAGE(0.724,0.569,0.666,0.712,0.708,0.801)</f>
        <v>0.69666666666666677</v>
      </c>
      <c r="U5795" s="79">
        <f t="shared" si="1717"/>
        <v>34.903333333333336</v>
      </c>
      <c r="V5795" s="79">
        <f t="shared" si="1718"/>
        <v>22.623333333333335</v>
      </c>
      <c r="W5795" s="446">
        <f t="shared" si="1719"/>
        <v>0.14341195221668443</v>
      </c>
      <c r="X5795" s="446">
        <f t="shared" si="1720"/>
        <v>7.1523562355036402E-2</v>
      </c>
      <c r="Y5795" s="44">
        <v>20240307</v>
      </c>
      <c r="Z5795" s="859" t="s">
        <v>2327</v>
      </c>
      <c r="AA5795" s="44">
        <v>20240328</v>
      </c>
      <c r="AB5795" s="368"/>
      <c r="AC5795" s="44"/>
      <c r="AD5795" s="44"/>
      <c r="AE5795" s="763" t="s">
        <v>1250</v>
      </c>
      <c r="AF5795" s="849">
        <v>1</v>
      </c>
      <c r="AG5795" s="849"/>
      <c r="AH5795" s="370" t="s">
        <v>182</v>
      </c>
      <c r="AI5795" s="360"/>
      <c r="AJ5795" s="44"/>
      <c r="AK5795" s="44"/>
      <c r="AL5795" s="44"/>
      <c r="AM5795" s="44"/>
      <c r="AN5795" s="44"/>
      <c r="AO5795" s="44"/>
      <c r="AP5795" s="44"/>
    </row>
    <row r="5796" spans="1:42" x14ac:dyDescent="0.2">
      <c r="A5796" s="360" t="s">
        <v>2245</v>
      </c>
      <c r="B5796" s="196">
        <v>20230808</v>
      </c>
      <c r="C5796" s="361" t="s">
        <v>64</v>
      </c>
      <c r="D5796" s="361">
        <v>5</v>
      </c>
      <c r="E5796" s="361">
        <v>9</v>
      </c>
      <c r="F5796" s="361"/>
      <c r="G5796" s="361"/>
      <c r="H5796" s="361" t="s">
        <v>11</v>
      </c>
      <c r="I5796" s="361">
        <v>550</v>
      </c>
      <c r="J5796" s="361">
        <v>20</v>
      </c>
      <c r="K5796" s="44">
        <v>5</v>
      </c>
      <c r="L5796" s="362">
        <v>1</v>
      </c>
      <c r="M5796" s="44">
        <v>0</v>
      </c>
      <c r="N5796" s="363">
        <v>1</v>
      </c>
      <c r="O5796" s="44" t="str">
        <f>Cal_030724!$E$2</f>
        <v>Cal_030724</v>
      </c>
      <c r="P5796" s="365">
        <f>Cal_030724!$Q$3</f>
        <v>1.8135132035581638</v>
      </c>
      <c r="Q5796" s="365">
        <f>Cal_030724!$R$3</f>
        <v>0.5762667345022553</v>
      </c>
      <c r="R5796" s="364">
        <v>37.770000000000003</v>
      </c>
      <c r="S5796" s="364">
        <v>23.75</v>
      </c>
      <c r="T5796" s="365">
        <f>AVERAGE(0.724,0.569,0.666,0.712,0.708,0.801)</f>
        <v>0.69666666666666677</v>
      </c>
      <c r="U5796" s="79">
        <f t="shared" si="1717"/>
        <v>37.073333333333338</v>
      </c>
      <c r="V5796" s="79">
        <f t="shared" si="1718"/>
        <v>23.053333333333335</v>
      </c>
      <c r="W5796" s="446">
        <f t="shared" si="1719"/>
        <v>0.16373253827996057</v>
      </c>
      <c r="X5796" s="446">
        <f t="shared" si="1720"/>
        <v>5.5288239497853053E-2</v>
      </c>
      <c r="Y5796" s="44">
        <v>20240307</v>
      </c>
      <c r="Z5796" s="859" t="s">
        <v>2327</v>
      </c>
      <c r="AA5796" s="44">
        <v>20240328</v>
      </c>
      <c r="AB5796" s="368"/>
      <c r="AC5796" s="44"/>
      <c r="AD5796" s="44"/>
      <c r="AE5796" s="763" t="s">
        <v>1250</v>
      </c>
      <c r="AF5796" s="849">
        <v>1</v>
      </c>
      <c r="AG5796" s="849"/>
      <c r="AH5796" s="370" t="s">
        <v>183</v>
      </c>
      <c r="AI5796" s="360"/>
      <c r="AJ5796" s="44"/>
      <c r="AK5796" s="44"/>
      <c r="AL5796" s="44"/>
      <c r="AM5796" s="44"/>
      <c r="AN5796" s="44"/>
      <c r="AO5796" s="44"/>
      <c r="AP5796" s="44"/>
    </row>
    <row r="5797" spans="1:42" x14ac:dyDescent="0.2">
      <c r="A5797" t="s">
        <v>2245</v>
      </c>
      <c r="B5797" s="45">
        <v>20230808</v>
      </c>
      <c r="C5797" s="107" t="s">
        <v>64</v>
      </c>
      <c r="D5797" s="107">
        <v>5</v>
      </c>
      <c r="E5797" s="107">
        <v>16</v>
      </c>
      <c r="H5797" s="107" t="s">
        <v>10</v>
      </c>
      <c r="I5797" s="107">
        <v>290</v>
      </c>
      <c r="J5797" s="107">
        <v>0</v>
      </c>
      <c r="K5797" s="43">
        <v>5</v>
      </c>
      <c r="L5797" s="111">
        <v>1</v>
      </c>
      <c r="M5797" s="43">
        <v>0</v>
      </c>
      <c r="N5797" s="49">
        <v>1</v>
      </c>
      <c r="O5797" s="43" t="str">
        <f>Cal_030724!$E$2</f>
        <v>Cal_030724</v>
      </c>
      <c r="P5797" s="50">
        <f>Cal_030724!$Q$3</f>
        <v>1.8135132035581638</v>
      </c>
      <c r="Q5797" s="50">
        <f>Cal_030724!$R$3</f>
        <v>0.5762667345022553</v>
      </c>
      <c r="R5797" s="46">
        <v>113.5</v>
      </c>
      <c r="S5797" s="46">
        <v>73.12</v>
      </c>
      <c r="T5797" s="178">
        <f t="shared" ref="T5797:T5802" si="1721">AVERAGE(0.496,0.646,0.839,0.815,0.536,0.412)</f>
        <v>0.624</v>
      </c>
      <c r="U5797" s="79">
        <f t="shared" si="1717"/>
        <v>112.876</v>
      </c>
      <c r="V5797" s="79">
        <f t="shared" si="1718"/>
        <v>72.496000000000009</v>
      </c>
      <c r="W5797" s="446">
        <f t="shared" si="1719"/>
        <v>0.89437157328438277</v>
      </c>
      <c r="X5797" s="446">
        <f t="shared" si="1720"/>
        <v>0.41189051784551189</v>
      </c>
      <c r="Y5797" s="43">
        <v>20240307</v>
      </c>
      <c r="Z5797" s="48" t="s">
        <v>2352</v>
      </c>
      <c r="AA5797" s="43">
        <v>20240424</v>
      </c>
      <c r="AE5797" s="689" t="s">
        <v>1250</v>
      </c>
      <c r="AF5797" s="130">
        <v>1</v>
      </c>
    </row>
    <row r="5798" spans="1:42" x14ac:dyDescent="0.2">
      <c r="A5798" t="s">
        <v>2245</v>
      </c>
      <c r="B5798" s="45">
        <v>20230808</v>
      </c>
      <c r="C5798" s="107" t="s">
        <v>64</v>
      </c>
      <c r="D5798" s="107">
        <v>5</v>
      </c>
      <c r="E5798" s="107">
        <v>16</v>
      </c>
      <c r="H5798" s="107" t="s">
        <v>11</v>
      </c>
      <c r="I5798" s="107">
        <v>290</v>
      </c>
      <c r="J5798" s="107">
        <v>0</v>
      </c>
      <c r="K5798" s="43">
        <v>5</v>
      </c>
      <c r="L5798" s="111">
        <v>1</v>
      </c>
      <c r="M5798" s="43">
        <v>0</v>
      </c>
      <c r="N5798" s="49">
        <v>1</v>
      </c>
      <c r="O5798" s="43" t="str">
        <f>Cal_030724!$E$2</f>
        <v>Cal_030724</v>
      </c>
      <c r="P5798" s="50">
        <f>Cal_030724!$Q$3</f>
        <v>1.8135132035581638</v>
      </c>
      <c r="Q5798" s="50">
        <f>Cal_030724!$R$3</f>
        <v>0.5762667345022553</v>
      </c>
      <c r="R5798" s="46">
        <v>113.6</v>
      </c>
      <c r="S5798" s="46">
        <v>74.650000000000006</v>
      </c>
      <c r="T5798" s="178">
        <f t="shared" si="1721"/>
        <v>0.624</v>
      </c>
      <c r="U5798" s="79">
        <f t="shared" si="1717"/>
        <v>112.976</v>
      </c>
      <c r="V5798" s="79">
        <f t="shared" si="1718"/>
        <v>74.02600000000001</v>
      </c>
      <c r="W5798" s="446">
        <f t="shared" si="1719"/>
        <v>0.86269868200660482</v>
      </c>
      <c r="X5798" s="446">
        <f t="shared" si="1720"/>
        <v>0.47113156459985089</v>
      </c>
      <c r="Y5798" s="43">
        <v>20240307</v>
      </c>
      <c r="Z5798" s="48" t="s">
        <v>2352</v>
      </c>
      <c r="AA5798" s="43">
        <v>20240424</v>
      </c>
      <c r="AE5798" s="689" t="s">
        <v>1250</v>
      </c>
      <c r="AF5798" s="130">
        <v>1</v>
      </c>
    </row>
    <row r="5799" spans="1:42" x14ac:dyDescent="0.2">
      <c r="A5799" t="s">
        <v>2245</v>
      </c>
      <c r="B5799" s="45">
        <v>20230808</v>
      </c>
      <c r="C5799" s="107" t="s">
        <v>64</v>
      </c>
      <c r="D5799" s="107">
        <v>5</v>
      </c>
      <c r="E5799" s="107">
        <v>18</v>
      </c>
      <c r="H5799" s="107" t="s">
        <v>10</v>
      </c>
      <c r="I5799" s="107">
        <v>290</v>
      </c>
      <c r="J5799" s="107">
        <v>0</v>
      </c>
      <c r="K5799" s="43">
        <v>5</v>
      </c>
      <c r="L5799" s="111">
        <v>1</v>
      </c>
      <c r="M5799" s="43">
        <v>0</v>
      </c>
      <c r="N5799" s="49">
        <v>1</v>
      </c>
      <c r="O5799" s="43" t="str">
        <f>Cal_030724!$E$2</f>
        <v>Cal_030724</v>
      </c>
      <c r="P5799" s="50">
        <f>Cal_030724!$Q$3</f>
        <v>1.8135132035581638</v>
      </c>
      <c r="Q5799" s="50">
        <f>Cal_030724!$R$3</f>
        <v>0.5762667345022553</v>
      </c>
      <c r="R5799" s="46">
        <v>34.25</v>
      </c>
      <c r="S5799" s="46">
        <v>21.23</v>
      </c>
      <c r="T5799" s="178">
        <f t="shared" si="1721"/>
        <v>0.624</v>
      </c>
      <c r="U5799" s="79">
        <f t="shared" si="1717"/>
        <v>33.625999999999998</v>
      </c>
      <c r="V5799" s="79">
        <f t="shared" si="1718"/>
        <v>20.606000000000002</v>
      </c>
      <c r="W5799" s="446">
        <f t="shared" si="1719"/>
        <v>0.28837835275291379</v>
      </c>
      <c r="X5799" s="446">
        <f t="shared" si="1720"/>
        <v>8.2908844469313792E-2</v>
      </c>
      <c r="Y5799" s="43">
        <v>20240307</v>
      </c>
      <c r="Z5799" s="48" t="s">
        <v>2352</v>
      </c>
      <c r="AA5799" s="43">
        <v>20240424</v>
      </c>
      <c r="AE5799" s="689" t="s">
        <v>1250</v>
      </c>
      <c r="AF5799" s="130">
        <v>1</v>
      </c>
    </row>
    <row r="5800" spans="1:42" x14ac:dyDescent="0.2">
      <c r="A5800" t="s">
        <v>2245</v>
      </c>
      <c r="B5800" s="45">
        <v>20230808</v>
      </c>
      <c r="C5800" s="107" t="s">
        <v>64</v>
      </c>
      <c r="D5800" s="107">
        <v>5</v>
      </c>
      <c r="E5800" s="107">
        <v>18</v>
      </c>
      <c r="H5800" s="107" t="s">
        <v>11</v>
      </c>
      <c r="I5800" s="107">
        <v>290</v>
      </c>
      <c r="J5800" s="107">
        <v>0</v>
      </c>
      <c r="K5800" s="43">
        <v>5</v>
      </c>
      <c r="L5800" s="111">
        <v>1</v>
      </c>
      <c r="M5800" s="43">
        <v>0</v>
      </c>
      <c r="N5800" s="49">
        <v>1</v>
      </c>
      <c r="O5800" s="43" t="str">
        <f>Cal_030724!$E$2</f>
        <v>Cal_030724</v>
      </c>
      <c r="P5800" s="50">
        <f>Cal_030724!$Q$3</f>
        <v>1.8135132035581638</v>
      </c>
      <c r="Q5800" s="50">
        <f>Cal_030724!$R$3</f>
        <v>0.5762667345022553</v>
      </c>
      <c r="R5800" s="46">
        <v>31.67</v>
      </c>
      <c r="S5800" s="46">
        <v>20.11</v>
      </c>
      <c r="T5800" s="178">
        <f t="shared" si="1721"/>
        <v>0.624</v>
      </c>
      <c r="U5800" s="79">
        <f t="shared" si="1717"/>
        <v>31.046000000000003</v>
      </c>
      <c r="V5800" s="79">
        <f t="shared" si="1718"/>
        <v>19.486000000000001</v>
      </c>
      <c r="W5800" s="446">
        <f t="shared" si="1719"/>
        <v>0.25604099522455342</v>
      </c>
      <c r="X5800" s="446">
        <f t="shared" si="1720"/>
        <v>9.5065591452740905E-2</v>
      </c>
      <c r="Y5800" s="43">
        <v>20240307</v>
      </c>
      <c r="Z5800" s="48" t="s">
        <v>2352</v>
      </c>
      <c r="AA5800" s="43">
        <v>20240424</v>
      </c>
      <c r="AE5800" s="689" t="s">
        <v>1250</v>
      </c>
      <c r="AF5800" s="130">
        <v>1</v>
      </c>
    </row>
    <row r="5801" spans="1:42" x14ac:dyDescent="0.2">
      <c r="A5801" t="s">
        <v>2245</v>
      </c>
      <c r="B5801" s="45">
        <v>20230808</v>
      </c>
      <c r="C5801" s="107" t="s">
        <v>64</v>
      </c>
      <c r="D5801" s="107">
        <v>5</v>
      </c>
      <c r="E5801" s="107">
        <v>18</v>
      </c>
      <c r="H5801" s="107" t="s">
        <v>10</v>
      </c>
      <c r="I5801" s="107">
        <v>290</v>
      </c>
      <c r="J5801" s="107">
        <v>10</v>
      </c>
      <c r="K5801" s="43">
        <v>5</v>
      </c>
      <c r="L5801" s="111">
        <v>1</v>
      </c>
      <c r="M5801" s="43">
        <v>0</v>
      </c>
      <c r="N5801" s="49">
        <v>1</v>
      </c>
      <c r="O5801" s="43" t="str">
        <f>Cal_030724!$E$2</f>
        <v>Cal_030724</v>
      </c>
      <c r="P5801" s="50">
        <f>Cal_030724!$Q$3</f>
        <v>1.8135132035581638</v>
      </c>
      <c r="Q5801" s="50">
        <f>Cal_030724!$R$3</f>
        <v>0.5762667345022553</v>
      </c>
      <c r="R5801" s="46">
        <v>25.37</v>
      </c>
      <c r="S5801" s="46">
        <v>16.22</v>
      </c>
      <c r="T5801" s="178">
        <f t="shared" si="1721"/>
        <v>0.624</v>
      </c>
      <c r="U5801" s="79">
        <f t="shared" si="1717"/>
        <v>24.746000000000002</v>
      </c>
      <c r="V5801" s="79">
        <f t="shared" si="1718"/>
        <v>15.595999999999998</v>
      </c>
      <c r="W5801" s="446">
        <f t="shared" si="1719"/>
        <v>0.20266220642773913</v>
      </c>
      <c r="X5801" s="446">
        <f t="shared" si="1720"/>
        <v>7.8352795410456616E-2</v>
      </c>
      <c r="Y5801" s="43">
        <v>20240307</v>
      </c>
      <c r="Z5801" s="48" t="s">
        <v>2352</v>
      </c>
      <c r="AA5801" s="43">
        <v>20240424</v>
      </c>
      <c r="AE5801" s="689" t="s">
        <v>1250</v>
      </c>
      <c r="AF5801" s="130">
        <v>1</v>
      </c>
    </row>
    <row r="5802" spans="1:42" x14ac:dyDescent="0.2">
      <c r="A5802" t="s">
        <v>2245</v>
      </c>
      <c r="B5802" s="45">
        <v>20230808</v>
      </c>
      <c r="C5802" s="107" t="s">
        <v>64</v>
      </c>
      <c r="D5802" s="107">
        <v>5</v>
      </c>
      <c r="E5802" s="107">
        <v>18</v>
      </c>
      <c r="H5802" s="107" t="s">
        <v>11</v>
      </c>
      <c r="I5802" s="107">
        <v>290</v>
      </c>
      <c r="J5802" s="107">
        <v>10</v>
      </c>
      <c r="K5802" s="43">
        <v>5</v>
      </c>
      <c r="L5802" s="111">
        <v>1</v>
      </c>
      <c r="M5802" s="43">
        <v>0</v>
      </c>
      <c r="N5802" s="49">
        <v>1</v>
      </c>
      <c r="O5802" s="43" t="str">
        <f>Cal_030724!$E$2</f>
        <v>Cal_030724</v>
      </c>
      <c r="P5802" s="50">
        <f>Cal_030724!$Q$3</f>
        <v>1.8135132035581638</v>
      </c>
      <c r="Q5802" s="50">
        <f>Cal_030724!$R$3</f>
        <v>0.5762667345022553</v>
      </c>
      <c r="R5802" s="46">
        <v>23.67</v>
      </c>
      <c r="S5802" s="46">
        <v>15.11</v>
      </c>
      <c r="T5802" s="178">
        <f t="shared" si="1721"/>
        <v>0.624</v>
      </c>
      <c r="U5802" s="79">
        <f t="shared" si="1717"/>
        <v>23.046000000000003</v>
      </c>
      <c r="V5802" s="79">
        <f t="shared" si="1718"/>
        <v>14.485999999999999</v>
      </c>
      <c r="W5802" s="446">
        <f t="shared" si="1719"/>
        <v>0.18959437016627834</v>
      </c>
      <c r="X5802" s="446">
        <f t="shared" si="1720"/>
        <v>7.1420205149706678E-2</v>
      </c>
      <c r="Y5802" s="43">
        <v>20240307</v>
      </c>
      <c r="Z5802" s="48" t="s">
        <v>2352</v>
      </c>
      <c r="AA5802" s="43">
        <v>20240424</v>
      </c>
      <c r="AE5802" s="689" t="s">
        <v>1250</v>
      </c>
      <c r="AF5802" s="130">
        <v>1</v>
      </c>
    </row>
    <row r="5803" spans="1:42" x14ac:dyDescent="0.2">
      <c r="A5803" s="155" t="s">
        <v>2245</v>
      </c>
      <c r="B5803" s="81">
        <v>20230808</v>
      </c>
      <c r="C5803" s="126" t="s">
        <v>64</v>
      </c>
      <c r="D5803" s="126">
        <v>5</v>
      </c>
      <c r="E5803" s="126">
        <v>18</v>
      </c>
      <c r="F5803" s="126"/>
      <c r="G5803" s="126"/>
      <c r="H5803" s="126" t="s">
        <v>10</v>
      </c>
      <c r="I5803" s="126">
        <v>293</v>
      </c>
      <c r="J5803" s="126">
        <v>5</v>
      </c>
      <c r="K5803" s="82">
        <v>5</v>
      </c>
      <c r="L5803" s="156">
        <v>1</v>
      </c>
      <c r="M5803" s="82">
        <v>0</v>
      </c>
      <c r="N5803" s="83">
        <v>1</v>
      </c>
      <c r="O5803" s="82" t="str">
        <f>Cal_030724!$E$2</f>
        <v>Cal_030724</v>
      </c>
      <c r="P5803" s="158">
        <f>Cal_030724!$Q$3</f>
        <v>1.8135132035581638</v>
      </c>
      <c r="Q5803" s="158">
        <f>Cal_030724!$R$3</f>
        <v>0.5762667345022553</v>
      </c>
      <c r="R5803" s="84">
        <v>7.6120000000000001</v>
      </c>
      <c r="S5803" s="84">
        <v>4.8499999999999996</v>
      </c>
      <c r="T5803" s="158">
        <f>AVERAGE(0.724,0.569,0.666,0.712,0.708,0.801)</f>
        <v>0.69666666666666677</v>
      </c>
      <c r="U5803" s="79">
        <f t="shared" si="1717"/>
        <v>6.9153333333333329</v>
      </c>
      <c r="V5803" s="79">
        <f t="shared" si="1718"/>
        <v>4.1533333333333324</v>
      </c>
      <c r="W5803" s="446">
        <f t="shared" si="1719"/>
        <v>6.0548825641839818E-2</v>
      </c>
      <c r="X5803" s="446">
        <f t="shared" si="1720"/>
        <v>1.3521361810482068E-2</v>
      </c>
      <c r="Y5803" s="82">
        <v>20240307</v>
      </c>
      <c r="Z5803" s="90" t="s">
        <v>2326</v>
      </c>
      <c r="AA5803" s="82">
        <v>20240328</v>
      </c>
      <c r="AB5803" s="85"/>
      <c r="AC5803" s="82"/>
      <c r="AD5803" s="82"/>
      <c r="AE5803" s="691" t="s">
        <v>1250</v>
      </c>
      <c r="AF5803" s="567">
        <v>1</v>
      </c>
      <c r="AG5803" s="567"/>
      <c r="AH5803" s="159" t="s">
        <v>174</v>
      </c>
      <c r="AI5803" s="155"/>
      <c r="AJ5803" s="82"/>
      <c r="AK5803" s="82"/>
      <c r="AL5803" s="82"/>
      <c r="AM5803" s="82"/>
      <c r="AN5803" s="82"/>
      <c r="AO5803" s="82"/>
      <c r="AP5803" s="82"/>
    </row>
    <row r="5804" spans="1:42" x14ac:dyDescent="0.2">
      <c r="A5804" s="155" t="s">
        <v>2245</v>
      </c>
      <c r="B5804" s="81">
        <v>20230808</v>
      </c>
      <c r="C5804" s="126" t="s">
        <v>64</v>
      </c>
      <c r="D5804" s="126">
        <v>5</v>
      </c>
      <c r="E5804" s="126">
        <v>18</v>
      </c>
      <c r="F5804" s="126"/>
      <c r="G5804" s="126"/>
      <c r="H5804" s="126" t="s">
        <v>11</v>
      </c>
      <c r="I5804" s="126">
        <v>293</v>
      </c>
      <c r="J5804" s="126">
        <v>5</v>
      </c>
      <c r="K5804" s="82">
        <v>5</v>
      </c>
      <c r="L5804" s="156">
        <v>1</v>
      </c>
      <c r="M5804" s="82">
        <v>0</v>
      </c>
      <c r="N5804" s="83">
        <v>1</v>
      </c>
      <c r="O5804" s="82" t="str">
        <f>Cal_030724!$E$2</f>
        <v>Cal_030724</v>
      </c>
      <c r="P5804" s="158">
        <f>Cal_030724!$Q$3</f>
        <v>1.8135132035581638</v>
      </c>
      <c r="Q5804" s="158">
        <f>Cal_030724!$R$3</f>
        <v>0.5762667345022553</v>
      </c>
      <c r="R5804" s="84">
        <v>7.9509999999999996</v>
      </c>
      <c r="S5804" s="84">
        <v>5.0549999999999997</v>
      </c>
      <c r="T5804" s="158">
        <f>AVERAGE(0.724,0.569,0.666,0.712,0.708,0.801)</f>
        <v>0.69666666666666677</v>
      </c>
      <c r="U5804" s="79">
        <f t="shared" si="1717"/>
        <v>7.2543333333333333</v>
      </c>
      <c r="V5804" s="79">
        <f t="shared" si="1718"/>
        <v>4.3583333333333325</v>
      </c>
      <c r="W5804" s="446">
        <f t="shared" si="1719"/>
        <v>6.3486386335542391E-2</v>
      </c>
      <c r="X5804" s="446">
        <f t="shared" si="1720"/>
        <v>1.423975338669747E-2</v>
      </c>
      <c r="Y5804" s="82">
        <v>20240307</v>
      </c>
      <c r="Z5804" s="90" t="s">
        <v>2326</v>
      </c>
      <c r="AA5804" s="82">
        <v>20240328</v>
      </c>
      <c r="AB5804" s="85"/>
      <c r="AC5804" s="82"/>
      <c r="AD5804" s="82"/>
      <c r="AE5804" s="691" t="s">
        <v>1250</v>
      </c>
      <c r="AF5804" s="567">
        <v>1</v>
      </c>
      <c r="AG5804" s="567"/>
      <c r="AH5804" s="159" t="s">
        <v>175</v>
      </c>
      <c r="AI5804" s="155"/>
      <c r="AJ5804" s="82"/>
      <c r="AK5804" s="82"/>
      <c r="AL5804" s="82"/>
      <c r="AM5804" s="82"/>
      <c r="AN5804" s="82"/>
      <c r="AO5804" s="82"/>
      <c r="AP5804" s="82"/>
    </row>
    <row r="5805" spans="1:42" x14ac:dyDescent="0.2">
      <c r="A5805" s="360" t="s">
        <v>2245</v>
      </c>
      <c r="B5805" s="196">
        <v>20230808</v>
      </c>
      <c r="C5805" s="361" t="s">
        <v>64</v>
      </c>
      <c r="D5805" s="361">
        <v>5</v>
      </c>
      <c r="E5805" s="361">
        <v>18</v>
      </c>
      <c r="F5805" s="361"/>
      <c r="G5805" s="361"/>
      <c r="H5805" s="361" t="s">
        <v>10</v>
      </c>
      <c r="I5805" s="361">
        <v>550</v>
      </c>
      <c r="J5805" s="361">
        <v>20</v>
      </c>
      <c r="K5805" s="44">
        <v>5</v>
      </c>
      <c r="L5805" s="362">
        <v>1</v>
      </c>
      <c r="M5805" s="44">
        <v>0</v>
      </c>
      <c r="N5805" s="363">
        <v>1</v>
      </c>
      <c r="O5805" s="44" t="str">
        <f>Cal_030724!$E$2</f>
        <v>Cal_030724</v>
      </c>
      <c r="P5805" s="365">
        <f>Cal_030724!$Q$3</f>
        <v>1.8135132035581638</v>
      </c>
      <c r="Q5805" s="365">
        <f>Cal_030724!$R$3</f>
        <v>0.5762667345022553</v>
      </c>
      <c r="R5805" s="364">
        <v>6.3380000000000001</v>
      </c>
      <c r="S5805" s="364">
        <v>4.2140000000000004</v>
      </c>
      <c r="T5805" s="365">
        <f>AVERAGE(0.724,0.569,0.666,0.712,0.708,0.801)</f>
        <v>0.69666666666666677</v>
      </c>
      <c r="U5805" s="79">
        <f t="shared" si="1717"/>
        <v>5.6413333333333338</v>
      </c>
      <c r="V5805" s="79">
        <f t="shared" si="1718"/>
        <v>3.5173333333333336</v>
      </c>
      <c r="W5805" s="446">
        <f t="shared" si="1719"/>
        <v>2.4805129194481895E-2</v>
      </c>
      <c r="X5805" s="446">
        <f t="shared" si="1720"/>
        <v>8.6116904572169067E-3</v>
      </c>
      <c r="Y5805" s="44">
        <v>20240307</v>
      </c>
      <c r="Z5805" s="859" t="s">
        <v>2327</v>
      </c>
      <c r="AA5805" s="44">
        <v>20240328</v>
      </c>
      <c r="AB5805" s="368"/>
      <c r="AC5805" s="44"/>
      <c r="AD5805" s="44"/>
      <c r="AE5805" s="763" t="s">
        <v>1250</v>
      </c>
      <c r="AF5805" s="849">
        <v>1</v>
      </c>
      <c r="AG5805" s="849"/>
      <c r="AH5805" s="370" t="s">
        <v>180</v>
      </c>
      <c r="AI5805" s="360"/>
      <c r="AJ5805" s="44"/>
      <c r="AK5805" s="44"/>
      <c r="AL5805" s="44"/>
      <c r="AM5805" s="44"/>
      <c r="AN5805" s="44"/>
      <c r="AO5805" s="44"/>
      <c r="AP5805" s="44"/>
    </row>
    <row r="5806" spans="1:42" x14ac:dyDescent="0.2">
      <c r="A5806" s="360" t="s">
        <v>2245</v>
      </c>
      <c r="B5806" s="196">
        <v>20230808</v>
      </c>
      <c r="C5806" s="361" t="s">
        <v>64</v>
      </c>
      <c r="D5806" s="361">
        <v>5</v>
      </c>
      <c r="E5806" s="361">
        <v>18</v>
      </c>
      <c r="F5806" s="361"/>
      <c r="G5806" s="361"/>
      <c r="H5806" s="361" t="s">
        <v>11</v>
      </c>
      <c r="I5806" s="361">
        <v>552</v>
      </c>
      <c r="J5806" s="361">
        <v>20</v>
      </c>
      <c r="K5806" s="44">
        <v>5</v>
      </c>
      <c r="L5806" s="362">
        <v>1</v>
      </c>
      <c r="M5806" s="44">
        <v>0</v>
      </c>
      <c r="N5806" s="363">
        <v>1</v>
      </c>
      <c r="O5806" s="44" t="str">
        <f>Cal_030724!$E$2</f>
        <v>Cal_030724</v>
      </c>
      <c r="P5806" s="365">
        <f>Cal_030724!$Q$3</f>
        <v>1.8135132035581638</v>
      </c>
      <c r="Q5806" s="365">
        <f>Cal_030724!$R$3</f>
        <v>0.5762667345022553</v>
      </c>
      <c r="R5806" s="364">
        <v>7.0510000000000002</v>
      </c>
      <c r="S5806" s="364">
        <v>4.8360000000000003</v>
      </c>
      <c r="T5806" s="365">
        <f>AVERAGE(0.724,0.569,0.666,0.712,0.708,0.801)</f>
        <v>0.69666666666666677</v>
      </c>
      <c r="U5806" s="79">
        <f t="shared" si="1717"/>
        <v>6.3543333333333329</v>
      </c>
      <c r="V5806" s="79">
        <f t="shared" si="1718"/>
        <v>4.1393333333333331</v>
      </c>
      <c r="W5806" s="446">
        <f t="shared" si="1719"/>
        <v>2.5774148312912439E-2</v>
      </c>
      <c r="X5806" s="446">
        <f t="shared" si="1720"/>
        <v>1.3409565836190702E-2</v>
      </c>
      <c r="Y5806" s="44">
        <v>20240307</v>
      </c>
      <c r="Z5806" s="859" t="s">
        <v>2327</v>
      </c>
      <c r="AA5806" s="44">
        <v>20240328</v>
      </c>
      <c r="AB5806" s="368"/>
      <c r="AC5806" s="44"/>
      <c r="AD5806" s="44"/>
      <c r="AE5806" s="763" t="s">
        <v>1250</v>
      </c>
      <c r="AF5806" s="849">
        <v>1</v>
      </c>
      <c r="AG5806" s="849"/>
      <c r="AH5806" s="370" t="s">
        <v>181</v>
      </c>
      <c r="AI5806" s="360"/>
      <c r="AJ5806" s="44"/>
      <c r="AK5806" s="44"/>
      <c r="AL5806" s="44"/>
      <c r="AM5806" s="44"/>
      <c r="AN5806" s="44"/>
      <c r="AO5806" s="44"/>
      <c r="AP5806" s="44"/>
    </row>
    <row r="5807" spans="1:42" x14ac:dyDescent="0.2">
      <c r="A5807" t="s">
        <v>2245</v>
      </c>
      <c r="B5807" s="45">
        <v>20230808</v>
      </c>
      <c r="C5807" s="107" t="s">
        <v>66</v>
      </c>
      <c r="D5807" s="107">
        <v>6</v>
      </c>
      <c r="E5807" s="107">
        <v>4</v>
      </c>
      <c r="H5807" s="107" t="s">
        <v>10</v>
      </c>
      <c r="I5807" s="107">
        <v>290</v>
      </c>
      <c r="J5807" s="107">
        <v>0</v>
      </c>
      <c r="K5807" s="43">
        <v>5</v>
      </c>
      <c r="L5807" s="111">
        <v>1</v>
      </c>
      <c r="M5807" s="43">
        <v>0</v>
      </c>
      <c r="N5807" s="49">
        <v>1</v>
      </c>
      <c r="O5807" s="43" t="str">
        <f>Cal_030724!$E$2</f>
        <v>Cal_030724</v>
      </c>
      <c r="P5807" s="50">
        <f>Cal_030724!$Q$3</f>
        <v>1.8135132035581638</v>
      </c>
      <c r="Q5807" s="50">
        <f>Cal_030724!$R$3</f>
        <v>0.5762667345022553</v>
      </c>
      <c r="R5807" s="46">
        <v>58.81</v>
      </c>
      <c r="S5807" s="46">
        <v>39.89</v>
      </c>
      <c r="T5807" s="178">
        <f>AVERAGE(0.496,0.646,0.839,0.815,0.536,0.412)</f>
        <v>0.624</v>
      </c>
      <c r="U5807" s="79">
        <f t="shared" si="1717"/>
        <v>58.186</v>
      </c>
      <c r="V5807" s="79">
        <f t="shared" si="1718"/>
        <v>39.265999999999998</v>
      </c>
      <c r="W5807" s="446">
        <f t="shared" si="1719"/>
        <v>0.41905671536752165</v>
      </c>
      <c r="X5807" s="446">
        <f t="shared" si="1720"/>
        <v>0.28845386825511204</v>
      </c>
      <c r="Y5807" s="43">
        <v>20240307</v>
      </c>
      <c r="Z5807" s="48" t="s">
        <v>2352</v>
      </c>
      <c r="AA5807" s="43">
        <v>20240424</v>
      </c>
      <c r="AE5807" s="689" t="s">
        <v>1250</v>
      </c>
      <c r="AF5807" s="130">
        <v>1</v>
      </c>
    </row>
    <row r="5808" spans="1:42" x14ac:dyDescent="0.2">
      <c r="A5808" t="s">
        <v>2245</v>
      </c>
      <c r="B5808" s="45">
        <v>20230808</v>
      </c>
      <c r="C5808" s="107" t="s">
        <v>66</v>
      </c>
      <c r="D5808" s="107">
        <v>6</v>
      </c>
      <c r="E5808" s="107">
        <v>4</v>
      </c>
      <c r="H5808" s="107" t="s">
        <v>11</v>
      </c>
      <c r="I5808" s="107">
        <v>290</v>
      </c>
      <c r="J5808" s="107">
        <v>0</v>
      </c>
      <c r="K5808" s="43">
        <v>5</v>
      </c>
      <c r="L5808" s="111">
        <v>1</v>
      </c>
      <c r="M5808" s="43">
        <v>0</v>
      </c>
      <c r="N5808" s="49">
        <v>1</v>
      </c>
      <c r="O5808" s="43" t="str">
        <f>Cal_030724!$E$2</f>
        <v>Cal_030724</v>
      </c>
      <c r="P5808" s="50">
        <f>Cal_030724!$Q$3</f>
        <v>1.8135132035581638</v>
      </c>
      <c r="Q5808" s="50">
        <f>Cal_030724!$R$3</f>
        <v>0.5762667345022553</v>
      </c>
      <c r="R5808" s="46">
        <v>60.59</v>
      </c>
      <c r="S5808" s="46">
        <v>41.52</v>
      </c>
      <c r="T5808" s="178">
        <f>AVERAGE(0.496,0.646,0.839,0.815,0.536,0.412)</f>
        <v>0.624</v>
      </c>
      <c r="U5808" s="79">
        <f t="shared" si="1717"/>
        <v>59.966000000000001</v>
      </c>
      <c r="V5808" s="79">
        <f t="shared" si="1718"/>
        <v>40.896000000000001</v>
      </c>
      <c r="W5808" s="446">
        <f t="shared" si="1719"/>
        <v>0.42237904662043535</v>
      </c>
      <c r="X5808" s="446">
        <f t="shared" si="1720"/>
        <v>0.31450153270598524</v>
      </c>
      <c r="Y5808" s="43">
        <v>20240307</v>
      </c>
      <c r="Z5808" s="48" t="s">
        <v>2352</v>
      </c>
      <c r="AA5808" s="43">
        <v>20240424</v>
      </c>
      <c r="AE5808" s="689" t="s">
        <v>1250</v>
      </c>
      <c r="AF5808" s="130">
        <v>1</v>
      </c>
    </row>
    <row r="5809" spans="1:42" x14ac:dyDescent="0.2">
      <c r="A5809" t="s">
        <v>2245</v>
      </c>
      <c r="B5809" s="45">
        <v>20230808</v>
      </c>
      <c r="C5809" s="107" t="s">
        <v>66</v>
      </c>
      <c r="D5809" s="107">
        <v>6</v>
      </c>
      <c r="E5809" s="107">
        <v>6</v>
      </c>
      <c r="H5809" s="107" t="s">
        <v>10</v>
      </c>
      <c r="I5809" s="107">
        <v>290</v>
      </c>
      <c r="J5809" s="107">
        <v>0</v>
      </c>
      <c r="K5809" s="43">
        <v>5</v>
      </c>
      <c r="L5809" s="111">
        <v>1</v>
      </c>
      <c r="M5809" s="43">
        <v>0</v>
      </c>
      <c r="N5809" s="49">
        <v>1</v>
      </c>
      <c r="O5809" s="43" t="str">
        <f>Cal_030724!$E$2</f>
        <v>Cal_030724</v>
      </c>
      <c r="P5809" s="50">
        <f>Cal_030724!$Q$3</f>
        <v>1.8135132035581638</v>
      </c>
      <c r="Q5809" s="50">
        <f>Cal_030724!$R$3</f>
        <v>0.5762667345022553</v>
      </c>
      <c r="R5809" s="46">
        <v>30.72</v>
      </c>
      <c r="S5809" s="46">
        <v>22.4</v>
      </c>
      <c r="T5809" s="178">
        <f>AVERAGE(0.496,0.646,0.839,0.815,0.536,0.412)</f>
        <v>0.624</v>
      </c>
      <c r="U5809" s="79">
        <f t="shared" si="1717"/>
        <v>30.096</v>
      </c>
      <c r="V5809" s="79">
        <f t="shared" si="1718"/>
        <v>21.776</v>
      </c>
      <c r="W5809" s="446">
        <f t="shared" si="1719"/>
        <v>0.18427864016161624</v>
      </c>
      <c r="X5809" s="446">
        <f t="shared" si="1720"/>
        <v>0.20809008771915766</v>
      </c>
      <c r="Y5809" s="43">
        <v>20240307</v>
      </c>
      <c r="Z5809" s="48" t="s">
        <v>2352</v>
      </c>
      <c r="AA5809" s="43">
        <v>20240424</v>
      </c>
      <c r="AE5809" s="689" t="s">
        <v>1250</v>
      </c>
      <c r="AF5809" s="130">
        <v>1</v>
      </c>
      <c r="AH5809" s="490" t="s">
        <v>2349</v>
      </c>
    </row>
    <row r="5810" spans="1:42" x14ac:dyDescent="0.2">
      <c r="A5810" t="s">
        <v>2245</v>
      </c>
      <c r="B5810" s="45">
        <v>20230808</v>
      </c>
      <c r="C5810" s="107" t="s">
        <v>66</v>
      </c>
      <c r="D5810" s="107">
        <v>6</v>
      </c>
      <c r="E5810" s="107">
        <v>6</v>
      </c>
      <c r="H5810" s="107" t="s">
        <v>11</v>
      </c>
      <c r="I5810" s="107">
        <v>290</v>
      </c>
      <c r="J5810" s="107">
        <v>0</v>
      </c>
      <c r="K5810" s="43">
        <v>5</v>
      </c>
      <c r="L5810" s="111">
        <v>1</v>
      </c>
      <c r="M5810" s="43">
        <v>0</v>
      </c>
      <c r="N5810" s="49">
        <v>1</v>
      </c>
      <c r="O5810" s="43" t="str">
        <f>Cal_030724!$E$2</f>
        <v>Cal_030724</v>
      </c>
      <c r="P5810" s="50">
        <f>Cal_030724!$Q$3</f>
        <v>1.8135132035581638</v>
      </c>
      <c r="Q5810" s="50">
        <f>Cal_030724!$R$3</f>
        <v>0.5762667345022553</v>
      </c>
      <c r="R5810" s="46">
        <v>28.62</v>
      </c>
      <c r="S5810" s="46">
        <v>21.19</v>
      </c>
      <c r="T5810" s="178">
        <f>AVERAGE(0.496,0.646,0.839,0.815,0.536,0.412)</f>
        <v>0.624</v>
      </c>
      <c r="U5810" s="79">
        <f t="shared" si="1717"/>
        <v>27.996000000000002</v>
      </c>
      <c r="V5810" s="79">
        <f t="shared" si="1718"/>
        <v>20.566000000000003</v>
      </c>
      <c r="W5810" s="446">
        <f t="shared" si="1719"/>
        <v>0.16456614139432799</v>
      </c>
      <c r="X5810" s="446">
        <f t="shared" si="1720"/>
        <v>0.20600031973700914</v>
      </c>
      <c r="Y5810" s="43">
        <v>20240307</v>
      </c>
      <c r="Z5810" s="48" t="s">
        <v>2352</v>
      </c>
      <c r="AA5810" s="43">
        <v>20240424</v>
      </c>
      <c r="AE5810" s="689" t="s">
        <v>1250</v>
      </c>
      <c r="AF5810" s="130">
        <v>1</v>
      </c>
      <c r="AH5810" s="490" t="s">
        <v>2349</v>
      </c>
    </row>
    <row r="5811" spans="1:42" x14ac:dyDescent="0.2">
      <c r="A5811" s="491" t="s">
        <v>2245</v>
      </c>
      <c r="B5811" s="505">
        <v>20230808</v>
      </c>
      <c r="C5811" s="143" t="s">
        <v>66</v>
      </c>
      <c r="D5811" s="143">
        <v>6</v>
      </c>
      <c r="E5811" s="143">
        <v>6</v>
      </c>
      <c r="F5811" s="143"/>
      <c r="G5811" s="143"/>
      <c r="H5811" s="143" t="s">
        <v>10</v>
      </c>
      <c r="I5811" s="143">
        <v>293</v>
      </c>
      <c r="J5811" s="143">
        <v>5</v>
      </c>
      <c r="K5811" s="492">
        <v>5</v>
      </c>
      <c r="L5811" s="498">
        <v>1</v>
      </c>
      <c r="M5811" s="492">
        <v>0</v>
      </c>
      <c r="N5811" s="493">
        <v>1</v>
      </c>
      <c r="O5811" s="492" t="str">
        <f>Cal_030724!$E$2</f>
        <v>Cal_030724</v>
      </c>
      <c r="P5811" s="797">
        <f>Cal_030724!$Q$3</f>
        <v>1.8135132035581638</v>
      </c>
      <c r="Q5811" s="797">
        <f>Cal_030724!$R$3</f>
        <v>0.5762667345022553</v>
      </c>
      <c r="R5811" s="298">
        <v>26.05</v>
      </c>
      <c r="S5811" s="298">
        <v>17.28</v>
      </c>
      <c r="T5811" s="797">
        <f>AVERAGE(0.724,0.569,0.666,0.712,0.708,0.801)</f>
        <v>0.69666666666666677</v>
      </c>
      <c r="U5811" s="79">
        <f t="shared" si="1717"/>
        <v>25.353333333333335</v>
      </c>
      <c r="V5811" s="79">
        <f t="shared" si="1718"/>
        <v>16.583333333333336</v>
      </c>
      <c r="W5811" s="446">
        <f t="shared" si="1719"/>
        <v>0.19225677077441528</v>
      </c>
      <c r="X5811" s="446">
        <f t="shared" si="1720"/>
        <v>0.10348896162951848</v>
      </c>
      <c r="Y5811" s="492">
        <v>20240307</v>
      </c>
      <c r="Z5811" s="504" t="s">
        <v>2327</v>
      </c>
      <c r="AA5811" s="492">
        <v>20240328</v>
      </c>
      <c r="AB5811" s="496"/>
      <c r="AC5811" s="492"/>
      <c r="AD5811" s="492"/>
      <c r="AE5811" s="746" t="s">
        <v>1250</v>
      </c>
      <c r="AF5811" s="747">
        <v>3</v>
      </c>
      <c r="AG5811" s="747"/>
      <c r="AH5811" s="874" t="s">
        <v>2255</v>
      </c>
      <c r="AI5811" s="491"/>
      <c r="AJ5811" s="492"/>
      <c r="AK5811" s="492"/>
      <c r="AL5811" s="492"/>
      <c r="AM5811" s="492"/>
      <c r="AN5811" s="492"/>
      <c r="AO5811" s="492"/>
      <c r="AP5811" s="492"/>
    </row>
    <row r="5812" spans="1:42" x14ac:dyDescent="0.2">
      <c r="A5812" s="491" t="s">
        <v>2245</v>
      </c>
      <c r="B5812" s="505">
        <v>20230808</v>
      </c>
      <c r="C5812" s="143" t="s">
        <v>66</v>
      </c>
      <c r="D5812" s="143">
        <v>6</v>
      </c>
      <c r="E5812" s="143">
        <v>6</v>
      </c>
      <c r="F5812" s="143"/>
      <c r="G5812" s="143"/>
      <c r="H5812" s="143" t="s">
        <v>11</v>
      </c>
      <c r="I5812" s="143">
        <v>293</v>
      </c>
      <c r="J5812" s="143">
        <v>5</v>
      </c>
      <c r="K5812" s="492">
        <v>5</v>
      </c>
      <c r="L5812" s="498">
        <v>1</v>
      </c>
      <c r="M5812" s="492">
        <v>0</v>
      </c>
      <c r="N5812" s="493">
        <v>1</v>
      </c>
      <c r="O5812" s="492" t="str">
        <f>Cal_030724!$E$2</f>
        <v>Cal_030724</v>
      </c>
      <c r="P5812" s="797">
        <f>Cal_030724!$Q$3</f>
        <v>1.8135132035581638</v>
      </c>
      <c r="Q5812" s="797">
        <f>Cal_030724!$R$3</f>
        <v>0.5762667345022553</v>
      </c>
      <c r="R5812" s="298">
        <v>27.26</v>
      </c>
      <c r="S5812" s="298">
        <v>17.63</v>
      </c>
      <c r="T5812" s="797">
        <f>AVERAGE(0.724,0.569,0.666,0.712,0.708,0.801)</f>
        <v>0.69666666666666677</v>
      </c>
      <c r="U5812" s="79">
        <f t="shared" si="1717"/>
        <v>26.563333333333336</v>
      </c>
      <c r="V5812" s="79">
        <f t="shared" si="1718"/>
        <v>16.933333333333334</v>
      </c>
      <c r="W5812" s="446">
        <f t="shared" si="1719"/>
        <v>0.21110977224146177</v>
      </c>
      <c r="X5812" s="446">
        <f t="shared" si="1720"/>
        <v>9.0877829891600259E-2</v>
      </c>
      <c r="Y5812" s="492">
        <v>20240307</v>
      </c>
      <c r="Z5812" s="504" t="s">
        <v>2327</v>
      </c>
      <c r="AA5812" s="492">
        <v>20240328</v>
      </c>
      <c r="AB5812" s="496"/>
      <c r="AC5812" s="492"/>
      <c r="AD5812" s="492"/>
      <c r="AE5812" s="746" t="s">
        <v>1250</v>
      </c>
      <c r="AF5812" s="747">
        <v>3</v>
      </c>
      <c r="AG5812" s="747"/>
      <c r="AH5812" s="874" t="s">
        <v>2256</v>
      </c>
      <c r="AI5812" s="491"/>
      <c r="AJ5812" s="492"/>
      <c r="AK5812" s="492"/>
      <c r="AL5812" s="492"/>
      <c r="AM5812" s="492"/>
      <c r="AN5812" s="492"/>
      <c r="AO5812" s="492"/>
      <c r="AP5812" s="492"/>
    </row>
    <row r="5813" spans="1:42" x14ac:dyDescent="0.2">
      <c r="A5813" s="491" t="s">
        <v>2245</v>
      </c>
      <c r="B5813" s="505">
        <v>20230808</v>
      </c>
      <c r="C5813" s="143" t="s">
        <v>66</v>
      </c>
      <c r="D5813" s="143">
        <v>6</v>
      </c>
      <c r="E5813" s="143">
        <v>6</v>
      </c>
      <c r="F5813" s="143"/>
      <c r="G5813" s="143"/>
      <c r="H5813" s="143" t="s">
        <v>10</v>
      </c>
      <c r="I5813" s="143">
        <v>551</v>
      </c>
      <c r="J5813" s="143">
        <v>20</v>
      </c>
      <c r="K5813" s="492">
        <v>5</v>
      </c>
      <c r="L5813" s="498">
        <v>1</v>
      </c>
      <c r="M5813" s="492">
        <v>0</v>
      </c>
      <c r="N5813" s="493">
        <v>1</v>
      </c>
      <c r="O5813" s="492" t="str">
        <f>Cal_030724!$E$2</f>
        <v>Cal_030724</v>
      </c>
      <c r="P5813" s="797">
        <f>Cal_030724!$Q$3</f>
        <v>1.8135132035581638</v>
      </c>
      <c r="Q5813" s="797">
        <f>Cal_030724!$R$3</f>
        <v>0.5762667345022553</v>
      </c>
      <c r="R5813" s="298">
        <v>8.2579999999999991</v>
      </c>
      <c r="S5813" s="298">
        <v>5.3650000000000002</v>
      </c>
      <c r="T5813" s="797">
        <f>AVERAGE(0.724,0.569,0.666,0.712,0.708,0.801)</f>
        <v>0.69666666666666677</v>
      </c>
      <c r="U5813" s="79">
        <f t="shared" si="1717"/>
        <v>7.5613333333333319</v>
      </c>
      <c r="V5813" s="79">
        <f t="shared" si="1718"/>
        <v>4.668333333333333</v>
      </c>
      <c r="W5813" s="446">
        <f t="shared" si="1719"/>
        <v>3.3724576542735051E-2</v>
      </c>
      <c r="X5813" s="446">
        <f t="shared" si="1720"/>
        <v>1.0546953952532877E-2</v>
      </c>
      <c r="Y5813" s="492">
        <v>20240307</v>
      </c>
      <c r="Z5813" s="504" t="s">
        <v>2327</v>
      </c>
      <c r="AA5813" s="492">
        <v>20240328</v>
      </c>
      <c r="AB5813" s="496"/>
      <c r="AC5813" s="492"/>
      <c r="AD5813" s="492"/>
      <c r="AE5813" s="746" t="s">
        <v>1250</v>
      </c>
      <c r="AF5813" s="747">
        <v>3</v>
      </c>
      <c r="AG5813" s="747"/>
      <c r="AH5813" s="874" t="s">
        <v>2257</v>
      </c>
      <c r="AI5813" s="491"/>
      <c r="AJ5813" s="492"/>
      <c r="AK5813" s="492"/>
      <c r="AL5813" s="492"/>
      <c r="AM5813" s="492"/>
      <c r="AN5813" s="492"/>
      <c r="AO5813" s="492"/>
      <c r="AP5813" s="492"/>
    </row>
    <row r="5814" spans="1:42" x14ac:dyDescent="0.2">
      <c r="A5814" s="491" t="s">
        <v>2245</v>
      </c>
      <c r="B5814" s="505">
        <v>20230808</v>
      </c>
      <c r="C5814" s="143" t="s">
        <v>66</v>
      </c>
      <c r="D5814" s="143">
        <v>6</v>
      </c>
      <c r="E5814" s="143">
        <v>6</v>
      </c>
      <c r="F5814" s="143"/>
      <c r="G5814" s="143"/>
      <c r="H5814" s="143" t="s">
        <v>11</v>
      </c>
      <c r="I5814" s="143">
        <v>551</v>
      </c>
      <c r="J5814" s="143">
        <v>20</v>
      </c>
      <c r="K5814" s="492">
        <v>5</v>
      </c>
      <c r="L5814" s="498">
        <v>1</v>
      </c>
      <c r="M5814" s="492">
        <v>0</v>
      </c>
      <c r="N5814" s="493">
        <v>1</v>
      </c>
      <c r="O5814" s="492" t="str">
        <f>Cal_030724!$E$2</f>
        <v>Cal_030724</v>
      </c>
      <c r="P5814" s="797">
        <f>Cal_030724!$Q$3</f>
        <v>1.8135132035581638</v>
      </c>
      <c r="Q5814" s="797">
        <f>Cal_030724!$R$3</f>
        <v>0.5762667345022553</v>
      </c>
      <c r="R5814" s="298">
        <v>8.3219999999999992</v>
      </c>
      <c r="S5814" s="298">
        <v>5.2729999999999997</v>
      </c>
      <c r="T5814" s="797">
        <f>AVERAGE(0.724,0.569,0.666,0.712,0.708,0.801)</f>
        <v>0.69666666666666677</v>
      </c>
      <c r="U5814" s="79">
        <f t="shared" si="1717"/>
        <v>7.625333333333332</v>
      </c>
      <c r="V5814" s="79">
        <f t="shared" si="1718"/>
        <v>4.5763333333333325</v>
      </c>
      <c r="W5814" s="446">
        <f t="shared" si="1719"/>
        <v>3.5543115754856275E-2</v>
      </c>
      <c r="X5814" s="446">
        <f t="shared" si="1720"/>
        <v>7.8559447356494946E-3</v>
      </c>
      <c r="Y5814" s="492">
        <v>20240307</v>
      </c>
      <c r="Z5814" s="504" t="s">
        <v>2327</v>
      </c>
      <c r="AA5814" s="492">
        <v>20240328</v>
      </c>
      <c r="AB5814" s="496"/>
      <c r="AC5814" s="492"/>
      <c r="AD5814" s="492"/>
      <c r="AE5814" s="746" t="s">
        <v>1250</v>
      </c>
      <c r="AF5814" s="747">
        <v>3</v>
      </c>
      <c r="AG5814" s="747"/>
      <c r="AH5814" s="874" t="s">
        <v>2258</v>
      </c>
      <c r="AI5814" s="491"/>
      <c r="AJ5814" s="492"/>
      <c r="AK5814" s="492"/>
      <c r="AL5814" s="492"/>
      <c r="AM5814" s="492"/>
      <c r="AN5814" s="492"/>
      <c r="AO5814" s="492"/>
      <c r="AP5814" s="492"/>
    </row>
    <row r="5815" spans="1:42" x14ac:dyDescent="0.2">
      <c r="A5815" t="s">
        <v>2245</v>
      </c>
      <c r="B5815" s="45">
        <v>20230808</v>
      </c>
      <c r="C5815" s="107" t="s">
        <v>66</v>
      </c>
      <c r="D5815" s="107">
        <v>6</v>
      </c>
      <c r="E5815" s="107">
        <v>8</v>
      </c>
      <c r="H5815" s="107" t="s">
        <v>10</v>
      </c>
      <c r="I5815" s="107">
        <v>290</v>
      </c>
      <c r="J5815" s="107">
        <v>0</v>
      </c>
      <c r="K5815" s="43">
        <v>5</v>
      </c>
      <c r="L5815" s="111">
        <v>1</v>
      </c>
      <c r="M5815" s="43">
        <v>0</v>
      </c>
      <c r="N5815" s="49">
        <v>1</v>
      </c>
      <c r="O5815" s="43" t="str">
        <f>Cal_030724!$E$2</f>
        <v>Cal_030724</v>
      </c>
      <c r="P5815" s="50">
        <f>Cal_030724!$Q$3</f>
        <v>1.8135132035581638</v>
      </c>
      <c r="Q5815" s="50">
        <f>Cal_030724!$R$3</f>
        <v>0.5762667345022553</v>
      </c>
      <c r="R5815" s="46">
        <v>153.1</v>
      </c>
      <c r="S5815" s="46">
        <v>102.4</v>
      </c>
      <c r="T5815" s="178">
        <f>AVERAGE(0.496,0.646,0.839,0.815,0.536,0.412)</f>
        <v>0.624</v>
      </c>
      <c r="U5815" s="79">
        <f t="shared" si="1717"/>
        <v>152.476</v>
      </c>
      <c r="V5815" s="79">
        <f t="shared" si="1718"/>
        <v>101.77600000000001</v>
      </c>
      <c r="W5815" s="446">
        <f t="shared" si="1719"/>
        <v>1.1229479634848487</v>
      </c>
      <c r="X5815" s="446">
        <f t="shared" si="1720"/>
        <v>0.7108929461768726</v>
      </c>
      <c r="Y5815" s="43">
        <v>20240307</v>
      </c>
      <c r="Z5815" s="48" t="s">
        <v>2352</v>
      </c>
      <c r="AA5815" s="43">
        <v>20240424</v>
      </c>
      <c r="AE5815" s="689" t="s">
        <v>1250</v>
      </c>
      <c r="AF5815" s="130">
        <v>1</v>
      </c>
    </row>
    <row r="5816" spans="1:42" x14ac:dyDescent="0.2">
      <c r="A5816" t="s">
        <v>2245</v>
      </c>
      <c r="B5816" s="45">
        <v>20230808</v>
      </c>
      <c r="C5816" s="107" t="s">
        <v>66</v>
      </c>
      <c r="D5816" s="107">
        <v>6</v>
      </c>
      <c r="E5816" s="107">
        <v>8</v>
      </c>
      <c r="H5816" s="107" t="s">
        <v>11</v>
      </c>
      <c r="I5816" s="107">
        <v>290</v>
      </c>
      <c r="J5816" s="107">
        <v>0</v>
      </c>
      <c r="K5816" s="43">
        <v>5</v>
      </c>
      <c r="L5816" s="111">
        <v>1</v>
      </c>
      <c r="M5816" s="43">
        <v>0</v>
      </c>
      <c r="N5816" s="49">
        <v>1</v>
      </c>
      <c r="O5816" s="43" t="str">
        <f>Cal_030724!$E$2</f>
        <v>Cal_030724</v>
      </c>
      <c r="P5816" s="50">
        <f>Cal_030724!$Q$3</f>
        <v>1.8135132035581638</v>
      </c>
      <c r="Q5816" s="50">
        <f>Cal_030724!$R$3</f>
        <v>0.5762667345022553</v>
      </c>
      <c r="R5816" s="46">
        <v>148.1</v>
      </c>
      <c r="S5816" s="46">
        <v>97.73</v>
      </c>
      <c r="T5816" s="178">
        <f>AVERAGE(0.496,0.646,0.839,0.815,0.536,0.412)</f>
        <v>0.624</v>
      </c>
      <c r="U5816" s="79">
        <f t="shared" si="1717"/>
        <v>147.476</v>
      </c>
      <c r="V5816" s="79">
        <f t="shared" si="1718"/>
        <v>97.106000000000009</v>
      </c>
      <c r="W5816" s="446">
        <f t="shared" si="1719"/>
        <v>1.1156388347284387</v>
      </c>
      <c r="X5816" s="446">
        <f t="shared" si="1720"/>
        <v>0.63405613632182001</v>
      </c>
      <c r="Y5816" s="43">
        <v>20240307</v>
      </c>
      <c r="Z5816" s="48" t="s">
        <v>2352</v>
      </c>
      <c r="AA5816" s="43">
        <v>20240424</v>
      </c>
      <c r="AE5816" s="689" t="s">
        <v>1250</v>
      </c>
      <c r="AF5816" s="130">
        <v>1</v>
      </c>
    </row>
    <row r="5817" spans="1:42" x14ac:dyDescent="0.2">
      <c r="A5817" t="s">
        <v>2245</v>
      </c>
      <c r="B5817" s="45">
        <v>20230808</v>
      </c>
      <c r="C5817" s="107" t="s">
        <v>66</v>
      </c>
      <c r="D5817" s="107">
        <v>6</v>
      </c>
      <c r="E5817" s="107">
        <v>10</v>
      </c>
      <c r="H5817" s="107" t="s">
        <v>10</v>
      </c>
      <c r="I5817" s="107">
        <v>290</v>
      </c>
      <c r="J5817" s="107">
        <v>0</v>
      </c>
      <c r="K5817" s="43">
        <v>5</v>
      </c>
      <c r="L5817" s="111">
        <v>1</v>
      </c>
      <c r="M5817" s="43">
        <v>0</v>
      </c>
      <c r="N5817" s="49">
        <v>1</v>
      </c>
      <c r="O5817" s="43" t="str">
        <f>Cal_030724!$E$2</f>
        <v>Cal_030724</v>
      </c>
      <c r="P5817" s="50">
        <f>Cal_030724!$Q$3</f>
        <v>1.8135132035581638</v>
      </c>
      <c r="Q5817" s="50">
        <f>Cal_030724!$R$3</f>
        <v>0.5762667345022553</v>
      </c>
      <c r="R5817" s="46">
        <v>95.67</v>
      </c>
      <c r="S5817" s="46">
        <v>61.54</v>
      </c>
      <c r="T5817" s="178">
        <f>AVERAGE(0.496,0.646,0.839,0.815,0.536,0.412)</f>
        <v>0.624</v>
      </c>
      <c r="U5817" s="79">
        <f t="shared" si="1717"/>
        <v>95.046000000000006</v>
      </c>
      <c r="V5817" s="79">
        <f t="shared" si="1718"/>
        <v>60.915999999999997</v>
      </c>
      <c r="W5817" s="446">
        <f t="shared" si="1719"/>
        <v>0.75594110441297646</v>
      </c>
      <c r="X5817" s="446">
        <f t="shared" si="1720"/>
        <v>0.3416678884041261</v>
      </c>
      <c r="Y5817" s="43">
        <v>20240307</v>
      </c>
      <c r="Z5817" s="48" t="s">
        <v>2352</v>
      </c>
      <c r="AA5817" s="43">
        <v>20240424</v>
      </c>
      <c r="AE5817" s="689" t="s">
        <v>1250</v>
      </c>
      <c r="AF5817" s="130">
        <v>1</v>
      </c>
    </row>
    <row r="5818" spans="1:42" x14ac:dyDescent="0.2">
      <c r="A5818" t="s">
        <v>2245</v>
      </c>
      <c r="B5818" s="45">
        <v>20230808</v>
      </c>
      <c r="C5818" s="107" t="s">
        <v>66</v>
      </c>
      <c r="D5818" s="107">
        <v>6</v>
      </c>
      <c r="E5818" s="107">
        <v>10</v>
      </c>
      <c r="H5818" s="107" t="s">
        <v>11</v>
      </c>
      <c r="I5818" s="107">
        <v>290</v>
      </c>
      <c r="J5818" s="107">
        <v>0</v>
      </c>
      <c r="K5818" s="43">
        <v>5</v>
      </c>
      <c r="L5818" s="111">
        <v>1</v>
      </c>
      <c r="M5818" s="43">
        <v>0</v>
      </c>
      <c r="N5818" s="49">
        <v>1</v>
      </c>
      <c r="O5818" s="43" t="str">
        <f>Cal_030724!$E$2</f>
        <v>Cal_030724</v>
      </c>
      <c r="P5818" s="50">
        <f>Cal_030724!$Q$3</f>
        <v>1.8135132035581638</v>
      </c>
      <c r="Q5818" s="50">
        <f>Cal_030724!$R$3</f>
        <v>0.5762667345022553</v>
      </c>
      <c r="R5818" s="46">
        <v>94.32</v>
      </c>
      <c r="S5818" s="46">
        <v>61.26</v>
      </c>
      <c r="T5818" s="178">
        <f>AVERAGE(0.496,0.646,0.839,0.815,0.536,0.412)</f>
        <v>0.624</v>
      </c>
      <c r="U5818" s="79">
        <f t="shared" si="1717"/>
        <v>93.695999999999998</v>
      </c>
      <c r="V5818" s="79">
        <f t="shared" si="1718"/>
        <v>60.635999999999996</v>
      </c>
      <c r="W5818" s="446">
        <f t="shared" si="1719"/>
        <v>0.73224180814219153</v>
      </c>
      <c r="X5818" s="446">
        <f t="shared" si="1720"/>
        <v>0.36032203203867746</v>
      </c>
      <c r="Y5818" s="43">
        <v>20240307</v>
      </c>
      <c r="Z5818" s="48" t="s">
        <v>2352</v>
      </c>
      <c r="AA5818" s="43">
        <v>20240424</v>
      </c>
      <c r="AE5818" s="689" t="s">
        <v>1250</v>
      </c>
      <c r="AF5818" s="130">
        <v>1</v>
      </c>
      <c r="AH5818" s="490" t="s">
        <v>2354</v>
      </c>
    </row>
    <row r="5819" spans="1:42" x14ac:dyDescent="0.2">
      <c r="A5819" s="491" t="s">
        <v>2245</v>
      </c>
      <c r="B5819" s="505">
        <v>20230808</v>
      </c>
      <c r="C5819" s="143" t="s">
        <v>66</v>
      </c>
      <c r="D5819" s="143">
        <v>6</v>
      </c>
      <c r="E5819" s="143">
        <v>10</v>
      </c>
      <c r="F5819" s="143"/>
      <c r="G5819" s="143"/>
      <c r="H5819" s="143" t="s">
        <v>10</v>
      </c>
      <c r="I5819" s="143">
        <v>293</v>
      </c>
      <c r="J5819" s="143">
        <v>5</v>
      </c>
      <c r="K5819" s="492">
        <v>5</v>
      </c>
      <c r="L5819" s="498">
        <v>1</v>
      </c>
      <c r="M5819" s="492">
        <v>0</v>
      </c>
      <c r="N5819" s="493">
        <v>1</v>
      </c>
      <c r="O5819" s="492" t="str">
        <f>Cal_030724!$E$2</f>
        <v>Cal_030724</v>
      </c>
      <c r="P5819" s="797">
        <f>Cal_030724!$Q$3</f>
        <v>1.8135132035581638</v>
      </c>
      <c r="Q5819" s="797">
        <f>Cal_030724!$R$3</f>
        <v>0.5762667345022553</v>
      </c>
      <c r="R5819" s="298">
        <v>38.700000000000003</v>
      </c>
      <c r="S5819" s="298">
        <v>24.89</v>
      </c>
      <c r="T5819" s="797">
        <f>AVERAGE(0.509,0.668,0.549,0.497,0.537,0.693)</f>
        <v>0.57550000000000001</v>
      </c>
      <c r="U5819" s="79">
        <f t="shared" ref="U5819:U5882" si="1722">(R5819-T5819)*(L5819+M5819)/L5819</f>
        <v>38.124500000000005</v>
      </c>
      <c r="V5819" s="79">
        <f t="shared" ref="V5819:V5882" si="1723">(S5819-T5819)*(L5819+M5819)/L5819</f>
        <v>24.314499999999999</v>
      </c>
      <c r="W5819" s="446">
        <f t="shared" ref="W5819:W5826" si="1724">(Q5819*P5819/(P5819-1)*(U5819-V5819)*(K5819)/I5819)/N5819</f>
        <v>0.3027441282091991</v>
      </c>
      <c r="X5819" s="446">
        <f t="shared" ref="X5819:X5826" si="1725">(Q5819*P5819/(P5819-1)*(P5819*V5819-U5819)*(K5819)/I5819)/N5819</f>
        <v>0.13087856187334043</v>
      </c>
      <c r="Y5819" s="492">
        <v>20240307</v>
      </c>
      <c r="Z5819" s="504" t="s">
        <v>2281</v>
      </c>
      <c r="AA5819" s="492">
        <v>20240104</v>
      </c>
      <c r="AB5819" s="496"/>
      <c r="AC5819" s="492"/>
      <c r="AD5819" s="492"/>
      <c r="AE5819" s="746" t="s">
        <v>1250</v>
      </c>
      <c r="AF5819" s="747">
        <v>3</v>
      </c>
      <c r="AG5819" s="747"/>
      <c r="AH5819" s="874" t="s">
        <v>2251</v>
      </c>
      <c r="AI5819" s="491"/>
      <c r="AJ5819" s="492"/>
      <c r="AK5819" s="492"/>
      <c r="AL5819" s="492"/>
      <c r="AM5819" s="492"/>
      <c r="AN5819" s="492"/>
      <c r="AO5819" s="492"/>
      <c r="AP5819" s="492"/>
    </row>
    <row r="5820" spans="1:42" x14ac:dyDescent="0.2">
      <c r="A5820" s="491" t="s">
        <v>2245</v>
      </c>
      <c r="B5820" s="505">
        <v>20230808</v>
      </c>
      <c r="C5820" s="143" t="s">
        <v>66</v>
      </c>
      <c r="D5820" s="143">
        <v>6</v>
      </c>
      <c r="E5820" s="143">
        <v>10</v>
      </c>
      <c r="F5820" s="143"/>
      <c r="G5820" s="143"/>
      <c r="H5820" s="143" t="s">
        <v>11</v>
      </c>
      <c r="I5820" s="143">
        <v>294</v>
      </c>
      <c r="J5820" s="143">
        <v>5</v>
      </c>
      <c r="K5820" s="492">
        <v>5</v>
      </c>
      <c r="L5820" s="498">
        <v>1</v>
      </c>
      <c r="M5820" s="492">
        <v>0</v>
      </c>
      <c r="N5820" s="493">
        <v>1</v>
      </c>
      <c r="O5820" s="492" t="str">
        <f>Cal_030724!$E$2</f>
        <v>Cal_030724</v>
      </c>
      <c r="P5820" s="797">
        <f>Cal_030724!$Q$3</f>
        <v>1.8135132035581638</v>
      </c>
      <c r="Q5820" s="797">
        <f>Cal_030724!$R$3</f>
        <v>0.5762667345022553</v>
      </c>
      <c r="R5820" s="298">
        <v>39.950000000000003</v>
      </c>
      <c r="S5820" s="298">
        <v>25.81</v>
      </c>
      <c r="T5820" s="797">
        <f>AVERAGE(0.724,0.569,0.666,0.712,0.708,0.801)</f>
        <v>0.69666666666666677</v>
      </c>
      <c r="U5820" s="79">
        <f t="shared" si="1722"/>
        <v>39.253333333333337</v>
      </c>
      <c r="V5820" s="79">
        <f t="shared" si="1723"/>
        <v>25.113333333333333</v>
      </c>
      <c r="W5820" s="446">
        <f t="shared" si="1724"/>
        <v>0.30892407110426634</v>
      </c>
      <c r="X5820" s="446">
        <f t="shared" si="1725"/>
        <v>0.13742157955983811</v>
      </c>
      <c r="Y5820" s="492">
        <v>20240307</v>
      </c>
      <c r="Z5820" s="504" t="s">
        <v>2327</v>
      </c>
      <c r="AA5820" s="492">
        <v>20240328</v>
      </c>
      <c r="AB5820" s="496"/>
      <c r="AC5820" s="492"/>
      <c r="AD5820" s="492"/>
      <c r="AE5820" s="746" t="s">
        <v>1250</v>
      </c>
      <c r="AF5820" s="747">
        <v>3</v>
      </c>
      <c r="AG5820" s="747"/>
      <c r="AH5820" s="874" t="s">
        <v>2252</v>
      </c>
      <c r="AI5820" s="491"/>
      <c r="AJ5820" s="492"/>
      <c r="AK5820" s="492"/>
      <c r="AL5820" s="492"/>
      <c r="AM5820" s="492"/>
      <c r="AN5820" s="492"/>
      <c r="AO5820" s="492"/>
      <c r="AP5820" s="492"/>
    </row>
    <row r="5821" spans="1:42" x14ac:dyDescent="0.2">
      <c r="A5821" s="491" t="s">
        <v>2245</v>
      </c>
      <c r="B5821" s="505">
        <v>20230808</v>
      </c>
      <c r="C5821" s="143" t="s">
        <v>66</v>
      </c>
      <c r="D5821" s="143">
        <v>6</v>
      </c>
      <c r="E5821" s="143">
        <v>10</v>
      </c>
      <c r="F5821" s="143"/>
      <c r="G5821" s="143"/>
      <c r="H5821" s="143" t="s">
        <v>10</v>
      </c>
      <c r="I5821" s="143">
        <v>550</v>
      </c>
      <c r="J5821" s="143">
        <v>20</v>
      </c>
      <c r="K5821" s="492">
        <v>5</v>
      </c>
      <c r="L5821" s="498">
        <v>1</v>
      </c>
      <c r="M5821" s="492">
        <v>0</v>
      </c>
      <c r="N5821" s="493">
        <v>1</v>
      </c>
      <c r="O5821" s="492" t="str">
        <f>Cal_030724!$E$2</f>
        <v>Cal_030724</v>
      </c>
      <c r="P5821" s="797">
        <f>Cal_030724!$Q$3</f>
        <v>1.8135132035581638</v>
      </c>
      <c r="Q5821" s="797">
        <f>Cal_030724!$R$3</f>
        <v>0.5762667345022553</v>
      </c>
      <c r="R5821" s="298">
        <v>19.71</v>
      </c>
      <c r="S5821" s="298">
        <v>12.06</v>
      </c>
      <c r="T5821" s="797">
        <f>AVERAGE(0.509,0.668,0.549,0.497,0.537,0.693)</f>
        <v>0.57550000000000001</v>
      </c>
      <c r="U5821" s="79">
        <f t="shared" si="1722"/>
        <v>19.134499999999999</v>
      </c>
      <c r="V5821" s="79">
        <f t="shared" si="1723"/>
        <v>11.484500000000001</v>
      </c>
      <c r="W5821" s="446">
        <f t="shared" si="1724"/>
        <v>8.9340507691989854E-2</v>
      </c>
      <c r="X5821" s="446">
        <f t="shared" si="1725"/>
        <v>1.9769272053063652E-2</v>
      </c>
      <c r="Y5821" s="492">
        <v>20240307</v>
      </c>
      <c r="Z5821" s="504" t="s">
        <v>2281</v>
      </c>
      <c r="AA5821" s="492">
        <v>20240104</v>
      </c>
      <c r="AB5821" s="496"/>
      <c r="AC5821" s="492"/>
      <c r="AD5821" s="492"/>
      <c r="AE5821" s="746" t="s">
        <v>1250</v>
      </c>
      <c r="AF5821" s="747">
        <v>3</v>
      </c>
      <c r="AG5821" s="747"/>
      <c r="AH5821" s="874" t="s">
        <v>2253</v>
      </c>
      <c r="AI5821" s="491"/>
      <c r="AJ5821" s="492"/>
      <c r="AK5821" s="492"/>
      <c r="AL5821" s="492"/>
      <c r="AM5821" s="492"/>
      <c r="AN5821" s="492"/>
      <c r="AO5821" s="492"/>
      <c r="AP5821" s="492"/>
    </row>
    <row r="5822" spans="1:42" x14ac:dyDescent="0.2">
      <c r="A5822" s="491" t="s">
        <v>2245</v>
      </c>
      <c r="B5822" s="505">
        <v>20230808</v>
      </c>
      <c r="C5822" s="143" t="s">
        <v>66</v>
      </c>
      <c r="D5822" s="143">
        <v>6</v>
      </c>
      <c r="E5822" s="143">
        <v>10</v>
      </c>
      <c r="F5822" s="143"/>
      <c r="G5822" s="143"/>
      <c r="H5822" s="143" t="s">
        <v>11</v>
      </c>
      <c r="I5822" s="143">
        <v>550</v>
      </c>
      <c r="J5822" s="143">
        <v>20</v>
      </c>
      <c r="K5822" s="492">
        <v>5</v>
      </c>
      <c r="L5822" s="498">
        <v>1</v>
      </c>
      <c r="M5822" s="492">
        <v>0</v>
      </c>
      <c r="N5822" s="493">
        <v>1</v>
      </c>
      <c r="O5822" s="492" t="str">
        <f>Cal_030724!$E$2</f>
        <v>Cal_030724</v>
      </c>
      <c r="P5822" s="797">
        <f>Cal_030724!$Q$3</f>
        <v>1.8135132035581638</v>
      </c>
      <c r="Q5822" s="797">
        <f>Cal_030724!$R$3</f>
        <v>0.5762667345022553</v>
      </c>
      <c r="R5822" s="298">
        <v>17.11</v>
      </c>
      <c r="S5822" s="298">
        <v>10.73</v>
      </c>
      <c r="T5822" s="797">
        <f>AVERAGE(0.724,0.569,0.666,0.712,0.708,0.801)</f>
        <v>0.69666666666666677</v>
      </c>
      <c r="U5822" s="79">
        <f t="shared" si="1722"/>
        <v>16.413333333333334</v>
      </c>
      <c r="V5822" s="79">
        <f t="shared" si="1723"/>
        <v>10.033333333333333</v>
      </c>
      <c r="W5822" s="446">
        <f t="shared" si="1724"/>
        <v>7.4508815565345818E-2</v>
      </c>
      <c r="X5822" s="446">
        <f t="shared" si="1725"/>
        <v>2.0813992576820012E-2</v>
      </c>
      <c r="Y5822" s="492">
        <v>20240307</v>
      </c>
      <c r="Z5822" s="504" t="s">
        <v>2327</v>
      </c>
      <c r="AA5822" s="492">
        <v>20240328</v>
      </c>
      <c r="AB5822" s="496"/>
      <c r="AC5822" s="492"/>
      <c r="AD5822" s="492"/>
      <c r="AE5822" s="746" t="s">
        <v>1250</v>
      </c>
      <c r="AF5822" s="747">
        <v>3</v>
      </c>
      <c r="AG5822" s="747"/>
      <c r="AH5822" s="874" t="s">
        <v>2254</v>
      </c>
      <c r="AI5822" s="491"/>
      <c r="AJ5822" s="492"/>
      <c r="AK5822" s="492"/>
      <c r="AL5822" s="492"/>
      <c r="AM5822" s="492"/>
      <c r="AN5822" s="492"/>
      <c r="AO5822" s="492"/>
      <c r="AP5822" s="492"/>
    </row>
    <row r="5823" spans="1:42" x14ac:dyDescent="0.2">
      <c r="A5823" t="s">
        <v>2245</v>
      </c>
      <c r="B5823" s="45">
        <v>20230808</v>
      </c>
      <c r="C5823" s="107" t="s">
        <v>66</v>
      </c>
      <c r="D5823" s="107">
        <v>6</v>
      </c>
      <c r="E5823" s="107">
        <v>13</v>
      </c>
      <c r="H5823" s="107" t="s">
        <v>10</v>
      </c>
      <c r="I5823" s="107">
        <v>290</v>
      </c>
      <c r="J5823" s="107">
        <v>0</v>
      </c>
      <c r="K5823" s="43">
        <v>5</v>
      </c>
      <c r="L5823" s="111">
        <v>1</v>
      </c>
      <c r="M5823" s="43">
        <v>0</v>
      </c>
      <c r="N5823" s="49">
        <v>1</v>
      </c>
      <c r="O5823" s="43" t="str">
        <f>Cal_030724!$E$2</f>
        <v>Cal_030724</v>
      </c>
      <c r="P5823" s="50">
        <f>Cal_030724!$Q$3</f>
        <v>1.8135132035581638</v>
      </c>
      <c r="Q5823" s="50">
        <f>Cal_030724!$R$3</f>
        <v>0.5762667345022553</v>
      </c>
      <c r="R5823" s="46">
        <v>77.73</v>
      </c>
      <c r="S5823" s="46">
        <v>48.59</v>
      </c>
      <c r="T5823" s="178">
        <f>AVERAGE(0.793,0.722,0.641,1.093,0.906,0.669)</f>
        <v>0.80399999999999994</v>
      </c>
      <c r="U5823" s="79">
        <f t="shared" si="1722"/>
        <v>76.926000000000002</v>
      </c>
      <c r="V5823" s="79">
        <f t="shared" si="1723"/>
        <v>47.786000000000001</v>
      </c>
      <c r="W5823" s="446">
        <f t="shared" si="1724"/>
        <v>0.64541821806604549</v>
      </c>
      <c r="X5823" s="446">
        <f t="shared" si="1725"/>
        <v>0.21560915291625918</v>
      </c>
      <c r="Y5823" s="43">
        <v>20240307</v>
      </c>
      <c r="Z5823" s="48" t="s">
        <v>2336</v>
      </c>
      <c r="AA5823" s="43">
        <v>20240410</v>
      </c>
      <c r="AE5823" s="689" t="s">
        <v>1250</v>
      </c>
      <c r="AF5823" s="130">
        <v>1</v>
      </c>
    </row>
    <row r="5824" spans="1:42" x14ac:dyDescent="0.2">
      <c r="A5824" t="s">
        <v>2245</v>
      </c>
      <c r="B5824" s="45">
        <v>20230808</v>
      </c>
      <c r="C5824" s="107" t="s">
        <v>66</v>
      </c>
      <c r="D5824" s="107">
        <v>6</v>
      </c>
      <c r="E5824" s="107">
        <v>13</v>
      </c>
      <c r="H5824" s="107" t="s">
        <v>11</v>
      </c>
      <c r="I5824" s="107">
        <v>290</v>
      </c>
      <c r="J5824" s="107">
        <v>0</v>
      </c>
      <c r="K5824" s="43">
        <v>5</v>
      </c>
      <c r="L5824" s="111">
        <v>1</v>
      </c>
      <c r="M5824" s="43">
        <v>0</v>
      </c>
      <c r="N5824" s="49">
        <v>1</v>
      </c>
      <c r="O5824" s="43" t="str">
        <f>Cal_030724!$E$2</f>
        <v>Cal_030724</v>
      </c>
      <c r="P5824" s="50">
        <f>Cal_030724!$Q$3</f>
        <v>1.8135132035581638</v>
      </c>
      <c r="Q5824" s="50">
        <f>Cal_030724!$R$3</f>
        <v>0.5762667345022553</v>
      </c>
      <c r="R5824" s="46">
        <v>70.48</v>
      </c>
      <c r="S5824" s="46">
        <v>44.51</v>
      </c>
      <c r="T5824" s="178">
        <f>AVERAGE(0.793,0.722,0.641,1.093,0.906,0.669)</f>
        <v>0.80399999999999994</v>
      </c>
      <c r="U5824" s="79">
        <f t="shared" si="1722"/>
        <v>69.676000000000002</v>
      </c>
      <c r="V5824" s="79">
        <f t="shared" si="1723"/>
        <v>43.705999999999996</v>
      </c>
      <c r="W5824" s="446">
        <f t="shared" si="1724"/>
        <v>0.57520628425446818</v>
      </c>
      <c r="X5824" s="446">
        <f t="shared" si="1725"/>
        <v>0.21230600545700798</v>
      </c>
      <c r="Y5824" s="43">
        <v>20240307</v>
      </c>
      <c r="Z5824" s="48" t="s">
        <v>2336</v>
      </c>
      <c r="AA5824" s="43">
        <v>20240410</v>
      </c>
      <c r="AE5824" s="689" t="s">
        <v>1250</v>
      </c>
      <c r="AF5824" s="130">
        <v>1</v>
      </c>
    </row>
    <row r="5825" spans="1:42" x14ac:dyDescent="0.2">
      <c r="A5825" t="s">
        <v>2245</v>
      </c>
      <c r="B5825" s="45">
        <v>20230808</v>
      </c>
      <c r="C5825" s="107" t="s">
        <v>66</v>
      </c>
      <c r="D5825" s="107">
        <v>6</v>
      </c>
      <c r="E5825" s="107">
        <v>16</v>
      </c>
      <c r="H5825" s="107" t="s">
        <v>10</v>
      </c>
      <c r="I5825" s="107">
        <v>290</v>
      </c>
      <c r="J5825" s="107">
        <v>0</v>
      </c>
      <c r="K5825" s="43">
        <v>5</v>
      </c>
      <c r="L5825" s="111">
        <v>1</v>
      </c>
      <c r="M5825" s="43">
        <v>0</v>
      </c>
      <c r="N5825" s="49">
        <v>1</v>
      </c>
      <c r="O5825" s="43" t="str">
        <f>Cal_030724!$E$2</f>
        <v>Cal_030724</v>
      </c>
      <c r="P5825" s="50">
        <f>Cal_030724!$Q$3</f>
        <v>1.8135132035581638</v>
      </c>
      <c r="Q5825" s="50">
        <f>Cal_030724!$R$3</f>
        <v>0.5762667345022553</v>
      </c>
      <c r="R5825" s="46">
        <v>36.4</v>
      </c>
      <c r="S5825" s="46">
        <v>22.32</v>
      </c>
      <c r="T5825" s="178">
        <f>AVERAGE(0.793,0.722,0.641,1.093,0.906,0.669)</f>
        <v>0.80399999999999994</v>
      </c>
      <c r="U5825" s="79">
        <f t="shared" si="1722"/>
        <v>35.595999999999997</v>
      </c>
      <c r="V5825" s="79">
        <f t="shared" si="1723"/>
        <v>21.516000000000002</v>
      </c>
      <c r="W5825" s="446">
        <f t="shared" si="1724"/>
        <v>0.31185616027350432</v>
      </c>
      <c r="X5825" s="446">
        <f t="shared" si="1725"/>
        <v>7.5827783016481631E-2</v>
      </c>
      <c r="Y5825" s="43">
        <v>20240307</v>
      </c>
      <c r="Z5825" s="48" t="s">
        <v>2336</v>
      </c>
      <c r="AA5825" s="43">
        <v>20240410</v>
      </c>
      <c r="AE5825" s="689" t="s">
        <v>1250</v>
      </c>
      <c r="AF5825" s="130">
        <v>1</v>
      </c>
    </row>
    <row r="5826" spans="1:42" x14ac:dyDescent="0.2">
      <c r="A5826" t="s">
        <v>2245</v>
      </c>
      <c r="B5826" s="45">
        <v>20230808</v>
      </c>
      <c r="C5826" s="107" t="s">
        <v>66</v>
      </c>
      <c r="D5826" s="107">
        <v>6</v>
      </c>
      <c r="E5826" s="107">
        <v>16</v>
      </c>
      <c r="H5826" s="107" t="s">
        <v>11</v>
      </c>
      <c r="I5826" s="107">
        <v>290</v>
      </c>
      <c r="J5826" s="107">
        <v>0</v>
      </c>
      <c r="K5826" s="43">
        <v>5</v>
      </c>
      <c r="L5826" s="111">
        <v>1</v>
      </c>
      <c r="M5826" s="43">
        <v>0</v>
      </c>
      <c r="N5826" s="49">
        <v>1</v>
      </c>
      <c r="O5826" s="43" t="str">
        <f>Cal_030724!$E$2</f>
        <v>Cal_030724</v>
      </c>
      <c r="P5826" s="50">
        <f>Cal_030724!$Q$3</f>
        <v>1.8135132035581638</v>
      </c>
      <c r="Q5826" s="50">
        <f>Cal_030724!$R$3</f>
        <v>0.5762667345022553</v>
      </c>
      <c r="R5826" s="46">
        <v>33.909999999999997</v>
      </c>
      <c r="S5826" s="46">
        <v>21.34</v>
      </c>
      <c r="T5826" s="178">
        <f>AVERAGE(0.496,0.646,0.839,0.815,0.536,0.412)</f>
        <v>0.624</v>
      </c>
      <c r="U5826" s="79">
        <f t="shared" si="1722"/>
        <v>33.285999999999994</v>
      </c>
      <c r="V5826" s="79">
        <f t="shared" si="1723"/>
        <v>20.716000000000001</v>
      </c>
      <c r="W5826" s="446">
        <f t="shared" si="1724"/>
        <v>0.27841135899417246</v>
      </c>
      <c r="X5826" s="446">
        <f t="shared" si="1725"/>
        <v>9.4857862478003915E-2</v>
      </c>
      <c r="Y5826" s="43">
        <v>20240307</v>
      </c>
      <c r="Z5826" s="48" t="s">
        <v>2352</v>
      </c>
      <c r="AA5826" s="43">
        <v>20240424</v>
      </c>
      <c r="AE5826" s="689" t="s">
        <v>1250</v>
      </c>
      <c r="AF5826" s="130">
        <v>3</v>
      </c>
      <c r="AH5826" s="490" t="s">
        <v>2345</v>
      </c>
    </row>
    <row r="5827" spans="1:42" x14ac:dyDescent="0.2">
      <c r="A5827" t="s">
        <v>2245</v>
      </c>
      <c r="B5827" s="45">
        <v>20230808</v>
      </c>
      <c r="C5827" s="107" t="s">
        <v>66</v>
      </c>
      <c r="D5827" s="107">
        <v>6</v>
      </c>
      <c r="E5827" s="107">
        <v>16</v>
      </c>
      <c r="H5827" s="107" t="s">
        <v>10</v>
      </c>
      <c r="I5827" s="107">
        <v>290</v>
      </c>
      <c r="J5827" s="107">
        <v>10</v>
      </c>
      <c r="K5827" s="43">
        <v>5</v>
      </c>
      <c r="L5827" s="111">
        <v>1</v>
      </c>
      <c r="M5827" s="43">
        <v>0</v>
      </c>
      <c r="N5827" s="49">
        <v>1</v>
      </c>
      <c r="O5827" s="43" t="str">
        <f>Cal_030724!$E$2</f>
        <v>Cal_030724</v>
      </c>
      <c r="P5827" s="50">
        <f>Cal_030724!$Q$3</f>
        <v>1.8135132035581638</v>
      </c>
      <c r="Q5827" s="50">
        <f>Cal_030724!$R$3</f>
        <v>0.5762667345022553</v>
      </c>
      <c r="R5827" s="46">
        <v>35.880000000000003</v>
      </c>
      <c r="S5827" s="46">
        <v>22.74</v>
      </c>
      <c r="T5827" s="178">
        <f>AVERAGE(0.496,0.646,0.839,0.815,0.536,0.412)</f>
        <v>0.624</v>
      </c>
      <c r="U5827" s="79">
        <f t="shared" si="1722"/>
        <v>35.256</v>
      </c>
      <c r="V5827" s="79">
        <f t="shared" si="1723"/>
        <v>22.116</v>
      </c>
      <c r="W5827" s="446">
        <f t="shared" ref="W5827:W5828" si="1726">(Q5827*P5827/(P5827-1)*(U5827-V5827)*(K5827)/I5827)/N5827</f>
        <v>0.29103621775524491</v>
      </c>
      <c r="X5827" s="446">
        <f t="shared" ref="X5827:X5828" si="1727">(Q5827*P5827/(P5827-1)*(P5827*V5827-U5827)*(K5827)/I5827)/N5827</f>
        <v>0.10745876689809795</v>
      </c>
      <c r="Y5827" s="43">
        <v>20240307</v>
      </c>
      <c r="Z5827" s="48" t="s">
        <v>2352</v>
      </c>
      <c r="AA5827" s="43">
        <v>20240424</v>
      </c>
      <c r="AE5827" s="689" t="s">
        <v>1250</v>
      </c>
      <c r="AF5827" s="130">
        <v>3</v>
      </c>
      <c r="AH5827" s="490" t="s">
        <v>2346</v>
      </c>
    </row>
    <row r="5828" spans="1:42" x14ac:dyDescent="0.2">
      <c r="A5828" t="s">
        <v>2245</v>
      </c>
      <c r="B5828" s="45">
        <v>20230808</v>
      </c>
      <c r="C5828" s="107" t="s">
        <v>66</v>
      </c>
      <c r="D5828" s="107">
        <v>6</v>
      </c>
      <c r="E5828" s="107">
        <v>16</v>
      </c>
      <c r="H5828" s="107" t="s">
        <v>11</v>
      </c>
      <c r="I5828" s="107">
        <v>290</v>
      </c>
      <c r="J5828" s="107">
        <v>10</v>
      </c>
      <c r="K5828" s="43">
        <v>5</v>
      </c>
      <c r="L5828" s="111">
        <v>1</v>
      </c>
      <c r="M5828" s="43">
        <v>0</v>
      </c>
      <c r="N5828" s="49">
        <v>1</v>
      </c>
      <c r="O5828" s="43" t="str">
        <f>Cal_030724!$E$2</f>
        <v>Cal_030724</v>
      </c>
      <c r="P5828" s="50">
        <f>Cal_030724!$Q$3</f>
        <v>1.8135132035581638</v>
      </c>
      <c r="Q5828" s="50">
        <f>Cal_030724!$R$3</f>
        <v>0.5762667345022553</v>
      </c>
      <c r="R5828" s="46">
        <v>32.44</v>
      </c>
      <c r="S5828" s="46">
        <v>20.25</v>
      </c>
      <c r="T5828" s="178">
        <f>AVERAGE(0.496,0.646,0.839,0.815,0.536,0.412)</f>
        <v>0.624</v>
      </c>
      <c r="U5828" s="79">
        <f t="shared" si="1722"/>
        <v>31.815999999999999</v>
      </c>
      <c r="V5828" s="79">
        <f t="shared" si="1723"/>
        <v>19.626000000000001</v>
      </c>
      <c r="W5828" s="446">
        <f t="shared" si="1726"/>
        <v>0.26999478648679109</v>
      </c>
      <c r="X5828" s="446">
        <f t="shared" si="1727"/>
        <v>8.3634376508619879E-2</v>
      </c>
      <c r="Y5828" s="43">
        <v>20240307</v>
      </c>
      <c r="Z5828" s="48" t="s">
        <v>2352</v>
      </c>
      <c r="AA5828" s="43">
        <v>20240424</v>
      </c>
      <c r="AE5828" s="689" t="s">
        <v>1250</v>
      </c>
      <c r="AF5828" s="130">
        <v>1</v>
      </c>
    </row>
    <row r="5829" spans="1:42" x14ac:dyDescent="0.2">
      <c r="A5829" s="155" t="s">
        <v>2245</v>
      </c>
      <c r="B5829" s="81">
        <v>20230808</v>
      </c>
      <c r="C5829" s="126" t="s">
        <v>66</v>
      </c>
      <c r="D5829" s="126">
        <v>6</v>
      </c>
      <c r="E5829" s="126">
        <v>16</v>
      </c>
      <c r="F5829" s="126"/>
      <c r="G5829" s="126"/>
      <c r="H5829" s="126" t="s">
        <v>10</v>
      </c>
      <c r="I5829" s="126">
        <v>293</v>
      </c>
      <c r="J5829" s="126">
        <v>5</v>
      </c>
      <c r="K5829" s="82">
        <v>5</v>
      </c>
      <c r="L5829" s="156">
        <v>1</v>
      </c>
      <c r="M5829" s="82">
        <v>0</v>
      </c>
      <c r="N5829" s="83">
        <v>1</v>
      </c>
      <c r="O5829" s="82" t="str">
        <f>Cal_030724!$E$2</f>
        <v>Cal_030724</v>
      </c>
      <c r="P5829" s="158">
        <f>Cal_030724!$Q$3</f>
        <v>1.8135132035581638</v>
      </c>
      <c r="Q5829" s="158">
        <f>Cal_030724!$R$3</f>
        <v>0.5762667345022553</v>
      </c>
      <c r="R5829" s="84">
        <v>7.859</v>
      </c>
      <c r="S5829" s="84">
        <v>5.0839999999999996</v>
      </c>
      <c r="T5829" s="158">
        <f>AVERAGE(0.509,0.668,0.549,0.497,0.537,0.693)</f>
        <v>0.57550000000000001</v>
      </c>
      <c r="U5829" s="79">
        <f t="shared" si="1722"/>
        <v>7.2835000000000001</v>
      </c>
      <c r="V5829" s="79">
        <f t="shared" si="1723"/>
        <v>4.5084999999999997</v>
      </c>
      <c r="W5829" s="446">
        <f>(Q5829*P5829/(P5829-1)*(U5829-V5829)*(K5829)/I5827)/N5829</f>
        <v>6.1463128178904466E-2</v>
      </c>
      <c r="X5829" s="446">
        <f>(Q5829*P5829/(P5829-1)*(P5829*V5829-U5829)*(K5829)/I5827)/N5829</f>
        <v>1.9772838465588072E-2</v>
      </c>
      <c r="Y5829" s="82">
        <v>20240307</v>
      </c>
      <c r="Z5829" s="90" t="s">
        <v>2281</v>
      </c>
      <c r="AA5829" s="82">
        <v>20240104</v>
      </c>
      <c r="AB5829" s="85"/>
      <c r="AC5829" s="82"/>
      <c r="AD5829" s="82"/>
      <c r="AE5829" s="691" t="s">
        <v>1250</v>
      </c>
      <c r="AF5829" s="567">
        <v>1</v>
      </c>
      <c r="AG5829" s="567"/>
      <c r="AH5829" s="159" t="s">
        <v>190</v>
      </c>
      <c r="AI5829" s="155"/>
      <c r="AJ5829" s="82"/>
      <c r="AK5829" s="82"/>
      <c r="AL5829" s="82"/>
      <c r="AM5829" s="82"/>
      <c r="AN5829" s="82"/>
      <c r="AO5829" s="82"/>
      <c r="AP5829" s="82"/>
    </row>
    <row r="5830" spans="1:42" x14ac:dyDescent="0.2">
      <c r="A5830" s="155" t="s">
        <v>2245</v>
      </c>
      <c r="B5830" s="81">
        <v>20230808</v>
      </c>
      <c r="C5830" s="126" t="s">
        <v>66</v>
      </c>
      <c r="D5830" s="126">
        <v>6</v>
      </c>
      <c r="E5830" s="126">
        <v>16</v>
      </c>
      <c r="F5830" s="126"/>
      <c r="G5830" s="126"/>
      <c r="H5830" s="126" t="s">
        <v>11</v>
      </c>
      <c r="I5830" s="126">
        <v>293</v>
      </c>
      <c r="J5830" s="126">
        <v>5</v>
      </c>
      <c r="K5830" s="82">
        <v>5</v>
      </c>
      <c r="L5830" s="156">
        <v>1</v>
      </c>
      <c r="M5830" s="82">
        <v>0</v>
      </c>
      <c r="N5830" s="83">
        <v>1</v>
      </c>
      <c r="O5830" s="82" t="str">
        <f>Cal_030724!$E$2</f>
        <v>Cal_030724</v>
      </c>
      <c r="P5830" s="158">
        <f>Cal_030724!$Q$3</f>
        <v>1.8135132035581638</v>
      </c>
      <c r="Q5830" s="158">
        <f>Cal_030724!$R$3</f>
        <v>0.5762667345022553</v>
      </c>
      <c r="R5830" s="84">
        <v>6.7309999999999999</v>
      </c>
      <c r="S5830" s="84">
        <v>4.3620000000000001</v>
      </c>
      <c r="T5830" s="158">
        <f>AVERAGE(0.509,0.668,0.549,0.497,0.537,0.693)</f>
        <v>0.57550000000000001</v>
      </c>
      <c r="U5830" s="79">
        <f t="shared" si="1722"/>
        <v>6.1555</v>
      </c>
      <c r="V5830" s="79">
        <f t="shared" si="1723"/>
        <v>3.7865000000000002</v>
      </c>
      <c r="W5830" s="446">
        <f>(Q5830*P5830/(P5830-1)*(U5830-V5830)*(K5830)/I5828)/N5830</f>
        <v>5.2470684921017897E-2</v>
      </c>
      <c r="X5830" s="446">
        <f>(Q5830*P5830/(P5830-1)*(P5830*V5830-U5830)*(K5830)/I5828)/N5830</f>
        <v>1.5755995282901579E-2</v>
      </c>
      <c r="Y5830" s="82">
        <v>20240307</v>
      </c>
      <c r="Z5830" s="90" t="s">
        <v>2281</v>
      </c>
      <c r="AA5830" s="82">
        <v>20240104</v>
      </c>
      <c r="AB5830" s="85"/>
      <c r="AC5830" s="82"/>
      <c r="AD5830" s="82"/>
      <c r="AE5830" s="691" t="s">
        <v>1250</v>
      </c>
      <c r="AF5830" s="567">
        <v>1</v>
      </c>
      <c r="AG5830" s="567"/>
      <c r="AH5830" s="159" t="s">
        <v>191</v>
      </c>
      <c r="AI5830" s="155"/>
      <c r="AJ5830" s="82"/>
      <c r="AK5830" s="82"/>
      <c r="AL5830" s="82"/>
      <c r="AM5830" s="82"/>
      <c r="AN5830" s="82"/>
      <c r="AO5830" s="82"/>
      <c r="AP5830" s="82"/>
    </row>
    <row r="5831" spans="1:42" x14ac:dyDescent="0.2">
      <c r="A5831" s="360" t="s">
        <v>2245</v>
      </c>
      <c r="B5831" s="196">
        <v>20230808</v>
      </c>
      <c r="C5831" s="361" t="s">
        <v>66</v>
      </c>
      <c r="D5831" s="361">
        <v>6</v>
      </c>
      <c r="E5831" s="361">
        <v>16</v>
      </c>
      <c r="F5831" s="361"/>
      <c r="G5831" s="361"/>
      <c r="H5831" s="361" t="s">
        <v>10</v>
      </c>
      <c r="I5831" s="361">
        <v>552</v>
      </c>
      <c r="J5831" s="361">
        <v>20</v>
      </c>
      <c r="K5831" s="44">
        <v>5</v>
      </c>
      <c r="L5831" s="362">
        <v>1</v>
      </c>
      <c r="M5831" s="44">
        <v>0</v>
      </c>
      <c r="N5831" s="363">
        <v>1</v>
      </c>
      <c r="O5831" s="44" t="str">
        <f>Cal_030724!$E$2</f>
        <v>Cal_030724</v>
      </c>
      <c r="P5831" s="365">
        <f>Cal_030724!$Q$3</f>
        <v>1.8135132035581638</v>
      </c>
      <c r="Q5831" s="365">
        <f>Cal_030724!$R$3</f>
        <v>0.5762667345022553</v>
      </c>
      <c r="R5831" s="364">
        <v>5.6589999999999998</v>
      </c>
      <c r="S5831" s="364">
        <v>3.8740000000000001</v>
      </c>
      <c r="T5831" s="365">
        <f>AVERAGE(0.509,0.668,0.549,0.497,0.537,0.693)</f>
        <v>0.57550000000000001</v>
      </c>
      <c r="U5831" s="79">
        <f t="shared" si="1722"/>
        <v>5.0834999999999999</v>
      </c>
      <c r="V5831" s="79">
        <f t="shared" si="1723"/>
        <v>3.2985000000000002</v>
      </c>
      <c r="W5831" s="446">
        <f t="shared" ref="W5831:W5894" si="1728">(Q5831*P5831/(P5831-1)*(U5831-V5831)*(K5831)/I5831)/N5831</f>
        <v>2.077058904674885E-2</v>
      </c>
      <c r="X5831" s="446">
        <f t="shared" ref="X5831:X5894" si="1729">(Q5831*P5831/(P5831-1)*(P5831*V5831-U5831)*(K5831)/I5831)/N5831</f>
        <v>1.0453637347392733E-2</v>
      </c>
      <c r="Y5831" s="44">
        <v>20240307</v>
      </c>
      <c r="Z5831" s="859" t="s">
        <v>2281</v>
      </c>
      <c r="AA5831" s="44">
        <v>20240104</v>
      </c>
      <c r="AB5831" s="368"/>
      <c r="AC5831" s="44"/>
      <c r="AD5831" s="44"/>
      <c r="AE5831" s="763" t="s">
        <v>1250</v>
      </c>
      <c r="AF5831" s="849">
        <v>1</v>
      </c>
      <c r="AG5831" s="849"/>
      <c r="AH5831" s="370" t="s">
        <v>198</v>
      </c>
      <c r="AI5831" s="360"/>
      <c r="AJ5831" s="44"/>
      <c r="AK5831" s="44"/>
      <c r="AL5831" s="44"/>
      <c r="AM5831" s="44"/>
      <c r="AN5831" s="44"/>
      <c r="AO5831" s="44"/>
      <c r="AP5831" s="44"/>
    </row>
    <row r="5832" spans="1:42" x14ac:dyDescent="0.2">
      <c r="A5832" s="360" t="s">
        <v>2245</v>
      </c>
      <c r="B5832" s="196">
        <v>20230808</v>
      </c>
      <c r="C5832" s="361" t="s">
        <v>66</v>
      </c>
      <c r="D5832" s="361">
        <v>6</v>
      </c>
      <c r="E5832" s="361">
        <v>16</v>
      </c>
      <c r="F5832" s="361"/>
      <c r="G5832" s="361"/>
      <c r="H5832" s="361" t="s">
        <v>11</v>
      </c>
      <c r="I5832" s="361">
        <v>550</v>
      </c>
      <c r="J5832" s="361">
        <v>20</v>
      </c>
      <c r="K5832" s="44">
        <v>5</v>
      </c>
      <c r="L5832" s="362">
        <v>1</v>
      </c>
      <c r="M5832" s="44">
        <v>0</v>
      </c>
      <c r="N5832" s="363">
        <v>1</v>
      </c>
      <c r="O5832" s="44" t="str">
        <f>Cal_030724!$E$2</f>
        <v>Cal_030724</v>
      </c>
      <c r="P5832" s="365">
        <f>Cal_030724!$Q$3</f>
        <v>1.8135132035581638</v>
      </c>
      <c r="Q5832" s="365">
        <f>Cal_030724!$R$3</f>
        <v>0.5762667345022553</v>
      </c>
      <c r="R5832" s="364">
        <v>6.8540000000000001</v>
      </c>
      <c r="S5832" s="364">
        <v>4.32</v>
      </c>
      <c r="T5832" s="365">
        <f>AVERAGE(0.509,0.668,0.549,0.497,0.537,0.693)</f>
        <v>0.57550000000000001</v>
      </c>
      <c r="U5832" s="79">
        <f t="shared" si="1722"/>
        <v>6.2785000000000002</v>
      </c>
      <c r="V5832" s="79">
        <f t="shared" si="1723"/>
        <v>3.7445000000000004</v>
      </c>
      <c r="W5832" s="446">
        <f t="shared" si="1728"/>
        <v>2.9593313266863049E-2</v>
      </c>
      <c r="X5832" s="446">
        <f t="shared" si="1729"/>
        <v>5.9817287685196745E-3</v>
      </c>
      <c r="Y5832" s="44">
        <v>20240307</v>
      </c>
      <c r="Z5832" s="859" t="s">
        <v>2281</v>
      </c>
      <c r="AA5832" s="44">
        <v>20240104</v>
      </c>
      <c r="AB5832" s="368"/>
      <c r="AC5832" s="44"/>
      <c r="AD5832" s="44"/>
      <c r="AE5832" s="763" t="s">
        <v>1250</v>
      </c>
      <c r="AF5832" s="849">
        <v>1</v>
      </c>
      <c r="AG5832" s="849"/>
      <c r="AH5832" s="370" t="s">
        <v>199</v>
      </c>
      <c r="AI5832" s="360"/>
      <c r="AJ5832" s="44"/>
      <c r="AK5832" s="44"/>
      <c r="AL5832" s="44"/>
      <c r="AM5832" s="44"/>
      <c r="AN5832" s="44"/>
      <c r="AO5832" s="44"/>
      <c r="AP5832" s="44"/>
    </row>
    <row r="5833" spans="1:42" x14ac:dyDescent="0.2">
      <c r="A5833" t="s">
        <v>2245</v>
      </c>
      <c r="B5833" s="45">
        <v>20230809</v>
      </c>
      <c r="C5833" s="107" t="s">
        <v>73</v>
      </c>
      <c r="D5833" s="107">
        <v>9</v>
      </c>
      <c r="E5833" s="107">
        <v>6</v>
      </c>
      <c r="H5833" s="107" t="s">
        <v>10</v>
      </c>
      <c r="I5833" s="107">
        <v>290</v>
      </c>
      <c r="J5833" s="107">
        <v>0</v>
      </c>
      <c r="K5833" s="43">
        <v>5</v>
      </c>
      <c r="L5833" s="111">
        <v>1</v>
      </c>
      <c r="M5833" s="43">
        <v>0</v>
      </c>
      <c r="N5833" s="49">
        <v>1</v>
      </c>
      <c r="O5833" s="43" t="str">
        <f>Cal_030724!$E$2</f>
        <v>Cal_030724</v>
      </c>
      <c r="P5833" s="50">
        <f>Cal_030724!$Q$3</f>
        <v>1.8135132035581638</v>
      </c>
      <c r="Q5833" s="50">
        <f>Cal_030724!$R$3</f>
        <v>0.5762667345022553</v>
      </c>
      <c r="R5833" s="46">
        <v>54.22</v>
      </c>
      <c r="S5833" s="46">
        <v>39.340000000000003</v>
      </c>
      <c r="T5833" s="178">
        <f>AVERAGE(0.496,0.646,0.839,0.815,0.536,0.412)</f>
        <v>0.624</v>
      </c>
      <c r="U5833" s="79">
        <f t="shared" si="1722"/>
        <v>53.595999999999997</v>
      </c>
      <c r="V5833" s="79">
        <f t="shared" si="1723"/>
        <v>38.716000000000001</v>
      </c>
      <c r="W5833" s="446">
        <f t="shared" si="1728"/>
        <v>0.32957526028904438</v>
      </c>
      <c r="X5833" s="446">
        <f t="shared" si="1729"/>
        <v>0.36802520208384532</v>
      </c>
      <c r="Y5833" s="43">
        <v>20240307</v>
      </c>
      <c r="Z5833" s="48" t="s">
        <v>2352</v>
      </c>
      <c r="AA5833" s="43">
        <v>20240424</v>
      </c>
      <c r="AE5833" s="689" t="s">
        <v>1250</v>
      </c>
      <c r="AF5833" s="130">
        <v>1</v>
      </c>
      <c r="AH5833" t="s">
        <v>2338</v>
      </c>
    </row>
    <row r="5834" spans="1:42" x14ac:dyDescent="0.2">
      <c r="A5834" t="s">
        <v>2245</v>
      </c>
      <c r="B5834" s="45">
        <v>20230809</v>
      </c>
      <c r="C5834" s="107" t="s">
        <v>73</v>
      </c>
      <c r="D5834" s="107">
        <v>9</v>
      </c>
      <c r="E5834" s="107">
        <v>6</v>
      </c>
      <c r="H5834" s="107" t="s">
        <v>11</v>
      </c>
      <c r="I5834" s="107">
        <v>290</v>
      </c>
      <c r="J5834" s="107">
        <v>0</v>
      </c>
      <c r="K5834" s="43">
        <v>5</v>
      </c>
      <c r="L5834" s="111">
        <v>1</v>
      </c>
      <c r="M5834" s="43">
        <v>0</v>
      </c>
      <c r="N5834" s="49">
        <v>1</v>
      </c>
      <c r="O5834" s="43" t="str">
        <f>Cal_030724!$E$2</f>
        <v>Cal_030724</v>
      </c>
      <c r="P5834" s="50">
        <f>Cal_030724!$Q$3</f>
        <v>1.8135132035581638</v>
      </c>
      <c r="Q5834" s="50">
        <f>Cal_030724!$R$3</f>
        <v>0.5762667345022553</v>
      </c>
      <c r="R5834" s="46">
        <v>49.9</v>
      </c>
      <c r="S5834" s="46">
        <v>36.47</v>
      </c>
      <c r="T5834" s="178">
        <f>AVERAGE(0.793,0.722,0.641,1.093,0.906,0.669)</f>
        <v>0.80399999999999994</v>
      </c>
      <c r="U5834" s="79">
        <f t="shared" si="1722"/>
        <v>49.095999999999997</v>
      </c>
      <c r="V5834" s="79">
        <f t="shared" si="1723"/>
        <v>35.665999999999997</v>
      </c>
      <c r="W5834" s="446">
        <f t="shared" si="1728"/>
        <v>0.29745939151087819</v>
      </c>
      <c r="X5834" s="446">
        <f t="shared" si="1729"/>
        <v>0.34518494393161259</v>
      </c>
      <c r="Y5834" s="43">
        <v>20240307</v>
      </c>
      <c r="Z5834" s="48" t="s">
        <v>2336</v>
      </c>
      <c r="AA5834" s="43">
        <v>20240410</v>
      </c>
      <c r="AE5834" s="689" t="s">
        <v>1250</v>
      </c>
      <c r="AF5834" s="130">
        <v>1</v>
      </c>
      <c r="AH5834" t="s">
        <v>2338</v>
      </c>
    </row>
    <row r="5835" spans="1:42" x14ac:dyDescent="0.2">
      <c r="A5835" s="155" t="s">
        <v>2245</v>
      </c>
      <c r="B5835" s="81">
        <v>20230809</v>
      </c>
      <c r="C5835" s="126" t="s">
        <v>73</v>
      </c>
      <c r="D5835" s="126">
        <v>9</v>
      </c>
      <c r="E5835" s="126">
        <v>6</v>
      </c>
      <c r="F5835" s="126"/>
      <c r="G5835" s="126"/>
      <c r="H5835" s="126" t="s">
        <v>10</v>
      </c>
      <c r="I5835" s="126">
        <v>294</v>
      </c>
      <c r="J5835" s="126">
        <v>5</v>
      </c>
      <c r="K5835" s="82">
        <v>5</v>
      </c>
      <c r="L5835" s="156">
        <v>1</v>
      </c>
      <c r="M5835" s="82">
        <v>0</v>
      </c>
      <c r="N5835" s="83">
        <v>1</v>
      </c>
      <c r="O5835" s="82" t="str">
        <f>Cal_030724!$E$2</f>
        <v>Cal_030724</v>
      </c>
      <c r="P5835" s="158">
        <f>Cal_030724!$Q$3</f>
        <v>1.8135132035581638</v>
      </c>
      <c r="Q5835" s="158">
        <f>Cal_030724!$R$3</f>
        <v>0.5762667345022553</v>
      </c>
      <c r="R5835" s="84">
        <v>14.13</v>
      </c>
      <c r="S5835" s="84">
        <v>10.28</v>
      </c>
      <c r="T5835" s="158">
        <f>AVERAGE(0.509,0.668,0.549,0.497,0.537,0.693)</f>
        <v>0.57550000000000001</v>
      </c>
      <c r="U5835" s="79">
        <f t="shared" si="1722"/>
        <v>13.554500000000001</v>
      </c>
      <c r="V5835" s="79">
        <f t="shared" si="1723"/>
        <v>9.7044999999999995</v>
      </c>
      <c r="W5835" s="446">
        <f t="shared" si="1728"/>
        <v>8.4112989657102233E-2</v>
      </c>
      <c r="X5835" s="446">
        <f t="shared" si="1729"/>
        <v>8.8367553223298659E-2</v>
      </c>
      <c r="Y5835" s="82">
        <v>20240307</v>
      </c>
      <c r="Z5835" s="90" t="s">
        <v>2281</v>
      </c>
      <c r="AA5835" s="82">
        <v>20240104</v>
      </c>
      <c r="AB5835" s="85"/>
      <c r="AC5835" s="82"/>
      <c r="AD5835" s="82"/>
      <c r="AE5835" s="691" t="s">
        <v>1250</v>
      </c>
      <c r="AF5835" s="567">
        <v>1</v>
      </c>
      <c r="AG5835" s="567"/>
      <c r="AH5835" s="159" t="s">
        <v>218</v>
      </c>
      <c r="AI5835" s="155"/>
      <c r="AJ5835" s="82"/>
      <c r="AK5835" s="82"/>
      <c r="AL5835" s="82"/>
      <c r="AM5835" s="82"/>
      <c r="AN5835" s="82"/>
      <c r="AO5835" s="82"/>
      <c r="AP5835" s="82"/>
    </row>
    <row r="5836" spans="1:42" x14ac:dyDescent="0.2">
      <c r="A5836" s="155" t="s">
        <v>2245</v>
      </c>
      <c r="B5836" s="81">
        <v>20230809</v>
      </c>
      <c r="C5836" s="126" t="s">
        <v>73</v>
      </c>
      <c r="D5836" s="126">
        <v>9</v>
      </c>
      <c r="E5836" s="126">
        <v>6</v>
      </c>
      <c r="F5836" s="126"/>
      <c r="G5836" s="126"/>
      <c r="H5836" s="126" t="s">
        <v>11</v>
      </c>
      <c r="I5836" s="126">
        <v>294</v>
      </c>
      <c r="J5836" s="126">
        <v>5</v>
      </c>
      <c r="K5836" s="82">
        <v>5</v>
      </c>
      <c r="L5836" s="156">
        <v>1</v>
      </c>
      <c r="M5836" s="82">
        <v>0</v>
      </c>
      <c r="N5836" s="83">
        <v>1</v>
      </c>
      <c r="O5836" s="82" t="str">
        <f>Cal_030724!$E$2</f>
        <v>Cal_030724</v>
      </c>
      <c r="P5836" s="158">
        <f>Cal_030724!$Q$3</f>
        <v>1.8135132035581638</v>
      </c>
      <c r="Q5836" s="158">
        <f>Cal_030724!$R$3</f>
        <v>0.5762667345022553</v>
      </c>
      <c r="R5836" s="84">
        <v>14.16</v>
      </c>
      <c r="S5836" s="84">
        <v>10.19</v>
      </c>
      <c r="T5836" s="158">
        <f>AVERAGE(0.509,0.668,0.549,0.497,0.537,0.693)</f>
        <v>0.57550000000000001</v>
      </c>
      <c r="U5836" s="79">
        <f t="shared" si="1722"/>
        <v>13.5845</v>
      </c>
      <c r="V5836" s="79">
        <f t="shared" si="1723"/>
        <v>9.6144999999999996</v>
      </c>
      <c r="W5836" s="446">
        <f t="shared" si="1728"/>
        <v>8.6734693230830079E-2</v>
      </c>
      <c r="X5836" s="446">
        <f t="shared" si="1729"/>
        <v>8.4146256794788377E-2</v>
      </c>
      <c r="Y5836" s="82">
        <v>20240307</v>
      </c>
      <c r="Z5836" s="90" t="s">
        <v>2281</v>
      </c>
      <c r="AA5836" s="82">
        <v>20240104</v>
      </c>
      <c r="AB5836" s="85"/>
      <c r="AC5836" s="82"/>
      <c r="AD5836" s="82"/>
      <c r="AE5836" s="691" t="s">
        <v>1250</v>
      </c>
      <c r="AF5836" s="567">
        <v>1</v>
      </c>
      <c r="AG5836" s="567"/>
      <c r="AH5836" s="159" t="s">
        <v>219</v>
      </c>
      <c r="AI5836" s="155"/>
      <c r="AJ5836" s="82"/>
      <c r="AK5836" s="82"/>
      <c r="AL5836" s="82"/>
      <c r="AM5836" s="82"/>
      <c r="AN5836" s="82"/>
      <c r="AO5836" s="82"/>
      <c r="AP5836" s="82"/>
    </row>
    <row r="5837" spans="1:42" x14ac:dyDescent="0.2">
      <c r="A5837" s="360" t="s">
        <v>2245</v>
      </c>
      <c r="B5837" s="196">
        <v>20230809</v>
      </c>
      <c r="C5837" s="361" t="s">
        <v>73</v>
      </c>
      <c r="D5837" s="361">
        <v>9</v>
      </c>
      <c r="E5837" s="361">
        <v>6</v>
      </c>
      <c r="F5837" s="361"/>
      <c r="G5837" s="361"/>
      <c r="H5837" s="361" t="s">
        <v>10</v>
      </c>
      <c r="I5837" s="361">
        <v>551</v>
      </c>
      <c r="J5837" s="361">
        <v>20</v>
      </c>
      <c r="K5837" s="44">
        <v>5</v>
      </c>
      <c r="L5837" s="362">
        <v>1</v>
      </c>
      <c r="M5837" s="44">
        <v>0</v>
      </c>
      <c r="N5837" s="363">
        <v>1</v>
      </c>
      <c r="O5837" s="44" t="str">
        <f>Cal_030724!$E$2</f>
        <v>Cal_030724</v>
      </c>
      <c r="P5837" s="365">
        <f>Cal_030724!$Q$3</f>
        <v>1.8135132035581638</v>
      </c>
      <c r="Q5837" s="365">
        <f>Cal_030724!$R$3</f>
        <v>0.5762667345022553</v>
      </c>
      <c r="R5837" s="364">
        <v>6.43</v>
      </c>
      <c r="S5837" s="364">
        <v>4.673</v>
      </c>
      <c r="T5837" s="365">
        <f>AVERAGE(0.509,0.668,0.549,0.497,0.537,0.693)</f>
        <v>0.57550000000000001</v>
      </c>
      <c r="U5837" s="79">
        <f t="shared" si="1722"/>
        <v>5.8544999999999998</v>
      </c>
      <c r="V5837" s="79">
        <f t="shared" si="1723"/>
        <v>4.0975000000000001</v>
      </c>
      <c r="W5837" s="446">
        <f t="shared" si="1728"/>
        <v>2.0481880741647251E-2</v>
      </c>
      <c r="X5837" s="446">
        <f t="shared" si="1729"/>
        <v>1.8376226263927969E-2</v>
      </c>
      <c r="Y5837" s="44">
        <v>20240307</v>
      </c>
      <c r="Z5837" s="859" t="s">
        <v>2281</v>
      </c>
      <c r="AA5837" s="44">
        <v>20240104</v>
      </c>
      <c r="AB5837" s="368"/>
      <c r="AC5837" s="44"/>
      <c r="AD5837" s="44"/>
      <c r="AE5837" s="763" t="s">
        <v>1250</v>
      </c>
      <c r="AF5837" s="849">
        <v>1</v>
      </c>
      <c r="AG5837" s="849"/>
      <c r="AH5837" s="370" t="s">
        <v>220</v>
      </c>
      <c r="AI5837" s="360"/>
      <c r="AJ5837" s="44"/>
      <c r="AK5837" s="44"/>
      <c r="AL5837" s="44"/>
      <c r="AM5837" s="44"/>
      <c r="AN5837" s="44"/>
      <c r="AO5837" s="44"/>
      <c r="AP5837" s="44"/>
    </row>
    <row r="5838" spans="1:42" x14ac:dyDescent="0.2">
      <c r="A5838" s="360" t="s">
        <v>2245</v>
      </c>
      <c r="B5838" s="196">
        <v>20230809</v>
      </c>
      <c r="C5838" s="361" t="s">
        <v>73</v>
      </c>
      <c r="D5838" s="361">
        <v>9</v>
      </c>
      <c r="E5838" s="361">
        <v>6</v>
      </c>
      <c r="F5838" s="361"/>
      <c r="G5838" s="361"/>
      <c r="H5838" s="361" t="s">
        <v>11</v>
      </c>
      <c r="I5838" s="361">
        <v>552</v>
      </c>
      <c r="J5838" s="361">
        <v>20</v>
      </c>
      <c r="K5838" s="44">
        <v>5</v>
      </c>
      <c r="L5838" s="362">
        <v>1</v>
      </c>
      <c r="M5838" s="44">
        <v>0</v>
      </c>
      <c r="N5838" s="363">
        <v>1</v>
      </c>
      <c r="O5838" s="44" t="str">
        <f>Cal_030724!$E$2</f>
        <v>Cal_030724</v>
      </c>
      <c r="P5838" s="365">
        <f>Cal_030724!$Q$3</f>
        <v>1.8135132035581638</v>
      </c>
      <c r="Q5838" s="365">
        <f>Cal_030724!$R$3</f>
        <v>0.5762667345022553</v>
      </c>
      <c r="R5838" s="364">
        <v>8.0210000000000008</v>
      </c>
      <c r="S5838" s="364">
        <v>5.8949999999999996</v>
      </c>
      <c r="T5838" s="365">
        <f>AVERAGE(0.509,0.668,0.549,0.497,0.537,0.693)</f>
        <v>0.57550000000000001</v>
      </c>
      <c r="U5838" s="79">
        <f t="shared" si="1722"/>
        <v>7.4455000000000009</v>
      </c>
      <c r="V5838" s="79">
        <f t="shared" si="1723"/>
        <v>5.3194999999999997</v>
      </c>
      <c r="W5838" s="446">
        <f t="shared" si="1728"/>
        <v>2.4738527906659993E-2</v>
      </c>
      <c r="X5838" s="446">
        <f t="shared" si="1729"/>
        <v>2.5616867668188013E-2</v>
      </c>
      <c r="Y5838" s="44">
        <v>20240307</v>
      </c>
      <c r="Z5838" s="859" t="s">
        <v>2281</v>
      </c>
      <c r="AA5838" s="44">
        <v>20240104</v>
      </c>
      <c r="AB5838" s="368"/>
      <c r="AC5838" s="44"/>
      <c r="AD5838" s="44"/>
      <c r="AE5838" s="763" t="s">
        <v>1250</v>
      </c>
      <c r="AF5838" s="849">
        <v>1</v>
      </c>
      <c r="AG5838" s="849"/>
      <c r="AH5838" s="370" t="s">
        <v>221</v>
      </c>
      <c r="AI5838" s="360"/>
      <c r="AJ5838" s="44"/>
      <c r="AK5838" s="44"/>
      <c r="AL5838" s="44"/>
      <c r="AM5838" s="44"/>
      <c r="AN5838" s="44"/>
      <c r="AO5838" s="44"/>
      <c r="AP5838" s="44"/>
    </row>
    <row r="5839" spans="1:42" x14ac:dyDescent="0.2">
      <c r="A5839" t="s">
        <v>2245</v>
      </c>
      <c r="B5839" s="45">
        <v>20230809</v>
      </c>
      <c r="C5839" s="107" t="s">
        <v>73</v>
      </c>
      <c r="D5839" s="107">
        <v>9</v>
      </c>
      <c r="E5839" s="107">
        <v>9</v>
      </c>
      <c r="H5839" s="107" t="s">
        <v>10</v>
      </c>
      <c r="I5839" s="107">
        <v>290</v>
      </c>
      <c r="J5839" s="107">
        <v>0</v>
      </c>
      <c r="K5839" s="43">
        <v>5</v>
      </c>
      <c r="L5839" s="111">
        <v>1</v>
      </c>
      <c r="M5839" s="43">
        <v>0</v>
      </c>
      <c r="N5839" s="49">
        <v>1</v>
      </c>
      <c r="O5839" s="43" t="str">
        <f>Cal_030724!$E$2</f>
        <v>Cal_030724</v>
      </c>
      <c r="P5839" s="50">
        <f>Cal_030724!$Q$3</f>
        <v>1.8135132035581638</v>
      </c>
      <c r="Q5839" s="50">
        <f>Cal_030724!$R$3</f>
        <v>0.5762667345022553</v>
      </c>
      <c r="R5839" s="46">
        <v>119.6</v>
      </c>
      <c r="S5839" s="46">
        <v>84.19</v>
      </c>
      <c r="T5839" s="178">
        <f>AVERAGE(0.793,0.722,0.641,1.093,0.906,0.669)</f>
        <v>0.80399999999999994</v>
      </c>
      <c r="U5839" s="79">
        <f t="shared" si="1722"/>
        <v>118.79599999999999</v>
      </c>
      <c r="V5839" s="79">
        <f t="shared" si="1723"/>
        <v>83.385999999999996</v>
      </c>
      <c r="W5839" s="446">
        <f t="shared" si="1728"/>
        <v>0.78429166443784026</v>
      </c>
      <c r="X5839" s="446">
        <f t="shared" si="1729"/>
        <v>0.71819082743698559</v>
      </c>
      <c r="Y5839" s="43">
        <v>20240307</v>
      </c>
      <c r="Z5839" s="48" t="s">
        <v>2336</v>
      </c>
      <c r="AA5839" s="43">
        <v>20240410</v>
      </c>
      <c r="AE5839" s="689" t="s">
        <v>1250</v>
      </c>
      <c r="AF5839" s="130">
        <v>1</v>
      </c>
    </row>
    <row r="5840" spans="1:42" x14ac:dyDescent="0.2">
      <c r="A5840" t="s">
        <v>2245</v>
      </c>
      <c r="B5840" s="45">
        <v>20230809</v>
      </c>
      <c r="C5840" s="107" t="s">
        <v>73</v>
      </c>
      <c r="D5840" s="107">
        <v>9</v>
      </c>
      <c r="E5840" s="107">
        <v>9</v>
      </c>
      <c r="H5840" s="107" t="s">
        <v>11</v>
      </c>
      <c r="I5840" s="107">
        <v>290</v>
      </c>
      <c r="J5840" s="107">
        <v>0</v>
      </c>
      <c r="K5840" s="43">
        <v>5</v>
      </c>
      <c r="L5840" s="111">
        <v>1</v>
      </c>
      <c r="M5840" s="43">
        <v>0</v>
      </c>
      <c r="N5840" s="49">
        <v>1</v>
      </c>
      <c r="O5840" s="43" t="str">
        <f>Cal_030724!$E$2</f>
        <v>Cal_030724</v>
      </c>
      <c r="P5840" s="50">
        <f>Cal_030724!$Q$3</f>
        <v>1.8135132035581638</v>
      </c>
      <c r="Q5840" s="50">
        <f>Cal_030724!$R$3</f>
        <v>0.5762667345022553</v>
      </c>
      <c r="R5840" s="46">
        <v>131.1</v>
      </c>
      <c r="S5840" s="46">
        <v>90.87</v>
      </c>
      <c r="T5840" s="178">
        <f>AVERAGE(0.793,0.722,0.641,1.093,0.906,0.669)</f>
        <v>0.80399999999999994</v>
      </c>
      <c r="U5840" s="79">
        <f t="shared" si="1722"/>
        <v>130.29599999999999</v>
      </c>
      <c r="V5840" s="79">
        <f t="shared" si="1723"/>
        <v>90.066000000000003</v>
      </c>
      <c r="W5840" s="446">
        <f t="shared" si="1728"/>
        <v>0.89104924203146874</v>
      </c>
      <c r="X5840" s="446">
        <f t="shared" si="1729"/>
        <v>0.73179617702206667</v>
      </c>
      <c r="Y5840" s="43">
        <v>20240307</v>
      </c>
      <c r="Z5840" s="48" t="s">
        <v>2336</v>
      </c>
      <c r="AA5840" s="43">
        <v>20240410</v>
      </c>
      <c r="AE5840" s="689" t="s">
        <v>1250</v>
      </c>
      <c r="AF5840" s="130">
        <v>1</v>
      </c>
    </row>
    <row r="5841" spans="1:42" x14ac:dyDescent="0.2">
      <c r="A5841" t="s">
        <v>2245</v>
      </c>
      <c r="B5841" s="45">
        <v>20230809</v>
      </c>
      <c r="C5841" s="107" t="s">
        <v>73</v>
      </c>
      <c r="D5841" s="107">
        <v>9</v>
      </c>
      <c r="E5841" s="107">
        <v>9</v>
      </c>
      <c r="H5841" s="107" t="s">
        <v>10</v>
      </c>
      <c r="I5841" s="107">
        <v>290</v>
      </c>
      <c r="J5841" s="107">
        <v>10</v>
      </c>
      <c r="K5841" s="43">
        <v>5</v>
      </c>
      <c r="L5841" s="111">
        <v>1</v>
      </c>
      <c r="M5841" s="43">
        <v>0</v>
      </c>
      <c r="N5841" s="49">
        <v>1</v>
      </c>
      <c r="O5841" s="43" t="str">
        <f>Cal_030724!$E$2</f>
        <v>Cal_030724</v>
      </c>
      <c r="P5841" s="50">
        <f>Cal_030724!$Q$3</f>
        <v>1.8135132035581638</v>
      </c>
      <c r="Q5841" s="50">
        <f>Cal_030724!$R$3</f>
        <v>0.5762667345022553</v>
      </c>
      <c r="R5841" s="46">
        <v>110.7</v>
      </c>
      <c r="S5841" s="46">
        <v>77.180000000000007</v>
      </c>
      <c r="T5841" s="178">
        <f>AVERAGE(0.496,0.646,0.839,0.815,0.536,0.412)</f>
        <v>0.624</v>
      </c>
      <c r="U5841" s="79">
        <f t="shared" si="1722"/>
        <v>110.07600000000001</v>
      </c>
      <c r="V5841" s="79">
        <f t="shared" si="1723"/>
        <v>76.556000000000012</v>
      </c>
      <c r="W5841" s="446">
        <f t="shared" si="1728"/>
        <v>0.74243029065112687</v>
      </c>
      <c r="X5841" s="446">
        <f t="shared" si="1729"/>
        <v>0.63698651370415083</v>
      </c>
      <c r="Y5841" s="43">
        <v>20240307</v>
      </c>
      <c r="Z5841" s="48" t="s">
        <v>2352</v>
      </c>
      <c r="AA5841" s="43">
        <v>20240424</v>
      </c>
      <c r="AE5841" s="689" t="s">
        <v>1250</v>
      </c>
      <c r="AF5841" s="130">
        <v>1</v>
      </c>
    </row>
    <row r="5842" spans="1:42" x14ac:dyDescent="0.2">
      <c r="A5842" t="s">
        <v>2245</v>
      </c>
      <c r="B5842" s="45">
        <v>20230809</v>
      </c>
      <c r="C5842" s="107" t="s">
        <v>73</v>
      </c>
      <c r="D5842" s="107">
        <v>9</v>
      </c>
      <c r="E5842" s="107">
        <v>9</v>
      </c>
      <c r="H5842" s="107" t="s">
        <v>11</v>
      </c>
      <c r="I5842" s="107">
        <v>290</v>
      </c>
      <c r="J5842" s="107">
        <v>10</v>
      </c>
      <c r="K5842" s="43">
        <v>5</v>
      </c>
      <c r="L5842" s="111">
        <v>1</v>
      </c>
      <c r="M5842" s="43">
        <v>0</v>
      </c>
      <c r="N5842" s="49">
        <v>1</v>
      </c>
      <c r="O5842" s="43" t="str">
        <f>Cal_030724!$E$2</f>
        <v>Cal_030724</v>
      </c>
      <c r="P5842" s="50">
        <f>Cal_030724!$Q$3</f>
        <v>1.8135132035581638</v>
      </c>
      <c r="Q5842" s="50">
        <f>Cal_030724!$R$3</f>
        <v>0.5762667345022553</v>
      </c>
      <c r="R5842" s="46">
        <v>93.78</v>
      </c>
      <c r="S5842" s="46">
        <v>65.95</v>
      </c>
      <c r="T5842" s="178">
        <f>AVERAGE(0.793,0.722,0.641,1.093,0.906,0.669)</f>
        <v>0.80399999999999994</v>
      </c>
      <c r="U5842" s="79">
        <f t="shared" si="1722"/>
        <v>92.975999999999999</v>
      </c>
      <c r="V5842" s="79">
        <f t="shared" si="1723"/>
        <v>65.146000000000001</v>
      </c>
      <c r="W5842" s="446">
        <f t="shared" si="1728"/>
        <v>0.61640319179059866</v>
      </c>
      <c r="X5842" s="446">
        <f t="shared" si="1729"/>
        <v>0.55742364263817146</v>
      </c>
      <c r="Y5842" s="43">
        <v>20240307</v>
      </c>
      <c r="Z5842" s="48" t="s">
        <v>2336</v>
      </c>
      <c r="AA5842" s="43">
        <v>20240410</v>
      </c>
      <c r="AE5842" s="689" t="s">
        <v>1250</v>
      </c>
      <c r="AF5842" s="130">
        <v>1</v>
      </c>
    </row>
    <row r="5843" spans="1:42" x14ac:dyDescent="0.2">
      <c r="A5843" s="155" t="s">
        <v>2245</v>
      </c>
      <c r="B5843" s="81">
        <v>20230809</v>
      </c>
      <c r="C5843" s="126" t="s">
        <v>73</v>
      </c>
      <c r="D5843" s="126">
        <v>9</v>
      </c>
      <c r="E5843" s="126">
        <v>9</v>
      </c>
      <c r="F5843" s="126"/>
      <c r="G5843" s="126"/>
      <c r="H5843" s="126" t="s">
        <v>10</v>
      </c>
      <c r="I5843" s="126">
        <v>293</v>
      </c>
      <c r="J5843" s="126">
        <v>5</v>
      </c>
      <c r="K5843" s="82">
        <v>5</v>
      </c>
      <c r="L5843" s="156">
        <v>1</v>
      </c>
      <c r="M5843" s="82">
        <v>0</v>
      </c>
      <c r="N5843" s="83">
        <v>1</v>
      </c>
      <c r="O5843" s="82" t="str">
        <f>Cal_030724!$E$2</f>
        <v>Cal_030724</v>
      </c>
      <c r="P5843" s="158">
        <f>Cal_030724!$Q$3</f>
        <v>1.8135132035581638</v>
      </c>
      <c r="Q5843" s="158">
        <f>Cal_030724!$R$3</f>
        <v>0.5762667345022553</v>
      </c>
      <c r="R5843" s="84">
        <v>27.92</v>
      </c>
      <c r="S5843" s="84">
        <v>19.239999999999998</v>
      </c>
      <c r="T5843" s="158">
        <f>AVERAGE(0.509,0.668,0.549,0.497,0.537,0.693)</f>
        <v>0.57550000000000001</v>
      </c>
      <c r="U5843" s="79">
        <f t="shared" si="1722"/>
        <v>27.3445</v>
      </c>
      <c r="V5843" s="79">
        <f t="shared" si="1723"/>
        <v>18.664499999999997</v>
      </c>
      <c r="W5843" s="446">
        <f t="shared" si="1728"/>
        <v>0.19028378224879422</v>
      </c>
      <c r="X5843" s="446">
        <f t="shared" si="1729"/>
        <v>0.14257729649210343</v>
      </c>
      <c r="Y5843" s="82">
        <v>20240307</v>
      </c>
      <c r="Z5843" s="90" t="s">
        <v>2281</v>
      </c>
      <c r="AA5843" s="82">
        <v>20240104</v>
      </c>
      <c r="AB5843" s="85"/>
      <c r="AC5843" s="82"/>
      <c r="AD5843" s="82"/>
      <c r="AE5843" s="691" t="s">
        <v>1250</v>
      </c>
      <c r="AF5843" s="567">
        <v>1</v>
      </c>
      <c r="AG5843" s="567"/>
      <c r="AH5843" s="159" t="s">
        <v>210</v>
      </c>
      <c r="AI5843" s="155"/>
      <c r="AJ5843" s="82"/>
      <c r="AK5843" s="82"/>
      <c r="AL5843" s="82"/>
      <c r="AM5843" s="82"/>
      <c r="AN5843" s="82"/>
      <c r="AO5843" s="82"/>
      <c r="AP5843" s="82"/>
    </row>
    <row r="5844" spans="1:42" x14ac:dyDescent="0.2">
      <c r="A5844" s="155" t="s">
        <v>2245</v>
      </c>
      <c r="B5844" s="81">
        <v>20230809</v>
      </c>
      <c r="C5844" s="126" t="s">
        <v>73</v>
      </c>
      <c r="D5844" s="126">
        <v>9</v>
      </c>
      <c r="E5844" s="126">
        <v>9</v>
      </c>
      <c r="F5844" s="126"/>
      <c r="G5844" s="126"/>
      <c r="H5844" s="126" t="s">
        <v>11</v>
      </c>
      <c r="I5844" s="126">
        <v>293</v>
      </c>
      <c r="J5844" s="126">
        <v>5</v>
      </c>
      <c r="K5844" s="82">
        <v>5</v>
      </c>
      <c r="L5844" s="156">
        <v>1</v>
      </c>
      <c r="M5844" s="82">
        <v>0</v>
      </c>
      <c r="N5844" s="83">
        <v>1</v>
      </c>
      <c r="O5844" s="82" t="str">
        <f>Cal_030724!$E$2</f>
        <v>Cal_030724</v>
      </c>
      <c r="P5844" s="158">
        <f>Cal_030724!$Q$3</f>
        <v>1.8135132035581638</v>
      </c>
      <c r="Q5844" s="158">
        <f>Cal_030724!$R$3</f>
        <v>0.5762667345022553</v>
      </c>
      <c r="R5844" s="84">
        <v>28.44</v>
      </c>
      <c r="S5844" s="84">
        <v>19.91</v>
      </c>
      <c r="T5844" s="158">
        <f>AVERAGE(0.509,0.668,0.549,0.497,0.537,0.693)</f>
        <v>0.57550000000000001</v>
      </c>
      <c r="U5844" s="79">
        <f t="shared" si="1722"/>
        <v>27.8645</v>
      </c>
      <c r="V5844" s="79">
        <f t="shared" si="1723"/>
        <v>19.334499999999998</v>
      </c>
      <c r="W5844" s="446">
        <f t="shared" si="1728"/>
        <v>0.18699546803942563</v>
      </c>
      <c r="X5844" s="446">
        <f t="shared" si="1729"/>
        <v>0.1578143327543747</v>
      </c>
      <c r="Y5844" s="82">
        <v>20240307</v>
      </c>
      <c r="Z5844" s="90" t="s">
        <v>2281</v>
      </c>
      <c r="AA5844" s="82">
        <v>20240104</v>
      </c>
      <c r="AB5844" s="85"/>
      <c r="AC5844" s="82"/>
      <c r="AD5844" s="82"/>
      <c r="AE5844" s="691" t="s">
        <v>1250</v>
      </c>
      <c r="AF5844" s="567">
        <v>1</v>
      </c>
      <c r="AG5844" s="567"/>
      <c r="AH5844" s="159" t="s">
        <v>212</v>
      </c>
      <c r="AI5844" s="155"/>
      <c r="AJ5844" s="82"/>
      <c r="AK5844" s="82"/>
      <c r="AL5844" s="82"/>
      <c r="AM5844" s="82"/>
      <c r="AN5844" s="82"/>
      <c r="AO5844" s="82"/>
      <c r="AP5844" s="82"/>
    </row>
    <row r="5845" spans="1:42" x14ac:dyDescent="0.2">
      <c r="A5845" s="360" t="s">
        <v>2245</v>
      </c>
      <c r="B5845" s="196">
        <v>20230809</v>
      </c>
      <c r="C5845" s="361" t="s">
        <v>73</v>
      </c>
      <c r="D5845" s="361">
        <v>9</v>
      </c>
      <c r="E5845" s="361">
        <v>9</v>
      </c>
      <c r="F5845" s="361"/>
      <c r="G5845" s="361"/>
      <c r="H5845" s="361" t="s">
        <v>10</v>
      </c>
      <c r="I5845" s="361">
        <v>551</v>
      </c>
      <c r="J5845" s="361">
        <v>20</v>
      </c>
      <c r="K5845" s="44">
        <v>5</v>
      </c>
      <c r="L5845" s="362">
        <v>1</v>
      </c>
      <c r="M5845" s="44">
        <v>0</v>
      </c>
      <c r="N5845" s="363">
        <v>1</v>
      </c>
      <c r="O5845" s="44" t="str">
        <f>Cal_030724!$E$2</f>
        <v>Cal_030724</v>
      </c>
      <c r="P5845" s="365">
        <f>Cal_030724!$Q$3</f>
        <v>1.8135132035581638</v>
      </c>
      <c r="Q5845" s="365">
        <f>Cal_030724!$R$3</f>
        <v>0.5762667345022553</v>
      </c>
      <c r="R5845" s="364">
        <v>12.68</v>
      </c>
      <c r="S5845" s="364">
        <v>8.6430000000000007</v>
      </c>
      <c r="T5845" s="365">
        <f>AVERAGE(0.509,0.668,0.549,0.497,0.537,0.693)</f>
        <v>0.57550000000000001</v>
      </c>
      <c r="U5845" s="79">
        <f t="shared" si="1722"/>
        <v>12.1045</v>
      </c>
      <c r="V5845" s="79">
        <f t="shared" si="1723"/>
        <v>8.0675000000000008</v>
      </c>
      <c r="W5845" s="446">
        <f t="shared" si="1728"/>
        <v>4.7060530764957281E-2</v>
      </c>
      <c r="X5845" s="446">
        <f t="shared" si="1729"/>
        <v>2.944655362002822E-2</v>
      </c>
      <c r="Y5845" s="44">
        <v>20240307</v>
      </c>
      <c r="Z5845" s="859" t="s">
        <v>2281</v>
      </c>
      <c r="AA5845" s="44">
        <v>20240104</v>
      </c>
      <c r="AB5845" s="368"/>
      <c r="AC5845" s="44"/>
      <c r="AD5845" s="44"/>
      <c r="AE5845" s="763" t="s">
        <v>1250</v>
      </c>
      <c r="AF5845" s="849">
        <v>1</v>
      </c>
      <c r="AG5845" s="849"/>
      <c r="AH5845" s="370" t="s">
        <v>216</v>
      </c>
      <c r="AI5845" s="360"/>
      <c r="AJ5845" s="44"/>
      <c r="AK5845" s="44"/>
      <c r="AL5845" s="44"/>
      <c r="AM5845" s="44"/>
      <c r="AN5845" s="44"/>
      <c r="AO5845" s="44"/>
      <c r="AP5845" s="44"/>
    </row>
    <row r="5846" spans="1:42" x14ac:dyDescent="0.2">
      <c r="A5846" s="360" t="s">
        <v>2245</v>
      </c>
      <c r="B5846" s="196">
        <v>20230809</v>
      </c>
      <c r="C5846" s="361" t="s">
        <v>73</v>
      </c>
      <c r="D5846" s="361">
        <v>9</v>
      </c>
      <c r="E5846" s="361">
        <v>9</v>
      </c>
      <c r="F5846" s="361"/>
      <c r="G5846" s="361"/>
      <c r="H5846" s="361" t="s">
        <v>11</v>
      </c>
      <c r="I5846" s="361">
        <v>551</v>
      </c>
      <c r="J5846" s="361">
        <v>20</v>
      </c>
      <c r="K5846" s="44">
        <v>5</v>
      </c>
      <c r="L5846" s="362">
        <v>1</v>
      </c>
      <c r="M5846" s="44">
        <v>0</v>
      </c>
      <c r="N5846" s="363">
        <v>1</v>
      </c>
      <c r="O5846" s="44" t="str">
        <f>Cal_030724!$E$2</f>
        <v>Cal_030724</v>
      </c>
      <c r="P5846" s="365">
        <f>Cal_030724!$Q$3</f>
        <v>1.8135132035581638</v>
      </c>
      <c r="Q5846" s="365">
        <f>Cal_030724!$R$3</f>
        <v>0.5762667345022553</v>
      </c>
      <c r="R5846" s="364">
        <v>9.8209999999999997</v>
      </c>
      <c r="S5846" s="364">
        <v>7.1970000000000001</v>
      </c>
      <c r="T5846" s="365">
        <f>AVERAGE(0.509,0.668,0.549,0.497,0.537,0.693)</f>
        <v>0.57550000000000001</v>
      </c>
      <c r="U5846" s="79">
        <f t="shared" si="1722"/>
        <v>9.2454999999999998</v>
      </c>
      <c r="V5846" s="79">
        <f t="shared" si="1723"/>
        <v>6.6215000000000002</v>
      </c>
      <c r="W5846" s="446">
        <f t="shared" si="1728"/>
        <v>3.0588762132090143E-2</v>
      </c>
      <c r="X5846" s="446">
        <f t="shared" si="1729"/>
        <v>3.2205369786742398E-2</v>
      </c>
      <c r="Y5846" s="44">
        <v>20240307</v>
      </c>
      <c r="Z5846" s="859" t="s">
        <v>2281</v>
      </c>
      <c r="AA5846" s="44">
        <v>20240104</v>
      </c>
      <c r="AB5846" s="368"/>
      <c r="AC5846" s="44"/>
      <c r="AD5846" s="44"/>
      <c r="AE5846" s="763" t="s">
        <v>1250</v>
      </c>
      <c r="AF5846" s="849">
        <v>1</v>
      </c>
      <c r="AG5846" s="849"/>
      <c r="AH5846" s="370" t="s">
        <v>217</v>
      </c>
      <c r="AI5846" s="360"/>
      <c r="AJ5846" s="44"/>
      <c r="AK5846" s="44"/>
      <c r="AL5846" s="44"/>
      <c r="AM5846" s="44"/>
      <c r="AN5846" s="44"/>
      <c r="AO5846" s="44"/>
      <c r="AP5846" s="44"/>
    </row>
    <row r="5847" spans="1:42" x14ac:dyDescent="0.2">
      <c r="A5847" t="s">
        <v>2245</v>
      </c>
      <c r="B5847" s="45">
        <v>20230809</v>
      </c>
      <c r="C5847" s="107" t="s">
        <v>73</v>
      </c>
      <c r="D5847" s="107">
        <v>9</v>
      </c>
      <c r="E5847" s="107">
        <v>13</v>
      </c>
      <c r="H5847" s="107" t="s">
        <v>10</v>
      </c>
      <c r="I5847" s="107">
        <v>290</v>
      </c>
      <c r="J5847" s="107">
        <v>0</v>
      </c>
      <c r="K5847" s="43">
        <v>5</v>
      </c>
      <c r="L5847" s="111">
        <v>1</v>
      </c>
      <c r="M5847" s="43">
        <v>0</v>
      </c>
      <c r="N5847" s="49">
        <v>1</v>
      </c>
      <c r="O5847" s="43" t="str">
        <f>Cal_030724!$E$2</f>
        <v>Cal_030724</v>
      </c>
      <c r="P5847" s="50">
        <f>Cal_030724!$Q$3</f>
        <v>1.8135132035581638</v>
      </c>
      <c r="Q5847" s="50">
        <f>Cal_030724!$R$3</f>
        <v>0.5762667345022553</v>
      </c>
      <c r="R5847" s="46">
        <v>77.959999999999994</v>
      </c>
      <c r="S5847" s="46">
        <v>52.68</v>
      </c>
      <c r="T5847" s="178">
        <f>AVERAGE(0.793,0.722,0.641,1.093,0.906,0.669)</f>
        <v>0.80399999999999994</v>
      </c>
      <c r="U5847" s="79">
        <f t="shared" si="1722"/>
        <v>77.155999999999992</v>
      </c>
      <c r="V5847" s="79">
        <f t="shared" si="1723"/>
        <v>51.875999999999998</v>
      </c>
      <c r="W5847" s="446">
        <f t="shared" si="1728"/>
        <v>0.55992356049106462</v>
      </c>
      <c r="X5847" s="446">
        <f t="shared" si="1729"/>
        <v>0.37479907578479082</v>
      </c>
      <c r="Y5847" s="43">
        <v>20240307</v>
      </c>
      <c r="Z5847" s="48" t="s">
        <v>2336</v>
      </c>
      <c r="AA5847" s="43">
        <v>20240410</v>
      </c>
      <c r="AE5847" s="689" t="s">
        <v>1250</v>
      </c>
      <c r="AF5847" s="130">
        <v>1</v>
      </c>
    </row>
    <row r="5848" spans="1:42" x14ac:dyDescent="0.2">
      <c r="A5848" t="s">
        <v>2245</v>
      </c>
      <c r="B5848" s="45">
        <v>20230809</v>
      </c>
      <c r="C5848" s="107" t="s">
        <v>73</v>
      </c>
      <c r="D5848" s="107">
        <v>9</v>
      </c>
      <c r="E5848" s="107">
        <v>13</v>
      </c>
      <c r="H5848" s="107" t="s">
        <v>11</v>
      </c>
      <c r="I5848" s="107">
        <v>290</v>
      </c>
      <c r="J5848" s="107">
        <v>0</v>
      </c>
      <c r="K5848" s="43">
        <v>5</v>
      </c>
      <c r="L5848" s="111">
        <v>1</v>
      </c>
      <c r="M5848" s="43">
        <v>0</v>
      </c>
      <c r="N5848" s="49">
        <v>1</v>
      </c>
      <c r="O5848" s="43" t="str">
        <f>Cal_030724!$E$2</f>
        <v>Cal_030724</v>
      </c>
      <c r="P5848" s="50">
        <f>Cal_030724!$Q$3</f>
        <v>1.8135132035581638</v>
      </c>
      <c r="Q5848" s="50">
        <f>Cal_030724!$R$3</f>
        <v>0.5762667345022553</v>
      </c>
      <c r="R5848" s="46">
        <v>78.739999999999995</v>
      </c>
      <c r="S5848" s="46">
        <v>52.67</v>
      </c>
      <c r="T5848" s="178">
        <f>AVERAGE(0.793,0.722,0.641,1.093,0.906,0.669)</f>
        <v>0.80399999999999994</v>
      </c>
      <c r="U5848" s="79">
        <f t="shared" si="1722"/>
        <v>77.935999999999993</v>
      </c>
      <c r="V5848" s="79">
        <f t="shared" si="1723"/>
        <v>51.866</v>
      </c>
      <c r="W5848" s="446">
        <f t="shared" si="1728"/>
        <v>0.57742117175641039</v>
      </c>
      <c r="X5848" s="446">
        <f t="shared" si="1729"/>
        <v>0.35712128049672248</v>
      </c>
      <c r="Y5848" s="43">
        <v>20240307</v>
      </c>
      <c r="Z5848" s="48" t="s">
        <v>2336</v>
      </c>
      <c r="AA5848" s="43">
        <v>20240410</v>
      </c>
      <c r="AE5848" s="689" t="s">
        <v>1250</v>
      </c>
      <c r="AF5848" s="130">
        <v>1</v>
      </c>
    </row>
    <row r="5849" spans="1:42" x14ac:dyDescent="0.2">
      <c r="A5849" t="s">
        <v>2245</v>
      </c>
      <c r="B5849" s="45">
        <v>20230809</v>
      </c>
      <c r="C5849" s="107" t="s">
        <v>73</v>
      </c>
      <c r="D5849" s="107">
        <v>9</v>
      </c>
      <c r="E5849" s="107">
        <v>15</v>
      </c>
      <c r="H5849" s="107" t="s">
        <v>10</v>
      </c>
      <c r="I5849" s="107">
        <v>290</v>
      </c>
      <c r="J5849" s="107">
        <v>0</v>
      </c>
      <c r="K5849" s="43">
        <v>5</v>
      </c>
      <c r="L5849" s="111">
        <v>1</v>
      </c>
      <c r="M5849" s="43">
        <v>0</v>
      </c>
      <c r="N5849" s="49">
        <v>1</v>
      </c>
      <c r="O5849" s="43" t="str">
        <f>Cal_030724!$E$2</f>
        <v>Cal_030724</v>
      </c>
      <c r="P5849" s="50">
        <f>Cal_030724!$Q$3</f>
        <v>1.8135132035581638</v>
      </c>
      <c r="Q5849" s="50">
        <f>Cal_030724!$R$3</f>
        <v>0.5762667345022553</v>
      </c>
      <c r="R5849" s="46">
        <v>33.35</v>
      </c>
      <c r="S5849" s="46">
        <v>21.77</v>
      </c>
      <c r="T5849" s="178">
        <f>AVERAGE(0.793,0.722,0.641,1.093,0.906,0.669)</f>
        <v>0.80399999999999994</v>
      </c>
      <c r="U5849" s="79">
        <f t="shared" si="1722"/>
        <v>32.545999999999999</v>
      </c>
      <c r="V5849" s="79">
        <f t="shared" si="1723"/>
        <v>20.966000000000001</v>
      </c>
      <c r="W5849" s="446">
        <f t="shared" si="1728"/>
        <v>0.25648397272494183</v>
      </c>
      <c r="X5849" s="446">
        <f t="shared" si="1729"/>
        <v>0.12128984931530001</v>
      </c>
      <c r="Y5849" s="43">
        <v>20240307</v>
      </c>
      <c r="Z5849" s="48" t="s">
        <v>2336</v>
      </c>
      <c r="AA5849" s="43">
        <v>20240410</v>
      </c>
      <c r="AE5849" s="689" t="s">
        <v>1250</v>
      </c>
      <c r="AF5849" s="130">
        <v>1</v>
      </c>
    </row>
    <row r="5850" spans="1:42" x14ac:dyDescent="0.2">
      <c r="A5850" t="s">
        <v>2245</v>
      </c>
      <c r="B5850" s="45">
        <v>20230809</v>
      </c>
      <c r="C5850" s="107" t="s">
        <v>73</v>
      </c>
      <c r="D5850" s="107">
        <v>9</v>
      </c>
      <c r="E5850" s="107">
        <v>15</v>
      </c>
      <c r="H5850" s="107" t="s">
        <v>11</v>
      </c>
      <c r="I5850" s="107">
        <v>290</v>
      </c>
      <c r="J5850" s="107">
        <v>0</v>
      </c>
      <c r="K5850" s="43">
        <v>5</v>
      </c>
      <c r="L5850" s="111">
        <v>1</v>
      </c>
      <c r="M5850" s="43">
        <v>0</v>
      </c>
      <c r="N5850" s="49">
        <v>1</v>
      </c>
      <c r="O5850" s="43" t="str">
        <f>Cal_030724!$E$2</f>
        <v>Cal_030724</v>
      </c>
      <c r="P5850" s="50">
        <f>Cal_030724!$Q$3</f>
        <v>1.8135132035581638</v>
      </c>
      <c r="Q5850" s="50">
        <f>Cal_030724!$R$3</f>
        <v>0.5762667345022553</v>
      </c>
      <c r="R5850" s="46">
        <v>32.56</v>
      </c>
      <c r="S5850" s="46">
        <v>21.27</v>
      </c>
      <c r="T5850" s="178">
        <f>AVERAGE(0.793,0.722,0.641,1.093,0.906,0.669)</f>
        <v>0.80399999999999994</v>
      </c>
      <c r="U5850" s="79">
        <f t="shared" si="1722"/>
        <v>31.756000000000004</v>
      </c>
      <c r="V5850" s="79">
        <f t="shared" si="1723"/>
        <v>20.466000000000001</v>
      </c>
      <c r="W5850" s="446">
        <f t="shared" si="1728"/>
        <v>0.25006079896930866</v>
      </c>
      <c r="X5850" s="446">
        <f t="shared" si="1729"/>
        <v>0.11870382193480232</v>
      </c>
      <c r="Y5850" s="43">
        <v>20240307</v>
      </c>
      <c r="Z5850" s="48" t="s">
        <v>2336</v>
      </c>
      <c r="AA5850" s="43">
        <v>20240410</v>
      </c>
      <c r="AE5850" s="689" t="s">
        <v>1250</v>
      </c>
      <c r="AF5850" s="130">
        <v>1</v>
      </c>
    </row>
    <row r="5851" spans="1:42" x14ac:dyDescent="0.2">
      <c r="A5851" t="s">
        <v>2245</v>
      </c>
      <c r="B5851" s="45">
        <v>20230809</v>
      </c>
      <c r="C5851" s="107" t="s">
        <v>73</v>
      </c>
      <c r="D5851" s="107">
        <v>9</v>
      </c>
      <c r="E5851" s="107">
        <v>15</v>
      </c>
      <c r="H5851" s="107" t="s">
        <v>10</v>
      </c>
      <c r="I5851" s="107">
        <v>290</v>
      </c>
      <c r="J5851" s="107">
        <v>10</v>
      </c>
      <c r="K5851" s="43">
        <v>5</v>
      </c>
      <c r="L5851" s="111">
        <v>1</v>
      </c>
      <c r="M5851" s="43">
        <v>0</v>
      </c>
      <c r="N5851" s="49">
        <v>1</v>
      </c>
      <c r="O5851" s="43" t="str">
        <f>Cal_030724!$E$2</f>
        <v>Cal_030724</v>
      </c>
      <c r="P5851" s="50">
        <f>Cal_030724!$Q$3</f>
        <v>1.8135132035581638</v>
      </c>
      <c r="Q5851" s="50">
        <f>Cal_030724!$R$3</f>
        <v>0.5762667345022553</v>
      </c>
      <c r="R5851" s="46">
        <v>32.299999999999997</v>
      </c>
      <c r="S5851" s="46">
        <v>21.21</v>
      </c>
      <c r="T5851" s="178">
        <f>AVERAGE(0.496,0.646,0.839,0.815,0.536,0.412)</f>
        <v>0.624</v>
      </c>
      <c r="U5851" s="79">
        <f t="shared" si="1722"/>
        <v>31.675999999999998</v>
      </c>
      <c r="V5851" s="79">
        <f t="shared" si="1723"/>
        <v>20.586000000000002</v>
      </c>
      <c r="W5851" s="446">
        <f t="shared" si="1728"/>
        <v>0.24563102396542355</v>
      </c>
      <c r="X5851" s="446">
        <f t="shared" si="1729"/>
        <v>0.12529580521135886</v>
      </c>
      <c r="Y5851" s="43">
        <v>20240307</v>
      </c>
      <c r="Z5851" s="48" t="s">
        <v>2352</v>
      </c>
      <c r="AA5851" s="43">
        <v>20240424</v>
      </c>
      <c r="AE5851" s="689" t="s">
        <v>1250</v>
      </c>
      <c r="AF5851" s="130">
        <v>1</v>
      </c>
    </row>
    <row r="5852" spans="1:42" x14ac:dyDescent="0.2">
      <c r="A5852" t="s">
        <v>2245</v>
      </c>
      <c r="B5852" s="45">
        <v>20230809</v>
      </c>
      <c r="C5852" s="107" t="s">
        <v>73</v>
      </c>
      <c r="D5852" s="107">
        <v>9</v>
      </c>
      <c r="E5852" s="107">
        <v>15</v>
      </c>
      <c r="H5852" s="107" t="s">
        <v>11</v>
      </c>
      <c r="I5852" s="107">
        <v>290</v>
      </c>
      <c r="J5852" s="107">
        <v>10</v>
      </c>
      <c r="K5852" s="43">
        <v>5</v>
      </c>
      <c r="L5852" s="111">
        <v>1</v>
      </c>
      <c r="M5852" s="43">
        <v>0</v>
      </c>
      <c r="N5852" s="49">
        <v>1</v>
      </c>
      <c r="O5852" s="43" t="str">
        <f>Cal_030724!$E$2</f>
        <v>Cal_030724</v>
      </c>
      <c r="P5852" s="50">
        <f>Cal_030724!$Q$3</f>
        <v>1.8135132035581638</v>
      </c>
      <c r="Q5852" s="50">
        <f>Cal_030724!$R$3</f>
        <v>0.5762667345022553</v>
      </c>
      <c r="R5852" s="46">
        <v>28.95</v>
      </c>
      <c r="S5852" s="46">
        <v>18.73</v>
      </c>
      <c r="T5852" s="178">
        <f>AVERAGE(0.793,0.722,0.641,1.093,0.906,0.669)</f>
        <v>0.80399999999999994</v>
      </c>
      <c r="U5852" s="79">
        <f t="shared" si="1722"/>
        <v>28.146000000000001</v>
      </c>
      <c r="V5852" s="79">
        <f t="shared" si="1723"/>
        <v>17.926000000000002</v>
      </c>
      <c r="W5852" s="446">
        <f t="shared" si="1728"/>
        <v>0.22636150269852381</v>
      </c>
      <c r="X5852" s="446">
        <f t="shared" si="1729"/>
        <v>9.6636376434042034E-2</v>
      </c>
      <c r="Y5852" s="43">
        <v>20240307</v>
      </c>
      <c r="Z5852" s="48" t="s">
        <v>2336</v>
      </c>
      <c r="AA5852" s="43">
        <v>20240410</v>
      </c>
      <c r="AE5852" s="689" t="s">
        <v>1250</v>
      </c>
      <c r="AF5852" s="130">
        <v>1</v>
      </c>
    </row>
    <row r="5853" spans="1:42" x14ac:dyDescent="0.2">
      <c r="A5853" s="155" t="s">
        <v>2245</v>
      </c>
      <c r="B5853" s="81">
        <v>20230809</v>
      </c>
      <c r="C5853" s="126" t="s">
        <v>73</v>
      </c>
      <c r="D5853" s="126">
        <v>9</v>
      </c>
      <c r="E5853" s="126">
        <v>15</v>
      </c>
      <c r="F5853" s="126"/>
      <c r="G5853" s="126"/>
      <c r="H5853" s="126" t="s">
        <v>10</v>
      </c>
      <c r="I5853" s="126">
        <v>294</v>
      </c>
      <c r="J5853" s="126">
        <v>5</v>
      </c>
      <c r="K5853" s="82">
        <v>5</v>
      </c>
      <c r="L5853" s="156">
        <v>1</v>
      </c>
      <c r="M5853" s="82">
        <v>0</v>
      </c>
      <c r="N5853" s="83">
        <v>1</v>
      </c>
      <c r="O5853" s="82" t="str">
        <f>Cal_030724!$E$2</f>
        <v>Cal_030724</v>
      </c>
      <c r="P5853" s="158">
        <f>Cal_030724!$Q$3</f>
        <v>1.8135132035581638</v>
      </c>
      <c r="Q5853" s="158">
        <f>Cal_030724!$R$3</f>
        <v>0.5762667345022553</v>
      </c>
      <c r="R5853" s="84">
        <v>6.7270000000000003</v>
      </c>
      <c r="S5853" s="84">
        <v>4.6239999999999997</v>
      </c>
      <c r="T5853" s="158">
        <f>AVERAGE(0.509,0.668,0.549,0.497,0.537,0.693)</f>
        <v>0.57550000000000001</v>
      </c>
      <c r="U5853" s="79">
        <f t="shared" si="1722"/>
        <v>6.1515000000000004</v>
      </c>
      <c r="V5853" s="79">
        <f t="shared" si="1723"/>
        <v>4.0484999999999998</v>
      </c>
      <c r="W5853" s="446">
        <f t="shared" si="1728"/>
        <v>4.5945355129580777E-2</v>
      </c>
      <c r="X5853" s="446">
        <f t="shared" si="1729"/>
        <v>2.6009663454715493E-2</v>
      </c>
      <c r="Y5853" s="82">
        <v>20240307</v>
      </c>
      <c r="Z5853" s="90" t="s">
        <v>2281</v>
      </c>
      <c r="AA5853" s="82">
        <v>20240104</v>
      </c>
      <c r="AB5853" s="85"/>
      <c r="AC5853" s="82"/>
      <c r="AD5853" s="82"/>
      <c r="AE5853" s="691" t="s">
        <v>1250</v>
      </c>
      <c r="AF5853" s="567">
        <v>1</v>
      </c>
      <c r="AG5853" s="567"/>
      <c r="AH5853" s="159" t="s">
        <v>206</v>
      </c>
      <c r="AI5853" s="155"/>
      <c r="AJ5853" s="82"/>
      <c r="AK5853" s="82"/>
      <c r="AL5853" s="82"/>
      <c r="AM5853" s="82"/>
      <c r="AN5853" s="82"/>
      <c r="AO5853" s="82"/>
      <c r="AP5853" s="82"/>
    </row>
    <row r="5854" spans="1:42" x14ac:dyDescent="0.2">
      <c r="A5854" s="155" t="s">
        <v>2245</v>
      </c>
      <c r="B5854" s="81">
        <v>20230809</v>
      </c>
      <c r="C5854" s="126" t="s">
        <v>73</v>
      </c>
      <c r="D5854" s="126">
        <v>9</v>
      </c>
      <c r="E5854" s="126">
        <v>15</v>
      </c>
      <c r="F5854" s="126"/>
      <c r="G5854" s="126"/>
      <c r="H5854" s="126" t="s">
        <v>11</v>
      </c>
      <c r="I5854" s="126">
        <v>293</v>
      </c>
      <c r="J5854" s="126">
        <v>5</v>
      </c>
      <c r="K5854" s="82">
        <v>5</v>
      </c>
      <c r="L5854" s="156">
        <v>1</v>
      </c>
      <c r="M5854" s="82">
        <v>0</v>
      </c>
      <c r="N5854" s="83">
        <v>1</v>
      </c>
      <c r="O5854" s="82" t="str">
        <f>Cal_030724!$E$2</f>
        <v>Cal_030724</v>
      </c>
      <c r="P5854" s="158">
        <f>Cal_030724!$Q$3</f>
        <v>1.8135132035581638</v>
      </c>
      <c r="Q5854" s="158">
        <f>Cal_030724!$R$3</f>
        <v>0.5762667345022553</v>
      </c>
      <c r="R5854" s="84">
        <v>7.6559999999999997</v>
      </c>
      <c r="S5854" s="84">
        <v>4.8230000000000004</v>
      </c>
      <c r="T5854" s="158">
        <f>AVERAGE(0.509,0.668,0.549,0.497,0.537,0.693)</f>
        <v>0.57550000000000001</v>
      </c>
      <c r="U5854" s="79">
        <f t="shared" si="1722"/>
        <v>7.0804999999999998</v>
      </c>
      <c r="V5854" s="79">
        <f t="shared" si="1723"/>
        <v>4.2475000000000005</v>
      </c>
      <c r="W5854" s="446">
        <f t="shared" si="1728"/>
        <v>6.2105294367607575E-2</v>
      </c>
      <c r="X5854" s="446">
        <f t="shared" si="1729"/>
        <v>1.3644253273741695E-2</v>
      </c>
      <c r="Y5854" s="82">
        <v>20240307</v>
      </c>
      <c r="Z5854" s="90" t="s">
        <v>2281</v>
      </c>
      <c r="AA5854" s="82">
        <v>20240104</v>
      </c>
      <c r="AB5854" s="85"/>
      <c r="AC5854" s="82"/>
      <c r="AD5854" s="82"/>
      <c r="AE5854" s="691" t="s">
        <v>1250</v>
      </c>
      <c r="AF5854" s="567">
        <v>1</v>
      </c>
      <c r="AG5854" s="567"/>
      <c r="AH5854" s="159" t="s">
        <v>209</v>
      </c>
      <c r="AI5854" s="155"/>
      <c r="AJ5854" s="82"/>
      <c r="AK5854" s="82"/>
      <c r="AL5854" s="82"/>
      <c r="AM5854" s="82"/>
      <c r="AN5854" s="82"/>
      <c r="AO5854" s="82"/>
      <c r="AP5854" s="82"/>
    </row>
    <row r="5855" spans="1:42" x14ac:dyDescent="0.2">
      <c r="A5855" s="360" t="s">
        <v>2245</v>
      </c>
      <c r="B5855" s="196">
        <v>20230809</v>
      </c>
      <c r="C5855" s="361" t="s">
        <v>73</v>
      </c>
      <c r="D5855" s="361">
        <v>9</v>
      </c>
      <c r="E5855" s="361">
        <v>15</v>
      </c>
      <c r="F5855" s="361"/>
      <c r="G5855" s="361"/>
      <c r="H5855" s="361" t="s">
        <v>10</v>
      </c>
      <c r="I5855" s="361">
        <v>550</v>
      </c>
      <c r="J5855" s="361">
        <v>20</v>
      </c>
      <c r="K5855" s="44">
        <v>5</v>
      </c>
      <c r="L5855" s="362">
        <v>1</v>
      </c>
      <c r="M5855" s="44">
        <v>0</v>
      </c>
      <c r="N5855" s="363">
        <v>1</v>
      </c>
      <c r="O5855" s="44" t="str">
        <f>Cal_030724!$E$2</f>
        <v>Cal_030724</v>
      </c>
      <c r="P5855" s="365">
        <f>Cal_030724!$Q$3</f>
        <v>1.8135132035581638</v>
      </c>
      <c r="Q5855" s="365">
        <f>Cal_030724!$R$3</f>
        <v>0.5762667345022553</v>
      </c>
      <c r="R5855" s="364">
        <v>2.319</v>
      </c>
      <c r="S5855" s="364">
        <v>1.917</v>
      </c>
      <c r="T5855" s="365">
        <f>AVERAGE(0.509,0.668,0.549,0.497,0.537,0.693)</f>
        <v>0.57550000000000001</v>
      </c>
      <c r="U5855" s="79">
        <f t="shared" si="1722"/>
        <v>1.7435</v>
      </c>
      <c r="V5855" s="79">
        <f t="shared" si="1723"/>
        <v>1.3414999999999999</v>
      </c>
      <c r="W5855" s="446">
        <f t="shared" si="1728"/>
        <v>4.6947560904810372E-3</v>
      </c>
      <c r="X5855" s="446">
        <f t="shared" si="1729"/>
        <v>8.0503150513178481E-3</v>
      </c>
      <c r="Y5855" s="44">
        <v>20240307</v>
      </c>
      <c r="Z5855" s="859" t="s">
        <v>2281</v>
      </c>
      <c r="AA5855" s="44">
        <v>20240104</v>
      </c>
      <c r="AB5855" s="368"/>
      <c r="AC5855" s="44"/>
      <c r="AD5855" s="44"/>
      <c r="AE5855" s="763" t="s">
        <v>1250</v>
      </c>
      <c r="AF5855" s="849">
        <v>1</v>
      </c>
      <c r="AG5855" s="849"/>
      <c r="AH5855" s="370" t="s">
        <v>214</v>
      </c>
      <c r="AI5855" s="360"/>
      <c r="AJ5855" s="44"/>
      <c r="AK5855" s="44"/>
      <c r="AL5855" s="44"/>
      <c r="AM5855" s="44"/>
      <c r="AN5855" s="44"/>
      <c r="AO5855" s="44"/>
      <c r="AP5855" s="44"/>
    </row>
    <row r="5856" spans="1:42" x14ac:dyDescent="0.2">
      <c r="A5856" s="360" t="s">
        <v>2245</v>
      </c>
      <c r="B5856" s="196">
        <v>20230809</v>
      </c>
      <c r="C5856" s="361" t="s">
        <v>73</v>
      </c>
      <c r="D5856" s="361">
        <v>9</v>
      </c>
      <c r="E5856" s="361">
        <v>15</v>
      </c>
      <c r="F5856" s="361"/>
      <c r="G5856" s="361"/>
      <c r="H5856" s="361" t="s">
        <v>11</v>
      </c>
      <c r="I5856" s="361">
        <v>550</v>
      </c>
      <c r="J5856" s="361">
        <v>20</v>
      </c>
      <c r="K5856" s="44">
        <v>5</v>
      </c>
      <c r="L5856" s="362">
        <v>1</v>
      </c>
      <c r="M5856" s="44">
        <v>0</v>
      </c>
      <c r="N5856" s="363">
        <v>1</v>
      </c>
      <c r="O5856" s="44" t="str">
        <f>Cal_030724!$E$2</f>
        <v>Cal_030724</v>
      </c>
      <c r="P5856" s="365">
        <f>Cal_030724!$Q$3</f>
        <v>1.8135132035581638</v>
      </c>
      <c r="Q5856" s="365">
        <f>Cal_030724!$R$3</f>
        <v>0.5762667345022553</v>
      </c>
      <c r="R5856" s="364">
        <v>2.4550000000000001</v>
      </c>
      <c r="S5856" s="364">
        <v>1.8149999999999999</v>
      </c>
      <c r="T5856" s="365">
        <f>AVERAGE(0.509,0.668,0.549,0.497,0.537,0.693)</f>
        <v>0.57550000000000001</v>
      </c>
      <c r="U5856" s="79">
        <f t="shared" si="1722"/>
        <v>1.8795000000000002</v>
      </c>
      <c r="V5856" s="79">
        <f t="shared" si="1723"/>
        <v>1.2395</v>
      </c>
      <c r="W5856" s="446">
        <f t="shared" si="1728"/>
        <v>7.4742385520096119E-3</v>
      </c>
      <c r="X5856" s="446">
        <f t="shared" si="1729"/>
        <v>4.3017701548556265E-3</v>
      </c>
      <c r="Y5856" s="44">
        <v>20240307</v>
      </c>
      <c r="Z5856" s="859" t="s">
        <v>2281</v>
      </c>
      <c r="AA5856" s="44">
        <v>20240104</v>
      </c>
      <c r="AB5856" s="368"/>
      <c r="AC5856" s="44"/>
      <c r="AD5856" s="44"/>
      <c r="AE5856" s="763" t="s">
        <v>1250</v>
      </c>
      <c r="AF5856" s="849">
        <v>1</v>
      </c>
      <c r="AG5856" s="849"/>
      <c r="AH5856" s="370" t="s">
        <v>215</v>
      </c>
      <c r="AI5856" s="360"/>
      <c r="AJ5856" s="44"/>
      <c r="AK5856" s="44"/>
      <c r="AL5856" s="44"/>
      <c r="AM5856" s="44"/>
      <c r="AN5856" s="44"/>
      <c r="AO5856" s="44"/>
      <c r="AP5856" s="44"/>
    </row>
    <row r="5857" spans="1:42" x14ac:dyDescent="0.2">
      <c r="A5857" t="s">
        <v>2245</v>
      </c>
      <c r="B5857" s="45">
        <v>20230809</v>
      </c>
      <c r="C5857" s="107" t="s">
        <v>73</v>
      </c>
      <c r="D5857" s="107">
        <v>9</v>
      </c>
      <c r="E5857" s="107">
        <v>19</v>
      </c>
      <c r="H5857" s="107" t="s">
        <v>10</v>
      </c>
      <c r="I5857" s="107">
        <v>290</v>
      </c>
      <c r="J5857" s="107">
        <v>0</v>
      </c>
      <c r="K5857" s="43">
        <v>5</v>
      </c>
      <c r="L5857" s="111">
        <v>1</v>
      </c>
      <c r="M5857" s="43">
        <v>0</v>
      </c>
      <c r="N5857" s="49">
        <v>1</v>
      </c>
      <c r="O5857" s="43" t="str">
        <f>Cal_030724!$E$2</f>
        <v>Cal_030724</v>
      </c>
      <c r="P5857" s="50">
        <f>Cal_030724!$Q$3</f>
        <v>1.8135132035581638</v>
      </c>
      <c r="Q5857" s="50">
        <f>Cal_030724!$R$3</f>
        <v>0.5762667345022553</v>
      </c>
      <c r="R5857" s="46">
        <v>12.2</v>
      </c>
      <c r="S5857" s="46">
        <v>8.2620000000000005</v>
      </c>
      <c r="T5857" s="178">
        <f>AVERAGE(0.793,0.722,0.641,1.093,0.906,0.669)</f>
        <v>0.80399999999999994</v>
      </c>
      <c r="U5857" s="79">
        <f t="shared" si="1722"/>
        <v>11.395999999999999</v>
      </c>
      <c r="V5857" s="79">
        <f t="shared" si="1723"/>
        <v>7.4580000000000002</v>
      </c>
      <c r="W5857" s="446">
        <f t="shared" si="1728"/>
        <v>8.7222269826495752E-2</v>
      </c>
      <c r="X5857" s="446">
        <f t="shared" si="1729"/>
        <v>4.7158974320033104E-2</v>
      </c>
      <c r="Y5857" s="43">
        <v>20240307</v>
      </c>
      <c r="Z5857" s="48" t="s">
        <v>2336</v>
      </c>
      <c r="AA5857" s="43">
        <v>20240410</v>
      </c>
      <c r="AE5857" s="689" t="s">
        <v>1250</v>
      </c>
      <c r="AF5857" s="130">
        <v>3</v>
      </c>
      <c r="AH5857" s="490" t="s">
        <v>2355</v>
      </c>
    </row>
    <row r="5858" spans="1:42" x14ac:dyDescent="0.2">
      <c r="A5858" t="s">
        <v>2245</v>
      </c>
      <c r="B5858" s="45">
        <v>20230809</v>
      </c>
      <c r="C5858" s="107" t="s">
        <v>73</v>
      </c>
      <c r="D5858" s="107">
        <v>9</v>
      </c>
      <c r="E5858" s="107">
        <v>19</v>
      </c>
      <c r="H5858" s="107" t="s">
        <v>11</v>
      </c>
      <c r="I5858" s="107">
        <v>290</v>
      </c>
      <c r="J5858" s="107">
        <v>0</v>
      </c>
      <c r="K5858" s="43">
        <v>5</v>
      </c>
      <c r="L5858" s="111">
        <v>1</v>
      </c>
      <c r="M5858" s="43">
        <v>0</v>
      </c>
      <c r="N5858" s="49">
        <v>1</v>
      </c>
      <c r="O5858" s="43" t="str">
        <f>Cal_030724!$E$2</f>
        <v>Cal_030724</v>
      </c>
      <c r="P5858" s="50">
        <f>Cal_030724!$Q$3</f>
        <v>1.8135132035581638</v>
      </c>
      <c r="Q5858" s="50">
        <f>Cal_030724!$R$3</f>
        <v>0.5762667345022553</v>
      </c>
      <c r="R5858" s="46">
        <v>13.95</v>
      </c>
      <c r="S5858" s="46">
        <v>9.1340000000000003</v>
      </c>
      <c r="T5858" s="178">
        <f>AVERAGE(0.793,0.722,0.641,1.093,0.906,0.669)</f>
        <v>0.80399999999999994</v>
      </c>
      <c r="U5858" s="79">
        <f t="shared" si="1722"/>
        <v>13.145999999999999</v>
      </c>
      <c r="V5858" s="79">
        <f t="shared" si="1723"/>
        <v>8.33</v>
      </c>
      <c r="W5858" s="446">
        <f t="shared" si="1728"/>
        <v>0.10666898209355093</v>
      </c>
      <c r="X5858" s="446">
        <f t="shared" si="1729"/>
        <v>4.3424308834390246E-2</v>
      </c>
      <c r="Y5858" s="43">
        <v>20240307</v>
      </c>
      <c r="Z5858" s="48" t="s">
        <v>2336</v>
      </c>
      <c r="AA5858" s="43">
        <v>20240410</v>
      </c>
      <c r="AE5858" s="689" t="s">
        <v>1250</v>
      </c>
      <c r="AF5858" s="130">
        <v>1</v>
      </c>
      <c r="AH5858" t="s">
        <v>2339</v>
      </c>
    </row>
    <row r="5859" spans="1:42" x14ac:dyDescent="0.2">
      <c r="A5859" t="s">
        <v>2245</v>
      </c>
      <c r="B5859" s="45">
        <v>20230809</v>
      </c>
      <c r="C5859" s="107" t="s">
        <v>73</v>
      </c>
      <c r="D5859" s="107">
        <v>9</v>
      </c>
      <c r="E5859" s="107">
        <v>19</v>
      </c>
      <c r="H5859" s="107" t="s">
        <v>10</v>
      </c>
      <c r="I5859" s="107">
        <v>290</v>
      </c>
      <c r="J5859" s="107">
        <v>10</v>
      </c>
      <c r="K5859" s="43">
        <v>5</v>
      </c>
      <c r="L5859" s="111">
        <v>1</v>
      </c>
      <c r="M5859" s="43">
        <v>0</v>
      </c>
      <c r="N5859" s="49">
        <v>1</v>
      </c>
      <c r="O5859" s="43" t="str">
        <f>Cal_030724!$E$2</f>
        <v>Cal_030724</v>
      </c>
      <c r="P5859" s="50">
        <f>Cal_030724!$Q$3</f>
        <v>1.8135132035581638</v>
      </c>
      <c r="Q5859" s="50">
        <f>Cal_030724!$R$3</f>
        <v>0.5762667345022553</v>
      </c>
      <c r="R5859" s="46">
        <v>10.71</v>
      </c>
      <c r="S5859" s="46">
        <v>7.1059999999999999</v>
      </c>
      <c r="T5859" s="178">
        <f>AVERAGE(0.496,0.646,0.839,0.815,0.536,0.412)</f>
        <v>0.624</v>
      </c>
      <c r="U5859" s="79">
        <f t="shared" si="1722"/>
        <v>10.086</v>
      </c>
      <c r="V5859" s="79">
        <f t="shared" si="1723"/>
        <v>6.4820000000000002</v>
      </c>
      <c r="W5859" s="446">
        <f t="shared" si="1728"/>
        <v>7.9824545570007815E-2</v>
      </c>
      <c r="X5859" s="446">
        <f t="shared" si="1729"/>
        <v>3.6970737958793458E-2</v>
      </c>
      <c r="Y5859" s="43">
        <v>20240307</v>
      </c>
      <c r="Z5859" s="48" t="s">
        <v>2352</v>
      </c>
      <c r="AA5859" s="43">
        <v>20240424</v>
      </c>
      <c r="AE5859" s="689" t="s">
        <v>1250</v>
      </c>
      <c r="AF5859" s="130">
        <v>1</v>
      </c>
    </row>
    <row r="5860" spans="1:42" x14ac:dyDescent="0.2">
      <c r="A5860" t="s">
        <v>2245</v>
      </c>
      <c r="B5860" s="45">
        <v>20230809</v>
      </c>
      <c r="C5860" s="107" t="s">
        <v>73</v>
      </c>
      <c r="D5860" s="107">
        <v>9</v>
      </c>
      <c r="E5860" s="107">
        <v>19</v>
      </c>
      <c r="H5860" s="107" t="s">
        <v>11</v>
      </c>
      <c r="I5860" s="107">
        <v>290</v>
      </c>
      <c r="J5860" s="107">
        <v>10</v>
      </c>
      <c r="K5860" s="43">
        <v>5</v>
      </c>
      <c r="L5860" s="111">
        <v>1</v>
      </c>
      <c r="M5860" s="43">
        <v>0</v>
      </c>
      <c r="N5860" s="49">
        <v>1</v>
      </c>
      <c r="O5860" s="43" t="str">
        <f>Cal_030724!$E$2</f>
        <v>Cal_030724</v>
      </c>
      <c r="P5860" s="50">
        <f>Cal_030724!$Q$3</f>
        <v>1.8135132035581638</v>
      </c>
      <c r="Q5860" s="50">
        <f>Cal_030724!$R$3</f>
        <v>0.5762667345022553</v>
      </c>
      <c r="R5860" s="46">
        <v>13.21</v>
      </c>
      <c r="S5860" s="46">
        <v>8.8409999999999993</v>
      </c>
      <c r="T5860" s="178">
        <f>AVERAGE(0.793,0.722,0.641,1.093,0.906,0.669)</f>
        <v>0.80399999999999994</v>
      </c>
      <c r="U5860" s="79">
        <f t="shared" si="1722"/>
        <v>12.406000000000001</v>
      </c>
      <c r="V5860" s="79">
        <f t="shared" si="1723"/>
        <v>8.036999999999999</v>
      </c>
      <c r="W5860" s="446">
        <f t="shared" si="1728"/>
        <v>9.6768434959868005E-2</v>
      </c>
      <c r="X5860" s="446">
        <f t="shared" si="1729"/>
        <v>4.8045464102300428E-2</v>
      </c>
      <c r="Y5860" s="43">
        <v>20240307</v>
      </c>
      <c r="Z5860" s="48" t="s">
        <v>2336</v>
      </c>
      <c r="AA5860" s="43">
        <v>20240410</v>
      </c>
      <c r="AE5860" s="689" t="s">
        <v>1250</v>
      </c>
      <c r="AF5860" s="130">
        <v>3</v>
      </c>
      <c r="AH5860" s="490" t="s">
        <v>2356</v>
      </c>
    </row>
    <row r="5861" spans="1:42" x14ac:dyDescent="0.2">
      <c r="A5861" s="155" t="s">
        <v>2245</v>
      </c>
      <c r="B5861" s="81">
        <v>20230809</v>
      </c>
      <c r="C5861" s="126" t="s">
        <v>73</v>
      </c>
      <c r="D5861" s="126">
        <v>9</v>
      </c>
      <c r="E5861" s="126">
        <v>19</v>
      </c>
      <c r="F5861" s="126"/>
      <c r="G5861" s="126"/>
      <c r="H5861" s="126" t="s">
        <v>10</v>
      </c>
      <c r="I5861" s="126">
        <v>293</v>
      </c>
      <c r="J5861" s="126">
        <v>5</v>
      </c>
      <c r="K5861" s="82">
        <v>5</v>
      </c>
      <c r="L5861" s="156">
        <v>1</v>
      </c>
      <c r="M5861" s="82">
        <v>0</v>
      </c>
      <c r="N5861" s="83">
        <v>1</v>
      </c>
      <c r="O5861" s="82" t="str">
        <f>Cal_030724!$E$2</f>
        <v>Cal_030724</v>
      </c>
      <c r="P5861" s="158">
        <f>Cal_030724!$Q$3</f>
        <v>1.8135132035581638</v>
      </c>
      <c r="Q5861" s="158">
        <f>Cal_030724!$R$3</f>
        <v>0.5762667345022553</v>
      </c>
      <c r="R5861" s="84">
        <v>3.0830000000000002</v>
      </c>
      <c r="S5861" s="84">
        <v>1.905</v>
      </c>
      <c r="T5861" s="158">
        <f>AVERAGE(0.509,0.668,0.549,0.497,0.537,0.693)</f>
        <v>0.57550000000000001</v>
      </c>
      <c r="U5861" s="79">
        <f t="shared" si="1722"/>
        <v>2.5075000000000003</v>
      </c>
      <c r="V5861" s="79">
        <f t="shared" si="1723"/>
        <v>1.3294999999999999</v>
      </c>
      <c r="W5861" s="446">
        <f t="shared" si="1728"/>
        <v>2.5824227590907786E-2</v>
      </c>
      <c r="X5861" s="446">
        <f t="shared" si="1729"/>
        <v>-2.114039576976332E-3</v>
      </c>
      <c r="Y5861" s="82">
        <v>20240307</v>
      </c>
      <c r="Z5861" s="90" t="s">
        <v>2281</v>
      </c>
      <c r="AA5861" s="82">
        <v>20240104</v>
      </c>
      <c r="AB5861" s="85"/>
      <c r="AC5861" s="82"/>
      <c r="AD5861" s="82"/>
      <c r="AE5861" s="691" t="s">
        <v>1250</v>
      </c>
      <c r="AF5861" s="567">
        <v>1</v>
      </c>
      <c r="AG5861" s="567"/>
      <c r="AH5861" s="159" t="s">
        <v>2259</v>
      </c>
      <c r="AI5861" s="155"/>
      <c r="AJ5861" s="82"/>
      <c r="AK5861" s="82"/>
      <c r="AL5861" s="82"/>
      <c r="AM5861" s="82"/>
      <c r="AN5861" s="82"/>
      <c r="AO5861" s="82"/>
      <c r="AP5861" s="82"/>
    </row>
    <row r="5862" spans="1:42" x14ac:dyDescent="0.2">
      <c r="A5862" s="155" t="s">
        <v>2245</v>
      </c>
      <c r="B5862" s="81">
        <v>20230809</v>
      </c>
      <c r="C5862" s="126" t="s">
        <v>73</v>
      </c>
      <c r="D5862" s="126">
        <v>9</v>
      </c>
      <c r="E5862" s="126">
        <v>19</v>
      </c>
      <c r="F5862" s="126"/>
      <c r="G5862" s="126"/>
      <c r="H5862" s="126" t="s">
        <v>11</v>
      </c>
      <c r="I5862" s="126">
        <v>293</v>
      </c>
      <c r="J5862" s="126">
        <v>5</v>
      </c>
      <c r="K5862" s="82">
        <v>5</v>
      </c>
      <c r="L5862" s="156">
        <v>1</v>
      </c>
      <c r="M5862" s="82">
        <v>0</v>
      </c>
      <c r="N5862" s="83">
        <v>1</v>
      </c>
      <c r="O5862" s="82" t="str">
        <f>Cal_030724!$E$2</f>
        <v>Cal_030724</v>
      </c>
      <c r="P5862" s="158">
        <f>Cal_030724!$Q$3</f>
        <v>1.8135132035581638</v>
      </c>
      <c r="Q5862" s="158">
        <f>Cal_030724!$R$3</f>
        <v>0.5762667345022553</v>
      </c>
      <c r="R5862" s="84">
        <v>2.819</v>
      </c>
      <c r="S5862" s="84">
        <v>1.9890000000000001</v>
      </c>
      <c r="T5862" s="158">
        <f>AVERAGE(0.509,0.668,0.549,0.497,0.537,0.693)</f>
        <v>0.57550000000000001</v>
      </c>
      <c r="U5862" s="79">
        <f t="shared" si="1722"/>
        <v>2.2435</v>
      </c>
      <c r="V5862" s="79">
        <f t="shared" si="1723"/>
        <v>1.4135</v>
      </c>
      <c r="W5862" s="446">
        <f t="shared" si="1728"/>
        <v>1.8195338625172718E-2</v>
      </c>
      <c r="X5862" s="446">
        <f t="shared" si="1729"/>
        <v>7.0128981237495202E-3</v>
      </c>
      <c r="Y5862" s="82">
        <v>20240307</v>
      </c>
      <c r="Z5862" s="90" t="s">
        <v>2281</v>
      </c>
      <c r="AA5862" s="82">
        <v>20240104</v>
      </c>
      <c r="AB5862" s="85"/>
      <c r="AC5862" s="82"/>
      <c r="AD5862" s="82"/>
      <c r="AE5862" s="691" t="s">
        <v>1250</v>
      </c>
      <c r="AF5862" s="567">
        <v>1</v>
      </c>
      <c r="AG5862" s="567"/>
      <c r="AH5862" s="159" t="s">
        <v>2260</v>
      </c>
      <c r="AI5862" s="155"/>
      <c r="AJ5862" s="82"/>
      <c r="AK5862" s="82"/>
      <c r="AL5862" s="82"/>
      <c r="AM5862" s="82"/>
      <c r="AN5862" s="82"/>
      <c r="AO5862" s="82"/>
      <c r="AP5862" s="82"/>
    </row>
    <row r="5863" spans="1:42" x14ac:dyDescent="0.2">
      <c r="A5863" s="360" t="s">
        <v>2245</v>
      </c>
      <c r="B5863" s="196">
        <v>20230809</v>
      </c>
      <c r="C5863" s="361" t="s">
        <v>73</v>
      </c>
      <c r="D5863" s="361">
        <v>9</v>
      </c>
      <c r="E5863" s="361">
        <v>19</v>
      </c>
      <c r="F5863" s="361"/>
      <c r="G5863" s="361"/>
      <c r="H5863" s="361" t="s">
        <v>10</v>
      </c>
      <c r="I5863" s="361">
        <v>552</v>
      </c>
      <c r="J5863" s="361">
        <v>20</v>
      </c>
      <c r="K5863" s="44">
        <v>5</v>
      </c>
      <c r="L5863" s="362">
        <v>1</v>
      </c>
      <c r="M5863" s="44">
        <v>0</v>
      </c>
      <c r="N5863" s="363">
        <v>1</v>
      </c>
      <c r="O5863" s="44" t="str">
        <f>Cal_030724!$E$2</f>
        <v>Cal_030724</v>
      </c>
      <c r="P5863" s="365">
        <f>Cal_030724!$Q$3</f>
        <v>1.8135132035581638</v>
      </c>
      <c r="Q5863" s="365">
        <f>Cal_030724!$R$3</f>
        <v>0.5762667345022553</v>
      </c>
      <c r="R5863" s="364">
        <v>2.109</v>
      </c>
      <c r="S5863" s="364">
        <v>1.367</v>
      </c>
      <c r="T5863" s="365">
        <f>AVERAGE(0.509,0.668,0.549,0.497,0.537,0.693)</f>
        <v>0.57550000000000001</v>
      </c>
      <c r="U5863" s="79">
        <f t="shared" si="1722"/>
        <v>1.5335000000000001</v>
      </c>
      <c r="V5863" s="79">
        <f t="shared" si="1723"/>
        <v>0.79149999999999998</v>
      </c>
      <c r="W5863" s="446">
        <f t="shared" si="1728"/>
        <v>8.6340487802171722E-3</v>
      </c>
      <c r="X5863" s="446">
        <f t="shared" si="1729"/>
        <v>-1.1415597121671324E-3</v>
      </c>
      <c r="Y5863" s="44">
        <v>20240307</v>
      </c>
      <c r="Z5863" s="859" t="s">
        <v>2281</v>
      </c>
      <c r="AA5863" s="44">
        <v>20240104</v>
      </c>
      <c r="AB5863" s="368"/>
      <c r="AC5863" s="44"/>
      <c r="AD5863" s="44"/>
      <c r="AE5863" s="763" t="s">
        <v>1250</v>
      </c>
      <c r="AF5863" s="849">
        <v>1</v>
      </c>
      <c r="AG5863" s="849"/>
      <c r="AH5863" s="370" t="s">
        <v>2261</v>
      </c>
      <c r="AI5863" s="360"/>
      <c r="AJ5863" s="44"/>
      <c r="AK5863" s="44"/>
      <c r="AL5863" s="44"/>
      <c r="AM5863" s="44"/>
      <c r="AN5863" s="44"/>
      <c r="AO5863" s="44"/>
      <c r="AP5863" s="44"/>
    </row>
    <row r="5864" spans="1:42" x14ac:dyDescent="0.2">
      <c r="A5864" s="360" t="s">
        <v>2245</v>
      </c>
      <c r="B5864" s="196">
        <v>20230809</v>
      </c>
      <c r="C5864" s="361" t="s">
        <v>73</v>
      </c>
      <c r="D5864" s="361">
        <v>9</v>
      </c>
      <c r="E5864" s="361">
        <v>19</v>
      </c>
      <c r="F5864" s="361"/>
      <c r="G5864" s="361"/>
      <c r="H5864" s="361" t="s">
        <v>11</v>
      </c>
      <c r="I5864" s="361">
        <v>550</v>
      </c>
      <c r="J5864" s="361">
        <v>20</v>
      </c>
      <c r="K5864" s="44">
        <v>5</v>
      </c>
      <c r="L5864" s="362">
        <v>1</v>
      </c>
      <c r="M5864" s="44">
        <v>0</v>
      </c>
      <c r="N5864" s="363">
        <v>1</v>
      </c>
      <c r="O5864" s="44" t="str">
        <f>Cal_030724!$E$2</f>
        <v>Cal_030724</v>
      </c>
      <c r="P5864" s="365">
        <f>Cal_030724!$Q$3</f>
        <v>1.8135132035581638</v>
      </c>
      <c r="Q5864" s="365">
        <f>Cal_030724!$R$3</f>
        <v>0.5762667345022553</v>
      </c>
      <c r="R5864" s="364">
        <v>2.383</v>
      </c>
      <c r="S5864" s="364">
        <v>1.7210000000000001</v>
      </c>
      <c r="T5864" s="365">
        <f>AVERAGE(0.509,0.668,0.549,0.497,0.537,0.693)</f>
        <v>0.57550000000000001</v>
      </c>
      <c r="U5864" s="79">
        <f t="shared" si="1722"/>
        <v>1.8075000000000001</v>
      </c>
      <c r="V5864" s="79">
        <f t="shared" si="1723"/>
        <v>1.1455000000000002</v>
      </c>
      <c r="W5864" s="446">
        <f t="shared" si="1728"/>
        <v>7.7311655022349402E-3</v>
      </c>
      <c r="X5864" s="446">
        <f t="shared" si="1729"/>
        <v>3.1517856665541962E-3</v>
      </c>
      <c r="Y5864" s="44">
        <v>20240307</v>
      </c>
      <c r="Z5864" s="859" t="s">
        <v>2281</v>
      </c>
      <c r="AA5864" s="44">
        <v>20240104</v>
      </c>
      <c r="AB5864" s="368"/>
      <c r="AC5864" s="44"/>
      <c r="AD5864" s="44"/>
      <c r="AE5864" s="763" t="s">
        <v>1250</v>
      </c>
      <c r="AF5864" s="849">
        <v>1</v>
      </c>
      <c r="AG5864" s="849"/>
      <c r="AH5864" s="370" t="s">
        <v>2262</v>
      </c>
      <c r="AI5864" s="360"/>
      <c r="AJ5864" s="44"/>
      <c r="AK5864" s="44"/>
      <c r="AL5864" s="44"/>
      <c r="AM5864" s="44"/>
      <c r="AN5864" s="44"/>
      <c r="AO5864" s="44"/>
      <c r="AP5864" s="44"/>
    </row>
    <row r="5865" spans="1:42" x14ac:dyDescent="0.2">
      <c r="A5865" t="s">
        <v>2245</v>
      </c>
      <c r="B5865" s="45">
        <v>20230809</v>
      </c>
      <c r="C5865" s="107" t="s">
        <v>72</v>
      </c>
      <c r="D5865" s="107">
        <v>10</v>
      </c>
      <c r="E5865" s="107">
        <v>5</v>
      </c>
      <c r="H5865" s="107" t="s">
        <v>10</v>
      </c>
      <c r="I5865" s="107">
        <v>290</v>
      </c>
      <c r="J5865" s="107">
        <v>0</v>
      </c>
      <c r="K5865" s="43">
        <v>5</v>
      </c>
      <c r="L5865" s="111">
        <v>1</v>
      </c>
      <c r="M5865" s="43">
        <v>0</v>
      </c>
      <c r="N5865" s="49">
        <v>1</v>
      </c>
      <c r="O5865" s="43" t="str">
        <f>Cal_030724!$E$2</f>
        <v>Cal_030724</v>
      </c>
      <c r="P5865" s="50">
        <f>Cal_030724!$Q$3</f>
        <v>1.8135132035581638</v>
      </c>
      <c r="Q5865" s="50">
        <f>Cal_030724!$R$3</f>
        <v>0.5762667345022553</v>
      </c>
      <c r="R5865" s="46">
        <v>16.07</v>
      </c>
      <c r="S5865" s="46">
        <v>12.21</v>
      </c>
      <c r="T5865" s="178">
        <f>AVERAGE(0.793,0.722,0.641,1.093,0.906,0.669)</f>
        <v>0.80399999999999994</v>
      </c>
      <c r="U5865" s="79">
        <f t="shared" si="1722"/>
        <v>15.266</v>
      </c>
      <c r="V5865" s="79">
        <f t="shared" si="1723"/>
        <v>11.406000000000001</v>
      </c>
      <c r="W5865" s="446">
        <f t="shared" si="1728"/>
        <v>8.5494657574980606E-2</v>
      </c>
      <c r="X5865" s="446">
        <f t="shared" si="1729"/>
        <v>0.12002323874243798</v>
      </c>
      <c r="Y5865" s="43">
        <v>20240307</v>
      </c>
      <c r="Z5865" s="48" t="s">
        <v>2336</v>
      </c>
      <c r="AA5865" s="43">
        <v>20240410</v>
      </c>
      <c r="AE5865" s="689" t="s">
        <v>1250</v>
      </c>
      <c r="AF5865" s="130">
        <v>1</v>
      </c>
      <c r="AH5865" t="s">
        <v>2340</v>
      </c>
    </row>
    <row r="5866" spans="1:42" x14ac:dyDescent="0.2">
      <c r="A5866" t="s">
        <v>2245</v>
      </c>
      <c r="B5866" s="45">
        <v>20230809</v>
      </c>
      <c r="C5866" s="107" t="s">
        <v>72</v>
      </c>
      <c r="D5866" s="107">
        <v>10</v>
      </c>
      <c r="E5866" s="107">
        <v>5</v>
      </c>
      <c r="H5866" s="107" t="s">
        <v>11</v>
      </c>
      <c r="I5866" s="107">
        <v>290</v>
      </c>
      <c r="J5866" s="107">
        <v>0</v>
      </c>
      <c r="K5866" s="43">
        <v>5</v>
      </c>
      <c r="L5866" s="111">
        <v>1</v>
      </c>
      <c r="M5866" s="43">
        <v>0</v>
      </c>
      <c r="N5866" s="49">
        <v>1</v>
      </c>
      <c r="O5866" s="43" t="str">
        <f>Cal_030724!$E$2</f>
        <v>Cal_030724</v>
      </c>
      <c r="P5866" s="50">
        <f>Cal_030724!$Q$3</f>
        <v>1.8135132035581638</v>
      </c>
      <c r="Q5866" s="50">
        <f>Cal_030724!$R$3</f>
        <v>0.5762667345022553</v>
      </c>
      <c r="R5866" s="46">
        <v>17.29</v>
      </c>
      <c r="S5866" s="46">
        <v>12.77</v>
      </c>
      <c r="T5866" s="178">
        <f>AVERAGE(0.793,0.722,0.641,1.093,0.906,0.669)</f>
        <v>0.80399999999999994</v>
      </c>
      <c r="U5866" s="79">
        <f t="shared" si="1722"/>
        <v>16.486000000000001</v>
      </c>
      <c r="V5866" s="79">
        <f t="shared" si="1723"/>
        <v>11.965999999999999</v>
      </c>
      <c r="W5866" s="446">
        <f t="shared" si="1728"/>
        <v>0.10011291508780118</v>
      </c>
      <c r="X5866" s="446">
        <f t="shared" si="1729"/>
        <v>0.11549528650208402</v>
      </c>
      <c r="Y5866" s="43">
        <v>20240307</v>
      </c>
      <c r="Z5866" s="48" t="s">
        <v>2336</v>
      </c>
      <c r="AA5866" s="43">
        <v>20240410</v>
      </c>
      <c r="AE5866" s="689" t="s">
        <v>1250</v>
      </c>
      <c r="AF5866" s="130">
        <v>1</v>
      </c>
      <c r="AH5866" t="s">
        <v>2340</v>
      </c>
    </row>
    <row r="5867" spans="1:42" x14ac:dyDescent="0.2">
      <c r="A5867" t="s">
        <v>2245</v>
      </c>
      <c r="B5867" s="45">
        <v>20230809</v>
      </c>
      <c r="C5867" s="107" t="s">
        <v>72</v>
      </c>
      <c r="D5867" s="107">
        <v>10</v>
      </c>
      <c r="E5867" s="107">
        <v>7</v>
      </c>
      <c r="H5867" s="107" t="s">
        <v>10</v>
      </c>
      <c r="I5867" s="107">
        <v>290</v>
      </c>
      <c r="J5867" s="107">
        <v>0</v>
      </c>
      <c r="K5867" s="43">
        <v>5</v>
      </c>
      <c r="L5867" s="111">
        <v>1</v>
      </c>
      <c r="M5867" s="43">
        <v>0</v>
      </c>
      <c r="N5867" s="49">
        <v>1</v>
      </c>
      <c r="O5867" s="43" t="str">
        <f>Cal_030724!$E$2</f>
        <v>Cal_030724</v>
      </c>
      <c r="P5867" s="50">
        <f>Cal_030724!$Q$3</f>
        <v>1.8135132035581638</v>
      </c>
      <c r="Q5867" s="50">
        <f>Cal_030724!$R$3</f>
        <v>0.5762667345022553</v>
      </c>
      <c r="R5867" s="46">
        <v>15.87</v>
      </c>
      <c r="S5867" s="46">
        <v>10.31</v>
      </c>
      <c r="T5867" s="178">
        <f>AVERAGE(0.793,0.722,0.641,1.093,0.906,0.669)</f>
        <v>0.80399999999999994</v>
      </c>
      <c r="U5867" s="79">
        <f t="shared" si="1722"/>
        <v>15.065999999999999</v>
      </c>
      <c r="V5867" s="79">
        <f t="shared" si="1723"/>
        <v>9.5060000000000002</v>
      </c>
      <c r="W5867" s="446">
        <f t="shared" si="1728"/>
        <v>0.12314774510800314</v>
      </c>
      <c r="X5867" s="446">
        <f t="shared" si="1729"/>
        <v>4.8135186892117987E-2</v>
      </c>
      <c r="Y5867" s="43">
        <v>20240307</v>
      </c>
      <c r="Z5867" s="48" t="s">
        <v>2336</v>
      </c>
      <c r="AA5867" s="43">
        <v>20240410</v>
      </c>
      <c r="AE5867" s="689" t="s">
        <v>1250</v>
      </c>
      <c r="AF5867" s="130">
        <v>1</v>
      </c>
    </row>
    <row r="5868" spans="1:42" x14ac:dyDescent="0.2">
      <c r="A5868" t="s">
        <v>2245</v>
      </c>
      <c r="B5868" s="45">
        <v>20230809</v>
      </c>
      <c r="C5868" s="107" t="s">
        <v>72</v>
      </c>
      <c r="D5868" s="107">
        <v>10</v>
      </c>
      <c r="E5868" s="107">
        <v>7</v>
      </c>
      <c r="H5868" s="107" t="s">
        <v>11</v>
      </c>
      <c r="I5868" s="107">
        <v>290</v>
      </c>
      <c r="J5868" s="107">
        <v>0</v>
      </c>
      <c r="K5868" s="43">
        <v>5</v>
      </c>
      <c r="L5868" s="111">
        <v>1</v>
      </c>
      <c r="M5868" s="43">
        <v>0</v>
      </c>
      <c r="N5868" s="49">
        <v>1</v>
      </c>
      <c r="O5868" s="43" t="str">
        <f>Cal_030724!$E$2</f>
        <v>Cal_030724</v>
      </c>
      <c r="P5868" s="50">
        <f>Cal_030724!$Q$3</f>
        <v>1.8135132035581638</v>
      </c>
      <c r="Q5868" s="50">
        <f>Cal_030724!$R$3</f>
        <v>0.5762667345022553</v>
      </c>
      <c r="R5868" s="46">
        <v>16.64</v>
      </c>
      <c r="S5868" s="46">
        <v>10.88</v>
      </c>
      <c r="T5868" s="178">
        <f>AVERAGE(0.496,0.646,0.839,0.815,0.536,0.412)</f>
        <v>0.624</v>
      </c>
      <c r="U5868" s="79">
        <f t="shared" si="1722"/>
        <v>16.016000000000002</v>
      </c>
      <c r="V5868" s="79">
        <f t="shared" si="1723"/>
        <v>10.256</v>
      </c>
      <c r="W5868" s="446">
        <f t="shared" si="1728"/>
        <v>0.12757752011188819</v>
      </c>
      <c r="X5868" s="446">
        <f t="shared" si="1729"/>
        <v>5.7219213592429305E-2</v>
      </c>
      <c r="Y5868" s="43">
        <v>20240307</v>
      </c>
      <c r="Z5868" s="48" t="s">
        <v>2352</v>
      </c>
      <c r="AA5868" s="43">
        <v>20240424</v>
      </c>
      <c r="AE5868" s="689" t="s">
        <v>1250</v>
      </c>
      <c r="AF5868" s="130">
        <v>1</v>
      </c>
    </row>
    <row r="5869" spans="1:42" x14ac:dyDescent="0.2">
      <c r="A5869" t="s">
        <v>2245</v>
      </c>
      <c r="B5869" s="45">
        <v>20230809</v>
      </c>
      <c r="C5869" s="107" t="s">
        <v>72</v>
      </c>
      <c r="D5869" s="107">
        <v>10</v>
      </c>
      <c r="E5869" s="107">
        <v>7</v>
      </c>
      <c r="H5869" s="107" t="s">
        <v>10</v>
      </c>
      <c r="I5869" s="107">
        <v>290</v>
      </c>
      <c r="J5869" s="107">
        <v>10</v>
      </c>
      <c r="K5869" s="43">
        <v>5</v>
      </c>
      <c r="L5869" s="111">
        <v>1</v>
      </c>
      <c r="M5869" s="43">
        <v>0</v>
      </c>
      <c r="N5869" s="49">
        <v>1</v>
      </c>
      <c r="O5869" s="43" t="str">
        <f>Cal_030724!$E$2</f>
        <v>Cal_030724</v>
      </c>
      <c r="P5869" s="50">
        <f>Cal_030724!$Q$3</f>
        <v>1.8135132035581638</v>
      </c>
      <c r="Q5869" s="50">
        <f>Cal_030724!$R$3</f>
        <v>0.5762667345022553</v>
      </c>
      <c r="R5869" s="46">
        <v>14.87</v>
      </c>
      <c r="S5869" s="46">
        <v>9.6820000000000004</v>
      </c>
      <c r="T5869" s="178">
        <f>AVERAGE(0.793,0.722,0.641,1.093,0.906,0.669)</f>
        <v>0.80399999999999994</v>
      </c>
      <c r="U5869" s="79">
        <f t="shared" si="1722"/>
        <v>14.065999999999999</v>
      </c>
      <c r="V5869" s="79">
        <f t="shared" si="1723"/>
        <v>8.8780000000000001</v>
      </c>
      <c r="W5869" s="446">
        <f t="shared" si="1728"/>
        <v>0.11490836360077702</v>
      </c>
      <c r="X5869" s="446">
        <f t="shared" si="1729"/>
        <v>4.5059011772363648E-2</v>
      </c>
      <c r="Y5869" s="43">
        <v>20240307</v>
      </c>
      <c r="Z5869" s="48" t="s">
        <v>2336</v>
      </c>
      <c r="AA5869" s="43">
        <v>20240410</v>
      </c>
      <c r="AE5869" s="689" t="s">
        <v>1250</v>
      </c>
      <c r="AF5869" s="130">
        <v>1</v>
      </c>
    </row>
    <row r="5870" spans="1:42" x14ac:dyDescent="0.2">
      <c r="A5870" t="s">
        <v>2245</v>
      </c>
      <c r="B5870" s="45">
        <v>20230809</v>
      </c>
      <c r="C5870" s="107" t="s">
        <v>72</v>
      </c>
      <c r="D5870" s="107">
        <v>10</v>
      </c>
      <c r="E5870" s="107">
        <v>7</v>
      </c>
      <c r="H5870" s="107" t="s">
        <v>11</v>
      </c>
      <c r="I5870" s="107">
        <v>290</v>
      </c>
      <c r="J5870" s="107">
        <v>10</v>
      </c>
      <c r="K5870" s="43">
        <v>5</v>
      </c>
      <c r="L5870" s="111">
        <v>1</v>
      </c>
      <c r="M5870" s="43">
        <v>0</v>
      </c>
      <c r="N5870" s="49">
        <v>1</v>
      </c>
      <c r="O5870" s="43" t="str">
        <f>Cal_030724!$E$2</f>
        <v>Cal_030724</v>
      </c>
      <c r="P5870" s="50">
        <f>Cal_030724!$Q$3</f>
        <v>1.8135132035581638</v>
      </c>
      <c r="Q5870" s="50">
        <f>Cal_030724!$R$3</f>
        <v>0.5762667345022553</v>
      </c>
      <c r="R5870" s="46">
        <v>15.01</v>
      </c>
      <c r="S5870" s="46">
        <v>10.01</v>
      </c>
      <c r="T5870" s="178">
        <f>AVERAGE(0.793,0.722,0.641,1.093,0.906,0.669)</f>
        <v>0.80399999999999994</v>
      </c>
      <c r="U5870" s="79">
        <f t="shared" si="1722"/>
        <v>14.206</v>
      </c>
      <c r="V5870" s="79">
        <f t="shared" si="1723"/>
        <v>9.2059999999999995</v>
      </c>
      <c r="W5870" s="446">
        <f t="shared" si="1728"/>
        <v>0.11074437509712516</v>
      </c>
      <c r="X5870" s="446">
        <f t="shared" si="1729"/>
        <v>5.5133036221317391E-2</v>
      </c>
      <c r="Y5870" s="43">
        <v>20240307</v>
      </c>
      <c r="Z5870" s="48" t="s">
        <v>2336</v>
      </c>
      <c r="AA5870" s="43">
        <v>20240410</v>
      </c>
      <c r="AE5870" s="689" t="s">
        <v>1250</v>
      </c>
      <c r="AF5870" s="130">
        <v>1</v>
      </c>
    </row>
    <row r="5871" spans="1:42" x14ac:dyDescent="0.2">
      <c r="A5871" s="155" t="s">
        <v>2245</v>
      </c>
      <c r="B5871" s="81">
        <v>20230809</v>
      </c>
      <c r="C5871" s="126" t="s">
        <v>72</v>
      </c>
      <c r="D5871" s="126">
        <v>10</v>
      </c>
      <c r="E5871" s="126">
        <v>7</v>
      </c>
      <c r="F5871" s="126"/>
      <c r="G5871" s="126"/>
      <c r="H5871" s="126" t="s">
        <v>10</v>
      </c>
      <c r="I5871" s="126">
        <v>293</v>
      </c>
      <c r="J5871" s="126">
        <v>5</v>
      </c>
      <c r="K5871" s="82">
        <v>5</v>
      </c>
      <c r="L5871" s="156">
        <v>1</v>
      </c>
      <c r="M5871" s="82">
        <v>0</v>
      </c>
      <c r="N5871" s="83">
        <v>1</v>
      </c>
      <c r="O5871" s="82" t="str">
        <f>Cal_030724!$E$2</f>
        <v>Cal_030724</v>
      </c>
      <c r="P5871" s="158">
        <f>Cal_030724!$Q$3</f>
        <v>1.8135132035581638</v>
      </c>
      <c r="Q5871" s="158">
        <f>Cal_030724!$R$3</f>
        <v>0.5762667345022553</v>
      </c>
      <c r="R5871" s="84">
        <v>15.53</v>
      </c>
      <c r="S5871" s="84">
        <v>11.87</v>
      </c>
      <c r="T5871" s="158">
        <f>AVERAGE(0.724,0.569,0.666,0.712,0.708,0.801)</f>
        <v>0.69666666666666677</v>
      </c>
      <c r="U5871" s="79">
        <f t="shared" si="1722"/>
        <v>14.833333333333332</v>
      </c>
      <c r="V5871" s="79">
        <f t="shared" si="1723"/>
        <v>11.173333333333332</v>
      </c>
      <c r="W5871" s="446">
        <f t="shared" si="1728"/>
        <v>8.0234866708592936E-2</v>
      </c>
      <c r="X5871" s="446">
        <f t="shared" si="1729"/>
        <v>0.11902939359652982</v>
      </c>
      <c r="Y5871" s="82">
        <v>20240307</v>
      </c>
      <c r="Z5871" s="90" t="s">
        <v>2327</v>
      </c>
      <c r="AA5871" s="82">
        <v>20240328</v>
      </c>
      <c r="AB5871" s="85"/>
      <c r="AC5871" s="82"/>
      <c r="AD5871" s="82"/>
      <c r="AE5871" s="691" t="s">
        <v>1250</v>
      </c>
      <c r="AF5871" s="567">
        <v>1</v>
      </c>
      <c r="AG5871" s="567"/>
      <c r="AH5871" s="159" t="s">
        <v>2263</v>
      </c>
      <c r="AI5871" s="155"/>
      <c r="AJ5871" s="82"/>
      <c r="AK5871" s="82"/>
      <c r="AL5871" s="82"/>
      <c r="AM5871" s="82"/>
      <c r="AN5871" s="82"/>
      <c r="AO5871" s="82"/>
      <c r="AP5871" s="82"/>
    </row>
    <row r="5872" spans="1:42" x14ac:dyDescent="0.2">
      <c r="A5872" s="155" t="s">
        <v>2245</v>
      </c>
      <c r="B5872" s="81">
        <v>20230809</v>
      </c>
      <c r="C5872" s="126" t="s">
        <v>72</v>
      </c>
      <c r="D5872" s="126">
        <v>10</v>
      </c>
      <c r="E5872" s="126">
        <v>7</v>
      </c>
      <c r="F5872" s="126"/>
      <c r="G5872" s="126"/>
      <c r="H5872" s="126" t="s">
        <v>11</v>
      </c>
      <c r="I5872" s="126">
        <v>293</v>
      </c>
      <c r="J5872" s="126">
        <v>5</v>
      </c>
      <c r="K5872" s="82">
        <v>5</v>
      </c>
      <c r="L5872" s="156">
        <v>1</v>
      </c>
      <c r="M5872" s="82">
        <v>0</v>
      </c>
      <c r="N5872" s="83">
        <v>1</v>
      </c>
      <c r="O5872" s="82" t="str">
        <f>Cal_030724!$E$2</f>
        <v>Cal_030724</v>
      </c>
      <c r="P5872" s="158">
        <f>Cal_030724!$Q$3</f>
        <v>1.8135132035581638</v>
      </c>
      <c r="Q5872" s="158">
        <f>Cal_030724!$R$3</f>
        <v>0.5762667345022553</v>
      </c>
      <c r="R5872" s="84">
        <v>15.91</v>
      </c>
      <c r="S5872" s="84">
        <v>11.68</v>
      </c>
      <c r="T5872" s="158">
        <f>AVERAGE(0.724,0.569,0.666,0.712,0.708,0.801)</f>
        <v>0.69666666666666677</v>
      </c>
      <c r="U5872" s="79">
        <f t="shared" si="1722"/>
        <v>15.213333333333333</v>
      </c>
      <c r="V5872" s="79">
        <f t="shared" si="1723"/>
        <v>10.983333333333333</v>
      </c>
      <c r="W5872" s="446">
        <f t="shared" si="1728"/>
        <v>9.2730460704193468E-2</v>
      </c>
      <c r="X5872" s="446">
        <f t="shared" si="1729"/>
        <v>0.10314535603368823</v>
      </c>
      <c r="Y5872" s="82">
        <v>20240307</v>
      </c>
      <c r="Z5872" s="90" t="s">
        <v>2327</v>
      </c>
      <c r="AA5872" s="82">
        <v>20240328</v>
      </c>
      <c r="AB5872" s="85"/>
      <c r="AC5872" s="82"/>
      <c r="AD5872" s="82"/>
      <c r="AE5872" s="691" t="s">
        <v>1250</v>
      </c>
      <c r="AF5872" s="567">
        <v>1</v>
      </c>
      <c r="AG5872" s="567"/>
      <c r="AH5872" s="159" t="s">
        <v>2264</v>
      </c>
      <c r="AI5872" s="155"/>
      <c r="AJ5872" s="82"/>
      <c r="AK5872" s="82"/>
      <c r="AL5872" s="82"/>
      <c r="AM5872" s="82"/>
      <c r="AN5872" s="82"/>
      <c r="AO5872" s="82"/>
      <c r="AP5872" s="82"/>
    </row>
    <row r="5873" spans="1:42" x14ac:dyDescent="0.2">
      <c r="A5873" s="360" t="s">
        <v>2245</v>
      </c>
      <c r="B5873" s="196">
        <v>20230809</v>
      </c>
      <c r="C5873" s="361" t="s">
        <v>72</v>
      </c>
      <c r="D5873" s="361">
        <v>10</v>
      </c>
      <c r="E5873" s="361">
        <v>7</v>
      </c>
      <c r="F5873" s="361"/>
      <c r="G5873" s="361"/>
      <c r="H5873" s="361" t="s">
        <v>10</v>
      </c>
      <c r="I5873" s="361">
        <v>551</v>
      </c>
      <c r="J5873" s="361">
        <v>20</v>
      </c>
      <c r="K5873" s="44">
        <v>5</v>
      </c>
      <c r="L5873" s="362">
        <v>1</v>
      </c>
      <c r="M5873" s="44">
        <v>0</v>
      </c>
      <c r="N5873" s="363">
        <v>1</v>
      </c>
      <c r="O5873" s="44" t="str">
        <f>Cal_030724!$E$2</f>
        <v>Cal_030724</v>
      </c>
      <c r="P5873" s="365">
        <f>Cal_030724!$Q$3</f>
        <v>1.8135132035581638</v>
      </c>
      <c r="Q5873" s="365">
        <f>Cal_030724!$R$3</f>
        <v>0.5762667345022553</v>
      </c>
      <c r="R5873" s="364">
        <v>6.2839999999999998</v>
      </c>
      <c r="S5873" s="364">
        <v>4.95</v>
      </c>
      <c r="T5873" s="365">
        <f>AVERAGE(0.724,0.569,0.666,0.712,0.708,0.801)</f>
        <v>0.69666666666666677</v>
      </c>
      <c r="U5873" s="79">
        <f t="shared" si="1722"/>
        <v>5.5873333333333335</v>
      </c>
      <c r="V5873" s="79">
        <f t="shared" si="1723"/>
        <v>4.2533333333333339</v>
      </c>
      <c r="W5873" s="446">
        <f t="shared" si="1728"/>
        <v>1.5550841724164729E-2</v>
      </c>
      <c r="X5873" s="446">
        <f t="shared" si="1729"/>
        <v>2.4785090380056534E-2</v>
      </c>
      <c r="Y5873" s="44">
        <v>20240307</v>
      </c>
      <c r="Z5873" s="859" t="s">
        <v>2327</v>
      </c>
      <c r="AA5873" s="44">
        <v>20240328</v>
      </c>
      <c r="AB5873" s="368"/>
      <c r="AC5873" s="44"/>
      <c r="AD5873" s="44"/>
      <c r="AE5873" s="763" t="s">
        <v>1250</v>
      </c>
      <c r="AF5873" s="849">
        <v>1</v>
      </c>
      <c r="AG5873" s="849"/>
      <c r="AH5873" s="370" t="s">
        <v>2265</v>
      </c>
      <c r="AI5873" s="360"/>
      <c r="AJ5873" s="44"/>
      <c r="AK5873" s="44"/>
      <c r="AL5873" s="44"/>
      <c r="AM5873" s="44"/>
      <c r="AN5873" s="44"/>
      <c r="AO5873" s="44"/>
      <c r="AP5873" s="44"/>
    </row>
    <row r="5874" spans="1:42" x14ac:dyDescent="0.2">
      <c r="A5874" s="360" t="s">
        <v>2245</v>
      </c>
      <c r="B5874" s="196">
        <v>20230809</v>
      </c>
      <c r="C5874" s="361" t="s">
        <v>72</v>
      </c>
      <c r="D5874" s="361">
        <v>10</v>
      </c>
      <c r="E5874" s="361">
        <v>7</v>
      </c>
      <c r="F5874" s="361"/>
      <c r="G5874" s="361"/>
      <c r="H5874" s="361" t="s">
        <v>11</v>
      </c>
      <c r="I5874" s="361">
        <v>551</v>
      </c>
      <c r="J5874" s="361">
        <v>20</v>
      </c>
      <c r="K5874" s="44">
        <v>5</v>
      </c>
      <c r="L5874" s="362">
        <v>1</v>
      </c>
      <c r="M5874" s="44">
        <v>0</v>
      </c>
      <c r="N5874" s="363">
        <v>1</v>
      </c>
      <c r="O5874" s="44" t="str">
        <f>Cal_030724!$E$2</f>
        <v>Cal_030724</v>
      </c>
      <c r="P5874" s="365">
        <f>Cal_030724!$Q$3</f>
        <v>1.8135132035581638</v>
      </c>
      <c r="Q5874" s="365">
        <f>Cal_030724!$R$3</f>
        <v>0.5762667345022553</v>
      </c>
      <c r="R5874" s="364">
        <v>5.6559999999999997</v>
      </c>
      <c r="S5874" s="364">
        <v>4.4829999999999997</v>
      </c>
      <c r="T5874" s="365">
        <f>AVERAGE(0.724,0.569,0.666,0.712,0.708,0.801)</f>
        <v>0.69666666666666677</v>
      </c>
      <c r="U5874" s="79">
        <f t="shared" si="1722"/>
        <v>4.9593333333333334</v>
      </c>
      <c r="V5874" s="79">
        <f t="shared" si="1723"/>
        <v>3.7863333333333329</v>
      </c>
      <c r="W5874" s="446">
        <f t="shared" si="1728"/>
        <v>1.3674015998834511E-2</v>
      </c>
      <c r="X5874" s="446">
        <f t="shared" si="1729"/>
        <v>2.2233182494257115E-2</v>
      </c>
      <c r="Y5874" s="44">
        <v>20240307</v>
      </c>
      <c r="Z5874" s="859" t="s">
        <v>2327</v>
      </c>
      <c r="AA5874" s="44">
        <v>20240328</v>
      </c>
      <c r="AB5874" s="368"/>
      <c r="AC5874" s="44"/>
      <c r="AD5874" s="44"/>
      <c r="AE5874" s="763" t="s">
        <v>1250</v>
      </c>
      <c r="AF5874" s="849">
        <v>1</v>
      </c>
      <c r="AG5874" s="849"/>
      <c r="AH5874" s="370" t="s">
        <v>2266</v>
      </c>
      <c r="AI5874" s="360"/>
      <c r="AJ5874" s="44"/>
      <c r="AK5874" s="44"/>
      <c r="AL5874" s="44"/>
      <c r="AM5874" s="44"/>
      <c r="AN5874" s="44"/>
      <c r="AO5874" s="44"/>
      <c r="AP5874" s="44"/>
    </row>
    <row r="5875" spans="1:42" x14ac:dyDescent="0.2">
      <c r="A5875" t="s">
        <v>2245</v>
      </c>
      <c r="B5875" s="45">
        <v>20230809</v>
      </c>
      <c r="C5875" s="107" t="s">
        <v>72</v>
      </c>
      <c r="D5875" s="107">
        <v>10</v>
      </c>
      <c r="E5875" s="107">
        <v>11</v>
      </c>
      <c r="H5875" s="107" t="s">
        <v>10</v>
      </c>
      <c r="I5875" s="107">
        <v>290</v>
      </c>
      <c r="J5875" s="107">
        <v>0</v>
      </c>
      <c r="K5875" s="43">
        <v>5</v>
      </c>
      <c r="L5875" s="111">
        <v>1</v>
      </c>
      <c r="M5875" s="43">
        <v>0</v>
      </c>
      <c r="N5875" s="49">
        <v>1</v>
      </c>
      <c r="O5875" s="43" t="str">
        <f>Cal_030724!$E$2</f>
        <v>Cal_030724</v>
      </c>
      <c r="P5875" s="50">
        <f>Cal_030724!$Q$3</f>
        <v>1.8135132035581638</v>
      </c>
      <c r="Q5875" s="50">
        <f>Cal_030724!$R$3</f>
        <v>0.5762667345022553</v>
      </c>
      <c r="R5875" s="46">
        <v>178.3</v>
      </c>
      <c r="S5875" s="46">
        <v>124.5</v>
      </c>
      <c r="T5875" s="178">
        <f t="shared" ref="T5875:T5880" si="1730">AVERAGE(0.793,0.722,0.641,1.093,0.906,0.669)</f>
        <v>0.80399999999999994</v>
      </c>
      <c r="U5875" s="79">
        <f t="shared" si="1722"/>
        <v>177.49600000000001</v>
      </c>
      <c r="V5875" s="79">
        <f t="shared" si="1723"/>
        <v>123.696</v>
      </c>
      <c r="W5875" s="446">
        <f t="shared" si="1728"/>
        <v>1.1916094760450671</v>
      </c>
      <c r="X5875" s="446">
        <f t="shared" si="1729"/>
        <v>1.0371948114246341</v>
      </c>
      <c r="Y5875" s="43">
        <v>20240307</v>
      </c>
      <c r="Z5875" s="48" t="s">
        <v>2336</v>
      </c>
      <c r="AA5875" s="43">
        <v>20240410</v>
      </c>
      <c r="AE5875" s="689" t="s">
        <v>1250</v>
      </c>
      <c r="AF5875" s="130">
        <v>1</v>
      </c>
    </row>
    <row r="5876" spans="1:42" x14ac:dyDescent="0.2">
      <c r="A5876" t="s">
        <v>2245</v>
      </c>
      <c r="B5876" s="45">
        <v>20230809</v>
      </c>
      <c r="C5876" s="107" t="s">
        <v>72</v>
      </c>
      <c r="D5876" s="107">
        <v>10</v>
      </c>
      <c r="E5876" s="107">
        <v>11</v>
      </c>
      <c r="H5876" s="107" t="s">
        <v>11</v>
      </c>
      <c r="I5876" s="107">
        <v>290</v>
      </c>
      <c r="J5876" s="107">
        <v>0</v>
      </c>
      <c r="K5876" s="43">
        <v>5</v>
      </c>
      <c r="L5876" s="111">
        <v>1</v>
      </c>
      <c r="M5876" s="43">
        <v>0</v>
      </c>
      <c r="N5876" s="49">
        <v>1</v>
      </c>
      <c r="O5876" s="43" t="str">
        <f>Cal_030724!$E$2</f>
        <v>Cal_030724</v>
      </c>
      <c r="P5876" s="50">
        <f>Cal_030724!$Q$3</f>
        <v>1.8135132035581638</v>
      </c>
      <c r="Q5876" s="50">
        <f>Cal_030724!$R$3</f>
        <v>0.5762667345022553</v>
      </c>
      <c r="R5876" s="46">
        <v>171.1</v>
      </c>
      <c r="S5876" s="46">
        <v>118.9</v>
      </c>
      <c r="T5876" s="178">
        <f t="shared" si="1730"/>
        <v>0.80399999999999994</v>
      </c>
      <c r="U5876" s="79">
        <f t="shared" si="1722"/>
        <v>170.29599999999999</v>
      </c>
      <c r="V5876" s="79">
        <f t="shared" si="1723"/>
        <v>118.096</v>
      </c>
      <c r="W5876" s="446">
        <f t="shared" si="1728"/>
        <v>1.1561712760139866</v>
      </c>
      <c r="X5876" s="446">
        <f t="shared" si="1729"/>
        <v>0.97172995873104862</v>
      </c>
      <c r="Y5876" s="43">
        <v>20240307</v>
      </c>
      <c r="Z5876" s="48" t="s">
        <v>2336</v>
      </c>
      <c r="AA5876" s="43">
        <v>20240410</v>
      </c>
      <c r="AE5876" s="689" t="s">
        <v>1250</v>
      </c>
      <c r="AF5876" s="130">
        <v>1</v>
      </c>
    </row>
    <row r="5877" spans="1:42" x14ac:dyDescent="0.2">
      <c r="A5877" t="s">
        <v>2245</v>
      </c>
      <c r="B5877" s="45">
        <v>20230809</v>
      </c>
      <c r="C5877" s="107" t="s">
        <v>72</v>
      </c>
      <c r="D5877" s="107">
        <v>10</v>
      </c>
      <c r="E5877" s="107">
        <v>11</v>
      </c>
      <c r="H5877" s="107" t="s">
        <v>10</v>
      </c>
      <c r="I5877" s="107">
        <v>290</v>
      </c>
      <c r="J5877" s="107">
        <v>10</v>
      </c>
      <c r="K5877" s="43">
        <v>5</v>
      </c>
      <c r="L5877" s="111">
        <v>1</v>
      </c>
      <c r="M5877" s="43">
        <v>0</v>
      </c>
      <c r="N5877" s="49">
        <v>1</v>
      </c>
      <c r="O5877" s="43" t="str">
        <f>Cal_030724!$E$2</f>
        <v>Cal_030724</v>
      </c>
      <c r="P5877" s="50">
        <f>Cal_030724!$Q$3</f>
        <v>1.8135132035581638</v>
      </c>
      <c r="Q5877" s="50">
        <f>Cal_030724!$R$3</f>
        <v>0.5762667345022553</v>
      </c>
      <c r="R5877" s="46">
        <v>159.4</v>
      </c>
      <c r="S5877" s="46">
        <v>109.9</v>
      </c>
      <c r="T5877" s="178">
        <f t="shared" si="1730"/>
        <v>0.80399999999999994</v>
      </c>
      <c r="U5877" s="79">
        <f t="shared" si="1722"/>
        <v>158.596</v>
      </c>
      <c r="V5877" s="79">
        <f t="shared" si="1723"/>
        <v>109.096</v>
      </c>
      <c r="W5877" s="446">
        <f t="shared" si="1728"/>
        <v>1.0963693134615391</v>
      </c>
      <c r="X5877" s="446">
        <f t="shared" si="1729"/>
        <v>0.86936630083313915</v>
      </c>
      <c r="Y5877" s="43">
        <v>20240307</v>
      </c>
      <c r="Z5877" s="48" t="s">
        <v>2336</v>
      </c>
      <c r="AA5877" s="43">
        <v>20240410</v>
      </c>
      <c r="AE5877" s="689" t="s">
        <v>1250</v>
      </c>
      <c r="AF5877" s="130">
        <v>1</v>
      </c>
    </row>
    <row r="5878" spans="1:42" x14ac:dyDescent="0.2">
      <c r="A5878" t="s">
        <v>2245</v>
      </c>
      <c r="B5878" s="45">
        <v>20230809</v>
      </c>
      <c r="C5878" s="107" t="s">
        <v>72</v>
      </c>
      <c r="D5878" s="107">
        <v>10</v>
      </c>
      <c r="E5878" s="107">
        <v>11</v>
      </c>
      <c r="H5878" s="107" t="s">
        <v>11</v>
      </c>
      <c r="I5878" s="107">
        <v>290</v>
      </c>
      <c r="J5878" s="107">
        <v>10</v>
      </c>
      <c r="K5878" s="43">
        <v>5</v>
      </c>
      <c r="L5878" s="111">
        <v>1</v>
      </c>
      <c r="M5878" s="43">
        <v>0</v>
      </c>
      <c r="N5878" s="49">
        <v>1</v>
      </c>
      <c r="O5878" s="43" t="str">
        <f>Cal_030724!$E$2</f>
        <v>Cal_030724</v>
      </c>
      <c r="P5878" s="50">
        <f>Cal_030724!$Q$3</f>
        <v>1.8135132035581638</v>
      </c>
      <c r="Q5878" s="50">
        <f>Cal_030724!$R$3</f>
        <v>0.5762667345022553</v>
      </c>
      <c r="R5878" s="46">
        <v>144.19999999999999</v>
      </c>
      <c r="S5878" s="46">
        <v>100</v>
      </c>
      <c r="T5878" s="178">
        <f t="shared" si="1730"/>
        <v>0.80399999999999994</v>
      </c>
      <c r="U5878" s="79">
        <f t="shared" si="1722"/>
        <v>143.39599999999999</v>
      </c>
      <c r="V5878" s="79">
        <f t="shared" si="1723"/>
        <v>99.195999999999998</v>
      </c>
      <c r="W5878" s="446">
        <f t="shared" si="1728"/>
        <v>0.97898027585858616</v>
      </c>
      <c r="X5878" s="446">
        <f t="shared" si="1729"/>
        <v>0.80837315594069969</v>
      </c>
      <c r="Y5878" s="43">
        <v>20240307</v>
      </c>
      <c r="Z5878" s="48" t="s">
        <v>2341</v>
      </c>
      <c r="AA5878" s="43">
        <v>20240410</v>
      </c>
      <c r="AE5878" s="689" t="s">
        <v>1250</v>
      </c>
      <c r="AF5878" s="130">
        <v>1</v>
      </c>
    </row>
    <row r="5879" spans="1:42" x14ac:dyDescent="0.2">
      <c r="A5879" t="s">
        <v>2245</v>
      </c>
      <c r="B5879" s="45">
        <v>20230809</v>
      </c>
      <c r="C5879" s="107" t="s">
        <v>72</v>
      </c>
      <c r="D5879" s="107">
        <v>10</v>
      </c>
      <c r="E5879" s="107">
        <v>15</v>
      </c>
      <c r="H5879" s="107" t="s">
        <v>10</v>
      </c>
      <c r="I5879" s="107">
        <v>290</v>
      </c>
      <c r="J5879" s="107">
        <v>0</v>
      </c>
      <c r="K5879" s="43">
        <v>5</v>
      </c>
      <c r="L5879" s="111">
        <v>1</v>
      </c>
      <c r="M5879" s="43">
        <v>0</v>
      </c>
      <c r="N5879" s="49">
        <v>1</v>
      </c>
      <c r="O5879" s="43" t="str">
        <f>Cal_030724!$E$2</f>
        <v>Cal_030724</v>
      </c>
      <c r="P5879" s="50">
        <f>Cal_030724!$Q$3</f>
        <v>1.8135132035581638</v>
      </c>
      <c r="Q5879" s="50">
        <f>Cal_030724!$R$3</f>
        <v>0.5762667345022553</v>
      </c>
      <c r="R5879" s="46">
        <v>53.47</v>
      </c>
      <c r="S5879" s="46">
        <v>34.76</v>
      </c>
      <c r="T5879" s="178">
        <f t="shared" si="1730"/>
        <v>0.80399999999999994</v>
      </c>
      <c r="U5879" s="79">
        <f t="shared" si="1722"/>
        <v>52.665999999999997</v>
      </c>
      <c r="V5879" s="79">
        <f t="shared" si="1723"/>
        <v>33.955999999999996</v>
      </c>
      <c r="W5879" s="446">
        <f t="shared" si="1728"/>
        <v>0.41440545161344233</v>
      </c>
      <c r="X5879" s="446">
        <f t="shared" si="1729"/>
        <v>0.19742741594348073</v>
      </c>
      <c r="Y5879" s="43">
        <v>20240307</v>
      </c>
      <c r="Z5879" s="48" t="s">
        <v>2341</v>
      </c>
      <c r="AA5879" s="43">
        <v>20240410</v>
      </c>
      <c r="AE5879" s="689" t="s">
        <v>1250</v>
      </c>
      <c r="AF5879" s="130">
        <v>1</v>
      </c>
    </row>
    <row r="5880" spans="1:42" x14ac:dyDescent="0.2">
      <c r="A5880" t="s">
        <v>2245</v>
      </c>
      <c r="B5880" s="45">
        <v>20230809</v>
      </c>
      <c r="C5880" s="107" t="s">
        <v>72</v>
      </c>
      <c r="D5880" s="107">
        <v>10</v>
      </c>
      <c r="E5880" s="107">
        <v>15</v>
      </c>
      <c r="H5880" s="107" t="s">
        <v>11</v>
      </c>
      <c r="I5880" s="107">
        <v>290</v>
      </c>
      <c r="J5880" s="107">
        <v>0</v>
      </c>
      <c r="K5880" s="43">
        <v>5</v>
      </c>
      <c r="L5880" s="111">
        <v>1</v>
      </c>
      <c r="M5880" s="43">
        <v>0</v>
      </c>
      <c r="N5880" s="49">
        <v>1</v>
      </c>
      <c r="O5880" s="43" t="str">
        <f>Cal_030724!$E$2</f>
        <v>Cal_030724</v>
      </c>
      <c r="P5880" s="50">
        <f>Cal_030724!$Q$3</f>
        <v>1.8135132035581638</v>
      </c>
      <c r="Q5880" s="50">
        <f>Cal_030724!$R$3</f>
        <v>0.5762667345022553</v>
      </c>
      <c r="R5880" s="46">
        <v>54.33</v>
      </c>
      <c r="S5880" s="46">
        <v>35.020000000000003</v>
      </c>
      <c r="T5880" s="178">
        <f t="shared" si="1730"/>
        <v>0.80399999999999994</v>
      </c>
      <c r="U5880" s="79">
        <f t="shared" si="1722"/>
        <v>53.525999999999996</v>
      </c>
      <c r="V5880" s="79">
        <f t="shared" si="1723"/>
        <v>34.216000000000001</v>
      </c>
      <c r="W5880" s="446">
        <f t="shared" si="1728"/>
        <v>0.42769477662509725</v>
      </c>
      <c r="X5880" s="446">
        <f t="shared" si="1729"/>
        <v>0.18882287552261412</v>
      </c>
      <c r="Y5880" s="43">
        <v>20240307</v>
      </c>
      <c r="Z5880" s="48" t="s">
        <v>2341</v>
      </c>
      <c r="AA5880" s="43">
        <v>20240410</v>
      </c>
      <c r="AE5880" s="689" t="s">
        <v>1250</v>
      </c>
      <c r="AF5880" s="130">
        <v>1</v>
      </c>
    </row>
    <row r="5881" spans="1:42" x14ac:dyDescent="0.2">
      <c r="A5881" s="155" t="s">
        <v>2245</v>
      </c>
      <c r="B5881" s="81">
        <v>20230809</v>
      </c>
      <c r="C5881" s="126" t="s">
        <v>72</v>
      </c>
      <c r="D5881" s="126">
        <v>10</v>
      </c>
      <c r="E5881" s="126">
        <v>15</v>
      </c>
      <c r="F5881" s="126"/>
      <c r="G5881" s="126"/>
      <c r="H5881" s="126" t="s">
        <v>10</v>
      </c>
      <c r="I5881" s="126">
        <v>293</v>
      </c>
      <c r="J5881" s="126">
        <v>5</v>
      </c>
      <c r="K5881" s="82">
        <v>5</v>
      </c>
      <c r="L5881" s="156">
        <v>1</v>
      </c>
      <c r="M5881" s="82">
        <v>0</v>
      </c>
      <c r="N5881" s="83">
        <v>1</v>
      </c>
      <c r="O5881" s="82" t="str">
        <f>Cal_030724!$E$2</f>
        <v>Cal_030724</v>
      </c>
      <c r="P5881" s="158">
        <f>Cal_030724!$Q$3</f>
        <v>1.8135132035581638</v>
      </c>
      <c r="Q5881" s="158">
        <f>Cal_030724!$R$3</f>
        <v>0.5762667345022553</v>
      </c>
      <c r="R5881" s="84">
        <v>19.82</v>
      </c>
      <c r="S5881" s="84">
        <v>13.09</v>
      </c>
      <c r="T5881" s="158">
        <f>AVERAGE(0.724,0.569,0.666,0.712,0.708,0.801)</f>
        <v>0.69666666666666677</v>
      </c>
      <c r="U5881" s="79">
        <f t="shared" si="1722"/>
        <v>19.123333333333335</v>
      </c>
      <c r="V5881" s="79">
        <f t="shared" si="1723"/>
        <v>12.393333333333333</v>
      </c>
      <c r="W5881" s="446">
        <f t="shared" si="1728"/>
        <v>0.14753569752700288</v>
      </c>
      <c r="X5881" s="446">
        <f t="shared" si="1729"/>
        <v>7.3485937262509765E-2</v>
      </c>
      <c r="Y5881" s="82">
        <v>20240307</v>
      </c>
      <c r="Z5881" s="90" t="s">
        <v>2327</v>
      </c>
      <c r="AA5881" s="82">
        <v>20240328</v>
      </c>
      <c r="AB5881" s="85"/>
      <c r="AC5881" s="82"/>
      <c r="AD5881" s="82"/>
      <c r="AE5881" s="691" t="s">
        <v>1250</v>
      </c>
      <c r="AF5881" s="567">
        <v>1</v>
      </c>
      <c r="AG5881" s="567"/>
      <c r="AH5881" s="159" t="s">
        <v>2267</v>
      </c>
      <c r="AI5881" s="155"/>
      <c r="AJ5881" s="82"/>
      <c r="AK5881" s="82"/>
      <c r="AL5881" s="82"/>
      <c r="AM5881" s="82"/>
      <c r="AN5881" s="82"/>
      <c r="AO5881" s="82"/>
      <c r="AP5881" s="82"/>
    </row>
    <row r="5882" spans="1:42" x14ac:dyDescent="0.2">
      <c r="A5882" s="155" t="s">
        <v>2245</v>
      </c>
      <c r="B5882" s="81">
        <v>20230809</v>
      </c>
      <c r="C5882" s="126" t="s">
        <v>72</v>
      </c>
      <c r="D5882" s="126">
        <v>10</v>
      </c>
      <c r="E5882" s="126">
        <v>15</v>
      </c>
      <c r="F5882" s="126"/>
      <c r="G5882" s="126"/>
      <c r="H5882" s="126" t="s">
        <v>11</v>
      </c>
      <c r="I5882" s="126">
        <v>294</v>
      </c>
      <c r="J5882" s="126">
        <v>5</v>
      </c>
      <c r="K5882" s="82">
        <v>5</v>
      </c>
      <c r="L5882" s="156">
        <v>1</v>
      </c>
      <c r="M5882" s="82">
        <v>0</v>
      </c>
      <c r="N5882" s="83">
        <v>1</v>
      </c>
      <c r="O5882" s="82" t="str">
        <f>Cal_030724!$E$2</f>
        <v>Cal_030724</v>
      </c>
      <c r="P5882" s="158">
        <f>Cal_030724!$Q$3</f>
        <v>1.8135132035581638</v>
      </c>
      <c r="Q5882" s="158">
        <f>Cal_030724!$R$3</f>
        <v>0.5762667345022553</v>
      </c>
      <c r="R5882" s="84">
        <v>14.21</v>
      </c>
      <c r="S5882" s="84">
        <v>9.298</v>
      </c>
      <c r="T5882" s="158">
        <f>AVERAGE(0.724,0.569,0.666,0.712,0.708,0.801)</f>
        <v>0.69666666666666677</v>
      </c>
      <c r="U5882" s="79">
        <f t="shared" si="1722"/>
        <v>13.513333333333334</v>
      </c>
      <c r="V5882" s="79">
        <f t="shared" si="1723"/>
        <v>8.6013333333333328</v>
      </c>
      <c r="W5882" s="446">
        <f t="shared" si="1728"/>
        <v>0.10731506628459378</v>
      </c>
      <c r="X5882" s="446">
        <f t="shared" si="1729"/>
        <v>4.5558615288761033E-2</v>
      </c>
      <c r="Y5882" s="82">
        <v>20240307</v>
      </c>
      <c r="Z5882" s="90" t="s">
        <v>2327</v>
      </c>
      <c r="AA5882" s="82">
        <v>20240328</v>
      </c>
      <c r="AB5882" s="85"/>
      <c r="AC5882" s="82"/>
      <c r="AD5882" s="82"/>
      <c r="AE5882" s="691" t="s">
        <v>1250</v>
      </c>
      <c r="AF5882" s="567">
        <v>1</v>
      </c>
      <c r="AG5882" s="567"/>
      <c r="AH5882" s="159" t="s">
        <v>2268</v>
      </c>
      <c r="AI5882" s="155"/>
      <c r="AJ5882" s="82"/>
      <c r="AK5882" s="82"/>
      <c r="AL5882" s="82"/>
      <c r="AM5882" s="82"/>
      <c r="AN5882" s="82"/>
      <c r="AO5882" s="82"/>
      <c r="AP5882" s="82"/>
    </row>
    <row r="5883" spans="1:42" x14ac:dyDescent="0.2">
      <c r="A5883" s="360" t="s">
        <v>2245</v>
      </c>
      <c r="B5883" s="196">
        <v>20230809</v>
      </c>
      <c r="C5883" s="361" t="s">
        <v>72</v>
      </c>
      <c r="D5883" s="361">
        <v>10</v>
      </c>
      <c r="E5883" s="361">
        <v>15</v>
      </c>
      <c r="F5883" s="361"/>
      <c r="G5883" s="361"/>
      <c r="H5883" s="361" t="s">
        <v>10</v>
      </c>
      <c r="I5883" s="361">
        <v>550</v>
      </c>
      <c r="J5883" s="361">
        <v>20</v>
      </c>
      <c r="K5883" s="44">
        <v>5</v>
      </c>
      <c r="L5883" s="362">
        <v>1</v>
      </c>
      <c r="M5883" s="44">
        <v>0</v>
      </c>
      <c r="N5883" s="363">
        <v>1</v>
      </c>
      <c r="O5883" s="44" t="str">
        <f>Cal_030724!$E$2</f>
        <v>Cal_030724</v>
      </c>
      <c r="P5883" s="365">
        <f>Cal_030724!$Q$3</f>
        <v>1.8135132035581638</v>
      </c>
      <c r="Q5883" s="365">
        <f>Cal_030724!$R$3</f>
        <v>0.5762667345022553</v>
      </c>
      <c r="R5883" s="364">
        <v>3.67</v>
      </c>
      <c r="S5883" s="364">
        <v>2.68</v>
      </c>
      <c r="T5883" s="365">
        <f>AVERAGE(0.724,0.569,0.666,0.712,0.708,0.801)</f>
        <v>0.69666666666666677</v>
      </c>
      <c r="U5883" s="79">
        <f t="shared" ref="U5883:U5946" si="1731">(R5883-T5883)*(L5883+M5883)/L5883</f>
        <v>2.9733333333333332</v>
      </c>
      <c r="V5883" s="79">
        <f t="shared" ref="V5883:V5946" si="1732">(S5883-T5883)*(L5883+M5883)/L5883</f>
        <v>1.9833333333333334</v>
      </c>
      <c r="W5883" s="446">
        <f t="shared" si="1728"/>
        <v>1.1561712760139864E-2</v>
      </c>
      <c r="X5883" s="446">
        <f t="shared" si="1729"/>
        <v>7.2811679191254796E-3</v>
      </c>
      <c r="Y5883" s="44">
        <v>20240307</v>
      </c>
      <c r="Z5883" s="859" t="s">
        <v>2327</v>
      </c>
      <c r="AA5883" s="44">
        <v>20240328</v>
      </c>
      <c r="AB5883" s="368"/>
      <c r="AC5883" s="44"/>
      <c r="AD5883" s="44"/>
      <c r="AE5883" s="763" t="s">
        <v>1250</v>
      </c>
      <c r="AF5883" s="849">
        <v>1</v>
      </c>
      <c r="AG5883" s="849"/>
      <c r="AH5883" s="370" t="s">
        <v>2269</v>
      </c>
      <c r="AI5883" s="360"/>
      <c r="AJ5883" s="44"/>
      <c r="AK5883" s="44"/>
      <c r="AL5883" s="44"/>
      <c r="AM5883" s="44"/>
      <c r="AN5883" s="44"/>
      <c r="AO5883" s="44"/>
      <c r="AP5883" s="44"/>
    </row>
    <row r="5884" spans="1:42" x14ac:dyDescent="0.2">
      <c r="A5884" s="360" t="s">
        <v>2245</v>
      </c>
      <c r="B5884" s="196">
        <v>20230809</v>
      </c>
      <c r="C5884" s="361" t="s">
        <v>72</v>
      </c>
      <c r="D5884" s="361">
        <v>10</v>
      </c>
      <c r="E5884" s="361">
        <v>15</v>
      </c>
      <c r="F5884" s="361"/>
      <c r="G5884" s="361"/>
      <c r="H5884" s="361" t="s">
        <v>11</v>
      </c>
      <c r="I5884" s="361">
        <v>550</v>
      </c>
      <c r="J5884" s="361">
        <v>20</v>
      </c>
      <c r="K5884" s="44">
        <v>5</v>
      </c>
      <c r="L5884" s="362">
        <v>1</v>
      </c>
      <c r="M5884" s="44">
        <v>0</v>
      </c>
      <c r="N5884" s="363">
        <v>1</v>
      </c>
      <c r="O5884" s="44" t="str">
        <f>Cal_030724!$E$2</f>
        <v>Cal_030724</v>
      </c>
      <c r="P5884" s="365">
        <f>Cal_030724!$Q$3</f>
        <v>1.8135132035581638</v>
      </c>
      <c r="Q5884" s="365">
        <f>Cal_030724!$R$3</f>
        <v>0.5762667345022553</v>
      </c>
      <c r="R5884" s="364">
        <v>5.2560000000000002</v>
      </c>
      <c r="S5884" s="364">
        <v>3.5409999999999999</v>
      </c>
      <c r="T5884" s="365">
        <f>AVERAGE(0.724,0.569,0.666,0.712,0.708,0.801)</f>
        <v>0.69666666666666677</v>
      </c>
      <c r="U5884" s="79">
        <f t="shared" si="1731"/>
        <v>4.559333333333333</v>
      </c>
      <c r="V5884" s="79">
        <f t="shared" si="1732"/>
        <v>2.8443333333333332</v>
      </c>
      <c r="W5884" s="446">
        <f t="shared" si="1728"/>
        <v>2.0028623619838253E-2</v>
      </c>
      <c r="X5884" s="446">
        <f t="shared" si="1729"/>
        <v>6.9942840837199259E-3</v>
      </c>
      <c r="Y5884" s="44">
        <v>20240307</v>
      </c>
      <c r="Z5884" s="859" t="s">
        <v>2327</v>
      </c>
      <c r="AA5884" s="44">
        <v>20240328</v>
      </c>
      <c r="AB5884" s="368"/>
      <c r="AC5884" s="44"/>
      <c r="AD5884" s="44"/>
      <c r="AE5884" s="763" t="s">
        <v>1250</v>
      </c>
      <c r="AF5884" s="849">
        <v>1</v>
      </c>
      <c r="AG5884" s="849"/>
      <c r="AH5884" s="370" t="s">
        <v>2270</v>
      </c>
      <c r="AI5884" s="360"/>
      <c r="AJ5884" s="44"/>
      <c r="AK5884" s="44"/>
      <c r="AL5884" s="44"/>
      <c r="AM5884" s="44"/>
      <c r="AN5884" s="44"/>
      <c r="AO5884" s="44"/>
      <c r="AP5884" s="44"/>
    </row>
    <row r="5885" spans="1:42" x14ac:dyDescent="0.2">
      <c r="A5885" t="s">
        <v>2245</v>
      </c>
      <c r="B5885" s="45">
        <v>20230809</v>
      </c>
      <c r="C5885" s="107" t="s">
        <v>72</v>
      </c>
      <c r="D5885" s="107">
        <v>10</v>
      </c>
      <c r="E5885" s="107">
        <v>19</v>
      </c>
      <c r="H5885" s="107" t="s">
        <v>10</v>
      </c>
      <c r="I5885" s="107">
        <v>290</v>
      </c>
      <c r="J5885" s="107">
        <v>0</v>
      </c>
      <c r="K5885" s="43">
        <v>5</v>
      </c>
      <c r="L5885" s="111">
        <v>1</v>
      </c>
      <c r="M5885" s="43">
        <v>0</v>
      </c>
      <c r="N5885" s="49">
        <v>1</v>
      </c>
      <c r="O5885" s="43" t="str">
        <f>Cal_030724!$E$2</f>
        <v>Cal_030724</v>
      </c>
      <c r="P5885" s="50">
        <f>Cal_030724!$Q$3</f>
        <v>1.8135132035581638</v>
      </c>
      <c r="Q5885" s="50">
        <f>Cal_030724!$R$3</f>
        <v>0.5762667345022553</v>
      </c>
      <c r="R5885" s="46">
        <v>16.059999999999999</v>
      </c>
      <c r="S5885" s="46">
        <v>10.59</v>
      </c>
      <c r="T5885" s="178">
        <f>AVERAGE(0.793,0.722,0.641,1.093,0.906,0.669)</f>
        <v>0.80399999999999994</v>
      </c>
      <c r="U5885" s="79">
        <f t="shared" si="1731"/>
        <v>15.255999999999998</v>
      </c>
      <c r="V5885" s="79">
        <f t="shared" si="1732"/>
        <v>9.7859999999999996</v>
      </c>
      <c r="W5885" s="446">
        <f t="shared" si="1728"/>
        <v>0.12115434635625491</v>
      </c>
      <c r="X5885" s="446">
        <f t="shared" si="1729"/>
        <v>5.5173738280099541E-2</v>
      </c>
      <c r="Y5885" s="43">
        <v>20240307</v>
      </c>
      <c r="Z5885" s="48" t="s">
        <v>2341</v>
      </c>
      <c r="AA5885" s="43">
        <v>20240410</v>
      </c>
      <c r="AE5885" s="689" t="s">
        <v>1250</v>
      </c>
      <c r="AF5885" s="130">
        <v>1</v>
      </c>
    </row>
    <row r="5886" spans="1:42" x14ac:dyDescent="0.2">
      <c r="A5886" t="s">
        <v>2245</v>
      </c>
      <c r="B5886" s="45">
        <v>20230809</v>
      </c>
      <c r="C5886" s="107" t="s">
        <v>72</v>
      </c>
      <c r="D5886" s="107">
        <v>10</v>
      </c>
      <c r="E5886" s="107">
        <v>19</v>
      </c>
      <c r="H5886" s="107" t="s">
        <v>11</v>
      </c>
      <c r="I5886" s="107">
        <v>290</v>
      </c>
      <c r="J5886" s="107">
        <v>0</v>
      </c>
      <c r="K5886" s="43">
        <v>5</v>
      </c>
      <c r="L5886" s="111">
        <v>1</v>
      </c>
      <c r="M5886" s="43">
        <v>0</v>
      </c>
      <c r="N5886" s="49">
        <v>1</v>
      </c>
      <c r="O5886" s="43" t="str">
        <f>Cal_030724!$E$2</f>
        <v>Cal_030724</v>
      </c>
      <c r="P5886" s="50">
        <f>Cal_030724!$Q$3</f>
        <v>1.8135132035581638</v>
      </c>
      <c r="Q5886" s="50">
        <f>Cal_030724!$R$3</f>
        <v>0.5762667345022553</v>
      </c>
      <c r="R5886" s="46">
        <v>17.170000000000002</v>
      </c>
      <c r="S5886" s="46">
        <v>11.29</v>
      </c>
      <c r="T5886" s="178">
        <f>AVERAGE(0.793,0.722,0.641,1.093,0.906,0.669)</f>
        <v>0.80399999999999994</v>
      </c>
      <c r="U5886" s="79">
        <f t="shared" si="1731"/>
        <v>16.366000000000003</v>
      </c>
      <c r="V5886" s="79">
        <f t="shared" si="1732"/>
        <v>10.485999999999999</v>
      </c>
      <c r="W5886" s="446">
        <f t="shared" si="1728"/>
        <v>0.13023538511421928</v>
      </c>
      <c r="X5886" s="446">
        <f t="shared" si="1729"/>
        <v>5.8705581112718383E-2</v>
      </c>
      <c r="Y5886" s="43">
        <v>20240307</v>
      </c>
      <c r="Z5886" s="48" t="s">
        <v>2341</v>
      </c>
      <c r="AA5886" s="43">
        <v>20240410</v>
      </c>
      <c r="AE5886" s="689" t="s">
        <v>1250</v>
      </c>
      <c r="AF5886" s="130">
        <v>1</v>
      </c>
    </row>
    <row r="5887" spans="1:42" ht="14.25" x14ac:dyDescent="0.2">
      <c r="A5887" t="s">
        <v>2245</v>
      </c>
      <c r="B5887" s="45">
        <v>20230809</v>
      </c>
      <c r="C5887" s="107" t="s">
        <v>72</v>
      </c>
      <c r="D5887" s="107">
        <v>10</v>
      </c>
      <c r="E5887" s="107">
        <v>19</v>
      </c>
      <c r="H5887" s="107" t="s">
        <v>10</v>
      </c>
      <c r="I5887" s="107">
        <v>290</v>
      </c>
      <c r="J5887" s="107">
        <v>10</v>
      </c>
      <c r="K5887" s="43">
        <v>5</v>
      </c>
      <c r="L5887" s="111">
        <v>1</v>
      </c>
      <c r="M5887" s="43">
        <v>0</v>
      </c>
      <c r="N5887" s="49">
        <v>1</v>
      </c>
      <c r="O5887" s="43" t="str">
        <f>Cal_030724!$E$2</f>
        <v>Cal_030724</v>
      </c>
      <c r="P5887" s="50">
        <f>Cal_030724!$Q$3</f>
        <v>1.8135132035581638</v>
      </c>
      <c r="Q5887" s="50">
        <f>Cal_030724!$R$3</f>
        <v>0.5762667345022553</v>
      </c>
      <c r="R5887" s="46">
        <v>14.74</v>
      </c>
      <c r="S5887" s="46">
        <v>9.9990000000000006</v>
      </c>
      <c r="T5887" s="178">
        <f>AVERAGE(0.793,0.722,0.641,1.093,0.906,0.669)</f>
        <v>0.80399999999999994</v>
      </c>
      <c r="U5887" s="79">
        <f t="shared" si="1731"/>
        <v>13.936</v>
      </c>
      <c r="V5887" s="79">
        <f t="shared" si="1732"/>
        <v>9.1950000000000003</v>
      </c>
      <c r="W5887" s="446">
        <f t="shared" si="1728"/>
        <v>0.10500781646709406</v>
      </c>
      <c r="X5887" s="446">
        <f t="shared" si="1729"/>
        <v>6.0671392426353582E-2</v>
      </c>
      <c r="Y5887" s="43">
        <v>20240307</v>
      </c>
      <c r="Z5887" s="48" t="s">
        <v>2341</v>
      </c>
      <c r="AA5887" s="43">
        <v>20240410</v>
      </c>
      <c r="AE5887" s="689" t="s">
        <v>1250</v>
      </c>
      <c r="AF5887" s="130">
        <v>1</v>
      </c>
      <c r="AH5887" s="490" t="s">
        <v>2350</v>
      </c>
      <c r="AI5887" s="895" t="s">
        <v>2342</v>
      </c>
    </row>
    <row r="5888" spans="1:42" x14ac:dyDescent="0.2">
      <c r="A5888" t="s">
        <v>2245</v>
      </c>
      <c r="B5888" s="45">
        <v>20230809</v>
      </c>
      <c r="C5888" s="107" t="s">
        <v>72</v>
      </c>
      <c r="D5888" s="107">
        <v>10</v>
      </c>
      <c r="E5888" s="107">
        <v>19</v>
      </c>
      <c r="H5888" s="107" t="s">
        <v>11</v>
      </c>
      <c r="I5888" s="107">
        <v>290</v>
      </c>
      <c r="J5888" s="107">
        <v>10</v>
      </c>
      <c r="K5888" s="43">
        <v>5</v>
      </c>
      <c r="L5888" s="111">
        <v>1</v>
      </c>
      <c r="M5888" s="43">
        <v>0</v>
      </c>
      <c r="N5888" s="49">
        <v>1</v>
      </c>
      <c r="O5888" s="43" t="str">
        <f>Cal_030724!$E$2</f>
        <v>Cal_030724</v>
      </c>
      <c r="P5888" s="50">
        <f>Cal_030724!$Q$3</f>
        <v>1.8135132035581638</v>
      </c>
      <c r="Q5888" s="50">
        <f>Cal_030724!$R$3</f>
        <v>0.5762667345022553</v>
      </c>
      <c r="R5888" s="46">
        <v>13.99</v>
      </c>
      <c r="S5888" s="46">
        <v>9.3919999999999995</v>
      </c>
      <c r="T5888" s="178">
        <f>AVERAGE(0.793,0.722,0.641,1.093,0.906,0.669)</f>
        <v>0.80399999999999994</v>
      </c>
      <c r="U5888" s="79">
        <f t="shared" si="1731"/>
        <v>13.186</v>
      </c>
      <c r="V5888" s="79">
        <f t="shared" si="1732"/>
        <v>8.5879999999999992</v>
      </c>
      <c r="W5888" s="446">
        <f t="shared" si="1728"/>
        <v>0.10184052733931631</v>
      </c>
      <c r="X5888" s="446">
        <f t="shared" si="1729"/>
        <v>5.2901511374868405E-2</v>
      </c>
      <c r="Y5888" s="43">
        <v>20240307</v>
      </c>
      <c r="Z5888" s="48" t="s">
        <v>2341</v>
      </c>
      <c r="AA5888" s="43">
        <v>20240410</v>
      </c>
      <c r="AE5888" s="689" t="s">
        <v>1250</v>
      </c>
      <c r="AF5888" s="130">
        <v>1</v>
      </c>
    </row>
    <row r="5889" spans="1:42" x14ac:dyDescent="0.2">
      <c r="A5889" s="155" t="s">
        <v>2245</v>
      </c>
      <c r="B5889" s="81">
        <v>20230809</v>
      </c>
      <c r="C5889" s="126" t="s">
        <v>72</v>
      </c>
      <c r="D5889" s="126">
        <v>10</v>
      </c>
      <c r="E5889" s="126">
        <v>19</v>
      </c>
      <c r="F5889" s="126"/>
      <c r="G5889" s="126"/>
      <c r="H5889" s="126" t="s">
        <v>10</v>
      </c>
      <c r="I5889" s="126">
        <v>293</v>
      </c>
      <c r="J5889" s="126">
        <v>5</v>
      </c>
      <c r="K5889" s="82">
        <v>5</v>
      </c>
      <c r="L5889" s="156">
        <v>1</v>
      </c>
      <c r="M5889" s="82">
        <v>0</v>
      </c>
      <c r="N5889" s="83">
        <v>1</v>
      </c>
      <c r="O5889" s="82" t="str">
        <f>Cal_030724!$E$2</f>
        <v>Cal_030724</v>
      </c>
      <c r="P5889" s="158">
        <f>Cal_030724!$Q$3</f>
        <v>1.8135132035581638</v>
      </c>
      <c r="Q5889" s="158">
        <f>Cal_030724!$R$3</f>
        <v>0.5762667345022553</v>
      </c>
      <c r="R5889" s="84">
        <v>3.7959999999999998</v>
      </c>
      <c r="S5889" s="84">
        <v>2.6480000000000001</v>
      </c>
      <c r="T5889" s="158">
        <f>AVERAGE(0.724,0.569,0.666,0.712,0.708,0.801)</f>
        <v>0.69666666666666677</v>
      </c>
      <c r="U5889" s="79">
        <f t="shared" si="1731"/>
        <v>3.0993333333333331</v>
      </c>
      <c r="V5889" s="79">
        <f t="shared" si="1732"/>
        <v>1.9513333333333334</v>
      </c>
      <c r="W5889" s="446">
        <f t="shared" si="1728"/>
        <v>2.5166564749034059E-2</v>
      </c>
      <c r="X5889" s="446">
        <f t="shared" si="1729"/>
        <v>9.6333451503152479E-3</v>
      </c>
      <c r="Y5889" s="82">
        <v>20240307</v>
      </c>
      <c r="Z5889" s="90" t="s">
        <v>2327</v>
      </c>
      <c r="AA5889" s="82">
        <v>20240328</v>
      </c>
      <c r="AB5889" s="85"/>
      <c r="AC5889" s="82"/>
      <c r="AD5889" s="82"/>
      <c r="AE5889" s="691" t="s">
        <v>1250</v>
      </c>
      <c r="AF5889" s="567">
        <v>1</v>
      </c>
      <c r="AG5889" s="567"/>
      <c r="AH5889" s="159" t="s">
        <v>2271</v>
      </c>
      <c r="AI5889" s="155" t="s">
        <v>2343</v>
      </c>
      <c r="AJ5889" s="82"/>
      <c r="AK5889" s="82"/>
      <c r="AL5889" s="82"/>
      <c r="AM5889" s="82"/>
      <c r="AN5889" s="82"/>
      <c r="AO5889" s="82"/>
      <c r="AP5889" s="82"/>
    </row>
    <row r="5890" spans="1:42" x14ac:dyDescent="0.2">
      <c r="A5890" s="155" t="s">
        <v>2245</v>
      </c>
      <c r="B5890" s="81">
        <v>20230809</v>
      </c>
      <c r="C5890" s="126" t="s">
        <v>72</v>
      </c>
      <c r="D5890" s="126">
        <v>10</v>
      </c>
      <c r="E5890" s="126">
        <v>19</v>
      </c>
      <c r="F5890" s="126"/>
      <c r="G5890" s="126"/>
      <c r="H5890" s="126" t="s">
        <v>11</v>
      </c>
      <c r="I5890" s="126">
        <v>293</v>
      </c>
      <c r="J5890" s="126">
        <v>5</v>
      </c>
      <c r="K5890" s="82">
        <v>5</v>
      </c>
      <c r="L5890" s="156">
        <v>1</v>
      </c>
      <c r="M5890" s="82">
        <v>0</v>
      </c>
      <c r="N5890" s="83">
        <v>1</v>
      </c>
      <c r="O5890" s="82" t="str">
        <f>Cal_030724!$E$2</f>
        <v>Cal_030724</v>
      </c>
      <c r="P5890" s="158">
        <f>Cal_030724!$Q$3</f>
        <v>1.8135132035581638</v>
      </c>
      <c r="Q5890" s="158">
        <f>Cal_030724!$R$3</f>
        <v>0.5762667345022553</v>
      </c>
      <c r="R5890" s="84">
        <v>3.556</v>
      </c>
      <c r="S5890" s="84">
        <v>2.798</v>
      </c>
      <c r="T5890" s="158">
        <f>AVERAGE(0.724,0.569,0.666,0.712,0.708,0.801)</f>
        <v>0.69666666666666677</v>
      </c>
      <c r="U5890" s="79">
        <f t="shared" si="1731"/>
        <v>2.8593333333333333</v>
      </c>
      <c r="V5890" s="79">
        <f t="shared" si="1732"/>
        <v>2.1013333333333333</v>
      </c>
      <c r="W5890" s="446">
        <f t="shared" si="1728"/>
        <v>1.6616947804675802E-2</v>
      </c>
      <c r="X5890" s="446">
        <f t="shared" si="1729"/>
        <v>2.0858049121442748E-2</v>
      </c>
      <c r="Y5890" s="82">
        <v>20240307</v>
      </c>
      <c r="Z5890" s="90" t="s">
        <v>2327</v>
      </c>
      <c r="AA5890" s="82">
        <v>20240328</v>
      </c>
      <c r="AB5890" s="85"/>
      <c r="AC5890" s="82"/>
      <c r="AD5890" s="82"/>
      <c r="AE5890" s="691" t="s">
        <v>1250</v>
      </c>
      <c r="AF5890" s="567">
        <v>1</v>
      </c>
      <c r="AG5890" s="567"/>
      <c r="AH5890" s="159" t="s">
        <v>2272</v>
      </c>
      <c r="AI5890" s="155"/>
      <c r="AJ5890" s="82"/>
      <c r="AK5890" s="82"/>
      <c r="AL5890" s="82"/>
      <c r="AM5890" s="82"/>
      <c r="AN5890" s="82"/>
      <c r="AO5890" s="82"/>
      <c r="AP5890" s="82"/>
    </row>
    <row r="5891" spans="1:42" x14ac:dyDescent="0.2">
      <c r="A5891" s="360" t="s">
        <v>2245</v>
      </c>
      <c r="B5891" s="196">
        <v>20230809</v>
      </c>
      <c r="C5891" s="361" t="s">
        <v>72</v>
      </c>
      <c r="D5891" s="361">
        <v>10</v>
      </c>
      <c r="E5891" s="361">
        <v>19</v>
      </c>
      <c r="F5891" s="361"/>
      <c r="G5891" s="361"/>
      <c r="H5891" s="361" t="s">
        <v>10</v>
      </c>
      <c r="I5891" s="361">
        <v>552</v>
      </c>
      <c r="J5891" s="361">
        <v>20</v>
      </c>
      <c r="K5891" s="44">
        <v>5</v>
      </c>
      <c r="L5891" s="362">
        <v>1</v>
      </c>
      <c r="M5891" s="44">
        <v>0</v>
      </c>
      <c r="N5891" s="363">
        <v>1</v>
      </c>
      <c r="O5891" s="44" t="str">
        <f>Cal_030724!$E$2</f>
        <v>Cal_030724</v>
      </c>
      <c r="P5891" s="365">
        <f>Cal_030724!$Q$3</f>
        <v>1.8135132035581638</v>
      </c>
      <c r="Q5891" s="365">
        <f>Cal_030724!$R$3</f>
        <v>0.5762667345022553</v>
      </c>
      <c r="R5891" s="364">
        <v>2.8719999999999999</v>
      </c>
      <c r="S5891" s="364">
        <v>1.9159999999999999</v>
      </c>
      <c r="T5891" s="365">
        <f>AVERAGE(0.724,0.569,0.666,0.712,0.708,0.801)</f>
        <v>0.69666666666666677</v>
      </c>
      <c r="U5891" s="79">
        <f t="shared" si="1731"/>
        <v>2.1753333333333331</v>
      </c>
      <c r="V5891" s="79">
        <f t="shared" si="1732"/>
        <v>1.2193333333333332</v>
      </c>
      <c r="W5891" s="446">
        <f t="shared" si="1728"/>
        <v>1.1124192228959051E-2</v>
      </c>
      <c r="X5891" s="446">
        <f t="shared" si="1729"/>
        <v>4.1824828943515908E-4</v>
      </c>
      <c r="Y5891" s="44">
        <v>20240307</v>
      </c>
      <c r="Z5891" s="859" t="s">
        <v>2327</v>
      </c>
      <c r="AA5891" s="44">
        <v>20240328</v>
      </c>
      <c r="AB5891" s="368"/>
      <c r="AC5891" s="44"/>
      <c r="AD5891" s="44"/>
      <c r="AE5891" s="763" t="s">
        <v>1250</v>
      </c>
      <c r="AF5891" s="849">
        <v>1</v>
      </c>
      <c r="AG5891" s="849"/>
      <c r="AH5891" s="370" t="s">
        <v>2273</v>
      </c>
      <c r="AI5891" s="360"/>
      <c r="AJ5891" s="44"/>
      <c r="AK5891" s="44"/>
      <c r="AL5891" s="44"/>
      <c r="AM5891" s="44"/>
      <c r="AN5891" s="44"/>
      <c r="AO5891" s="44"/>
      <c r="AP5891" s="44"/>
    </row>
    <row r="5892" spans="1:42" x14ac:dyDescent="0.2">
      <c r="A5892" s="360" t="s">
        <v>2245</v>
      </c>
      <c r="B5892" s="196">
        <v>20230809</v>
      </c>
      <c r="C5892" s="361" t="s">
        <v>72</v>
      </c>
      <c r="D5892" s="361">
        <v>10</v>
      </c>
      <c r="E5892" s="361">
        <v>19</v>
      </c>
      <c r="F5892" s="361"/>
      <c r="G5892" s="361"/>
      <c r="H5892" s="361" t="s">
        <v>11</v>
      </c>
      <c r="I5892" s="361">
        <v>550</v>
      </c>
      <c r="J5892" s="361">
        <v>20</v>
      </c>
      <c r="K5892" s="44">
        <v>5</v>
      </c>
      <c r="L5892" s="362">
        <v>1</v>
      </c>
      <c r="M5892" s="44">
        <v>0</v>
      </c>
      <c r="N5892" s="363">
        <v>1</v>
      </c>
      <c r="O5892" s="44" t="str">
        <f>Cal_030724!$E$2</f>
        <v>Cal_030724</v>
      </c>
      <c r="P5892" s="365">
        <f>Cal_030724!$Q$3</f>
        <v>1.8135132035581638</v>
      </c>
      <c r="Q5892" s="365">
        <f>Cal_030724!$R$3</f>
        <v>0.5762667345022553</v>
      </c>
      <c r="R5892" s="364">
        <v>7.1970000000000001</v>
      </c>
      <c r="S5892" s="364">
        <v>5.0960000000000001</v>
      </c>
      <c r="T5892" s="365">
        <f>AVERAGE(0.724,0.569,0.666,0.712,0.708,0.801)</f>
        <v>0.69666666666666677</v>
      </c>
      <c r="U5892" s="79">
        <f t="shared" si="1731"/>
        <v>6.5003333333333337</v>
      </c>
      <c r="V5892" s="79">
        <f t="shared" si="1732"/>
        <v>4.3993333333333329</v>
      </c>
      <c r="W5892" s="446">
        <f t="shared" si="1728"/>
        <v>2.4536523746519059E-2</v>
      </c>
      <c r="X5892" s="446">
        <f t="shared" si="1729"/>
        <v>1.7259835783723615E-2</v>
      </c>
      <c r="Y5892" s="44">
        <v>20240307</v>
      </c>
      <c r="Z5892" s="859" t="s">
        <v>2327</v>
      </c>
      <c r="AA5892" s="44">
        <v>20240328</v>
      </c>
      <c r="AB5892" s="368"/>
      <c r="AC5892" s="44"/>
      <c r="AD5892" s="44"/>
      <c r="AE5892" s="763" t="s">
        <v>1250</v>
      </c>
      <c r="AF5892" s="849">
        <v>1</v>
      </c>
      <c r="AG5892" s="849"/>
      <c r="AH5892" s="370" t="s">
        <v>2274</v>
      </c>
      <c r="AI5892" s="360"/>
      <c r="AJ5892" s="44"/>
      <c r="AK5892" s="44"/>
      <c r="AL5892" s="44"/>
      <c r="AM5892" s="44"/>
      <c r="AN5892" s="44"/>
      <c r="AO5892" s="44"/>
      <c r="AP5892" s="44"/>
    </row>
    <row r="5893" spans="1:42" x14ac:dyDescent="0.2">
      <c r="A5893" t="s">
        <v>2245</v>
      </c>
      <c r="B5893" s="45">
        <v>20230810</v>
      </c>
      <c r="C5893" s="107" t="s">
        <v>70</v>
      </c>
      <c r="D5893" s="107">
        <v>13</v>
      </c>
      <c r="E5893" s="107">
        <v>12</v>
      </c>
      <c r="H5893" s="107" t="s">
        <v>10</v>
      </c>
      <c r="I5893" s="107">
        <v>290</v>
      </c>
      <c r="J5893" s="107">
        <v>0</v>
      </c>
      <c r="K5893" s="43">
        <v>5</v>
      </c>
      <c r="L5893" s="111">
        <v>1</v>
      </c>
      <c r="M5893" s="43">
        <v>0</v>
      </c>
      <c r="N5893" s="49">
        <v>1</v>
      </c>
      <c r="O5893" s="43" t="str">
        <f>Cal_030724!$E$2</f>
        <v>Cal_030724</v>
      </c>
      <c r="P5893" s="50">
        <f>Cal_030724!$Q$3</f>
        <v>1.8135132035581638</v>
      </c>
      <c r="Q5893" s="50">
        <f>Cal_030724!$R$3</f>
        <v>0.5762667345022553</v>
      </c>
      <c r="R5893" s="46">
        <v>146.4</v>
      </c>
      <c r="S5893" s="46">
        <v>102.2</v>
      </c>
      <c r="T5893" s="178">
        <f>AVERAGE(0.793,0.722,0.641,1.093,0.906,0.669)</f>
        <v>0.80399999999999994</v>
      </c>
      <c r="U5893" s="79">
        <f t="shared" si="1731"/>
        <v>145.596</v>
      </c>
      <c r="V5893" s="79">
        <f t="shared" si="1732"/>
        <v>101.396</v>
      </c>
      <c r="W5893" s="446">
        <f t="shared" si="1728"/>
        <v>0.97898027585858649</v>
      </c>
      <c r="X5893" s="446">
        <f t="shared" si="1729"/>
        <v>0.84801364093967568</v>
      </c>
      <c r="Y5893" s="43">
        <v>20240307</v>
      </c>
      <c r="Z5893" s="48" t="s">
        <v>2341</v>
      </c>
      <c r="AA5893" s="43">
        <v>20240410</v>
      </c>
      <c r="AE5893" s="689" t="s">
        <v>1250</v>
      </c>
      <c r="AF5893" s="130">
        <v>1</v>
      </c>
    </row>
    <row r="5894" spans="1:42" x14ac:dyDescent="0.2">
      <c r="A5894" t="s">
        <v>2245</v>
      </c>
      <c r="B5894" s="45">
        <v>20230810</v>
      </c>
      <c r="C5894" s="107" t="s">
        <v>70</v>
      </c>
      <c r="D5894" s="107">
        <v>13</v>
      </c>
      <c r="E5894" s="107">
        <v>12</v>
      </c>
      <c r="H5894" s="107" t="s">
        <v>11</v>
      </c>
      <c r="I5894" s="107">
        <v>290</v>
      </c>
      <c r="J5894" s="107">
        <v>0</v>
      </c>
      <c r="K5894" s="43">
        <v>5</v>
      </c>
      <c r="L5894" s="111">
        <v>1</v>
      </c>
      <c r="M5894" s="43">
        <v>0</v>
      </c>
      <c r="N5894" s="49">
        <v>1</v>
      </c>
      <c r="O5894" s="43" t="str">
        <f>Cal_030724!$E$2</f>
        <v>Cal_030724</v>
      </c>
      <c r="P5894" s="50">
        <f>Cal_030724!$Q$3</f>
        <v>1.8135132035581638</v>
      </c>
      <c r="Q5894" s="50">
        <f>Cal_030724!$R$3</f>
        <v>0.5762667345022553</v>
      </c>
      <c r="R5894" s="46">
        <v>166.3</v>
      </c>
      <c r="S5894" s="46">
        <v>113.8</v>
      </c>
      <c r="T5894" s="178">
        <f>AVERAGE(0.793,0.722,0.641,1.093,0.906,0.669)</f>
        <v>0.80399999999999994</v>
      </c>
      <c r="U5894" s="79">
        <f t="shared" si="1731"/>
        <v>165.49600000000001</v>
      </c>
      <c r="V5894" s="79">
        <f t="shared" si="1732"/>
        <v>112.996</v>
      </c>
      <c r="W5894" s="446">
        <f t="shared" si="1728"/>
        <v>1.1628159385198145</v>
      </c>
      <c r="X5894" s="446">
        <f t="shared" si="1729"/>
        <v>0.87319144463668474</v>
      </c>
      <c r="Y5894" s="43">
        <v>20240307</v>
      </c>
      <c r="Z5894" s="48" t="s">
        <v>2341</v>
      </c>
      <c r="AA5894" s="43">
        <v>20240410</v>
      </c>
      <c r="AE5894" s="689" t="s">
        <v>1250</v>
      </c>
      <c r="AF5894" s="130">
        <v>1</v>
      </c>
    </row>
    <row r="5895" spans="1:42" x14ac:dyDescent="0.2">
      <c r="A5895" t="s">
        <v>2245</v>
      </c>
      <c r="B5895" s="45">
        <v>20230810</v>
      </c>
      <c r="C5895" s="107" t="s">
        <v>70</v>
      </c>
      <c r="D5895" s="107">
        <v>13</v>
      </c>
      <c r="E5895" s="107">
        <v>12</v>
      </c>
      <c r="H5895" s="107" t="s">
        <v>10</v>
      </c>
      <c r="I5895" s="107">
        <v>290</v>
      </c>
      <c r="J5895" s="107">
        <v>10</v>
      </c>
      <c r="K5895" s="43">
        <v>5</v>
      </c>
      <c r="L5895" s="111">
        <v>1</v>
      </c>
      <c r="M5895" s="43">
        <v>0</v>
      </c>
      <c r="N5895" s="49">
        <v>1</v>
      </c>
      <c r="O5895" s="43" t="str">
        <f>Cal_030724!$E$2</f>
        <v>Cal_030724</v>
      </c>
      <c r="P5895" s="50">
        <f>Cal_030724!$Q$3</f>
        <v>1.8135132035581638</v>
      </c>
      <c r="Q5895" s="50">
        <f>Cal_030724!$R$3</f>
        <v>0.5762667345022553</v>
      </c>
      <c r="R5895" s="46">
        <v>133.69999999999999</v>
      </c>
      <c r="S5895" s="46">
        <v>92.69</v>
      </c>
      <c r="T5895" s="178">
        <f>AVERAGE(0.793,0.722,0.641,1.093,0.906,0.669)</f>
        <v>0.80399999999999994</v>
      </c>
      <c r="U5895" s="79">
        <f t="shared" si="1731"/>
        <v>132.89599999999999</v>
      </c>
      <c r="V5895" s="79">
        <f t="shared" si="1732"/>
        <v>91.885999999999996</v>
      </c>
      <c r="W5895" s="446">
        <f t="shared" ref="W5895:W5962" si="1733">(Q5895*P5895/(P5895-1)*(U5895-V5895)*(K5895)/I5895)/N5895</f>
        <v>0.90832536454662038</v>
      </c>
      <c r="X5895" s="446">
        <f t="shared" ref="X5895:X5962" si="1734">(Q5895*P5895/(P5895-1)*(P5895*V5895-U5895)*(K5895)/I5895)/N5895</f>
        <v>0.74731354664243155</v>
      </c>
      <c r="Y5895" s="43">
        <v>20240307</v>
      </c>
      <c r="Z5895" s="48" t="s">
        <v>2341</v>
      </c>
      <c r="AA5895" s="43">
        <v>20240410</v>
      </c>
      <c r="AE5895" s="689" t="s">
        <v>1250</v>
      </c>
      <c r="AF5895" s="130">
        <v>1</v>
      </c>
    </row>
    <row r="5896" spans="1:42" x14ac:dyDescent="0.2">
      <c r="A5896" t="s">
        <v>2245</v>
      </c>
      <c r="B5896" s="45">
        <v>20230810</v>
      </c>
      <c r="C5896" s="107" t="s">
        <v>70</v>
      </c>
      <c r="D5896" s="107">
        <v>13</v>
      </c>
      <c r="E5896" s="107">
        <v>12</v>
      </c>
      <c r="H5896" s="107" t="s">
        <v>11</v>
      </c>
      <c r="I5896" s="107">
        <v>290</v>
      </c>
      <c r="J5896" s="107">
        <v>10</v>
      </c>
      <c r="K5896" s="43">
        <v>5</v>
      </c>
      <c r="L5896" s="111">
        <v>1</v>
      </c>
      <c r="M5896" s="43">
        <v>0</v>
      </c>
      <c r="N5896" s="49">
        <v>1</v>
      </c>
      <c r="O5896" s="43" t="str">
        <f>Cal_030724!$E$2</f>
        <v>Cal_030724</v>
      </c>
      <c r="P5896" s="50">
        <f>Cal_030724!$Q$3</f>
        <v>1.8135132035581638</v>
      </c>
      <c r="Q5896" s="50">
        <f>Cal_030724!$R$3</f>
        <v>0.5762667345022553</v>
      </c>
      <c r="R5896" s="46">
        <v>136.1</v>
      </c>
      <c r="S5896" s="46">
        <v>93.4</v>
      </c>
      <c r="T5896" s="178">
        <f>AVERAGE(0.793,0.722,0.641,1.093,0.906,0.669)</f>
        <v>0.80399999999999994</v>
      </c>
      <c r="U5896" s="79">
        <f t="shared" si="1731"/>
        <v>135.29599999999999</v>
      </c>
      <c r="V5896" s="79">
        <f t="shared" si="1732"/>
        <v>92.596000000000004</v>
      </c>
      <c r="W5896" s="446">
        <f t="shared" si="1733"/>
        <v>0.94575696332944859</v>
      </c>
      <c r="X5896" s="446">
        <f t="shared" si="1734"/>
        <v>0.72267501347290908</v>
      </c>
      <c r="Y5896" s="43">
        <v>20240307</v>
      </c>
      <c r="Z5896" s="48" t="s">
        <v>2341</v>
      </c>
      <c r="AA5896" s="43">
        <v>20240410</v>
      </c>
      <c r="AE5896" s="689" t="s">
        <v>1250</v>
      </c>
      <c r="AF5896" s="130">
        <v>1</v>
      </c>
    </row>
    <row r="5897" spans="1:42" x14ac:dyDescent="0.2">
      <c r="A5897" s="155" t="s">
        <v>2245</v>
      </c>
      <c r="B5897" s="81">
        <v>20230810</v>
      </c>
      <c r="C5897" s="126" t="s">
        <v>70</v>
      </c>
      <c r="D5897" s="126">
        <v>13</v>
      </c>
      <c r="E5897" s="126">
        <v>12</v>
      </c>
      <c r="F5897" s="126"/>
      <c r="G5897" s="126"/>
      <c r="H5897" s="126" t="s">
        <v>10</v>
      </c>
      <c r="I5897" s="126">
        <v>293</v>
      </c>
      <c r="J5897" s="126">
        <v>5</v>
      </c>
      <c r="K5897" s="82">
        <v>5</v>
      </c>
      <c r="L5897" s="156">
        <v>1</v>
      </c>
      <c r="M5897" s="82">
        <v>0</v>
      </c>
      <c r="N5897" s="83">
        <v>1</v>
      </c>
      <c r="O5897" s="82" t="str">
        <f>Cal_030724!$E$2</f>
        <v>Cal_030724</v>
      </c>
      <c r="P5897" s="158">
        <f>Cal_030724!$Q$3</f>
        <v>1.8135132035581638</v>
      </c>
      <c r="Q5897" s="158">
        <f>Cal_030724!$R$3</f>
        <v>0.5762667345022553</v>
      </c>
      <c r="R5897" s="84">
        <v>53.16</v>
      </c>
      <c r="S5897" s="84">
        <v>35.86</v>
      </c>
      <c r="T5897" s="158">
        <f>AVERAGE(0.509,0.668,0.549,0.497,0.537,0.693)</f>
        <v>0.57550000000000001</v>
      </c>
      <c r="U5897" s="79">
        <f t="shared" si="1731"/>
        <v>52.584499999999998</v>
      </c>
      <c r="V5897" s="79">
        <f t="shared" si="1732"/>
        <v>35.284500000000001</v>
      </c>
      <c r="W5897" s="446">
        <f t="shared" si="1733"/>
        <v>0.37925223881384085</v>
      </c>
      <c r="X5897" s="446">
        <f t="shared" si="1734"/>
        <v>0.25000848249308982</v>
      </c>
      <c r="Y5897" s="82">
        <v>20240307</v>
      </c>
      <c r="Z5897" s="90" t="s">
        <v>2281</v>
      </c>
      <c r="AA5897" s="82">
        <v>20240104</v>
      </c>
      <c r="AB5897" s="85"/>
      <c r="AC5897" s="82"/>
      <c r="AD5897" s="82"/>
      <c r="AE5897" s="691" t="s">
        <v>1250</v>
      </c>
      <c r="AF5897" s="567">
        <v>1</v>
      </c>
      <c r="AG5897" s="567"/>
      <c r="AH5897" s="159" t="s">
        <v>236</v>
      </c>
      <c r="AI5897" s="155"/>
      <c r="AJ5897" s="82"/>
      <c r="AK5897" s="82"/>
      <c r="AL5897" s="82"/>
      <c r="AM5897" s="82"/>
      <c r="AN5897" s="82"/>
      <c r="AO5897" s="82"/>
      <c r="AP5897" s="82"/>
    </row>
    <row r="5898" spans="1:42" x14ac:dyDescent="0.2">
      <c r="A5898" s="155" t="s">
        <v>2245</v>
      </c>
      <c r="B5898" s="81">
        <v>20230810</v>
      </c>
      <c r="C5898" s="126" t="s">
        <v>70</v>
      </c>
      <c r="D5898" s="126">
        <v>13</v>
      </c>
      <c r="E5898" s="126">
        <v>12</v>
      </c>
      <c r="F5898" s="126"/>
      <c r="G5898" s="126"/>
      <c r="H5898" s="126" t="s">
        <v>11</v>
      </c>
      <c r="I5898" s="126">
        <v>293</v>
      </c>
      <c r="J5898" s="126">
        <v>5</v>
      </c>
      <c r="K5898" s="82">
        <v>5</v>
      </c>
      <c r="L5898" s="156">
        <v>1</v>
      </c>
      <c r="M5898" s="82">
        <v>0</v>
      </c>
      <c r="N5898" s="83">
        <v>1</v>
      </c>
      <c r="O5898" s="82" t="str">
        <f>Cal_030724!$E$2</f>
        <v>Cal_030724</v>
      </c>
      <c r="P5898" s="158">
        <f>Cal_030724!$Q$3</f>
        <v>1.8135132035581638</v>
      </c>
      <c r="Q5898" s="158">
        <f>Cal_030724!$R$3</f>
        <v>0.5762667345022553</v>
      </c>
      <c r="R5898" s="84">
        <v>55.23</v>
      </c>
      <c r="S5898" s="84">
        <v>35.909999999999997</v>
      </c>
      <c r="T5898" s="158">
        <f>AVERAGE(0.509,0.668,0.549,0.497,0.537,0.693)</f>
        <v>0.57550000000000001</v>
      </c>
      <c r="U5898" s="79">
        <f t="shared" si="1731"/>
        <v>54.654499999999999</v>
      </c>
      <c r="V5898" s="79">
        <f t="shared" si="1732"/>
        <v>35.334499999999998</v>
      </c>
      <c r="W5898" s="446">
        <f t="shared" si="1733"/>
        <v>0.42353487016667091</v>
      </c>
      <c r="X5898" s="446">
        <f t="shared" si="1734"/>
        <v>0.2066175468158494</v>
      </c>
      <c r="Y5898" s="82">
        <v>20240307</v>
      </c>
      <c r="Z5898" s="90" t="s">
        <v>2281</v>
      </c>
      <c r="AA5898" s="82">
        <v>20240104</v>
      </c>
      <c r="AB5898" s="85"/>
      <c r="AC5898" s="82"/>
      <c r="AD5898" s="82"/>
      <c r="AE5898" s="691" t="s">
        <v>1250</v>
      </c>
      <c r="AF5898" s="567">
        <v>1</v>
      </c>
      <c r="AG5898" s="567"/>
      <c r="AH5898" s="159" t="s">
        <v>237</v>
      </c>
      <c r="AI5898" s="155"/>
      <c r="AJ5898" s="82"/>
      <c r="AK5898" s="82"/>
      <c r="AL5898" s="82"/>
      <c r="AM5898" s="82"/>
      <c r="AN5898" s="82"/>
      <c r="AO5898" s="82"/>
      <c r="AP5898" s="82"/>
    </row>
    <row r="5899" spans="1:42" x14ac:dyDescent="0.2">
      <c r="A5899" s="360" t="s">
        <v>2245</v>
      </c>
      <c r="B5899" s="196">
        <v>20230810</v>
      </c>
      <c r="C5899" s="361" t="s">
        <v>70</v>
      </c>
      <c r="D5899" s="361">
        <v>13</v>
      </c>
      <c r="E5899" s="361">
        <v>12</v>
      </c>
      <c r="F5899" s="361"/>
      <c r="G5899" s="361"/>
      <c r="H5899" s="361" t="s">
        <v>10</v>
      </c>
      <c r="I5899" s="361">
        <v>551</v>
      </c>
      <c r="J5899" s="361">
        <v>20</v>
      </c>
      <c r="K5899" s="44">
        <v>5</v>
      </c>
      <c r="L5899" s="362">
        <v>1</v>
      </c>
      <c r="M5899" s="44">
        <v>0</v>
      </c>
      <c r="N5899" s="363">
        <v>1</v>
      </c>
      <c r="O5899" s="44" t="str">
        <f>Cal_030724!$E$2</f>
        <v>Cal_030724</v>
      </c>
      <c r="P5899" s="365">
        <f>Cal_030724!$Q$3</f>
        <v>1.8135132035581638</v>
      </c>
      <c r="Q5899" s="365">
        <f>Cal_030724!$R$3</f>
        <v>0.5762667345022553</v>
      </c>
      <c r="R5899" s="364">
        <v>12.16</v>
      </c>
      <c r="S5899" s="364">
        <v>8.3829999999999991</v>
      </c>
      <c r="T5899" s="365">
        <f>AVERAGE(0.509,0.668,0.549,0.497,0.537,0.693)</f>
        <v>0.57550000000000001</v>
      </c>
      <c r="U5899" s="79">
        <f t="shared" si="1731"/>
        <v>11.5845</v>
      </c>
      <c r="V5899" s="79">
        <f t="shared" si="1732"/>
        <v>7.8074999999999992</v>
      </c>
      <c r="W5899" s="446">
        <f t="shared" si="1733"/>
        <v>4.4029632078088618E-2</v>
      </c>
      <c r="X5899" s="446">
        <f t="shared" si="1734"/>
        <v>3.0011776206482099E-2</v>
      </c>
      <c r="Y5899" s="44">
        <v>20240307</v>
      </c>
      <c r="Z5899" s="859" t="s">
        <v>2282</v>
      </c>
      <c r="AA5899" s="44">
        <v>20240104</v>
      </c>
      <c r="AB5899" s="368"/>
      <c r="AC5899" s="44"/>
      <c r="AD5899" s="44"/>
      <c r="AE5899" s="763" t="s">
        <v>1250</v>
      </c>
      <c r="AF5899" s="849">
        <v>1</v>
      </c>
      <c r="AG5899" s="849"/>
      <c r="AH5899" s="370" t="s">
        <v>242</v>
      </c>
      <c r="AI5899" s="360"/>
      <c r="AJ5899" s="44"/>
      <c r="AK5899" s="44"/>
      <c r="AL5899" s="44"/>
      <c r="AM5899" s="44"/>
      <c r="AN5899" s="44"/>
      <c r="AO5899" s="44"/>
      <c r="AP5899" s="44"/>
    </row>
    <row r="5900" spans="1:42" x14ac:dyDescent="0.2">
      <c r="A5900" s="360" t="s">
        <v>2245</v>
      </c>
      <c r="B5900" s="196">
        <v>20230810</v>
      </c>
      <c r="C5900" s="361" t="s">
        <v>70</v>
      </c>
      <c r="D5900" s="361">
        <v>13</v>
      </c>
      <c r="E5900" s="361">
        <v>12</v>
      </c>
      <c r="F5900" s="361"/>
      <c r="G5900" s="361"/>
      <c r="H5900" s="361" t="s">
        <v>11</v>
      </c>
      <c r="I5900" s="361">
        <v>551</v>
      </c>
      <c r="J5900" s="361">
        <v>20</v>
      </c>
      <c r="K5900" s="44">
        <v>5</v>
      </c>
      <c r="L5900" s="362">
        <v>1</v>
      </c>
      <c r="M5900" s="44">
        <v>0</v>
      </c>
      <c r="N5900" s="363">
        <v>1</v>
      </c>
      <c r="O5900" s="44" t="str">
        <f>Cal_030724!$E$2</f>
        <v>Cal_030724</v>
      </c>
      <c r="P5900" s="365">
        <f>Cal_030724!$Q$3</f>
        <v>1.8135132035581638</v>
      </c>
      <c r="Q5900" s="365">
        <f>Cal_030724!$R$3</f>
        <v>0.5762667345022553</v>
      </c>
      <c r="R5900" s="364">
        <v>11.2</v>
      </c>
      <c r="S5900" s="364">
        <v>7.8890000000000002</v>
      </c>
      <c r="T5900" s="365">
        <f>AVERAGE(0.509,0.668,0.549,0.497,0.537,0.693)</f>
        <v>0.57550000000000001</v>
      </c>
      <c r="U5900" s="79">
        <f t="shared" si="1731"/>
        <v>10.624499999999999</v>
      </c>
      <c r="V5900" s="79">
        <f t="shared" si="1732"/>
        <v>7.3135000000000003</v>
      </c>
      <c r="W5900" s="446">
        <f t="shared" si="1733"/>
        <v>3.8597329047008563E-2</v>
      </c>
      <c r="X5900" s="446">
        <f t="shared" si="1734"/>
        <v>3.0759294646774092E-2</v>
      </c>
      <c r="Y5900" s="44">
        <v>20240307</v>
      </c>
      <c r="Z5900" s="859" t="s">
        <v>2282</v>
      </c>
      <c r="AA5900" s="44">
        <v>20240104</v>
      </c>
      <c r="AB5900" s="368"/>
      <c r="AC5900" s="44"/>
      <c r="AD5900" s="44"/>
      <c r="AE5900" s="763" t="s">
        <v>1250</v>
      </c>
      <c r="AF5900" s="849">
        <v>1</v>
      </c>
      <c r="AG5900" s="849"/>
      <c r="AH5900" s="370" t="s">
        <v>243</v>
      </c>
      <c r="AI5900" s="360"/>
      <c r="AJ5900" s="44"/>
      <c r="AK5900" s="44"/>
      <c r="AL5900" s="44"/>
      <c r="AM5900" s="44"/>
      <c r="AN5900" s="44"/>
      <c r="AO5900" s="44"/>
      <c r="AP5900" s="44"/>
    </row>
    <row r="5901" spans="1:42" x14ac:dyDescent="0.2">
      <c r="A5901" t="s">
        <v>2245</v>
      </c>
      <c r="B5901" s="45">
        <v>20230810</v>
      </c>
      <c r="C5901" s="107" t="s">
        <v>70</v>
      </c>
      <c r="D5901" s="107">
        <v>13</v>
      </c>
      <c r="E5901" s="107">
        <v>18</v>
      </c>
      <c r="H5901" s="107" t="s">
        <v>10</v>
      </c>
      <c r="I5901" s="107">
        <v>290</v>
      </c>
      <c r="J5901" s="107">
        <v>0</v>
      </c>
      <c r="K5901" s="43">
        <v>5</v>
      </c>
      <c r="L5901" s="111">
        <v>1</v>
      </c>
      <c r="M5901" s="43">
        <v>0</v>
      </c>
      <c r="N5901" s="49">
        <v>1</v>
      </c>
      <c r="O5901" s="43" t="str">
        <f>Cal_030724!$E$2</f>
        <v>Cal_030724</v>
      </c>
      <c r="P5901" s="50">
        <f>Cal_030724!$Q$3</f>
        <v>1.8135132035581638</v>
      </c>
      <c r="Q5901" s="50">
        <f>Cal_030724!$R$3</f>
        <v>0.5762667345022553</v>
      </c>
      <c r="R5901" s="46">
        <v>42.83</v>
      </c>
      <c r="S5901" s="46">
        <v>28.4</v>
      </c>
      <c r="T5901" s="178">
        <f>AVERAGE(0.876,0.675,0.579,0.886,0.676,0.725)</f>
        <v>0.73616666666666664</v>
      </c>
      <c r="U5901" s="79">
        <f t="shared" si="1731"/>
        <v>42.093833333333329</v>
      </c>
      <c r="V5901" s="79">
        <f t="shared" si="1732"/>
        <v>27.663833333333333</v>
      </c>
      <c r="W5901" s="446">
        <f t="shared" si="1733"/>
        <v>0.31960826653030311</v>
      </c>
      <c r="X5901" s="446">
        <f t="shared" si="1734"/>
        <v>0.17884981086250323</v>
      </c>
      <c r="Y5901" s="43">
        <v>20240307</v>
      </c>
      <c r="Z5901" s="48" t="s">
        <v>2330</v>
      </c>
      <c r="AA5901" s="43">
        <v>20240404</v>
      </c>
      <c r="AE5901" s="689" t="s">
        <v>1250</v>
      </c>
      <c r="AF5901" s="130">
        <v>1</v>
      </c>
    </row>
    <row r="5902" spans="1:42" x14ac:dyDescent="0.2">
      <c r="A5902" t="s">
        <v>2245</v>
      </c>
      <c r="B5902" s="45">
        <v>20230810</v>
      </c>
      <c r="C5902" s="107" t="s">
        <v>70</v>
      </c>
      <c r="D5902" s="107">
        <v>13</v>
      </c>
      <c r="E5902" s="107">
        <v>18</v>
      </c>
      <c r="H5902" s="107" t="s">
        <v>11</v>
      </c>
      <c r="I5902" s="107">
        <v>290</v>
      </c>
      <c r="J5902" s="107">
        <v>0</v>
      </c>
      <c r="K5902" s="43">
        <v>5</v>
      </c>
      <c r="L5902" s="111">
        <v>1</v>
      </c>
      <c r="M5902" s="43">
        <v>0</v>
      </c>
      <c r="N5902" s="49">
        <v>1</v>
      </c>
      <c r="O5902" s="43" t="str">
        <f>Cal_030724!$E$2</f>
        <v>Cal_030724</v>
      </c>
      <c r="P5902" s="50">
        <f>Cal_030724!$Q$3</f>
        <v>1.8135132035581638</v>
      </c>
      <c r="Q5902" s="50">
        <f>Cal_030724!$R$3</f>
        <v>0.5762667345022553</v>
      </c>
      <c r="R5902" s="46">
        <v>38.03</v>
      </c>
      <c r="S5902" s="46">
        <v>25.51</v>
      </c>
      <c r="T5902" s="178">
        <f>AVERAGE(0.793,0.722,0.641,1.093,0.906,0.669)</f>
        <v>0.80399999999999994</v>
      </c>
      <c r="U5902" s="79">
        <f t="shared" si="1731"/>
        <v>37.225999999999999</v>
      </c>
      <c r="V5902" s="79">
        <f t="shared" si="1732"/>
        <v>24.706000000000003</v>
      </c>
      <c r="W5902" s="446">
        <f t="shared" si="1733"/>
        <v>0.2773039152432013</v>
      </c>
      <c r="X5902" s="446">
        <f t="shared" si="1734"/>
        <v>0.16785873129529988</v>
      </c>
      <c r="Y5902" s="43">
        <v>20240307</v>
      </c>
      <c r="Z5902" s="48" t="s">
        <v>2341</v>
      </c>
      <c r="AA5902" s="43">
        <v>20240410</v>
      </c>
      <c r="AE5902" s="689" t="s">
        <v>1250</v>
      </c>
      <c r="AF5902" s="130">
        <v>1</v>
      </c>
    </row>
    <row r="5903" spans="1:42" x14ac:dyDescent="0.2">
      <c r="A5903" s="155" t="s">
        <v>2245</v>
      </c>
      <c r="B5903" s="81">
        <v>20230810</v>
      </c>
      <c r="C5903" s="126" t="s">
        <v>70</v>
      </c>
      <c r="D5903" s="126">
        <v>13</v>
      </c>
      <c r="E5903" s="126">
        <v>18</v>
      </c>
      <c r="F5903" s="126"/>
      <c r="G5903" s="126"/>
      <c r="H5903" s="126" t="s">
        <v>10</v>
      </c>
      <c r="I5903" s="126">
        <v>293</v>
      </c>
      <c r="J5903" s="126">
        <v>5</v>
      </c>
      <c r="K5903" s="82">
        <v>5</v>
      </c>
      <c r="L5903" s="156">
        <v>1</v>
      </c>
      <c r="M5903" s="82">
        <v>0</v>
      </c>
      <c r="N5903" s="83">
        <v>1</v>
      </c>
      <c r="O5903" s="82" t="str">
        <f>Cal_030724!$E$2</f>
        <v>Cal_030724</v>
      </c>
      <c r="P5903" s="158">
        <f>Cal_030724!$Q$3</f>
        <v>1.8135132035581638</v>
      </c>
      <c r="Q5903" s="158">
        <f>Cal_030724!$R$3</f>
        <v>0.5762667345022553</v>
      </c>
      <c r="R5903" s="84">
        <v>11.35</v>
      </c>
      <c r="S5903" s="84">
        <v>7.3440000000000003</v>
      </c>
      <c r="T5903" s="158">
        <f>AVERAGE(0.509,0.668,0.549,0.497,0.537,0.693)</f>
        <v>0.57550000000000001</v>
      </c>
      <c r="U5903" s="79">
        <f t="shared" si="1731"/>
        <v>10.7745</v>
      </c>
      <c r="V5903" s="79">
        <f t="shared" si="1732"/>
        <v>6.7685000000000004</v>
      </c>
      <c r="W5903" s="446">
        <f t="shared" si="1733"/>
        <v>8.7819911484869742E-2</v>
      </c>
      <c r="X5903" s="446">
        <f t="shared" si="1734"/>
        <v>3.2888932119714727E-2</v>
      </c>
      <c r="Y5903" s="82">
        <v>20240307</v>
      </c>
      <c r="Z5903" s="90" t="s">
        <v>2281</v>
      </c>
      <c r="AA5903" s="82">
        <v>20240104</v>
      </c>
      <c r="AB5903" s="85"/>
      <c r="AC5903" s="82"/>
      <c r="AD5903" s="82"/>
      <c r="AE5903" s="691" t="s">
        <v>1250</v>
      </c>
      <c r="AF5903" s="567">
        <v>1</v>
      </c>
      <c r="AG5903" s="567"/>
      <c r="AH5903" s="159" t="s">
        <v>234</v>
      </c>
      <c r="AI5903" s="155"/>
      <c r="AJ5903" s="82"/>
      <c r="AK5903" s="82"/>
      <c r="AL5903" s="82"/>
      <c r="AM5903" s="82"/>
      <c r="AN5903" s="82"/>
      <c r="AO5903" s="82"/>
      <c r="AP5903" s="82"/>
    </row>
    <row r="5904" spans="1:42" x14ac:dyDescent="0.2">
      <c r="A5904" s="155" t="s">
        <v>2245</v>
      </c>
      <c r="B5904" s="81">
        <v>20230810</v>
      </c>
      <c r="C5904" s="126" t="s">
        <v>70</v>
      </c>
      <c r="D5904" s="126">
        <v>13</v>
      </c>
      <c r="E5904" s="126">
        <v>18</v>
      </c>
      <c r="F5904" s="126"/>
      <c r="G5904" s="126"/>
      <c r="H5904" s="126" t="s">
        <v>11</v>
      </c>
      <c r="I5904" s="126">
        <v>294</v>
      </c>
      <c r="J5904" s="126">
        <v>5</v>
      </c>
      <c r="K5904" s="82">
        <v>5</v>
      </c>
      <c r="L5904" s="156">
        <v>1</v>
      </c>
      <c r="M5904" s="82">
        <v>0</v>
      </c>
      <c r="N5904" s="83">
        <v>1</v>
      </c>
      <c r="O5904" s="82" t="str">
        <f>Cal_030724!$E$2</f>
        <v>Cal_030724</v>
      </c>
      <c r="P5904" s="158">
        <f>Cal_030724!$Q$3</f>
        <v>1.8135132035581638</v>
      </c>
      <c r="Q5904" s="158">
        <f>Cal_030724!$R$3</f>
        <v>0.5762667345022553</v>
      </c>
      <c r="R5904" s="84">
        <v>12.91</v>
      </c>
      <c r="S5904" s="84">
        <v>8.2309999999999999</v>
      </c>
      <c r="T5904" s="158">
        <f>AVERAGE(0.509,0.668,0.549,0.497,0.537,0.693)</f>
        <v>0.57550000000000001</v>
      </c>
      <c r="U5904" s="79">
        <f t="shared" si="1731"/>
        <v>12.3345</v>
      </c>
      <c r="V5904" s="79">
        <f t="shared" si="1732"/>
        <v>7.6555</v>
      </c>
      <c r="W5904" s="446">
        <f t="shared" si="1733"/>
        <v>0.10222459184560552</v>
      </c>
      <c r="X5904" s="446">
        <f t="shared" si="1734"/>
        <v>3.3838553707582104E-2</v>
      </c>
      <c r="Y5904" s="82">
        <v>20240307</v>
      </c>
      <c r="Z5904" s="90" t="s">
        <v>2281</v>
      </c>
      <c r="AA5904" s="82">
        <v>20240104</v>
      </c>
      <c r="AB5904" s="85"/>
      <c r="AC5904" s="82"/>
      <c r="AD5904" s="82"/>
      <c r="AE5904" s="691" t="s">
        <v>1250</v>
      </c>
      <c r="AF5904" s="567">
        <v>1</v>
      </c>
      <c r="AG5904" s="567"/>
      <c r="AH5904" s="159" t="s">
        <v>235</v>
      </c>
      <c r="AI5904" s="155"/>
      <c r="AJ5904" s="82"/>
      <c r="AK5904" s="82"/>
      <c r="AL5904" s="82"/>
      <c r="AM5904" s="82"/>
      <c r="AN5904" s="82"/>
      <c r="AO5904" s="82"/>
      <c r="AP5904" s="82"/>
    </row>
    <row r="5905" spans="1:42" x14ac:dyDescent="0.2">
      <c r="A5905" s="360" t="s">
        <v>2245</v>
      </c>
      <c r="B5905" s="196">
        <v>20230810</v>
      </c>
      <c r="C5905" s="361" t="s">
        <v>70</v>
      </c>
      <c r="D5905" s="361">
        <v>13</v>
      </c>
      <c r="E5905" s="361">
        <v>18</v>
      </c>
      <c r="F5905" s="361"/>
      <c r="G5905" s="361"/>
      <c r="H5905" s="361" t="s">
        <v>10</v>
      </c>
      <c r="I5905" s="361">
        <v>550</v>
      </c>
      <c r="J5905" s="361">
        <v>20</v>
      </c>
      <c r="K5905" s="44">
        <v>5</v>
      </c>
      <c r="L5905" s="362">
        <v>1</v>
      </c>
      <c r="M5905" s="44">
        <v>0</v>
      </c>
      <c r="N5905" s="363">
        <v>1</v>
      </c>
      <c r="O5905" s="44" t="str">
        <f>Cal_030724!$E$2</f>
        <v>Cal_030724</v>
      </c>
      <c r="P5905" s="365">
        <f>Cal_030724!$Q$3</f>
        <v>1.8135132035581638</v>
      </c>
      <c r="Q5905" s="365">
        <f>Cal_030724!$R$3</f>
        <v>0.5762667345022553</v>
      </c>
      <c r="R5905" s="364">
        <v>3.113</v>
      </c>
      <c r="S5905" s="364">
        <v>2.3410000000000002</v>
      </c>
      <c r="T5905" s="365">
        <f>AVERAGE(0.509,0.668,0.549,0.497,0.537,0.693)</f>
        <v>0.57550000000000001</v>
      </c>
      <c r="U5905" s="79">
        <f t="shared" si="1731"/>
        <v>2.5375000000000001</v>
      </c>
      <c r="V5905" s="79">
        <f t="shared" si="1732"/>
        <v>1.7655000000000003</v>
      </c>
      <c r="W5905" s="446">
        <f t="shared" si="1733"/>
        <v>9.0158002533615896E-3</v>
      </c>
      <c r="X5905" s="446">
        <f t="shared" si="1734"/>
        <v>7.7575304218869658E-3</v>
      </c>
      <c r="Y5905" s="44">
        <v>20240307</v>
      </c>
      <c r="Z5905" s="859" t="s">
        <v>2282</v>
      </c>
      <c r="AA5905" s="44">
        <v>20240104</v>
      </c>
      <c r="AB5905" s="368"/>
      <c r="AC5905" s="44"/>
      <c r="AD5905" s="44"/>
      <c r="AE5905" s="763" t="s">
        <v>1250</v>
      </c>
      <c r="AF5905" s="849">
        <v>1</v>
      </c>
      <c r="AG5905" s="849"/>
      <c r="AH5905" s="370" t="s">
        <v>240</v>
      </c>
      <c r="AI5905" s="360"/>
      <c r="AJ5905" s="44"/>
      <c r="AK5905" s="44"/>
      <c r="AL5905" s="44"/>
      <c r="AM5905" s="44"/>
      <c r="AN5905" s="44"/>
      <c r="AO5905" s="44"/>
      <c r="AP5905" s="44"/>
    </row>
    <row r="5906" spans="1:42" x14ac:dyDescent="0.2">
      <c r="A5906" s="360" t="s">
        <v>2245</v>
      </c>
      <c r="B5906" s="196">
        <v>20230810</v>
      </c>
      <c r="C5906" s="361" t="s">
        <v>70</v>
      </c>
      <c r="D5906" s="361">
        <v>13</v>
      </c>
      <c r="E5906" s="361">
        <v>18</v>
      </c>
      <c r="F5906" s="361"/>
      <c r="G5906" s="361"/>
      <c r="H5906" s="361" t="s">
        <v>11</v>
      </c>
      <c r="I5906" s="361">
        <v>550</v>
      </c>
      <c r="J5906" s="361">
        <v>20</v>
      </c>
      <c r="K5906" s="44">
        <v>5</v>
      </c>
      <c r="L5906" s="362">
        <v>1</v>
      </c>
      <c r="M5906" s="44">
        <v>0</v>
      </c>
      <c r="N5906" s="363">
        <v>1</v>
      </c>
      <c r="O5906" s="44" t="str">
        <f>Cal_030724!$E$2</f>
        <v>Cal_030724</v>
      </c>
      <c r="P5906" s="365">
        <f>Cal_030724!$Q$3</f>
        <v>1.8135132035581638</v>
      </c>
      <c r="Q5906" s="365">
        <f>Cal_030724!$R$3</f>
        <v>0.5762667345022553</v>
      </c>
      <c r="R5906" s="364">
        <v>3.4889999999999999</v>
      </c>
      <c r="S5906" s="364">
        <v>2.552</v>
      </c>
      <c r="T5906" s="365">
        <f>AVERAGE(0.509,0.668,0.549,0.497,0.537,0.693)</f>
        <v>0.57550000000000001</v>
      </c>
      <c r="U5906" s="79">
        <f t="shared" si="1731"/>
        <v>2.9135</v>
      </c>
      <c r="V5906" s="79">
        <f t="shared" si="1732"/>
        <v>1.9765000000000001</v>
      </c>
      <c r="W5906" s="446">
        <f t="shared" si="1733"/>
        <v>1.0942752380051568E-2</v>
      </c>
      <c r="X5906" s="446">
        <f t="shared" si="1734"/>
        <v>7.8352074498146233E-3</v>
      </c>
      <c r="Y5906" s="44">
        <v>20240307</v>
      </c>
      <c r="Z5906" s="859" t="s">
        <v>2282</v>
      </c>
      <c r="AA5906" s="44">
        <v>20240104</v>
      </c>
      <c r="AB5906" s="368"/>
      <c r="AC5906" s="44"/>
      <c r="AD5906" s="44"/>
      <c r="AE5906" s="763" t="s">
        <v>1250</v>
      </c>
      <c r="AF5906" s="849">
        <v>1</v>
      </c>
      <c r="AG5906" s="849"/>
      <c r="AH5906" s="370" t="s">
        <v>241</v>
      </c>
      <c r="AI5906" s="360"/>
      <c r="AJ5906" s="44"/>
      <c r="AK5906" s="44"/>
      <c r="AL5906" s="44"/>
      <c r="AM5906" s="44"/>
      <c r="AN5906" s="44"/>
      <c r="AO5906" s="44"/>
      <c r="AP5906" s="44"/>
    </row>
    <row r="5907" spans="1:42" x14ac:dyDescent="0.2">
      <c r="A5907" t="s">
        <v>2245</v>
      </c>
      <c r="B5907" s="45">
        <v>20230810</v>
      </c>
      <c r="C5907" s="107" t="s">
        <v>70</v>
      </c>
      <c r="D5907" s="107">
        <v>13</v>
      </c>
      <c r="E5907" s="107">
        <v>23</v>
      </c>
      <c r="H5907" s="107" t="s">
        <v>10</v>
      </c>
      <c r="I5907" s="107">
        <v>290</v>
      </c>
      <c r="J5907" s="107">
        <v>0</v>
      </c>
      <c r="K5907" s="43">
        <v>5</v>
      </c>
      <c r="L5907" s="111">
        <v>1</v>
      </c>
      <c r="M5907" s="43">
        <v>0</v>
      </c>
      <c r="N5907" s="49">
        <v>1</v>
      </c>
      <c r="O5907" s="43" t="str">
        <f>Cal_030724!$E$2</f>
        <v>Cal_030724</v>
      </c>
      <c r="P5907" s="50">
        <f>Cal_030724!$Q$3</f>
        <v>1.8135132035581638</v>
      </c>
      <c r="Q5907" s="50">
        <f>Cal_030724!$R$3</f>
        <v>0.5762667345022553</v>
      </c>
      <c r="R5907" s="46">
        <v>16.3</v>
      </c>
      <c r="S5907" s="46">
        <v>10.92</v>
      </c>
      <c r="T5907" s="178">
        <f>AVERAGE(0.793,0.722,0.641,1.093,0.906,0.669)</f>
        <v>0.80399999999999994</v>
      </c>
      <c r="U5907" s="79">
        <f t="shared" si="1731"/>
        <v>15.496</v>
      </c>
      <c r="V5907" s="79">
        <f t="shared" si="1732"/>
        <v>10.116</v>
      </c>
      <c r="W5907" s="446">
        <f t="shared" si="1733"/>
        <v>0.11916094760450668</v>
      </c>
      <c r="X5907" s="446">
        <f t="shared" si="1734"/>
        <v>6.311320978169413E-2</v>
      </c>
      <c r="Y5907" s="43">
        <v>20240307</v>
      </c>
      <c r="Z5907" s="48" t="s">
        <v>2341</v>
      </c>
      <c r="AA5907" s="43">
        <v>20240410</v>
      </c>
      <c r="AE5907" s="689" t="s">
        <v>1250</v>
      </c>
      <c r="AF5907" s="130">
        <v>1</v>
      </c>
    </row>
    <row r="5908" spans="1:42" x14ac:dyDescent="0.2">
      <c r="A5908" t="s">
        <v>2245</v>
      </c>
      <c r="B5908" s="45">
        <v>20230810</v>
      </c>
      <c r="C5908" s="107" t="s">
        <v>70</v>
      </c>
      <c r="D5908" s="107">
        <v>13</v>
      </c>
      <c r="E5908" s="107">
        <v>23</v>
      </c>
      <c r="H5908" s="107" t="s">
        <v>11</v>
      </c>
      <c r="I5908" s="107">
        <v>290</v>
      </c>
      <c r="J5908" s="107">
        <v>0</v>
      </c>
      <c r="K5908" s="43">
        <v>5</v>
      </c>
      <c r="L5908" s="111">
        <v>1</v>
      </c>
      <c r="M5908" s="43">
        <v>0</v>
      </c>
      <c r="N5908" s="49">
        <v>1</v>
      </c>
      <c r="O5908" s="43" t="str">
        <f>Cal_030724!$E$2</f>
        <v>Cal_030724</v>
      </c>
      <c r="P5908" s="50">
        <f>Cal_030724!$Q$3</f>
        <v>1.8135132035581638</v>
      </c>
      <c r="Q5908" s="50">
        <f>Cal_030724!$R$3</f>
        <v>0.5762667345022553</v>
      </c>
      <c r="R5908" s="46">
        <v>16.54</v>
      </c>
      <c r="S5908" s="46">
        <v>10.86</v>
      </c>
      <c r="T5908" s="178">
        <f>AVERAGE(0.793,0.722,0.641,1.093,0.906,0.669)</f>
        <v>0.80399999999999994</v>
      </c>
      <c r="U5908" s="79">
        <f t="shared" si="1731"/>
        <v>15.735999999999999</v>
      </c>
      <c r="V5908" s="79">
        <f t="shared" si="1732"/>
        <v>10.055999999999999</v>
      </c>
      <c r="W5908" s="446">
        <f t="shared" si="1733"/>
        <v>0.12580561011033417</v>
      </c>
      <c r="X5908" s="446">
        <f t="shared" si="1734"/>
        <v>5.5387443139530944E-2</v>
      </c>
      <c r="Y5908" s="43">
        <v>20240307</v>
      </c>
      <c r="Z5908" s="48" t="s">
        <v>2341</v>
      </c>
      <c r="AA5908" s="43">
        <v>20240410</v>
      </c>
      <c r="AE5908" s="689" t="s">
        <v>1250</v>
      </c>
      <c r="AF5908" s="130">
        <v>1</v>
      </c>
    </row>
    <row r="5909" spans="1:42" x14ac:dyDescent="0.2">
      <c r="A5909" t="s">
        <v>2245</v>
      </c>
      <c r="B5909" s="45">
        <v>20230810</v>
      </c>
      <c r="C5909" s="107" t="s">
        <v>70</v>
      </c>
      <c r="D5909" s="107">
        <v>13</v>
      </c>
      <c r="E5909" s="107">
        <v>23</v>
      </c>
      <c r="H5909" s="107" t="s">
        <v>10</v>
      </c>
      <c r="I5909" s="107">
        <v>290</v>
      </c>
      <c r="J5909" s="107">
        <v>10</v>
      </c>
      <c r="K5909" s="43">
        <v>5</v>
      </c>
      <c r="L5909" s="111">
        <v>1</v>
      </c>
      <c r="M5909" s="43">
        <v>0</v>
      </c>
      <c r="N5909" s="49">
        <v>1</v>
      </c>
      <c r="O5909" s="43" t="str">
        <f>Cal_030724!$E$2</f>
        <v>Cal_030724</v>
      </c>
      <c r="P5909" s="50">
        <f>Cal_030724!$Q$3</f>
        <v>1.8135132035581638</v>
      </c>
      <c r="Q5909" s="50">
        <f>Cal_030724!$R$3</f>
        <v>0.5762667345022553</v>
      </c>
      <c r="R5909" s="46">
        <v>11.93</v>
      </c>
      <c r="S5909" s="46">
        <v>8.093</v>
      </c>
      <c r="T5909" s="178">
        <f>AVERAGE(0.876,0.675,0.579,0.886,0.676,0.725)</f>
        <v>0.73616666666666664</v>
      </c>
      <c r="U5909" s="79">
        <f t="shared" si="1731"/>
        <v>11.193833333333334</v>
      </c>
      <c r="V5909" s="79">
        <f t="shared" si="1732"/>
        <v>7.3568333333333333</v>
      </c>
      <c r="W5909" s="446">
        <f t="shared" si="1733"/>
        <v>8.4985233449533862E-2</v>
      </c>
      <c r="X5909" s="446">
        <f t="shared" si="1734"/>
        <v>4.7573149000451162E-2</v>
      </c>
      <c r="Y5909" s="43">
        <v>20240307</v>
      </c>
      <c r="Z5909" s="48" t="s">
        <v>2330</v>
      </c>
      <c r="AA5909" s="43">
        <v>20240404</v>
      </c>
      <c r="AE5909" s="689" t="s">
        <v>1250</v>
      </c>
      <c r="AF5909" s="130">
        <v>1</v>
      </c>
    </row>
    <row r="5910" spans="1:42" x14ac:dyDescent="0.2">
      <c r="A5910" t="s">
        <v>2245</v>
      </c>
      <c r="B5910" s="45">
        <v>20230810</v>
      </c>
      <c r="C5910" s="107" t="s">
        <v>70</v>
      </c>
      <c r="D5910" s="107">
        <v>13</v>
      </c>
      <c r="E5910" s="107">
        <v>23</v>
      </c>
      <c r="H5910" s="107" t="s">
        <v>11</v>
      </c>
      <c r="I5910" s="107">
        <v>290</v>
      </c>
      <c r="J5910" s="107">
        <v>10</v>
      </c>
      <c r="K5910" s="43">
        <v>5</v>
      </c>
      <c r="L5910" s="111">
        <v>1</v>
      </c>
      <c r="M5910" s="43">
        <v>0</v>
      </c>
      <c r="N5910" s="49">
        <v>1</v>
      </c>
      <c r="O5910" s="43" t="str">
        <f>Cal_030724!$E$2</f>
        <v>Cal_030724</v>
      </c>
      <c r="P5910" s="50">
        <f>Cal_030724!$Q$3</f>
        <v>1.8135132035581638</v>
      </c>
      <c r="Q5910" s="50">
        <f>Cal_030724!$R$3</f>
        <v>0.5762667345022553</v>
      </c>
      <c r="R5910" s="46">
        <v>15.29</v>
      </c>
      <c r="S5910" s="46">
        <v>10.31</v>
      </c>
      <c r="T5910" s="178">
        <f>AVERAGE(0.793,0.722,0.641,1.093,0.906,0.669)</f>
        <v>0.80399999999999994</v>
      </c>
      <c r="U5910" s="79">
        <f t="shared" si="1731"/>
        <v>14.485999999999999</v>
      </c>
      <c r="V5910" s="79">
        <f t="shared" si="1732"/>
        <v>9.5060000000000002</v>
      </c>
      <c r="W5910" s="446">
        <f t="shared" si="1733"/>
        <v>0.11030139759673663</v>
      </c>
      <c r="X5910" s="446">
        <f t="shared" si="1734"/>
        <v>6.0981534403384503E-2</v>
      </c>
      <c r="Y5910" s="43">
        <v>20240307</v>
      </c>
      <c r="Z5910" s="48" t="s">
        <v>2341</v>
      </c>
      <c r="AA5910" s="43">
        <v>20240410</v>
      </c>
      <c r="AE5910" s="689" t="s">
        <v>1250</v>
      </c>
      <c r="AF5910" s="130">
        <v>1</v>
      </c>
    </row>
    <row r="5911" spans="1:42" x14ac:dyDescent="0.2">
      <c r="A5911" s="155" t="s">
        <v>2245</v>
      </c>
      <c r="B5911" s="81">
        <v>20230810</v>
      </c>
      <c r="C5911" s="126" t="s">
        <v>70</v>
      </c>
      <c r="D5911" s="126">
        <v>13</v>
      </c>
      <c r="E5911" s="126">
        <v>23</v>
      </c>
      <c r="F5911" s="126"/>
      <c r="G5911" s="126"/>
      <c r="H5911" s="126" t="s">
        <v>10</v>
      </c>
      <c r="I5911" s="126">
        <v>293</v>
      </c>
      <c r="J5911" s="126">
        <v>5</v>
      </c>
      <c r="K5911" s="82">
        <v>5</v>
      </c>
      <c r="L5911" s="156">
        <v>1</v>
      </c>
      <c r="M5911" s="82">
        <v>0</v>
      </c>
      <c r="N5911" s="83">
        <v>1</v>
      </c>
      <c r="O5911" s="82" t="str">
        <f>Cal_030724!$E$2</f>
        <v>Cal_030724</v>
      </c>
      <c r="P5911" s="158">
        <f>Cal_030724!$Q$3</f>
        <v>1.8135132035581638</v>
      </c>
      <c r="Q5911" s="158">
        <f>Cal_030724!$R$3</f>
        <v>0.5762667345022553</v>
      </c>
      <c r="R5911" s="84">
        <v>3.6120000000000001</v>
      </c>
      <c r="S5911" s="84">
        <v>2.4449999999999998</v>
      </c>
      <c r="T5911" s="158">
        <f>AVERAGE(0.509,0.668,0.549,0.497,0.537,0.693)</f>
        <v>0.57550000000000001</v>
      </c>
      <c r="U5911" s="79">
        <f t="shared" si="1731"/>
        <v>3.0365000000000002</v>
      </c>
      <c r="V5911" s="79">
        <f t="shared" si="1732"/>
        <v>1.8694999999999999</v>
      </c>
      <c r="W5911" s="446">
        <f t="shared" si="1733"/>
        <v>2.5583084548887421E-2</v>
      </c>
      <c r="X5911" s="446">
        <f t="shared" si="1734"/>
        <v>7.7574167614133244E-3</v>
      </c>
      <c r="Y5911" s="82">
        <v>20240307</v>
      </c>
      <c r="Z5911" s="90" t="s">
        <v>2281</v>
      </c>
      <c r="AA5911" s="82">
        <v>20240104</v>
      </c>
      <c r="AB5911" s="85"/>
      <c r="AC5911" s="82"/>
      <c r="AD5911" s="82"/>
      <c r="AE5911" s="691" t="s">
        <v>1250</v>
      </c>
      <c r="AF5911" s="567">
        <v>1</v>
      </c>
      <c r="AG5911" s="567"/>
      <c r="AH5911" s="159" t="s">
        <v>232</v>
      </c>
      <c r="AI5911" s="155"/>
      <c r="AJ5911" s="82"/>
      <c r="AK5911" s="82"/>
      <c r="AL5911" s="82"/>
      <c r="AM5911" s="82"/>
      <c r="AN5911" s="82"/>
      <c r="AO5911" s="82"/>
      <c r="AP5911" s="82"/>
    </row>
    <row r="5912" spans="1:42" x14ac:dyDescent="0.2">
      <c r="A5912" s="155" t="s">
        <v>2245</v>
      </c>
      <c r="B5912" s="81">
        <v>20230810</v>
      </c>
      <c r="C5912" s="126" t="s">
        <v>70</v>
      </c>
      <c r="D5912" s="126">
        <v>13</v>
      </c>
      <c r="E5912" s="126">
        <v>23</v>
      </c>
      <c r="F5912" s="126"/>
      <c r="G5912" s="126"/>
      <c r="H5912" s="126" t="s">
        <v>11</v>
      </c>
      <c r="I5912" s="126">
        <v>293</v>
      </c>
      <c r="J5912" s="126">
        <v>5</v>
      </c>
      <c r="K5912" s="82">
        <v>5</v>
      </c>
      <c r="L5912" s="156">
        <v>1</v>
      </c>
      <c r="M5912" s="82">
        <v>0</v>
      </c>
      <c r="N5912" s="83">
        <v>1</v>
      </c>
      <c r="O5912" s="82" t="str">
        <f>Cal_030724!$E$2</f>
        <v>Cal_030724</v>
      </c>
      <c r="P5912" s="158">
        <f>Cal_030724!$Q$3</f>
        <v>1.8135132035581638</v>
      </c>
      <c r="Q5912" s="158">
        <f>Cal_030724!$R$3</f>
        <v>0.5762667345022553</v>
      </c>
      <c r="R5912" s="84">
        <v>3.048</v>
      </c>
      <c r="S5912" s="84">
        <v>2.4380000000000002</v>
      </c>
      <c r="T5912" s="158">
        <f>AVERAGE(0.509,0.668,0.549,0.497,0.537,0.693)</f>
        <v>0.57550000000000001</v>
      </c>
      <c r="U5912" s="79">
        <f t="shared" si="1731"/>
        <v>2.4725000000000001</v>
      </c>
      <c r="V5912" s="79">
        <f t="shared" si="1732"/>
        <v>1.8625000000000003</v>
      </c>
      <c r="W5912" s="446">
        <f t="shared" si="1733"/>
        <v>1.3372477784765486E-2</v>
      </c>
      <c r="X5912" s="446">
        <f t="shared" si="1734"/>
        <v>1.9843186130952709E-2</v>
      </c>
      <c r="Y5912" s="82">
        <v>20240307</v>
      </c>
      <c r="Z5912" s="90" t="s">
        <v>2281</v>
      </c>
      <c r="AA5912" s="82">
        <v>20240104</v>
      </c>
      <c r="AB5912" s="85"/>
      <c r="AC5912" s="82"/>
      <c r="AD5912" s="82"/>
      <c r="AE5912" s="691" t="s">
        <v>1250</v>
      </c>
      <c r="AF5912" s="567">
        <v>1</v>
      </c>
      <c r="AG5912" s="567"/>
      <c r="AH5912" s="159" t="s">
        <v>233</v>
      </c>
      <c r="AI5912" s="155"/>
      <c r="AJ5912" s="82"/>
      <c r="AK5912" s="82"/>
      <c r="AL5912" s="82"/>
      <c r="AM5912" s="82"/>
      <c r="AN5912" s="82"/>
      <c r="AO5912" s="82"/>
      <c r="AP5912" s="82"/>
    </row>
    <row r="5913" spans="1:42" x14ac:dyDescent="0.2">
      <c r="A5913" s="360" t="s">
        <v>2245</v>
      </c>
      <c r="B5913" s="196">
        <v>20230810</v>
      </c>
      <c r="C5913" s="361" t="s">
        <v>70</v>
      </c>
      <c r="D5913" s="361">
        <v>13</v>
      </c>
      <c r="E5913" s="361">
        <v>23</v>
      </c>
      <c r="F5913" s="361"/>
      <c r="G5913" s="361"/>
      <c r="H5913" s="361" t="s">
        <v>10</v>
      </c>
      <c r="I5913" s="361">
        <v>550</v>
      </c>
      <c r="J5913" s="361">
        <v>20</v>
      </c>
      <c r="K5913" s="44">
        <v>5</v>
      </c>
      <c r="L5913" s="362">
        <v>1</v>
      </c>
      <c r="M5913" s="44">
        <v>0</v>
      </c>
      <c r="N5913" s="363">
        <v>1</v>
      </c>
      <c r="O5913" s="44" t="str">
        <f>Cal_030724!$E$2</f>
        <v>Cal_030724</v>
      </c>
      <c r="P5913" s="365">
        <f>Cal_030724!$Q$3</f>
        <v>1.8135132035581638</v>
      </c>
      <c r="Q5913" s="365">
        <f>Cal_030724!$R$3</f>
        <v>0.5762667345022553</v>
      </c>
      <c r="R5913" s="364">
        <v>2.641</v>
      </c>
      <c r="S5913" s="364">
        <v>2.0350000000000001</v>
      </c>
      <c r="T5913" s="365">
        <f>AVERAGE(0.509,0.668,0.549,0.497,0.537,0.693)</f>
        <v>0.57550000000000001</v>
      </c>
      <c r="U5913" s="79">
        <f t="shared" si="1731"/>
        <v>2.0655000000000001</v>
      </c>
      <c r="V5913" s="79">
        <f t="shared" si="1732"/>
        <v>1.4595000000000002</v>
      </c>
      <c r="W5913" s="446">
        <f t="shared" si="1733"/>
        <v>7.0771696289340979E-3</v>
      </c>
      <c r="X5913" s="446">
        <f t="shared" si="1734"/>
        <v>6.7889737415135149E-3</v>
      </c>
      <c r="Y5913" s="44">
        <v>20240307</v>
      </c>
      <c r="Z5913" s="859" t="s">
        <v>2281</v>
      </c>
      <c r="AA5913" s="44">
        <v>20240104</v>
      </c>
      <c r="AB5913" s="368"/>
      <c r="AC5913" s="44"/>
      <c r="AD5913" s="44"/>
      <c r="AE5913" s="763" t="s">
        <v>1250</v>
      </c>
      <c r="AF5913" s="849">
        <v>1</v>
      </c>
      <c r="AG5913" s="849"/>
      <c r="AH5913" s="370" t="s">
        <v>238</v>
      </c>
      <c r="AI5913" s="360"/>
      <c r="AJ5913" s="44"/>
      <c r="AK5913" s="44"/>
      <c r="AL5913" s="44"/>
      <c r="AM5913" s="44"/>
      <c r="AN5913" s="44"/>
      <c r="AO5913" s="44"/>
      <c r="AP5913" s="44"/>
    </row>
    <row r="5914" spans="1:42" x14ac:dyDescent="0.2">
      <c r="A5914" s="360" t="s">
        <v>2245</v>
      </c>
      <c r="B5914" s="196">
        <v>20230810</v>
      </c>
      <c r="C5914" s="361" t="s">
        <v>70</v>
      </c>
      <c r="D5914" s="361">
        <v>13</v>
      </c>
      <c r="E5914" s="361">
        <v>23</v>
      </c>
      <c r="F5914" s="361"/>
      <c r="G5914" s="361"/>
      <c r="H5914" s="361" t="s">
        <v>11</v>
      </c>
      <c r="I5914" s="361">
        <v>552</v>
      </c>
      <c r="J5914" s="361">
        <v>20</v>
      </c>
      <c r="K5914" s="44">
        <v>5</v>
      </c>
      <c r="L5914" s="362">
        <v>1</v>
      </c>
      <c r="M5914" s="44">
        <v>0</v>
      </c>
      <c r="N5914" s="363">
        <v>1</v>
      </c>
      <c r="O5914" s="44" t="str">
        <f>Cal_030724!$E$2</f>
        <v>Cal_030724</v>
      </c>
      <c r="P5914" s="365">
        <f>Cal_030724!$Q$3</f>
        <v>1.8135132035581638</v>
      </c>
      <c r="Q5914" s="365">
        <f>Cal_030724!$R$3</f>
        <v>0.5762667345022553</v>
      </c>
      <c r="R5914" s="364">
        <v>2.74</v>
      </c>
      <c r="S5914" s="364">
        <v>2.0790000000000002</v>
      </c>
      <c r="T5914" s="365">
        <f>AVERAGE(0.509,0.668,0.549,0.497,0.537,0.693)</f>
        <v>0.57550000000000001</v>
      </c>
      <c r="U5914" s="79">
        <f t="shared" si="1731"/>
        <v>2.1645000000000003</v>
      </c>
      <c r="V5914" s="79">
        <f t="shared" si="1732"/>
        <v>1.5035000000000003</v>
      </c>
      <c r="W5914" s="446">
        <f t="shared" si="1733"/>
        <v>7.6915178486840294E-3</v>
      </c>
      <c r="X5914" s="446">
        <f t="shared" si="1734"/>
        <v>6.540898214251206E-3</v>
      </c>
      <c r="Y5914" s="44">
        <v>20240307</v>
      </c>
      <c r="Z5914" s="859" t="s">
        <v>2281</v>
      </c>
      <c r="AA5914" s="44">
        <v>20240104</v>
      </c>
      <c r="AB5914" s="368"/>
      <c r="AC5914" s="44"/>
      <c r="AD5914" s="44"/>
      <c r="AE5914" s="763" t="s">
        <v>1250</v>
      </c>
      <c r="AF5914" s="849">
        <v>1</v>
      </c>
      <c r="AG5914" s="849"/>
      <c r="AH5914" s="370" t="s">
        <v>239</v>
      </c>
      <c r="AI5914" s="360"/>
      <c r="AJ5914" s="44"/>
      <c r="AK5914" s="44"/>
      <c r="AL5914" s="44"/>
      <c r="AM5914" s="44"/>
      <c r="AN5914" s="44"/>
      <c r="AO5914" s="44"/>
      <c r="AP5914" s="44"/>
    </row>
    <row r="5915" spans="1:42" x14ac:dyDescent="0.2">
      <c r="A5915" t="s">
        <v>2245</v>
      </c>
      <c r="B5915" s="45">
        <v>20230810</v>
      </c>
      <c r="C5915" s="107" t="s">
        <v>68</v>
      </c>
      <c r="D5915" s="107">
        <v>14</v>
      </c>
      <c r="E5915" s="107">
        <v>5</v>
      </c>
      <c r="H5915" s="107" t="s">
        <v>10</v>
      </c>
      <c r="I5915" s="107">
        <v>290</v>
      </c>
      <c r="J5915" s="107">
        <v>0</v>
      </c>
      <c r="K5915" s="43">
        <v>5</v>
      </c>
      <c r="L5915" s="111">
        <v>1</v>
      </c>
      <c r="M5915" s="43">
        <v>0</v>
      </c>
      <c r="N5915" s="49">
        <v>1</v>
      </c>
      <c r="O5915" s="43" t="str">
        <f>Cal_030724!$E$2</f>
        <v>Cal_030724</v>
      </c>
      <c r="P5915" s="50">
        <f>Cal_030724!$Q$3</f>
        <v>1.8135132035581638</v>
      </c>
      <c r="Q5915" s="50">
        <f>Cal_030724!$R$3</f>
        <v>0.5762667345022553</v>
      </c>
      <c r="R5915" s="46">
        <v>29.95</v>
      </c>
      <c r="S5915" s="46">
        <v>23.28</v>
      </c>
      <c r="T5915" s="178">
        <f>AVERAGE(0.793,0.722,0.641,1.093,0.906,0.669)</f>
        <v>0.80399999999999994</v>
      </c>
      <c r="U5915" s="79">
        <f t="shared" si="1731"/>
        <v>29.146000000000001</v>
      </c>
      <c r="V5915" s="79">
        <f t="shared" si="1732"/>
        <v>22.476000000000003</v>
      </c>
      <c r="W5915" s="446">
        <f t="shared" si="1733"/>
        <v>0.14773299637956491</v>
      </c>
      <c r="X5915" s="446">
        <f t="shared" si="1734"/>
        <v>0.25724861309179231</v>
      </c>
      <c r="Y5915" s="43">
        <v>20240307</v>
      </c>
      <c r="Z5915" s="48" t="s">
        <v>2341</v>
      </c>
      <c r="AA5915" s="43">
        <v>20240410</v>
      </c>
      <c r="AE5915" s="689" t="s">
        <v>1250</v>
      </c>
      <c r="AF5915" s="130">
        <v>1</v>
      </c>
      <c r="AH5915" t="s">
        <v>2283</v>
      </c>
    </row>
    <row r="5916" spans="1:42" x14ac:dyDescent="0.2">
      <c r="A5916" t="s">
        <v>2245</v>
      </c>
      <c r="B5916" s="45">
        <v>20230810</v>
      </c>
      <c r="C5916" s="107" t="s">
        <v>68</v>
      </c>
      <c r="D5916" s="107">
        <v>14</v>
      </c>
      <c r="E5916" s="107">
        <v>5</v>
      </c>
      <c r="H5916" s="107" t="s">
        <v>11</v>
      </c>
      <c r="I5916" s="107">
        <v>290</v>
      </c>
      <c r="J5916" s="107">
        <v>0</v>
      </c>
      <c r="K5916" s="43">
        <v>5</v>
      </c>
      <c r="L5916" s="111">
        <v>1</v>
      </c>
      <c r="M5916" s="43">
        <v>0</v>
      </c>
      <c r="N5916" s="49">
        <v>1</v>
      </c>
      <c r="O5916" s="43" t="str">
        <f>Cal_030724!$E$2</f>
        <v>Cal_030724</v>
      </c>
      <c r="P5916" s="50">
        <f>Cal_030724!$Q$3</f>
        <v>1.8135132035581638</v>
      </c>
      <c r="Q5916" s="50">
        <f>Cal_030724!$R$3</f>
        <v>0.5762667345022553</v>
      </c>
      <c r="R5916" s="46">
        <v>29.04</v>
      </c>
      <c r="S5916" s="46">
        <v>22.26</v>
      </c>
      <c r="T5916" s="178">
        <f>AVERAGE(0.876,0.675,0.579,0.886,0.676,0.725)</f>
        <v>0.73616666666666664</v>
      </c>
      <c r="U5916" s="79">
        <f t="shared" si="1731"/>
        <v>28.303833333333333</v>
      </c>
      <c r="V5916" s="79">
        <f t="shared" si="1732"/>
        <v>21.523833333333336</v>
      </c>
      <c r="W5916" s="446">
        <f t="shared" si="1733"/>
        <v>0.15016937263170163</v>
      </c>
      <c r="X5916" s="446">
        <f t="shared" si="1734"/>
        <v>0.23765571480941688</v>
      </c>
      <c r="Y5916" s="43">
        <v>20240307</v>
      </c>
      <c r="Z5916" s="48" t="s">
        <v>2330</v>
      </c>
      <c r="AA5916" s="43">
        <v>20240404</v>
      </c>
      <c r="AE5916" s="689" t="s">
        <v>1250</v>
      </c>
      <c r="AF5916" s="130">
        <v>1</v>
      </c>
      <c r="AH5916" t="s">
        <v>2283</v>
      </c>
    </row>
    <row r="5917" spans="1:42" x14ac:dyDescent="0.2">
      <c r="A5917" s="155" t="s">
        <v>2245</v>
      </c>
      <c r="B5917" s="81">
        <v>20230810</v>
      </c>
      <c r="C5917" s="126" t="s">
        <v>68</v>
      </c>
      <c r="D5917" s="126">
        <v>14</v>
      </c>
      <c r="E5917" s="126">
        <v>5</v>
      </c>
      <c r="F5917" s="126"/>
      <c r="G5917" s="126"/>
      <c r="H5917" s="126" t="s">
        <v>10</v>
      </c>
      <c r="I5917" s="126">
        <v>293</v>
      </c>
      <c r="J5917" s="126">
        <v>5</v>
      </c>
      <c r="K5917" s="82">
        <v>5</v>
      </c>
      <c r="L5917" s="156">
        <v>1</v>
      </c>
      <c r="M5917" s="82">
        <v>0</v>
      </c>
      <c r="N5917" s="83">
        <v>1</v>
      </c>
      <c r="O5917" s="82" t="str">
        <f>Cal_030724!$E$2</f>
        <v>Cal_030724</v>
      </c>
      <c r="P5917" s="158">
        <f>Cal_030724!$Q$3</f>
        <v>1.8135132035581638</v>
      </c>
      <c r="Q5917" s="158">
        <f>Cal_030724!$R$3</f>
        <v>0.5762667345022553</v>
      </c>
      <c r="R5917" s="84">
        <v>11.07</v>
      </c>
      <c r="S5917" s="84">
        <v>8.4390000000000001</v>
      </c>
      <c r="T5917" s="158">
        <f>AVERAGE(0.509,0.668,0.549,0.497,0.537,0.693)</f>
        <v>0.57550000000000001</v>
      </c>
      <c r="U5917" s="79">
        <f t="shared" si="1731"/>
        <v>10.4945</v>
      </c>
      <c r="V5917" s="79">
        <f t="shared" si="1732"/>
        <v>7.8635000000000002</v>
      </c>
      <c r="W5917" s="446">
        <f t="shared" si="1733"/>
        <v>5.7677031232324594E-2</v>
      </c>
      <c r="X5917" s="446">
        <f t="shared" si="1734"/>
        <v>8.2559947667675396E-2</v>
      </c>
      <c r="Y5917" s="82">
        <v>20240307</v>
      </c>
      <c r="Z5917" s="90" t="s">
        <v>2282</v>
      </c>
      <c r="AA5917" s="82">
        <v>20240104</v>
      </c>
      <c r="AB5917" s="85"/>
      <c r="AC5917" s="82"/>
      <c r="AD5917" s="82"/>
      <c r="AE5917" s="691" t="s">
        <v>1250</v>
      </c>
      <c r="AF5917" s="567">
        <v>1</v>
      </c>
      <c r="AG5917" s="567"/>
      <c r="AH5917" s="159" t="s">
        <v>248</v>
      </c>
      <c r="AI5917" s="155" t="s">
        <v>2283</v>
      </c>
      <c r="AJ5917" s="82"/>
      <c r="AK5917" s="82"/>
      <c r="AL5917" s="82"/>
      <c r="AM5917" s="82"/>
      <c r="AN5917" s="82"/>
      <c r="AO5917" s="82"/>
      <c r="AP5917" s="82"/>
    </row>
    <row r="5918" spans="1:42" x14ac:dyDescent="0.2">
      <c r="A5918" s="155" t="s">
        <v>2245</v>
      </c>
      <c r="B5918" s="81">
        <v>20230810</v>
      </c>
      <c r="C5918" s="126" t="s">
        <v>68</v>
      </c>
      <c r="D5918" s="126">
        <v>14</v>
      </c>
      <c r="E5918" s="126">
        <v>5</v>
      </c>
      <c r="F5918" s="126"/>
      <c r="G5918" s="126"/>
      <c r="H5918" s="126" t="s">
        <v>11</v>
      </c>
      <c r="I5918" s="126">
        <v>293</v>
      </c>
      <c r="J5918" s="126">
        <v>5</v>
      </c>
      <c r="K5918" s="82">
        <v>5</v>
      </c>
      <c r="L5918" s="156">
        <v>1</v>
      </c>
      <c r="M5918" s="82">
        <v>0</v>
      </c>
      <c r="N5918" s="83">
        <v>1</v>
      </c>
      <c r="O5918" s="82" t="str">
        <f>Cal_030724!$E$2</f>
        <v>Cal_030724</v>
      </c>
      <c r="P5918" s="158">
        <f>Cal_030724!$Q$3</f>
        <v>1.8135132035581638</v>
      </c>
      <c r="Q5918" s="158">
        <f>Cal_030724!$R$3</f>
        <v>0.5762667345022553</v>
      </c>
      <c r="R5918" s="84">
        <v>10.66</v>
      </c>
      <c r="S5918" s="84">
        <v>7.9489999999999998</v>
      </c>
      <c r="T5918" s="158">
        <f>AVERAGE(0.509,0.668,0.549,0.497,0.537,0.693)</f>
        <v>0.57550000000000001</v>
      </c>
      <c r="U5918" s="79">
        <f t="shared" si="1731"/>
        <v>10.0845</v>
      </c>
      <c r="V5918" s="79">
        <f t="shared" si="1732"/>
        <v>7.3734999999999999</v>
      </c>
      <c r="W5918" s="446">
        <f t="shared" si="1733"/>
        <v>5.9430798810654495E-2</v>
      </c>
      <c r="X5918" s="446">
        <f t="shared" si="1734"/>
        <v>7.2067562468565924E-2</v>
      </c>
      <c r="Y5918" s="82">
        <v>20240307</v>
      </c>
      <c r="Z5918" s="90" t="s">
        <v>2282</v>
      </c>
      <c r="AA5918" s="82">
        <v>20240104</v>
      </c>
      <c r="AB5918" s="85"/>
      <c r="AC5918" s="82"/>
      <c r="AD5918" s="82"/>
      <c r="AE5918" s="691" t="s">
        <v>1250</v>
      </c>
      <c r="AF5918" s="567">
        <v>1</v>
      </c>
      <c r="AG5918" s="567"/>
      <c r="AH5918" s="159" t="s">
        <v>249</v>
      </c>
      <c r="AI5918" s="155" t="s">
        <v>2283</v>
      </c>
      <c r="AJ5918" s="82"/>
      <c r="AK5918" s="82"/>
      <c r="AL5918" s="82"/>
      <c r="AM5918" s="82"/>
      <c r="AN5918" s="82"/>
      <c r="AO5918" s="82"/>
      <c r="AP5918" s="82"/>
    </row>
    <row r="5919" spans="1:42" x14ac:dyDescent="0.2">
      <c r="A5919" s="360" t="s">
        <v>2245</v>
      </c>
      <c r="B5919" s="196">
        <v>20230810</v>
      </c>
      <c r="C5919" s="361" t="s">
        <v>68</v>
      </c>
      <c r="D5919" s="361">
        <v>14</v>
      </c>
      <c r="E5919" s="361">
        <v>5</v>
      </c>
      <c r="F5919" s="361"/>
      <c r="G5919" s="361"/>
      <c r="H5919" s="361" t="s">
        <v>10</v>
      </c>
      <c r="I5919" s="361">
        <v>551</v>
      </c>
      <c r="J5919" s="361">
        <v>20</v>
      </c>
      <c r="K5919" s="44">
        <v>5</v>
      </c>
      <c r="L5919" s="362">
        <v>1</v>
      </c>
      <c r="M5919" s="44">
        <v>0</v>
      </c>
      <c r="N5919" s="363">
        <v>1</v>
      </c>
      <c r="O5919" s="44" t="str">
        <f>Cal_030724!$E$2</f>
        <v>Cal_030724</v>
      </c>
      <c r="P5919" s="365">
        <f>Cal_030724!$Q$3</f>
        <v>1.8135132035581638</v>
      </c>
      <c r="Q5919" s="365">
        <f>Cal_030724!$R$3</f>
        <v>0.5762667345022553</v>
      </c>
      <c r="R5919" s="364">
        <v>3.948</v>
      </c>
      <c r="S5919" s="364">
        <v>3.0169999999999999</v>
      </c>
      <c r="T5919" s="365">
        <f>AVERAGE(0.509,0.668,0.549,0.497,0.537,0.693)</f>
        <v>0.57550000000000001</v>
      </c>
      <c r="U5919" s="79">
        <f t="shared" si="1731"/>
        <v>3.3725000000000001</v>
      </c>
      <c r="V5919" s="79">
        <f t="shared" si="1732"/>
        <v>2.4415</v>
      </c>
      <c r="W5919" s="446">
        <f t="shared" si="1733"/>
        <v>1.0852948759518265E-2</v>
      </c>
      <c r="X5919" s="446">
        <f t="shared" si="1734"/>
        <v>1.2300698160338205E-2</v>
      </c>
      <c r="Y5919" s="44">
        <v>20240307</v>
      </c>
      <c r="Z5919" s="859" t="s">
        <v>2282</v>
      </c>
      <c r="AA5919" s="44">
        <v>20240104</v>
      </c>
      <c r="AB5919" s="368"/>
      <c r="AC5919" s="44"/>
      <c r="AD5919" s="44"/>
      <c r="AE5919" s="763" t="s">
        <v>1250</v>
      </c>
      <c r="AF5919" s="849">
        <v>1</v>
      </c>
      <c r="AG5919" s="849"/>
      <c r="AH5919" s="370" t="s">
        <v>194</v>
      </c>
      <c r="AI5919" s="360" t="s">
        <v>2283</v>
      </c>
      <c r="AJ5919" s="44"/>
      <c r="AK5919" s="44"/>
      <c r="AL5919" s="44"/>
      <c r="AM5919" s="44"/>
      <c r="AN5919" s="44"/>
      <c r="AO5919" s="44"/>
      <c r="AP5919" s="44"/>
    </row>
    <row r="5920" spans="1:42" x14ac:dyDescent="0.2">
      <c r="A5920" s="360" t="s">
        <v>2245</v>
      </c>
      <c r="B5920" s="196">
        <v>20230810</v>
      </c>
      <c r="C5920" s="361" t="s">
        <v>68</v>
      </c>
      <c r="D5920" s="361">
        <v>14</v>
      </c>
      <c r="E5920" s="361">
        <v>5</v>
      </c>
      <c r="F5920" s="361"/>
      <c r="G5920" s="361"/>
      <c r="H5920" s="361" t="s">
        <v>11</v>
      </c>
      <c r="I5920" s="361">
        <v>551</v>
      </c>
      <c r="J5920" s="361">
        <v>20</v>
      </c>
      <c r="K5920" s="44">
        <v>5</v>
      </c>
      <c r="L5920" s="362">
        <v>1</v>
      </c>
      <c r="M5920" s="44">
        <v>0</v>
      </c>
      <c r="N5920" s="363">
        <v>1</v>
      </c>
      <c r="O5920" s="44" t="str">
        <f>Cal_030724!$E$2</f>
        <v>Cal_030724</v>
      </c>
      <c r="P5920" s="365">
        <f>Cal_030724!$Q$3</f>
        <v>1.8135132035581638</v>
      </c>
      <c r="Q5920" s="365">
        <f>Cal_030724!$R$3</f>
        <v>0.5762667345022553</v>
      </c>
      <c r="R5920" s="364">
        <v>4.8849999999999998</v>
      </c>
      <c r="S5920" s="364">
        <v>3.778</v>
      </c>
      <c r="T5920" s="365">
        <f>AVERAGE(0.509,0.668,0.549,0.497,0.537,0.693)</f>
        <v>0.57550000000000001</v>
      </c>
      <c r="U5920" s="79">
        <f t="shared" si="1731"/>
        <v>4.3094999999999999</v>
      </c>
      <c r="V5920" s="79">
        <f t="shared" si="1732"/>
        <v>3.2025000000000001</v>
      </c>
      <c r="W5920" s="446">
        <f t="shared" si="1733"/>
        <v>1.2904634024475529E-2</v>
      </c>
      <c r="X5920" s="446">
        <f t="shared" si="1734"/>
        <v>1.7465857173902661E-2</v>
      </c>
      <c r="Y5920" s="44">
        <v>20240307</v>
      </c>
      <c r="Z5920" s="859" t="s">
        <v>2282</v>
      </c>
      <c r="AA5920" s="44">
        <v>20240104</v>
      </c>
      <c r="AB5920" s="368"/>
      <c r="AC5920" s="44"/>
      <c r="AD5920" s="44"/>
      <c r="AE5920" s="763" t="s">
        <v>1250</v>
      </c>
      <c r="AF5920" s="849">
        <v>1</v>
      </c>
      <c r="AG5920" s="849"/>
      <c r="AH5920" s="370" t="s">
        <v>253</v>
      </c>
      <c r="AI5920" s="360" t="s">
        <v>2283</v>
      </c>
      <c r="AJ5920" s="44"/>
      <c r="AK5920" s="44"/>
      <c r="AL5920" s="44"/>
      <c r="AM5920" s="44"/>
      <c r="AN5920" s="44"/>
      <c r="AO5920" s="44"/>
      <c r="AP5920" s="44"/>
    </row>
    <row r="5921" spans="1:42" x14ac:dyDescent="0.2">
      <c r="A5921" t="s">
        <v>2245</v>
      </c>
      <c r="B5921" s="45">
        <v>20230810</v>
      </c>
      <c r="C5921" s="107" t="s">
        <v>68</v>
      </c>
      <c r="D5921" s="107">
        <v>14</v>
      </c>
      <c r="E5921" s="107">
        <v>7</v>
      </c>
      <c r="H5921" s="107" t="s">
        <v>10</v>
      </c>
      <c r="I5921" s="107">
        <v>290</v>
      </c>
      <c r="J5921" s="107">
        <v>0</v>
      </c>
      <c r="K5921" s="43">
        <v>5</v>
      </c>
      <c r="L5921" s="111">
        <v>1</v>
      </c>
      <c r="M5921" s="43">
        <v>0</v>
      </c>
      <c r="N5921" s="49">
        <v>1</v>
      </c>
      <c r="O5921" s="43" t="str">
        <f>Cal_030724!$E$2</f>
        <v>Cal_030724</v>
      </c>
      <c r="P5921" s="50">
        <f>Cal_030724!$Q$3</f>
        <v>1.8135132035581638</v>
      </c>
      <c r="Q5921" s="50">
        <f>Cal_030724!$R$3</f>
        <v>0.5762667345022553</v>
      </c>
      <c r="R5921" s="46">
        <v>101.8</v>
      </c>
      <c r="S5921" s="46">
        <v>68.91</v>
      </c>
      <c r="T5921" s="178">
        <f>AVERAGE(0.876,0.675,0.579,0.886,0.676,0.725)</f>
        <v>0.73616666666666664</v>
      </c>
      <c r="U5921" s="79">
        <f t="shared" si="1731"/>
        <v>101.06383333333333</v>
      </c>
      <c r="V5921" s="79">
        <f t="shared" si="1732"/>
        <v>68.173833333333334</v>
      </c>
      <c r="W5921" s="446">
        <f t="shared" si="1733"/>
        <v>0.72847649938888936</v>
      </c>
      <c r="X5921" s="446">
        <f t="shared" si="1734"/>
        <v>0.49990705405324443</v>
      </c>
      <c r="Y5921" s="43">
        <v>20240307</v>
      </c>
      <c r="Z5921" s="48" t="s">
        <v>2330</v>
      </c>
      <c r="AA5921" s="43">
        <v>20240404</v>
      </c>
      <c r="AE5921" s="689" t="s">
        <v>1250</v>
      </c>
      <c r="AF5921" s="130">
        <v>1</v>
      </c>
    </row>
    <row r="5922" spans="1:42" x14ac:dyDescent="0.2">
      <c r="A5922" t="s">
        <v>2245</v>
      </c>
      <c r="B5922" s="45">
        <v>20230810</v>
      </c>
      <c r="C5922" s="107" t="s">
        <v>68</v>
      </c>
      <c r="D5922" s="107">
        <v>14</v>
      </c>
      <c r="E5922" s="107">
        <v>7</v>
      </c>
      <c r="H5922" s="107" t="s">
        <v>11</v>
      </c>
      <c r="I5922" s="107">
        <v>290</v>
      </c>
      <c r="J5922" s="107">
        <v>0</v>
      </c>
      <c r="K5922" s="43">
        <v>5</v>
      </c>
      <c r="L5922" s="111">
        <v>1</v>
      </c>
      <c r="M5922" s="43">
        <v>0</v>
      </c>
      <c r="N5922" s="49">
        <v>1</v>
      </c>
      <c r="O5922" s="43" t="str">
        <f>Cal_030724!$E$2</f>
        <v>Cal_030724</v>
      </c>
      <c r="P5922" s="50">
        <f>Cal_030724!$Q$3</f>
        <v>1.8135132035581638</v>
      </c>
      <c r="Q5922" s="50">
        <f>Cal_030724!$R$3</f>
        <v>0.5762667345022553</v>
      </c>
      <c r="R5922" s="46">
        <v>98.19</v>
      </c>
      <c r="S5922" s="46">
        <v>68.38</v>
      </c>
      <c r="T5922" s="178">
        <f>AVERAGE(0.793,0.722,0.641,1.093,0.906,0.669)</f>
        <v>0.80399999999999994</v>
      </c>
      <c r="U5922" s="79">
        <f t="shared" si="1731"/>
        <v>97.385999999999996</v>
      </c>
      <c r="V5922" s="79">
        <f t="shared" si="1732"/>
        <v>67.575999999999993</v>
      </c>
      <c r="W5922" s="446">
        <f t="shared" si="1733"/>
        <v>0.66025796432906025</v>
      </c>
      <c r="X5922" s="446">
        <f t="shared" si="1734"/>
        <v>0.55735358762130593</v>
      </c>
      <c r="Y5922" s="43">
        <v>20240307</v>
      </c>
      <c r="Z5922" s="48" t="s">
        <v>2341</v>
      </c>
      <c r="AA5922" s="43">
        <v>20240410</v>
      </c>
      <c r="AE5922" s="689" t="s">
        <v>1250</v>
      </c>
      <c r="AF5922" s="130">
        <v>1</v>
      </c>
    </row>
    <row r="5923" spans="1:42" x14ac:dyDescent="0.2">
      <c r="A5923" t="s">
        <v>2245</v>
      </c>
      <c r="B5923" s="45">
        <v>20230810</v>
      </c>
      <c r="C5923" s="107" t="s">
        <v>68</v>
      </c>
      <c r="D5923" s="107">
        <v>14</v>
      </c>
      <c r="E5923" s="107">
        <v>10</v>
      </c>
      <c r="H5923" s="107" t="s">
        <v>10</v>
      </c>
      <c r="I5923" s="107">
        <v>290</v>
      </c>
      <c r="J5923" s="107">
        <v>0</v>
      </c>
      <c r="K5923" s="43">
        <v>5</v>
      </c>
      <c r="L5923" s="111">
        <v>1</v>
      </c>
      <c r="M5923" s="43">
        <v>0</v>
      </c>
      <c r="N5923" s="49">
        <v>1</v>
      </c>
      <c r="O5923" s="43" t="str">
        <f>Cal_030724!$E$2</f>
        <v>Cal_030724</v>
      </c>
      <c r="P5923" s="50">
        <f>Cal_030724!$Q$3</f>
        <v>1.8135132035581638</v>
      </c>
      <c r="Q5923" s="50">
        <f>Cal_030724!$R$3</f>
        <v>0.5762667345022553</v>
      </c>
      <c r="R5923" s="46">
        <v>77.900000000000006</v>
      </c>
      <c r="S5923" s="46">
        <v>54.97</v>
      </c>
      <c r="T5923" s="178">
        <f>AVERAGE(0.876,0.675,0.579,0.886,0.676,0.725)</f>
        <v>0.73616666666666664</v>
      </c>
      <c r="U5923" s="79">
        <f t="shared" si="1731"/>
        <v>77.163833333333343</v>
      </c>
      <c r="V5923" s="79">
        <f t="shared" si="1732"/>
        <v>54.23383333333333</v>
      </c>
      <c r="W5923" s="446">
        <f t="shared" si="1733"/>
        <v>0.50787370419541633</v>
      </c>
      <c r="X5923" s="446">
        <f t="shared" si="1734"/>
        <v>0.46933332157138735</v>
      </c>
      <c r="Y5923" s="43">
        <v>20240307</v>
      </c>
      <c r="Z5923" s="48" t="s">
        <v>2330</v>
      </c>
      <c r="AA5923" s="43">
        <v>20240404</v>
      </c>
      <c r="AE5923" s="689" t="s">
        <v>1250</v>
      </c>
      <c r="AF5923" s="130">
        <v>1</v>
      </c>
    </row>
    <row r="5924" spans="1:42" x14ac:dyDescent="0.2">
      <c r="A5924" t="s">
        <v>2245</v>
      </c>
      <c r="B5924" s="45">
        <v>20230810</v>
      </c>
      <c r="C5924" s="107" t="s">
        <v>68</v>
      </c>
      <c r="D5924" s="107">
        <v>14</v>
      </c>
      <c r="E5924" s="107">
        <v>10</v>
      </c>
      <c r="H5924" s="107" t="s">
        <v>11</v>
      </c>
      <c r="I5924" s="107">
        <v>290</v>
      </c>
      <c r="J5924" s="107">
        <v>0</v>
      </c>
      <c r="K5924" s="43">
        <v>5</v>
      </c>
      <c r="L5924" s="111">
        <v>1</v>
      </c>
      <c r="M5924" s="43">
        <v>0</v>
      </c>
      <c r="N5924" s="49">
        <v>1</v>
      </c>
      <c r="O5924" s="43" t="str">
        <f>Cal_030724!$E$2</f>
        <v>Cal_030724</v>
      </c>
      <c r="P5924" s="50">
        <f>Cal_030724!$Q$3</f>
        <v>1.8135132035581638</v>
      </c>
      <c r="Q5924" s="50">
        <f>Cal_030724!$R$3</f>
        <v>0.5762667345022553</v>
      </c>
      <c r="R5924" s="46">
        <v>79.959999999999994</v>
      </c>
      <c r="S5924" s="46">
        <v>56.38</v>
      </c>
      <c r="T5924" s="178">
        <f>AVERAGE(0.793,0.722,0.641,1.093,0.906,0.669)</f>
        <v>0.80399999999999994</v>
      </c>
      <c r="U5924" s="79">
        <f t="shared" si="1731"/>
        <v>79.155999999999992</v>
      </c>
      <c r="V5924" s="79">
        <f t="shared" si="1732"/>
        <v>55.576000000000001</v>
      </c>
      <c r="W5924" s="446">
        <f t="shared" si="1733"/>
        <v>0.52227047295804196</v>
      </c>
      <c r="X5924" s="446">
        <f t="shared" si="1734"/>
        <v>0.47912025172518219</v>
      </c>
      <c r="Y5924" s="43">
        <v>20240307</v>
      </c>
      <c r="Z5924" s="48" t="s">
        <v>2341</v>
      </c>
      <c r="AA5924" s="43">
        <v>20240410</v>
      </c>
      <c r="AE5924" s="689" t="s">
        <v>1250</v>
      </c>
      <c r="AF5924" s="130">
        <v>1</v>
      </c>
    </row>
    <row r="5925" spans="1:42" x14ac:dyDescent="0.2">
      <c r="A5925" t="s">
        <v>2245</v>
      </c>
      <c r="B5925" s="45">
        <v>20230810</v>
      </c>
      <c r="C5925" s="107" t="s">
        <v>68</v>
      </c>
      <c r="D5925" s="107">
        <v>14</v>
      </c>
      <c r="E5925" s="107">
        <v>10</v>
      </c>
      <c r="H5925" s="107" t="s">
        <v>10</v>
      </c>
      <c r="I5925" s="107">
        <v>290</v>
      </c>
      <c r="J5925" s="107">
        <v>10</v>
      </c>
      <c r="O5925" s="43" t="str">
        <f>Cal_030724!$E$2</f>
        <v>Cal_030724</v>
      </c>
      <c r="P5925" s="50">
        <f>Cal_030724!$Q$3</f>
        <v>1.8135132035581638</v>
      </c>
      <c r="Q5925" s="50">
        <f>Cal_030724!$R$3</f>
        <v>0.5762667345022553</v>
      </c>
      <c r="U5925" s="79" t="e">
        <f t="shared" si="1731"/>
        <v>#DIV/0!</v>
      </c>
      <c r="V5925" s="79" t="e">
        <f t="shared" si="1732"/>
        <v>#DIV/0!</v>
      </c>
      <c r="W5925" s="446" t="e">
        <f t="shared" si="1733"/>
        <v>#DIV/0!</v>
      </c>
      <c r="X5925" s="446" t="e">
        <f t="shared" si="1734"/>
        <v>#DIV/0!</v>
      </c>
      <c r="AF5925" s="130">
        <v>2</v>
      </c>
      <c r="AH5925" s="490" t="s">
        <v>2358</v>
      </c>
    </row>
    <row r="5926" spans="1:42" x14ac:dyDescent="0.2">
      <c r="A5926" t="s">
        <v>2245</v>
      </c>
      <c r="B5926" s="45">
        <v>20230810</v>
      </c>
      <c r="C5926" s="107" t="s">
        <v>68</v>
      </c>
      <c r="D5926" s="107">
        <v>14</v>
      </c>
      <c r="E5926" s="107">
        <v>10</v>
      </c>
      <c r="H5926" s="107" t="s">
        <v>11</v>
      </c>
      <c r="I5926" s="107">
        <v>290</v>
      </c>
      <c r="J5926" s="107">
        <v>10</v>
      </c>
      <c r="O5926" s="43" t="str">
        <f>Cal_030724!$E$2</f>
        <v>Cal_030724</v>
      </c>
      <c r="P5926" s="50">
        <f>Cal_030724!$Q$3</f>
        <v>1.8135132035581638</v>
      </c>
      <c r="Q5926" s="50">
        <f>Cal_030724!$R$3</f>
        <v>0.5762667345022553</v>
      </c>
      <c r="U5926" s="79" t="e">
        <f t="shared" si="1731"/>
        <v>#DIV/0!</v>
      </c>
      <c r="V5926" s="79" t="e">
        <f t="shared" si="1732"/>
        <v>#DIV/0!</v>
      </c>
      <c r="W5926" s="446" t="e">
        <f t="shared" si="1733"/>
        <v>#DIV/0!</v>
      </c>
      <c r="X5926" s="446" t="e">
        <f t="shared" si="1734"/>
        <v>#DIV/0!</v>
      </c>
      <c r="AF5926" s="130">
        <v>2</v>
      </c>
      <c r="AH5926" s="490" t="s">
        <v>2358</v>
      </c>
    </row>
    <row r="5927" spans="1:42" x14ac:dyDescent="0.2">
      <c r="A5927" s="155" t="s">
        <v>2245</v>
      </c>
      <c r="B5927" s="81">
        <v>20230810</v>
      </c>
      <c r="C5927" s="126" t="s">
        <v>68</v>
      </c>
      <c r="D5927" s="126">
        <v>14</v>
      </c>
      <c r="E5927" s="126">
        <v>10</v>
      </c>
      <c r="F5927" s="126"/>
      <c r="G5927" s="126"/>
      <c r="H5927" s="126" t="s">
        <v>10</v>
      </c>
      <c r="I5927" s="126">
        <v>294</v>
      </c>
      <c r="J5927" s="126">
        <v>5</v>
      </c>
      <c r="K5927" s="82">
        <v>5</v>
      </c>
      <c r="L5927" s="156">
        <v>1</v>
      </c>
      <c r="M5927" s="82">
        <v>0</v>
      </c>
      <c r="N5927" s="83">
        <v>1</v>
      </c>
      <c r="O5927" s="82" t="str">
        <f>Cal_030724!$E$2</f>
        <v>Cal_030724</v>
      </c>
      <c r="P5927" s="158">
        <f>Cal_030724!$Q$3</f>
        <v>1.8135132035581638</v>
      </c>
      <c r="Q5927" s="158">
        <f>Cal_030724!$R$3</f>
        <v>0.5762667345022553</v>
      </c>
      <c r="R5927" s="84">
        <v>21.18</v>
      </c>
      <c r="S5927" s="84">
        <v>14.38</v>
      </c>
      <c r="T5927" s="158">
        <f>AVERAGE(0.509,0.668,0.549,0.497,0.537,0.693)</f>
        <v>0.57550000000000001</v>
      </c>
      <c r="U5927" s="79">
        <f t="shared" si="1731"/>
        <v>20.604499999999998</v>
      </c>
      <c r="V5927" s="79">
        <f t="shared" si="1732"/>
        <v>13.804500000000001</v>
      </c>
      <c r="W5927" s="446">
        <f t="shared" si="1733"/>
        <v>0.14856320251124538</v>
      </c>
      <c r="X5927" s="446">
        <f t="shared" si="1734"/>
        <v>9.678768153146626E-2</v>
      </c>
      <c r="Y5927" s="82">
        <v>20240307</v>
      </c>
      <c r="Z5927" s="90" t="s">
        <v>2282</v>
      </c>
      <c r="AA5927" s="82">
        <v>20240104</v>
      </c>
      <c r="AB5927" s="85"/>
      <c r="AC5927" s="82"/>
      <c r="AD5927" s="82"/>
      <c r="AE5927" s="691" t="s">
        <v>1250</v>
      </c>
      <c r="AF5927" s="567">
        <v>1</v>
      </c>
      <c r="AG5927" s="567"/>
      <c r="AH5927" s="159" t="s">
        <v>246</v>
      </c>
      <c r="AI5927" s="155"/>
      <c r="AJ5927" s="82"/>
      <c r="AK5927" s="82"/>
      <c r="AL5927" s="82"/>
      <c r="AM5927" s="82"/>
      <c r="AN5927" s="82"/>
      <c r="AO5927" s="82"/>
      <c r="AP5927" s="82"/>
    </row>
    <row r="5928" spans="1:42" x14ac:dyDescent="0.2">
      <c r="A5928" s="155" t="s">
        <v>2245</v>
      </c>
      <c r="B5928" s="81">
        <v>20230810</v>
      </c>
      <c r="C5928" s="126" t="s">
        <v>68</v>
      </c>
      <c r="D5928" s="126">
        <v>14</v>
      </c>
      <c r="E5928" s="126">
        <v>10</v>
      </c>
      <c r="F5928" s="126"/>
      <c r="G5928" s="126"/>
      <c r="H5928" s="126" t="s">
        <v>11</v>
      </c>
      <c r="I5928" s="126">
        <v>293</v>
      </c>
      <c r="J5928" s="126">
        <v>5</v>
      </c>
      <c r="K5928" s="82">
        <v>5</v>
      </c>
      <c r="L5928" s="156">
        <v>1</v>
      </c>
      <c r="M5928" s="82">
        <v>0</v>
      </c>
      <c r="N5928" s="83">
        <v>1</v>
      </c>
      <c r="O5928" s="82" t="str">
        <f>Cal_030724!$E$2</f>
        <v>Cal_030724</v>
      </c>
      <c r="P5928" s="158">
        <f>Cal_030724!$Q$3</f>
        <v>1.8135132035581638</v>
      </c>
      <c r="Q5928" s="158">
        <f>Cal_030724!$R$3</f>
        <v>0.5762667345022553</v>
      </c>
      <c r="R5928" s="84">
        <v>19.38</v>
      </c>
      <c r="S5928" s="84">
        <v>13.43</v>
      </c>
      <c r="T5928" s="158">
        <f>AVERAGE(0.509,0.668,0.549,0.497,0.537,0.693)</f>
        <v>0.57550000000000001</v>
      </c>
      <c r="U5928" s="79">
        <f t="shared" si="1731"/>
        <v>18.804499999999997</v>
      </c>
      <c r="V5928" s="79">
        <f t="shared" si="1732"/>
        <v>12.8545</v>
      </c>
      <c r="W5928" s="446">
        <f t="shared" si="1733"/>
        <v>0.13043646363828626</v>
      </c>
      <c r="X5928" s="446">
        <f t="shared" si="1734"/>
        <v>9.8809577599082585E-2</v>
      </c>
      <c r="Y5928" s="82">
        <v>20240307</v>
      </c>
      <c r="Z5928" s="90" t="s">
        <v>2282</v>
      </c>
      <c r="AA5928" s="82">
        <v>20240104</v>
      </c>
      <c r="AB5928" s="85"/>
      <c r="AC5928" s="82"/>
      <c r="AD5928" s="82"/>
      <c r="AE5928" s="691" t="s">
        <v>1250</v>
      </c>
      <c r="AF5928" s="567">
        <v>1</v>
      </c>
      <c r="AG5928" s="567"/>
      <c r="AH5928" s="159" t="s">
        <v>247</v>
      </c>
      <c r="AI5928" s="155"/>
      <c r="AJ5928" s="82"/>
      <c r="AK5928" s="82"/>
      <c r="AL5928" s="82"/>
      <c r="AM5928" s="82"/>
      <c r="AN5928" s="82"/>
      <c r="AO5928" s="82"/>
      <c r="AP5928" s="82"/>
    </row>
    <row r="5929" spans="1:42" x14ac:dyDescent="0.2">
      <c r="A5929" s="360" t="s">
        <v>2245</v>
      </c>
      <c r="B5929" s="196">
        <v>20230810</v>
      </c>
      <c r="C5929" s="361" t="s">
        <v>68</v>
      </c>
      <c r="D5929" s="361">
        <v>14</v>
      </c>
      <c r="E5929" s="361">
        <v>10</v>
      </c>
      <c r="F5929" s="361"/>
      <c r="G5929" s="361"/>
      <c r="H5929" s="361" t="s">
        <v>10</v>
      </c>
      <c r="I5929" s="361">
        <v>550</v>
      </c>
      <c r="J5929" s="361">
        <v>20</v>
      </c>
      <c r="K5929" s="44">
        <v>5</v>
      </c>
      <c r="L5929" s="362">
        <v>1</v>
      </c>
      <c r="M5929" s="44">
        <v>0</v>
      </c>
      <c r="N5929" s="363">
        <v>1</v>
      </c>
      <c r="O5929" s="44" t="str">
        <f>Cal_030724!$E$2</f>
        <v>Cal_030724</v>
      </c>
      <c r="P5929" s="365">
        <f>Cal_030724!$Q$3</f>
        <v>1.8135132035581638</v>
      </c>
      <c r="Q5929" s="365">
        <f>Cal_030724!$R$3</f>
        <v>0.5762667345022553</v>
      </c>
      <c r="R5929" s="364">
        <v>6.0069999999999997</v>
      </c>
      <c r="S5929" s="364">
        <v>4.1319999999999997</v>
      </c>
      <c r="T5929" s="365">
        <f>AVERAGE(0.509,0.668,0.549,0.497,0.537,0.693)</f>
        <v>0.57550000000000001</v>
      </c>
      <c r="U5929" s="79">
        <f t="shared" si="1731"/>
        <v>5.4314999999999998</v>
      </c>
      <c r="V5929" s="79">
        <f t="shared" si="1732"/>
        <v>3.5564999999999998</v>
      </c>
      <c r="W5929" s="446">
        <f t="shared" si="1733"/>
        <v>2.1897183257840652E-2</v>
      </c>
      <c r="X5929" s="446">
        <f t="shared" si="1734"/>
        <v>1.1891743701389854E-2</v>
      </c>
      <c r="Y5929" s="44">
        <v>20240307</v>
      </c>
      <c r="Z5929" s="859" t="s">
        <v>2282</v>
      </c>
      <c r="AA5929" s="44">
        <v>20240104</v>
      </c>
      <c r="AB5929" s="368"/>
      <c r="AC5929" s="44"/>
      <c r="AD5929" s="44"/>
      <c r="AE5929" s="763" t="s">
        <v>1250</v>
      </c>
      <c r="AF5929" s="849">
        <v>1</v>
      </c>
      <c r="AG5929" s="849"/>
      <c r="AH5929" s="370" t="s">
        <v>251</v>
      </c>
      <c r="AI5929" s="360"/>
      <c r="AJ5929" s="44"/>
      <c r="AK5929" s="44"/>
      <c r="AL5929" s="44"/>
      <c r="AM5929" s="44"/>
      <c r="AN5929" s="44"/>
      <c r="AO5929" s="44"/>
      <c r="AP5929" s="44"/>
    </row>
    <row r="5930" spans="1:42" x14ac:dyDescent="0.2">
      <c r="A5930" s="360" t="s">
        <v>2245</v>
      </c>
      <c r="B5930" s="196">
        <v>20230810</v>
      </c>
      <c r="C5930" s="361" t="s">
        <v>68</v>
      </c>
      <c r="D5930" s="361">
        <v>14</v>
      </c>
      <c r="E5930" s="361">
        <v>10</v>
      </c>
      <c r="F5930" s="361"/>
      <c r="G5930" s="361"/>
      <c r="H5930" s="361" t="s">
        <v>11</v>
      </c>
      <c r="I5930" s="361">
        <v>550</v>
      </c>
      <c r="J5930" s="361">
        <v>20</v>
      </c>
      <c r="K5930" s="44">
        <v>5</v>
      </c>
      <c r="L5930" s="362">
        <v>1</v>
      </c>
      <c r="M5930" s="44">
        <v>0</v>
      </c>
      <c r="N5930" s="363">
        <v>1</v>
      </c>
      <c r="O5930" s="44" t="str">
        <f>Cal_030724!$E$2</f>
        <v>Cal_030724</v>
      </c>
      <c r="P5930" s="365">
        <f>Cal_030724!$Q$3</f>
        <v>1.8135132035581638</v>
      </c>
      <c r="Q5930" s="365">
        <f>Cal_030724!$R$3</f>
        <v>0.5762667345022553</v>
      </c>
      <c r="R5930" s="364">
        <v>4.6920000000000002</v>
      </c>
      <c r="S5930" s="364">
        <v>3.0219999999999998</v>
      </c>
      <c r="T5930" s="365">
        <f>AVERAGE(0.509,0.668,0.549,0.497,0.537,0.693)</f>
        <v>0.57550000000000001</v>
      </c>
      <c r="U5930" s="79">
        <f t="shared" si="1731"/>
        <v>4.1165000000000003</v>
      </c>
      <c r="V5930" s="79">
        <f t="shared" si="1732"/>
        <v>2.4464999999999999</v>
      </c>
      <c r="W5930" s="446">
        <f t="shared" si="1733"/>
        <v>1.9503091221650084E-2</v>
      </c>
      <c r="X5930" s="446">
        <f t="shared" si="1734"/>
        <v>3.7401562985966397E-3</v>
      </c>
      <c r="Y5930" s="44">
        <v>20240307</v>
      </c>
      <c r="Z5930" s="859" t="s">
        <v>2282</v>
      </c>
      <c r="AA5930" s="44">
        <v>20240104</v>
      </c>
      <c r="AB5930" s="368"/>
      <c r="AC5930" s="44"/>
      <c r="AD5930" s="44"/>
      <c r="AE5930" s="763" t="s">
        <v>1250</v>
      </c>
      <c r="AF5930" s="849">
        <v>1</v>
      </c>
      <c r="AG5930" s="849"/>
      <c r="AH5930" s="370" t="s">
        <v>252</v>
      </c>
      <c r="AI5930" s="360"/>
      <c r="AJ5930" s="44"/>
      <c r="AK5930" s="44"/>
      <c r="AL5930" s="44"/>
      <c r="AM5930" s="44"/>
      <c r="AN5930" s="44"/>
      <c r="AO5930" s="44"/>
      <c r="AP5930" s="44"/>
    </row>
    <row r="5931" spans="1:42" x14ac:dyDescent="0.2">
      <c r="A5931" t="s">
        <v>2245</v>
      </c>
      <c r="B5931" s="45">
        <v>20230810</v>
      </c>
      <c r="C5931" s="107" t="s">
        <v>68</v>
      </c>
      <c r="D5931" s="107">
        <v>14</v>
      </c>
      <c r="E5931" s="107">
        <v>12</v>
      </c>
      <c r="H5931" s="107" t="s">
        <v>10</v>
      </c>
      <c r="I5931" s="107">
        <v>290</v>
      </c>
      <c r="J5931" s="107">
        <v>0</v>
      </c>
      <c r="K5931" s="43">
        <v>5</v>
      </c>
      <c r="L5931" s="111">
        <v>1</v>
      </c>
      <c r="M5931" s="43">
        <v>0</v>
      </c>
      <c r="N5931" s="49">
        <v>1</v>
      </c>
      <c r="O5931" s="43" t="str">
        <f>Cal_030724!$E$2</f>
        <v>Cal_030724</v>
      </c>
      <c r="P5931" s="50">
        <f>Cal_030724!$Q$3</f>
        <v>1.8135132035581638</v>
      </c>
      <c r="Q5931" s="50">
        <f>Cal_030724!$R$3</f>
        <v>0.5762667345022553</v>
      </c>
      <c r="R5931" s="46">
        <v>68.61</v>
      </c>
      <c r="S5931" s="46">
        <v>45.88</v>
      </c>
      <c r="T5931" s="178">
        <f>AVERAGE(0.876,0.675,0.579,0.886,0.676,0.725)</f>
        <v>0.73616666666666664</v>
      </c>
      <c r="U5931" s="79">
        <f t="shared" si="1731"/>
        <v>67.873833333333337</v>
      </c>
      <c r="V5931" s="79">
        <f t="shared" si="1732"/>
        <v>45.143833333333333</v>
      </c>
      <c r="W5931" s="446">
        <f t="shared" si="1733"/>
        <v>0.50344392919153103</v>
      </c>
      <c r="X5931" s="446">
        <f t="shared" si="1734"/>
        <v>0.30997581992041223</v>
      </c>
      <c r="Y5931" s="43">
        <v>20240307</v>
      </c>
      <c r="Z5931" s="48" t="s">
        <v>2330</v>
      </c>
      <c r="AA5931" s="43">
        <v>20240404</v>
      </c>
      <c r="AE5931" s="689" t="s">
        <v>1250</v>
      </c>
      <c r="AF5931" s="130">
        <v>1</v>
      </c>
    </row>
    <row r="5932" spans="1:42" x14ac:dyDescent="0.2">
      <c r="A5932" t="s">
        <v>2245</v>
      </c>
      <c r="B5932" s="45">
        <v>20230810</v>
      </c>
      <c r="C5932" s="107" t="s">
        <v>68</v>
      </c>
      <c r="D5932" s="107">
        <v>14</v>
      </c>
      <c r="E5932" s="107">
        <v>12</v>
      </c>
      <c r="H5932" s="107" t="s">
        <v>11</v>
      </c>
      <c r="I5932" s="107">
        <v>290</v>
      </c>
      <c r="J5932" s="107">
        <v>0</v>
      </c>
      <c r="K5932" s="43">
        <v>5</v>
      </c>
      <c r="L5932" s="111">
        <v>1</v>
      </c>
      <c r="M5932" s="43">
        <v>0</v>
      </c>
      <c r="N5932" s="49">
        <v>1</v>
      </c>
      <c r="O5932" s="43" t="str">
        <f>Cal_030724!$E$2</f>
        <v>Cal_030724</v>
      </c>
      <c r="P5932" s="50">
        <f>Cal_030724!$Q$3</f>
        <v>1.8135132035581638</v>
      </c>
      <c r="Q5932" s="50">
        <f>Cal_030724!$R$3</f>
        <v>0.5762667345022553</v>
      </c>
      <c r="R5932" s="46">
        <v>69.510000000000005</v>
      </c>
      <c r="S5932" s="46">
        <v>47.15</v>
      </c>
      <c r="T5932" s="178">
        <f>AVERAGE(0.793,0.722,0.641,1.093,0.906,0.669)</f>
        <v>0.80399999999999994</v>
      </c>
      <c r="U5932" s="79">
        <f t="shared" si="1731"/>
        <v>68.706000000000003</v>
      </c>
      <c r="V5932" s="79">
        <f t="shared" si="1732"/>
        <v>46.345999999999997</v>
      </c>
      <c r="W5932" s="446">
        <f t="shared" si="1733"/>
        <v>0.49524884543434383</v>
      </c>
      <c r="X5932" s="446">
        <f t="shared" si="1734"/>
        <v>0.33983202627590364</v>
      </c>
      <c r="Y5932" s="43">
        <v>20240307</v>
      </c>
      <c r="Z5932" s="48" t="s">
        <v>2341</v>
      </c>
      <c r="AA5932" s="43">
        <v>20240410</v>
      </c>
      <c r="AE5932" s="689" t="s">
        <v>1250</v>
      </c>
      <c r="AF5932" s="130">
        <v>1</v>
      </c>
    </row>
    <row r="5933" spans="1:42" x14ac:dyDescent="0.2">
      <c r="A5933" t="s">
        <v>2245</v>
      </c>
      <c r="B5933" s="45">
        <v>20230810</v>
      </c>
      <c r="C5933" s="107" t="s">
        <v>68</v>
      </c>
      <c r="D5933" s="107">
        <v>14</v>
      </c>
      <c r="E5933" s="107">
        <v>15</v>
      </c>
      <c r="H5933" s="107" t="s">
        <v>10</v>
      </c>
      <c r="I5933" s="107">
        <v>285</v>
      </c>
      <c r="J5933" s="107">
        <v>0</v>
      </c>
      <c r="K5933" s="43">
        <v>5</v>
      </c>
      <c r="L5933" s="111">
        <v>1</v>
      </c>
      <c r="M5933" s="43">
        <v>0</v>
      </c>
      <c r="N5933" s="49">
        <v>1</v>
      </c>
      <c r="O5933" s="43" t="str">
        <f>Cal_030724!$E$2</f>
        <v>Cal_030724</v>
      </c>
      <c r="P5933" s="50">
        <f>Cal_030724!$Q$3</f>
        <v>1.8135132035581638</v>
      </c>
      <c r="Q5933" s="50">
        <f>Cal_030724!$R$3</f>
        <v>0.5762667345022553</v>
      </c>
      <c r="R5933" s="46">
        <v>46.59</v>
      </c>
      <c r="S5933" s="46">
        <v>30.23</v>
      </c>
      <c r="T5933" s="178">
        <f>AVERAGE(0.876,0.675,0.579,0.886,0.676,0.725)</f>
        <v>0.73616666666666664</v>
      </c>
      <c r="U5933" s="79">
        <f t="shared" si="1731"/>
        <v>45.853833333333334</v>
      </c>
      <c r="V5933" s="79">
        <f t="shared" si="1732"/>
        <v>29.493833333333335</v>
      </c>
      <c r="W5933" s="446">
        <f t="shared" si="1733"/>
        <v>0.36871271102512315</v>
      </c>
      <c r="X5933" s="446">
        <f t="shared" si="1734"/>
        <v>0.172042406623309</v>
      </c>
      <c r="Y5933" s="43">
        <v>20240307</v>
      </c>
      <c r="Z5933" s="48" t="s">
        <v>2330</v>
      </c>
      <c r="AA5933" s="43">
        <v>20240404</v>
      </c>
      <c r="AE5933" s="689" t="s">
        <v>1250</v>
      </c>
      <c r="AF5933" s="130">
        <v>1</v>
      </c>
    </row>
    <row r="5934" spans="1:42" x14ac:dyDescent="0.2">
      <c r="A5934" t="s">
        <v>2245</v>
      </c>
      <c r="B5934" s="45">
        <v>20230810</v>
      </c>
      <c r="C5934" s="107" t="s">
        <v>68</v>
      </c>
      <c r="D5934" s="107">
        <v>14</v>
      </c>
      <c r="E5934" s="107">
        <v>15</v>
      </c>
      <c r="H5934" s="107" t="s">
        <v>11</v>
      </c>
      <c r="I5934" s="107">
        <v>290</v>
      </c>
      <c r="J5934" s="107">
        <v>0</v>
      </c>
      <c r="K5934" s="43">
        <v>5</v>
      </c>
      <c r="L5934" s="111">
        <v>1</v>
      </c>
      <c r="M5934" s="43">
        <v>0</v>
      </c>
      <c r="N5934" s="49">
        <v>1</v>
      </c>
      <c r="O5934" s="43" t="str">
        <f>Cal_030724!$E$2</f>
        <v>Cal_030724</v>
      </c>
      <c r="P5934" s="50">
        <f>Cal_030724!$Q$3</f>
        <v>1.8135132035581638</v>
      </c>
      <c r="Q5934" s="50">
        <f>Cal_030724!$R$3</f>
        <v>0.5762667345022553</v>
      </c>
      <c r="R5934" s="46">
        <v>48.79</v>
      </c>
      <c r="S5934" s="46">
        <v>31.69</v>
      </c>
      <c r="T5934" s="178">
        <f>AVERAGE(0.793,0.722,0.641,1.093,0.906,0.669)</f>
        <v>0.80399999999999994</v>
      </c>
      <c r="U5934" s="79">
        <f t="shared" si="1731"/>
        <v>47.985999999999997</v>
      </c>
      <c r="V5934" s="79">
        <f t="shared" si="1732"/>
        <v>30.886000000000003</v>
      </c>
      <c r="W5934" s="446">
        <f t="shared" si="1733"/>
        <v>0.37874576283216793</v>
      </c>
      <c r="X5934" s="446">
        <f t="shared" si="1734"/>
        <v>0.17777060974891146</v>
      </c>
      <c r="Y5934" s="43">
        <v>20240307</v>
      </c>
      <c r="Z5934" s="48" t="s">
        <v>2341</v>
      </c>
      <c r="AA5934" s="43">
        <v>20240410</v>
      </c>
      <c r="AE5934" s="689" t="s">
        <v>1250</v>
      </c>
      <c r="AF5934" s="130">
        <v>1</v>
      </c>
    </row>
    <row r="5935" spans="1:42" x14ac:dyDescent="0.2">
      <c r="A5935" t="s">
        <v>2245</v>
      </c>
      <c r="B5935" s="45">
        <v>20230810</v>
      </c>
      <c r="C5935" s="107" t="s">
        <v>68</v>
      </c>
      <c r="D5935" s="107">
        <v>14</v>
      </c>
      <c r="E5935" s="107">
        <v>18</v>
      </c>
      <c r="H5935" s="107" t="s">
        <v>10</v>
      </c>
      <c r="I5935" s="107">
        <v>290</v>
      </c>
      <c r="J5935" s="107">
        <v>0</v>
      </c>
      <c r="K5935" s="43">
        <v>5</v>
      </c>
      <c r="L5935" s="111">
        <v>1</v>
      </c>
      <c r="M5935" s="43">
        <v>0</v>
      </c>
      <c r="N5935" s="49">
        <v>1</v>
      </c>
      <c r="O5935" s="43" t="str">
        <f>Cal_030724!$E$2</f>
        <v>Cal_030724</v>
      </c>
      <c r="P5935" s="50">
        <f>Cal_030724!$Q$3</f>
        <v>1.8135132035581638</v>
      </c>
      <c r="Q5935" s="50">
        <f>Cal_030724!$R$3</f>
        <v>0.5762667345022553</v>
      </c>
      <c r="R5935" s="46">
        <v>25.39</v>
      </c>
      <c r="S5935" s="46">
        <v>16.28</v>
      </c>
      <c r="T5935" s="178">
        <f>AVERAGE(0.876,0.675,0.579,0.886,0.676,0.725)</f>
        <v>0.73616666666666664</v>
      </c>
      <c r="U5935" s="79">
        <f t="shared" si="1731"/>
        <v>24.653833333333335</v>
      </c>
      <c r="V5935" s="79">
        <f t="shared" si="1732"/>
        <v>15.543833333333335</v>
      </c>
      <c r="W5935" s="446">
        <f t="shared" si="1733"/>
        <v>0.20177625142696201</v>
      </c>
      <c r="X5935" s="446">
        <f t="shared" si="1734"/>
        <v>7.8298790426030773E-2</v>
      </c>
      <c r="Y5935" s="43">
        <v>20240307</v>
      </c>
      <c r="Z5935" s="48" t="s">
        <v>2330</v>
      </c>
      <c r="AA5935" s="43">
        <v>20240404</v>
      </c>
      <c r="AE5935" s="689" t="s">
        <v>1250</v>
      </c>
      <c r="AF5935" s="130">
        <v>1</v>
      </c>
    </row>
    <row r="5936" spans="1:42" x14ac:dyDescent="0.2">
      <c r="A5936" t="s">
        <v>2245</v>
      </c>
      <c r="B5936" s="45">
        <v>20230810</v>
      </c>
      <c r="C5936" s="107" t="s">
        <v>68</v>
      </c>
      <c r="D5936" s="107">
        <v>14</v>
      </c>
      <c r="E5936" s="107">
        <v>18</v>
      </c>
      <c r="H5936" s="107" t="s">
        <v>11</v>
      </c>
      <c r="I5936" s="107">
        <v>290</v>
      </c>
      <c r="J5936" s="107">
        <v>0</v>
      </c>
      <c r="K5936" s="43">
        <v>5</v>
      </c>
      <c r="L5936" s="111">
        <v>1</v>
      </c>
      <c r="M5936" s="43">
        <v>0</v>
      </c>
      <c r="N5936" s="49">
        <v>1</v>
      </c>
      <c r="O5936" s="43" t="str">
        <f>Cal_030724!$E$2</f>
        <v>Cal_030724</v>
      </c>
      <c r="P5936" s="50">
        <f>Cal_030724!$Q$3</f>
        <v>1.8135132035581638</v>
      </c>
      <c r="Q5936" s="50">
        <f>Cal_030724!$R$3</f>
        <v>0.5762667345022553</v>
      </c>
      <c r="R5936" s="46">
        <v>24.7</v>
      </c>
      <c r="S5936" s="46">
        <v>15.49</v>
      </c>
      <c r="T5936" s="178">
        <f>AVERAGE(0.876,0.675,0.579,0.886,0.676,0.725)</f>
        <v>0.73616666666666664</v>
      </c>
      <c r="U5936" s="79">
        <f t="shared" si="1731"/>
        <v>23.963833333333334</v>
      </c>
      <c r="V5936" s="79">
        <f t="shared" si="1732"/>
        <v>14.753833333333333</v>
      </c>
      <c r="W5936" s="446">
        <f t="shared" si="1733"/>
        <v>0.20399113892890455</v>
      </c>
      <c r="X5936" s="446">
        <f t="shared" si="1734"/>
        <v>6.1849365129001285E-2</v>
      </c>
      <c r="Y5936" s="43">
        <v>20240307</v>
      </c>
      <c r="Z5936" s="48" t="s">
        <v>2330</v>
      </c>
      <c r="AA5936" s="43">
        <v>20240404</v>
      </c>
      <c r="AE5936" s="689" t="s">
        <v>1250</v>
      </c>
      <c r="AF5936" s="130">
        <v>1</v>
      </c>
    </row>
    <row r="5937" spans="1:42" x14ac:dyDescent="0.2">
      <c r="A5937" t="s">
        <v>2245</v>
      </c>
      <c r="B5937" s="45">
        <v>20230810</v>
      </c>
      <c r="C5937" s="107" t="s">
        <v>68</v>
      </c>
      <c r="D5937" s="107">
        <v>14</v>
      </c>
      <c r="E5937" s="107">
        <v>18</v>
      </c>
      <c r="H5937" s="107" t="s">
        <v>10</v>
      </c>
      <c r="I5937" s="107">
        <v>290</v>
      </c>
      <c r="J5937" s="107">
        <v>10</v>
      </c>
      <c r="K5937" s="43">
        <v>5</v>
      </c>
      <c r="L5937" s="111">
        <v>1</v>
      </c>
      <c r="M5937" s="43">
        <v>0</v>
      </c>
      <c r="N5937" s="49">
        <v>1</v>
      </c>
      <c r="O5937" s="43" t="str">
        <f>Cal_030724!$E$2</f>
        <v>Cal_030724</v>
      </c>
      <c r="P5937" s="50">
        <f>Cal_030724!$Q$3</f>
        <v>1.8135132035581638</v>
      </c>
      <c r="Q5937" s="50">
        <f>Cal_030724!$R$3</f>
        <v>0.5762667345022553</v>
      </c>
      <c r="R5937" s="46">
        <v>18.11</v>
      </c>
      <c r="S5937" s="46">
        <v>11.95</v>
      </c>
      <c r="T5937" s="178">
        <f>AVERAGE(0.793,0.722,0.641,1.093,0.906,0.669)</f>
        <v>0.80399999999999994</v>
      </c>
      <c r="U5937" s="79">
        <f t="shared" si="1731"/>
        <v>17.306000000000001</v>
      </c>
      <c r="V5937" s="79">
        <f t="shared" si="1732"/>
        <v>11.145999999999999</v>
      </c>
      <c r="W5937" s="446">
        <f t="shared" si="1733"/>
        <v>0.13643707011965822</v>
      </c>
      <c r="X5937" s="446">
        <f t="shared" si="1734"/>
        <v>6.4396041606972265E-2</v>
      </c>
      <c r="Y5937" s="43">
        <v>20240307</v>
      </c>
      <c r="Z5937" s="48" t="s">
        <v>2341</v>
      </c>
      <c r="AA5937" s="43">
        <v>20240410</v>
      </c>
      <c r="AE5937" s="689" t="s">
        <v>1250</v>
      </c>
      <c r="AF5937" s="130">
        <v>1</v>
      </c>
    </row>
    <row r="5938" spans="1:42" x14ac:dyDescent="0.2">
      <c r="A5938" t="s">
        <v>2245</v>
      </c>
      <c r="B5938" s="45">
        <v>20230810</v>
      </c>
      <c r="C5938" s="107" t="s">
        <v>68</v>
      </c>
      <c r="D5938" s="107">
        <v>14</v>
      </c>
      <c r="E5938" s="107">
        <v>18</v>
      </c>
      <c r="H5938" s="107" t="s">
        <v>11</v>
      </c>
      <c r="I5938" s="107">
        <v>290</v>
      </c>
      <c r="J5938" s="107">
        <v>10</v>
      </c>
      <c r="K5938" s="43">
        <v>5</v>
      </c>
      <c r="L5938" s="111">
        <v>1</v>
      </c>
      <c r="M5938" s="43">
        <v>0</v>
      </c>
      <c r="N5938" s="49">
        <v>1</v>
      </c>
      <c r="O5938" s="43" t="str">
        <f>Cal_030724!$E$2</f>
        <v>Cal_030724</v>
      </c>
      <c r="P5938" s="50">
        <f>Cal_030724!$Q$3</f>
        <v>1.8135132035581638</v>
      </c>
      <c r="Q5938" s="50">
        <f>Cal_030724!$R$3</f>
        <v>0.5762667345022553</v>
      </c>
      <c r="R5938" s="46">
        <v>19.489999999999998</v>
      </c>
      <c r="S5938" s="46">
        <v>12.44</v>
      </c>
      <c r="T5938" s="178">
        <f>AVERAGE(0.793,0.722,0.641,1.093,0.906,0.669)</f>
        <v>0.80399999999999994</v>
      </c>
      <c r="U5938" s="79">
        <f t="shared" si="1731"/>
        <v>18.686</v>
      </c>
      <c r="V5938" s="79">
        <f t="shared" si="1732"/>
        <v>11.635999999999999</v>
      </c>
      <c r="W5938" s="446">
        <f t="shared" si="1733"/>
        <v>0.1561495688869465</v>
      </c>
      <c r="X5938" s="446">
        <f t="shared" si="1734"/>
        <v>5.3512559953092335E-2</v>
      </c>
      <c r="Y5938" s="43">
        <v>20240307</v>
      </c>
      <c r="Z5938" s="48" t="s">
        <v>2341</v>
      </c>
      <c r="AA5938" s="43">
        <v>20240410</v>
      </c>
      <c r="AE5938" s="689" t="s">
        <v>1250</v>
      </c>
      <c r="AF5938" s="130">
        <v>1</v>
      </c>
    </row>
    <row r="5939" spans="1:42" x14ac:dyDescent="0.2">
      <c r="A5939" s="155" t="s">
        <v>2245</v>
      </c>
      <c r="B5939" s="81">
        <v>20230810</v>
      </c>
      <c r="C5939" s="126" t="s">
        <v>68</v>
      </c>
      <c r="D5939" s="126">
        <v>14</v>
      </c>
      <c r="E5939" s="126">
        <v>18</v>
      </c>
      <c r="F5939" s="126"/>
      <c r="G5939" s="126"/>
      <c r="H5939" s="126" t="s">
        <v>10</v>
      </c>
      <c r="I5939" s="126">
        <v>293</v>
      </c>
      <c r="J5939" s="126">
        <v>5</v>
      </c>
      <c r="K5939" s="82">
        <v>5</v>
      </c>
      <c r="L5939" s="156">
        <v>1</v>
      </c>
      <c r="M5939" s="82">
        <v>0</v>
      </c>
      <c r="N5939" s="83">
        <v>1</v>
      </c>
      <c r="O5939" s="82" t="str">
        <f>Cal_030724!$E$2</f>
        <v>Cal_030724</v>
      </c>
      <c r="P5939" s="158">
        <f>Cal_030724!$Q$3</f>
        <v>1.8135132035581638</v>
      </c>
      <c r="Q5939" s="158">
        <f>Cal_030724!$R$3</f>
        <v>0.5762667345022553</v>
      </c>
      <c r="R5939" s="84">
        <v>12.25</v>
      </c>
      <c r="S5939" s="84">
        <v>8.1660000000000004</v>
      </c>
      <c r="T5939" s="158">
        <f>AVERAGE(0.509,0.668,0.549,0.497,0.537,0.693)</f>
        <v>0.57550000000000001</v>
      </c>
      <c r="U5939" s="79">
        <f t="shared" si="1731"/>
        <v>11.6745</v>
      </c>
      <c r="V5939" s="79">
        <f t="shared" si="1732"/>
        <v>7.5905000000000005</v>
      </c>
      <c r="W5939" s="446">
        <f t="shared" si="1733"/>
        <v>8.9529834873741387E-2</v>
      </c>
      <c r="X5939" s="446">
        <f t="shared" si="1734"/>
        <v>4.5838485637538548E-2</v>
      </c>
      <c r="Y5939" s="82">
        <v>20240307</v>
      </c>
      <c r="Z5939" s="90" t="s">
        <v>2282</v>
      </c>
      <c r="AA5939" s="82">
        <v>20240104</v>
      </c>
      <c r="AB5939" s="85"/>
      <c r="AC5939" s="82"/>
      <c r="AD5939" s="82"/>
      <c r="AE5939" s="691" t="s">
        <v>1250</v>
      </c>
      <c r="AF5939" s="567">
        <v>3</v>
      </c>
      <c r="AG5939" s="567"/>
      <c r="AH5939" s="159" t="s">
        <v>244</v>
      </c>
      <c r="AI5939" s="155" t="s">
        <v>673</v>
      </c>
      <c r="AJ5939" s="82"/>
      <c r="AK5939" s="82"/>
      <c r="AL5939" s="82"/>
      <c r="AM5939" s="82"/>
      <c r="AN5939" s="82"/>
      <c r="AO5939" s="82"/>
      <c r="AP5939" s="82"/>
    </row>
    <row r="5940" spans="1:42" x14ac:dyDescent="0.2">
      <c r="A5940" s="155" t="s">
        <v>2245</v>
      </c>
      <c r="B5940" s="81">
        <v>20230810</v>
      </c>
      <c r="C5940" s="126" t="s">
        <v>68</v>
      </c>
      <c r="D5940" s="126">
        <v>14</v>
      </c>
      <c r="E5940" s="126">
        <v>18</v>
      </c>
      <c r="F5940" s="126"/>
      <c r="G5940" s="126"/>
      <c r="H5940" s="126" t="s">
        <v>11</v>
      </c>
      <c r="I5940" s="126">
        <v>293</v>
      </c>
      <c r="J5940" s="126">
        <v>5</v>
      </c>
      <c r="K5940" s="82">
        <v>5</v>
      </c>
      <c r="L5940" s="156">
        <v>1</v>
      </c>
      <c r="M5940" s="82">
        <v>0</v>
      </c>
      <c r="N5940" s="83">
        <v>1</v>
      </c>
      <c r="O5940" s="82" t="str">
        <f>Cal_030724!$E$2</f>
        <v>Cal_030724</v>
      </c>
      <c r="P5940" s="158">
        <f>Cal_030724!$Q$3</f>
        <v>1.8135132035581638</v>
      </c>
      <c r="Q5940" s="158">
        <f>Cal_030724!$R$3</f>
        <v>0.5762667345022553</v>
      </c>
      <c r="R5940" s="84">
        <v>7.51</v>
      </c>
      <c r="S5940" s="84">
        <v>5.1920000000000002</v>
      </c>
      <c r="T5940" s="158">
        <f>AVERAGE(0.509,0.668,0.549,0.497,0.537,0.693)</f>
        <v>0.57550000000000001</v>
      </c>
      <c r="U5940" s="79">
        <f t="shared" si="1731"/>
        <v>6.9344999999999999</v>
      </c>
      <c r="V5940" s="79">
        <f t="shared" si="1732"/>
        <v>4.6165000000000003</v>
      </c>
      <c r="W5940" s="446">
        <f t="shared" si="1733"/>
        <v>5.0815415582108843E-2</v>
      </c>
      <c r="X5940" s="446">
        <f t="shared" si="1734"/>
        <v>3.1514846145092763E-2</v>
      </c>
      <c r="Y5940" s="82">
        <v>20240307</v>
      </c>
      <c r="Z5940" s="90" t="s">
        <v>2282</v>
      </c>
      <c r="AA5940" s="82">
        <v>20240104</v>
      </c>
      <c r="AB5940" s="85"/>
      <c r="AC5940" s="82"/>
      <c r="AD5940" s="82"/>
      <c r="AE5940" s="691" t="s">
        <v>1250</v>
      </c>
      <c r="AF5940" s="567">
        <v>3</v>
      </c>
      <c r="AG5940" s="567"/>
      <c r="AH5940" s="159" t="s">
        <v>245</v>
      </c>
      <c r="AI5940" s="155" t="s">
        <v>673</v>
      </c>
      <c r="AJ5940" s="82"/>
      <c r="AK5940" s="82"/>
      <c r="AL5940" s="82"/>
      <c r="AM5940" s="82"/>
      <c r="AN5940" s="82"/>
      <c r="AO5940" s="82"/>
      <c r="AP5940" s="82"/>
    </row>
    <row r="5941" spans="1:42" x14ac:dyDescent="0.2">
      <c r="A5941" s="360" t="s">
        <v>2245</v>
      </c>
      <c r="B5941" s="196">
        <v>20230810</v>
      </c>
      <c r="C5941" s="361" t="s">
        <v>68</v>
      </c>
      <c r="D5941" s="361">
        <v>14</v>
      </c>
      <c r="E5941" s="361">
        <v>18</v>
      </c>
      <c r="F5941" s="361"/>
      <c r="G5941" s="361"/>
      <c r="H5941" s="361" t="s">
        <v>10</v>
      </c>
      <c r="I5941" s="361">
        <v>552</v>
      </c>
      <c r="J5941" s="361">
        <v>20</v>
      </c>
      <c r="K5941" s="44">
        <v>5</v>
      </c>
      <c r="L5941" s="362">
        <v>1</v>
      </c>
      <c r="M5941" s="44">
        <v>0</v>
      </c>
      <c r="N5941" s="363">
        <v>1</v>
      </c>
      <c r="O5941" s="44" t="str">
        <f>Cal_030724!$E$2</f>
        <v>Cal_030724</v>
      </c>
      <c r="P5941" s="365">
        <f>Cal_030724!$Q$3</f>
        <v>1.8135132035581638</v>
      </c>
      <c r="Q5941" s="365">
        <f>Cal_030724!$R$3</f>
        <v>0.5762667345022553</v>
      </c>
      <c r="R5941" s="364">
        <v>4.9939999999999998</v>
      </c>
      <c r="S5941" s="364">
        <v>3.1890000000000001</v>
      </c>
      <c r="T5941" s="365">
        <f>AVERAGE(0.509,0.668,0.549,0.497,0.537,0.693)</f>
        <v>0.57550000000000001</v>
      </c>
      <c r="U5941" s="79">
        <f t="shared" si="1731"/>
        <v>4.4184999999999999</v>
      </c>
      <c r="V5941" s="79">
        <f t="shared" si="1732"/>
        <v>2.6135000000000002</v>
      </c>
      <c r="W5941" s="446">
        <f t="shared" si="1733"/>
        <v>2.1003312733547157E-2</v>
      </c>
      <c r="X5941" s="446">
        <f t="shared" si="1734"/>
        <v>3.7365737848972934E-3</v>
      </c>
      <c r="Y5941" s="44">
        <v>20240307</v>
      </c>
      <c r="Z5941" s="859" t="s">
        <v>2282</v>
      </c>
      <c r="AA5941" s="44">
        <v>20240104</v>
      </c>
      <c r="AB5941" s="368"/>
      <c r="AC5941" s="44"/>
      <c r="AD5941" s="44"/>
      <c r="AE5941" s="763" t="s">
        <v>1250</v>
      </c>
      <c r="AF5941" s="849">
        <v>1</v>
      </c>
      <c r="AG5941" s="849"/>
      <c r="AH5941" s="370" t="s">
        <v>208</v>
      </c>
      <c r="AI5941" s="360"/>
      <c r="AJ5941" s="44"/>
      <c r="AK5941" s="44"/>
      <c r="AL5941" s="44"/>
      <c r="AM5941" s="44"/>
      <c r="AN5941" s="44"/>
      <c r="AO5941" s="44"/>
      <c r="AP5941" s="44"/>
    </row>
    <row r="5942" spans="1:42" x14ac:dyDescent="0.2">
      <c r="A5942" s="360" t="s">
        <v>2245</v>
      </c>
      <c r="B5942" s="196">
        <v>20230810</v>
      </c>
      <c r="C5942" s="361" t="s">
        <v>68</v>
      </c>
      <c r="D5942" s="361">
        <v>14</v>
      </c>
      <c r="E5942" s="361">
        <v>18</v>
      </c>
      <c r="F5942" s="361"/>
      <c r="G5942" s="361"/>
      <c r="H5942" s="361" t="s">
        <v>11</v>
      </c>
      <c r="I5942" s="361">
        <v>550</v>
      </c>
      <c r="J5942" s="361">
        <v>20</v>
      </c>
      <c r="K5942" s="44">
        <v>5</v>
      </c>
      <c r="L5942" s="362">
        <v>1</v>
      </c>
      <c r="M5942" s="44">
        <v>0</v>
      </c>
      <c r="N5942" s="363">
        <v>1</v>
      </c>
      <c r="O5942" s="44" t="str">
        <f>Cal_030724!$E$2</f>
        <v>Cal_030724</v>
      </c>
      <c r="P5942" s="365">
        <f>Cal_030724!$Q$3</f>
        <v>1.8135132035581638</v>
      </c>
      <c r="Q5942" s="365">
        <f>Cal_030724!$R$3</f>
        <v>0.5762667345022553</v>
      </c>
      <c r="R5942" s="364">
        <v>4.8049999999999997</v>
      </c>
      <c r="S5942" s="364">
        <v>3.581</v>
      </c>
      <c r="T5942" s="365">
        <f>AVERAGE(0.509,0.668,0.549,0.497,0.537,0.693)</f>
        <v>0.57550000000000001</v>
      </c>
      <c r="U5942" s="79">
        <f t="shared" si="1731"/>
        <v>4.2294999999999998</v>
      </c>
      <c r="V5942" s="79">
        <f t="shared" si="1732"/>
        <v>3.0055000000000001</v>
      </c>
      <c r="W5942" s="446">
        <f t="shared" si="1733"/>
        <v>1.4294481230718378E-2</v>
      </c>
      <c r="X5942" s="446">
        <f t="shared" si="1734"/>
        <v>1.4259608457449011E-2</v>
      </c>
      <c r="Y5942" s="44">
        <v>20240307</v>
      </c>
      <c r="Z5942" s="859" t="s">
        <v>2282</v>
      </c>
      <c r="AA5942" s="44">
        <v>20240104</v>
      </c>
      <c r="AB5942" s="368"/>
      <c r="AC5942" s="44"/>
      <c r="AD5942" s="44"/>
      <c r="AE5942" s="763" t="s">
        <v>1250</v>
      </c>
      <c r="AF5942" s="849">
        <v>1</v>
      </c>
      <c r="AG5942" s="849"/>
      <c r="AH5942" s="370" t="s">
        <v>250</v>
      </c>
      <c r="AI5942" s="360"/>
      <c r="AJ5942" s="44"/>
      <c r="AK5942" s="44"/>
      <c r="AL5942" s="44"/>
      <c r="AM5942" s="44"/>
      <c r="AN5942" s="44"/>
      <c r="AO5942" s="44"/>
      <c r="AP5942" s="44"/>
    </row>
    <row r="5943" spans="1:42" x14ac:dyDescent="0.2">
      <c r="A5943" t="s">
        <v>2245</v>
      </c>
      <c r="B5943" s="45">
        <v>20230810</v>
      </c>
      <c r="C5943" s="107" t="s">
        <v>69</v>
      </c>
      <c r="D5943" s="107">
        <v>15</v>
      </c>
      <c r="E5943" s="107">
        <v>5</v>
      </c>
      <c r="H5943" s="107" t="s">
        <v>10</v>
      </c>
      <c r="I5943" s="107">
        <v>290</v>
      </c>
      <c r="J5943" s="107">
        <v>0</v>
      </c>
      <c r="K5943" s="43">
        <v>5</v>
      </c>
      <c r="L5943" s="111">
        <v>1</v>
      </c>
      <c r="M5943" s="43">
        <v>0</v>
      </c>
      <c r="N5943" s="49">
        <v>1</v>
      </c>
      <c r="O5943" s="43" t="str">
        <f>Cal_030724!$E$2</f>
        <v>Cal_030724</v>
      </c>
      <c r="P5943" s="50">
        <f>Cal_030724!$Q$3</f>
        <v>1.8135132035581638</v>
      </c>
      <c r="Q5943" s="50">
        <f>Cal_030724!$R$3</f>
        <v>0.5762667345022553</v>
      </c>
      <c r="R5943" s="46">
        <v>59.21</v>
      </c>
      <c r="S5943" s="46">
        <v>43.3</v>
      </c>
      <c r="T5943" s="178">
        <f>AVERAGE(0.876,0.675,0.579,0.886,0.676,0.725)</f>
        <v>0.73616666666666664</v>
      </c>
      <c r="U5943" s="79">
        <f t="shared" si="1731"/>
        <v>58.473833333333332</v>
      </c>
      <c r="V5943" s="79">
        <f t="shared" si="1732"/>
        <v>42.563833333333328</v>
      </c>
      <c r="W5943" s="446">
        <f t="shared" si="1733"/>
        <v>0.35238860155905233</v>
      </c>
      <c r="X5943" s="446">
        <f t="shared" si="1734"/>
        <v>0.41454366969045547</v>
      </c>
      <c r="Y5943" s="43">
        <v>20240307</v>
      </c>
      <c r="Z5943" s="48" t="s">
        <v>2330</v>
      </c>
      <c r="AA5943" s="43">
        <v>20240404</v>
      </c>
      <c r="AE5943" s="689" t="s">
        <v>1250</v>
      </c>
      <c r="AF5943" s="130">
        <v>1</v>
      </c>
    </row>
    <row r="5944" spans="1:42" x14ac:dyDescent="0.2">
      <c r="A5944" t="s">
        <v>2245</v>
      </c>
      <c r="B5944" s="45">
        <v>20230810</v>
      </c>
      <c r="C5944" s="107" t="s">
        <v>69</v>
      </c>
      <c r="D5944" s="107">
        <v>15</v>
      </c>
      <c r="E5944" s="107">
        <v>5</v>
      </c>
      <c r="H5944" s="107" t="s">
        <v>11</v>
      </c>
      <c r="I5944" s="107">
        <v>290</v>
      </c>
      <c r="J5944" s="107">
        <v>0</v>
      </c>
      <c r="K5944" s="43">
        <v>5</v>
      </c>
      <c r="L5944" s="111">
        <v>1</v>
      </c>
      <c r="M5944" s="43">
        <v>0</v>
      </c>
      <c r="N5944" s="49">
        <v>1</v>
      </c>
      <c r="O5944" s="43" t="str">
        <f>Cal_030724!$E$2</f>
        <v>Cal_030724</v>
      </c>
      <c r="P5944" s="50">
        <f>Cal_030724!$Q$3</f>
        <v>1.8135132035581638</v>
      </c>
      <c r="Q5944" s="50">
        <f>Cal_030724!$R$3</f>
        <v>0.5762667345022553</v>
      </c>
      <c r="R5944" s="46">
        <v>62.77</v>
      </c>
      <c r="S5944" s="46">
        <v>45.65</v>
      </c>
      <c r="T5944" s="178">
        <f>AVERAGE(0.876,0.675,0.579,0.886,0.676,0.725)</f>
        <v>0.73616666666666664</v>
      </c>
      <c r="U5944" s="79">
        <f t="shared" si="1731"/>
        <v>62.033833333333334</v>
      </c>
      <c r="V5944" s="79">
        <f t="shared" si="1732"/>
        <v>44.913833333333329</v>
      </c>
      <c r="W5944" s="446">
        <f t="shared" si="1733"/>
        <v>0.37918874033255662</v>
      </c>
      <c r="X5944" s="446">
        <f t="shared" si="1734"/>
        <v>0.43008677625676656</v>
      </c>
      <c r="Y5944" s="43">
        <v>20240307</v>
      </c>
      <c r="Z5944" s="48" t="s">
        <v>2330</v>
      </c>
      <c r="AA5944" s="43">
        <v>20240404</v>
      </c>
      <c r="AE5944" s="689" t="s">
        <v>1250</v>
      </c>
      <c r="AF5944" s="130">
        <v>1</v>
      </c>
    </row>
    <row r="5945" spans="1:42" x14ac:dyDescent="0.2">
      <c r="A5945" s="155" t="s">
        <v>2245</v>
      </c>
      <c r="B5945" s="81">
        <v>20230810</v>
      </c>
      <c r="C5945" s="126" t="s">
        <v>69</v>
      </c>
      <c r="D5945" s="126">
        <v>15</v>
      </c>
      <c r="E5945" s="126">
        <v>5</v>
      </c>
      <c r="F5945" s="126"/>
      <c r="G5945" s="126"/>
      <c r="H5945" s="126" t="s">
        <v>10</v>
      </c>
      <c r="I5945" s="126">
        <v>294</v>
      </c>
      <c r="J5945" s="126">
        <v>5</v>
      </c>
      <c r="K5945" s="82">
        <v>5</v>
      </c>
      <c r="L5945" s="156">
        <v>1</v>
      </c>
      <c r="M5945" s="82">
        <v>0</v>
      </c>
      <c r="N5945" s="83">
        <v>1</v>
      </c>
      <c r="O5945" s="82" t="str">
        <f>Cal_030724!$E$2</f>
        <v>Cal_030724</v>
      </c>
      <c r="P5945" s="158">
        <f>Cal_030724!$Q$3</f>
        <v>1.8135132035581638</v>
      </c>
      <c r="Q5945" s="158">
        <f>Cal_030724!$R$3</f>
        <v>0.5762667345022553</v>
      </c>
      <c r="R5945" s="84">
        <v>14.78</v>
      </c>
      <c r="S5945" s="84">
        <v>10.78</v>
      </c>
      <c r="T5945" s="158">
        <f>AVERAGE(0.509,0.668,0.549,0.497,0.537,0.693)</f>
        <v>0.57550000000000001</v>
      </c>
      <c r="U5945" s="79">
        <f t="shared" si="1731"/>
        <v>14.204499999999999</v>
      </c>
      <c r="V5945" s="79">
        <f t="shared" si="1732"/>
        <v>10.204499999999999</v>
      </c>
      <c r="W5945" s="446">
        <f t="shared" si="1733"/>
        <v>8.7390119124262033E-2</v>
      </c>
      <c r="X5945" s="446">
        <f t="shared" si="1734"/>
        <v>9.3977050727152386E-2</v>
      </c>
      <c r="Y5945" s="82">
        <v>20240307</v>
      </c>
      <c r="Z5945" s="90" t="s">
        <v>2282</v>
      </c>
      <c r="AA5945" s="82">
        <v>20240104</v>
      </c>
      <c r="AB5945" s="85"/>
      <c r="AC5945" s="82"/>
      <c r="AD5945" s="82"/>
      <c r="AE5945" s="691" t="s">
        <v>1250</v>
      </c>
      <c r="AF5945" s="567">
        <v>1</v>
      </c>
      <c r="AG5945" s="567"/>
      <c r="AH5945" s="159" t="s">
        <v>265</v>
      </c>
      <c r="AI5945" s="155" t="s">
        <v>2284</v>
      </c>
      <c r="AJ5945" s="82"/>
      <c r="AK5945" s="82"/>
      <c r="AL5945" s="82"/>
      <c r="AM5945" s="82"/>
      <c r="AN5945" s="82"/>
      <c r="AO5945" s="82"/>
      <c r="AP5945" s="82"/>
    </row>
    <row r="5946" spans="1:42" x14ac:dyDescent="0.2">
      <c r="A5946" s="155" t="s">
        <v>2245</v>
      </c>
      <c r="B5946" s="81">
        <v>20230810</v>
      </c>
      <c r="C5946" s="126" t="s">
        <v>69</v>
      </c>
      <c r="D5946" s="126">
        <v>15</v>
      </c>
      <c r="E5946" s="126">
        <v>5</v>
      </c>
      <c r="F5946" s="126"/>
      <c r="G5946" s="126"/>
      <c r="H5946" s="126" t="s">
        <v>11</v>
      </c>
      <c r="I5946" s="126">
        <v>294</v>
      </c>
      <c r="J5946" s="126">
        <v>5</v>
      </c>
      <c r="K5946" s="82">
        <v>5</v>
      </c>
      <c r="L5946" s="156">
        <v>1</v>
      </c>
      <c r="M5946" s="82">
        <v>0</v>
      </c>
      <c r="N5946" s="83">
        <v>1</v>
      </c>
      <c r="O5946" s="82" t="str">
        <f>Cal_030724!$E$2</f>
        <v>Cal_030724</v>
      </c>
      <c r="P5946" s="158">
        <f>Cal_030724!$Q$3</f>
        <v>1.8135132035581638</v>
      </c>
      <c r="Q5946" s="158">
        <f>Cal_030724!$R$3</f>
        <v>0.5762667345022553</v>
      </c>
      <c r="R5946" s="84">
        <v>15.71</v>
      </c>
      <c r="S5946" s="84">
        <v>11.53</v>
      </c>
      <c r="T5946" s="158">
        <f>AVERAGE(0.509,0.668,0.549,0.497,0.537,0.693)</f>
        <v>0.57550000000000001</v>
      </c>
      <c r="U5946" s="79">
        <f t="shared" si="1731"/>
        <v>15.134500000000001</v>
      </c>
      <c r="V5946" s="79">
        <f t="shared" si="1732"/>
        <v>10.954499999999999</v>
      </c>
      <c r="W5946" s="446">
        <f t="shared" si="1733"/>
        <v>9.1322674484853844E-2</v>
      </c>
      <c r="X5946" s="446">
        <f t="shared" si="1734"/>
        <v>0.1033744358230808</v>
      </c>
      <c r="Y5946" s="82">
        <v>20240307</v>
      </c>
      <c r="Z5946" s="90" t="s">
        <v>2282</v>
      </c>
      <c r="AA5946" s="82">
        <v>20240104</v>
      </c>
      <c r="AB5946" s="85"/>
      <c r="AC5946" s="82"/>
      <c r="AD5946" s="82"/>
      <c r="AE5946" s="691" t="s">
        <v>1250</v>
      </c>
      <c r="AF5946" s="567">
        <v>1</v>
      </c>
      <c r="AG5946" s="567"/>
      <c r="AH5946" s="159" t="s">
        <v>266</v>
      </c>
      <c r="AI5946" s="155" t="s">
        <v>2284</v>
      </c>
      <c r="AJ5946" s="82"/>
      <c r="AK5946" s="82"/>
      <c r="AL5946" s="82"/>
      <c r="AM5946" s="82"/>
      <c r="AN5946" s="82"/>
      <c r="AO5946" s="82"/>
      <c r="AP5946" s="82"/>
    </row>
    <row r="5947" spans="1:42" x14ac:dyDescent="0.2">
      <c r="A5947" s="360" t="s">
        <v>2245</v>
      </c>
      <c r="B5947" s="196">
        <v>20230810</v>
      </c>
      <c r="C5947" s="361" t="s">
        <v>69</v>
      </c>
      <c r="D5947" s="361">
        <v>15</v>
      </c>
      <c r="E5947" s="361">
        <v>5</v>
      </c>
      <c r="F5947" s="361"/>
      <c r="G5947" s="361"/>
      <c r="H5947" s="361" t="s">
        <v>10</v>
      </c>
      <c r="I5947" s="361">
        <v>551</v>
      </c>
      <c r="J5947" s="361">
        <v>20</v>
      </c>
      <c r="K5947" s="44">
        <v>5</v>
      </c>
      <c r="L5947" s="362">
        <v>1</v>
      </c>
      <c r="M5947" s="44">
        <v>0</v>
      </c>
      <c r="N5947" s="363">
        <v>1</v>
      </c>
      <c r="O5947" s="44" t="str">
        <f>Cal_030724!$E$2</f>
        <v>Cal_030724</v>
      </c>
      <c r="P5947" s="365">
        <f>Cal_030724!$Q$3</f>
        <v>1.8135132035581638</v>
      </c>
      <c r="Q5947" s="365">
        <f>Cal_030724!$R$3</f>
        <v>0.5762667345022553</v>
      </c>
      <c r="R5947" s="364">
        <v>8.8559999999999999</v>
      </c>
      <c r="S5947" s="364">
        <v>6.1470000000000002</v>
      </c>
      <c r="T5947" s="365">
        <f>AVERAGE(0.509,0.668,0.549,0.497,0.537,0.693)</f>
        <v>0.57550000000000001</v>
      </c>
      <c r="U5947" s="79">
        <f t="shared" ref="U5947:U6014" si="1735">(R5947-T5947)*(L5947+M5947)/L5947</f>
        <v>8.2805</v>
      </c>
      <c r="V5947" s="79">
        <f t="shared" ref="V5947:V6014" si="1736">(S5947-T5947)*(L5947+M5947)/L5947</f>
        <v>5.5715000000000003</v>
      </c>
      <c r="W5947" s="446">
        <f t="shared" si="1733"/>
        <v>3.1579632856643364E-2</v>
      </c>
      <c r="X5947" s="446">
        <f t="shared" si="1734"/>
        <v>2.1256960964360246E-2</v>
      </c>
      <c r="Y5947" s="44">
        <v>20240307</v>
      </c>
      <c r="Z5947" s="859" t="s">
        <v>2282</v>
      </c>
      <c r="AA5947" s="44">
        <v>20240104</v>
      </c>
      <c r="AB5947" s="368"/>
      <c r="AC5947" s="44"/>
      <c r="AD5947" s="44"/>
      <c r="AE5947" s="763" t="s">
        <v>1250</v>
      </c>
      <c r="AF5947" s="849">
        <v>1</v>
      </c>
      <c r="AG5947" s="849"/>
      <c r="AH5947" s="370" t="s">
        <v>679</v>
      </c>
      <c r="AI5947" s="360"/>
      <c r="AJ5947" s="44"/>
      <c r="AK5947" s="44"/>
      <c r="AL5947" s="44"/>
      <c r="AM5947" s="44"/>
      <c r="AN5947" s="44"/>
      <c r="AO5947" s="44"/>
      <c r="AP5947" s="44"/>
    </row>
    <row r="5948" spans="1:42" x14ac:dyDescent="0.2">
      <c r="A5948" s="360" t="s">
        <v>2245</v>
      </c>
      <c r="B5948" s="196">
        <v>20230810</v>
      </c>
      <c r="C5948" s="361" t="s">
        <v>69</v>
      </c>
      <c r="D5948" s="361">
        <v>15</v>
      </c>
      <c r="E5948" s="361">
        <v>5</v>
      </c>
      <c r="F5948" s="361"/>
      <c r="G5948" s="361"/>
      <c r="H5948" s="361" t="s">
        <v>11</v>
      </c>
      <c r="I5948" s="361">
        <v>552</v>
      </c>
      <c r="J5948" s="361">
        <v>20</v>
      </c>
      <c r="K5948" s="44">
        <v>5</v>
      </c>
      <c r="L5948" s="362">
        <v>1</v>
      </c>
      <c r="M5948" s="44">
        <v>0</v>
      </c>
      <c r="N5948" s="363">
        <v>1</v>
      </c>
      <c r="O5948" s="44" t="str">
        <f>Cal_030724!$E$2</f>
        <v>Cal_030724</v>
      </c>
      <c r="P5948" s="365">
        <f>Cal_030724!$Q$3</f>
        <v>1.8135132035581638</v>
      </c>
      <c r="Q5948" s="365">
        <f>Cal_030724!$R$3</f>
        <v>0.5762667345022553</v>
      </c>
      <c r="R5948" s="364">
        <v>8.4740000000000002</v>
      </c>
      <c r="S5948" s="364">
        <v>5.8140000000000001</v>
      </c>
      <c r="T5948" s="365">
        <f>AVERAGE(0.509,0.668,0.549,0.497,0.537,0.693)</f>
        <v>0.57550000000000001</v>
      </c>
      <c r="U5948" s="79">
        <f t="shared" si="1735"/>
        <v>7.8985000000000003</v>
      </c>
      <c r="V5948" s="79">
        <f t="shared" si="1736"/>
        <v>5.2385000000000002</v>
      </c>
      <c r="W5948" s="446">
        <f t="shared" si="1733"/>
        <v>3.0952250344174762E-2</v>
      </c>
      <c r="X5948" s="446">
        <f t="shared" si="1734"/>
        <v>1.8636383873109053E-2</v>
      </c>
      <c r="Y5948" s="44">
        <v>20240307</v>
      </c>
      <c r="Z5948" s="859" t="s">
        <v>2282</v>
      </c>
      <c r="AA5948" s="44">
        <v>20240104</v>
      </c>
      <c r="AB5948" s="368"/>
      <c r="AC5948" s="44"/>
      <c r="AD5948" s="44"/>
      <c r="AE5948" s="763" t="s">
        <v>1250</v>
      </c>
      <c r="AF5948" s="849">
        <v>1</v>
      </c>
      <c r="AG5948" s="849"/>
      <c r="AH5948" s="370" t="s">
        <v>680</v>
      </c>
      <c r="AI5948" s="360"/>
      <c r="AJ5948" s="44"/>
      <c r="AK5948" s="44"/>
      <c r="AL5948" s="44"/>
      <c r="AM5948" s="44"/>
      <c r="AN5948" s="44"/>
      <c r="AO5948" s="44"/>
      <c r="AP5948" s="44"/>
    </row>
    <row r="5949" spans="1:42" x14ac:dyDescent="0.2">
      <c r="A5949" t="s">
        <v>2245</v>
      </c>
      <c r="B5949" s="45">
        <v>20230810</v>
      </c>
      <c r="C5949" s="107" t="s">
        <v>69</v>
      </c>
      <c r="D5949" s="107">
        <v>15</v>
      </c>
      <c r="E5949" s="107">
        <v>8</v>
      </c>
      <c r="H5949" s="107" t="s">
        <v>10</v>
      </c>
      <c r="I5949" s="107">
        <v>290</v>
      </c>
      <c r="J5949" s="107">
        <v>0</v>
      </c>
      <c r="K5949" s="43">
        <v>5</v>
      </c>
      <c r="L5949" s="111">
        <v>1</v>
      </c>
      <c r="M5949" s="43">
        <v>0</v>
      </c>
      <c r="N5949" s="49">
        <v>1</v>
      </c>
      <c r="O5949" s="43" t="str">
        <f>Cal_030724!$E$2</f>
        <v>Cal_030724</v>
      </c>
      <c r="P5949" s="50">
        <f>Cal_030724!$Q$3</f>
        <v>1.8135132035581638</v>
      </c>
      <c r="Q5949" s="50">
        <f>Cal_030724!$R$3</f>
        <v>0.5762667345022553</v>
      </c>
      <c r="R5949" s="46">
        <v>158.80000000000001</v>
      </c>
      <c r="S5949" s="46">
        <v>115.2</v>
      </c>
      <c r="T5949" s="178">
        <f>AVERAGE(0.876,0.675,0.579,0.886,0.676,0.725)</f>
        <v>0.73616666666666664</v>
      </c>
      <c r="U5949" s="79">
        <f t="shared" si="1735"/>
        <v>158.06383333333335</v>
      </c>
      <c r="V5949" s="79">
        <f t="shared" si="1736"/>
        <v>114.46383333333334</v>
      </c>
      <c r="W5949" s="446">
        <f t="shared" si="1733"/>
        <v>0.96569095084693157</v>
      </c>
      <c r="X5949" s="446">
        <f t="shared" si="1734"/>
        <v>1.0967644437782029</v>
      </c>
      <c r="Y5949" s="43">
        <v>20240307</v>
      </c>
      <c r="Z5949" s="48" t="s">
        <v>2330</v>
      </c>
      <c r="AA5949" s="43">
        <v>20240404</v>
      </c>
      <c r="AE5949" s="689" t="s">
        <v>1250</v>
      </c>
      <c r="AF5949" s="130">
        <v>3</v>
      </c>
      <c r="AH5949" t="s">
        <v>2332</v>
      </c>
    </row>
    <row r="5950" spans="1:42" x14ac:dyDescent="0.2">
      <c r="A5950" t="s">
        <v>2245</v>
      </c>
      <c r="B5950" s="45">
        <v>20230810</v>
      </c>
      <c r="C5950" s="107" t="s">
        <v>69</v>
      </c>
      <c r="D5950" s="107">
        <v>15</v>
      </c>
      <c r="E5950" s="107">
        <v>8</v>
      </c>
      <c r="H5950" s="107" t="s">
        <v>11</v>
      </c>
      <c r="I5950" s="107">
        <v>290</v>
      </c>
      <c r="J5950" s="107">
        <v>0</v>
      </c>
      <c r="K5950" s="43">
        <v>5</v>
      </c>
      <c r="L5950" s="111">
        <v>1</v>
      </c>
      <c r="M5950" s="43">
        <v>0</v>
      </c>
      <c r="N5950" s="49">
        <v>1</v>
      </c>
      <c r="O5950" s="43" t="str">
        <f>Cal_030724!$E$2</f>
        <v>Cal_030724</v>
      </c>
      <c r="P5950" s="50">
        <f>Cal_030724!$Q$3</f>
        <v>1.8135132035581638</v>
      </c>
      <c r="Q5950" s="50">
        <f>Cal_030724!$R$3</f>
        <v>0.5762667345022553</v>
      </c>
      <c r="R5950" s="46">
        <v>163.6</v>
      </c>
      <c r="S5950" s="46">
        <v>118.3</v>
      </c>
      <c r="T5950" s="178">
        <f>AVERAGE(0.876,0.675,0.579,0.886,0.676,0.725)</f>
        <v>0.73616666666666664</v>
      </c>
      <c r="U5950" s="79">
        <f t="shared" si="1735"/>
        <v>162.86383333333333</v>
      </c>
      <c r="V5950" s="79">
        <f t="shared" si="1736"/>
        <v>117.56383333333333</v>
      </c>
      <c r="W5950" s="446">
        <f t="shared" si="1733"/>
        <v>1.0033440383799539</v>
      </c>
      <c r="X5950" s="446">
        <f t="shared" si="1734"/>
        <v>1.1149684032891922</v>
      </c>
      <c r="Y5950" s="43">
        <v>20240307</v>
      </c>
      <c r="Z5950" s="48" t="s">
        <v>2330</v>
      </c>
      <c r="AA5950" s="43">
        <v>20240404</v>
      </c>
      <c r="AE5950" s="689" t="s">
        <v>1250</v>
      </c>
      <c r="AF5950" s="130">
        <v>3</v>
      </c>
      <c r="AH5950" t="s">
        <v>2332</v>
      </c>
    </row>
    <row r="5951" spans="1:42" x14ac:dyDescent="0.2">
      <c r="A5951" s="491" t="s">
        <v>2245</v>
      </c>
      <c r="B5951" s="505">
        <v>20230810</v>
      </c>
      <c r="C5951" s="143" t="s">
        <v>69</v>
      </c>
      <c r="D5951" s="143">
        <v>15</v>
      </c>
      <c r="E5951" s="143">
        <v>8</v>
      </c>
      <c r="F5951" s="143"/>
      <c r="G5951" s="143"/>
      <c r="H5951" s="143" t="s">
        <v>10</v>
      </c>
      <c r="I5951" s="143">
        <v>290</v>
      </c>
      <c r="J5951" s="143">
        <v>10</v>
      </c>
      <c r="K5951" s="492">
        <v>5</v>
      </c>
      <c r="L5951" s="498">
        <v>1</v>
      </c>
      <c r="M5951" s="492">
        <v>0</v>
      </c>
      <c r="N5951" s="493">
        <v>1</v>
      </c>
      <c r="O5951" s="492" t="str">
        <f>Cal_030724!$E$2</f>
        <v>Cal_030724</v>
      </c>
      <c r="P5951" s="797">
        <f>Cal_030724!$Q$3</f>
        <v>1.8135132035581638</v>
      </c>
      <c r="Q5951" s="797">
        <f>Cal_030724!$R$3</f>
        <v>0.5762667345022553</v>
      </c>
      <c r="R5951" s="298">
        <v>136.1</v>
      </c>
      <c r="S5951" s="298">
        <v>98.23</v>
      </c>
      <c r="T5951" s="797">
        <f>AVERAGE(0.876,0.675,0.579,0.886,0.676,0.725)</f>
        <v>0.73616666666666664</v>
      </c>
      <c r="U5951" s="79">
        <f t="shared" ref="U5951:U5952" si="1737">(R5951-T5951)*(L5951+M5951)/L5951</f>
        <v>135.36383333333333</v>
      </c>
      <c r="V5951" s="79">
        <f t="shared" ref="V5951:V5952" si="1738">(S5951-T5951)*(L5951+M5951)/L5951</f>
        <v>97.493833333333342</v>
      </c>
      <c r="W5951" s="446">
        <f t="shared" ref="W5951:W5952" si="1739">(Q5951*P5951/(P5951-1)*(U5951-V5951)*(K5951)/I5951)/N5951</f>
        <v>0.83877789698562577</v>
      </c>
      <c r="X5951" s="446">
        <f t="shared" ref="X5951:X5952" si="1740">(Q5951*P5951/(P5951-1)*(P5951*V5951-U5951)*(K5951)/I5951)/N5951</f>
        <v>0.91790521107922529</v>
      </c>
      <c r="Y5951" s="492">
        <v>20240307</v>
      </c>
      <c r="Z5951" s="496" t="s">
        <v>2330</v>
      </c>
      <c r="AA5951" s="492">
        <v>20240404</v>
      </c>
      <c r="AB5951" s="496"/>
      <c r="AC5951" s="492"/>
      <c r="AD5951" s="492"/>
      <c r="AE5951" s="746" t="s">
        <v>1250</v>
      </c>
      <c r="AF5951" s="747">
        <v>9</v>
      </c>
      <c r="AG5951" s="747"/>
      <c r="AH5951" s="491" t="s">
        <v>2331</v>
      </c>
      <c r="AI5951" s="491"/>
      <c r="AJ5951" s="492"/>
      <c r="AK5951" s="492"/>
      <c r="AL5951" s="492"/>
      <c r="AM5951" s="492"/>
      <c r="AN5951" s="492"/>
      <c r="AO5951" s="492"/>
      <c r="AP5951" s="492"/>
    </row>
    <row r="5952" spans="1:42" x14ac:dyDescent="0.2">
      <c r="A5952" s="491" t="s">
        <v>2245</v>
      </c>
      <c r="B5952" s="505">
        <v>20230810</v>
      </c>
      <c r="C5952" s="143" t="s">
        <v>69</v>
      </c>
      <c r="D5952" s="143">
        <v>15</v>
      </c>
      <c r="E5952" s="143">
        <v>8</v>
      </c>
      <c r="F5952" s="143"/>
      <c r="G5952" s="143"/>
      <c r="H5952" s="143" t="s">
        <v>11</v>
      </c>
      <c r="I5952" s="143">
        <v>290</v>
      </c>
      <c r="J5952" s="143">
        <v>10</v>
      </c>
      <c r="K5952" s="492">
        <v>5</v>
      </c>
      <c r="L5952" s="498">
        <v>1</v>
      </c>
      <c r="M5952" s="492">
        <v>0</v>
      </c>
      <c r="N5952" s="493">
        <v>1</v>
      </c>
      <c r="O5952" s="492" t="str">
        <f>Cal_030724!$E$2</f>
        <v>Cal_030724</v>
      </c>
      <c r="P5952" s="797">
        <f>Cal_030724!$Q$3</f>
        <v>1.8135132035581638</v>
      </c>
      <c r="Q5952" s="797">
        <f>Cal_030724!$R$3</f>
        <v>0.5762667345022553</v>
      </c>
      <c r="R5952" s="298">
        <v>105.5</v>
      </c>
      <c r="S5952" s="298">
        <v>75.459999999999994</v>
      </c>
      <c r="T5952" s="797">
        <f>AVERAGE(0.876,0.675,0.579,0.886,0.676,0.725)</f>
        <v>0.73616666666666664</v>
      </c>
      <c r="U5952" s="79">
        <f t="shared" si="1737"/>
        <v>104.76383333333334</v>
      </c>
      <c r="V5952" s="79">
        <f t="shared" si="1738"/>
        <v>74.723833333333332</v>
      </c>
      <c r="W5952" s="446">
        <f t="shared" si="1739"/>
        <v>0.66535220558352814</v>
      </c>
      <c r="X5952" s="446">
        <f t="shared" si="1740"/>
        <v>0.68105188274192063</v>
      </c>
      <c r="Y5952" s="492">
        <v>20240307</v>
      </c>
      <c r="Z5952" s="496" t="s">
        <v>2330</v>
      </c>
      <c r="AA5952" s="492">
        <v>20240404</v>
      </c>
      <c r="AB5952" s="496"/>
      <c r="AC5952" s="492"/>
      <c r="AD5952" s="492"/>
      <c r="AE5952" s="746" t="s">
        <v>1250</v>
      </c>
      <c r="AF5952" s="747">
        <v>9</v>
      </c>
      <c r="AG5952" s="747"/>
      <c r="AH5952" s="491" t="s">
        <v>2331</v>
      </c>
      <c r="AI5952" s="491"/>
      <c r="AJ5952" s="492"/>
      <c r="AK5952" s="492"/>
      <c r="AL5952" s="492"/>
      <c r="AM5952" s="492"/>
      <c r="AN5952" s="492"/>
      <c r="AO5952" s="492"/>
      <c r="AP5952" s="492"/>
    </row>
    <row r="5953" spans="1:42" x14ac:dyDescent="0.2">
      <c r="A5953" s="155" t="s">
        <v>2245</v>
      </c>
      <c r="B5953" s="81">
        <v>20230810</v>
      </c>
      <c r="C5953" s="126" t="s">
        <v>69</v>
      </c>
      <c r="D5953" s="126">
        <v>15</v>
      </c>
      <c r="E5953" s="126">
        <v>8</v>
      </c>
      <c r="F5953" s="126"/>
      <c r="G5953" s="126"/>
      <c r="H5953" s="126" t="s">
        <v>10</v>
      </c>
      <c r="I5953" s="126">
        <v>293</v>
      </c>
      <c r="J5953" s="126">
        <v>5</v>
      </c>
      <c r="K5953" s="82">
        <v>5</v>
      </c>
      <c r="L5953" s="156">
        <v>1</v>
      </c>
      <c r="M5953" s="82">
        <v>0</v>
      </c>
      <c r="N5953" s="83">
        <v>1</v>
      </c>
      <c r="O5953" s="82" t="str">
        <f>Cal_030724!$E$2</f>
        <v>Cal_030724</v>
      </c>
      <c r="P5953" s="158">
        <f>Cal_030724!$Q$3</f>
        <v>1.8135132035581638</v>
      </c>
      <c r="Q5953" s="158">
        <f>Cal_030724!$R$3</f>
        <v>0.5762667345022553</v>
      </c>
      <c r="R5953" s="84">
        <v>36.26</v>
      </c>
      <c r="S5953" s="84">
        <v>25.5</v>
      </c>
      <c r="T5953" s="158">
        <f>AVERAGE(0.509,0.668,0.549,0.497,0.537,0.693)</f>
        <v>0.57550000000000001</v>
      </c>
      <c r="U5953" s="79">
        <f t="shared" si="1735"/>
        <v>35.6845</v>
      </c>
      <c r="V5953" s="79">
        <f t="shared" si="1736"/>
        <v>24.924499999999998</v>
      </c>
      <c r="W5953" s="446">
        <f t="shared" si="1733"/>
        <v>0.23588173928537159</v>
      </c>
      <c r="X5953" s="446">
        <f t="shared" si="1734"/>
        <v>0.20861963803936287</v>
      </c>
      <c r="Y5953" s="82">
        <v>20240307</v>
      </c>
      <c r="Z5953" s="90" t="s">
        <v>2282</v>
      </c>
      <c r="AA5953" s="82">
        <v>20240104</v>
      </c>
      <c r="AB5953" s="85"/>
      <c r="AC5953" s="82"/>
      <c r="AD5953" s="82"/>
      <c r="AE5953" s="691" t="s">
        <v>1250</v>
      </c>
      <c r="AF5953" s="567">
        <v>1</v>
      </c>
      <c r="AG5953" s="567"/>
      <c r="AH5953" s="159" t="s">
        <v>2275</v>
      </c>
      <c r="AI5953" s="155"/>
      <c r="AJ5953" s="82"/>
      <c r="AK5953" s="82"/>
      <c r="AL5953" s="82"/>
      <c r="AM5953" s="82"/>
      <c r="AN5953" s="82"/>
      <c r="AO5953" s="82"/>
      <c r="AP5953" s="82"/>
    </row>
    <row r="5954" spans="1:42" x14ac:dyDescent="0.2">
      <c r="A5954" s="155" t="s">
        <v>2245</v>
      </c>
      <c r="B5954" s="81">
        <v>20230810</v>
      </c>
      <c r="C5954" s="126" t="s">
        <v>69</v>
      </c>
      <c r="D5954" s="126">
        <v>15</v>
      </c>
      <c r="E5954" s="126">
        <v>8</v>
      </c>
      <c r="F5954" s="126"/>
      <c r="G5954" s="126"/>
      <c r="H5954" s="126" t="s">
        <v>11</v>
      </c>
      <c r="I5954" s="126">
        <v>293</v>
      </c>
      <c r="J5954" s="126">
        <v>5</v>
      </c>
      <c r="K5954" s="82">
        <v>5</v>
      </c>
      <c r="L5954" s="156">
        <v>1</v>
      </c>
      <c r="M5954" s="82">
        <v>0</v>
      </c>
      <c r="N5954" s="83">
        <v>1</v>
      </c>
      <c r="O5954" s="82" t="str">
        <f>Cal_030724!$E$2</f>
        <v>Cal_030724</v>
      </c>
      <c r="P5954" s="158">
        <f>Cal_030724!$Q$3</f>
        <v>1.8135132035581638</v>
      </c>
      <c r="Q5954" s="158">
        <f>Cal_030724!$R$3</f>
        <v>0.5762667345022553</v>
      </c>
      <c r="R5954" s="84">
        <v>42.65</v>
      </c>
      <c r="S5954" s="84">
        <v>29.64</v>
      </c>
      <c r="T5954" s="158">
        <f>AVERAGE(0.509,0.668,0.549,0.497,0.537,0.693)</f>
        <v>0.57550000000000001</v>
      </c>
      <c r="U5954" s="79">
        <f t="shared" si="1735"/>
        <v>42.0745</v>
      </c>
      <c r="V5954" s="79">
        <f t="shared" si="1736"/>
        <v>29.064499999999999</v>
      </c>
      <c r="W5954" s="446">
        <f t="shared" si="1733"/>
        <v>0.28520645242590004</v>
      </c>
      <c r="X5954" s="446">
        <f t="shared" si="1734"/>
        <v>0.23312732683766577</v>
      </c>
      <c r="Y5954" s="82">
        <v>20240307</v>
      </c>
      <c r="Z5954" s="90" t="s">
        <v>2282</v>
      </c>
      <c r="AA5954" s="82">
        <v>20240104</v>
      </c>
      <c r="AB5954" s="85"/>
      <c r="AC5954" s="82"/>
      <c r="AD5954" s="82"/>
      <c r="AE5954" s="691" t="s">
        <v>1250</v>
      </c>
      <c r="AF5954" s="567">
        <v>1</v>
      </c>
      <c r="AG5954" s="567"/>
      <c r="AH5954" s="159" t="s">
        <v>2276</v>
      </c>
      <c r="AI5954" s="155"/>
      <c r="AJ5954" s="82"/>
      <c r="AK5954" s="82"/>
      <c r="AL5954" s="82"/>
      <c r="AM5954" s="82"/>
      <c r="AN5954" s="82"/>
      <c r="AO5954" s="82"/>
      <c r="AP5954" s="82"/>
    </row>
    <row r="5955" spans="1:42" x14ac:dyDescent="0.2">
      <c r="A5955" s="360" t="s">
        <v>2245</v>
      </c>
      <c r="B5955" s="196">
        <v>20230810</v>
      </c>
      <c r="C5955" s="361" t="s">
        <v>69</v>
      </c>
      <c r="D5955" s="361">
        <v>15</v>
      </c>
      <c r="E5955" s="361">
        <v>8</v>
      </c>
      <c r="F5955" s="361"/>
      <c r="G5955" s="361"/>
      <c r="H5955" s="361" t="s">
        <v>10</v>
      </c>
      <c r="I5955" s="361">
        <v>551</v>
      </c>
      <c r="J5955" s="361">
        <v>20</v>
      </c>
      <c r="K5955" s="44">
        <v>5</v>
      </c>
      <c r="L5955" s="362">
        <v>1</v>
      </c>
      <c r="M5955" s="44">
        <v>0</v>
      </c>
      <c r="N5955" s="363">
        <v>1</v>
      </c>
      <c r="O5955" s="44" t="str">
        <f>Cal_030724!$E$2</f>
        <v>Cal_030724</v>
      </c>
      <c r="P5955" s="365">
        <f>Cal_030724!$Q$3</f>
        <v>1.8135132035581638</v>
      </c>
      <c r="Q5955" s="365">
        <f>Cal_030724!$R$3</f>
        <v>0.5762667345022553</v>
      </c>
      <c r="R5955" s="364">
        <v>14.56</v>
      </c>
      <c r="S5955" s="364">
        <v>9.9179999999999993</v>
      </c>
      <c r="T5955" s="365">
        <f>AVERAGE(0.509,0.668,0.549,0.497,0.537,0.693)</f>
        <v>0.57550000000000001</v>
      </c>
      <c r="U5955" s="79">
        <f t="shared" si="1735"/>
        <v>13.984500000000001</v>
      </c>
      <c r="V5955" s="79">
        <f t="shared" si="1736"/>
        <v>9.3424999999999994</v>
      </c>
      <c r="W5955" s="446">
        <f t="shared" si="1733"/>
        <v>5.4113198863247905E-2</v>
      </c>
      <c r="X5955" s="446">
        <f t="shared" si="1734"/>
        <v>3.4485181783386977E-2</v>
      </c>
      <c r="Y5955" s="44">
        <v>20240307</v>
      </c>
      <c r="Z5955" s="859" t="s">
        <v>2282</v>
      </c>
      <c r="AA5955" s="44">
        <v>20240104</v>
      </c>
      <c r="AB5955" s="368"/>
      <c r="AC5955" s="44"/>
      <c r="AD5955" s="44"/>
      <c r="AE5955" s="763" t="s">
        <v>1250</v>
      </c>
      <c r="AF5955" s="849">
        <v>1</v>
      </c>
      <c r="AG5955" s="849"/>
      <c r="AH5955" s="370" t="s">
        <v>2277</v>
      </c>
      <c r="AI5955" s="360"/>
      <c r="AJ5955" s="44"/>
      <c r="AK5955" s="44"/>
      <c r="AL5955" s="44"/>
      <c r="AM5955" s="44"/>
      <c r="AN5955" s="44"/>
      <c r="AO5955" s="44"/>
      <c r="AP5955" s="44"/>
    </row>
    <row r="5956" spans="1:42" x14ac:dyDescent="0.2">
      <c r="A5956" s="360" t="s">
        <v>2245</v>
      </c>
      <c r="B5956" s="196">
        <v>20230810</v>
      </c>
      <c r="C5956" s="361" t="s">
        <v>69</v>
      </c>
      <c r="D5956" s="361">
        <v>15</v>
      </c>
      <c r="E5956" s="361">
        <v>8</v>
      </c>
      <c r="F5956" s="361"/>
      <c r="G5956" s="361"/>
      <c r="H5956" s="361" t="s">
        <v>11</v>
      </c>
      <c r="I5956" s="361">
        <v>551</v>
      </c>
      <c r="J5956" s="361">
        <v>20</v>
      </c>
      <c r="K5956" s="44">
        <v>5</v>
      </c>
      <c r="L5956" s="362">
        <v>1</v>
      </c>
      <c r="M5956" s="44">
        <v>0</v>
      </c>
      <c r="N5956" s="363">
        <v>1</v>
      </c>
      <c r="O5956" s="44" t="str">
        <f>Cal_030724!$E$2</f>
        <v>Cal_030724</v>
      </c>
      <c r="P5956" s="365">
        <f>Cal_030724!$Q$3</f>
        <v>1.8135132035581638</v>
      </c>
      <c r="Q5956" s="365">
        <f>Cal_030724!$R$3</f>
        <v>0.5762667345022553</v>
      </c>
      <c r="R5956" s="364">
        <v>16.100000000000001</v>
      </c>
      <c r="S5956" s="364">
        <v>11</v>
      </c>
      <c r="T5956" s="365">
        <f>AVERAGE(0.509,0.668,0.549,0.497,0.537,0.693)</f>
        <v>0.57550000000000001</v>
      </c>
      <c r="U5956" s="79">
        <f t="shared" si="1735"/>
        <v>15.524500000000002</v>
      </c>
      <c r="V5956" s="79">
        <f t="shared" si="1736"/>
        <v>10.4245</v>
      </c>
      <c r="W5956" s="446">
        <f t="shared" si="1733"/>
        <v>5.9452243473193521E-2</v>
      </c>
      <c r="X5956" s="446">
        <f t="shared" si="1734"/>
        <v>3.940714309901365E-2</v>
      </c>
      <c r="Y5956" s="44">
        <v>20240307</v>
      </c>
      <c r="Z5956" s="859" t="s">
        <v>2282</v>
      </c>
      <c r="AA5956" s="44">
        <v>20240104</v>
      </c>
      <c r="AB5956" s="368"/>
      <c r="AC5956" s="44"/>
      <c r="AD5956" s="44"/>
      <c r="AE5956" s="763" t="s">
        <v>1250</v>
      </c>
      <c r="AF5956" s="849">
        <v>1</v>
      </c>
      <c r="AG5956" s="849"/>
      <c r="AH5956" s="370" t="s">
        <v>2278</v>
      </c>
      <c r="AI5956" s="360"/>
      <c r="AJ5956" s="44"/>
      <c r="AK5956" s="44"/>
      <c r="AL5956" s="44"/>
      <c r="AM5956" s="44"/>
      <c r="AN5956" s="44"/>
      <c r="AO5956" s="44"/>
      <c r="AP5956" s="44"/>
    </row>
    <row r="5957" spans="1:42" x14ac:dyDescent="0.2">
      <c r="A5957" t="s">
        <v>2245</v>
      </c>
      <c r="B5957" s="45">
        <v>20230810</v>
      </c>
      <c r="C5957" s="107" t="s">
        <v>69</v>
      </c>
      <c r="D5957" s="107">
        <v>15</v>
      </c>
      <c r="E5957" s="107">
        <v>14</v>
      </c>
      <c r="H5957" s="107" t="s">
        <v>10</v>
      </c>
      <c r="I5957" s="107">
        <v>290</v>
      </c>
      <c r="J5957" s="107">
        <v>0</v>
      </c>
      <c r="K5957" s="43">
        <v>5</v>
      </c>
      <c r="L5957" s="111">
        <v>1</v>
      </c>
      <c r="M5957" s="43">
        <v>0</v>
      </c>
      <c r="N5957" s="49">
        <v>1</v>
      </c>
      <c r="O5957" s="43" t="str">
        <f>Cal_030724!$E$2</f>
        <v>Cal_030724</v>
      </c>
      <c r="P5957" s="50">
        <f>Cal_030724!$Q$3</f>
        <v>1.8135132035581638</v>
      </c>
      <c r="Q5957" s="50">
        <f>Cal_030724!$R$3</f>
        <v>0.5762667345022553</v>
      </c>
      <c r="R5957" s="46">
        <v>57.94</v>
      </c>
      <c r="S5957" s="46">
        <v>39.340000000000003</v>
      </c>
      <c r="T5957" s="178">
        <f>AVERAGE(0.876,0.675,0.579,0.886,0.676,0.725)</f>
        <v>0.73616666666666664</v>
      </c>
      <c r="U5957" s="79">
        <f t="shared" si="1735"/>
        <v>57.203833333333328</v>
      </c>
      <c r="V5957" s="79">
        <f t="shared" si="1736"/>
        <v>38.603833333333334</v>
      </c>
      <c r="W5957" s="446">
        <f t="shared" si="1733"/>
        <v>0.41196907536130545</v>
      </c>
      <c r="X5957" s="446">
        <f t="shared" si="1734"/>
        <v>0.2836103228900454</v>
      </c>
      <c r="Y5957" s="43">
        <v>20240307</v>
      </c>
      <c r="Z5957" s="48" t="s">
        <v>2330</v>
      </c>
      <c r="AA5957" s="43">
        <v>20240404</v>
      </c>
      <c r="AE5957" s="689" t="s">
        <v>1250</v>
      </c>
      <c r="AF5957" s="130">
        <v>1</v>
      </c>
    </row>
    <row r="5958" spans="1:42" x14ac:dyDescent="0.2">
      <c r="A5958" t="s">
        <v>2245</v>
      </c>
      <c r="B5958" s="45">
        <v>20230810</v>
      </c>
      <c r="C5958" s="107" t="s">
        <v>69</v>
      </c>
      <c r="D5958" s="107">
        <v>15</v>
      </c>
      <c r="E5958" s="107">
        <v>14</v>
      </c>
      <c r="H5958" s="107" t="s">
        <v>11</v>
      </c>
      <c r="I5958" s="107">
        <v>290</v>
      </c>
      <c r="J5958" s="107">
        <v>0</v>
      </c>
      <c r="K5958" s="43">
        <v>5</v>
      </c>
      <c r="L5958" s="111">
        <v>1</v>
      </c>
      <c r="M5958" s="43">
        <v>0</v>
      </c>
      <c r="N5958" s="49">
        <v>1</v>
      </c>
      <c r="O5958" s="43" t="str">
        <f>Cal_030724!$E$2</f>
        <v>Cal_030724</v>
      </c>
      <c r="P5958" s="50">
        <f>Cal_030724!$Q$3</f>
        <v>1.8135132035581638</v>
      </c>
      <c r="Q5958" s="50">
        <f>Cal_030724!$R$3</f>
        <v>0.5762667345022553</v>
      </c>
      <c r="R5958" s="46">
        <v>51.9</v>
      </c>
      <c r="S5958" s="46">
        <v>35.36</v>
      </c>
      <c r="T5958" s="178">
        <f>AVERAGE(0.876,0.675,0.579,0.886,0.676,0.725)</f>
        <v>0.73616666666666664</v>
      </c>
      <c r="U5958" s="79">
        <f t="shared" si="1735"/>
        <v>51.163833333333329</v>
      </c>
      <c r="V5958" s="79">
        <f t="shared" si="1736"/>
        <v>34.62383333333333</v>
      </c>
      <c r="W5958" s="446">
        <f t="shared" si="1733"/>
        <v>0.36634239282129</v>
      </c>
      <c r="X5958" s="446">
        <f t="shared" si="1734"/>
        <v>0.25752376438645874</v>
      </c>
      <c r="Y5958" s="43">
        <v>20240307</v>
      </c>
      <c r="Z5958" s="48" t="s">
        <v>2330</v>
      </c>
      <c r="AA5958" s="43">
        <v>20240404</v>
      </c>
      <c r="AE5958" s="689" t="s">
        <v>1250</v>
      </c>
      <c r="AF5958" s="130">
        <v>1</v>
      </c>
    </row>
    <row r="5959" spans="1:42" x14ac:dyDescent="0.2">
      <c r="A5959" s="491" t="s">
        <v>2245</v>
      </c>
      <c r="B5959" s="505">
        <v>20230810</v>
      </c>
      <c r="C5959" s="143" t="s">
        <v>69</v>
      </c>
      <c r="D5959" s="143">
        <v>15</v>
      </c>
      <c r="E5959" s="143">
        <v>14</v>
      </c>
      <c r="F5959" s="143"/>
      <c r="G5959" s="143"/>
      <c r="H5959" s="143" t="s">
        <v>10</v>
      </c>
      <c r="I5959" s="143">
        <v>290</v>
      </c>
      <c r="J5959" s="143">
        <v>10</v>
      </c>
      <c r="K5959" s="492">
        <v>5</v>
      </c>
      <c r="L5959" s="498">
        <v>1</v>
      </c>
      <c r="M5959" s="492">
        <v>0</v>
      </c>
      <c r="N5959" s="493">
        <v>1</v>
      </c>
      <c r="O5959" s="492" t="str">
        <f>Cal_030724!$E$2</f>
        <v>Cal_030724</v>
      </c>
      <c r="P5959" s="797">
        <f>Cal_030724!$Q$3</f>
        <v>1.8135132035581638</v>
      </c>
      <c r="Q5959" s="797">
        <f>Cal_030724!$R$3</f>
        <v>0.5762667345022553</v>
      </c>
      <c r="R5959" s="298">
        <v>47.07</v>
      </c>
      <c r="S5959" s="298">
        <v>32.22</v>
      </c>
      <c r="T5959" s="797">
        <f>AVERAGE(0.876,0.675,0.579,0.886,0.676,0.725)</f>
        <v>0.73616666666666664</v>
      </c>
      <c r="U5959" s="79">
        <f t="shared" ref="U5959:U5960" si="1741">(R5959-T5959)*(L5959+M5959)/L5959</f>
        <v>46.333833333333331</v>
      </c>
      <c r="V5959" s="79">
        <f t="shared" ref="V5959:V5960" si="1742">(S5959-T5959)*(L5959+M5959)/L5959</f>
        <v>31.483833333333333</v>
      </c>
      <c r="W5959" s="446">
        <f t="shared" ref="W5959:W5960" si="1743">(Q5959*P5959/(P5959-1)*(U5959-V5959)*(K5959)/I5959)/N5959</f>
        <v>0.32891079403846163</v>
      </c>
      <c r="X5959" s="446">
        <f t="shared" ref="X5959:X5960" si="1744">(Q5959*P5959/(P5959-1)*(P5959*V5959-U5959)*(K5959)/I5959)/N5959</f>
        <v>0.23837758003438483</v>
      </c>
      <c r="Y5959" s="492">
        <v>20240307</v>
      </c>
      <c r="Z5959" s="496" t="s">
        <v>2330</v>
      </c>
      <c r="AA5959" s="492">
        <v>20240404</v>
      </c>
      <c r="AB5959" s="496"/>
      <c r="AC5959" s="492"/>
      <c r="AD5959" s="492"/>
      <c r="AE5959" s="746" t="s">
        <v>1250</v>
      </c>
      <c r="AF5959" s="747">
        <v>9</v>
      </c>
      <c r="AG5959" s="747"/>
      <c r="AH5959" s="491" t="s">
        <v>2331</v>
      </c>
      <c r="AI5959" s="491"/>
      <c r="AJ5959" s="492"/>
      <c r="AK5959" s="492"/>
      <c r="AL5959" s="492"/>
      <c r="AM5959" s="492"/>
      <c r="AN5959" s="492"/>
      <c r="AO5959" s="492"/>
      <c r="AP5959" s="492"/>
    </row>
    <row r="5960" spans="1:42" x14ac:dyDescent="0.2">
      <c r="A5960" s="491" t="s">
        <v>2245</v>
      </c>
      <c r="B5960" s="505">
        <v>20230810</v>
      </c>
      <c r="C5960" s="143" t="s">
        <v>69</v>
      </c>
      <c r="D5960" s="143">
        <v>15</v>
      </c>
      <c r="E5960" s="143">
        <v>14</v>
      </c>
      <c r="F5960" s="143"/>
      <c r="G5960" s="143"/>
      <c r="H5960" s="143" t="s">
        <v>11</v>
      </c>
      <c r="I5960" s="143">
        <v>290</v>
      </c>
      <c r="J5960" s="143">
        <v>10</v>
      </c>
      <c r="K5960" s="492">
        <v>5</v>
      </c>
      <c r="L5960" s="498">
        <v>1</v>
      </c>
      <c r="M5960" s="492">
        <v>0</v>
      </c>
      <c r="N5960" s="493">
        <v>1</v>
      </c>
      <c r="O5960" s="492" t="str">
        <f>Cal_030724!$E$2</f>
        <v>Cal_030724</v>
      </c>
      <c r="P5960" s="797">
        <f>Cal_030724!$Q$3</f>
        <v>1.8135132035581638</v>
      </c>
      <c r="Q5960" s="797">
        <f>Cal_030724!$R$3</f>
        <v>0.5762667345022553</v>
      </c>
      <c r="R5960" s="298">
        <v>46.41</v>
      </c>
      <c r="S5960" s="298">
        <v>31.73</v>
      </c>
      <c r="T5960" s="797">
        <f>AVERAGE(0.876,0.675,0.579,0.886,0.676,0.725)</f>
        <v>0.73616666666666664</v>
      </c>
      <c r="U5960" s="79">
        <f t="shared" si="1741"/>
        <v>45.673833333333327</v>
      </c>
      <c r="V5960" s="79">
        <f t="shared" si="1742"/>
        <v>30.993833333333335</v>
      </c>
      <c r="W5960" s="446">
        <f t="shared" si="1743"/>
        <v>0.3251454852851593</v>
      </c>
      <c r="X5960" s="446">
        <f t="shared" si="1744"/>
        <v>0.23331387167427889</v>
      </c>
      <c r="Y5960" s="492">
        <v>20240307</v>
      </c>
      <c r="Z5960" s="496" t="s">
        <v>2330</v>
      </c>
      <c r="AA5960" s="492">
        <v>20240404</v>
      </c>
      <c r="AB5960" s="496"/>
      <c r="AC5960" s="492"/>
      <c r="AD5960" s="492"/>
      <c r="AE5960" s="746" t="s">
        <v>1250</v>
      </c>
      <c r="AF5960" s="747">
        <v>9</v>
      </c>
      <c r="AG5960" s="747"/>
      <c r="AH5960" s="491" t="s">
        <v>2331</v>
      </c>
      <c r="AI5960" s="491"/>
      <c r="AJ5960" s="492"/>
      <c r="AK5960" s="492"/>
      <c r="AL5960" s="492"/>
      <c r="AM5960" s="492"/>
      <c r="AN5960" s="492"/>
      <c r="AO5960" s="492"/>
      <c r="AP5960" s="492"/>
    </row>
    <row r="5961" spans="1:42" x14ac:dyDescent="0.2">
      <c r="A5961" s="155" t="s">
        <v>2245</v>
      </c>
      <c r="B5961" s="81">
        <v>20230810</v>
      </c>
      <c r="C5961" s="126" t="s">
        <v>69</v>
      </c>
      <c r="D5961" s="126">
        <v>15</v>
      </c>
      <c r="E5961" s="126">
        <v>14</v>
      </c>
      <c r="F5961" s="126"/>
      <c r="G5961" s="126"/>
      <c r="H5961" s="126" t="s">
        <v>10</v>
      </c>
      <c r="I5961" s="126">
        <v>294</v>
      </c>
      <c r="J5961" s="126">
        <v>5</v>
      </c>
      <c r="K5961" s="82">
        <v>5</v>
      </c>
      <c r="L5961" s="156">
        <v>1</v>
      </c>
      <c r="M5961" s="82">
        <v>0</v>
      </c>
      <c r="N5961" s="83">
        <v>1</v>
      </c>
      <c r="O5961" s="82" t="str">
        <f>Cal_030724!$E$2</f>
        <v>Cal_030724</v>
      </c>
      <c r="P5961" s="158">
        <f>Cal_030724!$Q$3</f>
        <v>1.8135132035581638</v>
      </c>
      <c r="Q5961" s="158">
        <f>Cal_030724!$R$3</f>
        <v>0.5762667345022553</v>
      </c>
      <c r="R5961" s="84">
        <v>13</v>
      </c>
      <c r="S5961" s="84">
        <v>8.8569999999999993</v>
      </c>
      <c r="T5961" s="158">
        <f>AVERAGE(0.509,0.668,0.549,0.497,0.537,0.693)</f>
        <v>0.57550000000000001</v>
      </c>
      <c r="U5961" s="79">
        <f t="shared" si="1735"/>
        <v>12.4245</v>
      </c>
      <c r="V5961" s="79">
        <f t="shared" si="1736"/>
        <v>8.2814999999999994</v>
      </c>
      <c r="W5961" s="446">
        <f t="shared" si="1733"/>
        <v>9.0514315882954402E-2</v>
      </c>
      <c r="X5961" s="446">
        <f t="shared" si="1734"/>
        <v>5.6674886637942082E-2</v>
      </c>
      <c r="Y5961" s="82">
        <v>20240307</v>
      </c>
      <c r="Z5961" s="90" t="s">
        <v>2282</v>
      </c>
      <c r="AA5961" s="82">
        <v>20240104</v>
      </c>
      <c r="AB5961" s="85"/>
      <c r="AC5961" s="82"/>
      <c r="AD5961" s="82"/>
      <c r="AE5961" s="691" t="s">
        <v>1250</v>
      </c>
      <c r="AF5961" s="567">
        <v>1</v>
      </c>
      <c r="AG5961" s="567"/>
      <c r="AH5961" s="159" t="s">
        <v>256</v>
      </c>
      <c r="AI5961" s="155"/>
      <c r="AJ5961" s="82"/>
      <c r="AK5961" s="82"/>
      <c r="AL5961" s="82"/>
      <c r="AM5961" s="82"/>
      <c r="AN5961" s="82"/>
      <c r="AO5961" s="82"/>
      <c r="AP5961" s="82"/>
    </row>
    <row r="5962" spans="1:42" x14ac:dyDescent="0.2">
      <c r="A5962" s="155" t="s">
        <v>2245</v>
      </c>
      <c r="B5962" s="81">
        <v>20230810</v>
      </c>
      <c r="C5962" s="126" t="s">
        <v>69</v>
      </c>
      <c r="D5962" s="126">
        <v>15</v>
      </c>
      <c r="E5962" s="126">
        <v>14</v>
      </c>
      <c r="F5962" s="126"/>
      <c r="G5962" s="126"/>
      <c r="H5962" s="126" t="s">
        <v>11</v>
      </c>
      <c r="I5962" s="126">
        <v>293</v>
      </c>
      <c r="J5962" s="126">
        <v>5</v>
      </c>
      <c r="K5962" s="82">
        <v>5</v>
      </c>
      <c r="L5962" s="156">
        <v>1</v>
      </c>
      <c r="M5962" s="82">
        <v>0</v>
      </c>
      <c r="N5962" s="83">
        <v>1</v>
      </c>
      <c r="O5962" s="82" t="str">
        <f>Cal_030724!$E$2</f>
        <v>Cal_030724</v>
      </c>
      <c r="P5962" s="158">
        <f>Cal_030724!$Q$3</f>
        <v>1.8135132035581638</v>
      </c>
      <c r="Q5962" s="158">
        <f>Cal_030724!$R$3</f>
        <v>0.5762667345022553</v>
      </c>
      <c r="R5962" s="84">
        <v>12.65</v>
      </c>
      <c r="S5962" s="84">
        <v>8.7149999999999999</v>
      </c>
      <c r="T5962" s="158">
        <f>AVERAGE(0.509,0.668,0.549,0.497,0.537,0.693)</f>
        <v>0.57550000000000001</v>
      </c>
      <c r="U5962" s="79">
        <f t="shared" si="1735"/>
        <v>12.0745</v>
      </c>
      <c r="V5962" s="79">
        <f t="shared" si="1736"/>
        <v>8.1395</v>
      </c>
      <c r="W5962" s="446">
        <f t="shared" si="1733"/>
        <v>8.6263442759101971E-2</v>
      </c>
      <c r="X5962" s="446">
        <f t="shared" si="1734"/>
        <v>5.8895696270153425E-2</v>
      </c>
      <c r="Y5962" s="82">
        <v>20240307</v>
      </c>
      <c r="Z5962" s="90" t="s">
        <v>2282</v>
      </c>
      <c r="AA5962" s="82">
        <v>20240104</v>
      </c>
      <c r="AB5962" s="85"/>
      <c r="AC5962" s="82"/>
      <c r="AD5962" s="82"/>
      <c r="AE5962" s="691" t="s">
        <v>1250</v>
      </c>
      <c r="AF5962" s="567">
        <v>1</v>
      </c>
      <c r="AG5962" s="567"/>
      <c r="AH5962" s="159" t="s">
        <v>257</v>
      </c>
      <c r="AI5962" s="155"/>
      <c r="AJ5962" s="82"/>
      <c r="AK5962" s="82"/>
      <c r="AL5962" s="82"/>
      <c r="AM5962" s="82"/>
      <c r="AN5962" s="82"/>
      <c r="AO5962" s="82"/>
      <c r="AP5962" s="82"/>
    </row>
    <row r="5963" spans="1:42" x14ac:dyDescent="0.2">
      <c r="A5963" s="360" t="s">
        <v>2245</v>
      </c>
      <c r="B5963" s="196">
        <v>20230810</v>
      </c>
      <c r="C5963" s="361" t="s">
        <v>69</v>
      </c>
      <c r="D5963" s="361">
        <v>15</v>
      </c>
      <c r="E5963" s="361">
        <v>14</v>
      </c>
      <c r="F5963" s="361"/>
      <c r="G5963" s="361"/>
      <c r="H5963" s="361" t="s">
        <v>10</v>
      </c>
      <c r="I5963" s="361">
        <v>550</v>
      </c>
      <c r="J5963" s="361">
        <v>20</v>
      </c>
      <c r="K5963" s="44">
        <v>5</v>
      </c>
      <c r="L5963" s="362">
        <v>1</v>
      </c>
      <c r="M5963" s="44">
        <v>0</v>
      </c>
      <c r="N5963" s="363">
        <v>1</v>
      </c>
      <c r="O5963" s="44" t="str">
        <f>Cal_030724!$E$2</f>
        <v>Cal_030724</v>
      </c>
      <c r="P5963" s="365">
        <f>Cal_030724!$Q$3</f>
        <v>1.8135132035581638</v>
      </c>
      <c r="Q5963" s="365">
        <f>Cal_030724!$R$3</f>
        <v>0.5762667345022553</v>
      </c>
      <c r="R5963" s="364">
        <v>4.08</v>
      </c>
      <c r="S5963" s="364">
        <v>3.13</v>
      </c>
      <c r="T5963" s="365">
        <f>AVERAGE(0.509,0.668,0.549,0.497,0.537,0.693)</f>
        <v>0.57550000000000001</v>
      </c>
      <c r="U5963" s="79">
        <f t="shared" si="1735"/>
        <v>3.5045000000000002</v>
      </c>
      <c r="V5963" s="79">
        <f t="shared" si="1736"/>
        <v>2.5545</v>
      </c>
      <c r="W5963" s="446">
        <f t="shared" ref="W5963:W6026" si="1745">(Q5963*P5963/(P5963-1)*(U5963-V5963)*(K5963)/I5963)/N5963</f>
        <v>1.1094572850639268E-2</v>
      </c>
      <c r="X5963" s="446">
        <f t="shared" ref="X5963:X6026" si="1746">(Q5963*P5963/(P5963-1)*(P5963*V5963-U5963)*(K5963)/I5963)/N5963</f>
        <v>1.3174740777184247E-2</v>
      </c>
      <c r="Y5963" s="44">
        <v>20240307</v>
      </c>
      <c r="Z5963" s="859" t="s">
        <v>2282</v>
      </c>
      <c r="AA5963" s="44">
        <v>20240104</v>
      </c>
      <c r="AB5963" s="368"/>
      <c r="AC5963" s="44"/>
      <c r="AD5963" s="44"/>
      <c r="AE5963" s="763" t="s">
        <v>1250</v>
      </c>
      <c r="AF5963" s="849">
        <v>1</v>
      </c>
      <c r="AG5963" s="849"/>
      <c r="AH5963" s="370" t="s">
        <v>261</v>
      </c>
      <c r="AI5963" s="360"/>
      <c r="AJ5963" s="44"/>
      <c r="AK5963" s="44"/>
      <c r="AL5963" s="44"/>
      <c r="AM5963" s="44"/>
      <c r="AN5963" s="44"/>
      <c r="AO5963" s="44"/>
      <c r="AP5963" s="44"/>
    </row>
    <row r="5964" spans="1:42" x14ac:dyDescent="0.2">
      <c r="A5964" s="360" t="s">
        <v>2245</v>
      </c>
      <c r="B5964" s="196">
        <v>20230810</v>
      </c>
      <c r="C5964" s="361" t="s">
        <v>69</v>
      </c>
      <c r="D5964" s="361">
        <v>15</v>
      </c>
      <c r="E5964" s="361">
        <v>14</v>
      </c>
      <c r="F5964" s="361"/>
      <c r="G5964" s="361"/>
      <c r="H5964" s="361" t="s">
        <v>11</v>
      </c>
      <c r="I5964" s="361">
        <v>550</v>
      </c>
      <c r="J5964" s="361">
        <v>20</v>
      </c>
      <c r="K5964" s="44">
        <v>5</v>
      </c>
      <c r="L5964" s="362">
        <v>1</v>
      </c>
      <c r="M5964" s="44">
        <v>0</v>
      </c>
      <c r="N5964" s="363">
        <v>1</v>
      </c>
      <c r="O5964" s="44" t="str">
        <f>Cal_030724!$E$2</f>
        <v>Cal_030724</v>
      </c>
      <c r="P5964" s="365">
        <f>Cal_030724!$Q$3</f>
        <v>1.8135132035581638</v>
      </c>
      <c r="Q5964" s="365">
        <f>Cal_030724!$R$3</f>
        <v>0.5762667345022553</v>
      </c>
      <c r="R5964" s="364">
        <v>3.9790000000000001</v>
      </c>
      <c r="S5964" s="364">
        <v>3.0350000000000001</v>
      </c>
      <c r="T5964" s="365">
        <f>AVERAGE(0.509,0.668,0.549,0.497,0.537,0.693)</f>
        <v>0.57550000000000001</v>
      </c>
      <c r="U5964" s="79">
        <f t="shared" si="1735"/>
        <v>3.4035000000000002</v>
      </c>
      <c r="V5964" s="79">
        <f t="shared" si="1736"/>
        <v>2.4595000000000002</v>
      </c>
      <c r="W5964" s="446">
        <f t="shared" si="1745"/>
        <v>1.1024501864214175E-2</v>
      </c>
      <c r="X5964" s="446">
        <f t="shared" si="1746"/>
        <v>1.2342253613426044E-2</v>
      </c>
      <c r="Y5964" s="44">
        <v>20240307</v>
      </c>
      <c r="Z5964" s="859" t="s">
        <v>2282</v>
      </c>
      <c r="AA5964" s="44">
        <v>20240104</v>
      </c>
      <c r="AB5964" s="368"/>
      <c r="AC5964" s="44"/>
      <c r="AD5964" s="44"/>
      <c r="AE5964" s="763" t="s">
        <v>1250</v>
      </c>
      <c r="AF5964" s="849">
        <v>1</v>
      </c>
      <c r="AG5964" s="849"/>
      <c r="AH5964" s="370" t="s">
        <v>263</v>
      </c>
      <c r="AI5964" s="360"/>
      <c r="AJ5964" s="44"/>
      <c r="AK5964" s="44"/>
      <c r="AL5964" s="44"/>
      <c r="AM5964" s="44"/>
      <c r="AN5964" s="44"/>
      <c r="AO5964" s="44"/>
      <c r="AP5964" s="44"/>
    </row>
    <row r="5965" spans="1:42" x14ac:dyDescent="0.2">
      <c r="A5965" t="s">
        <v>2245</v>
      </c>
      <c r="B5965" s="45">
        <v>20230810</v>
      </c>
      <c r="C5965" s="107" t="s">
        <v>69</v>
      </c>
      <c r="D5965" s="107">
        <v>15</v>
      </c>
      <c r="E5965" s="107">
        <v>17</v>
      </c>
      <c r="H5965" s="107" t="s">
        <v>10</v>
      </c>
      <c r="I5965" s="107">
        <v>290</v>
      </c>
      <c r="J5965" s="107">
        <v>0</v>
      </c>
      <c r="K5965" s="43">
        <v>5</v>
      </c>
      <c r="L5965" s="111">
        <v>1</v>
      </c>
      <c r="M5965" s="43">
        <v>0</v>
      </c>
      <c r="N5965" s="49">
        <v>1</v>
      </c>
      <c r="O5965" s="43" t="str">
        <f>Cal_030724!$E$2</f>
        <v>Cal_030724</v>
      </c>
      <c r="P5965" s="50">
        <f>Cal_030724!$Q$3</f>
        <v>1.8135132035581638</v>
      </c>
      <c r="Q5965" s="50">
        <f>Cal_030724!$R$3</f>
        <v>0.5762667345022553</v>
      </c>
      <c r="R5965" s="46">
        <v>29.58</v>
      </c>
      <c r="S5965" s="46">
        <v>19.649999999999999</v>
      </c>
      <c r="T5965" s="178">
        <f>AVERAGE(0.876,0.675,0.579,0.886,0.676,0.725)</f>
        <v>0.73616666666666664</v>
      </c>
      <c r="U5965" s="79">
        <f t="shared" si="1735"/>
        <v>28.843833333333333</v>
      </c>
      <c r="V5965" s="79">
        <f t="shared" si="1736"/>
        <v>18.913833333333333</v>
      </c>
      <c r="W5965" s="446">
        <f t="shared" si="1745"/>
        <v>0.21993832894289056</v>
      </c>
      <c r="X5965" s="446">
        <f t="shared" si="1746"/>
        <v>0.1208587285676246</v>
      </c>
      <c r="Y5965" s="43">
        <v>20240307</v>
      </c>
      <c r="Z5965" s="48" t="s">
        <v>2330</v>
      </c>
      <c r="AA5965" s="43">
        <v>20240404</v>
      </c>
      <c r="AE5965" s="689" t="s">
        <v>1250</v>
      </c>
      <c r="AF5965" s="130">
        <v>1</v>
      </c>
    </row>
    <row r="5966" spans="1:42" x14ac:dyDescent="0.2">
      <c r="A5966" t="s">
        <v>2245</v>
      </c>
      <c r="B5966" s="45">
        <v>20230810</v>
      </c>
      <c r="C5966" s="107" t="s">
        <v>69</v>
      </c>
      <c r="D5966" s="107">
        <v>15</v>
      </c>
      <c r="E5966" s="107">
        <v>17</v>
      </c>
      <c r="H5966" s="107" t="s">
        <v>11</v>
      </c>
      <c r="I5966" s="107">
        <v>290</v>
      </c>
      <c r="J5966" s="107">
        <v>0</v>
      </c>
      <c r="K5966" s="43">
        <v>5</v>
      </c>
      <c r="L5966" s="111">
        <v>1</v>
      </c>
      <c r="M5966" s="43">
        <v>0</v>
      </c>
      <c r="N5966" s="49">
        <v>1</v>
      </c>
      <c r="O5966" s="43" t="str">
        <f>Cal_030724!$E$2</f>
        <v>Cal_030724</v>
      </c>
      <c r="P5966" s="50">
        <f>Cal_030724!$Q$3</f>
        <v>1.8135132035581638</v>
      </c>
      <c r="Q5966" s="50">
        <f>Cal_030724!$R$3</f>
        <v>0.5762667345022553</v>
      </c>
      <c r="R5966" s="46">
        <v>34.86</v>
      </c>
      <c r="S5966" s="46">
        <v>23.47</v>
      </c>
      <c r="T5966" s="178">
        <f>AVERAGE(0.876,0.675,0.579,0.886,0.676,0.725)</f>
        <v>0.73616666666666664</v>
      </c>
      <c r="U5966" s="79">
        <f t="shared" si="1735"/>
        <v>34.12383333333333</v>
      </c>
      <c r="V5966" s="79">
        <f t="shared" si="1736"/>
        <v>22.733833333333333</v>
      </c>
      <c r="W5966" s="446">
        <f t="shared" si="1745"/>
        <v>0.25227568647125104</v>
      </c>
      <c r="X5966" s="446">
        <f t="shared" si="1746"/>
        <v>0.15735166771930442</v>
      </c>
      <c r="Y5966" s="43">
        <v>20240307</v>
      </c>
      <c r="Z5966" s="48" t="s">
        <v>2330</v>
      </c>
      <c r="AA5966" s="43">
        <v>20240404</v>
      </c>
      <c r="AE5966" s="689" t="s">
        <v>1250</v>
      </c>
      <c r="AF5966" s="130">
        <v>1</v>
      </c>
    </row>
    <row r="5967" spans="1:42" x14ac:dyDescent="0.2">
      <c r="A5967" t="s">
        <v>2245</v>
      </c>
      <c r="B5967" s="45">
        <v>20230810</v>
      </c>
      <c r="C5967" s="107" t="s">
        <v>69</v>
      </c>
      <c r="D5967" s="107">
        <v>15</v>
      </c>
      <c r="E5967" s="107">
        <v>19</v>
      </c>
      <c r="H5967" s="107" t="s">
        <v>10</v>
      </c>
      <c r="I5967" s="107">
        <v>290</v>
      </c>
      <c r="J5967" s="107">
        <v>0</v>
      </c>
      <c r="K5967" s="43">
        <v>5</v>
      </c>
      <c r="L5967" s="111">
        <v>1</v>
      </c>
      <c r="M5967" s="43">
        <v>0</v>
      </c>
      <c r="N5967" s="49">
        <v>1</v>
      </c>
      <c r="O5967" s="43" t="str">
        <f>Cal_030724!$E$2</f>
        <v>Cal_030724</v>
      </c>
      <c r="P5967" s="50">
        <f>Cal_030724!$Q$3</f>
        <v>1.8135132035581638</v>
      </c>
      <c r="Q5967" s="50">
        <f>Cal_030724!$R$3</f>
        <v>0.5762667345022553</v>
      </c>
      <c r="R5967" s="46">
        <v>20.05</v>
      </c>
      <c r="S5967" s="46">
        <v>13.39</v>
      </c>
      <c r="T5967" s="178">
        <f>AVERAGE(0.793,0.722,0.641,1.093,0.906,0.669)</f>
        <v>0.80399999999999994</v>
      </c>
      <c r="U5967" s="79">
        <f t="shared" si="1735"/>
        <v>19.246000000000002</v>
      </c>
      <c r="V5967" s="79">
        <f t="shared" si="1736"/>
        <v>12.586</v>
      </c>
      <c r="W5967" s="446">
        <f t="shared" si="1745"/>
        <v>0.14751150762937076</v>
      </c>
      <c r="X5967" s="446">
        <f t="shared" si="1746"/>
        <v>7.9268103369316875E-2</v>
      </c>
      <c r="Y5967" s="43">
        <v>20240307</v>
      </c>
      <c r="Z5967" s="48" t="s">
        <v>2341</v>
      </c>
      <c r="AA5967" s="43">
        <v>20240410</v>
      </c>
      <c r="AE5967" s="689" t="s">
        <v>1250</v>
      </c>
      <c r="AF5967" s="130">
        <v>1</v>
      </c>
    </row>
    <row r="5968" spans="1:42" x14ac:dyDescent="0.2">
      <c r="A5968" t="s">
        <v>2245</v>
      </c>
      <c r="B5968" s="45">
        <v>20230810</v>
      </c>
      <c r="C5968" s="107" t="s">
        <v>69</v>
      </c>
      <c r="D5968" s="107">
        <v>15</v>
      </c>
      <c r="E5968" s="107">
        <v>19</v>
      </c>
      <c r="H5968" s="107" t="s">
        <v>11</v>
      </c>
      <c r="I5968" s="107">
        <v>290</v>
      </c>
      <c r="J5968" s="107">
        <v>0</v>
      </c>
      <c r="K5968" s="43">
        <v>5</v>
      </c>
      <c r="L5968" s="111">
        <v>1</v>
      </c>
      <c r="M5968" s="43">
        <v>0</v>
      </c>
      <c r="N5968" s="49">
        <v>1</v>
      </c>
      <c r="O5968" s="43" t="str">
        <f>Cal_030724!$E$2</f>
        <v>Cal_030724</v>
      </c>
      <c r="P5968" s="50">
        <f>Cal_030724!$Q$3</f>
        <v>1.8135132035581638</v>
      </c>
      <c r="Q5968" s="50">
        <f>Cal_030724!$R$3</f>
        <v>0.5762667345022553</v>
      </c>
      <c r="R5968" s="46">
        <v>19.02</v>
      </c>
      <c r="S5968" s="46">
        <v>12.55</v>
      </c>
      <c r="T5968" s="178">
        <f>AVERAGE(0.793,0.722,0.641,1.093,0.906,0.669)</f>
        <v>0.80399999999999994</v>
      </c>
      <c r="U5968" s="79">
        <f t="shared" si="1735"/>
        <v>18.216000000000001</v>
      </c>
      <c r="V5968" s="79">
        <f t="shared" si="1736"/>
        <v>11.746</v>
      </c>
      <c r="W5968" s="446">
        <f t="shared" si="1745"/>
        <v>0.14330322137567997</v>
      </c>
      <c r="X5968" s="446">
        <f t="shared" si="1746"/>
        <v>6.834093171430769E-2</v>
      </c>
      <c r="Y5968" s="43">
        <v>20240307</v>
      </c>
      <c r="Z5968" s="48" t="s">
        <v>2341</v>
      </c>
      <c r="AA5968" s="43">
        <v>20240410</v>
      </c>
      <c r="AE5968" s="689" t="s">
        <v>1250</v>
      </c>
      <c r="AF5968" s="130">
        <v>1</v>
      </c>
    </row>
    <row r="5969" spans="1:42" x14ac:dyDescent="0.2">
      <c r="A5969" t="s">
        <v>2245</v>
      </c>
      <c r="B5969" s="45">
        <v>20230810</v>
      </c>
      <c r="C5969" s="107" t="s">
        <v>69</v>
      </c>
      <c r="D5969" s="107">
        <v>15</v>
      </c>
      <c r="E5969" s="107">
        <v>19</v>
      </c>
      <c r="H5969" s="107" t="s">
        <v>10</v>
      </c>
      <c r="I5969" s="107">
        <v>290</v>
      </c>
      <c r="J5969" s="107">
        <v>10</v>
      </c>
      <c r="K5969" s="43">
        <v>5</v>
      </c>
      <c r="L5969" s="111">
        <v>1</v>
      </c>
      <c r="M5969" s="43">
        <v>0</v>
      </c>
      <c r="N5969" s="49">
        <v>1</v>
      </c>
      <c r="O5969" s="43" t="str">
        <f>Cal_030724!$E$2</f>
        <v>Cal_030724</v>
      </c>
      <c r="P5969" s="50">
        <f>Cal_030724!$Q$3</f>
        <v>1.8135132035581638</v>
      </c>
      <c r="Q5969" s="50">
        <f>Cal_030724!$R$3</f>
        <v>0.5762667345022553</v>
      </c>
      <c r="R5969" s="46">
        <v>14.51</v>
      </c>
      <c r="S5969" s="46">
        <v>9.5470000000000006</v>
      </c>
      <c r="T5969" s="178">
        <f>AVERAGE(0.876,0.675,0.579,0.886,0.676,0.725)</f>
        <v>0.73616666666666664</v>
      </c>
      <c r="U5969" s="79">
        <f t="shared" si="1735"/>
        <v>13.773833333333332</v>
      </c>
      <c r="V5969" s="79">
        <f t="shared" si="1736"/>
        <v>8.8108333333333348</v>
      </c>
      <c r="W5969" s="446">
        <f t="shared" si="1745"/>
        <v>0.10992486672140638</v>
      </c>
      <c r="X5969" s="446">
        <f t="shared" si="1746"/>
        <v>4.8832272632447382E-2</v>
      </c>
      <c r="Y5969" s="43">
        <v>20240307</v>
      </c>
      <c r="Z5969" s="48" t="s">
        <v>2330</v>
      </c>
      <c r="AA5969" s="43">
        <v>20240404</v>
      </c>
      <c r="AE5969" s="689" t="s">
        <v>1250</v>
      </c>
      <c r="AF5969" s="130">
        <v>1</v>
      </c>
    </row>
    <row r="5970" spans="1:42" x14ac:dyDescent="0.2">
      <c r="A5970" t="s">
        <v>2245</v>
      </c>
      <c r="B5970" s="45">
        <v>20230810</v>
      </c>
      <c r="C5970" s="107" t="s">
        <v>69</v>
      </c>
      <c r="D5970" s="107">
        <v>15</v>
      </c>
      <c r="E5970" s="107">
        <v>19</v>
      </c>
      <c r="H5970" s="107" t="s">
        <v>11</v>
      </c>
      <c r="I5970" s="107">
        <v>290</v>
      </c>
      <c r="J5970" s="107">
        <v>10</v>
      </c>
      <c r="K5970" s="43">
        <v>5</v>
      </c>
      <c r="L5970" s="111">
        <v>1</v>
      </c>
      <c r="M5970" s="43">
        <v>0</v>
      </c>
      <c r="N5970" s="49">
        <v>1</v>
      </c>
      <c r="O5970" s="43" t="str">
        <f>Cal_030724!$E$2</f>
        <v>Cal_030724</v>
      </c>
      <c r="P5970" s="50">
        <f>Cal_030724!$Q$3</f>
        <v>1.8135132035581638</v>
      </c>
      <c r="Q5970" s="50">
        <f>Cal_030724!$R$3</f>
        <v>0.5762667345022553</v>
      </c>
      <c r="R5970" s="46">
        <v>12.99</v>
      </c>
      <c r="S5970" s="46">
        <v>8.74</v>
      </c>
      <c r="T5970" s="178">
        <f>AVERAGE(0.876,0.675,0.579,0.886,0.676,0.725)</f>
        <v>0.73616666666666664</v>
      </c>
      <c r="U5970" s="79">
        <f t="shared" si="1735"/>
        <v>12.253833333333333</v>
      </c>
      <c r="V5970" s="79">
        <f t="shared" si="1736"/>
        <v>8.0038333333333327</v>
      </c>
      <c r="W5970" s="446">
        <f t="shared" si="1745"/>
        <v>9.4132718832556389E-2</v>
      </c>
      <c r="X5970" s="446">
        <f t="shared" si="1746"/>
        <v>5.0083569887582037E-2</v>
      </c>
      <c r="Y5970" s="43">
        <v>20240307</v>
      </c>
      <c r="Z5970" s="48" t="s">
        <v>2330</v>
      </c>
      <c r="AA5970" s="43">
        <v>20240404</v>
      </c>
      <c r="AE5970" s="689" t="s">
        <v>1250</v>
      </c>
      <c r="AF5970" s="130">
        <v>1</v>
      </c>
    </row>
    <row r="5971" spans="1:42" x14ac:dyDescent="0.2">
      <c r="A5971" s="155" t="s">
        <v>2245</v>
      </c>
      <c r="B5971" s="81">
        <v>20230810</v>
      </c>
      <c r="C5971" s="126" t="s">
        <v>69</v>
      </c>
      <c r="D5971" s="126">
        <v>15</v>
      </c>
      <c r="E5971" s="126">
        <v>19</v>
      </c>
      <c r="F5971" s="126"/>
      <c r="G5971" s="126"/>
      <c r="H5971" s="126" t="s">
        <v>10</v>
      </c>
      <c r="I5971" s="126">
        <v>293</v>
      </c>
      <c r="J5971" s="126">
        <v>5</v>
      </c>
      <c r="K5971" s="82">
        <v>5</v>
      </c>
      <c r="L5971" s="156">
        <v>1</v>
      </c>
      <c r="M5971" s="82">
        <v>0</v>
      </c>
      <c r="N5971" s="83">
        <v>1</v>
      </c>
      <c r="O5971" s="82" t="str">
        <f>Cal_030724!$E$2</f>
        <v>Cal_030724</v>
      </c>
      <c r="P5971" s="158">
        <f>Cal_030724!$Q$3</f>
        <v>1.8135132035581638</v>
      </c>
      <c r="Q5971" s="158">
        <f>Cal_030724!$R$3</f>
        <v>0.5762667345022553</v>
      </c>
      <c r="R5971" s="84">
        <v>6.6059999999999999</v>
      </c>
      <c r="S5971" s="84">
        <v>4.4889999999999999</v>
      </c>
      <c r="T5971" s="158">
        <f>AVERAGE(0.509,0.668,0.549,0.497,0.537,0.693)</f>
        <v>0.57550000000000001</v>
      </c>
      <c r="U5971" s="79">
        <f t="shared" si="1735"/>
        <v>6.0305</v>
      </c>
      <c r="V5971" s="79">
        <f t="shared" si="1736"/>
        <v>3.9135</v>
      </c>
      <c r="W5971" s="446">
        <f t="shared" si="1745"/>
        <v>4.6409074541554983E-2</v>
      </c>
      <c r="X5971" s="446">
        <f t="shared" si="1746"/>
        <v>2.3383945986854761E-2</v>
      </c>
      <c r="Y5971" s="82">
        <v>20240307</v>
      </c>
      <c r="Z5971" s="90" t="s">
        <v>2282</v>
      </c>
      <c r="AA5971" s="82">
        <v>20240104</v>
      </c>
      <c r="AB5971" s="85"/>
      <c r="AC5971" s="82"/>
      <c r="AD5971" s="82"/>
      <c r="AE5971" s="691" t="s">
        <v>1250</v>
      </c>
      <c r="AF5971" s="567">
        <v>1</v>
      </c>
      <c r="AG5971" s="567"/>
      <c r="AH5971" s="159" t="s">
        <v>254</v>
      </c>
      <c r="AI5971" s="155"/>
      <c r="AJ5971" s="82"/>
      <c r="AK5971" s="82"/>
      <c r="AL5971" s="82"/>
      <c r="AM5971" s="82"/>
      <c r="AN5971" s="82"/>
      <c r="AO5971" s="82"/>
      <c r="AP5971" s="82"/>
    </row>
    <row r="5972" spans="1:42" x14ac:dyDescent="0.2">
      <c r="A5972" s="155" t="s">
        <v>2245</v>
      </c>
      <c r="B5972" s="81">
        <v>20230810</v>
      </c>
      <c r="C5972" s="126" t="s">
        <v>69</v>
      </c>
      <c r="D5972" s="126">
        <v>15</v>
      </c>
      <c r="E5972" s="126">
        <v>19</v>
      </c>
      <c r="F5972" s="126"/>
      <c r="G5972" s="126"/>
      <c r="H5972" s="126" t="s">
        <v>11</v>
      </c>
      <c r="I5972" s="126">
        <v>293</v>
      </c>
      <c r="J5972" s="126">
        <v>5</v>
      </c>
      <c r="K5972" s="82">
        <v>5</v>
      </c>
      <c r="L5972" s="156">
        <v>1</v>
      </c>
      <c r="M5972" s="82">
        <v>0</v>
      </c>
      <c r="N5972" s="83">
        <v>1</v>
      </c>
      <c r="O5972" s="82" t="str">
        <f>Cal_030724!$E$2</f>
        <v>Cal_030724</v>
      </c>
      <c r="P5972" s="158">
        <f>Cal_030724!$Q$3</f>
        <v>1.8135132035581638</v>
      </c>
      <c r="Q5972" s="158">
        <f>Cal_030724!$R$3</f>
        <v>0.5762667345022553</v>
      </c>
      <c r="R5972" s="84">
        <v>6.9770000000000003</v>
      </c>
      <c r="S5972" s="84">
        <v>4.5460000000000003</v>
      </c>
      <c r="T5972" s="158">
        <f>AVERAGE(0.509,0.668,0.549,0.497,0.537,0.693)</f>
        <v>0.57550000000000001</v>
      </c>
      <c r="U5972" s="79">
        <f t="shared" si="1735"/>
        <v>6.4015000000000004</v>
      </c>
      <c r="V5972" s="79">
        <f t="shared" si="1736"/>
        <v>3.9705000000000004</v>
      </c>
      <c r="W5972" s="446">
        <f t="shared" si="1745"/>
        <v>5.3292612286499834E-2</v>
      </c>
      <c r="X5972" s="446">
        <f t="shared" si="1746"/>
        <v>1.7516941312082226E-2</v>
      </c>
      <c r="Y5972" s="82">
        <v>20240307</v>
      </c>
      <c r="Z5972" s="90" t="s">
        <v>2282</v>
      </c>
      <c r="AA5972" s="82">
        <v>20240104</v>
      </c>
      <c r="AB5972" s="85"/>
      <c r="AC5972" s="82"/>
      <c r="AD5972" s="82"/>
      <c r="AE5972" s="691" t="s">
        <v>1250</v>
      </c>
      <c r="AF5972" s="567">
        <v>1</v>
      </c>
      <c r="AG5972" s="567"/>
      <c r="AH5972" s="159" t="s">
        <v>255</v>
      </c>
      <c r="AI5972" s="155"/>
      <c r="AJ5972" s="82"/>
      <c r="AK5972" s="82"/>
      <c r="AL5972" s="82"/>
      <c r="AM5972" s="82"/>
      <c r="AN5972" s="82"/>
      <c r="AO5972" s="82"/>
      <c r="AP5972" s="82"/>
    </row>
    <row r="5973" spans="1:42" x14ac:dyDescent="0.2">
      <c r="A5973" s="360" t="s">
        <v>2245</v>
      </c>
      <c r="B5973" s="196">
        <v>20230810</v>
      </c>
      <c r="C5973" s="361" t="s">
        <v>69</v>
      </c>
      <c r="D5973" s="361">
        <v>15</v>
      </c>
      <c r="E5973" s="361">
        <v>19</v>
      </c>
      <c r="F5973" s="361"/>
      <c r="G5973" s="361"/>
      <c r="H5973" s="361" t="s">
        <v>10</v>
      </c>
      <c r="I5973" s="361">
        <v>550</v>
      </c>
      <c r="J5973" s="361">
        <v>20</v>
      </c>
      <c r="K5973" s="44">
        <v>5</v>
      </c>
      <c r="L5973" s="362">
        <v>1</v>
      </c>
      <c r="M5973" s="44">
        <v>0</v>
      </c>
      <c r="N5973" s="363">
        <v>1</v>
      </c>
      <c r="O5973" s="44" t="str">
        <f>Cal_030724!$E$2</f>
        <v>Cal_030724</v>
      </c>
      <c r="P5973" s="365">
        <f>Cal_030724!$Q$3</f>
        <v>1.8135132035581638</v>
      </c>
      <c r="Q5973" s="365">
        <f>Cal_030724!$R$3</f>
        <v>0.5762667345022553</v>
      </c>
      <c r="R5973" s="364">
        <v>5.8040000000000003</v>
      </c>
      <c r="S5973" s="364">
        <v>3.9590000000000001</v>
      </c>
      <c r="T5973" s="365">
        <f>AVERAGE(0.509,0.668,0.549,0.497,0.537,0.693)</f>
        <v>0.57550000000000001</v>
      </c>
      <c r="U5973" s="79">
        <f t="shared" si="1735"/>
        <v>5.2285000000000004</v>
      </c>
      <c r="V5973" s="79">
        <f t="shared" si="1736"/>
        <v>3.3835000000000002</v>
      </c>
      <c r="W5973" s="446">
        <f t="shared" si="1745"/>
        <v>2.1546828325715205E-2</v>
      </c>
      <c r="X5973" s="446">
        <f t="shared" si="1746"/>
        <v>1.0598492738970984E-2</v>
      </c>
      <c r="Y5973" s="44">
        <v>20240307</v>
      </c>
      <c r="Z5973" s="859" t="s">
        <v>2282</v>
      </c>
      <c r="AA5973" s="44">
        <v>20240104</v>
      </c>
      <c r="AB5973" s="368"/>
      <c r="AC5973" s="44"/>
      <c r="AD5973" s="44"/>
      <c r="AE5973" s="763" t="s">
        <v>1250</v>
      </c>
      <c r="AF5973" s="849">
        <v>1</v>
      </c>
      <c r="AG5973" s="849"/>
      <c r="AH5973" s="370" t="s">
        <v>259</v>
      </c>
      <c r="AI5973" s="360"/>
      <c r="AJ5973" s="44"/>
      <c r="AK5973" s="44"/>
      <c r="AL5973" s="44"/>
      <c r="AM5973" s="44"/>
      <c r="AN5973" s="44"/>
      <c r="AO5973" s="44"/>
      <c r="AP5973" s="44"/>
    </row>
    <row r="5974" spans="1:42" x14ac:dyDescent="0.2">
      <c r="A5974" s="360" t="s">
        <v>2245</v>
      </c>
      <c r="B5974" s="196">
        <v>20230810</v>
      </c>
      <c r="C5974" s="361" t="s">
        <v>69</v>
      </c>
      <c r="D5974" s="361">
        <v>15</v>
      </c>
      <c r="E5974" s="361">
        <v>19</v>
      </c>
      <c r="F5974" s="361"/>
      <c r="G5974" s="361"/>
      <c r="H5974" s="361" t="s">
        <v>11</v>
      </c>
      <c r="I5974" s="361">
        <v>553</v>
      </c>
      <c r="J5974" s="361">
        <v>20</v>
      </c>
      <c r="K5974" s="44">
        <v>5</v>
      </c>
      <c r="L5974" s="362">
        <v>1</v>
      </c>
      <c r="M5974" s="44">
        <v>0</v>
      </c>
      <c r="N5974" s="363">
        <v>1</v>
      </c>
      <c r="O5974" s="44" t="str">
        <f>Cal_030724!$E$2</f>
        <v>Cal_030724</v>
      </c>
      <c r="P5974" s="365">
        <f>Cal_030724!$Q$3</f>
        <v>1.8135132035581638</v>
      </c>
      <c r="Q5974" s="365">
        <f>Cal_030724!$R$3</f>
        <v>0.5762667345022553</v>
      </c>
      <c r="R5974" s="364">
        <v>7.0289999999999999</v>
      </c>
      <c r="S5974" s="364">
        <v>4.5670000000000002</v>
      </c>
      <c r="T5974" s="365">
        <f>AVERAGE(0.509,0.668,0.549,0.497,0.537,0.693)</f>
        <v>0.57550000000000001</v>
      </c>
      <c r="U5974" s="79">
        <f t="shared" si="1735"/>
        <v>6.4535</v>
      </c>
      <c r="V5974" s="79">
        <f t="shared" si="1736"/>
        <v>3.9915000000000003</v>
      </c>
      <c r="W5974" s="446">
        <f t="shared" si="1745"/>
        <v>2.8596480626345538E-2</v>
      </c>
      <c r="X5974" s="446">
        <f t="shared" si="1746"/>
        <v>9.1194891281257441E-3</v>
      </c>
      <c r="Y5974" s="44">
        <v>20240307</v>
      </c>
      <c r="Z5974" s="859" t="s">
        <v>2282</v>
      </c>
      <c r="AA5974" s="44">
        <v>20240104</v>
      </c>
      <c r="AB5974" s="368"/>
      <c r="AC5974" s="44"/>
      <c r="AD5974" s="44"/>
      <c r="AE5974" s="763" t="s">
        <v>1250</v>
      </c>
      <c r="AF5974" s="849">
        <v>1</v>
      </c>
      <c r="AG5974" s="849"/>
      <c r="AH5974" s="370" t="s">
        <v>260</v>
      </c>
      <c r="AI5974" s="360"/>
      <c r="AJ5974" s="44"/>
      <c r="AK5974" s="44"/>
      <c r="AL5974" s="44"/>
      <c r="AM5974" s="44"/>
      <c r="AN5974" s="44"/>
      <c r="AO5974" s="44"/>
      <c r="AP5974" s="44"/>
    </row>
    <row r="5975" spans="1:42" x14ac:dyDescent="0.2">
      <c r="A5975" t="s">
        <v>2245</v>
      </c>
      <c r="B5975" s="45">
        <v>20230811</v>
      </c>
      <c r="C5975" s="107" t="s">
        <v>67</v>
      </c>
      <c r="D5975" s="107">
        <v>19</v>
      </c>
      <c r="E5975" s="107">
        <v>2</v>
      </c>
      <c r="H5975" s="107" t="s">
        <v>10</v>
      </c>
      <c r="I5975" s="107">
        <v>290</v>
      </c>
      <c r="J5975" s="107">
        <v>0</v>
      </c>
      <c r="K5975" s="43">
        <v>5</v>
      </c>
      <c r="L5975" s="111">
        <v>1</v>
      </c>
      <c r="M5975" s="43">
        <v>0</v>
      </c>
      <c r="N5975" s="49">
        <v>1</v>
      </c>
      <c r="O5975" s="43" t="str">
        <f>Cal_030724!$E$2</f>
        <v>Cal_030724</v>
      </c>
      <c r="P5975" s="50">
        <f>Cal_030724!$Q$3</f>
        <v>1.8135132035581638</v>
      </c>
      <c r="Q5975" s="50">
        <f>Cal_030724!$R$3</f>
        <v>0.5762667345022553</v>
      </c>
      <c r="R5975" s="46">
        <v>28.73</v>
      </c>
      <c r="S5975" s="46">
        <v>22</v>
      </c>
      <c r="T5975" s="178">
        <f t="shared" ref="T5975:T5982" si="1747">AVERAGE(0.876,0.675,0.579,0.886,0.676,0.725)</f>
        <v>0.73616666666666664</v>
      </c>
      <c r="U5975" s="79">
        <f t="shared" si="1735"/>
        <v>27.993833333333335</v>
      </c>
      <c r="V5975" s="79">
        <f t="shared" si="1736"/>
        <v>21.263833333333334</v>
      </c>
      <c r="W5975" s="446">
        <f t="shared" si="1745"/>
        <v>0.14906192888073047</v>
      </c>
      <c r="X5975" s="446">
        <f t="shared" si="1746"/>
        <v>0.23407837396960007</v>
      </c>
      <c r="Y5975" s="43">
        <v>20240307</v>
      </c>
      <c r="Z5975" s="48" t="s">
        <v>2330</v>
      </c>
      <c r="AA5975" s="43">
        <v>20240404</v>
      </c>
      <c r="AE5975" s="689" t="s">
        <v>1250</v>
      </c>
      <c r="AF5975" s="130">
        <v>1</v>
      </c>
      <c r="AH5975" t="s">
        <v>2333</v>
      </c>
    </row>
    <row r="5976" spans="1:42" x14ac:dyDescent="0.2">
      <c r="A5976" t="s">
        <v>2245</v>
      </c>
      <c r="B5976" s="45">
        <v>20230811</v>
      </c>
      <c r="C5976" s="107" t="s">
        <v>67</v>
      </c>
      <c r="D5976" s="107">
        <v>19</v>
      </c>
      <c r="E5976" s="107">
        <v>2</v>
      </c>
      <c r="H5976" s="107" t="s">
        <v>11</v>
      </c>
      <c r="I5976" s="107">
        <v>290</v>
      </c>
      <c r="J5976" s="107">
        <v>0</v>
      </c>
      <c r="K5976" s="43">
        <v>5</v>
      </c>
      <c r="L5976" s="111">
        <v>1</v>
      </c>
      <c r="M5976" s="43">
        <v>0</v>
      </c>
      <c r="N5976" s="49">
        <v>1</v>
      </c>
      <c r="O5976" s="43" t="str">
        <f>Cal_030724!$E$2</f>
        <v>Cal_030724</v>
      </c>
      <c r="P5976" s="50">
        <f>Cal_030724!$Q$3</f>
        <v>1.8135132035581638</v>
      </c>
      <c r="Q5976" s="50">
        <f>Cal_030724!$R$3</f>
        <v>0.5762667345022553</v>
      </c>
      <c r="R5976" s="46">
        <v>32.04</v>
      </c>
      <c r="S5976" s="46">
        <v>24.29</v>
      </c>
      <c r="T5976" s="178">
        <f t="shared" si="1747"/>
        <v>0.73616666666666664</v>
      </c>
      <c r="U5976" s="79">
        <f t="shared" si="1735"/>
        <v>31.303833333333333</v>
      </c>
      <c r="V5976" s="79">
        <f t="shared" si="1736"/>
        <v>23.553833333333333</v>
      </c>
      <c r="W5976" s="446">
        <f t="shared" si="1745"/>
        <v>0.17165378140054396</v>
      </c>
      <c r="X5976" s="446">
        <f t="shared" si="1746"/>
        <v>0.25274866265326612</v>
      </c>
      <c r="Y5976" s="43">
        <v>20240307</v>
      </c>
      <c r="Z5976" s="48" t="s">
        <v>2330</v>
      </c>
      <c r="AA5976" s="43">
        <v>20240404</v>
      </c>
      <c r="AE5976" s="689" t="s">
        <v>1250</v>
      </c>
      <c r="AF5976" s="130">
        <v>1</v>
      </c>
      <c r="AH5976" t="s">
        <v>2333</v>
      </c>
    </row>
    <row r="5977" spans="1:42" x14ac:dyDescent="0.2">
      <c r="A5977" t="s">
        <v>2245</v>
      </c>
      <c r="B5977" s="45">
        <v>20230811</v>
      </c>
      <c r="C5977" s="107" t="s">
        <v>67</v>
      </c>
      <c r="D5977" s="107">
        <v>19</v>
      </c>
      <c r="E5977" s="107">
        <v>3</v>
      </c>
      <c r="H5977" s="107" t="s">
        <v>10</v>
      </c>
      <c r="I5977" s="107">
        <v>290</v>
      </c>
      <c r="J5977" s="107">
        <v>0</v>
      </c>
      <c r="K5977" s="43">
        <v>5</v>
      </c>
      <c r="L5977" s="111">
        <v>1</v>
      </c>
      <c r="M5977" s="43">
        <v>0</v>
      </c>
      <c r="N5977" s="49">
        <v>1</v>
      </c>
      <c r="O5977" s="43" t="str">
        <f>Cal_030724!$E$2</f>
        <v>Cal_030724</v>
      </c>
      <c r="P5977" s="50">
        <f>Cal_030724!$Q$3</f>
        <v>1.8135132035581638</v>
      </c>
      <c r="Q5977" s="50">
        <f>Cal_030724!$R$3</f>
        <v>0.5762667345022553</v>
      </c>
      <c r="R5977" s="46">
        <v>17.57</v>
      </c>
      <c r="S5977" s="46">
        <v>12.62</v>
      </c>
      <c r="T5977" s="178">
        <f t="shared" si="1747"/>
        <v>0.73616666666666664</v>
      </c>
      <c r="U5977" s="79">
        <f t="shared" si="1735"/>
        <v>16.833833333333335</v>
      </c>
      <c r="V5977" s="79">
        <f t="shared" si="1736"/>
        <v>11.883833333333332</v>
      </c>
      <c r="W5977" s="446">
        <f t="shared" si="1745"/>
        <v>0.10963693134615397</v>
      </c>
      <c r="X5977" s="446">
        <f t="shared" si="1746"/>
        <v>0.1044907581903604</v>
      </c>
      <c r="Y5977" s="43">
        <v>20240307</v>
      </c>
      <c r="Z5977" s="48" t="s">
        <v>2330</v>
      </c>
      <c r="AA5977" s="43">
        <v>20240404</v>
      </c>
      <c r="AE5977" s="689" t="s">
        <v>1250</v>
      </c>
      <c r="AF5977" s="130">
        <v>1</v>
      </c>
    </row>
    <row r="5978" spans="1:42" x14ac:dyDescent="0.2">
      <c r="A5978" t="s">
        <v>2245</v>
      </c>
      <c r="B5978" s="45">
        <v>20230811</v>
      </c>
      <c r="C5978" s="107" t="s">
        <v>67</v>
      </c>
      <c r="D5978" s="107">
        <v>19</v>
      </c>
      <c r="E5978" s="107">
        <v>3</v>
      </c>
      <c r="H5978" s="107" t="s">
        <v>11</v>
      </c>
      <c r="I5978" s="107">
        <v>290</v>
      </c>
      <c r="J5978" s="107">
        <v>0</v>
      </c>
      <c r="K5978" s="43">
        <v>5</v>
      </c>
      <c r="L5978" s="111">
        <v>1</v>
      </c>
      <c r="M5978" s="43">
        <v>0</v>
      </c>
      <c r="N5978" s="49">
        <v>1</v>
      </c>
      <c r="O5978" s="43" t="str">
        <f>Cal_030724!$E$2</f>
        <v>Cal_030724</v>
      </c>
      <c r="P5978" s="50">
        <f>Cal_030724!$Q$3</f>
        <v>1.8135132035581638</v>
      </c>
      <c r="Q5978" s="50">
        <f>Cal_030724!$R$3</f>
        <v>0.5762667345022553</v>
      </c>
      <c r="R5978" s="46">
        <v>15.84</v>
      </c>
      <c r="S5978" s="46">
        <v>11.47</v>
      </c>
      <c r="T5978" s="178">
        <f t="shared" si="1747"/>
        <v>0.73616666666666664</v>
      </c>
      <c r="U5978" s="79">
        <f t="shared" si="1735"/>
        <v>15.103833333333334</v>
      </c>
      <c r="V5978" s="79">
        <f t="shared" si="1736"/>
        <v>10.733833333333333</v>
      </c>
      <c r="W5978" s="446">
        <f t="shared" si="1745"/>
        <v>9.6790583834887395E-2</v>
      </c>
      <c r="X5978" s="446">
        <f t="shared" si="1746"/>
        <v>9.6615943088525835E-2</v>
      </c>
      <c r="Y5978" s="43">
        <v>20240307</v>
      </c>
      <c r="Z5978" s="48" t="s">
        <v>2330</v>
      </c>
      <c r="AA5978" s="43">
        <v>20240404</v>
      </c>
      <c r="AE5978" s="689" t="s">
        <v>1250</v>
      </c>
      <c r="AF5978" s="130">
        <v>1</v>
      </c>
    </row>
    <row r="5979" spans="1:42" x14ac:dyDescent="0.2">
      <c r="A5979" t="s">
        <v>2245</v>
      </c>
      <c r="B5979" s="45">
        <v>20230811</v>
      </c>
      <c r="C5979" s="107" t="s">
        <v>67</v>
      </c>
      <c r="D5979" s="107">
        <v>19</v>
      </c>
      <c r="E5979" s="107">
        <v>5</v>
      </c>
      <c r="H5979" s="107" t="s">
        <v>10</v>
      </c>
      <c r="I5979" s="107">
        <v>290</v>
      </c>
      <c r="J5979" s="107">
        <v>0</v>
      </c>
      <c r="K5979" s="43">
        <v>5</v>
      </c>
      <c r="L5979" s="111">
        <v>1</v>
      </c>
      <c r="M5979" s="43">
        <v>0</v>
      </c>
      <c r="N5979" s="49">
        <v>1</v>
      </c>
      <c r="O5979" s="43" t="str">
        <f>Cal_030724!$E$2</f>
        <v>Cal_030724</v>
      </c>
      <c r="P5979" s="50">
        <f>Cal_030724!$Q$3</f>
        <v>1.8135132035581638</v>
      </c>
      <c r="Q5979" s="50">
        <f>Cal_030724!$R$3</f>
        <v>0.5762667345022553</v>
      </c>
      <c r="R5979" s="46">
        <v>85.89</v>
      </c>
      <c r="S5979" s="46">
        <v>54.92</v>
      </c>
      <c r="T5979" s="178">
        <f t="shared" si="1747"/>
        <v>0.73616666666666664</v>
      </c>
      <c r="U5979" s="79">
        <f t="shared" si="1735"/>
        <v>85.153833333333338</v>
      </c>
      <c r="V5979" s="79">
        <f t="shared" si="1736"/>
        <v>54.183833333333332</v>
      </c>
      <c r="W5979" s="446">
        <f t="shared" si="1745"/>
        <v>0.68595065935159327</v>
      </c>
      <c r="X5979" s="446">
        <f t="shared" si="1746"/>
        <v>0.29035544630159704</v>
      </c>
      <c r="Y5979" s="43">
        <v>20240307</v>
      </c>
      <c r="Z5979" s="48" t="s">
        <v>2330</v>
      </c>
      <c r="AA5979" s="43">
        <v>20240404</v>
      </c>
      <c r="AE5979" s="689" t="s">
        <v>1250</v>
      </c>
      <c r="AF5979" s="130">
        <v>1</v>
      </c>
    </row>
    <row r="5980" spans="1:42" x14ac:dyDescent="0.2">
      <c r="A5980" t="s">
        <v>2245</v>
      </c>
      <c r="B5980" s="45">
        <v>20230811</v>
      </c>
      <c r="C5980" s="107" t="s">
        <v>67</v>
      </c>
      <c r="D5980" s="107">
        <v>19</v>
      </c>
      <c r="E5980" s="107">
        <v>5</v>
      </c>
      <c r="H5980" s="107" t="s">
        <v>11</v>
      </c>
      <c r="I5980" s="107">
        <v>290</v>
      </c>
      <c r="J5980" s="107">
        <v>0</v>
      </c>
      <c r="K5980" s="43">
        <v>5</v>
      </c>
      <c r="L5980" s="111">
        <v>1</v>
      </c>
      <c r="M5980" s="43">
        <v>0</v>
      </c>
      <c r="N5980" s="49">
        <v>1</v>
      </c>
      <c r="O5980" s="43" t="str">
        <f>Cal_030724!$E$2</f>
        <v>Cal_030724</v>
      </c>
      <c r="P5980" s="50">
        <f>Cal_030724!$Q$3</f>
        <v>1.8135132035581638</v>
      </c>
      <c r="Q5980" s="50">
        <f>Cal_030724!$R$3</f>
        <v>0.5762667345022553</v>
      </c>
      <c r="R5980" s="46">
        <v>84.3</v>
      </c>
      <c r="S5980" s="46">
        <v>55.68</v>
      </c>
      <c r="T5980" s="178">
        <f t="shared" si="1747"/>
        <v>0.73616666666666664</v>
      </c>
      <c r="U5980" s="79">
        <f t="shared" si="1735"/>
        <v>83.563833333333335</v>
      </c>
      <c r="V5980" s="79">
        <f t="shared" si="1736"/>
        <v>54.94383333333333</v>
      </c>
      <c r="W5980" s="446">
        <f t="shared" si="1745"/>
        <v>0.63390080305594443</v>
      </c>
      <c r="X5980" s="446">
        <f t="shared" si="1746"/>
        <v>0.35609928832416488</v>
      </c>
      <c r="Y5980" s="43">
        <v>20240307</v>
      </c>
      <c r="Z5980" s="48" t="s">
        <v>2330</v>
      </c>
      <c r="AA5980" s="43">
        <v>20240404</v>
      </c>
      <c r="AE5980" s="689" t="s">
        <v>1250</v>
      </c>
      <c r="AF5980" s="130">
        <v>1</v>
      </c>
    </row>
    <row r="5981" spans="1:42" x14ac:dyDescent="0.2">
      <c r="A5981" t="s">
        <v>2245</v>
      </c>
      <c r="B5981" s="45">
        <v>20230811</v>
      </c>
      <c r="C5981" s="107" t="s">
        <v>67</v>
      </c>
      <c r="D5981" s="107">
        <v>19</v>
      </c>
      <c r="E5981" s="107">
        <v>5</v>
      </c>
      <c r="H5981" s="107" t="s">
        <v>10</v>
      </c>
      <c r="I5981" s="107">
        <v>290</v>
      </c>
      <c r="J5981" s="107">
        <v>10</v>
      </c>
      <c r="K5981" s="43">
        <v>5</v>
      </c>
      <c r="L5981" s="111">
        <v>1</v>
      </c>
      <c r="M5981" s="43">
        <v>0</v>
      </c>
      <c r="N5981" s="49">
        <v>1</v>
      </c>
      <c r="O5981" s="43" t="str">
        <f>Cal_030724!$E$2</f>
        <v>Cal_030724</v>
      </c>
      <c r="P5981" s="50">
        <f>Cal_030724!$Q$3</f>
        <v>1.8135132035581638</v>
      </c>
      <c r="Q5981" s="50">
        <f>Cal_030724!$R$3</f>
        <v>0.5762667345022553</v>
      </c>
      <c r="R5981" s="46">
        <v>73.28</v>
      </c>
      <c r="S5981" s="46">
        <v>47.62</v>
      </c>
      <c r="T5981" s="178">
        <f t="shared" si="1747"/>
        <v>0.73616666666666664</v>
      </c>
      <c r="U5981" s="79">
        <f t="shared" si="1735"/>
        <v>72.543833333333339</v>
      </c>
      <c r="V5981" s="79">
        <f t="shared" si="1736"/>
        <v>46.883833333333328</v>
      </c>
      <c r="W5981" s="446">
        <f t="shared" si="1745"/>
        <v>0.56834013299844643</v>
      </c>
      <c r="X5981" s="446">
        <f t="shared" si="1746"/>
        <v>0.27643163606723231</v>
      </c>
      <c r="Y5981" s="43">
        <v>20240307</v>
      </c>
      <c r="Z5981" s="48" t="s">
        <v>2330</v>
      </c>
      <c r="AA5981" s="43">
        <v>20240404</v>
      </c>
      <c r="AE5981" s="689" t="s">
        <v>1250</v>
      </c>
      <c r="AF5981" s="130">
        <v>1</v>
      </c>
    </row>
    <row r="5982" spans="1:42" x14ac:dyDescent="0.2">
      <c r="A5982" t="s">
        <v>2245</v>
      </c>
      <c r="B5982" s="45">
        <v>20230811</v>
      </c>
      <c r="C5982" s="107" t="s">
        <v>67</v>
      </c>
      <c r="D5982" s="107">
        <v>19</v>
      </c>
      <c r="E5982" s="107">
        <v>5</v>
      </c>
      <c r="H5982" s="107" t="s">
        <v>11</v>
      </c>
      <c r="I5982" s="107">
        <v>290</v>
      </c>
      <c r="J5982" s="107">
        <v>10</v>
      </c>
      <c r="K5982" s="43">
        <v>5</v>
      </c>
      <c r="L5982" s="111">
        <v>1</v>
      </c>
      <c r="M5982" s="43">
        <v>0</v>
      </c>
      <c r="N5982" s="49">
        <v>1</v>
      </c>
      <c r="O5982" s="43" t="str">
        <f>Cal_030724!$E$2</f>
        <v>Cal_030724</v>
      </c>
      <c r="P5982" s="50">
        <f>Cal_030724!$Q$3</f>
        <v>1.8135132035581638</v>
      </c>
      <c r="Q5982" s="50">
        <f>Cal_030724!$R$3</f>
        <v>0.5762667345022553</v>
      </c>
      <c r="R5982" s="46">
        <v>76.44</v>
      </c>
      <c r="S5982" s="46">
        <v>50.26</v>
      </c>
      <c r="T5982" s="178">
        <f t="shared" si="1747"/>
        <v>0.73616666666666664</v>
      </c>
      <c r="U5982" s="79">
        <f t="shared" si="1735"/>
        <v>75.703833333333336</v>
      </c>
      <c r="V5982" s="79">
        <f t="shared" si="1736"/>
        <v>49.523833333333329</v>
      </c>
      <c r="W5982" s="446">
        <f t="shared" si="1745"/>
        <v>0.5798575480085475</v>
      </c>
      <c r="X5982" s="446">
        <f t="shared" si="1746"/>
        <v>0.31248280305590265</v>
      </c>
      <c r="Y5982" s="43">
        <v>20240307</v>
      </c>
      <c r="Z5982" s="48" t="s">
        <v>2330</v>
      </c>
      <c r="AA5982" s="43">
        <v>20240404</v>
      </c>
      <c r="AE5982" s="689" t="s">
        <v>1250</v>
      </c>
      <c r="AF5982" s="130">
        <v>1</v>
      </c>
    </row>
    <row r="5983" spans="1:42" x14ac:dyDescent="0.2">
      <c r="A5983" s="155" t="s">
        <v>2245</v>
      </c>
      <c r="B5983" s="81">
        <v>20230811</v>
      </c>
      <c r="C5983" s="126" t="s">
        <v>67</v>
      </c>
      <c r="D5983" s="126">
        <v>19</v>
      </c>
      <c r="E5983" s="126">
        <v>5</v>
      </c>
      <c r="F5983" s="126"/>
      <c r="G5983" s="126"/>
      <c r="H5983" s="126" t="s">
        <v>10</v>
      </c>
      <c r="I5983" s="126">
        <v>294</v>
      </c>
      <c r="J5983" s="126">
        <v>5</v>
      </c>
      <c r="K5983" s="82">
        <v>5</v>
      </c>
      <c r="L5983" s="156">
        <v>1</v>
      </c>
      <c r="M5983" s="82">
        <v>0</v>
      </c>
      <c r="N5983" s="83">
        <v>1</v>
      </c>
      <c r="O5983" s="82" t="str">
        <f>Cal_030724!$E$2</f>
        <v>Cal_030724</v>
      </c>
      <c r="P5983" s="158">
        <f>Cal_030724!$Q$3</f>
        <v>1.8135132035581638</v>
      </c>
      <c r="Q5983" s="158">
        <f>Cal_030724!$R$3</f>
        <v>0.5762667345022553</v>
      </c>
      <c r="R5983" s="84">
        <v>16.489999999999998</v>
      </c>
      <c r="S5983" s="84">
        <v>11.44</v>
      </c>
      <c r="T5983" s="158">
        <f>AVERAGE(0.509,0.668,0.549,0.497,0.537,0.693)</f>
        <v>0.57550000000000001</v>
      </c>
      <c r="U5983" s="79">
        <f t="shared" si="1735"/>
        <v>15.914499999999999</v>
      </c>
      <c r="V5983" s="79">
        <f t="shared" si="1736"/>
        <v>10.8645</v>
      </c>
      <c r="W5983" s="446">
        <f t="shared" si="1745"/>
        <v>0.11033002539438078</v>
      </c>
      <c r="X5983" s="446">
        <f t="shared" si="1746"/>
        <v>8.276749205877143E-2</v>
      </c>
      <c r="Y5983" s="82">
        <v>20240307</v>
      </c>
      <c r="Z5983" s="90" t="s">
        <v>2285</v>
      </c>
      <c r="AA5983" s="82">
        <v>20240104</v>
      </c>
      <c r="AB5983" s="85"/>
      <c r="AC5983" s="82"/>
      <c r="AD5983" s="82"/>
      <c r="AE5983" s="691" t="s">
        <v>1250</v>
      </c>
      <c r="AF5983" s="567">
        <v>1</v>
      </c>
      <c r="AG5983" s="567"/>
      <c r="AH5983" s="159" t="s">
        <v>2163</v>
      </c>
      <c r="AI5983" s="155"/>
      <c r="AJ5983" s="82"/>
      <c r="AK5983" s="82"/>
      <c r="AL5983" s="82"/>
      <c r="AM5983" s="82"/>
      <c r="AN5983" s="82"/>
      <c r="AO5983" s="82"/>
      <c r="AP5983" s="82"/>
    </row>
    <row r="5984" spans="1:42" x14ac:dyDescent="0.2">
      <c r="A5984" s="155" t="s">
        <v>2245</v>
      </c>
      <c r="B5984" s="81">
        <v>20230811</v>
      </c>
      <c r="C5984" s="126" t="s">
        <v>67</v>
      </c>
      <c r="D5984" s="126">
        <v>19</v>
      </c>
      <c r="E5984" s="126">
        <v>5</v>
      </c>
      <c r="F5984" s="126"/>
      <c r="G5984" s="126"/>
      <c r="H5984" s="126" t="s">
        <v>11</v>
      </c>
      <c r="I5984" s="126">
        <v>294</v>
      </c>
      <c r="J5984" s="126">
        <v>5</v>
      </c>
      <c r="K5984" s="82">
        <v>5</v>
      </c>
      <c r="L5984" s="156">
        <v>1</v>
      </c>
      <c r="M5984" s="82">
        <v>0</v>
      </c>
      <c r="N5984" s="83">
        <v>1</v>
      </c>
      <c r="O5984" s="82" t="str">
        <f>Cal_030724!$E$2</f>
        <v>Cal_030724</v>
      </c>
      <c r="P5984" s="158">
        <f>Cal_030724!$Q$3</f>
        <v>1.8135132035581638</v>
      </c>
      <c r="Q5984" s="158">
        <f>Cal_030724!$R$3</f>
        <v>0.5762667345022553</v>
      </c>
      <c r="R5984" s="84">
        <v>21.99</v>
      </c>
      <c r="S5984" s="84">
        <v>14.2</v>
      </c>
      <c r="T5984" s="158">
        <f>AVERAGE(0.509,0.668,0.549,0.497,0.537,0.693)</f>
        <v>0.57550000000000001</v>
      </c>
      <c r="U5984" s="79">
        <f t="shared" si="1735"/>
        <v>21.414499999999997</v>
      </c>
      <c r="V5984" s="79">
        <f t="shared" si="1736"/>
        <v>13.624499999999999</v>
      </c>
      <c r="W5984" s="446">
        <f t="shared" si="1745"/>
        <v>0.17019225699450025</v>
      </c>
      <c r="X5984" s="446">
        <f t="shared" si="1746"/>
        <v>7.1959441338646513E-2</v>
      </c>
      <c r="Y5984" s="82">
        <v>20240307</v>
      </c>
      <c r="Z5984" s="90" t="s">
        <v>2285</v>
      </c>
      <c r="AA5984" s="82">
        <v>20240104</v>
      </c>
      <c r="AB5984" s="85"/>
      <c r="AC5984" s="82"/>
      <c r="AD5984" s="82"/>
      <c r="AE5984" s="691" t="s">
        <v>1250</v>
      </c>
      <c r="AF5984" s="567">
        <v>1</v>
      </c>
      <c r="AG5984" s="567"/>
      <c r="AH5984" s="159" t="s">
        <v>2279</v>
      </c>
      <c r="AI5984" s="155"/>
      <c r="AJ5984" s="82"/>
      <c r="AK5984" s="82"/>
      <c r="AL5984" s="82"/>
      <c r="AM5984" s="82"/>
      <c r="AN5984" s="82"/>
      <c r="AO5984" s="82"/>
      <c r="AP5984" s="82"/>
    </row>
    <row r="5985" spans="1:42" x14ac:dyDescent="0.2">
      <c r="A5985" s="360" t="s">
        <v>2245</v>
      </c>
      <c r="B5985" s="196">
        <v>20230811</v>
      </c>
      <c r="C5985" s="361" t="s">
        <v>67</v>
      </c>
      <c r="D5985" s="361">
        <v>19</v>
      </c>
      <c r="E5985" s="361">
        <v>5</v>
      </c>
      <c r="F5985" s="361"/>
      <c r="G5985" s="361"/>
      <c r="H5985" s="361" t="s">
        <v>10</v>
      </c>
      <c r="I5985" s="361">
        <v>551</v>
      </c>
      <c r="J5985" s="361">
        <v>20</v>
      </c>
      <c r="K5985" s="44">
        <v>5</v>
      </c>
      <c r="L5985" s="362">
        <v>1</v>
      </c>
      <c r="M5985" s="44">
        <v>0</v>
      </c>
      <c r="N5985" s="363">
        <v>1</v>
      </c>
      <c r="O5985" s="44" t="str">
        <f>Cal_030724!$E$2</f>
        <v>Cal_030724</v>
      </c>
      <c r="P5985" s="365">
        <f>Cal_030724!$Q$3</f>
        <v>1.8135132035581638</v>
      </c>
      <c r="Q5985" s="365">
        <f>Cal_030724!$R$3</f>
        <v>0.5762667345022553</v>
      </c>
      <c r="R5985" s="364">
        <v>4.6550000000000002</v>
      </c>
      <c r="S5985" s="364">
        <v>3.012</v>
      </c>
      <c r="T5985" s="365">
        <f>AVERAGE(0.509,0.668,0.549,0.497,0.537,0.693)</f>
        <v>0.57550000000000001</v>
      </c>
      <c r="U5985" s="79">
        <f t="shared" si="1735"/>
        <v>4.0795000000000003</v>
      </c>
      <c r="V5985" s="79">
        <f t="shared" si="1736"/>
        <v>2.4365000000000001</v>
      </c>
      <c r="W5985" s="446">
        <f t="shared" si="1745"/>
        <v>1.9152948240481752E-2</v>
      </c>
      <c r="X5985" s="446">
        <f t="shared" si="1746"/>
        <v>3.9532818312898177E-3</v>
      </c>
      <c r="Y5985" s="44">
        <v>20240307</v>
      </c>
      <c r="Z5985" s="859" t="s">
        <v>2285</v>
      </c>
      <c r="AA5985" s="44">
        <v>20240104</v>
      </c>
      <c r="AB5985" s="368"/>
      <c r="AC5985" s="44"/>
      <c r="AD5985" s="44"/>
      <c r="AE5985" s="763" t="s">
        <v>1250</v>
      </c>
      <c r="AF5985" s="849">
        <v>1</v>
      </c>
      <c r="AG5985" s="849"/>
      <c r="AH5985" s="370" t="s">
        <v>1278</v>
      </c>
      <c r="AI5985" s="360"/>
      <c r="AJ5985" s="44"/>
      <c r="AK5985" s="44"/>
      <c r="AL5985" s="44"/>
      <c r="AM5985" s="44"/>
      <c r="AN5985" s="44"/>
      <c r="AO5985" s="44"/>
      <c r="AP5985" s="44"/>
    </row>
    <row r="5986" spans="1:42" x14ac:dyDescent="0.2">
      <c r="A5986" s="360" t="s">
        <v>2245</v>
      </c>
      <c r="B5986" s="196">
        <v>20230811</v>
      </c>
      <c r="C5986" s="361" t="s">
        <v>67</v>
      </c>
      <c r="D5986" s="361">
        <v>19</v>
      </c>
      <c r="E5986" s="361">
        <v>5</v>
      </c>
      <c r="F5986" s="361"/>
      <c r="G5986" s="361"/>
      <c r="H5986" s="361" t="s">
        <v>11</v>
      </c>
      <c r="I5986" s="361">
        <v>552</v>
      </c>
      <c r="J5986" s="361">
        <v>20</v>
      </c>
      <c r="K5986" s="44">
        <v>5</v>
      </c>
      <c r="L5986" s="362">
        <v>1</v>
      </c>
      <c r="M5986" s="44">
        <v>0</v>
      </c>
      <c r="N5986" s="363">
        <v>1</v>
      </c>
      <c r="O5986" s="44" t="str">
        <f>Cal_030724!$E$2</f>
        <v>Cal_030724</v>
      </c>
      <c r="P5986" s="365">
        <f>Cal_030724!$Q$3</f>
        <v>1.8135132035581638</v>
      </c>
      <c r="Q5986" s="365">
        <f>Cal_030724!$R$3</f>
        <v>0.5762667345022553</v>
      </c>
      <c r="R5986" s="364">
        <v>4.7050000000000001</v>
      </c>
      <c r="S5986" s="364">
        <v>3.17</v>
      </c>
      <c r="T5986" s="365">
        <f>AVERAGE(0.509,0.668,0.549,0.497,0.537,0.693)</f>
        <v>0.57550000000000001</v>
      </c>
      <c r="U5986" s="79">
        <f t="shared" si="1735"/>
        <v>4.1295000000000002</v>
      </c>
      <c r="V5986" s="79">
        <f t="shared" si="1736"/>
        <v>2.5945</v>
      </c>
      <c r="W5986" s="446">
        <f t="shared" si="1745"/>
        <v>1.7861542961770026E-2</v>
      </c>
      <c r="X5986" s="446">
        <f t="shared" si="1746"/>
        <v>6.6984859542828295E-3</v>
      </c>
      <c r="Y5986" s="44">
        <v>20240307</v>
      </c>
      <c r="Z5986" s="859" t="s">
        <v>2285</v>
      </c>
      <c r="AA5986" s="44">
        <v>20240104</v>
      </c>
      <c r="AB5986" s="368"/>
      <c r="AC5986" s="44"/>
      <c r="AD5986" s="44"/>
      <c r="AE5986" s="763" t="s">
        <v>1250</v>
      </c>
      <c r="AF5986" s="849">
        <v>1</v>
      </c>
      <c r="AG5986" s="849"/>
      <c r="AH5986" s="370" t="s">
        <v>1279</v>
      </c>
      <c r="AI5986" s="360"/>
      <c r="AJ5986" s="44"/>
      <c r="AK5986" s="44"/>
      <c r="AL5986" s="44"/>
      <c r="AM5986" s="44"/>
      <c r="AN5986" s="44"/>
      <c r="AO5986" s="44"/>
      <c r="AP5986" s="44"/>
    </row>
    <row r="5987" spans="1:42" x14ac:dyDescent="0.2">
      <c r="A5987" t="s">
        <v>2245</v>
      </c>
      <c r="B5987" s="45">
        <v>20230811</v>
      </c>
      <c r="C5987" s="107" t="s">
        <v>67</v>
      </c>
      <c r="D5987" s="107">
        <v>19</v>
      </c>
      <c r="E5987" s="107">
        <v>9</v>
      </c>
      <c r="H5987" s="107" t="s">
        <v>10</v>
      </c>
      <c r="I5987" s="107">
        <v>290</v>
      </c>
      <c r="J5987" s="107">
        <v>0</v>
      </c>
      <c r="K5987" s="43">
        <v>5</v>
      </c>
      <c r="L5987" s="111">
        <v>1</v>
      </c>
      <c r="M5987" s="43">
        <v>0</v>
      </c>
      <c r="N5987" s="49">
        <v>1</v>
      </c>
      <c r="O5987" s="43" t="str">
        <f>Cal_030724!$E$2</f>
        <v>Cal_030724</v>
      </c>
      <c r="P5987" s="50">
        <f>Cal_030724!$Q$3</f>
        <v>1.8135132035581638</v>
      </c>
      <c r="Q5987" s="50">
        <f>Cal_030724!$R$3</f>
        <v>0.5762667345022553</v>
      </c>
      <c r="R5987" s="46">
        <v>111.6</v>
      </c>
      <c r="S5987" s="46">
        <v>73.03</v>
      </c>
      <c r="T5987" s="178">
        <f>AVERAGE(0.876,0.675,0.579,0.886,0.676,0.725)</f>
        <v>0.73616666666666664</v>
      </c>
      <c r="U5987" s="79">
        <f t="shared" si="1735"/>
        <v>110.86383333333333</v>
      </c>
      <c r="V5987" s="79">
        <f t="shared" si="1736"/>
        <v>72.293833333333339</v>
      </c>
      <c r="W5987" s="446">
        <f t="shared" si="1745"/>
        <v>0.85428210949922334</v>
      </c>
      <c r="X5987" s="446">
        <f t="shared" si="1746"/>
        <v>0.44833726130462931</v>
      </c>
      <c r="Y5987" s="43">
        <v>20240307</v>
      </c>
      <c r="Z5987" s="48" t="s">
        <v>2334</v>
      </c>
      <c r="AA5987" s="43">
        <v>20240404</v>
      </c>
      <c r="AE5987" s="689" t="s">
        <v>1250</v>
      </c>
      <c r="AF5987" s="130">
        <v>1</v>
      </c>
    </row>
    <row r="5988" spans="1:42" x14ac:dyDescent="0.2">
      <c r="A5988" t="s">
        <v>2245</v>
      </c>
      <c r="B5988" s="45">
        <v>20230811</v>
      </c>
      <c r="C5988" s="107" t="s">
        <v>67</v>
      </c>
      <c r="D5988" s="107">
        <v>19</v>
      </c>
      <c r="E5988" s="107">
        <v>9</v>
      </c>
      <c r="H5988" s="107" t="s">
        <v>11</v>
      </c>
      <c r="I5988" s="107">
        <v>290</v>
      </c>
      <c r="J5988" s="107">
        <v>0</v>
      </c>
      <c r="K5988" s="43">
        <v>5</v>
      </c>
      <c r="L5988" s="111">
        <v>1</v>
      </c>
      <c r="M5988" s="43">
        <v>0</v>
      </c>
      <c r="N5988" s="49">
        <v>1</v>
      </c>
      <c r="O5988" s="43" t="str">
        <f>Cal_030724!$E$2</f>
        <v>Cal_030724</v>
      </c>
      <c r="P5988" s="50">
        <f>Cal_030724!$Q$3</f>
        <v>1.8135132035581638</v>
      </c>
      <c r="Q5988" s="50">
        <f>Cal_030724!$R$3</f>
        <v>0.5762667345022553</v>
      </c>
      <c r="R5988" s="46">
        <v>138.30000000000001</v>
      </c>
      <c r="S5988" s="46">
        <v>90.07</v>
      </c>
      <c r="T5988" s="178">
        <f>AVERAGE(0.876,0.675,0.579,0.886,0.676,0.725)</f>
        <v>0.73616666666666664</v>
      </c>
      <c r="U5988" s="79">
        <f t="shared" si="1735"/>
        <v>137.56383333333335</v>
      </c>
      <c r="V5988" s="79">
        <f t="shared" si="1736"/>
        <v>89.333833333333331</v>
      </c>
      <c r="W5988" s="446">
        <f t="shared" si="1745"/>
        <v>1.0682402421868697</v>
      </c>
      <c r="X5988" s="446">
        <f t="shared" si="1746"/>
        <v>0.54141270333632452</v>
      </c>
      <c r="Y5988" s="43">
        <v>20240307</v>
      </c>
      <c r="Z5988" s="48" t="s">
        <v>2334</v>
      </c>
      <c r="AA5988" s="43">
        <v>20240404</v>
      </c>
      <c r="AE5988" s="689" t="s">
        <v>1250</v>
      </c>
      <c r="AF5988" s="130">
        <v>1</v>
      </c>
    </row>
    <row r="5989" spans="1:42" x14ac:dyDescent="0.2">
      <c r="A5989" t="s">
        <v>2245</v>
      </c>
      <c r="B5989" s="45">
        <v>20230811</v>
      </c>
      <c r="C5989" s="107" t="s">
        <v>67</v>
      </c>
      <c r="D5989" s="107">
        <v>19</v>
      </c>
      <c r="E5989" s="107">
        <v>9</v>
      </c>
      <c r="H5989" s="107" t="s">
        <v>10</v>
      </c>
      <c r="I5989" s="107">
        <v>290</v>
      </c>
      <c r="J5989" s="107">
        <v>10</v>
      </c>
      <c r="K5989" s="43">
        <v>5</v>
      </c>
      <c r="L5989" s="111">
        <v>1</v>
      </c>
      <c r="M5989" s="43">
        <v>0</v>
      </c>
      <c r="N5989" s="49">
        <v>1</v>
      </c>
      <c r="O5989" s="43" t="str">
        <f>Cal_030724!$E$2</f>
        <v>Cal_030724</v>
      </c>
      <c r="P5989" s="50">
        <f>Cal_030724!$Q$3</f>
        <v>1.8135132035581638</v>
      </c>
      <c r="Q5989" s="50">
        <f>Cal_030724!$R$3</f>
        <v>0.5762667345022553</v>
      </c>
      <c r="R5989" s="46">
        <v>103.7</v>
      </c>
      <c r="S5989" s="46">
        <v>67.02</v>
      </c>
      <c r="T5989" s="178">
        <f>AVERAGE(0.876,0.675,0.579,0.886,0.676,0.725)</f>
        <v>0.73616666666666664</v>
      </c>
      <c r="U5989" s="79">
        <f t="shared" si="1735"/>
        <v>102.96383333333334</v>
      </c>
      <c r="V5989" s="79">
        <f t="shared" si="1736"/>
        <v>66.283833333333334</v>
      </c>
      <c r="W5989" s="446">
        <f t="shared" si="1745"/>
        <v>0.81242073571251028</v>
      </c>
      <c r="X5989" s="446">
        <f t="shared" si="1746"/>
        <v>0.38190803743504842</v>
      </c>
      <c r="Y5989" s="43">
        <v>20240307</v>
      </c>
      <c r="Z5989" s="48" t="s">
        <v>2334</v>
      </c>
      <c r="AA5989" s="43">
        <v>20240404</v>
      </c>
      <c r="AE5989" s="689" t="s">
        <v>1250</v>
      </c>
      <c r="AF5989" s="130">
        <v>1</v>
      </c>
    </row>
    <row r="5990" spans="1:42" x14ac:dyDescent="0.2">
      <c r="A5990" t="s">
        <v>2245</v>
      </c>
      <c r="B5990" s="45">
        <v>20230811</v>
      </c>
      <c r="C5990" s="107" t="s">
        <v>67</v>
      </c>
      <c r="D5990" s="107">
        <v>19</v>
      </c>
      <c r="E5990" s="107">
        <v>9</v>
      </c>
      <c r="H5990" s="107" t="s">
        <v>11</v>
      </c>
      <c r="I5990" s="107">
        <v>290</v>
      </c>
      <c r="J5990" s="107">
        <v>10</v>
      </c>
      <c r="K5990" s="43">
        <v>5</v>
      </c>
      <c r="L5990" s="111">
        <v>1</v>
      </c>
      <c r="M5990" s="43">
        <v>0</v>
      </c>
      <c r="N5990" s="49">
        <v>1</v>
      </c>
      <c r="O5990" s="43" t="str">
        <f>Cal_030724!$E$2</f>
        <v>Cal_030724</v>
      </c>
      <c r="P5990" s="50">
        <f>Cal_030724!$Q$3</f>
        <v>1.8135132035581638</v>
      </c>
      <c r="Q5990" s="50">
        <f>Cal_030724!$R$3</f>
        <v>0.5762667345022553</v>
      </c>
      <c r="R5990" s="46">
        <v>113.1</v>
      </c>
      <c r="S5990" s="46">
        <v>73.790000000000006</v>
      </c>
      <c r="T5990" s="178">
        <f>AVERAGE(0.876,0.675,0.579,0.886,0.676,0.725)</f>
        <v>0.73616666666666664</v>
      </c>
      <c r="U5990" s="79">
        <f t="shared" si="1735"/>
        <v>112.36383333333333</v>
      </c>
      <c r="V5990" s="79">
        <f t="shared" si="1736"/>
        <v>73.053833333333344</v>
      </c>
      <c r="W5990" s="446">
        <f t="shared" si="1745"/>
        <v>0.87067227701359773</v>
      </c>
      <c r="X5990" s="446">
        <f t="shared" si="1746"/>
        <v>0.44564107951717369</v>
      </c>
      <c r="Y5990" s="43">
        <v>20240307</v>
      </c>
      <c r="Z5990" s="48" t="s">
        <v>2334</v>
      </c>
      <c r="AA5990" s="43">
        <v>20240404</v>
      </c>
      <c r="AE5990" s="689" t="s">
        <v>1250</v>
      </c>
      <c r="AF5990" s="130">
        <v>1</v>
      </c>
    </row>
    <row r="5991" spans="1:42" x14ac:dyDescent="0.2">
      <c r="A5991" s="155" t="s">
        <v>2245</v>
      </c>
      <c r="B5991" s="81">
        <v>20230811</v>
      </c>
      <c r="C5991" s="126" t="s">
        <v>67</v>
      </c>
      <c r="D5991" s="126">
        <v>19</v>
      </c>
      <c r="E5991" s="126">
        <v>9</v>
      </c>
      <c r="F5991" s="126"/>
      <c r="G5991" s="126"/>
      <c r="H5991" s="126" t="s">
        <v>10</v>
      </c>
      <c r="I5991" s="126">
        <v>293</v>
      </c>
      <c r="J5991" s="126">
        <v>5</v>
      </c>
      <c r="K5991" s="82">
        <v>5</v>
      </c>
      <c r="L5991" s="156">
        <v>1</v>
      </c>
      <c r="M5991" s="82">
        <v>0</v>
      </c>
      <c r="N5991" s="83">
        <v>1</v>
      </c>
      <c r="O5991" s="82" t="str">
        <f>Cal_030724!$E$2</f>
        <v>Cal_030724</v>
      </c>
      <c r="P5991" s="158">
        <f>Cal_030724!$Q$3</f>
        <v>1.8135132035581638</v>
      </c>
      <c r="Q5991" s="158">
        <f>Cal_030724!$R$3</f>
        <v>0.5762667345022553</v>
      </c>
      <c r="R5991" s="84">
        <v>23.64</v>
      </c>
      <c r="S5991" s="84">
        <v>15.48</v>
      </c>
      <c r="T5991" s="158">
        <f>AVERAGE(0.509,0.668,0.549,0.497,0.537,0.693)</f>
        <v>0.57550000000000001</v>
      </c>
      <c r="U5991" s="79">
        <f t="shared" si="1735"/>
        <v>23.064499999999999</v>
      </c>
      <c r="V5991" s="79">
        <f t="shared" si="1736"/>
        <v>14.904500000000001</v>
      </c>
      <c r="W5991" s="446">
        <f t="shared" si="1745"/>
        <v>0.17888429298964975</v>
      </c>
      <c r="X5991" s="446">
        <f t="shared" si="1746"/>
        <v>8.6921270946898832E-2</v>
      </c>
      <c r="Y5991" s="82">
        <v>20240307</v>
      </c>
      <c r="Z5991" s="90" t="s">
        <v>2285</v>
      </c>
      <c r="AA5991" s="82">
        <v>20240104</v>
      </c>
      <c r="AB5991" s="85"/>
      <c r="AC5991" s="82"/>
      <c r="AD5991" s="82"/>
      <c r="AE5991" s="691" t="s">
        <v>1250</v>
      </c>
      <c r="AF5991" s="567">
        <v>1</v>
      </c>
      <c r="AG5991" s="567"/>
      <c r="AH5991" s="159" t="s">
        <v>271</v>
      </c>
      <c r="AI5991" s="155"/>
      <c r="AJ5991" s="82"/>
      <c r="AK5991" s="82"/>
      <c r="AL5991" s="82"/>
      <c r="AM5991" s="82"/>
      <c r="AN5991" s="82"/>
      <c r="AO5991" s="82"/>
      <c r="AP5991" s="82"/>
    </row>
    <row r="5992" spans="1:42" x14ac:dyDescent="0.2">
      <c r="A5992" s="155" t="s">
        <v>2245</v>
      </c>
      <c r="B5992" s="81">
        <v>20230811</v>
      </c>
      <c r="C5992" s="126" t="s">
        <v>67</v>
      </c>
      <c r="D5992" s="126">
        <v>19</v>
      </c>
      <c r="E5992" s="126">
        <v>9</v>
      </c>
      <c r="F5992" s="126"/>
      <c r="G5992" s="126"/>
      <c r="H5992" s="126" t="s">
        <v>11</v>
      </c>
      <c r="I5992" s="126">
        <v>293</v>
      </c>
      <c r="J5992" s="126">
        <v>5</v>
      </c>
      <c r="K5992" s="82">
        <v>5</v>
      </c>
      <c r="L5992" s="156">
        <v>1</v>
      </c>
      <c r="M5992" s="82">
        <v>0</v>
      </c>
      <c r="N5992" s="83">
        <v>1</v>
      </c>
      <c r="O5992" s="82" t="str">
        <f>Cal_030724!$E$2</f>
        <v>Cal_030724</v>
      </c>
      <c r="P5992" s="158">
        <f>Cal_030724!$Q$3</f>
        <v>1.8135132035581638</v>
      </c>
      <c r="Q5992" s="158">
        <f>Cal_030724!$R$3</f>
        <v>0.5762667345022553</v>
      </c>
      <c r="R5992" s="84">
        <v>26.09</v>
      </c>
      <c r="S5992" s="84">
        <v>17.09</v>
      </c>
      <c r="T5992" s="158">
        <f>AVERAGE(0.509,0.668,0.549,0.497,0.537,0.693)</f>
        <v>0.57550000000000001</v>
      </c>
      <c r="U5992" s="79">
        <f t="shared" si="1735"/>
        <v>25.514499999999998</v>
      </c>
      <c r="V5992" s="79">
        <f t="shared" si="1736"/>
        <v>16.514499999999998</v>
      </c>
      <c r="W5992" s="446">
        <f t="shared" si="1745"/>
        <v>0.19729885256211377</v>
      </c>
      <c r="X5992" s="446">
        <f t="shared" si="1746"/>
        <v>9.7219312128424759E-2</v>
      </c>
      <c r="Y5992" s="82">
        <v>20240307</v>
      </c>
      <c r="Z5992" s="90" t="s">
        <v>2285</v>
      </c>
      <c r="AA5992" s="82">
        <v>20240104</v>
      </c>
      <c r="AB5992" s="85"/>
      <c r="AC5992" s="82"/>
      <c r="AD5992" s="82"/>
      <c r="AE5992" s="691" t="s">
        <v>1250</v>
      </c>
      <c r="AF5992" s="567">
        <v>1</v>
      </c>
      <c r="AG5992" s="567"/>
      <c r="AH5992" s="159" t="s">
        <v>272</v>
      </c>
      <c r="AI5992" s="155"/>
      <c r="AJ5992" s="82"/>
      <c r="AK5992" s="82"/>
      <c r="AL5992" s="82"/>
      <c r="AM5992" s="82"/>
      <c r="AN5992" s="82"/>
      <c r="AO5992" s="82"/>
      <c r="AP5992" s="82"/>
    </row>
    <row r="5993" spans="1:42" x14ac:dyDescent="0.2">
      <c r="A5993" s="360" t="s">
        <v>2245</v>
      </c>
      <c r="B5993" s="196">
        <v>20230811</v>
      </c>
      <c r="C5993" s="361" t="s">
        <v>67</v>
      </c>
      <c r="D5993" s="361">
        <v>19</v>
      </c>
      <c r="E5993" s="361">
        <v>9</v>
      </c>
      <c r="F5993" s="361"/>
      <c r="G5993" s="361"/>
      <c r="H5993" s="361" t="s">
        <v>10</v>
      </c>
      <c r="I5993" s="361">
        <v>551</v>
      </c>
      <c r="J5993" s="361">
        <v>20</v>
      </c>
      <c r="K5993" s="44">
        <v>5</v>
      </c>
      <c r="L5993" s="362">
        <v>1</v>
      </c>
      <c r="M5993" s="44">
        <v>0</v>
      </c>
      <c r="N5993" s="363">
        <v>1</v>
      </c>
      <c r="O5993" s="44" t="str">
        <f>Cal_030724!$E$2</f>
        <v>Cal_030724</v>
      </c>
      <c r="P5993" s="365">
        <f>Cal_030724!$Q$3</f>
        <v>1.8135132035581638</v>
      </c>
      <c r="Q5993" s="365">
        <f>Cal_030724!$R$3</f>
        <v>0.5762667345022553</v>
      </c>
      <c r="R5993" s="364">
        <v>5.4530000000000003</v>
      </c>
      <c r="S5993" s="364">
        <v>3.976</v>
      </c>
      <c r="T5993" s="365">
        <f>AVERAGE(0.509,0.668,0.549,0.497,0.537,0.693)</f>
        <v>0.57550000000000001</v>
      </c>
      <c r="U5993" s="79">
        <f t="shared" si="1735"/>
        <v>4.8775000000000004</v>
      </c>
      <c r="V5993" s="79">
        <f t="shared" si="1736"/>
        <v>3.4005000000000001</v>
      </c>
      <c r="W5993" s="446">
        <f t="shared" si="1745"/>
        <v>1.7217836001942512E-2</v>
      </c>
      <c r="X5993" s="446">
        <f t="shared" si="1746"/>
        <v>1.5030362380597699E-2</v>
      </c>
      <c r="Y5993" s="44">
        <v>20240307</v>
      </c>
      <c r="Z5993" s="859" t="s">
        <v>2285</v>
      </c>
      <c r="AA5993" s="44">
        <v>20240104</v>
      </c>
      <c r="AB5993" s="368"/>
      <c r="AC5993" s="44"/>
      <c r="AD5993" s="44"/>
      <c r="AE5993" s="763" t="s">
        <v>1250</v>
      </c>
      <c r="AF5993" s="849">
        <v>1</v>
      </c>
      <c r="AG5993" s="849"/>
      <c r="AH5993" s="370" t="s">
        <v>277</v>
      </c>
      <c r="AI5993" s="360"/>
      <c r="AJ5993" s="44"/>
      <c r="AK5993" s="44"/>
      <c r="AL5993" s="44"/>
      <c r="AM5993" s="44"/>
      <c r="AN5993" s="44"/>
      <c r="AO5993" s="44"/>
      <c r="AP5993" s="44"/>
    </row>
    <row r="5994" spans="1:42" x14ac:dyDescent="0.2">
      <c r="A5994" s="360" t="s">
        <v>2245</v>
      </c>
      <c r="B5994" s="196">
        <v>20230811</v>
      </c>
      <c r="C5994" s="361" t="s">
        <v>67</v>
      </c>
      <c r="D5994" s="361">
        <v>19</v>
      </c>
      <c r="E5994" s="361">
        <v>9</v>
      </c>
      <c r="F5994" s="361"/>
      <c r="G5994" s="361"/>
      <c r="H5994" s="361" t="s">
        <v>11</v>
      </c>
      <c r="I5994" s="361">
        <v>551</v>
      </c>
      <c r="J5994" s="361">
        <v>20</v>
      </c>
      <c r="K5994" s="44">
        <v>5</v>
      </c>
      <c r="L5994" s="362">
        <v>1</v>
      </c>
      <c r="M5994" s="44">
        <v>0</v>
      </c>
      <c r="N5994" s="363">
        <v>1</v>
      </c>
      <c r="O5994" s="44" t="str">
        <f>Cal_030724!$E$2</f>
        <v>Cal_030724</v>
      </c>
      <c r="P5994" s="365">
        <f>Cal_030724!$Q$3</f>
        <v>1.8135132035581638</v>
      </c>
      <c r="Q5994" s="365">
        <f>Cal_030724!$R$3</f>
        <v>0.5762667345022553</v>
      </c>
      <c r="R5994" s="364">
        <v>5.84</v>
      </c>
      <c r="S5994" s="364">
        <v>4.09</v>
      </c>
      <c r="T5994" s="365">
        <f>AVERAGE(0.509,0.668,0.549,0.497,0.537,0.693)</f>
        <v>0.57550000000000001</v>
      </c>
      <c r="U5994" s="79">
        <f t="shared" si="1735"/>
        <v>5.2645</v>
      </c>
      <c r="V5994" s="79">
        <f t="shared" si="1736"/>
        <v>3.5145</v>
      </c>
      <c r="W5994" s="446">
        <f t="shared" si="1745"/>
        <v>2.0400279623154636E-2</v>
      </c>
      <c r="X5994" s="446">
        <f t="shared" si="1746"/>
        <v>1.2929022895721285E-2</v>
      </c>
      <c r="Y5994" s="44">
        <v>20240307</v>
      </c>
      <c r="Z5994" s="859" t="s">
        <v>2285</v>
      </c>
      <c r="AA5994" s="44">
        <v>20240104</v>
      </c>
      <c r="AB5994" s="368"/>
      <c r="AC5994" s="44"/>
      <c r="AD5994" s="44"/>
      <c r="AE5994" s="763" t="s">
        <v>1250</v>
      </c>
      <c r="AF5994" s="849">
        <v>1</v>
      </c>
      <c r="AG5994" s="849"/>
      <c r="AH5994" s="370" t="s">
        <v>278</v>
      </c>
      <c r="AI5994" s="360"/>
      <c r="AJ5994" s="44"/>
      <c r="AK5994" s="44"/>
      <c r="AL5994" s="44"/>
      <c r="AM5994" s="44"/>
      <c r="AN5994" s="44"/>
      <c r="AO5994" s="44"/>
      <c r="AP5994" s="44"/>
    </row>
    <row r="5995" spans="1:42" x14ac:dyDescent="0.2">
      <c r="A5995" t="s">
        <v>2245</v>
      </c>
      <c r="B5995" s="45">
        <v>20230811</v>
      </c>
      <c r="C5995" s="107" t="s">
        <v>67</v>
      </c>
      <c r="D5995" s="107">
        <v>19</v>
      </c>
      <c r="E5995" s="107">
        <v>15</v>
      </c>
      <c r="H5995" s="107" t="s">
        <v>10</v>
      </c>
      <c r="I5995" s="107">
        <v>290</v>
      </c>
      <c r="J5995" s="107">
        <v>0</v>
      </c>
      <c r="K5995" s="43">
        <v>5</v>
      </c>
      <c r="L5995" s="111">
        <v>1</v>
      </c>
      <c r="M5995" s="43">
        <v>0</v>
      </c>
      <c r="N5995" s="49">
        <v>1</v>
      </c>
      <c r="O5995" s="43" t="str">
        <f>Cal_030724!$E$2</f>
        <v>Cal_030724</v>
      </c>
      <c r="P5995" s="50">
        <f>Cal_030724!$Q$3</f>
        <v>1.8135132035581638</v>
      </c>
      <c r="Q5995" s="50">
        <f>Cal_030724!$R$3</f>
        <v>0.5762667345022553</v>
      </c>
      <c r="R5995" s="46">
        <v>51.76</v>
      </c>
      <c r="S5995" s="46">
        <v>34.19</v>
      </c>
      <c r="T5995" s="178">
        <f>AVERAGE(0.876,0.675,0.579,0.886,0.676,0.725)</f>
        <v>0.73616666666666664</v>
      </c>
      <c r="U5995" s="79">
        <f t="shared" si="1735"/>
        <v>51.023833333333329</v>
      </c>
      <c r="V5995" s="79">
        <f t="shared" si="1736"/>
        <v>33.453833333333328</v>
      </c>
      <c r="W5995" s="446">
        <f t="shared" si="1745"/>
        <v>0.38915573409129783</v>
      </c>
      <c r="X5995" s="446">
        <f t="shared" si="1746"/>
        <v>0.21362889245790445</v>
      </c>
      <c r="Y5995" s="43">
        <v>20240307</v>
      </c>
      <c r="Z5995" s="48" t="s">
        <v>2334</v>
      </c>
      <c r="AA5995" s="43">
        <v>20240404</v>
      </c>
      <c r="AE5995" s="689" t="s">
        <v>1250</v>
      </c>
      <c r="AF5995" s="130">
        <v>1</v>
      </c>
    </row>
    <row r="5996" spans="1:42" x14ac:dyDescent="0.2">
      <c r="A5996" t="s">
        <v>2245</v>
      </c>
      <c r="B5996" s="45">
        <v>20230811</v>
      </c>
      <c r="C5996" s="107" t="s">
        <v>67</v>
      </c>
      <c r="D5996" s="107">
        <v>19</v>
      </c>
      <c r="E5996" s="107">
        <v>15</v>
      </c>
      <c r="H5996" s="107" t="s">
        <v>11</v>
      </c>
      <c r="I5996" s="107">
        <v>290</v>
      </c>
      <c r="J5996" s="107">
        <v>0</v>
      </c>
      <c r="K5996" s="43">
        <v>5</v>
      </c>
      <c r="L5996" s="111">
        <v>1</v>
      </c>
      <c r="M5996" s="43">
        <v>0</v>
      </c>
      <c r="N5996" s="49">
        <v>1</v>
      </c>
      <c r="O5996" s="43" t="str">
        <f>Cal_030724!$E$2</f>
        <v>Cal_030724</v>
      </c>
      <c r="P5996" s="50">
        <f>Cal_030724!$Q$3</f>
        <v>1.8135132035581638</v>
      </c>
      <c r="Q5996" s="50">
        <f>Cal_030724!$R$3</f>
        <v>0.5762667345022553</v>
      </c>
      <c r="R5996" s="46">
        <v>56.96</v>
      </c>
      <c r="S5996" s="46">
        <v>37.39</v>
      </c>
      <c r="T5996" s="178">
        <f>AVERAGE(0.876,0.675,0.579,0.886,0.676,0.725)</f>
        <v>0.73616666666666664</v>
      </c>
      <c r="U5996" s="79">
        <f t="shared" si="1735"/>
        <v>56.223833333333332</v>
      </c>
      <c r="V5996" s="79">
        <f t="shared" si="1736"/>
        <v>36.653833333333331</v>
      </c>
      <c r="W5996" s="446">
        <f t="shared" si="1745"/>
        <v>0.43345348413014784</v>
      </c>
      <c r="X5996" s="446">
        <f t="shared" si="1746"/>
        <v>0.22699002969029233</v>
      </c>
      <c r="Y5996" s="43">
        <v>20240307</v>
      </c>
      <c r="Z5996" s="48" t="s">
        <v>2334</v>
      </c>
      <c r="AA5996" s="43">
        <v>20240404</v>
      </c>
      <c r="AE5996" s="689" t="s">
        <v>1250</v>
      </c>
      <c r="AF5996" s="130">
        <v>1</v>
      </c>
    </row>
    <row r="5997" spans="1:42" x14ac:dyDescent="0.2">
      <c r="A5997" s="155" t="s">
        <v>2245</v>
      </c>
      <c r="B5997" s="81">
        <v>20230811</v>
      </c>
      <c r="C5997" s="126" t="s">
        <v>67</v>
      </c>
      <c r="D5997" s="126">
        <v>19</v>
      </c>
      <c r="E5997" s="126">
        <v>15</v>
      </c>
      <c r="F5997" s="126"/>
      <c r="G5997" s="126"/>
      <c r="H5997" s="126" t="s">
        <v>10</v>
      </c>
      <c r="I5997" s="126">
        <v>293</v>
      </c>
      <c r="J5997" s="126">
        <v>5</v>
      </c>
      <c r="K5997" s="82">
        <v>5</v>
      </c>
      <c r="L5997" s="156">
        <v>1</v>
      </c>
      <c r="M5997" s="82">
        <v>0</v>
      </c>
      <c r="N5997" s="83">
        <v>1</v>
      </c>
      <c r="O5997" s="82" t="str">
        <f>Cal_030724!$E$2</f>
        <v>Cal_030724</v>
      </c>
      <c r="P5997" s="158">
        <f>Cal_030724!$Q$3</f>
        <v>1.8135132035581638</v>
      </c>
      <c r="Q5997" s="158">
        <f>Cal_030724!$R$3</f>
        <v>0.5762667345022553</v>
      </c>
      <c r="R5997" s="84">
        <v>14.46</v>
      </c>
      <c r="S5997" s="84">
        <v>9.4269999999999996</v>
      </c>
      <c r="T5997" s="158">
        <f>AVERAGE(0.509,0.668,0.549,0.497,0.537,0.693)</f>
        <v>0.57550000000000001</v>
      </c>
      <c r="U5997" s="79">
        <f t="shared" si="1735"/>
        <v>13.884500000000001</v>
      </c>
      <c r="V5997" s="79">
        <f t="shared" si="1736"/>
        <v>8.8514999999999997</v>
      </c>
      <c r="W5997" s="446">
        <f t="shared" si="1745"/>
        <v>0.11033390277167987</v>
      </c>
      <c r="X5997" s="446">
        <f t="shared" si="1746"/>
        <v>4.752298267797353E-2</v>
      </c>
      <c r="Y5997" s="82">
        <v>20240307</v>
      </c>
      <c r="Z5997" s="90" t="s">
        <v>2282</v>
      </c>
      <c r="AA5997" s="82">
        <v>20240104</v>
      </c>
      <c r="AB5997" s="85"/>
      <c r="AC5997" s="82"/>
      <c r="AD5997" s="82"/>
      <c r="AE5997" s="691" t="s">
        <v>1250</v>
      </c>
      <c r="AF5997" s="567">
        <v>1</v>
      </c>
      <c r="AG5997" s="567"/>
      <c r="AH5997" s="159" t="s">
        <v>269</v>
      </c>
      <c r="AI5997" s="155"/>
      <c r="AJ5997" s="82"/>
      <c r="AK5997" s="82"/>
      <c r="AL5997" s="82"/>
      <c r="AM5997" s="82"/>
      <c r="AN5997" s="82"/>
      <c r="AO5997" s="82"/>
      <c r="AP5997" s="82"/>
    </row>
    <row r="5998" spans="1:42" x14ac:dyDescent="0.2">
      <c r="A5998" s="155" t="s">
        <v>2245</v>
      </c>
      <c r="B5998" s="81">
        <v>20230811</v>
      </c>
      <c r="C5998" s="126" t="s">
        <v>67</v>
      </c>
      <c r="D5998" s="126">
        <v>19</v>
      </c>
      <c r="E5998" s="126">
        <v>15</v>
      </c>
      <c r="F5998" s="126"/>
      <c r="G5998" s="126"/>
      <c r="H5998" s="126" t="s">
        <v>11</v>
      </c>
      <c r="I5998" s="126">
        <v>294</v>
      </c>
      <c r="J5998" s="126">
        <v>5</v>
      </c>
      <c r="K5998" s="82">
        <v>5</v>
      </c>
      <c r="L5998" s="156">
        <v>1</v>
      </c>
      <c r="M5998" s="82">
        <v>0</v>
      </c>
      <c r="N5998" s="83">
        <v>1</v>
      </c>
      <c r="O5998" s="82" t="str">
        <f>Cal_030724!$E$2</f>
        <v>Cal_030724</v>
      </c>
      <c r="P5998" s="158">
        <f>Cal_030724!$Q$3</f>
        <v>1.8135132035581638</v>
      </c>
      <c r="Q5998" s="158">
        <f>Cal_030724!$R$3</f>
        <v>0.5762667345022553</v>
      </c>
      <c r="R5998" s="84">
        <v>15.8</v>
      </c>
      <c r="S5998" s="84">
        <v>10.19</v>
      </c>
      <c r="T5998" s="158">
        <f>AVERAGE(0.509,0.668,0.549,0.497,0.537,0.693)</f>
        <v>0.57550000000000001</v>
      </c>
      <c r="U5998" s="79">
        <f t="shared" si="1735"/>
        <v>15.224500000000001</v>
      </c>
      <c r="V5998" s="79">
        <f t="shared" si="1736"/>
        <v>9.6144999999999996</v>
      </c>
      <c r="W5998" s="446">
        <f t="shared" si="1745"/>
        <v>0.1225646420717775</v>
      </c>
      <c r="X5998" s="446">
        <f t="shared" si="1746"/>
        <v>4.8316307953840933E-2</v>
      </c>
      <c r="Y5998" s="82">
        <v>20240307</v>
      </c>
      <c r="Z5998" s="90" t="s">
        <v>2282</v>
      </c>
      <c r="AA5998" s="82">
        <v>20240104</v>
      </c>
      <c r="AB5998" s="85"/>
      <c r="AC5998" s="82"/>
      <c r="AD5998" s="82"/>
      <c r="AE5998" s="691" t="s">
        <v>1250</v>
      </c>
      <c r="AF5998" s="567">
        <v>1</v>
      </c>
      <c r="AG5998" s="567"/>
      <c r="AH5998" s="159" t="s">
        <v>270</v>
      </c>
      <c r="AI5998" s="155"/>
      <c r="AJ5998" s="82"/>
      <c r="AK5998" s="82"/>
      <c r="AL5998" s="82"/>
      <c r="AM5998" s="82"/>
      <c r="AN5998" s="82"/>
      <c r="AO5998" s="82"/>
      <c r="AP5998" s="82"/>
    </row>
    <row r="5999" spans="1:42" x14ac:dyDescent="0.2">
      <c r="A5999" s="360" t="s">
        <v>2245</v>
      </c>
      <c r="B5999" s="196">
        <v>20230811</v>
      </c>
      <c r="C5999" s="361" t="s">
        <v>67</v>
      </c>
      <c r="D5999" s="361">
        <v>19</v>
      </c>
      <c r="E5999" s="361">
        <v>15</v>
      </c>
      <c r="F5999" s="361"/>
      <c r="G5999" s="361"/>
      <c r="H5999" s="361" t="s">
        <v>10</v>
      </c>
      <c r="I5999" s="361">
        <v>550</v>
      </c>
      <c r="J5999" s="361">
        <v>20</v>
      </c>
      <c r="K5999" s="44">
        <v>5</v>
      </c>
      <c r="L5999" s="362">
        <v>1</v>
      </c>
      <c r="M5999" s="44">
        <v>0</v>
      </c>
      <c r="N5999" s="363">
        <v>1</v>
      </c>
      <c r="O5999" s="44" t="str">
        <f>Cal_030724!$E$2</f>
        <v>Cal_030724</v>
      </c>
      <c r="P5999" s="365">
        <f>Cal_030724!$Q$3</f>
        <v>1.8135132035581638</v>
      </c>
      <c r="Q5999" s="365">
        <f>Cal_030724!$R$3</f>
        <v>0.5762667345022553</v>
      </c>
      <c r="R5999" s="364">
        <v>5.04</v>
      </c>
      <c r="S5999" s="364">
        <v>3.7989999999999999</v>
      </c>
      <c r="T5999" s="365">
        <f>AVERAGE(0.509,0.668,0.549,0.497,0.537,0.693)</f>
        <v>0.57550000000000001</v>
      </c>
      <c r="U5999" s="79">
        <f t="shared" si="1735"/>
        <v>4.4645000000000001</v>
      </c>
      <c r="V5999" s="79">
        <f t="shared" si="1736"/>
        <v>3.2235</v>
      </c>
      <c r="W5999" s="446">
        <f t="shared" si="1745"/>
        <v>1.4493015692256138E-2</v>
      </c>
      <c r="X5999" s="446">
        <f t="shared" si="1746"/>
        <v>1.6132207435279239E-2</v>
      </c>
      <c r="Y5999" s="44">
        <v>20240307</v>
      </c>
      <c r="Z5999" s="859" t="s">
        <v>2285</v>
      </c>
      <c r="AA5999" s="44">
        <v>20240104</v>
      </c>
      <c r="AB5999" s="368"/>
      <c r="AC5999" s="44"/>
      <c r="AD5999" s="44"/>
      <c r="AE5999" s="763" t="s">
        <v>1250</v>
      </c>
      <c r="AF5999" s="849">
        <v>1</v>
      </c>
      <c r="AG5999" s="849"/>
      <c r="AH5999" s="370" t="s">
        <v>275</v>
      </c>
      <c r="AI5999" s="360"/>
      <c r="AJ5999" s="44"/>
      <c r="AK5999" s="44"/>
      <c r="AL5999" s="44"/>
      <c r="AM5999" s="44"/>
      <c r="AN5999" s="44"/>
      <c r="AO5999" s="44"/>
      <c r="AP5999" s="44"/>
    </row>
    <row r="6000" spans="1:42" x14ac:dyDescent="0.2">
      <c r="A6000" s="360" t="s">
        <v>2245</v>
      </c>
      <c r="B6000" s="196">
        <v>20230811</v>
      </c>
      <c r="C6000" s="361" t="s">
        <v>67</v>
      </c>
      <c r="D6000" s="361">
        <v>19</v>
      </c>
      <c r="E6000" s="361">
        <v>15</v>
      </c>
      <c r="F6000" s="361"/>
      <c r="G6000" s="361"/>
      <c r="H6000" s="361" t="s">
        <v>11</v>
      </c>
      <c r="I6000" s="361">
        <v>550</v>
      </c>
      <c r="J6000" s="361">
        <v>20</v>
      </c>
      <c r="K6000" s="44">
        <v>5</v>
      </c>
      <c r="L6000" s="362">
        <v>1</v>
      </c>
      <c r="M6000" s="44">
        <v>0</v>
      </c>
      <c r="N6000" s="363">
        <v>1</v>
      </c>
      <c r="O6000" s="44" t="str">
        <f>Cal_030724!$E$2</f>
        <v>Cal_030724</v>
      </c>
      <c r="P6000" s="365">
        <f>Cal_030724!$Q$3</f>
        <v>1.8135132035581638</v>
      </c>
      <c r="Q6000" s="365">
        <f>Cal_030724!$R$3</f>
        <v>0.5762667345022553</v>
      </c>
      <c r="R6000" s="364">
        <v>4.915</v>
      </c>
      <c r="S6000" s="364">
        <v>3.3140000000000001</v>
      </c>
      <c r="T6000" s="365">
        <f>AVERAGE(0.509,0.668,0.549,0.497,0.537,0.693)</f>
        <v>0.57550000000000001</v>
      </c>
      <c r="U6000" s="79">
        <f t="shared" si="1735"/>
        <v>4.3395000000000001</v>
      </c>
      <c r="V6000" s="79">
        <f t="shared" si="1736"/>
        <v>2.7385000000000002</v>
      </c>
      <c r="W6000" s="446">
        <f t="shared" si="1745"/>
        <v>1.8697274877761544E-2</v>
      </c>
      <c r="X6000" s="446">
        <f t="shared" si="1746"/>
        <v>7.3201513777854223E-3</v>
      </c>
      <c r="Y6000" s="44">
        <v>20240307</v>
      </c>
      <c r="Z6000" s="859" t="s">
        <v>2285</v>
      </c>
      <c r="AA6000" s="44">
        <v>20240104</v>
      </c>
      <c r="AB6000" s="368"/>
      <c r="AC6000" s="44"/>
      <c r="AD6000" s="44"/>
      <c r="AE6000" s="763" t="s">
        <v>1250</v>
      </c>
      <c r="AF6000" s="849">
        <v>1</v>
      </c>
      <c r="AG6000" s="849"/>
      <c r="AH6000" s="370" t="s">
        <v>276</v>
      </c>
      <c r="AI6000" s="360"/>
      <c r="AJ6000" s="44"/>
      <c r="AK6000" s="44"/>
      <c r="AL6000" s="44"/>
      <c r="AM6000" s="44"/>
      <c r="AN6000" s="44"/>
      <c r="AO6000" s="44"/>
      <c r="AP6000" s="44"/>
    </row>
    <row r="6001" spans="1:42" x14ac:dyDescent="0.2">
      <c r="A6001" t="s">
        <v>2245</v>
      </c>
      <c r="B6001" s="45">
        <v>20230811</v>
      </c>
      <c r="C6001" s="107" t="s">
        <v>67</v>
      </c>
      <c r="D6001" s="107">
        <v>19</v>
      </c>
      <c r="E6001" s="107">
        <v>18</v>
      </c>
      <c r="H6001" s="107" t="s">
        <v>10</v>
      </c>
      <c r="I6001" s="107">
        <v>290</v>
      </c>
      <c r="J6001" s="107">
        <v>0</v>
      </c>
      <c r="K6001" s="43">
        <v>5</v>
      </c>
      <c r="L6001" s="111">
        <v>1</v>
      </c>
      <c r="M6001" s="43">
        <v>0</v>
      </c>
      <c r="N6001" s="49">
        <v>1</v>
      </c>
      <c r="O6001" s="43" t="str">
        <f>Cal_030724!$E$2</f>
        <v>Cal_030724</v>
      </c>
      <c r="P6001" s="50">
        <f>Cal_030724!$Q$3</f>
        <v>1.8135132035581638</v>
      </c>
      <c r="Q6001" s="50">
        <f>Cal_030724!$R$3</f>
        <v>0.5762667345022553</v>
      </c>
      <c r="R6001" s="46">
        <v>36.5</v>
      </c>
      <c r="S6001" s="46">
        <v>23.48</v>
      </c>
      <c r="T6001" s="178">
        <f>AVERAGE(0.876,0.675,0.579,0.886,0.676,0.725)</f>
        <v>0.73616666666666664</v>
      </c>
      <c r="U6001" s="79">
        <f t="shared" si="1735"/>
        <v>35.763833333333331</v>
      </c>
      <c r="V6001" s="79">
        <f t="shared" si="1736"/>
        <v>22.743833333333335</v>
      </c>
      <c r="W6001" s="446">
        <f t="shared" si="1745"/>
        <v>0.28837835275291379</v>
      </c>
      <c r="X6001" s="446">
        <f t="shared" si="1746"/>
        <v>0.12142918546036424</v>
      </c>
      <c r="Y6001" s="43">
        <v>20240307</v>
      </c>
      <c r="Z6001" s="48" t="s">
        <v>2334</v>
      </c>
      <c r="AA6001" s="43">
        <v>20240404</v>
      </c>
      <c r="AE6001" s="689" t="s">
        <v>1250</v>
      </c>
      <c r="AF6001" s="130">
        <v>1</v>
      </c>
    </row>
    <row r="6002" spans="1:42" x14ac:dyDescent="0.2">
      <c r="A6002" t="s">
        <v>2245</v>
      </c>
      <c r="B6002" s="45">
        <v>20230811</v>
      </c>
      <c r="C6002" s="107" t="s">
        <v>67</v>
      </c>
      <c r="D6002" s="107">
        <v>19</v>
      </c>
      <c r="E6002" s="107">
        <v>18</v>
      </c>
      <c r="H6002" s="107" t="s">
        <v>11</v>
      </c>
      <c r="I6002" s="107">
        <v>290</v>
      </c>
      <c r="J6002" s="107">
        <v>0</v>
      </c>
      <c r="K6002" s="43">
        <v>5</v>
      </c>
      <c r="L6002" s="111">
        <v>1</v>
      </c>
      <c r="M6002" s="43">
        <v>0</v>
      </c>
      <c r="N6002" s="49">
        <v>1</v>
      </c>
      <c r="O6002" s="43" t="str">
        <f>Cal_030724!$E$2</f>
        <v>Cal_030724</v>
      </c>
      <c r="P6002" s="50">
        <f>Cal_030724!$Q$3</f>
        <v>1.8135132035581638</v>
      </c>
      <c r="Q6002" s="50">
        <f>Cal_030724!$R$3</f>
        <v>0.5762667345022553</v>
      </c>
      <c r="R6002" s="46">
        <v>37.1</v>
      </c>
      <c r="S6002" s="46">
        <v>23.65</v>
      </c>
      <c r="T6002" s="178">
        <f>AVERAGE(0.876,0.675,0.579,0.886,0.676,0.725)</f>
        <v>0.73616666666666664</v>
      </c>
      <c r="U6002" s="79">
        <f t="shared" si="1735"/>
        <v>36.363833333333332</v>
      </c>
      <c r="V6002" s="79">
        <f t="shared" si="1736"/>
        <v>22.913833333333333</v>
      </c>
      <c r="W6002" s="446">
        <f t="shared" si="1745"/>
        <v>0.29790236901126665</v>
      </c>
      <c r="X6002" s="446">
        <f t="shared" si="1746"/>
        <v>0.11496829758829594</v>
      </c>
      <c r="Y6002" s="43">
        <v>20240307</v>
      </c>
      <c r="Z6002" s="48" t="s">
        <v>2334</v>
      </c>
      <c r="AA6002" s="43">
        <v>20240404</v>
      </c>
      <c r="AE6002" s="689" t="s">
        <v>1250</v>
      </c>
      <c r="AF6002" s="130">
        <v>1</v>
      </c>
    </row>
    <row r="6003" spans="1:42" x14ac:dyDescent="0.2">
      <c r="A6003" t="s">
        <v>2245</v>
      </c>
      <c r="B6003" s="45">
        <v>20230811</v>
      </c>
      <c r="C6003" s="107" t="s">
        <v>67</v>
      </c>
      <c r="D6003" s="107">
        <v>19</v>
      </c>
      <c r="E6003" s="107">
        <v>18</v>
      </c>
      <c r="H6003" s="107" t="s">
        <v>10</v>
      </c>
      <c r="I6003" s="107">
        <v>290</v>
      </c>
      <c r="J6003" s="107">
        <v>10</v>
      </c>
      <c r="K6003" s="43">
        <v>5</v>
      </c>
      <c r="L6003" s="111">
        <v>1</v>
      </c>
      <c r="M6003" s="43">
        <v>0</v>
      </c>
      <c r="N6003" s="49">
        <v>1</v>
      </c>
      <c r="O6003" s="43" t="str">
        <f>Cal_030724!$E$2</f>
        <v>Cal_030724</v>
      </c>
      <c r="P6003" s="50">
        <f>Cal_030724!$Q$3</f>
        <v>1.8135132035581638</v>
      </c>
      <c r="Q6003" s="50">
        <f>Cal_030724!$R$3</f>
        <v>0.5762667345022553</v>
      </c>
      <c r="R6003" s="46">
        <v>25.53</v>
      </c>
      <c r="S6003" s="46">
        <v>16.18</v>
      </c>
      <c r="T6003" s="178">
        <f>AVERAGE(0.876,0.675,0.579,0.886,0.676,0.725)</f>
        <v>0.73616666666666664</v>
      </c>
      <c r="U6003" s="79">
        <f t="shared" si="1735"/>
        <v>24.793833333333335</v>
      </c>
      <c r="V6003" s="79">
        <f t="shared" si="1736"/>
        <v>15.443833333333334</v>
      </c>
      <c r="W6003" s="446">
        <f t="shared" si="1745"/>
        <v>0.20709198143162408</v>
      </c>
      <c r="X6003" s="446">
        <f t="shared" si="1746"/>
        <v>7.1181220194142511E-2</v>
      </c>
      <c r="Y6003" s="43">
        <v>20240307</v>
      </c>
      <c r="Z6003" s="48" t="s">
        <v>2334</v>
      </c>
      <c r="AA6003" s="43">
        <v>20240404</v>
      </c>
      <c r="AE6003" s="689" t="s">
        <v>1250</v>
      </c>
      <c r="AF6003" s="130">
        <v>1</v>
      </c>
    </row>
    <row r="6004" spans="1:42" x14ac:dyDescent="0.2">
      <c r="A6004" t="s">
        <v>2245</v>
      </c>
      <c r="B6004" s="45">
        <v>20230811</v>
      </c>
      <c r="C6004" s="107" t="s">
        <v>67</v>
      </c>
      <c r="D6004" s="107">
        <v>19</v>
      </c>
      <c r="E6004" s="107">
        <v>18</v>
      </c>
      <c r="H6004" s="107" t="s">
        <v>11</v>
      </c>
      <c r="I6004" s="107">
        <v>290</v>
      </c>
      <c r="J6004" s="107">
        <v>10</v>
      </c>
      <c r="K6004" s="43">
        <v>5</v>
      </c>
      <c r="L6004" s="111">
        <v>1</v>
      </c>
      <c r="M6004" s="43">
        <v>0</v>
      </c>
      <c r="N6004" s="49">
        <v>1</v>
      </c>
      <c r="O6004" s="43" t="str">
        <f>Cal_030724!$E$2</f>
        <v>Cal_030724</v>
      </c>
      <c r="P6004" s="50">
        <f>Cal_030724!$Q$3</f>
        <v>1.8135132035581638</v>
      </c>
      <c r="Q6004" s="50">
        <f>Cal_030724!$R$3</f>
        <v>0.5762667345022553</v>
      </c>
      <c r="R6004" s="46">
        <v>25.91</v>
      </c>
      <c r="S6004" s="46">
        <v>16.55</v>
      </c>
      <c r="T6004" s="178">
        <f>AVERAGE(0.876,0.675,0.579,0.886,0.676,0.725)</f>
        <v>0.73616666666666664</v>
      </c>
      <c r="U6004" s="79">
        <f t="shared" si="1735"/>
        <v>25.173833333333334</v>
      </c>
      <c r="V6004" s="79">
        <f t="shared" si="1736"/>
        <v>15.813833333333335</v>
      </c>
      <c r="W6004" s="446">
        <f t="shared" si="1745"/>
        <v>0.20731347018181828</v>
      </c>
      <c r="X6004" s="446">
        <f t="shared" si="1746"/>
        <v>7.76265402846852E-2</v>
      </c>
      <c r="Y6004" s="43">
        <v>20240307</v>
      </c>
      <c r="Z6004" s="48" t="s">
        <v>2334</v>
      </c>
      <c r="AA6004" s="43">
        <v>20240404</v>
      </c>
      <c r="AE6004" s="689" t="s">
        <v>1250</v>
      </c>
      <c r="AF6004" s="130">
        <v>1</v>
      </c>
    </row>
    <row r="6005" spans="1:42" x14ac:dyDescent="0.2">
      <c r="A6005" s="155" t="s">
        <v>2245</v>
      </c>
      <c r="B6005" s="81">
        <v>20230811</v>
      </c>
      <c r="C6005" s="126" t="s">
        <v>67</v>
      </c>
      <c r="D6005" s="126">
        <v>19</v>
      </c>
      <c r="E6005" s="126">
        <v>18</v>
      </c>
      <c r="F6005" s="126"/>
      <c r="G6005" s="126"/>
      <c r="H6005" s="126" t="s">
        <v>10</v>
      </c>
      <c r="I6005" s="126">
        <v>293</v>
      </c>
      <c r="J6005" s="126">
        <v>5</v>
      </c>
      <c r="K6005" s="82">
        <v>5</v>
      </c>
      <c r="L6005" s="156">
        <v>1</v>
      </c>
      <c r="M6005" s="82">
        <v>0</v>
      </c>
      <c r="N6005" s="83">
        <v>1</v>
      </c>
      <c r="O6005" s="82" t="str">
        <f>Cal_030724!$E$2</f>
        <v>Cal_030724</v>
      </c>
      <c r="P6005" s="158">
        <f>Cal_030724!$Q$3</f>
        <v>1.8135132035581638</v>
      </c>
      <c r="Q6005" s="158">
        <f>Cal_030724!$R$3</f>
        <v>0.5762667345022553</v>
      </c>
      <c r="R6005" s="84">
        <v>11.36</v>
      </c>
      <c r="S6005" s="84">
        <v>7.2770000000000001</v>
      </c>
      <c r="T6005" s="158">
        <f>AVERAGE(0.509,0.668,0.549,0.497,0.537,0.693)</f>
        <v>0.57550000000000001</v>
      </c>
      <c r="U6005" s="79">
        <f t="shared" si="1735"/>
        <v>10.7845</v>
      </c>
      <c r="V6005" s="79">
        <f t="shared" si="1736"/>
        <v>6.7015000000000002</v>
      </c>
      <c r="W6005" s="446">
        <f t="shared" si="1745"/>
        <v>8.9507912779012266E-2</v>
      </c>
      <c r="X6005" s="446">
        <f t="shared" si="1746"/>
        <v>3.0006058620281943E-2</v>
      </c>
      <c r="Y6005" s="82">
        <v>20240307</v>
      </c>
      <c r="Z6005" s="90" t="s">
        <v>2282</v>
      </c>
      <c r="AA6005" s="82">
        <v>20240104</v>
      </c>
      <c r="AB6005" s="85"/>
      <c r="AC6005" s="82"/>
      <c r="AD6005" s="82"/>
      <c r="AE6005" s="691" t="s">
        <v>1250</v>
      </c>
      <c r="AF6005" s="567">
        <v>1</v>
      </c>
      <c r="AG6005" s="567"/>
      <c r="AH6005" s="159" t="s">
        <v>267</v>
      </c>
      <c r="AI6005" s="155"/>
      <c r="AJ6005" s="82"/>
      <c r="AK6005" s="82"/>
      <c r="AL6005" s="82"/>
      <c r="AM6005" s="82"/>
      <c r="AN6005" s="82"/>
      <c r="AO6005" s="82"/>
      <c r="AP6005" s="82"/>
    </row>
    <row r="6006" spans="1:42" x14ac:dyDescent="0.2">
      <c r="A6006" s="155" t="s">
        <v>2245</v>
      </c>
      <c r="B6006" s="81">
        <v>20230811</v>
      </c>
      <c r="C6006" s="126" t="s">
        <v>67</v>
      </c>
      <c r="D6006" s="126">
        <v>19</v>
      </c>
      <c r="E6006" s="126">
        <v>18</v>
      </c>
      <c r="F6006" s="126"/>
      <c r="G6006" s="126"/>
      <c r="H6006" s="126" t="s">
        <v>11</v>
      </c>
      <c r="I6006" s="126">
        <v>293</v>
      </c>
      <c r="J6006" s="126">
        <v>5</v>
      </c>
      <c r="K6006" s="82">
        <v>5</v>
      </c>
      <c r="L6006" s="156">
        <v>1</v>
      </c>
      <c r="M6006" s="82">
        <v>0</v>
      </c>
      <c r="N6006" s="83">
        <v>1</v>
      </c>
      <c r="O6006" s="82" t="str">
        <f>Cal_030724!$E$2</f>
        <v>Cal_030724</v>
      </c>
      <c r="P6006" s="158">
        <f>Cal_030724!$Q$3</f>
        <v>1.8135132035581638</v>
      </c>
      <c r="Q6006" s="158">
        <f>Cal_030724!$R$3</f>
        <v>0.5762667345022553</v>
      </c>
      <c r="R6006" s="84">
        <v>13.03</v>
      </c>
      <c r="S6006" s="84">
        <v>8.4239999999999995</v>
      </c>
      <c r="T6006" s="158">
        <f>AVERAGE(0.509,0.668,0.549,0.497,0.537,0.693)</f>
        <v>0.57550000000000001</v>
      </c>
      <c r="U6006" s="79">
        <f t="shared" si="1735"/>
        <v>12.454499999999999</v>
      </c>
      <c r="V6006" s="79">
        <f t="shared" si="1736"/>
        <v>7.8484999999999996</v>
      </c>
      <c r="W6006" s="446">
        <f t="shared" si="1745"/>
        <v>0.10097316832234399</v>
      </c>
      <c r="X6006" s="446">
        <f t="shared" si="1746"/>
        <v>3.8996301874979045E-2</v>
      </c>
      <c r="Y6006" s="82">
        <v>20240307</v>
      </c>
      <c r="Z6006" s="90" t="s">
        <v>2282</v>
      </c>
      <c r="AA6006" s="82">
        <v>20240104</v>
      </c>
      <c r="AB6006" s="85"/>
      <c r="AC6006" s="82"/>
      <c r="AD6006" s="82"/>
      <c r="AE6006" s="691" t="s">
        <v>1250</v>
      </c>
      <c r="AF6006" s="567">
        <v>1</v>
      </c>
      <c r="AG6006" s="567"/>
      <c r="AH6006" s="159" t="s">
        <v>268</v>
      </c>
      <c r="AI6006" s="155"/>
      <c r="AJ6006" s="82"/>
      <c r="AK6006" s="82"/>
      <c r="AL6006" s="82"/>
      <c r="AM6006" s="82"/>
      <c r="AN6006" s="82"/>
      <c r="AO6006" s="82"/>
      <c r="AP6006" s="82"/>
    </row>
    <row r="6007" spans="1:42" x14ac:dyDescent="0.2">
      <c r="A6007" s="360" t="s">
        <v>2245</v>
      </c>
      <c r="B6007" s="196">
        <v>20230811</v>
      </c>
      <c r="C6007" s="361" t="s">
        <v>67</v>
      </c>
      <c r="D6007" s="361">
        <v>19</v>
      </c>
      <c r="E6007" s="361">
        <v>18</v>
      </c>
      <c r="F6007" s="361"/>
      <c r="G6007" s="361"/>
      <c r="H6007" s="361" t="s">
        <v>10</v>
      </c>
      <c r="I6007" s="361">
        <v>550</v>
      </c>
      <c r="J6007" s="361">
        <v>20</v>
      </c>
      <c r="K6007" s="44">
        <v>5</v>
      </c>
      <c r="L6007" s="362">
        <v>1</v>
      </c>
      <c r="M6007" s="44">
        <v>0</v>
      </c>
      <c r="N6007" s="363">
        <v>1</v>
      </c>
      <c r="O6007" s="44" t="str">
        <f>Cal_030724!$E$2</f>
        <v>Cal_030724</v>
      </c>
      <c r="P6007" s="365">
        <f>Cal_030724!$Q$3</f>
        <v>1.8135132035581638</v>
      </c>
      <c r="Q6007" s="365">
        <f>Cal_030724!$R$3</f>
        <v>0.5762667345022553</v>
      </c>
      <c r="R6007" s="364">
        <v>11.33</v>
      </c>
      <c r="S6007" s="364">
        <v>7.28</v>
      </c>
      <c r="T6007" s="365">
        <f>AVERAGE(0.509,0.668,0.549,0.497,0.537,0.693)</f>
        <v>0.57550000000000001</v>
      </c>
      <c r="U6007" s="79">
        <f t="shared" si="1735"/>
        <v>10.7545</v>
      </c>
      <c r="V6007" s="79">
        <f t="shared" si="1736"/>
        <v>6.7045000000000003</v>
      </c>
      <c r="W6007" s="446">
        <f t="shared" si="1745"/>
        <v>4.7297915836935808E-2</v>
      </c>
      <c r="X6007" s="446">
        <f t="shared" si="1746"/>
        <v>1.6398938035737037E-2</v>
      </c>
      <c r="Y6007" s="44">
        <v>20240307</v>
      </c>
      <c r="Z6007" s="859" t="s">
        <v>2285</v>
      </c>
      <c r="AA6007" s="44">
        <v>20240104</v>
      </c>
      <c r="AB6007" s="368"/>
      <c r="AC6007" s="44"/>
      <c r="AD6007" s="44"/>
      <c r="AE6007" s="763" t="s">
        <v>1250</v>
      </c>
      <c r="AF6007" s="849">
        <v>1</v>
      </c>
      <c r="AG6007" s="849"/>
      <c r="AH6007" s="370" t="s">
        <v>273</v>
      </c>
      <c r="AI6007" s="360"/>
      <c r="AJ6007" s="44"/>
      <c r="AK6007" s="44"/>
      <c r="AL6007" s="44"/>
      <c r="AM6007" s="44"/>
      <c r="AN6007" s="44"/>
      <c r="AO6007" s="44"/>
      <c r="AP6007" s="44"/>
    </row>
    <row r="6008" spans="1:42" x14ac:dyDescent="0.2">
      <c r="A6008" s="360" t="s">
        <v>2245</v>
      </c>
      <c r="B6008" s="196">
        <v>20230811</v>
      </c>
      <c r="C6008" s="361" t="s">
        <v>67</v>
      </c>
      <c r="D6008" s="361">
        <v>19</v>
      </c>
      <c r="E6008" s="361">
        <v>18</v>
      </c>
      <c r="F6008" s="361"/>
      <c r="G6008" s="361"/>
      <c r="H6008" s="361" t="s">
        <v>11</v>
      </c>
      <c r="I6008" s="361">
        <v>552</v>
      </c>
      <c r="J6008" s="361">
        <v>20</v>
      </c>
      <c r="K6008" s="44">
        <v>5</v>
      </c>
      <c r="L6008" s="362">
        <v>1</v>
      </c>
      <c r="M6008" s="44">
        <v>0</v>
      </c>
      <c r="N6008" s="363">
        <v>1</v>
      </c>
      <c r="O6008" s="44" t="str">
        <f>Cal_030724!$E$2</f>
        <v>Cal_030724</v>
      </c>
      <c r="P6008" s="365">
        <f>Cal_030724!$Q$3</f>
        <v>1.8135132035581638</v>
      </c>
      <c r="Q6008" s="365">
        <f>Cal_030724!$R$3</f>
        <v>0.5762667345022553</v>
      </c>
      <c r="R6008" s="364">
        <v>9.3309999999999995</v>
      </c>
      <c r="S6008" s="364">
        <v>6.0259999999999998</v>
      </c>
      <c r="T6008" s="365">
        <f>AVERAGE(0.509,0.668,0.549,0.497,0.537,0.693)</f>
        <v>0.57550000000000001</v>
      </c>
      <c r="U6008" s="79">
        <f t="shared" si="1735"/>
        <v>8.7554999999999996</v>
      </c>
      <c r="V6008" s="79">
        <f t="shared" si="1736"/>
        <v>5.4504999999999999</v>
      </c>
      <c r="W6008" s="446">
        <f t="shared" si="1745"/>
        <v>3.8457589243420146E-2</v>
      </c>
      <c r="X6008" s="446">
        <f t="shared" si="1746"/>
        <v>1.3137877168969931E-2</v>
      </c>
      <c r="Y6008" s="44">
        <v>20240307</v>
      </c>
      <c r="Z6008" s="859" t="s">
        <v>2285</v>
      </c>
      <c r="AA6008" s="44">
        <v>20240104</v>
      </c>
      <c r="AB6008" s="368"/>
      <c r="AC6008" s="44"/>
      <c r="AD6008" s="44"/>
      <c r="AE6008" s="763" t="s">
        <v>1250</v>
      </c>
      <c r="AF6008" s="849">
        <v>1</v>
      </c>
      <c r="AG6008" s="849"/>
      <c r="AH6008" s="370" t="s">
        <v>274</v>
      </c>
      <c r="AI6008" s="360"/>
      <c r="AJ6008" s="44"/>
      <c r="AK6008" s="44"/>
      <c r="AL6008" s="44"/>
      <c r="AM6008" s="44"/>
      <c r="AN6008" s="44"/>
      <c r="AO6008" s="44"/>
      <c r="AP6008" s="44"/>
    </row>
    <row r="6009" spans="1:42" x14ac:dyDescent="0.2">
      <c r="A6009" t="s">
        <v>2245</v>
      </c>
      <c r="B6009" s="45">
        <v>20230811</v>
      </c>
      <c r="C6009" s="107" t="s">
        <v>61</v>
      </c>
      <c r="D6009" s="107">
        <v>20</v>
      </c>
      <c r="E6009" s="107">
        <v>3</v>
      </c>
      <c r="H6009" s="107" t="s">
        <v>10</v>
      </c>
      <c r="I6009" s="107">
        <v>290</v>
      </c>
      <c r="J6009" s="107">
        <v>0</v>
      </c>
      <c r="K6009" s="43">
        <v>5</v>
      </c>
      <c r="L6009" s="111">
        <v>1</v>
      </c>
      <c r="M6009" s="43">
        <v>0</v>
      </c>
      <c r="N6009" s="49">
        <v>1</v>
      </c>
      <c r="O6009" s="43" t="str">
        <f>Cal_030724!$E$2</f>
        <v>Cal_030724</v>
      </c>
      <c r="P6009" s="50">
        <f>Cal_030724!$Q$3</f>
        <v>1.8135132035581638</v>
      </c>
      <c r="Q6009" s="50">
        <f>Cal_030724!$R$3</f>
        <v>0.5762667345022553</v>
      </c>
      <c r="R6009" s="46">
        <v>146.19999999999999</v>
      </c>
      <c r="S6009" s="46">
        <v>93.85</v>
      </c>
      <c r="T6009" s="178">
        <f>AVERAGE(0.876,0.675,0.579,0.886,0.676,0.725)</f>
        <v>0.73616666666666664</v>
      </c>
      <c r="U6009" s="79">
        <f t="shared" si="1735"/>
        <v>145.46383333333333</v>
      </c>
      <c r="V6009" s="79">
        <f t="shared" si="1736"/>
        <v>93.113833333333332</v>
      </c>
      <c r="W6009" s="446">
        <f t="shared" si="1745"/>
        <v>1.1594936072669002</v>
      </c>
      <c r="X6009" s="446">
        <f t="shared" si="1746"/>
        <v>0.51826889884544391</v>
      </c>
      <c r="Y6009" s="43">
        <v>20240307</v>
      </c>
      <c r="Z6009" s="48" t="s">
        <v>2334</v>
      </c>
      <c r="AA6009" s="43">
        <v>20240404</v>
      </c>
      <c r="AE6009" s="689" t="s">
        <v>1250</v>
      </c>
      <c r="AF6009" s="130">
        <v>1</v>
      </c>
    </row>
    <row r="6010" spans="1:42" x14ac:dyDescent="0.2">
      <c r="A6010" t="s">
        <v>2245</v>
      </c>
      <c r="B6010" s="45">
        <v>20230811</v>
      </c>
      <c r="C6010" s="107" t="s">
        <v>61</v>
      </c>
      <c r="D6010" s="107">
        <v>20</v>
      </c>
      <c r="E6010" s="107">
        <v>3</v>
      </c>
      <c r="H6010" s="107" t="s">
        <v>11</v>
      </c>
      <c r="I6010" s="107">
        <v>290</v>
      </c>
      <c r="J6010" s="107">
        <v>0</v>
      </c>
      <c r="K6010" s="43">
        <v>5</v>
      </c>
      <c r="L6010" s="111">
        <v>1</v>
      </c>
      <c r="M6010" s="43">
        <v>0</v>
      </c>
      <c r="N6010" s="49">
        <v>1</v>
      </c>
      <c r="O6010" s="43" t="str">
        <f>Cal_030724!$E$2</f>
        <v>Cal_030724</v>
      </c>
      <c r="P6010" s="50">
        <f>Cal_030724!$Q$3</f>
        <v>1.8135132035581638</v>
      </c>
      <c r="Q6010" s="50">
        <f>Cal_030724!$R$3</f>
        <v>0.5762667345022553</v>
      </c>
      <c r="R6010" s="46">
        <v>141.4</v>
      </c>
      <c r="S6010" s="46">
        <v>91.83</v>
      </c>
      <c r="T6010" s="178">
        <f>AVERAGE(0.876,0.675,0.579,0.886,0.676,0.725)</f>
        <v>0.73616666666666664</v>
      </c>
      <c r="U6010" s="79">
        <f t="shared" si="1735"/>
        <v>140.66383333333334</v>
      </c>
      <c r="V6010" s="79">
        <f t="shared" si="1736"/>
        <v>91.093833333333336</v>
      </c>
      <c r="W6010" s="446">
        <f t="shared" si="1745"/>
        <v>1.0979197347128991</v>
      </c>
      <c r="X6010" s="446">
        <f t="shared" si="1746"/>
        <v>0.54344559880947629</v>
      </c>
      <c r="Y6010" s="43">
        <v>20240307</v>
      </c>
      <c r="Z6010" s="48" t="s">
        <v>2334</v>
      </c>
      <c r="AA6010" s="43">
        <v>20240404</v>
      </c>
      <c r="AE6010" s="689" t="s">
        <v>1250</v>
      </c>
      <c r="AF6010" s="130">
        <v>1</v>
      </c>
    </row>
    <row r="6011" spans="1:42" x14ac:dyDescent="0.2">
      <c r="A6011" t="s">
        <v>2245</v>
      </c>
      <c r="B6011" s="45">
        <v>20230811</v>
      </c>
      <c r="C6011" s="107" t="s">
        <v>61</v>
      </c>
      <c r="D6011" s="107">
        <v>20</v>
      </c>
      <c r="E6011" s="107">
        <v>9</v>
      </c>
      <c r="H6011" s="107" t="s">
        <v>10</v>
      </c>
      <c r="I6011" s="107">
        <v>290</v>
      </c>
      <c r="J6011" s="107">
        <v>0</v>
      </c>
      <c r="K6011" s="43">
        <v>5</v>
      </c>
      <c r="L6011" s="111">
        <v>1</v>
      </c>
      <c r="M6011" s="43">
        <v>0</v>
      </c>
      <c r="N6011" s="49">
        <v>1</v>
      </c>
      <c r="O6011" s="43" t="str">
        <f>Cal_030724!$E$2</f>
        <v>Cal_030724</v>
      </c>
      <c r="P6011" s="50">
        <f>Cal_030724!$Q$3</f>
        <v>1.8135132035581638</v>
      </c>
      <c r="Q6011" s="50">
        <f>Cal_030724!$R$3</f>
        <v>0.5762667345022553</v>
      </c>
      <c r="R6011" s="46">
        <v>256.2</v>
      </c>
      <c r="S6011" s="46">
        <v>160.4</v>
      </c>
      <c r="T6011" s="178">
        <f>AVERAGE(0.876,0.675,0.579,0.886,0.676,0.725)</f>
        <v>0.73616666666666664</v>
      </c>
      <c r="U6011" s="79">
        <f t="shared" si="1735"/>
        <v>255.46383333333333</v>
      </c>
      <c r="V6011" s="79">
        <f t="shared" si="1736"/>
        <v>159.66383333333334</v>
      </c>
      <c r="W6011" s="446">
        <f t="shared" si="1745"/>
        <v>2.1218622268609173</v>
      </c>
      <c r="X6011" s="446">
        <f t="shared" si="1746"/>
        <v>0.75502495047045215</v>
      </c>
      <c r="Y6011" s="43">
        <v>20240307</v>
      </c>
      <c r="Z6011" s="48" t="s">
        <v>2334</v>
      </c>
      <c r="AA6011" s="43">
        <v>20240404</v>
      </c>
      <c r="AE6011" s="689" t="s">
        <v>1250</v>
      </c>
      <c r="AF6011" s="130">
        <v>1</v>
      </c>
    </row>
    <row r="6012" spans="1:42" x14ac:dyDescent="0.2">
      <c r="A6012" t="s">
        <v>2245</v>
      </c>
      <c r="B6012" s="45">
        <v>20230811</v>
      </c>
      <c r="C6012" s="107" t="s">
        <v>61</v>
      </c>
      <c r="D6012" s="107">
        <v>20</v>
      </c>
      <c r="E6012" s="107">
        <v>9</v>
      </c>
      <c r="H6012" s="107" t="s">
        <v>11</v>
      </c>
      <c r="I6012" s="107">
        <v>290</v>
      </c>
      <c r="J6012" s="107">
        <v>0</v>
      </c>
      <c r="K6012" s="43">
        <v>5</v>
      </c>
      <c r="L6012" s="111">
        <v>1</v>
      </c>
      <c r="M6012" s="43">
        <v>0</v>
      </c>
      <c r="N6012" s="49">
        <v>1</v>
      </c>
      <c r="O6012" s="43" t="str">
        <f>Cal_030724!$E$2</f>
        <v>Cal_030724</v>
      </c>
      <c r="P6012" s="50">
        <f>Cal_030724!$Q$3</f>
        <v>1.8135132035581638</v>
      </c>
      <c r="Q6012" s="50">
        <f>Cal_030724!$R$3</f>
        <v>0.5762667345022553</v>
      </c>
      <c r="R6012" s="46">
        <v>246.8</v>
      </c>
      <c r="S6012" s="46">
        <v>155.5</v>
      </c>
      <c r="T6012" s="178">
        <f>AVERAGE(0.876,0.675,0.579,0.886,0.676,0.725)</f>
        <v>0.73616666666666664</v>
      </c>
      <c r="U6012" s="79">
        <f t="shared" si="1735"/>
        <v>246.06383333333335</v>
      </c>
      <c r="V6012" s="79">
        <f t="shared" si="1736"/>
        <v>154.76383333333334</v>
      </c>
      <c r="W6012" s="446">
        <f t="shared" si="1745"/>
        <v>2.0221922892735056</v>
      </c>
      <c r="X6012" s="446">
        <f t="shared" si="1746"/>
        <v>0.76640471692378165</v>
      </c>
      <c r="Y6012" s="43">
        <v>20240307</v>
      </c>
      <c r="Z6012" s="48" t="s">
        <v>2334</v>
      </c>
      <c r="AA6012" s="43">
        <v>20240404</v>
      </c>
      <c r="AE6012" s="689" t="s">
        <v>1250</v>
      </c>
      <c r="AF6012" s="130">
        <v>1</v>
      </c>
    </row>
    <row r="6013" spans="1:42" x14ac:dyDescent="0.2">
      <c r="A6013" s="155" t="s">
        <v>2245</v>
      </c>
      <c r="B6013" s="81">
        <v>20230811</v>
      </c>
      <c r="C6013" s="126" t="s">
        <v>61</v>
      </c>
      <c r="D6013" s="126">
        <v>20</v>
      </c>
      <c r="E6013" s="126">
        <v>9</v>
      </c>
      <c r="F6013" s="126"/>
      <c r="G6013" s="126"/>
      <c r="H6013" s="126" t="s">
        <v>10</v>
      </c>
      <c r="I6013" s="126">
        <v>293</v>
      </c>
      <c r="J6013" s="126">
        <v>5</v>
      </c>
      <c r="K6013" s="82">
        <v>5</v>
      </c>
      <c r="L6013" s="156">
        <v>1</v>
      </c>
      <c r="M6013" s="82">
        <v>0</v>
      </c>
      <c r="N6013" s="83">
        <v>1</v>
      </c>
      <c r="O6013" s="82" t="str">
        <f>Cal_030724!$E$2</f>
        <v>Cal_030724</v>
      </c>
      <c r="P6013" s="158">
        <f>Cal_030724!$Q$3</f>
        <v>1.8135132035581638</v>
      </c>
      <c r="Q6013" s="158">
        <f>Cal_030724!$R$3</f>
        <v>0.5762667345022553</v>
      </c>
      <c r="R6013" s="84">
        <v>228.9</v>
      </c>
      <c r="S6013" s="84">
        <v>135.1</v>
      </c>
      <c r="T6013" s="158">
        <f>AVERAGE(0.509,0.668,0.549,0.497,0.537,0.693)</f>
        <v>0.57550000000000001</v>
      </c>
      <c r="U6013" s="79">
        <f t="shared" si="1735"/>
        <v>228.3245</v>
      </c>
      <c r="V6013" s="79">
        <f t="shared" si="1736"/>
        <v>134.52449999999999</v>
      </c>
      <c r="W6013" s="446">
        <f t="shared" si="1745"/>
        <v>2.0562924855918081</v>
      </c>
      <c r="X6013" s="446">
        <f t="shared" si="1746"/>
        <v>0.34280581262565796</v>
      </c>
      <c r="Y6013" s="82">
        <v>20240307</v>
      </c>
      <c r="Z6013" s="90" t="s">
        <v>2285</v>
      </c>
      <c r="AA6013" s="82">
        <v>20240104</v>
      </c>
      <c r="AB6013" s="85"/>
      <c r="AC6013" s="82"/>
      <c r="AD6013" s="82"/>
      <c r="AE6013" s="691" t="s">
        <v>1250</v>
      </c>
      <c r="AF6013" s="567">
        <v>1</v>
      </c>
      <c r="AG6013" s="567"/>
      <c r="AH6013" s="159" t="s">
        <v>1288</v>
      </c>
      <c r="AI6013" s="155"/>
      <c r="AJ6013" s="82"/>
      <c r="AK6013" s="82"/>
      <c r="AL6013" s="82"/>
      <c r="AM6013" s="82"/>
      <c r="AN6013" s="82"/>
      <c r="AO6013" s="82"/>
      <c r="AP6013" s="82"/>
    </row>
    <row r="6014" spans="1:42" x14ac:dyDescent="0.2">
      <c r="A6014" s="155" t="s">
        <v>2245</v>
      </c>
      <c r="B6014" s="81">
        <v>20230811</v>
      </c>
      <c r="C6014" s="126" t="s">
        <v>61</v>
      </c>
      <c r="D6014" s="126">
        <v>20</v>
      </c>
      <c r="E6014" s="126">
        <v>9</v>
      </c>
      <c r="F6014" s="126"/>
      <c r="G6014" s="126"/>
      <c r="H6014" s="126" t="s">
        <v>11</v>
      </c>
      <c r="I6014" s="126">
        <v>293</v>
      </c>
      <c r="J6014" s="126">
        <v>5</v>
      </c>
      <c r="K6014" s="82">
        <v>5</v>
      </c>
      <c r="L6014" s="156">
        <v>1</v>
      </c>
      <c r="M6014" s="82">
        <v>0</v>
      </c>
      <c r="N6014" s="83">
        <v>1</v>
      </c>
      <c r="O6014" s="82" t="str">
        <f>Cal_030724!$E$2</f>
        <v>Cal_030724</v>
      </c>
      <c r="P6014" s="158">
        <f>Cal_030724!$Q$3</f>
        <v>1.8135132035581638</v>
      </c>
      <c r="Q6014" s="158">
        <f>Cal_030724!$R$3</f>
        <v>0.5762667345022553</v>
      </c>
      <c r="R6014" s="84">
        <v>227.2</v>
      </c>
      <c r="S6014" s="84">
        <v>134.4</v>
      </c>
      <c r="T6014" s="158">
        <f>AVERAGE(0.509,0.668,0.549,0.497,0.537,0.693)</f>
        <v>0.57550000000000001</v>
      </c>
      <c r="U6014" s="79">
        <f t="shared" si="1735"/>
        <v>226.62449999999998</v>
      </c>
      <c r="V6014" s="79">
        <f t="shared" si="1736"/>
        <v>133.8245</v>
      </c>
      <c r="W6014" s="446">
        <f t="shared" si="1745"/>
        <v>2.034370390862684</v>
      </c>
      <c r="X6014" s="446">
        <f t="shared" si="1746"/>
        <v>0.35224416789652624</v>
      </c>
      <c r="Y6014" s="82">
        <v>20240307</v>
      </c>
      <c r="Z6014" s="90" t="s">
        <v>2285</v>
      </c>
      <c r="AA6014" s="82">
        <v>20240104</v>
      </c>
      <c r="AB6014" s="85"/>
      <c r="AC6014" s="82"/>
      <c r="AD6014" s="82"/>
      <c r="AE6014" s="691" t="s">
        <v>1250</v>
      </c>
      <c r="AF6014" s="567">
        <v>1</v>
      </c>
      <c r="AG6014" s="567"/>
      <c r="AH6014" s="159" t="s">
        <v>1289</v>
      </c>
      <c r="AI6014" s="155"/>
      <c r="AJ6014" s="82"/>
      <c r="AK6014" s="82"/>
      <c r="AL6014" s="82"/>
      <c r="AM6014" s="82"/>
      <c r="AN6014" s="82"/>
      <c r="AO6014" s="82"/>
      <c r="AP6014" s="82"/>
    </row>
    <row r="6015" spans="1:42" x14ac:dyDescent="0.2">
      <c r="A6015" s="360" t="s">
        <v>2245</v>
      </c>
      <c r="B6015" s="196">
        <v>20230811</v>
      </c>
      <c r="C6015" s="361" t="s">
        <v>61</v>
      </c>
      <c r="D6015" s="361">
        <v>20</v>
      </c>
      <c r="E6015" s="361">
        <v>9</v>
      </c>
      <c r="F6015" s="361"/>
      <c r="G6015" s="361"/>
      <c r="H6015" s="361" t="s">
        <v>10</v>
      </c>
      <c r="I6015" s="361">
        <v>551</v>
      </c>
      <c r="J6015" s="361">
        <v>20</v>
      </c>
      <c r="K6015" s="44">
        <v>5</v>
      </c>
      <c r="L6015" s="362">
        <v>1</v>
      </c>
      <c r="M6015" s="44">
        <v>0</v>
      </c>
      <c r="N6015" s="363">
        <v>1</v>
      </c>
      <c r="O6015" s="44" t="str">
        <f>Cal_030724!$E$2</f>
        <v>Cal_030724</v>
      </c>
      <c r="P6015" s="365">
        <f>Cal_030724!$Q$3</f>
        <v>1.8135132035581638</v>
      </c>
      <c r="Q6015" s="365">
        <f>Cal_030724!$R$3</f>
        <v>0.5762667345022553</v>
      </c>
      <c r="R6015" s="364">
        <v>391.6</v>
      </c>
      <c r="S6015" s="364">
        <v>228.8</v>
      </c>
      <c r="T6015" s="365">
        <f>AVERAGE(0.724,0.569,0.666,0.712,0.708,0.801)</f>
        <v>0.69666666666666677</v>
      </c>
      <c r="U6015" s="79">
        <f t="shared" ref="U6015:U6078" si="1748">(R6015-T6015)*(L6015+M6015)/L6015</f>
        <v>390.90333333333336</v>
      </c>
      <c r="V6015" s="79">
        <f t="shared" ref="V6015:V6078" si="1749">(S6015-T6015)*(L6015+M6015)/L6015</f>
        <v>228.10333333333335</v>
      </c>
      <c r="W6015" s="446">
        <f t="shared" si="1745"/>
        <v>1.8978088700854714</v>
      </c>
      <c r="X6015" s="446">
        <f t="shared" si="1746"/>
        <v>0.26537935077970515</v>
      </c>
      <c r="Y6015" s="44">
        <v>20240307</v>
      </c>
      <c r="Z6015" s="859" t="s">
        <v>2327</v>
      </c>
      <c r="AA6015" s="44">
        <v>20240328</v>
      </c>
      <c r="AB6015" s="368"/>
      <c r="AC6015" s="44"/>
      <c r="AD6015" s="44"/>
      <c r="AE6015" s="763" t="s">
        <v>1250</v>
      </c>
      <c r="AF6015" s="849">
        <v>1</v>
      </c>
      <c r="AG6015" s="849"/>
      <c r="AH6015" s="370" t="s">
        <v>1290</v>
      </c>
      <c r="AI6015" s="360"/>
      <c r="AJ6015" s="44"/>
      <c r="AK6015" s="44"/>
      <c r="AL6015" s="44"/>
      <c r="AM6015" s="44"/>
      <c r="AN6015" s="44"/>
      <c r="AO6015" s="44"/>
      <c r="AP6015" s="44"/>
    </row>
    <row r="6016" spans="1:42" x14ac:dyDescent="0.2">
      <c r="A6016" s="360" t="s">
        <v>2245</v>
      </c>
      <c r="B6016" s="196">
        <v>20230811</v>
      </c>
      <c r="C6016" s="361" t="s">
        <v>61</v>
      </c>
      <c r="D6016" s="361">
        <v>20</v>
      </c>
      <c r="E6016" s="361">
        <v>9</v>
      </c>
      <c r="F6016" s="361"/>
      <c r="G6016" s="361"/>
      <c r="H6016" s="361" t="s">
        <v>11</v>
      </c>
      <c r="I6016" s="361">
        <v>551</v>
      </c>
      <c r="J6016" s="361">
        <v>20</v>
      </c>
      <c r="K6016" s="44">
        <v>5</v>
      </c>
      <c r="L6016" s="362">
        <v>1</v>
      </c>
      <c r="M6016" s="44">
        <v>0</v>
      </c>
      <c r="N6016" s="363">
        <v>1</v>
      </c>
      <c r="O6016" s="44" t="str">
        <f>Cal_030724!$E$2</f>
        <v>Cal_030724</v>
      </c>
      <c r="P6016" s="365">
        <f>Cal_030724!$Q$3</f>
        <v>1.8135132035581638</v>
      </c>
      <c r="Q6016" s="365">
        <f>Cal_030724!$R$3</f>
        <v>0.5762667345022553</v>
      </c>
      <c r="R6016" s="364">
        <v>376.7</v>
      </c>
      <c r="S6016" s="364">
        <v>219.9</v>
      </c>
      <c r="T6016" s="365">
        <f>AVERAGE(0.724,0.569,0.666,0.712,0.708,0.801)</f>
        <v>0.69666666666666677</v>
      </c>
      <c r="U6016" s="79">
        <f t="shared" si="1748"/>
        <v>376.00333333333333</v>
      </c>
      <c r="V6016" s="79">
        <f t="shared" si="1749"/>
        <v>219.20333333333335</v>
      </c>
      <c r="W6016" s="446">
        <f t="shared" si="1745"/>
        <v>1.8278650542346551</v>
      </c>
      <c r="X6016" s="446">
        <f t="shared" si="1746"/>
        <v>0.25092117703939998</v>
      </c>
      <c r="Y6016" s="44">
        <v>20240307</v>
      </c>
      <c r="Z6016" s="859" t="s">
        <v>2327</v>
      </c>
      <c r="AA6016" s="44">
        <v>20240328</v>
      </c>
      <c r="AB6016" s="368"/>
      <c r="AC6016" s="44"/>
      <c r="AD6016" s="44"/>
      <c r="AE6016" s="763" t="s">
        <v>1250</v>
      </c>
      <c r="AF6016" s="849">
        <v>1</v>
      </c>
      <c r="AG6016" s="849"/>
      <c r="AH6016" s="370" t="s">
        <v>1291</v>
      </c>
      <c r="AI6016" s="360"/>
      <c r="AJ6016" s="44"/>
      <c r="AK6016" s="44"/>
      <c r="AL6016" s="44"/>
      <c r="AM6016" s="44"/>
      <c r="AN6016" s="44"/>
      <c r="AO6016" s="44"/>
      <c r="AP6016" s="44"/>
    </row>
    <row r="6017" spans="1:42" x14ac:dyDescent="0.2">
      <c r="A6017" t="s">
        <v>2245</v>
      </c>
      <c r="B6017" s="45">
        <v>20230811</v>
      </c>
      <c r="C6017" s="107" t="s">
        <v>61</v>
      </c>
      <c r="D6017" s="107">
        <v>20</v>
      </c>
      <c r="E6017" s="107">
        <v>11</v>
      </c>
      <c r="H6017" s="107" t="s">
        <v>10</v>
      </c>
      <c r="I6017" s="107">
        <v>290</v>
      </c>
      <c r="J6017" s="107">
        <v>0</v>
      </c>
      <c r="K6017" s="43">
        <v>5</v>
      </c>
      <c r="L6017" s="111">
        <v>1</v>
      </c>
      <c r="M6017" s="43">
        <v>0</v>
      </c>
      <c r="N6017" s="49">
        <v>1</v>
      </c>
      <c r="O6017" s="43" t="str">
        <f>Cal_030724!$E$2</f>
        <v>Cal_030724</v>
      </c>
      <c r="P6017" s="50">
        <f>Cal_030724!$Q$3</f>
        <v>1.8135132035581638</v>
      </c>
      <c r="Q6017" s="50">
        <f>Cal_030724!$R$3</f>
        <v>0.5762667345022553</v>
      </c>
      <c r="R6017" s="46">
        <v>170.5</v>
      </c>
      <c r="S6017" s="46">
        <v>112.4</v>
      </c>
      <c r="T6017" s="178">
        <f>AVERAGE(0.876,0.675,0.579,0.886,0.676,0.725)</f>
        <v>0.73616666666666664</v>
      </c>
      <c r="U6017" s="79">
        <f t="shared" si="1748"/>
        <v>169.76383333333334</v>
      </c>
      <c r="V6017" s="79">
        <f t="shared" si="1749"/>
        <v>111.66383333333334</v>
      </c>
      <c r="W6017" s="446">
        <f t="shared" si="1745"/>
        <v>1.2868496386285941</v>
      </c>
      <c r="X6017" s="446">
        <f t="shared" si="1746"/>
        <v>0.7251542296342075</v>
      </c>
      <c r="Y6017" s="43">
        <v>20240307</v>
      </c>
      <c r="Z6017" s="48" t="s">
        <v>2334</v>
      </c>
      <c r="AA6017" s="43">
        <v>20240404</v>
      </c>
      <c r="AE6017" s="689" t="s">
        <v>1250</v>
      </c>
      <c r="AF6017" s="130">
        <v>1</v>
      </c>
    </row>
    <row r="6018" spans="1:42" x14ac:dyDescent="0.2">
      <c r="A6018" t="s">
        <v>2245</v>
      </c>
      <c r="B6018" s="45">
        <v>20230811</v>
      </c>
      <c r="C6018" s="107" t="s">
        <v>61</v>
      </c>
      <c r="D6018" s="107">
        <v>20</v>
      </c>
      <c r="E6018" s="107">
        <v>11</v>
      </c>
      <c r="H6018" s="107" t="s">
        <v>11</v>
      </c>
      <c r="I6018" s="107">
        <v>290</v>
      </c>
      <c r="J6018" s="107">
        <v>0</v>
      </c>
      <c r="K6018" s="43">
        <v>5</v>
      </c>
      <c r="L6018" s="111">
        <v>1</v>
      </c>
      <c r="M6018" s="43">
        <v>0</v>
      </c>
      <c r="N6018" s="49">
        <v>1</v>
      </c>
      <c r="O6018" s="43" t="str">
        <f>Cal_030724!$E$2</f>
        <v>Cal_030724</v>
      </c>
      <c r="P6018" s="50">
        <f>Cal_030724!$Q$3</f>
        <v>1.8135132035581638</v>
      </c>
      <c r="Q6018" s="50">
        <f>Cal_030724!$R$3</f>
        <v>0.5762667345022553</v>
      </c>
      <c r="R6018" s="46">
        <v>181.7</v>
      </c>
      <c r="S6018" s="46">
        <v>119.4</v>
      </c>
      <c r="T6018" s="178">
        <f>AVERAGE(0.876,0.675,0.579,0.886,0.676,0.725)</f>
        <v>0.73616666666666664</v>
      </c>
      <c r="U6018" s="79">
        <f t="shared" si="1748"/>
        <v>180.96383333333333</v>
      </c>
      <c r="V6018" s="79">
        <f t="shared" si="1749"/>
        <v>118.66383333333334</v>
      </c>
      <c r="W6018" s="446">
        <f t="shared" si="1745"/>
        <v>1.3798749137101791</v>
      </c>
      <c r="X6018" s="446">
        <f t="shared" si="1746"/>
        <v>0.75825777045845544</v>
      </c>
      <c r="Y6018" s="43">
        <v>20240307</v>
      </c>
      <c r="Z6018" s="48" t="s">
        <v>2334</v>
      </c>
      <c r="AA6018" s="43">
        <v>20240404</v>
      </c>
      <c r="AE6018" s="689" t="s">
        <v>1250</v>
      </c>
      <c r="AF6018" s="130">
        <v>1</v>
      </c>
    </row>
    <row r="6019" spans="1:42" x14ac:dyDescent="0.2">
      <c r="A6019" s="155" t="s">
        <v>2245</v>
      </c>
      <c r="B6019" s="81">
        <v>20230811</v>
      </c>
      <c r="C6019" s="126" t="s">
        <v>61</v>
      </c>
      <c r="D6019" s="126">
        <v>20</v>
      </c>
      <c r="E6019" s="126">
        <v>11</v>
      </c>
      <c r="F6019" s="126"/>
      <c r="G6019" s="126"/>
      <c r="H6019" s="126" t="s">
        <v>10</v>
      </c>
      <c r="I6019" s="126">
        <v>293</v>
      </c>
      <c r="J6019" s="126">
        <v>5</v>
      </c>
      <c r="K6019" s="82">
        <v>5</v>
      </c>
      <c r="L6019" s="156">
        <v>1</v>
      </c>
      <c r="M6019" s="82">
        <v>0</v>
      </c>
      <c r="N6019" s="83">
        <v>1</v>
      </c>
      <c r="O6019" s="82" t="str">
        <f>Cal_030724!$E$2</f>
        <v>Cal_030724</v>
      </c>
      <c r="P6019" s="158">
        <f>Cal_030724!$Q$3</f>
        <v>1.8135132035581638</v>
      </c>
      <c r="Q6019" s="158">
        <f>Cal_030724!$R$3</f>
        <v>0.5762667345022553</v>
      </c>
      <c r="R6019" s="84">
        <v>92.38</v>
      </c>
      <c r="S6019" s="84">
        <v>56.7</v>
      </c>
      <c r="T6019" s="158">
        <f>AVERAGE(0.509,0.668,0.549,0.497,0.537,0.693)</f>
        <v>0.57550000000000001</v>
      </c>
      <c r="U6019" s="79">
        <f t="shared" si="1748"/>
        <v>91.80449999999999</v>
      </c>
      <c r="V6019" s="79">
        <f t="shared" si="1749"/>
        <v>56.124500000000005</v>
      </c>
      <c r="W6019" s="446">
        <f t="shared" si="1745"/>
        <v>0.78218033993513514</v>
      </c>
      <c r="X6019" s="446">
        <f t="shared" si="1746"/>
        <v>0.21873913895760347</v>
      </c>
      <c r="Y6019" s="82">
        <v>20240307</v>
      </c>
      <c r="Z6019" s="90" t="s">
        <v>2285</v>
      </c>
      <c r="AA6019" s="82">
        <v>20240104</v>
      </c>
      <c r="AB6019" s="85"/>
      <c r="AC6019" s="82"/>
      <c r="AD6019" s="82"/>
      <c r="AE6019" s="691" t="s">
        <v>1250</v>
      </c>
      <c r="AF6019" s="567">
        <v>1</v>
      </c>
      <c r="AG6019" s="567"/>
      <c r="AH6019" s="159" t="s">
        <v>1274</v>
      </c>
      <c r="AI6019" s="155"/>
      <c r="AJ6019" s="82"/>
      <c r="AK6019" s="82"/>
      <c r="AL6019" s="82"/>
      <c r="AM6019" s="82"/>
      <c r="AN6019" s="82"/>
      <c r="AO6019" s="82"/>
      <c r="AP6019" s="82"/>
    </row>
    <row r="6020" spans="1:42" x14ac:dyDescent="0.2">
      <c r="A6020" s="155" t="s">
        <v>2245</v>
      </c>
      <c r="B6020" s="81">
        <v>20230811</v>
      </c>
      <c r="C6020" s="126" t="s">
        <v>61</v>
      </c>
      <c r="D6020" s="126">
        <v>20</v>
      </c>
      <c r="E6020" s="126">
        <v>11</v>
      </c>
      <c r="F6020" s="126"/>
      <c r="G6020" s="126"/>
      <c r="H6020" s="126" t="s">
        <v>11</v>
      </c>
      <c r="I6020" s="126">
        <v>294</v>
      </c>
      <c r="J6020" s="126">
        <v>5</v>
      </c>
      <c r="K6020" s="82">
        <v>5</v>
      </c>
      <c r="L6020" s="156">
        <v>1</v>
      </c>
      <c r="M6020" s="82">
        <v>0</v>
      </c>
      <c r="N6020" s="83">
        <v>1</v>
      </c>
      <c r="O6020" s="82" t="str">
        <f>Cal_030724!$E$2</f>
        <v>Cal_030724</v>
      </c>
      <c r="P6020" s="158">
        <f>Cal_030724!$Q$3</f>
        <v>1.8135132035581638</v>
      </c>
      <c r="Q6020" s="158">
        <f>Cal_030724!$R$3</f>
        <v>0.5762667345022553</v>
      </c>
      <c r="R6020" s="84">
        <v>91.7</v>
      </c>
      <c r="S6020" s="84">
        <v>56.18</v>
      </c>
      <c r="T6020" s="158">
        <f>AVERAGE(0.509,0.668,0.549,0.497,0.537,0.693)</f>
        <v>0.57550000000000001</v>
      </c>
      <c r="U6020" s="79">
        <f t="shared" si="1748"/>
        <v>91.124499999999998</v>
      </c>
      <c r="V6020" s="79">
        <f t="shared" si="1749"/>
        <v>55.604500000000002</v>
      </c>
      <c r="W6020" s="446">
        <f t="shared" si="1745"/>
        <v>0.77602425782344675</v>
      </c>
      <c r="X6020" s="446">
        <f t="shared" si="1746"/>
        <v>0.21224864099599294</v>
      </c>
      <c r="Y6020" s="82">
        <v>20240307</v>
      </c>
      <c r="Z6020" s="90" t="s">
        <v>2285</v>
      </c>
      <c r="AA6020" s="82">
        <v>20240104</v>
      </c>
      <c r="AB6020" s="85"/>
      <c r="AC6020" s="82"/>
      <c r="AD6020" s="82"/>
      <c r="AE6020" s="691" t="s">
        <v>1250</v>
      </c>
      <c r="AF6020" s="567">
        <v>1</v>
      </c>
      <c r="AG6020" s="567"/>
      <c r="AH6020" s="159" t="s">
        <v>1275</v>
      </c>
      <c r="AI6020" s="155"/>
      <c r="AJ6020" s="82"/>
      <c r="AK6020" s="82"/>
      <c r="AL6020" s="82"/>
      <c r="AM6020" s="82"/>
      <c r="AN6020" s="82"/>
      <c r="AO6020" s="82"/>
      <c r="AP6020" s="82"/>
    </row>
    <row r="6021" spans="1:42" x14ac:dyDescent="0.2">
      <c r="A6021" s="360" t="s">
        <v>2245</v>
      </c>
      <c r="B6021" s="196">
        <v>20230811</v>
      </c>
      <c r="C6021" s="361" t="s">
        <v>61</v>
      </c>
      <c r="D6021" s="361">
        <v>20</v>
      </c>
      <c r="E6021" s="361">
        <v>11</v>
      </c>
      <c r="F6021" s="361"/>
      <c r="G6021" s="361"/>
      <c r="H6021" s="361" t="s">
        <v>10</v>
      </c>
      <c r="I6021" s="361">
        <v>550</v>
      </c>
      <c r="J6021" s="361">
        <v>20</v>
      </c>
      <c r="K6021" s="44">
        <v>5</v>
      </c>
      <c r="L6021" s="362">
        <v>1</v>
      </c>
      <c r="M6021" s="44">
        <v>0</v>
      </c>
      <c r="N6021" s="363">
        <v>1</v>
      </c>
      <c r="O6021" s="44" t="str">
        <f>Cal_030724!$E$2</f>
        <v>Cal_030724</v>
      </c>
      <c r="P6021" s="365">
        <f>Cal_030724!$Q$3</f>
        <v>1.8135132035581638</v>
      </c>
      <c r="Q6021" s="365">
        <f>Cal_030724!$R$3</f>
        <v>0.5762667345022553</v>
      </c>
      <c r="R6021" s="364">
        <v>153.80000000000001</v>
      </c>
      <c r="S6021" s="364">
        <v>91.07</v>
      </c>
      <c r="T6021" s="365">
        <f>AVERAGE(0.724,0.569,0.666,0.712,0.708,0.801)</f>
        <v>0.69666666666666677</v>
      </c>
      <c r="U6021" s="79">
        <f t="shared" si="1748"/>
        <v>153.10333333333335</v>
      </c>
      <c r="V6021" s="79">
        <f t="shared" si="1749"/>
        <v>90.373333333333321</v>
      </c>
      <c r="W6021" s="446">
        <f t="shared" si="1745"/>
        <v>0.7325921630743174</v>
      </c>
      <c r="X6021" s="446">
        <f t="shared" si="1746"/>
        <v>0.12600982175970268</v>
      </c>
      <c r="Y6021" s="44">
        <v>20240307</v>
      </c>
      <c r="Z6021" s="859" t="s">
        <v>2327</v>
      </c>
      <c r="AA6021" s="44">
        <v>20240328</v>
      </c>
      <c r="AB6021" s="368"/>
      <c r="AC6021" s="44"/>
      <c r="AD6021" s="44"/>
      <c r="AE6021" s="763" t="s">
        <v>1250</v>
      </c>
      <c r="AF6021" s="849">
        <v>1</v>
      </c>
      <c r="AG6021" s="849"/>
      <c r="AH6021" s="370" t="s">
        <v>2280</v>
      </c>
      <c r="AI6021" s="360"/>
      <c r="AJ6021" s="44"/>
      <c r="AK6021" s="44"/>
      <c r="AL6021" s="44"/>
      <c r="AM6021" s="44"/>
      <c r="AN6021" s="44"/>
      <c r="AO6021" s="44"/>
      <c r="AP6021" s="44"/>
    </row>
    <row r="6022" spans="1:42" x14ac:dyDescent="0.2">
      <c r="A6022" s="360" t="s">
        <v>2245</v>
      </c>
      <c r="B6022" s="196">
        <v>20230811</v>
      </c>
      <c r="C6022" s="361" t="s">
        <v>61</v>
      </c>
      <c r="D6022" s="361">
        <v>20</v>
      </c>
      <c r="E6022" s="361">
        <v>11</v>
      </c>
      <c r="F6022" s="361"/>
      <c r="G6022" s="361"/>
      <c r="H6022" s="361" t="s">
        <v>11</v>
      </c>
      <c r="I6022" s="361">
        <v>550</v>
      </c>
      <c r="J6022" s="361">
        <v>20</v>
      </c>
      <c r="K6022" s="44">
        <v>5</v>
      </c>
      <c r="L6022" s="362">
        <v>1</v>
      </c>
      <c r="M6022" s="44">
        <v>0</v>
      </c>
      <c r="N6022" s="363">
        <v>1</v>
      </c>
      <c r="O6022" s="44" t="str">
        <f>Cal_030724!$E$2</f>
        <v>Cal_030724</v>
      </c>
      <c r="P6022" s="365">
        <f>Cal_030724!$Q$3</f>
        <v>1.8135132035581638</v>
      </c>
      <c r="Q6022" s="365">
        <f>Cal_030724!$R$3</f>
        <v>0.5762667345022553</v>
      </c>
      <c r="R6022" s="364">
        <v>161.69999999999999</v>
      </c>
      <c r="S6022" s="364">
        <v>94.98</v>
      </c>
      <c r="T6022" s="365">
        <f>AVERAGE(0.724,0.569,0.666,0.712,0.708,0.801)</f>
        <v>0.69666666666666677</v>
      </c>
      <c r="U6022" s="79">
        <f t="shared" si="1748"/>
        <v>161.00333333333333</v>
      </c>
      <c r="V6022" s="79">
        <f t="shared" si="1749"/>
        <v>94.283333333333331</v>
      </c>
      <c r="W6022" s="446">
        <f t="shared" si="1745"/>
        <v>0.77918936904700187</v>
      </c>
      <c r="X6022" s="446">
        <f t="shared" si="1746"/>
        <v>0.11656000912614124</v>
      </c>
      <c r="Y6022" s="44">
        <v>20240307</v>
      </c>
      <c r="Z6022" s="859" t="s">
        <v>2327</v>
      </c>
      <c r="AA6022" s="44">
        <v>20240328</v>
      </c>
      <c r="AB6022" s="368"/>
      <c r="AC6022" s="44"/>
      <c r="AD6022" s="44"/>
      <c r="AE6022" s="763" t="s">
        <v>1250</v>
      </c>
      <c r="AF6022" s="849">
        <v>1</v>
      </c>
      <c r="AG6022" s="849"/>
      <c r="AH6022" s="370" t="s">
        <v>1281</v>
      </c>
      <c r="AI6022" s="360"/>
      <c r="AJ6022" s="44"/>
      <c r="AK6022" s="44"/>
      <c r="AL6022" s="44"/>
      <c r="AM6022" s="44"/>
      <c r="AN6022" s="44"/>
      <c r="AO6022" s="44"/>
      <c r="AP6022" s="44"/>
    </row>
    <row r="6023" spans="1:42" x14ac:dyDescent="0.2">
      <c r="A6023" t="s">
        <v>2245</v>
      </c>
      <c r="B6023" s="45">
        <v>20230811</v>
      </c>
      <c r="C6023" s="107" t="s">
        <v>61</v>
      </c>
      <c r="D6023" s="107">
        <v>20</v>
      </c>
      <c r="E6023" s="107">
        <v>16</v>
      </c>
      <c r="H6023" s="107" t="s">
        <v>10</v>
      </c>
      <c r="I6023" s="107">
        <v>290</v>
      </c>
      <c r="J6023" s="107">
        <v>0</v>
      </c>
      <c r="K6023" s="43">
        <v>5</v>
      </c>
      <c r="L6023" s="111">
        <v>1</v>
      </c>
      <c r="M6023" s="43">
        <v>0</v>
      </c>
      <c r="N6023" s="49">
        <v>1</v>
      </c>
      <c r="O6023" s="43" t="str">
        <f>Cal_030724!$E$2</f>
        <v>Cal_030724</v>
      </c>
      <c r="P6023" s="50">
        <f>Cal_030724!$Q$3</f>
        <v>1.8135132035581638</v>
      </c>
      <c r="Q6023" s="50">
        <f>Cal_030724!$R$3</f>
        <v>0.5762667345022553</v>
      </c>
      <c r="R6023" s="46">
        <v>143.1</v>
      </c>
      <c r="S6023" s="46">
        <v>98.9</v>
      </c>
      <c r="T6023" s="178">
        <f t="shared" ref="T6023:T6028" si="1750">AVERAGE(0.876,0.675,0.579,0.886,0.676,0.725)</f>
        <v>0.73616666666666664</v>
      </c>
      <c r="U6023" s="79">
        <f t="shared" si="1748"/>
        <v>142.36383333333333</v>
      </c>
      <c r="V6023" s="79">
        <f t="shared" si="1749"/>
        <v>98.163833333333343</v>
      </c>
      <c r="W6023" s="446">
        <f t="shared" si="1745"/>
        <v>0.97898027585858616</v>
      </c>
      <c r="X6023" s="446">
        <f t="shared" si="1746"/>
        <v>0.78977516172868012</v>
      </c>
      <c r="Y6023" s="43">
        <v>20240307</v>
      </c>
      <c r="Z6023" s="48" t="s">
        <v>2334</v>
      </c>
      <c r="AA6023" s="43">
        <v>20240404</v>
      </c>
      <c r="AE6023" s="689" t="s">
        <v>1250</v>
      </c>
      <c r="AF6023" s="130">
        <v>1</v>
      </c>
    </row>
    <row r="6024" spans="1:42" x14ac:dyDescent="0.2">
      <c r="A6024" t="s">
        <v>2245</v>
      </c>
      <c r="B6024" s="45">
        <v>20230811</v>
      </c>
      <c r="C6024" s="107" t="s">
        <v>61</v>
      </c>
      <c r="D6024" s="107">
        <v>20</v>
      </c>
      <c r="E6024" s="107">
        <v>16</v>
      </c>
      <c r="H6024" s="107" t="s">
        <v>11</v>
      </c>
      <c r="I6024" s="107">
        <v>290</v>
      </c>
      <c r="J6024" s="107">
        <v>0</v>
      </c>
      <c r="K6024" s="43">
        <v>5</v>
      </c>
      <c r="L6024" s="111">
        <v>1</v>
      </c>
      <c r="M6024" s="43">
        <v>0</v>
      </c>
      <c r="N6024" s="49">
        <v>1</v>
      </c>
      <c r="O6024" s="43" t="str">
        <f>Cal_030724!$E$2</f>
        <v>Cal_030724</v>
      </c>
      <c r="P6024" s="50">
        <f>Cal_030724!$Q$3</f>
        <v>1.8135132035581638</v>
      </c>
      <c r="Q6024" s="50">
        <f>Cal_030724!$R$3</f>
        <v>0.5762667345022553</v>
      </c>
      <c r="R6024" s="46">
        <v>145.5</v>
      </c>
      <c r="S6024" s="46">
        <v>99.23</v>
      </c>
      <c r="T6024" s="178">
        <f t="shared" si="1750"/>
        <v>0.73616666666666664</v>
      </c>
      <c r="U6024" s="79">
        <f t="shared" si="1748"/>
        <v>144.76383333333334</v>
      </c>
      <c r="V6024" s="79">
        <f t="shared" si="1749"/>
        <v>98.493833333333342</v>
      </c>
      <c r="W6024" s="446">
        <f t="shared" si="1745"/>
        <v>1.0248284471487963</v>
      </c>
      <c r="X6024" s="446">
        <f t="shared" si="1746"/>
        <v>0.74987306318831659</v>
      </c>
      <c r="Y6024" s="43">
        <v>20240307</v>
      </c>
      <c r="Z6024" s="48" t="s">
        <v>2334</v>
      </c>
      <c r="AA6024" s="43">
        <v>20240404</v>
      </c>
      <c r="AE6024" s="689" t="s">
        <v>1250</v>
      </c>
      <c r="AF6024" s="130">
        <v>1</v>
      </c>
    </row>
    <row r="6025" spans="1:42" x14ac:dyDescent="0.2">
      <c r="A6025" t="s">
        <v>2245</v>
      </c>
      <c r="B6025" s="45">
        <v>20230811</v>
      </c>
      <c r="C6025" s="107" t="s">
        <v>61</v>
      </c>
      <c r="D6025" s="107">
        <v>20</v>
      </c>
      <c r="E6025" s="107">
        <v>22</v>
      </c>
      <c r="H6025" s="107" t="s">
        <v>10</v>
      </c>
      <c r="I6025" s="107">
        <v>290</v>
      </c>
      <c r="J6025" s="107">
        <v>0</v>
      </c>
      <c r="K6025" s="43">
        <v>5</v>
      </c>
      <c r="L6025" s="111">
        <v>1</v>
      </c>
      <c r="M6025" s="43">
        <v>0</v>
      </c>
      <c r="N6025" s="49">
        <v>1</v>
      </c>
      <c r="O6025" s="43" t="str">
        <f>Cal_030724!$E$2</f>
        <v>Cal_030724</v>
      </c>
      <c r="P6025" s="50">
        <f>Cal_030724!$Q$3</f>
        <v>1.8135132035581638</v>
      </c>
      <c r="Q6025" s="50">
        <f>Cal_030724!$R$3</f>
        <v>0.5762667345022553</v>
      </c>
      <c r="R6025" s="46">
        <v>98.97</v>
      </c>
      <c r="S6025" s="46">
        <v>61.28</v>
      </c>
      <c r="T6025" s="178">
        <f t="shared" si="1750"/>
        <v>0.73616666666666664</v>
      </c>
      <c r="U6025" s="79">
        <f t="shared" si="1748"/>
        <v>98.233833333333337</v>
      </c>
      <c r="V6025" s="79">
        <f t="shared" si="1749"/>
        <v>60.543833333333332</v>
      </c>
      <c r="W6025" s="446">
        <f t="shared" si="1745"/>
        <v>0.83479109948212959</v>
      </c>
      <c r="X6025" s="446">
        <f t="shared" si="1746"/>
        <v>0.2561120446226462</v>
      </c>
      <c r="Y6025" s="43">
        <v>20240307</v>
      </c>
      <c r="Z6025" s="48" t="s">
        <v>2334</v>
      </c>
      <c r="AA6025" s="43">
        <v>20240404</v>
      </c>
      <c r="AE6025" s="689" t="s">
        <v>1250</v>
      </c>
      <c r="AF6025" s="130">
        <v>1</v>
      </c>
    </row>
    <row r="6026" spans="1:42" x14ac:dyDescent="0.2">
      <c r="A6026" t="s">
        <v>2245</v>
      </c>
      <c r="B6026" s="45">
        <v>20230811</v>
      </c>
      <c r="C6026" s="107" t="s">
        <v>61</v>
      </c>
      <c r="D6026" s="107">
        <v>20</v>
      </c>
      <c r="E6026" s="107">
        <v>22</v>
      </c>
      <c r="H6026" s="107" t="s">
        <v>11</v>
      </c>
      <c r="I6026" s="107">
        <v>290</v>
      </c>
      <c r="J6026" s="107">
        <v>0</v>
      </c>
      <c r="K6026" s="43">
        <v>5</v>
      </c>
      <c r="L6026" s="111">
        <v>1</v>
      </c>
      <c r="M6026" s="43">
        <v>0</v>
      </c>
      <c r="N6026" s="49">
        <v>1</v>
      </c>
      <c r="O6026" s="43" t="str">
        <f>Cal_030724!$E$2</f>
        <v>Cal_030724</v>
      </c>
      <c r="P6026" s="50">
        <f>Cal_030724!$Q$3</f>
        <v>1.8135132035581638</v>
      </c>
      <c r="Q6026" s="50">
        <f>Cal_030724!$R$3</f>
        <v>0.5762667345022553</v>
      </c>
      <c r="R6026" s="46">
        <v>113.9</v>
      </c>
      <c r="S6026" s="46">
        <v>69.67</v>
      </c>
      <c r="T6026" s="178">
        <f t="shared" si="1750"/>
        <v>0.73616666666666664</v>
      </c>
      <c r="U6026" s="79">
        <f t="shared" si="1748"/>
        <v>113.16383333333334</v>
      </c>
      <c r="V6026" s="79">
        <f t="shared" si="1749"/>
        <v>68.93383333333334</v>
      </c>
      <c r="W6026" s="446">
        <f t="shared" si="1745"/>
        <v>0.97964474210916919</v>
      </c>
      <c r="X6026" s="446">
        <f t="shared" si="1746"/>
        <v>0.26243279705988359</v>
      </c>
      <c r="Y6026" s="43">
        <v>20240307</v>
      </c>
      <c r="Z6026" s="48" t="s">
        <v>2334</v>
      </c>
      <c r="AA6026" s="43">
        <v>20240404</v>
      </c>
      <c r="AE6026" s="689" t="s">
        <v>1250</v>
      </c>
      <c r="AF6026" s="130">
        <v>1</v>
      </c>
    </row>
    <row r="6027" spans="1:42" x14ac:dyDescent="0.2">
      <c r="A6027" t="s">
        <v>2245</v>
      </c>
      <c r="B6027" s="45">
        <v>20230811</v>
      </c>
      <c r="C6027" s="107" t="s">
        <v>61</v>
      </c>
      <c r="D6027" s="107">
        <v>20</v>
      </c>
      <c r="E6027" s="107">
        <v>22</v>
      </c>
      <c r="H6027" s="107" t="s">
        <v>10</v>
      </c>
      <c r="I6027" s="107">
        <v>290</v>
      </c>
      <c r="J6027" s="107">
        <v>10</v>
      </c>
      <c r="K6027" s="43">
        <v>5</v>
      </c>
      <c r="L6027" s="111">
        <v>1</v>
      </c>
      <c r="M6027" s="43">
        <v>0</v>
      </c>
      <c r="N6027" s="49">
        <v>1</v>
      </c>
      <c r="O6027" s="43" t="str">
        <f>Cal_030724!$E$2</f>
        <v>Cal_030724</v>
      </c>
      <c r="P6027" s="50">
        <f>Cal_030724!$Q$3</f>
        <v>1.8135132035581638</v>
      </c>
      <c r="Q6027" s="50">
        <f>Cal_030724!$R$3</f>
        <v>0.5762667345022553</v>
      </c>
      <c r="R6027" s="46">
        <v>50.24</v>
      </c>
      <c r="S6027" s="46">
        <v>31.77</v>
      </c>
      <c r="T6027" s="178">
        <f t="shared" si="1750"/>
        <v>0.73616666666666664</v>
      </c>
      <c r="U6027" s="79">
        <f t="shared" si="1748"/>
        <v>49.503833333333333</v>
      </c>
      <c r="V6027" s="79">
        <f t="shared" si="1749"/>
        <v>31.033833333333334</v>
      </c>
      <c r="W6027" s="446">
        <f t="shared" ref="W6027:W6090" si="1751">(Q6027*P6027/(P6027-1)*(U6027-V6027)*(K6027)/I6027)/N6027</f>
        <v>0.40908972160878032</v>
      </c>
      <c r="X6027" s="446">
        <f t="shared" ref="X6027:X6090" si="1752">(Q6027*P6027/(P6027-1)*(P6027*V6027-U6027)*(K6027)/I6027)/N6027</f>
        <v>0.15009037144154841</v>
      </c>
      <c r="Y6027" s="43">
        <v>20240307</v>
      </c>
      <c r="Z6027" s="48" t="s">
        <v>2334</v>
      </c>
      <c r="AA6027" s="43">
        <v>20240404</v>
      </c>
      <c r="AE6027" s="689" t="s">
        <v>1250</v>
      </c>
      <c r="AF6027" s="130">
        <v>1</v>
      </c>
    </row>
    <row r="6028" spans="1:42" x14ac:dyDescent="0.2">
      <c r="A6028" t="s">
        <v>2245</v>
      </c>
      <c r="B6028" s="45">
        <v>20230811</v>
      </c>
      <c r="C6028" s="107" t="s">
        <v>61</v>
      </c>
      <c r="D6028" s="107">
        <v>20</v>
      </c>
      <c r="E6028" s="107">
        <v>22</v>
      </c>
      <c r="H6028" s="107" t="s">
        <v>11</v>
      </c>
      <c r="I6028" s="107">
        <v>290</v>
      </c>
      <c r="J6028" s="107">
        <v>10</v>
      </c>
      <c r="K6028" s="43">
        <v>5</v>
      </c>
      <c r="L6028" s="111">
        <v>1</v>
      </c>
      <c r="M6028" s="43">
        <v>0</v>
      </c>
      <c r="N6028" s="49">
        <v>1</v>
      </c>
      <c r="O6028" s="43" t="str">
        <f>Cal_030724!$E$2</f>
        <v>Cal_030724</v>
      </c>
      <c r="P6028" s="50">
        <f>Cal_030724!$Q$3</f>
        <v>1.8135132035581638</v>
      </c>
      <c r="Q6028" s="50">
        <f>Cal_030724!$R$3</f>
        <v>0.5762667345022553</v>
      </c>
      <c r="R6028" s="46">
        <v>60.45</v>
      </c>
      <c r="S6028" s="46">
        <v>37.619999999999997</v>
      </c>
      <c r="T6028" s="178">
        <f t="shared" si="1750"/>
        <v>0.73616666666666664</v>
      </c>
      <c r="U6028" s="79">
        <f t="shared" si="1748"/>
        <v>59.713833333333334</v>
      </c>
      <c r="V6028" s="79">
        <f t="shared" si="1749"/>
        <v>36.883833333333328</v>
      </c>
      <c r="W6028" s="446">
        <f t="shared" si="1751"/>
        <v>0.50565881669347357</v>
      </c>
      <c r="X6028" s="446">
        <f t="shared" si="1752"/>
        <v>0.15892892964958691</v>
      </c>
      <c r="Y6028" s="43">
        <v>20240307</v>
      </c>
      <c r="Z6028" s="48" t="s">
        <v>2334</v>
      </c>
      <c r="AA6028" s="43">
        <v>20240404</v>
      </c>
      <c r="AE6028" s="689" t="s">
        <v>1250</v>
      </c>
      <c r="AF6028" s="130">
        <v>1</v>
      </c>
    </row>
    <row r="6029" spans="1:42" x14ac:dyDescent="0.2">
      <c r="A6029" s="155" t="s">
        <v>2245</v>
      </c>
      <c r="B6029" s="81">
        <v>20230811</v>
      </c>
      <c r="C6029" s="126" t="s">
        <v>61</v>
      </c>
      <c r="D6029" s="126">
        <v>20</v>
      </c>
      <c r="E6029" s="126">
        <v>22</v>
      </c>
      <c r="F6029" s="126"/>
      <c r="G6029" s="126"/>
      <c r="H6029" s="126" t="s">
        <v>10</v>
      </c>
      <c r="I6029" s="126">
        <v>293</v>
      </c>
      <c r="J6029" s="126">
        <v>5</v>
      </c>
      <c r="K6029" s="82">
        <v>5</v>
      </c>
      <c r="L6029" s="156">
        <v>1</v>
      </c>
      <c r="M6029" s="82">
        <v>0</v>
      </c>
      <c r="N6029" s="83">
        <v>1</v>
      </c>
      <c r="O6029" s="82" t="str">
        <f>Cal_030724!$E$2</f>
        <v>Cal_030724</v>
      </c>
      <c r="P6029" s="158">
        <f>Cal_030724!$Q$3</f>
        <v>1.8135132035581638</v>
      </c>
      <c r="Q6029" s="158">
        <f>Cal_030724!$R$3</f>
        <v>0.5762667345022553</v>
      </c>
      <c r="R6029" s="84">
        <v>63.09</v>
      </c>
      <c r="S6029" s="84">
        <v>37.04</v>
      </c>
      <c r="T6029" s="158">
        <f>AVERAGE(0.509,0.668,0.549,0.497,0.537,0.693)</f>
        <v>0.57550000000000001</v>
      </c>
      <c r="U6029" s="79">
        <f t="shared" si="1748"/>
        <v>62.514500000000005</v>
      </c>
      <c r="V6029" s="79">
        <f t="shared" si="1749"/>
        <v>36.464500000000001</v>
      </c>
      <c r="W6029" s="446">
        <f t="shared" si="1751"/>
        <v>0.57107056769367381</v>
      </c>
      <c r="X6029" s="446">
        <f t="shared" si="1752"/>
        <v>7.9234171557174951E-2</v>
      </c>
      <c r="Y6029" s="82">
        <v>20240307</v>
      </c>
      <c r="Z6029" s="90" t="s">
        <v>2285</v>
      </c>
      <c r="AA6029" s="82">
        <v>20240104</v>
      </c>
      <c r="AB6029" s="85"/>
      <c r="AC6029" s="82"/>
      <c r="AD6029" s="82"/>
      <c r="AE6029" s="691" t="s">
        <v>1250</v>
      </c>
      <c r="AF6029" s="567">
        <v>1</v>
      </c>
      <c r="AG6029" s="567"/>
      <c r="AH6029" s="159" t="s">
        <v>1276</v>
      </c>
      <c r="AI6029" s="155"/>
      <c r="AJ6029" s="82"/>
      <c r="AK6029" s="82"/>
      <c r="AL6029" s="82"/>
      <c r="AM6029" s="82"/>
      <c r="AN6029" s="82"/>
      <c r="AO6029" s="82"/>
      <c r="AP6029" s="82"/>
    </row>
    <row r="6030" spans="1:42" x14ac:dyDescent="0.2">
      <c r="A6030" s="155" t="s">
        <v>2245</v>
      </c>
      <c r="B6030" s="81">
        <v>20230811</v>
      </c>
      <c r="C6030" s="126" t="s">
        <v>61</v>
      </c>
      <c r="D6030" s="126">
        <v>20</v>
      </c>
      <c r="E6030" s="126">
        <v>22</v>
      </c>
      <c r="F6030" s="126"/>
      <c r="G6030" s="126"/>
      <c r="H6030" s="126" t="s">
        <v>11</v>
      </c>
      <c r="I6030" s="126">
        <v>293</v>
      </c>
      <c r="J6030" s="126">
        <v>5</v>
      </c>
      <c r="K6030" s="82">
        <v>5</v>
      </c>
      <c r="L6030" s="156">
        <v>1</v>
      </c>
      <c r="M6030" s="82">
        <v>0</v>
      </c>
      <c r="N6030" s="83">
        <v>1</v>
      </c>
      <c r="O6030" s="82" t="str">
        <f>Cal_030724!$E$2</f>
        <v>Cal_030724</v>
      </c>
      <c r="P6030" s="158">
        <f>Cal_030724!$Q$3</f>
        <v>1.8135132035581638</v>
      </c>
      <c r="Q6030" s="158">
        <f>Cal_030724!$R$3</f>
        <v>0.5762667345022553</v>
      </c>
      <c r="R6030" s="84">
        <v>61.17</v>
      </c>
      <c r="S6030" s="84">
        <v>35.76</v>
      </c>
      <c r="T6030" s="158">
        <f>AVERAGE(0.509,0.668,0.549,0.497,0.537,0.693)</f>
        <v>0.57550000000000001</v>
      </c>
      <c r="U6030" s="79">
        <f t="shared" si="1748"/>
        <v>60.594500000000004</v>
      </c>
      <c r="V6030" s="79">
        <f t="shared" si="1749"/>
        <v>35.1845</v>
      </c>
      <c r="W6030" s="446">
        <f t="shared" si="1751"/>
        <v>0.5570404270670346</v>
      </c>
      <c r="X6030" s="446">
        <f t="shared" si="1752"/>
        <v>7.0436902888716568E-2</v>
      </c>
      <c r="Y6030" s="82">
        <v>20240307</v>
      </c>
      <c r="Z6030" s="90" t="s">
        <v>2285</v>
      </c>
      <c r="AA6030" s="82">
        <v>20240104</v>
      </c>
      <c r="AB6030" s="85"/>
      <c r="AC6030" s="82"/>
      <c r="AD6030" s="82"/>
      <c r="AE6030" s="691" t="s">
        <v>1250</v>
      </c>
      <c r="AF6030" s="567">
        <v>1</v>
      </c>
      <c r="AG6030" s="567"/>
      <c r="AH6030" s="159" t="s">
        <v>1277</v>
      </c>
      <c r="AI6030" s="155"/>
      <c r="AJ6030" s="82"/>
      <c r="AK6030" s="82"/>
      <c r="AL6030" s="82"/>
      <c r="AM6030" s="82"/>
      <c r="AN6030" s="82"/>
      <c r="AO6030" s="82"/>
      <c r="AP6030" s="82"/>
    </row>
    <row r="6031" spans="1:42" x14ac:dyDescent="0.2">
      <c r="A6031" s="360" t="s">
        <v>2245</v>
      </c>
      <c r="B6031" s="196">
        <v>20230811</v>
      </c>
      <c r="C6031" s="361" t="s">
        <v>61</v>
      </c>
      <c r="D6031" s="361">
        <v>20</v>
      </c>
      <c r="E6031" s="361">
        <v>22</v>
      </c>
      <c r="F6031" s="361"/>
      <c r="G6031" s="361"/>
      <c r="H6031" s="361" t="s">
        <v>10</v>
      </c>
      <c r="I6031" s="361">
        <v>550</v>
      </c>
      <c r="J6031" s="361">
        <v>20</v>
      </c>
      <c r="K6031" s="44">
        <v>5</v>
      </c>
      <c r="L6031" s="362">
        <v>1</v>
      </c>
      <c r="M6031" s="44">
        <v>0</v>
      </c>
      <c r="N6031" s="363">
        <v>1</v>
      </c>
      <c r="O6031" s="44" t="str">
        <f>Cal_030724!$E$2</f>
        <v>Cal_030724</v>
      </c>
      <c r="P6031" s="365">
        <f>Cal_030724!$Q$3</f>
        <v>1.8135132035581638</v>
      </c>
      <c r="Q6031" s="365">
        <f>Cal_030724!$R$3</f>
        <v>0.5762667345022553</v>
      </c>
      <c r="R6031" s="364">
        <v>110.5</v>
      </c>
      <c r="S6031" s="364">
        <v>65.790000000000006</v>
      </c>
      <c r="T6031" s="365">
        <f>AVERAGE(0.724,0.569,0.666,0.712,0.708,0.801)</f>
        <v>0.69666666666666677</v>
      </c>
      <c r="U6031" s="79">
        <f t="shared" si="1748"/>
        <v>109.80333333333333</v>
      </c>
      <c r="V6031" s="79">
        <f t="shared" si="1749"/>
        <v>65.093333333333334</v>
      </c>
      <c r="W6031" s="446">
        <f t="shared" si="1751"/>
        <v>0.52214563384429635</v>
      </c>
      <c r="X6031" s="446">
        <f t="shared" si="1752"/>
        <v>9.6280876919894634E-2</v>
      </c>
      <c r="Y6031" s="44">
        <v>20240307</v>
      </c>
      <c r="Z6031" s="859" t="s">
        <v>2327</v>
      </c>
      <c r="AA6031" s="44">
        <v>20240328</v>
      </c>
      <c r="AB6031" s="368"/>
      <c r="AC6031" s="44"/>
      <c r="AD6031" s="44"/>
      <c r="AE6031" s="763" t="s">
        <v>1250</v>
      </c>
      <c r="AF6031" s="849">
        <v>1</v>
      </c>
      <c r="AG6031" s="849"/>
      <c r="AH6031" s="370" t="s">
        <v>1284</v>
      </c>
      <c r="AI6031" s="360"/>
      <c r="AJ6031" s="44"/>
      <c r="AK6031" s="44"/>
      <c r="AL6031" s="44"/>
      <c r="AM6031" s="44"/>
      <c r="AN6031" s="44"/>
      <c r="AO6031" s="44"/>
      <c r="AP6031" s="44"/>
    </row>
    <row r="6032" spans="1:42" x14ac:dyDescent="0.2">
      <c r="A6032" s="360" t="s">
        <v>2245</v>
      </c>
      <c r="B6032" s="196">
        <v>20230811</v>
      </c>
      <c r="C6032" s="361" t="s">
        <v>61</v>
      </c>
      <c r="D6032" s="361">
        <v>20</v>
      </c>
      <c r="E6032" s="361">
        <v>22</v>
      </c>
      <c r="F6032" s="361"/>
      <c r="G6032" s="361"/>
      <c r="H6032" s="361" t="s">
        <v>11</v>
      </c>
      <c r="I6032" s="361">
        <v>552</v>
      </c>
      <c r="J6032" s="361">
        <v>20</v>
      </c>
      <c r="K6032" s="44">
        <v>5</v>
      </c>
      <c r="L6032" s="362">
        <v>1</v>
      </c>
      <c r="M6032" s="44">
        <v>0</v>
      </c>
      <c r="N6032" s="363">
        <v>1</v>
      </c>
      <c r="O6032" s="44" t="str">
        <f>Cal_030724!$E$2</f>
        <v>Cal_030724</v>
      </c>
      <c r="P6032" s="365">
        <f>Cal_030724!$Q$3</f>
        <v>1.8135132035581638</v>
      </c>
      <c r="Q6032" s="365">
        <f>Cal_030724!$R$3</f>
        <v>0.5762667345022553</v>
      </c>
      <c r="R6032" s="364">
        <v>87.06</v>
      </c>
      <c r="S6032" s="364">
        <v>51.52</v>
      </c>
      <c r="T6032" s="365">
        <f>AVERAGE(0.724,0.569,0.666,0.712,0.708,0.801)</f>
        <v>0.69666666666666677</v>
      </c>
      <c r="U6032" s="79">
        <f t="shared" si="1748"/>
        <v>86.36333333333333</v>
      </c>
      <c r="V6032" s="79">
        <f t="shared" si="1749"/>
        <v>50.823333333333338</v>
      </c>
      <c r="W6032" s="446">
        <f t="shared" si="1751"/>
        <v>0.41354999144059051</v>
      </c>
      <c r="X6032" s="446">
        <f t="shared" si="1752"/>
        <v>6.755331797427154E-2</v>
      </c>
      <c r="Y6032" s="44">
        <v>20240307</v>
      </c>
      <c r="Z6032" s="859" t="s">
        <v>2327</v>
      </c>
      <c r="AA6032" s="44">
        <v>20240328</v>
      </c>
      <c r="AB6032" s="368"/>
      <c r="AC6032" s="44"/>
      <c r="AD6032" s="44"/>
      <c r="AE6032" s="763" t="s">
        <v>1250</v>
      </c>
      <c r="AF6032" s="849">
        <v>1</v>
      </c>
      <c r="AG6032" s="849"/>
      <c r="AH6032" s="370" t="s">
        <v>1285</v>
      </c>
      <c r="AI6032" s="360"/>
      <c r="AJ6032" s="44"/>
      <c r="AK6032" s="44"/>
      <c r="AL6032" s="44"/>
      <c r="AM6032" s="44"/>
      <c r="AN6032" s="44"/>
      <c r="AO6032" s="44"/>
      <c r="AP6032" s="44"/>
    </row>
    <row r="6033" spans="1:42" x14ac:dyDescent="0.2">
      <c r="A6033" t="s">
        <v>2245</v>
      </c>
      <c r="B6033" s="45">
        <v>20230812</v>
      </c>
      <c r="C6033" s="107" t="s">
        <v>74</v>
      </c>
      <c r="D6033" s="107">
        <v>24</v>
      </c>
      <c r="E6033" s="107">
        <v>2</v>
      </c>
      <c r="H6033" s="107" t="s">
        <v>10</v>
      </c>
      <c r="I6033" s="107">
        <v>290</v>
      </c>
      <c r="J6033" s="107">
        <v>0</v>
      </c>
      <c r="K6033" s="43">
        <v>10</v>
      </c>
      <c r="L6033" s="111">
        <v>1</v>
      </c>
      <c r="M6033" s="43">
        <v>0</v>
      </c>
      <c r="N6033" s="49">
        <v>1</v>
      </c>
      <c r="O6033" s="43" t="str">
        <f>Cal_030724!$E$2</f>
        <v>Cal_030724</v>
      </c>
      <c r="P6033" s="50">
        <f>Cal_030724!$Q$3</f>
        <v>1.8135132035581638</v>
      </c>
      <c r="Q6033" s="50">
        <f>Cal_030724!$R$3</f>
        <v>0.5762667345022553</v>
      </c>
      <c r="R6033" s="46">
        <v>174.2</v>
      </c>
      <c r="S6033" s="46">
        <v>113.1</v>
      </c>
      <c r="T6033" s="178">
        <f t="shared" ref="T6033:T6040" si="1753">AVERAGE(0.876,0.675,0.579,0.886,0.676,0.725)</f>
        <v>0.73616666666666664</v>
      </c>
      <c r="U6033" s="79">
        <f t="shared" si="1748"/>
        <v>173.46383333333333</v>
      </c>
      <c r="V6033" s="79">
        <f t="shared" si="1749"/>
        <v>112.36383333333333</v>
      </c>
      <c r="W6033" s="446">
        <f t="shared" si="1751"/>
        <v>2.7065925273737386</v>
      </c>
      <c r="X6033" s="446">
        <f t="shared" si="1752"/>
        <v>1.3426409723330306</v>
      </c>
      <c r="Y6033" s="43">
        <v>20240307</v>
      </c>
      <c r="Z6033" s="48" t="s">
        <v>2334</v>
      </c>
      <c r="AA6033" s="43">
        <v>20240404</v>
      </c>
      <c r="AE6033" s="689" t="s">
        <v>1250</v>
      </c>
      <c r="AF6033" s="130">
        <v>1</v>
      </c>
      <c r="AH6033" s="874" t="s">
        <v>2335</v>
      </c>
    </row>
    <row r="6034" spans="1:42" x14ac:dyDescent="0.2">
      <c r="A6034" t="s">
        <v>2245</v>
      </c>
      <c r="B6034" s="45">
        <v>20230812</v>
      </c>
      <c r="C6034" s="107" t="s">
        <v>74</v>
      </c>
      <c r="D6034" s="107">
        <v>24</v>
      </c>
      <c r="E6034" s="107">
        <v>2</v>
      </c>
      <c r="H6034" s="107" t="s">
        <v>11</v>
      </c>
      <c r="I6034" s="107">
        <v>290</v>
      </c>
      <c r="J6034" s="107">
        <v>0</v>
      </c>
      <c r="K6034" s="43">
        <v>10</v>
      </c>
      <c r="L6034" s="111">
        <v>1</v>
      </c>
      <c r="M6034" s="43">
        <v>0</v>
      </c>
      <c r="N6034" s="49">
        <v>1</v>
      </c>
      <c r="O6034" s="43" t="str">
        <f>Cal_030724!$E$2</f>
        <v>Cal_030724</v>
      </c>
      <c r="P6034" s="50">
        <f>Cal_030724!$Q$3</f>
        <v>1.8135132035581638</v>
      </c>
      <c r="Q6034" s="50">
        <f>Cal_030724!$R$3</f>
        <v>0.5762667345022553</v>
      </c>
      <c r="R6034" s="46">
        <v>181.2</v>
      </c>
      <c r="S6034" s="46">
        <v>116.3</v>
      </c>
      <c r="T6034" s="178">
        <f t="shared" si="1753"/>
        <v>0.73616666666666664</v>
      </c>
      <c r="U6034" s="79">
        <f t="shared" si="1748"/>
        <v>180.46383333333333</v>
      </c>
      <c r="V6034" s="79">
        <f t="shared" si="1749"/>
        <v>115.56383333333333</v>
      </c>
      <c r="W6034" s="446">
        <f t="shared" si="1751"/>
        <v>2.8749239775213686</v>
      </c>
      <c r="X6034" s="446">
        <f t="shared" si="1752"/>
        <v>1.2896272967278766</v>
      </c>
      <c r="Y6034" s="43">
        <v>20240307</v>
      </c>
      <c r="Z6034" s="48" t="s">
        <v>2334</v>
      </c>
      <c r="AA6034" s="43">
        <v>20240404</v>
      </c>
      <c r="AE6034" s="689" t="s">
        <v>1250</v>
      </c>
      <c r="AF6034" s="130">
        <v>1</v>
      </c>
      <c r="AH6034" s="874" t="s">
        <v>2335</v>
      </c>
    </row>
    <row r="6035" spans="1:42" x14ac:dyDescent="0.2">
      <c r="A6035" t="s">
        <v>2245</v>
      </c>
      <c r="B6035" s="45">
        <v>20230812</v>
      </c>
      <c r="C6035" s="107" t="s">
        <v>74</v>
      </c>
      <c r="D6035" s="107">
        <v>24</v>
      </c>
      <c r="E6035" s="107">
        <v>4</v>
      </c>
      <c r="H6035" s="107" t="s">
        <v>10</v>
      </c>
      <c r="I6035" s="107">
        <v>290</v>
      </c>
      <c r="J6035" s="107">
        <v>0</v>
      </c>
      <c r="K6035" s="43">
        <v>10</v>
      </c>
      <c r="L6035" s="111">
        <v>1</v>
      </c>
      <c r="M6035" s="43">
        <v>0</v>
      </c>
      <c r="N6035" s="49">
        <v>1</v>
      </c>
      <c r="O6035" s="43" t="str">
        <f>Cal_030724!$E$2</f>
        <v>Cal_030724</v>
      </c>
      <c r="P6035" s="50">
        <f>Cal_030724!$Q$3</f>
        <v>1.8135132035581638</v>
      </c>
      <c r="Q6035" s="50">
        <f>Cal_030724!$R$3</f>
        <v>0.5762667345022553</v>
      </c>
      <c r="R6035" s="46">
        <v>164.4</v>
      </c>
      <c r="S6035" s="46">
        <v>107.8</v>
      </c>
      <c r="T6035" s="178">
        <f t="shared" si="1753"/>
        <v>0.73616666666666664</v>
      </c>
      <c r="U6035" s="79">
        <f t="shared" si="1748"/>
        <v>163.66383333333334</v>
      </c>
      <c r="V6035" s="79">
        <f t="shared" si="1749"/>
        <v>107.06383333333333</v>
      </c>
      <c r="W6035" s="446">
        <f t="shared" si="1751"/>
        <v>2.5072526521989138</v>
      </c>
      <c r="X6035" s="446">
        <f t="shared" si="1752"/>
        <v>1.3509857834218792</v>
      </c>
      <c r="Y6035" s="43">
        <v>20240307</v>
      </c>
      <c r="Z6035" s="48" t="s">
        <v>2334</v>
      </c>
      <c r="AA6035" s="43">
        <v>20240404</v>
      </c>
      <c r="AE6035" s="689" t="s">
        <v>1250</v>
      </c>
      <c r="AF6035" s="130">
        <v>1</v>
      </c>
      <c r="AH6035" s="874" t="s">
        <v>2335</v>
      </c>
    </row>
    <row r="6036" spans="1:42" x14ac:dyDescent="0.2">
      <c r="A6036" t="s">
        <v>2245</v>
      </c>
      <c r="B6036" s="45">
        <v>20230812</v>
      </c>
      <c r="C6036" s="107" t="s">
        <v>74</v>
      </c>
      <c r="D6036" s="107">
        <v>24</v>
      </c>
      <c r="E6036" s="107">
        <v>4</v>
      </c>
      <c r="H6036" s="107" t="s">
        <v>11</v>
      </c>
      <c r="I6036" s="107">
        <v>290</v>
      </c>
      <c r="J6036" s="107">
        <v>0</v>
      </c>
      <c r="K6036" s="43">
        <v>10</v>
      </c>
      <c r="L6036" s="111">
        <v>1</v>
      </c>
      <c r="M6036" s="43">
        <v>0</v>
      </c>
      <c r="N6036" s="49">
        <v>1</v>
      </c>
      <c r="O6036" s="43" t="str">
        <f>Cal_030724!$E$2</f>
        <v>Cal_030724</v>
      </c>
      <c r="P6036" s="50">
        <f>Cal_030724!$Q$3</f>
        <v>1.8135132035581638</v>
      </c>
      <c r="Q6036" s="50">
        <f>Cal_030724!$R$3</f>
        <v>0.5762667345022553</v>
      </c>
      <c r="R6036" s="46">
        <v>176.4</v>
      </c>
      <c r="S6036" s="46">
        <v>114.1</v>
      </c>
      <c r="T6036" s="178">
        <f t="shared" si="1753"/>
        <v>0.73616666666666664</v>
      </c>
      <c r="U6036" s="79">
        <f t="shared" si="1748"/>
        <v>175.66383333333334</v>
      </c>
      <c r="V6036" s="79">
        <f t="shared" si="1749"/>
        <v>113.36383333333333</v>
      </c>
      <c r="W6036" s="446">
        <f t="shared" si="1751"/>
        <v>2.7597498274203596</v>
      </c>
      <c r="X6036" s="446">
        <f t="shared" si="1752"/>
        <v>1.3255204768309332</v>
      </c>
      <c r="Y6036" s="43">
        <v>20240307</v>
      </c>
      <c r="Z6036" s="48" t="s">
        <v>2334</v>
      </c>
      <c r="AA6036" s="43">
        <v>20240404</v>
      </c>
      <c r="AE6036" s="689" t="s">
        <v>1250</v>
      </c>
      <c r="AF6036" s="130">
        <v>1</v>
      </c>
      <c r="AH6036" s="874" t="s">
        <v>2335</v>
      </c>
    </row>
    <row r="6037" spans="1:42" x14ac:dyDescent="0.2">
      <c r="A6037" t="s">
        <v>2245</v>
      </c>
      <c r="B6037" s="45">
        <v>20230812</v>
      </c>
      <c r="C6037" s="107" t="s">
        <v>74</v>
      </c>
      <c r="D6037" s="107">
        <v>24</v>
      </c>
      <c r="E6037" s="107">
        <v>7</v>
      </c>
      <c r="H6037" s="107" t="s">
        <v>10</v>
      </c>
      <c r="I6037" s="107">
        <v>290</v>
      </c>
      <c r="J6037" s="107">
        <v>0</v>
      </c>
      <c r="K6037" s="43">
        <v>5</v>
      </c>
      <c r="L6037" s="111">
        <v>1</v>
      </c>
      <c r="M6037" s="43">
        <v>0</v>
      </c>
      <c r="N6037" s="49">
        <v>1</v>
      </c>
      <c r="O6037" s="43" t="str">
        <f>Cal_030724!$E$2</f>
        <v>Cal_030724</v>
      </c>
      <c r="P6037" s="50">
        <f>Cal_030724!$Q$3</f>
        <v>1.8135132035581638</v>
      </c>
      <c r="Q6037" s="50">
        <f>Cal_030724!$R$3</f>
        <v>0.5762667345022553</v>
      </c>
      <c r="R6037" s="46">
        <v>182.3</v>
      </c>
      <c r="S6037" s="46">
        <v>119.1</v>
      </c>
      <c r="T6037" s="178">
        <f t="shared" si="1753"/>
        <v>0.73616666666666664</v>
      </c>
      <c r="U6037" s="79">
        <f t="shared" si="1748"/>
        <v>181.56383333333335</v>
      </c>
      <c r="V6037" s="79">
        <f t="shared" si="1749"/>
        <v>118.36383333333333</v>
      </c>
      <c r="W6037" s="446">
        <f t="shared" si="1751"/>
        <v>1.3998089012276624</v>
      </c>
      <c r="X6037" s="446">
        <f t="shared" si="1752"/>
        <v>0.73291826225929335</v>
      </c>
      <c r="Y6037" s="43">
        <v>20240307</v>
      </c>
      <c r="Z6037" s="48" t="s">
        <v>2334</v>
      </c>
      <c r="AA6037" s="43">
        <v>20240404</v>
      </c>
      <c r="AE6037" s="689" t="s">
        <v>1250</v>
      </c>
      <c r="AF6037" s="130">
        <v>1</v>
      </c>
      <c r="AH6037" s="874" t="s">
        <v>2335</v>
      </c>
    </row>
    <row r="6038" spans="1:42" x14ac:dyDescent="0.2">
      <c r="A6038" t="s">
        <v>2245</v>
      </c>
      <c r="B6038" s="45">
        <v>20230812</v>
      </c>
      <c r="C6038" s="107" t="s">
        <v>74</v>
      </c>
      <c r="D6038" s="107">
        <v>24</v>
      </c>
      <c r="E6038" s="107">
        <v>7</v>
      </c>
      <c r="H6038" s="107" t="s">
        <v>11</v>
      </c>
      <c r="I6038" s="107">
        <v>290</v>
      </c>
      <c r="J6038" s="107">
        <v>0</v>
      </c>
      <c r="K6038" s="43">
        <v>5</v>
      </c>
      <c r="L6038" s="111">
        <v>1</v>
      </c>
      <c r="M6038" s="43">
        <v>0</v>
      </c>
      <c r="N6038" s="49">
        <v>1</v>
      </c>
      <c r="O6038" s="43" t="str">
        <f>Cal_030724!$E$2</f>
        <v>Cal_030724</v>
      </c>
      <c r="P6038" s="50">
        <f>Cal_030724!$Q$3</f>
        <v>1.8135132035581638</v>
      </c>
      <c r="Q6038" s="50">
        <f>Cal_030724!$R$3</f>
        <v>0.5762667345022553</v>
      </c>
      <c r="R6038" s="46">
        <v>190.9</v>
      </c>
      <c r="S6038" s="46">
        <v>124.7</v>
      </c>
      <c r="T6038" s="178">
        <f t="shared" si="1753"/>
        <v>0.73616666666666664</v>
      </c>
      <c r="U6038" s="79">
        <f t="shared" si="1748"/>
        <v>190.16383333333334</v>
      </c>
      <c r="V6038" s="79">
        <f t="shared" si="1749"/>
        <v>123.96383333333334</v>
      </c>
      <c r="W6038" s="446">
        <f t="shared" si="1751"/>
        <v>1.4662555262859374</v>
      </c>
      <c r="X6038" s="446">
        <f t="shared" si="1752"/>
        <v>0.76737468992568469</v>
      </c>
      <c r="Y6038" s="43">
        <v>20240307</v>
      </c>
      <c r="Z6038" s="48" t="s">
        <v>2334</v>
      </c>
      <c r="AA6038" s="43">
        <v>20240404</v>
      </c>
      <c r="AE6038" s="689" t="s">
        <v>1250</v>
      </c>
      <c r="AF6038" s="130">
        <v>1</v>
      </c>
      <c r="AH6038" s="874" t="s">
        <v>2335</v>
      </c>
    </row>
    <row r="6039" spans="1:42" x14ac:dyDescent="0.2">
      <c r="A6039" t="s">
        <v>2245</v>
      </c>
      <c r="B6039" s="45">
        <v>20230812</v>
      </c>
      <c r="C6039" s="107" t="s">
        <v>74</v>
      </c>
      <c r="D6039" s="107">
        <v>24</v>
      </c>
      <c r="E6039" s="107">
        <v>7</v>
      </c>
      <c r="H6039" s="107" t="s">
        <v>10</v>
      </c>
      <c r="I6039" s="107">
        <v>290</v>
      </c>
      <c r="J6039" s="107">
        <v>10</v>
      </c>
      <c r="K6039" s="43">
        <v>5</v>
      </c>
      <c r="L6039" s="111">
        <v>1</v>
      </c>
      <c r="M6039" s="43">
        <v>0</v>
      </c>
      <c r="N6039" s="49">
        <v>1</v>
      </c>
      <c r="O6039" s="43" t="str">
        <f>Cal_030724!$E$2</f>
        <v>Cal_030724</v>
      </c>
      <c r="P6039" s="50">
        <f>Cal_030724!$Q$3</f>
        <v>1.8135132035581638</v>
      </c>
      <c r="Q6039" s="50">
        <f>Cal_030724!$R$3</f>
        <v>0.5762667345022553</v>
      </c>
      <c r="R6039" s="46">
        <v>117.5</v>
      </c>
      <c r="S6039" s="46">
        <v>74.63</v>
      </c>
      <c r="T6039" s="178">
        <f t="shared" si="1753"/>
        <v>0.73616666666666664</v>
      </c>
      <c r="U6039" s="79">
        <f t="shared" si="1748"/>
        <v>116.76383333333334</v>
      </c>
      <c r="V6039" s="79">
        <f t="shared" si="1749"/>
        <v>73.893833333333333</v>
      </c>
      <c r="W6039" s="446">
        <f t="shared" si="1751"/>
        <v>0.9495222720827512</v>
      </c>
      <c r="X6039" s="446">
        <f t="shared" si="1752"/>
        <v>0.38192654235672036</v>
      </c>
      <c r="Y6039" s="43">
        <v>20240307</v>
      </c>
      <c r="Z6039" s="48" t="s">
        <v>2334</v>
      </c>
      <c r="AA6039" s="43">
        <v>20240404</v>
      </c>
      <c r="AE6039" s="689" t="s">
        <v>1250</v>
      </c>
      <c r="AF6039" s="130">
        <v>1</v>
      </c>
      <c r="AH6039" s="874" t="s">
        <v>2335</v>
      </c>
    </row>
    <row r="6040" spans="1:42" x14ac:dyDescent="0.2">
      <c r="A6040" t="s">
        <v>2245</v>
      </c>
      <c r="B6040" s="45">
        <v>20230812</v>
      </c>
      <c r="C6040" s="107" t="s">
        <v>74</v>
      </c>
      <c r="D6040" s="107">
        <v>24</v>
      </c>
      <c r="E6040" s="107">
        <v>7</v>
      </c>
      <c r="H6040" s="107" t="s">
        <v>11</v>
      </c>
      <c r="I6040" s="107">
        <v>290</v>
      </c>
      <c r="J6040" s="107">
        <v>10</v>
      </c>
      <c r="K6040" s="43">
        <v>5</v>
      </c>
      <c r="L6040" s="111">
        <v>1</v>
      </c>
      <c r="M6040" s="43">
        <v>0</v>
      </c>
      <c r="N6040" s="49">
        <v>1</v>
      </c>
      <c r="O6040" s="43" t="str">
        <f>Cal_030724!$E$2</f>
        <v>Cal_030724</v>
      </c>
      <c r="P6040" s="50">
        <f>Cal_030724!$Q$3</f>
        <v>1.8135132035581638</v>
      </c>
      <c r="Q6040" s="50">
        <f>Cal_030724!$R$3</f>
        <v>0.5762667345022553</v>
      </c>
      <c r="R6040" s="46">
        <v>124</v>
      </c>
      <c r="S6040" s="46">
        <v>80.260000000000005</v>
      </c>
      <c r="T6040" s="178">
        <f t="shared" si="1753"/>
        <v>0.73616666666666664</v>
      </c>
      <c r="U6040" s="79">
        <f t="shared" si="1748"/>
        <v>123.26383333333334</v>
      </c>
      <c r="V6040" s="79">
        <f t="shared" si="1749"/>
        <v>79.523833333333343</v>
      </c>
      <c r="W6040" s="446">
        <f t="shared" si="1751"/>
        <v>0.96879179334965082</v>
      </c>
      <c r="X6040" s="446">
        <f t="shared" si="1752"/>
        <v>0.46410062588265477</v>
      </c>
      <c r="Y6040" s="43">
        <v>20240307</v>
      </c>
      <c r="Z6040" s="48" t="s">
        <v>2334</v>
      </c>
      <c r="AA6040" s="43">
        <v>20240404</v>
      </c>
      <c r="AE6040" s="689" t="s">
        <v>1250</v>
      </c>
      <c r="AF6040" s="130">
        <v>1</v>
      </c>
      <c r="AH6040" s="874" t="s">
        <v>2335</v>
      </c>
    </row>
    <row r="6041" spans="1:42" x14ac:dyDescent="0.2">
      <c r="A6041" s="155" t="s">
        <v>2245</v>
      </c>
      <c r="B6041" s="81">
        <v>20230812</v>
      </c>
      <c r="C6041" s="126" t="s">
        <v>74</v>
      </c>
      <c r="D6041" s="126">
        <v>24</v>
      </c>
      <c r="E6041" s="126">
        <v>7</v>
      </c>
      <c r="F6041" s="126"/>
      <c r="G6041" s="126"/>
      <c r="H6041" s="126" t="s">
        <v>10</v>
      </c>
      <c r="I6041" s="126">
        <v>293</v>
      </c>
      <c r="J6041" s="126">
        <v>5</v>
      </c>
      <c r="K6041" s="82">
        <v>5</v>
      </c>
      <c r="L6041" s="156">
        <v>1</v>
      </c>
      <c r="M6041" s="82">
        <v>0</v>
      </c>
      <c r="N6041" s="83">
        <v>1</v>
      </c>
      <c r="O6041" s="82" t="str">
        <f>Cal_030724!$E$2</f>
        <v>Cal_030724</v>
      </c>
      <c r="P6041" s="158">
        <f>Cal_030724!$Q$3</f>
        <v>1.8135132035581638</v>
      </c>
      <c r="Q6041" s="158">
        <f>Cal_030724!$R$3</f>
        <v>0.5762667345022553</v>
      </c>
      <c r="R6041" s="84">
        <v>113.8</v>
      </c>
      <c r="S6041" s="84">
        <v>74.290000000000006</v>
      </c>
      <c r="T6041" s="158">
        <f>AVERAGE(0.509,0.668,0.549,0.497,0.537,0.693)</f>
        <v>0.57550000000000001</v>
      </c>
      <c r="U6041" s="79">
        <f t="shared" si="1748"/>
        <v>113.22449999999999</v>
      </c>
      <c r="V6041" s="79">
        <f t="shared" si="1749"/>
        <v>73.714500000000001</v>
      </c>
      <c r="W6041" s="446">
        <f t="shared" si="1751"/>
        <v>0.86614196274767918</v>
      </c>
      <c r="X6041" s="446">
        <f t="shared" si="1752"/>
        <v>0.44847605481753322</v>
      </c>
      <c r="Y6041" s="82">
        <v>20240307</v>
      </c>
      <c r="Z6041" s="90" t="s">
        <v>2285</v>
      </c>
      <c r="AA6041" s="82">
        <v>20240104</v>
      </c>
      <c r="AB6041" s="85"/>
      <c r="AC6041" s="82"/>
      <c r="AD6041" s="82"/>
      <c r="AE6041" s="691" t="s">
        <v>1250</v>
      </c>
      <c r="AF6041" s="567">
        <v>1</v>
      </c>
      <c r="AG6041" s="567"/>
      <c r="AH6041" s="159" t="s">
        <v>1286</v>
      </c>
      <c r="AI6041" s="155"/>
      <c r="AJ6041" s="82"/>
      <c r="AK6041" s="82"/>
      <c r="AL6041" s="82"/>
      <c r="AM6041" s="82"/>
      <c r="AN6041" s="82"/>
      <c r="AO6041" s="82"/>
      <c r="AP6041" s="82"/>
    </row>
    <row r="6042" spans="1:42" x14ac:dyDescent="0.2">
      <c r="A6042" s="155" t="s">
        <v>2245</v>
      </c>
      <c r="B6042" s="81">
        <v>20230812</v>
      </c>
      <c r="C6042" s="126" t="s">
        <v>74</v>
      </c>
      <c r="D6042" s="126">
        <v>24</v>
      </c>
      <c r="E6042" s="126">
        <v>7</v>
      </c>
      <c r="F6042" s="126"/>
      <c r="G6042" s="126"/>
      <c r="H6042" s="126" t="s">
        <v>11</v>
      </c>
      <c r="I6042" s="126">
        <v>293</v>
      </c>
      <c r="J6042" s="126">
        <v>5</v>
      </c>
      <c r="K6042" s="82">
        <v>5</v>
      </c>
      <c r="L6042" s="156">
        <v>1</v>
      </c>
      <c r="M6042" s="82">
        <v>0</v>
      </c>
      <c r="N6042" s="83">
        <v>1</v>
      </c>
      <c r="O6042" s="82" t="str">
        <f>Cal_030724!$E$2</f>
        <v>Cal_030724</v>
      </c>
      <c r="P6042" s="158">
        <f>Cal_030724!$Q$3</f>
        <v>1.8135132035581638</v>
      </c>
      <c r="Q6042" s="158">
        <f>Cal_030724!$R$3</f>
        <v>0.5762667345022553</v>
      </c>
      <c r="R6042" s="84">
        <v>125.1</v>
      </c>
      <c r="S6042" s="84">
        <v>79.06</v>
      </c>
      <c r="T6042" s="158">
        <f>AVERAGE(0.509,0.668,0.549,0.497,0.537,0.693)</f>
        <v>0.57550000000000001</v>
      </c>
      <c r="U6042" s="79">
        <f t="shared" si="1748"/>
        <v>124.52449999999999</v>
      </c>
      <c r="V6042" s="79">
        <f t="shared" si="1749"/>
        <v>78.484499999999997</v>
      </c>
      <c r="W6042" s="446">
        <f t="shared" si="1751"/>
        <v>1.0092932413288573</v>
      </c>
      <c r="X6042" s="446">
        <f t="shared" si="1752"/>
        <v>0.3903925436876175</v>
      </c>
      <c r="Y6042" s="82">
        <v>20240307</v>
      </c>
      <c r="Z6042" s="90" t="s">
        <v>2285</v>
      </c>
      <c r="AA6042" s="82">
        <v>20240104</v>
      </c>
      <c r="AB6042" s="85"/>
      <c r="AC6042" s="82"/>
      <c r="AD6042" s="82"/>
      <c r="AE6042" s="691" t="s">
        <v>1250</v>
      </c>
      <c r="AF6042" s="567">
        <v>1</v>
      </c>
      <c r="AG6042" s="567"/>
      <c r="AH6042" s="159" t="s">
        <v>1287</v>
      </c>
      <c r="AI6042" s="155"/>
      <c r="AJ6042" s="82"/>
      <c r="AK6042" s="82"/>
      <c r="AL6042" s="82"/>
      <c r="AM6042" s="82"/>
      <c r="AN6042" s="82"/>
      <c r="AO6042" s="82"/>
      <c r="AP6042" s="82"/>
    </row>
    <row r="6043" spans="1:42" x14ac:dyDescent="0.2">
      <c r="A6043" s="360" t="s">
        <v>2245</v>
      </c>
      <c r="B6043" s="196">
        <v>20230812</v>
      </c>
      <c r="C6043" s="361" t="s">
        <v>74</v>
      </c>
      <c r="D6043" s="361">
        <v>24</v>
      </c>
      <c r="E6043" s="361">
        <v>7</v>
      </c>
      <c r="F6043" s="361"/>
      <c r="G6043" s="361"/>
      <c r="H6043" s="361" t="s">
        <v>10</v>
      </c>
      <c r="I6043" s="361">
        <v>552</v>
      </c>
      <c r="J6043" s="361">
        <v>20</v>
      </c>
      <c r="K6043" s="44">
        <v>5</v>
      </c>
      <c r="L6043" s="362">
        <v>1</v>
      </c>
      <c r="M6043" s="44">
        <v>0</v>
      </c>
      <c r="N6043" s="363">
        <v>1</v>
      </c>
      <c r="O6043" s="44" t="str">
        <f>Cal_030724!$E$2</f>
        <v>Cal_030724</v>
      </c>
      <c r="P6043" s="365">
        <f>Cal_030724!$Q$3</f>
        <v>1.8135132035581638</v>
      </c>
      <c r="Q6043" s="365">
        <f>Cal_030724!$R$3</f>
        <v>0.5762667345022553</v>
      </c>
      <c r="R6043" s="364">
        <v>159.69999999999999</v>
      </c>
      <c r="S6043" s="364">
        <v>100.8</v>
      </c>
      <c r="T6043" s="365">
        <f>AVERAGE(0.509,0.668,0.549,0.497,0.537,0.693)</f>
        <v>0.57550000000000001</v>
      </c>
      <c r="U6043" s="79">
        <f t="shared" si="1748"/>
        <v>159.12449999999998</v>
      </c>
      <c r="V6043" s="79">
        <f t="shared" si="1749"/>
        <v>100.22449999999999</v>
      </c>
      <c r="W6043" s="446">
        <f t="shared" si="1751"/>
        <v>0.68537125762101248</v>
      </c>
      <c r="X6043" s="446">
        <f t="shared" si="1752"/>
        <v>0.26337286189987347</v>
      </c>
      <c r="Y6043" s="44">
        <v>20240307</v>
      </c>
      <c r="Z6043" s="859" t="s">
        <v>2285</v>
      </c>
      <c r="AA6043" s="44">
        <v>20240104</v>
      </c>
      <c r="AB6043" s="368"/>
      <c r="AC6043" s="44"/>
      <c r="AD6043" s="44"/>
      <c r="AE6043" s="763" t="s">
        <v>1250</v>
      </c>
      <c r="AF6043" s="849">
        <v>1</v>
      </c>
      <c r="AG6043" s="849"/>
      <c r="AH6043" s="370" t="s">
        <v>1282</v>
      </c>
      <c r="AI6043" s="360"/>
      <c r="AJ6043" s="44"/>
      <c r="AK6043" s="44"/>
      <c r="AL6043" s="44"/>
      <c r="AM6043" s="44"/>
      <c r="AN6043" s="44"/>
      <c r="AO6043" s="44"/>
      <c r="AP6043" s="44"/>
    </row>
    <row r="6044" spans="1:42" s="585" customFormat="1" x14ac:dyDescent="0.2">
      <c r="A6044" s="876" t="s">
        <v>2245</v>
      </c>
      <c r="B6044" s="877">
        <v>20230812</v>
      </c>
      <c r="C6044" s="878" t="s">
        <v>74</v>
      </c>
      <c r="D6044" s="878">
        <v>24</v>
      </c>
      <c r="E6044" s="878">
        <v>7</v>
      </c>
      <c r="F6044" s="878"/>
      <c r="G6044" s="878"/>
      <c r="H6044" s="878" t="s">
        <v>11</v>
      </c>
      <c r="I6044" s="878">
        <v>550</v>
      </c>
      <c r="J6044" s="878">
        <v>20</v>
      </c>
      <c r="K6044" s="879">
        <v>5</v>
      </c>
      <c r="L6044" s="880">
        <v>1</v>
      </c>
      <c r="M6044" s="879">
        <v>0</v>
      </c>
      <c r="N6044" s="881">
        <v>1</v>
      </c>
      <c r="O6044" s="879" t="str">
        <f>Cal_030724!$E$2</f>
        <v>Cal_030724</v>
      </c>
      <c r="P6044" s="882">
        <f>Cal_030724!$Q$3</f>
        <v>1.8135132035581638</v>
      </c>
      <c r="Q6044" s="882">
        <f>Cal_030724!$R$3</f>
        <v>0.5762667345022553</v>
      </c>
      <c r="R6044" s="883">
        <v>144</v>
      </c>
      <c r="S6044" s="883">
        <v>94.79</v>
      </c>
      <c r="T6044" s="882">
        <f>AVERAGE(0.509,0.668,0.549,0.497,0.537,0.693)</f>
        <v>0.57550000000000001</v>
      </c>
      <c r="U6044" s="590">
        <f t="shared" si="1748"/>
        <v>143.42449999999999</v>
      </c>
      <c r="V6044" s="590">
        <f t="shared" si="1749"/>
        <v>94.214500000000001</v>
      </c>
      <c r="W6044" s="884">
        <f t="shared" si="1751"/>
        <v>0.5746988736631139</v>
      </c>
      <c r="X6044" s="884">
        <f t="shared" si="1752"/>
        <v>0.32039654570998438</v>
      </c>
      <c r="Y6044" s="879">
        <v>20240307</v>
      </c>
      <c r="Z6044" s="885" t="s">
        <v>2285</v>
      </c>
      <c r="AA6044" s="879">
        <v>20240104</v>
      </c>
      <c r="AB6044" s="886"/>
      <c r="AC6044" s="879"/>
      <c r="AD6044" s="879"/>
      <c r="AE6044" s="887" t="s">
        <v>1250</v>
      </c>
      <c r="AF6044" s="888">
        <v>1</v>
      </c>
      <c r="AG6044" s="888"/>
      <c r="AH6044" s="889" t="s">
        <v>1283</v>
      </c>
      <c r="AI6044" s="876"/>
      <c r="AJ6044" s="879"/>
      <c r="AK6044" s="879"/>
      <c r="AL6044" s="879"/>
      <c r="AM6044" s="879"/>
      <c r="AN6044" s="879"/>
      <c r="AO6044" s="879"/>
      <c r="AP6044" s="879"/>
    </row>
    <row r="6045" spans="1:42" x14ac:dyDescent="0.2">
      <c r="A6045" t="s">
        <v>2294</v>
      </c>
      <c r="B6045" s="45">
        <v>20231011</v>
      </c>
      <c r="C6045" s="107" t="s">
        <v>51</v>
      </c>
      <c r="D6045" s="107">
        <v>1</v>
      </c>
      <c r="E6045" s="107">
        <v>2</v>
      </c>
      <c r="H6045" s="107" t="s">
        <v>10</v>
      </c>
      <c r="I6045" s="107">
        <v>290</v>
      </c>
      <c r="J6045" s="107">
        <v>0</v>
      </c>
      <c r="K6045" s="43">
        <v>5</v>
      </c>
      <c r="L6045" s="43">
        <v>1</v>
      </c>
      <c r="M6045" s="43">
        <v>0</v>
      </c>
      <c r="N6045" s="49">
        <v>1</v>
      </c>
      <c r="O6045" s="43" t="str">
        <f>Cal_030724!$E$2</f>
        <v>Cal_030724</v>
      </c>
      <c r="P6045" s="50">
        <f>Cal_030724!$Q$3</f>
        <v>1.8135132035581638</v>
      </c>
      <c r="Q6045" s="50">
        <f>Cal_030724!$R$3</f>
        <v>0.5762667345022553</v>
      </c>
      <c r="R6045" s="46">
        <v>206.6</v>
      </c>
      <c r="S6045" s="46">
        <v>127.8</v>
      </c>
      <c r="T6045" s="178">
        <f>AVERAGE(0.987,0.713,0.709,0.694,0.604,0.372)</f>
        <v>0.67983333333333329</v>
      </c>
      <c r="U6045" s="79">
        <f t="shared" si="1748"/>
        <v>205.92016666666666</v>
      </c>
      <c r="V6045" s="79">
        <f t="shared" si="1749"/>
        <v>127.12016666666666</v>
      </c>
      <c r="W6045" s="446">
        <f t="shared" si="1751"/>
        <v>1.7453313515306923</v>
      </c>
      <c r="X6045" s="446">
        <f t="shared" si="1752"/>
        <v>0.54517094838627866</v>
      </c>
      <c r="Y6045" s="43">
        <v>20240307</v>
      </c>
      <c r="Z6045" s="48" t="s">
        <v>2421</v>
      </c>
      <c r="AA6045" s="43">
        <v>20250304</v>
      </c>
      <c r="AE6045" s="689" t="s">
        <v>1250</v>
      </c>
      <c r="AF6045" s="130">
        <v>1</v>
      </c>
    </row>
    <row r="6046" spans="1:42" x14ac:dyDescent="0.2">
      <c r="A6046" t="s">
        <v>2294</v>
      </c>
      <c r="B6046" s="45">
        <v>20231011</v>
      </c>
      <c r="C6046" s="107" t="s">
        <v>51</v>
      </c>
      <c r="D6046" s="107">
        <v>1</v>
      </c>
      <c r="E6046" s="107">
        <v>2</v>
      </c>
      <c r="H6046" s="107" t="s">
        <v>11</v>
      </c>
      <c r="I6046" s="107">
        <v>290</v>
      </c>
      <c r="J6046" s="107">
        <v>0</v>
      </c>
      <c r="K6046" s="43">
        <v>5</v>
      </c>
      <c r="L6046" s="43">
        <v>1</v>
      </c>
      <c r="M6046" s="43">
        <v>0</v>
      </c>
      <c r="N6046" s="49">
        <v>1</v>
      </c>
      <c r="O6046" s="43" t="str">
        <f>Cal_030724!$E$2</f>
        <v>Cal_030724</v>
      </c>
      <c r="P6046" s="50">
        <f>Cal_030724!$Q$3</f>
        <v>1.8135132035581638</v>
      </c>
      <c r="Q6046" s="50">
        <f>Cal_030724!$R$3</f>
        <v>0.5762667345022553</v>
      </c>
      <c r="R6046" s="46">
        <v>226.6</v>
      </c>
      <c r="S6046" s="46">
        <v>137.4</v>
      </c>
      <c r="T6046" s="178">
        <f>AVERAGE(0.333,0.545,0.579,0.588,0.403,0.461)</f>
        <v>0.48483333333333328</v>
      </c>
      <c r="U6046" s="79">
        <f t="shared" si="1748"/>
        <v>226.11516666666665</v>
      </c>
      <c r="V6046" s="79">
        <f t="shared" si="1749"/>
        <v>136.91516666666666</v>
      </c>
      <c r="W6046" s="446">
        <f t="shared" si="1751"/>
        <v>1.9756796517327126</v>
      </c>
      <c r="X6046" s="446">
        <f t="shared" si="1752"/>
        <v>0.49131289844106352</v>
      </c>
      <c r="Y6046" s="43">
        <v>20240307</v>
      </c>
      <c r="Z6046" s="48" t="s">
        <v>2432</v>
      </c>
      <c r="AA6046" s="43">
        <v>20250313</v>
      </c>
      <c r="AE6046" s="689" t="s">
        <v>1250</v>
      </c>
      <c r="AF6046" s="130">
        <v>1</v>
      </c>
    </row>
    <row r="6047" spans="1:42" x14ac:dyDescent="0.2">
      <c r="A6047" t="s">
        <v>2294</v>
      </c>
      <c r="B6047" s="45">
        <v>20231011</v>
      </c>
      <c r="C6047" s="107" t="s">
        <v>51</v>
      </c>
      <c r="D6047" s="107">
        <v>1</v>
      </c>
      <c r="E6047" s="107">
        <v>2</v>
      </c>
      <c r="H6047" s="107" t="s">
        <v>10</v>
      </c>
      <c r="I6047" s="107">
        <v>290</v>
      </c>
      <c r="J6047" s="107">
        <v>10</v>
      </c>
      <c r="K6047" s="43">
        <v>5</v>
      </c>
      <c r="L6047" s="43">
        <v>1</v>
      </c>
      <c r="M6047" s="43">
        <v>0</v>
      </c>
      <c r="N6047" s="49">
        <v>1</v>
      </c>
      <c r="O6047" s="43" t="str">
        <f>Cal_030724!$E$2</f>
        <v>Cal_030724</v>
      </c>
      <c r="P6047" s="50">
        <f>Cal_030724!$Q$3</f>
        <v>1.8135132035581638</v>
      </c>
      <c r="Q6047" s="50">
        <f>Cal_030724!$R$3</f>
        <v>0.5762667345022553</v>
      </c>
      <c r="R6047" s="46">
        <v>52.01</v>
      </c>
      <c r="S6047" s="46">
        <v>35.39</v>
      </c>
      <c r="T6047" s="178">
        <f>AVERAGE(0.455,0.585,0.284,0.485,0.313,0.286)</f>
        <v>0.40133333333333338</v>
      </c>
      <c r="U6047" s="79">
        <f t="shared" si="1748"/>
        <v>51.608666666666664</v>
      </c>
      <c r="V6047" s="79">
        <f t="shared" si="1749"/>
        <v>34.988666666666667</v>
      </c>
      <c r="W6047" s="446">
        <f t="shared" si="1751"/>
        <v>0.36811430282284396</v>
      </c>
      <c r="X6047" s="446">
        <f t="shared" si="1752"/>
        <v>0.2623255681472349</v>
      </c>
      <c r="Y6047" s="43">
        <v>20240307</v>
      </c>
      <c r="Z6047" s="48" t="s">
        <v>2427</v>
      </c>
      <c r="AA6047" s="43">
        <v>20250311</v>
      </c>
      <c r="AE6047" s="689" t="s">
        <v>1250</v>
      </c>
      <c r="AF6047" s="130">
        <v>1</v>
      </c>
    </row>
    <row r="6048" spans="1:42" x14ac:dyDescent="0.2">
      <c r="A6048" t="s">
        <v>2294</v>
      </c>
      <c r="B6048" s="45">
        <v>20231011</v>
      </c>
      <c r="C6048" s="107" t="s">
        <v>51</v>
      </c>
      <c r="D6048" s="107">
        <v>1</v>
      </c>
      <c r="E6048" s="107">
        <v>2</v>
      </c>
      <c r="H6048" s="107" t="s">
        <v>11</v>
      </c>
      <c r="I6048" s="107">
        <v>290</v>
      </c>
      <c r="J6048" s="107">
        <v>10</v>
      </c>
      <c r="K6048" s="43">
        <v>5</v>
      </c>
      <c r="L6048" s="43">
        <v>1</v>
      </c>
      <c r="M6048" s="43">
        <v>0</v>
      </c>
      <c r="N6048" s="49">
        <v>1</v>
      </c>
      <c r="O6048" s="43" t="str">
        <f>Cal_030724!$E$2</f>
        <v>Cal_030724</v>
      </c>
      <c r="P6048" s="50">
        <f>Cal_030724!$Q$3</f>
        <v>1.8135132035581638</v>
      </c>
      <c r="Q6048" s="50">
        <f>Cal_030724!$R$3</f>
        <v>0.5762667345022553</v>
      </c>
      <c r="R6048" s="46">
        <v>51.23</v>
      </c>
      <c r="S6048" s="46">
        <v>35.43</v>
      </c>
      <c r="T6048" s="178">
        <f>AVERAGE(0.333,0.545,0.579,0.588,0.403,0.461)</f>
        <v>0.48483333333333328</v>
      </c>
      <c r="U6048" s="79">
        <f t="shared" si="1748"/>
        <v>50.745166666666663</v>
      </c>
      <c r="V6048" s="79">
        <f t="shared" si="1749"/>
        <v>34.945166666666665</v>
      </c>
      <c r="W6048" s="446">
        <f t="shared" si="1751"/>
        <v>0.34995222530691544</v>
      </c>
      <c r="X6048" s="446">
        <f t="shared" si="1752"/>
        <v>0.27970384516432012</v>
      </c>
      <c r="Y6048" s="43">
        <v>20240307</v>
      </c>
      <c r="Z6048" s="48" t="s">
        <v>2432</v>
      </c>
      <c r="AA6048" s="43">
        <v>20250313</v>
      </c>
      <c r="AE6048" s="689" t="s">
        <v>1250</v>
      </c>
      <c r="AF6048" s="130">
        <v>1</v>
      </c>
    </row>
    <row r="6049" spans="1:42" x14ac:dyDescent="0.2">
      <c r="A6049" s="155" t="s">
        <v>2294</v>
      </c>
      <c r="B6049" s="81">
        <v>20231011</v>
      </c>
      <c r="C6049" s="126" t="s">
        <v>51</v>
      </c>
      <c r="D6049" s="126">
        <v>1</v>
      </c>
      <c r="E6049" s="126">
        <v>2</v>
      </c>
      <c r="F6049" s="126"/>
      <c r="G6049" s="126"/>
      <c r="H6049" s="126" t="s">
        <v>10</v>
      </c>
      <c r="I6049" s="126">
        <v>293</v>
      </c>
      <c r="J6049" s="126">
        <v>5</v>
      </c>
      <c r="K6049" s="82">
        <v>5</v>
      </c>
      <c r="L6049" s="156">
        <v>1</v>
      </c>
      <c r="M6049" s="82">
        <v>0</v>
      </c>
      <c r="N6049" s="83">
        <v>1</v>
      </c>
      <c r="O6049" s="82" t="str">
        <f>Cal_030724!$E$2</f>
        <v>Cal_030724</v>
      </c>
      <c r="P6049" s="158">
        <f>Cal_030724!$Q$3</f>
        <v>1.8135132035581638</v>
      </c>
      <c r="Q6049" s="158">
        <f>Cal_030724!$R$3</f>
        <v>0.5762667345022553</v>
      </c>
      <c r="R6049" s="84">
        <v>179.4</v>
      </c>
      <c r="S6049" s="84">
        <v>106.7</v>
      </c>
      <c r="T6049" s="158">
        <f>AVERAGE(0.683,0.513,0.548,0.776,0.511,0.652)</f>
        <v>0.61383333333333345</v>
      </c>
      <c r="U6049" s="79">
        <f t="shared" si="1748"/>
        <v>178.78616666666667</v>
      </c>
      <c r="V6049" s="79">
        <f t="shared" si="1749"/>
        <v>106.08616666666667</v>
      </c>
      <c r="W6049" s="446">
        <f t="shared" si="1751"/>
        <v>1.5937362868072968</v>
      </c>
      <c r="X6049" s="446">
        <f t="shared" si="1752"/>
        <v>0.29819523432390632</v>
      </c>
      <c r="Y6049" s="82">
        <v>20240307</v>
      </c>
      <c r="Z6049" s="90" t="s">
        <v>2315</v>
      </c>
      <c r="AA6049" s="82">
        <v>20240119</v>
      </c>
      <c r="AB6049" s="85"/>
      <c r="AC6049" s="82"/>
      <c r="AD6049" s="82"/>
      <c r="AE6049" s="691" t="s">
        <v>1250</v>
      </c>
      <c r="AF6049" s="567">
        <v>1</v>
      </c>
      <c r="AG6049" s="567"/>
      <c r="AH6049" s="159" t="s">
        <v>153</v>
      </c>
      <c r="AI6049" s="155"/>
      <c r="AJ6049" s="82"/>
      <c r="AK6049" s="82"/>
      <c r="AL6049" s="82"/>
      <c r="AM6049" s="82"/>
      <c r="AN6049" s="82"/>
      <c r="AO6049" s="82"/>
      <c r="AP6049" s="82"/>
    </row>
    <row r="6050" spans="1:42" x14ac:dyDescent="0.2">
      <c r="A6050" s="155" t="s">
        <v>2294</v>
      </c>
      <c r="B6050" s="81">
        <v>20231011</v>
      </c>
      <c r="C6050" s="126" t="s">
        <v>51</v>
      </c>
      <c r="D6050" s="126">
        <v>1</v>
      </c>
      <c r="E6050" s="126">
        <v>2</v>
      </c>
      <c r="F6050" s="126"/>
      <c r="G6050" s="126"/>
      <c r="H6050" s="126" t="s">
        <v>11</v>
      </c>
      <c r="I6050" s="126">
        <v>293</v>
      </c>
      <c r="J6050" s="126">
        <v>5</v>
      </c>
      <c r="K6050" s="82">
        <v>5</v>
      </c>
      <c r="L6050" s="156">
        <v>1</v>
      </c>
      <c r="M6050" s="82">
        <v>0</v>
      </c>
      <c r="N6050" s="83">
        <v>1</v>
      </c>
      <c r="O6050" s="82" t="str">
        <f>Cal_030724!$E$2</f>
        <v>Cal_030724</v>
      </c>
      <c r="P6050" s="158">
        <f>Cal_030724!$Q$3</f>
        <v>1.8135132035581638</v>
      </c>
      <c r="Q6050" s="158">
        <f>Cal_030724!$R$3</f>
        <v>0.5762667345022553</v>
      </c>
      <c r="R6050" s="84">
        <v>174.1</v>
      </c>
      <c r="S6050" s="84">
        <v>103.7</v>
      </c>
      <c r="T6050" s="158">
        <f>AVERAGE(0.683,0.513,0.548,0.776,0.511,0.652)</f>
        <v>0.61383333333333345</v>
      </c>
      <c r="U6050" s="79">
        <f t="shared" si="1748"/>
        <v>173.48616666666666</v>
      </c>
      <c r="V6050" s="79">
        <f t="shared" si="1749"/>
        <v>103.08616666666667</v>
      </c>
      <c r="W6050" s="446">
        <f t="shared" si="1751"/>
        <v>1.5433154689303119</v>
      </c>
      <c r="X6050" s="446">
        <f t="shared" si="1752"/>
        <v>0.29511431166550656</v>
      </c>
      <c r="Y6050" s="82">
        <v>20240307</v>
      </c>
      <c r="Z6050" s="90" t="s">
        <v>2315</v>
      </c>
      <c r="AA6050" s="82">
        <v>20240119</v>
      </c>
      <c r="AB6050" s="85"/>
      <c r="AC6050" s="82"/>
      <c r="AD6050" s="82"/>
      <c r="AE6050" s="691" t="s">
        <v>1250</v>
      </c>
      <c r="AF6050" s="567">
        <v>1</v>
      </c>
      <c r="AG6050" s="567"/>
      <c r="AH6050" s="159" t="s">
        <v>156</v>
      </c>
      <c r="AI6050" s="155"/>
      <c r="AJ6050" s="82"/>
      <c r="AK6050" s="82"/>
      <c r="AL6050" s="82"/>
      <c r="AM6050" s="82"/>
      <c r="AN6050" s="82"/>
      <c r="AO6050" s="82"/>
      <c r="AP6050" s="82"/>
    </row>
    <row r="6051" spans="1:42" x14ac:dyDescent="0.2">
      <c r="A6051" s="360" t="s">
        <v>2294</v>
      </c>
      <c r="B6051" s="196">
        <v>20231011</v>
      </c>
      <c r="C6051" s="361" t="s">
        <v>51</v>
      </c>
      <c r="D6051" s="361">
        <v>1</v>
      </c>
      <c r="E6051" s="361">
        <v>2</v>
      </c>
      <c r="F6051" s="361"/>
      <c r="G6051" s="361"/>
      <c r="H6051" s="361" t="s">
        <v>10</v>
      </c>
      <c r="I6051" s="361">
        <v>550</v>
      </c>
      <c r="J6051" s="361">
        <v>20</v>
      </c>
      <c r="K6051" s="44">
        <v>5</v>
      </c>
      <c r="L6051" s="362">
        <v>1</v>
      </c>
      <c r="M6051" s="44">
        <v>0</v>
      </c>
      <c r="N6051" s="363">
        <v>1</v>
      </c>
      <c r="O6051" s="44" t="str">
        <f>Cal_030724!$E$2</f>
        <v>Cal_030724</v>
      </c>
      <c r="P6051" s="365">
        <f>Cal_030724!$Q$3</f>
        <v>1.8135132035581638</v>
      </c>
      <c r="Q6051" s="365">
        <f>Cal_030724!$R$3</f>
        <v>0.5762667345022553</v>
      </c>
      <c r="R6051" s="364">
        <v>278.5</v>
      </c>
      <c r="S6051" s="364">
        <v>164.5</v>
      </c>
      <c r="T6051" s="365">
        <f>AVERAGE(0.683,0.513,0.548,0.776,0.511,0.652)</f>
        <v>0.61383333333333345</v>
      </c>
      <c r="U6051" s="79">
        <f t="shared" si="1748"/>
        <v>277.88616666666667</v>
      </c>
      <c r="V6051" s="79">
        <f t="shared" si="1749"/>
        <v>163.88616666666667</v>
      </c>
      <c r="W6051" s="446">
        <f t="shared" si="1751"/>
        <v>1.3313487420767118</v>
      </c>
      <c r="X6051" s="446">
        <f t="shared" si="1752"/>
        <v>0.22567015715800753</v>
      </c>
      <c r="Y6051" s="44">
        <v>20240307</v>
      </c>
      <c r="Z6051" s="859" t="s">
        <v>2315</v>
      </c>
      <c r="AA6051" s="44">
        <v>20240119</v>
      </c>
      <c r="AB6051" s="368"/>
      <c r="AC6051" s="44"/>
      <c r="AD6051" s="44"/>
      <c r="AE6051" s="763" t="s">
        <v>1250</v>
      </c>
      <c r="AF6051" s="849">
        <v>1</v>
      </c>
      <c r="AG6051" s="849"/>
      <c r="AH6051" s="370" t="s">
        <v>2295</v>
      </c>
      <c r="AI6051" s="360"/>
      <c r="AJ6051" s="44"/>
      <c r="AK6051" s="44"/>
      <c r="AL6051" s="44"/>
      <c r="AM6051" s="44"/>
      <c r="AN6051" s="44"/>
      <c r="AO6051" s="44"/>
      <c r="AP6051" s="44"/>
    </row>
    <row r="6052" spans="1:42" x14ac:dyDescent="0.2">
      <c r="A6052" s="360" t="s">
        <v>2294</v>
      </c>
      <c r="B6052" s="196">
        <v>20231011</v>
      </c>
      <c r="C6052" s="361" t="s">
        <v>51</v>
      </c>
      <c r="D6052" s="361">
        <v>1</v>
      </c>
      <c r="E6052" s="361">
        <v>2</v>
      </c>
      <c r="F6052" s="361"/>
      <c r="G6052" s="361"/>
      <c r="H6052" s="361" t="s">
        <v>11</v>
      </c>
      <c r="I6052" s="361">
        <v>551</v>
      </c>
      <c r="J6052" s="361">
        <v>20</v>
      </c>
      <c r="K6052" s="44">
        <v>5</v>
      </c>
      <c r="L6052" s="362">
        <v>1</v>
      </c>
      <c r="M6052" s="44">
        <v>0</v>
      </c>
      <c r="N6052" s="363">
        <v>1</v>
      </c>
      <c r="O6052" s="44" t="str">
        <f>Cal_030724!$E$2</f>
        <v>Cal_030724</v>
      </c>
      <c r="P6052" s="365">
        <f>Cal_030724!$Q$3</f>
        <v>1.8135132035581638</v>
      </c>
      <c r="Q6052" s="365">
        <f>Cal_030724!$R$3</f>
        <v>0.5762667345022553</v>
      </c>
      <c r="R6052" s="364">
        <v>295.60000000000002</v>
      </c>
      <c r="S6052" s="364">
        <v>172</v>
      </c>
      <c r="T6052" s="365">
        <f>AVERAGE(0.683,0.513,0.548,0.776,0.511,0.652)</f>
        <v>0.61383333333333345</v>
      </c>
      <c r="U6052" s="79">
        <f t="shared" si="1748"/>
        <v>294.98616666666669</v>
      </c>
      <c r="V6052" s="79">
        <f t="shared" si="1749"/>
        <v>171.38616666666667</v>
      </c>
      <c r="W6052" s="446">
        <f t="shared" si="1751"/>
        <v>1.4408426065268074</v>
      </c>
      <c r="X6052" s="446">
        <f t="shared" si="1752"/>
        <v>0.1844757592105154</v>
      </c>
      <c r="Y6052" s="44">
        <v>20240307</v>
      </c>
      <c r="Z6052" s="859" t="s">
        <v>2315</v>
      </c>
      <c r="AA6052" s="44">
        <v>20240119</v>
      </c>
      <c r="AB6052" s="368"/>
      <c r="AC6052" s="44"/>
      <c r="AD6052" s="44"/>
      <c r="AE6052" s="763" t="s">
        <v>1250</v>
      </c>
      <c r="AF6052" s="849">
        <v>1</v>
      </c>
      <c r="AG6052" s="849"/>
      <c r="AH6052" s="370" t="s">
        <v>161</v>
      </c>
      <c r="AI6052" s="360"/>
      <c r="AJ6052" s="44"/>
      <c r="AK6052" s="44"/>
      <c r="AL6052" s="44"/>
      <c r="AM6052" s="44"/>
      <c r="AN6052" s="44"/>
      <c r="AO6052" s="44"/>
      <c r="AP6052" s="44"/>
    </row>
    <row r="6053" spans="1:42" x14ac:dyDescent="0.2">
      <c r="A6053" t="s">
        <v>2294</v>
      </c>
      <c r="B6053" s="45">
        <v>20231011</v>
      </c>
      <c r="C6053" s="107" t="s">
        <v>51</v>
      </c>
      <c r="D6053" s="107">
        <v>1</v>
      </c>
      <c r="E6053" s="107">
        <v>7</v>
      </c>
      <c r="H6053" s="107" t="s">
        <v>10</v>
      </c>
      <c r="I6053" s="107">
        <v>290</v>
      </c>
      <c r="J6053" s="107">
        <v>0</v>
      </c>
      <c r="K6053" s="43">
        <v>5</v>
      </c>
      <c r="L6053" s="43">
        <v>1</v>
      </c>
      <c r="M6053" s="43">
        <v>0</v>
      </c>
      <c r="N6053" s="49">
        <v>1</v>
      </c>
      <c r="O6053" s="43" t="str">
        <f>Cal_030724!$E$2</f>
        <v>Cal_030724</v>
      </c>
      <c r="P6053" s="50">
        <f>Cal_030724!$Q$3</f>
        <v>1.8135132035581638</v>
      </c>
      <c r="Q6053" s="50">
        <f>Cal_030724!$R$3</f>
        <v>0.5762667345022553</v>
      </c>
      <c r="R6053" s="46">
        <v>265.3</v>
      </c>
      <c r="S6053" s="46">
        <v>158.6</v>
      </c>
      <c r="T6053" s="178">
        <f>AVERAGE(0.938,0.727,0.863,0.804,0.94,0.712)</f>
        <v>0.83066666666666666</v>
      </c>
      <c r="U6053" s="79">
        <f t="shared" si="1748"/>
        <v>264.46933333333334</v>
      </c>
      <c r="V6053" s="79">
        <f t="shared" si="1749"/>
        <v>157.76933333333332</v>
      </c>
      <c r="W6053" s="446">
        <f t="shared" si="1751"/>
        <v>2.3632849645726512</v>
      </c>
      <c r="X6053" s="446">
        <f t="shared" si="1752"/>
        <v>0.47946634965391843</v>
      </c>
      <c r="Y6053" s="43">
        <v>20240307</v>
      </c>
      <c r="Z6053" s="48" t="s">
        <v>2383</v>
      </c>
      <c r="AA6053" s="43">
        <v>20241101</v>
      </c>
      <c r="AE6053" s="689" t="s">
        <v>1250</v>
      </c>
      <c r="AF6053" s="130">
        <v>1</v>
      </c>
    </row>
    <row r="6054" spans="1:42" x14ac:dyDescent="0.2">
      <c r="A6054" t="s">
        <v>2294</v>
      </c>
      <c r="B6054" s="45">
        <v>20231011</v>
      </c>
      <c r="C6054" s="107" t="s">
        <v>51</v>
      </c>
      <c r="D6054" s="107">
        <v>1</v>
      </c>
      <c r="E6054" s="107">
        <v>7</v>
      </c>
      <c r="H6054" s="107" t="s">
        <v>11</v>
      </c>
      <c r="I6054" s="107">
        <v>290</v>
      </c>
      <c r="J6054" s="107">
        <v>0</v>
      </c>
      <c r="K6054" s="43">
        <v>5</v>
      </c>
      <c r="L6054" s="43">
        <v>1</v>
      </c>
      <c r="M6054" s="43">
        <v>0</v>
      </c>
      <c r="N6054" s="49">
        <v>1</v>
      </c>
      <c r="O6054" s="43" t="str">
        <f>Cal_030724!$E$2</f>
        <v>Cal_030724</v>
      </c>
      <c r="P6054" s="50">
        <f>Cal_030724!$Q$3</f>
        <v>1.8135132035581638</v>
      </c>
      <c r="Q6054" s="50">
        <f>Cal_030724!$R$3</f>
        <v>0.5762667345022553</v>
      </c>
      <c r="R6054" s="46">
        <v>298.3</v>
      </c>
      <c r="S6054" s="46">
        <v>177</v>
      </c>
      <c r="T6054" s="178">
        <f>AVERAGE(0.455,0.585,0.284,0.485,0.313,0.286)</f>
        <v>0.40133333333333338</v>
      </c>
      <c r="U6054" s="79">
        <f t="shared" si="1748"/>
        <v>297.89866666666666</v>
      </c>
      <c r="V6054" s="79">
        <f t="shared" si="1749"/>
        <v>176.59866666666667</v>
      </c>
      <c r="W6054" s="446">
        <f t="shared" si="1751"/>
        <v>2.6866585398562557</v>
      </c>
      <c r="X6054" s="446">
        <f t="shared" si="1752"/>
        <v>0.49536727688882254</v>
      </c>
      <c r="Y6054" s="43">
        <v>20240307</v>
      </c>
      <c r="Z6054" s="48" t="s">
        <v>2427</v>
      </c>
      <c r="AA6054" s="43">
        <v>20250311</v>
      </c>
      <c r="AE6054" s="689" t="s">
        <v>1250</v>
      </c>
      <c r="AF6054" s="130">
        <v>1</v>
      </c>
    </row>
    <row r="6055" spans="1:42" x14ac:dyDescent="0.2">
      <c r="A6055" s="155" t="s">
        <v>2294</v>
      </c>
      <c r="B6055" s="81">
        <v>20231011</v>
      </c>
      <c r="C6055" s="126" t="s">
        <v>51</v>
      </c>
      <c r="D6055" s="126">
        <v>1</v>
      </c>
      <c r="E6055" s="126">
        <v>7</v>
      </c>
      <c r="F6055" s="126"/>
      <c r="G6055" s="126"/>
      <c r="H6055" s="126" t="s">
        <v>10</v>
      </c>
      <c r="I6055" s="126">
        <v>293</v>
      </c>
      <c r="J6055" s="126">
        <v>5</v>
      </c>
      <c r="K6055" s="82">
        <v>5</v>
      </c>
      <c r="L6055" s="156">
        <v>1</v>
      </c>
      <c r="M6055" s="82">
        <v>0</v>
      </c>
      <c r="N6055" s="83">
        <v>1</v>
      </c>
      <c r="O6055" s="82" t="str">
        <f>Cal_030724!$E$2</f>
        <v>Cal_030724</v>
      </c>
      <c r="P6055" s="158">
        <f>Cal_030724!$Q$3</f>
        <v>1.8135132035581638</v>
      </c>
      <c r="Q6055" s="158">
        <f>Cal_030724!$R$3</f>
        <v>0.5762667345022553</v>
      </c>
      <c r="R6055" s="84">
        <v>204.8</v>
      </c>
      <c r="S6055" s="84">
        <v>118.6</v>
      </c>
      <c r="T6055" s="158">
        <f>AVERAGE(0.683,0.513,0.548,0.776,0.511,0.652)</f>
        <v>0.61383333333333345</v>
      </c>
      <c r="U6055" s="79">
        <f t="shared" si="1748"/>
        <v>204.18616666666668</v>
      </c>
      <c r="V6055" s="79">
        <f t="shared" si="1749"/>
        <v>117.98616666666666</v>
      </c>
      <c r="W6055" s="446">
        <f t="shared" si="1751"/>
        <v>1.8896845656504679</v>
      </c>
      <c r="X6055" s="446">
        <f t="shared" si="1752"/>
        <v>0.21447052627109545</v>
      </c>
      <c r="Y6055" s="82">
        <v>20240307</v>
      </c>
      <c r="Z6055" s="90" t="s">
        <v>2315</v>
      </c>
      <c r="AA6055" s="82">
        <v>20240119</v>
      </c>
      <c r="AB6055" s="85"/>
      <c r="AC6055" s="82"/>
      <c r="AD6055" s="82"/>
      <c r="AE6055" s="691" t="s">
        <v>1250</v>
      </c>
      <c r="AF6055" s="567">
        <v>1</v>
      </c>
      <c r="AG6055" s="567"/>
      <c r="AH6055" s="159" t="s">
        <v>151</v>
      </c>
      <c r="AI6055" s="155"/>
      <c r="AJ6055" s="82"/>
      <c r="AK6055" s="82"/>
      <c r="AL6055" s="82"/>
      <c r="AM6055" s="82"/>
      <c r="AN6055" s="82"/>
      <c r="AO6055" s="82"/>
      <c r="AP6055" s="82"/>
    </row>
    <row r="6056" spans="1:42" x14ac:dyDescent="0.2">
      <c r="A6056" s="155" t="s">
        <v>2294</v>
      </c>
      <c r="B6056" s="81">
        <v>20231011</v>
      </c>
      <c r="C6056" s="126" t="s">
        <v>51</v>
      </c>
      <c r="D6056" s="126">
        <v>1</v>
      </c>
      <c r="E6056" s="126">
        <v>7</v>
      </c>
      <c r="F6056" s="126"/>
      <c r="G6056" s="126"/>
      <c r="H6056" s="126" t="s">
        <v>11</v>
      </c>
      <c r="I6056" s="126">
        <v>294</v>
      </c>
      <c r="J6056" s="126">
        <v>5</v>
      </c>
      <c r="K6056" s="82">
        <v>5</v>
      </c>
      <c r="L6056" s="156">
        <v>1</v>
      </c>
      <c r="M6056" s="82">
        <v>0</v>
      </c>
      <c r="N6056" s="83">
        <v>1</v>
      </c>
      <c r="O6056" s="82" t="str">
        <f>Cal_030724!$E$2</f>
        <v>Cal_030724</v>
      </c>
      <c r="P6056" s="158">
        <f>Cal_030724!$Q$3</f>
        <v>1.8135132035581638</v>
      </c>
      <c r="Q6056" s="158">
        <f>Cal_030724!$R$3</f>
        <v>0.5762667345022553</v>
      </c>
      <c r="R6056" s="84">
        <v>173.2</v>
      </c>
      <c r="S6056" s="84">
        <v>101.8</v>
      </c>
      <c r="T6056" s="158">
        <f>AVERAGE(0.683,0.513,0.548,0.776,0.511,0.652)</f>
        <v>0.61383333333333345</v>
      </c>
      <c r="U6056" s="79">
        <f t="shared" si="1748"/>
        <v>172.58616666666666</v>
      </c>
      <c r="V6056" s="79">
        <f t="shared" si="1749"/>
        <v>101.18616666666667</v>
      </c>
      <c r="W6056" s="446">
        <f t="shared" si="1751"/>
        <v>1.5599136263680771</v>
      </c>
      <c r="X6056" s="446">
        <f t="shared" si="1752"/>
        <v>0.23849380921885638</v>
      </c>
      <c r="Y6056" s="82">
        <v>20240307</v>
      </c>
      <c r="Z6056" s="90" t="s">
        <v>2315</v>
      </c>
      <c r="AA6056" s="82">
        <v>20240119</v>
      </c>
      <c r="AB6056" s="85"/>
      <c r="AC6056" s="82"/>
      <c r="AD6056" s="82"/>
      <c r="AE6056" s="691" t="s">
        <v>1250</v>
      </c>
      <c r="AF6056" s="567">
        <v>1</v>
      </c>
      <c r="AG6056" s="567"/>
      <c r="AH6056" s="159" t="s">
        <v>152</v>
      </c>
      <c r="AI6056" s="155"/>
      <c r="AJ6056" s="82"/>
      <c r="AK6056" s="82"/>
      <c r="AL6056" s="82"/>
      <c r="AM6056" s="82"/>
      <c r="AN6056" s="82"/>
      <c r="AO6056" s="82"/>
      <c r="AP6056" s="82"/>
    </row>
    <row r="6057" spans="1:42" x14ac:dyDescent="0.2">
      <c r="A6057" s="360" t="s">
        <v>2294</v>
      </c>
      <c r="B6057" s="196">
        <v>20231011</v>
      </c>
      <c r="C6057" s="361" t="s">
        <v>51</v>
      </c>
      <c r="D6057" s="361">
        <v>1</v>
      </c>
      <c r="E6057" s="361">
        <v>7</v>
      </c>
      <c r="F6057" s="361"/>
      <c r="G6057" s="361"/>
      <c r="H6057" s="361" t="s">
        <v>10</v>
      </c>
      <c r="I6057" s="361">
        <v>550</v>
      </c>
      <c r="J6057" s="361">
        <v>20</v>
      </c>
      <c r="K6057" s="44">
        <v>5</v>
      </c>
      <c r="L6057" s="362">
        <v>1</v>
      </c>
      <c r="M6057" s="44">
        <v>0</v>
      </c>
      <c r="N6057" s="363">
        <v>1</v>
      </c>
      <c r="O6057" s="44" t="str">
        <f>Cal_030724!$E$2</f>
        <v>Cal_030724</v>
      </c>
      <c r="P6057" s="365">
        <f>Cal_030724!$Q$3</f>
        <v>1.8135132035581638</v>
      </c>
      <c r="Q6057" s="365">
        <f>Cal_030724!$R$3</f>
        <v>0.5762667345022553</v>
      </c>
      <c r="R6057" s="364">
        <v>285.10000000000002</v>
      </c>
      <c r="S6057" s="364">
        <v>167.2</v>
      </c>
      <c r="T6057" s="365">
        <f>AVERAGE(0.683,0.513,0.548,0.776,0.511,0.652)</f>
        <v>0.61383333333333345</v>
      </c>
      <c r="U6057" s="79">
        <f t="shared" si="1748"/>
        <v>284.48616666666669</v>
      </c>
      <c r="V6057" s="79">
        <f t="shared" si="1749"/>
        <v>166.58616666666666</v>
      </c>
      <c r="W6057" s="446">
        <f t="shared" si="1751"/>
        <v>1.376894883253021</v>
      </c>
      <c r="X6057" s="446">
        <f t="shared" si="1752"/>
        <v>0.20577566867111857</v>
      </c>
      <c r="Y6057" s="44">
        <v>20240307</v>
      </c>
      <c r="Z6057" s="859" t="s">
        <v>2315</v>
      </c>
      <c r="AA6057" s="44">
        <v>20240119</v>
      </c>
      <c r="AB6057" s="368"/>
      <c r="AC6057" s="44"/>
      <c r="AD6057" s="44"/>
      <c r="AE6057" s="763" t="s">
        <v>1250</v>
      </c>
      <c r="AF6057" s="849">
        <v>1</v>
      </c>
      <c r="AG6057" s="849"/>
      <c r="AH6057" s="370" t="s">
        <v>159</v>
      </c>
      <c r="AI6057" s="360"/>
      <c r="AJ6057" s="44"/>
      <c r="AK6057" s="44"/>
      <c r="AL6057" s="44"/>
      <c r="AM6057" s="44"/>
      <c r="AN6057" s="44"/>
      <c r="AO6057" s="44"/>
      <c r="AP6057" s="44"/>
    </row>
    <row r="6058" spans="1:42" x14ac:dyDescent="0.2">
      <c r="A6058" s="360" t="s">
        <v>2294</v>
      </c>
      <c r="B6058" s="196">
        <v>20231011</v>
      </c>
      <c r="C6058" s="361" t="s">
        <v>51</v>
      </c>
      <c r="D6058" s="361">
        <v>1</v>
      </c>
      <c r="E6058" s="361">
        <v>7</v>
      </c>
      <c r="F6058" s="361"/>
      <c r="G6058" s="361"/>
      <c r="H6058" s="361" t="s">
        <v>11</v>
      </c>
      <c r="I6058" s="361">
        <v>550</v>
      </c>
      <c r="J6058" s="361">
        <v>20</v>
      </c>
      <c r="K6058" s="44">
        <v>5</v>
      </c>
      <c r="L6058" s="362">
        <v>1</v>
      </c>
      <c r="M6058" s="44">
        <v>0</v>
      </c>
      <c r="N6058" s="363">
        <v>1</v>
      </c>
      <c r="O6058" s="44" t="str">
        <f>Cal_030724!$E$2</f>
        <v>Cal_030724</v>
      </c>
      <c r="P6058" s="365">
        <f>Cal_030724!$Q$3</f>
        <v>1.8135132035581638</v>
      </c>
      <c r="Q6058" s="365">
        <f>Cal_030724!$R$3</f>
        <v>0.5762667345022553</v>
      </c>
      <c r="R6058" s="364">
        <v>359.8</v>
      </c>
      <c r="S6058" s="364">
        <v>208.7</v>
      </c>
      <c r="T6058" s="365">
        <f>AVERAGE(0.683,0.513,0.548,0.776,0.511,0.652)</f>
        <v>0.61383333333333345</v>
      </c>
      <c r="U6058" s="79">
        <f t="shared" si="1748"/>
        <v>359.18616666666668</v>
      </c>
      <c r="V6058" s="79">
        <f t="shared" si="1749"/>
        <v>208.08616666666666</v>
      </c>
      <c r="W6058" s="446">
        <f t="shared" si="1751"/>
        <v>1.7646210081385192</v>
      </c>
      <c r="X6058" s="446">
        <f t="shared" si="1752"/>
        <v>0.21232494623411316</v>
      </c>
      <c r="Y6058" s="44">
        <v>20240307</v>
      </c>
      <c r="Z6058" s="859" t="s">
        <v>2315</v>
      </c>
      <c r="AA6058" s="44">
        <v>20240119</v>
      </c>
      <c r="AB6058" s="368"/>
      <c r="AC6058" s="44"/>
      <c r="AD6058" s="44"/>
      <c r="AE6058" s="763" t="s">
        <v>1250</v>
      </c>
      <c r="AF6058" s="849">
        <v>1</v>
      </c>
      <c r="AG6058" s="849"/>
      <c r="AH6058" s="370" t="s">
        <v>155</v>
      </c>
      <c r="AI6058" s="360"/>
      <c r="AJ6058" s="44"/>
      <c r="AK6058" s="44"/>
      <c r="AL6058" s="44"/>
      <c r="AM6058" s="44"/>
      <c r="AN6058" s="44"/>
      <c r="AO6058" s="44"/>
      <c r="AP6058" s="44"/>
    </row>
    <row r="6059" spans="1:42" x14ac:dyDescent="0.2">
      <c r="A6059" t="s">
        <v>2294</v>
      </c>
      <c r="B6059" s="45">
        <v>20231011</v>
      </c>
      <c r="C6059" s="107" t="s">
        <v>51</v>
      </c>
      <c r="D6059" s="107">
        <v>1</v>
      </c>
      <c r="E6059" s="107">
        <v>14</v>
      </c>
      <c r="H6059" s="107" t="s">
        <v>10</v>
      </c>
      <c r="I6059" s="107">
        <v>290</v>
      </c>
      <c r="J6059" s="107">
        <v>0</v>
      </c>
      <c r="K6059" s="43">
        <v>10</v>
      </c>
      <c r="L6059" s="43">
        <v>1</v>
      </c>
      <c r="M6059" s="43">
        <v>0</v>
      </c>
      <c r="N6059" s="49">
        <v>1</v>
      </c>
      <c r="O6059" s="43" t="str">
        <f>Cal_030724!$E$2</f>
        <v>Cal_030724</v>
      </c>
      <c r="P6059" s="50">
        <f>Cal_030724!$Q$3</f>
        <v>1.8135132035581638</v>
      </c>
      <c r="Q6059" s="50">
        <f>Cal_030724!$R$3</f>
        <v>0.5762667345022553</v>
      </c>
      <c r="R6059" s="46">
        <v>140.19999999999999</v>
      </c>
      <c r="S6059" s="46">
        <v>83.26</v>
      </c>
      <c r="T6059" s="178">
        <f>AVERAGE(0.938,0.727,0.863,0.804,0.94,0.712)</f>
        <v>0.83066666666666666</v>
      </c>
      <c r="U6059" s="79">
        <f t="shared" si="1748"/>
        <v>139.36933333333332</v>
      </c>
      <c r="V6059" s="79">
        <f t="shared" si="1749"/>
        <v>82.429333333333332</v>
      </c>
      <c r="W6059" s="446">
        <f t="shared" si="1751"/>
        <v>2.5223138872121216</v>
      </c>
      <c r="X6059" s="446">
        <f t="shared" si="1752"/>
        <v>0.44817588685660265</v>
      </c>
      <c r="Y6059" s="43">
        <v>20240307</v>
      </c>
      <c r="Z6059" s="48" t="s">
        <v>2383</v>
      </c>
      <c r="AA6059" s="43">
        <v>20241101</v>
      </c>
      <c r="AE6059" s="689" t="s">
        <v>1250</v>
      </c>
      <c r="AF6059" s="130">
        <v>1</v>
      </c>
    </row>
    <row r="6060" spans="1:42" x14ac:dyDescent="0.2">
      <c r="A6060" t="s">
        <v>2294</v>
      </c>
      <c r="B6060" s="45">
        <v>20231011</v>
      </c>
      <c r="C6060" s="107" t="s">
        <v>51</v>
      </c>
      <c r="D6060" s="107">
        <v>1</v>
      </c>
      <c r="E6060" s="107">
        <v>14</v>
      </c>
      <c r="H6060" s="107" t="s">
        <v>11</v>
      </c>
      <c r="I6060" s="107">
        <v>290</v>
      </c>
      <c r="J6060" s="107">
        <v>0</v>
      </c>
      <c r="K6060" s="43">
        <v>5</v>
      </c>
      <c r="L6060" s="43">
        <v>1</v>
      </c>
      <c r="M6060" s="43">
        <v>0</v>
      </c>
      <c r="N6060" s="49">
        <v>1</v>
      </c>
      <c r="O6060" s="43" t="str">
        <f>Cal_030724!$E$2</f>
        <v>Cal_030724</v>
      </c>
      <c r="P6060" s="50">
        <f>Cal_030724!$Q$3</f>
        <v>1.8135132035581638</v>
      </c>
      <c r="Q6060" s="50">
        <f>Cal_030724!$R$3</f>
        <v>0.5762667345022553</v>
      </c>
      <c r="R6060" s="46">
        <v>255.8</v>
      </c>
      <c r="S6060" s="46">
        <v>150.19999999999999</v>
      </c>
      <c r="T6060" s="178">
        <f>AVERAGE(0.763,0.746,0.699,0.8,0.548,0.621)</f>
        <v>0.6961666666666666</v>
      </c>
      <c r="U6060" s="79">
        <f t="shared" si="1748"/>
        <v>255.10383333333334</v>
      </c>
      <c r="V6060" s="79">
        <f t="shared" si="1749"/>
        <v>149.50383333333332</v>
      </c>
      <c r="W6060" s="446">
        <f t="shared" si="1751"/>
        <v>2.3389212020512842</v>
      </c>
      <c r="X6060" s="446">
        <f t="shared" si="1752"/>
        <v>0.35489900819390585</v>
      </c>
      <c r="Y6060" s="43">
        <v>20240307</v>
      </c>
      <c r="Z6060" s="48" t="s">
        <v>2415</v>
      </c>
      <c r="AA6060" s="43">
        <v>20250227</v>
      </c>
      <c r="AE6060" s="689" t="s">
        <v>1250</v>
      </c>
      <c r="AF6060" s="130">
        <v>1</v>
      </c>
    </row>
    <row r="6061" spans="1:42" x14ac:dyDescent="0.2">
      <c r="A6061" t="s">
        <v>2294</v>
      </c>
      <c r="B6061" s="45">
        <v>20231011</v>
      </c>
      <c r="C6061" s="107" t="s">
        <v>51</v>
      </c>
      <c r="D6061" s="107">
        <v>1</v>
      </c>
      <c r="E6061" s="107">
        <v>14</v>
      </c>
      <c r="H6061" s="107" t="s">
        <v>10</v>
      </c>
      <c r="I6061" s="107">
        <v>290</v>
      </c>
      <c r="J6061" s="107">
        <v>10</v>
      </c>
      <c r="K6061" s="43">
        <v>5</v>
      </c>
      <c r="L6061" s="43">
        <v>1</v>
      </c>
      <c r="M6061" s="43">
        <v>0</v>
      </c>
      <c r="N6061" s="49">
        <v>1</v>
      </c>
      <c r="O6061" s="43" t="str">
        <f>Cal_030724!$E$2</f>
        <v>Cal_030724</v>
      </c>
      <c r="P6061" s="50">
        <f>Cal_030724!$Q$3</f>
        <v>1.8135132035581638</v>
      </c>
      <c r="Q6061" s="50">
        <f>Cal_030724!$R$3</f>
        <v>0.5762667345022553</v>
      </c>
      <c r="R6061" s="46">
        <v>78.83</v>
      </c>
      <c r="S6061" s="46">
        <v>48.99</v>
      </c>
      <c r="T6061" s="178">
        <f>AVERAGE(0.938,0.727,0.863,0.804,0.94,0.712)</f>
        <v>0.83066666666666666</v>
      </c>
      <c r="U6061" s="79">
        <f t="shared" si="1748"/>
        <v>77.999333333333325</v>
      </c>
      <c r="V6061" s="79">
        <f t="shared" si="1749"/>
        <v>48.159333333333336</v>
      </c>
      <c r="W6061" s="446">
        <f t="shared" si="1751"/>
        <v>0.66092243057964262</v>
      </c>
      <c r="X6061" s="446">
        <f t="shared" si="1752"/>
        <v>0.20683181058430647</v>
      </c>
      <c r="Y6061" s="43">
        <v>20240307</v>
      </c>
      <c r="Z6061" s="48" t="s">
        <v>2383</v>
      </c>
      <c r="AA6061" s="43">
        <v>20241101</v>
      </c>
      <c r="AE6061" s="689" t="s">
        <v>1250</v>
      </c>
      <c r="AF6061" s="130">
        <v>1</v>
      </c>
    </row>
    <row r="6062" spans="1:42" x14ac:dyDescent="0.2">
      <c r="A6062" t="s">
        <v>2294</v>
      </c>
      <c r="B6062" s="45">
        <v>20231011</v>
      </c>
      <c r="C6062" s="107" t="s">
        <v>51</v>
      </c>
      <c r="D6062" s="107">
        <v>1</v>
      </c>
      <c r="E6062" s="107">
        <v>14</v>
      </c>
      <c r="H6062" s="107" t="s">
        <v>11</v>
      </c>
      <c r="I6062" s="107">
        <v>290</v>
      </c>
      <c r="J6062" s="107">
        <v>10</v>
      </c>
      <c r="K6062" s="43">
        <v>5</v>
      </c>
      <c r="L6062" s="43">
        <v>1</v>
      </c>
      <c r="M6062" s="43">
        <v>0</v>
      </c>
      <c r="N6062" s="49">
        <v>1</v>
      </c>
      <c r="O6062" s="43" t="str">
        <f>Cal_030724!$E$2</f>
        <v>Cal_030724</v>
      </c>
      <c r="P6062" s="50">
        <f>Cal_030724!$Q$3</f>
        <v>1.8135132035581638</v>
      </c>
      <c r="Q6062" s="50">
        <f>Cal_030724!$R$3</f>
        <v>0.5762667345022553</v>
      </c>
      <c r="R6062" s="46">
        <v>80.19</v>
      </c>
      <c r="S6062" s="46">
        <v>49.23</v>
      </c>
      <c r="T6062" s="178">
        <f>AVERAGE(0.455,0.585,0.284,0.485,0.313,0.286)</f>
        <v>0.40133333333333338</v>
      </c>
      <c r="U6062" s="79">
        <f t="shared" si="1748"/>
        <v>79.788666666666671</v>
      </c>
      <c r="V6062" s="79">
        <f t="shared" si="1749"/>
        <v>48.828666666666663</v>
      </c>
      <c r="W6062" s="446">
        <f t="shared" si="1751"/>
        <v>0.68572917060139915</v>
      </c>
      <c r="X6062" s="446">
        <f t="shared" si="1752"/>
        <v>0.19408538781678358</v>
      </c>
      <c r="Y6062" s="43">
        <v>20240307</v>
      </c>
      <c r="Z6062" s="48" t="s">
        <v>2427</v>
      </c>
      <c r="AA6062" s="43">
        <v>20250311</v>
      </c>
      <c r="AE6062" s="689" t="s">
        <v>1250</v>
      </c>
      <c r="AF6062" s="130">
        <v>1</v>
      </c>
    </row>
    <row r="6063" spans="1:42" x14ac:dyDescent="0.2">
      <c r="A6063" s="155" t="s">
        <v>2294</v>
      </c>
      <c r="B6063" s="81">
        <v>20231011</v>
      </c>
      <c r="C6063" s="126" t="s">
        <v>51</v>
      </c>
      <c r="D6063" s="126">
        <v>1</v>
      </c>
      <c r="E6063" s="126">
        <v>14</v>
      </c>
      <c r="F6063" s="126"/>
      <c r="G6063" s="126"/>
      <c r="H6063" s="126" t="s">
        <v>10</v>
      </c>
      <c r="I6063" s="126">
        <v>293</v>
      </c>
      <c r="J6063" s="126">
        <v>5</v>
      </c>
      <c r="K6063" s="82">
        <v>5</v>
      </c>
      <c r="L6063" s="156">
        <v>1</v>
      </c>
      <c r="M6063" s="82">
        <v>0</v>
      </c>
      <c r="N6063" s="83">
        <v>1</v>
      </c>
      <c r="O6063" s="82" t="str">
        <f>Cal_030724!$E$2</f>
        <v>Cal_030724</v>
      </c>
      <c r="P6063" s="158">
        <f>Cal_030724!$Q$3</f>
        <v>1.8135132035581638</v>
      </c>
      <c r="Q6063" s="158">
        <f>Cal_030724!$R$3</f>
        <v>0.5762667345022553</v>
      </c>
      <c r="R6063" s="84">
        <v>169.3</v>
      </c>
      <c r="S6063" s="84">
        <v>99.55</v>
      </c>
      <c r="T6063" s="158">
        <f>AVERAGE(0.683,0.513,0.548,0.776,0.511,0.652)</f>
        <v>0.61383333333333345</v>
      </c>
      <c r="U6063" s="79">
        <f t="shared" si="1748"/>
        <v>168.68616666666668</v>
      </c>
      <c r="V6063" s="79">
        <f t="shared" si="1749"/>
        <v>98.936166666666665</v>
      </c>
      <c r="W6063" s="446">
        <f t="shared" si="1751"/>
        <v>1.529066107356382</v>
      </c>
      <c r="X6063" s="446">
        <f t="shared" si="1752"/>
        <v>0.2353529321654865</v>
      </c>
      <c r="Y6063" s="82">
        <v>20240307</v>
      </c>
      <c r="Z6063" s="90" t="s">
        <v>2315</v>
      </c>
      <c r="AA6063" s="82">
        <v>20240119</v>
      </c>
      <c r="AB6063" s="85"/>
      <c r="AC6063" s="82"/>
      <c r="AD6063" s="82"/>
      <c r="AE6063" s="691" t="s">
        <v>1250</v>
      </c>
      <c r="AF6063" s="567">
        <v>1</v>
      </c>
      <c r="AG6063" s="567"/>
      <c r="AH6063" s="159" t="s">
        <v>149</v>
      </c>
      <c r="AI6063" s="155"/>
      <c r="AJ6063" s="82"/>
      <c r="AK6063" s="82"/>
      <c r="AL6063" s="82"/>
      <c r="AM6063" s="82"/>
      <c r="AN6063" s="82"/>
      <c r="AO6063" s="82"/>
      <c r="AP6063" s="82"/>
    </row>
    <row r="6064" spans="1:42" x14ac:dyDescent="0.2">
      <c r="A6064" s="155" t="s">
        <v>2294</v>
      </c>
      <c r="B6064" s="81">
        <v>20231011</v>
      </c>
      <c r="C6064" s="126" t="s">
        <v>51</v>
      </c>
      <c r="D6064" s="126">
        <v>1</v>
      </c>
      <c r="E6064" s="126">
        <v>14</v>
      </c>
      <c r="F6064" s="126"/>
      <c r="G6064" s="126"/>
      <c r="H6064" s="126" t="s">
        <v>11</v>
      </c>
      <c r="I6064" s="126">
        <v>293</v>
      </c>
      <c r="J6064" s="126">
        <v>5</v>
      </c>
      <c r="K6064" s="82">
        <v>5</v>
      </c>
      <c r="L6064" s="156">
        <v>1</v>
      </c>
      <c r="M6064" s="82">
        <v>0</v>
      </c>
      <c r="N6064" s="83">
        <v>1</v>
      </c>
      <c r="O6064" s="82" t="str">
        <f>Cal_030724!$E$2</f>
        <v>Cal_030724</v>
      </c>
      <c r="P6064" s="158">
        <f>Cal_030724!$Q$3</f>
        <v>1.8135132035581638</v>
      </c>
      <c r="Q6064" s="158">
        <f>Cal_030724!$R$3</f>
        <v>0.5762667345022553</v>
      </c>
      <c r="R6064" s="84">
        <v>184.5</v>
      </c>
      <c r="S6064" s="84">
        <v>107.5</v>
      </c>
      <c r="T6064" s="158">
        <f>AVERAGE(0.683,0.513,0.548,0.776,0.511,0.652)</f>
        <v>0.61383333333333345</v>
      </c>
      <c r="U6064" s="79">
        <f t="shared" si="1748"/>
        <v>183.88616666666667</v>
      </c>
      <c r="V6064" s="79">
        <f t="shared" si="1749"/>
        <v>106.88616666666667</v>
      </c>
      <c r="W6064" s="446">
        <f t="shared" si="1751"/>
        <v>1.6880012941425286</v>
      </c>
      <c r="X6064" s="446">
        <f t="shared" si="1752"/>
        <v>0.21819735779811025</v>
      </c>
      <c r="Y6064" s="82">
        <v>20240307</v>
      </c>
      <c r="Z6064" s="90" t="s">
        <v>2315</v>
      </c>
      <c r="AA6064" s="82">
        <v>20240119</v>
      </c>
      <c r="AB6064" s="85"/>
      <c r="AC6064" s="82"/>
      <c r="AD6064" s="82"/>
      <c r="AE6064" s="691" t="s">
        <v>1250</v>
      </c>
      <c r="AF6064" s="567">
        <v>1</v>
      </c>
      <c r="AG6064" s="567"/>
      <c r="AH6064" s="159" t="s">
        <v>150</v>
      </c>
      <c r="AI6064" s="155"/>
      <c r="AJ6064" s="82"/>
      <c r="AK6064" s="82"/>
      <c r="AL6064" s="82"/>
      <c r="AM6064" s="82"/>
      <c r="AN6064" s="82"/>
      <c r="AO6064" s="82"/>
      <c r="AP6064" s="82"/>
    </row>
    <row r="6065" spans="1:42" x14ac:dyDescent="0.2">
      <c r="A6065" s="360" t="s">
        <v>2294</v>
      </c>
      <c r="B6065" s="196">
        <v>20231011</v>
      </c>
      <c r="C6065" s="361" t="s">
        <v>51</v>
      </c>
      <c r="D6065" s="361">
        <v>1</v>
      </c>
      <c r="E6065" s="361">
        <v>14</v>
      </c>
      <c r="F6065" s="361"/>
      <c r="G6065" s="361"/>
      <c r="H6065" s="361" t="s">
        <v>10</v>
      </c>
      <c r="I6065" s="361">
        <v>550</v>
      </c>
      <c r="J6065" s="361">
        <v>20</v>
      </c>
      <c r="K6065" s="44">
        <v>5</v>
      </c>
      <c r="L6065" s="362">
        <v>1</v>
      </c>
      <c r="M6065" s="44">
        <v>0</v>
      </c>
      <c r="N6065" s="363">
        <v>1</v>
      </c>
      <c r="O6065" s="44" t="str">
        <f>Cal_030724!$E$2</f>
        <v>Cal_030724</v>
      </c>
      <c r="P6065" s="365">
        <f>Cal_030724!$Q$3</f>
        <v>1.8135132035581638</v>
      </c>
      <c r="Q6065" s="365">
        <f>Cal_030724!$R$3</f>
        <v>0.5762667345022553</v>
      </c>
      <c r="R6065" s="364">
        <v>276.39999999999998</v>
      </c>
      <c r="S6065" s="364">
        <v>159</v>
      </c>
      <c r="T6065" s="365">
        <f>AVERAGE(0.683,0.513,0.548,0.776,0.511,0.652)</f>
        <v>0.61383333333333345</v>
      </c>
      <c r="U6065" s="79">
        <f t="shared" si="1748"/>
        <v>275.78616666666665</v>
      </c>
      <c r="V6065" s="79">
        <f t="shared" si="1749"/>
        <v>158.38616666666667</v>
      </c>
      <c r="W6065" s="446">
        <f t="shared" si="1751"/>
        <v>1.3710556343842626</v>
      </c>
      <c r="X6065" s="446">
        <f t="shared" si="1752"/>
        <v>0.13370989826089699</v>
      </c>
      <c r="Y6065" s="44">
        <v>20240307</v>
      </c>
      <c r="Z6065" s="859" t="s">
        <v>2315</v>
      </c>
      <c r="AA6065" s="44">
        <v>20240119</v>
      </c>
      <c r="AB6065" s="368"/>
      <c r="AC6065" s="44"/>
      <c r="AD6065" s="44"/>
      <c r="AE6065" s="763" t="s">
        <v>1250</v>
      </c>
      <c r="AF6065" s="849">
        <v>1</v>
      </c>
      <c r="AG6065" s="849"/>
      <c r="AH6065" s="370" t="s">
        <v>157</v>
      </c>
      <c r="AI6065" s="360"/>
      <c r="AJ6065" s="44"/>
      <c r="AK6065" s="44"/>
      <c r="AL6065" s="44"/>
      <c r="AM6065" s="44"/>
      <c r="AN6065" s="44"/>
      <c r="AO6065" s="44"/>
      <c r="AP6065" s="44"/>
    </row>
    <row r="6066" spans="1:42" x14ac:dyDescent="0.2">
      <c r="A6066" s="360" t="s">
        <v>2294</v>
      </c>
      <c r="B6066" s="196">
        <v>20231011</v>
      </c>
      <c r="C6066" s="361" t="s">
        <v>51</v>
      </c>
      <c r="D6066" s="361">
        <v>1</v>
      </c>
      <c r="E6066" s="361">
        <v>14</v>
      </c>
      <c r="F6066" s="361"/>
      <c r="G6066" s="361"/>
      <c r="H6066" s="361" t="s">
        <v>11</v>
      </c>
      <c r="I6066" s="361">
        <v>552</v>
      </c>
      <c r="J6066" s="361">
        <v>20</v>
      </c>
      <c r="K6066" s="44">
        <v>5</v>
      </c>
      <c r="L6066" s="362">
        <v>1</v>
      </c>
      <c r="M6066" s="44">
        <v>0</v>
      </c>
      <c r="N6066" s="363">
        <v>1</v>
      </c>
      <c r="O6066" s="44" t="str">
        <f>Cal_030724!$E$2</f>
        <v>Cal_030724</v>
      </c>
      <c r="P6066" s="365">
        <f>Cal_030724!$Q$3</f>
        <v>1.8135132035581638</v>
      </c>
      <c r="Q6066" s="365">
        <f>Cal_030724!$R$3</f>
        <v>0.5762667345022553</v>
      </c>
      <c r="R6066" s="364">
        <v>233.5</v>
      </c>
      <c r="S6066" s="364">
        <v>136.4</v>
      </c>
      <c r="T6066" s="365">
        <f>AVERAGE(0.683,0.513,0.548,0.776,0.511,0.652)</f>
        <v>0.61383333333333345</v>
      </c>
      <c r="U6066" s="79">
        <f t="shared" si="1748"/>
        <v>232.88616666666667</v>
      </c>
      <c r="V6066" s="79">
        <f t="shared" si="1749"/>
        <v>135.78616666666667</v>
      </c>
      <c r="W6066" s="446">
        <f t="shared" si="1751"/>
        <v>1.129873499405778</v>
      </c>
      <c r="X6066" s="446">
        <f t="shared" si="1752"/>
        <v>0.15550409925805136</v>
      </c>
      <c r="Y6066" s="44">
        <v>20240307</v>
      </c>
      <c r="Z6066" s="859" t="s">
        <v>2315</v>
      </c>
      <c r="AA6066" s="44">
        <v>20240119</v>
      </c>
      <c r="AB6066" s="368"/>
      <c r="AC6066" s="44"/>
      <c r="AD6066" s="44"/>
      <c r="AE6066" s="763" t="s">
        <v>1250</v>
      </c>
      <c r="AF6066" s="849">
        <v>1</v>
      </c>
      <c r="AG6066" s="849"/>
      <c r="AH6066" s="370" t="s">
        <v>158</v>
      </c>
      <c r="AI6066" s="360"/>
      <c r="AJ6066" s="44"/>
      <c r="AK6066" s="44"/>
      <c r="AL6066" s="44"/>
      <c r="AM6066" s="44"/>
      <c r="AN6066" s="44"/>
      <c r="AO6066" s="44"/>
      <c r="AP6066" s="44"/>
    </row>
    <row r="6067" spans="1:42" x14ac:dyDescent="0.2">
      <c r="A6067" t="s">
        <v>2294</v>
      </c>
      <c r="B6067" s="45">
        <v>20231012</v>
      </c>
      <c r="C6067" s="107" t="s">
        <v>59</v>
      </c>
      <c r="D6067" s="107">
        <v>2</v>
      </c>
      <c r="E6067" s="107">
        <v>1</v>
      </c>
      <c r="H6067" s="107" t="s">
        <v>10</v>
      </c>
      <c r="I6067" s="107">
        <v>290</v>
      </c>
      <c r="J6067" s="107">
        <v>0</v>
      </c>
      <c r="K6067" s="43">
        <v>5</v>
      </c>
      <c r="L6067" s="43">
        <v>1</v>
      </c>
      <c r="M6067" s="43">
        <v>0</v>
      </c>
      <c r="N6067" s="49">
        <v>1</v>
      </c>
      <c r="O6067" s="43" t="str">
        <f>Cal_030724!$E$2</f>
        <v>Cal_030724</v>
      </c>
      <c r="P6067" s="50">
        <f>Cal_030724!$Q$3</f>
        <v>1.8135132035581638</v>
      </c>
      <c r="Q6067" s="50">
        <f>Cal_030724!$R$3</f>
        <v>0.5762667345022553</v>
      </c>
      <c r="R6067" s="46">
        <v>94.71</v>
      </c>
      <c r="S6067" s="46">
        <v>69.28</v>
      </c>
      <c r="T6067" s="178">
        <f>AVERAGE(0.938,0.727,0.863,0.804,0.94,0.712)</f>
        <v>0.83066666666666666</v>
      </c>
      <c r="U6067" s="79">
        <f t="shared" si="1748"/>
        <v>93.879333333333321</v>
      </c>
      <c r="V6067" s="79">
        <f t="shared" si="1749"/>
        <v>68.449333333333328</v>
      </c>
      <c r="W6067" s="446">
        <f t="shared" si="1751"/>
        <v>0.56324589174397843</v>
      </c>
      <c r="X6067" s="446">
        <f t="shared" si="1752"/>
        <v>0.67010173152416319</v>
      </c>
      <c r="Y6067" s="43">
        <v>20240307</v>
      </c>
      <c r="Z6067" s="48" t="s">
        <v>2383</v>
      </c>
      <c r="AA6067" s="43">
        <v>20241101</v>
      </c>
      <c r="AE6067" s="689" t="s">
        <v>1250</v>
      </c>
      <c r="AF6067" s="130">
        <v>3</v>
      </c>
      <c r="AH6067" t="s">
        <v>2422</v>
      </c>
    </row>
    <row r="6068" spans="1:42" x14ac:dyDescent="0.2">
      <c r="A6068" t="s">
        <v>2294</v>
      </c>
      <c r="B6068" s="45">
        <v>20231012</v>
      </c>
      <c r="C6068" s="107" t="s">
        <v>59</v>
      </c>
      <c r="D6068" s="107">
        <v>2</v>
      </c>
      <c r="E6068" s="107">
        <v>1</v>
      </c>
      <c r="H6068" s="107" t="s">
        <v>11</v>
      </c>
      <c r="I6068" s="107">
        <v>290</v>
      </c>
      <c r="J6068" s="107">
        <v>0</v>
      </c>
      <c r="K6068" s="43">
        <v>5</v>
      </c>
      <c r="L6068" s="43">
        <v>1</v>
      </c>
      <c r="M6068" s="43">
        <v>0</v>
      </c>
      <c r="N6068" s="49">
        <v>1</v>
      </c>
      <c r="O6068" s="43" t="str">
        <f>Cal_030724!$E$2</f>
        <v>Cal_030724</v>
      </c>
      <c r="P6068" s="50">
        <f>Cal_030724!$Q$3</f>
        <v>1.8135132035581638</v>
      </c>
      <c r="Q6068" s="50">
        <f>Cal_030724!$R$3</f>
        <v>0.5762667345022553</v>
      </c>
      <c r="R6068" s="46">
        <v>94.84</v>
      </c>
      <c r="S6068" s="46">
        <v>68.099999999999994</v>
      </c>
      <c r="T6068" s="178">
        <f>AVERAGE(0.987,0.713,0.709,0.694,0.604,0.372)</f>
        <v>0.67983333333333329</v>
      </c>
      <c r="U6068" s="79">
        <f t="shared" si="1748"/>
        <v>94.160166666666669</v>
      </c>
      <c r="V6068" s="79">
        <f t="shared" si="1749"/>
        <v>67.42016666666666</v>
      </c>
      <c r="W6068" s="446">
        <f t="shared" si="1751"/>
        <v>0.59226091801942549</v>
      </c>
      <c r="X6068" s="446">
        <f t="shared" si="1752"/>
        <v>0.62254276624351335</v>
      </c>
      <c r="Y6068" s="43">
        <v>20240307</v>
      </c>
      <c r="Z6068" s="48" t="s">
        <v>2421</v>
      </c>
      <c r="AA6068" s="43">
        <v>20250304</v>
      </c>
      <c r="AE6068" s="689" t="s">
        <v>1250</v>
      </c>
      <c r="AF6068" s="130">
        <v>3</v>
      </c>
      <c r="AH6068" t="s">
        <v>2422</v>
      </c>
    </row>
    <row r="6069" spans="1:42" x14ac:dyDescent="0.2">
      <c r="A6069" t="s">
        <v>2294</v>
      </c>
      <c r="B6069" s="45">
        <v>20231012</v>
      </c>
      <c r="C6069" s="107" t="s">
        <v>59</v>
      </c>
      <c r="D6069" s="107">
        <v>2</v>
      </c>
      <c r="E6069" s="107">
        <v>1</v>
      </c>
      <c r="H6069" s="107" t="s">
        <v>10</v>
      </c>
      <c r="I6069" s="107">
        <v>290</v>
      </c>
      <c r="J6069" s="107">
        <v>10</v>
      </c>
      <c r="K6069" s="43">
        <v>5</v>
      </c>
      <c r="L6069" s="43">
        <v>1</v>
      </c>
      <c r="M6069" s="43">
        <v>0</v>
      </c>
      <c r="N6069" s="49">
        <v>1</v>
      </c>
      <c r="O6069" s="43" t="str">
        <f>Cal_030724!$E$2</f>
        <v>Cal_030724</v>
      </c>
      <c r="P6069" s="50">
        <f>Cal_030724!$Q$3</f>
        <v>1.8135132035581638</v>
      </c>
      <c r="Q6069" s="50">
        <f>Cal_030724!$R$3</f>
        <v>0.5762667345022553</v>
      </c>
      <c r="R6069" s="46">
        <v>48.23</v>
      </c>
      <c r="S6069" s="46">
        <v>37.119999999999997</v>
      </c>
      <c r="T6069" s="178">
        <f>AVERAGE(0.333,0.545,0.579,0.588,0.403,0.461)</f>
        <v>0.48483333333333328</v>
      </c>
      <c r="U6069" s="79">
        <f t="shared" si="1748"/>
        <v>47.745166666666663</v>
      </c>
      <c r="V6069" s="79">
        <f t="shared" si="1749"/>
        <v>36.635166666666663</v>
      </c>
      <c r="W6069" s="446">
        <f t="shared" si="1751"/>
        <v>0.2460740014658121</v>
      </c>
      <c r="X6069" s="446">
        <f t="shared" si="1752"/>
        <v>0.41403316884554586</v>
      </c>
      <c r="Y6069" s="43">
        <v>20240307</v>
      </c>
      <c r="Z6069" s="48" t="s">
        <v>2432</v>
      </c>
      <c r="AA6069" s="43">
        <v>20250313</v>
      </c>
      <c r="AE6069" s="689" t="s">
        <v>1250</v>
      </c>
      <c r="AF6069" s="130">
        <v>3</v>
      </c>
      <c r="AH6069" t="s">
        <v>2422</v>
      </c>
    </row>
    <row r="6070" spans="1:42" x14ac:dyDescent="0.2">
      <c r="A6070" t="s">
        <v>2294</v>
      </c>
      <c r="B6070" s="45">
        <v>20231012</v>
      </c>
      <c r="C6070" s="107" t="s">
        <v>59</v>
      </c>
      <c r="D6070" s="107">
        <v>2</v>
      </c>
      <c r="E6070" s="107">
        <v>1</v>
      </c>
      <c r="H6070" s="107" t="s">
        <v>11</v>
      </c>
      <c r="I6070" s="107">
        <v>290</v>
      </c>
      <c r="J6070" s="107">
        <v>10</v>
      </c>
      <c r="K6070" s="43">
        <v>5</v>
      </c>
      <c r="L6070" s="43">
        <v>1</v>
      </c>
      <c r="M6070" s="43">
        <v>0</v>
      </c>
      <c r="N6070" s="49">
        <v>1</v>
      </c>
      <c r="O6070" s="43" t="str">
        <f>Cal_030724!$E$2</f>
        <v>Cal_030724</v>
      </c>
      <c r="P6070" s="50">
        <f>Cal_030724!$Q$3</f>
        <v>1.8135132035581638</v>
      </c>
      <c r="Q6070" s="50">
        <f>Cal_030724!$R$3</f>
        <v>0.5762667345022553</v>
      </c>
      <c r="R6070" s="46">
        <v>49.2</v>
      </c>
      <c r="S6070" s="46">
        <v>37.56</v>
      </c>
      <c r="T6070" s="178">
        <f>AVERAGE(0.333,0.545,0.579,0.588,0.403,0.461)</f>
        <v>0.48483333333333328</v>
      </c>
      <c r="U6070" s="79">
        <f t="shared" si="1748"/>
        <v>48.715166666666669</v>
      </c>
      <c r="V6070" s="79">
        <f t="shared" si="1749"/>
        <v>37.075166666666668</v>
      </c>
      <c r="W6070" s="446">
        <f t="shared" si="1751"/>
        <v>0.25781290522610734</v>
      </c>
      <c r="X6070" s="446">
        <f t="shared" si="1752"/>
        <v>0.41022236208504598</v>
      </c>
      <c r="Y6070" s="43">
        <v>20240307</v>
      </c>
      <c r="Z6070" s="48" t="s">
        <v>2432</v>
      </c>
      <c r="AA6070" s="43">
        <v>20250313</v>
      </c>
      <c r="AE6070" s="689" t="s">
        <v>1250</v>
      </c>
      <c r="AF6070" s="130">
        <v>3</v>
      </c>
      <c r="AH6070" t="s">
        <v>2422</v>
      </c>
    </row>
    <row r="6071" spans="1:42" x14ac:dyDescent="0.2">
      <c r="A6071" t="s">
        <v>2294</v>
      </c>
      <c r="B6071" s="45">
        <v>20231012</v>
      </c>
      <c r="C6071" s="107" t="s">
        <v>59</v>
      </c>
      <c r="D6071" s="107">
        <v>2</v>
      </c>
      <c r="E6071" s="107">
        <v>3</v>
      </c>
      <c r="H6071" s="107" t="s">
        <v>10</v>
      </c>
      <c r="I6071" s="107">
        <v>290</v>
      </c>
      <c r="J6071" s="107">
        <v>0</v>
      </c>
      <c r="K6071" s="43">
        <v>5</v>
      </c>
      <c r="L6071" s="43">
        <v>1</v>
      </c>
      <c r="M6071" s="43">
        <v>0</v>
      </c>
      <c r="N6071" s="49">
        <v>1</v>
      </c>
      <c r="O6071" s="43" t="str">
        <f>Cal_030724!$E$2</f>
        <v>Cal_030724</v>
      </c>
      <c r="P6071" s="50">
        <f>Cal_030724!$Q$3</f>
        <v>1.8135132035581638</v>
      </c>
      <c r="Q6071" s="50">
        <f>Cal_030724!$R$3</f>
        <v>0.5762667345022553</v>
      </c>
      <c r="R6071" s="46">
        <v>158.69999999999999</v>
      </c>
      <c r="S6071" s="46">
        <v>103.9</v>
      </c>
      <c r="T6071" s="178">
        <f>AVERAGE(0.333,0.545,0.579,0.588,0.403,0.461)</f>
        <v>0.48483333333333328</v>
      </c>
      <c r="U6071" s="79">
        <f t="shared" si="1748"/>
        <v>158.21516666666665</v>
      </c>
      <c r="V6071" s="79">
        <f t="shared" si="1749"/>
        <v>103.41516666666668</v>
      </c>
      <c r="W6071" s="446">
        <f t="shared" si="1751"/>
        <v>1.2137583510644911</v>
      </c>
      <c r="X6071" s="446">
        <f t="shared" si="1752"/>
        <v>0.64961772298851317</v>
      </c>
      <c r="Y6071" s="43">
        <v>20240307</v>
      </c>
      <c r="Z6071" s="48" t="s">
        <v>2432</v>
      </c>
      <c r="AA6071" s="43">
        <v>20250313</v>
      </c>
      <c r="AE6071" s="689" t="s">
        <v>1250</v>
      </c>
      <c r="AF6071" s="130">
        <v>1</v>
      </c>
    </row>
    <row r="6072" spans="1:42" x14ac:dyDescent="0.2">
      <c r="A6072" t="s">
        <v>2294</v>
      </c>
      <c r="B6072" s="45">
        <v>20231012</v>
      </c>
      <c r="C6072" s="107" t="s">
        <v>59</v>
      </c>
      <c r="D6072" s="107">
        <v>2</v>
      </c>
      <c r="E6072" s="107">
        <v>3</v>
      </c>
      <c r="H6072" s="107" t="s">
        <v>11</v>
      </c>
      <c r="I6072" s="107">
        <v>290</v>
      </c>
      <c r="J6072" s="107">
        <v>0</v>
      </c>
      <c r="K6072" s="43">
        <v>5</v>
      </c>
      <c r="L6072" s="43">
        <v>1</v>
      </c>
      <c r="M6072" s="43">
        <v>0</v>
      </c>
      <c r="N6072" s="49">
        <v>1</v>
      </c>
      <c r="O6072" s="43" t="str">
        <f>Cal_030724!$E$2</f>
        <v>Cal_030724</v>
      </c>
      <c r="P6072" s="50">
        <f>Cal_030724!$Q$3</f>
        <v>1.8135132035581638</v>
      </c>
      <c r="Q6072" s="50">
        <f>Cal_030724!$R$3</f>
        <v>0.5762667345022553</v>
      </c>
      <c r="R6072" s="46">
        <v>188.2</v>
      </c>
      <c r="S6072" s="46">
        <v>123.2</v>
      </c>
      <c r="T6072" s="178">
        <f>AVERAGE(0.333,0.545,0.579,0.588,0.403,0.461)</f>
        <v>0.48483333333333328</v>
      </c>
      <c r="U6072" s="79">
        <f t="shared" si="1748"/>
        <v>187.71516666666665</v>
      </c>
      <c r="V6072" s="79">
        <f t="shared" si="1749"/>
        <v>122.71516666666668</v>
      </c>
      <c r="W6072" s="446">
        <f t="shared" si="1751"/>
        <v>1.4396768762626264</v>
      </c>
      <c r="X6072" s="446">
        <f t="shared" si="1752"/>
        <v>0.77145436164503145</v>
      </c>
      <c r="Y6072" s="43">
        <v>20240307</v>
      </c>
      <c r="Z6072" s="48" t="s">
        <v>2432</v>
      </c>
      <c r="AA6072" s="43">
        <v>20250313</v>
      </c>
      <c r="AE6072" s="689" t="s">
        <v>1250</v>
      </c>
      <c r="AF6072" s="130">
        <v>1</v>
      </c>
    </row>
    <row r="6073" spans="1:42" x14ac:dyDescent="0.2">
      <c r="A6073" s="155" t="s">
        <v>2294</v>
      </c>
      <c r="B6073" s="81">
        <v>20231012</v>
      </c>
      <c r="C6073" s="126" t="s">
        <v>59</v>
      </c>
      <c r="D6073" s="126">
        <v>2</v>
      </c>
      <c r="E6073" s="126">
        <v>3</v>
      </c>
      <c r="F6073" s="126"/>
      <c r="G6073" s="126"/>
      <c r="H6073" s="126" t="s">
        <v>10</v>
      </c>
      <c r="I6073" s="126">
        <v>293</v>
      </c>
      <c r="J6073" s="126">
        <v>5</v>
      </c>
      <c r="K6073" s="82">
        <v>5</v>
      </c>
      <c r="L6073" s="156">
        <v>1</v>
      </c>
      <c r="M6073" s="82">
        <v>0</v>
      </c>
      <c r="N6073" s="83">
        <v>1</v>
      </c>
      <c r="O6073" s="82" t="str">
        <f>Cal_030724!$E$2</f>
        <v>Cal_030724</v>
      </c>
      <c r="P6073" s="158">
        <f>Cal_030724!$Q$3</f>
        <v>1.8135132035581638</v>
      </c>
      <c r="Q6073" s="158">
        <f>Cal_030724!$R$3</f>
        <v>0.5762667345022553</v>
      </c>
      <c r="R6073" s="84">
        <v>104.5</v>
      </c>
      <c r="S6073" s="84">
        <v>64.67</v>
      </c>
      <c r="T6073" s="158">
        <f>AVERAGE(0.683,0.513,0.548,0.776,0.511,0.652)</f>
        <v>0.61383333333333345</v>
      </c>
      <c r="U6073" s="79">
        <f t="shared" si="1748"/>
        <v>103.88616666666667</v>
      </c>
      <c r="V6073" s="79">
        <f t="shared" si="1749"/>
        <v>64.05616666666667</v>
      </c>
      <c r="W6073" s="446">
        <f t="shared" si="1751"/>
        <v>0.8731570330609989</v>
      </c>
      <c r="X6073" s="446">
        <f t="shared" si="1752"/>
        <v>0.26921510316946023</v>
      </c>
      <c r="Y6073" s="82">
        <v>20240307</v>
      </c>
      <c r="Z6073" s="90" t="s">
        <v>2315</v>
      </c>
      <c r="AA6073" s="82">
        <v>20240119</v>
      </c>
      <c r="AB6073" s="85"/>
      <c r="AC6073" s="82"/>
      <c r="AD6073" s="82"/>
      <c r="AE6073" s="691" t="s">
        <v>1250</v>
      </c>
      <c r="AF6073" s="567">
        <v>1</v>
      </c>
      <c r="AG6073" s="567"/>
      <c r="AH6073" s="159" t="s">
        <v>2296</v>
      </c>
      <c r="AI6073" s="155"/>
      <c r="AJ6073" s="82"/>
      <c r="AK6073" s="82"/>
      <c r="AL6073" s="82"/>
      <c r="AM6073" s="82"/>
      <c r="AN6073" s="82"/>
      <c r="AO6073" s="82"/>
      <c r="AP6073" s="82"/>
    </row>
    <row r="6074" spans="1:42" x14ac:dyDescent="0.2">
      <c r="A6074" s="155" t="s">
        <v>2294</v>
      </c>
      <c r="B6074" s="81">
        <v>20231012</v>
      </c>
      <c r="C6074" s="126" t="s">
        <v>59</v>
      </c>
      <c r="D6074" s="126">
        <v>2</v>
      </c>
      <c r="E6074" s="126">
        <v>3</v>
      </c>
      <c r="F6074" s="126"/>
      <c r="G6074" s="126"/>
      <c r="H6074" s="126" t="s">
        <v>11</v>
      </c>
      <c r="I6074" s="126">
        <v>293</v>
      </c>
      <c r="J6074" s="126">
        <v>5</v>
      </c>
      <c r="K6074" s="82">
        <v>5</v>
      </c>
      <c r="L6074" s="156">
        <v>1</v>
      </c>
      <c r="M6074" s="82">
        <v>0</v>
      </c>
      <c r="N6074" s="83">
        <v>1</v>
      </c>
      <c r="O6074" s="82" t="str">
        <f>Cal_030724!$E$2</f>
        <v>Cal_030724</v>
      </c>
      <c r="P6074" s="158">
        <f>Cal_030724!$Q$3</f>
        <v>1.8135132035581638</v>
      </c>
      <c r="Q6074" s="158">
        <f>Cal_030724!$R$3</f>
        <v>0.5762667345022553</v>
      </c>
      <c r="R6074" s="84">
        <v>105.6</v>
      </c>
      <c r="S6074" s="84">
        <v>65.55</v>
      </c>
      <c r="T6074" s="158">
        <f>AVERAGE(0.683,0.513,0.548,0.776,0.511,0.652)</f>
        <v>0.61383333333333345</v>
      </c>
      <c r="U6074" s="79">
        <f t="shared" si="1748"/>
        <v>104.98616666666666</v>
      </c>
      <c r="V6074" s="79">
        <f t="shared" si="1749"/>
        <v>64.936166666666665</v>
      </c>
      <c r="W6074" s="446">
        <f t="shared" si="1751"/>
        <v>0.87797989390140607</v>
      </c>
      <c r="X6074" s="446">
        <f t="shared" si="1752"/>
        <v>0.2800860862194326</v>
      </c>
      <c r="Y6074" s="82">
        <v>20240307</v>
      </c>
      <c r="Z6074" s="90" t="s">
        <v>2315</v>
      </c>
      <c r="AA6074" s="82">
        <v>20240119</v>
      </c>
      <c r="AB6074" s="85"/>
      <c r="AC6074" s="82"/>
      <c r="AD6074" s="82"/>
      <c r="AE6074" s="691" t="s">
        <v>1250</v>
      </c>
      <c r="AF6074" s="567">
        <v>1</v>
      </c>
      <c r="AG6074" s="567"/>
      <c r="AH6074" s="159" t="s">
        <v>168</v>
      </c>
      <c r="AI6074" s="155"/>
      <c r="AJ6074" s="82"/>
      <c r="AK6074" s="82"/>
      <c r="AL6074" s="82"/>
      <c r="AM6074" s="82"/>
      <c r="AN6074" s="82"/>
      <c r="AO6074" s="82"/>
      <c r="AP6074" s="82"/>
    </row>
    <row r="6075" spans="1:42" x14ac:dyDescent="0.2">
      <c r="A6075" s="360" t="s">
        <v>2294</v>
      </c>
      <c r="B6075" s="196">
        <v>20231012</v>
      </c>
      <c r="C6075" s="361" t="s">
        <v>59</v>
      </c>
      <c r="D6075" s="361">
        <v>2</v>
      </c>
      <c r="E6075" s="361">
        <v>3</v>
      </c>
      <c r="F6075" s="361"/>
      <c r="G6075" s="361"/>
      <c r="H6075" s="361" t="s">
        <v>10</v>
      </c>
      <c r="I6075" s="361">
        <v>551</v>
      </c>
      <c r="J6075" s="361">
        <v>20</v>
      </c>
      <c r="K6075" s="44">
        <v>5</v>
      </c>
      <c r="L6075" s="362">
        <v>1</v>
      </c>
      <c r="M6075" s="44">
        <v>0</v>
      </c>
      <c r="N6075" s="363">
        <v>1</v>
      </c>
      <c r="O6075" s="44" t="str">
        <f>Cal_030724!$E$2</f>
        <v>Cal_030724</v>
      </c>
      <c r="P6075" s="365">
        <f>Cal_030724!$Q$3</f>
        <v>1.8135132035581638</v>
      </c>
      <c r="Q6075" s="365">
        <f>Cal_030724!$R$3</f>
        <v>0.5762667345022553</v>
      </c>
      <c r="R6075" s="364">
        <v>156.19999999999999</v>
      </c>
      <c r="S6075" s="364">
        <v>91.81</v>
      </c>
      <c r="T6075" s="365">
        <f>AVERAGE(0.683,0.513,0.548,0.776,0.511,0.652)</f>
        <v>0.61383333333333345</v>
      </c>
      <c r="U6075" s="79">
        <f t="shared" si="1748"/>
        <v>155.58616666666666</v>
      </c>
      <c r="V6075" s="79">
        <f t="shared" si="1749"/>
        <v>91.19616666666667</v>
      </c>
      <c r="W6075" s="446">
        <f t="shared" si="1751"/>
        <v>0.75061371710567237</v>
      </c>
      <c r="X6075" s="446">
        <f t="shared" si="1752"/>
        <v>0.11423323904603132</v>
      </c>
      <c r="Y6075" s="44">
        <v>20240307</v>
      </c>
      <c r="Z6075" s="859" t="s">
        <v>2315</v>
      </c>
      <c r="AA6075" s="44">
        <v>20240119</v>
      </c>
      <c r="AB6075" s="368"/>
      <c r="AC6075" s="44"/>
      <c r="AD6075" s="44"/>
      <c r="AE6075" s="763" t="s">
        <v>1250</v>
      </c>
      <c r="AF6075" s="849">
        <v>1</v>
      </c>
      <c r="AG6075" s="849"/>
      <c r="AH6075" s="370" t="s">
        <v>2297</v>
      </c>
      <c r="AI6075" s="360"/>
      <c r="AJ6075" s="44"/>
      <c r="AK6075" s="44"/>
      <c r="AL6075" s="44"/>
      <c r="AM6075" s="44"/>
      <c r="AN6075" s="44"/>
      <c r="AO6075" s="44"/>
      <c r="AP6075" s="44"/>
    </row>
    <row r="6076" spans="1:42" x14ac:dyDescent="0.2">
      <c r="A6076" s="360" t="s">
        <v>2294</v>
      </c>
      <c r="B6076" s="196">
        <v>20231012</v>
      </c>
      <c r="C6076" s="361" t="s">
        <v>59</v>
      </c>
      <c r="D6076" s="361">
        <v>2</v>
      </c>
      <c r="E6076" s="361">
        <v>3</v>
      </c>
      <c r="F6076" s="361"/>
      <c r="G6076" s="361"/>
      <c r="H6076" s="361" t="s">
        <v>11</v>
      </c>
      <c r="I6076" s="361">
        <v>551</v>
      </c>
      <c r="J6076" s="361">
        <v>20</v>
      </c>
      <c r="K6076" s="44">
        <v>5</v>
      </c>
      <c r="L6076" s="362">
        <v>1</v>
      </c>
      <c r="M6076" s="44">
        <v>0</v>
      </c>
      <c r="N6076" s="363">
        <v>1</v>
      </c>
      <c r="O6076" s="44" t="str">
        <f>Cal_030724!$E$2</f>
        <v>Cal_030724</v>
      </c>
      <c r="P6076" s="365">
        <f>Cal_030724!$Q$3</f>
        <v>1.8135132035581638</v>
      </c>
      <c r="Q6076" s="365">
        <f>Cal_030724!$R$3</f>
        <v>0.5762667345022553</v>
      </c>
      <c r="R6076" s="364">
        <v>137.6</v>
      </c>
      <c r="S6076" s="364">
        <v>80.87</v>
      </c>
      <c r="T6076" s="365">
        <f>AVERAGE(0.683,0.513,0.548,0.776,0.511,0.652)</f>
        <v>0.61383333333333345</v>
      </c>
      <c r="U6076" s="79">
        <f t="shared" si="1748"/>
        <v>136.98616666666666</v>
      </c>
      <c r="V6076" s="79">
        <f t="shared" si="1749"/>
        <v>80.256166666666672</v>
      </c>
      <c r="W6076" s="446">
        <f t="shared" si="1751"/>
        <v>0.66131877886946422</v>
      </c>
      <c r="X6076" s="446">
        <f t="shared" si="1752"/>
        <v>9.9780113672479145E-2</v>
      </c>
      <c r="Y6076" s="44">
        <v>20240307</v>
      </c>
      <c r="Z6076" s="859" t="s">
        <v>2315</v>
      </c>
      <c r="AA6076" s="44">
        <v>20240119</v>
      </c>
      <c r="AB6076" s="368"/>
      <c r="AC6076" s="44"/>
      <c r="AD6076" s="44"/>
      <c r="AE6076" s="763" t="s">
        <v>1250</v>
      </c>
      <c r="AF6076" s="849">
        <v>1</v>
      </c>
      <c r="AG6076" s="849"/>
      <c r="AH6076" s="370" t="s">
        <v>173</v>
      </c>
      <c r="AI6076" s="360"/>
      <c r="AJ6076" s="44"/>
      <c r="AK6076" s="44"/>
      <c r="AL6076" s="44"/>
      <c r="AM6076" s="44"/>
      <c r="AN6076" s="44"/>
      <c r="AO6076" s="44"/>
      <c r="AP6076" s="44"/>
    </row>
    <row r="6077" spans="1:42" x14ac:dyDescent="0.2">
      <c r="A6077" t="s">
        <v>2294</v>
      </c>
      <c r="B6077" s="45">
        <v>20231012</v>
      </c>
      <c r="C6077" s="107" t="s">
        <v>59</v>
      </c>
      <c r="D6077" s="107">
        <v>2</v>
      </c>
      <c r="E6077" s="107">
        <v>8</v>
      </c>
      <c r="H6077" s="107" t="s">
        <v>10</v>
      </c>
      <c r="I6077" s="107">
        <v>290</v>
      </c>
      <c r="J6077" s="107">
        <v>0</v>
      </c>
      <c r="K6077" s="43">
        <v>5</v>
      </c>
      <c r="L6077" s="43">
        <v>1</v>
      </c>
      <c r="M6077" s="43">
        <v>0</v>
      </c>
      <c r="N6077" s="49">
        <v>1</v>
      </c>
      <c r="O6077" s="43" t="str">
        <f>Cal_030724!$E$2</f>
        <v>Cal_030724</v>
      </c>
      <c r="P6077" s="50">
        <f>Cal_030724!$Q$3</f>
        <v>1.8135132035581638</v>
      </c>
      <c r="Q6077" s="50">
        <f>Cal_030724!$R$3</f>
        <v>0.5762667345022553</v>
      </c>
      <c r="R6077" s="46">
        <v>255.9</v>
      </c>
      <c r="S6077" s="46">
        <v>161.9</v>
      </c>
      <c r="T6077" s="178">
        <f>AVERAGE(0.987,0.713,0.709,0.694,0.604,0.372)</f>
        <v>0.67983333333333329</v>
      </c>
      <c r="U6077" s="79">
        <f t="shared" si="1748"/>
        <v>255.22016666666667</v>
      </c>
      <c r="V6077" s="79">
        <f t="shared" si="1749"/>
        <v>161.22016666666667</v>
      </c>
      <c r="W6077" s="446">
        <f t="shared" si="1751"/>
        <v>2.0819942518259529</v>
      </c>
      <c r="X6077" s="446">
        <f t="shared" si="1752"/>
        <v>0.8229355655751478</v>
      </c>
      <c r="Y6077" s="43">
        <v>20240307</v>
      </c>
      <c r="Z6077" s="48" t="s">
        <v>2421</v>
      </c>
      <c r="AA6077" s="43">
        <v>20250304</v>
      </c>
      <c r="AE6077" s="689" t="s">
        <v>1250</v>
      </c>
      <c r="AF6077" s="130">
        <v>1</v>
      </c>
    </row>
    <row r="6078" spans="1:42" x14ac:dyDescent="0.2">
      <c r="A6078" t="s">
        <v>2294</v>
      </c>
      <c r="B6078" s="45">
        <v>20231012</v>
      </c>
      <c r="C6078" s="107" t="s">
        <v>59</v>
      </c>
      <c r="D6078" s="107">
        <v>2</v>
      </c>
      <c r="E6078" s="107">
        <v>8</v>
      </c>
      <c r="H6078" s="107" t="s">
        <v>11</v>
      </c>
      <c r="I6078" s="107">
        <v>290</v>
      </c>
      <c r="J6078" s="107">
        <v>0</v>
      </c>
      <c r="K6078" s="43">
        <v>5</v>
      </c>
      <c r="L6078" s="43">
        <v>1</v>
      </c>
      <c r="M6078" s="43">
        <v>0</v>
      </c>
      <c r="N6078" s="49">
        <v>1</v>
      </c>
      <c r="O6078" s="43" t="str">
        <f>Cal_030724!$E$2</f>
        <v>Cal_030724</v>
      </c>
      <c r="P6078" s="50">
        <f>Cal_030724!$Q$3</f>
        <v>1.8135132035581638</v>
      </c>
      <c r="Q6078" s="50">
        <f>Cal_030724!$R$3</f>
        <v>0.5762667345022553</v>
      </c>
      <c r="R6078" s="46">
        <v>249.9</v>
      </c>
      <c r="S6078" s="46">
        <v>160.19999999999999</v>
      </c>
      <c r="T6078" s="178">
        <f>AVERAGE(0.333,0.545,0.579,0.588,0.403,0.461)</f>
        <v>0.48483333333333328</v>
      </c>
      <c r="U6078" s="79">
        <f t="shared" si="1748"/>
        <v>249.41516666666666</v>
      </c>
      <c r="V6078" s="79">
        <f t="shared" si="1749"/>
        <v>159.71516666666665</v>
      </c>
      <c r="W6078" s="446">
        <f t="shared" si="1751"/>
        <v>1.9867540892424256</v>
      </c>
      <c r="X6078" s="446">
        <f t="shared" si="1752"/>
        <v>0.89105803273892037</v>
      </c>
      <c r="Y6078" s="43">
        <v>20240307</v>
      </c>
      <c r="Z6078" s="48" t="s">
        <v>2432</v>
      </c>
      <c r="AA6078" s="43">
        <v>20250313</v>
      </c>
      <c r="AE6078" s="689" t="s">
        <v>1250</v>
      </c>
      <c r="AF6078" s="130">
        <v>1</v>
      </c>
    </row>
    <row r="6079" spans="1:42" x14ac:dyDescent="0.2">
      <c r="A6079" t="s">
        <v>2294</v>
      </c>
      <c r="B6079" s="45">
        <v>20231012</v>
      </c>
      <c r="C6079" s="107" t="s">
        <v>59</v>
      </c>
      <c r="D6079" s="107">
        <v>2</v>
      </c>
      <c r="E6079" s="107">
        <v>8</v>
      </c>
      <c r="H6079" s="107" t="s">
        <v>10</v>
      </c>
      <c r="I6079" s="107">
        <v>290</v>
      </c>
      <c r="J6079" s="107">
        <v>10</v>
      </c>
      <c r="K6079" s="43">
        <v>5</v>
      </c>
      <c r="L6079" s="43">
        <v>1</v>
      </c>
      <c r="M6079" s="43">
        <v>0</v>
      </c>
      <c r="N6079" s="49">
        <v>1</v>
      </c>
      <c r="O6079" s="43" t="str">
        <f>Cal_030724!$E$2</f>
        <v>Cal_030724</v>
      </c>
      <c r="P6079" s="50">
        <f>Cal_030724!$Q$3</f>
        <v>1.8135132035581638</v>
      </c>
      <c r="Q6079" s="50">
        <f>Cal_030724!$R$3</f>
        <v>0.5762667345022553</v>
      </c>
      <c r="R6079" s="46">
        <v>108.8</v>
      </c>
      <c r="S6079" s="46">
        <v>73.849999999999994</v>
      </c>
      <c r="T6079" s="178">
        <f>AVERAGE(0.333,0.545,0.579,0.588,0.403,0.461)</f>
        <v>0.48483333333333328</v>
      </c>
      <c r="U6079" s="79">
        <f t="shared" ref="U6079:U6142" si="1754">(R6079-T6079)*(L6079+M6079)/L6079</f>
        <v>108.31516666666667</v>
      </c>
      <c r="V6079" s="79">
        <f t="shared" ref="V6079:V6142" si="1755">(S6079-T6079)*(L6079+M6079)/L6079</f>
        <v>73.365166666666667</v>
      </c>
      <c r="W6079" s="446">
        <f t="shared" si="1751"/>
        <v>0.77410318192890482</v>
      </c>
      <c r="X6079" s="446">
        <f t="shared" si="1752"/>
        <v>0.54781990384263057</v>
      </c>
      <c r="Y6079" s="43">
        <v>20240307</v>
      </c>
      <c r="Z6079" s="48" t="s">
        <v>2432</v>
      </c>
      <c r="AA6079" s="43">
        <v>20250313</v>
      </c>
      <c r="AE6079" s="689" t="s">
        <v>1250</v>
      </c>
      <c r="AF6079" s="130">
        <v>1</v>
      </c>
    </row>
    <row r="6080" spans="1:42" x14ac:dyDescent="0.2">
      <c r="A6080" t="s">
        <v>2294</v>
      </c>
      <c r="B6080" s="45">
        <v>20231012</v>
      </c>
      <c r="C6080" s="107" t="s">
        <v>59</v>
      </c>
      <c r="D6080" s="107">
        <v>2</v>
      </c>
      <c r="E6080" s="107">
        <v>8</v>
      </c>
      <c r="H6080" s="107" t="s">
        <v>11</v>
      </c>
      <c r="I6080" s="107">
        <v>290</v>
      </c>
      <c r="J6080" s="107">
        <v>10</v>
      </c>
      <c r="K6080" s="43">
        <v>5</v>
      </c>
      <c r="L6080" s="43">
        <v>1</v>
      </c>
      <c r="M6080" s="43">
        <v>0</v>
      </c>
      <c r="N6080" s="49">
        <v>1</v>
      </c>
      <c r="O6080" s="43" t="str">
        <f>Cal_030724!$E$2</f>
        <v>Cal_030724</v>
      </c>
      <c r="P6080" s="50">
        <f>Cal_030724!$Q$3</f>
        <v>1.8135132035581638</v>
      </c>
      <c r="Q6080" s="50">
        <f>Cal_030724!$R$3</f>
        <v>0.5762667345022553</v>
      </c>
      <c r="R6080" s="46">
        <v>123.9</v>
      </c>
      <c r="S6080" s="46">
        <v>83.39</v>
      </c>
      <c r="T6080" s="178">
        <f>AVERAGE(0.455,0.585,0.284,0.485,0.313,0.286)</f>
        <v>0.40133333333333338</v>
      </c>
      <c r="U6080" s="79">
        <f t="shared" si="1754"/>
        <v>123.49866666666668</v>
      </c>
      <c r="V6080" s="79">
        <f t="shared" si="1755"/>
        <v>82.988666666666674</v>
      </c>
      <c r="W6080" s="446">
        <f t="shared" si="1751"/>
        <v>0.89725092703690812</v>
      </c>
      <c r="X6080" s="446">
        <f t="shared" si="1752"/>
        <v>0.59807225300173916</v>
      </c>
      <c r="Y6080" s="43">
        <v>20240307</v>
      </c>
      <c r="Z6080" s="48" t="s">
        <v>2427</v>
      </c>
      <c r="AA6080" s="43">
        <v>20250311</v>
      </c>
      <c r="AE6080" s="689" t="s">
        <v>1250</v>
      </c>
      <c r="AF6080" s="130">
        <v>1</v>
      </c>
    </row>
    <row r="6081" spans="1:42" x14ac:dyDescent="0.2">
      <c r="A6081" s="155" t="s">
        <v>2294</v>
      </c>
      <c r="B6081" s="81">
        <v>20231012</v>
      </c>
      <c r="C6081" s="126" t="s">
        <v>59</v>
      </c>
      <c r="D6081" s="126">
        <v>2</v>
      </c>
      <c r="E6081" s="126">
        <v>8</v>
      </c>
      <c r="F6081" s="126"/>
      <c r="G6081" s="126"/>
      <c r="H6081" s="126" t="s">
        <v>10</v>
      </c>
      <c r="I6081" s="126">
        <v>293</v>
      </c>
      <c r="J6081" s="126">
        <v>5</v>
      </c>
      <c r="K6081" s="82">
        <v>5</v>
      </c>
      <c r="L6081" s="156">
        <v>1</v>
      </c>
      <c r="M6081" s="82">
        <v>0</v>
      </c>
      <c r="N6081" s="83">
        <v>1</v>
      </c>
      <c r="O6081" s="82" t="str">
        <f>Cal_030724!$E$2</f>
        <v>Cal_030724</v>
      </c>
      <c r="P6081" s="158">
        <f>Cal_030724!$Q$3</f>
        <v>1.8135132035581638</v>
      </c>
      <c r="Q6081" s="158">
        <f>Cal_030724!$R$3</f>
        <v>0.5762667345022553</v>
      </c>
      <c r="R6081" s="84">
        <v>157.80000000000001</v>
      </c>
      <c r="S6081" s="84">
        <v>95.05</v>
      </c>
      <c r="T6081" s="158">
        <f>AVERAGE(0.683,0.513,0.548,0.776,0.511,0.652)</f>
        <v>0.61383333333333345</v>
      </c>
      <c r="U6081" s="79">
        <f t="shared" si="1754"/>
        <v>157.18616666666668</v>
      </c>
      <c r="V6081" s="79">
        <f t="shared" si="1755"/>
        <v>94.436166666666665</v>
      </c>
      <c r="W6081" s="446">
        <f t="shared" si="1751"/>
        <v>1.3756114442525158</v>
      </c>
      <c r="X6081" s="446">
        <f t="shared" si="1752"/>
        <v>0.30855498446627572</v>
      </c>
      <c r="Y6081" s="82">
        <v>20240307</v>
      </c>
      <c r="Z6081" s="90" t="s">
        <v>2315</v>
      </c>
      <c r="AA6081" s="82">
        <v>20240119</v>
      </c>
      <c r="AB6081" s="85"/>
      <c r="AC6081" s="82"/>
      <c r="AD6081" s="82"/>
      <c r="AE6081" s="691" t="s">
        <v>1250</v>
      </c>
      <c r="AF6081" s="567">
        <v>1</v>
      </c>
      <c r="AG6081" s="567"/>
      <c r="AH6081" s="159" t="s">
        <v>164</v>
      </c>
      <c r="AI6081" s="155"/>
      <c r="AJ6081" s="82"/>
      <c r="AK6081" s="82"/>
      <c r="AL6081" s="82"/>
      <c r="AM6081" s="82"/>
      <c r="AN6081" s="82"/>
      <c r="AO6081" s="82"/>
      <c r="AP6081" s="82"/>
    </row>
    <row r="6082" spans="1:42" x14ac:dyDescent="0.2">
      <c r="A6082" s="155" t="s">
        <v>2294</v>
      </c>
      <c r="B6082" s="81">
        <v>20231012</v>
      </c>
      <c r="C6082" s="126" t="s">
        <v>59</v>
      </c>
      <c r="D6082" s="126">
        <v>2</v>
      </c>
      <c r="E6082" s="126">
        <v>8</v>
      </c>
      <c r="F6082" s="126"/>
      <c r="G6082" s="126"/>
      <c r="H6082" s="126" t="s">
        <v>11</v>
      </c>
      <c r="I6082" s="126">
        <v>294</v>
      </c>
      <c r="J6082" s="126">
        <v>5</v>
      </c>
      <c r="K6082" s="82">
        <v>5</v>
      </c>
      <c r="L6082" s="156">
        <v>1</v>
      </c>
      <c r="M6082" s="82">
        <v>0</v>
      </c>
      <c r="N6082" s="83">
        <v>1</v>
      </c>
      <c r="O6082" s="82" t="str">
        <f>Cal_030724!$E$2</f>
        <v>Cal_030724</v>
      </c>
      <c r="P6082" s="158">
        <f>Cal_030724!$Q$3</f>
        <v>1.8135132035581638</v>
      </c>
      <c r="Q6082" s="158">
        <f>Cal_030724!$R$3</f>
        <v>0.5762667345022553</v>
      </c>
      <c r="R6082" s="84">
        <v>156.80000000000001</v>
      </c>
      <c r="S6082" s="84">
        <v>96.46</v>
      </c>
      <c r="T6082" s="158">
        <f>AVERAGE(0.683,0.513,0.548,0.776,0.511,0.652)</f>
        <v>0.61383333333333345</v>
      </c>
      <c r="U6082" s="79">
        <f t="shared" si="1754"/>
        <v>156.18616666666668</v>
      </c>
      <c r="V6082" s="79">
        <f t="shared" si="1755"/>
        <v>95.846166666666662</v>
      </c>
      <c r="W6082" s="446">
        <f t="shared" si="1751"/>
        <v>1.318279946989493</v>
      </c>
      <c r="X6082" s="446">
        <f t="shared" si="1752"/>
        <v>0.38521831254701622</v>
      </c>
      <c r="Y6082" s="82">
        <v>20240307</v>
      </c>
      <c r="Z6082" s="90" t="s">
        <v>2315</v>
      </c>
      <c r="AA6082" s="82">
        <v>20240119</v>
      </c>
      <c r="AB6082" s="85"/>
      <c r="AC6082" s="82"/>
      <c r="AD6082" s="82"/>
      <c r="AE6082" s="691" t="s">
        <v>1250</v>
      </c>
      <c r="AF6082" s="567">
        <v>1</v>
      </c>
      <c r="AG6082" s="567"/>
      <c r="AH6082" s="159" t="s">
        <v>166</v>
      </c>
      <c r="AI6082" s="155"/>
      <c r="AJ6082" s="82"/>
      <c r="AK6082" s="82"/>
      <c r="AL6082" s="82"/>
      <c r="AM6082" s="82"/>
      <c r="AN6082" s="82"/>
      <c r="AO6082" s="82"/>
      <c r="AP6082" s="82"/>
    </row>
    <row r="6083" spans="1:42" x14ac:dyDescent="0.2">
      <c r="A6083" s="360" t="s">
        <v>2294</v>
      </c>
      <c r="B6083" s="196">
        <v>20231012</v>
      </c>
      <c r="C6083" s="361" t="s">
        <v>59</v>
      </c>
      <c r="D6083" s="361">
        <v>2</v>
      </c>
      <c r="E6083" s="361">
        <v>8</v>
      </c>
      <c r="F6083" s="361"/>
      <c r="G6083" s="361"/>
      <c r="H6083" s="361" t="s">
        <v>10</v>
      </c>
      <c r="I6083" s="361">
        <v>550</v>
      </c>
      <c r="J6083" s="361">
        <v>20</v>
      </c>
      <c r="K6083" s="44">
        <v>5</v>
      </c>
      <c r="L6083" s="362">
        <v>1</v>
      </c>
      <c r="M6083" s="44">
        <v>0</v>
      </c>
      <c r="N6083" s="363">
        <v>1</v>
      </c>
      <c r="O6083" s="44" t="str">
        <f>Cal_030724!$E$2</f>
        <v>Cal_030724</v>
      </c>
      <c r="P6083" s="365">
        <f>Cal_030724!$Q$3</f>
        <v>1.8135132035581638</v>
      </c>
      <c r="Q6083" s="365">
        <f>Cal_030724!$R$3</f>
        <v>0.5762667345022553</v>
      </c>
      <c r="R6083" s="364">
        <v>241.4</v>
      </c>
      <c r="S6083" s="364">
        <v>140.30000000000001</v>
      </c>
      <c r="T6083" s="365">
        <f>AVERAGE(0.683,0.513,0.548,0.776,0.511,0.652)</f>
        <v>0.61383333333333345</v>
      </c>
      <c r="U6083" s="79">
        <f t="shared" si="1754"/>
        <v>240.78616666666667</v>
      </c>
      <c r="V6083" s="79">
        <f t="shared" si="1755"/>
        <v>139.68616666666668</v>
      </c>
      <c r="W6083" s="446">
        <f t="shared" si="1751"/>
        <v>1.180696121262768</v>
      </c>
      <c r="X6083" s="446">
        <f t="shared" si="1752"/>
        <v>0.14640796497788999</v>
      </c>
      <c r="Y6083" s="44">
        <v>20240307</v>
      </c>
      <c r="Z6083" s="859" t="s">
        <v>2315</v>
      </c>
      <c r="AA6083" s="44">
        <v>20240119</v>
      </c>
      <c r="AB6083" s="368"/>
      <c r="AC6083" s="44"/>
      <c r="AD6083" s="44"/>
      <c r="AE6083" s="763" t="s">
        <v>1250</v>
      </c>
      <c r="AF6083" s="849">
        <v>1</v>
      </c>
      <c r="AG6083" s="849"/>
      <c r="AH6083" s="370" t="s">
        <v>170</v>
      </c>
      <c r="AI6083" s="360"/>
      <c r="AJ6083" s="44"/>
      <c r="AK6083" s="44"/>
      <c r="AL6083" s="44"/>
      <c r="AM6083" s="44"/>
      <c r="AN6083" s="44"/>
      <c r="AO6083" s="44"/>
      <c r="AP6083" s="44"/>
    </row>
    <row r="6084" spans="1:42" x14ac:dyDescent="0.2">
      <c r="A6084" s="360" t="s">
        <v>2294</v>
      </c>
      <c r="B6084" s="196">
        <v>20231012</v>
      </c>
      <c r="C6084" s="361" t="s">
        <v>59</v>
      </c>
      <c r="D6084" s="361">
        <v>2</v>
      </c>
      <c r="E6084" s="361">
        <v>8</v>
      </c>
      <c r="F6084" s="361"/>
      <c r="G6084" s="361"/>
      <c r="H6084" s="361" t="s">
        <v>11</v>
      </c>
      <c r="I6084" s="361">
        <v>550</v>
      </c>
      <c r="J6084" s="361">
        <v>20</v>
      </c>
      <c r="K6084" s="44">
        <v>5</v>
      </c>
      <c r="L6084" s="362">
        <v>1</v>
      </c>
      <c r="M6084" s="44">
        <v>0</v>
      </c>
      <c r="N6084" s="363">
        <v>1</v>
      </c>
      <c r="O6084" s="44" t="str">
        <f>Cal_030724!$E$2</f>
        <v>Cal_030724</v>
      </c>
      <c r="P6084" s="365">
        <f>Cal_030724!$Q$3</f>
        <v>1.8135132035581638</v>
      </c>
      <c r="Q6084" s="365">
        <f>Cal_030724!$R$3</f>
        <v>0.5762667345022553</v>
      </c>
      <c r="R6084" s="364">
        <v>211</v>
      </c>
      <c r="S6084" s="364">
        <v>122.6</v>
      </c>
      <c r="T6084" s="365">
        <f>AVERAGE(0.683,0.513,0.548,0.776,0.511,0.652)</f>
        <v>0.61383333333333345</v>
      </c>
      <c r="U6084" s="79">
        <f t="shared" si="1754"/>
        <v>210.38616666666667</v>
      </c>
      <c r="V6084" s="79">
        <f t="shared" si="1755"/>
        <v>121.98616666666666</v>
      </c>
      <c r="W6084" s="446">
        <f t="shared" si="1751"/>
        <v>1.0323791999963277</v>
      </c>
      <c r="X6084" s="446">
        <f t="shared" si="1752"/>
        <v>0.12656405194702122</v>
      </c>
      <c r="Y6084" s="44">
        <v>20240307</v>
      </c>
      <c r="Z6084" s="859" t="s">
        <v>2315</v>
      </c>
      <c r="AA6084" s="44">
        <v>20240119</v>
      </c>
      <c r="AB6084" s="368"/>
      <c r="AC6084" s="44"/>
      <c r="AD6084" s="44"/>
      <c r="AE6084" s="763" t="s">
        <v>1250</v>
      </c>
      <c r="AF6084" s="849">
        <v>1</v>
      </c>
      <c r="AG6084" s="849"/>
      <c r="AH6084" s="370" t="s">
        <v>171</v>
      </c>
      <c r="AI6084" s="360"/>
      <c r="AJ6084" s="44"/>
      <c r="AK6084" s="44"/>
      <c r="AL6084" s="44"/>
      <c r="AM6084" s="44"/>
      <c r="AN6084" s="44"/>
      <c r="AO6084" s="44"/>
      <c r="AP6084" s="44"/>
    </row>
    <row r="6085" spans="1:42" x14ac:dyDescent="0.2">
      <c r="A6085" t="s">
        <v>2294</v>
      </c>
      <c r="B6085" s="45">
        <v>20231012</v>
      </c>
      <c r="C6085" s="107" t="s">
        <v>59</v>
      </c>
      <c r="D6085" s="107">
        <v>2</v>
      </c>
      <c r="E6085" s="107">
        <v>14</v>
      </c>
      <c r="H6085" s="107" t="s">
        <v>10</v>
      </c>
      <c r="I6085" s="107">
        <v>290</v>
      </c>
      <c r="J6085" s="107">
        <v>0</v>
      </c>
      <c r="K6085" s="43">
        <v>10</v>
      </c>
      <c r="L6085" s="43">
        <v>1</v>
      </c>
      <c r="M6085" s="43">
        <v>0</v>
      </c>
      <c r="N6085" s="49">
        <v>1</v>
      </c>
      <c r="O6085" s="43" t="str">
        <f>Cal_030724!$E$2</f>
        <v>Cal_030724</v>
      </c>
      <c r="P6085" s="50">
        <f>Cal_030724!$Q$3</f>
        <v>1.8135132035581638</v>
      </c>
      <c r="Q6085" s="50">
        <f>Cal_030724!$R$3</f>
        <v>0.5762667345022553</v>
      </c>
      <c r="R6085" s="46">
        <v>209.4</v>
      </c>
      <c r="S6085" s="46">
        <v>130.9</v>
      </c>
      <c r="T6085" s="178">
        <f>AVERAGE(0.455,0.585,0.284,0.485,0.313,0.286)</f>
        <v>0.40133333333333338</v>
      </c>
      <c r="U6085" s="79">
        <f t="shared" si="1754"/>
        <v>208.99866666666668</v>
      </c>
      <c r="V6085" s="79">
        <f t="shared" si="1755"/>
        <v>130.49866666666668</v>
      </c>
      <c r="W6085" s="446">
        <f t="shared" si="1751"/>
        <v>3.4773733780497298</v>
      </c>
      <c r="X6085" s="446">
        <f t="shared" si="1752"/>
        <v>1.2253815659378864</v>
      </c>
      <c r="Y6085" s="43">
        <v>20240307</v>
      </c>
      <c r="Z6085" s="48" t="s">
        <v>2427</v>
      </c>
      <c r="AA6085" s="43">
        <v>20250311</v>
      </c>
      <c r="AE6085" s="689" t="s">
        <v>1250</v>
      </c>
      <c r="AF6085" s="130">
        <v>3</v>
      </c>
      <c r="AH6085" s="490" t="s">
        <v>2329</v>
      </c>
    </row>
    <row r="6086" spans="1:42" x14ac:dyDescent="0.2">
      <c r="A6086" t="s">
        <v>2294</v>
      </c>
      <c r="B6086" s="45">
        <v>20231012</v>
      </c>
      <c r="C6086" s="107" t="s">
        <v>59</v>
      </c>
      <c r="D6086" s="107">
        <v>2</v>
      </c>
      <c r="E6086" s="107">
        <v>14</v>
      </c>
      <c r="H6086" s="107" t="s">
        <v>11</v>
      </c>
      <c r="I6086" s="107">
        <v>290</v>
      </c>
      <c r="J6086" s="107">
        <v>0</v>
      </c>
      <c r="K6086" s="43">
        <v>10</v>
      </c>
      <c r="L6086" s="43">
        <v>1</v>
      </c>
      <c r="M6086" s="43">
        <v>0</v>
      </c>
      <c r="N6086" s="49">
        <v>1</v>
      </c>
      <c r="O6086" s="43" t="str">
        <f>Cal_030724!$E$2</f>
        <v>Cal_030724</v>
      </c>
      <c r="P6086" s="50">
        <f>Cal_030724!$Q$3</f>
        <v>1.8135132035581638</v>
      </c>
      <c r="Q6086" s="50">
        <f>Cal_030724!$R$3</f>
        <v>0.5762667345022553</v>
      </c>
      <c r="R6086" s="46">
        <v>177.7</v>
      </c>
      <c r="S6086" s="46">
        <v>112.6</v>
      </c>
      <c r="T6086" s="178">
        <f>AVERAGE(0.987,0.713,0.709,0.694,0.604,0.372)</f>
        <v>0.67983333333333329</v>
      </c>
      <c r="U6086" s="79">
        <f t="shared" si="1754"/>
        <v>177.02016666666665</v>
      </c>
      <c r="V6086" s="79">
        <f t="shared" si="1755"/>
        <v>111.92016666666666</v>
      </c>
      <c r="W6086" s="446">
        <f t="shared" si="1751"/>
        <v>2.8837835275291388</v>
      </c>
      <c r="X6086" s="446">
        <f t="shared" si="1752"/>
        <v>1.1494616432280429</v>
      </c>
      <c r="Y6086" s="43">
        <v>20240307</v>
      </c>
      <c r="Z6086" s="48" t="s">
        <v>2421</v>
      </c>
      <c r="AA6086" s="43">
        <v>20250304</v>
      </c>
      <c r="AE6086" s="689" t="s">
        <v>1250</v>
      </c>
      <c r="AF6086" s="130">
        <v>3</v>
      </c>
      <c r="AH6086" s="490" t="s">
        <v>2329</v>
      </c>
    </row>
    <row r="6087" spans="1:42" x14ac:dyDescent="0.2">
      <c r="A6087" s="155" t="s">
        <v>2294</v>
      </c>
      <c r="B6087" s="81">
        <v>20231012</v>
      </c>
      <c r="C6087" s="126" t="s">
        <v>59</v>
      </c>
      <c r="D6087" s="126">
        <v>2</v>
      </c>
      <c r="E6087" s="126">
        <v>14</v>
      </c>
      <c r="F6087" s="126"/>
      <c r="G6087" s="126"/>
      <c r="H6087" s="126" t="s">
        <v>10</v>
      </c>
      <c r="I6087" s="126">
        <v>294</v>
      </c>
      <c r="J6087" s="126">
        <v>5</v>
      </c>
      <c r="K6087" s="82">
        <v>5</v>
      </c>
      <c r="L6087" s="156">
        <v>1</v>
      </c>
      <c r="M6087" s="82">
        <v>0</v>
      </c>
      <c r="N6087" s="83">
        <v>1</v>
      </c>
      <c r="O6087" s="82" t="str">
        <f>Cal_030724!$E$2</f>
        <v>Cal_030724</v>
      </c>
      <c r="P6087" s="158">
        <f>Cal_030724!$Q$3</f>
        <v>1.8135132035581638</v>
      </c>
      <c r="Q6087" s="158">
        <f>Cal_030724!$R$3</f>
        <v>0.5762667345022553</v>
      </c>
      <c r="R6087" s="84">
        <v>182.4</v>
      </c>
      <c r="S6087" s="84">
        <v>109.2</v>
      </c>
      <c r="T6087" s="158">
        <f>AVERAGE(0.683,0.513,0.548,0.776,0.511,0.652)</f>
        <v>0.61383333333333345</v>
      </c>
      <c r="U6087" s="79">
        <f t="shared" si="1754"/>
        <v>181.78616666666667</v>
      </c>
      <c r="V6087" s="79">
        <f t="shared" si="1755"/>
        <v>108.58616666666667</v>
      </c>
      <c r="W6087" s="446">
        <f t="shared" si="1751"/>
        <v>1.5992391799739951</v>
      </c>
      <c r="X6087" s="446">
        <f t="shared" si="1752"/>
        <v>0.33069033478393772</v>
      </c>
      <c r="Y6087" s="82">
        <v>20240307</v>
      </c>
      <c r="Z6087" s="90" t="s">
        <v>2315</v>
      </c>
      <c r="AA6087" s="82">
        <v>20240119</v>
      </c>
      <c r="AB6087" s="85"/>
      <c r="AC6087" s="82"/>
      <c r="AD6087" s="82"/>
      <c r="AE6087" s="691" t="s">
        <v>1250</v>
      </c>
      <c r="AF6087" s="567">
        <v>1</v>
      </c>
      <c r="AG6087" s="567"/>
      <c r="AH6087" s="159" t="s">
        <v>174</v>
      </c>
      <c r="AI6087" s="155"/>
      <c r="AJ6087" s="82"/>
      <c r="AK6087" s="82"/>
      <c r="AL6087" s="82"/>
      <c r="AM6087" s="82"/>
      <c r="AN6087" s="82"/>
      <c r="AO6087" s="82"/>
      <c r="AP6087" s="82"/>
    </row>
    <row r="6088" spans="1:42" x14ac:dyDescent="0.2">
      <c r="A6088" s="155" t="s">
        <v>2294</v>
      </c>
      <c r="B6088" s="81">
        <v>20231012</v>
      </c>
      <c r="C6088" s="126" t="s">
        <v>59</v>
      </c>
      <c r="D6088" s="126">
        <v>2</v>
      </c>
      <c r="E6088" s="126">
        <v>14</v>
      </c>
      <c r="F6088" s="126"/>
      <c r="G6088" s="126"/>
      <c r="H6088" s="126" t="s">
        <v>11</v>
      </c>
      <c r="I6088" s="126">
        <v>294</v>
      </c>
      <c r="J6088" s="126">
        <v>5</v>
      </c>
      <c r="K6088" s="82">
        <v>5</v>
      </c>
      <c r="L6088" s="156">
        <v>1</v>
      </c>
      <c r="M6088" s="82">
        <v>0</v>
      </c>
      <c r="N6088" s="83">
        <v>1</v>
      </c>
      <c r="O6088" s="82" t="str">
        <f>Cal_030724!$E$2</f>
        <v>Cal_030724</v>
      </c>
      <c r="P6088" s="158">
        <f>Cal_030724!$Q$3</f>
        <v>1.8135132035581638</v>
      </c>
      <c r="Q6088" s="158">
        <f>Cal_030724!$R$3</f>
        <v>0.5762667345022553</v>
      </c>
      <c r="R6088" s="84">
        <v>186.3</v>
      </c>
      <c r="S6088" s="84">
        <v>111</v>
      </c>
      <c r="T6088" s="158">
        <f>AVERAGE(0.683,0.513,0.548,0.776,0.511,0.652)</f>
        <v>0.61383333333333345</v>
      </c>
      <c r="U6088" s="79">
        <f t="shared" si="1754"/>
        <v>185.68616666666668</v>
      </c>
      <c r="V6088" s="79">
        <f t="shared" si="1755"/>
        <v>110.38616666666667</v>
      </c>
      <c r="W6088" s="446">
        <f t="shared" si="1751"/>
        <v>1.6451189925142329</v>
      </c>
      <c r="X6088" s="446">
        <f t="shared" si="1752"/>
        <v>0.31680237933934902</v>
      </c>
      <c r="Y6088" s="82">
        <v>20240307</v>
      </c>
      <c r="Z6088" s="90" t="s">
        <v>2315</v>
      </c>
      <c r="AA6088" s="82">
        <v>20240119</v>
      </c>
      <c r="AB6088" s="85"/>
      <c r="AC6088" s="82"/>
      <c r="AD6088" s="82"/>
      <c r="AE6088" s="691" t="s">
        <v>1250</v>
      </c>
      <c r="AF6088" s="567">
        <v>1</v>
      </c>
      <c r="AG6088" s="567"/>
      <c r="AH6088" s="159" t="s">
        <v>175</v>
      </c>
      <c r="AI6088" s="155"/>
      <c r="AJ6088" s="82"/>
      <c r="AK6088" s="82"/>
      <c r="AL6088" s="82"/>
      <c r="AM6088" s="82"/>
      <c r="AN6088" s="82"/>
      <c r="AO6088" s="82"/>
      <c r="AP6088" s="82"/>
    </row>
    <row r="6089" spans="1:42" x14ac:dyDescent="0.2">
      <c r="A6089" s="360" t="s">
        <v>2294</v>
      </c>
      <c r="B6089" s="196">
        <v>20231012</v>
      </c>
      <c r="C6089" s="361" t="s">
        <v>59</v>
      </c>
      <c r="D6089" s="361">
        <v>2</v>
      </c>
      <c r="E6089" s="361">
        <v>14</v>
      </c>
      <c r="F6089" s="361"/>
      <c r="G6089" s="361"/>
      <c r="H6089" s="361" t="s">
        <v>10</v>
      </c>
      <c r="I6089" s="361">
        <v>551</v>
      </c>
      <c r="J6089" s="361">
        <v>20</v>
      </c>
      <c r="K6089" s="44">
        <v>5</v>
      </c>
      <c r="L6089" s="362">
        <v>1</v>
      </c>
      <c r="M6089" s="44">
        <v>0</v>
      </c>
      <c r="N6089" s="363">
        <v>1</v>
      </c>
      <c r="O6089" s="44" t="str">
        <f>Cal_030724!$E$2</f>
        <v>Cal_030724</v>
      </c>
      <c r="P6089" s="365">
        <f>Cal_030724!$Q$3</f>
        <v>1.8135132035581638</v>
      </c>
      <c r="Q6089" s="365">
        <f>Cal_030724!$R$3</f>
        <v>0.5762667345022553</v>
      </c>
      <c r="R6089" s="364">
        <v>292.7</v>
      </c>
      <c r="S6089" s="364">
        <v>170.8</v>
      </c>
      <c r="T6089" s="365">
        <f>AVERAGE(0.683,0.513,0.548,0.776,0.511,0.652)</f>
        <v>0.61383333333333345</v>
      </c>
      <c r="U6089" s="79">
        <f t="shared" si="1754"/>
        <v>292.08616666666666</v>
      </c>
      <c r="V6089" s="79">
        <f t="shared" si="1755"/>
        <v>170.18616666666668</v>
      </c>
      <c r="W6089" s="446">
        <f t="shared" si="1751"/>
        <v>1.4210251920357424</v>
      </c>
      <c r="X6089" s="446">
        <f t="shared" si="1752"/>
        <v>0.19291313016120515</v>
      </c>
      <c r="Y6089" s="44">
        <v>20240307</v>
      </c>
      <c r="Z6089" s="859" t="s">
        <v>2315</v>
      </c>
      <c r="AA6089" s="44">
        <v>20240119</v>
      </c>
      <c r="AB6089" s="368"/>
      <c r="AC6089" s="44"/>
      <c r="AD6089" s="44"/>
      <c r="AE6089" s="763" t="s">
        <v>1250</v>
      </c>
      <c r="AF6089" s="849">
        <v>1</v>
      </c>
      <c r="AG6089" s="849"/>
      <c r="AH6089" s="370" t="s">
        <v>176</v>
      </c>
      <c r="AI6089" s="360"/>
      <c r="AJ6089" s="44"/>
      <c r="AK6089" s="44"/>
      <c r="AL6089" s="44"/>
      <c r="AM6089" s="44"/>
      <c r="AN6089" s="44"/>
      <c r="AO6089" s="44"/>
      <c r="AP6089" s="44"/>
    </row>
    <row r="6090" spans="1:42" x14ac:dyDescent="0.2">
      <c r="A6090" s="360" t="s">
        <v>2294</v>
      </c>
      <c r="B6090" s="196">
        <v>20231012</v>
      </c>
      <c r="C6090" s="361" t="s">
        <v>59</v>
      </c>
      <c r="D6090" s="361">
        <v>2</v>
      </c>
      <c r="E6090" s="361">
        <v>14</v>
      </c>
      <c r="F6090" s="361"/>
      <c r="G6090" s="361"/>
      <c r="H6090" s="361" t="s">
        <v>11</v>
      </c>
      <c r="I6090" s="361">
        <v>552</v>
      </c>
      <c r="J6090" s="361">
        <v>20</v>
      </c>
      <c r="K6090" s="44">
        <v>5</v>
      </c>
      <c r="L6090" s="362">
        <v>1</v>
      </c>
      <c r="M6090" s="44">
        <v>0</v>
      </c>
      <c r="N6090" s="363">
        <v>1</v>
      </c>
      <c r="O6090" s="44" t="str">
        <f>Cal_030724!$E$2</f>
        <v>Cal_030724</v>
      </c>
      <c r="P6090" s="365">
        <f>Cal_030724!$Q$3</f>
        <v>1.8135132035581638</v>
      </c>
      <c r="Q6090" s="365">
        <f>Cal_030724!$R$3</f>
        <v>0.5762667345022553</v>
      </c>
      <c r="R6090" s="364">
        <v>270.10000000000002</v>
      </c>
      <c r="S6090" s="364">
        <v>157.80000000000001</v>
      </c>
      <c r="T6090" s="365">
        <f>AVERAGE(0.683,0.513,0.548,0.776,0.511,0.652)</f>
        <v>0.61383333333333345</v>
      </c>
      <c r="U6090" s="79">
        <f t="shared" si="1754"/>
        <v>269.48616666666669</v>
      </c>
      <c r="V6090" s="79">
        <f t="shared" si="1755"/>
        <v>157.18616666666668</v>
      </c>
      <c r="W6090" s="446">
        <f t="shared" si="1751"/>
        <v>1.3067435013724908</v>
      </c>
      <c r="X6090" s="446">
        <f t="shared" si="1752"/>
        <v>0.18121055472187611</v>
      </c>
      <c r="Y6090" s="44">
        <v>20240307</v>
      </c>
      <c r="Z6090" s="859" t="s">
        <v>2315</v>
      </c>
      <c r="AA6090" s="44">
        <v>20240119</v>
      </c>
      <c r="AB6090" s="368"/>
      <c r="AC6090" s="44"/>
      <c r="AD6090" s="44"/>
      <c r="AE6090" s="763" t="s">
        <v>1250</v>
      </c>
      <c r="AF6090" s="849">
        <v>1</v>
      </c>
      <c r="AG6090" s="849"/>
      <c r="AH6090" s="370" t="s">
        <v>177</v>
      </c>
      <c r="AI6090" s="360"/>
      <c r="AJ6090" s="44"/>
      <c r="AK6090" s="44"/>
      <c r="AL6090" s="44"/>
      <c r="AM6090" s="44"/>
      <c r="AN6090" s="44"/>
      <c r="AO6090" s="44"/>
      <c r="AP6090" s="44"/>
    </row>
    <row r="6091" spans="1:42" x14ac:dyDescent="0.2">
      <c r="A6091" t="s">
        <v>2294</v>
      </c>
      <c r="B6091" s="45">
        <v>20231012</v>
      </c>
      <c r="C6091" s="107" t="s">
        <v>59</v>
      </c>
      <c r="D6091" s="107">
        <v>2</v>
      </c>
      <c r="E6091" s="107">
        <v>18</v>
      </c>
      <c r="H6091" s="107" t="s">
        <v>10</v>
      </c>
      <c r="I6091" s="107">
        <v>290</v>
      </c>
      <c r="J6091" s="107">
        <v>0</v>
      </c>
      <c r="K6091" s="43">
        <v>10</v>
      </c>
      <c r="L6091" s="43">
        <v>1</v>
      </c>
      <c r="M6091" s="43">
        <v>0</v>
      </c>
      <c r="N6091" s="49">
        <v>1</v>
      </c>
      <c r="O6091" s="43" t="str">
        <f>Cal_030724!$E$2</f>
        <v>Cal_030724</v>
      </c>
      <c r="P6091" s="50">
        <f>Cal_030724!$Q$3</f>
        <v>1.8135132035581638</v>
      </c>
      <c r="Q6091" s="50">
        <f>Cal_030724!$R$3</f>
        <v>0.5762667345022553</v>
      </c>
      <c r="R6091" s="46">
        <v>120.9</v>
      </c>
      <c r="S6091" s="46">
        <v>77.349999999999994</v>
      </c>
      <c r="T6091" s="178">
        <f>AVERAGE(0.987,0.713,0.709,0.694,0.604,0.372)</f>
        <v>0.67983333333333329</v>
      </c>
      <c r="U6091" s="79">
        <f t="shared" si="1754"/>
        <v>120.22016666666667</v>
      </c>
      <c r="V6091" s="79">
        <f t="shared" si="1755"/>
        <v>76.67016666666666</v>
      </c>
      <c r="W6091" s="446">
        <f t="shared" ref="W6091:W6154" si="1756">(Q6091*P6091/(P6091-1)*(U6091-V6091)*(K6091)/I6091)/N6091</f>
        <v>1.9291670141919208</v>
      </c>
      <c r="X6091" s="446">
        <f t="shared" ref="X6091:X6154" si="1757">(Q6091*P6091/(P6091-1)*(P6091*V6091-U6091)*(K6091)/I6091)/N6091</f>
        <v>0.83378079637080049</v>
      </c>
      <c r="Y6091" s="43">
        <v>20240307</v>
      </c>
      <c r="Z6091" s="48" t="s">
        <v>2421</v>
      </c>
      <c r="AA6091" s="43">
        <v>20250304</v>
      </c>
      <c r="AE6091" s="689" t="s">
        <v>1250</v>
      </c>
      <c r="AF6091" s="130">
        <v>1</v>
      </c>
    </row>
    <row r="6092" spans="1:42" x14ac:dyDescent="0.2">
      <c r="A6092" t="s">
        <v>2294</v>
      </c>
      <c r="B6092" s="45">
        <v>20231012</v>
      </c>
      <c r="C6092" s="107" t="s">
        <v>59</v>
      </c>
      <c r="D6092" s="107">
        <v>2</v>
      </c>
      <c r="E6092" s="107">
        <v>18</v>
      </c>
      <c r="H6092" s="107" t="s">
        <v>11</v>
      </c>
      <c r="I6092" s="107">
        <v>290</v>
      </c>
      <c r="J6092" s="107">
        <v>0</v>
      </c>
      <c r="K6092" s="43">
        <v>5</v>
      </c>
      <c r="L6092" s="43">
        <v>1</v>
      </c>
      <c r="M6092" s="43">
        <v>0</v>
      </c>
      <c r="N6092" s="49">
        <v>1</v>
      </c>
      <c r="O6092" s="43" t="str">
        <f>Cal_030724!$E$2</f>
        <v>Cal_030724</v>
      </c>
      <c r="P6092" s="50">
        <f>Cal_030724!$Q$3</f>
        <v>1.8135132035581638</v>
      </c>
      <c r="Q6092" s="50">
        <f>Cal_030724!$R$3</f>
        <v>0.5762667345022553</v>
      </c>
      <c r="R6092" s="46">
        <v>227.6</v>
      </c>
      <c r="S6092" s="46">
        <v>146.4</v>
      </c>
      <c r="T6092" s="178">
        <f>AVERAGE(0.333,0.545,0.579,0.588,0.403,0.461)</f>
        <v>0.48483333333333328</v>
      </c>
      <c r="U6092" s="79">
        <f t="shared" si="1754"/>
        <v>227.11516666666665</v>
      </c>
      <c r="V6092" s="79">
        <f t="shared" si="1755"/>
        <v>145.91516666666666</v>
      </c>
      <c r="W6092" s="446">
        <f t="shared" si="1756"/>
        <v>1.7984886515773124</v>
      </c>
      <c r="X6092" s="446">
        <f t="shared" si="1757"/>
        <v>0.83066951904682018</v>
      </c>
      <c r="Y6092" s="43">
        <v>20240307</v>
      </c>
      <c r="Z6092" s="48" t="s">
        <v>2432</v>
      </c>
      <c r="AA6092" s="43">
        <v>20250313</v>
      </c>
      <c r="AE6092" s="689" t="s">
        <v>1250</v>
      </c>
      <c r="AF6092" s="130">
        <v>1</v>
      </c>
    </row>
    <row r="6093" spans="1:42" x14ac:dyDescent="0.2">
      <c r="A6093" t="s">
        <v>2294</v>
      </c>
      <c r="B6093" s="45">
        <v>20231012</v>
      </c>
      <c r="C6093" s="107" t="s">
        <v>59</v>
      </c>
      <c r="D6093" s="107">
        <v>2</v>
      </c>
      <c r="E6093" s="107">
        <v>18</v>
      </c>
      <c r="H6093" s="107" t="s">
        <v>10</v>
      </c>
      <c r="I6093" s="107">
        <v>290</v>
      </c>
      <c r="J6093" s="107">
        <v>10</v>
      </c>
      <c r="K6093" s="43">
        <v>5</v>
      </c>
      <c r="L6093" s="43">
        <v>1</v>
      </c>
      <c r="M6093" s="43">
        <v>0</v>
      </c>
      <c r="N6093" s="49">
        <v>1</v>
      </c>
      <c r="O6093" s="43" t="str">
        <f>Cal_030724!$E$2</f>
        <v>Cal_030724</v>
      </c>
      <c r="P6093" s="50">
        <f>Cal_030724!$Q$3</f>
        <v>1.8135132035581638</v>
      </c>
      <c r="Q6093" s="50">
        <f>Cal_030724!$R$3</f>
        <v>0.5762667345022553</v>
      </c>
      <c r="R6093" s="46">
        <v>127.6</v>
      </c>
      <c r="S6093" s="46">
        <v>84.8</v>
      </c>
      <c r="T6093" s="178">
        <f>AVERAGE(0.455,0.585,0.284,0.485,0.313,0.286)</f>
        <v>0.40133333333333338</v>
      </c>
      <c r="U6093" s="79">
        <f t="shared" si="1754"/>
        <v>127.19866666666667</v>
      </c>
      <c r="V6093" s="79">
        <f t="shared" si="1755"/>
        <v>84.398666666666671</v>
      </c>
      <c r="W6093" s="446">
        <f t="shared" si="1756"/>
        <v>0.94797185083139124</v>
      </c>
      <c r="X6093" s="446">
        <f t="shared" si="1757"/>
        <v>0.57275727641114516</v>
      </c>
      <c r="Y6093" s="43">
        <v>20240307</v>
      </c>
      <c r="Z6093" s="48" t="s">
        <v>2427</v>
      </c>
      <c r="AA6093" s="43">
        <v>20250311</v>
      </c>
      <c r="AE6093" s="689" t="s">
        <v>1250</v>
      </c>
      <c r="AF6093" s="130">
        <v>1</v>
      </c>
    </row>
    <row r="6094" spans="1:42" x14ac:dyDescent="0.2">
      <c r="A6094" t="s">
        <v>2294</v>
      </c>
      <c r="B6094" s="45">
        <v>20231012</v>
      </c>
      <c r="C6094" s="107" t="s">
        <v>59</v>
      </c>
      <c r="D6094" s="107">
        <v>2</v>
      </c>
      <c r="E6094" s="107">
        <v>18</v>
      </c>
      <c r="H6094" s="107" t="s">
        <v>11</v>
      </c>
      <c r="I6094" s="107">
        <v>290</v>
      </c>
      <c r="J6094" s="107">
        <v>10</v>
      </c>
      <c r="K6094" s="43">
        <v>5</v>
      </c>
      <c r="L6094" s="43">
        <v>1</v>
      </c>
      <c r="M6094" s="43">
        <v>0</v>
      </c>
      <c r="N6094" s="49">
        <v>1</v>
      </c>
      <c r="O6094" s="43" t="str">
        <f>Cal_030724!$E$2</f>
        <v>Cal_030724</v>
      </c>
      <c r="P6094" s="50">
        <f>Cal_030724!$Q$3</f>
        <v>1.8135132035581638</v>
      </c>
      <c r="Q6094" s="50">
        <f>Cal_030724!$R$3</f>
        <v>0.5762667345022553</v>
      </c>
      <c r="R6094" s="46">
        <v>129.9</v>
      </c>
      <c r="S6094" s="46">
        <v>86.7</v>
      </c>
      <c r="T6094" s="178">
        <f>AVERAGE(0.938,0.727,0.863,0.804,0.94,0.712)</f>
        <v>0.83066666666666666</v>
      </c>
      <c r="U6094" s="79">
        <f t="shared" si="1754"/>
        <v>129.06933333333333</v>
      </c>
      <c r="V6094" s="79">
        <f t="shared" si="1755"/>
        <v>85.86933333333333</v>
      </c>
      <c r="W6094" s="446">
        <f t="shared" si="1756"/>
        <v>0.95683140083916141</v>
      </c>
      <c r="X6094" s="446">
        <f t="shared" si="1757"/>
        <v>0.59039679001178191</v>
      </c>
      <c r="Y6094" s="43">
        <v>20240307</v>
      </c>
      <c r="Z6094" s="48" t="s">
        <v>2383</v>
      </c>
      <c r="AA6094" s="43">
        <v>20241101</v>
      </c>
      <c r="AE6094" s="689" t="s">
        <v>1250</v>
      </c>
      <c r="AF6094" s="130">
        <v>1</v>
      </c>
    </row>
    <row r="6095" spans="1:42" x14ac:dyDescent="0.2">
      <c r="A6095" s="155" t="s">
        <v>2294</v>
      </c>
      <c r="B6095" s="81">
        <v>20231012</v>
      </c>
      <c r="C6095" s="126" t="s">
        <v>59</v>
      </c>
      <c r="D6095" s="126">
        <v>2</v>
      </c>
      <c r="E6095" s="126">
        <v>18</v>
      </c>
      <c r="F6095" s="126"/>
      <c r="G6095" s="126"/>
      <c r="H6095" s="126" t="s">
        <v>10</v>
      </c>
      <c r="I6095" s="126">
        <v>293</v>
      </c>
      <c r="J6095" s="126">
        <v>5</v>
      </c>
      <c r="K6095" s="82">
        <v>5</v>
      </c>
      <c r="L6095" s="156">
        <v>1</v>
      </c>
      <c r="M6095" s="82">
        <v>0</v>
      </c>
      <c r="N6095" s="83">
        <v>1</v>
      </c>
      <c r="O6095" s="82" t="str">
        <f>Cal_030724!$E$2</f>
        <v>Cal_030724</v>
      </c>
      <c r="P6095" s="158">
        <f>Cal_030724!$Q$3</f>
        <v>1.8135132035581638</v>
      </c>
      <c r="Q6095" s="158">
        <f>Cal_030724!$R$3</f>
        <v>0.5762667345022553</v>
      </c>
      <c r="R6095" s="84">
        <v>152.69999999999999</v>
      </c>
      <c r="S6095" s="84">
        <v>91.87</v>
      </c>
      <c r="T6095" s="158">
        <f>AVERAGE(0.683,0.513,0.548,0.776,0.511,0.652)</f>
        <v>0.61383333333333345</v>
      </c>
      <c r="U6095" s="79">
        <f t="shared" si="1754"/>
        <v>152.08616666666666</v>
      </c>
      <c r="V6095" s="79">
        <f t="shared" si="1755"/>
        <v>91.256166666666672</v>
      </c>
      <c r="W6095" s="446">
        <f t="shared" si="1756"/>
        <v>1.3335210223725975</v>
      </c>
      <c r="X6095" s="446">
        <f t="shared" si="1757"/>
        <v>0.29393356137868604</v>
      </c>
      <c r="Y6095" s="82">
        <v>20240307</v>
      </c>
      <c r="Z6095" s="90" t="s">
        <v>2315</v>
      </c>
      <c r="AA6095" s="82">
        <v>20240119</v>
      </c>
      <c r="AB6095" s="85"/>
      <c r="AC6095" s="82"/>
      <c r="AD6095" s="82"/>
      <c r="AE6095" s="691" t="s">
        <v>1250</v>
      </c>
      <c r="AF6095" s="567">
        <v>1</v>
      </c>
      <c r="AG6095" s="567"/>
      <c r="AH6095" s="159" t="s">
        <v>162</v>
      </c>
      <c r="AI6095" s="155"/>
      <c r="AJ6095" s="82"/>
      <c r="AK6095" s="82"/>
      <c r="AL6095" s="82"/>
      <c r="AM6095" s="82"/>
      <c r="AN6095" s="82"/>
      <c r="AO6095" s="82"/>
      <c r="AP6095" s="82"/>
    </row>
    <row r="6096" spans="1:42" x14ac:dyDescent="0.2">
      <c r="A6096" s="155" t="s">
        <v>2294</v>
      </c>
      <c r="B6096" s="81">
        <v>20231012</v>
      </c>
      <c r="C6096" s="126" t="s">
        <v>59</v>
      </c>
      <c r="D6096" s="126">
        <v>2</v>
      </c>
      <c r="E6096" s="126">
        <v>18</v>
      </c>
      <c r="F6096" s="126"/>
      <c r="G6096" s="126"/>
      <c r="H6096" s="126" t="s">
        <v>11</v>
      </c>
      <c r="I6096" s="126">
        <v>293</v>
      </c>
      <c r="J6096" s="126">
        <v>5</v>
      </c>
      <c r="K6096" s="82">
        <v>5</v>
      </c>
      <c r="L6096" s="156">
        <v>1</v>
      </c>
      <c r="M6096" s="82">
        <v>0</v>
      </c>
      <c r="N6096" s="83">
        <v>1</v>
      </c>
      <c r="O6096" s="82" t="str">
        <f>Cal_030724!$E$2</f>
        <v>Cal_030724</v>
      </c>
      <c r="P6096" s="158">
        <f>Cal_030724!$Q$3</f>
        <v>1.8135132035581638</v>
      </c>
      <c r="Q6096" s="158">
        <f>Cal_030724!$R$3</f>
        <v>0.5762667345022553</v>
      </c>
      <c r="R6096" s="84">
        <v>162.9</v>
      </c>
      <c r="S6096" s="84">
        <v>98.21</v>
      </c>
      <c r="T6096" s="158">
        <f>AVERAGE(0.683,0.513,0.548,0.776,0.511,0.652)</f>
        <v>0.61383333333333345</v>
      </c>
      <c r="U6096" s="79">
        <f t="shared" si="1754"/>
        <v>162.28616666666667</v>
      </c>
      <c r="V6096" s="79">
        <f t="shared" si="1755"/>
        <v>97.596166666666662</v>
      </c>
      <c r="W6096" s="446">
        <f t="shared" si="1756"/>
        <v>1.4181403080270156</v>
      </c>
      <c r="X6096" s="446">
        <f t="shared" si="1757"/>
        <v>0.32238128738904764</v>
      </c>
      <c r="Y6096" s="82">
        <v>20240307</v>
      </c>
      <c r="Z6096" s="90" t="s">
        <v>2315</v>
      </c>
      <c r="AA6096" s="82">
        <v>20240119</v>
      </c>
      <c r="AB6096" s="85"/>
      <c r="AC6096" s="82"/>
      <c r="AD6096" s="82"/>
      <c r="AE6096" s="691" t="s">
        <v>1250</v>
      </c>
      <c r="AF6096" s="567">
        <v>1</v>
      </c>
      <c r="AG6096" s="567"/>
      <c r="AH6096" s="159" t="s">
        <v>163</v>
      </c>
      <c r="AI6096" s="155"/>
      <c r="AJ6096" s="82"/>
      <c r="AK6096" s="82"/>
      <c r="AL6096" s="82"/>
      <c r="AM6096" s="82"/>
      <c r="AN6096" s="82"/>
      <c r="AO6096" s="82"/>
      <c r="AP6096" s="82"/>
    </row>
    <row r="6097" spans="1:42" x14ac:dyDescent="0.2">
      <c r="A6097" s="360" t="s">
        <v>2294</v>
      </c>
      <c r="B6097" s="196">
        <v>20231012</v>
      </c>
      <c r="C6097" s="361" t="s">
        <v>59</v>
      </c>
      <c r="D6097" s="361">
        <v>2</v>
      </c>
      <c r="E6097" s="361">
        <v>18</v>
      </c>
      <c r="F6097" s="361"/>
      <c r="G6097" s="361"/>
      <c r="H6097" s="361" t="s">
        <v>10</v>
      </c>
      <c r="I6097" s="361">
        <v>550</v>
      </c>
      <c r="J6097" s="361">
        <v>20</v>
      </c>
      <c r="K6097" s="44">
        <v>5</v>
      </c>
      <c r="L6097" s="362">
        <v>1</v>
      </c>
      <c r="M6097" s="44">
        <v>0</v>
      </c>
      <c r="N6097" s="363">
        <v>1</v>
      </c>
      <c r="O6097" s="44" t="str">
        <f>Cal_030724!$E$2</f>
        <v>Cal_030724</v>
      </c>
      <c r="P6097" s="365">
        <f>Cal_030724!$Q$3</f>
        <v>1.8135132035581638</v>
      </c>
      <c r="Q6097" s="365">
        <f>Cal_030724!$R$3</f>
        <v>0.5762667345022553</v>
      </c>
      <c r="R6097" s="364">
        <v>252.5</v>
      </c>
      <c r="S6097" s="364">
        <v>146.6</v>
      </c>
      <c r="T6097" s="365">
        <f>AVERAGE(0.683,0.513,0.548,0.776,0.511,0.652)</f>
        <v>0.61383333333333345</v>
      </c>
      <c r="U6097" s="79">
        <f t="shared" si="1754"/>
        <v>251.88616666666667</v>
      </c>
      <c r="V6097" s="79">
        <f t="shared" si="1755"/>
        <v>145.98616666666666</v>
      </c>
      <c r="W6097" s="446">
        <f t="shared" si="1756"/>
        <v>1.2367529104028401</v>
      </c>
      <c r="X6097" s="446">
        <f t="shared" si="1757"/>
        <v>0.15020503211313108</v>
      </c>
      <c r="Y6097" s="44">
        <v>20240307</v>
      </c>
      <c r="Z6097" s="859" t="s">
        <v>2315</v>
      </c>
      <c r="AA6097" s="44">
        <v>20240119</v>
      </c>
      <c r="AB6097" s="368"/>
      <c r="AC6097" s="44"/>
      <c r="AD6097" s="44"/>
      <c r="AE6097" s="763" t="s">
        <v>1250</v>
      </c>
      <c r="AF6097" s="849">
        <v>3</v>
      </c>
      <c r="AG6097" s="849"/>
      <c r="AH6097" s="370" t="s">
        <v>169</v>
      </c>
      <c r="AI6097" s="360" t="s">
        <v>673</v>
      </c>
      <c r="AJ6097" s="44"/>
      <c r="AK6097" s="44"/>
      <c r="AL6097" s="44"/>
      <c r="AM6097" s="44"/>
      <c r="AN6097" s="44"/>
      <c r="AO6097" s="44"/>
      <c r="AP6097" s="44"/>
    </row>
    <row r="6098" spans="1:42" x14ac:dyDescent="0.2">
      <c r="A6098" s="360" t="s">
        <v>2294</v>
      </c>
      <c r="B6098" s="196">
        <v>20231012</v>
      </c>
      <c r="C6098" s="361" t="s">
        <v>59</v>
      </c>
      <c r="D6098" s="361">
        <v>2</v>
      </c>
      <c r="E6098" s="361">
        <v>18</v>
      </c>
      <c r="F6098" s="361"/>
      <c r="G6098" s="361"/>
      <c r="H6098" s="361" t="s">
        <v>11</v>
      </c>
      <c r="I6098" s="361">
        <v>552</v>
      </c>
      <c r="J6098" s="361">
        <v>20</v>
      </c>
      <c r="K6098" s="44">
        <v>5</v>
      </c>
      <c r="L6098" s="362">
        <v>1</v>
      </c>
      <c r="M6098" s="44">
        <v>0</v>
      </c>
      <c r="N6098" s="363">
        <v>1</v>
      </c>
      <c r="O6098" s="44" t="str">
        <f>Cal_030724!$E$2</f>
        <v>Cal_030724</v>
      </c>
      <c r="P6098" s="365">
        <f>Cal_030724!$Q$3</f>
        <v>1.8135132035581638</v>
      </c>
      <c r="Q6098" s="365">
        <f>Cal_030724!$R$3</f>
        <v>0.5762667345022553</v>
      </c>
      <c r="R6098" s="364">
        <v>355.6</v>
      </c>
      <c r="S6098" s="364">
        <v>208.2</v>
      </c>
      <c r="T6098" s="365">
        <f>AVERAGE(0.683,0.513,0.548,0.776,0.511,0.652)</f>
        <v>0.61383333333333345</v>
      </c>
      <c r="U6098" s="79">
        <f t="shared" si="1754"/>
        <v>354.98616666666669</v>
      </c>
      <c r="V6098" s="79">
        <f t="shared" si="1755"/>
        <v>207.58616666666666</v>
      </c>
      <c r="W6098" s="446">
        <f t="shared" si="1756"/>
        <v>1.7151735717035193</v>
      </c>
      <c r="X6098" s="446">
        <f t="shared" si="1757"/>
        <v>0.24987644020856392</v>
      </c>
      <c r="Y6098" s="44">
        <v>20240307</v>
      </c>
      <c r="Z6098" s="859" t="s">
        <v>2315</v>
      </c>
      <c r="AA6098" s="44">
        <v>20240119</v>
      </c>
      <c r="AB6098" s="368"/>
      <c r="AC6098" s="44"/>
      <c r="AD6098" s="44"/>
      <c r="AE6098" s="763" t="s">
        <v>1250</v>
      </c>
      <c r="AF6098" s="849">
        <v>3</v>
      </c>
      <c r="AG6098" s="849"/>
      <c r="AH6098" s="370" t="s">
        <v>154</v>
      </c>
      <c r="AI6098" s="360" t="s">
        <v>673</v>
      </c>
      <c r="AJ6098" s="44"/>
      <c r="AK6098" s="44"/>
      <c r="AL6098" s="44"/>
      <c r="AM6098" s="44"/>
      <c r="AN6098" s="44"/>
      <c r="AO6098" s="44"/>
      <c r="AP6098" s="44"/>
    </row>
    <row r="6099" spans="1:42" x14ac:dyDescent="0.2">
      <c r="A6099" t="s">
        <v>2294</v>
      </c>
      <c r="B6099" s="45">
        <v>20231012</v>
      </c>
      <c r="C6099" s="107" t="s">
        <v>66</v>
      </c>
      <c r="D6099" s="107">
        <v>5</v>
      </c>
      <c r="E6099" s="107">
        <v>2</v>
      </c>
      <c r="H6099" s="107" t="s">
        <v>10</v>
      </c>
      <c r="I6099" s="107">
        <v>290</v>
      </c>
      <c r="J6099" s="107">
        <v>0</v>
      </c>
      <c r="K6099" s="43">
        <v>5</v>
      </c>
      <c r="L6099" s="43">
        <v>1</v>
      </c>
      <c r="M6099" s="43">
        <v>0</v>
      </c>
      <c r="N6099" s="49">
        <v>1</v>
      </c>
      <c r="O6099" s="43" t="str">
        <f>Cal_030724!$E$2</f>
        <v>Cal_030724</v>
      </c>
      <c r="P6099" s="50">
        <f>Cal_030724!$Q$3</f>
        <v>1.8135132035581638</v>
      </c>
      <c r="Q6099" s="50">
        <f>Cal_030724!$R$3</f>
        <v>0.5762667345022553</v>
      </c>
      <c r="R6099" s="46">
        <v>25.52</v>
      </c>
      <c r="S6099" s="46">
        <v>21.26</v>
      </c>
      <c r="T6099" s="178">
        <f>AVERAGE(0.938,0.727,0.863,0.804,0.94,0.712)</f>
        <v>0.83066666666666666</v>
      </c>
      <c r="U6099" s="79">
        <f t="shared" si="1754"/>
        <v>24.689333333333334</v>
      </c>
      <c r="V6099" s="79">
        <f t="shared" si="1755"/>
        <v>20.429333333333336</v>
      </c>
      <c r="W6099" s="446">
        <f t="shared" si="1756"/>
        <v>9.4354207582750593E-2</v>
      </c>
      <c r="X6099" s="446">
        <f t="shared" si="1757"/>
        <v>0.27374973857137747</v>
      </c>
      <c r="Y6099" s="43">
        <v>20240307</v>
      </c>
      <c r="Z6099" s="48" t="s">
        <v>2383</v>
      </c>
      <c r="AA6099" s="43">
        <v>20241101</v>
      </c>
      <c r="AE6099" s="689" t="s">
        <v>1250</v>
      </c>
      <c r="AF6099" s="130">
        <v>1</v>
      </c>
      <c r="AH6099" t="s">
        <v>2386</v>
      </c>
    </row>
    <row r="6100" spans="1:42" x14ac:dyDescent="0.2">
      <c r="A6100" t="s">
        <v>2294</v>
      </c>
      <c r="B6100" s="45">
        <v>20231012</v>
      </c>
      <c r="C6100" s="107" t="s">
        <v>66</v>
      </c>
      <c r="D6100" s="107">
        <v>5</v>
      </c>
      <c r="E6100" s="107">
        <v>2</v>
      </c>
      <c r="H6100" s="107" t="s">
        <v>11</v>
      </c>
      <c r="I6100" s="107">
        <v>290</v>
      </c>
      <c r="J6100" s="107">
        <v>0</v>
      </c>
      <c r="K6100" s="43">
        <v>5</v>
      </c>
      <c r="L6100" s="43">
        <v>1</v>
      </c>
      <c r="M6100" s="43">
        <v>0</v>
      </c>
      <c r="N6100" s="49">
        <v>1</v>
      </c>
      <c r="O6100" s="43" t="str">
        <f>Cal_030724!$E$2</f>
        <v>Cal_030724</v>
      </c>
      <c r="P6100" s="50">
        <f>Cal_030724!$Q$3</f>
        <v>1.8135132035581638</v>
      </c>
      <c r="Q6100" s="50">
        <f>Cal_030724!$R$3</f>
        <v>0.5762667345022553</v>
      </c>
      <c r="R6100" s="46">
        <v>28.2</v>
      </c>
      <c r="S6100" s="46">
        <v>22.42</v>
      </c>
      <c r="T6100" s="178">
        <f>AVERAGE(0.455,0.585,0.284,0.485,0.313,0.286)</f>
        <v>0.40133333333333338</v>
      </c>
      <c r="U6100" s="79">
        <f t="shared" si="1754"/>
        <v>27.798666666666666</v>
      </c>
      <c r="V6100" s="79">
        <f t="shared" si="1755"/>
        <v>22.018666666666668</v>
      </c>
      <c r="W6100" s="446">
        <f t="shared" si="1756"/>
        <v>0.1280204976122766</v>
      </c>
      <c r="X6100" s="446">
        <f t="shared" si="1757"/>
        <v>0.26872069588656622</v>
      </c>
      <c r="Y6100" s="43">
        <v>20240307</v>
      </c>
      <c r="Z6100" s="48" t="s">
        <v>2427</v>
      </c>
      <c r="AA6100" s="43">
        <v>20250311</v>
      </c>
      <c r="AE6100" s="689" t="s">
        <v>1250</v>
      </c>
      <c r="AF6100" s="130">
        <v>1</v>
      </c>
      <c r="AH6100" t="s">
        <v>2386</v>
      </c>
    </row>
    <row r="6101" spans="1:42" x14ac:dyDescent="0.2">
      <c r="A6101" t="s">
        <v>2294</v>
      </c>
      <c r="B6101" s="45">
        <v>20231012</v>
      </c>
      <c r="C6101" s="107" t="s">
        <v>66</v>
      </c>
      <c r="D6101" s="107">
        <v>5</v>
      </c>
      <c r="E6101" s="107">
        <v>3</v>
      </c>
      <c r="H6101" s="107" t="s">
        <v>10</v>
      </c>
      <c r="I6101" s="107">
        <v>290</v>
      </c>
      <c r="J6101" s="107">
        <v>0</v>
      </c>
      <c r="K6101" s="43">
        <v>5</v>
      </c>
      <c r="L6101" s="43">
        <v>1</v>
      </c>
      <c r="M6101" s="43">
        <v>0</v>
      </c>
      <c r="N6101" s="49">
        <v>1</v>
      </c>
      <c r="O6101" s="43" t="str">
        <f>Cal_030724!$E$2</f>
        <v>Cal_030724</v>
      </c>
      <c r="P6101" s="50">
        <f>Cal_030724!$Q$3</f>
        <v>1.8135132035581638</v>
      </c>
      <c r="Q6101" s="50">
        <f>Cal_030724!$R$3</f>
        <v>0.5762667345022553</v>
      </c>
      <c r="R6101" s="46">
        <v>31.56</v>
      </c>
      <c r="S6101" s="46">
        <v>24.81</v>
      </c>
      <c r="T6101" s="178">
        <f>AVERAGE(0.455,0.585,0.284,0.485,0.313,0.286)</f>
        <v>0.40133333333333338</v>
      </c>
      <c r="U6101" s="79">
        <f t="shared" si="1754"/>
        <v>31.158666666666665</v>
      </c>
      <c r="V6101" s="79">
        <f t="shared" si="1755"/>
        <v>24.408666666666665</v>
      </c>
      <c r="W6101" s="446">
        <f t="shared" si="1756"/>
        <v>0.14950490638111896</v>
      </c>
      <c r="X6101" s="446">
        <f t="shared" si="1757"/>
        <v>0.29030026854842961</v>
      </c>
      <c r="Y6101" s="43">
        <v>20240307</v>
      </c>
      <c r="Z6101" s="48" t="s">
        <v>2427</v>
      </c>
      <c r="AA6101" s="43">
        <v>20250311</v>
      </c>
      <c r="AE6101" s="689" t="s">
        <v>1250</v>
      </c>
      <c r="AF6101" s="130">
        <v>1</v>
      </c>
      <c r="AH6101" t="s">
        <v>2428</v>
      </c>
    </row>
    <row r="6102" spans="1:42" x14ac:dyDescent="0.2">
      <c r="A6102" t="s">
        <v>2294</v>
      </c>
      <c r="B6102" s="45">
        <v>20231012</v>
      </c>
      <c r="C6102" s="107" t="s">
        <v>66</v>
      </c>
      <c r="D6102" s="107">
        <v>5</v>
      </c>
      <c r="E6102" s="107">
        <v>3</v>
      </c>
      <c r="H6102" s="107" t="s">
        <v>11</v>
      </c>
      <c r="I6102" s="107">
        <v>290</v>
      </c>
      <c r="J6102" s="107">
        <v>0</v>
      </c>
      <c r="K6102" s="43">
        <v>5</v>
      </c>
      <c r="L6102" s="43">
        <v>1</v>
      </c>
      <c r="M6102" s="43">
        <v>0</v>
      </c>
      <c r="N6102" s="49">
        <v>1</v>
      </c>
      <c r="O6102" s="43" t="str">
        <f>Cal_030724!$E$2</f>
        <v>Cal_030724</v>
      </c>
      <c r="P6102" s="50">
        <f>Cal_030724!$Q$3</f>
        <v>1.8135132035581638</v>
      </c>
      <c r="Q6102" s="50">
        <f>Cal_030724!$R$3</f>
        <v>0.5762667345022553</v>
      </c>
      <c r="R6102" s="46">
        <v>28.27</v>
      </c>
      <c r="S6102" s="46">
        <v>23.24</v>
      </c>
      <c r="T6102" s="178">
        <f>AVERAGE(0.455,0.585,0.284,0.485,0.313,0.286)</f>
        <v>0.40133333333333338</v>
      </c>
      <c r="U6102" s="79">
        <f t="shared" si="1754"/>
        <v>27.868666666666666</v>
      </c>
      <c r="V6102" s="79">
        <f t="shared" si="1755"/>
        <v>22.838666666666665</v>
      </c>
      <c r="W6102" s="446">
        <f t="shared" si="1756"/>
        <v>0.11140884134770791</v>
      </c>
      <c r="X6102" s="446">
        <f t="shared" si="1757"/>
        <v>0.30010744201438955</v>
      </c>
      <c r="Y6102" s="43">
        <v>20240307</v>
      </c>
      <c r="Z6102" s="48" t="s">
        <v>2427</v>
      </c>
      <c r="AA6102" s="43">
        <v>20250311</v>
      </c>
      <c r="AE6102" s="689" t="s">
        <v>1250</v>
      </c>
      <c r="AF6102" s="130">
        <v>1</v>
      </c>
      <c r="AH6102" t="s">
        <v>2428</v>
      </c>
    </row>
    <row r="6103" spans="1:42" x14ac:dyDescent="0.2">
      <c r="A6103" t="s">
        <v>2294</v>
      </c>
      <c r="B6103" s="45">
        <v>20231012</v>
      </c>
      <c r="C6103" s="107" t="s">
        <v>66</v>
      </c>
      <c r="D6103" s="107">
        <v>5</v>
      </c>
      <c r="E6103" s="107">
        <v>5</v>
      </c>
      <c r="H6103" s="107" t="s">
        <v>10</v>
      </c>
      <c r="I6103" s="107">
        <v>290</v>
      </c>
      <c r="J6103" s="107">
        <v>0</v>
      </c>
      <c r="K6103" s="43">
        <v>5</v>
      </c>
      <c r="L6103" s="43">
        <v>1</v>
      </c>
      <c r="M6103" s="43">
        <v>0</v>
      </c>
      <c r="N6103" s="49">
        <v>1</v>
      </c>
      <c r="O6103" s="43" t="str">
        <f>Cal_030724!$E$2</f>
        <v>Cal_030724</v>
      </c>
      <c r="P6103" s="50">
        <f>Cal_030724!$Q$3</f>
        <v>1.8135132035581638</v>
      </c>
      <c r="Q6103" s="50">
        <f>Cal_030724!$R$3</f>
        <v>0.5762667345022553</v>
      </c>
      <c r="R6103" s="46">
        <v>39</v>
      </c>
      <c r="S6103" s="46">
        <v>25.41</v>
      </c>
      <c r="T6103" s="178">
        <f>AVERAGE(0.987,0.713,0.709,0.694,0.604,0.372)</f>
        <v>0.67983333333333329</v>
      </c>
      <c r="U6103" s="79">
        <f t="shared" si="1754"/>
        <v>38.320166666666665</v>
      </c>
      <c r="V6103" s="79">
        <f t="shared" si="1755"/>
        <v>24.730166666666666</v>
      </c>
      <c r="W6103" s="446">
        <f t="shared" si="1756"/>
        <v>0.30100321151398618</v>
      </c>
      <c r="X6103" s="446">
        <f t="shared" si="1757"/>
        <v>0.14459487974609456</v>
      </c>
      <c r="Y6103" s="43">
        <v>20240307</v>
      </c>
      <c r="Z6103" s="48" t="s">
        <v>2421</v>
      </c>
      <c r="AA6103" s="43">
        <v>20250304</v>
      </c>
      <c r="AE6103" s="689" t="s">
        <v>1250</v>
      </c>
      <c r="AF6103" s="130">
        <v>1</v>
      </c>
    </row>
    <row r="6104" spans="1:42" x14ac:dyDescent="0.2">
      <c r="A6104" t="s">
        <v>2294</v>
      </c>
      <c r="B6104" s="45">
        <v>20231012</v>
      </c>
      <c r="C6104" s="107" t="s">
        <v>66</v>
      </c>
      <c r="D6104" s="107">
        <v>5</v>
      </c>
      <c r="E6104" s="107">
        <v>5</v>
      </c>
      <c r="H6104" s="107" t="s">
        <v>11</v>
      </c>
      <c r="I6104" s="107">
        <v>290</v>
      </c>
      <c r="J6104" s="107">
        <v>0</v>
      </c>
      <c r="K6104" s="43">
        <v>5</v>
      </c>
      <c r="L6104" s="43">
        <v>1</v>
      </c>
      <c r="M6104" s="43">
        <v>0</v>
      </c>
      <c r="N6104" s="49">
        <v>1</v>
      </c>
      <c r="O6104" s="43" t="str">
        <f>Cal_030724!$E$2</f>
        <v>Cal_030724</v>
      </c>
      <c r="P6104" s="50">
        <f>Cal_030724!$Q$3</f>
        <v>1.8135132035581638</v>
      </c>
      <c r="Q6104" s="50">
        <f>Cal_030724!$R$3</f>
        <v>0.5762667345022553</v>
      </c>
      <c r="R6104" s="46">
        <v>44.7</v>
      </c>
      <c r="S6104" s="46">
        <v>30.5</v>
      </c>
      <c r="T6104" s="178">
        <f>AVERAGE(0.333,0.545,0.579,0.588,0.403,0.461)</f>
        <v>0.48483333333333328</v>
      </c>
      <c r="U6104" s="79">
        <f t="shared" si="1754"/>
        <v>44.215166666666669</v>
      </c>
      <c r="V6104" s="79">
        <f t="shared" si="1755"/>
        <v>30.015166666666666</v>
      </c>
      <c r="W6104" s="446">
        <f t="shared" si="1756"/>
        <v>0.3145140252758355</v>
      </c>
      <c r="X6104" s="446">
        <f t="shared" si="1757"/>
        <v>0.22631132199314918</v>
      </c>
      <c r="Y6104" s="43">
        <v>20240307</v>
      </c>
      <c r="Z6104" s="48" t="s">
        <v>2432</v>
      </c>
      <c r="AA6104" s="43">
        <v>20250313</v>
      </c>
      <c r="AE6104" s="689" t="s">
        <v>1250</v>
      </c>
      <c r="AF6104" s="130">
        <v>1</v>
      </c>
    </row>
    <row r="6105" spans="1:42" x14ac:dyDescent="0.2">
      <c r="A6105" t="s">
        <v>2294</v>
      </c>
      <c r="B6105" s="45">
        <v>20231012</v>
      </c>
      <c r="C6105" s="107" t="s">
        <v>66</v>
      </c>
      <c r="D6105" s="107">
        <v>5</v>
      </c>
      <c r="E6105" s="107">
        <v>8</v>
      </c>
      <c r="H6105" s="107" t="s">
        <v>10</v>
      </c>
      <c r="I6105" s="107">
        <v>290</v>
      </c>
      <c r="J6105" s="107">
        <v>0</v>
      </c>
      <c r="K6105" s="43">
        <v>5</v>
      </c>
      <c r="L6105" s="43">
        <v>1</v>
      </c>
      <c r="M6105" s="43">
        <v>0</v>
      </c>
      <c r="N6105" s="49">
        <v>1</v>
      </c>
      <c r="O6105" s="43" t="str">
        <f>Cal_030724!$E$2</f>
        <v>Cal_030724</v>
      </c>
      <c r="P6105" s="50">
        <f>Cal_030724!$Q$3</f>
        <v>1.8135132035581638</v>
      </c>
      <c r="Q6105" s="50">
        <f>Cal_030724!$R$3</f>
        <v>0.5762667345022553</v>
      </c>
      <c r="R6105" s="46">
        <v>128.80000000000001</v>
      </c>
      <c r="S6105" s="46">
        <v>84.67</v>
      </c>
      <c r="T6105" s="178">
        <f>AVERAGE(0.938,0.727,0.863,0.804,0.94,0.712)</f>
        <v>0.83066666666666666</v>
      </c>
      <c r="U6105" s="79">
        <f t="shared" si="1754"/>
        <v>127.96933333333334</v>
      </c>
      <c r="V6105" s="79">
        <f t="shared" si="1755"/>
        <v>83.839333333333329</v>
      </c>
      <c r="W6105" s="446">
        <f t="shared" si="1756"/>
        <v>0.97742985460722687</v>
      </c>
      <c r="X6105" s="446">
        <f t="shared" si="1757"/>
        <v>0.53322097963102455</v>
      </c>
      <c r="Y6105" s="43">
        <v>20240307</v>
      </c>
      <c r="Z6105" s="48" t="s">
        <v>2383</v>
      </c>
      <c r="AA6105" s="43">
        <v>20241101</v>
      </c>
      <c r="AE6105" s="689" t="s">
        <v>1250</v>
      </c>
      <c r="AF6105" s="130">
        <v>1</v>
      </c>
    </row>
    <row r="6106" spans="1:42" x14ac:dyDescent="0.2">
      <c r="A6106" t="s">
        <v>2294</v>
      </c>
      <c r="B6106" s="45">
        <v>20231012</v>
      </c>
      <c r="C6106" s="107" t="s">
        <v>66</v>
      </c>
      <c r="D6106" s="107">
        <v>5</v>
      </c>
      <c r="E6106" s="107">
        <v>8</v>
      </c>
      <c r="H6106" s="107" t="s">
        <v>11</v>
      </c>
      <c r="I6106" s="107">
        <v>290</v>
      </c>
      <c r="J6106" s="107">
        <v>0</v>
      </c>
      <c r="K6106" s="43">
        <v>5</v>
      </c>
      <c r="L6106" s="43">
        <v>1</v>
      </c>
      <c r="M6106" s="43">
        <v>0</v>
      </c>
      <c r="N6106" s="49">
        <v>1</v>
      </c>
      <c r="O6106" s="43" t="str">
        <f>Cal_030724!$E$2</f>
        <v>Cal_030724</v>
      </c>
      <c r="P6106" s="50">
        <f>Cal_030724!$Q$3</f>
        <v>1.8135132035581638</v>
      </c>
      <c r="Q6106" s="50">
        <f>Cal_030724!$R$3</f>
        <v>0.5762667345022553</v>
      </c>
      <c r="R6106" s="46">
        <v>137.19999999999999</v>
      </c>
      <c r="S6106" s="46">
        <v>87.56</v>
      </c>
      <c r="T6106" s="178">
        <f>AVERAGE(0.987,0.713,0.709,0.694,0.604,0.372)</f>
        <v>0.67983333333333329</v>
      </c>
      <c r="U6106" s="79">
        <f t="shared" si="1754"/>
        <v>136.52016666666665</v>
      </c>
      <c r="V6106" s="79">
        <f t="shared" si="1755"/>
        <v>86.880166666666668</v>
      </c>
      <c r="W6106" s="446">
        <f t="shared" si="1756"/>
        <v>1.0994701559642583</v>
      </c>
      <c r="X6106" s="446">
        <f t="shared" si="1757"/>
        <v>0.46597163651689649</v>
      </c>
      <c r="Y6106" s="43">
        <v>20240307</v>
      </c>
      <c r="Z6106" s="48" t="s">
        <v>2421</v>
      </c>
      <c r="AA6106" s="43">
        <v>20250304</v>
      </c>
      <c r="AE6106" s="689" t="s">
        <v>1250</v>
      </c>
      <c r="AF6106" s="130">
        <v>1</v>
      </c>
    </row>
    <row r="6107" spans="1:42" x14ac:dyDescent="0.2">
      <c r="A6107" s="155" t="s">
        <v>2294</v>
      </c>
      <c r="B6107" s="81">
        <v>20231012</v>
      </c>
      <c r="C6107" s="126" t="s">
        <v>66</v>
      </c>
      <c r="D6107" s="126">
        <v>5</v>
      </c>
      <c r="E6107" s="126">
        <v>8</v>
      </c>
      <c r="F6107" s="126"/>
      <c r="G6107" s="126"/>
      <c r="H6107" s="126" t="s">
        <v>10</v>
      </c>
      <c r="I6107" s="126">
        <v>293</v>
      </c>
      <c r="J6107" s="126">
        <v>5</v>
      </c>
      <c r="K6107" s="82">
        <v>5</v>
      </c>
      <c r="L6107" s="156">
        <v>1</v>
      </c>
      <c r="M6107" s="82">
        <v>0</v>
      </c>
      <c r="N6107" s="83">
        <v>1</v>
      </c>
      <c r="O6107" s="82" t="str">
        <f>Cal_030724!$E$2</f>
        <v>Cal_030724</v>
      </c>
      <c r="P6107" s="158">
        <f>Cal_030724!$Q$3</f>
        <v>1.8135132035581638</v>
      </c>
      <c r="Q6107" s="158">
        <f>Cal_030724!$R$3</f>
        <v>0.5762667345022553</v>
      </c>
      <c r="R6107" s="84">
        <v>64.25</v>
      </c>
      <c r="S6107" s="84">
        <v>41.14</v>
      </c>
      <c r="T6107" s="158">
        <f>AVERAGE(0.683,0.513,0.548,0.776,0.511,0.652)</f>
        <v>0.61383333333333345</v>
      </c>
      <c r="U6107" s="79">
        <f t="shared" si="1754"/>
        <v>63.636166666666668</v>
      </c>
      <c r="V6107" s="79">
        <f t="shared" si="1755"/>
        <v>40.526166666666668</v>
      </c>
      <c r="W6107" s="446">
        <f t="shared" si="1756"/>
        <v>0.50661960919004989</v>
      </c>
      <c r="X6107" s="446">
        <f t="shared" si="1757"/>
        <v>0.2161205421078729</v>
      </c>
      <c r="Y6107" s="82">
        <v>20240307</v>
      </c>
      <c r="Z6107" s="90" t="s">
        <v>2316</v>
      </c>
      <c r="AA6107" s="82">
        <v>20240119</v>
      </c>
      <c r="AB6107" s="85"/>
      <c r="AC6107" s="82"/>
      <c r="AD6107" s="82"/>
      <c r="AE6107" s="691" t="s">
        <v>1250</v>
      </c>
      <c r="AF6107" s="567">
        <v>1</v>
      </c>
      <c r="AG6107" s="567"/>
      <c r="AH6107" s="159" t="s">
        <v>182</v>
      </c>
      <c r="AI6107" s="155"/>
      <c r="AJ6107" s="82"/>
      <c r="AK6107" s="82"/>
      <c r="AL6107" s="82"/>
      <c r="AM6107" s="82"/>
      <c r="AN6107" s="82"/>
      <c r="AO6107" s="82"/>
      <c r="AP6107" s="82"/>
    </row>
    <row r="6108" spans="1:42" x14ac:dyDescent="0.2">
      <c r="A6108" s="155" t="s">
        <v>2294</v>
      </c>
      <c r="B6108" s="81">
        <v>20231012</v>
      </c>
      <c r="C6108" s="126" t="s">
        <v>66</v>
      </c>
      <c r="D6108" s="126">
        <v>5</v>
      </c>
      <c r="E6108" s="126">
        <v>8</v>
      </c>
      <c r="F6108" s="126"/>
      <c r="G6108" s="126"/>
      <c r="H6108" s="126" t="s">
        <v>11</v>
      </c>
      <c r="I6108" s="126">
        <v>293</v>
      </c>
      <c r="J6108" s="126">
        <v>5</v>
      </c>
      <c r="K6108" s="82">
        <v>5</v>
      </c>
      <c r="L6108" s="156">
        <v>1</v>
      </c>
      <c r="M6108" s="82">
        <v>0</v>
      </c>
      <c r="N6108" s="83">
        <v>1</v>
      </c>
      <c r="O6108" s="82" t="str">
        <f>Cal_030724!$E$2</f>
        <v>Cal_030724</v>
      </c>
      <c r="P6108" s="158">
        <f>Cal_030724!$Q$3</f>
        <v>1.8135132035581638</v>
      </c>
      <c r="Q6108" s="158">
        <f>Cal_030724!$R$3</f>
        <v>0.5762667345022553</v>
      </c>
      <c r="R6108" s="84">
        <v>61.74</v>
      </c>
      <c r="S6108" s="84">
        <v>38.58</v>
      </c>
      <c r="T6108" s="158">
        <f>AVERAGE(0.683,0.513,0.548,0.776,0.511,0.652)</f>
        <v>0.61383333333333345</v>
      </c>
      <c r="U6108" s="79">
        <f t="shared" si="1754"/>
        <v>61.12616666666667</v>
      </c>
      <c r="V6108" s="79">
        <f t="shared" si="1755"/>
        <v>37.966166666666666</v>
      </c>
      <c r="W6108" s="446">
        <f t="shared" si="1756"/>
        <v>0.50771571392650616</v>
      </c>
      <c r="X6108" s="446">
        <f t="shared" si="1757"/>
        <v>0.16936961878122145</v>
      </c>
      <c r="Y6108" s="82">
        <v>20240307</v>
      </c>
      <c r="Z6108" s="90" t="s">
        <v>2316</v>
      </c>
      <c r="AA6108" s="82">
        <v>20240119</v>
      </c>
      <c r="AB6108" s="85"/>
      <c r="AC6108" s="82"/>
      <c r="AD6108" s="82"/>
      <c r="AE6108" s="691" t="s">
        <v>1250</v>
      </c>
      <c r="AF6108" s="567">
        <v>1</v>
      </c>
      <c r="AG6108" s="567"/>
      <c r="AH6108" s="159" t="s">
        <v>183</v>
      </c>
      <c r="AI6108" s="155"/>
      <c r="AJ6108" s="82"/>
      <c r="AK6108" s="82"/>
      <c r="AL6108" s="82"/>
      <c r="AM6108" s="82"/>
      <c r="AN6108" s="82"/>
      <c r="AO6108" s="82"/>
      <c r="AP6108" s="82"/>
    </row>
    <row r="6109" spans="1:42" x14ac:dyDescent="0.2">
      <c r="A6109" s="360" t="s">
        <v>2294</v>
      </c>
      <c r="B6109" s="196">
        <v>20231012</v>
      </c>
      <c r="C6109" s="361" t="s">
        <v>66</v>
      </c>
      <c r="D6109" s="361">
        <v>5</v>
      </c>
      <c r="E6109" s="361">
        <v>8</v>
      </c>
      <c r="F6109" s="361"/>
      <c r="G6109" s="361"/>
      <c r="H6109" s="361" t="s">
        <v>10</v>
      </c>
      <c r="I6109" s="361">
        <v>551</v>
      </c>
      <c r="J6109" s="361">
        <v>20</v>
      </c>
      <c r="K6109" s="44">
        <v>5</v>
      </c>
      <c r="L6109" s="362">
        <v>1</v>
      </c>
      <c r="M6109" s="44">
        <v>0</v>
      </c>
      <c r="N6109" s="363">
        <v>1</v>
      </c>
      <c r="O6109" s="44" t="str">
        <f>Cal_030724!$E$2</f>
        <v>Cal_030724</v>
      </c>
      <c r="P6109" s="365">
        <f>Cal_030724!$Q$3</f>
        <v>1.8135132035581638</v>
      </c>
      <c r="Q6109" s="365">
        <f>Cal_030724!$R$3</f>
        <v>0.5762667345022553</v>
      </c>
      <c r="R6109" s="364">
        <v>90.04</v>
      </c>
      <c r="S6109" s="364">
        <v>54.02</v>
      </c>
      <c r="T6109" s="365">
        <f>AVERAGE(0.683,0.513,0.548,0.776,0.511,0.652)</f>
        <v>0.61383333333333345</v>
      </c>
      <c r="U6109" s="79">
        <f t="shared" si="1754"/>
        <v>89.426166666666674</v>
      </c>
      <c r="V6109" s="79">
        <f t="shared" si="1755"/>
        <v>53.406166666666671</v>
      </c>
      <c r="W6109" s="446">
        <f t="shared" si="1756"/>
        <v>0.41989604115773149</v>
      </c>
      <c r="X6109" s="446">
        <f t="shared" si="1757"/>
        <v>8.657437716830102E-2</v>
      </c>
      <c r="Y6109" s="44">
        <v>20240307</v>
      </c>
      <c r="Z6109" s="859" t="s">
        <v>2316</v>
      </c>
      <c r="AA6109" s="44">
        <v>20240119</v>
      </c>
      <c r="AB6109" s="368"/>
      <c r="AC6109" s="44"/>
      <c r="AD6109" s="44"/>
      <c r="AE6109" s="763" t="s">
        <v>1250</v>
      </c>
      <c r="AF6109" s="849">
        <v>1</v>
      </c>
      <c r="AG6109" s="849"/>
      <c r="AH6109" s="370" t="s">
        <v>188</v>
      </c>
      <c r="AI6109" s="360"/>
      <c r="AJ6109" s="44"/>
      <c r="AK6109" s="44"/>
      <c r="AL6109" s="44"/>
      <c r="AM6109" s="44"/>
      <c r="AN6109" s="44"/>
      <c r="AO6109" s="44"/>
      <c r="AP6109" s="44"/>
    </row>
    <row r="6110" spans="1:42" x14ac:dyDescent="0.2">
      <c r="A6110" s="360" t="s">
        <v>2294</v>
      </c>
      <c r="B6110" s="196">
        <v>20231012</v>
      </c>
      <c r="C6110" s="361" t="s">
        <v>66</v>
      </c>
      <c r="D6110" s="361">
        <v>5</v>
      </c>
      <c r="E6110" s="361">
        <v>8</v>
      </c>
      <c r="F6110" s="361"/>
      <c r="G6110" s="361"/>
      <c r="H6110" s="361" t="s">
        <v>11</v>
      </c>
      <c r="I6110" s="361">
        <v>551</v>
      </c>
      <c r="J6110" s="361">
        <v>20</v>
      </c>
      <c r="K6110" s="44">
        <v>5</v>
      </c>
      <c r="L6110" s="362">
        <v>1</v>
      </c>
      <c r="M6110" s="44">
        <v>0</v>
      </c>
      <c r="N6110" s="363">
        <v>1</v>
      </c>
      <c r="O6110" s="44" t="str">
        <f>Cal_030724!$E$2</f>
        <v>Cal_030724</v>
      </c>
      <c r="P6110" s="365">
        <f>Cal_030724!$Q$3</f>
        <v>1.8135132035581638</v>
      </c>
      <c r="Q6110" s="365">
        <f>Cal_030724!$R$3</f>
        <v>0.5762667345022553</v>
      </c>
      <c r="R6110" s="364">
        <v>108.5</v>
      </c>
      <c r="S6110" s="364">
        <v>64.78</v>
      </c>
      <c r="T6110" s="365">
        <f>AVERAGE(0.683,0.513,0.548,0.776,0.511,0.652)</f>
        <v>0.61383333333333345</v>
      </c>
      <c r="U6110" s="79">
        <f t="shared" si="1754"/>
        <v>107.88616666666667</v>
      </c>
      <c r="V6110" s="79">
        <f t="shared" si="1755"/>
        <v>64.166166666666669</v>
      </c>
      <c r="W6110" s="446">
        <f t="shared" si="1756"/>
        <v>0.50965727149961171</v>
      </c>
      <c r="X6110" s="446">
        <f t="shared" si="1757"/>
        <v>9.8854203905124532E-2</v>
      </c>
      <c r="Y6110" s="44">
        <v>20240307</v>
      </c>
      <c r="Z6110" s="859" t="s">
        <v>2316</v>
      </c>
      <c r="AA6110" s="44">
        <v>20240119</v>
      </c>
      <c r="AB6110" s="368"/>
      <c r="AC6110" s="44"/>
      <c r="AD6110" s="44"/>
      <c r="AE6110" s="763" t="s">
        <v>1250</v>
      </c>
      <c r="AF6110" s="849">
        <v>1</v>
      </c>
      <c r="AG6110" s="849"/>
      <c r="AH6110" s="370" t="s">
        <v>189</v>
      </c>
      <c r="AI6110" s="360"/>
      <c r="AJ6110" s="44"/>
      <c r="AK6110" s="44"/>
      <c r="AL6110" s="44"/>
      <c r="AM6110" s="44"/>
      <c r="AN6110" s="44"/>
      <c r="AO6110" s="44"/>
      <c r="AP6110" s="44"/>
    </row>
    <row r="6111" spans="1:42" x14ac:dyDescent="0.2">
      <c r="A6111" t="s">
        <v>2294</v>
      </c>
      <c r="B6111" s="45">
        <v>20231012</v>
      </c>
      <c r="C6111" s="107" t="s">
        <v>66</v>
      </c>
      <c r="D6111" s="107">
        <v>5</v>
      </c>
      <c r="E6111" s="107">
        <v>10</v>
      </c>
      <c r="H6111" s="107" t="s">
        <v>10</v>
      </c>
      <c r="I6111" s="107">
        <v>290</v>
      </c>
      <c r="J6111" s="107">
        <v>0</v>
      </c>
      <c r="O6111" s="43" t="str">
        <f>Cal_030724!$E$2</f>
        <v>Cal_030724</v>
      </c>
      <c r="P6111" s="50">
        <f>Cal_030724!$Q$3</f>
        <v>1.8135132035581638</v>
      </c>
      <c r="Q6111" s="50">
        <f>Cal_030724!$R$3</f>
        <v>0.5762667345022553</v>
      </c>
      <c r="U6111" s="79" t="e">
        <f t="shared" si="1754"/>
        <v>#DIV/0!</v>
      </c>
      <c r="V6111" s="79" t="e">
        <f t="shared" si="1755"/>
        <v>#DIV/0!</v>
      </c>
      <c r="W6111" s="446" t="e">
        <f t="shared" si="1756"/>
        <v>#DIV/0!</v>
      </c>
      <c r="X6111" s="446" t="e">
        <f t="shared" si="1757"/>
        <v>#DIV/0!</v>
      </c>
    </row>
    <row r="6112" spans="1:42" x14ac:dyDescent="0.2">
      <c r="A6112" t="s">
        <v>2294</v>
      </c>
      <c r="B6112" s="45">
        <v>20231012</v>
      </c>
      <c r="C6112" s="107" t="s">
        <v>66</v>
      </c>
      <c r="D6112" s="107">
        <v>5</v>
      </c>
      <c r="E6112" s="107">
        <v>10</v>
      </c>
      <c r="H6112" s="107" t="s">
        <v>11</v>
      </c>
      <c r="I6112" s="107">
        <v>290</v>
      </c>
      <c r="J6112" s="107">
        <v>0</v>
      </c>
      <c r="O6112" s="43" t="str">
        <f>Cal_030724!$E$2</f>
        <v>Cal_030724</v>
      </c>
      <c r="P6112" s="50">
        <f>Cal_030724!$Q$3</f>
        <v>1.8135132035581638</v>
      </c>
      <c r="Q6112" s="50">
        <f>Cal_030724!$R$3</f>
        <v>0.5762667345022553</v>
      </c>
      <c r="U6112" s="79" t="e">
        <f t="shared" si="1754"/>
        <v>#DIV/0!</v>
      </c>
      <c r="V6112" s="79" t="e">
        <f t="shared" si="1755"/>
        <v>#DIV/0!</v>
      </c>
      <c r="W6112" s="446" t="e">
        <f t="shared" si="1756"/>
        <v>#DIV/0!</v>
      </c>
      <c r="X6112" s="446" t="e">
        <f t="shared" si="1757"/>
        <v>#DIV/0!</v>
      </c>
    </row>
    <row r="6113" spans="1:42" x14ac:dyDescent="0.2">
      <c r="A6113" s="155" t="s">
        <v>2294</v>
      </c>
      <c r="B6113" s="81">
        <v>20231012</v>
      </c>
      <c r="C6113" s="126" t="s">
        <v>66</v>
      </c>
      <c r="D6113" s="126">
        <v>5</v>
      </c>
      <c r="E6113" s="126">
        <v>10</v>
      </c>
      <c r="F6113" s="126"/>
      <c r="G6113" s="126"/>
      <c r="H6113" s="126" t="s">
        <v>10</v>
      </c>
      <c r="I6113" s="126">
        <v>293</v>
      </c>
      <c r="J6113" s="126">
        <v>5</v>
      </c>
      <c r="K6113" s="82">
        <v>5</v>
      </c>
      <c r="L6113" s="156">
        <v>1</v>
      </c>
      <c r="M6113" s="82">
        <v>0</v>
      </c>
      <c r="N6113" s="83">
        <v>1</v>
      </c>
      <c r="O6113" s="82" t="str">
        <f>Cal_030724!$E$2</f>
        <v>Cal_030724</v>
      </c>
      <c r="P6113" s="158">
        <f>Cal_030724!$Q$3</f>
        <v>1.8135132035581638</v>
      </c>
      <c r="Q6113" s="158">
        <f>Cal_030724!$R$3</f>
        <v>0.5762667345022553</v>
      </c>
      <c r="R6113" s="84">
        <v>63.45</v>
      </c>
      <c r="S6113" s="84">
        <v>39.119999999999997</v>
      </c>
      <c r="T6113" s="158">
        <f>AVERAGE(0.683,0.513,0.548,0.776,0.511,0.652)</f>
        <v>0.61383333333333345</v>
      </c>
      <c r="U6113" s="79">
        <f t="shared" si="1754"/>
        <v>62.836166666666671</v>
      </c>
      <c r="V6113" s="79">
        <f t="shared" si="1755"/>
        <v>38.506166666666665</v>
      </c>
      <c r="W6113" s="446">
        <f t="shared" si="1756"/>
        <v>0.53336456475958105</v>
      </c>
      <c r="X6113" s="446">
        <f t="shared" si="1757"/>
        <v>0.15335108124451588</v>
      </c>
      <c r="Y6113" s="82">
        <v>20240307</v>
      </c>
      <c r="Z6113" s="90" t="s">
        <v>2316</v>
      </c>
      <c r="AA6113" s="82">
        <v>20240119</v>
      </c>
      <c r="AB6113" s="85"/>
      <c r="AC6113" s="82"/>
      <c r="AD6113" s="82"/>
      <c r="AE6113" s="691" t="s">
        <v>1250</v>
      </c>
      <c r="AF6113" s="567">
        <v>1</v>
      </c>
      <c r="AG6113" s="567"/>
      <c r="AH6113" s="159" t="s">
        <v>180</v>
      </c>
      <c r="AI6113" s="155"/>
      <c r="AJ6113" s="82"/>
      <c r="AK6113" s="82"/>
      <c r="AL6113" s="82"/>
      <c r="AM6113" s="82"/>
      <c r="AN6113" s="82"/>
      <c r="AO6113" s="82"/>
      <c r="AP6113" s="82"/>
    </row>
    <row r="6114" spans="1:42" x14ac:dyDescent="0.2">
      <c r="A6114" s="155" t="s">
        <v>2294</v>
      </c>
      <c r="B6114" s="81">
        <v>20231012</v>
      </c>
      <c r="C6114" s="126" t="s">
        <v>66</v>
      </c>
      <c r="D6114" s="126">
        <v>5</v>
      </c>
      <c r="E6114" s="126">
        <v>10</v>
      </c>
      <c r="F6114" s="126"/>
      <c r="G6114" s="126"/>
      <c r="H6114" s="126" t="s">
        <v>11</v>
      </c>
      <c r="I6114" s="126">
        <v>294</v>
      </c>
      <c r="J6114" s="126">
        <v>5</v>
      </c>
      <c r="K6114" s="82">
        <v>5</v>
      </c>
      <c r="L6114" s="156">
        <v>1</v>
      </c>
      <c r="M6114" s="82">
        <v>0</v>
      </c>
      <c r="N6114" s="83">
        <v>1</v>
      </c>
      <c r="O6114" s="82" t="str">
        <f>Cal_030724!$E$2</f>
        <v>Cal_030724</v>
      </c>
      <c r="P6114" s="158">
        <f>Cal_030724!$Q$3</f>
        <v>1.8135132035581638</v>
      </c>
      <c r="Q6114" s="158">
        <f>Cal_030724!$R$3</f>
        <v>0.5762667345022553</v>
      </c>
      <c r="R6114" s="84">
        <v>56.84</v>
      </c>
      <c r="S6114" s="84">
        <v>35.56</v>
      </c>
      <c r="T6114" s="158">
        <f>AVERAGE(0.683,0.513,0.548,0.776,0.511,0.652)</f>
        <v>0.61383333333333345</v>
      </c>
      <c r="U6114" s="79">
        <f t="shared" si="1754"/>
        <v>56.226166666666671</v>
      </c>
      <c r="V6114" s="79">
        <f t="shared" si="1755"/>
        <v>34.94616666666667</v>
      </c>
      <c r="W6114" s="446">
        <f t="shared" si="1756"/>
        <v>0.46491543374107397</v>
      </c>
      <c r="X6114" s="446">
        <f t="shared" si="1757"/>
        <v>0.15619166072599153</v>
      </c>
      <c r="Y6114" s="82">
        <v>20240307</v>
      </c>
      <c r="Z6114" s="90" t="s">
        <v>2316</v>
      </c>
      <c r="AA6114" s="82">
        <v>20240119</v>
      </c>
      <c r="AB6114" s="85"/>
      <c r="AC6114" s="82"/>
      <c r="AD6114" s="82"/>
      <c r="AE6114" s="691" t="s">
        <v>1250</v>
      </c>
      <c r="AF6114" s="567">
        <v>1</v>
      </c>
      <c r="AG6114" s="567"/>
      <c r="AH6114" s="159" t="s">
        <v>181</v>
      </c>
      <c r="AI6114" s="155"/>
      <c r="AJ6114" s="82"/>
      <c r="AK6114" s="82"/>
      <c r="AL6114" s="82"/>
      <c r="AM6114" s="82"/>
      <c r="AN6114" s="82"/>
      <c r="AO6114" s="82"/>
      <c r="AP6114" s="82"/>
    </row>
    <row r="6115" spans="1:42" x14ac:dyDescent="0.2">
      <c r="A6115" s="360" t="s">
        <v>2294</v>
      </c>
      <c r="B6115" s="196">
        <v>20231012</v>
      </c>
      <c r="C6115" s="361" t="s">
        <v>66</v>
      </c>
      <c r="D6115" s="361">
        <v>5</v>
      </c>
      <c r="E6115" s="361">
        <v>10</v>
      </c>
      <c r="F6115" s="361"/>
      <c r="G6115" s="361"/>
      <c r="H6115" s="361" t="s">
        <v>10</v>
      </c>
      <c r="I6115" s="361">
        <v>550</v>
      </c>
      <c r="J6115" s="361">
        <v>20</v>
      </c>
      <c r="K6115" s="44">
        <v>5</v>
      </c>
      <c r="L6115" s="362">
        <v>1</v>
      </c>
      <c r="M6115" s="44">
        <v>0</v>
      </c>
      <c r="N6115" s="363">
        <v>1</v>
      </c>
      <c r="O6115" s="44" t="str">
        <f>Cal_030724!$E$2</f>
        <v>Cal_030724</v>
      </c>
      <c r="P6115" s="365">
        <f>Cal_030724!$Q$3</f>
        <v>1.8135132035581638</v>
      </c>
      <c r="Q6115" s="365">
        <f>Cal_030724!$R$3</f>
        <v>0.5762667345022553</v>
      </c>
      <c r="R6115" s="364">
        <v>90.18</v>
      </c>
      <c r="S6115" s="364">
        <v>53.79</v>
      </c>
      <c r="T6115" s="365">
        <f>AVERAGE(0.683,0.513,0.548,0.776,0.511,0.652)</f>
        <v>0.61383333333333345</v>
      </c>
      <c r="U6115" s="79">
        <f t="shared" si="1754"/>
        <v>89.566166666666675</v>
      </c>
      <c r="V6115" s="79">
        <f t="shared" si="1755"/>
        <v>53.176166666666667</v>
      </c>
      <c r="W6115" s="446">
        <f t="shared" si="1756"/>
        <v>0.42498053266817154</v>
      </c>
      <c r="X6115" s="446">
        <f t="shared" si="1757"/>
        <v>8.0225600179253814E-2</v>
      </c>
      <c r="Y6115" s="44">
        <v>20240307</v>
      </c>
      <c r="Z6115" s="859" t="s">
        <v>2316</v>
      </c>
      <c r="AA6115" s="44">
        <v>20240119</v>
      </c>
      <c r="AB6115" s="368"/>
      <c r="AC6115" s="44"/>
      <c r="AD6115" s="44"/>
      <c r="AE6115" s="763" t="s">
        <v>1250</v>
      </c>
      <c r="AF6115" s="849">
        <v>1</v>
      </c>
      <c r="AG6115" s="849"/>
      <c r="AH6115" s="370" t="s">
        <v>186</v>
      </c>
      <c r="AI6115" s="360"/>
      <c r="AJ6115" s="44"/>
      <c r="AK6115" s="44"/>
      <c r="AL6115" s="44"/>
      <c r="AM6115" s="44"/>
      <c r="AN6115" s="44"/>
      <c r="AO6115" s="44"/>
      <c r="AP6115" s="44"/>
    </row>
    <row r="6116" spans="1:42" x14ac:dyDescent="0.2">
      <c r="A6116" s="360" t="s">
        <v>2294</v>
      </c>
      <c r="B6116" s="196">
        <v>20231012</v>
      </c>
      <c r="C6116" s="361" t="s">
        <v>66</v>
      </c>
      <c r="D6116" s="361">
        <v>5</v>
      </c>
      <c r="E6116" s="361">
        <v>10</v>
      </c>
      <c r="F6116" s="361"/>
      <c r="G6116" s="361"/>
      <c r="H6116" s="361" t="s">
        <v>11</v>
      </c>
      <c r="I6116" s="361">
        <v>550</v>
      </c>
      <c r="J6116" s="361">
        <v>20</v>
      </c>
      <c r="K6116" s="44">
        <v>5</v>
      </c>
      <c r="L6116" s="362">
        <v>1</v>
      </c>
      <c r="M6116" s="44">
        <v>0</v>
      </c>
      <c r="N6116" s="363">
        <v>1</v>
      </c>
      <c r="O6116" s="44" t="str">
        <f>Cal_030724!$E$2</f>
        <v>Cal_030724</v>
      </c>
      <c r="P6116" s="365">
        <f>Cal_030724!$Q$3</f>
        <v>1.8135132035581638</v>
      </c>
      <c r="Q6116" s="365">
        <f>Cal_030724!$R$3</f>
        <v>0.5762667345022553</v>
      </c>
      <c r="R6116" s="364">
        <v>102.8</v>
      </c>
      <c r="S6116" s="364">
        <v>61.42</v>
      </c>
      <c r="T6116" s="365">
        <f>AVERAGE(0.683,0.513,0.548,0.776,0.511,0.652)</f>
        <v>0.61383333333333345</v>
      </c>
      <c r="U6116" s="79">
        <f t="shared" si="1754"/>
        <v>102.18616666666667</v>
      </c>
      <c r="V6116" s="79">
        <f t="shared" si="1755"/>
        <v>60.80616666666667</v>
      </c>
      <c r="W6116" s="446">
        <f t="shared" si="1756"/>
        <v>0.48325623637837134</v>
      </c>
      <c r="X6116" s="446">
        <f t="shared" si="1757"/>
        <v>9.4439566846933679E-2</v>
      </c>
      <c r="Y6116" s="44">
        <v>20240307</v>
      </c>
      <c r="Z6116" s="859" t="s">
        <v>2316</v>
      </c>
      <c r="AA6116" s="44">
        <v>20240119</v>
      </c>
      <c r="AB6116" s="368"/>
      <c r="AC6116" s="44"/>
      <c r="AD6116" s="44"/>
      <c r="AE6116" s="763" t="s">
        <v>1250</v>
      </c>
      <c r="AF6116" s="849">
        <v>1</v>
      </c>
      <c r="AG6116" s="849"/>
      <c r="AH6116" s="370" t="s">
        <v>187</v>
      </c>
      <c r="AI6116" s="360"/>
      <c r="AJ6116" s="44"/>
      <c r="AK6116" s="44"/>
      <c r="AL6116" s="44"/>
      <c r="AM6116" s="44"/>
      <c r="AN6116" s="44"/>
      <c r="AO6116" s="44"/>
      <c r="AP6116" s="44"/>
    </row>
    <row r="6117" spans="1:42" x14ac:dyDescent="0.2">
      <c r="A6117" t="s">
        <v>2294</v>
      </c>
      <c r="B6117" s="45">
        <v>20231012</v>
      </c>
      <c r="C6117" s="107" t="s">
        <v>66</v>
      </c>
      <c r="D6117" s="107">
        <v>5</v>
      </c>
      <c r="E6117" s="107">
        <v>12</v>
      </c>
      <c r="H6117" s="107" t="s">
        <v>10</v>
      </c>
      <c r="I6117" s="107">
        <v>290</v>
      </c>
      <c r="J6117" s="107">
        <v>0</v>
      </c>
      <c r="K6117" s="43">
        <v>5</v>
      </c>
      <c r="L6117" s="43">
        <v>1</v>
      </c>
      <c r="M6117" s="43">
        <v>0</v>
      </c>
      <c r="N6117" s="49">
        <v>1</v>
      </c>
      <c r="O6117" s="43" t="str">
        <f>Cal_030724!$E$2</f>
        <v>Cal_030724</v>
      </c>
      <c r="P6117" s="50">
        <f>Cal_030724!$Q$3</f>
        <v>1.8135132035581638</v>
      </c>
      <c r="Q6117" s="50">
        <f>Cal_030724!$R$3</f>
        <v>0.5762667345022553</v>
      </c>
      <c r="R6117" s="46">
        <v>137.69999999999999</v>
      </c>
      <c r="S6117" s="46">
        <v>86.44</v>
      </c>
      <c r="T6117" s="178">
        <f>AVERAGE(0.455,0.585,0.284,0.485,0.313,0.286)</f>
        <v>0.40133333333333338</v>
      </c>
      <c r="U6117" s="79">
        <f t="shared" si="1754"/>
        <v>137.29866666666666</v>
      </c>
      <c r="V6117" s="79">
        <f t="shared" si="1755"/>
        <v>86.038666666666671</v>
      </c>
      <c r="W6117" s="446">
        <f t="shared" si="1756"/>
        <v>1.1353513334957268</v>
      </c>
      <c r="X6117" s="446">
        <f t="shared" si="1757"/>
        <v>0.4149279734733195</v>
      </c>
      <c r="Y6117" s="43">
        <v>20240307</v>
      </c>
      <c r="Z6117" s="48" t="s">
        <v>2427</v>
      </c>
      <c r="AA6117" s="43">
        <v>20250311</v>
      </c>
      <c r="AE6117" s="689" t="s">
        <v>1250</v>
      </c>
      <c r="AF6117" s="130">
        <v>1</v>
      </c>
    </row>
    <row r="6118" spans="1:42" x14ac:dyDescent="0.2">
      <c r="A6118" t="s">
        <v>2294</v>
      </c>
      <c r="B6118" s="45">
        <v>20231012</v>
      </c>
      <c r="C6118" s="107" t="s">
        <v>66</v>
      </c>
      <c r="D6118" s="107">
        <v>5</v>
      </c>
      <c r="E6118" s="107">
        <v>12</v>
      </c>
      <c r="H6118" s="107" t="s">
        <v>11</v>
      </c>
      <c r="I6118" s="107">
        <v>290</v>
      </c>
      <c r="J6118" s="107">
        <v>0</v>
      </c>
      <c r="K6118" s="43">
        <v>5</v>
      </c>
      <c r="L6118" s="43">
        <v>1</v>
      </c>
      <c r="M6118" s="43">
        <v>0</v>
      </c>
      <c r="N6118" s="49">
        <v>1</v>
      </c>
      <c r="O6118" s="43" t="str">
        <f>Cal_030724!$E$2</f>
        <v>Cal_030724</v>
      </c>
      <c r="P6118" s="50">
        <f>Cal_030724!$Q$3</f>
        <v>1.8135132035581638</v>
      </c>
      <c r="Q6118" s="50">
        <f>Cal_030724!$R$3</f>
        <v>0.5762667345022553</v>
      </c>
      <c r="R6118" s="46">
        <v>131.80000000000001</v>
      </c>
      <c r="S6118" s="46">
        <v>83.5</v>
      </c>
      <c r="T6118" s="178">
        <f>AVERAGE(0.455,0.585,0.284,0.485,0.313,0.286)</f>
        <v>0.40133333333333338</v>
      </c>
      <c r="U6118" s="79">
        <f t="shared" si="1754"/>
        <v>131.39866666666668</v>
      </c>
      <c r="V6118" s="79">
        <f t="shared" si="1755"/>
        <v>83.098666666666674</v>
      </c>
      <c r="W6118" s="446">
        <f t="shared" si="1756"/>
        <v>1.0697906634382293</v>
      </c>
      <c r="X6118" s="446">
        <f t="shared" si="1757"/>
        <v>0.42751454085036689</v>
      </c>
      <c r="Y6118" s="43">
        <v>20240307</v>
      </c>
      <c r="Z6118" s="48" t="s">
        <v>2427</v>
      </c>
      <c r="AA6118" s="43">
        <v>20250311</v>
      </c>
      <c r="AE6118" s="689" t="s">
        <v>1250</v>
      </c>
      <c r="AF6118" s="130">
        <v>1</v>
      </c>
    </row>
    <row r="6119" spans="1:42" x14ac:dyDescent="0.2">
      <c r="A6119" t="s">
        <v>2294</v>
      </c>
      <c r="B6119" s="45">
        <v>20231012</v>
      </c>
      <c r="C6119" s="107" t="s">
        <v>66</v>
      </c>
      <c r="D6119" s="107">
        <v>5</v>
      </c>
      <c r="E6119" s="107">
        <v>12</v>
      </c>
      <c r="H6119" s="107" t="s">
        <v>10</v>
      </c>
      <c r="I6119" s="107">
        <v>290</v>
      </c>
      <c r="J6119" s="107">
        <v>10</v>
      </c>
      <c r="K6119" s="43">
        <v>5</v>
      </c>
      <c r="L6119" s="43">
        <v>1</v>
      </c>
      <c r="M6119" s="43">
        <v>0</v>
      </c>
      <c r="N6119" s="49">
        <v>1</v>
      </c>
      <c r="O6119" s="43" t="str">
        <f>Cal_030724!$E$2</f>
        <v>Cal_030724</v>
      </c>
      <c r="P6119" s="50">
        <f>Cal_030724!$Q$3</f>
        <v>1.8135132035581638</v>
      </c>
      <c r="Q6119" s="50">
        <f>Cal_030724!$R$3</f>
        <v>0.5762667345022553</v>
      </c>
      <c r="R6119" s="46">
        <v>68.89</v>
      </c>
      <c r="S6119" s="46">
        <v>45.9</v>
      </c>
      <c r="T6119" s="178">
        <f>AVERAGE(0.938,0.727,0.863,0.804,0.94,0.712)</f>
        <v>0.83066666666666666</v>
      </c>
      <c r="U6119" s="79">
        <f t="shared" si="1754"/>
        <v>68.059333333333328</v>
      </c>
      <c r="V6119" s="79">
        <f t="shared" si="1755"/>
        <v>45.069333333333333</v>
      </c>
      <c r="W6119" s="446">
        <f t="shared" si="1756"/>
        <v>0.50920263669658139</v>
      </c>
      <c r="X6119" s="446">
        <f t="shared" si="1757"/>
        <v>0.30287474144607845</v>
      </c>
      <c r="Y6119" s="43">
        <v>20240307</v>
      </c>
      <c r="Z6119" s="48" t="s">
        <v>2383</v>
      </c>
      <c r="AA6119" s="43">
        <v>20241101</v>
      </c>
      <c r="AE6119" s="689" t="s">
        <v>1250</v>
      </c>
      <c r="AF6119" s="130">
        <v>1</v>
      </c>
    </row>
    <row r="6120" spans="1:42" x14ac:dyDescent="0.2">
      <c r="A6120" t="s">
        <v>2294</v>
      </c>
      <c r="B6120" s="45">
        <v>20231012</v>
      </c>
      <c r="C6120" s="107" t="s">
        <v>66</v>
      </c>
      <c r="D6120" s="107">
        <v>5</v>
      </c>
      <c r="E6120" s="107">
        <v>12</v>
      </c>
      <c r="H6120" s="107" t="s">
        <v>11</v>
      </c>
      <c r="I6120" s="107">
        <v>290</v>
      </c>
      <c r="J6120" s="107">
        <v>10</v>
      </c>
      <c r="K6120" s="43">
        <v>5</v>
      </c>
      <c r="L6120" s="43">
        <v>1</v>
      </c>
      <c r="M6120" s="43">
        <v>0</v>
      </c>
      <c r="N6120" s="49">
        <v>1</v>
      </c>
      <c r="O6120" s="43" t="str">
        <f>Cal_030724!$E$2</f>
        <v>Cal_030724</v>
      </c>
      <c r="P6120" s="50">
        <f>Cal_030724!$Q$3</f>
        <v>1.8135132035581638</v>
      </c>
      <c r="Q6120" s="50">
        <f>Cal_030724!$R$3</f>
        <v>0.5762667345022553</v>
      </c>
      <c r="R6120" s="46">
        <v>77.05</v>
      </c>
      <c r="S6120" s="46">
        <v>50.09</v>
      </c>
      <c r="T6120" s="178">
        <f>AVERAGE(0.333,0.545,0.579,0.588,0.403,0.461)</f>
        <v>0.48483333333333328</v>
      </c>
      <c r="U6120" s="79">
        <f t="shared" si="1754"/>
        <v>76.56516666666667</v>
      </c>
      <c r="V6120" s="79">
        <f t="shared" si="1755"/>
        <v>49.605166666666669</v>
      </c>
      <c r="W6120" s="446">
        <f t="shared" si="1756"/>
        <v>0.59713367052369881</v>
      </c>
      <c r="X6120" s="446">
        <f t="shared" si="1757"/>
        <v>0.29667217725889528</v>
      </c>
      <c r="Y6120" s="43">
        <v>20240307</v>
      </c>
      <c r="Z6120" s="48" t="s">
        <v>2432</v>
      </c>
      <c r="AA6120" s="43">
        <v>20250313</v>
      </c>
      <c r="AE6120" s="689" t="s">
        <v>1250</v>
      </c>
      <c r="AF6120" s="130">
        <v>1</v>
      </c>
    </row>
    <row r="6121" spans="1:42" x14ac:dyDescent="0.2">
      <c r="A6121" s="155" t="s">
        <v>2294</v>
      </c>
      <c r="B6121" s="81">
        <v>20231012</v>
      </c>
      <c r="C6121" s="126" t="s">
        <v>66</v>
      </c>
      <c r="D6121" s="126">
        <v>5</v>
      </c>
      <c r="E6121" s="126">
        <v>12</v>
      </c>
      <c r="F6121" s="126"/>
      <c r="G6121" s="126"/>
      <c r="H6121" s="126" t="s">
        <v>10</v>
      </c>
      <c r="I6121" s="126">
        <v>293</v>
      </c>
      <c r="J6121" s="126">
        <v>5</v>
      </c>
      <c r="K6121" s="82">
        <v>5</v>
      </c>
      <c r="L6121" s="156">
        <v>1</v>
      </c>
      <c r="M6121" s="82">
        <v>0</v>
      </c>
      <c r="N6121" s="83">
        <v>1</v>
      </c>
      <c r="O6121" s="82" t="str">
        <f>Cal_030724!$E$2</f>
        <v>Cal_030724</v>
      </c>
      <c r="P6121" s="158">
        <f>Cal_030724!$Q$3</f>
        <v>1.8135132035581638</v>
      </c>
      <c r="Q6121" s="158">
        <f>Cal_030724!$R$3</f>
        <v>0.5762667345022553</v>
      </c>
      <c r="R6121" s="84">
        <v>49.97</v>
      </c>
      <c r="S6121" s="84">
        <v>30.96</v>
      </c>
      <c r="T6121" s="158">
        <f>AVERAGE(0.683,0.513,0.548,0.776,0.511,0.652)</f>
        <v>0.61383333333333345</v>
      </c>
      <c r="U6121" s="79">
        <f t="shared" si="1754"/>
        <v>49.356166666666667</v>
      </c>
      <c r="V6121" s="79">
        <f t="shared" si="1755"/>
        <v>30.346166666666669</v>
      </c>
      <c r="W6121" s="446">
        <f t="shared" si="1756"/>
        <v>0.41673902080064251</v>
      </c>
      <c r="X6121" s="446">
        <f t="shared" si="1757"/>
        <v>0.12445189094720732</v>
      </c>
      <c r="Y6121" s="82">
        <v>20240307</v>
      </c>
      <c r="Z6121" s="90" t="s">
        <v>2315</v>
      </c>
      <c r="AA6121" s="82">
        <v>20240119</v>
      </c>
      <c r="AB6121" s="85"/>
      <c r="AC6121" s="82"/>
      <c r="AD6121" s="82"/>
      <c r="AE6121" s="691" t="s">
        <v>1250</v>
      </c>
      <c r="AF6121" s="567">
        <v>1</v>
      </c>
      <c r="AG6121" s="567"/>
      <c r="AH6121" s="159" t="s">
        <v>178</v>
      </c>
      <c r="AI6121" s="155"/>
      <c r="AJ6121" s="82"/>
      <c r="AK6121" s="82"/>
      <c r="AL6121" s="82"/>
      <c r="AM6121" s="82"/>
      <c r="AN6121" s="82"/>
      <c r="AO6121" s="82"/>
      <c r="AP6121" s="82"/>
    </row>
    <row r="6122" spans="1:42" x14ac:dyDescent="0.2">
      <c r="A6122" s="155" t="s">
        <v>2294</v>
      </c>
      <c r="B6122" s="81">
        <v>20231012</v>
      </c>
      <c r="C6122" s="126" t="s">
        <v>66</v>
      </c>
      <c r="D6122" s="126">
        <v>5</v>
      </c>
      <c r="E6122" s="126">
        <v>12</v>
      </c>
      <c r="F6122" s="126"/>
      <c r="G6122" s="126"/>
      <c r="H6122" s="126" t="s">
        <v>11</v>
      </c>
      <c r="I6122" s="126">
        <v>293</v>
      </c>
      <c r="J6122" s="126">
        <v>5</v>
      </c>
      <c r="K6122" s="82">
        <v>5</v>
      </c>
      <c r="L6122" s="156">
        <v>1</v>
      </c>
      <c r="M6122" s="82">
        <v>0</v>
      </c>
      <c r="N6122" s="83">
        <v>1</v>
      </c>
      <c r="O6122" s="82" t="str">
        <f>Cal_030724!$E$2</f>
        <v>Cal_030724</v>
      </c>
      <c r="P6122" s="158">
        <f>Cal_030724!$Q$3</f>
        <v>1.8135132035581638</v>
      </c>
      <c r="Q6122" s="158">
        <f>Cal_030724!$R$3</f>
        <v>0.5762667345022553</v>
      </c>
      <c r="R6122" s="84">
        <v>57.62</v>
      </c>
      <c r="S6122" s="84">
        <v>35.5</v>
      </c>
      <c r="T6122" s="158">
        <f>AVERAGE(0.683,0.513,0.548,0.776,0.511,0.652)</f>
        <v>0.61383333333333345</v>
      </c>
      <c r="U6122" s="79">
        <f t="shared" si="1754"/>
        <v>57.006166666666665</v>
      </c>
      <c r="V6122" s="79">
        <f t="shared" si="1755"/>
        <v>34.886166666666668</v>
      </c>
      <c r="W6122" s="446">
        <f t="shared" si="1756"/>
        <v>0.48491673540821728</v>
      </c>
      <c r="X6122" s="446">
        <f t="shared" si="1757"/>
        <v>0.13724014368318177</v>
      </c>
      <c r="Y6122" s="82">
        <v>20240307</v>
      </c>
      <c r="Z6122" s="90" t="s">
        <v>2315</v>
      </c>
      <c r="AA6122" s="82">
        <v>20240119</v>
      </c>
      <c r="AB6122" s="85"/>
      <c r="AC6122" s="82"/>
      <c r="AD6122" s="82"/>
      <c r="AE6122" s="691" t="s">
        <v>1250</v>
      </c>
      <c r="AF6122" s="567">
        <v>1</v>
      </c>
      <c r="AG6122" s="567"/>
      <c r="AH6122" s="159" t="s">
        <v>179</v>
      </c>
      <c r="AI6122" s="155"/>
      <c r="AJ6122" s="82"/>
      <c r="AK6122" s="82"/>
      <c r="AL6122" s="82"/>
      <c r="AM6122" s="82"/>
      <c r="AN6122" s="82"/>
      <c r="AO6122" s="82"/>
      <c r="AP6122" s="82"/>
    </row>
    <row r="6123" spans="1:42" x14ac:dyDescent="0.2">
      <c r="A6123" s="360" t="s">
        <v>2294</v>
      </c>
      <c r="B6123" s="196">
        <v>20231012</v>
      </c>
      <c r="C6123" s="361" t="s">
        <v>66</v>
      </c>
      <c r="D6123" s="361">
        <v>5</v>
      </c>
      <c r="E6123" s="361">
        <v>12</v>
      </c>
      <c r="F6123" s="361"/>
      <c r="G6123" s="361"/>
      <c r="H6123" s="361" t="s">
        <v>10</v>
      </c>
      <c r="I6123" s="361">
        <v>552</v>
      </c>
      <c r="J6123" s="361">
        <v>20</v>
      </c>
      <c r="K6123" s="44">
        <v>5</v>
      </c>
      <c r="L6123" s="362">
        <v>1</v>
      </c>
      <c r="M6123" s="44">
        <v>0</v>
      </c>
      <c r="N6123" s="363">
        <v>1</v>
      </c>
      <c r="O6123" s="44" t="str">
        <f>Cal_030724!$E$2</f>
        <v>Cal_030724</v>
      </c>
      <c r="P6123" s="365">
        <f>Cal_030724!$Q$3</f>
        <v>1.8135132035581638</v>
      </c>
      <c r="Q6123" s="365">
        <f>Cal_030724!$R$3</f>
        <v>0.5762667345022553</v>
      </c>
      <c r="R6123" s="364">
        <v>89.79</v>
      </c>
      <c r="S6123" s="364">
        <v>53.89</v>
      </c>
      <c r="T6123" s="365">
        <f>AVERAGE(0.683,0.513,0.548,0.776,0.511,0.652)</f>
        <v>0.61383333333333345</v>
      </c>
      <c r="U6123" s="79">
        <f t="shared" si="1754"/>
        <v>89.176166666666674</v>
      </c>
      <c r="V6123" s="79">
        <f t="shared" si="1755"/>
        <v>53.276166666666668</v>
      </c>
      <c r="W6123" s="446">
        <f t="shared" si="1756"/>
        <v>0.41773901780296024</v>
      </c>
      <c r="X6123" s="446">
        <f t="shared" si="1757"/>
        <v>8.6583277001350545E-2</v>
      </c>
      <c r="Y6123" s="44">
        <v>20240307</v>
      </c>
      <c r="Z6123" s="859" t="s">
        <v>2316</v>
      </c>
      <c r="AA6123" s="44">
        <v>20240119</v>
      </c>
      <c r="AB6123" s="368"/>
      <c r="AC6123" s="44"/>
      <c r="AD6123" s="44"/>
      <c r="AE6123" s="763" t="s">
        <v>1250</v>
      </c>
      <c r="AF6123" s="849">
        <v>1</v>
      </c>
      <c r="AG6123" s="849"/>
      <c r="AH6123" s="370" t="s">
        <v>184</v>
      </c>
      <c r="AI6123" s="360"/>
      <c r="AJ6123" s="44"/>
      <c r="AK6123" s="44"/>
      <c r="AL6123" s="44"/>
      <c r="AM6123" s="44"/>
      <c r="AN6123" s="44"/>
      <c r="AO6123" s="44"/>
      <c r="AP6123" s="44"/>
    </row>
    <row r="6124" spans="1:42" x14ac:dyDescent="0.2">
      <c r="A6124" s="360" t="s">
        <v>2294</v>
      </c>
      <c r="B6124" s="196">
        <v>20231012</v>
      </c>
      <c r="C6124" s="361" t="s">
        <v>66</v>
      </c>
      <c r="D6124" s="361">
        <v>5</v>
      </c>
      <c r="E6124" s="361">
        <v>12</v>
      </c>
      <c r="F6124" s="361"/>
      <c r="G6124" s="361"/>
      <c r="H6124" s="361" t="s">
        <v>11</v>
      </c>
      <c r="I6124" s="361">
        <v>550</v>
      </c>
      <c r="J6124" s="361">
        <v>20</v>
      </c>
      <c r="K6124" s="44">
        <v>5</v>
      </c>
      <c r="L6124" s="362">
        <v>1</v>
      </c>
      <c r="M6124" s="44">
        <v>0</v>
      </c>
      <c r="N6124" s="363">
        <v>1</v>
      </c>
      <c r="O6124" s="44" t="str">
        <f>Cal_030724!$E$2</f>
        <v>Cal_030724</v>
      </c>
      <c r="P6124" s="365">
        <f>Cal_030724!$Q$3</f>
        <v>1.8135132035581638</v>
      </c>
      <c r="Q6124" s="365">
        <f>Cal_030724!$R$3</f>
        <v>0.5762667345022553</v>
      </c>
      <c r="R6124" s="364">
        <v>99.44</v>
      </c>
      <c r="S6124" s="364">
        <v>59.51</v>
      </c>
      <c r="T6124" s="365">
        <f>AVERAGE(0.683,0.513,0.548,0.776,0.511,0.652)</f>
        <v>0.61383333333333345</v>
      </c>
      <c r="U6124" s="79">
        <f t="shared" si="1754"/>
        <v>98.826166666666666</v>
      </c>
      <c r="V6124" s="79">
        <f t="shared" si="1755"/>
        <v>58.896166666666666</v>
      </c>
      <c r="W6124" s="446">
        <f t="shared" si="1756"/>
        <v>0.46632241465897456</v>
      </c>
      <c r="X6124" s="446">
        <f t="shared" si="1757"/>
        <v>9.3227219441592513E-2</v>
      </c>
      <c r="Y6124" s="44">
        <v>20240307</v>
      </c>
      <c r="Z6124" s="859" t="s">
        <v>2316</v>
      </c>
      <c r="AA6124" s="44">
        <v>20240119</v>
      </c>
      <c r="AB6124" s="368"/>
      <c r="AC6124" s="44"/>
      <c r="AD6124" s="44"/>
      <c r="AE6124" s="763" t="s">
        <v>1250</v>
      </c>
      <c r="AF6124" s="849">
        <v>1</v>
      </c>
      <c r="AG6124" s="849"/>
      <c r="AH6124" s="370" t="s">
        <v>185</v>
      </c>
      <c r="AI6124" s="360"/>
      <c r="AJ6124" s="44"/>
      <c r="AK6124" s="44"/>
      <c r="AL6124" s="44"/>
      <c r="AM6124" s="44"/>
      <c r="AN6124" s="44"/>
      <c r="AO6124" s="44"/>
      <c r="AP6124" s="44"/>
    </row>
    <row r="6125" spans="1:42" x14ac:dyDescent="0.2">
      <c r="A6125" t="s">
        <v>2294</v>
      </c>
      <c r="B6125" s="45">
        <v>20231013</v>
      </c>
      <c r="C6125" s="107" t="s">
        <v>72</v>
      </c>
      <c r="D6125" s="107">
        <v>6</v>
      </c>
      <c r="E6125" s="107">
        <v>5</v>
      </c>
      <c r="H6125" s="107" t="s">
        <v>10</v>
      </c>
      <c r="I6125" s="107">
        <v>290</v>
      </c>
      <c r="J6125" s="107">
        <v>0</v>
      </c>
      <c r="K6125" s="43">
        <v>5</v>
      </c>
      <c r="L6125" s="43">
        <v>1</v>
      </c>
      <c r="M6125" s="43">
        <v>0</v>
      </c>
      <c r="N6125" s="49">
        <v>1</v>
      </c>
      <c r="O6125" s="43" t="str">
        <f>Cal_030724!$E$2</f>
        <v>Cal_030724</v>
      </c>
      <c r="P6125" s="50">
        <f>Cal_030724!$Q$3</f>
        <v>1.8135132035581638</v>
      </c>
      <c r="Q6125" s="50">
        <f>Cal_030724!$R$3</f>
        <v>0.5762667345022553</v>
      </c>
      <c r="R6125" s="46">
        <v>13.78</v>
      </c>
      <c r="S6125" s="46">
        <v>10.49</v>
      </c>
      <c r="T6125" s="178">
        <f>AVERAGE(0.333,0.545,0.579,0.588,0.403,0.461)</f>
        <v>0.48483333333333328</v>
      </c>
      <c r="U6125" s="79">
        <f t="shared" si="1754"/>
        <v>13.295166666666667</v>
      </c>
      <c r="V6125" s="79">
        <f t="shared" si="1755"/>
        <v>10.005166666666668</v>
      </c>
      <c r="W6125" s="446">
        <f t="shared" si="1756"/>
        <v>7.2869798813908329E-2</v>
      </c>
      <c r="X6125" s="446">
        <f t="shared" si="1757"/>
        <v>0.10740731898711678</v>
      </c>
      <c r="Y6125" s="43">
        <v>20240307</v>
      </c>
      <c r="Z6125" s="48" t="s">
        <v>2432</v>
      </c>
      <c r="AA6125" s="43">
        <v>20250313</v>
      </c>
      <c r="AE6125" s="689" t="s">
        <v>1250</v>
      </c>
      <c r="AF6125" s="130">
        <v>1</v>
      </c>
      <c r="AH6125" t="s">
        <v>2429</v>
      </c>
    </row>
    <row r="6126" spans="1:42" x14ac:dyDescent="0.2">
      <c r="A6126" t="s">
        <v>2294</v>
      </c>
      <c r="B6126" s="45">
        <v>20231013</v>
      </c>
      <c r="C6126" s="107" t="s">
        <v>72</v>
      </c>
      <c r="D6126" s="107">
        <v>6</v>
      </c>
      <c r="E6126" s="107">
        <v>5</v>
      </c>
      <c r="H6126" s="107" t="s">
        <v>11</v>
      </c>
      <c r="I6126" s="107">
        <v>290</v>
      </c>
      <c r="J6126" s="107">
        <v>0</v>
      </c>
      <c r="K6126" s="43">
        <v>5</v>
      </c>
      <c r="L6126" s="43">
        <v>1</v>
      </c>
      <c r="M6126" s="43">
        <v>0</v>
      </c>
      <c r="N6126" s="49">
        <v>1</v>
      </c>
      <c r="O6126" s="43" t="str">
        <f>Cal_030724!$E$2</f>
        <v>Cal_030724</v>
      </c>
      <c r="P6126" s="50">
        <f>Cal_030724!$Q$3</f>
        <v>1.8135132035581638</v>
      </c>
      <c r="Q6126" s="50">
        <f>Cal_030724!$R$3</f>
        <v>0.5762667345022553</v>
      </c>
      <c r="R6126" s="46">
        <v>12.45</v>
      </c>
      <c r="S6126" s="46">
        <v>9.6219999999999999</v>
      </c>
      <c r="T6126" s="178">
        <f>AVERAGE(0.455,0.585,0.284,0.485,0.313,0.286)</f>
        <v>0.40133333333333338</v>
      </c>
      <c r="U6126" s="79">
        <f t="shared" si="1754"/>
        <v>12.048666666666666</v>
      </c>
      <c r="V6126" s="79">
        <f t="shared" si="1755"/>
        <v>9.2206666666666663</v>
      </c>
      <c r="W6126" s="446">
        <f t="shared" si="1756"/>
        <v>6.2637018554933976E-2</v>
      </c>
      <c r="X6126" s="446">
        <f t="shared" si="1757"/>
        <v>0.10350466266350176</v>
      </c>
      <c r="Y6126" s="43">
        <v>20240307</v>
      </c>
      <c r="Z6126" s="48" t="s">
        <v>2427</v>
      </c>
      <c r="AA6126" s="43">
        <v>20250311</v>
      </c>
      <c r="AE6126" s="689" t="s">
        <v>1250</v>
      </c>
      <c r="AF6126" s="130">
        <v>1</v>
      </c>
      <c r="AH6126" t="s">
        <v>2429</v>
      </c>
    </row>
    <row r="6127" spans="1:42" x14ac:dyDescent="0.2">
      <c r="A6127" t="s">
        <v>2294</v>
      </c>
      <c r="B6127" s="45">
        <v>20231013</v>
      </c>
      <c r="C6127" s="107" t="s">
        <v>72</v>
      </c>
      <c r="D6127" s="107">
        <v>6</v>
      </c>
      <c r="E6127" s="107">
        <v>5</v>
      </c>
      <c r="H6127" s="107" t="s">
        <v>10</v>
      </c>
      <c r="I6127" s="107">
        <v>290</v>
      </c>
      <c r="J6127" s="107">
        <v>10</v>
      </c>
      <c r="K6127" s="43">
        <v>5</v>
      </c>
      <c r="L6127" s="43">
        <v>1</v>
      </c>
      <c r="M6127" s="43">
        <v>0</v>
      </c>
      <c r="N6127" s="49">
        <v>1</v>
      </c>
      <c r="O6127" s="43" t="str">
        <f>Cal_030724!$E$2</f>
        <v>Cal_030724</v>
      </c>
      <c r="P6127" s="50">
        <f>Cal_030724!$Q$3</f>
        <v>1.8135132035581638</v>
      </c>
      <c r="Q6127" s="50">
        <f>Cal_030724!$R$3</f>
        <v>0.5762667345022553</v>
      </c>
      <c r="R6127" s="46">
        <v>9.2859999999999996</v>
      </c>
      <c r="S6127" s="46">
        <v>6.9470000000000001</v>
      </c>
      <c r="T6127" s="178">
        <f>AVERAGE(0.455,0.585,0.284,0.485,0.313,0.286)</f>
        <v>0.40133333333333338</v>
      </c>
      <c r="U6127" s="79">
        <f t="shared" si="1754"/>
        <v>8.884666666666666</v>
      </c>
      <c r="V6127" s="79">
        <f t="shared" si="1755"/>
        <v>6.5456666666666665</v>
      </c>
      <c r="W6127" s="446">
        <f t="shared" si="1756"/>
        <v>5.1806218670435132E-2</v>
      </c>
      <c r="X6127" s="446">
        <f t="shared" si="1757"/>
        <v>6.6136236469700127E-2</v>
      </c>
      <c r="Y6127" s="43">
        <v>20240307</v>
      </c>
      <c r="Z6127" s="48" t="s">
        <v>2427</v>
      </c>
      <c r="AA6127" s="43">
        <v>20250311</v>
      </c>
      <c r="AE6127" s="689" t="s">
        <v>1250</v>
      </c>
      <c r="AF6127" s="130">
        <v>1</v>
      </c>
      <c r="AH6127" t="s">
        <v>2429</v>
      </c>
    </row>
    <row r="6128" spans="1:42" x14ac:dyDescent="0.2">
      <c r="A6128" t="s">
        <v>2294</v>
      </c>
      <c r="B6128" s="45">
        <v>20231013</v>
      </c>
      <c r="C6128" s="107" t="s">
        <v>72</v>
      </c>
      <c r="D6128" s="107">
        <v>6</v>
      </c>
      <c r="E6128" s="107">
        <v>5</v>
      </c>
      <c r="H6128" s="107" t="s">
        <v>11</v>
      </c>
      <c r="I6128" s="107">
        <v>290</v>
      </c>
      <c r="J6128" s="107">
        <v>10</v>
      </c>
      <c r="K6128" s="43">
        <v>5</v>
      </c>
      <c r="L6128" s="43">
        <v>1</v>
      </c>
      <c r="M6128" s="43">
        <v>0</v>
      </c>
      <c r="N6128" s="49">
        <v>1</v>
      </c>
      <c r="O6128" s="43" t="str">
        <f>Cal_030724!$E$2</f>
        <v>Cal_030724</v>
      </c>
      <c r="P6128" s="50">
        <f>Cal_030724!$Q$3</f>
        <v>1.8135132035581638</v>
      </c>
      <c r="Q6128" s="50">
        <f>Cal_030724!$R$3</f>
        <v>0.5762667345022553</v>
      </c>
      <c r="R6128" s="46">
        <v>9.8230000000000004</v>
      </c>
      <c r="S6128" s="46">
        <v>7.4260000000000002</v>
      </c>
      <c r="T6128" s="178">
        <f>AVERAGE(0.333,0.545,0.579,0.588,0.403,0.461)</f>
        <v>0.48483333333333328</v>
      </c>
      <c r="U6128" s="79">
        <f t="shared" si="1754"/>
        <v>9.3381666666666678</v>
      </c>
      <c r="V6128" s="79">
        <f t="shared" si="1755"/>
        <v>6.9411666666666667</v>
      </c>
      <c r="W6128" s="446">
        <f t="shared" si="1756"/>
        <v>5.3090853421561821E-2</v>
      </c>
      <c r="X6128" s="446">
        <f t="shared" si="1757"/>
        <v>7.1977879817253024E-2</v>
      </c>
      <c r="Y6128" s="43">
        <v>20240307</v>
      </c>
      <c r="Z6128" s="48" t="s">
        <v>2432</v>
      </c>
      <c r="AA6128" s="43">
        <v>20250313</v>
      </c>
      <c r="AE6128" s="689" t="s">
        <v>1250</v>
      </c>
      <c r="AF6128" s="130">
        <v>1</v>
      </c>
      <c r="AH6128" t="s">
        <v>2429</v>
      </c>
    </row>
    <row r="6129" spans="1:42" x14ac:dyDescent="0.2">
      <c r="A6129" s="155" t="s">
        <v>2294</v>
      </c>
      <c r="B6129" s="81">
        <v>20231013</v>
      </c>
      <c r="C6129" s="126" t="s">
        <v>72</v>
      </c>
      <c r="D6129" s="126">
        <v>6</v>
      </c>
      <c r="E6129" s="126">
        <v>5</v>
      </c>
      <c r="F6129" s="126"/>
      <c r="G6129" s="126"/>
      <c r="H6129" s="126" t="s">
        <v>10</v>
      </c>
      <c r="I6129" s="126">
        <v>293</v>
      </c>
      <c r="J6129" s="126">
        <v>5</v>
      </c>
      <c r="K6129" s="82">
        <v>5</v>
      </c>
      <c r="L6129" s="156">
        <v>1</v>
      </c>
      <c r="M6129" s="82">
        <v>0</v>
      </c>
      <c r="N6129" s="83">
        <v>1</v>
      </c>
      <c r="O6129" s="82" t="str">
        <f>Cal_030724!$E$2</f>
        <v>Cal_030724</v>
      </c>
      <c r="P6129" s="158">
        <f>Cal_030724!$Q$3</f>
        <v>1.8135132035581638</v>
      </c>
      <c r="Q6129" s="158">
        <f>Cal_030724!$R$3</f>
        <v>0.5762667345022553</v>
      </c>
      <c r="R6129" s="84">
        <v>8.9380000000000006</v>
      </c>
      <c r="S6129" s="84">
        <v>6.6</v>
      </c>
      <c r="T6129" s="158">
        <f>AVERAGE(0.683,0.513,0.548,0.776,0.511,0.652)</f>
        <v>0.61383333333333345</v>
      </c>
      <c r="U6129" s="79">
        <f t="shared" si="1754"/>
        <v>8.3241666666666667</v>
      </c>
      <c r="V6129" s="79">
        <f t="shared" si="1755"/>
        <v>5.9861666666666657</v>
      </c>
      <c r="W6129" s="446">
        <f t="shared" si="1756"/>
        <v>5.1253857476691353E-2</v>
      </c>
      <c r="X6129" s="446">
        <f t="shared" si="1757"/>
        <v>5.5502921123832122E-2</v>
      </c>
      <c r="Y6129" s="82">
        <v>20240307</v>
      </c>
      <c r="Z6129" s="90" t="s">
        <v>2316</v>
      </c>
      <c r="AA6129" s="82">
        <v>20240119</v>
      </c>
      <c r="AB6129" s="85"/>
      <c r="AC6129" s="82"/>
      <c r="AD6129" s="82"/>
      <c r="AE6129" s="691" t="s">
        <v>1250</v>
      </c>
      <c r="AF6129" s="567">
        <v>1</v>
      </c>
      <c r="AG6129" s="567"/>
      <c r="AH6129" s="159" t="s">
        <v>196</v>
      </c>
      <c r="AI6129" s="155" t="s">
        <v>2385</v>
      </c>
      <c r="AJ6129" s="82"/>
      <c r="AK6129" s="82"/>
      <c r="AL6129" s="82"/>
      <c r="AM6129" s="82"/>
      <c r="AN6129" s="82"/>
      <c r="AO6129" s="82"/>
      <c r="AP6129" s="82"/>
    </row>
    <row r="6130" spans="1:42" x14ac:dyDescent="0.2">
      <c r="A6130" s="155" t="s">
        <v>2294</v>
      </c>
      <c r="B6130" s="81">
        <v>20231013</v>
      </c>
      <c r="C6130" s="126" t="s">
        <v>72</v>
      </c>
      <c r="D6130" s="126">
        <v>6</v>
      </c>
      <c r="E6130" s="126">
        <v>5</v>
      </c>
      <c r="F6130" s="126"/>
      <c r="G6130" s="126"/>
      <c r="H6130" s="126" t="s">
        <v>11</v>
      </c>
      <c r="I6130" s="126">
        <v>293</v>
      </c>
      <c r="J6130" s="126">
        <v>5</v>
      </c>
      <c r="K6130" s="82">
        <v>5</v>
      </c>
      <c r="L6130" s="156">
        <v>1</v>
      </c>
      <c r="M6130" s="82">
        <v>0</v>
      </c>
      <c r="N6130" s="83">
        <v>1</v>
      </c>
      <c r="O6130" s="82" t="str">
        <f>Cal_030724!$E$2</f>
        <v>Cal_030724</v>
      </c>
      <c r="P6130" s="158">
        <f>Cal_030724!$Q$3</f>
        <v>1.8135132035581638</v>
      </c>
      <c r="Q6130" s="158">
        <f>Cal_030724!$R$3</f>
        <v>0.5762667345022553</v>
      </c>
      <c r="R6130" s="84">
        <v>5.0970000000000004</v>
      </c>
      <c r="S6130" s="84">
        <v>4.07</v>
      </c>
      <c r="T6130" s="158">
        <f>AVERAGE(0.683,0.513,0.548,0.776,0.511,0.652)</f>
        <v>0.61383333333333345</v>
      </c>
      <c r="U6130" s="79">
        <f t="shared" si="1754"/>
        <v>4.4831666666666674</v>
      </c>
      <c r="V6130" s="79">
        <f t="shared" si="1755"/>
        <v>3.4561666666666668</v>
      </c>
      <c r="W6130" s="446">
        <f t="shared" si="1756"/>
        <v>2.2513991286810107E-2</v>
      </c>
      <c r="X6130" s="446">
        <f t="shared" si="1757"/>
        <v>3.912298612887205E-2</v>
      </c>
      <c r="Y6130" s="82">
        <v>20240307</v>
      </c>
      <c r="Z6130" s="90" t="s">
        <v>2316</v>
      </c>
      <c r="AA6130" s="82">
        <v>20240119</v>
      </c>
      <c r="AB6130" s="85"/>
      <c r="AC6130" s="82"/>
      <c r="AD6130" s="82"/>
      <c r="AE6130" s="691" t="s">
        <v>1250</v>
      </c>
      <c r="AF6130" s="567">
        <v>1</v>
      </c>
      <c r="AG6130" s="567"/>
      <c r="AH6130" s="159" t="s">
        <v>197</v>
      </c>
      <c r="AI6130" s="155" t="s">
        <v>2385</v>
      </c>
      <c r="AJ6130" s="82"/>
      <c r="AK6130" s="82"/>
      <c r="AL6130" s="82"/>
      <c r="AM6130" s="82"/>
      <c r="AN6130" s="82"/>
      <c r="AO6130" s="82"/>
      <c r="AP6130" s="82"/>
    </row>
    <row r="6131" spans="1:42" x14ac:dyDescent="0.2">
      <c r="A6131" s="360" t="s">
        <v>2294</v>
      </c>
      <c r="B6131" s="196">
        <v>20231013</v>
      </c>
      <c r="C6131" s="361" t="s">
        <v>72</v>
      </c>
      <c r="D6131" s="361">
        <v>6</v>
      </c>
      <c r="E6131" s="361">
        <v>5</v>
      </c>
      <c r="F6131" s="361"/>
      <c r="G6131" s="361"/>
      <c r="H6131" s="361" t="s">
        <v>10</v>
      </c>
      <c r="I6131" s="361">
        <v>551</v>
      </c>
      <c r="J6131" s="361">
        <v>20</v>
      </c>
      <c r="K6131" s="44">
        <v>5</v>
      </c>
      <c r="L6131" s="362">
        <v>1</v>
      </c>
      <c r="M6131" s="44">
        <v>0</v>
      </c>
      <c r="N6131" s="363">
        <v>1</v>
      </c>
      <c r="O6131" s="44" t="str">
        <f>Cal_030724!$E$2</f>
        <v>Cal_030724</v>
      </c>
      <c r="P6131" s="365">
        <f>Cal_030724!$Q$3</f>
        <v>1.8135132035581638</v>
      </c>
      <c r="Q6131" s="365">
        <f>Cal_030724!$R$3</f>
        <v>0.5762667345022553</v>
      </c>
      <c r="R6131" s="364">
        <v>2.919</v>
      </c>
      <c r="S6131" s="364">
        <v>2.1949999999999998</v>
      </c>
      <c r="T6131" s="365">
        <f>AVERAGE(0.683,0.513,0.548,0.776,0.511,0.652)</f>
        <v>0.61383333333333345</v>
      </c>
      <c r="U6131" s="79">
        <f t="shared" si="1754"/>
        <v>2.3051666666666666</v>
      </c>
      <c r="V6131" s="79">
        <f t="shared" si="1755"/>
        <v>1.5811666666666664</v>
      </c>
      <c r="W6131" s="446">
        <f t="shared" si="1756"/>
        <v>8.4398871126651186E-3</v>
      </c>
      <c r="X6131" s="446">
        <f t="shared" si="1757"/>
        <v>6.5549008133829606E-3</v>
      </c>
      <c r="Y6131" s="44">
        <v>20240307</v>
      </c>
      <c r="Z6131" s="859" t="s">
        <v>2316</v>
      </c>
      <c r="AA6131" s="44">
        <v>20240119</v>
      </c>
      <c r="AB6131" s="368"/>
      <c r="AC6131" s="44"/>
      <c r="AD6131" s="44"/>
      <c r="AE6131" s="763" t="s">
        <v>1250</v>
      </c>
      <c r="AF6131" s="849">
        <v>1</v>
      </c>
      <c r="AG6131" s="849"/>
      <c r="AH6131" s="370" t="s">
        <v>202</v>
      </c>
      <c r="AI6131" s="360"/>
      <c r="AJ6131" s="44"/>
      <c r="AK6131" s="44"/>
      <c r="AL6131" s="44"/>
      <c r="AM6131" s="44"/>
      <c r="AN6131" s="44"/>
      <c r="AO6131" s="44"/>
      <c r="AP6131" s="44"/>
    </row>
    <row r="6132" spans="1:42" x14ac:dyDescent="0.2">
      <c r="A6132" s="360" t="s">
        <v>2294</v>
      </c>
      <c r="B6132" s="196">
        <v>20231013</v>
      </c>
      <c r="C6132" s="361" t="s">
        <v>72</v>
      </c>
      <c r="D6132" s="361">
        <v>6</v>
      </c>
      <c r="E6132" s="361">
        <v>5</v>
      </c>
      <c r="F6132" s="361"/>
      <c r="G6132" s="361"/>
      <c r="H6132" s="361" t="s">
        <v>11</v>
      </c>
      <c r="I6132" s="361">
        <v>551</v>
      </c>
      <c r="J6132" s="361">
        <v>20</v>
      </c>
      <c r="K6132" s="44">
        <v>5</v>
      </c>
      <c r="L6132" s="362">
        <v>1</v>
      </c>
      <c r="M6132" s="44">
        <v>0</v>
      </c>
      <c r="N6132" s="363">
        <v>1</v>
      </c>
      <c r="O6132" s="44" t="str">
        <f>Cal_030724!$E$2</f>
        <v>Cal_030724</v>
      </c>
      <c r="P6132" s="365">
        <f>Cal_030724!$Q$3</f>
        <v>1.8135132035581638</v>
      </c>
      <c r="Q6132" s="365">
        <f>Cal_030724!$R$3</f>
        <v>0.5762667345022553</v>
      </c>
      <c r="R6132" s="364">
        <v>3.1120000000000001</v>
      </c>
      <c r="S6132" s="364">
        <v>2.2010000000000001</v>
      </c>
      <c r="T6132" s="365">
        <f>AVERAGE(0.683,0.513,0.548,0.776,0.511,0.652)</f>
        <v>0.61383333333333345</v>
      </c>
      <c r="U6132" s="79">
        <f t="shared" si="1754"/>
        <v>2.4981666666666666</v>
      </c>
      <c r="V6132" s="79">
        <f t="shared" si="1755"/>
        <v>1.5871666666666666</v>
      </c>
      <c r="W6132" s="446">
        <f t="shared" si="1756"/>
        <v>1.0619802706682212E-2</v>
      </c>
      <c r="X6132" s="446">
        <f t="shared" si="1757"/>
        <v>4.4318854370677483E-3</v>
      </c>
      <c r="Y6132" s="44">
        <v>20240307</v>
      </c>
      <c r="Z6132" s="859" t="s">
        <v>2316</v>
      </c>
      <c r="AA6132" s="44">
        <v>20240119</v>
      </c>
      <c r="AB6132" s="368"/>
      <c r="AC6132" s="44"/>
      <c r="AD6132" s="44"/>
      <c r="AE6132" s="763" t="s">
        <v>1250</v>
      </c>
      <c r="AF6132" s="849">
        <v>1</v>
      </c>
      <c r="AG6132" s="849"/>
      <c r="AH6132" s="370" t="s">
        <v>203</v>
      </c>
      <c r="AI6132" s="360"/>
      <c r="AJ6132" s="44"/>
      <c r="AK6132" s="44"/>
      <c r="AL6132" s="44"/>
      <c r="AM6132" s="44"/>
      <c r="AN6132" s="44"/>
      <c r="AO6132" s="44"/>
      <c r="AP6132" s="44"/>
    </row>
    <row r="6133" spans="1:42" x14ac:dyDescent="0.2">
      <c r="A6133" t="s">
        <v>2294</v>
      </c>
      <c r="B6133" s="45">
        <v>20231013</v>
      </c>
      <c r="C6133" s="107" t="s">
        <v>72</v>
      </c>
      <c r="D6133" s="107">
        <v>6</v>
      </c>
      <c r="E6133" s="107">
        <v>8</v>
      </c>
      <c r="H6133" s="107" t="s">
        <v>10</v>
      </c>
      <c r="I6133" s="107">
        <v>290</v>
      </c>
      <c r="J6133" s="107">
        <v>0</v>
      </c>
      <c r="K6133" s="43">
        <v>5</v>
      </c>
      <c r="L6133" s="43">
        <v>1</v>
      </c>
      <c r="M6133" s="43">
        <v>0</v>
      </c>
      <c r="N6133" s="49">
        <v>1</v>
      </c>
      <c r="O6133" s="43" t="str">
        <f>Cal_030724!$E$2</f>
        <v>Cal_030724</v>
      </c>
      <c r="P6133" s="50">
        <f>Cal_030724!$Q$3</f>
        <v>1.8135132035581638</v>
      </c>
      <c r="Q6133" s="50">
        <f>Cal_030724!$R$3</f>
        <v>0.5762667345022553</v>
      </c>
      <c r="R6133" s="46">
        <v>37.880000000000003</v>
      </c>
      <c r="S6133" s="46">
        <v>26.77</v>
      </c>
      <c r="T6133" s="178">
        <f>AVERAGE(0.455,0.585,0.284,0.485,0.313,0.286)</f>
        <v>0.40133333333333338</v>
      </c>
      <c r="U6133" s="79">
        <f t="shared" si="1754"/>
        <v>37.478666666666669</v>
      </c>
      <c r="V6133" s="79">
        <f t="shared" si="1755"/>
        <v>26.368666666666666</v>
      </c>
      <c r="W6133" s="446">
        <f t="shared" si="1756"/>
        <v>0.24607400146581215</v>
      </c>
      <c r="X6133" s="446">
        <f t="shared" si="1757"/>
        <v>0.22904724191736961</v>
      </c>
      <c r="Y6133" s="43">
        <v>20240307</v>
      </c>
      <c r="Z6133" s="48" t="s">
        <v>2427</v>
      </c>
      <c r="AA6133" s="43">
        <v>20250311</v>
      </c>
      <c r="AE6133" s="689" t="s">
        <v>1250</v>
      </c>
      <c r="AF6133" s="130">
        <v>1</v>
      </c>
    </row>
    <row r="6134" spans="1:42" x14ac:dyDescent="0.2">
      <c r="A6134" t="s">
        <v>2294</v>
      </c>
      <c r="B6134" s="45">
        <v>20231013</v>
      </c>
      <c r="C6134" s="107" t="s">
        <v>72</v>
      </c>
      <c r="D6134" s="107">
        <v>6</v>
      </c>
      <c r="E6134" s="107">
        <v>8</v>
      </c>
      <c r="H6134" s="107" t="s">
        <v>11</v>
      </c>
      <c r="I6134" s="107">
        <v>290</v>
      </c>
      <c r="J6134" s="107">
        <v>0</v>
      </c>
      <c r="K6134" s="43">
        <v>5</v>
      </c>
      <c r="L6134" s="43">
        <v>1</v>
      </c>
      <c r="M6134" s="43">
        <v>0</v>
      </c>
      <c r="N6134" s="49">
        <v>1</v>
      </c>
      <c r="O6134" s="43" t="str">
        <f>Cal_030724!$E$2</f>
        <v>Cal_030724</v>
      </c>
      <c r="P6134" s="50">
        <f>Cal_030724!$Q$3</f>
        <v>1.8135132035581638</v>
      </c>
      <c r="Q6134" s="50">
        <f>Cal_030724!$R$3</f>
        <v>0.5762667345022553</v>
      </c>
      <c r="R6134" s="46">
        <v>34.54</v>
      </c>
      <c r="S6134" s="46">
        <v>24.97</v>
      </c>
      <c r="T6134" s="178">
        <f>AVERAGE(0.938,0.727,0.863,0.804,0.94,0.712)</f>
        <v>0.83066666666666666</v>
      </c>
      <c r="U6134" s="79">
        <f t="shared" si="1754"/>
        <v>33.709333333333333</v>
      </c>
      <c r="V6134" s="79">
        <f t="shared" si="1755"/>
        <v>24.139333333333333</v>
      </c>
      <c r="W6134" s="446">
        <f t="shared" si="1756"/>
        <v>0.21196473393589757</v>
      </c>
      <c r="X6134" s="446">
        <f t="shared" si="1757"/>
        <v>0.2229874846483218</v>
      </c>
      <c r="Y6134" s="43">
        <v>20240307</v>
      </c>
      <c r="Z6134" s="48" t="s">
        <v>2383</v>
      </c>
      <c r="AA6134" s="43">
        <v>20241101</v>
      </c>
      <c r="AE6134" s="689" t="s">
        <v>1250</v>
      </c>
      <c r="AF6134" s="130">
        <v>3</v>
      </c>
      <c r="AH6134" t="s">
        <v>2384</v>
      </c>
    </row>
    <row r="6135" spans="1:42" x14ac:dyDescent="0.2">
      <c r="A6135" t="s">
        <v>2294</v>
      </c>
      <c r="B6135" s="45">
        <v>20231013</v>
      </c>
      <c r="C6135" s="107" t="s">
        <v>72</v>
      </c>
      <c r="D6135" s="107">
        <v>6</v>
      </c>
      <c r="E6135" s="107">
        <v>9</v>
      </c>
      <c r="H6135" s="107" t="s">
        <v>10</v>
      </c>
      <c r="I6135" s="107">
        <v>290</v>
      </c>
      <c r="J6135" s="107">
        <v>0</v>
      </c>
      <c r="K6135" s="43">
        <v>5</v>
      </c>
      <c r="L6135" s="43">
        <v>1</v>
      </c>
      <c r="M6135" s="43">
        <v>0</v>
      </c>
      <c r="N6135" s="49">
        <v>1</v>
      </c>
      <c r="O6135" s="43" t="str">
        <f>Cal_030724!$E$2</f>
        <v>Cal_030724</v>
      </c>
      <c r="P6135" s="50">
        <f>Cal_030724!$Q$3</f>
        <v>1.8135132035581638</v>
      </c>
      <c r="Q6135" s="50">
        <f>Cal_030724!$R$3</f>
        <v>0.5762667345022553</v>
      </c>
      <c r="R6135" s="46">
        <v>71.28</v>
      </c>
      <c r="S6135" s="46">
        <v>49.19</v>
      </c>
      <c r="T6135" s="178">
        <f>AVERAGE(0.333,0.545,0.579,0.588,0.403,0.461)</f>
        <v>0.48483333333333328</v>
      </c>
      <c r="U6135" s="79">
        <f t="shared" si="1754"/>
        <v>70.795166666666674</v>
      </c>
      <c r="V6135" s="79">
        <f t="shared" si="1755"/>
        <v>48.705166666666663</v>
      </c>
      <c r="W6135" s="446">
        <f t="shared" si="1756"/>
        <v>0.48926864917909924</v>
      </c>
      <c r="X6135" s="446">
        <f t="shared" si="1757"/>
        <v>0.38832063655845928</v>
      </c>
      <c r="Y6135" s="43">
        <v>20240307</v>
      </c>
      <c r="Z6135" s="48" t="s">
        <v>2432</v>
      </c>
      <c r="AA6135" s="43">
        <v>20250313</v>
      </c>
      <c r="AE6135" s="689" t="s">
        <v>1250</v>
      </c>
      <c r="AF6135" s="130">
        <v>1</v>
      </c>
    </row>
    <row r="6136" spans="1:42" x14ac:dyDescent="0.2">
      <c r="A6136" t="s">
        <v>2294</v>
      </c>
      <c r="B6136" s="45">
        <v>20231013</v>
      </c>
      <c r="C6136" s="107" t="s">
        <v>72</v>
      </c>
      <c r="D6136" s="107">
        <v>6</v>
      </c>
      <c r="E6136" s="107">
        <v>9</v>
      </c>
      <c r="H6136" s="107" t="s">
        <v>11</v>
      </c>
      <c r="I6136" s="107">
        <v>290</v>
      </c>
      <c r="J6136" s="107">
        <v>0</v>
      </c>
      <c r="K6136" s="43">
        <v>5</v>
      </c>
      <c r="L6136" s="43">
        <v>1</v>
      </c>
      <c r="M6136" s="43">
        <v>0</v>
      </c>
      <c r="N6136" s="49">
        <v>1</v>
      </c>
      <c r="O6136" s="43" t="str">
        <f>Cal_030724!$E$2</f>
        <v>Cal_030724</v>
      </c>
      <c r="P6136" s="50">
        <f>Cal_030724!$Q$3</f>
        <v>1.8135132035581638</v>
      </c>
      <c r="Q6136" s="50">
        <f>Cal_030724!$R$3</f>
        <v>0.5762667345022553</v>
      </c>
      <c r="R6136" s="46">
        <v>69.290000000000006</v>
      </c>
      <c r="S6136" s="46">
        <v>47.19</v>
      </c>
      <c r="T6136" s="178">
        <f>AVERAGE(0.333,0.545,0.579,0.588,0.403,0.461)</f>
        <v>0.48483333333333328</v>
      </c>
      <c r="U6136" s="79">
        <f t="shared" si="1754"/>
        <v>68.805166666666679</v>
      </c>
      <c r="V6136" s="79">
        <f t="shared" si="1755"/>
        <v>46.705166666666663</v>
      </c>
      <c r="W6136" s="446">
        <f t="shared" si="1756"/>
        <v>0.48949013792929358</v>
      </c>
      <c r="X6136" s="446">
        <f t="shared" si="1757"/>
        <v>0.35206234326374136</v>
      </c>
      <c r="Y6136" s="43">
        <v>20240307</v>
      </c>
      <c r="Z6136" s="48" t="s">
        <v>2432</v>
      </c>
      <c r="AA6136" s="43">
        <v>20250313</v>
      </c>
      <c r="AE6136" s="689" t="s">
        <v>1250</v>
      </c>
      <c r="AF6136" s="130">
        <v>1</v>
      </c>
    </row>
    <row r="6137" spans="1:42" x14ac:dyDescent="0.2">
      <c r="A6137" t="s">
        <v>2294</v>
      </c>
      <c r="B6137" s="45">
        <v>20231013</v>
      </c>
      <c r="C6137" s="107" t="s">
        <v>72</v>
      </c>
      <c r="D6137" s="107">
        <v>6</v>
      </c>
      <c r="E6137" s="107">
        <v>9</v>
      </c>
      <c r="H6137" s="107" t="s">
        <v>10</v>
      </c>
      <c r="I6137" s="107">
        <v>290</v>
      </c>
      <c r="J6137" s="107">
        <v>10</v>
      </c>
      <c r="K6137" s="43">
        <v>5</v>
      </c>
      <c r="L6137" s="43">
        <v>1</v>
      </c>
      <c r="M6137" s="43">
        <v>0</v>
      </c>
      <c r="N6137" s="49">
        <v>1</v>
      </c>
      <c r="O6137" s="43" t="str">
        <f>Cal_030724!$E$2</f>
        <v>Cal_030724</v>
      </c>
      <c r="P6137" s="50">
        <f>Cal_030724!$Q$3</f>
        <v>1.8135132035581638</v>
      </c>
      <c r="Q6137" s="50">
        <f>Cal_030724!$R$3</f>
        <v>0.5762667345022553</v>
      </c>
      <c r="R6137" s="46">
        <v>60.61</v>
      </c>
      <c r="S6137" s="46">
        <v>41.2</v>
      </c>
      <c r="T6137" s="178">
        <f>AVERAGE(0.455,0.585,0.284,0.485,0.313,0.286)</f>
        <v>0.40133333333333338</v>
      </c>
      <c r="U6137" s="79">
        <f t="shared" si="1754"/>
        <v>60.208666666666666</v>
      </c>
      <c r="V6137" s="79">
        <f t="shared" si="1755"/>
        <v>40.798666666666669</v>
      </c>
      <c r="W6137" s="446">
        <f t="shared" si="1756"/>
        <v>0.42990966412703979</v>
      </c>
      <c r="X6137" s="446">
        <f t="shared" si="1757"/>
        <v>0.30521712404488044</v>
      </c>
      <c r="Y6137" s="43">
        <v>20240307</v>
      </c>
      <c r="Z6137" s="48" t="s">
        <v>2427</v>
      </c>
      <c r="AA6137" s="43">
        <v>20250311</v>
      </c>
      <c r="AE6137" s="689" t="s">
        <v>1250</v>
      </c>
      <c r="AF6137" s="130">
        <v>1</v>
      </c>
    </row>
    <row r="6138" spans="1:42" x14ac:dyDescent="0.2">
      <c r="A6138" t="s">
        <v>2294</v>
      </c>
      <c r="B6138" s="45">
        <v>20231013</v>
      </c>
      <c r="C6138" s="107" t="s">
        <v>72</v>
      </c>
      <c r="D6138" s="107">
        <v>6</v>
      </c>
      <c r="E6138" s="107">
        <v>9</v>
      </c>
      <c r="H6138" s="107" t="s">
        <v>11</v>
      </c>
      <c r="I6138" s="107">
        <v>290</v>
      </c>
      <c r="J6138" s="107">
        <v>10</v>
      </c>
      <c r="K6138" s="43">
        <v>5</v>
      </c>
      <c r="L6138" s="43">
        <v>1</v>
      </c>
      <c r="M6138" s="43">
        <v>0</v>
      </c>
      <c r="N6138" s="49">
        <v>1</v>
      </c>
      <c r="O6138" s="43" t="str">
        <f>Cal_030724!$E$2</f>
        <v>Cal_030724</v>
      </c>
      <c r="P6138" s="50">
        <f>Cal_030724!$Q$3</f>
        <v>1.8135132035581638</v>
      </c>
      <c r="Q6138" s="50">
        <f>Cal_030724!$R$3</f>
        <v>0.5762667345022553</v>
      </c>
      <c r="R6138" s="46">
        <v>67.12</v>
      </c>
      <c r="S6138" s="46">
        <v>45.03</v>
      </c>
      <c r="T6138" s="178">
        <f>AVERAGE(0.987,0.713,0.709,0.694,0.604,0.372)</f>
        <v>0.67983333333333329</v>
      </c>
      <c r="U6138" s="79">
        <f t="shared" si="1754"/>
        <v>66.44016666666667</v>
      </c>
      <c r="V6138" s="79">
        <f t="shared" si="1755"/>
        <v>44.350166666666667</v>
      </c>
      <c r="W6138" s="446">
        <f t="shared" si="1756"/>
        <v>0.48926864917909901</v>
      </c>
      <c r="X6138" s="446">
        <f t="shared" si="1757"/>
        <v>0.3098504946627591</v>
      </c>
      <c r="Y6138" s="43">
        <v>20240307</v>
      </c>
      <c r="Z6138" s="48" t="s">
        <v>2421</v>
      </c>
      <c r="AA6138" s="43">
        <v>20250304</v>
      </c>
      <c r="AE6138" s="689" t="s">
        <v>1250</v>
      </c>
      <c r="AF6138" s="130">
        <v>1</v>
      </c>
    </row>
    <row r="6139" spans="1:42" x14ac:dyDescent="0.2">
      <c r="A6139" s="155" t="s">
        <v>2294</v>
      </c>
      <c r="B6139" s="81">
        <v>20231013</v>
      </c>
      <c r="C6139" s="126" t="s">
        <v>72</v>
      </c>
      <c r="D6139" s="126">
        <v>6</v>
      </c>
      <c r="E6139" s="126">
        <v>9</v>
      </c>
      <c r="F6139" s="126"/>
      <c r="G6139" s="126"/>
      <c r="H6139" s="126" t="s">
        <v>10</v>
      </c>
      <c r="I6139" s="126">
        <v>294</v>
      </c>
      <c r="J6139" s="126">
        <v>5</v>
      </c>
      <c r="K6139" s="82">
        <v>5</v>
      </c>
      <c r="L6139" s="156">
        <v>1</v>
      </c>
      <c r="M6139" s="82">
        <v>0</v>
      </c>
      <c r="N6139" s="83">
        <v>1</v>
      </c>
      <c r="O6139" s="82" t="str">
        <f>Cal_030724!$E$2</f>
        <v>Cal_030724</v>
      </c>
      <c r="P6139" s="158">
        <f>Cal_030724!$Q$3</f>
        <v>1.8135132035581638</v>
      </c>
      <c r="Q6139" s="158">
        <f>Cal_030724!$R$3</f>
        <v>0.5762667345022553</v>
      </c>
      <c r="R6139" s="84">
        <v>16.149999999999999</v>
      </c>
      <c r="S6139" s="84">
        <v>11.32</v>
      </c>
      <c r="T6139" s="158">
        <f>AVERAGE(0.683,0.513,0.548,0.776,0.511,0.652)</f>
        <v>0.61383333333333345</v>
      </c>
      <c r="U6139" s="79">
        <f t="shared" si="1754"/>
        <v>15.536166666666665</v>
      </c>
      <c r="V6139" s="79">
        <f t="shared" si="1755"/>
        <v>10.706166666666666</v>
      </c>
      <c r="W6139" s="446">
        <f t="shared" si="1756"/>
        <v>0.10552356884254635</v>
      </c>
      <c r="X6139" s="446">
        <f t="shared" si="1757"/>
        <v>8.4759850069784953E-2</v>
      </c>
      <c r="Y6139" s="82">
        <v>20240307</v>
      </c>
      <c r="Z6139" s="90" t="s">
        <v>2316</v>
      </c>
      <c r="AA6139" s="82">
        <v>20240119</v>
      </c>
      <c r="AB6139" s="85"/>
      <c r="AC6139" s="82"/>
      <c r="AD6139" s="82"/>
      <c r="AE6139" s="691" t="s">
        <v>1250</v>
      </c>
      <c r="AF6139" s="567">
        <v>1</v>
      </c>
      <c r="AG6139" s="567"/>
      <c r="AH6139" s="159" t="s">
        <v>192</v>
      </c>
      <c r="AI6139" s="155"/>
      <c r="AJ6139" s="82"/>
      <c r="AK6139" s="82"/>
      <c r="AL6139" s="82"/>
      <c r="AM6139" s="82"/>
      <c r="AN6139" s="82"/>
      <c r="AO6139" s="82"/>
      <c r="AP6139" s="82"/>
    </row>
    <row r="6140" spans="1:42" x14ac:dyDescent="0.2">
      <c r="A6140" s="155" t="s">
        <v>2294</v>
      </c>
      <c r="B6140" s="81">
        <v>20231013</v>
      </c>
      <c r="C6140" s="126" t="s">
        <v>72</v>
      </c>
      <c r="D6140" s="126">
        <v>6</v>
      </c>
      <c r="E6140" s="126">
        <v>9</v>
      </c>
      <c r="F6140" s="126"/>
      <c r="G6140" s="126"/>
      <c r="H6140" s="126" t="s">
        <v>11</v>
      </c>
      <c r="I6140" s="126">
        <v>293</v>
      </c>
      <c r="J6140" s="126">
        <v>5</v>
      </c>
      <c r="K6140" s="82">
        <v>5</v>
      </c>
      <c r="L6140" s="156">
        <v>1</v>
      </c>
      <c r="M6140" s="82">
        <v>0</v>
      </c>
      <c r="N6140" s="83">
        <v>1</v>
      </c>
      <c r="O6140" s="82" t="str">
        <f>Cal_030724!$E$2</f>
        <v>Cal_030724</v>
      </c>
      <c r="P6140" s="158">
        <f>Cal_030724!$Q$3</f>
        <v>1.8135132035581638</v>
      </c>
      <c r="Q6140" s="158">
        <f>Cal_030724!$R$3</f>
        <v>0.5762667345022553</v>
      </c>
      <c r="R6140" s="84">
        <v>15.58</v>
      </c>
      <c r="S6140" s="84">
        <v>10.65</v>
      </c>
      <c r="T6140" s="158">
        <f>AVERAGE(0.683,0.513,0.548,0.776,0.511,0.652)</f>
        <v>0.61383333333333345</v>
      </c>
      <c r="U6140" s="79">
        <f t="shared" si="1754"/>
        <v>14.966166666666666</v>
      </c>
      <c r="V6140" s="79">
        <f t="shared" si="1755"/>
        <v>10.036166666666666</v>
      </c>
      <c r="W6140" s="446">
        <f t="shared" si="1756"/>
        <v>0.10807592701458009</v>
      </c>
      <c r="X6140" s="446">
        <f t="shared" si="1757"/>
        <v>7.0908201308713198E-2</v>
      </c>
      <c r="Y6140" s="82">
        <v>20240307</v>
      </c>
      <c r="Z6140" s="90" t="s">
        <v>2316</v>
      </c>
      <c r="AA6140" s="82">
        <v>20240119</v>
      </c>
      <c r="AB6140" s="85"/>
      <c r="AC6140" s="82"/>
      <c r="AD6140" s="82"/>
      <c r="AE6140" s="691" t="s">
        <v>1250</v>
      </c>
      <c r="AF6140" s="567">
        <v>1</v>
      </c>
      <c r="AG6140" s="567"/>
      <c r="AH6140" s="159" t="s">
        <v>195</v>
      </c>
      <c r="AI6140" s="155"/>
      <c r="AJ6140" s="82"/>
      <c r="AK6140" s="82"/>
      <c r="AL6140" s="82"/>
      <c r="AM6140" s="82"/>
      <c r="AN6140" s="82"/>
      <c r="AO6140" s="82"/>
      <c r="AP6140" s="82"/>
    </row>
    <row r="6141" spans="1:42" x14ac:dyDescent="0.2">
      <c r="A6141" s="360" t="s">
        <v>2294</v>
      </c>
      <c r="B6141" s="196">
        <v>20231013</v>
      </c>
      <c r="C6141" s="361" t="s">
        <v>72</v>
      </c>
      <c r="D6141" s="361">
        <v>6</v>
      </c>
      <c r="E6141" s="361">
        <v>9</v>
      </c>
      <c r="F6141" s="361"/>
      <c r="G6141" s="361"/>
      <c r="H6141" s="361" t="s">
        <v>10</v>
      </c>
      <c r="I6141" s="361">
        <v>550</v>
      </c>
      <c r="J6141" s="361">
        <v>20</v>
      </c>
      <c r="K6141" s="44">
        <v>5</v>
      </c>
      <c r="L6141" s="362">
        <v>1</v>
      </c>
      <c r="M6141" s="44">
        <v>0</v>
      </c>
      <c r="N6141" s="363">
        <v>1</v>
      </c>
      <c r="O6141" s="44" t="str">
        <f>Cal_030724!$E$2</f>
        <v>Cal_030724</v>
      </c>
      <c r="P6141" s="365">
        <f>Cal_030724!$Q$3</f>
        <v>1.8135132035581638</v>
      </c>
      <c r="Q6141" s="365">
        <f>Cal_030724!$R$3</f>
        <v>0.5762667345022553</v>
      </c>
      <c r="R6141" s="364">
        <v>5.9749999999999996</v>
      </c>
      <c r="S6141" s="364">
        <v>4.3070000000000004</v>
      </c>
      <c r="T6141" s="365">
        <f>AVERAGE(0.683,0.513,0.548,0.776,0.511,0.652)</f>
        <v>0.61383333333333345</v>
      </c>
      <c r="U6141" s="79">
        <f t="shared" si="1754"/>
        <v>5.3611666666666657</v>
      </c>
      <c r="V6141" s="79">
        <f t="shared" si="1755"/>
        <v>3.6931666666666669</v>
      </c>
      <c r="W6141" s="446">
        <f t="shared" si="1756"/>
        <v>1.9479734226175036E-2</v>
      </c>
      <c r="X6141" s="446">
        <f t="shared" si="1757"/>
        <v>1.5607609721038477E-2</v>
      </c>
      <c r="Y6141" s="44">
        <v>20240307</v>
      </c>
      <c r="Z6141" s="859" t="s">
        <v>2316</v>
      </c>
      <c r="AA6141" s="44">
        <v>20240119</v>
      </c>
      <c r="AB6141" s="368"/>
      <c r="AC6141" s="44"/>
      <c r="AD6141" s="44"/>
      <c r="AE6141" s="763" t="s">
        <v>1250</v>
      </c>
      <c r="AF6141" s="849">
        <v>1</v>
      </c>
      <c r="AG6141" s="849"/>
      <c r="AH6141" s="370" t="s">
        <v>200</v>
      </c>
      <c r="AI6141" s="360"/>
      <c r="AJ6141" s="44"/>
      <c r="AK6141" s="44"/>
      <c r="AL6141" s="44"/>
      <c r="AM6141" s="44"/>
      <c r="AN6141" s="44"/>
      <c r="AO6141" s="44"/>
      <c r="AP6141" s="44"/>
    </row>
    <row r="6142" spans="1:42" x14ac:dyDescent="0.2">
      <c r="A6142" s="360" t="s">
        <v>2294</v>
      </c>
      <c r="B6142" s="196">
        <v>20231013</v>
      </c>
      <c r="C6142" s="361" t="s">
        <v>72</v>
      </c>
      <c r="D6142" s="361">
        <v>6</v>
      </c>
      <c r="E6142" s="361">
        <v>9</v>
      </c>
      <c r="F6142" s="361"/>
      <c r="G6142" s="361"/>
      <c r="H6142" s="361" t="s">
        <v>11</v>
      </c>
      <c r="I6142" s="361">
        <v>550</v>
      </c>
      <c r="J6142" s="361">
        <v>20</v>
      </c>
      <c r="K6142" s="44">
        <v>5</v>
      </c>
      <c r="L6142" s="362">
        <v>1</v>
      </c>
      <c r="M6142" s="44">
        <v>0</v>
      </c>
      <c r="N6142" s="363">
        <v>1</v>
      </c>
      <c r="O6142" s="44" t="str">
        <f>Cal_030724!$E$2</f>
        <v>Cal_030724</v>
      </c>
      <c r="P6142" s="365">
        <f>Cal_030724!$Q$3</f>
        <v>1.8135132035581638</v>
      </c>
      <c r="Q6142" s="365">
        <f>Cal_030724!$R$3</f>
        <v>0.5762667345022553</v>
      </c>
      <c r="R6142" s="364">
        <v>4.3869999999999996</v>
      </c>
      <c r="S6142" s="364">
        <v>3.32</v>
      </c>
      <c r="T6142" s="365">
        <f>AVERAGE(0.683,0.513,0.548,0.776,0.511,0.652)</f>
        <v>0.61383333333333345</v>
      </c>
      <c r="U6142" s="79">
        <f t="shared" si="1754"/>
        <v>3.7731666666666661</v>
      </c>
      <c r="V6142" s="79">
        <f t="shared" si="1755"/>
        <v>2.7061666666666664</v>
      </c>
      <c r="W6142" s="446">
        <f t="shared" si="1756"/>
        <v>1.2460957085928519E-2</v>
      </c>
      <c r="X6142" s="446">
        <f t="shared" si="1757"/>
        <v>1.3249282711485875E-2</v>
      </c>
      <c r="Y6142" s="44">
        <v>20240307</v>
      </c>
      <c r="Z6142" s="859" t="s">
        <v>2316</v>
      </c>
      <c r="AA6142" s="44">
        <v>20240119</v>
      </c>
      <c r="AB6142" s="368"/>
      <c r="AC6142" s="44"/>
      <c r="AD6142" s="44"/>
      <c r="AE6142" s="763" t="s">
        <v>1250</v>
      </c>
      <c r="AF6142" s="849">
        <v>1</v>
      </c>
      <c r="AG6142" s="849"/>
      <c r="AH6142" s="370" t="s">
        <v>201</v>
      </c>
      <c r="AI6142" s="360"/>
      <c r="AJ6142" s="44"/>
      <c r="AK6142" s="44"/>
      <c r="AL6142" s="44"/>
      <c r="AM6142" s="44"/>
      <c r="AN6142" s="44"/>
      <c r="AO6142" s="44"/>
      <c r="AP6142" s="44"/>
    </row>
    <row r="6143" spans="1:42" x14ac:dyDescent="0.2">
      <c r="A6143" t="s">
        <v>2294</v>
      </c>
      <c r="B6143" s="45">
        <v>20231013</v>
      </c>
      <c r="C6143" s="107" t="s">
        <v>72</v>
      </c>
      <c r="D6143" s="107">
        <v>6</v>
      </c>
      <c r="E6143" s="107">
        <v>15</v>
      </c>
      <c r="H6143" s="107" t="s">
        <v>10</v>
      </c>
      <c r="I6143" s="107">
        <v>290</v>
      </c>
      <c r="J6143" s="107">
        <v>0</v>
      </c>
      <c r="K6143" s="43">
        <v>5</v>
      </c>
      <c r="L6143" s="43">
        <v>1</v>
      </c>
      <c r="M6143" s="43">
        <v>0</v>
      </c>
      <c r="N6143" s="49">
        <v>1</v>
      </c>
      <c r="O6143" s="43" t="str">
        <f>Cal_030724!$E$2</f>
        <v>Cal_030724</v>
      </c>
      <c r="P6143" s="50">
        <f>Cal_030724!$Q$3</f>
        <v>1.8135132035581638</v>
      </c>
      <c r="Q6143" s="50">
        <f>Cal_030724!$R$3</f>
        <v>0.5762667345022553</v>
      </c>
      <c r="R6143" s="46">
        <v>55.99</v>
      </c>
      <c r="S6143" s="46">
        <v>37.96</v>
      </c>
      <c r="T6143" s="178">
        <f>AVERAGE(0.333,0.545,0.579,0.588,0.403,0.461)</f>
        <v>0.48483333333333328</v>
      </c>
      <c r="U6143" s="79">
        <f t="shared" ref="U6143:U6208" si="1758">(R6143-T6143)*(L6143+M6143)/L6143</f>
        <v>55.505166666666668</v>
      </c>
      <c r="V6143" s="79">
        <f t="shared" ref="V6143:V6208" si="1759">(S6143-T6143)*(L6143+M6143)/L6143</f>
        <v>37.475166666666667</v>
      </c>
      <c r="W6143" s="446">
        <f t="shared" si="1756"/>
        <v>0.39934421660023334</v>
      </c>
      <c r="X6143" s="446">
        <f t="shared" si="1757"/>
        <v>0.27589841161982465</v>
      </c>
      <c r="Y6143" s="43">
        <v>20240307</v>
      </c>
      <c r="Z6143" s="48" t="s">
        <v>2432</v>
      </c>
      <c r="AA6143" s="43">
        <v>20250313</v>
      </c>
      <c r="AE6143" s="689" t="s">
        <v>1250</v>
      </c>
      <c r="AF6143" s="130">
        <v>1</v>
      </c>
    </row>
    <row r="6144" spans="1:42" x14ac:dyDescent="0.2">
      <c r="A6144" t="s">
        <v>2294</v>
      </c>
      <c r="B6144" s="45">
        <v>20231013</v>
      </c>
      <c r="C6144" s="107" t="s">
        <v>72</v>
      </c>
      <c r="D6144" s="107">
        <v>6</v>
      </c>
      <c r="E6144" s="107">
        <v>15</v>
      </c>
      <c r="H6144" s="107" t="s">
        <v>11</v>
      </c>
      <c r="I6144" s="107">
        <v>290</v>
      </c>
      <c r="J6144" s="107">
        <v>0</v>
      </c>
      <c r="K6144" s="43">
        <v>5</v>
      </c>
      <c r="L6144" s="43">
        <v>1</v>
      </c>
      <c r="M6144" s="43">
        <v>0</v>
      </c>
      <c r="N6144" s="49">
        <v>1</v>
      </c>
      <c r="O6144" s="43" t="str">
        <f>Cal_030724!$E$2</f>
        <v>Cal_030724</v>
      </c>
      <c r="P6144" s="50">
        <f>Cal_030724!$Q$3</f>
        <v>1.8135132035581638</v>
      </c>
      <c r="Q6144" s="50">
        <f>Cal_030724!$R$3</f>
        <v>0.5762667345022553</v>
      </c>
      <c r="R6144" s="46">
        <v>59.94</v>
      </c>
      <c r="S6144" s="46">
        <v>40.700000000000003</v>
      </c>
      <c r="T6144" s="178">
        <f>AVERAGE(0.987,0.713,0.709,0.694,0.604,0.372)</f>
        <v>0.67983333333333329</v>
      </c>
      <c r="U6144" s="79">
        <f t="shared" si="1758"/>
        <v>59.260166666666663</v>
      </c>
      <c r="V6144" s="79">
        <f t="shared" si="1759"/>
        <v>40.020166666666668</v>
      </c>
      <c r="W6144" s="446">
        <f t="shared" si="1756"/>
        <v>0.42614435537373752</v>
      </c>
      <c r="X6144" s="446">
        <f t="shared" si="1757"/>
        <v>0.29495510662922692</v>
      </c>
      <c r="Y6144" s="43">
        <v>20240307</v>
      </c>
      <c r="Z6144" s="48" t="s">
        <v>2421</v>
      </c>
      <c r="AA6144" s="43">
        <v>20250304</v>
      </c>
      <c r="AE6144" s="689" t="s">
        <v>1250</v>
      </c>
      <c r="AF6144" s="130">
        <v>1</v>
      </c>
    </row>
    <row r="6145" spans="1:42" x14ac:dyDescent="0.2">
      <c r="A6145" s="155" t="s">
        <v>2294</v>
      </c>
      <c r="B6145" s="81">
        <v>20231013</v>
      </c>
      <c r="C6145" s="126" t="s">
        <v>72</v>
      </c>
      <c r="D6145" s="126">
        <v>6</v>
      </c>
      <c r="E6145" s="126">
        <v>15</v>
      </c>
      <c r="F6145" s="126"/>
      <c r="G6145" s="126"/>
      <c r="H6145" s="126" t="s">
        <v>10</v>
      </c>
      <c r="I6145" s="126">
        <v>294</v>
      </c>
      <c r="J6145" s="126">
        <v>5</v>
      </c>
      <c r="K6145" s="82">
        <v>5</v>
      </c>
      <c r="L6145" s="156">
        <v>1</v>
      </c>
      <c r="M6145" s="82">
        <v>0</v>
      </c>
      <c r="N6145" s="83">
        <v>1</v>
      </c>
      <c r="O6145" s="82" t="str">
        <f>Cal_030724!$E$2</f>
        <v>Cal_030724</v>
      </c>
      <c r="P6145" s="158">
        <f>Cal_030724!$Q$3</f>
        <v>1.8135132035581638</v>
      </c>
      <c r="Q6145" s="158">
        <f>Cal_030724!$R$3</f>
        <v>0.5762667345022553</v>
      </c>
      <c r="R6145" s="84">
        <v>11.81</v>
      </c>
      <c r="S6145" s="84">
        <v>8.2029999999999994</v>
      </c>
      <c r="T6145" s="158">
        <f>AVERAGE(0.683,0.513,0.548,0.776,0.511,0.652)</f>
        <v>0.61383333333333345</v>
      </c>
      <c r="U6145" s="79">
        <f t="shared" si="1758"/>
        <v>11.196166666666667</v>
      </c>
      <c r="V6145" s="79">
        <f t="shared" si="1759"/>
        <v>7.5891666666666655</v>
      </c>
      <c r="W6145" s="446">
        <f t="shared" si="1756"/>
        <v>7.8804039920303312E-2</v>
      </c>
      <c r="X6145" s="446">
        <f t="shared" si="1757"/>
        <v>5.6080146454729835E-2</v>
      </c>
      <c r="Y6145" s="82">
        <v>20240307</v>
      </c>
      <c r="Z6145" s="90" t="s">
        <v>2316</v>
      </c>
      <c r="AA6145" s="82">
        <v>20240119</v>
      </c>
      <c r="AB6145" s="85"/>
      <c r="AC6145" s="82"/>
      <c r="AD6145" s="82"/>
      <c r="AE6145" s="691" t="s">
        <v>1250</v>
      </c>
      <c r="AF6145" s="567">
        <v>1</v>
      </c>
      <c r="AG6145" s="567"/>
      <c r="AH6145" s="159" t="s">
        <v>204</v>
      </c>
      <c r="AI6145" s="155"/>
      <c r="AJ6145" s="82"/>
      <c r="AK6145" s="82"/>
      <c r="AL6145" s="82"/>
      <c r="AM6145" s="82"/>
      <c r="AN6145" s="82"/>
      <c r="AO6145" s="82"/>
      <c r="AP6145" s="82"/>
    </row>
    <row r="6146" spans="1:42" x14ac:dyDescent="0.2">
      <c r="A6146" s="155" t="s">
        <v>2294</v>
      </c>
      <c r="B6146" s="81">
        <v>20231013</v>
      </c>
      <c r="C6146" s="126" t="s">
        <v>72</v>
      </c>
      <c r="D6146" s="126">
        <v>6</v>
      </c>
      <c r="E6146" s="126">
        <v>15</v>
      </c>
      <c r="F6146" s="126"/>
      <c r="G6146" s="126"/>
      <c r="H6146" s="126" t="s">
        <v>11</v>
      </c>
      <c r="I6146" s="126">
        <v>294</v>
      </c>
      <c r="J6146" s="126">
        <v>5</v>
      </c>
      <c r="K6146" s="82">
        <v>5</v>
      </c>
      <c r="L6146" s="156">
        <v>1</v>
      </c>
      <c r="M6146" s="82">
        <v>0</v>
      </c>
      <c r="N6146" s="83">
        <v>1</v>
      </c>
      <c r="O6146" s="82" t="str">
        <f>Cal_030724!$E$2</f>
        <v>Cal_030724</v>
      </c>
      <c r="P6146" s="158">
        <f>Cal_030724!$Q$3</f>
        <v>1.8135132035581638</v>
      </c>
      <c r="Q6146" s="158">
        <f>Cal_030724!$R$3</f>
        <v>0.5762667345022553</v>
      </c>
      <c r="R6146" s="84">
        <v>9.6940000000000008</v>
      </c>
      <c r="S6146" s="84">
        <v>7.048</v>
      </c>
      <c r="T6146" s="158">
        <f>AVERAGE(0.683,0.513,0.548,0.776,0.511,0.652)</f>
        <v>0.61383333333333345</v>
      </c>
      <c r="U6146" s="79">
        <f t="shared" si="1758"/>
        <v>9.0801666666666669</v>
      </c>
      <c r="V6146" s="79">
        <f t="shared" si="1759"/>
        <v>6.4341666666666661</v>
      </c>
      <c r="W6146" s="446">
        <f t="shared" si="1756"/>
        <v>5.7808563800699347E-2</v>
      </c>
      <c r="X6146" s="446">
        <f t="shared" si="1757"/>
        <v>5.6547514271292648E-2</v>
      </c>
      <c r="Y6146" s="82">
        <v>20240307</v>
      </c>
      <c r="Z6146" s="90" t="s">
        <v>2316</v>
      </c>
      <c r="AA6146" s="82">
        <v>20240119</v>
      </c>
      <c r="AB6146" s="85"/>
      <c r="AC6146" s="82"/>
      <c r="AD6146" s="82"/>
      <c r="AE6146" s="691" t="s">
        <v>1250</v>
      </c>
      <c r="AF6146" s="567">
        <v>1</v>
      </c>
      <c r="AG6146" s="567"/>
      <c r="AH6146" s="159" t="s">
        <v>2298</v>
      </c>
      <c r="AI6146" s="155"/>
      <c r="AJ6146" s="82"/>
      <c r="AK6146" s="82"/>
      <c r="AL6146" s="82"/>
      <c r="AM6146" s="82"/>
      <c r="AN6146" s="82"/>
      <c r="AO6146" s="82"/>
      <c r="AP6146" s="82"/>
    </row>
    <row r="6147" spans="1:42" x14ac:dyDescent="0.2">
      <c r="A6147" s="360" t="s">
        <v>2294</v>
      </c>
      <c r="B6147" s="196">
        <v>20231013</v>
      </c>
      <c r="C6147" s="361" t="s">
        <v>72</v>
      </c>
      <c r="D6147" s="361">
        <v>6</v>
      </c>
      <c r="E6147" s="361">
        <v>15</v>
      </c>
      <c r="F6147" s="361"/>
      <c r="G6147" s="361"/>
      <c r="H6147" s="361" t="s">
        <v>10</v>
      </c>
      <c r="I6147" s="361">
        <v>552</v>
      </c>
      <c r="J6147" s="361">
        <v>20</v>
      </c>
      <c r="K6147" s="44">
        <v>5</v>
      </c>
      <c r="L6147" s="362">
        <v>1</v>
      </c>
      <c r="M6147" s="44">
        <v>0</v>
      </c>
      <c r="N6147" s="363">
        <v>1</v>
      </c>
      <c r="O6147" s="44" t="str">
        <f>Cal_030724!$E$2</f>
        <v>Cal_030724</v>
      </c>
      <c r="P6147" s="365">
        <f>Cal_030724!$Q$3</f>
        <v>1.8135132035581638</v>
      </c>
      <c r="Q6147" s="365">
        <f>Cal_030724!$R$3</f>
        <v>0.5762667345022553</v>
      </c>
      <c r="R6147" s="364">
        <v>3.4540000000000002</v>
      </c>
      <c r="S6147" s="364">
        <v>2.7429999999999999</v>
      </c>
      <c r="T6147" s="365">
        <f>AVERAGE(0.683,0.513,0.548,0.776,0.511,0.652)</f>
        <v>0.61383333333333345</v>
      </c>
      <c r="U6147" s="79">
        <f t="shared" si="1758"/>
        <v>2.8401666666666667</v>
      </c>
      <c r="V6147" s="79">
        <f t="shared" si="1759"/>
        <v>2.1291666666666664</v>
      </c>
      <c r="W6147" s="446">
        <f t="shared" si="1756"/>
        <v>8.2733270656797989E-3</v>
      </c>
      <c r="X6147" s="446">
        <f t="shared" si="1757"/>
        <v>1.1881768290045462E-2</v>
      </c>
      <c r="Y6147" s="44">
        <v>20240307</v>
      </c>
      <c r="Z6147" s="859" t="s">
        <v>2316</v>
      </c>
      <c r="AA6147" s="44">
        <v>20240119</v>
      </c>
      <c r="AB6147" s="368"/>
      <c r="AC6147" s="44"/>
      <c r="AD6147" s="44"/>
      <c r="AE6147" s="763" t="s">
        <v>1250</v>
      </c>
      <c r="AF6147" s="849">
        <v>1</v>
      </c>
      <c r="AG6147" s="849"/>
      <c r="AH6147" s="370" t="s">
        <v>206</v>
      </c>
      <c r="AI6147" s="360"/>
      <c r="AJ6147" s="44"/>
      <c r="AK6147" s="44"/>
      <c r="AL6147" s="44"/>
      <c r="AM6147" s="44"/>
      <c r="AN6147" s="44"/>
      <c r="AO6147" s="44"/>
      <c r="AP6147" s="44"/>
    </row>
    <row r="6148" spans="1:42" x14ac:dyDescent="0.2">
      <c r="A6148" s="360" t="s">
        <v>2294</v>
      </c>
      <c r="B6148" s="196">
        <v>20231013</v>
      </c>
      <c r="C6148" s="361" t="s">
        <v>72</v>
      </c>
      <c r="D6148" s="361">
        <v>6</v>
      </c>
      <c r="E6148" s="361">
        <v>15</v>
      </c>
      <c r="F6148" s="361"/>
      <c r="G6148" s="361"/>
      <c r="H6148" s="361" t="s">
        <v>11</v>
      </c>
      <c r="I6148" s="361">
        <v>551</v>
      </c>
      <c r="J6148" s="361">
        <v>20</v>
      </c>
      <c r="K6148" s="44">
        <v>5</v>
      </c>
      <c r="L6148" s="362">
        <v>1</v>
      </c>
      <c r="M6148" s="44">
        <v>0</v>
      </c>
      <c r="N6148" s="363">
        <v>1</v>
      </c>
      <c r="O6148" s="44" t="str">
        <f>Cal_030724!$E$2</f>
        <v>Cal_030724</v>
      </c>
      <c r="P6148" s="365">
        <f>Cal_030724!$Q$3</f>
        <v>1.8135132035581638</v>
      </c>
      <c r="Q6148" s="365">
        <f>Cal_030724!$R$3</f>
        <v>0.5762667345022553</v>
      </c>
      <c r="R6148" s="364">
        <v>3.7210000000000001</v>
      </c>
      <c r="S6148" s="364">
        <v>2.698</v>
      </c>
      <c r="T6148" s="365">
        <f>AVERAGE(0.683,0.513,0.548,0.776,0.511,0.652)</f>
        <v>0.61383333333333345</v>
      </c>
      <c r="U6148" s="79">
        <f t="shared" si="1758"/>
        <v>3.1071666666666666</v>
      </c>
      <c r="V6148" s="79">
        <f t="shared" si="1759"/>
        <v>2.0841666666666665</v>
      </c>
      <c r="W6148" s="446">
        <f t="shared" si="1756"/>
        <v>1.1925420602564111E-2</v>
      </c>
      <c r="X6148" s="446">
        <f t="shared" si="1757"/>
        <v>7.8395022408248704E-3</v>
      </c>
      <c r="Y6148" s="44">
        <v>20240307</v>
      </c>
      <c r="Z6148" s="859" t="s">
        <v>2316</v>
      </c>
      <c r="AA6148" s="44">
        <v>20240119</v>
      </c>
      <c r="AB6148" s="368"/>
      <c r="AC6148" s="44"/>
      <c r="AD6148" s="44"/>
      <c r="AE6148" s="763" t="s">
        <v>1250</v>
      </c>
      <c r="AF6148" s="849">
        <v>1</v>
      </c>
      <c r="AG6148" s="849"/>
      <c r="AH6148" s="370" t="s">
        <v>209</v>
      </c>
      <c r="AI6148" s="360"/>
      <c r="AJ6148" s="44"/>
      <c r="AK6148" s="44"/>
      <c r="AL6148" s="44"/>
      <c r="AM6148" s="44"/>
      <c r="AN6148" s="44"/>
      <c r="AO6148" s="44"/>
      <c r="AP6148" s="44"/>
    </row>
    <row r="6149" spans="1:42" x14ac:dyDescent="0.2">
      <c r="A6149" t="s">
        <v>2294</v>
      </c>
      <c r="B6149" s="45">
        <v>20231013</v>
      </c>
      <c r="C6149" s="107" t="s">
        <v>72</v>
      </c>
      <c r="D6149" s="107">
        <v>6</v>
      </c>
      <c r="E6149" s="107">
        <v>18</v>
      </c>
      <c r="H6149" s="107" t="s">
        <v>10</v>
      </c>
      <c r="I6149" s="107">
        <v>290</v>
      </c>
      <c r="J6149" s="107">
        <v>0</v>
      </c>
      <c r="O6149" s="43" t="str">
        <f>Cal_030724!$E$2</f>
        <v>Cal_030724</v>
      </c>
      <c r="P6149" s="50">
        <f>Cal_030724!$Q$3</f>
        <v>1.8135132035581638</v>
      </c>
      <c r="Q6149" s="50">
        <f>Cal_030724!$R$3</f>
        <v>0.5762667345022553</v>
      </c>
      <c r="U6149" s="79" t="e">
        <f t="shared" si="1758"/>
        <v>#DIV/0!</v>
      </c>
      <c r="V6149" s="79" t="e">
        <f t="shared" si="1759"/>
        <v>#DIV/0!</v>
      </c>
      <c r="W6149" s="446" t="e">
        <f t="shared" si="1756"/>
        <v>#DIV/0!</v>
      </c>
      <c r="X6149" s="446" t="e">
        <f t="shared" si="1757"/>
        <v>#DIV/0!</v>
      </c>
    </row>
    <row r="6150" spans="1:42" x14ac:dyDescent="0.2">
      <c r="A6150" t="s">
        <v>2294</v>
      </c>
      <c r="B6150" s="45">
        <v>20231013</v>
      </c>
      <c r="C6150" s="107" t="s">
        <v>72</v>
      </c>
      <c r="D6150" s="107">
        <v>6</v>
      </c>
      <c r="E6150" s="107">
        <v>18</v>
      </c>
      <c r="H6150" s="107" t="s">
        <v>11</v>
      </c>
      <c r="I6150" s="107">
        <v>290</v>
      </c>
      <c r="J6150" s="107">
        <v>0</v>
      </c>
      <c r="O6150" s="43" t="str">
        <f>Cal_030724!$E$2</f>
        <v>Cal_030724</v>
      </c>
      <c r="P6150" s="50">
        <f>Cal_030724!$Q$3</f>
        <v>1.8135132035581638</v>
      </c>
      <c r="Q6150" s="50">
        <f>Cal_030724!$R$3</f>
        <v>0.5762667345022553</v>
      </c>
      <c r="U6150" s="79" t="e">
        <f t="shared" si="1758"/>
        <v>#DIV/0!</v>
      </c>
      <c r="V6150" s="79" t="e">
        <f t="shared" si="1759"/>
        <v>#DIV/0!</v>
      </c>
      <c r="W6150" s="446" t="e">
        <f t="shared" si="1756"/>
        <v>#DIV/0!</v>
      </c>
      <c r="X6150" s="446" t="e">
        <f t="shared" si="1757"/>
        <v>#DIV/0!</v>
      </c>
    </row>
    <row r="6151" spans="1:42" x14ac:dyDescent="0.2">
      <c r="A6151" t="s">
        <v>2294</v>
      </c>
      <c r="B6151" s="45">
        <v>20231013</v>
      </c>
      <c r="C6151" s="107" t="s">
        <v>72</v>
      </c>
      <c r="D6151" s="107">
        <v>6</v>
      </c>
      <c r="E6151" s="107">
        <v>18</v>
      </c>
      <c r="H6151" s="107" t="s">
        <v>10</v>
      </c>
      <c r="I6151" s="107">
        <v>290</v>
      </c>
      <c r="J6151" s="107">
        <v>10</v>
      </c>
      <c r="K6151" s="43">
        <v>5</v>
      </c>
      <c r="L6151" s="43">
        <v>1</v>
      </c>
      <c r="M6151" s="43">
        <v>0</v>
      </c>
      <c r="N6151" s="49">
        <v>1</v>
      </c>
      <c r="O6151" s="43" t="str">
        <f>Cal_030724!$E$2</f>
        <v>Cal_030724</v>
      </c>
      <c r="P6151" s="50">
        <f>Cal_030724!$Q$3</f>
        <v>1.8135132035581638</v>
      </c>
      <c r="Q6151" s="50">
        <f>Cal_030724!$R$3</f>
        <v>0.5762667345022553</v>
      </c>
      <c r="R6151" s="46">
        <v>34.75</v>
      </c>
      <c r="S6151" s="46">
        <v>22.81</v>
      </c>
      <c r="T6151" s="178">
        <f>AVERAGE(0.333,0.545,0.579,0.588,0.403,0.461)</f>
        <v>0.48483333333333328</v>
      </c>
      <c r="U6151" s="79">
        <f t="shared" si="1758"/>
        <v>34.265166666666666</v>
      </c>
      <c r="V6151" s="79">
        <f t="shared" si="1759"/>
        <v>22.325166666666664</v>
      </c>
      <c r="W6151" s="446">
        <f t="shared" si="1756"/>
        <v>0.26445756773193496</v>
      </c>
      <c r="X6151" s="446">
        <f t="shared" si="1757"/>
        <v>0.13780626606335608</v>
      </c>
      <c r="Y6151" s="43">
        <v>20240307</v>
      </c>
      <c r="Z6151" s="48" t="s">
        <v>2432</v>
      </c>
      <c r="AA6151" s="43">
        <v>20250313</v>
      </c>
      <c r="AE6151" s="689" t="s">
        <v>1250</v>
      </c>
      <c r="AF6151" s="130">
        <v>1</v>
      </c>
    </row>
    <row r="6152" spans="1:42" x14ac:dyDescent="0.2">
      <c r="A6152" t="s">
        <v>2294</v>
      </c>
      <c r="B6152" s="45">
        <v>20231013</v>
      </c>
      <c r="C6152" s="107" t="s">
        <v>72</v>
      </c>
      <c r="D6152" s="107">
        <v>6</v>
      </c>
      <c r="E6152" s="107">
        <v>18</v>
      </c>
      <c r="H6152" s="107" t="s">
        <v>11</v>
      </c>
      <c r="I6152" s="107">
        <v>290</v>
      </c>
      <c r="J6152" s="107">
        <v>10</v>
      </c>
      <c r="K6152" s="43">
        <v>5</v>
      </c>
      <c r="L6152" s="43">
        <v>1</v>
      </c>
      <c r="M6152" s="43">
        <v>0</v>
      </c>
      <c r="N6152" s="49">
        <v>1</v>
      </c>
      <c r="O6152" s="43" t="str">
        <f>Cal_030724!$E$2</f>
        <v>Cal_030724</v>
      </c>
      <c r="P6152" s="50">
        <f>Cal_030724!$Q$3</f>
        <v>1.8135132035581638</v>
      </c>
      <c r="Q6152" s="50">
        <f>Cal_030724!$R$3</f>
        <v>0.5762667345022553</v>
      </c>
      <c r="R6152" s="46">
        <v>30.43</v>
      </c>
      <c r="S6152" s="46">
        <v>19.850000000000001</v>
      </c>
      <c r="T6152" s="178">
        <f>AVERAGE(0.987,0.713,0.709,0.694,0.604,0.372)</f>
        <v>0.67983333333333329</v>
      </c>
      <c r="U6152" s="79">
        <f t="shared" si="1758"/>
        <v>29.750166666666665</v>
      </c>
      <c r="V6152" s="79">
        <f t="shared" si="1759"/>
        <v>19.170166666666667</v>
      </c>
      <c r="W6152" s="446">
        <f t="shared" si="1756"/>
        <v>0.2343350977055168</v>
      </c>
      <c r="X6152" s="446">
        <f t="shared" si="1757"/>
        <v>0.11108067692078816</v>
      </c>
      <c r="Y6152" s="43">
        <v>20240307</v>
      </c>
      <c r="Z6152" s="48" t="s">
        <v>2421</v>
      </c>
      <c r="AA6152" s="43">
        <v>20250304</v>
      </c>
      <c r="AE6152" s="689" t="s">
        <v>1250</v>
      </c>
      <c r="AF6152" s="130">
        <v>1</v>
      </c>
    </row>
    <row r="6153" spans="1:42" x14ac:dyDescent="0.2">
      <c r="A6153" s="155" t="s">
        <v>2294</v>
      </c>
      <c r="B6153" s="81">
        <v>20231013</v>
      </c>
      <c r="C6153" s="126" t="s">
        <v>72</v>
      </c>
      <c r="D6153" s="126">
        <v>6</v>
      </c>
      <c r="E6153" s="126">
        <v>18</v>
      </c>
      <c r="F6153" s="126"/>
      <c r="G6153" s="126"/>
      <c r="H6153" s="126" t="s">
        <v>10</v>
      </c>
      <c r="I6153" s="126">
        <v>293</v>
      </c>
      <c r="J6153" s="126">
        <v>5</v>
      </c>
      <c r="K6153" s="82">
        <v>5</v>
      </c>
      <c r="L6153" s="156">
        <v>1</v>
      </c>
      <c r="M6153" s="82">
        <v>0</v>
      </c>
      <c r="N6153" s="83">
        <v>1</v>
      </c>
      <c r="O6153" s="82" t="str">
        <f>Cal_030724!$E$2</f>
        <v>Cal_030724</v>
      </c>
      <c r="P6153" s="158">
        <f>Cal_030724!$Q$3</f>
        <v>1.8135132035581638</v>
      </c>
      <c r="Q6153" s="158">
        <f>Cal_030724!$R$3</f>
        <v>0.5762667345022553</v>
      </c>
      <c r="R6153" s="84">
        <v>9.3109999999999999</v>
      </c>
      <c r="S6153" s="84">
        <v>6.5739999999999998</v>
      </c>
      <c r="T6153" s="158">
        <f>AVERAGE(0.683,0.513,0.548,0.776,0.511,0.652)</f>
        <v>0.61383333333333345</v>
      </c>
      <c r="U6153" s="79">
        <f t="shared" si="1758"/>
        <v>8.697166666666666</v>
      </c>
      <c r="V6153" s="79">
        <f t="shared" si="1759"/>
        <v>5.9601666666666659</v>
      </c>
      <c r="W6153" s="446">
        <f t="shared" si="1756"/>
        <v>6.0000773273611717E-2</v>
      </c>
      <c r="X6153" s="446">
        <f t="shared" si="1757"/>
        <v>4.6292323575605102E-2</v>
      </c>
      <c r="Y6153" s="82">
        <v>20240307</v>
      </c>
      <c r="Z6153" s="90" t="s">
        <v>2316</v>
      </c>
      <c r="AA6153" s="82">
        <v>20240119</v>
      </c>
      <c r="AB6153" s="85"/>
      <c r="AC6153" s="82"/>
      <c r="AD6153" s="82"/>
      <c r="AE6153" s="691" t="s">
        <v>1250</v>
      </c>
      <c r="AF6153" s="567">
        <v>1</v>
      </c>
      <c r="AG6153" s="567"/>
      <c r="AH6153" s="159" t="s">
        <v>190</v>
      </c>
      <c r="AI6153" s="155"/>
      <c r="AJ6153" s="82"/>
      <c r="AK6153" s="82"/>
      <c r="AL6153" s="82"/>
      <c r="AM6153" s="82"/>
      <c r="AN6153" s="82"/>
      <c r="AO6153" s="82"/>
      <c r="AP6153" s="82"/>
    </row>
    <row r="6154" spans="1:42" x14ac:dyDescent="0.2">
      <c r="A6154" s="155" t="s">
        <v>2294</v>
      </c>
      <c r="B6154" s="81">
        <v>20231013</v>
      </c>
      <c r="C6154" s="126" t="s">
        <v>72</v>
      </c>
      <c r="D6154" s="126">
        <v>6</v>
      </c>
      <c r="E6154" s="126">
        <v>18</v>
      </c>
      <c r="F6154" s="126"/>
      <c r="G6154" s="126"/>
      <c r="H6154" s="126" t="s">
        <v>11</v>
      </c>
      <c r="I6154" s="126">
        <v>293</v>
      </c>
      <c r="J6154" s="126">
        <v>5</v>
      </c>
      <c r="K6154" s="82">
        <v>5</v>
      </c>
      <c r="L6154" s="156">
        <v>1</v>
      </c>
      <c r="M6154" s="82">
        <v>0</v>
      </c>
      <c r="N6154" s="83">
        <v>1</v>
      </c>
      <c r="O6154" s="82" t="str">
        <f>Cal_030724!$E$2</f>
        <v>Cal_030724</v>
      </c>
      <c r="P6154" s="158">
        <f>Cal_030724!$Q$3</f>
        <v>1.8135132035581638</v>
      </c>
      <c r="Q6154" s="158">
        <f>Cal_030724!$R$3</f>
        <v>0.5762667345022553</v>
      </c>
      <c r="R6154" s="84">
        <v>9.5310000000000006</v>
      </c>
      <c r="S6154" s="84">
        <v>6.76</v>
      </c>
      <c r="T6154" s="158">
        <f>AVERAGE(0.683,0.513,0.548,0.776,0.511,0.652)</f>
        <v>0.61383333333333345</v>
      </c>
      <c r="U6154" s="79">
        <f t="shared" si="1758"/>
        <v>8.9171666666666667</v>
      </c>
      <c r="V6154" s="79">
        <f t="shared" si="1759"/>
        <v>6.1461666666666659</v>
      </c>
      <c r="W6154" s="446">
        <f t="shared" si="1756"/>
        <v>6.0746124494401942E-2</v>
      </c>
      <c r="X6154" s="446">
        <f t="shared" si="1757"/>
        <v>4.8864080268008772E-2</v>
      </c>
      <c r="Y6154" s="82">
        <v>20240307</v>
      </c>
      <c r="Z6154" s="90" t="s">
        <v>2316</v>
      </c>
      <c r="AA6154" s="82">
        <v>20240119</v>
      </c>
      <c r="AB6154" s="85"/>
      <c r="AC6154" s="82"/>
      <c r="AD6154" s="82"/>
      <c r="AE6154" s="691" t="s">
        <v>1250</v>
      </c>
      <c r="AF6154" s="567">
        <v>1</v>
      </c>
      <c r="AG6154" s="567"/>
      <c r="AH6154" s="159" t="s">
        <v>2299</v>
      </c>
      <c r="AI6154" s="155"/>
      <c r="AJ6154" s="82"/>
      <c r="AK6154" s="82"/>
      <c r="AL6154" s="82"/>
      <c r="AM6154" s="82"/>
      <c r="AN6154" s="82"/>
      <c r="AO6154" s="82"/>
      <c r="AP6154" s="82"/>
    </row>
    <row r="6155" spans="1:42" x14ac:dyDescent="0.2">
      <c r="A6155" s="360" t="s">
        <v>2294</v>
      </c>
      <c r="B6155" s="196">
        <v>20231013</v>
      </c>
      <c r="C6155" s="361" t="s">
        <v>72</v>
      </c>
      <c r="D6155" s="361">
        <v>6</v>
      </c>
      <c r="E6155" s="361">
        <v>18</v>
      </c>
      <c r="F6155" s="361"/>
      <c r="G6155" s="361"/>
      <c r="H6155" s="361" t="s">
        <v>10</v>
      </c>
      <c r="I6155" s="361">
        <v>550</v>
      </c>
      <c r="J6155" s="361">
        <v>20</v>
      </c>
      <c r="K6155" s="44">
        <v>5</v>
      </c>
      <c r="L6155" s="362">
        <v>1</v>
      </c>
      <c r="M6155" s="44">
        <v>0</v>
      </c>
      <c r="N6155" s="363">
        <v>1</v>
      </c>
      <c r="O6155" s="44" t="str">
        <f>Cal_030724!$E$2</f>
        <v>Cal_030724</v>
      </c>
      <c r="P6155" s="365">
        <f>Cal_030724!$Q$3</f>
        <v>1.8135132035581638</v>
      </c>
      <c r="Q6155" s="365">
        <f>Cal_030724!$R$3</f>
        <v>0.5762667345022553</v>
      </c>
      <c r="R6155" s="364">
        <v>4.0389999999999997</v>
      </c>
      <c r="S6155" s="364">
        <v>2.883</v>
      </c>
      <c r="T6155" s="365">
        <f>AVERAGE(0.683,0.513,0.548,0.776,0.511,0.652)</f>
        <v>0.61383333333333345</v>
      </c>
      <c r="U6155" s="79">
        <f t="shared" si="1758"/>
        <v>3.4251666666666662</v>
      </c>
      <c r="V6155" s="79">
        <f t="shared" si="1759"/>
        <v>2.2691666666666666</v>
      </c>
      <c r="W6155" s="446">
        <f t="shared" ref="W6155:W6220" si="1760">(Q6155*P6155/(P6155-1)*(U6155-V6155)*(K6155)/I6155)/N6155</f>
        <v>1.3500343384567355E-2</v>
      </c>
      <c r="X6155" s="446">
        <f t="shared" ref="X6155:X6220" si="1761">(Q6155*P6155/(P6155-1)*(P6155*V6155-U6155)*(K6155)/I6155)/N6155</f>
        <v>8.0581289220038703E-3</v>
      </c>
      <c r="Y6155" s="44">
        <v>20240307</v>
      </c>
      <c r="Z6155" s="859" t="s">
        <v>2316</v>
      </c>
      <c r="AA6155" s="44">
        <v>20240119</v>
      </c>
      <c r="AB6155" s="368"/>
      <c r="AC6155" s="44"/>
      <c r="AD6155" s="44"/>
      <c r="AE6155" s="763" t="s">
        <v>1250</v>
      </c>
      <c r="AF6155" s="849">
        <v>1</v>
      </c>
      <c r="AG6155" s="849"/>
      <c r="AH6155" s="370" t="s">
        <v>198</v>
      </c>
      <c r="AI6155" s="360"/>
      <c r="AJ6155" s="44"/>
      <c r="AK6155" s="44"/>
      <c r="AL6155" s="44"/>
      <c r="AM6155" s="44"/>
      <c r="AN6155" s="44"/>
      <c r="AO6155" s="44"/>
      <c r="AP6155" s="44"/>
    </row>
    <row r="6156" spans="1:42" x14ac:dyDescent="0.2">
      <c r="A6156" s="360" t="s">
        <v>2294</v>
      </c>
      <c r="B6156" s="196">
        <v>20231013</v>
      </c>
      <c r="C6156" s="361" t="s">
        <v>72</v>
      </c>
      <c r="D6156" s="361">
        <v>6</v>
      </c>
      <c r="E6156" s="361">
        <v>18</v>
      </c>
      <c r="F6156" s="361"/>
      <c r="G6156" s="361"/>
      <c r="H6156" s="361" t="s">
        <v>11</v>
      </c>
      <c r="I6156" s="361">
        <v>552</v>
      </c>
      <c r="J6156" s="361">
        <v>20</v>
      </c>
      <c r="K6156" s="44">
        <v>5</v>
      </c>
      <c r="L6156" s="362">
        <v>1</v>
      </c>
      <c r="M6156" s="44">
        <v>0</v>
      </c>
      <c r="N6156" s="363">
        <v>1</v>
      </c>
      <c r="O6156" s="44" t="str">
        <f>Cal_030724!$E$2</f>
        <v>Cal_030724</v>
      </c>
      <c r="P6156" s="365">
        <f>Cal_030724!$Q$3</f>
        <v>1.8135132035581638</v>
      </c>
      <c r="Q6156" s="365">
        <f>Cal_030724!$R$3</f>
        <v>0.5762667345022553</v>
      </c>
      <c r="R6156" s="364">
        <v>3.6859999999999999</v>
      </c>
      <c r="S6156" s="364">
        <v>2.4809999999999999</v>
      </c>
      <c r="T6156" s="365">
        <f>AVERAGE(0.683,0.513,0.548,0.776,0.511,0.652)</f>
        <v>0.61383333333333345</v>
      </c>
      <c r="U6156" s="79">
        <f t="shared" si="1758"/>
        <v>3.0721666666666665</v>
      </c>
      <c r="V6156" s="79">
        <f t="shared" si="1759"/>
        <v>1.8671666666666664</v>
      </c>
      <c r="W6156" s="446">
        <f t="shared" si="1760"/>
        <v>1.4021602129597965E-2</v>
      </c>
      <c r="X6156" s="446">
        <f t="shared" si="1761"/>
        <v>3.6533515510431365E-3</v>
      </c>
      <c r="Y6156" s="44">
        <v>20240307</v>
      </c>
      <c r="Z6156" s="859" t="s">
        <v>2316</v>
      </c>
      <c r="AA6156" s="44">
        <v>20240119</v>
      </c>
      <c r="AB6156" s="368"/>
      <c r="AC6156" s="44"/>
      <c r="AD6156" s="44"/>
      <c r="AE6156" s="763" t="s">
        <v>1250</v>
      </c>
      <c r="AF6156" s="849">
        <v>1</v>
      </c>
      <c r="AG6156" s="849"/>
      <c r="AH6156" s="370" t="s">
        <v>2300</v>
      </c>
      <c r="AI6156" s="360"/>
      <c r="AJ6156" s="44"/>
      <c r="AK6156" s="44"/>
      <c r="AL6156" s="44"/>
      <c r="AM6156" s="44"/>
      <c r="AN6156" s="44"/>
      <c r="AO6156" s="44"/>
      <c r="AP6156" s="44"/>
    </row>
    <row r="6157" spans="1:42" x14ac:dyDescent="0.2">
      <c r="A6157" t="s">
        <v>2294</v>
      </c>
      <c r="B6157" s="45">
        <v>20231013</v>
      </c>
      <c r="C6157" s="107" t="s">
        <v>73</v>
      </c>
      <c r="D6157" s="107">
        <v>9</v>
      </c>
      <c r="E6157" s="107">
        <v>5</v>
      </c>
      <c r="H6157" s="107" t="s">
        <v>10</v>
      </c>
      <c r="I6157" s="107">
        <v>290</v>
      </c>
      <c r="J6157" s="107">
        <v>0</v>
      </c>
      <c r="K6157" s="43">
        <v>5</v>
      </c>
      <c r="L6157" s="43">
        <v>1</v>
      </c>
      <c r="M6157" s="43">
        <v>0</v>
      </c>
      <c r="N6157" s="49">
        <v>1</v>
      </c>
      <c r="O6157" s="43" t="str">
        <f>Cal_030724!$E$2</f>
        <v>Cal_030724</v>
      </c>
      <c r="P6157" s="50">
        <f>Cal_030724!$Q$3</f>
        <v>1.8135132035581638</v>
      </c>
      <c r="Q6157" s="50">
        <f>Cal_030724!$R$3</f>
        <v>0.5762667345022553</v>
      </c>
      <c r="R6157" s="46">
        <v>8.8800000000000008</v>
      </c>
      <c r="S6157" s="46">
        <v>7.17</v>
      </c>
      <c r="T6157" s="178">
        <f>AVERAGE(0.333,0.545,0.579,0.588,0.403,0.461)</f>
        <v>0.48483333333333328</v>
      </c>
      <c r="U6157" s="79">
        <f t="shared" si="1758"/>
        <v>8.3951666666666682</v>
      </c>
      <c r="V6157" s="79">
        <f t="shared" si="1759"/>
        <v>6.6851666666666665</v>
      </c>
      <c r="W6157" s="446">
        <f t="shared" si="1760"/>
        <v>3.7874576283216839E-2</v>
      </c>
      <c r="X6157" s="446">
        <f t="shared" si="1761"/>
        <v>8.2581445973898993E-2</v>
      </c>
      <c r="Y6157" s="43">
        <v>20240307</v>
      </c>
      <c r="Z6157" s="48" t="s">
        <v>2432</v>
      </c>
      <c r="AA6157" s="43">
        <v>20250313</v>
      </c>
      <c r="AE6157" s="689" t="s">
        <v>1250</v>
      </c>
      <c r="AF6157" s="130">
        <v>1</v>
      </c>
      <c r="AH6157" s="490" t="s">
        <v>2430</v>
      </c>
    </row>
    <row r="6158" spans="1:42" x14ac:dyDescent="0.2">
      <c r="A6158" t="s">
        <v>2294</v>
      </c>
      <c r="B6158" s="45">
        <v>20231013</v>
      </c>
      <c r="C6158" s="107" t="s">
        <v>73</v>
      </c>
      <c r="D6158" s="107">
        <v>9</v>
      </c>
      <c r="E6158" s="107">
        <v>5</v>
      </c>
      <c r="H6158" s="107" t="s">
        <v>11</v>
      </c>
      <c r="I6158" s="107">
        <v>290</v>
      </c>
      <c r="J6158" s="107">
        <v>0</v>
      </c>
      <c r="K6158" s="43">
        <v>5</v>
      </c>
      <c r="L6158" s="43">
        <v>1</v>
      </c>
      <c r="M6158" s="43">
        <v>0</v>
      </c>
      <c r="N6158" s="49">
        <v>1</v>
      </c>
      <c r="O6158" s="43" t="str">
        <f>Cal_030724!$E$2</f>
        <v>Cal_030724</v>
      </c>
      <c r="P6158" s="50">
        <f>Cal_030724!$Q$3</f>
        <v>1.8135132035581638</v>
      </c>
      <c r="Q6158" s="50">
        <f>Cal_030724!$R$3</f>
        <v>0.5762667345022553</v>
      </c>
      <c r="R6158" s="46">
        <v>9.2530000000000001</v>
      </c>
      <c r="S6158" s="46">
        <v>7.4530000000000003</v>
      </c>
      <c r="T6158" s="178">
        <f>AVERAGE(0.455,0.585,0.284,0.485,0.313,0.286)</f>
        <v>0.40133333333333338</v>
      </c>
      <c r="U6158" s="79">
        <f t="shared" si="1758"/>
        <v>8.8516666666666666</v>
      </c>
      <c r="V6158" s="79">
        <f t="shared" si="1759"/>
        <v>7.0516666666666667</v>
      </c>
      <c r="W6158" s="446">
        <f t="shared" si="1760"/>
        <v>3.9867975034965052E-2</v>
      </c>
      <c r="X6158" s="446">
        <f t="shared" si="1761"/>
        <v>8.7191791654934736E-2</v>
      </c>
      <c r="Y6158" s="43">
        <v>20240307</v>
      </c>
      <c r="Z6158" s="48" t="s">
        <v>2427</v>
      </c>
      <c r="AA6158" s="43">
        <v>20250311</v>
      </c>
      <c r="AE6158" s="689" t="s">
        <v>1250</v>
      </c>
      <c r="AF6158" s="130">
        <v>1</v>
      </c>
      <c r="AH6158" s="490" t="s">
        <v>2430</v>
      </c>
    </row>
    <row r="6159" spans="1:42" x14ac:dyDescent="0.2">
      <c r="A6159" s="155" t="s">
        <v>2294</v>
      </c>
      <c r="B6159" s="81">
        <v>20231013</v>
      </c>
      <c r="C6159" s="126" t="s">
        <v>73</v>
      </c>
      <c r="D6159" s="126">
        <v>9</v>
      </c>
      <c r="E6159" s="126">
        <v>5</v>
      </c>
      <c r="F6159" s="126"/>
      <c r="G6159" s="126"/>
      <c r="H6159" s="126" t="s">
        <v>10</v>
      </c>
      <c r="I6159" s="126">
        <v>293</v>
      </c>
      <c r="J6159" s="126">
        <v>5</v>
      </c>
      <c r="K6159" s="82">
        <v>5</v>
      </c>
      <c r="L6159" s="156">
        <v>1</v>
      </c>
      <c r="M6159" s="82">
        <v>0</v>
      </c>
      <c r="N6159" s="83">
        <v>1</v>
      </c>
      <c r="O6159" s="82" t="str">
        <f>Cal_030724!$E$2</f>
        <v>Cal_030724</v>
      </c>
      <c r="P6159" s="158">
        <f>Cal_030724!$Q$3</f>
        <v>1.8135132035581638</v>
      </c>
      <c r="Q6159" s="158">
        <f>Cal_030724!$R$3</f>
        <v>0.5762667345022553</v>
      </c>
      <c r="R6159" s="84">
        <v>4.0819999999999999</v>
      </c>
      <c r="S6159" s="84">
        <v>3.7789999999999999</v>
      </c>
      <c r="T6159" s="158">
        <f>AVERAGE(0.683,0.513,0.548,0.776,0.511,0.652)</f>
        <v>0.61383333333333345</v>
      </c>
      <c r="U6159" s="79">
        <f t="shared" si="1758"/>
        <v>3.4681666666666664</v>
      </c>
      <c r="V6159" s="79">
        <f t="shared" si="1759"/>
        <v>3.1651666666666665</v>
      </c>
      <c r="W6159" s="446">
        <f t="shared" si="1760"/>
        <v>6.6423947029244949E-3</v>
      </c>
      <c r="X6159" s="446">
        <f t="shared" si="1761"/>
        <v>4.9804913880825315E-2</v>
      </c>
      <c r="Y6159" s="82">
        <v>20240307</v>
      </c>
      <c r="Z6159" s="90" t="s">
        <v>2316</v>
      </c>
      <c r="AA6159" s="82">
        <v>20240119</v>
      </c>
      <c r="AB6159" s="85"/>
      <c r="AC6159" s="82"/>
      <c r="AD6159" s="82"/>
      <c r="AE6159" s="691" t="s">
        <v>1250</v>
      </c>
      <c r="AF6159" s="567">
        <v>1</v>
      </c>
      <c r="AG6159" s="567"/>
      <c r="AH6159" s="159" t="s">
        <v>214</v>
      </c>
      <c r="AI6159" s="155" t="s">
        <v>2319</v>
      </c>
      <c r="AJ6159" s="82"/>
      <c r="AK6159" s="82"/>
      <c r="AL6159" s="82"/>
      <c r="AM6159" s="82"/>
      <c r="AN6159" s="82"/>
      <c r="AO6159" s="82"/>
      <c r="AP6159" s="82"/>
    </row>
    <row r="6160" spans="1:42" x14ac:dyDescent="0.2">
      <c r="A6160" s="155" t="s">
        <v>2294</v>
      </c>
      <c r="B6160" s="81">
        <v>20231013</v>
      </c>
      <c r="C6160" s="126" t="s">
        <v>73</v>
      </c>
      <c r="D6160" s="126">
        <v>9</v>
      </c>
      <c r="E6160" s="126">
        <v>5</v>
      </c>
      <c r="F6160" s="126"/>
      <c r="G6160" s="126"/>
      <c r="H6160" s="126" t="s">
        <v>11</v>
      </c>
      <c r="I6160" s="126">
        <v>293</v>
      </c>
      <c r="J6160" s="126">
        <v>5</v>
      </c>
      <c r="K6160" s="82">
        <v>5</v>
      </c>
      <c r="L6160" s="156">
        <v>1</v>
      </c>
      <c r="M6160" s="82">
        <v>0</v>
      </c>
      <c r="N6160" s="83">
        <v>1</v>
      </c>
      <c r="O6160" s="82" t="str">
        <f>Cal_030724!$E$2</f>
        <v>Cal_030724</v>
      </c>
      <c r="P6160" s="158">
        <f>Cal_030724!$Q$3</f>
        <v>1.8135132035581638</v>
      </c>
      <c r="Q6160" s="158">
        <f>Cal_030724!$R$3</f>
        <v>0.5762667345022553</v>
      </c>
      <c r="R6160" s="84">
        <v>4.0789999999999997</v>
      </c>
      <c r="S6160" s="84">
        <v>3.4950000000000001</v>
      </c>
      <c r="T6160" s="158">
        <f>AVERAGE(0.683,0.513,0.548,0.776,0.511,0.652)</f>
        <v>0.61383333333333345</v>
      </c>
      <c r="U6160" s="79">
        <f t="shared" si="1758"/>
        <v>3.4651666666666663</v>
      </c>
      <c r="V6160" s="79">
        <f t="shared" si="1759"/>
        <v>2.8811666666666667</v>
      </c>
      <c r="W6160" s="446">
        <f t="shared" si="1760"/>
        <v>1.2802503321808262E-2</v>
      </c>
      <c r="X6160" s="446">
        <f t="shared" si="1761"/>
        <v>3.8579973824591766E-2</v>
      </c>
      <c r="Y6160" s="82">
        <v>20240307</v>
      </c>
      <c r="Z6160" s="90" t="s">
        <v>2316</v>
      </c>
      <c r="AA6160" s="82">
        <v>20240119</v>
      </c>
      <c r="AB6160" s="85"/>
      <c r="AC6160" s="82"/>
      <c r="AD6160" s="82"/>
      <c r="AE6160" s="691" t="s">
        <v>1250</v>
      </c>
      <c r="AF6160" s="567">
        <v>1</v>
      </c>
      <c r="AG6160" s="567"/>
      <c r="AH6160" s="159" t="s">
        <v>215</v>
      </c>
      <c r="AI6160" s="155" t="s">
        <v>2319</v>
      </c>
      <c r="AJ6160" s="82"/>
      <c r="AK6160" s="82"/>
      <c r="AL6160" s="82"/>
      <c r="AM6160" s="82"/>
      <c r="AN6160" s="82"/>
      <c r="AO6160" s="82"/>
      <c r="AP6160" s="82"/>
    </row>
    <row r="6161" spans="1:42" x14ac:dyDescent="0.2">
      <c r="A6161" s="360" t="s">
        <v>2294</v>
      </c>
      <c r="B6161" s="196">
        <v>20231013</v>
      </c>
      <c r="C6161" s="361" t="s">
        <v>73</v>
      </c>
      <c r="D6161" s="361">
        <v>9</v>
      </c>
      <c r="E6161" s="361">
        <v>5</v>
      </c>
      <c r="F6161" s="361"/>
      <c r="G6161" s="361"/>
      <c r="H6161" s="361" t="s">
        <v>10</v>
      </c>
      <c r="I6161" s="361">
        <v>551</v>
      </c>
      <c r="J6161" s="361">
        <v>20</v>
      </c>
      <c r="K6161" s="44">
        <v>5</v>
      </c>
      <c r="L6161" s="362">
        <v>1</v>
      </c>
      <c r="M6161" s="44">
        <v>0</v>
      </c>
      <c r="N6161" s="363">
        <v>1</v>
      </c>
      <c r="O6161" s="44" t="str">
        <f>Cal_030724!$E$2</f>
        <v>Cal_030724</v>
      </c>
      <c r="P6161" s="365">
        <f>Cal_030724!$Q$3</f>
        <v>1.8135132035581638</v>
      </c>
      <c r="Q6161" s="365">
        <f>Cal_030724!$R$3</f>
        <v>0.5762667345022553</v>
      </c>
      <c r="R6161" s="364">
        <v>1.6830000000000001</v>
      </c>
      <c r="S6161" s="364">
        <v>1.3839999999999999</v>
      </c>
      <c r="T6161" s="365">
        <f>AVERAGE(0.683,0.513,0.548,0.776,0.511,0.652)</f>
        <v>0.61383333333333345</v>
      </c>
      <c r="U6161" s="79">
        <f t="shared" si="1758"/>
        <v>1.0691666666666666</v>
      </c>
      <c r="V6161" s="79">
        <f t="shared" si="1759"/>
        <v>0.77016666666666644</v>
      </c>
      <c r="W6161" s="446">
        <f t="shared" si="1760"/>
        <v>3.4855334898989941E-3</v>
      </c>
      <c r="X6161" s="446">
        <f t="shared" si="1761"/>
        <v>3.8182416767783716E-3</v>
      </c>
      <c r="Y6161" s="44">
        <v>20240307</v>
      </c>
      <c r="Z6161" s="859" t="s">
        <v>2317</v>
      </c>
      <c r="AA6161" s="44">
        <v>20240119</v>
      </c>
      <c r="AB6161" s="368"/>
      <c r="AC6161" s="44"/>
      <c r="AD6161" s="44"/>
      <c r="AE6161" s="763" t="s">
        <v>1250</v>
      </c>
      <c r="AF6161" s="849">
        <v>1</v>
      </c>
      <c r="AG6161" s="849"/>
      <c r="AH6161" s="370" t="s">
        <v>220</v>
      </c>
      <c r="AI6161" s="360" t="s">
        <v>2319</v>
      </c>
      <c r="AJ6161" s="44"/>
      <c r="AK6161" s="44"/>
      <c r="AL6161" s="44"/>
      <c r="AM6161" s="44"/>
      <c r="AN6161" s="44"/>
      <c r="AO6161" s="44"/>
      <c r="AP6161" s="44"/>
    </row>
    <row r="6162" spans="1:42" x14ac:dyDescent="0.2">
      <c r="A6162" s="360" t="s">
        <v>2294</v>
      </c>
      <c r="B6162" s="196">
        <v>20231013</v>
      </c>
      <c r="C6162" s="361" t="s">
        <v>73</v>
      </c>
      <c r="D6162" s="361">
        <v>9</v>
      </c>
      <c r="E6162" s="361">
        <v>5</v>
      </c>
      <c r="F6162" s="361"/>
      <c r="G6162" s="361"/>
      <c r="H6162" s="361" t="s">
        <v>11</v>
      </c>
      <c r="I6162" s="361">
        <v>551</v>
      </c>
      <c r="J6162" s="361">
        <v>20</v>
      </c>
      <c r="K6162" s="44">
        <v>5</v>
      </c>
      <c r="L6162" s="362">
        <v>1</v>
      </c>
      <c r="M6162" s="44">
        <v>0</v>
      </c>
      <c r="N6162" s="363">
        <v>1</v>
      </c>
      <c r="O6162" s="44" t="str">
        <f>Cal_030724!$E$2</f>
        <v>Cal_030724</v>
      </c>
      <c r="P6162" s="365">
        <f>Cal_030724!$Q$3</f>
        <v>1.8135132035581638</v>
      </c>
      <c r="Q6162" s="365">
        <f>Cal_030724!$R$3</f>
        <v>0.5762667345022553</v>
      </c>
      <c r="R6162" s="364">
        <v>2.2519999999999998</v>
      </c>
      <c r="S6162" s="364">
        <v>1.633</v>
      </c>
      <c r="T6162" s="365">
        <f>AVERAGE(0.683,0.513,0.548,0.776,0.511,0.652)</f>
        <v>0.61383333333333345</v>
      </c>
      <c r="U6162" s="79">
        <f t="shared" si="1758"/>
        <v>1.6381666666666663</v>
      </c>
      <c r="V6162" s="79">
        <f t="shared" si="1759"/>
        <v>1.0191666666666666</v>
      </c>
      <c r="W6162" s="446">
        <f t="shared" si="1760"/>
        <v>7.2158703352758367E-3</v>
      </c>
      <c r="X6162" s="446">
        <f t="shared" si="1761"/>
        <v>2.4492638660295286E-3</v>
      </c>
      <c r="Y6162" s="44">
        <v>20240307</v>
      </c>
      <c r="Z6162" s="859" t="s">
        <v>2317</v>
      </c>
      <c r="AA6162" s="44">
        <v>20240119</v>
      </c>
      <c r="AB6162" s="368"/>
      <c r="AC6162" s="44"/>
      <c r="AD6162" s="44"/>
      <c r="AE6162" s="763" t="s">
        <v>1250</v>
      </c>
      <c r="AF6162" s="849">
        <v>1</v>
      </c>
      <c r="AG6162" s="849"/>
      <c r="AH6162" s="370" t="s">
        <v>221</v>
      </c>
      <c r="AI6162" s="360"/>
      <c r="AJ6162" s="44"/>
      <c r="AK6162" s="44"/>
      <c r="AL6162" s="44"/>
      <c r="AM6162" s="44"/>
      <c r="AN6162" s="44"/>
      <c r="AO6162" s="44"/>
      <c r="AP6162" s="44"/>
    </row>
    <row r="6163" spans="1:42" x14ac:dyDescent="0.2">
      <c r="A6163" t="s">
        <v>2294</v>
      </c>
      <c r="B6163" s="45">
        <v>20231013</v>
      </c>
      <c r="C6163" s="107" t="s">
        <v>73</v>
      </c>
      <c r="D6163" s="107">
        <v>9</v>
      </c>
      <c r="E6163" s="107">
        <v>7</v>
      </c>
      <c r="H6163" s="107" t="s">
        <v>10</v>
      </c>
      <c r="I6163" s="107">
        <v>290</v>
      </c>
      <c r="J6163" s="107">
        <v>0</v>
      </c>
      <c r="K6163" s="43">
        <v>5</v>
      </c>
      <c r="L6163" s="43">
        <v>1</v>
      </c>
      <c r="M6163" s="43">
        <v>0</v>
      </c>
      <c r="N6163" s="49">
        <v>1</v>
      </c>
      <c r="O6163" s="43" t="str">
        <f>Cal_030724!$E$2</f>
        <v>Cal_030724</v>
      </c>
      <c r="P6163" s="50">
        <f>Cal_030724!$Q$3</f>
        <v>1.8135132035581638</v>
      </c>
      <c r="Q6163" s="50">
        <f>Cal_030724!$R$3</f>
        <v>0.5762667345022553</v>
      </c>
      <c r="R6163" s="46">
        <v>46.17</v>
      </c>
      <c r="S6163" s="46">
        <v>32.479999999999997</v>
      </c>
      <c r="T6163" s="178">
        <f>AVERAGE(0.455,0.585,0.284,0.485,0.313,0.286)</f>
        <v>0.40133333333333338</v>
      </c>
      <c r="U6163" s="79">
        <f t="shared" si="1758"/>
        <v>45.768666666666668</v>
      </c>
      <c r="V6163" s="79">
        <f t="shared" si="1759"/>
        <v>32.078666666666663</v>
      </c>
      <c r="W6163" s="446">
        <f t="shared" si="1760"/>
        <v>0.30321809901592878</v>
      </c>
      <c r="X6163" s="446">
        <f t="shared" si="1761"/>
        <v>0.2747882213418682</v>
      </c>
      <c r="Y6163" s="43">
        <v>20240307</v>
      </c>
      <c r="Z6163" s="48" t="s">
        <v>2427</v>
      </c>
      <c r="AA6163" s="43">
        <v>20250311</v>
      </c>
      <c r="AE6163" s="689" t="s">
        <v>1250</v>
      </c>
      <c r="AF6163" s="130">
        <v>1</v>
      </c>
    </row>
    <row r="6164" spans="1:42" x14ac:dyDescent="0.2">
      <c r="A6164" t="s">
        <v>2294</v>
      </c>
      <c r="B6164" s="45">
        <v>20231013</v>
      </c>
      <c r="C6164" s="107" t="s">
        <v>73</v>
      </c>
      <c r="D6164" s="107">
        <v>9</v>
      </c>
      <c r="E6164" s="107">
        <v>7</v>
      </c>
      <c r="H6164" s="107" t="s">
        <v>11</v>
      </c>
      <c r="I6164" s="107">
        <v>290</v>
      </c>
      <c r="J6164" s="107">
        <v>0</v>
      </c>
      <c r="K6164" s="43">
        <v>5</v>
      </c>
      <c r="L6164" s="43">
        <v>1</v>
      </c>
      <c r="M6164" s="43">
        <v>0</v>
      </c>
      <c r="N6164" s="49">
        <v>1</v>
      </c>
      <c r="O6164" s="43" t="str">
        <f>Cal_030724!$E$2</f>
        <v>Cal_030724</v>
      </c>
      <c r="P6164" s="50">
        <f>Cal_030724!$Q$3</f>
        <v>1.8135132035581638</v>
      </c>
      <c r="Q6164" s="50">
        <f>Cal_030724!$R$3</f>
        <v>0.5762667345022553</v>
      </c>
      <c r="R6164" s="46">
        <v>45.94</v>
      </c>
      <c r="S6164" s="46">
        <v>32.700000000000003</v>
      </c>
      <c r="T6164" s="178">
        <f>AVERAGE(0.333,0.545,0.579,0.588,0.403,0.461)</f>
        <v>0.48483333333333328</v>
      </c>
      <c r="U6164" s="79">
        <f t="shared" si="1758"/>
        <v>45.455166666666663</v>
      </c>
      <c r="V6164" s="79">
        <f t="shared" si="1759"/>
        <v>32.215166666666669</v>
      </c>
      <c r="W6164" s="446">
        <f t="shared" si="1760"/>
        <v>0.29325110525718734</v>
      </c>
      <c r="X6164" s="446">
        <f t="shared" si="1761"/>
        <v>0.28721472701077344</v>
      </c>
      <c r="Y6164" s="43">
        <v>20240307</v>
      </c>
      <c r="Z6164" s="48" t="s">
        <v>2432</v>
      </c>
      <c r="AA6164" s="43">
        <v>20250313</v>
      </c>
      <c r="AE6164" s="689" t="s">
        <v>1250</v>
      </c>
      <c r="AF6164" s="130">
        <v>1</v>
      </c>
    </row>
    <row r="6165" spans="1:42" x14ac:dyDescent="0.2">
      <c r="A6165" t="s">
        <v>2294</v>
      </c>
      <c r="B6165" s="45">
        <v>20231013</v>
      </c>
      <c r="C6165" s="107" t="s">
        <v>73</v>
      </c>
      <c r="D6165" s="107">
        <v>9</v>
      </c>
      <c r="E6165" s="107">
        <v>7</v>
      </c>
      <c r="H6165" s="107" t="s">
        <v>10</v>
      </c>
      <c r="I6165" s="107">
        <v>290</v>
      </c>
      <c r="J6165" s="107">
        <v>10</v>
      </c>
      <c r="K6165" s="43">
        <v>5</v>
      </c>
      <c r="L6165" s="43">
        <v>1</v>
      </c>
      <c r="M6165" s="43">
        <v>0</v>
      </c>
      <c r="N6165" s="49">
        <v>1</v>
      </c>
      <c r="O6165" s="43" t="str">
        <f>Cal_030724!$E$2</f>
        <v>Cal_030724</v>
      </c>
      <c r="P6165" s="50">
        <f>Cal_030724!$Q$3</f>
        <v>1.8135132035581638</v>
      </c>
      <c r="Q6165" s="50">
        <f>Cal_030724!$R$3</f>
        <v>0.5762667345022553</v>
      </c>
      <c r="R6165" s="46">
        <v>40.74</v>
      </c>
      <c r="S6165" s="46">
        <v>28.32</v>
      </c>
      <c r="T6165" s="178">
        <f>AVERAGE(0.333,0.545,0.579,0.588,0.403,0.461)</f>
        <v>0.48483333333333328</v>
      </c>
      <c r="U6165" s="79">
        <f t="shared" si="1758"/>
        <v>40.255166666666668</v>
      </c>
      <c r="V6165" s="79">
        <f t="shared" si="1759"/>
        <v>27.835166666666666</v>
      </c>
      <c r="W6165" s="446">
        <f t="shared" si="1760"/>
        <v>0.27508902774125893</v>
      </c>
      <c r="X6165" s="446">
        <f t="shared" si="1761"/>
        <v>0.22645620257419483</v>
      </c>
      <c r="Y6165" s="43">
        <v>20240307</v>
      </c>
      <c r="Z6165" s="48" t="s">
        <v>2432</v>
      </c>
      <c r="AA6165" s="43">
        <v>20250313</v>
      </c>
      <c r="AE6165" s="689" t="s">
        <v>1250</v>
      </c>
      <c r="AF6165" s="130">
        <v>1</v>
      </c>
    </row>
    <row r="6166" spans="1:42" x14ac:dyDescent="0.2">
      <c r="A6166" t="s">
        <v>2294</v>
      </c>
      <c r="B6166" s="45">
        <v>20231013</v>
      </c>
      <c r="C6166" s="107" t="s">
        <v>73</v>
      </c>
      <c r="D6166" s="107">
        <v>9</v>
      </c>
      <c r="E6166" s="107">
        <v>7</v>
      </c>
      <c r="H6166" s="107" t="s">
        <v>11</v>
      </c>
      <c r="I6166" s="107">
        <v>290</v>
      </c>
      <c r="J6166" s="107">
        <v>10</v>
      </c>
      <c r="K6166" s="43">
        <v>5</v>
      </c>
      <c r="L6166" s="43">
        <v>1</v>
      </c>
      <c r="M6166" s="43">
        <v>0</v>
      </c>
      <c r="N6166" s="49">
        <v>1</v>
      </c>
      <c r="O6166" s="43" t="str">
        <f>Cal_030724!$E$2</f>
        <v>Cal_030724</v>
      </c>
      <c r="P6166" s="50">
        <f>Cal_030724!$Q$3</f>
        <v>1.8135132035581638</v>
      </c>
      <c r="Q6166" s="50">
        <f>Cal_030724!$R$3</f>
        <v>0.5762667345022553</v>
      </c>
      <c r="R6166" s="46">
        <v>39.93</v>
      </c>
      <c r="S6166" s="46">
        <v>27.9</v>
      </c>
      <c r="T6166" s="178">
        <f>AVERAGE(0.333,0.545,0.579,0.588,0.403,0.461)</f>
        <v>0.48483333333333328</v>
      </c>
      <c r="U6166" s="79">
        <f t="shared" si="1758"/>
        <v>39.445166666666665</v>
      </c>
      <c r="V6166" s="79">
        <f t="shared" si="1759"/>
        <v>27.415166666666664</v>
      </c>
      <c r="W6166" s="446">
        <f t="shared" si="1760"/>
        <v>0.26645096648368316</v>
      </c>
      <c r="X6166" s="446">
        <f t="shared" si="1761"/>
        <v>0.22752653487742069</v>
      </c>
      <c r="Y6166" s="43">
        <v>20240307</v>
      </c>
      <c r="Z6166" s="48" t="s">
        <v>2432</v>
      </c>
      <c r="AA6166" s="43">
        <v>20250313</v>
      </c>
      <c r="AE6166" s="689" t="s">
        <v>1250</v>
      </c>
      <c r="AF6166" s="130">
        <v>1</v>
      </c>
    </row>
    <row r="6167" spans="1:42" x14ac:dyDescent="0.2">
      <c r="A6167" s="155" t="s">
        <v>2294</v>
      </c>
      <c r="B6167" s="81">
        <v>20231013</v>
      </c>
      <c r="C6167" s="126" t="s">
        <v>73</v>
      </c>
      <c r="D6167" s="126">
        <v>9</v>
      </c>
      <c r="E6167" s="126">
        <v>7</v>
      </c>
      <c r="F6167" s="126"/>
      <c r="G6167" s="126"/>
      <c r="H6167" s="126" t="s">
        <v>10</v>
      </c>
      <c r="I6167" s="126">
        <v>294</v>
      </c>
      <c r="J6167" s="126">
        <v>5</v>
      </c>
      <c r="K6167" s="82">
        <v>5</v>
      </c>
      <c r="L6167" s="156">
        <v>1</v>
      </c>
      <c r="M6167" s="82">
        <v>0</v>
      </c>
      <c r="N6167" s="83">
        <v>1</v>
      </c>
      <c r="O6167" s="82" t="str">
        <f>Cal_030724!$E$2</f>
        <v>Cal_030724</v>
      </c>
      <c r="P6167" s="158">
        <f>Cal_030724!$Q$3</f>
        <v>1.8135132035581638</v>
      </c>
      <c r="Q6167" s="158">
        <f>Cal_030724!$R$3</f>
        <v>0.5762667345022553</v>
      </c>
      <c r="R6167" s="84">
        <v>10.78</v>
      </c>
      <c r="S6167" s="84">
        <v>8.0210000000000008</v>
      </c>
      <c r="T6167" s="158">
        <f>AVERAGE(0.683,0.513,0.548,0.776,0.511,0.652)</f>
        <v>0.61383333333333345</v>
      </c>
      <c r="U6167" s="79">
        <f t="shared" si="1758"/>
        <v>10.166166666666665</v>
      </c>
      <c r="V6167" s="79">
        <f t="shared" si="1759"/>
        <v>7.4071666666666669</v>
      </c>
      <c r="W6167" s="446">
        <f t="shared" si="1760"/>
        <v>6.0277334665959706E-2</v>
      </c>
      <c r="X6167" s="446">
        <f t="shared" si="1761"/>
        <v>7.1372119491624544E-2</v>
      </c>
      <c r="Y6167" s="82">
        <v>20240307</v>
      </c>
      <c r="Z6167" s="90" t="s">
        <v>2317</v>
      </c>
      <c r="AA6167" s="82">
        <v>20240119</v>
      </c>
      <c r="AB6167" s="85"/>
      <c r="AC6167" s="82"/>
      <c r="AD6167" s="82"/>
      <c r="AE6167" s="691" t="s">
        <v>1250</v>
      </c>
      <c r="AF6167" s="567">
        <v>1</v>
      </c>
      <c r="AG6167" s="567"/>
      <c r="AH6167" s="159" t="s">
        <v>222</v>
      </c>
      <c r="AI6167" s="155" t="s">
        <v>2320</v>
      </c>
      <c r="AJ6167" s="82"/>
      <c r="AK6167" s="82"/>
      <c r="AL6167" s="82"/>
      <c r="AM6167" s="82"/>
      <c r="AN6167" s="82"/>
      <c r="AO6167" s="82"/>
      <c r="AP6167" s="82"/>
    </row>
    <row r="6168" spans="1:42" x14ac:dyDescent="0.2">
      <c r="A6168" s="155" t="s">
        <v>2294</v>
      </c>
      <c r="B6168" s="81">
        <v>20231013</v>
      </c>
      <c r="C6168" s="126" t="s">
        <v>73</v>
      </c>
      <c r="D6168" s="126">
        <v>9</v>
      </c>
      <c r="E6168" s="126">
        <v>7</v>
      </c>
      <c r="F6168" s="126"/>
      <c r="G6168" s="126"/>
      <c r="H6168" s="126" t="s">
        <v>11</v>
      </c>
      <c r="I6168" s="126">
        <v>294</v>
      </c>
      <c r="J6168" s="126">
        <v>5</v>
      </c>
      <c r="K6168" s="82">
        <v>5</v>
      </c>
      <c r="L6168" s="156">
        <v>1</v>
      </c>
      <c r="M6168" s="82">
        <v>0</v>
      </c>
      <c r="N6168" s="83">
        <v>1</v>
      </c>
      <c r="O6168" s="82" t="str">
        <f>Cal_030724!$E$2</f>
        <v>Cal_030724</v>
      </c>
      <c r="P6168" s="158">
        <f>Cal_030724!$Q$3</f>
        <v>1.8135132035581638</v>
      </c>
      <c r="Q6168" s="158">
        <f>Cal_030724!$R$3</f>
        <v>0.5762667345022553</v>
      </c>
      <c r="R6168" s="84">
        <v>11.65</v>
      </c>
      <c r="S6168" s="84">
        <v>8.4909999999999997</v>
      </c>
      <c r="T6168" s="158">
        <f>AVERAGE(0.683,0.513,0.548,0.776,0.511,0.652)</f>
        <v>0.61383333333333345</v>
      </c>
      <c r="U6168" s="79">
        <f t="shared" si="1758"/>
        <v>11.036166666666666</v>
      </c>
      <c r="V6168" s="79">
        <f t="shared" si="1759"/>
        <v>7.8771666666666658</v>
      </c>
      <c r="W6168" s="446">
        <f t="shared" si="1760"/>
        <v>6.9016346578385956E-2</v>
      </c>
      <c r="X6168" s="446">
        <f t="shared" si="1761"/>
        <v>7.0986536931950964E-2</v>
      </c>
      <c r="Y6168" s="82">
        <v>20240307</v>
      </c>
      <c r="Z6168" s="90" t="s">
        <v>2317</v>
      </c>
      <c r="AA6168" s="82">
        <v>20240119</v>
      </c>
      <c r="AB6168" s="85"/>
      <c r="AC6168" s="82"/>
      <c r="AD6168" s="82"/>
      <c r="AE6168" s="691" t="s">
        <v>1250</v>
      </c>
      <c r="AF6168" s="567">
        <v>1</v>
      </c>
      <c r="AG6168" s="567"/>
      <c r="AH6168" s="159" t="s">
        <v>223</v>
      </c>
      <c r="AI6168" s="155" t="s">
        <v>2320</v>
      </c>
      <c r="AJ6168" s="82"/>
      <c r="AK6168" s="82"/>
      <c r="AL6168" s="82"/>
      <c r="AM6168" s="82"/>
      <c r="AN6168" s="82"/>
      <c r="AO6168" s="82"/>
      <c r="AP6168" s="82"/>
    </row>
    <row r="6169" spans="1:42" x14ac:dyDescent="0.2">
      <c r="A6169" s="360" t="s">
        <v>2294</v>
      </c>
      <c r="B6169" s="196">
        <v>20231013</v>
      </c>
      <c r="C6169" s="361" t="s">
        <v>73</v>
      </c>
      <c r="D6169" s="361">
        <v>9</v>
      </c>
      <c r="E6169" s="361">
        <v>7</v>
      </c>
      <c r="F6169" s="361"/>
      <c r="G6169" s="361"/>
      <c r="H6169" s="361" t="s">
        <v>10</v>
      </c>
      <c r="I6169" s="361">
        <v>551</v>
      </c>
      <c r="J6169" s="361">
        <v>20</v>
      </c>
      <c r="K6169" s="44">
        <v>5</v>
      </c>
      <c r="L6169" s="362">
        <v>1</v>
      </c>
      <c r="M6169" s="44">
        <v>0</v>
      </c>
      <c r="N6169" s="363">
        <v>1</v>
      </c>
      <c r="O6169" s="44" t="str">
        <f>Cal_030724!$E$2</f>
        <v>Cal_030724</v>
      </c>
      <c r="P6169" s="365">
        <f>Cal_030724!$Q$3</f>
        <v>1.8135132035581638</v>
      </c>
      <c r="Q6169" s="365">
        <f>Cal_030724!$R$3</f>
        <v>0.5762667345022553</v>
      </c>
      <c r="R6169" s="364">
        <v>3.7549999999999999</v>
      </c>
      <c r="S6169" s="364">
        <v>2.7490000000000001</v>
      </c>
      <c r="T6169" s="365">
        <f>AVERAGE(0.683,0.513,0.548,0.776,0.511,0.652)</f>
        <v>0.61383333333333345</v>
      </c>
      <c r="U6169" s="79">
        <f t="shared" si="1758"/>
        <v>3.1411666666666664</v>
      </c>
      <c r="V6169" s="79">
        <f t="shared" si="1759"/>
        <v>2.1351666666666667</v>
      </c>
      <c r="W6169" s="446">
        <f t="shared" si="1760"/>
        <v>1.1727246457653462E-2</v>
      </c>
      <c r="X6169" s="446">
        <f t="shared" si="1761"/>
        <v>8.5213282362014958E-3</v>
      </c>
      <c r="Y6169" s="44">
        <v>20240307</v>
      </c>
      <c r="Z6169" s="859" t="s">
        <v>2317</v>
      </c>
      <c r="AA6169" s="44">
        <v>20240119</v>
      </c>
      <c r="AB6169" s="368"/>
      <c r="AC6169" s="44"/>
      <c r="AD6169" s="44"/>
      <c r="AE6169" s="763" t="s">
        <v>1250</v>
      </c>
      <c r="AF6169" s="849">
        <v>1</v>
      </c>
      <c r="AG6169" s="849"/>
      <c r="AH6169" s="370" t="s">
        <v>224</v>
      </c>
      <c r="AI6169" s="360"/>
      <c r="AJ6169" s="44"/>
      <c r="AK6169" s="44"/>
      <c r="AL6169" s="44"/>
      <c r="AM6169" s="44"/>
      <c r="AN6169" s="44"/>
      <c r="AO6169" s="44"/>
      <c r="AP6169" s="44"/>
    </row>
    <row r="6170" spans="1:42" x14ac:dyDescent="0.2">
      <c r="A6170" s="360" t="s">
        <v>2294</v>
      </c>
      <c r="B6170" s="196">
        <v>20231013</v>
      </c>
      <c r="C6170" s="361" t="s">
        <v>73</v>
      </c>
      <c r="D6170" s="361">
        <v>9</v>
      </c>
      <c r="E6170" s="361">
        <v>7</v>
      </c>
      <c r="F6170" s="361"/>
      <c r="G6170" s="361"/>
      <c r="H6170" s="361" t="s">
        <v>11</v>
      </c>
      <c r="I6170" s="361">
        <v>552</v>
      </c>
      <c r="J6170" s="361">
        <v>20</v>
      </c>
      <c r="K6170" s="44">
        <v>5</v>
      </c>
      <c r="L6170" s="362">
        <v>1</v>
      </c>
      <c r="M6170" s="44">
        <v>0</v>
      </c>
      <c r="N6170" s="363">
        <v>1</v>
      </c>
      <c r="O6170" s="44" t="str">
        <f>Cal_030724!$E$2</f>
        <v>Cal_030724</v>
      </c>
      <c r="P6170" s="365">
        <f>Cal_030724!$Q$3</f>
        <v>1.8135132035581638</v>
      </c>
      <c r="Q6170" s="365">
        <f>Cal_030724!$R$3</f>
        <v>0.5762667345022553</v>
      </c>
      <c r="R6170" s="364">
        <v>3.5680000000000001</v>
      </c>
      <c r="S6170" s="364">
        <v>2.7589999999999999</v>
      </c>
      <c r="T6170" s="365">
        <f>AVERAGE(0.683,0.513,0.548,0.776,0.511,0.652)</f>
        <v>0.61383333333333345</v>
      </c>
      <c r="U6170" s="79">
        <f t="shared" si="1758"/>
        <v>2.9541666666666666</v>
      </c>
      <c r="V6170" s="79">
        <f t="shared" si="1759"/>
        <v>2.1451666666666664</v>
      </c>
      <c r="W6170" s="446">
        <f t="shared" si="1760"/>
        <v>9.4136731309914998E-3</v>
      </c>
      <c r="X6170" s="446">
        <f t="shared" si="1761"/>
        <v>1.0892881258326688E-2</v>
      </c>
      <c r="Y6170" s="44">
        <v>20240307</v>
      </c>
      <c r="Z6170" s="859" t="s">
        <v>2317</v>
      </c>
      <c r="AA6170" s="44">
        <v>20240119</v>
      </c>
      <c r="AB6170" s="368"/>
      <c r="AC6170" s="44"/>
      <c r="AD6170" s="44"/>
      <c r="AE6170" s="763" t="s">
        <v>1250</v>
      </c>
      <c r="AF6170" s="849">
        <v>1</v>
      </c>
      <c r="AG6170" s="849"/>
      <c r="AH6170" s="370" t="s">
        <v>225</v>
      </c>
      <c r="AI6170" s="360" t="s">
        <v>2320</v>
      </c>
      <c r="AJ6170" s="44"/>
      <c r="AK6170" s="44"/>
      <c r="AL6170" s="44"/>
      <c r="AM6170" s="44"/>
      <c r="AN6170" s="44"/>
      <c r="AO6170" s="44"/>
      <c r="AP6170" s="44"/>
    </row>
    <row r="6171" spans="1:42" x14ac:dyDescent="0.2">
      <c r="A6171" t="s">
        <v>2294</v>
      </c>
      <c r="B6171" s="45">
        <v>20231013</v>
      </c>
      <c r="C6171" s="107" t="s">
        <v>73</v>
      </c>
      <c r="D6171" s="107">
        <v>9</v>
      </c>
      <c r="E6171" s="107">
        <v>11</v>
      </c>
      <c r="H6171" s="107" t="s">
        <v>10</v>
      </c>
      <c r="I6171" s="107">
        <v>290</v>
      </c>
      <c r="J6171" s="107">
        <v>0</v>
      </c>
      <c r="K6171" s="43">
        <v>5</v>
      </c>
      <c r="L6171" s="43">
        <v>1</v>
      </c>
      <c r="M6171" s="43">
        <v>0</v>
      </c>
      <c r="N6171" s="49">
        <v>1</v>
      </c>
      <c r="O6171" s="43" t="str">
        <f>Cal_030724!$E$2</f>
        <v>Cal_030724</v>
      </c>
      <c r="P6171" s="50">
        <f>Cal_030724!$Q$3</f>
        <v>1.8135132035581638</v>
      </c>
      <c r="Q6171" s="50">
        <f>Cal_030724!$R$3</f>
        <v>0.5762667345022553</v>
      </c>
      <c r="R6171" s="46">
        <v>64.099999999999994</v>
      </c>
      <c r="S6171" s="46">
        <v>44.68</v>
      </c>
      <c r="T6171" s="178">
        <f>AVERAGE(0.938,0.727,0.863,0.804,0.94,0.712)</f>
        <v>0.83066666666666666</v>
      </c>
      <c r="U6171" s="79">
        <f t="shared" si="1758"/>
        <v>63.269333333333329</v>
      </c>
      <c r="V6171" s="79">
        <f t="shared" si="1759"/>
        <v>43.849333333333334</v>
      </c>
      <c r="W6171" s="446">
        <f t="shared" si="1760"/>
        <v>0.43013115287723397</v>
      </c>
      <c r="X6171" s="446">
        <f t="shared" si="1761"/>
        <v>0.3599637744932665</v>
      </c>
      <c r="Y6171" s="43">
        <v>20240307</v>
      </c>
      <c r="Z6171" s="48" t="s">
        <v>2383</v>
      </c>
      <c r="AA6171" s="43">
        <v>20241101</v>
      </c>
      <c r="AE6171" s="689" t="s">
        <v>1250</v>
      </c>
      <c r="AF6171" s="130">
        <v>1</v>
      </c>
    </row>
    <row r="6172" spans="1:42" x14ac:dyDescent="0.2">
      <c r="A6172" t="s">
        <v>2294</v>
      </c>
      <c r="B6172" s="45">
        <v>20231013</v>
      </c>
      <c r="C6172" s="107" t="s">
        <v>73</v>
      </c>
      <c r="D6172" s="107">
        <v>9</v>
      </c>
      <c r="E6172" s="107">
        <v>11</v>
      </c>
      <c r="H6172" s="107" t="s">
        <v>11</v>
      </c>
      <c r="I6172" s="107">
        <v>290</v>
      </c>
      <c r="J6172" s="107">
        <v>0</v>
      </c>
      <c r="K6172" s="43">
        <v>5</v>
      </c>
      <c r="L6172" s="43">
        <v>1</v>
      </c>
      <c r="M6172" s="43">
        <v>0</v>
      </c>
      <c r="N6172" s="49">
        <v>1</v>
      </c>
      <c r="O6172" s="43" t="str">
        <f>Cal_030724!$E$2</f>
        <v>Cal_030724</v>
      </c>
      <c r="P6172" s="50">
        <f>Cal_030724!$Q$3</f>
        <v>1.8135132035581638</v>
      </c>
      <c r="Q6172" s="50">
        <f>Cal_030724!$R$3</f>
        <v>0.5762667345022553</v>
      </c>
      <c r="R6172" s="46">
        <v>61.54</v>
      </c>
      <c r="S6172" s="46">
        <v>43.16</v>
      </c>
      <c r="T6172" s="178">
        <f>AVERAGE(0.763,0.746,0.699,0.8,0.548,0.621)</f>
        <v>0.6961666666666666</v>
      </c>
      <c r="U6172" s="79">
        <f t="shared" si="1758"/>
        <v>60.843833333333336</v>
      </c>
      <c r="V6172" s="79">
        <f t="shared" si="1759"/>
        <v>42.463833333333326</v>
      </c>
      <c r="W6172" s="446">
        <f t="shared" si="1760"/>
        <v>0.40709632285703229</v>
      </c>
      <c r="X6172" s="446">
        <f t="shared" si="1761"/>
        <v>0.358034108165249</v>
      </c>
      <c r="Y6172" s="43">
        <v>20240307</v>
      </c>
      <c r="Z6172" s="48" t="s">
        <v>2415</v>
      </c>
      <c r="AA6172" s="43">
        <v>20250227</v>
      </c>
      <c r="AE6172" s="689" t="s">
        <v>1250</v>
      </c>
      <c r="AF6172" s="130">
        <v>1</v>
      </c>
    </row>
    <row r="6173" spans="1:42" x14ac:dyDescent="0.2">
      <c r="A6173" t="s">
        <v>2294</v>
      </c>
      <c r="B6173" s="45">
        <v>20231013</v>
      </c>
      <c r="C6173" s="107" t="s">
        <v>73</v>
      </c>
      <c r="D6173" s="107">
        <v>9</v>
      </c>
      <c r="E6173" s="107">
        <v>11</v>
      </c>
      <c r="H6173" s="107" t="s">
        <v>10</v>
      </c>
      <c r="I6173" s="107">
        <v>290</v>
      </c>
      <c r="J6173" s="107">
        <v>10</v>
      </c>
      <c r="K6173" s="43">
        <v>5</v>
      </c>
      <c r="L6173" s="43">
        <v>1</v>
      </c>
      <c r="M6173" s="43">
        <v>0</v>
      </c>
      <c r="N6173" s="49">
        <v>1</v>
      </c>
      <c r="O6173" s="43" t="str">
        <f>Cal_030724!$E$2</f>
        <v>Cal_030724</v>
      </c>
      <c r="P6173" s="50">
        <f>Cal_030724!$Q$3</f>
        <v>1.8135132035581638</v>
      </c>
      <c r="Q6173" s="50">
        <f>Cal_030724!$R$3</f>
        <v>0.5762667345022553</v>
      </c>
      <c r="R6173" s="46">
        <v>48.96</v>
      </c>
      <c r="S6173" s="46">
        <v>34.68</v>
      </c>
      <c r="T6173" s="178">
        <f>AVERAGE(0.938,0.727,0.863,0.804,0.94,0.712)</f>
        <v>0.83066666666666666</v>
      </c>
      <c r="U6173" s="79">
        <f t="shared" si="1758"/>
        <v>48.129333333333335</v>
      </c>
      <c r="V6173" s="79">
        <f t="shared" si="1759"/>
        <v>33.849333333333334</v>
      </c>
      <c r="W6173" s="446">
        <f t="shared" si="1760"/>
        <v>0.31628593527738946</v>
      </c>
      <c r="X6173" s="446">
        <f t="shared" si="1761"/>
        <v>0.29362496937049248</v>
      </c>
      <c r="Y6173" s="43">
        <v>20240307</v>
      </c>
      <c r="Z6173" s="48" t="s">
        <v>2383</v>
      </c>
      <c r="AA6173" s="43">
        <v>20241101</v>
      </c>
      <c r="AE6173" s="689" t="s">
        <v>1250</v>
      </c>
      <c r="AF6173" s="130">
        <v>1</v>
      </c>
    </row>
    <row r="6174" spans="1:42" x14ac:dyDescent="0.2">
      <c r="A6174" t="s">
        <v>2294</v>
      </c>
      <c r="B6174" s="45">
        <v>20231013</v>
      </c>
      <c r="C6174" s="107" t="s">
        <v>73</v>
      </c>
      <c r="D6174" s="107">
        <v>9</v>
      </c>
      <c r="E6174" s="107">
        <v>11</v>
      </c>
      <c r="H6174" s="107" t="s">
        <v>11</v>
      </c>
      <c r="I6174" s="107">
        <v>290</v>
      </c>
      <c r="J6174" s="107">
        <v>10</v>
      </c>
      <c r="K6174" s="43">
        <v>5</v>
      </c>
      <c r="L6174" s="43">
        <v>1</v>
      </c>
      <c r="M6174" s="43">
        <v>0</v>
      </c>
      <c r="N6174" s="49">
        <v>1</v>
      </c>
      <c r="O6174" s="43" t="str">
        <f>Cal_030724!$E$2</f>
        <v>Cal_030724</v>
      </c>
      <c r="P6174" s="50">
        <f>Cal_030724!$Q$3</f>
        <v>1.8135132035581638</v>
      </c>
      <c r="Q6174" s="50">
        <f>Cal_030724!$R$3</f>
        <v>0.5762667345022553</v>
      </c>
      <c r="R6174" s="46">
        <v>54.7</v>
      </c>
      <c r="S6174" s="46">
        <v>38.01</v>
      </c>
      <c r="T6174" s="178">
        <f>AVERAGE(0.333,0.545,0.579,0.588,0.403,0.461)</f>
        <v>0.48483333333333328</v>
      </c>
      <c r="U6174" s="79">
        <f t="shared" si="1758"/>
        <v>54.215166666666669</v>
      </c>
      <c r="V6174" s="79">
        <f t="shared" si="1759"/>
        <v>37.525166666666664</v>
      </c>
      <c r="W6174" s="446">
        <f t="shared" si="1760"/>
        <v>0.36966472407420392</v>
      </c>
      <c r="X6174" s="446">
        <f t="shared" si="1761"/>
        <v>0.30647882425946726</v>
      </c>
      <c r="Y6174" s="43">
        <v>20240307</v>
      </c>
      <c r="Z6174" s="48" t="s">
        <v>2432</v>
      </c>
      <c r="AA6174" s="43">
        <v>20250313</v>
      </c>
      <c r="AE6174" s="689" t="s">
        <v>1250</v>
      </c>
      <c r="AF6174" s="130">
        <v>1</v>
      </c>
    </row>
    <row r="6175" spans="1:42" x14ac:dyDescent="0.2">
      <c r="A6175" s="155" t="s">
        <v>2294</v>
      </c>
      <c r="B6175" s="81">
        <v>20231013</v>
      </c>
      <c r="C6175" s="126" t="s">
        <v>73</v>
      </c>
      <c r="D6175" s="126">
        <v>9</v>
      </c>
      <c r="E6175" s="126">
        <v>11</v>
      </c>
      <c r="F6175" s="126"/>
      <c r="G6175" s="126"/>
      <c r="H6175" s="126" t="s">
        <v>10</v>
      </c>
      <c r="I6175" s="126">
        <v>294</v>
      </c>
      <c r="J6175" s="126">
        <v>5</v>
      </c>
      <c r="K6175" s="82">
        <v>5</v>
      </c>
      <c r="L6175" s="156">
        <v>1</v>
      </c>
      <c r="M6175" s="82">
        <v>0</v>
      </c>
      <c r="N6175" s="83">
        <v>1</v>
      </c>
      <c r="O6175" s="82" t="str">
        <f>Cal_030724!$E$2</f>
        <v>Cal_030724</v>
      </c>
      <c r="P6175" s="158">
        <f>Cal_030724!$Q$3</f>
        <v>1.8135132035581638</v>
      </c>
      <c r="Q6175" s="158">
        <f>Cal_030724!$R$3</f>
        <v>0.5762667345022553</v>
      </c>
      <c r="R6175" s="84">
        <v>12.11</v>
      </c>
      <c r="S6175" s="84">
        <v>8.9120000000000008</v>
      </c>
      <c r="T6175" s="158">
        <f>AVERAGE(0.683,0.513,0.548,0.776,0.511,0.652)</f>
        <v>0.61383333333333345</v>
      </c>
      <c r="U6175" s="79">
        <f t="shared" si="1758"/>
        <v>11.496166666666666</v>
      </c>
      <c r="V6175" s="79">
        <f t="shared" si="1759"/>
        <v>8.2981666666666669</v>
      </c>
      <c r="W6175" s="446">
        <f t="shared" si="1760"/>
        <v>6.9868400239847459E-2</v>
      </c>
      <c r="X6175" s="446">
        <f t="shared" si="1761"/>
        <v>7.7617023180082817E-2</v>
      </c>
      <c r="Y6175" s="82">
        <v>20240307</v>
      </c>
      <c r="Z6175" s="90" t="s">
        <v>2316</v>
      </c>
      <c r="AA6175" s="82">
        <v>20240119</v>
      </c>
      <c r="AB6175" s="85"/>
      <c r="AC6175" s="82"/>
      <c r="AD6175" s="82"/>
      <c r="AE6175" s="691" t="s">
        <v>1250</v>
      </c>
      <c r="AF6175" s="567">
        <v>1</v>
      </c>
      <c r="AG6175" s="567"/>
      <c r="AH6175" s="159" t="s">
        <v>2301</v>
      </c>
      <c r="AI6175" s="155" t="s">
        <v>2318</v>
      </c>
      <c r="AJ6175" s="82"/>
      <c r="AK6175" s="82"/>
      <c r="AL6175" s="82"/>
      <c r="AM6175" s="82"/>
      <c r="AN6175" s="82"/>
      <c r="AO6175" s="82"/>
      <c r="AP6175" s="82"/>
    </row>
    <row r="6176" spans="1:42" x14ac:dyDescent="0.2">
      <c r="A6176" s="155" t="s">
        <v>2294</v>
      </c>
      <c r="B6176" s="81">
        <v>20231013</v>
      </c>
      <c r="C6176" s="126" t="s">
        <v>73</v>
      </c>
      <c r="D6176" s="126">
        <v>9</v>
      </c>
      <c r="E6176" s="126">
        <v>11</v>
      </c>
      <c r="F6176" s="126"/>
      <c r="G6176" s="126"/>
      <c r="H6176" s="126" t="s">
        <v>11</v>
      </c>
      <c r="I6176" s="126">
        <v>293</v>
      </c>
      <c r="J6176" s="126">
        <v>5</v>
      </c>
      <c r="K6176" s="82">
        <v>5</v>
      </c>
      <c r="L6176" s="156">
        <v>1</v>
      </c>
      <c r="M6176" s="82">
        <v>0</v>
      </c>
      <c r="N6176" s="83">
        <v>1</v>
      </c>
      <c r="O6176" s="82" t="str">
        <f>Cal_030724!$E$2</f>
        <v>Cal_030724</v>
      </c>
      <c r="P6176" s="158">
        <f>Cal_030724!$Q$3</f>
        <v>1.8135132035581638</v>
      </c>
      <c r="Q6176" s="158">
        <f>Cal_030724!$R$3</f>
        <v>0.5762667345022553</v>
      </c>
      <c r="R6176" s="84">
        <v>12.31</v>
      </c>
      <c r="S6176" s="84">
        <v>9.1170000000000009</v>
      </c>
      <c r="T6176" s="158">
        <f>AVERAGE(0.683,0.513,0.548,0.776,0.511,0.652)</f>
        <v>0.61383333333333345</v>
      </c>
      <c r="U6176" s="79">
        <f t="shared" si="1758"/>
        <v>11.696166666666667</v>
      </c>
      <c r="V6176" s="79">
        <f t="shared" si="1759"/>
        <v>8.503166666666667</v>
      </c>
      <c r="W6176" s="446">
        <f t="shared" si="1760"/>
        <v>6.999724847009213E-2</v>
      </c>
      <c r="X6176" s="446">
        <f t="shared" si="1761"/>
        <v>8.16474904396194E-2</v>
      </c>
      <c r="Y6176" s="82">
        <v>20240307</v>
      </c>
      <c r="Z6176" s="90" t="s">
        <v>2316</v>
      </c>
      <c r="AA6176" s="82">
        <v>20240119</v>
      </c>
      <c r="AB6176" s="85"/>
      <c r="AC6176" s="82"/>
      <c r="AD6176" s="82"/>
      <c r="AE6176" s="691" t="s">
        <v>1250</v>
      </c>
      <c r="AF6176" s="567">
        <v>1</v>
      </c>
      <c r="AG6176" s="567"/>
      <c r="AH6176" s="159" t="s">
        <v>213</v>
      </c>
      <c r="AI6176" s="155" t="s">
        <v>2318</v>
      </c>
      <c r="AJ6176" s="82"/>
      <c r="AK6176" s="82"/>
      <c r="AL6176" s="82"/>
      <c r="AM6176" s="82"/>
      <c r="AN6176" s="82"/>
      <c r="AO6176" s="82"/>
      <c r="AP6176" s="82"/>
    </row>
    <row r="6177" spans="1:42" x14ac:dyDescent="0.2">
      <c r="A6177" s="360" t="s">
        <v>2294</v>
      </c>
      <c r="B6177" s="196">
        <v>20231013</v>
      </c>
      <c r="C6177" s="361" t="s">
        <v>73</v>
      </c>
      <c r="D6177" s="361">
        <v>9</v>
      </c>
      <c r="E6177" s="361">
        <v>11</v>
      </c>
      <c r="F6177" s="361"/>
      <c r="G6177" s="361"/>
      <c r="H6177" s="361" t="s">
        <v>10</v>
      </c>
      <c r="I6177" s="361">
        <v>550</v>
      </c>
      <c r="J6177" s="361">
        <v>20</v>
      </c>
      <c r="K6177" s="44">
        <v>5</v>
      </c>
      <c r="L6177" s="362">
        <v>1</v>
      </c>
      <c r="M6177" s="44">
        <v>0</v>
      </c>
      <c r="N6177" s="363">
        <v>1</v>
      </c>
      <c r="O6177" s="44" t="str">
        <f>Cal_030724!$E$2</f>
        <v>Cal_030724</v>
      </c>
      <c r="P6177" s="365">
        <f>Cal_030724!$Q$3</f>
        <v>1.8135132035581638</v>
      </c>
      <c r="Q6177" s="365">
        <f>Cal_030724!$R$3</f>
        <v>0.5762667345022553</v>
      </c>
      <c r="R6177" s="364">
        <v>3.91</v>
      </c>
      <c r="S6177" s="364">
        <v>3.1640000000000001</v>
      </c>
      <c r="T6177" s="365">
        <f>AVERAGE(0.683,0.513,0.548,0.776,0.511,0.652)</f>
        <v>0.61383333333333345</v>
      </c>
      <c r="U6177" s="79">
        <f t="shared" si="1758"/>
        <v>3.2961666666666667</v>
      </c>
      <c r="V6177" s="79">
        <f t="shared" si="1759"/>
        <v>2.5501666666666667</v>
      </c>
      <c r="W6177" s="446">
        <f t="shared" si="1760"/>
        <v>8.7121593121862011E-3</v>
      </c>
      <c r="X6177" s="446">
        <f t="shared" si="1761"/>
        <v>1.551598499650615E-2</v>
      </c>
      <c r="Y6177" s="44">
        <v>20240307</v>
      </c>
      <c r="Z6177" s="859" t="s">
        <v>2316</v>
      </c>
      <c r="AA6177" s="44">
        <v>20240119</v>
      </c>
      <c r="AB6177" s="368"/>
      <c r="AC6177" s="44"/>
      <c r="AD6177" s="44"/>
      <c r="AE6177" s="763" t="s">
        <v>1250</v>
      </c>
      <c r="AF6177" s="849">
        <v>1</v>
      </c>
      <c r="AG6177" s="849"/>
      <c r="AH6177" s="370" t="s">
        <v>218</v>
      </c>
      <c r="AI6177" s="360" t="s">
        <v>2318</v>
      </c>
      <c r="AJ6177" s="44"/>
      <c r="AK6177" s="44"/>
      <c r="AL6177" s="44"/>
      <c r="AM6177" s="44"/>
      <c r="AN6177" s="44"/>
      <c r="AO6177" s="44"/>
      <c r="AP6177" s="44"/>
    </row>
    <row r="6178" spans="1:42" x14ac:dyDescent="0.2">
      <c r="A6178" s="360" t="s">
        <v>2294</v>
      </c>
      <c r="B6178" s="196">
        <v>20231013</v>
      </c>
      <c r="C6178" s="361" t="s">
        <v>73</v>
      </c>
      <c r="D6178" s="361">
        <v>9</v>
      </c>
      <c r="E6178" s="361">
        <v>11</v>
      </c>
      <c r="F6178" s="361"/>
      <c r="G6178" s="361"/>
      <c r="H6178" s="361" t="s">
        <v>11</v>
      </c>
      <c r="I6178" s="361">
        <v>550</v>
      </c>
      <c r="J6178" s="361">
        <v>20</v>
      </c>
      <c r="K6178" s="44">
        <v>5</v>
      </c>
      <c r="L6178" s="362">
        <v>1</v>
      </c>
      <c r="M6178" s="44">
        <v>0</v>
      </c>
      <c r="N6178" s="363">
        <v>1</v>
      </c>
      <c r="O6178" s="44" t="str">
        <f>Cal_030724!$E$2</f>
        <v>Cal_030724</v>
      </c>
      <c r="P6178" s="365">
        <f>Cal_030724!$Q$3</f>
        <v>1.8135132035581638</v>
      </c>
      <c r="Q6178" s="365">
        <f>Cal_030724!$R$3</f>
        <v>0.5762667345022553</v>
      </c>
      <c r="R6178" s="364">
        <v>4.4580000000000002</v>
      </c>
      <c r="S6178" s="364">
        <v>3.395</v>
      </c>
      <c r="T6178" s="365">
        <f>AVERAGE(0.683,0.513,0.548,0.776,0.511,0.652)</f>
        <v>0.61383333333333345</v>
      </c>
      <c r="U6178" s="79">
        <f t="shared" si="1758"/>
        <v>3.8441666666666667</v>
      </c>
      <c r="V6178" s="79">
        <f t="shared" si="1759"/>
        <v>2.7811666666666666</v>
      </c>
      <c r="W6178" s="446">
        <f t="shared" si="1760"/>
        <v>1.2414243094978464E-2</v>
      </c>
      <c r="X6178" s="446">
        <f t="shared" si="1761"/>
        <v>1.4008542610475377E-2</v>
      </c>
      <c r="Y6178" s="44">
        <v>20240307</v>
      </c>
      <c r="Z6178" s="859" t="s">
        <v>2316</v>
      </c>
      <c r="AA6178" s="44">
        <v>20240119</v>
      </c>
      <c r="AB6178" s="368"/>
      <c r="AC6178" s="44"/>
      <c r="AD6178" s="44"/>
      <c r="AE6178" s="763" t="s">
        <v>1250</v>
      </c>
      <c r="AF6178" s="849">
        <v>1</v>
      </c>
      <c r="AG6178" s="849"/>
      <c r="AH6178" s="370" t="s">
        <v>219</v>
      </c>
      <c r="AI6178" s="360" t="s">
        <v>2318</v>
      </c>
      <c r="AJ6178" s="44"/>
      <c r="AK6178" s="44"/>
      <c r="AL6178" s="44"/>
      <c r="AM6178" s="44"/>
      <c r="AN6178" s="44"/>
      <c r="AO6178" s="44"/>
      <c r="AP6178" s="44"/>
    </row>
    <row r="6179" spans="1:42" x14ac:dyDescent="0.2">
      <c r="A6179" t="s">
        <v>2294</v>
      </c>
      <c r="B6179" s="45">
        <v>20231013</v>
      </c>
      <c r="C6179" s="107" t="s">
        <v>73</v>
      </c>
      <c r="D6179" s="107">
        <v>9</v>
      </c>
      <c r="E6179" s="107">
        <v>16</v>
      </c>
      <c r="H6179" s="107" t="s">
        <v>10</v>
      </c>
      <c r="I6179" s="107">
        <v>290</v>
      </c>
      <c r="J6179" s="107">
        <v>0</v>
      </c>
      <c r="K6179" s="43">
        <v>5</v>
      </c>
      <c r="L6179" s="43">
        <v>1</v>
      </c>
      <c r="M6179" s="43">
        <v>0</v>
      </c>
      <c r="N6179" s="49">
        <v>1</v>
      </c>
      <c r="O6179" s="43" t="str">
        <f>Cal_030724!$E$2</f>
        <v>Cal_030724</v>
      </c>
      <c r="P6179" s="50">
        <f>Cal_030724!$Q$3</f>
        <v>1.8135132035581638</v>
      </c>
      <c r="Q6179" s="50">
        <f>Cal_030724!$R$3</f>
        <v>0.5762667345022553</v>
      </c>
      <c r="R6179" s="46">
        <v>42.15</v>
      </c>
      <c r="S6179" s="46">
        <v>29.34</v>
      </c>
      <c r="T6179" s="178">
        <f>AVERAGE(0.333,0.545,0.579,0.588,0.403,0.461)</f>
        <v>0.48483333333333328</v>
      </c>
      <c r="U6179" s="79">
        <f t="shared" si="1758"/>
        <v>41.665166666666664</v>
      </c>
      <c r="V6179" s="79">
        <f t="shared" si="1759"/>
        <v>28.855166666666666</v>
      </c>
      <c r="W6179" s="446">
        <f t="shared" si="1760"/>
        <v>0.28372708899883459</v>
      </c>
      <c r="X6179" s="446">
        <f t="shared" si="1761"/>
        <v>0.23619691163432624</v>
      </c>
      <c r="Y6179" s="43">
        <v>20240307</v>
      </c>
      <c r="Z6179" s="48" t="s">
        <v>2432</v>
      </c>
      <c r="AA6179" s="43">
        <v>20250313</v>
      </c>
      <c r="AE6179" s="689" t="s">
        <v>1250</v>
      </c>
      <c r="AF6179" s="130">
        <v>1</v>
      </c>
    </row>
    <row r="6180" spans="1:42" x14ac:dyDescent="0.2">
      <c r="A6180" t="s">
        <v>2294</v>
      </c>
      <c r="B6180" s="45">
        <v>20231013</v>
      </c>
      <c r="C6180" s="107" t="s">
        <v>73</v>
      </c>
      <c r="D6180" s="107">
        <v>9</v>
      </c>
      <c r="E6180" s="107">
        <v>16</v>
      </c>
      <c r="H6180" s="107" t="s">
        <v>11</v>
      </c>
      <c r="I6180" s="107">
        <v>290</v>
      </c>
      <c r="J6180" s="107">
        <v>0</v>
      </c>
      <c r="K6180" s="43">
        <v>5</v>
      </c>
      <c r="L6180" s="43">
        <v>1</v>
      </c>
      <c r="M6180" s="43">
        <v>0</v>
      </c>
      <c r="N6180" s="49">
        <v>1</v>
      </c>
      <c r="O6180" s="43" t="str">
        <f>Cal_030724!$E$2</f>
        <v>Cal_030724</v>
      </c>
      <c r="P6180" s="50">
        <f>Cal_030724!$Q$3</f>
        <v>1.8135132035581638</v>
      </c>
      <c r="Q6180" s="50">
        <f>Cal_030724!$R$3</f>
        <v>0.5762667345022553</v>
      </c>
      <c r="R6180" s="46">
        <v>44.88</v>
      </c>
      <c r="S6180" s="46">
        <v>30.73</v>
      </c>
      <c r="T6180" s="178">
        <f>AVERAGE(0.987,0.713,0.709,0.694,0.604,0.372)</f>
        <v>0.67983333333333329</v>
      </c>
      <c r="U6180" s="79">
        <f t="shared" si="1758"/>
        <v>44.200166666666668</v>
      </c>
      <c r="V6180" s="79">
        <f t="shared" si="1759"/>
        <v>30.050166666666666</v>
      </c>
      <c r="W6180" s="446">
        <f t="shared" si="1760"/>
        <v>0.31340658152486423</v>
      </c>
      <c r="X6180" s="446">
        <f t="shared" si="1761"/>
        <v>0.22804940982364957</v>
      </c>
      <c r="Y6180" s="43">
        <v>20240307</v>
      </c>
      <c r="Z6180" s="48" t="s">
        <v>2421</v>
      </c>
      <c r="AA6180" s="43">
        <v>20250304</v>
      </c>
      <c r="AE6180" s="689" t="s">
        <v>1250</v>
      </c>
      <c r="AF6180" s="130">
        <v>1</v>
      </c>
    </row>
    <row r="6181" spans="1:42" x14ac:dyDescent="0.2">
      <c r="A6181" t="s">
        <v>2294</v>
      </c>
      <c r="B6181" s="45">
        <v>20231013</v>
      </c>
      <c r="C6181" s="107" t="s">
        <v>73</v>
      </c>
      <c r="D6181" s="107">
        <v>9</v>
      </c>
      <c r="E6181" s="107">
        <v>18</v>
      </c>
      <c r="H6181" s="107" t="s">
        <v>10</v>
      </c>
      <c r="I6181" s="107">
        <v>290</v>
      </c>
      <c r="J6181" s="107">
        <v>0</v>
      </c>
      <c r="K6181" s="43">
        <v>5</v>
      </c>
      <c r="L6181" s="43">
        <v>1</v>
      </c>
      <c r="M6181" s="43">
        <v>0</v>
      </c>
      <c r="N6181" s="49">
        <v>1</v>
      </c>
      <c r="O6181" s="43" t="str">
        <f>Cal_030724!$E$2</f>
        <v>Cal_030724</v>
      </c>
      <c r="P6181" s="50">
        <f>Cal_030724!$Q$3</f>
        <v>1.8135132035581638</v>
      </c>
      <c r="Q6181" s="50">
        <f>Cal_030724!$R$3</f>
        <v>0.5762667345022553</v>
      </c>
      <c r="R6181" s="46">
        <v>36.869999999999997</v>
      </c>
      <c r="S6181" s="46">
        <v>24.19</v>
      </c>
      <c r="T6181" s="178">
        <f>AVERAGE(0.987,0.713,0.709,0.694,0.604,0.372)</f>
        <v>0.67983333333333329</v>
      </c>
      <c r="U6181" s="79">
        <f t="shared" si="1758"/>
        <v>36.190166666666663</v>
      </c>
      <c r="V6181" s="79">
        <f t="shared" si="1759"/>
        <v>23.510166666666667</v>
      </c>
      <c r="W6181" s="446">
        <f t="shared" si="1760"/>
        <v>0.28084773524630929</v>
      </c>
      <c r="X6181" s="446">
        <f t="shared" si="1761"/>
        <v>0.14276790524161209</v>
      </c>
      <c r="Y6181" s="43">
        <v>20240307</v>
      </c>
      <c r="Z6181" s="48" t="s">
        <v>2421</v>
      </c>
      <c r="AA6181" s="43">
        <v>20250304</v>
      </c>
      <c r="AE6181" s="689" t="s">
        <v>1250</v>
      </c>
      <c r="AF6181" s="130">
        <v>1</v>
      </c>
    </row>
    <row r="6182" spans="1:42" x14ac:dyDescent="0.2">
      <c r="A6182" t="s">
        <v>2294</v>
      </c>
      <c r="B6182" s="45">
        <v>20231013</v>
      </c>
      <c r="C6182" s="107" t="s">
        <v>73</v>
      </c>
      <c r="D6182" s="107">
        <v>9</v>
      </c>
      <c r="E6182" s="107">
        <v>18</v>
      </c>
      <c r="H6182" s="107" t="s">
        <v>11</v>
      </c>
      <c r="I6182" s="107">
        <v>290</v>
      </c>
      <c r="J6182" s="107">
        <v>0</v>
      </c>
      <c r="K6182" s="43">
        <v>5</v>
      </c>
      <c r="L6182" s="43">
        <v>1</v>
      </c>
      <c r="M6182" s="43">
        <v>0</v>
      </c>
      <c r="N6182" s="49">
        <v>1</v>
      </c>
      <c r="O6182" s="43" t="str">
        <f>Cal_030724!$E$2</f>
        <v>Cal_030724</v>
      </c>
      <c r="P6182" s="50">
        <f>Cal_030724!$Q$3</f>
        <v>1.8135132035581638</v>
      </c>
      <c r="Q6182" s="50">
        <f>Cal_030724!$R$3</f>
        <v>0.5762667345022553</v>
      </c>
      <c r="R6182" s="46">
        <v>35.380000000000003</v>
      </c>
      <c r="S6182" s="46">
        <v>23.23</v>
      </c>
      <c r="T6182" s="178">
        <f>AVERAGE(0.455,0.585,0.284,0.485,0.313,0.286)</f>
        <v>0.40133333333333338</v>
      </c>
      <c r="U6182" s="79">
        <f t="shared" si="1758"/>
        <v>34.978666666666669</v>
      </c>
      <c r="V6182" s="79">
        <f t="shared" si="1759"/>
        <v>22.828666666666667</v>
      </c>
      <c r="W6182" s="446">
        <f t="shared" si="1760"/>
        <v>0.26910883148601417</v>
      </c>
      <c r="X6182" s="446">
        <f t="shared" si="1761"/>
        <v>0.14222726785336068</v>
      </c>
      <c r="Y6182" s="43">
        <v>20240307</v>
      </c>
      <c r="Z6182" s="48" t="s">
        <v>2427</v>
      </c>
      <c r="AA6182" s="43">
        <v>20250311</v>
      </c>
      <c r="AE6182" s="689" t="s">
        <v>1250</v>
      </c>
      <c r="AF6182" s="130">
        <v>1</v>
      </c>
    </row>
    <row r="6183" spans="1:42" x14ac:dyDescent="0.2">
      <c r="A6183" t="s">
        <v>2294</v>
      </c>
      <c r="B6183" s="45">
        <v>20231013</v>
      </c>
      <c r="C6183" s="107" t="s">
        <v>73</v>
      </c>
      <c r="D6183" s="107">
        <v>9</v>
      </c>
      <c r="E6183" s="107">
        <v>18</v>
      </c>
      <c r="H6183" s="107" t="s">
        <v>10</v>
      </c>
      <c r="I6183" s="107">
        <v>290</v>
      </c>
      <c r="J6183" s="107">
        <v>10</v>
      </c>
      <c r="K6183" s="43">
        <v>5</v>
      </c>
      <c r="L6183" s="43">
        <v>1</v>
      </c>
      <c r="M6183" s="43">
        <v>0</v>
      </c>
      <c r="N6183" s="49">
        <v>1</v>
      </c>
      <c r="O6183" s="43" t="str">
        <f>Cal_030724!$E$2</f>
        <v>Cal_030724</v>
      </c>
      <c r="P6183" s="50">
        <f>Cal_030724!$Q$3</f>
        <v>1.8135132035581638</v>
      </c>
      <c r="Q6183" s="50">
        <f>Cal_030724!$R$3</f>
        <v>0.5762667345022553</v>
      </c>
      <c r="R6183" s="46">
        <v>28.62</v>
      </c>
      <c r="S6183" s="46">
        <v>18.579999999999998</v>
      </c>
      <c r="T6183" s="178">
        <f>AVERAGE(0.455,0.585,0.284,0.485,0.313,0.286)</f>
        <v>0.40133333333333338</v>
      </c>
      <c r="U6183" s="79">
        <f t="shared" si="1758"/>
        <v>28.218666666666667</v>
      </c>
      <c r="V6183" s="79">
        <f t="shared" si="1759"/>
        <v>18.178666666666665</v>
      </c>
      <c r="W6183" s="446">
        <f t="shared" si="1760"/>
        <v>0.22237470519502736</v>
      </c>
      <c r="X6183" s="446">
        <f t="shared" si="1761"/>
        <v>0.10517582357832994</v>
      </c>
      <c r="Y6183" s="43">
        <v>20240307</v>
      </c>
      <c r="Z6183" s="48" t="s">
        <v>2427</v>
      </c>
      <c r="AA6183" s="43">
        <v>20250311</v>
      </c>
      <c r="AE6183" s="689" t="s">
        <v>1250</v>
      </c>
      <c r="AF6183" s="130">
        <v>1</v>
      </c>
    </row>
    <row r="6184" spans="1:42" x14ac:dyDescent="0.2">
      <c r="A6184" t="s">
        <v>2294</v>
      </c>
      <c r="B6184" s="45">
        <v>20231013</v>
      </c>
      <c r="C6184" s="107" t="s">
        <v>73</v>
      </c>
      <c r="D6184" s="107">
        <v>9</v>
      </c>
      <c r="E6184" s="107">
        <v>18</v>
      </c>
      <c r="H6184" s="107" t="s">
        <v>11</v>
      </c>
      <c r="I6184" s="107">
        <v>290</v>
      </c>
      <c r="J6184" s="107">
        <v>10</v>
      </c>
      <c r="K6184" s="43">
        <v>5</v>
      </c>
      <c r="L6184" s="43">
        <v>1</v>
      </c>
      <c r="M6184" s="43">
        <v>0</v>
      </c>
      <c r="N6184" s="49">
        <v>1</v>
      </c>
      <c r="O6184" s="43" t="str">
        <f>Cal_030724!$E$2</f>
        <v>Cal_030724</v>
      </c>
      <c r="P6184" s="50">
        <f>Cal_030724!$Q$3</f>
        <v>1.8135132035581638</v>
      </c>
      <c r="Q6184" s="50">
        <f>Cal_030724!$R$3</f>
        <v>0.5762667345022553</v>
      </c>
      <c r="R6184" s="46">
        <v>29.6</v>
      </c>
      <c r="S6184" s="46">
        <v>19.399999999999999</v>
      </c>
      <c r="T6184" s="178">
        <f>AVERAGE(0.333,0.545,0.579,0.588,0.403,0.461)</f>
        <v>0.48483333333333328</v>
      </c>
      <c r="U6184" s="79">
        <f t="shared" si="1758"/>
        <v>29.115166666666667</v>
      </c>
      <c r="V6184" s="79">
        <f t="shared" si="1759"/>
        <v>18.915166666666664</v>
      </c>
      <c r="W6184" s="446">
        <f t="shared" si="1760"/>
        <v>0.22591852519813541</v>
      </c>
      <c r="X6184" s="446">
        <f t="shared" si="1761"/>
        <v>0.11490255684874272</v>
      </c>
      <c r="Y6184" s="43">
        <v>20240307</v>
      </c>
      <c r="Z6184" s="48" t="s">
        <v>2432</v>
      </c>
      <c r="AA6184" s="43">
        <v>20250313</v>
      </c>
      <c r="AE6184" s="689" t="s">
        <v>1250</v>
      </c>
      <c r="AF6184" s="130">
        <v>1</v>
      </c>
    </row>
    <row r="6185" spans="1:42" x14ac:dyDescent="0.2">
      <c r="A6185" s="155" t="s">
        <v>2294</v>
      </c>
      <c r="B6185" s="81">
        <v>20231013</v>
      </c>
      <c r="C6185" s="126" t="s">
        <v>73</v>
      </c>
      <c r="D6185" s="126">
        <v>9</v>
      </c>
      <c r="E6185" s="126">
        <v>18</v>
      </c>
      <c r="F6185" s="126"/>
      <c r="G6185" s="126"/>
      <c r="H6185" s="126" t="s">
        <v>10</v>
      </c>
      <c r="I6185" s="126">
        <v>293</v>
      </c>
      <c r="J6185" s="126">
        <v>5</v>
      </c>
      <c r="K6185" s="82">
        <v>5</v>
      </c>
      <c r="L6185" s="156">
        <v>1</v>
      </c>
      <c r="M6185" s="82">
        <v>0</v>
      </c>
      <c r="N6185" s="83">
        <v>1</v>
      </c>
      <c r="O6185" s="82" t="str">
        <f>Cal_030724!$E$2</f>
        <v>Cal_030724</v>
      </c>
      <c r="P6185" s="158">
        <f>Cal_030724!$Q$3</f>
        <v>1.8135132035581638</v>
      </c>
      <c r="Q6185" s="158">
        <f>Cal_030724!$R$3</f>
        <v>0.5762667345022553</v>
      </c>
      <c r="R6185" s="84">
        <v>8.9719999999999995</v>
      </c>
      <c r="S6185" s="84">
        <v>6.38</v>
      </c>
      <c r="T6185" s="158">
        <f>AVERAGE(0.683,0.513,0.548,0.776,0.511,0.652)</f>
        <v>0.61383333333333345</v>
      </c>
      <c r="U6185" s="79">
        <f t="shared" si="1758"/>
        <v>8.3581666666666656</v>
      </c>
      <c r="V6185" s="79">
        <f t="shared" si="1759"/>
        <v>5.7661666666666669</v>
      </c>
      <c r="W6185" s="446">
        <f t="shared" si="1760"/>
        <v>5.6822069537888729E-2</v>
      </c>
      <c r="X6185" s="446">
        <f t="shared" si="1761"/>
        <v>4.6011248090039883E-2</v>
      </c>
      <c r="Y6185" s="82">
        <v>20240307</v>
      </c>
      <c r="Z6185" s="90" t="s">
        <v>2316</v>
      </c>
      <c r="AA6185" s="82">
        <v>20240119</v>
      </c>
      <c r="AB6185" s="85"/>
      <c r="AC6185" s="82"/>
      <c r="AD6185" s="82"/>
      <c r="AE6185" s="691" t="s">
        <v>1250</v>
      </c>
      <c r="AF6185" s="567">
        <v>1</v>
      </c>
      <c r="AG6185" s="567"/>
      <c r="AH6185" s="159" t="s">
        <v>210</v>
      </c>
      <c r="AI6185" s="155"/>
      <c r="AJ6185" s="82"/>
      <c r="AK6185" s="82"/>
      <c r="AL6185" s="82"/>
      <c r="AM6185" s="82"/>
      <c r="AN6185" s="82"/>
      <c r="AO6185" s="82"/>
      <c r="AP6185" s="82"/>
    </row>
    <row r="6186" spans="1:42" x14ac:dyDescent="0.2">
      <c r="A6186" s="155" t="s">
        <v>2294</v>
      </c>
      <c r="B6186" s="81">
        <v>20231013</v>
      </c>
      <c r="C6186" s="126" t="s">
        <v>73</v>
      </c>
      <c r="D6186" s="126">
        <v>9</v>
      </c>
      <c r="E6186" s="126">
        <v>18</v>
      </c>
      <c r="F6186" s="126"/>
      <c r="G6186" s="126"/>
      <c r="H6186" s="126" t="s">
        <v>11</v>
      </c>
      <c r="I6186" s="126">
        <v>293</v>
      </c>
      <c r="J6186" s="126">
        <v>5</v>
      </c>
      <c r="K6186" s="82">
        <v>5</v>
      </c>
      <c r="L6186" s="156">
        <v>1</v>
      </c>
      <c r="M6186" s="82">
        <v>0</v>
      </c>
      <c r="N6186" s="83">
        <v>1</v>
      </c>
      <c r="O6186" s="82" t="str">
        <f>Cal_030724!$E$2</f>
        <v>Cal_030724</v>
      </c>
      <c r="P6186" s="158">
        <f>Cal_030724!$Q$3</f>
        <v>1.8135132035581638</v>
      </c>
      <c r="Q6186" s="158">
        <f>Cal_030724!$R$3</f>
        <v>0.5762667345022553</v>
      </c>
      <c r="R6186" s="84">
        <v>8.2929999999999993</v>
      </c>
      <c r="S6186" s="84">
        <v>5.7770000000000001</v>
      </c>
      <c r="T6186" s="158">
        <f>AVERAGE(0.683,0.513,0.548,0.776,0.511,0.652)</f>
        <v>0.61383333333333345</v>
      </c>
      <c r="U6186" s="79">
        <f t="shared" si="1758"/>
        <v>7.6791666666666654</v>
      </c>
      <c r="V6186" s="79">
        <f t="shared" si="1759"/>
        <v>5.1631666666666671</v>
      </c>
      <c r="W6186" s="446">
        <f t="shared" si="1760"/>
        <v>5.5155990338475319E-2</v>
      </c>
      <c r="X6186" s="446">
        <f t="shared" si="1761"/>
        <v>3.69234774418409E-2</v>
      </c>
      <c r="Y6186" s="82">
        <v>20240307</v>
      </c>
      <c r="Z6186" s="90" t="s">
        <v>2316</v>
      </c>
      <c r="AA6186" s="82">
        <v>20240119</v>
      </c>
      <c r="AB6186" s="85"/>
      <c r="AC6186" s="82"/>
      <c r="AD6186" s="82"/>
      <c r="AE6186" s="691" t="s">
        <v>1250</v>
      </c>
      <c r="AF6186" s="567">
        <v>1</v>
      </c>
      <c r="AG6186" s="567"/>
      <c r="AH6186" s="159" t="s">
        <v>212</v>
      </c>
      <c r="AI6186" s="155"/>
      <c r="AJ6186" s="82"/>
      <c r="AK6186" s="82"/>
      <c r="AL6186" s="82"/>
      <c r="AM6186" s="82"/>
      <c r="AN6186" s="82"/>
      <c r="AO6186" s="82"/>
      <c r="AP6186" s="82"/>
    </row>
    <row r="6187" spans="1:42" x14ac:dyDescent="0.2">
      <c r="A6187" s="360" t="s">
        <v>2294</v>
      </c>
      <c r="B6187" s="196">
        <v>20231013</v>
      </c>
      <c r="C6187" s="361" t="s">
        <v>73</v>
      </c>
      <c r="D6187" s="361">
        <v>9</v>
      </c>
      <c r="E6187" s="361">
        <v>18</v>
      </c>
      <c r="F6187" s="361"/>
      <c r="G6187" s="361"/>
      <c r="H6187" s="361" t="s">
        <v>10</v>
      </c>
      <c r="I6187" s="361">
        <v>550</v>
      </c>
      <c r="J6187" s="361">
        <v>20</v>
      </c>
      <c r="K6187" s="44">
        <v>5</v>
      </c>
      <c r="L6187" s="362">
        <v>1</v>
      </c>
      <c r="M6187" s="44">
        <v>0</v>
      </c>
      <c r="N6187" s="363">
        <v>1</v>
      </c>
      <c r="O6187" s="44" t="str">
        <f>Cal_030724!$E$2</f>
        <v>Cal_030724</v>
      </c>
      <c r="P6187" s="365">
        <f>Cal_030724!$Q$3</f>
        <v>1.8135132035581638</v>
      </c>
      <c r="Q6187" s="365">
        <f>Cal_030724!$R$3</f>
        <v>0.5762667345022553</v>
      </c>
      <c r="R6187" s="364">
        <v>2.7160000000000002</v>
      </c>
      <c r="S6187" s="364">
        <v>2.1819999999999999</v>
      </c>
      <c r="T6187" s="365">
        <f>AVERAGE(0.683,0.513,0.548,0.776,0.511,0.652)</f>
        <v>0.61383333333333345</v>
      </c>
      <c r="U6187" s="79">
        <f t="shared" si="1758"/>
        <v>2.1021666666666667</v>
      </c>
      <c r="V6187" s="79">
        <f t="shared" si="1759"/>
        <v>1.5681666666666665</v>
      </c>
      <c r="W6187" s="446">
        <f t="shared" si="1760"/>
        <v>6.2363177918330218E-3</v>
      </c>
      <c r="X6187" s="446">
        <f t="shared" si="1761"/>
        <v>8.6622254275961867E-3</v>
      </c>
      <c r="Y6187" s="44">
        <v>20240307</v>
      </c>
      <c r="Z6187" s="859" t="s">
        <v>2316</v>
      </c>
      <c r="AA6187" s="44">
        <v>20240119</v>
      </c>
      <c r="AB6187" s="368"/>
      <c r="AC6187" s="44"/>
      <c r="AD6187" s="44"/>
      <c r="AE6187" s="763" t="s">
        <v>1250</v>
      </c>
      <c r="AF6187" s="849">
        <v>1</v>
      </c>
      <c r="AG6187" s="849"/>
      <c r="AH6187" s="370" t="s">
        <v>216</v>
      </c>
      <c r="AI6187" s="360"/>
      <c r="AJ6187" s="44"/>
      <c r="AK6187" s="44"/>
      <c r="AL6187" s="44"/>
      <c r="AM6187" s="44"/>
      <c r="AN6187" s="44"/>
      <c r="AO6187" s="44"/>
      <c r="AP6187" s="44"/>
    </row>
    <row r="6188" spans="1:42" x14ac:dyDescent="0.2">
      <c r="A6188" s="360" t="s">
        <v>2294</v>
      </c>
      <c r="B6188" s="196">
        <v>20231013</v>
      </c>
      <c r="C6188" s="361" t="s">
        <v>73</v>
      </c>
      <c r="D6188" s="361">
        <v>9</v>
      </c>
      <c r="E6188" s="361">
        <v>18</v>
      </c>
      <c r="F6188" s="361"/>
      <c r="G6188" s="361"/>
      <c r="H6188" s="361" t="s">
        <v>11</v>
      </c>
      <c r="I6188" s="361">
        <v>552</v>
      </c>
      <c r="J6188" s="361">
        <v>20</v>
      </c>
      <c r="K6188" s="44">
        <v>5</v>
      </c>
      <c r="L6188" s="362">
        <v>1</v>
      </c>
      <c r="M6188" s="44">
        <v>0</v>
      </c>
      <c r="N6188" s="363">
        <v>1</v>
      </c>
      <c r="O6188" s="44" t="str">
        <f>Cal_030724!$E$2</f>
        <v>Cal_030724</v>
      </c>
      <c r="P6188" s="365">
        <f>Cal_030724!$Q$3</f>
        <v>1.8135132035581638</v>
      </c>
      <c r="Q6188" s="365">
        <f>Cal_030724!$R$3</f>
        <v>0.5762667345022553</v>
      </c>
      <c r="R6188" s="364">
        <v>2.8130000000000002</v>
      </c>
      <c r="S6188" s="364">
        <v>2.1160000000000001</v>
      </c>
      <c r="T6188" s="365">
        <f>AVERAGE(0.683,0.513,0.548,0.776,0.511,0.652)</f>
        <v>0.61383333333333345</v>
      </c>
      <c r="U6188" s="79">
        <f t="shared" si="1758"/>
        <v>2.1991666666666667</v>
      </c>
      <c r="V6188" s="79">
        <f t="shared" si="1759"/>
        <v>1.5021666666666667</v>
      </c>
      <c r="W6188" s="446">
        <f t="shared" si="1760"/>
        <v>8.110420484920982E-3</v>
      </c>
      <c r="X6188" s="446">
        <f t="shared" si="1761"/>
        <v>6.1093739918815062E-3</v>
      </c>
      <c r="Y6188" s="44">
        <v>20240307</v>
      </c>
      <c r="Z6188" s="859" t="s">
        <v>2316</v>
      </c>
      <c r="AA6188" s="44">
        <v>20240119</v>
      </c>
      <c r="AB6188" s="368"/>
      <c r="AC6188" s="44"/>
      <c r="AD6188" s="44"/>
      <c r="AE6188" s="763" t="s">
        <v>1250</v>
      </c>
      <c r="AF6188" s="849">
        <v>1</v>
      </c>
      <c r="AG6188" s="849"/>
      <c r="AH6188" s="370" t="s">
        <v>217</v>
      </c>
      <c r="AI6188" s="360"/>
      <c r="AJ6188" s="44"/>
      <c r="AK6188" s="44"/>
      <c r="AL6188" s="44"/>
      <c r="AM6188" s="44"/>
      <c r="AN6188" s="44"/>
      <c r="AO6188" s="44"/>
      <c r="AP6188" s="44"/>
    </row>
    <row r="6189" spans="1:42" x14ac:dyDescent="0.2">
      <c r="A6189" t="s">
        <v>2294</v>
      </c>
      <c r="B6189" s="45">
        <v>20231013</v>
      </c>
      <c r="C6189" s="107" t="s">
        <v>67</v>
      </c>
      <c r="D6189" s="107">
        <v>10</v>
      </c>
      <c r="E6189" s="107">
        <v>3</v>
      </c>
      <c r="H6189" s="107" t="s">
        <v>10</v>
      </c>
      <c r="I6189" s="107">
        <v>290</v>
      </c>
      <c r="J6189" s="107">
        <v>0</v>
      </c>
      <c r="K6189" s="43">
        <v>5</v>
      </c>
      <c r="L6189" s="43">
        <v>1</v>
      </c>
      <c r="M6189" s="43">
        <v>0</v>
      </c>
      <c r="N6189" s="49">
        <v>1</v>
      </c>
      <c r="O6189" s="43" t="str">
        <f>Cal_030724!$E$2</f>
        <v>Cal_030724</v>
      </c>
      <c r="P6189" s="50">
        <f>Cal_030724!$Q$3</f>
        <v>1.8135132035581638</v>
      </c>
      <c r="Q6189" s="50">
        <f>Cal_030724!$R$3</f>
        <v>0.5762667345022553</v>
      </c>
      <c r="R6189" s="46">
        <v>82.44</v>
      </c>
      <c r="S6189" s="46">
        <v>53.6</v>
      </c>
      <c r="T6189" s="178">
        <f>AVERAGE(0.987,0.713,0.709,0.694,0.604,0.372)</f>
        <v>0.67983333333333329</v>
      </c>
      <c r="U6189" s="79">
        <f t="shared" ref="U6189:U6190" si="1762">(R6189-T6189)*(L6189+M6189)/L6189</f>
        <v>81.760166666666663</v>
      </c>
      <c r="V6189" s="79">
        <f t="shared" ref="V6189:V6190" si="1763">(S6189-T6189)*(L6189+M6189)/L6189</f>
        <v>52.920166666666667</v>
      </c>
      <c r="W6189" s="446">
        <f t="shared" ref="W6189:W6190" si="1764">(Q6189*P6189/(P6189-1)*(U6189-V6189)*(K6189)/I6189)/N6189</f>
        <v>0.63877355556021775</v>
      </c>
      <c r="X6189" s="446">
        <f t="shared" ref="X6189:X6190" si="1765">(Q6189*P6189/(P6189-1)*(P6189*V6189-U6189)*(K6189)/I6189)/N6189</f>
        <v>0.3147632957549244</v>
      </c>
      <c r="Y6189" s="43">
        <v>20240307</v>
      </c>
      <c r="Z6189" s="48" t="s">
        <v>2421</v>
      </c>
      <c r="AA6189" s="43">
        <v>20250304</v>
      </c>
      <c r="AE6189" s="689" t="s">
        <v>1250</v>
      </c>
      <c r="AF6189" s="130">
        <v>1</v>
      </c>
    </row>
    <row r="6190" spans="1:42" x14ac:dyDescent="0.2">
      <c r="A6190" t="s">
        <v>2294</v>
      </c>
      <c r="B6190" s="45">
        <v>20231013</v>
      </c>
      <c r="C6190" s="107" t="s">
        <v>67</v>
      </c>
      <c r="D6190" s="107">
        <v>10</v>
      </c>
      <c r="E6190" s="107">
        <v>3</v>
      </c>
      <c r="H6190" s="107" t="s">
        <v>11</v>
      </c>
      <c r="I6190" s="107">
        <v>290</v>
      </c>
      <c r="J6190" s="107">
        <v>0</v>
      </c>
      <c r="K6190" s="43">
        <v>5</v>
      </c>
      <c r="L6190" s="43">
        <v>1</v>
      </c>
      <c r="M6190" s="43">
        <v>0</v>
      </c>
      <c r="N6190" s="49">
        <v>1</v>
      </c>
      <c r="O6190" s="43" t="str">
        <f>Cal_030724!$E$2</f>
        <v>Cal_030724</v>
      </c>
      <c r="P6190" s="50">
        <f>Cal_030724!$Q$3</f>
        <v>1.8135132035581638</v>
      </c>
      <c r="Q6190" s="50">
        <f>Cal_030724!$R$3</f>
        <v>0.5762667345022553</v>
      </c>
      <c r="R6190" s="46">
        <v>90.14</v>
      </c>
      <c r="S6190" s="46">
        <v>58.64</v>
      </c>
      <c r="T6190" s="178">
        <f>AVERAGE(0.455,0.585,0.284,0.485,0.313,0.286)</f>
        <v>0.40133333333333338</v>
      </c>
      <c r="U6190" s="79">
        <f t="shared" si="1762"/>
        <v>89.738666666666674</v>
      </c>
      <c r="V6190" s="79">
        <f t="shared" si="1763"/>
        <v>58.238666666666667</v>
      </c>
      <c r="W6190" s="446">
        <f t="shared" si="1764"/>
        <v>0.69768956311188868</v>
      </c>
      <c r="X6190" s="446">
        <f t="shared" si="1765"/>
        <v>0.35167816068827829</v>
      </c>
      <c r="Y6190" s="43">
        <v>20240307</v>
      </c>
      <c r="Z6190" s="48" t="s">
        <v>2427</v>
      </c>
      <c r="AA6190" s="43">
        <v>20250311</v>
      </c>
      <c r="AE6190" s="689" t="s">
        <v>1250</v>
      </c>
      <c r="AF6190" s="130">
        <v>1</v>
      </c>
    </row>
    <row r="6191" spans="1:42" x14ac:dyDescent="0.2">
      <c r="A6191" t="s">
        <v>2294</v>
      </c>
      <c r="B6191" s="45">
        <v>20231013</v>
      </c>
      <c r="C6191" s="107" t="s">
        <v>67</v>
      </c>
      <c r="D6191" s="107">
        <v>10</v>
      </c>
      <c r="E6191" s="107">
        <v>6</v>
      </c>
      <c r="H6191" s="107" t="s">
        <v>10</v>
      </c>
      <c r="I6191" s="107">
        <v>290</v>
      </c>
      <c r="J6191" s="107">
        <v>0</v>
      </c>
      <c r="K6191" s="43">
        <v>5</v>
      </c>
      <c r="L6191" s="43">
        <v>1</v>
      </c>
      <c r="M6191" s="43">
        <v>0</v>
      </c>
      <c r="N6191" s="49">
        <v>1</v>
      </c>
      <c r="O6191" s="43" t="str">
        <f>Cal_030724!$E$2</f>
        <v>Cal_030724</v>
      </c>
      <c r="P6191" s="50">
        <f>Cal_030724!$Q$3</f>
        <v>1.8135132035581638</v>
      </c>
      <c r="Q6191" s="50">
        <f>Cal_030724!$R$3</f>
        <v>0.5762667345022553</v>
      </c>
      <c r="R6191" s="46">
        <v>106.2</v>
      </c>
      <c r="S6191" s="46">
        <v>67.400000000000006</v>
      </c>
      <c r="T6191" s="178">
        <f>AVERAGE(0.455,0.585,0.284,0.485,0.313,0.286)</f>
        <v>0.40133333333333338</v>
      </c>
      <c r="U6191" s="79">
        <f t="shared" si="1758"/>
        <v>105.79866666666668</v>
      </c>
      <c r="V6191" s="79">
        <f t="shared" si="1759"/>
        <v>66.998666666666679</v>
      </c>
      <c r="W6191" s="446">
        <f t="shared" si="1760"/>
        <v>0.85937635075369112</v>
      </c>
      <c r="X6191" s="446">
        <f t="shared" si="1761"/>
        <v>0.34783257695148961</v>
      </c>
      <c r="Y6191" s="43">
        <v>20240307</v>
      </c>
      <c r="Z6191" s="48" t="s">
        <v>2427</v>
      </c>
      <c r="AA6191" s="43">
        <v>20250311</v>
      </c>
      <c r="AE6191" s="689" t="s">
        <v>1250</v>
      </c>
      <c r="AF6191" s="130">
        <v>1</v>
      </c>
    </row>
    <row r="6192" spans="1:42" x14ac:dyDescent="0.2">
      <c r="A6192" t="s">
        <v>2294</v>
      </c>
      <c r="B6192" s="45">
        <v>20231013</v>
      </c>
      <c r="C6192" s="107" t="s">
        <v>67</v>
      </c>
      <c r="D6192" s="107">
        <v>10</v>
      </c>
      <c r="E6192" s="107">
        <v>6</v>
      </c>
      <c r="H6192" s="107" t="s">
        <v>11</v>
      </c>
      <c r="I6192" s="107">
        <v>290</v>
      </c>
      <c r="J6192" s="107">
        <v>0</v>
      </c>
      <c r="K6192" s="43">
        <v>5</v>
      </c>
      <c r="L6192" s="43">
        <v>1</v>
      </c>
      <c r="M6192" s="43">
        <v>0</v>
      </c>
      <c r="N6192" s="49">
        <v>1</v>
      </c>
      <c r="O6192" s="43" t="str">
        <f>Cal_030724!$E$2</f>
        <v>Cal_030724</v>
      </c>
      <c r="P6192" s="50">
        <f>Cal_030724!$Q$3</f>
        <v>1.8135132035581638</v>
      </c>
      <c r="Q6192" s="50">
        <f>Cal_030724!$R$3</f>
        <v>0.5762667345022553</v>
      </c>
      <c r="R6192" s="46">
        <v>111.2</v>
      </c>
      <c r="S6192" s="46">
        <v>69.900000000000006</v>
      </c>
      <c r="T6192" s="178">
        <f>AVERAGE(0.987,0.713,0.709,0.694,0.604,0.372)</f>
        <v>0.67983333333333329</v>
      </c>
      <c r="U6192" s="79">
        <f t="shared" si="1758"/>
        <v>110.52016666666667</v>
      </c>
      <c r="V6192" s="79">
        <f t="shared" si="1759"/>
        <v>69.220166666666671</v>
      </c>
      <c r="W6192" s="446">
        <f t="shared" si="1760"/>
        <v>0.91474853830225367</v>
      </c>
      <c r="X6192" s="446">
        <f t="shared" si="1761"/>
        <v>0.33248827005075665</v>
      </c>
      <c r="Y6192" s="43">
        <v>20240307</v>
      </c>
      <c r="Z6192" s="48" t="s">
        <v>2421</v>
      </c>
      <c r="AA6192" s="43">
        <v>20250304</v>
      </c>
      <c r="AE6192" s="689" t="s">
        <v>1250</v>
      </c>
      <c r="AF6192" s="130">
        <v>1</v>
      </c>
    </row>
    <row r="6193" spans="1:42" x14ac:dyDescent="0.2">
      <c r="A6193" t="s">
        <v>2294</v>
      </c>
      <c r="B6193" s="45">
        <v>20231013</v>
      </c>
      <c r="C6193" s="107" t="s">
        <v>67</v>
      </c>
      <c r="D6193" s="107">
        <v>10</v>
      </c>
      <c r="E6193" s="107">
        <v>6</v>
      </c>
      <c r="H6193" s="107" t="s">
        <v>10</v>
      </c>
      <c r="I6193" s="107">
        <v>290</v>
      </c>
      <c r="J6193" s="107">
        <v>10</v>
      </c>
      <c r="K6193" s="43">
        <v>5</v>
      </c>
      <c r="L6193" s="43">
        <v>1</v>
      </c>
      <c r="M6193" s="43">
        <v>0</v>
      </c>
      <c r="N6193" s="49">
        <v>1</v>
      </c>
      <c r="O6193" s="43" t="str">
        <f>Cal_030724!$E$2</f>
        <v>Cal_030724</v>
      </c>
      <c r="P6193" s="50">
        <f>Cal_030724!$Q$3</f>
        <v>1.8135132035581638</v>
      </c>
      <c r="Q6193" s="50">
        <f>Cal_030724!$R$3</f>
        <v>0.5762667345022553</v>
      </c>
      <c r="R6193" s="46">
        <v>57.85</v>
      </c>
      <c r="S6193" s="46">
        <v>37.299999999999997</v>
      </c>
      <c r="T6193" s="178">
        <f>AVERAGE(0.938,0.727,0.863,0.804,0.94,0.712)</f>
        <v>0.83066666666666666</v>
      </c>
      <c r="U6193" s="79">
        <f t="shared" si="1758"/>
        <v>57.019333333333336</v>
      </c>
      <c r="V6193" s="79">
        <f t="shared" si="1759"/>
        <v>36.469333333333331</v>
      </c>
      <c r="W6193" s="446">
        <f t="shared" si="1760"/>
        <v>0.45515938164918451</v>
      </c>
      <c r="X6193" s="446">
        <f t="shared" si="1761"/>
        <v>0.20195973695202343</v>
      </c>
      <c r="Y6193" s="43">
        <v>20240307</v>
      </c>
      <c r="Z6193" s="48" t="s">
        <v>2383</v>
      </c>
      <c r="AA6193" s="43">
        <v>20241101</v>
      </c>
      <c r="AE6193" s="689" t="s">
        <v>1250</v>
      </c>
      <c r="AF6193" s="130">
        <v>1</v>
      </c>
    </row>
    <row r="6194" spans="1:42" x14ac:dyDescent="0.2">
      <c r="A6194" t="s">
        <v>2294</v>
      </c>
      <c r="B6194" s="45">
        <v>20231013</v>
      </c>
      <c r="C6194" s="107" t="s">
        <v>67</v>
      </c>
      <c r="D6194" s="107">
        <v>10</v>
      </c>
      <c r="E6194" s="107">
        <v>6</v>
      </c>
      <c r="H6194" s="107" t="s">
        <v>11</v>
      </c>
      <c r="I6194" s="107">
        <v>290</v>
      </c>
      <c r="J6194" s="107">
        <v>10</v>
      </c>
      <c r="K6194" s="43">
        <v>5</v>
      </c>
      <c r="L6194" s="43">
        <v>1</v>
      </c>
      <c r="M6194" s="43">
        <v>0</v>
      </c>
      <c r="N6194" s="49">
        <v>1</v>
      </c>
      <c r="O6194" s="43" t="str">
        <f>Cal_030724!$E$2</f>
        <v>Cal_030724</v>
      </c>
      <c r="P6194" s="50">
        <f>Cal_030724!$Q$3</f>
        <v>1.8135132035581638</v>
      </c>
      <c r="Q6194" s="50">
        <f>Cal_030724!$R$3</f>
        <v>0.5762667345022553</v>
      </c>
      <c r="R6194" s="46">
        <v>46.71</v>
      </c>
      <c r="S6194" s="46">
        <v>30.91</v>
      </c>
      <c r="T6194" s="178">
        <f>AVERAGE(0.455,0.585,0.284,0.485,0.313,0.286)</f>
        <v>0.40133333333333338</v>
      </c>
      <c r="U6194" s="79">
        <f t="shared" si="1758"/>
        <v>46.308666666666667</v>
      </c>
      <c r="V6194" s="79">
        <f t="shared" si="1759"/>
        <v>30.508666666666667</v>
      </c>
      <c r="W6194" s="446">
        <f t="shared" si="1760"/>
        <v>0.34995222530691555</v>
      </c>
      <c r="X6194" s="446">
        <f t="shared" si="1761"/>
        <v>0.1997652034834303</v>
      </c>
      <c r="Y6194" s="43">
        <v>20240307</v>
      </c>
      <c r="Z6194" s="48" t="s">
        <v>2427</v>
      </c>
      <c r="AA6194" s="43">
        <v>20250311</v>
      </c>
      <c r="AE6194" s="689" t="s">
        <v>1250</v>
      </c>
      <c r="AF6194" s="130">
        <v>1</v>
      </c>
    </row>
    <row r="6195" spans="1:42" x14ac:dyDescent="0.2">
      <c r="A6195" s="155" t="s">
        <v>2294</v>
      </c>
      <c r="B6195" s="81">
        <v>20231013</v>
      </c>
      <c r="C6195" s="126" t="s">
        <v>67</v>
      </c>
      <c r="D6195" s="126">
        <v>10</v>
      </c>
      <c r="E6195" s="126">
        <v>6</v>
      </c>
      <c r="F6195" s="126"/>
      <c r="G6195" s="126"/>
      <c r="H6195" s="126" t="s">
        <v>10</v>
      </c>
      <c r="I6195" s="126">
        <v>293</v>
      </c>
      <c r="J6195" s="126">
        <v>5</v>
      </c>
      <c r="K6195" s="82">
        <v>5</v>
      </c>
      <c r="L6195" s="156">
        <v>1</v>
      </c>
      <c r="M6195" s="82">
        <v>0</v>
      </c>
      <c r="N6195" s="83">
        <v>1</v>
      </c>
      <c r="O6195" s="82" t="str">
        <f>Cal_030724!$E$2</f>
        <v>Cal_030724</v>
      </c>
      <c r="P6195" s="158">
        <f>Cal_030724!$Q$3</f>
        <v>1.8135132035581638</v>
      </c>
      <c r="Q6195" s="158">
        <f>Cal_030724!$R$3</f>
        <v>0.5762667345022553</v>
      </c>
      <c r="R6195" s="84">
        <v>67.56</v>
      </c>
      <c r="S6195" s="84">
        <v>43.01</v>
      </c>
      <c r="T6195" s="158">
        <f>AVERAGE(0.697,0.661,0.587,0.776,0.779,0.655)</f>
        <v>0.6925</v>
      </c>
      <c r="U6195" s="79">
        <f t="shared" si="1758"/>
        <v>66.867500000000007</v>
      </c>
      <c r="V6195" s="79">
        <f t="shared" si="1759"/>
        <v>42.317499999999995</v>
      </c>
      <c r="W6195" s="446">
        <f t="shared" si="1760"/>
        <v>0.53818742559998833</v>
      </c>
      <c r="X6195" s="446">
        <f t="shared" si="1761"/>
        <v>0.21649920943539638</v>
      </c>
      <c r="Y6195" s="82">
        <v>20240307</v>
      </c>
      <c r="Z6195" s="85" t="s">
        <v>2323</v>
      </c>
      <c r="AA6195" s="82">
        <v>20240201</v>
      </c>
      <c r="AB6195" s="85"/>
      <c r="AC6195" s="82"/>
      <c r="AD6195" s="82"/>
      <c r="AE6195" s="691" t="s">
        <v>1250</v>
      </c>
      <c r="AF6195" s="567">
        <v>1</v>
      </c>
      <c r="AG6195" s="567"/>
      <c r="AH6195" s="159" t="s">
        <v>207</v>
      </c>
      <c r="AI6195" s="155"/>
      <c r="AJ6195" s="82"/>
      <c r="AK6195" s="82"/>
      <c r="AL6195" s="82"/>
      <c r="AM6195" s="82"/>
      <c r="AN6195" s="82"/>
      <c r="AO6195" s="82"/>
      <c r="AP6195" s="82"/>
    </row>
    <row r="6196" spans="1:42" x14ac:dyDescent="0.2">
      <c r="A6196" s="155" t="s">
        <v>2294</v>
      </c>
      <c r="B6196" s="81">
        <v>20231013</v>
      </c>
      <c r="C6196" s="126" t="s">
        <v>67</v>
      </c>
      <c r="D6196" s="126">
        <v>10</v>
      </c>
      <c r="E6196" s="126">
        <v>6</v>
      </c>
      <c r="F6196" s="126"/>
      <c r="G6196" s="126"/>
      <c r="H6196" s="126" t="s">
        <v>11</v>
      </c>
      <c r="I6196" s="126">
        <v>293</v>
      </c>
      <c r="J6196" s="126">
        <v>5</v>
      </c>
      <c r="K6196" s="82">
        <v>5</v>
      </c>
      <c r="L6196" s="156">
        <v>1</v>
      </c>
      <c r="M6196" s="82">
        <v>0</v>
      </c>
      <c r="N6196" s="83">
        <v>1</v>
      </c>
      <c r="O6196" s="82" t="str">
        <f>Cal_030724!$E$2</f>
        <v>Cal_030724</v>
      </c>
      <c r="P6196" s="158">
        <f>Cal_030724!$Q$3</f>
        <v>1.8135132035581638</v>
      </c>
      <c r="Q6196" s="158">
        <f>Cal_030724!$R$3</f>
        <v>0.5762667345022553</v>
      </c>
      <c r="R6196" s="84">
        <v>62.68</v>
      </c>
      <c r="S6196" s="84">
        <v>39.409999999999997</v>
      </c>
      <c r="T6196" s="158">
        <f>AVERAGE(0.697,0.661,0.587,0.776,0.779,0.655)</f>
        <v>0.6925</v>
      </c>
      <c r="U6196" s="79">
        <f t="shared" si="1758"/>
        <v>61.987499999999997</v>
      </c>
      <c r="V6196" s="79">
        <f t="shared" si="1759"/>
        <v>38.717499999999994</v>
      </c>
      <c r="W6196" s="446">
        <f t="shared" si="1760"/>
        <v>0.5101271443467098</v>
      </c>
      <c r="X6196" s="446">
        <f t="shared" si="1761"/>
        <v>0.18035740204621306</v>
      </c>
      <c r="Y6196" s="82">
        <v>20240307</v>
      </c>
      <c r="Z6196" s="85" t="s">
        <v>2323</v>
      </c>
      <c r="AA6196" s="82">
        <v>20240201</v>
      </c>
      <c r="AB6196" s="85"/>
      <c r="AC6196" s="82"/>
      <c r="AD6196" s="82"/>
      <c r="AE6196" s="691" t="s">
        <v>1250</v>
      </c>
      <c r="AF6196" s="567">
        <v>1</v>
      </c>
      <c r="AG6196" s="567"/>
      <c r="AH6196" s="159" t="s">
        <v>229</v>
      </c>
      <c r="AI6196" s="155"/>
      <c r="AJ6196" s="82"/>
      <c r="AK6196" s="82"/>
      <c r="AL6196" s="82"/>
      <c r="AM6196" s="82"/>
      <c r="AN6196" s="82"/>
      <c r="AO6196" s="82"/>
      <c r="AP6196" s="82"/>
    </row>
    <row r="6197" spans="1:42" x14ac:dyDescent="0.2">
      <c r="A6197" s="360" t="s">
        <v>2294</v>
      </c>
      <c r="B6197" s="196">
        <v>20231013</v>
      </c>
      <c r="C6197" s="361" t="s">
        <v>67</v>
      </c>
      <c r="D6197" s="361">
        <v>10</v>
      </c>
      <c r="E6197" s="361">
        <v>6</v>
      </c>
      <c r="F6197" s="361"/>
      <c r="G6197" s="361"/>
      <c r="H6197" s="361" t="s">
        <v>10</v>
      </c>
      <c r="I6197" s="361">
        <v>551</v>
      </c>
      <c r="J6197" s="361">
        <v>20</v>
      </c>
      <c r="K6197" s="44">
        <v>5</v>
      </c>
      <c r="L6197" s="362">
        <v>1</v>
      </c>
      <c r="M6197" s="44">
        <v>0</v>
      </c>
      <c r="N6197" s="363">
        <v>1</v>
      </c>
      <c r="O6197" s="44" t="str">
        <f>Cal_030724!$E$2</f>
        <v>Cal_030724</v>
      </c>
      <c r="P6197" s="365">
        <f>Cal_030724!$Q$3</f>
        <v>1.8135132035581638</v>
      </c>
      <c r="Q6197" s="365">
        <f>Cal_030724!$R$3</f>
        <v>0.5762667345022553</v>
      </c>
      <c r="R6197" s="364">
        <v>63.55</v>
      </c>
      <c r="S6197" s="364">
        <v>39.299999999999997</v>
      </c>
      <c r="T6197" s="365">
        <f>AVERAGE(0.724,0.569,0.666,0.712,0.708,0.801)</f>
        <v>0.69666666666666677</v>
      </c>
      <c r="U6197" s="79">
        <f t="shared" si="1758"/>
        <v>62.853333333333332</v>
      </c>
      <c r="V6197" s="79">
        <f t="shared" si="1759"/>
        <v>38.603333333333332</v>
      </c>
      <c r="W6197" s="446">
        <f t="shared" si="1760"/>
        <v>0.28268958906371422</v>
      </c>
      <c r="X6197" s="446">
        <f t="shared" si="1761"/>
        <v>8.3400089383767265E-2</v>
      </c>
      <c r="Y6197" s="44">
        <v>20240307</v>
      </c>
      <c r="Z6197" s="859" t="s">
        <v>2328</v>
      </c>
      <c r="AA6197" s="44">
        <v>20240328</v>
      </c>
      <c r="AB6197" s="368"/>
      <c r="AC6197" s="44"/>
      <c r="AD6197" s="44"/>
      <c r="AE6197" s="763" t="s">
        <v>1250</v>
      </c>
      <c r="AF6197" s="849">
        <v>3</v>
      </c>
      <c r="AG6197" s="849"/>
      <c r="AH6197" s="370" t="s">
        <v>2302</v>
      </c>
      <c r="AI6197" s="360" t="s">
        <v>2329</v>
      </c>
      <c r="AJ6197" s="44"/>
      <c r="AK6197" s="44"/>
      <c r="AL6197" s="44"/>
      <c r="AM6197" s="44"/>
      <c r="AN6197" s="44"/>
      <c r="AO6197" s="44"/>
      <c r="AP6197" s="44"/>
    </row>
    <row r="6198" spans="1:42" x14ac:dyDescent="0.2">
      <c r="A6198" s="360" t="s">
        <v>2294</v>
      </c>
      <c r="B6198" s="196">
        <v>20231013</v>
      </c>
      <c r="C6198" s="361" t="s">
        <v>67</v>
      </c>
      <c r="D6198" s="361">
        <v>10</v>
      </c>
      <c r="E6198" s="361">
        <v>6</v>
      </c>
      <c r="F6198" s="361"/>
      <c r="G6198" s="361"/>
      <c r="H6198" s="361" t="s">
        <v>11</v>
      </c>
      <c r="I6198" s="361">
        <v>551</v>
      </c>
      <c r="J6198" s="361">
        <v>20</v>
      </c>
      <c r="K6198" s="44">
        <v>5</v>
      </c>
      <c r="L6198" s="362">
        <v>1</v>
      </c>
      <c r="M6198" s="44">
        <v>0</v>
      </c>
      <c r="N6198" s="363">
        <v>1</v>
      </c>
      <c r="O6198" s="44" t="str">
        <f>Cal_030724!$E$2</f>
        <v>Cal_030724</v>
      </c>
      <c r="P6198" s="365">
        <f>Cal_030724!$Q$3</f>
        <v>1.8135132035581638</v>
      </c>
      <c r="Q6198" s="365">
        <f>Cal_030724!$R$3</f>
        <v>0.5762667345022553</v>
      </c>
      <c r="R6198" s="364">
        <v>101.6</v>
      </c>
      <c r="S6198" s="364">
        <v>62.19</v>
      </c>
      <c r="T6198" s="365">
        <f>AVERAGE(0.724,0.569,0.666,0.712,0.708,0.801)</f>
        <v>0.69666666666666677</v>
      </c>
      <c r="U6198" s="79">
        <f t="shared" si="1758"/>
        <v>100.90333333333332</v>
      </c>
      <c r="V6198" s="79">
        <f t="shared" si="1759"/>
        <v>61.493333333333332</v>
      </c>
      <c r="W6198" s="446">
        <f t="shared" si="1760"/>
        <v>0.45941429711344223</v>
      </c>
      <c r="X6198" s="446">
        <f t="shared" si="1761"/>
        <v>0.12374971186670948</v>
      </c>
      <c r="Y6198" s="44">
        <v>20240307</v>
      </c>
      <c r="Z6198" s="859" t="s">
        <v>2328</v>
      </c>
      <c r="AA6198" s="44">
        <v>20240328</v>
      </c>
      <c r="AB6198" s="368"/>
      <c r="AC6198" s="44"/>
      <c r="AD6198" s="44"/>
      <c r="AE6198" s="763" t="s">
        <v>1250</v>
      </c>
      <c r="AF6198" s="849">
        <v>3</v>
      </c>
      <c r="AG6198" s="849"/>
      <c r="AH6198" s="370" t="s">
        <v>235</v>
      </c>
      <c r="AI6198" s="360" t="s">
        <v>2329</v>
      </c>
      <c r="AJ6198" s="44"/>
      <c r="AK6198" s="44"/>
      <c r="AL6198" s="44"/>
      <c r="AM6198" s="44"/>
      <c r="AN6198" s="44"/>
      <c r="AO6198" s="44"/>
      <c r="AP6198" s="44"/>
    </row>
    <row r="6199" spans="1:42" x14ac:dyDescent="0.2">
      <c r="A6199" t="s">
        <v>2294</v>
      </c>
      <c r="B6199" s="45">
        <v>20231013</v>
      </c>
      <c r="C6199" s="107" t="s">
        <v>67</v>
      </c>
      <c r="D6199" s="107">
        <v>10</v>
      </c>
      <c r="E6199" s="107">
        <v>9</v>
      </c>
      <c r="H6199" s="107" t="s">
        <v>10</v>
      </c>
      <c r="I6199" s="107">
        <v>290</v>
      </c>
      <c r="J6199" s="107">
        <v>0</v>
      </c>
      <c r="K6199" s="43">
        <v>5</v>
      </c>
      <c r="L6199" s="43">
        <v>1</v>
      </c>
      <c r="M6199" s="43">
        <v>0</v>
      </c>
      <c r="N6199" s="49">
        <v>1</v>
      </c>
      <c r="O6199" s="43" t="str">
        <f>Cal_030724!$E$2</f>
        <v>Cal_030724</v>
      </c>
      <c r="P6199" s="50">
        <f>Cal_030724!$Q$3</f>
        <v>1.8135132035581638</v>
      </c>
      <c r="Q6199" s="50">
        <f>Cal_030724!$R$3</f>
        <v>0.5762667345022553</v>
      </c>
      <c r="R6199" s="46">
        <v>199</v>
      </c>
      <c r="S6199" s="46">
        <v>124.5</v>
      </c>
      <c r="T6199" s="178">
        <f>AVERAGE(0.455,0.585,0.284,0.485,0.313,0.286)</f>
        <v>0.40133333333333338</v>
      </c>
      <c r="U6199" s="79">
        <f t="shared" si="1758"/>
        <v>198.59866666666667</v>
      </c>
      <c r="V6199" s="79">
        <f t="shared" si="1759"/>
        <v>124.09866666666667</v>
      </c>
      <c r="W6199" s="446">
        <f t="shared" si="1760"/>
        <v>1.6500911889471648</v>
      </c>
      <c r="X6199" s="446">
        <f t="shared" si="1761"/>
        <v>0.58596850850416715</v>
      </c>
      <c r="Y6199" s="43">
        <v>20240307</v>
      </c>
      <c r="Z6199" s="48" t="s">
        <v>2427</v>
      </c>
      <c r="AA6199" s="43">
        <v>20250311</v>
      </c>
      <c r="AE6199" s="689" t="s">
        <v>1250</v>
      </c>
      <c r="AF6199" s="130">
        <v>1</v>
      </c>
    </row>
    <row r="6200" spans="1:42" x14ac:dyDescent="0.2">
      <c r="A6200" t="s">
        <v>2294</v>
      </c>
      <c r="B6200" s="45">
        <v>20231013</v>
      </c>
      <c r="C6200" s="107" t="s">
        <v>67</v>
      </c>
      <c r="D6200" s="107">
        <v>10</v>
      </c>
      <c r="E6200" s="107">
        <v>9</v>
      </c>
      <c r="H6200" s="107" t="s">
        <v>11</v>
      </c>
      <c r="I6200" s="107">
        <v>290</v>
      </c>
      <c r="J6200" s="107">
        <v>0</v>
      </c>
      <c r="K6200" s="43">
        <v>5</v>
      </c>
      <c r="L6200" s="43">
        <v>1</v>
      </c>
      <c r="M6200" s="43">
        <v>0</v>
      </c>
      <c r="N6200" s="49">
        <v>1</v>
      </c>
      <c r="O6200" s="43" t="str">
        <f>Cal_030724!$E$2</f>
        <v>Cal_030724</v>
      </c>
      <c r="P6200" s="50">
        <f>Cal_030724!$Q$3</f>
        <v>1.8135132035581638</v>
      </c>
      <c r="Q6200" s="50">
        <f>Cal_030724!$R$3</f>
        <v>0.5762667345022553</v>
      </c>
      <c r="R6200" s="46">
        <v>187.7</v>
      </c>
      <c r="S6200" s="46">
        <v>119.6</v>
      </c>
      <c r="T6200" s="178">
        <f>AVERAGE(0.333,0.545,0.579,0.588,0.403,0.461)</f>
        <v>0.48483333333333328</v>
      </c>
      <c r="U6200" s="79">
        <f t="shared" si="1758"/>
        <v>187.21516666666665</v>
      </c>
      <c r="V6200" s="79">
        <f t="shared" si="1759"/>
        <v>119.11516666666667</v>
      </c>
      <c r="W6200" s="446">
        <f t="shared" si="1760"/>
        <v>1.5083383888228443</v>
      </c>
      <c r="X6200" s="446">
        <f t="shared" si="1761"/>
        <v>0.63792660090467102</v>
      </c>
      <c r="Y6200" s="43">
        <v>20240307</v>
      </c>
      <c r="Z6200" s="48" t="s">
        <v>2432</v>
      </c>
      <c r="AA6200" s="43">
        <v>20250313</v>
      </c>
      <c r="AE6200" s="689" t="s">
        <v>1250</v>
      </c>
      <c r="AF6200" s="130">
        <v>1</v>
      </c>
    </row>
    <row r="6201" spans="1:42" x14ac:dyDescent="0.2">
      <c r="A6201" s="155" t="s">
        <v>2294</v>
      </c>
      <c r="B6201" s="81">
        <v>20231013</v>
      </c>
      <c r="C6201" s="126" t="s">
        <v>67</v>
      </c>
      <c r="D6201" s="126">
        <v>10</v>
      </c>
      <c r="E6201" s="126">
        <v>9</v>
      </c>
      <c r="F6201" s="126"/>
      <c r="G6201" s="126"/>
      <c r="H6201" s="126" t="s">
        <v>10</v>
      </c>
      <c r="I6201" s="126">
        <v>294</v>
      </c>
      <c r="J6201" s="126">
        <v>5</v>
      </c>
      <c r="K6201" s="82">
        <v>5</v>
      </c>
      <c r="L6201" s="156">
        <v>1</v>
      </c>
      <c r="M6201" s="82">
        <v>0</v>
      </c>
      <c r="N6201" s="83">
        <v>1</v>
      </c>
      <c r="O6201" s="82" t="str">
        <f>Cal_030724!$E$2</f>
        <v>Cal_030724</v>
      </c>
      <c r="P6201" s="158">
        <f>Cal_030724!$Q$3</f>
        <v>1.8135132035581638</v>
      </c>
      <c r="Q6201" s="158">
        <f>Cal_030724!$R$3</f>
        <v>0.5762667345022553</v>
      </c>
      <c r="R6201" s="84">
        <v>133.5</v>
      </c>
      <c r="S6201" s="84">
        <v>81.209999999999994</v>
      </c>
      <c r="T6201" s="158">
        <f>AVERAGE(0.697,0.661,0.587,0.776,0.779,0.655)</f>
        <v>0.6925</v>
      </c>
      <c r="U6201" s="79">
        <f t="shared" si="1758"/>
        <v>132.8075</v>
      </c>
      <c r="V6201" s="79">
        <f t="shared" si="1759"/>
        <v>80.517499999999998</v>
      </c>
      <c r="W6201" s="446">
        <f t="shared" si="1760"/>
        <v>1.1424073322519155</v>
      </c>
      <c r="X6201" s="446">
        <f t="shared" si="1761"/>
        <v>0.28865064202524254</v>
      </c>
      <c r="Y6201" s="82">
        <v>20240307</v>
      </c>
      <c r="Z6201" s="85" t="s">
        <v>2323</v>
      </c>
      <c r="AA6201" s="82">
        <v>20240201</v>
      </c>
      <c r="AB6201" s="85"/>
      <c r="AC6201" s="82"/>
      <c r="AD6201" s="82"/>
      <c r="AE6201" s="691" t="s">
        <v>1250</v>
      </c>
      <c r="AF6201" s="567">
        <v>1</v>
      </c>
      <c r="AG6201" s="567"/>
      <c r="AH6201" s="159" t="s">
        <v>236</v>
      </c>
      <c r="AI6201" s="155"/>
      <c r="AJ6201" s="82"/>
      <c r="AK6201" s="82"/>
      <c r="AL6201" s="82"/>
      <c r="AM6201" s="82"/>
      <c r="AN6201" s="82"/>
      <c r="AO6201" s="82"/>
      <c r="AP6201" s="82"/>
    </row>
    <row r="6202" spans="1:42" x14ac:dyDescent="0.2">
      <c r="A6202" s="155" t="s">
        <v>2294</v>
      </c>
      <c r="B6202" s="81">
        <v>20231013</v>
      </c>
      <c r="C6202" s="126" t="s">
        <v>67</v>
      </c>
      <c r="D6202" s="126">
        <v>10</v>
      </c>
      <c r="E6202" s="126">
        <v>9</v>
      </c>
      <c r="F6202" s="126"/>
      <c r="G6202" s="126"/>
      <c r="H6202" s="126" t="s">
        <v>11</v>
      </c>
      <c r="I6202" s="126">
        <v>294</v>
      </c>
      <c r="J6202" s="126">
        <v>5</v>
      </c>
      <c r="K6202" s="82">
        <v>5</v>
      </c>
      <c r="L6202" s="156">
        <v>1</v>
      </c>
      <c r="M6202" s="82">
        <v>0</v>
      </c>
      <c r="N6202" s="83">
        <v>1</v>
      </c>
      <c r="O6202" s="82" t="str">
        <f>Cal_030724!$E$2</f>
        <v>Cal_030724</v>
      </c>
      <c r="P6202" s="158">
        <f>Cal_030724!$Q$3</f>
        <v>1.8135132035581638</v>
      </c>
      <c r="Q6202" s="158">
        <f>Cal_030724!$R$3</f>
        <v>0.5762667345022553</v>
      </c>
      <c r="R6202" s="84">
        <v>167.6</v>
      </c>
      <c r="S6202" s="84">
        <v>100.9</v>
      </c>
      <c r="T6202" s="158">
        <f>AVERAGE(0.697,0.661,0.587,0.776,0.779,0.655)</f>
        <v>0.6925</v>
      </c>
      <c r="U6202" s="79">
        <f t="shared" si="1758"/>
        <v>166.9075</v>
      </c>
      <c r="V6202" s="79">
        <f t="shared" si="1759"/>
        <v>100.20750000000001</v>
      </c>
      <c r="W6202" s="446">
        <f t="shared" si="1760"/>
        <v>1.4572302363970691</v>
      </c>
      <c r="X6202" s="446">
        <f t="shared" si="1761"/>
        <v>0.32378310799860066</v>
      </c>
      <c r="Y6202" s="82">
        <v>20240307</v>
      </c>
      <c r="Z6202" s="85" t="s">
        <v>2323</v>
      </c>
      <c r="AA6202" s="82">
        <v>20240201</v>
      </c>
      <c r="AB6202" s="85"/>
      <c r="AC6202" s="82"/>
      <c r="AD6202" s="82"/>
      <c r="AE6202" s="691" t="s">
        <v>1250</v>
      </c>
      <c r="AF6202" s="567">
        <v>1</v>
      </c>
      <c r="AG6202" s="567"/>
      <c r="AH6202" s="159" t="s">
        <v>237</v>
      </c>
      <c r="AI6202" s="155"/>
      <c r="AJ6202" s="82"/>
      <c r="AK6202" s="82"/>
      <c r="AL6202" s="82"/>
      <c r="AM6202" s="82"/>
      <c r="AN6202" s="82"/>
      <c r="AO6202" s="82"/>
      <c r="AP6202" s="82"/>
    </row>
    <row r="6203" spans="1:42" x14ac:dyDescent="0.2">
      <c r="A6203" s="360" t="s">
        <v>2294</v>
      </c>
      <c r="B6203" s="196">
        <v>20231013</v>
      </c>
      <c r="C6203" s="361" t="s">
        <v>67</v>
      </c>
      <c r="D6203" s="361">
        <v>10</v>
      </c>
      <c r="E6203" s="361">
        <v>9</v>
      </c>
      <c r="F6203" s="361"/>
      <c r="G6203" s="361"/>
      <c r="H6203" s="361" t="s">
        <v>10</v>
      </c>
      <c r="I6203" s="361">
        <v>551</v>
      </c>
      <c r="J6203" s="361">
        <v>20</v>
      </c>
      <c r="K6203" s="44">
        <v>5</v>
      </c>
      <c r="L6203" s="362">
        <v>1</v>
      </c>
      <c r="M6203" s="44">
        <v>0</v>
      </c>
      <c r="N6203" s="363">
        <v>1</v>
      </c>
      <c r="O6203" s="44" t="str">
        <f>Cal_030724!$E$2</f>
        <v>Cal_030724</v>
      </c>
      <c r="P6203" s="365">
        <f>Cal_030724!$Q$3</f>
        <v>1.8135132035581638</v>
      </c>
      <c r="Q6203" s="365">
        <f>Cal_030724!$R$3</f>
        <v>0.5762667345022553</v>
      </c>
      <c r="R6203" s="364">
        <v>289.89999999999998</v>
      </c>
      <c r="S6203" s="364">
        <v>171.2</v>
      </c>
      <c r="T6203" s="365">
        <f>AVERAGE(0.697,0.661,0.587,0.776,0.779,0.655)</f>
        <v>0.6925</v>
      </c>
      <c r="U6203" s="79">
        <f t="shared" si="1758"/>
        <v>289.20749999999998</v>
      </c>
      <c r="V6203" s="79">
        <f t="shared" si="1759"/>
        <v>170.50749999999999</v>
      </c>
      <c r="W6203" s="446">
        <f t="shared" si="1760"/>
        <v>1.3837218235819742</v>
      </c>
      <c r="X6203" s="446">
        <f t="shared" si="1761"/>
        <v>0.233263821385229</v>
      </c>
      <c r="Y6203" s="44">
        <v>20240307</v>
      </c>
      <c r="Z6203" s="368" t="s">
        <v>2323</v>
      </c>
      <c r="AA6203" s="44">
        <v>20240201</v>
      </c>
      <c r="AB6203" s="368"/>
      <c r="AC6203" s="44"/>
      <c r="AD6203" s="44"/>
      <c r="AE6203" s="763" t="s">
        <v>1250</v>
      </c>
      <c r="AF6203" s="849">
        <v>1</v>
      </c>
      <c r="AG6203" s="849"/>
      <c r="AH6203" s="370" t="s">
        <v>238</v>
      </c>
      <c r="AI6203" s="360"/>
      <c r="AJ6203" s="44"/>
      <c r="AK6203" s="44"/>
      <c r="AL6203" s="44"/>
      <c r="AM6203" s="44"/>
      <c r="AN6203" s="44"/>
      <c r="AO6203" s="44"/>
      <c r="AP6203" s="44"/>
    </row>
    <row r="6204" spans="1:42" x14ac:dyDescent="0.2">
      <c r="A6204" s="360" t="s">
        <v>2294</v>
      </c>
      <c r="B6204" s="196">
        <v>20231013</v>
      </c>
      <c r="C6204" s="361" t="s">
        <v>67</v>
      </c>
      <c r="D6204" s="361">
        <v>10</v>
      </c>
      <c r="E6204" s="361">
        <v>9</v>
      </c>
      <c r="F6204" s="361"/>
      <c r="G6204" s="361"/>
      <c r="H6204" s="361" t="s">
        <v>11</v>
      </c>
      <c r="I6204" s="361">
        <v>552</v>
      </c>
      <c r="J6204" s="361">
        <v>20</v>
      </c>
      <c r="K6204" s="44">
        <v>5</v>
      </c>
      <c r="L6204" s="362">
        <v>1</v>
      </c>
      <c r="M6204" s="44">
        <v>0</v>
      </c>
      <c r="N6204" s="363">
        <v>1</v>
      </c>
      <c r="O6204" s="44" t="str">
        <f>Cal_030724!$E$2</f>
        <v>Cal_030724</v>
      </c>
      <c r="P6204" s="365">
        <f>Cal_030724!$Q$3</f>
        <v>1.8135132035581638</v>
      </c>
      <c r="Q6204" s="365">
        <f>Cal_030724!$R$3</f>
        <v>0.5762667345022553</v>
      </c>
      <c r="R6204" s="364">
        <v>270.2</v>
      </c>
      <c r="S6204" s="364">
        <v>160.19999999999999</v>
      </c>
      <c r="T6204" s="365">
        <f>AVERAGE(0.697,0.661,0.587,0.776,0.779,0.655)</f>
        <v>0.6925</v>
      </c>
      <c r="U6204" s="79">
        <f t="shared" si="1758"/>
        <v>269.50749999999999</v>
      </c>
      <c r="V6204" s="79">
        <f t="shared" si="1759"/>
        <v>159.50749999999999</v>
      </c>
      <c r="W6204" s="446">
        <f t="shared" si="1760"/>
        <v>1.2799802773906857</v>
      </c>
      <c r="X6204" s="446">
        <f t="shared" si="1761"/>
        <v>0.22994796016078831</v>
      </c>
      <c r="Y6204" s="44">
        <v>20240307</v>
      </c>
      <c r="Z6204" s="368" t="s">
        <v>2323</v>
      </c>
      <c r="AA6204" s="44">
        <v>20240201</v>
      </c>
      <c r="AB6204" s="368"/>
      <c r="AC6204" s="44"/>
      <c r="AD6204" s="44"/>
      <c r="AE6204" s="763" t="s">
        <v>1250</v>
      </c>
      <c r="AF6204" s="849">
        <v>1</v>
      </c>
      <c r="AG6204" s="849"/>
      <c r="AH6204" s="370" t="s">
        <v>239</v>
      </c>
      <c r="AI6204" s="360"/>
      <c r="AJ6204" s="44"/>
      <c r="AK6204" s="44"/>
      <c r="AL6204" s="44"/>
      <c r="AM6204" s="44"/>
      <c r="AN6204" s="44"/>
      <c r="AO6204" s="44"/>
      <c r="AP6204" s="44"/>
    </row>
    <row r="6205" spans="1:42" x14ac:dyDescent="0.2">
      <c r="A6205" t="s">
        <v>2294</v>
      </c>
      <c r="B6205" s="45">
        <v>20231013</v>
      </c>
      <c r="C6205" s="107" t="s">
        <v>67</v>
      </c>
      <c r="D6205" s="107">
        <v>10</v>
      </c>
      <c r="E6205" s="107">
        <v>13</v>
      </c>
      <c r="H6205" s="107" t="s">
        <v>10</v>
      </c>
      <c r="I6205" s="107">
        <v>290</v>
      </c>
      <c r="J6205" s="107">
        <v>0</v>
      </c>
      <c r="K6205" s="43">
        <v>5</v>
      </c>
      <c r="L6205" s="43">
        <v>1</v>
      </c>
      <c r="M6205" s="43">
        <v>0</v>
      </c>
      <c r="N6205" s="49">
        <v>1</v>
      </c>
      <c r="O6205" s="43" t="str">
        <f>Cal_030724!$E$2</f>
        <v>Cal_030724</v>
      </c>
      <c r="P6205" s="50">
        <f>Cal_030724!$Q$3</f>
        <v>1.8135132035581638</v>
      </c>
      <c r="Q6205" s="50">
        <f>Cal_030724!$R$3</f>
        <v>0.5762667345022553</v>
      </c>
      <c r="R6205" s="46">
        <v>202</v>
      </c>
      <c r="S6205" s="46">
        <v>126.7</v>
      </c>
      <c r="T6205" s="178">
        <f>AVERAGE(0.938,0.727,0.863,0.804,0.94,0.712)</f>
        <v>0.83066666666666666</v>
      </c>
      <c r="U6205" s="79">
        <f t="shared" si="1758"/>
        <v>201.16933333333333</v>
      </c>
      <c r="V6205" s="79">
        <f t="shared" si="1759"/>
        <v>125.86933333333333</v>
      </c>
      <c r="W6205" s="446">
        <f t="shared" si="1760"/>
        <v>1.6678102889627047</v>
      </c>
      <c r="X6205" s="446">
        <f t="shared" si="1761"/>
        <v>0.60015399277871206</v>
      </c>
      <c r="Y6205" s="43">
        <v>20240307</v>
      </c>
      <c r="Z6205" s="48" t="s">
        <v>2383</v>
      </c>
      <c r="AA6205" s="43">
        <v>20241101</v>
      </c>
      <c r="AE6205" s="689" t="s">
        <v>1250</v>
      </c>
      <c r="AF6205" s="130">
        <v>1</v>
      </c>
    </row>
    <row r="6206" spans="1:42" x14ac:dyDescent="0.2">
      <c r="A6206" t="s">
        <v>2294</v>
      </c>
      <c r="B6206" s="45">
        <v>20231013</v>
      </c>
      <c r="C6206" s="107" t="s">
        <v>67</v>
      </c>
      <c r="D6206" s="107">
        <v>10</v>
      </c>
      <c r="E6206" s="107">
        <v>13</v>
      </c>
      <c r="H6206" s="107" t="s">
        <v>11</v>
      </c>
      <c r="I6206" s="107">
        <v>290</v>
      </c>
      <c r="J6206" s="107">
        <v>0</v>
      </c>
      <c r="K6206" s="43">
        <v>5</v>
      </c>
      <c r="L6206" s="43">
        <v>1</v>
      </c>
      <c r="M6206" s="43">
        <v>0</v>
      </c>
      <c r="N6206" s="49">
        <v>1</v>
      </c>
      <c r="O6206" s="43" t="str">
        <f>Cal_030724!$E$2</f>
        <v>Cal_030724</v>
      </c>
      <c r="P6206" s="50">
        <f>Cal_030724!$Q$3</f>
        <v>1.8135132035581638</v>
      </c>
      <c r="Q6206" s="50">
        <f>Cal_030724!$R$3</f>
        <v>0.5762667345022553</v>
      </c>
      <c r="R6206" s="46">
        <v>207.3</v>
      </c>
      <c r="S6206" s="46">
        <v>130.5</v>
      </c>
      <c r="T6206" s="178">
        <f>AVERAGE(0.333,0.545,0.579,0.588,0.403,0.461)</f>
        <v>0.48483333333333328</v>
      </c>
      <c r="U6206" s="79">
        <f t="shared" si="1758"/>
        <v>206.81516666666667</v>
      </c>
      <c r="V6206" s="79">
        <f t="shared" si="1759"/>
        <v>130.01516666666666</v>
      </c>
      <c r="W6206" s="446">
        <f t="shared" si="1760"/>
        <v>1.7010336014918428</v>
      </c>
      <c r="X6206" s="446">
        <f t="shared" si="1761"/>
        <v>0.64163197300332631</v>
      </c>
      <c r="Y6206" s="43">
        <v>20240307</v>
      </c>
      <c r="Z6206" s="48" t="s">
        <v>2432</v>
      </c>
      <c r="AA6206" s="43">
        <v>20250313</v>
      </c>
      <c r="AE6206" s="689" t="s">
        <v>1250</v>
      </c>
      <c r="AF6206" s="130">
        <v>1</v>
      </c>
    </row>
    <row r="6207" spans="1:42" x14ac:dyDescent="0.2">
      <c r="A6207" t="s">
        <v>2294</v>
      </c>
      <c r="B6207" s="45">
        <v>20231013</v>
      </c>
      <c r="C6207" s="107" t="s">
        <v>67</v>
      </c>
      <c r="D6207" s="107">
        <v>10</v>
      </c>
      <c r="E6207" s="107">
        <v>13</v>
      </c>
      <c r="H6207" s="107" t="s">
        <v>10</v>
      </c>
      <c r="I6207" s="107">
        <v>290</v>
      </c>
      <c r="J6207" s="107">
        <v>10</v>
      </c>
      <c r="K6207" s="43">
        <v>5</v>
      </c>
      <c r="L6207" s="43">
        <v>1</v>
      </c>
      <c r="M6207" s="43">
        <v>0</v>
      </c>
      <c r="N6207" s="49">
        <v>1</v>
      </c>
      <c r="O6207" s="43" t="str">
        <f>Cal_030724!$E$2</f>
        <v>Cal_030724</v>
      </c>
      <c r="P6207" s="50">
        <f>Cal_030724!$Q$3</f>
        <v>1.8135132035581638</v>
      </c>
      <c r="Q6207" s="50">
        <f>Cal_030724!$R$3</f>
        <v>0.5762667345022553</v>
      </c>
      <c r="R6207" s="46">
        <v>123.7</v>
      </c>
      <c r="S6207" s="46">
        <v>80.09</v>
      </c>
      <c r="T6207" s="178">
        <f>AVERAGE(0.455,0.585,0.284,0.485,0.313,0.286)</f>
        <v>0.40133333333333338</v>
      </c>
      <c r="U6207" s="79">
        <f t="shared" si="1758"/>
        <v>123.29866666666668</v>
      </c>
      <c r="V6207" s="79">
        <f t="shared" si="1759"/>
        <v>79.688666666666677</v>
      </c>
      <c r="W6207" s="446">
        <f t="shared" si="1760"/>
        <v>0.96591243959712558</v>
      </c>
      <c r="X6207" s="446">
        <f t="shared" si="1761"/>
        <v>0.46995001294305794</v>
      </c>
      <c r="Y6207" s="43">
        <v>20240307</v>
      </c>
      <c r="Z6207" s="48" t="s">
        <v>2427</v>
      </c>
      <c r="AA6207" s="43">
        <v>20250311</v>
      </c>
      <c r="AE6207" s="689" t="s">
        <v>1250</v>
      </c>
      <c r="AF6207" s="130">
        <v>1</v>
      </c>
    </row>
    <row r="6208" spans="1:42" x14ac:dyDescent="0.2">
      <c r="A6208" t="s">
        <v>2294</v>
      </c>
      <c r="B6208" s="45">
        <v>20231013</v>
      </c>
      <c r="C6208" s="107" t="s">
        <v>67</v>
      </c>
      <c r="D6208" s="107">
        <v>10</v>
      </c>
      <c r="E6208" s="107">
        <v>13</v>
      </c>
      <c r="H6208" s="107" t="s">
        <v>11</v>
      </c>
      <c r="I6208" s="107">
        <v>290</v>
      </c>
      <c r="J6208" s="107">
        <v>10</v>
      </c>
      <c r="K6208" s="43">
        <v>5</v>
      </c>
      <c r="L6208" s="43">
        <v>1</v>
      </c>
      <c r="M6208" s="43">
        <v>0</v>
      </c>
      <c r="N6208" s="49">
        <v>1</v>
      </c>
      <c r="O6208" s="43" t="str">
        <f>Cal_030724!$E$2</f>
        <v>Cal_030724</v>
      </c>
      <c r="P6208" s="50">
        <f>Cal_030724!$Q$3</f>
        <v>1.8135132035581638</v>
      </c>
      <c r="Q6208" s="50">
        <f>Cal_030724!$R$3</f>
        <v>0.5762667345022553</v>
      </c>
      <c r="R6208" s="46">
        <v>117.6</v>
      </c>
      <c r="S6208" s="46">
        <v>75.34</v>
      </c>
      <c r="T6208" s="178">
        <f>AVERAGE(0.763,0.746,0.699,0.8,0.548,0.621)</f>
        <v>0.6961666666666666</v>
      </c>
      <c r="U6208" s="79">
        <f t="shared" si="1758"/>
        <v>116.90383333333332</v>
      </c>
      <c r="V6208" s="79">
        <f t="shared" si="1759"/>
        <v>74.643833333333333</v>
      </c>
      <c r="W6208" s="446">
        <f t="shared" si="1760"/>
        <v>0.9360114583209016</v>
      </c>
      <c r="X6208" s="446">
        <f t="shared" si="1761"/>
        <v>0.4089511578227662</v>
      </c>
      <c r="Y6208" s="43">
        <v>20240307</v>
      </c>
      <c r="Z6208" s="48" t="s">
        <v>2415</v>
      </c>
      <c r="AA6208" s="43">
        <v>20250227</v>
      </c>
      <c r="AE6208" s="689" t="s">
        <v>1250</v>
      </c>
      <c r="AF6208" s="130">
        <v>1</v>
      </c>
    </row>
    <row r="6209" spans="1:42" x14ac:dyDescent="0.2">
      <c r="A6209" s="155" t="s">
        <v>2294</v>
      </c>
      <c r="B6209" s="81">
        <v>20231013</v>
      </c>
      <c r="C6209" s="126" t="s">
        <v>67</v>
      </c>
      <c r="D6209" s="126">
        <v>10</v>
      </c>
      <c r="E6209" s="126">
        <v>13</v>
      </c>
      <c r="F6209" s="126"/>
      <c r="G6209" s="126"/>
      <c r="H6209" s="126" t="s">
        <v>10</v>
      </c>
      <c r="I6209" s="126">
        <v>293</v>
      </c>
      <c r="J6209" s="126">
        <v>5</v>
      </c>
      <c r="K6209" s="82">
        <v>5</v>
      </c>
      <c r="L6209" s="156">
        <v>1</v>
      </c>
      <c r="M6209" s="82">
        <v>0</v>
      </c>
      <c r="N6209" s="83">
        <v>1</v>
      </c>
      <c r="O6209" s="82" t="str">
        <f>Cal_030724!$E$2</f>
        <v>Cal_030724</v>
      </c>
      <c r="P6209" s="158">
        <f>Cal_030724!$Q$3</f>
        <v>1.8135132035581638</v>
      </c>
      <c r="Q6209" s="158">
        <f>Cal_030724!$R$3</f>
        <v>0.5762667345022553</v>
      </c>
      <c r="R6209" s="84">
        <v>116.8</v>
      </c>
      <c r="S6209" s="84">
        <v>70.260000000000005</v>
      </c>
      <c r="T6209" s="158">
        <f>AVERAGE(0.724,0.569,0.666,0.712,0.708,0.801)</f>
        <v>0.69666666666666677</v>
      </c>
      <c r="U6209" s="79">
        <f t="shared" ref="U6209:U6272" si="1766">(R6209-T6209)*(L6209+M6209)/L6209</f>
        <v>116.10333333333332</v>
      </c>
      <c r="V6209" s="79">
        <f t="shared" ref="V6209:V6272" si="1767">(S6209-T6209)*(L6209+M6209)/L6209</f>
        <v>69.563333333333333</v>
      </c>
      <c r="W6209" s="446">
        <f t="shared" si="1760"/>
        <v>1.0202542886934192</v>
      </c>
      <c r="X6209" s="446">
        <f t="shared" si="1761"/>
        <v>0.22033218156541359</v>
      </c>
      <c r="Y6209" s="82">
        <v>20240307</v>
      </c>
      <c r="Z6209" s="90" t="s">
        <v>2328</v>
      </c>
      <c r="AA6209" s="82">
        <v>20240328</v>
      </c>
      <c r="AB6209" s="85"/>
      <c r="AC6209" s="82"/>
      <c r="AD6209" s="82"/>
      <c r="AE6209" s="691" t="s">
        <v>1250</v>
      </c>
      <c r="AF6209" s="567">
        <v>1</v>
      </c>
      <c r="AG6209" s="567"/>
      <c r="AH6209" s="159" t="s">
        <v>227</v>
      </c>
      <c r="AI6209" s="155"/>
      <c r="AJ6209" s="82"/>
      <c r="AK6209" s="82"/>
      <c r="AL6209" s="82"/>
      <c r="AM6209" s="82"/>
      <c r="AN6209" s="82"/>
      <c r="AO6209" s="82"/>
      <c r="AP6209" s="82"/>
    </row>
    <row r="6210" spans="1:42" x14ac:dyDescent="0.2">
      <c r="A6210" s="155" t="s">
        <v>2294</v>
      </c>
      <c r="B6210" s="81">
        <v>20231013</v>
      </c>
      <c r="C6210" s="126" t="s">
        <v>67</v>
      </c>
      <c r="D6210" s="126">
        <v>10</v>
      </c>
      <c r="E6210" s="126">
        <v>13</v>
      </c>
      <c r="F6210" s="126"/>
      <c r="G6210" s="126"/>
      <c r="H6210" s="126" t="s">
        <v>11</v>
      </c>
      <c r="I6210" s="126">
        <v>294</v>
      </c>
      <c r="J6210" s="126">
        <v>5</v>
      </c>
      <c r="K6210" s="82">
        <v>5</v>
      </c>
      <c r="L6210" s="156">
        <v>1</v>
      </c>
      <c r="M6210" s="82">
        <v>0</v>
      </c>
      <c r="N6210" s="83">
        <v>1</v>
      </c>
      <c r="O6210" s="82" t="str">
        <f>Cal_030724!$E$2</f>
        <v>Cal_030724</v>
      </c>
      <c r="P6210" s="158">
        <f>Cal_030724!$Q$3</f>
        <v>1.8135132035581638</v>
      </c>
      <c r="Q6210" s="158">
        <f>Cal_030724!$R$3</f>
        <v>0.5762667345022553</v>
      </c>
      <c r="R6210" s="84">
        <v>123.9</v>
      </c>
      <c r="S6210" s="84">
        <v>77.23</v>
      </c>
      <c r="T6210" s="158">
        <f>AVERAGE(0.724,0.569,0.666,0.712,0.708,0.801)</f>
        <v>0.69666666666666677</v>
      </c>
      <c r="U6210" s="79">
        <f t="shared" si="1766"/>
        <v>123.20333333333333</v>
      </c>
      <c r="V6210" s="79">
        <f t="shared" si="1767"/>
        <v>76.533333333333331</v>
      </c>
      <c r="W6210" s="446">
        <f t="shared" si="1760"/>
        <v>1.0196242148823274</v>
      </c>
      <c r="X6210" s="446">
        <f t="shared" si="1761"/>
        <v>0.34062215348080493</v>
      </c>
      <c r="Y6210" s="82">
        <v>20240307</v>
      </c>
      <c r="Z6210" s="90" t="s">
        <v>2328</v>
      </c>
      <c r="AA6210" s="82">
        <v>20240328</v>
      </c>
      <c r="AB6210" s="85"/>
      <c r="AC6210" s="82"/>
      <c r="AD6210" s="82"/>
      <c r="AE6210" s="691" t="s">
        <v>1250</v>
      </c>
      <c r="AF6210" s="567">
        <v>1</v>
      </c>
      <c r="AG6210" s="567"/>
      <c r="AH6210" s="159" t="s">
        <v>228</v>
      </c>
      <c r="AI6210" s="155"/>
      <c r="AJ6210" s="82"/>
      <c r="AK6210" s="82"/>
      <c r="AL6210" s="82"/>
      <c r="AM6210" s="82"/>
      <c r="AN6210" s="82"/>
      <c r="AO6210" s="82"/>
      <c r="AP6210" s="82"/>
    </row>
    <row r="6211" spans="1:42" x14ac:dyDescent="0.2">
      <c r="A6211" s="360" t="s">
        <v>2294</v>
      </c>
      <c r="B6211" s="196">
        <v>20231013</v>
      </c>
      <c r="C6211" s="361" t="s">
        <v>67</v>
      </c>
      <c r="D6211" s="361">
        <v>10</v>
      </c>
      <c r="E6211" s="361">
        <v>13</v>
      </c>
      <c r="F6211" s="361"/>
      <c r="G6211" s="361"/>
      <c r="H6211" s="361" t="s">
        <v>10</v>
      </c>
      <c r="I6211" s="361">
        <v>550</v>
      </c>
      <c r="J6211" s="361">
        <v>20</v>
      </c>
      <c r="K6211" s="44">
        <v>5</v>
      </c>
      <c r="L6211" s="362">
        <v>1</v>
      </c>
      <c r="M6211" s="44">
        <v>0</v>
      </c>
      <c r="N6211" s="363">
        <v>1</v>
      </c>
      <c r="O6211" s="44" t="str">
        <f>Cal_030724!$E$2</f>
        <v>Cal_030724</v>
      </c>
      <c r="P6211" s="365">
        <f>Cal_030724!$Q$3</f>
        <v>1.8135132035581638</v>
      </c>
      <c r="Q6211" s="365">
        <f>Cal_030724!$R$3</f>
        <v>0.5762667345022553</v>
      </c>
      <c r="R6211" s="364">
        <v>195.1</v>
      </c>
      <c r="S6211" s="364">
        <v>116.1</v>
      </c>
      <c r="T6211" s="365">
        <f>AVERAGE(0.724,0.569,0.666,0.712,0.708,0.801)</f>
        <v>0.69666666666666677</v>
      </c>
      <c r="U6211" s="79">
        <f t="shared" si="1766"/>
        <v>194.40333333333334</v>
      </c>
      <c r="V6211" s="79">
        <f t="shared" si="1767"/>
        <v>115.40333333333332</v>
      </c>
      <c r="W6211" s="446">
        <f t="shared" si="1760"/>
        <v>0.92260132126368655</v>
      </c>
      <c r="X6211" s="446">
        <f t="shared" si="1761"/>
        <v>0.17380098461336452</v>
      </c>
      <c r="Y6211" s="44">
        <v>20240307</v>
      </c>
      <c r="Z6211" s="859" t="s">
        <v>2328</v>
      </c>
      <c r="AA6211" s="44">
        <v>20240328</v>
      </c>
      <c r="AB6211" s="368"/>
      <c r="AC6211" s="44"/>
      <c r="AD6211" s="44"/>
      <c r="AE6211" s="763" t="s">
        <v>1250</v>
      </c>
      <c r="AF6211" s="849">
        <v>1</v>
      </c>
      <c r="AG6211" s="849"/>
      <c r="AH6211" s="370" t="s">
        <v>232</v>
      </c>
      <c r="AI6211" s="360"/>
      <c r="AJ6211" s="44"/>
      <c r="AK6211" s="44"/>
      <c r="AL6211" s="44"/>
      <c r="AM6211" s="44"/>
      <c r="AN6211" s="44"/>
      <c r="AO6211" s="44"/>
      <c r="AP6211" s="44"/>
    </row>
    <row r="6212" spans="1:42" x14ac:dyDescent="0.2">
      <c r="A6212" s="360" t="s">
        <v>2294</v>
      </c>
      <c r="B6212" s="196">
        <v>20231013</v>
      </c>
      <c r="C6212" s="361" t="s">
        <v>67</v>
      </c>
      <c r="D6212" s="361">
        <v>10</v>
      </c>
      <c r="E6212" s="361">
        <v>13</v>
      </c>
      <c r="F6212" s="361"/>
      <c r="G6212" s="361"/>
      <c r="H6212" s="361" t="s">
        <v>11</v>
      </c>
      <c r="I6212" s="361">
        <v>550</v>
      </c>
      <c r="J6212" s="361">
        <v>20</v>
      </c>
      <c r="K6212" s="44">
        <v>5</v>
      </c>
      <c r="L6212" s="362">
        <v>1</v>
      </c>
      <c r="M6212" s="44">
        <v>0</v>
      </c>
      <c r="N6212" s="363">
        <v>1</v>
      </c>
      <c r="O6212" s="44" t="str">
        <f>Cal_030724!$E$2</f>
        <v>Cal_030724</v>
      </c>
      <c r="P6212" s="365">
        <f>Cal_030724!$Q$3</f>
        <v>1.8135132035581638</v>
      </c>
      <c r="Q6212" s="365">
        <f>Cal_030724!$R$3</f>
        <v>0.5762667345022553</v>
      </c>
      <c r="R6212" s="364">
        <v>201.8</v>
      </c>
      <c r="S6212" s="364">
        <v>118.8</v>
      </c>
      <c r="T6212" s="365">
        <f>AVERAGE(0.724,0.569,0.666,0.712,0.708,0.801)</f>
        <v>0.69666666666666677</v>
      </c>
      <c r="U6212" s="79">
        <f t="shared" si="1766"/>
        <v>201.10333333333335</v>
      </c>
      <c r="V6212" s="79">
        <f t="shared" si="1767"/>
        <v>118.10333333333332</v>
      </c>
      <c r="W6212" s="446">
        <f t="shared" si="1760"/>
        <v>0.96931531221374678</v>
      </c>
      <c r="X6212" s="446">
        <f t="shared" si="1761"/>
        <v>0.15273864635272416</v>
      </c>
      <c r="Y6212" s="44">
        <v>20240307</v>
      </c>
      <c r="Z6212" s="859" t="s">
        <v>2328</v>
      </c>
      <c r="AA6212" s="44">
        <v>20240328</v>
      </c>
      <c r="AB6212" s="368"/>
      <c r="AC6212" s="44"/>
      <c r="AD6212" s="44"/>
      <c r="AE6212" s="763" t="s">
        <v>1250</v>
      </c>
      <c r="AF6212" s="849">
        <v>1</v>
      </c>
      <c r="AG6212" s="849"/>
      <c r="AH6212" s="370" t="s">
        <v>2303</v>
      </c>
      <c r="AI6212" s="360"/>
      <c r="AJ6212" s="44"/>
      <c r="AK6212" s="44"/>
      <c r="AL6212" s="44"/>
      <c r="AM6212" s="44"/>
      <c r="AN6212" s="44"/>
      <c r="AO6212" s="44"/>
      <c r="AP6212" s="44"/>
    </row>
    <row r="6213" spans="1:42" x14ac:dyDescent="0.2">
      <c r="A6213" t="s">
        <v>2294</v>
      </c>
      <c r="B6213" s="45">
        <v>20231013</v>
      </c>
      <c r="C6213" s="107" t="s">
        <v>67</v>
      </c>
      <c r="D6213" s="107">
        <v>10</v>
      </c>
      <c r="E6213" s="107">
        <v>19</v>
      </c>
      <c r="H6213" s="107" t="s">
        <v>10</v>
      </c>
      <c r="I6213" s="107">
        <v>290</v>
      </c>
      <c r="J6213" s="107">
        <v>0</v>
      </c>
      <c r="K6213" s="43">
        <v>5</v>
      </c>
      <c r="L6213" s="43">
        <v>1</v>
      </c>
      <c r="M6213" s="43">
        <v>0</v>
      </c>
      <c r="N6213" s="49">
        <v>1</v>
      </c>
      <c r="O6213" s="43" t="str">
        <f>Cal_030724!$E$2</f>
        <v>Cal_030724</v>
      </c>
      <c r="P6213" s="50">
        <f>Cal_030724!$Q$3</f>
        <v>1.8135132035581638</v>
      </c>
      <c r="Q6213" s="50">
        <f>Cal_030724!$R$3</f>
        <v>0.5762667345022553</v>
      </c>
      <c r="R6213" s="46">
        <v>129</v>
      </c>
      <c r="S6213" s="46">
        <v>81.34</v>
      </c>
      <c r="T6213" s="178">
        <f>AVERAGE(0.333,0.545,0.579,0.588,0.403,0.461)</f>
        <v>0.48483333333333328</v>
      </c>
      <c r="U6213" s="79">
        <f t="shared" si="1766"/>
        <v>128.51516666666666</v>
      </c>
      <c r="V6213" s="79">
        <f t="shared" si="1767"/>
        <v>80.855166666666676</v>
      </c>
      <c r="W6213" s="446">
        <f t="shared" si="1760"/>
        <v>1.0556153834257966</v>
      </c>
      <c r="X6213" s="446">
        <f t="shared" si="1761"/>
        <v>0.40126553536498033</v>
      </c>
      <c r="Y6213" s="43">
        <v>20240307</v>
      </c>
      <c r="Z6213" s="48" t="s">
        <v>2432</v>
      </c>
      <c r="AA6213" s="43">
        <v>20250313</v>
      </c>
      <c r="AE6213" s="689" t="s">
        <v>1250</v>
      </c>
      <c r="AF6213" s="130">
        <v>3</v>
      </c>
      <c r="AH6213" s="490" t="s">
        <v>2329</v>
      </c>
    </row>
    <row r="6214" spans="1:42" x14ac:dyDescent="0.2">
      <c r="A6214" t="s">
        <v>2294</v>
      </c>
      <c r="B6214" s="45">
        <v>20231013</v>
      </c>
      <c r="C6214" s="107" t="s">
        <v>67</v>
      </c>
      <c r="D6214" s="107">
        <v>10</v>
      </c>
      <c r="E6214" s="107">
        <v>19</v>
      </c>
      <c r="H6214" s="107" t="s">
        <v>11</v>
      </c>
      <c r="I6214" s="107">
        <v>290</v>
      </c>
      <c r="J6214" s="107">
        <v>0</v>
      </c>
      <c r="K6214" s="43">
        <v>10</v>
      </c>
      <c r="L6214" s="43">
        <v>1</v>
      </c>
      <c r="M6214" s="43">
        <v>0</v>
      </c>
      <c r="N6214" s="49">
        <v>1</v>
      </c>
      <c r="O6214" s="43" t="str">
        <f>Cal_030724!$E$2</f>
        <v>Cal_030724</v>
      </c>
      <c r="P6214" s="50">
        <f>Cal_030724!$Q$3</f>
        <v>1.8135132035581638</v>
      </c>
      <c r="Q6214" s="50">
        <f>Cal_030724!$R$3</f>
        <v>0.5762667345022553</v>
      </c>
      <c r="R6214" s="46">
        <v>150.6</v>
      </c>
      <c r="S6214" s="46">
        <v>94.63</v>
      </c>
      <c r="T6214" s="178">
        <f>AVERAGE(0.938,0.727,0.863,0.804,0.94,0.712)</f>
        <v>0.83066666666666666</v>
      </c>
      <c r="U6214" s="79">
        <f t="shared" si="1766"/>
        <v>149.76933333333332</v>
      </c>
      <c r="V6214" s="79">
        <f t="shared" si="1767"/>
        <v>93.799333333333323</v>
      </c>
      <c r="W6214" s="446">
        <f t="shared" si="1760"/>
        <v>2.4793450696744381</v>
      </c>
      <c r="X6214" s="446">
        <f t="shared" si="1761"/>
        <v>0.90088317206552038</v>
      </c>
      <c r="Y6214" s="43">
        <v>20240307</v>
      </c>
      <c r="Z6214" s="48" t="s">
        <v>2383</v>
      </c>
      <c r="AA6214" s="43">
        <v>20241101</v>
      </c>
      <c r="AE6214" s="689" t="s">
        <v>1250</v>
      </c>
      <c r="AF6214" s="130">
        <v>3</v>
      </c>
      <c r="AH6214" s="490" t="s">
        <v>2329</v>
      </c>
    </row>
    <row r="6215" spans="1:42" x14ac:dyDescent="0.2">
      <c r="A6215" t="s">
        <v>2294</v>
      </c>
      <c r="B6215" s="45">
        <v>20231013</v>
      </c>
      <c r="C6215" s="107" t="s">
        <v>67</v>
      </c>
      <c r="D6215" s="107">
        <v>10</v>
      </c>
      <c r="E6215" s="107">
        <v>19</v>
      </c>
      <c r="H6215" s="107" t="s">
        <v>10</v>
      </c>
      <c r="I6215" s="107">
        <v>290</v>
      </c>
      <c r="J6215" s="107">
        <v>10</v>
      </c>
      <c r="K6215" s="43">
        <v>5</v>
      </c>
      <c r="L6215" s="43">
        <v>1</v>
      </c>
      <c r="M6215" s="43">
        <v>0</v>
      </c>
      <c r="N6215" s="49">
        <v>1</v>
      </c>
      <c r="O6215" s="43" t="str">
        <f>Cal_030724!$E$2</f>
        <v>Cal_030724</v>
      </c>
      <c r="P6215" s="50">
        <f>Cal_030724!$Q$3</f>
        <v>1.8135132035581638</v>
      </c>
      <c r="Q6215" s="50">
        <f>Cal_030724!$R$3</f>
        <v>0.5762667345022553</v>
      </c>
      <c r="R6215" s="46">
        <v>137.19999999999999</v>
      </c>
      <c r="S6215" s="46">
        <v>87.75</v>
      </c>
      <c r="T6215" s="178">
        <f>AVERAGE(0.333,0.545,0.579,0.588,0.403,0.461)</f>
        <v>0.48483333333333328</v>
      </c>
      <c r="U6215" s="79">
        <f t="shared" si="1766"/>
        <v>136.71516666666665</v>
      </c>
      <c r="V6215" s="79">
        <f t="shared" si="1767"/>
        <v>87.265166666666673</v>
      </c>
      <c r="W6215" s="446">
        <f t="shared" si="1760"/>
        <v>1.0952618697105672</v>
      </c>
      <c r="X6215" s="446">
        <f t="shared" si="1761"/>
        <v>0.4771170076454081</v>
      </c>
      <c r="Y6215" s="43">
        <v>20240307</v>
      </c>
      <c r="Z6215" s="48" t="s">
        <v>2432</v>
      </c>
      <c r="AA6215" s="43">
        <v>20250313</v>
      </c>
      <c r="AE6215" s="689" t="s">
        <v>1250</v>
      </c>
      <c r="AF6215" s="130">
        <v>1</v>
      </c>
    </row>
    <row r="6216" spans="1:42" x14ac:dyDescent="0.2">
      <c r="A6216" t="s">
        <v>2294</v>
      </c>
      <c r="B6216" s="45">
        <v>20231013</v>
      </c>
      <c r="C6216" s="107" t="s">
        <v>67</v>
      </c>
      <c r="D6216" s="107">
        <v>10</v>
      </c>
      <c r="E6216" s="107">
        <v>19</v>
      </c>
      <c r="H6216" s="107" t="s">
        <v>11</v>
      </c>
      <c r="I6216" s="107">
        <v>290</v>
      </c>
      <c r="J6216" s="107">
        <v>10</v>
      </c>
      <c r="K6216" s="43">
        <v>5</v>
      </c>
      <c r="L6216" s="43">
        <v>1</v>
      </c>
      <c r="M6216" s="43">
        <v>0</v>
      </c>
      <c r="N6216" s="49">
        <v>1</v>
      </c>
      <c r="O6216" s="43" t="str">
        <f>Cal_030724!$E$2</f>
        <v>Cal_030724</v>
      </c>
      <c r="P6216" s="50">
        <f>Cal_030724!$Q$3</f>
        <v>1.8135132035581638</v>
      </c>
      <c r="Q6216" s="50">
        <f>Cal_030724!$R$3</f>
        <v>0.5762667345022553</v>
      </c>
      <c r="R6216" s="46">
        <v>133.19999999999999</v>
      </c>
      <c r="S6216" s="46">
        <v>85.01</v>
      </c>
      <c r="T6216" s="178">
        <f>AVERAGE(0.455,0.585,0.284,0.485,0.313,0.286)</f>
        <v>0.40133333333333338</v>
      </c>
      <c r="U6216" s="79">
        <f t="shared" si="1766"/>
        <v>132.79866666666666</v>
      </c>
      <c r="V6216" s="79">
        <f t="shared" si="1767"/>
        <v>84.608666666666679</v>
      </c>
      <c r="W6216" s="446">
        <f t="shared" si="1760"/>
        <v>1.0673542871860919</v>
      </c>
      <c r="X6216" s="446">
        <f t="shared" si="1761"/>
        <v>0.45715870453362006</v>
      </c>
      <c r="Y6216" s="43">
        <v>20240307</v>
      </c>
      <c r="Z6216" s="48" t="s">
        <v>2427</v>
      </c>
      <c r="AA6216" s="43">
        <v>20250311</v>
      </c>
      <c r="AE6216" s="689" t="s">
        <v>1250</v>
      </c>
      <c r="AF6216" s="130">
        <v>1</v>
      </c>
    </row>
    <row r="6217" spans="1:42" x14ac:dyDescent="0.2">
      <c r="A6217" s="155" t="s">
        <v>2294</v>
      </c>
      <c r="B6217" s="81">
        <v>20231013</v>
      </c>
      <c r="C6217" s="126" t="s">
        <v>67</v>
      </c>
      <c r="D6217" s="126">
        <v>10</v>
      </c>
      <c r="E6217" s="126">
        <v>19</v>
      </c>
      <c r="F6217" s="126"/>
      <c r="G6217" s="126"/>
      <c r="H6217" s="126" t="s">
        <v>10</v>
      </c>
      <c r="I6217" s="126">
        <v>293</v>
      </c>
      <c r="J6217" s="126">
        <v>5</v>
      </c>
      <c r="K6217" s="82">
        <v>5</v>
      </c>
      <c r="L6217" s="156">
        <v>1</v>
      </c>
      <c r="M6217" s="82">
        <v>0</v>
      </c>
      <c r="N6217" s="83">
        <v>1</v>
      </c>
      <c r="O6217" s="82" t="str">
        <f>Cal_030724!$E$2</f>
        <v>Cal_030724</v>
      </c>
      <c r="P6217" s="158">
        <f>Cal_030724!$Q$3</f>
        <v>1.8135132035581638</v>
      </c>
      <c r="Q6217" s="158">
        <f>Cal_030724!$R$3</f>
        <v>0.5762667345022553</v>
      </c>
      <c r="R6217" s="84">
        <v>92.51</v>
      </c>
      <c r="S6217" s="84">
        <v>55.98</v>
      </c>
      <c r="T6217" s="158">
        <f>AVERAGE(0.697,0.661,0.587,0.776,0.779,0.655)</f>
        <v>0.6925</v>
      </c>
      <c r="U6217" s="79">
        <f t="shared" si="1766"/>
        <v>91.81750000000001</v>
      </c>
      <c r="V6217" s="79">
        <f t="shared" si="1767"/>
        <v>55.287499999999994</v>
      </c>
      <c r="W6217" s="446">
        <f t="shared" si="1760"/>
        <v>0.80081412045489098</v>
      </c>
      <c r="X6217" s="446">
        <f t="shared" si="1761"/>
        <v>0.18517837282847488</v>
      </c>
      <c r="Y6217" s="82">
        <v>20240307</v>
      </c>
      <c r="Z6217" s="85" t="s">
        <v>2323</v>
      </c>
      <c r="AA6217" s="82">
        <v>20240201</v>
      </c>
      <c r="AB6217" s="85"/>
      <c r="AC6217" s="82"/>
      <c r="AD6217" s="82"/>
      <c r="AE6217" s="691" t="s">
        <v>1250</v>
      </c>
      <c r="AF6217" s="567">
        <v>1</v>
      </c>
      <c r="AG6217" s="567"/>
      <c r="AH6217" s="159" t="s">
        <v>193</v>
      </c>
      <c r="AI6217" s="155"/>
      <c r="AJ6217" s="82"/>
      <c r="AK6217" s="82"/>
      <c r="AL6217" s="82"/>
      <c r="AM6217" s="82"/>
      <c r="AN6217" s="82"/>
      <c r="AO6217" s="82"/>
      <c r="AP6217" s="82"/>
    </row>
    <row r="6218" spans="1:42" x14ac:dyDescent="0.2">
      <c r="A6218" s="155" t="s">
        <v>2294</v>
      </c>
      <c r="B6218" s="81">
        <v>20231013</v>
      </c>
      <c r="C6218" s="126" t="s">
        <v>67</v>
      </c>
      <c r="D6218" s="126">
        <v>10</v>
      </c>
      <c r="E6218" s="126">
        <v>19</v>
      </c>
      <c r="F6218" s="126"/>
      <c r="G6218" s="126"/>
      <c r="H6218" s="126" t="s">
        <v>11</v>
      </c>
      <c r="I6218" s="126">
        <v>293</v>
      </c>
      <c r="J6218" s="126">
        <v>5</v>
      </c>
      <c r="K6218" s="82">
        <v>5</v>
      </c>
      <c r="L6218" s="156">
        <v>1</v>
      </c>
      <c r="M6218" s="82">
        <v>0</v>
      </c>
      <c r="N6218" s="83">
        <v>1</v>
      </c>
      <c r="O6218" s="82" t="str">
        <f>Cal_030724!$E$2</f>
        <v>Cal_030724</v>
      </c>
      <c r="P6218" s="158">
        <f>Cal_030724!$Q$3</f>
        <v>1.8135132035581638</v>
      </c>
      <c r="Q6218" s="158">
        <f>Cal_030724!$R$3</f>
        <v>0.5762667345022553</v>
      </c>
      <c r="R6218" s="84">
        <v>100.1</v>
      </c>
      <c r="S6218" s="84">
        <v>61.52</v>
      </c>
      <c r="T6218" s="158">
        <f>AVERAGE(0.697,0.661,0.587,0.776,0.779,0.655)</f>
        <v>0.6925</v>
      </c>
      <c r="U6218" s="79">
        <f t="shared" si="1766"/>
        <v>99.407499999999999</v>
      </c>
      <c r="V6218" s="79">
        <f t="shared" si="1767"/>
        <v>60.827500000000001</v>
      </c>
      <c r="W6218" s="446">
        <f t="shared" si="1760"/>
        <v>0.84575441464959433</v>
      </c>
      <c r="X6218" s="446">
        <f t="shared" si="1761"/>
        <v>0.23903795948911608</v>
      </c>
      <c r="Y6218" s="82">
        <v>20240307</v>
      </c>
      <c r="Z6218" s="85" t="s">
        <v>2323</v>
      </c>
      <c r="AA6218" s="82">
        <v>20240201</v>
      </c>
      <c r="AB6218" s="85"/>
      <c r="AC6218" s="82"/>
      <c r="AD6218" s="82"/>
      <c r="AE6218" s="691" t="s">
        <v>1250</v>
      </c>
      <c r="AF6218" s="567">
        <v>1</v>
      </c>
      <c r="AG6218" s="567"/>
      <c r="AH6218" s="159" t="s">
        <v>226</v>
      </c>
      <c r="AI6218" s="155"/>
      <c r="AJ6218" s="82"/>
      <c r="AK6218" s="82"/>
      <c r="AL6218" s="82"/>
      <c r="AM6218" s="82"/>
      <c r="AN6218" s="82"/>
      <c r="AO6218" s="82"/>
      <c r="AP6218" s="82"/>
    </row>
    <row r="6219" spans="1:42" x14ac:dyDescent="0.2">
      <c r="A6219" s="360" t="s">
        <v>2294</v>
      </c>
      <c r="B6219" s="196">
        <v>20231013</v>
      </c>
      <c r="C6219" s="361" t="s">
        <v>67</v>
      </c>
      <c r="D6219" s="361">
        <v>10</v>
      </c>
      <c r="E6219" s="361">
        <v>19</v>
      </c>
      <c r="F6219" s="361"/>
      <c r="G6219" s="361"/>
      <c r="H6219" s="361" t="s">
        <v>10</v>
      </c>
      <c r="I6219" s="361">
        <v>550</v>
      </c>
      <c r="J6219" s="361">
        <v>20</v>
      </c>
      <c r="K6219" s="44">
        <v>5</v>
      </c>
      <c r="L6219" s="362">
        <v>1</v>
      </c>
      <c r="M6219" s="44">
        <v>0</v>
      </c>
      <c r="N6219" s="363">
        <v>1</v>
      </c>
      <c r="O6219" s="44" t="str">
        <f>Cal_030724!$E$2</f>
        <v>Cal_030724</v>
      </c>
      <c r="P6219" s="365">
        <f>Cal_030724!$Q$3</f>
        <v>1.8135132035581638</v>
      </c>
      <c r="Q6219" s="365">
        <f>Cal_030724!$R$3</f>
        <v>0.5762667345022553</v>
      </c>
      <c r="R6219" s="364">
        <v>139.5</v>
      </c>
      <c r="S6219" s="364">
        <v>83.95</v>
      </c>
      <c r="T6219" s="365">
        <f>AVERAGE(0.697,0.661,0.587,0.776,0.779,0.655)</f>
        <v>0.6925</v>
      </c>
      <c r="U6219" s="79">
        <f t="shared" si="1766"/>
        <v>138.8075</v>
      </c>
      <c r="V6219" s="79">
        <f t="shared" si="1767"/>
        <v>83.257500000000007</v>
      </c>
      <c r="W6219" s="446">
        <f t="shared" si="1760"/>
        <v>0.64874054931895919</v>
      </c>
      <c r="X6219" s="446">
        <f t="shared" si="1761"/>
        <v>0.14225666319562955</v>
      </c>
      <c r="Y6219" s="44">
        <v>20240307</v>
      </c>
      <c r="Z6219" s="368" t="s">
        <v>2323</v>
      </c>
      <c r="AA6219" s="44">
        <v>20240201</v>
      </c>
      <c r="AB6219" s="368"/>
      <c r="AC6219" s="44"/>
      <c r="AD6219" s="44"/>
      <c r="AE6219" s="763" t="s">
        <v>1250</v>
      </c>
      <c r="AF6219" s="849">
        <v>1</v>
      </c>
      <c r="AG6219" s="849"/>
      <c r="AH6219" s="370" t="s">
        <v>2304</v>
      </c>
      <c r="AI6219" s="360"/>
      <c r="AJ6219" s="44"/>
      <c r="AK6219" s="44"/>
      <c r="AL6219" s="44"/>
      <c r="AM6219" s="44"/>
      <c r="AN6219" s="44"/>
      <c r="AO6219" s="44"/>
      <c r="AP6219" s="44"/>
    </row>
    <row r="6220" spans="1:42" x14ac:dyDescent="0.2">
      <c r="A6220" s="360" t="s">
        <v>2294</v>
      </c>
      <c r="B6220" s="196">
        <v>20231013</v>
      </c>
      <c r="C6220" s="361" t="s">
        <v>67</v>
      </c>
      <c r="D6220" s="361">
        <v>10</v>
      </c>
      <c r="E6220" s="361">
        <v>19</v>
      </c>
      <c r="F6220" s="361"/>
      <c r="G6220" s="361"/>
      <c r="H6220" s="361" t="s">
        <v>11</v>
      </c>
      <c r="I6220" s="361">
        <v>552</v>
      </c>
      <c r="J6220" s="361">
        <v>20</v>
      </c>
      <c r="K6220" s="44">
        <v>5</v>
      </c>
      <c r="L6220" s="362">
        <v>1</v>
      </c>
      <c r="M6220" s="44">
        <v>0</v>
      </c>
      <c r="N6220" s="363">
        <v>1</v>
      </c>
      <c r="O6220" s="44" t="str">
        <f>Cal_030724!$E$2</f>
        <v>Cal_030724</v>
      </c>
      <c r="P6220" s="365">
        <f>Cal_030724!$Q$3</f>
        <v>1.8135132035581638</v>
      </c>
      <c r="Q6220" s="365">
        <f>Cal_030724!$R$3</f>
        <v>0.5762667345022553</v>
      </c>
      <c r="R6220" s="364">
        <v>126.9</v>
      </c>
      <c r="S6220" s="364">
        <v>76.36</v>
      </c>
      <c r="T6220" s="365">
        <f>AVERAGE(0.697,0.661,0.587,0.776,0.779,0.655)</f>
        <v>0.6925</v>
      </c>
      <c r="U6220" s="79">
        <f t="shared" si="1766"/>
        <v>126.20750000000001</v>
      </c>
      <c r="V6220" s="79">
        <f t="shared" si="1767"/>
        <v>75.667500000000004</v>
      </c>
      <c r="W6220" s="446">
        <f t="shared" si="1760"/>
        <v>0.58809275653932058</v>
      </c>
      <c r="X6220" s="446">
        <f t="shared" si="1761"/>
        <v>0.12819014498522344</v>
      </c>
      <c r="Y6220" s="44">
        <v>20240307</v>
      </c>
      <c r="Z6220" s="368" t="s">
        <v>2323</v>
      </c>
      <c r="AA6220" s="44">
        <v>20240201</v>
      </c>
      <c r="AB6220" s="368"/>
      <c r="AC6220" s="44"/>
      <c r="AD6220" s="44"/>
      <c r="AE6220" s="763" t="s">
        <v>1250</v>
      </c>
      <c r="AF6220" s="849">
        <v>1</v>
      </c>
      <c r="AG6220" s="849"/>
      <c r="AH6220" s="370" t="s">
        <v>231</v>
      </c>
      <c r="AI6220" s="360"/>
      <c r="AJ6220" s="44"/>
      <c r="AK6220" s="44"/>
      <c r="AL6220" s="44"/>
      <c r="AM6220" s="44"/>
      <c r="AN6220" s="44"/>
      <c r="AO6220" s="44"/>
      <c r="AP6220" s="44"/>
    </row>
    <row r="6221" spans="1:42" x14ac:dyDescent="0.2">
      <c r="A6221" t="s">
        <v>2294</v>
      </c>
      <c r="B6221" s="45">
        <v>20231014</v>
      </c>
      <c r="C6221" s="107" t="s">
        <v>70</v>
      </c>
      <c r="D6221" s="107">
        <v>13</v>
      </c>
      <c r="E6221" s="107">
        <v>9</v>
      </c>
      <c r="H6221" s="107" t="s">
        <v>10</v>
      </c>
      <c r="I6221" s="107">
        <v>290</v>
      </c>
      <c r="J6221" s="107">
        <v>0</v>
      </c>
      <c r="K6221" s="43">
        <v>5</v>
      </c>
      <c r="L6221" s="43">
        <v>1</v>
      </c>
      <c r="M6221" s="43">
        <v>0</v>
      </c>
      <c r="N6221" s="49">
        <v>1</v>
      </c>
      <c r="O6221" s="43" t="str">
        <f>Cal_030724!$E$2</f>
        <v>Cal_030724</v>
      </c>
      <c r="P6221" s="50">
        <f>Cal_030724!$Q$3</f>
        <v>1.8135132035581638</v>
      </c>
      <c r="Q6221" s="50">
        <f>Cal_030724!$R$3</f>
        <v>0.5762667345022553</v>
      </c>
      <c r="R6221" s="46">
        <v>43.57</v>
      </c>
      <c r="S6221" s="46">
        <v>29.01</v>
      </c>
      <c r="T6221" s="178">
        <f>AVERAGE(0.333,0.545,0.579,0.588,0.403,0.461)</f>
        <v>0.48483333333333328</v>
      </c>
      <c r="U6221" s="79">
        <f t="shared" si="1766"/>
        <v>43.085166666666666</v>
      </c>
      <c r="V6221" s="79">
        <f t="shared" si="1767"/>
        <v>28.525166666666667</v>
      </c>
      <c r="W6221" s="446">
        <f t="shared" ref="W6221:W6284" si="1768">(Q6221*P6221/(P6221-1)*(U6221-V6221)*(K6221)/I6221)/N6221</f>
        <v>0.3224876202828284</v>
      </c>
      <c r="X6221" s="446">
        <f t="shared" ref="X6221:X6284" si="1769">(Q6221*P6221/(P6221-1)*(P6221*V6221-U6221)*(K6221)/I6221)/N6221</f>
        <v>0.19149030760048605</v>
      </c>
      <c r="Y6221" s="43">
        <v>20240307</v>
      </c>
      <c r="Z6221" s="48" t="s">
        <v>2432</v>
      </c>
      <c r="AA6221" s="43">
        <v>20250313</v>
      </c>
      <c r="AE6221" s="689" t="s">
        <v>1250</v>
      </c>
      <c r="AF6221" s="130">
        <v>1</v>
      </c>
    </row>
    <row r="6222" spans="1:42" x14ac:dyDescent="0.2">
      <c r="A6222" t="s">
        <v>2294</v>
      </c>
      <c r="B6222" s="45">
        <v>20231014</v>
      </c>
      <c r="C6222" s="107" t="s">
        <v>70</v>
      </c>
      <c r="D6222" s="107">
        <v>13</v>
      </c>
      <c r="E6222" s="107">
        <v>9</v>
      </c>
      <c r="H6222" s="107" t="s">
        <v>11</v>
      </c>
      <c r="I6222" s="107">
        <v>283</v>
      </c>
      <c r="J6222" s="107">
        <v>0</v>
      </c>
      <c r="K6222" s="43">
        <v>5</v>
      </c>
      <c r="L6222" s="43">
        <v>1</v>
      </c>
      <c r="M6222" s="43">
        <v>0</v>
      </c>
      <c r="N6222" s="49">
        <v>1</v>
      </c>
      <c r="O6222" s="43" t="str">
        <f>Cal_030724!$E$2</f>
        <v>Cal_030724</v>
      </c>
      <c r="P6222" s="50">
        <f>Cal_030724!$Q$3</f>
        <v>1.8135132035581638</v>
      </c>
      <c r="Q6222" s="50">
        <f>Cal_030724!$R$3</f>
        <v>0.5762667345022553</v>
      </c>
      <c r="R6222" s="46">
        <v>49.94</v>
      </c>
      <c r="S6222" s="46">
        <v>36.909999999999997</v>
      </c>
      <c r="T6222" s="178">
        <f>AVERAGE(0.938,0.727,0.863,0.804,0.94,0.712)</f>
        <v>0.83066666666666666</v>
      </c>
      <c r="U6222" s="79">
        <f t="shared" si="1766"/>
        <v>49.109333333333332</v>
      </c>
      <c r="V6222" s="79">
        <f t="shared" si="1767"/>
        <v>36.079333333333331</v>
      </c>
      <c r="W6222" s="446">
        <f t="shared" si="1768"/>
        <v>0.29573835348375049</v>
      </c>
      <c r="X6222" s="446">
        <f t="shared" si="1769"/>
        <v>0.37043360092387323</v>
      </c>
      <c r="Y6222" s="43">
        <v>20240307</v>
      </c>
      <c r="Z6222" s="48" t="s">
        <v>2383</v>
      </c>
      <c r="AA6222" s="43">
        <v>20241101</v>
      </c>
      <c r="AE6222" s="689" t="s">
        <v>1250</v>
      </c>
      <c r="AF6222" s="130">
        <v>3</v>
      </c>
      <c r="AH6222" t="s">
        <v>2384</v>
      </c>
    </row>
    <row r="6223" spans="1:42" x14ac:dyDescent="0.2">
      <c r="A6223" t="s">
        <v>2294</v>
      </c>
      <c r="B6223" s="45">
        <v>20231014</v>
      </c>
      <c r="C6223" s="107" t="s">
        <v>70</v>
      </c>
      <c r="D6223" s="107">
        <v>13</v>
      </c>
      <c r="E6223" s="107">
        <v>12</v>
      </c>
      <c r="H6223" s="107" t="s">
        <v>10</v>
      </c>
      <c r="I6223" s="107">
        <v>290</v>
      </c>
      <c r="J6223" s="107">
        <v>0</v>
      </c>
      <c r="K6223" s="43">
        <v>5</v>
      </c>
      <c r="L6223" s="43">
        <v>1</v>
      </c>
      <c r="M6223" s="43">
        <v>0</v>
      </c>
      <c r="N6223" s="49">
        <v>1</v>
      </c>
      <c r="O6223" s="43" t="str">
        <f>Cal_030724!$E$2</f>
        <v>Cal_030724</v>
      </c>
      <c r="P6223" s="50">
        <f>Cal_030724!$Q$3</f>
        <v>1.8135132035581638</v>
      </c>
      <c r="Q6223" s="50">
        <f>Cal_030724!$R$3</f>
        <v>0.5762667345022553</v>
      </c>
      <c r="R6223" s="46">
        <v>109.4</v>
      </c>
      <c r="S6223" s="46">
        <v>70.81</v>
      </c>
      <c r="T6223" s="178">
        <f>AVERAGE(0.987,0.713,0.709,0.694,0.604,0.372)</f>
        <v>0.67983333333333329</v>
      </c>
      <c r="U6223" s="79">
        <f t="shared" si="1766"/>
        <v>108.72016666666667</v>
      </c>
      <c r="V6223" s="79">
        <f t="shared" si="1767"/>
        <v>70.130166666666668</v>
      </c>
      <c r="W6223" s="446">
        <f t="shared" si="1768"/>
        <v>0.85472508699961203</v>
      </c>
      <c r="X6223" s="446">
        <f t="shared" si="1769"/>
        <v>0.40890846742115655</v>
      </c>
      <c r="Y6223" s="43">
        <v>20240307</v>
      </c>
      <c r="Z6223" s="48" t="s">
        <v>2421</v>
      </c>
      <c r="AA6223" s="43">
        <v>20250304</v>
      </c>
      <c r="AE6223" s="689" t="s">
        <v>1250</v>
      </c>
      <c r="AF6223" s="130">
        <v>1</v>
      </c>
    </row>
    <row r="6224" spans="1:42" x14ac:dyDescent="0.2">
      <c r="A6224" t="s">
        <v>2294</v>
      </c>
      <c r="B6224" s="45">
        <v>20231014</v>
      </c>
      <c r="C6224" s="107" t="s">
        <v>70</v>
      </c>
      <c r="D6224" s="107">
        <v>13</v>
      </c>
      <c r="E6224" s="107">
        <v>12</v>
      </c>
      <c r="H6224" s="107" t="s">
        <v>11</v>
      </c>
      <c r="I6224" s="107">
        <v>290</v>
      </c>
      <c r="J6224" s="107">
        <v>0</v>
      </c>
      <c r="K6224" s="43">
        <v>5</v>
      </c>
      <c r="L6224" s="43">
        <v>1</v>
      </c>
      <c r="M6224" s="43">
        <v>0</v>
      </c>
      <c r="N6224" s="49">
        <v>1</v>
      </c>
      <c r="O6224" s="43" t="str">
        <f>Cal_030724!$E$2</f>
        <v>Cal_030724</v>
      </c>
      <c r="P6224" s="50">
        <f>Cal_030724!$Q$3</f>
        <v>1.8135132035581638</v>
      </c>
      <c r="Q6224" s="50">
        <f>Cal_030724!$R$3</f>
        <v>0.5762667345022553</v>
      </c>
      <c r="R6224" s="46">
        <v>115.4</v>
      </c>
      <c r="S6224" s="46">
        <v>73.64</v>
      </c>
      <c r="T6224" s="178">
        <f>AVERAGE(0.987,0.713,0.709,0.694,0.604,0.372)</f>
        <v>0.67983333333333329</v>
      </c>
      <c r="U6224" s="79">
        <f t="shared" si="1766"/>
        <v>114.72016666666667</v>
      </c>
      <c r="V6224" s="79">
        <f t="shared" si="1767"/>
        <v>72.960166666666666</v>
      </c>
      <c r="W6224" s="446">
        <f t="shared" si="1768"/>
        <v>0.92493702081118934</v>
      </c>
      <c r="X6224" s="446">
        <f t="shared" si="1769"/>
        <v>0.38968861204007998</v>
      </c>
      <c r="Y6224" s="43">
        <v>20240307</v>
      </c>
      <c r="Z6224" s="48" t="s">
        <v>2421</v>
      </c>
      <c r="AA6224" s="43">
        <v>20250304</v>
      </c>
      <c r="AE6224" s="689" t="s">
        <v>1250</v>
      </c>
      <c r="AF6224" s="130">
        <v>1</v>
      </c>
    </row>
    <row r="6225" spans="1:42" x14ac:dyDescent="0.2">
      <c r="A6225" t="s">
        <v>2294</v>
      </c>
      <c r="B6225" s="45">
        <v>20231014</v>
      </c>
      <c r="C6225" s="107" t="s">
        <v>70</v>
      </c>
      <c r="D6225" s="107">
        <v>13</v>
      </c>
      <c r="E6225" s="107">
        <v>16</v>
      </c>
      <c r="H6225" s="107" t="s">
        <v>10</v>
      </c>
      <c r="I6225" s="107">
        <v>290</v>
      </c>
      <c r="J6225" s="107">
        <v>0</v>
      </c>
      <c r="K6225" s="43">
        <v>5</v>
      </c>
      <c r="L6225" s="43">
        <v>1</v>
      </c>
      <c r="M6225" s="43">
        <v>0</v>
      </c>
      <c r="N6225" s="49">
        <v>1</v>
      </c>
      <c r="O6225" s="43" t="str">
        <f>Cal_030724!$E$2</f>
        <v>Cal_030724</v>
      </c>
      <c r="P6225" s="50">
        <f>Cal_030724!$Q$3</f>
        <v>1.8135132035581638</v>
      </c>
      <c r="Q6225" s="50">
        <f>Cal_030724!$R$3</f>
        <v>0.5762667345022553</v>
      </c>
      <c r="R6225" s="46">
        <v>156.4</v>
      </c>
      <c r="S6225" s="46">
        <v>100.2</v>
      </c>
      <c r="T6225" s="178">
        <f>AVERAGE(0.333,0.545,0.579,0.588,0.403,0.461)</f>
        <v>0.48483333333333328</v>
      </c>
      <c r="U6225" s="79">
        <f t="shared" si="1766"/>
        <v>155.91516666666666</v>
      </c>
      <c r="V6225" s="79">
        <f t="shared" si="1767"/>
        <v>99.715166666666676</v>
      </c>
      <c r="W6225" s="446">
        <f t="shared" si="1768"/>
        <v>1.2447667760916865</v>
      </c>
      <c r="X6225" s="446">
        <f t="shared" si="1769"/>
        <v>0.55194120955394887</v>
      </c>
      <c r="Y6225" s="43">
        <v>20240307</v>
      </c>
      <c r="Z6225" s="48" t="s">
        <v>2432</v>
      </c>
      <c r="AA6225" s="43">
        <v>20250313</v>
      </c>
      <c r="AE6225" s="689" t="s">
        <v>1250</v>
      </c>
      <c r="AF6225" s="130">
        <v>1</v>
      </c>
    </row>
    <row r="6226" spans="1:42" x14ac:dyDescent="0.2">
      <c r="A6226" t="s">
        <v>2294</v>
      </c>
      <c r="B6226" s="45">
        <v>20231014</v>
      </c>
      <c r="C6226" s="107" t="s">
        <v>70</v>
      </c>
      <c r="D6226" s="107">
        <v>13</v>
      </c>
      <c r="E6226" s="107">
        <v>16</v>
      </c>
      <c r="H6226" s="107" t="s">
        <v>11</v>
      </c>
      <c r="I6226" s="107">
        <v>290</v>
      </c>
      <c r="J6226" s="107">
        <v>0</v>
      </c>
      <c r="K6226" s="43">
        <v>5</v>
      </c>
      <c r="L6226" s="43">
        <v>1</v>
      </c>
      <c r="M6226" s="43">
        <v>0</v>
      </c>
      <c r="N6226" s="49">
        <v>1</v>
      </c>
      <c r="O6226" s="43" t="str">
        <f>Cal_030724!$E$2</f>
        <v>Cal_030724</v>
      </c>
      <c r="P6226" s="50">
        <f>Cal_030724!$Q$3</f>
        <v>1.8135132035581638</v>
      </c>
      <c r="Q6226" s="50">
        <f>Cal_030724!$R$3</f>
        <v>0.5762667345022553</v>
      </c>
      <c r="R6226" s="46">
        <v>156.19999999999999</v>
      </c>
      <c r="S6226" s="46">
        <v>99.34</v>
      </c>
      <c r="T6226" s="178">
        <f>AVERAGE(0.987,0.713,0.709,0.694,0.604,0.372)</f>
        <v>0.67983333333333329</v>
      </c>
      <c r="U6226" s="79">
        <f t="shared" si="1766"/>
        <v>155.52016666666665</v>
      </c>
      <c r="V6226" s="79">
        <f t="shared" si="1767"/>
        <v>98.660166666666669</v>
      </c>
      <c r="W6226" s="446">
        <f t="shared" si="1768"/>
        <v>1.2593850336045069</v>
      </c>
      <c r="X6226" s="446">
        <f t="shared" si="1769"/>
        <v>0.51831353764389232</v>
      </c>
      <c r="Y6226" s="43">
        <v>20240307</v>
      </c>
      <c r="Z6226" s="48" t="s">
        <v>2421</v>
      </c>
      <c r="AA6226" s="43">
        <v>20250304</v>
      </c>
      <c r="AE6226" s="689" t="s">
        <v>1250</v>
      </c>
      <c r="AF6226" s="130">
        <v>1</v>
      </c>
    </row>
    <row r="6227" spans="1:42" x14ac:dyDescent="0.2">
      <c r="A6227" t="s">
        <v>2294</v>
      </c>
      <c r="B6227" s="45">
        <v>20231014</v>
      </c>
      <c r="C6227" s="107" t="s">
        <v>70</v>
      </c>
      <c r="D6227" s="107">
        <v>13</v>
      </c>
      <c r="E6227" s="107">
        <v>16</v>
      </c>
      <c r="H6227" s="107" t="s">
        <v>10</v>
      </c>
      <c r="I6227" s="107">
        <v>290</v>
      </c>
      <c r="J6227" s="107">
        <v>10</v>
      </c>
      <c r="K6227" s="43">
        <v>5</v>
      </c>
      <c r="L6227" s="43">
        <v>1</v>
      </c>
      <c r="M6227" s="43">
        <v>0</v>
      </c>
      <c r="N6227" s="49">
        <v>1</v>
      </c>
      <c r="O6227" s="43" t="str">
        <f>Cal_030724!$E$2</f>
        <v>Cal_030724</v>
      </c>
      <c r="P6227" s="50">
        <f>Cal_030724!$Q$3</f>
        <v>1.8135132035581638</v>
      </c>
      <c r="Q6227" s="50">
        <f>Cal_030724!$R$3</f>
        <v>0.5762667345022553</v>
      </c>
      <c r="R6227" s="46">
        <v>151.30000000000001</v>
      </c>
      <c r="S6227" s="46">
        <v>95.97</v>
      </c>
      <c r="T6227" s="178">
        <f>AVERAGE(0.987,0.713,0.709,0.694,0.604,0.372)</f>
        <v>0.67983333333333329</v>
      </c>
      <c r="U6227" s="79">
        <f t="shared" si="1766"/>
        <v>150.62016666666668</v>
      </c>
      <c r="V6227" s="79">
        <f t="shared" si="1767"/>
        <v>95.290166666666664</v>
      </c>
      <c r="W6227" s="446">
        <f t="shared" si="1768"/>
        <v>1.2254972548247873</v>
      </c>
      <c r="X6227" s="446">
        <f t="shared" si="1769"/>
        <v>0.49147930076608937</v>
      </c>
      <c r="Y6227" s="43">
        <v>20240307</v>
      </c>
      <c r="Z6227" s="48" t="s">
        <v>2421</v>
      </c>
      <c r="AA6227" s="43">
        <v>20250304</v>
      </c>
      <c r="AE6227" s="689" t="s">
        <v>1250</v>
      </c>
      <c r="AF6227" s="130">
        <v>1</v>
      </c>
    </row>
    <row r="6228" spans="1:42" x14ac:dyDescent="0.2">
      <c r="A6228" t="s">
        <v>2294</v>
      </c>
      <c r="B6228" s="45">
        <v>20231014</v>
      </c>
      <c r="C6228" s="107" t="s">
        <v>70</v>
      </c>
      <c r="D6228" s="107">
        <v>13</v>
      </c>
      <c r="E6228" s="107">
        <v>16</v>
      </c>
      <c r="H6228" s="107" t="s">
        <v>11</v>
      </c>
      <c r="I6228" s="107">
        <v>290</v>
      </c>
      <c r="J6228" s="107">
        <v>10</v>
      </c>
      <c r="K6228" s="43">
        <v>5</v>
      </c>
      <c r="L6228" s="43">
        <v>1</v>
      </c>
      <c r="M6228" s="43">
        <v>0</v>
      </c>
      <c r="N6228" s="49">
        <v>1</v>
      </c>
      <c r="O6228" s="43" t="str">
        <f>Cal_030724!$E$2</f>
        <v>Cal_030724</v>
      </c>
      <c r="P6228" s="50">
        <f>Cal_030724!$Q$3</f>
        <v>1.8135132035581638</v>
      </c>
      <c r="Q6228" s="50">
        <f>Cal_030724!$R$3</f>
        <v>0.5762667345022553</v>
      </c>
      <c r="R6228" s="46">
        <v>135.80000000000001</v>
      </c>
      <c r="S6228" s="46">
        <v>86.42</v>
      </c>
      <c r="T6228" s="178">
        <f>AVERAGE(0.455,0.585,0.284,0.485,0.313,0.286)</f>
        <v>0.40133333333333338</v>
      </c>
      <c r="U6228" s="79">
        <f t="shared" si="1766"/>
        <v>135.39866666666668</v>
      </c>
      <c r="V6228" s="79">
        <f t="shared" si="1767"/>
        <v>86.018666666666675</v>
      </c>
      <c r="W6228" s="446">
        <f t="shared" si="1768"/>
        <v>1.0937114484592083</v>
      </c>
      <c r="X6228" s="446">
        <f t="shared" si="1769"/>
        <v>0.4562074904643928</v>
      </c>
      <c r="Y6228" s="43">
        <v>20240307</v>
      </c>
      <c r="Z6228" s="48" t="s">
        <v>2427</v>
      </c>
      <c r="AA6228" s="43">
        <v>20250311</v>
      </c>
      <c r="AE6228" s="689" t="s">
        <v>1250</v>
      </c>
      <c r="AF6228" s="130">
        <v>1</v>
      </c>
    </row>
    <row r="6229" spans="1:42" x14ac:dyDescent="0.2">
      <c r="A6229" s="155" t="s">
        <v>2294</v>
      </c>
      <c r="B6229" s="81">
        <v>20231014</v>
      </c>
      <c r="C6229" s="126" t="s">
        <v>70</v>
      </c>
      <c r="D6229" s="126">
        <v>13</v>
      </c>
      <c r="E6229" s="126">
        <v>16</v>
      </c>
      <c r="F6229" s="126"/>
      <c r="G6229" s="126"/>
      <c r="H6229" s="126" t="s">
        <v>10</v>
      </c>
      <c r="I6229" s="126">
        <v>293</v>
      </c>
      <c r="J6229" s="126">
        <v>5</v>
      </c>
      <c r="K6229" s="82">
        <v>5</v>
      </c>
      <c r="L6229" s="156">
        <v>1</v>
      </c>
      <c r="M6229" s="82">
        <v>0</v>
      </c>
      <c r="N6229" s="83">
        <v>1</v>
      </c>
      <c r="O6229" s="82" t="str">
        <f>Cal_030724!$E$2</f>
        <v>Cal_030724</v>
      </c>
      <c r="P6229" s="158">
        <f>Cal_030724!$Q$3</f>
        <v>1.8135132035581638</v>
      </c>
      <c r="Q6229" s="158">
        <f>Cal_030724!$R$3</f>
        <v>0.5762667345022553</v>
      </c>
      <c r="R6229" s="84">
        <v>24.58</v>
      </c>
      <c r="S6229" s="84">
        <v>16.16</v>
      </c>
      <c r="T6229" s="158">
        <f>AVERAGE(0.724,0.569,0.666,0.712,0.708,0.801)</f>
        <v>0.69666666666666677</v>
      </c>
      <c r="U6229" s="79">
        <f t="shared" si="1766"/>
        <v>23.883333333333333</v>
      </c>
      <c r="V6229" s="79">
        <f t="shared" si="1767"/>
        <v>15.463333333333333</v>
      </c>
      <c r="W6229" s="446">
        <f t="shared" si="1768"/>
        <v>0.18458403761922199</v>
      </c>
      <c r="X6229" s="446">
        <f t="shared" si="1769"/>
        <v>9.118771165150133E-2</v>
      </c>
      <c r="Y6229" s="82">
        <v>20240307</v>
      </c>
      <c r="Z6229" s="90" t="s">
        <v>2328</v>
      </c>
      <c r="AA6229" s="82">
        <v>20240328</v>
      </c>
      <c r="AB6229" s="85"/>
      <c r="AC6229" s="82"/>
      <c r="AD6229" s="82"/>
      <c r="AE6229" s="691" t="s">
        <v>1250</v>
      </c>
      <c r="AF6229" s="567">
        <v>1</v>
      </c>
      <c r="AG6229" s="567"/>
      <c r="AH6229" s="159" t="s">
        <v>242</v>
      </c>
      <c r="AI6229" s="155"/>
      <c r="AJ6229" s="82"/>
      <c r="AK6229" s="82"/>
      <c r="AL6229" s="82"/>
      <c r="AM6229" s="82"/>
      <c r="AN6229" s="82"/>
      <c r="AO6229" s="82"/>
      <c r="AP6229" s="82"/>
    </row>
    <row r="6230" spans="1:42" x14ac:dyDescent="0.2">
      <c r="A6230" s="155" t="s">
        <v>2294</v>
      </c>
      <c r="B6230" s="81">
        <v>20231014</v>
      </c>
      <c r="C6230" s="126" t="s">
        <v>70</v>
      </c>
      <c r="D6230" s="126">
        <v>13</v>
      </c>
      <c r="E6230" s="126">
        <v>16</v>
      </c>
      <c r="F6230" s="126"/>
      <c r="G6230" s="126"/>
      <c r="H6230" s="126" t="s">
        <v>11</v>
      </c>
      <c r="I6230" s="126">
        <v>294</v>
      </c>
      <c r="J6230" s="126">
        <v>5</v>
      </c>
      <c r="K6230" s="82">
        <v>5</v>
      </c>
      <c r="L6230" s="156">
        <v>1</v>
      </c>
      <c r="M6230" s="82">
        <v>0</v>
      </c>
      <c r="N6230" s="83">
        <v>1</v>
      </c>
      <c r="O6230" s="82" t="str">
        <f>Cal_030724!$E$2</f>
        <v>Cal_030724</v>
      </c>
      <c r="P6230" s="158">
        <f>Cal_030724!$Q$3</f>
        <v>1.8135132035581638</v>
      </c>
      <c r="Q6230" s="158">
        <f>Cal_030724!$R$3</f>
        <v>0.5762667345022553</v>
      </c>
      <c r="R6230" s="84">
        <v>25.82</v>
      </c>
      <c r="S6230" s="84">
        <v>16.309999999999999</v>
      </c>
      <c r="T6230" s="158">
        <f>AVERAGE(0.697,0.661,0.587,0.776,0.779,0.655)</f>
        <v>0.6925</v>
      </c>
      <c r="U6230" s="79">
        <f t="shared" si="1766"/>
        <v>25.127500000000001</v>
      </c>
      <c r="V6230" s="79">
        <f t="shared" si="1767"/>
        <v>15.617499999999998</v>
      </c>
      <c r="W6230" s="446">
        <f t="shared" si="1768"/>
        <v>0.20777000821793304</v>
      </c>
      <c r="X6230" s="446">
        <f t="shared" si="1769"/>
        <v>6.9803785221673395E-2</v>
      </c>
      <c r="Y6230" s="82">
        <v>20240307</v>
      </c>
      <c r="Z6230" s="85" t="s">
        <v>2323</v>
      </c>
      <c r="AA6230" s="82">
        <v>20240201</v>
      </c>
      <c r="AB6230" s="85"/>
      <c r="AC6230" s="82"/>
      <c r="AD6230" s="82"/>
      <c r="AE6230" s="691" t="s">
        <v>1250</v>
      </c>
      <c r="AF6230" s="567">
        <v>1</v>
      </c>
      <c r="AG6230" s="567"/>
      <c r="AH6230" s="159" t="s">
        <v>243</v>
      </c>
      <c r="AI6230" s="155"/>
      <c r="AJ6230" s="82"/>
      <c r="AK6230" s="82"/>
      <c r="AL6230" s="82"/>
      <c r="AM6230" s="82"/>
      <c r="AN6230" s="82"/>
      <c r="AO6230" s="82"/>
      <c r="AP6230" s="82"/>
    </row>
    <row r="6231" spans="1:42" x14ac:dyDescent="0.2">
      <c r="A6231" s="360" t="s">
        <v>2294</v>
      </c>
      <c r="B6231" s="196">
        <v>20231014</v>
      </c>
      <c r="C6231" s="361" t="s">
        <v>70</v>
      </c>
      <c r="D6231" s="361">
        <v>13</v>
      </c>
      <c r="E6231" s="361">
        <v>16</v>
      </c>
      <c r="F6231" s="361"/>
      <c r="G6231" s="361"/>
      <c r="H6231" s="361" t="s">
        <v>10</v>
      </c>
      <c r="I6231" s="361">
        <v>550</v>
      </c>
      <c r="J6231" s="361">
        <v>20</v>
      </c>
      <c r="K6231" s="44">
        <v>5</v>
      </c>
      <c r="L6231" s="362">
        <v>1</v>
      </c>
      <c r="M6231" s="44">
        <v>0</v>
      </c>
      <c r="N6231" s="363">
        <v>1</v>
      </c>
      <c r="O6231" s="44" t="str">
        <f>Cal_030724!$E$2</f>
        <v>Cal_030724</v>
      </c>
      <c r="P6231" s="365">
        <f>Cal_030724!$Q$3</f>
        <v>1.8135132035581638</v>
      </c>
      <c r="Q6231" s="365">
        <f>Cal_030724!$R$3</f>
        <v>0.5762667345022553</v>
      </c>
      <c r="R6231" s="364">
        <v>13.55</v>
      </c>
      <c r="S6231" s="364">
        <v>8.5269999999999992</v>
      </c>
      <c r="T6231" s="365">
        <f>AVERAGE(0.724,0.569,0.666,0.712,0.708,0.801)</f>
        <v>0.69666666666666677</v>
      </c>
      <c r="U6231" s="79">
        <f t="shared" si="1766"/>
        <v>12.853333333333333</v>
      </c>
      <c r="V6231" s="79">
        <f t="shared" si="1767"/>
        <v>7.830333333333332</v>
      </c>
      <c r="W6231" s="446">
        <f t="shared" si="1768"/>
        <v>5.8661094135537946E-2</v>
      </c>
      <c r="X6231" s="446">
        <f t="shared" si="1769"/>
        <v>1.573186553448257E-2</v>
      </c>
      <c r="Y6231" s="44">
        <v>20240307</v>
      </c>
      <c r="Z6231" s="859" t="s">
        <v>2328</v>
      </c>
      <c r="AA6231" s="44">
        <v>20240328</v>
      </c>
      <c r="AB6231" s="368"/>
      <c r="AC6231" s="44"/>
      <c r="AD6231" s="44"/>
      <c r="AE6231" s="763" t="s">
        <v>1250</v>
      </c>
      <c r="AF6231" s="849">
        <v>1</v>
      </c>
      <c r="AG6231" s="849"/>
      <c r="AH6231" s="370" t="s">
        <v>248</v>
      </c>
      <c r="AI6231" s="360"/>
      <c r="AJ6231" s="44"/>
      <c r="AK6231" s="44"/>
      <c r="AL6231" s="44"/>
      <c r="AM6231" s="44"/>
      <c r="AN6231" s="44"/>
      <c r="AO6231" s="44"/>
      <c r="AP6231" s="44"/>
    </row>
    <row r="6232" spans="1:42" x14ac:dyDescent="0.2">
      <c r="A6232" s="360" t="s">
        <v>2294</v>
      </c>
      <c r="B6232" s="196">
        <v>20231014</v>
      </c>
      <c r="C6232" s="361" t="s">
        <v>70</v>
      </c>
      <c r="D6232" s="361">
        <v>13</v>
      </c>
      <c r="E6232" s="361">
        <v>16</v>
      </c>
      <c r="F6232" s="361"/>
      <c r="G6232" s="361"/>
      <c r="H6232" s="361" t="s">
        <v>11</v>
      </c>
      <c r="I6232" s="361">
        <v>550</v>
      </c>
      <c r="J6232" s="361">
        <v>20</v>
      </c>
      <c r="K6232" s="44">
        <v>5</v>
      </c>
      <c r="L6232" s="362">
        <v>1</v>
      </c>
      <c r="M6232" s="44">
        <v>0</v>
      </c>
      <c r="N6232" s="363">
        <v>1</v>
      </c>
      <c r="O6232" s="44" t="str">
        <f>Cal_030724!$E$2</f>
        <v>Cal_030724</v>
      </c>
      <c r="P6232" s="365">
        <f>Cal_030724!$Q$3</f>
        <v>1.8135132035581638</v>
      </c>
      <c r="Q6232" s="365">
        <f>Cal_030724!$R$3</f>
        <v>0.5762667345022553</v>
      </c>
      <c r="R6232" s="364">
        <v>18.45</v>
      </c>
      <c r="S6232" s="364">
        <v>11.33</v>
      </c>
      <c r="T6232" s="365">
        <f>AVERAGE(0.724,0.569,0.666,0.712,0.708,0.801)</f>
        <v>0.69666666666666677</v>
      </c>
      <c r="U6232" s="79">
        <f t="shared" si="1766"/>
        <v>17.753333333333334</v>
      </c>
      <c r="V6232" s="79">
        <f t="shared" si="1767"/>
        <v>10.633333333333333</v>
      </c>
      <c r="W6232" s="446">
        <f t="shared" si="1768"/>
        <v>8.3150903891106923E-2</v>
      </c>
      <c r="X6232" s="446">
        <f t="shared" si="1769"/>
        <v>1.7872271515374474E-2</v>
      </c>
      <c r="Y6232" s="44">
        <v>20240307</v>
      </c>
      <c r="Z6232" s="859" t="s">
        <v>2328</v>
      </c>
      <c r="AA6232" s="44">
        <v>20240328</v>
      </c>
      <c r="AB6232" s="368"/>
      <c r="AC6232" s="44"/>
      <c r="AD6232" s="44"/>
      <c r="AE6232" s="763" t="s">
        <v>1250</v>
      </c>
      <c r="AF6232" s="849">
        <v>1</v>
      </c>
      <c r="AG6232" s="849"/>
      <c r="AH6232" s="370" t="s">
        <v>249</v>
      </c>
      <c r="AI6232" s="360"/>
      <c r="AJ6232" s="44"/>
      <c r="AK6232" s="44"/>
      <c r="AL6232" s="44"/>
      <c r="AM6232" s="44"/>
      <c r="AN6232" s="44"/>
      <c r="AO6232" s="44"/>
      <c r="AP6232" s="44"/>
    </row>
    <row r="6233" spans="1:42" x14ac:dyDescent="0.2">
      <c r="A6233" t="s">
        <v>2294</v>
      </c>
      <c r="B6233" s="45">
        <v>20231014</v>
      </c>
      <c r="C6233" s="107" t="s">
        <v>70</v>
      </c>
      <c r="D6233" s="107">
        <v>13</v>
      </c>
      <c r="E6233" s="107">
        <v>18</v>
      </c>
      <c r="H6233" s="107" t="s">
        <v>10</v>
      </c>
      <c r="I6233" s="107">
        <v>290</v>
      </c>
      <c r="J6233" s="107">
        <v>0</v>
      </c>
      <c r="K6233" s="43">
        <v>5</v>
      </c>
      <c r="L6233" s="43">
        <v>1</v>
      </c>
      <c r="M6233" s="43">
        <v>0</v>
      </c>
      <c r="N6233" s="49">
        <v>1</v>
      </c>
      <c r="O6233" s="43" t="str">
        <f>Cal_030724!$E$2</f>
        <v>Cal_030724</v>
      </c>
      <c r="P6233" s="50">
        <f>Cal_030724!$Q$3</f>
        <v>1.8135132035581638</v>
      </c>
      <c r="Q6233" s="50">
        <f>Cal_030724!$R$3</f>
        <v>0.5762667345022553</v>
      </c>
      <c r="R6233" s="46">
        <v>128</v>
      </c>
      <c r="S6233" s="46">
        <v>82.36</v>
      </c>
      <c r="T6233" s="178">
        <f>AVERAGE(0.763,0.746,0.699,0.8,0.548,0.621)</f>
        <v>0.6961666666666666</v>
      </c>
      <c r="U6233" s="79">
        <f t="shared" si="1766"/>
        <v>127.30383333333333</v>
      </c>
      <c r="V6233" s="79">
        <f t="shared" si="1767"/>
        <v>81.663833333333329</v>
      </c>
      <c r="W6233" s="446">
        <f t="shared" si="1768"/>
        <v>1.0108746558865584</v>
      </c>
      <c r="X6233" s="446">
        <f t="shared" si="1769"/>
        <v>0.46057714420838752</v>
      </c>
      <c r="Y6233" s="43">
        <v>20240307</v>
      </c>
      <c r="Z6233" s="48" t="s">
        <v>2415</v>
      </c>
      <c r="AA6233" s="43">
        <v>20250227</v>
      </c>
      <c r="AE6233" s="689" t="s">
        <v>1250</v>
      </c>
      <c r="AF6233" s="130">
        <v>1</v>
      </c>
    </row>
    <row r="6234" spans="1:42" x14ac:dyDescent="0.2">
      <c r="A6234" t="s">
        <v>2294</v>
      </c>
      <c r="B6234" s="45">
        <v>20231014</v>
      </c>
      <c r="C6234" s="107" t="s">
        <v>70</v>
      </c>
      <c r="D6234" s="107">
        <v>13</v>
      </c>
      <c r="E6234" s="107">
        <v>18</v>
      </c>
      <c r="H6234" s="107" t="s">
        <v>11</v>
      </c>
      <c r="I6234" s="107">
        <v>279</v>
      </c>
      <c r="J6234" s="107">
        <v>0</v>
      </c>
      <c r="K6234" s="43">
        <v>5</v>
      </c>
      <c r="L6234" s="43">
        <v>1</v>
      </c>
      <c r="M6234" s="43">
        <v>0</v>
      </c>
      <c r="N6234" s="49">
        <v>1</v>
      </c>
      <c r="O6234" s="43" t="str">
        <f>Cal_030724!$E$2</f>
        <v>Cal_030724</v>
      </c>
      <c r="P6234" s="50">
        <f>Cal_030724!$Q$3</f>
        <v>1.8135132035581638</v>
      </c>
      <c r="Q6234" s="50">
        <f>Cal_030724!$R$3</f>
        <v>0.5762667345022553</v>
      </c>
      <c r="R6234" s="46">
        <v>132.1</v>
      </c>
      <c r="S6234" s="46">
        <v>85.15</v>
      </c>
      <c r="T6234" s="178">
        <f>AVERAGE(0.938,0.727,0.863,0.804,0.94,0.712)</f>
        <v>0.83066666666666666</v>
      </c>
      <c r="U6234" s="79">
        <f t="shared" si="1766"/>
        <v>131.26933333333332</v>
      </c>
      <c r="V6234" s="79">
        <f t="shared" si="1767"/>
        <v>84.319333333333333</v>
      </c>
      <c r="W6234" s="446">
        <f t="shared" si="1768"/>
        <v>1.0808889169425857</v>
      </c>
      <c r="X6234" s="446">
        <f t="shared" si="1769"/>
        <v>0.4983114541161659</v>
      </c>
      <c r="Y6234" s="43">
        <v>20240307</v>
      </c>
      <c r="Z6234" s="48" t="s">
        <v>2383</v>
      </c>
      <c r="AA6234" s="43">
        <v>20241101</v>
      </c>
      <c r="AE6234" s="689" t="s">
        <v>1250</v>
      </c>
      <c r="AF6234" s="130">
        <v>1</v>
      </c>
    </row>
    <row r="6235" spans="1:42" x14ac:dyDescent="0.2">
      <c r="A6235" s="155" t="s">
        <v>2294</v>
      </c>
      <c r="B6235" s="81">
        <v>20231014</v>
      </c>
      <c r="C6235" s="126" t="s">
        <v>70</v>
      </c>
      <c r="D6235" s="126">
        <v>13</v>
      </c>
      <c r="E6235" s="126">
        <v>18</v>
      </c>
      <c r="F6235" s="126"/>
      <c r="G6235" s="126"/>
      <c r="H6235" s="126" t="s">
        <v>10</v>
      </c>
      <c r="I6235" s="126">
        <v>293</v>
      </c>
      <c r="J6235" s="126">
        <v>5</v>
      </c>
      <c r="K6235" s="82">
        <v>5</v>
      </c>
      <c r="L6235" s="156">
        <v>1</v>
      </c>
      <c r="M6235" s="82">
        <v>0</v>
      </c>
      <c r="N6235" s="83">
        <v>1</v>
      </c>
      <c r="O6235" s="82" t="str">
        <f>Cal_030724!$E$2</f>
        <v>Cal_030724</v>
      </c>
      <c r="P6235" s="158">
        <f>Cal_030724!$Q$3</f>
        <v>1.8135132035581638</v>
      </c>
      <c r="Q6235" s="158">
        <f>Cal_030724!$R$3</f>
        <v>0.5762667345022553</v>
      </c>
      <c r="R6235" s="84">
        <v>17.72</v>
      </c>
      <c r="S6235" s="84">
        <v>11.7</v>
      </c>
      <c r="T6235" s="158">
        <f>AVERAGE(0.724,0.569,0.666,0.712,0.708,0.801)</f>
        <v>0.69666666666666677</v>
      </c>
      <c r="U6235" s="79">
        <f t="shared" si="1766"/>
        <v>17.023333333333333</v>
      </c>
      <c r="V6235" s="79">
        <f t="shared" si="1767"/>
        <v>11.003333333333332</v>
      </c>
      <c r="W6235" s="446">
        <f t="shared" si="1768"/>
        <v>0.13197101026932501</v>
      </c>
      <c r="X6235" s="446">
        <f t="shared" si="1769"/>
        <v>6.4261484738792604E-2</v>
      </c>
      <c r="Y6235" s="82">
        <v>20240307</v>
      </c>
      <c r="Z6235" s="90" t="s">
        <v>2328</v>
      </c>
      <c r="AA6235" s="82">
        <v>20240328</v>
      </c>
      <c r="AB6235" s="85"/>
      <c r="AC6235" s="82"/>
      <c r="AD6235" s="82"/>
      <c r="AE6235" s="691" t="s">
        <v>1250</v>
      </c>
      <c r="AF6235" s="567">
        <v>1</v>
      </c>
      <c r="AG6235" s="567"/>
      <c r="AH6235" s="159" t="s">
        <v>244</v>
      </c>
      <c r="AI6235" s="155"/>
      <c r="AJ6235" s="82"/>
      <c r="AK6235" s="82"/>
      <c r="AL6235" s="82"/>
      <c r="AM6235" s="82"/>
      <c r="AN6235" s="82"/>
      <c r="AO6235" s="82"/>
      <c r="AP6235" s="82"/>
    </row>
    <row r="6236" spans="1:42" x14ac:dyDescent="0.2">
      <c r="A6236" s="155" t="s">
        <v>2294</v>
      </c>
      <c r="B6236" s="81">
        <v>20231014</v>
      </c>
      <c r="C6236" s="126" t="s">
        <v>70</v>
      </c>
      <c r="D6236" s="126">
        <v>13</v>
      </c>
      <c r="E6236" s="126">
        <v>18</v>
      </c>
      <c r="F6236" s="126"/>
      <c r="G6236" s="126"/>
      <c r="H6236" s="126" t="s">
        <v>11</v>
      </c>
      <c r="I6236" s="126">
        <v>293</v>
      </c>
      <c r="J6236" s="126">
        <v>5</v>
      </c>
      <c r="K6236" s="82">
        <v>5</v>
      </c>
      <c r="L6236" s="156">
        <v>1</v>
      </c>
      <c r="M6236" s="82">
        <v>0</v>
      </c>
      <c r="N6236" s="83">
        <v>1</v>
      </c>
      <c r="O6236" s="82" t="str">
        <f>Cal_030724!$E$2</f>
        <v>Cal_030724</v>
      </c>
      <c r="P6236" s="158">
        <f>Cal_030724!$Q$3</f>
        <v>1.8135132035581638</v>
      </c>
      <c r="Q6236" s="158">
        <f>Cal_030724!$R$3</f>
        <v>0.5762667345022553</v>
      </c>
      <c r="R6236" s="84">
        <v>18.649999999999999</v>
      </c>
      <c r="S6236" s="84">
        <v>11.7</v>
      </c>
      <c r="T6236" s="158">
        <f>AVERAGE(0.724,0.569,0.666,0.712,0.708,0.801)</f>
        <v>0.69666666666666677</v>
      </c>
      <c r="U6236" s="79">
        <f t="shared" si="1766"/>
        <v>17.953333333333333</v>
      </c>
      <c r="V6236" s="79">
        <f t="shared" si="1767"/>
        <v>11.003333333333332</v>
      </c>
      <c r="W6236" s="446">
        <f t="shared" si="1768"/>
        <v>0.15235855836741008</v>
      </c>
      <c r="X6236" s="446">
        <f t="shared" si="1769"/>
        <v>4.3873936640707531E-2</v>
      </c>
      <c r="Y6236" s="82">
        <v>20240307</v>
      </c>
      <c r="Z6236" s="90" t="s">
        <v>2328</v>
      </c>
      <c r="AA6236" s="82">
        <v>20240328</v>
      </c>
      <c r="AB6236" s="85"/>
      <c r="AC6236" s="82"/>
      <c r="AD6236" s="82"/>
      <c r="AE6236" s="691" t="s">
        <v>1250</v>
      </c>
      <c r="AF6236" s="567">
        <v>1</v>
      </c>
      <c r="AG6236" s="567"/>
      <c r="AH6236" s="159" t="s">
        <v>245</v>
      </c>
      <c r="AI6236" s="155"/>
      <c r="AJ6236" s="82"/>
      <c r="AK6236" s="82"/>
      <c r="AL6236" s="82"/>
      <c r="AM6236" s="82"/>
      <c r="AN6236" s="82"/>
      <c r="AO6236" s="82"/>
      <c r="AP6236" s="82"/>
    </row>
    <row r="6237" spans="1:42" x14ac:dyDescent="0.2">
      <c r="A6237" s="360" t="s">
        <v>2294</v>
      </c>
      <c r="B6237" s="196">
        <v>20231014</v>
      </c>
      <c r="C6237" s="361" t="s">
        <v>70</v>
      </c>
      <c r="D6237" s="361">
        <v>13</v>
      </c>
      <c r="E6237" s="361">
        <v>18</v>
      </c>
      <c r="F6237" s="361"/>
      <c r="G6237" s="361"/>
      <c r="H6237" s="361" t="s">
        <v>10</v>
      </c>
      <c r="I6237" s="361">
        <v>551</v>
      </c>
      <c r="J6237" s="361">
        <v>20</v>
      </c>
      <c r="K6237" s="44">
        <v>5</v>
      </c>
      <c r="L6237" s="362">
        <v>1</v>
      </c>
      <c r="M6237" s="44">
        <v>0</v>
      </c>
      <c r="N6237" s="363">
        <v>1</v>
      </c>
      <c r="O6237" s="44" t="str">
        <f>Cal_030724!$E$2</f>
        <v>Cal_030724</v>
      </c>
      <c r="P6237" s="365">
        <f>Cal_030724!$Q$3</f>
        <v>1.8135132035581638</v>
      </c>
      <c r="Q6237" s="365">
        <f>Cal_030724!$R$3</f>
        <v>0.5762667345022553</v>
      </c>
      <c r="R6237" s="364">
        <v>10.15</v>
      </c>
      <c r="S6237" s="364">
        <v>6.7130000000000001</v>
      </c>
      <c r="T6237" s="365">
        <f>AVERAGE(0.724,0.569,0.666,0.712,0.708,0.801)</f>
        <v>0.69666666666666677</v>
      </c>
      <c r="U6237" s="79">
        <f t="shared" si="1766"/>
        <v>9.4533333333333331</v>
      </c>
      <c r="V6237" s="79">
        <f t="shared" si="1767"/>
        <v>6.0163333333333338</v>
      </c>
      <c r="W6237" s="446">
        <f t="shared" si="1768"/>
        <v>4.0066149179875693E-2</v>
      </c>
      <c r="X6237" s="446">
        <f t="shared" si="1769"/>
        <v>1.6988963559081163E-2</v>
      </c>
      <c r="Y6237" s="44">
        <v>20240307</v>
      </c>
      <c r="Z6237" s="859" t="s">
        <v>2328</v>
      </c>
      <c r="AA6237" s="44">
        <v>20240328</v>
      </c>
      <c r="AB6237" s="368"/>
      <c r="AC6237" s="44"/>
      <c r="AD6237" s="44"/>
      <c r="AE6237" s="763" t="s">
        <v>1250</v>
      </c>
      <c r="AF6237" s="849">
        <v>1</v>
      </c>
      <c r="AG6237" s="849"/>
      <c r="AH6237" s="370" t="s">
        <v>208</v>
      </c>
      <c r="AI6237" s="360"/>
      <c r="AJ6237" s="44"/>
      <c r="AK6237" s="44"/>
      <c r="AL6237" s="44"/>
      <c r="AM6237" s="44"/>
      <c r="AN6237" s="44"/>
      <c r="AO6237" s="44"/>
      <c r="AP6237" s="44"/>
    </row>
    <row r="6238" spans="1:42" x14ac:dyDescent="0.2">
      <c r="A6238" s="360" t="s">
        <v>2294</v>
      </c>
      <c r="B6238" s="196">
        <v>20231014</v>
      </c>
      <c r="C6238" s="361" t="s">
        <v>70</v>
      </c>
      <c r="D6238" s="361">
        <v>13</v>
      </c>
      <c r="E6238" s="361">
        <v>18</v>
      </c>
      <c r="F6238" s="361"/>
      <c r="G6238" s="361"/>
      <c r="H6238" s="361" t="s">
        <v>11</v>
      </c>
      <c r="I6238" s="361">
        <v>551</v>
      </c>
      <c r="J6238" s="361">
        <v>20</v>
      </c>
      <c r="K6238" s="44">
        <v>5</v>
      </c>
      <c r="L6238" s="362">
        <v>1</v>
      </c>
      <c r="M6238" s="44">
        <v>0</v>
      </c>
      <c r="N6238" s="363">
        <v>1</v>
      </c>
      <c r="O6238" s="44" t="str">
        <f>Cal_030724!$E$2</f>
        <v>Cal_030724</v>
      </c>
      <c r="P6238" s="365">
        <f>Cal_030724!$Q$3</f>
        <v>1.8135132035581638</v>
      </c>
      <c r="Q6238" s="365">
        <f>Cal_030724!$R$3</f>
        <v>0.5762667345022553</v>
      </c>
      <c r="R6238" s="364">
        <v>12.22</v>
      </c>
      <c r="S6238" s="364">
        <v>7.657</v>
      </c>
      <c r="T6238" s="365">
        <f>AVERAGE(0.697,0.661,0.587,0.776,0.779,0.655)</f>
        <v>0.6925</v>
      </c>
      <c r="U6238" s="79">
        <f t="shared" si="1766"/>
        <v>11.5275</v>
      </c>
      <c r="V6238" s="79">
        <f t="shared" si="1767"/>
        <v>6.9645000000000001</v>
      </c>
      <c r="W6238" s="446">
        <f t="shared" si="1768"/>
        <v>5.3192271954545484E-2</v>
      </c>
      <c r="X6238" s="446">
        <f t="shared" si="1769"/>
        <v>1.2854655742911154E-2</v>
      </c>
      <c r="Y6238" s="44">
        <v>20240307</v>
      </c>
      <c r="Z6238" s="368" t="s">
        <v>2323</v>
      </c>
      <c r="AA6238" s="44">
        <v>20240201</v>
      </c>
      <c r="AB6238" s="368"/>
      <c r="AC6238" s="44"/>
      <c r="AD6238" s="44"/>
      <c r="AE6238" s="763" t="s">
        <v>1250</v>
      </c>
      <c r="AF6238" s="849">
        <v>1</v>
      </c>
      <c r="AG6238" s="849"/>
      <c r="AH6238" s="370" t="s">
        <v>250</v>
      </c>
      <c r="AI6238" s="360"/>
      <c r="AJ6238" s="44"/>
      <c r="AK6238" s="44"/>
      <c r="AL6238" s="44"/>
      <c r="AM6238" s="44"/>
      <c r="AN6238" s="44"/>
      <c r="AO6238" s="44"/>
      <c r="AP6238" s="44"/>
    </row>
    <row r="6239" spans="1:42" x14ac:dyDescent="0.2">
      <c r="A6239" t="s">
        <v>2294</v>
      </c>
      <c r="B6239" s="45">
        <v>20231014</v>
      </c>
      <c r="C6239" s="107" t="s">
        <v>70</v>
      </c>
      <c r="D6239" s="107">
        <v>13</v>
      </c>
      <c r="E6239" s="107">
        <v>21</v>
      </c>
      <c r="H6239" s="107" t="s">
        <v>10</v>
      </c>
      <c r="I6239" s="107">
        <v>290</v>
      </c>
      <c r="J6239" s="107">
        <v>0</v>
      </c>
      <c r="K6239" s="43">
        <v>5</v>
      </c>
      <c r="L6239" s="43">
        <v>1</v>
      </c>
      <c r="M6239" s="43">
        <v>0</v>
      </c>
      <c r="N6239" s="49">
        <v>1</v>
      </c>
      <c r="O6239" s="43" t="str">
        <f>Cal_030724!$E$2</f>
        <v>Cal_030724</v>
      </c>
      <c r="P6239" s="50">
        <f>Cal_030724!$Q$3</f>
        <v>1.8135132035581638</v>
      </c>
      <c r="Q6239" s="50">
        <f>Cal_030724!$R$3</f>
        <v>0.5762667345022553</v>
      </c>
      <c r="R6239" s="46">
        <v>130.1</v>
      </c>
      <c r="S6239" s="46">
        <v>83.04</v>
      </c>
      <c r="T6239" s="178">
        <f>AVERAGE(0.455,0.585,0.284,0.485,0.313,0.286)</f>
        <v>0.40133333333333338</v>
      </c>
      <c r="U6239" s="79">
        <f t="shared" si="1766"/>
        <v>129.69866666666667</v>
      </c>
      <c r="V6239" s="79">
        <f t="shared" si="1767"/>
        <v>82.63866666666668</v>
      </c>
      <c r="W6239" s="446">
        <f t="shared" si="1768"/>
        <v>1.0423260584141416</v>
      </c>
      <c r="X6239" s="446">
        <f t="shared" si="1769"/>
        <v>0.44669068082921454</v>
      </c>
      <c r="Y6239" s="43">
        <v>20240307</v>
      </c>
      <c r="Z6239" s="48" t="s">
        <v>2427</v>
      </c>
      <c r="AA6239" s="43">
        <v>20250311</v>
      </c>
      <c r="AE6239" s="689" t="s">
        <v>1250</v>
      </c>
      <c r="AF6239" s="130">
        <v>1</v>
      </c>
    </row>
    <row r="6240" spans="1:42" x14ac:dyDescent="0.2">
      <c r="A6240" t="s">
        <v>2294</v>
      </c>
      <c r="B6240" s="45">
        <v>20231014</v>
      </c>
      <c r="C6240" s="107" t="s">
        <v>70</v>
      </c>
      <c r="D6240" s="107">
        <v>13</v>
      </c>
      <c r="E6240" s="107">
        <v>21</v>
      </c>
      <c r="H6240" s="107" t="s">
        <v>11</v>
      </c>
      <c r="I6240" s="107">
        <v>290</v>
      </c>
      <c r="J6240" s="107">
        <v>0</v>
      </c>
      <c r="K6240" s="43">
        <v>5</v>
      </c>
      <c r="L6240" s="43">
        <v>1</v>
      </c>
      <c r="M6240" s="43">
        <v>0</v>
      </c>
      <c r="N6240" s="49">
        <v>1</v>
      </c>
      <c r="O6240" s="43" t="str">
        <f>Cal_030724!$E$2</f>
        <v>Cal_030724</v>
      </c>
      <c r="P6240" s="50">
        <f>Cal_030724!$Q$3</f>
        <v>1.8135132035581638</v>
      </c>
      <c r="Q6240" s="50">
        <f>Cal_030724!$R$3</f>
        <v>0.5762667345022553</v>
      </c>
      <c r="R6240" s="46">
        <v>134</v>
      </c>
      <c r="S6240" s="46">
        <v>85.88</v>
      </c>
      <c r="T6240" s="178">
        <f>AVERAGE(0.987,0.713,0.709,0.694,0.604,0.372)</f>
        <v>0.67983333333333329</v>
      </c>
      <c r="U6240" s="79">
        <f t="shared" si="1766"/>
        <v>133.32016666666667</v>
      </c>
      <c r="V6240" s="79">
        <f t="shared" si="1767"/>
        <v>85.200166666666661</v>
      </c>
      <c r="W6240" s="446">
        <f t="shared" si="1768"/>
        <v>1.0658038659347326</v>
      </c>
      <c r="X6240" s="446">
        <f t="shared" si="1769"/>
        <v>0.46936701072902187</v>
      </c>
      <c r="Y6240" s="43">
        <v>20240307</v>
      </c>
      <c r="Z6240" s="48" t="s">
        <v>2421</v>
      </c>
      <c r="AA6240" s="43">
        <v>20250304</v>
      </c>
      <c r="AE6240" s="689" t="s">
        <v>1250</v>
      </c>
      <c r="AF6240" s="130">
        <v>1</v>
      </c>
    </row>
    <row r="6241" spans="1:42" x14ac:dyDescent="0.2">
      <c r="A6241" t="s">
        <v>2294</v>
      </c>
      <c r="B6241" s="45">
        <v>20231014</v>
      </c>
      <c r="C6241" s="107" t="s">
        <v>70</v>
      </c>
      <c r="D6241" s="107">
        <v>13</v>
      </c>
      <c r="E6241" s="107">
        <v>21</v>
      </c>
      <c r="H6241" s="107" t="s">
        <v>10</v>
      </c>
      <c r="I6241" s="107">
        <v>290</v>
      </c>
      <c r="J6241" s="107">
        <v>10</v>
      </c>
      <c r="K6241" s="43">
        <v>5</v>
      </c>
      <c r="L6241" s="43">
        <v>1</v>
      </c>
      <c r="M6241" s="43">
        <v>0</v>
      </c>
      <c r="N6241" s="49">
        <v>1</v>
      </c>
      <c r="O6241" s="43" t="str">
        <f>Cal_030724!$E$2</f>
        <v>Cal_030724</v>
      </c>
      <c r="P6241" s="50">
        <f>Cal_030724!$Q$3</f>
        <v>1.8135132035581638</v>
      </c>
      <c r="Q6241" s="50">
        <f>Cal_030724!$R$3</f>
        <v>0.5762667345022553</v>
      </c>
      <c r="R6241" s="46">
        <v>113.5</v>
      </c>
      <c r="S6241" s="46">
        <v>73.05</v>
      </c>
      <c r="T6241" s="178">
        <f>AVERAGE(0.987,0.713,0.709,0.694,0.604,0.372)</f>
        <v>0.67983333333333329</v>
      </c>
      <c r="U6241" s="79">
        <f t="shared" si="1766"/>
        <v>112.82016666666667</v>
      </c>
      <c r="V6241" s="79">
        <f t="shared" si="1767"/>
        <v>72.370166666666663</v>
      </c>
      <c r="W6241" s="446">
        <f t="shared" si="1768"/>
        <v>0.89592199453574251</v>
      </c>
      <c r="X6241" s="446">
        <f t="shared" si="1769"/>
        <v>0.40807278097489247</v>
      </c>
      <c r="Y6241" s="43">
        <v>20240307</v>
      </c>
      <c r="Z6241" s="48" t="s">
        <v>2421</v>
      </c>
      <c r="AA6241" s="43">
        <v>20250304</v>
      </c>
      <c r="AE6241" s="689" t="s">
        <v>1250</v>
      </c>
      <c r="AF6241" s="130">
        <v>1</v>
      </c>
    </row>
    <row r="6242" spans="1:42" x14ac:dyDescent="0.2">
      <c r="A6242" t="s">
        <v>2294</v>
      </c>
      <c r="B6242" s="45">
        <v>20231014</v>
      </c>
      <c r="C6242" s="107" t="s">
        <v>70</v>
      </c>
      <c r="D6242" s="107">
        <v>13</v>
      </c>
      <c r="E6242" s="107">
        <v>21</v>
      </c>
      <c r="H6242" s="107" t="s">
        <v>11</v>
      </c>
      <c r="I6242" s="107">
        <v>290</v>
      </c>
      <c r="J6242" s="107">
        <v>10</v>
      </c>
      <c r="K6242" s="43">
        <v>5</v>
      </c>
      <c r="L6242" s="43">
        <v>1</v>
      </c>
      <c r="M6242" s="43">
        <v>0</v>
      </c>
      <c r="N6242" s="49">
        <v>1</v>
      </c>
      <c r="O6242" s="43" t="str">
        <f>Cal_030724!$E$2</f>
        <v>Cal_030724</v>
      </c>
      <c r="P6242" s="50">
        <f>Cal_030724!$Q$3</f>
        <v>1.8135132035581638</v>
      </c>
      <c r="Q6242" s="50">
        <f>Cal_030724!$R$3</f>
        <v>0.5762667345022553</v>
      </c>
      <c r="R6242" s="46">
        <v>121.6</v>
      </c>
      <c r="S6242" s="46">
        <v>77.59</v>
      </c>
      <c r="T6242" s="178">
        <f>AVERAGE(0.987,0.713,0.709,0.694,0.604,0.372)</f>
        <v>0.67983333333333329</v>
      </c>
      <c r="U6242" s="79">
        <f t="shared" si="1766"/>
        <v>120.92016666666666</v>
      </c>
      <c r="V6242" s="79">
        <f t="shared" si="1767"/>
        <v>76.910166666666669</v>
      </c>
      <c r="W6242" s="446">
        <f t="shared" si="1768"/>
        <v>0.97477198960489542</v>
      </c>
      <c r="X6242" s="446">
        <f t="shared" si="1769"/>
        <v>0.4110263322218084</v>
      </c>
      <c r="Y6242" s="43">
        <v>20240307</v>
      </c>
      <c r="Z6242" s="48" t="s">
        <v>2421</v>
      </c>
      <c r="AA6242" s="43">
        <v>20250304</v>
      </c>
      <c r="AE6242" s="689" t="s">
        <v>1250</v>
      </c>
      <c r="AF6242" s="130">
        <v>1</v>
      </c>
    </row>
    <row r="6243" spans="1:42" x14ac:dyDescent="0.2">
      <c r="A6243" s="155" t="s">
        <v>2294</v>
      </c>
      <c r="B6243" s="81">
        <v>20231014</v>
      </c>
      <c r="C6243" s="126" t="s">
        <v>70</v>
      </c>
      <c r="D6243" s="126">
        <v>13</v>
      </c>
      <c r="E6243" s="126">
        <v>21</v>
      </c>
      <c r="F6243" s="126"/>
      <c r="G6243" s="126"/>
      <c r="H6243" s="126" t="s">
        <v>10</v>
      </c>
      <c r="I6243" s="126">
        <v>293</v>
      </c>
      <c r="J6243" s="126">
        <v>5</v>
      </c>
      <c r="K6243" s="82">
        <v>5</v>
      </c>
      <c r="L6243" s="156">
        <v>1</v>
      </c>
      <c r="M6243" s="82">
        <v>0</v>
      </c>
      <c r="N6243" s="83">
        <v>1</v>
      </c>
      <c r="O6243" s="82" t="str">
        <f>Cal_030724!$E$2</f>
        <v>Cal_030724</v>
      </c>
      <c r="P6243" s="158">
        <f>Cal_030724!$Q$3</f>
        <v>1.8135132035581638</v>
      </c>
      <c r="Q6243" s="158">
        <f>Cal_030724!$R$3</f>
        <v>0.5762667345022553</v>
      </c>
      <c r="R6243" s="84">
        <v>15.61</v>
      </c>
      <c r="S6243" s="84">
        <v>9.9659999999999993</v>
      </c>
      <c r="T6243" s="158">
        <f>AVERAGE(0.724,0.569,0.666,0.712,0.708,0.801)</f>
        <v>0.69666666666666677</v>
      </c>
      <c r="U6243" s="79">
        <f t="shared" si="1766"/>
        <v>14.913333333333332</v>
      </c>
      <c r="V6243" s="79">
        <f t="shared" si="1767"/>
        <v>9.2693333333333321</v>
      </c>
      <c r="W6243" s="446">
        <f t="shared" si="1768"/>
        <v>0.12372830265117446</v>
      </c>
      <c r="X6243" s="446">
        <f t="shared" si="1769"/>
        <v>4.1580186327490651E-2</v>
      </c>
      <c r="Y6243" s="82">
        <v>20240307</v>
      </c>
      <c r="Z6243" s="90" t="s">
        <v>2328</v>
      </c>
      <c r="AA6243" s="82">
        <v>20240328</v>
      </c>
      <c r="AB6243" s="85"/>
      <c r="AC6243" s="82"/>
      <c r="AD6243" s="82"/>
      <c r="AE6243" s="691" t="s">
        <v>1250</v>
      </c>
      <c r="AF6243" s="567">
        <v>1</v>
      </c>
      <c r="AG6243" s="567"/>
      <c r="AH6243" s="159" t="s">
        <v>240</v>
      </c>
      <c r="AI6243" s="155"/>
      <c r="AJ6243" s="82"/>
      <c r="AK6243" s="82"/>
      <c r="AL6243" s="82"/>
      <c r="AM6243" s="82"/>
      <c r="AN6243" s="82"/>
      <c r="AO6243" s="82"/>
      <c r="AP6243" s="82"/>
    </row>
    <row r="6244" spans="1:42" x14ac:dyDescent="0.2">
      <c r="A6244" s="155" t="s">
        <v>2294</v>
      </c>
      <c r="B6244" s="81">
        <v>20231014</v>
      </c>
      <c r="C6244" s="126" t="s">
        <v>70</v>
      </c>
      <c r="D6244" s="126">
        <v>13</v>
      </c>
      <c r="E6244" s="126">
        <v>21</v>
      </c>
      <c r="F6244" s="126"/>
      <c r="G6244" s="126"/>
      <c r="H6244" s="126" t="s">
        <v>11</v>
      </c>
      <c r="I6244" s="126">
        <v>293</v>
      </c>
      <c r="J6244" s="126">
        <v>5</v>
      </c>
      <c r="K6244" s="82">
        <v>5</v>
      </c>
      <c r="L6244" s="156">
        <v>1</v>
      </c>
      <c r="M6244" s="82">
        <v>0</v>
      </c>
      <c r="N6244" s="83">
        <v>1</v>
      </c>
      <c r="O6244" s="82" t="str">
        <f>Cal_030724!$E$2</f>
        <v>Cal_030724</v>
      </c>
      <c r="P6244" s="158">
        <f>Cal_030724!$Q$3</f>
        <v>1.8135132035581638</v>
      </c>
      <c r="Q6244" s="158">
        <f>Cal_030724!$R$3</f>
        <v>0.5762667345022553</v>
      </c>
      <c r="R6244" s="84">
        <v>18.18</v>
      </c>
      <c r="S6244" s="84">
        <v>11.79</v>
      </c>
      <c r="T6244" s="158">
        <f>AVERAGE(0.724,0.569,0.666,0.712,0.708,0.801)</f>
        <v>0.69666666666666677</v>
      </c>
      <c r="U6244" s="79">
        <f t="shared" si="1766"/>
        <v>17.483333333333334</v>
      </c>
      <c r="V6244" s="79">
        <f t="shared" si="1767"/>
        <v>11.093333333333332</v>
      </c>
      <c r="W6244" s="446">
        <f t="shared" si="1768"/>
        <v>0.14008218531910083</v>
      </c>
      <c r="X6244" s="446">
        <f t="shared" si="1769"/>
        <v>5.7755361905078337E-2</v>
      </c>
      <c r="Y6244" s="82">
        <v>20240307</v>
      </c>
      <c r="Z6244" s="90" t="s">
        <v>2328</v>
      </c>
      <c r="AA6244" s="82">
        <v>20240328</v>
      </c>
      <c r="AB6244" s="85"/>
      <c r="AC6244" s="82"/>
      <c r="AD6244" s="82"/>
      <c r="AE6244" s="691" t="s">
        <v>1250</v>
      </c>
      <c r="AF6244" s="567">
        <v>1</v>
      </c>
      <c r="AG6244" s="567"/>
      <c r="AH6244" s="159" t="s">
        <v>241</v>
      </c>
      <c r="AI6244" s="155"/>
      <c r="AJ6244" s="82"/>
      <c r="AK6244" s="82"/>
      <c r="AL6244" s="82"/>
      <c r="AM6244" s="82"/>
      <c r="AN6244" s="82"/>
      <c r="AO6244" s="82"/>
      <c r="AP6244" s="82"/>
    </row>
    <row r="6245" spans="1:42" x14ac:dyDescent="0.2">
      <c r="A6245" s="360" t="s">
        <v>2294</v>
      </c>
      <c r="B6245" s="196">
        <v>20231014</v>
      </c>
      <c r="C6245" s="361" t="s">
        <v>70</v>
      </c>
      <c r="D6245" s="361">
        <v>13</v>
      </c>
      <c r="E6245" s="361">
        <v>21</v>
      </c>
      <c r="F6245" s="361"/>
      <c r="G6245" s="361"/>
      <c r="H6245" s="361" t="s">
        <v>10</v>
      </c>
      <c r="I6245" s="361">
        <v>550</v>
      </c>
      <c r="J6245" s="361">
        <v>20</v>
      </c>
      <c r="K6245" s="44">
        <v>5</v>
      </c>
      <c r="L6245" s="362">
        <v>1</v>
      </c>
      <c r="M6245" s="44">
        <v>0</v>
      </c>
      <c r="N6245" s="363">
        <v>1</v>
      </c>
      <c r="O6245" s="44" t="str">
        <f>Cal_030724!$E$2</f>
        <v>Cal_030724</v>
      </c>
      <c r="P6245" s="365">
        <f>Cal_030724!$Q$3</f>
        <v>1.8135132035581638</v>
      </c>
      <c r="Q6245" s="365">
        <f>Cal_030724!$R$3</f>
        <v>0.5762667345022553</v>
      </c>
      <c r="R6245" s="364">
        <v>10.45</v>
      </c>
      <c r="S6245" s="364">
        <v>6.7889999999999997</v>
      </c>
      <c r="T6245" s="365">
        <f>AVERAGE(0.697,0.661,0.587,0.776,0.779,0.655)</f>
        <v>0.6925</v>
      </c>
      <c r="U6245" s="79">
        <f t="shared" si="1766"/>
        <v>9.7574999999999985</v>
      </c>
      <c r="V6245" s="79">
        <f t="shared" si="1767"/>
        <v>6.0964999999999998</v>
      </c>
      <c r="W6245" s="446">
        <f t="shared" si="1768"/>
        <v>4.2754980217042458E-2</v>
      </c>
      <c r="X6245" s="446">
        <f t="shared" si="1769"/>
        <v>1.5165501494457284E-2</v>
      </c>
      <c r="Y6245" s="44">
        <v>20240307</v>
      </c>
      <c r="Z6245" s="368" t="s">
        <v>2323</v>
      </c>
      <c r="AA6245" s="44">
        <v>20240201</v>
      </c>
      <c r="AB6245" s="368"/>
      <c r="AC6245" s="44"/>
      <c r="AD6245" s="44"/>
      <c r="AE6245" s="763" t="s">
        <v>1250</v>
      </c>
      <c r="AF6245" s="849">
        <v>1</v>
      </c>
      <c r="AG6245" s="849"/>
      <c r="AH6245" s="370" t="s">
        <v>246</v>
      </c>
      <c r="AI6245" s="360"/>
      <c r="AJ6245" s="44"/>
      <c r="AK6245" s="44"/>
      <c r="AL6245" s="44"/>
      <c r="AM6245" s="44"/>
      <c r="AN6245" s="44"/>
      <c r="AO6245" s="44"/>
      <c r="AP6245" s="44"/>
    </row>
    <row r="6246" spans="1:42" x14ac:dyDescent="0.2">
      <c r="A6246" s="360" t="s">
        <v>2294</v>
      </c>
      <c r="B6246" s="196">
        <v>20231014</v>
      </c>
      <c r="C6246" s="361" t="s">
        <v>70</v>
      </c>
      <c r="D6246" s="361">
        <v>13</v>
      </c>
      <c r="E6246" s="361">
        <v>21</v>
      </c>
      <c r="F6246" s="361"/>
      <c r="G6246" s="361"/>
      <c r="H6246" s="361" t="s">
        <v>11</v>
      </c>
      <c r="I6246" s="361">
        <v>552</v>
      </c>
      <c r="J6246" s="361">
        <v>20</v>
      </c>
      <c r="K6246" s="44">
        <v>5</v>
      </c>
      <c r="L6246" s="362">
        <v>1</v>
      </c>
      <c r="M6246" s="44">
        <v>0</v>
      </c>
      <c r="N6246" s="363">
        <v>1</v>
      </c>
      <c r="O6246" s="44" t="str">
        <f>Cal_030724!$E$2</f>
        <v>Cal_030724</v>
      </c>
      <c r="P6246" s="365">
        <f>Cal_030724!$Q$3</f>
        <v>1.8135132035581638</v>
      </c>
      <c r="Q6246" s="365">
        <f>Cal_030724!$R$3</f>
        <v>0.5762667345022553</v>
      </c>
      <c r="R6246" s="364">
        <v>11.44</v>
      </c>
      <c r="S6246" s="364">
        <v>7.6740000000000004</v>
      </c>
      <c r="T6246" s="365">
        <f>AVERAGE(0.724,0.569,0.666,0.712,0.708,0.801)</f>
        <v>0.69666666666666677</v>
      </c>
      <c r="U6246" s="79">
        <f t="shared" si="1766"/>
        <v>10.743333333333332</v>
      </c>
      <c r="V6246" s="79">
        <f t="shared" si="1767"/>
        <v>6.9773333333333341</v>
      </c>
      <c r="W6246" s="446">
        <f t="shared" si="1768"/>
        <v>4.3821870224121089E-2</v>
      </c>
      <c r="X6246" s="446">
        <f t="shared" si="1769"/>
        <v>2.2226890008527247E-2</v>
      </c>
      <c r="Y6246" s="44">
        <v>20240307</v>
      </c>
      <c r="Z6246" s="859" t="s">
        <v>2328</v>
      </c>
      <c r="AA6246" s="44">
        <v>20240328</v>
      </c>
      <c r="AB6246" s="368"/>
      <c r="AC6246" s="44"/>
      <c r="AD6246" s="44"/>
      <c r="AE6246" s="763" t="s">
        <v>1250</v>
      </c>
      <c r="AF6246" s="849">
        <v>1</v>
      </c>
      <c r="AG6246" s="849"/>
      <c r="AH6246" s="370" t="s">
        <v>247</v>
      </c>
      <c r="AI6246" s="360"/>
      <c r="AJ6246" s="44"/>
      <c r="AK6246" s="44"/>
      <c r="AL6246" s="44"/>
      <c r="AM6246" s="44"/>
      <c r="AN6246" s="44"/>
      <c r="AO6246" s="44"/>
      <c r="AP6246" s="44"/>
    </row>
    <row r="6247" spans="1:42" x14ac:dyDescent="0.2">
      <c r="A6247" t="s">
        <v>2294</v>
      </c>
      <c r="B6247" s="45">
        <v>20231014</v>
      </c>
      <c r="C6247" s="107" t="s">
        <v>69</v>
      </c>
      <c r="D6247" s="107">
        <v>16</v>
      </c>
      <c r="E6247" s="107">
        <v>5</v>
      </c>
      <c r="H6247" s="107" t="s">
        <v>10</v>
      </c>
      <c r="I6247" s="107">
        <v>290</v>
      </c>
      <c r="J6247" s="107">
        <v>0</v>
      </c>
      <c r="K6247" s="43">
        <v>5</v>
      </c>
      <c r="L6247" s="43">
        <v>1</v>
      </c>
      <c r="M6247" s="43">
        <v>0</v>
      </c>
      <c r="N6247" s="49">
        <v>1</v>
      </c>
      <c r="O6247" s="43" t="str">
        <f>Cal_030724!$E$2</f>
        <v>Cal_030724</v>
      </c>
      <c r="P6247" s="50">
        <f>Cal_030724!$Q$3</f>
        <v>1.8135132035581638</v>
      </c>
      <c r="Q6247" s="50">
        <f>Cal_030724!$R$3</f>
        <v>0.5762667345022553</v>
      </c>
      <c r="R6247" s="46">
        <v>41.9</v>
      </c>
      <c r="S6247" s="46">
        <v>27.68</v>
      </c>
      <c r="T6247" s="178">
        <f>AVERAGE(0.938,0.727,0.863,0.804,0.94,0.712)</f>
        <v>0.83066666666666666</v>
      </c>
      <c r="U6247" s="79">
        <f t="shared" ref="U6247" si="1770">(R6247-T6247)*(L6247+M6247)/L6247</f>
        <v>41.069333333333333</v>
      </c>
      <c r="V6247" s="79">
        <f t="shared" ref="V6247" si="1771">(S6247-T6247)*(L6247+M6247)/L6247</f>
        <v>26.849333333333334</v>
      </c>
      <c r="W6247" s="446">
        <f t="shared" ref="W6247" si="1772">(Q6247*P6247/(P6247-1)*(U6247-V6247)*(K6247)/I6247)/N6247</f>
        <v>0.3149570027762239</v>
      </c>
      <c r="X6247" s="446">
        <f t="shared" ref="X6247" si="1773">(Q6247*P6247/(P6247-1)*(P6247*V6247-U6247)*(K6247)/I6247)/N6247</f>
        <v>0.16882508596582504</v>
      </c>
      <c r="Y6247" s="43">
        <v>20240307</v>
      </c>
      <c r="Z6247" s="48" t="s">
        <v>2383</v>
      </c>
      <c r="AA6247" s="43">
        <v>20241101</v>
      </c>
      <c r="AE6247" s="689" t="s">
        <v>1250</v>
      </c>
      <c r="AF6247" s="130">
        <v>1</v>
      </c>
    </row>
    <row r="6248" spans="1:42" x14ac:dyDescent="0.2">
      <c r="A6248" t="s">
        <v>2294</v>
      </c>
      <c r="B6248" s="45">
        <v>20231014</v>
      </c>
      <c r="C6248" s="107" t="s">
        <v>69</v>
      </c>
      <c r="D6248" s="107">
        <v>16</v>
      </c>
      <c r="E6248" s="107">
        <v>5</v>
      </c>
      <c r="H6248" s="107" t="s">
        <v>11</v>
      </c>
      <c r="I6248" s="107">
        <v>290</v>
      </c>
      <c r="J6248" s="107">
        <v>0</v>
      </c>
      <c r="K6248" s="43">
        <v>5</v>
      </c>
      <c r="L6248" s="43">
        <v>1</v>
      </c>
      <c r="M6248" s="43">
        <v>0</v>
      </c>
      <c r="N6248" s="49">
        <v>1</v>
      </c>
      <c r="O6248" s="43" t="str">
        <f>Cal_030724!$E$2</f>
        <v>Cal_030724</v>
      </c>
      <c r="P6248" s="50">
        <f>Cal_030724!$Q$3</f>
        <v>1.8135132035581638</v>
      </c>
      <c r="Q6248" s="50">
        <f>Cal_030724!$R$3</f>
        <v>0.5762667345022553</v>
      </c>
      <c r="R6248" s="46">
        <v>51.57</v>
      </c>
      <c r="S6248" s="46">
        <v>32.94</v>
      </c>
      <c r="T6248" s="178">
        <f>AVERAGE(0.987,0.713,0.709,0.694,0.604,0.372)</f>
        <v>0.67983333333333329</v>
      </c>
      <c r="U6248" s="79">
        <f t="shared" si="1766"/>
        <v>50.890166666666666</v>
      </c>
      <c r="V6248" s="79">
        <f t="shared" si="1767"/>
        <v>32.260166666666663</v>
      </c>
      <c r="W6248" s="446">
        <f t="shared" si="1768"/>
        <v>0.41263354161188842</v>
      </c>
      <c r="X6248" s="446">
        <f t="shared" si="1769"/>
        <v>0.16864311875832411</v>
      </c>
      <c r="Y6248" s="43">
        <v>20240307</v>
      </c>
      <c r="Z6248" s="48" t="s">
        <v>2421</v>
      </c>
      <c r="AA6248" s="43">
        <v>20250304</v>
      </c>
      <c r="AE6248" s="689" t="s">
        <v>1250</v>
      </c>
      <c r="AF6248" s="130">
        <v>1</v>
      </c>
    </row>
    <row r="6249" spans="1:42" x14ac:dyDescent="0.2">
      <c r="A6249" t="s">
        <v>2294</v>
      </c>
      <c r="B6249" s="45">
        <v>20231014</v>
      </c>
      <c r="C6249" s="107" t="s">
        <v>69</v>
      </c>
      <c r="D6249" s="107">
        <v>16</v>
      </c>
      <c r="E6249" s="107">
        <v>5</v>
      </c>
      <c r="H6249" s="107" t="s">
        <v>10</v>
      </c>
      <c r="I6249" s="107">
        <v>290</v>
      </c>
      <c r="J6249" s="107">
        <v>10</v>
      </c>
      <c r="K6249" s="43">
        <v>5</v>
      </c>
      <c r="L6249" s="43">
        <v>1</v>
      </c>
      <c r="M6249" s="43">
        <v>0</v>
      </c>
      <c r="N6249" s="49">
        <v>1</v>
      </c>
      <c r="O6249" s="43" t="str">
        <f>Cal_030724!$E$2</f>
        <v>Cal_030724</v>
      </c>
      <c r="P6249" s="50">
        <f>Cal_030724!$Q$3</f>
        <v>1.8135132035581638</v>
      </c>
      <c r="Q6249" s="50">
        <f>Cal_030724!$R$3</f>
        <v>0.5762667345022553</v>
      </c>
      <c r="R6249" s="46">
        <v>20.32</v>
      </c>
      <c r="S6249" s="46">
        <v>13.9</v>
      </c>
      <c r="T6249" s="178">
        <f>AVERAGE(0.455,0.585,0.284,0.485,0.313,0.286)</f>
        <v>0.40133333333333338</v>
      </c>
      <c r="U6249" s="79">
        <f t="shared" ref="U6249:U6250" si="1774">(R6249-T6249)*(L6249+M6249)/L6249</f>
        <v>19.918666666666667</v>
      </c>
      <c r="V6249" s="79">
        <f t="shared" ref="V6249:V6250" si="1775">(S6249-T6249)*(L6249+M6249)/L6249</f>
        <v>13.498666666666667</v>
      </c>
      <c r="W6249" s="446">
        <f t="shared" ref="W6249:W6250" si="1776">(Q6249*P6249/(P6249-1)*(U6249-V6249)*(K6249)/I6249)/N6249</f>
        <v>0.1421957776247087</v>
      </c>
      <c r="X6249" s="446">
        <f t="shared" ref="X6249:X6250" si="1777">(Q6249*P6249/(P6249-1)*(P6249*V6249-U6249)*(K6249)/I6249)/N6249</f>
        <v>0.10102862851446316</v>
      </c>
      <c r="Y6249" s="43">
        <v>20240307</v>
      </c>
      <c r="Z6249" s="48" t="s">
        <v>2427</v>
      </c>
      <c r="AA6249" s="43">
        <v>20250311</v>
      </c>
      <c r="AE6249" s="689" t="s">
        <v>1250</v>
      </c>
      <c r="AF6249" s="130">
        <v>1</v>
      </c>
    </row>
    <row r="6250" spans="1:42" x14ac:dyDescent="0.2">
      <c r="A6250" t="s">
        <v>2294</v>
      </c>
      <c r="B6250" s="45">
        <v>20231014</v>
      </c>
      <c r="C6250" s="107" t="s">
        <v>69</v>
      </c>
      <c r="D6250" s="107">
        <v>16</v>
      </c>
      <c r="E6250" s="107">
        <v>5</v>
      </c>
      <c r="H6250" s="107" t="s">
        <v>11</v>
      </c>
      <c r="I6250" s="107">
        <v>290</v>
      </c>
      <c r="J6250" s="107">
        <v>10</v>
      </c>
      <c r="K6250" s="43">
        <v>5</v>
      </c>
      <c r="L6250" s="43">
        <v>1</v>
      </c>
      <c r="M6250" s="43">
        <v>0</v>
      </c>
      <c r="N6250" s="49">
        <v>1</v>
      </c>
      <c r="O6250" s="43" t="str">
        <f>Cal_030724!$E$2</f>
        <v>Cal_030724</v>
      </c>
      <c r="P6250" s="50">
        <f>Cal_030724!$Q$3</f>
        <v>1.8135132035581638</v>
      </c>
      <c r="Q6250" s="50">
        <f>Cal_030724!$R$3</f>
        <v>0.5762667345022553</v>
      </c>
      <c r="R6250" s="46">
        <v>32.46</v>
      </c>
      <c r="S6250" s="46">
        <v>21.45</v>
      </c>
      <c r="T6250" s="178">
        <f>AVERAGE(0.938,0.727,0.863,0.804,0.94,0.712)</f>
        <v>0.83066666666666666</v>
      </c>
      <c r="U6250" s="79">
        <f t="shared" si="1774"/>
        <v>31.629333333333335</v>
      </c>
      <c r="V6250" s="79">
        <f t="shared" si="1775"/>
        <v>20.619333333333334</v>
      </c>
      <c r="W6250" s="446">
        <f t="shared" si="1776"/>
        <v>0.24385911396386961</v>
      </c>
      <c r="X6250" s="446">
        <f t="shared" si="1777"/>
        <v>0.12766832862198807</v>
      </c>
      <c r="Y6250" s="43">
        <v>20240307</v>
      </c>
      <c r="Z6250" s="48" t="s">
        <v>2383</v>
      </c>
      <c r="AA6250" s="43">
        <v>20241101</v>
      </c>
      <c r="AE6250" s="689" t="s">
        <v>1250</v>
      </c>
      <c r="AF6250" s="130">
        <v>1</v>
      </c>
    </row>
    <row r="6251" spans="1:42" x14ac:dyDescent="0.2">
      <c r="A6251" s="155" t="s">
        <v>2294</v>
      </c>
      <c r="B6251" s="81">
        <v>20231014</v>
      </c>
      <c r="C6251" s="126" t="s">
        <v>69</v>
      </c>
      <c r="D6251" s="126">
        <v>16</v>
      </c>
      <c r="E6251" s="126">
        <v>5</v>
      </c>
      <c r="F6251" s="126"/>
      <c r="G6251" s="126"/>
      <c r="H6251" s="126" t="s">
        <v>10</v>
      </c>
      <c r="I6251" s="126">
        <v>293</v>
      </c>
      <c r="J6251" s="126">
        <v>5</v>
      </c>
      <c r="K6251" s="82">
        <v>5</v>
      </c>
      <c r="L6251" s="156">
        <v>1</v>
      </c>
      <c r="M6251" s="82">
        <v>0</v>
      </c>
      <c r="N6251" s="83">
        <v>1</v>
      </c>
      <c r="O6251" s="82" t="str">
        <f>Cal_030724!$E$2</f>
        <v>Cal_030724</v>
      </c>
      <c r="P6251" s="158">
        <f>Cal_030724!$Q$3</f>
        <v>1.8135132035581638</v>
      </c>
      <c r="Q6251" s="158">
        <f>Cal_030724!$R$3</f>
        <v>0.5762667345022553</v>
      </c>
      <c r="R6251" s="84">
        <v>36</v>
      </c>
      <c r="S6251" s="84">
        <v>21.56</v>
      </c>
      <c r="T6251" s="158">
        <f>AVERAGE(0.697,0.661,0.587,0.776,0.779,0.655)</f>
        <v>0.6925</v>
      </c>
      <c r="U6251" s="79">
        <f t="shared" si="1766"/>
        <v>35.307499999999997</v>
      </c>
      <c r="V6251" s="79">
        <f t="shared" si="1767"/>
        <v>20.8675</v>
      </c>
      <c r="W6251" s="446">
        <f t="shared" si="1768"/>
        <v>0.31655504788854694</v>
      </c>
      <c r="X6251" s="446">
        <f t="shared" si="1769"/>
        <v>5.5594142318835298E-2</v>
      </c>
      <c r="Y6251" s="82">
        <v>20240307</v>
      </c>
      <c r="Z6251" s="85" t="s">
        <v>2323</v>
      </c>
      <c r="AA6251" s="82">
        <v>20240201</v>
      </c>
      <c r="AB6251" s="85"/>
      <c r="AC6251" s="82"/>
      <c r="AD6251" s="82"/>
      <c r="AE6251" s="691" t="s">
        <v>1250</v>
      </c>
      <c r="AF6251" s="567">
        <v>1</v>
      </c>
      <c r="AG6251" s="567"/>
      <c r="AH6251" s="159" t="s">
        <v>254</v>
      </c>
      <c r="AI6251" s="155"/>
      <c r="AJ6251" s="82"/>
      <c r="AK6251" s="82"/>
      <c r="AL6251" s="82"/>
      <c r="AM6251" s="82"/>
      <c r="AN6251" s="82"/>
      <c r="AO6251" s="82"/>
      <c r="AP6251" s="82"/>
    </row>
    <row r="6252" spans="1:42" x14ac:dyDescent="0.2">
      <c r="A6252" s="155" t="s">
        <v>2294</v>
      </c>
      <c r="B6252" s="81">
        <v>20231014</v>
      </c>
      <c r="C6252" s="126" t="s">
        <v>69</v>
      </c>
      <c r="D6252" s="126">
        <v>16</v>
      </c>
      <c r="E6252" s="126">
        <v>5</v>
      </c>
      <c r="F6252" s="126"/>
      <c r="G6252" s="126"/>
      <c r="H6252" s="126" t="s">
        <v>11</v>
      </c>
      <c r="I6252" s="126">
        <v>293</v>
      </c>
      <c r="J6252" s="126">
        <v>5</v>
      </c>
      <c r="K6252" s="82">
        <v>5</v>
      </c>
      <c r="L6252" s="156">
        <v>1</v>
      </c>
      <c r="M6252" s="82">
        <v>0</v>
      </c>
      <c r="N6252" s="83">
        <v>1</v>
      </c>
      <c r="O6252" s="82" t="str">
        <f>Cal_030724!$E$2</f>
        <v>Cal_030724</v>
      </c>
      <c r="P6252" s="158">
        <f>Cal_030724!$Q$3</f>
        <v>1.8135132035581638</v>
      </c>
      <c r="Q6252" s="158">
        <f>Cal_030724!$R$3</f>
        <v>0.5762667345022553</v>
      </c>
      <c r="R6252" s="84">
        <v>39.5</v>
      </c>
      <c r="S6252" s="84">
        <v>24.11</v>
      </c>
      <c r="T6252" s="158">
        <f>AVERAGE(0.697,0.661,0.587,0.776,0.779,0.655)</f>
        <v>0.6925</v>
      </c>
      <c r="U6252" s="79">
        <f t="shared" si="1766"/>
        <v>38.807499999999997</v>
      </c>
      <c r="V6252" s="79">
        <f t="shared" si="1767"/>
        <v>23.4175</v>
      </c>
      <c r="W6252" s="446">
        <f t="shared" si="1768"/>
        <v>0.33738103788121449</v>
      </c>
      <c r="X6252" s="446">
        <f t="shared" si="1769"/>
        <v>8.0244631781244885E-2</v>
      </c>
      <c r="Y6252" s="82">
        <v>20240307</v>
      </c>
      <c r="Z6252" s="85" t="s">
        <v>2323</v>
      </c>
      <c r="AA6252" s="82">
        <v>20240201</v>
      </c>
      <c r="AB6252" s="85"/>
      <c r="AC6252" s="82"/>
      <c r="AD6252" s="82"/>
      <c r="AE6252" s="691" t="s">
        <v>1250</v>
      </c>
      <c r="AF6252" s="567">
        <v>1</v>
      </c>
      <c r="AG6252" s="567"/>
      <c r="AH6252" s="159" t="s">
        <v>255</v>
      </c>
      <c r="AI6252" s="155"/>
      <c r="AJ6252" s="82"/>
      <c r="AK6252" s="82"/>
      <c r="AL6252" s="82"/>
      <c r="AM6252" s="82"/>
      <c r="AN6252" s="82"/>
      <c r="AO6252" s="82"/>
      <c r="AP6252" s="82"/>
    </row>
    <row r="6253" spans="1:42" x14ac:dyDescent="0.2">
      <c r="A6253" s="360" t="s">
        <v>2294</v>
      </c>
      <c r="B6253" s="196">
        <v>20231014</v>
      </c>
      <c r="C6253" s="361" t="s">
        <v>69</v>
      </c>
      <c r="D6253" s="361">
        <v>16</v>
      </c>
      <c r="E6253" s="361">
        <v>5</v>
      </c>
      <c r="F6253" s="361"/>
      <c r="G6253" s="361"/>
      <c r="H6253" s="361" t="s">
        <v>10</v>
      </c>
      <c r="I6253" s="361">
        <v>551</v>
      </c>
      <c r="J6253" s="361">
        <v>20</v>
      </c>
      <c r="K6253" s="44">
        <v>5</v>
      </c>
      <c r="L6253" s="362">
        <v>1</v>
      </c>
      <c r="M6253" s="44">
        <v>0</v>
      </c>
      <c r="N6253" s="363">
        <v>1</v>
      </c>
      <c r="O6253" s="44" t="str">
        <f>Cal_030724!$E$2</f>
        <v>Cal_030724</v>
      </c>
      <c r="P6253" s="365">
        <f>Cal_030724!$Q$3</f>
        <v>1.8135132035581638</v>
      </c>
      <c r="Q6253" s="365">
        <f>Cal_030724!$R$3</f>
        <v>0.5762667345022553</v>
      </c>
      <c r="R6253" s="364">
        <v>66.77</v>
      </c>
      <c r="S6253" s="364">
        <v>39.11</v>
      </c>
      <c r="T6253" s="365">
        <f>AVERAGE(0.697,0.661,0.587,0.776,0.779,0.655)</f>
        <v>0.6925</v>
      </c>
      <c r="U6253" s="79">
        <f t="shared" si="1766"/>
        <v>66.077500000000001</v>
      </c>
      <c r="V6253" s="79">
        <f t="shared" si="1767"/>
        <v>38.417499999999997</v>
      </c>
      <c r="W6253" s="446">
        <f t="shared" si="1768"/>
        <v>0.32244099107226132</v>
      </c>
      <c r="X6253" s="446">
        <f t="shared" si="1769"/>
        <v>4.1886361188064665E-2</v>
      </c>
      <c r="Y6253" s="44">
        <v>20240307</v>
      </c>
      <c r="Z6253" s="368" t="s">
        <v>2323</v>
      </c>
      <c r="AA6253" s="44">
        <v>20240201</v>
      </c>
      <c r="AB6253" s="368"/>
      <c r="AC6253" s="44"/>
      <c r="AD6253" s="44"/>
      <c r="AE6253" s="763" t="s">
        <v>1250</v>
      </c>
      <c r="AF6253" s="849">
        <v>1</v>
      </c>
      <c r="AG6253" s="849"/>
      <c r="AH6253" s="370" t="s">
        <v>259</v>
      </c>
      <c r="AI6253" s="360"/>
      <c r="AJ6253" s="44"/>
      <c r="AK6253" s="44"/>
      <c r="AL6253" s="44"/>
      <c r="AM6253" s="44"/>
      <c r="AN6253" s="44"/>
      <c r="AO6253" s="44"/>
      <c r="AP6253" s="44"/>
    </row>
    <row r="6254" spans="1:42" x14ac:dyDescent="0.2">
      <c r="A6254" s="360" t="s">
        <v>2294</v>
      </c>
      <c r="B6254" s="196">
        <v>20231014</v>
      </c>
      <c r="C6254" s="361" t="s">
        <v>69</v>
      </c>
      <c r="D6254" s="361">
        <v>16</v>
      </c>
      <c r="E6254" s="361">
        <v>5</v>
      </c>
      <c r="F6254" s="361"/>
      <c r="G6254" s="361"/>
      <c r="H6254" s="361" t="s">
        <v>11</v>
      </c>
      <c r="I6254" s="361">
        <v>551</v>
      </c>
      <c r="J6254" s="361">
        <v>20</v>
      </c>
      <c r="K6254" s="44">
        <v>5</v>
      </c>
      <c r="L6254" s="362">
        <v>1</v>
      </c>
      <c r="M6254" s="44">
        <v>0</v>
      </c>
      <c r="N6254" s="363">
        <v>1</v>
      </c>
      <c r="O6254" s="44" t="str">
        <f>Cal_030724!$E$2</f>
        <v>Cal_030724</v>
      </c>
      <c r="P6254" s="365">
        <f>Cal_030724!$Q$3</f>
        <v>1.8135132035581638</v>
      </c>
      <c r="Q6254" s="365">
        <f>Cal_030724!$R$3</f>
        <v>0.5762667345022553</v>
      </c>
      <c r="R6254" s="364">
        <v>72.38</v>
      </c>
      <c r="S6254" s="364">
        <v>42.26</v>
      </c>
      <c r="T6254" s="365">
        <f>AVERAGE(0.697,0.661,0.587,0.776,0.779,0.655)</f>
        <v>0.6925</v>
      </c>
      <c r="U6254" s="79">
        <f t="shared" si="1766"/>
        <v>71.6875</v>
      </c>
      <c r="V6254" s="79">
        <f t="shared" si="1767"/>
        <v>41.567499999999995</v>
      </c>
      <c r="W6254" s="446">
        <f t="shared" si="1768"/>
        <v>0.35111795557109587</v>
      </c>
      <c r="X6254" s="446">
        <f t="shared" si="1769"/>
        <v>4.3082010982716898E-2</v>
      </c>
      <c r="Y6254" s="44">
        <v>20240307</v>
      </c>
      <c r="Z6254" s="368" t="s">
        <v>2323</v>
      </c>
      <c r="AA6254" s="44">
        <v>20240201</v>
      </c>
      <c r="AB6254" s="368"/>
      <c r="AC6254" s="44"/>
      <c r="AD6254" s="44"/>
      <c r="AE6254" s="763" t="s">
        <v>1250</v>
      </c>
      <c r="AF6254" s="849">
        <v>1</v>
      </c>
      <c r="AG6254" s="849"/>
      <c r="AH6254" s="370" t="s">
        <v>260</v>
      </c>
      <c r="AI6254" s="360"/>
      <c r="AJ6254" s="44"/>
      <c r="AK6254" s="44"/>
      <c r="AL6254" s="44"/>
      <c r="AM6254" s="44"/>
      <c r="AN6254" s="44"/>
      <c r="AO6254" s="44"/>
      <c r="AP6254" s="44"/>
    </row>
    <row r="6255" spans="1:42" x14ac:dyDescent="0.2">
      <c r="A6255" t="s">
        <v>2294</v>
      </c>
      <c r="B6255" s="45">
        <v>20231014</v>
      </c>
      <c r="C6255" s="107" t="s">
        <v>69</v>
      </c>
      <c r="D6255" s="107">
        <v>16</v>
      </c>
      <c r="E6255" s="107">
        <v>9</v>
      </c>
      <c r="H6255" s="107" t="s">
        <v>10</v>
      </c>
      <c r="I6255" s="107">
        <v>290</v>
      </c>
      <c r="J6255" s="107">
        <v>0</v>
      </c>
      <c r="K6255" s="43">
        <v>5</v>
      </c>
      <c r="L6255" s="43">
        <v>1</v>
      </c>
      <c r="M6255" s="43">
        <v>0</v>
      </c>
      <c r="N6255" s="49">
        <v>1</v>
      </c>
      <c r="O6255" s="43" t="str">
        <f>Cal_030724!$E$2</f>
        <v>Cal_030724</v>
      </c>
      <c r="P6255" s="50">
        <f>Cal_030724!$Q$3</f>
        <v>1.8135132035581638</v>
      </c>
      <c r="Q6255" s="50">
        <f>Cal_030724!$R$3</f>
        <v>0.5762667345022553</v>
      </c>
      <c r="R6255" s="46">
        <v>166.2</v>
      </c>
      <c r="S6255" s="46">
        <v>106.2</v>
      </c>
      <c r="T6255" s="178">
        <f>AVERAGE(0.938,0.727,0.863,0.804,0.94,0.712)</f>
        <v>0.83066666666666666</v>
      </c>
      <c r="U6255" s="79">
        <f t="shared" si="1766"/>
        <v>165.36933333333332</v>
      </c>
      <c r="V6255" s="79">
        <f t="shared" si="1767"/>
        <v>105.36933333333333</v>
      </c>
      <c r="W6255" s="446">
        <f t="shared" si="1768"/>
        <v>1.3289325011655015</v>
      </c>
      <c r="X6255" s="446">
        <f t="shared" si="1769"/>
        <v>0.56965453399454768</v>
      </c>
      <c r="Y6255" s="43">
        <v>20240307</v>
      </c>
      <c r="Z6255" s="48" t="s">
        <v>2383</v>
      </c>
      <c r="AA6255" s="43">
        <v>20241101</v>
      </c>
      <c r="AE6255" s="689" t="s">
        <v>1250</v>
      </c>
      <c r="AF6255" s="130">
        <v>1</v>
      </c>
    </row>
    <row r="6256" spans="1:42" x14ac:dyDescent="0.2">
      <c r="A6256" t="s">
        <v>2294</v>
      </c>
      <c r="B6256" s="45">
        <v>20231014</v>
      </c>
      <c r="C6256" s="107" t="s">
        <v>69</v>
      </c>
      <c r="D6256" s="107">
        <v>16</v>
      </c>
      <c r="E6256" s="107">
        <v>9</v>
      </c>
      <c r="H6256" s="107" t="s">
        <v>11</v>
      </c>
      <c r="I6256" s="107">
        <v>290</v>
      </c>
      <c r="J6256" s="107">
        <v>0</v>
      </c>
      <c r="K6256" s="43">
        <v>5</v>
      </c>
      <c r="L6256" s="43">
        <v>1</v>
      </c>
      <c r="M6256" s="43">
        <v>0</v>
      </c>
      <c r="N6256" s="49">
        <v>1</v>
      </c>
      <c r="O6256" s="43" t="str">
        <f>Cal_030724!$E$2</f>
        <v>Cal_030724</v>
      </c>
      <c r="P6256" s="50">
        <f>Cal_030724!$Q$3</f>
        <v>1.8135132035581638</v>
      </c>
      <c r="Q6256" s="50">
        <f>Cal_030724!$R$3</f>
        <v>0.5762667345022553</v>
      </c>
      <c r="R6256" s="46">
        <v>176.6</v>
      </c>
      <c r="S6256" s="46">
        <v>111.5</v>
      </c>
      <c r="T6256" s="178">
        <f>AVERAGE(0.987,0.713,0.709,0.694,0.604,0.372)</f>
        <v>0.67983333333333329</v>
      </c>
      <c r="U6256" s="79">
        <f t="shared" si="1766"/>
        <v>175.92016666666666</v>
      </c>
      <c r="V6256" s="79">
        <f t="shared" si="1767"/>
        <v>110.82016666666667</v>
      </c>
      <c r="W6256" s="446">
        <f t="shared" si="1768"/>
        <v>1.4418917637645694</v>
      </c>
      <c r="X6256" s="446">
        <f t="shared" si="1769"/>
        <v>0.55491057911453323</v>
      </c>
      <c r="Y6256" s="43">
        <v>20240307</v>
      </c>
      <c r="Z6256" s="48" t="s">
        <v>2421</v>
      </c>
      <c r="AA6256" s="43">
        <v>20250304</v>
      </c>
      <c r="AE6256" s="689" t="s">
        <v>1250</v>
      </c>
      <c r="AF6256" s="130">
        <v>1</v>
      </c>
    </row>
    <row r="6257" spans="1:42" x14ac:dyDescent="0.2">
      <c r="A6257" t="s">
        <v>2294</v>
      </c>
      <c r="B6257" s="45">
        <v>20231014</v>
      </c>
      <c r="C6257" s="107" t="s">
        <v>69</v>
      </c>
      <c r="D6257" s="107">
        <v>16</v>
      </c>
      <c r="E6257" s="107">
        <v>9</v>
      </c>
      <c r="H6257" s="107" t="s">
        <v>10</v>
      </c>
      <c r="I6257" s="107">
        <v>290</v>
      </c>
      <c r="J6257" s="107">
        <v>10</v>
      </c>
      <c r="K6257" s="43">
        <v>5</v>
      </c>
      <c r="L6257" s="43">
        <v>1</v>
      </c>
      <c r="M6257" s="43">
        <v>0</v>
      </c>
      <c r="N6257" s="49">
        <v>1</v>
      </c>
      <c r="O6257" s="43" t="str">
        <f>Cal_030724!$E$2</f>
        <v>Cal_030724</v>
      </c>
      <c r="P6257" s="50">
        <f>Cal_030724!$Q$3</f>
        <v>1.8135132035581638</v>
      </c>
      <c r="Q6257" s="50">
        <f>Cal_030724!$R$3</f>
        <v>0.5762667345022553</v>
      </c>
      <c r="R6257" s="46">
        <v>128.30000000000001</v>
      </c>
      <c r="S6257" s="46">
        <v>82.59</v>
      </c>
      <c r="T6257" s="178">
        <f>AVERAGE(0.455,0.585,0.284,0.485,0.313,0.286)</f>
        <v>0.40133333333333338</v>
      </c>
      <c r="U6257" s="79">
        <f t="shared" si="1766"/>
        <v>127.89866666666668</v>
      </c>
      <c r="V6257" s="79">
        <f t="shared" si="1767"/>
        <v>82.188666666666677</v>
      </c>
      <c r="W6257" s="446">
        <f t="shared" si="1768"/>
        <v>1.0124250771379184</v>
      </c>
      <c r="X6257" s="446">
        <f t="shared" si="1769"/>
        <v>0.46848338108291959</v>
      </c>
      <c r="Y6257" s="43">
        <v>20240307</v>
      </c>
      <c r="Z6257" s="48" t="s">
        <v>2427</v>
      </c>
      <c r="AA6257" s="43">
        <v>20250311</v>
      </c>
      <c r="AE6257" s="689" t="s">
        <v>1250</v>
      </c>
      <c r="AF6257" s="130">
        <v>1</v>
      </c>
    </row>
    <row r="6258" spans="1:42" x14ac:dyDescent="0.2">
      <c r="A6258" t="s">
        <v>2294</v>
      </c>
      <c r="B6258" s="45">
        <v>20231014</v>
      </c>
      <c r="C6258" s="107" t="s">
        <v>69</v>
      </c>
      <c r="D6258" s="107">
        <v>16</v>
      </c>
      <c r="E6258" s="107">
        <v>9</v>
      </c>
      <c r="H6258" s="107" t="s">
        <v>11</v>
      </c>
      <c r="I6258" s="107">
        <v>290</v>
      </c>
      <c r="J6258" s="107">
        <v>10</v>
      </c>
      <c r="K6258" s="43">
        <v>5</v>
      </c>
      <c r="L6258" s="43">
        <v>1</v>
      </c>
      <c r="M6258" s="43">
        <v>0</v>
      </c>
      <c r="N6258" s="49">
        <v>1</v>
      </c>
      <c r="O6258" s="43" t="str">
        <f>Cal_030724!$E$2</f>
        <v>Cal_030724</v>
      </c>
      <c r="P6258" s="50">
        <f>Cal_030724!$Q$3</f>
        <v>1.8135132035581638</v>
      </c>
      <c r="Q6258" s="50">
        <f>Cal_030724!$R$3</f>
        <v>0.5762667345022553</v>
      </c>
      <c r="R6258" s="46">
        <v>131.9</v>
      </c>
      <c r="S6258" s="46">
        <v>84.04</v>
      </c>
      <c r="T6258" s="178">
        <f>AVERAGE(0.938,0.727,0.863,0.804,0.94,0.712)</f>
        <v>0.83066666666666666</v>
      </c>
      <c r="U6258" s="79">
        <f t="shared" si="1766"/>
        <v>131.06933333333333</v>
      </c>
      <c r="V6258" s="79">
        <f t="shared" si="1767"/>
        <v>83.209333333333333</v>
      </c>
      <c r="W6258" s="446">
        <f t="shared" si="1768"/>
        <v>1.0600451584296819</v>
      </c>
      <c r="X6258" s="446">
        <f t="shared" si="1769"/>
        <v>0.43925408237704444</v>
      </c>
      <c r="Y6258" s="43">
        <v>20240307</v>
      </c>
      <c r="Z6258" s="48" t="s">
        <v>2383</v>
      </c>
      <c r="AA6258" s="43">
        <v>20241101</v>
      </c>
      <c r="AE6258" s="689" t="s">
        <v>1250</v>
      </c>
      <c r="AF6258" s="130">
        <v>1</v>
      </c>
    </row>
    <row r="6259" spans="1:42" x14ac:dyDescent="0.2">
      <c r="A6259" s="155" t="s">
        <v>2294</v>
      </c>
      <c r="B6259" s="81">
        <v>20231014</v>
      </c>
      <c r="C6259" s="126" t="s">
        <v>69</v>
      </c>
      <c r="D6259" s="126">
        <v>16</v>
      </c>
      <c r="E6259" s="126">
        <v>9</v>
      </c>
      <c r="F6259" s="126"/>
      <c r="G6259" s="126"/>
      <c r="H6259" s="126" t="s">
        <v>10</v>
      </c>
      <c r="I6259" s="126">
        <v>294</v>
      </c>
      <c r="J6259" s="126">
        <v>5</v>
      </c>
      <c r="K6259" s="82">
        <v>5</v>
      </c>
      <c r="L6259" s="156">
        <v>1</v>
      </c>
      <c r="M6259" s="82">
        <v>0</v>
      </c>
      <c r="N6259" s="83">
        <v>1</v>
      </c>
      <c r="O6259" s="82" t="str">
        <f>Cal_030724!$E$2</f>
        <v>Cal_030724</v>
      </c>
      <c r="P6259" s="158">
        <f>Cal_030724!$Q$3</f>
        <v>1.8135132035581638</v>
      </c>
      <c r="Q6259" s="158">
        <f>Cal_030724!$R$3</f>
        <v>0.5762667345022553</v>
      </c>
      <c r="R6259" s="84">
        <v>44.84</v>
      </c>
      <c r="S6259" s="84">
        <v>28.05</v>
      </c>
      <c r="T6259" s="158">
        <f>AVERAGE(0.697,0.661,0.587,0.776,0.779,0.655)</f>
        <v>0.6925</v>
      </c>
      <c r="U6259" s="79">
        <f t="shared" si="1766"/>
        <v>44.147500000000001</v>
      </c>
      <c r="V6259" s="79">
        <f t="shared" si="1767"/>
        <v>27.357500000000002</v>
      </c>
      <c r="W6259" s="446">
        <f t="shared" si="1768"/>
        <v>0.36682002502408989</v>
      </c>
      <c r="X6259" s="446">
        <f t="shared" si="1769"/>
        <v>0.11941176969491352</v>
      </c>
      <c r="Y6259" s="82">
        <v>20240307</v>
      </c>
      <c r="Z6259" s="85" t="s">
        <v>2323</v>
      </c>
      <c r="AA6259" s="82">
        <v>20240201</v>
      </c>
      <c r="AB6259" s="85"/>
      <c r="AC6259" s="82"/>
      <c r="AD6259" s="82"/>
      <c r="AE6259" s="691" t="s">
        <v>1250</v>
      </c>
      <c r="AF6259" s="567">
        <v>1</v>
      </c>
      <c r="AG6259" s="567"/>
      <c r="AH6259" s="159" t="s">
        <v>194</v>
      </c>
      <c r="AI6259" s="155"/>
      <c r="AJ6259" s="82"/>
      <c r="AK6259" s="82"/>
      <c r="AL6259" s="82"/>
      <c r="AM6259" s="82"/>
      <c r="AN6259" s="82"/>
      <c r="AO6259" s="82"/>
      <c r="AP6259" s="82"/>
    </row>
    <row r="6260" spans="1:42" x14ac:dyDescent="0.2">
      <c r="A6260" s="155" t="s">
        <v>2294</v>
      </c>
      <c r="B6260" s="81">
        <v>20231014</v>
      </c>
      <c r="C6260" s="126" t="s">
        <v>69</v>
      </c>
      <c r="D6260" s="126">
        <v>16</v>
      </c>
      <c r="E6260" s="126">
        <v>9</v>
      </c>
      <c r="F6260" s="126"/>
      <c r="G6260" s="126"/>
      <c r="H6260" s="126" t="s">
        <v>11</v>
      </c>
      <c r="I6260" s="126">
        <v>293</v>
      </c>
      <c r="J6260" s="126">
        <v>5</v>
      </c>
      <c r="K6260" s="82">
        <v>5</v>
      </c>
      <c r="L6260" s="156">
        <v>1</v>
      </c>
      <c r="M6260" s="82">
        <v>0</v>
      </c>
      <c r="N6260" s="83">
        <v>1</v>
      </c>
      <c r="O6260" s="82" t="str">
        <f>Cal_030724!$E$2</f>
        <v>Cal_030724</v>
      </c>
      <c r="P6260" s="158">
        <f>Cal_030724!$Q$3</f>
        <v>1.8135132035581638</v>
      </c>
      <c r="Q6260" s="158">
        <f>Cal_030724!$R$3</f>
        <v>0.5762667345022553</v>
      </c>
      <c r="R6260" s="84">
        <v>51.41</v>
      </c>
      <c r="S6260" s="84">
        <v>32.56</v>
      </c>
      <c r="T6260" s="158">
        <f>AVERAGE(0.697,0.661,0.587,0.776,0.779,0.655)</f>
        <v>0.6925</v>
      </c>
      <c r="U6260" s="79">
        <f t="shared" si="1766"/>
        <v>50.717499999999994</v>
      </c>
      <c r="V6260" s="79">
        <f t="shared" si="1767"/>
        <v>31.867500000000003</v>
      </c>
      <c r="W6260" s="446">
        <f t="shared" si="1768"/>
        <v>0.41323148564398254</v>
      </c>
      <c r="X6260" s="446">
        <f t="shared" si="1769"/>
        <v>0.15509075319314475</v>
      </c>
      <c r="Y6260" s="82">
        <v>20240307</v>
      </c>
      <c r="Z6260" s="85" t="s">
        <v>2323</v>
      </c>
      <c r="AA6260" s="82">
        <v>20240201</v>
      </c>
      <c r="AB6260" s="85"/>
      <c r="AC6260" s="82"/>
      <c r="AD6260" s="82"/>
      <c r="AE6260" s="691" t="s">
        <v>1250</v>
      </c>
      <c r="AF6260" s="567">
        <v>1</v>
      </c>
      <c r="AG6260" s="567"/>
      <c r="AH6260" s="159" t="s">
        <v>253</v>
      </c>
      <c r="AI6260" s="155"/>
      <c r="AJ6260" s="82"/>
      <c r="AK6260" s="82"/>
      <c r="AL6260" s="82"/>
      <c r="AM6260" s="82"/>
      <c r="AN6260" s="82"/>
      <c r="AO6260" s="82"/>
      <c r="AP6260" s="82"/>
    </row>
    <row r="6261" spans="1:42" x14ac:dyDescent="0.2">
      <c r="A6261" s="360" t="s">
        <v>2294</v>
      </c>
      <c r="B6261" s="196">
        <v>20231014</v>
      </c>
      <c r="C6261" s="361" t="s">
        <v>69</v>
      </c>
      <c r="D6261" s="361">
        <v>16</v>
      </c>
      <c r="E6261" s="361">
        <v>9</v>
      </c>
      <c r="F6261" s="361"/>
      <c r="G6261" s="361"/>
      <c r="H6261" s="361" t="s">
        <v>10</v>
      </c>
      <c r="I6261" s="361">
        <v>550</v>
      </c>
      <c r="J6261" s="361">
        <v>20</v>
      </c>
      <c r="K6261" s="44">
        <v>5</v>
      </c>
      <c r="L6261" s="362">
        <v>1</v>
      </c>
      <c r="M6261" s="44">
        <v>0</v>
      </c>
      <c r="N6261" s="363">
        <v>1</v>
      </c>
      <c r="O6261" s="44" t="str">
        <f>Cal_030724!$E$2</f>
        <v>Cal_030724</v>
      </c>
      <c r="P6261" s="365">
        <f>Cal_030724!$Q$3</f>
        <v>1.8135132035581638</v>
      </c>
      <c r="Q6261" s="365">
        <f>Cal_030724!$R$3</f>
        <v>0.5762667345022553</v>
      </c>
      <c r="R6261" s="364">
        <v>58.99</v>
      </c>
      <c r="S6261" s="364">
        <v>36.89</v>
      </c>
      <c r="T6261" s="365">
        <f>AVERAGE(0.697,0.661,0.587,0.776,0.779,0.655)</f>
        <v>0.6925</v>
      </c>
      <c r="U6261" s="79">
        <f t="shared" si="1766"/>
        <v>58.297499999999999</v>
      </c>
      <c r="V6261" s="79">
        <f t="shared" si="1767"/>
        <v>36.197499999999998</v>
      </c>
      <c r="W6261" s="446">
        <f t="shared" si="1768"/>
        <v>0.25809479999908191</v>
      </c>
      <c r="X6261" s="446">
        <f t="shared" si="1769"/>
        <v>8.5803606751022637E-2</v>
      </c>
      <c r="Y6261" s="44">
        <v>20240307</v>
      </c>
      <c r="Z6261" s="368" t="s">
        <v>2323</v>
      </c>
      <c r="AA6261" s="44">
        <v>20240201</v>
      </c>
      <c r="AB6261" s="368"/>
      <c r="AC6261" s="44"/>
      <c r="AD6261" s="44"/>
      <c r="AE6261" s="763" t="s">
        <v>1250</v>
      </c>
      <c r="AF6261" s="849">
        <v>1</v>
      </c>
      <c r="AG6261" s="849"/>
      <c r="AH6261" s="370" t="s">
        <v>258</v>
      </c>
      <c r="AI6261" s="360"/>
      <c r="AJ6261" s="44"/>
      <c r="AK6261" s="44"/>
      <c r="AL6261" s="44"/>
      <c r="AM6261" s="44"/>
      <c r="AN6261" s="44"/>
      <c r="AO6261" s="44"/>
      <c r="AP6261" s="44"/>
    </row>
    <row r="6262" spans="1:42" x14ac:dyDescent="0.2">
      <c r="A6262" s="360" t="s">
        <v>2294</v>
      </c>
      <c r="B6262" s="196">
        <v>20231014</v>
      </c>
      <c r="C6262" s="361" t="s">
        <v>69</v>
      </c>
      <c r="D6262" s="361">
        <v>16</v>
      </c>
      <c r="E6262" s="361">
        <v>9</v>
      </c>
      <c r="F6262" s="361"/>
      <c r="G6262" s="361"/>
      <c r="H6262" s="361" t="s">
        <v>11</v>
      </c>
      <c r="I6262" s="361">
        <v>550</v>
      </c>
      <c r="J6262" s="361">
        <v>20</v>
      </c>
      <c r="K6262" s="44">
        <v>5</v>
      </c>
      <c r="L6262" s="362">
        <v>1</v>
      </c>
      <c r="M6262" s="44">
        <v>0</v>
      </c>
      <c r="N6262" s="363">
        <v>1</v>
      </c>
      <c r="O6262" s="44" t="str">
        <f>Cal_030724!$E$2</f>
        <v>Cal_030724</v>
      </c>
      <c r="P6262" s="365">
        <f>Cal_030724!$Q$3</f>
        <v>1.8135132035581638</v>
      </c>
      <c r="Q6262" s="365">
        <f>Cal_030724!$R$3</f>
        <v>0.5762667345022553</v>
      </c>
      <c r="R6262" s="364">
        <v>55.88</v>
      </c>
      <c r="S6262" s="364">
        <v>35.5</v>
      </c>
      <c r="T6262" s="365">
        <f>AVERAGE(0.697,0.661,0.587,0.776,0.779,0.655)</f>
        <v>0.6925</v>
      </c>
      <c r="U6262" s="79">
        <f t="shared" si="1766"/>
        <v>55.1875</v>
      </c>
      <c r="V6262" s="79">
        <f t="shared" si="1767"/>
        <v>34.807499999999997</v>
      </c>
      <c r="W6262" s="446">
        <f t="shared" si="1768"/>
        <v>0.23800778389055607</v>
      </c>
      <c r="X6262" s="446">
        <f t="shared" si="1769"/>
        <v>9.2684772030550644E-2</v>
      </c>
      <c r="Y6262" s="44">
        <v>20240307</v>
      </c>
      <c r="Z6262" s="368" t="s">
        <v>2323</v>
      </c>
      <c r="AA6262" s="44">
        <v>20240201</v>
      </c>
      <c r="AB6262" s="368"/>
      <c r="AC6262" s="44"/>
      <c r="AD6262" s="44"/>
      <c r="AE6262" s="763" t="s">
        <v>1250</v>
      </c>
      <c r="AF6262" s="849">
        <v>1</v>
      </c>
      <c r="AG6262" s="849"/>
      <c r="AH6262" s="370" t="s">
        <v>165</v>
      </c>
      <c r="AI6262" s="360"/>
      <c r="AJ6262" s="44"/>
      <c r="AK6262" s="44"/>
      <c r="AL6262" s="44"/>
      <c r="AM6262" s="44"/>
      <c r="AN6262" s="44"/>
      <c r="AO6262" s="44"/>
      <c r="AP6262" s="44"/>
    </row>
    <row r="6263" spans="1:42" x14ac:dyDescent="0.2">
      <c r="A6263" t="s">
        <v>2294</v>
      </c>
      <c r="B6263" s="45">
        <v>20231014</v>
      </c>
      <c r="C6263" s="107" t="s">
        <v>69</v>
      </c>
      <c r="D6263" s="107">
        <v>16</v>
      </c>
      <c r="E6263" s="107">
        <v>14</v>
      </c>
      <c r="H6263" s="107" t="s">
        <v>10</v>
      </c>
      <c r="I6263" s="107">
        <v>290</v>
      </c>
      <c r="J6263" s="107">
        <v>0</v>
      </c>
      <c r="K6263" s="43">
        <v>5</v>
      </c>
      <c r="L6263" s="43">
        <v>1</v>
      </c>
      <c r="M6263" s="43">
        <v>0</v>
      </c>
      <c r="N6263" s="49">
        <v>1</v>
      </c>
      <c r="O6263" s="43" t="str">
        <f>Cal_030724!$E$2</f>
        <v>Cal_030724</v>
      </c>
      <c r="P6263" s="50">
        <f>Cal_030724!$Q$3</f>
        <v>1.8135132035581638</v>
      </c>
      <c r="Q6263" s="50">
        <f>Cal_030724!$R$3</f>
        <v>0.5762667345022553</v>
      </c>
      <c r="R6263" s="46">
        <v>145.80000000000001</v>
      </c>
      <c r="S6263" s="46">
        <v>92.64</v>
      </c>
      <c r="T6263" s="178">
        <f>AVERAGE(0.455,0.585,0.284,0.485,0.313,0.286)</f>
        <v>0.40133333333333338</v>
      </c>
      <c r="U6263" s="79">
        <f t="shared" si="1766"/>
        <v>145.39866666666668</v>
      </c>
      <c r="V6263" s="79">
        <f t="shared" si="1767"/>
        <v>92.238666666666674</v>
      </c>
      <c r="W6263" s="446">
        <f t="shared" si="1768"/>
        <v>1.1774341960326347</v>
      </c>
      <c r="X6263" s="446">
        <f t="shared" si="1769"/>
        <v>0.48455920502443484</v>
      </c>
      <c r="Y6263" s="43">
        <v>20240307</v>
      </c>
      <c r="Z6263" s="48" t="s">
        <v>2427</v>
      </c>
      <c r="AA6263" s="43">
        <v>20250311</v>
      </c>
      <c r="AE6263" s="689" t="s">
        <v>1250</v>
      </c>
      <c r="AF6263" s="130">
        <v>1</v>
      </c>
    </row>
    <row r="6264" spans="1:42" x14ac:dyDescent="0.2">
      <c r="A6264" t="s">
        <v>2294</v>
      </c>
      <c r="B6264" s="45">
        <v>20231014</v>
      </c>
      <c r="C6264" s="107" t="s">
        <v>69</v>
      </c>
      <c r="D6264" s="107">
        <v>16</v>
      </c>
      <c r="E6264" s="107">
        <v>14</v>
      </c>
      <c r="H6264" s="107" t="s">
        <v>11</v>
      </c>
      <c r="I6264" s="107">
        <v>290</v>
      </c>
      <c r="J6264" s="107">
        <v>0</v>
      </c>
      <c r="K6264" s="43">
        <v>5</v>
      </c>
      <c r="L6264" s="43">
        <v>1</v>
      </c>
      <c r="M6264" s="43">
        <v>0</v>
      </c>
      <c r="N6264" s="49">
        <v>1</v>
      </c>
      <c r="O6264" s="43" t="str">
        <f>Cal_030724!$E$2</f>
        <v>Cal_030724</v>
      </c>
      <c r="P6264" s="50">
        <f>Cal_030724!$Q$3</f>
        <v>1.8135132035581638</v>
      </c>
      <c r="Q6264" s="50">
        <f>Cal_030724!$R$3</f>
        <v>0.5762667345022553</v>
      </c>
      <c r="R6264" s="46">
        <v>141.80000000000001</v>
      </c>
      <c r="S6264" s="46">
        <v>90.93</v>
      </c>
      <c r="T6264" s="178">
        <f>AVERAGE(0.333,0.545,0.579,0.588,0.403,0.461)</f>
        <v>0.48483333333333328</v>
      </c>
      <c r="U6264" s="79">
        <f t="shared" si="1766"/>
        <v>141.31516666666667</v>
      </c>
      <c r="V6264" s="79">
        <f t="shared" si="1767"/>
        <v>90.44516666666668</v>
      </c>
      <c r="W6264" s="446">
        <f t="shared" si="1768"/>
        <v>1.1267132722381512</v>
      </c>
      <c r="X6264" s="446">
        <f t="shared" si="1769"/>
        <v>0.50296412434361704</v>
      </c>
      <c r="Y6264" s="43">
        <v>20240307</v>
      </c>
      <c r="Z6264" s="48" t="s">
        <v>2432</v>
      </c>
      <c r="AA6264" s="43">
        <v>20250313</v>
      </c>
      <c r="AE6264" s="689" t="s">
        <v>1250</v>
      </c>
      <c r="AF6264" s="130">
        <v>1</v>
      </c>
    </row>
    <row r="6265" spans="1:42" x14ac:dyDescent="0.2">
      <c r="A6265" s="155" t="s">
        <v>2294</v>
      </c>
      <c r="B6265" s="81">
        <v>20231014</v>
      </c>
      <c r="C6265" s="126" t="s">
        <v>69</v>
      </c>
      <c r="D6265" s="126">
        <v>16</v>
      </c>
      <c r="E6265" s="126">
        <v>14</v>
      </c>
      <c r="F6265" s="126"/>
      <c r="G6265" s="126"/>
      <c r="H6265" s="126" t="s">
        <v>10</v>
      </c>
      <c r="I6265" s="126">
        <v>294</v>
      </c>
      <c r="J6265" s="126">
        <v>5</v>
      </c>
      <c r="K6265" s="82">
        <v>5</v>
      </c>
      <c r="L6265" s="156">
        <v>1</v>
      </c>
      <c r="M6265" s="82">
        <v>0</v>
      </c>
      <c r="N6265" s="83">
        <v>1</v>
      </c>
      <c r="O6265" s="82" t="str">
        <f>Cal_030724!$E$2</f>
        <v>Cal_030724</v>
      </c>
      <c r="P6265" s="158">
        <f>Cal_030724!$Q$3</f>
        <v>1.8135132035581638</v>
      </c>
      <c r="Q6265" s="158">
        <f>Cal_030724!$R$3</f>
        <v>0.5762667345022553</v>
      </c>
      <c r="R6265" s="84">
        <v>38.14</v>
      </c>
      <c r="S6265" s="84">
        <v>24.26</v>
      </c>
      <c r="T6265" s="158">
        <f>AVERAGE(0.697,0.661,0.587,0.776,0.779,0.655)</f>
        <v>0.6925</v>
      </c>
      <c r="U6265" s="79">
        <f t="shared" si="1766"/>
        <v>37.447499999999998</v>
      </c>
      <c r="V6265" s="79">
        <f t="shared" si="1767"/>
        <v>23.567500000000003</v>
      </c>
      <c r="W6265" s="446">
        <f t="shared" si="1768"/>
        <v>0.3032437133611891</v>
      </c>
      <c r="X6265" s="446">
        <f t="shared" si="1769"/>
        <v>0.11562744891753197</v>
      </c>
      <c r="Y6265" s="82">
        <v>20240307</v>
      </c>
      <c r="Z6265" s="85" t="s">
        <v>2323</v>
      </c>
      <c r="AA6265" s="82">
        <v>20240201</v>
      </c>
      <c r="AB6265" s="85"/>
      <c r="AC6265" s="82"/>
      <c r="AD6265" s="82"/>
      <c r="AE6265" s="691" t="s">
        <v>1250</v>
      </c>
      <c r="AF6265" s="567">
        <v>1</v>
      </c>
      <c r="AG6265" s="567"/>
      <c r="AH6265" s="159" t="s">
        <v>261</v>
      </c>
      <c r="AI6265" s="155"/>
      <c r="AJ6265" s="82"/>
      <c r="AK6265" s="82"/>
      <c r="AL6265" s="82"/>
      <c r="AM6265" s="82"/>
      <c r="AN6265" s="82"/>
      <c r="AO6265" s="82"/>
      <c r="AP6265" s="82"/>
    </row>
    <row r="6266" spans="1:42" x14ac:dyDescent="0.2">
      <c r="A6266" s="155" t="s">
        <v>2294</v>
      </c>
      <c r="B6266" s="81">
        <v>20231014</v>
      </c>
      <c r="C6266" s="126" t="s">
        <v>69</v>
      </c>
      <c r="D6266" s="126">
        <v>16</v>
      </c>
      <c r="E6266" s="126">
        <v>14</v>
      </c>
      <c r="F6266" s="126"/>
      <c r="G6266" s="126"/>
      <c r="H6266" s="126" t="s">
        <v>11</v>
      </c>
      <c r="I6266" s="126">
        <v>294</v>
      </c>
      <c r="J6266" s="126">
        <v>5</v>
      </c>
      <c r="K6266" s="82">
        <v>5</v>
      </c>
      <c r="L6266" s="156">
        <v>1</v>
      </c>
      <c r="M6266" s="82">
        <v>0</v>
      </c>
      <c r="N6266" s="83">
        <v>1</v>
      </c>
      <c r="O6266" s="82" t="str">
        <f>Cal_030724!$E$2</f>
        <v>Cal_030724</v>
      </c>
      <c r="P6266" s="158">
        <f>Cal_030724!$Q$3</f>
        <v>1.8135132035581638</v>
      </c>
      <c r="Q6266" s="158">
        <f>Cal_030724!$R$3</f>
        <v>0.5762667345022553</v>
      </c>
      <c r="R6266" s="84">
        <v>43.2</v>
      </c>
      <c r="S6266" s="84">
        <v>28.09</v>
      </c>
      <c r="T6266" s="158">
        <f>AVERAGE(0.697,0.661,0.587,0.776,0.779,0.655)</f>
        <v>0.6925</v>
      </c>
      <c r="U6266" s="79">
        <f t="shared" si="1766"/>
        <v>42.5075</v>
      </c>
      <c r="V6266" s="79">
        <f t="shared" si="1767"/>
        <v>27.397500000000001</v>
      </c>
      <c r="W6266" s="446">
        <f t="shared" si="1768"/>
        <v>0.33011617499189982</v>
      </c>
      <c r="X6266" s="446">
        <f t="shared" si="1769"/>
        <v>0.15682654988478464</v>
      </c>
      <c r="Y6266" s="82">
        <v>20240307</v>
      </c>
      <c r="Z6266" s="85" t="s">
        <v>2323</v>
      </c>
      <c r="AA6266" s="82">
        <v>20240201</v>
      </c>
      <c r="AB6266" s="85"/>
      <c r="AC6266" s="82"/>
      <c r="AD6266" s="82"/>
      <c r="AE6266" s="691" t="s">
        <v>1250</v>
      </c>
      <c r="AF6266" s="567">
        <v>1</v>
      </c>
      <c r="AG6266" s="567"/>
      <c r="AH6266" s="159" t="s">
        <v>2321</v>
      </c>
      <c r="AI6266" s="155"/>
      <c r="AJ6266" s="82"/>
      <c r="AK6266" s="82"/>
      <c r="AL6266" s="82"/>
      <c r="AM6266" s="82"/>
      <c r="AN6266" s="82"/>
      <c r="AO6266" s="82"/>
      <c r="AP6266" s="82"/>
    </row>
    <row r="6267" spans="1:42" x14ac:dyDescent="0.2">
      <c r="A6267" s="360" t="s">
        <v>2294</v>
      </c>
      <c r="B6267" s="196">
        <v>20231014</v>
      </c>
      <c r="C6267" s="361" t="s">
        <v>69</v>
      </c>
      <c r="D6267" s="361">
        <v>16</v>
      </c>
      <c r="E6267" s="361">
        <v>14</v>
      </c>
      <c r="F6267" s="361"/>
      <c r="G6267" s="361"/>
      <c r="H6267" s="361" t="s">
        <v>10</v>
      </c>
      <c r="I6267" s="361">
        <v>551</v>
      </c>
      <c r="J6267" s="361">
        <v>20</v>
      </c>
      <c r="K6267" s="44">
        <v>5</v>
      </c>
      <c r="L6267" s="362">
        <v>1</v>
      </c>
      <c r="M6267" s="44">
        <v>0</v>
      </c>
      <c r="N6267" s="363">
        <v>1</v>
      </c>
      <c r="O6267" s="44" t="str">
        <f>Cal_030724!$E$2</f>
        <v>Cal_030724</v>
      </c>
      <c r="P6267" s="365">
        <f>Cal_030724!$Q$3</f>
        <v>1.8135132035581638</v>
      </c>
      <c r="Q6267" s="365">
        <f>Cal_030724!$R$3</f>
        <v>0.5762667345022553</v>
      </c>
      <c r="R6267" s="364">
        <v>70.63</v>
      </c>
      <c r="S6267" s="364">
        <v>44.1</v>
      </c>
      <c r="T6267" s="365">
        <f>AVERAGE(0.697,0.661,0.587,0.776,0.779,0.655)</f>
        <v>0.6925</v>
      </c>
      <c r="U6267" s="79">
        <f t="shared" si="1766"/>
        <v>69.9375</v>
      </c>
      <c r="V6267" s="79">
        <f t="shared" si="1767"/>
        <v>43.407499999999999</v>
      </c>
      <c r="W6267" s="446">
        <f t="shared" si="1768"/>
        <v>0.30926823908702428</v>
      </c>
      <c r="X6267" s="446">
        <f t="shared" si="1769"/>
        <v>0.10238112756203151</v>
      </c>
      <c r="Y6267" s="44">
        <v>20240307</v>
      </c>
      <c r="Z6267" s="368" t="s">
        <v>2323</v>
      </c>
      <c r="AA6267" s="44">
        <v>20240201</v>
      </c>
      <c r="AB6267" s="368"/>
      <c r="AC6267" s="44"/>
      <c r="AD6267" s="44"/>
      <c r="AE6267" s="763" t="s">
        <v>1250</v>
      </c>
      <c r="AF6267" s="849">
        <v>1</v>
      </c>
      <c r="AG6267" s="849"/>
      <c r="AH6267" s="370" t="s">
        <v>263</v>
      </c>
      <c r="AI6267" s="360"/>
      <c r="AJ6267" s="44"/>
      <c r="AK6267" s="44"/>
      <c r="AL6267" s="44"/>
      <c r="AM6267" s="44"/>
      <c r="AN6267" s="44"/>
      <c r="AO6267" s="44"/>
      <c r="AP6267" s="44"/>
    </row>
    <row r="6268" spans="1:42" x14ac:dyDescent="0.2">
      <c r="A6268" s="360" t="s">
        <v>2294</v>
      </c>
      <c r="B6268" s="196">
        <v>20231014</v>
      </c>
      <c r="C6268" s="361" t="s">
        <v>69</v>
      </c>
      <c r="D6268" s="361">
        <v>16</v>
      </c>
      <c r="E6268" s="361">
        <v>14</v>
      </c>
      <c r="F6268" s="361"/>
      <c r="G6268" s="361"/>
      <c r="H6268" s="361" t="s">
        <v>11</v>
      </c>
      <c r="I6268" s="361">
        <v>552</v>
      </c>
      <c r="J6268" s="361">
        <v>20</v>
      </c>
      <c r="K6268" s="44">
        <v>5</v>
      </c>
      <c r="L6268" s="362">
        <v>1</v>
      </c>
      <c r="M6268" s="44">
        <v>0</v>
      </c>
      <c r="N6268" s="363">
        <v>1</v>
      </c>
      <c r="O6268" s="44" t="str">
        <f>Cal_030724!$E$2</f>
        <v>Cal_030724</v>
      </c>
      <c r="P6268" s="365">
        <f>Cal_030724!$Q$3</f>
        <v>1.8135132035581638</v>
      </c>
      <c r="Q6268" s="365">
        <f>Cal_030724!$R$3</f>
        <v>0.5762667345022553</v>
      </c>
      <c r="R6268" s="364">
        <v>72.08</v>
      </c>
      <c r="S6268" s="364">
        <v>45.13</v>
      </c>
      <c r="T6268" s="365">
        <f>AVERAGE(0.697,0.661,0.587,0.776,0.779,0.655)</f>
        <v>0.6925</v>
      </c>
      <c r="U6268" s="79">
        <f t="shared" si="1766"/>
        <v>71.387500000000003</v>
      </c>
      <c r="V6268" s="79">
        <f t="shared" si="1767"/>
        <v>44.4375</v>
      </c>
      <c r="W6268" s="446">
        <f t="shared" si="1768"/>
        <v>0.31359516796071801</v>
      </c>
      <c r="X6268" s="446">
        <f t="shared" si="1769"/>
        <v>0.10705863236963416</v>
      </c>
      <c r="Y6268" s="44">
        <v>20240307</v>
      </c>
      <c r="Z6268" s="368" t="s">
        <v>2323</v>
      </c>
      <c r="AA6268" s="44">
        <v>20240201</v>
      </c>
      <c r="AB6268" s="368"/>
      <c r="AC6268" s="44"/>
      <c r="AD6268" s="44"/>
      <c r="AE6268" s="763" t="s">
        <v>1250</v>
      </c>
      <c r="AF6268" s="849">
        <v>1</v>
      </c>
      <c r="AG6268" s="849"/>
      <c r="AH6268" s="370" t="s">
        <v>264</v>
      </c>
      <c r="AI6268" s="360"/>
      <c r="AJ6268" s="44"/>
      <c r="AK6268" s="44"/>
      <c r="AL6268" s="44"/>
      <c r="AM6268" s="44"/>
      <c r="AN6268" s="44"/>
      <c r="AO6268" s="44"/>
      <c r="AP6268" s="44"/>
    </row>
    <row r="6269" spans="1:42" x14ac:dyDescent="0.2">
      <c r="A6269" t="s">
        <v>2294</v>
      </c>
      <c r="B6269" s="45">
        <v>20231014</v>
      </c>
      <c r="C6269" s="107" t="s">
        <v>69</v>
      </c>
      <c r="D6269" s="107">
        <v>16</v>
      </c>
      <c r="E6269" s="107">
        <v>18</v>
      </c>
      <c r="H6269" s="107" t="s">
        <v>10</v>
      </c>
      <c r="I6269" s="107">
        <v>290</v>
      </c>
      <c r="J6269" s="107">
        <v>0</v>
      </c>
      <c r="K6269" s="43">
        <v>5</v>
      </c>
      <c r="L6269" s="43">
        <v>1</v>
      </c>
      <c r="M6269" s="43">
        <v>0</v>
      </c>
      <c r="N6269" s="49">
        <v>1</v>
      </c>
      <c r="O6269" s="43" t="str">
        <f>Cal_030724!$E$2</f>
        <v>Cal_030724</v>
      </c>
      <c r="P6269" s="50">
        <f>Cal_030724!$Q$3</f>
        <v>1.8135132035581638</v>
      </c>
      <c r="Q6269" s="50">
        <f>Cal_030724!$R$3</f>
        <v>0.5762667345022553</v>
      </c>
      <c r="R6269" s="46">
        <v>123</v>
      </c>
      <c r="S6269" s="46">
        <v>78</v>
      </c>
      <c r="T6269" s="178">
        <f>AVERAGE(0.333,0.545,0.579,0.588,0.403,0.461)</f>
        <v>0.48483333333333328</v>
      </c>
      <c r="U6269" s="79">
        <f t="shared" si="1766"/>
        <v>122.51516666666667</v>
      </c>
      <c r="V6269" s="79">
        <f t="shared" si="1767"/>
        <v>77.515166666666673</v>
      </c>
      <c r="W6269" s="446">
        <f t="shared" si="1768"/>
        <v>0.99669937587412649</v>
      </c>
      <c r="X6269" s="446">
        <f t="shared" si="1769"/>
        <v>0.40000007932729575</v>
      </c>
      <c r="Y6269" s="43">
        <v>20240307</v>
      </c>
      <c r="Z6269" s="48" t="s">
        <v>2433</v>
      </c>
      <c r="AA6269" s="43">
        <v>20250313</v>
      </c>
      <c r="AE6269" s="689" t="s">
        <v>1250</v>
      </c>
      <c r="AF6269" s="130">
        <v>1</v>
      </c>
    </row>
    <row r="6270" spans="1:42" x14ac:dyDescent="0.2">
      <c r="A6270" t="s">
        <v>2294</v>
      </c>
      <c r="B6270" s="45">
        <v>20231014</v>
      </c>
      <c r="C6270" s="107" t="s">
        <v>69</v>
      </c>
      <c r="D6270" s="107">
        <v>16</v>
      </c>
      <c r="E6270" s="107">
        <v>18</v>
      </c>
      <c r="H6270" s="107" t="s">
        <v>11</v>
      </c>
      <c r="I6270" s="107">
        <v>290</v>
      </c>
      <c r="J6270" s="107">
        <v>0</v>
      </c>
      <c r="K6270" s="43">
        <v>5</v>
      </c>
      <c r="L6270" s="43">
        <v>1</v>
      </c>
      <c r="M6270" s="43">
        <v>0</v>
      </c>
      <c r="N6270" s="49">
        <v>1</v>
      </c>
      <c r="O6270" s="43" t="str">
        <f>Cal_030724!$E$2</f>
        <v>Cal_030724</v>
      </c>
      <c r="P6270" s="50">
        <f>Cal_030724!$Q$3</f>
        <v>1.8135132035581638</v>
      </c>
      <c r="Q6270" s="50">
        <f>Cal_030724!$R$3</f>
        <v>0.5762667345022553</v>
      </c>
      <c r="R6270" s="46">
        <v>124.4</v>
      </c>
      <c r="S6270" s="46">
        <v>80.36</v>
      </c>
      <c r="T6270" s="178">
        <f>AVERAGE(0.333,0.545,0.579,0.588,0.403,0.461)</f>
        <v>0.48483333333333328</v>
      </c>
      <c r="U6270" s="79">
        <f t="shared" si="1766"/>
        <v>123.91516666666668</v>
      </c>
      <c r="V6270" s="79">
        <f t="shared" si="1767"/>
        <v>79.875166666666672</v>
      </c>
      <c r="W6270" s="446">
        <f t="shared" si="1768"/>
        <v>0.97543645585547845</v>
      </c>
      <c r="X6270" s="446">
        <f t="shared" si="1769"/>
        <v>0.46378642870848202</v>
      </c>
      <c r="Y6270" s="43">
        <v>20240307</v>
      </c>
      <c r="Z6270" s="48" t="s">
        <v>2433</v>
      </c>
      <c r="AA6270" s="43">
        <v>20250313</v>
      </c>
      <c r="AE6270" s="689" t="s">
        <v>1250</v>
      </c>
      <c r="AF6270" s="130">
        <v>1</v>
      </c>
    </row>
    <row r="6271" spans="1:42" x14ac:dyDescent="0.2">
      <c r="A6271" t="s">
        <v>2294</v>
      </c>
      <c r="B6271" s="45">
        <v>20231014</v>
      </c>
      <c r="C6271" s="107" t="s">
        <v>69</v>
      </c>
      <c r="D6271" s="107">
        <v>16</v>
      </c>
      <c r="E6271" s="107">
        <v>18</v>
      </c>
      <c r="H6271" s="107" t="s">
        <v>10</v>
      </c>
      <c r="I6271" s="107">
        <v>290</v>
      </c>
      <c r="J6271" s="107">
        <v>10</v>
      </c>
      <c r="K6271" s="43">
        <v>5</v>
      </c>
      <c r="L6271" s="43">
        <v>1</v>
      </c>
      <c r="M6271" s="43">
        <v>0</v>
      </c>
      <c r="N6271" s="49">
        <v>1</v>
      </c>
      <c r="O6271" s="43" t="str">
        <f>Cal_030724!$E$2</f>
        <v>Cal_030724</v>
      </c>
      <c r="P6271" s="50">
        <f>Cal_030724!$Q$3</f>
        <v>1.8135132035581638</v>
      </c>
      <c r="Q6271" s="50">
        <f>Cal_030724!$R$3</f>
        <v>0.5762667345022553</v>
      </c>
      <c r="R6271" s="46">
        <v>100.7</v>
      </c>
      <c r="S6271" s="46">
        <v>63.81</v>
      </c>
      <c r="T6271" s="178">
        <f>AVERAGE(0.455,0.585,0.284,0.485,0.313,0.286)</f>
        <v>0.40133333333333338</v>
      </c>
      <c r="U6271" s="79">
        <f t="shared" si="1766"/>
        <v>100.29866666666668</v>
      </c>
      <c r="V6271" s="79">
        <f t="shared" si="1767"/>
        <v>63.408666666666669</v>
      </c>
      <c r="W6271" s="446">
        <f t="shared" si="1768"/>
        <v>0.81707199946658959</v>
      </c>
      <c r="X6271" s="446">
        <f t="shared" si="1769"/>
        <v>0.32545086408117113</v>
      </c>
      <c r="Y6271" s="43">
        <v>20240307</v>
      </c>
      <c r="Z6271" s="48" t="s">
        <v>2427</v>
      </c>
      <c r="AA6271" s="43">
        <v>20250311</v>
      </c>
      <c r="AE6271" s="689" t="s">
        <v>1250</v>
      </c>
      <c r="AF6271" s="130">
        <v>1</v>
      </c>
    </row>
    <row r="6272" spans="1:42" x14ac:dyDescent="0.2">
      <c r="A6272" t="s">
        <v>2294</v>
      </c>
      <c r="B6272" s="45">
        <v>20231014</v>
      </c>
      <c r="C6272" s="107" t="s">
        <v>69</v>
      </c>
      <c r="D6272" s="107">
        <v>16</v>
      </c>
      <c r="E6272" s="107">
        <v>18</v>
      </c>
      <c r="H6272" s="107" t="s">
        <v>11</v>
      </c>
      <c r="I6272" s="107">
        <v>290</v>
      </c>
      <c r="J6272" s="107">
        <v>10</v>
      </c>
      <c r="K6272" s="43">
        <v>5</v>
      </c>
      <c r="L6272" s="43">
        <v>1</v>
      </c>
      <c r="M6272" s="43">
        <v>0</v>
      </c>
      <c r="N6272" s="49">
        <v>1</v>
      </c>
      <c r="O6272" s="43" t="str">
        <f>Cal_030724!$E$2</f>
        <v>Cal_030724</v>
      </c>
      <c r="P6272" s="50">
        <f>Cal_030724!$Q$3</f>
        <v>1.8135132035581638</v>
      </c>
      <c r="Q6272" s="50">
        <f>Cal_030724!$R$3</f>
        <v>0.5762667345022553</v>
      </c>
      <c r="R6272" s="46">
        <v>97.74</v>
      </c>
      <c r="S6272" s="46">
        <v>62.67</v>
      </c>
      <c r="T6272" s="178">
        <f>AVERAGE(0.455,0.585,0.284,0.485,0.313,0.286)</f>
        <v>0.40133333333333338</v>
      </c>
      <c r="U6272" s="79">
        <f t="shared" si="1766"/>
        <v>97.338666666666668</v>
      </c>
      <c r="V6272" s="79">
        <f t="shared" si="1767"/>
        <v>62.268666666666668</v>
      </c>
      <c r="W6272" s="446">
        <f t="shared" si="1768"/>
        <v>0.77676104693123582</v>
      </c>
      <c r="X6272" s="446">
        <f t="shared" si="1769"/>
        <v>0.34522083802614617</v>
      </c>
      <c r="Y6272" s="43">
        <v>20240307</v>
      </c>
      <c r="Z6272" s="48" t="s">
        <v>2431</v>
      </c>
      <c r="AA6272" s="43">
        <v>20250311</v>
      </c>
      <c r="AE6272" s="689" t="s">
        <v>1250</v>
      </c>
      <c r="AF6272" s="130">
        <v>1</v>
      </c>
    </row>
    <row r="6273" spans="1:42" x14ac:dyDescent="0.2">
      <c r="A6273" s="155" t="s">
        <v>2294</v>
      </c>
      <c r="B6273" s="81">
        <v>20231014</v>
      </c>
      <c r="C6273" s="126" t="s">
        <v>69</v>
      </c>
      <c r="D6273" s="126">
        <v>16</v>
      </c>
      <c r="E6273" s="126">
        <v>18</v>
      </c>
      <c r="F6273" s="126"/>
      <c r="G6273" s="126"/>
      <c r="H6273" s="126" t="s">
        <v>10</v>
      </c>
      <c r="I6273" s="126">
        <v>293</v>
      </c>
      <c r="J6273" s="126">
        <v>5</v>
      </c>
      <c r="K6273" s="82">
        <v>5</v>
      </c>
      <c r="L6273" s="156">
        <v>1</v>
      </c>
      <c r="M6273" s="82">
        <v>0</v>
      </c>
      <c r="N6273" s="83">
        <v>1</v>
      </c>
      <c r="O6273" s="82" t="str">
        <f>Cal_030724!$E$2</f>
        <v>Cal_030724</v>
      </c>
      <c r="P6273" s="158">
        <f>Cal_030724!$Q$3</f>
        <v>1.8135132035581638</v>
      </c>
      <c r="Q6273" s="158">
        <f>Cal_030724!$R$3</f>
        <v>0.5762667345022553</v>
      </c>
      <c r="R6273" s="84">
        <v>30.54</v>
      </c>
      <c r="S6273" s="84">
        <v>19.54</v>
      </c>
      <c r="T6273" s="158">
        <f>AVERAGE(0.697,0.661,0.587,0.776,0.779,0.655)</f>
        <v>0.6925</v>
      </c>
      <c r="U6273" s="79">
        <f t="shared" ref="U6273:U6336" si="1778">(R6273-T6273)*(L6273+M6273)/L6273</f>
        <v>29.8475</v>
      </c>
      <c r="V6273" s="79">
        <f t="shared" ref="V6273:V6336" si="1779">(S6273-T6273)*(L6273+M6273)/L6273</f>
        <v>18.8475</v>
      </c>
      <c r="W6273" s="446">
        <f t="shared" si="1768"/>
        <v>0.24114304202036124</v>
      </c>
      <c r="X6273" s="446">
        <f t="shared" si="1769"/>
        <v>9.498164289319494E-2</v>
      </c>
      <c r="Y6273" s="82">
        <v>20240307</v>
      </c>
      <c r="Z6273" s="85" t="s">
        <v>2323</v>
      </c>
      <c r="AA6273" s="82">
        <v>20240201</v>
      </c>
      <c r="AB6273" s="85"/>
      <c r="AC6273" s="82"/>
      <c r="AD6273" s="82"/>
      <c r="AE6273" s="691" t="s">
        <v>1250</v>
      </c>
      <c r="AF6273" s="567">
        <v>1</v>
      </c>
      <c r="AG6273" s="567"/>
      <c r="AH6273" s="159" t="s">
        <v>251</v>
      </c>
      <c r="AI6273" s="155"/>
      <c r="AJ6273" s="82"/>
      <c r="AK6273" s="82"/>
      <c r="AL6273" s="82"/>
      <c r="AM6273" s="82"/>
      <c r="AN6273" s="82"/>
      <c r="AO6273" s="82"/>
      <c r="AP6273" s="82"/>
    </row>
    <row r="6274" spans="1:42" x14ac:dyDescent="0.2">
      <c r="A6274" s="155" t="s">
        <v>2294</v>
      </c>
      <c r="B6274" s="81">
        <v>20231014</v>
      </c>
      <c r="C6274" s="126" t="s">
        <v>69</v>
      </c>
      <c r="D6274" s="126">
        <v>16</v>
      </c>
      <c r="E6274" s="126">
        <v>18</v>
      </c>
      <c r="F6274" s="126"/>
      <c r="G6274" s="126"/>
      <c r="H6274" s="126" t="s">
        <v>11</v>
      </c>
      <c r="I6274" s="126">
        <v>293</v>
      </c>
      <c r="J6274" s="126">
        <v>5</v>
      </c>
      <c r="K6274" s="82">
        <v>5</v>
      </c>
      <c r="L6274" s="156">
        <v>1</v>
      </c>
      <c r="M6274" s="82">
        <v>0</v>
      </c>
      <c r="N6274" s="83">
        <v>1</v>
      </c>
      <c r="O6274" s="82" t="str">
        <f>Cal_030724!$E$2</f>
        <v>Cal_030724</v>
      </c>
      <c r="P6274" s="158">
        <f>Cal_030724!$Q$3</f>
        <v>1.8135132035581638</v>
      </c>
      <c r="Q6274" s="158">
        <f>Cal_030724!$R$3</f>
        <v>0.5762667345022553</v>
      </c>
      <c r="R6274" s="84">
        <v>37.5</v>
      </c>
      <c r="S6274" s="84">
        <v>24.08</v>
      </c>
      <c r="T6274" s="158">
        <f>AVERAGE(0.697,0.661,0.587,0.776,0.779,0.655)</f>
        <v>0.6925</v>
      </c>
      <c r="U6274" s="79">
        <f t="shared" si="1778"/>
        <v>36.807499999999997</v>
      </c>
      <c r="V6274" s="79">
        <f t="shared" si="1779"/>
        <v>23.387499999999999</v>
      </c>
      <c r="W6274" s="446">
        <f t="shared" si="1768"/>
        <v>0.2941945112648407</v>
      </c>
      <c r="X6274" s="446">
        <f t="shared" si="1769"/>
        <v>0.12289614099226484</v>
      </c>
      <c r="Y6274" s="82">
        <v>20240307</v>
      </c>
      <c r="Z6274" s="85" t="s">
        <v>2323</v>
      </c>
      <c r="AA6274" s="82">
        <v>20240201</v>
      </c>
      <c r="AB6274" s="85"/>
      <c r="AC6274" s="82"/>
      <c r="AD6274" s="82"/>
      <c r="AE6274" s="691" t="s">
        <v>1250</v>
      </c>
      <c r="AF6274" s="567">
        <v>1</v>
      </c>
      <c r="AG6274" s="567"/>
      <c r="AH6274" s="159" t="s">
        <v>252</v>
      </c>
      <c r="AI6274" s="155"/>
      <c r="AJ6274" s="82"/>
      <c r="AK6274" s="82"/>
      <c r="AL6274" s="82"/>
      <c r="AM6274" s="82"/>
      <c r="AN6274" s="82"/>
      <c r="AO6274" s="82"/>
      <c r="AP6274" s="82"/>
    </row>
    <row r="6275" spans="1:42" x14ac:dyDescent="0.2">
      <c r="A6275" s="360" t="s">
        <v>2294</v>
      </c>
      <c r="B6275" s="196">
        <v>20231014</v>
      </c>
      <c r="C6275" s="361" t="s">
        <v>69</v>
      </c>
      <c r="D6275" s="361">
        <v>16</v>
      </c>
      <c r="E6275" s="361">
        <v>18</v>
      </c>
      <c r="F6275" s="361"/>
      <c r="G6275" s="361"/>
      <c r="H6275" s="361" t="s">
        <v>10</v>
      </c>
      <c r="I6275" s="361">
        <v>550</v>
      </c>
      <c r="J6275" s="361">
        <v>20</v>
      </c>
      <c r="K6275" s="44">
        <v>5</v>
      </c>
      <c r="L6275" s="362">
        <v>1</v>
      </c>
      <c r="M6275" s="44">
        <v>0</v>
      </c>
      <c r="N6275" s="363">
        <v>1</v>
      </c>
      <c r="O6275" s="44" t="str">
        <f>Cal_030724!$E$2</f>
        <v>Cal_030724</v>
      </c>
      <c r="P6275" s="365">
        <f>Cal_030724!$Q$3</f>
        <v>1.8135132035581638</v>
      </c>
      <c r="Q6275" s="365">
        <f>Cal_030724!$R$3</f>
        <v>0.5762667345022553</v>
      </c>
      <c r="R6275" s="364">
        <v>47.91</v>
      </c>
      <c r="S6275" s="364">
        <v>30.19</v>
      </c>
      <c r="T6275" s="365">
        <f>AVERAGE(0.697,0.661,0.587,0.776,0.779,0.655)</f>
        <v>0.6925</v>
      </c>
      <c r="U6275" s="79">
        <f t="shared" si="1778"/>
        <v>47.217499999999994</v>
      </c>
      <c r="V6275" s="79">
        <f t="shared" si="1779"/>
        <v>29.497500000000002</v>
      </c>
      <c r="W6275" s="446">
        <f t="shared" si="1768"/>
        <v>0.20694297990876601</v>
      </c>
      <c r="X6275" s="446">
        <f t="shared" si="1769"/>
        <v>7.3301325723148028E-2</v>
      </c>
      <c r="Y6275" s="44">
        <v>20240307</v>
      </c>
      <c r="Z6275" s="368" t="s">
        <v>2323</v>
      </c>
      <c r="AA6275" s="44">
        <v>20240201</v>
      </c>
      <c r="AB6275" s="368"/>
      <c r="AC6275" s="44"/>
      <c r="AD6275" s="44"/>
      <c r="AE6275" s="763" t="s">
        <v>1250</v>
      </c>
      <c r="AF6275" s="849">
        <v>1</v>
      </c>
      <c r="AG6275" s="849"/>
      <c r="AH6275" s="370" t="s">
        <v>256</v>
      </c>
      <c r="AI6275" s="360"/>
      <c r="AJ6275" s="44"/>
      <c r="AK6275" s="44"/>
      <c r="AL6275" s="44"/>
      <c r="AM6275" s="44"/>
      <c r="AN6275" s="44"/>
      <c r="AO6275" s="44"/>
      <c r="AP6275" s="44"/>
    </row>
    <row r="6276" spans="1:42" x14ac:dyDescent="0.2">
      <c r="A6276" s="360" t="s">
        <v>2294</v>
      </c>
      <c r="B6276" s="196">
        <v>20231014</v>
      </c>
      <c r="C6276" s="361" t="s">
        <v>69</v>
      </c>
      <c r="D6276" s="361">
        <v>16</v>
      </c>
      <c r="E6276" s="361">
        <v>18</v>
      </c>
      <c r="F6276" s="361"/>
      <c r="G6276" s="361"/>
      <c r="H6276" s="361" t="s">
        <v>11</v>
      </c>
      <c r="I6276" s="361">
        <v>552</v>
      </c>
      <c r="J6276" s="361">
        <v>20</v>
      </c>
      <c r="K6276" s="44">
        <v>5</v>
      </c>
      <c r="L6276" s="362">
        <v>1</v>
      </c>
      <c r="M6276" s="44">
        <v>0</v>
      </c>
      <c r="N6276" s="363">
        <v>1</v>
      </c>
      <c r="O6276" s="44" t="str">
        <f>Cal_030724!$E$2</f>
        <v>Cal_030724</v>
      </c>
      <c r="P6276" s="365">
        <f>Cal_030724!$Q$3</f>
        <v>1.8135132035581638</v>
      </c>
      <c r="Q6276" s="365">
        <f>Cal_030724!$R$3</f>
        <v>0.5762667345022553</v>
      </c>
      <c r="R6276" s="364">
        <v>40.75</v>
      </c>
      <c r="S6276" s="364">
        <v>25.36</v>
      </c>
      <c r="T6276" s="365">
        <f>AVERAGE(0.697,0.661,0.587,0.776,0.779,0.655)</f>
        <v>0.6925</v>
      </c>
      <c r="U6276" s="79">
        <f t="shared" si="1778"/>
        <v>40.057499999999997</v>
      </c>
      <c r="V6276" s="79">
        <f t="shared" si="1779"/>
        <v>24.6675</v>
      </c>
      <c r="W6276" s="446">
        <f t="shared" si="1768"/>
        <v>0.17908087699129682</v>
      </c>
      <c r="X6276" s="446">
        <f t="shared" si="1769"/>
        <v>5.4426354955796521E-2</v>
      </c>
      <c r="Y6276" s="44">
        <v>20240307</v>
      </c>
      <c r="Z6276" s="368" t="s">
        <v>2323</v>
      </c>
      <c r="AA6276" s="44">
        <v>20240201</v>
      </c>
      <c r="AB6276" s="368"/>
      <c r="AC6276" s="44"/>
      <c r="AD6276" s="44"/>
      <c r="AE6276" s="763" t="s">
        <v>1250</v>
      </c>
      <c r="AF6276" s="849">
        <v>1</v>
      </c>
      <c r="AG6276" s="849"/>
      <c r="AH6276" s="370" t="s">
        <v>257</v>
      </c>
      <c r="AI6276" s="360"/>
      <c r="AJ6276" s="44"/>
      <c r="AK6276" s="44"/>
      <c r="AL6276" s="44"/>
      <c r="AM6276" s="44"/>
      <c r="AN6276" s="44"/>
      <c r="AO6276" s="44"/>
      <c r="AP6276" s="44"/>
    </row>
    <row r="6277" spans="1:42" x14ac:dyDescent="0.2">
      <c r="A6277" t="s">
        <v>2294</v>
      </c>
      <c r="B6277" s="45">
        <v>20231014</v>
      </c>
      <c r="C6277" s="107" t="s">
        <v>68</v>
      </c>
      <c r="D6277" s="107">
        <v>17</v>
      </c>
      <c r="E6277" s="107">
        <v>7</v>
      </c>
      <c r="H6277" s="107" t="s">
        <v>10</v>
      </c>
      <c r="I6277" s="107">
        <v>290</v>
      </c>
      <c r="J6277" s="107">
        <v>0</v>
      </c>
      <c r="K6277" s="43">
        <v>5</v>
      </c>
      <c r="L6277" s="43">
        <v>1</v>
      </c>
      <c r="M6277" s="43">
        <v>0</v>
      </c>
      <c r="N6277" s="49">
        <v>1</v>
      </c>
      <c r="O6277" s="43" t="str">
        <f>Cal_030724!$E$2</f>
        <v>Cal_030724</v>
      </c>
      <c r="P6277" s="50">
        <f>Cal_030724!$Q$3</f>
        <v>1.8135132035581638</v>
      </c>
      <c r="Q6277" s="50">
        <f>Cal_030724!$R$3</f>
        <v>0.5762667345022553</v>
      </c>
      <c r="R6277" s="46">
        <v>49.59</v>
      </c>
      <c r="S6277" s="46">
        <v>33.020000000000003</v>
      </c>
      <c r="T6277" s="178">
        <f>AVERAGE(0.987,0.713,0.709,0.694,0.604,0.372)</f>
        <v>0.67983333333333329</v>
      </c>
      <c r="U6277" s="79">
        <f t="shared" si="1778"/>
        <v>48.910166666666669</v>
      </c>
      <c r="V6277" s="79">
        <f t="shared" si="1779"/>
        <v>32.340166666666669</v>
      </c>
      <c r="W6277" s="446">
        <f t="shared" si="1768"/>
        <v>0.3670068590718728</v>
      </c>
      <c r="X6277" s="446">
        <f t="shared" si="1769"/>
        <v>0.2157112734801207</v>
      </c>
      <c r="Y6277" s="43">
        <v>20240307</v>
      </c>
      <c r="Z6277" s="48" t="s">
        <v>2421</v>
      </c>
      <c r="AA6277" s="43">
        <v>20250304</v>
      </c>
      <c r="AE6277" s="689" t="s">
        <v>1250</v>
      </c>
      <c r="AF6277" s="130">
        <v>1</v>
      </c>
    </row>
    <row r="6278" spans="1:42" x14ac:dyDescent="0.2">
      <c r="A6278" t="s">
        <v>2294</v>
      </c>
      <c r="B6278" s="45">
        <v>20231014</v>
      </c>
      <c r="C6278" s="107" t="s">
        <v>68</v>
      </c>
      <c r="D6278" s="107">
        <v>17</v>
      </c>
      <c r="E6278" s="107">
        <v>7</v>
      </c>
      <c r="H6278" s="107" t="s">
        <v>11</v>
      </c>
      <c r="I6278" s="107">
        <v>290</v>
      </c>
      <c r="J6278" s="107">
        <v>0</v>
      </c>
      <c r="K6278" s="43">
        <v>5</v>
      </c>
      <c r="L6278" s="43">
        <v>1</v>
      </c>
      <c r="M6278" s="43">
        <v>0</v>
      </c>
      <c r="N6278" s="49">
        <v>1</v>
      </c>
      <c r="O6278" s="43" t="str">
        <f>Cal_030724!$E$2</f>
        <v>Cal_030724</v>
      </c>
      <c r="P6278" s="50">
        <f>Cal_030724!$Q$3</f>
        <v>1.8135132035581638</v>
      </c>
      <c r="Q6278" s="50">
        <f>Cal_030724!$R$3</f>
        <v>0.5762667345022553</v>
      </c>
      <c r="R6278" s="46">
        <v>38.17</v>
      </c>
      <c r="S6278" s="46">
        <v>25.7</v>
      </c>
      <c r="T6278" s="178">
        <f>AVERAGE(0.987,0.713,0.709,0.694,0.604,0.372)</f>
        <v>0.67983333333333329</v>
      </c>
      <c r="U6278" s="79">
        <f t="shared" si="1778"/>
        <v>37.490166666666667</v>
      </c>
      <c r="V6278" s="79">
        <f t="shared" si="1779"/>
        <v>25.020166666666665</v>
      </c>
      <c r="W6278" s="446">
        <f t="shared" si="1768"/>
        <v>0.2761964714922302</v>
      </c>
      <c r="X6278" s="446">
        <f t="shared" si="1769"/>
        <v>0.17462695642680648</v>
      </c>
      <c r="Y6278" s="43">
        <v>20240307</v>
      </c>
      <c r="Z6278" s="48" t="s">
        <v>2421</v>
      </c>
      <c r="AA6278" s="43">
        <v>20250304</v>
      </c>
      <c r="AE6278" s="689" t="s">
        <v>1250</v>
      </c>
      <c r="AF6278" s="130">
        <v>1</v>
      </c>
    </row>
    <row r="6279" spans="1:42" x14ac:dyDescent="0.2">
      <c r="A6279" t="s">
        <v>2294</v>
      </c>
      <c r="B6279" s="45">
        <v>20231014</v>
      </c>
      <c r="C6279" s="107" t="s">
        <v>68</v>
      </c>
      <c r="D6279" s="107">
        <v>17</v>
      </c>
      <c r="E6279" s="107">
        <v>10</v>
      </c>
      <c r="H6279" s="107" t="s">
        <v>10</v>
      </c>
      <c r="I6279" s="107">
        <v>290</v>
      </c>
      <c r="J6279" s="107">
        <v>0</v>
      </c>
      <c r="O6279" s="43" t="str">
        <f>Cal_030724!$E$2</f>
        <v>Cal_030724</v>
      </c>
      <c r="P6279" s="50">
        <f>Cal_030724!$Q$3</f>
        <v>1.8135132035581638</v>
      </c>
      <c r="Q6279" s="50">
        <f>Cal_030724!$R$3</f>
        <v>0.5762667345022553</v>
      </c>
      <c r="U6279" s="79" t="e">
        <f t="shared" si="1778"/>
        <v>#DIV/0!</v>
      </c>
      <c r="V6279" s="79" t="e">
        <f t="shared" si="1779"/>
        <v>#DIV/0!</v>
      </c>
      <c r="W6279" s="446" t="e">
        <f t="shared" si="1768"/>
        <v>#DIV/0!</v>
      </c>
      <c r="X6279" s="446" t="e">
        <f t="shared" si="1769"/>
        <v>#DIV/0!</v>
      </c>
    </row>
    <row r="6280" spans="1:42" x14ac:dyDescent="0.2">
      <c r="A6280" t="s">
        <v>2294</v>
      </c>
      <c r="B6280" s="45">
        <v>20231014</v>
      </c>
      <c r="C6280" s="107" t="s">
        <v>68</v>
      </c>
      <c r="D6280" s="107">
        <v>17</v>
      </c>
      <c r="E6280" s="107">
        <v>10</v>
      </c>
      <c r="H6280" s="107" t="s">
        <v>11</v>
      </c>
      <c r="I6280" s="107">
        <v>290</v>
      </c>
      <c r="J6280" s="107">
        <v>0</v>
      </c>
      <c r="O6280" s="43" t="str">
        <f>Cal_030724!$E$2</f>
        <v>Cal_030724</v>
      </c>
      <c r="P6280" s="50">
        <f>Cal_030724!$Q$3</f>
        <v>1.8135132035581638</v>
      </c>
      <c r="Q6280" s="50">
        <f>Cal_030724!$R$3</f>
        <v>0.5762667345022553</v>
      </c>
      <c r="U6280" s="79" t="e">
        <f t="shared" si="1778"/>
        <v>#DIV/0!</v>
      </c>
      <c r="V6280" s="79" t="e">
        <f t="shared" si="1779"/>
        <v>#DIV/0!</v>
      </c>
      <c r="W6280" s="446" t="e">
        <f t="shared" si="1768"/>
        <v>#DIV/0!</v>
      </c>
      <c r="X6280" s="446" t="e">
        <f t="shared" si="1769"/>
        <v>#DIV/0!</v>
      </c>
    </row>
    <row r="6281" spans="1:42" x14ac:dyDescent="0.2">
      <c r="A6281" s="155" t="s">
        <v>2294</v>
      </c>
      <c r="B6281" s="81">
        <v>20231014</v>
      </c>
      <c r="C6281" s="126" t="s">
        <v>68</v>
      </c>
      <c r="D6281" s="126">
        <v>17</v>
      </c>
      <c r="E6281" s="126">
        <v>10</v>
      </c>
      <c r="F6281" s="126"/>
      <c r="G6281" s="126"/>
      <c r="H6281" s="126" t="s">
        <v>10</v>
      </c>
      <c r="I6281" s="126">
        <v>293</v>
      </c>
      <c r="J6281" s="126">
        <v>5</v>
      </c>
      <c r="K6281" s="82">
        <v>5</v>
      </c>
      <c r="L6281" s="156">
        <v>1</v>
      </c>
      <c r="M6281" s="82">
        <v>0</v>
      </c>
      <c r="N6281" s="83">
        <v>1</v>
      </c>
      <c r="O6281" s="82" t="str">
        <f>Cal_030724!$E$2</f>
        <v>Cal_030724</v>
      </c>
      <c r="P6281" s="158">
        <f>Cal_030724!$Q$3</f>
        <v>1.8135132035581638</v>
      </c>
      <c r="Q6281" s="158">
        <f>Cal_030724!$R$3</f>
        <v>0.5762667345022553</v>
      </c>
      <c r="R6281" s="84">
        <v>36.03</v>
      </c>
      <c r="S6281" s="84">
        <v>22.85</v>
      </c>
      <c r="T6281" s="158">
        <f>AVERAGE(0.697,0.661,0.587,0.776,0.779,0.655)</f>
        <v>0.6925</v>
      </c>
      <c r="U6281" s="79">
        <f t="shared" si="1778"/>
        <v>35.337499999999999</v>
      </c>
      <c r="V6281" s="79">
        <f t="shared" si="1779"/>
        <v>22.157500000000002</v>
      </c>
      <c r="W6281" s="446">
        <f t="shared" si="1768"/>
        <v>0.28893320852985099</v>
      </c>
      <c r="X6281" s="446">
        <f t="shared" si="1769"/>
        <v>0.10622173010774678</v>
      </c>
      <c r="Y6281" s="82">
        <v>20240307</v>
      </c>
      <c r="Z6281" s="85" t="s">
        <v>2324</v>
      </c>
      <c r="AA6281" s="82">
        <v>20240201</v>
      </c>
      <c r="AB6281" s="85"/>
      <c r="AC6281" s="82"/>
      <c r="AD6281" s="82"/>
      <c r="AE6281" s="691" t="s">
        <v>1250</v>
      </c>
      <c r="AF6281" s="567">
        <v>1</v>
      </c>
      <c r="AG6281" s="567"/>
      <c r="AH6281" s="159" t="s">
        <v>267</v>
      </c>
      <c r="AI6281" s="155"/>
      <c r="AJ6281" s="82"/>
      <c r="AK6281" s="82"/>
      <c r="AL6281" s="82"/>
      <c r="AM6281" s="82"/>
      <c r="AN6281" s="82"/>
      <c r="AO6281" s="82"/>
      <c r="AP6281" s="82"/>
    </row>
    <row r="6282" spans="1:42" x14ac:dyDescent="0.2">
      <c r="A6282" s="155" t="s">
        <v>2294</v>
      </c>
      <c r="B6282" s="81">
        <v>20231014</v>
      </c>
      <c r="C6282" s="126" t="s">
        <v>68</v>
      </c>
      <c r="D6282" s="126">
        <v>17</v>
      </c>
      <c r="E6282" s="126">
        <v>10</v>
      </c>
      <c r="F6282" s="126"/>
      <c r="G6282" s="126"/>
      <c r="H6282" s="126" t="s">
        <v>11</v>
      </c>
      <c r="I6282" s="126">
        <v>293</v>
      </c>
      <c r="J6282" s="126">
        <v>5</v>
      </c>
      <c r="K6282" s="82">
        <v>5</v>
      </c>
      <c r="L6282" s="156">
        <v>1</v>
      </c>
      <c r="M6282" s="82">
        <v>0</v>
      </c>
      <c r="N6282" s="83">
        <v>1</v>
      </c>
      <c r="O6282" s="82" t="str">
        <f>Cal_030724!$E$2</f>
        <v>Cal_030724</v>
      </c>
      <c r="P6282" s="158">
        <f>Cal_030724!$Q$3</f>
        <v>1.8135132035581638</v>
      </c>
      <c r="Q6282" s="158">
        <f>Cal_030724!$R$3</f>
        <v>0.5762667345022553</v>
      </c>
      <c r="R6282" s="84">
        <v>38.26</v>
      </c>
      <c r="S6282" s="84">
        <v>24.75</v>
      </c>
      <c r="T6282" s="158">
        <f>AVERAGE(0.697,0.661,0.587,0.776,0.779,0.655)</f>
        <v>0.6925</v>
      </c>
      <c r="U6282" s="79">
        <f t="shared" si="1778"/>
        <v>37.567499999999995</v>
      </c>
      <c r="V6282" s="79">
        <f t="shared" si="1779"/>
        <v>24.057500000000001</v>
      </c>
      <c r="W6282" s="446">
        <f t="shared" si="1768"/>
        <v>0.29616749979046181</v>
      </c>
      <c r="X6282" s="446">
        <f t="shared" si="1769"/>
        <v>0.13287187451954649</v>
      </c>
      <c r="Y6282" s="82">
        <v>20240307</v>
      </c>
      <c r="Z6282" s="85" t="s">
        <v>2324</v>
      </c>
      <c r="AA6282" s="82">
        <v>20240201</v>
      </c>
      <c r="AB6282" s="85"/>
      <c r="AC6282" s="82"/>
      <c r="AD6282" s="82"/>
      <c r="AE6282" s="691" t="s">
        <v>1250</v>
      </c>
      <c r="AF6282" s="567">
        <v>1</v>
      </c>
      <c r="AG6282" s="567"/>
      <c r="AH6282" s="159" t="s">
        <v>268</v>
      </c>
      <c r="AI6282" s="155"/>
      <c r="AJ6282" s="82"/>
      <c r="AK6282" s="82"/>
      <c r="AL6282" s="82"/>
      <c r="AM6282" s="82"/>
      <c r="AN6282" s="82"/>
      <c r="AO6282" s="82"/>
      <c r="AP6282" s="82"/>
    </row>
    <row r="6283" spans="1:42" x14ac:dyDescent="0.2">
      <c r="A6283" s="360" t="s">
        <v>2294</v>
      </c>
      <c r="B6283" s="196">
        <v>20231014</v>
      </c>
      <c r="C6283" s="361" t="s">
        <v>68</v>
      </c>
      <c r="D6283" s="361">
        <v>17</v>
      </c>
      <c r="E6283" s="361">
        <v>10</v>
      </c>
      <c r="F6283" s="361"/>
      <c r="G6283" s="361"/>
      <c r="H6283" s="361" t="s">
        <v>10</v>
      </c>
      <c r="I6283" s="361">
        <v>551</v>
      </c>
      <c r="J6283" s="361">
        <v>20</v>
      </c>
      <c r="K6283" s="44">
        <v>5</v>
      </c>
      <c r="L6283" s="362">
        <v>1</v>
      </c>
      <c r="M6283" s="44">
        <v>0</v>
      </c>
      <c r="N6283" s="363">
        <v>1</v>
      </c>
      <c r="O6283" s="44" t="str">
        <f>Cal_030724!$E$2</f>
        <v>Cal_030724</v>
      </c>
      <c r="P6283" s="365">
        <f>Cal_030724!$Q$3</f>
        <v>1.8135132035581638</v>
      </c>
      <c r="Q6283" s="365">
        <f>Cal_030724!$R$3</f>
        <v>0.5762667345022553</v>
      </c>
      <c r="R6283" s="364">
        <v>43.08</v>
      </c>
      <c r="S6283" s="364">
        <v>27.68</v>
      </c>
      <c r="T6283" s="365">
        <f>AVERAGE(0.697,0.661,0.587,0.776,0.779,0.655)</f>
        <v>0.6925</v>
      </c>
      <c r="U6283" s="79">
        <f t="shared" si="1778"/>
        <v>42.387499999999996</v>
      </c>
      <c r="V6283" s="79">
        <f t="shared" si="1779"/>
        <v>26.987500000000001</v>
      </c>
      <c r="W6283" s="446">
        <f t="shared" si="1768"/>
        <v>0.17952246068376071</v>
      </c>
      <c r="X6283" s="446">
        <f t="shared" si="1769"/>
        <v>7.6409976854484848E-2</v>
      </c>
      <c r="Y6283" s="44">
        <v>20240307</v>
      </c>
      <c r="Z6283" s="368" t="s">
        <v>2324</v>
      </c>
      <c r="AA6283" s="44">
        <v>20240201</v>
      </c>
      <c r="AB6283" s="368"/>
      <c r="AC6283" s="44"/>
      <c r="AD6283" s="44"/>
      <c r="AE6283" s="763" t="s">
        <v>1250</v>
      </c>
      <c r="AF6283" s="849">
        <v>1</v>
      </c>
      <c r="AG6283" s="849"/>
      <c r="AH6283" s="370" t="s">
        <v>273</v>
      </c>
      <c r="AI6283" s="360"/>
      <c r="AJ6283" s="44"/>
      <c r="AK6283" s="44"/>
      <c r="AL6283" s="44"/>
      <c r="AM6283" s="44"/>
      <c r="AN6283" s="44"/>
      <c r="AO6283" s="44"/>
      <c r="AP6283" s="44"/>
    </row>
    <row r="6284" spans="1:42" x14ac:dyDescent="0.2">
      <c r="A6284" s="360" t="s">
        <v>2294</v>
      </c>
      <c r="B6284" s="196">
        <v>20231014</v>
      </c>
      <c r="C6284" s="361" t="s">
        <v>68</v>
      </c>
      <c r="D6284" s="361">
        <v>17</v>
      </c>
      <c r="E6284" s="361">
        <v>10</v>
      </c>
      <c r="F6284" s="361"/>
      <c r="G6284" s="361"/>
      <c r="H6284" s="361" t="s">
        <v>11</v>
      </c>
      <c r="I6284" s="361">
        <v>551</v>
      </c>
      <c r="J6284" s="361">
        <v>20</v>
      </c>
      <c r="K6284" s="44">
        <v>5</v>
      </c>
      <c r="L6284" s="362">
        <v>1</v>
      </c>
      <c r="M6284" s="44">
        <v>0</v>
      </c>
      <c r="N6284" s="363">
        <v>1</v>
      </c>
      <c r="O6284" s="44" t="str">
        <f>Cal_030724!$E$2</f>
        <v>Cal_030724</v>
      </c>
      <c r="P6284" s="365">
        <f>Cal_030724!$Q$3</f>
        <v>1.8135132035581638</v>
      </c>
      <c r="Q6284" s="365">
        <f>Cal_030724!$R$3</f>
        <v>0.5762667345022553</v>
      </c>
      <c r="R6284" s="364">
        <v>39.880000000000003</v>
      </c>
      <c r="S6284" s="364">
        <v>25.85</v>
      </c>
      <c r="T6284" s="365">
        <f>AVERAGE(0.697,0.661,0.587,0.776,0.779,0.655)</f>
        <v>0.6925</v>
      </c>
      <c r="U6284" s="79">
        <f t="shared" si="1778"/>
        <v>39.1875</v>
      </c>
      <c r="V6284" s="79">
        <f t="shared" si="1779"/>
        <v>25.157500000000002</v>
      </c>
      <c r="W6284" s="446">
        <f t="shared" si="1768"/>
        <v>0.16355195606449113</v>
      </c>
      <c r="X6284" s="446">
        <f t="shared" si="1769"/>
        <v>7.502591507468119E-2</v>
      </c>
      <c r="Y6284" s="44">
        <v>20240307</v>
      </c>
      <c r="Z6284" s="368" t="s">
        <v>2324</v>
      </c>
      <c r="AA6284" s="44">
        <v>20240201</v>
      </c>
      <c r="AB6284" s="368"/>
      <c r="AC6284" s="44"/>
      <c r="AD6284" s="44"/>
      <c r="AE6284" s="763" t="s">
        <v>1250</v>
      </c>
      <c r="AF6284" s="849">
        <v>1</v>
      </c>
      <c r="AG6284" s="849"/>
      <c r="AH6284" s="370" t="s">
        <v>274</v>
      </c>
      <c r="AI6284" s="360"/>
      <c r="AJ6284" s="44"/>
      <c r="AK6284" s="44"/>
      <c r="AL6284" s="44"/>
      <c r="AM6284" s="44"/>
      <c r="AN6284" s="44"/>
      <c r="AO6284" s="44"/>
      <c r="AP6284" s="44"/>
    </row>
    <row r="6285" spans="1:42" x14ac:dyDescent="0.2">
      <c r="A6285" t="s">
        <v>2294</v>
      </c>
      <c r="B6285" s="45">
        <v>20231014</v>
      </c>
      <c r="C6285" s="107" t="s">
        <v>68</v>
      </c>
      <c r="D6285" s="107">
        <v>17</v>
      </c>
      <c r="E6285" s="107">
        <v>11</v>
      </c>
      <c r="H6285" s="107" t="s">
        <v>10</v>
      </c>
      <c r="I6285" s="107">
        <v>290</v>
      </c>
      <c r="J6285" s="107">
        <v>0</v>
      </c>
      <c r="K6285" s="43">
        <v>5</v>
      </c>
      <c r="L6285" s="43">
        <v>1</v>
      </c>
      <c r="M6285" s="43">
        <v>0</v>
      </c>
      <c r="N6285" s="49">
        <v>1</v>
      </c>
      <c r="O6285" s="43" t="str">
        <f>Cal_030724!$E$2</f>
        <v>Cal_030724</v>
      </c>
      <c r="P6285" s="50">
        <f>Cal_030724!$Q$3</f>
        <v>1.8135132035581638</v>
      </c>
      <c r="Q6285" s="50">
        <f>Cal_030724!$R$3</f>
        <v>0.5762667345022553</v>
      </c>
      <c r="R6285" s="46">
        <v>189.9</v>
      </c>
      <c r="S6285" s="46">
        <v>119.1</v>
      </c>
      <c r="T6285" s="178">
        <f>AVERAGE(0.455,0.585,0.284,0.485,0.313,0.286)</f>
        <v>0.40133333333333338</v>
      </c>
      <c r="U6285" s="79">
        <f t="shared" si="1778"/>
        <v>189.49866666666668</v>
      </c>
      <c r="V6285" s="79">
        <f t="shared" si="1779"/>
        <v>118.69866666666667</v>
      </c>
      <c r="W6285" s="446">
        <f t="shared" ref="W6285:W6348" si="1780">(Q6285*P6285/(P6285-1)*(U6285-V6285)*(K6285)/I6285)/N6285</f>
        <v>1.5681403513752923</v>
      </c>
      <c r="X6285" s="446">
        <f t="shared" ref="X6285:X6352" si="1781">(Q6285*P6285/(P6285-1)*(P6285*V6285-U6285)*(K6285)/I6285)/N6285</f>
        <v>0.57061997380582563</v>
      </c>
      <c r="Y6285" s="43">
        <v>20240307</v>
      </c>
      <c r="Z6285" s="48" t="s">
        <v>2431</v>
      </c>
      <c r="AA6285" s="43">
        <v>20250311</v>
      </c>
      <c r="AE6285" s="689" t="s">
        <v>1250</v>
      </c>
      <c r="AF6285" s="130">
        <v>1</v>
      </c>
    </row>
    <row r="6286" spans="1:42" x14ac:dyDescent="0.2">
      <c r="A6286" t="s">
        <v>2294</v>
      </c>
      <c r="B6286" s="45">
        <v>20231014</v>
      </c>
      <c r="C6286" s="107" t="s">
        <v>68</v>
      </c>
      <c r="D6286" s="107">
        <v>17</v>
      </c>
      <c r="E6286" s="107">
        <v>11</v>
      </c>
      <c r="H6286" s="107" t="s">
        <v>11</v>
      </c>
      <c r="I6286" s="107">
        <v>290</v>
      </c>
      <c r="J6286" s="107">
        <v>0</v>
      </c>
      <c r="K6286" s="43">
        <v>5</v>
      </c>
      <c r="L6286" s="43">
        <v>1</v>
      </c>
      <c r="M6286" s="43">
        <v>0</v>
      </c>
      <c r="N6286" s="49">
        <v>1</v>
      </c>
      <c r="O6286" s="43" t="str">
        <f>Cal_030724!$E$2</f>
        <v>Cal_030724</v>
      </c>
      <c r="P6286" s="50">
        <f>Cal_030724!$Q$3</f>
        <v>1.8135132035581638</v>
      </c>
      <c r="Q6286" s="50">
        <f>Cal_030724!$R$3</f>
        <v>0.5762667345022553</v>
      </c>
      <c r="R6286" s="46">
        <v>172.1</v>
      </c>
      <c r="S6286" s="46">
        <v>110.9</v>
      </c>
      <c r="T6286" s="178">
        <f>AVERAGE(0.455,0.585,0.284,0.485,0.313,0.286)</f>
        <v>0.40133333333333338</v>
      </c>
      <c r="U6286" s="79">
        <f t="shared" si="1778"/>
        <v>171.69866666666667</v>
      </c>
      <c r="V6286" s="79">
        <f t="shared" si="1779"/>
        <v>110.49866666666668</v>
      </c>
      <c r="W6286" s="446">
        <f t="shared" si="1780"/>
        <v>1.3555111511888114</v>
      </c>
      <c r="X6286" s="446">
        <f t="shared" si="1781"/>
        <v>0.63549827535975922</v>
      </c>
      <c r="Y6286" s="43">
        <v>20240307</v>
      </c>
      <c r="Z6286" s="48" t="s">
        <v>2431</v>
      </c>
      <c r="AA6286" s="43">
        <v>20250311</v>
      </c>
      <c r="AE6286" s="689" t="s">
        <v>1250</v>
      </c>
      <c r="AF6286" s="130">
        <v>1</v>
      </c>
    </row>
    <row r="6287" spans="1:42" x14ac:dyDescent="0.2">
      <c r="A6287" s="155" t="s">
        <v>2294</v>
      </c>
      <c r="B6287" s="81">
        <v>20231014</v>
      </c>
      <c r="C6287" s="126" t="s">
        <v>68</v>
      </c>
      <c r="D6287" s="126">
        <v>17</v>
      </c>
      <c r="E6287" s="126">
        <v>11</v>
      </c>
      <c r="F6287" s="126"/>
      <c r="G6287" s="126"/>
      <c r="H6287" s="126" t="s">
        <v>10</v>
      </c>
      <c r="I6287" s="126">
        <v>293</v>
      </c>
      <c r="J6287" s="126">
        <v>5</v>
      </c>
      <c r="K6287" s="82">
        <v>5</v>
      </c>
      <c r="L6287" s="156">
        <v>1</v>
      </c>
      <c r="M6287" s="82">
        <v>0</v>
      </c>
      <c r="N6287" s="83">
        <v>1</v>
      </c>
      <c r="O6287" s="82" t="str">
        <f>Cal_030724!$E$2</f>
        <v>Cal_030724</v>
      </c>
      <c r="P6287" s="158">
        <f>Cal_030724!$Q$3</f>
        <v>1.8135132035581638</v>
      </c>
      <c r="Q6287" s="158">
        <f>Cal_030724!$R$3</f>
        <v>0.5762667345022553</v>
      </c>
      <c r="R6287" s="84">
        <v>76.39</v>
      </c>
      <c r="S6287" s="84">
        <v>47.5</v>
      </c>
      <c r="T6287" s="158">
        <f>AVERAGE(0.697,0.661,0.587,0.776,0.779,0.655)</f>
        <v>0.6925</v>
      </c>
      <c r="U6287" s="79">
        <f t="shared" si="1778"/>
        <v>75.697500000000005</v>
      </c>
      <c r="V6287" s="79">
        <f t="shared" si="1779"/>
        <v>46.807499999999997</v>
      </c>
      <c r="W6287" s="446">
        <f t="shared" si="1780"/>
        <v>0.63332931672438531</v>
      </c>
      <c r="X6287" s="446">
        <f t="shared" si="1781"/>
        <v>0.2014315899789591</v>
      </c>
      <c r="Y6287" s="82">
        <v>20240307</v>
      </c>
      <c r="Z6287" s="85" t="s">
        <v>2324</v>
      </c>
      <c r="AA6287" s="82">
        <v>20240201</v>
      </c>
      <c r="AB6287" s="85"/>
      <c r="AC6287" s="82"/>
      <c r="AD6287" s="82"/>
      <c r="AE6287" s="691" t="s">
        <v>1250</v>
      </c>
      <c r="AF6287" s="567">
        <v>1</v>
      </c>
      <c r="AG6287" s="567"/>
      <c r="AH6287" s="159" t="s">
        <v>679</v>
      </c>
      <c r="AI6287" s="155"/>
      <c r="AJ6287" s="82"/>
      <c r="AK6287" s="82"/>
      <c r="AL6287" s="82"/>
      <c r="AM6287" s="82"/>
      <c r="AN6287" s="82"/>
      <c r="AO6287" s="82"/>
      <c r="AP6287" s="82"/>
    </row>
    <row r="6288" spans="1:42" x14ac:dyDescent="0.2">
      <c r="A6288" s="155" t="s">
        <v>2294</v>
      </c>
      <c r="B6288" s="81">
        <v>20231014</v>
      </c>
      <c r="C6288" s="126" t="s">
        <v>68</v>
      </c>
      <c r="D6288" s="126">
        <v>17</v>
      </c>
      <c r="E6288" s="126">
        <v>11</v>
      </c>
      <c r="F6288" s="126"/>
      <c r="G6288" s="126"/>
      <c r="H6288" s="126" t="s">
        <v>11</v>
      </c>
      <c r="I6288" s="126">
        <v>294</v>
      </c>
      <c r="J6288" s="126">
        <v>5</v>
      </c>
      <c r="K6288" s="82">
        <v>5</v>
      </c>
      <c r="L6288" s="156">
        <v>1</v>
      </c>
      <c r="M6288" s="82">
        <v>0</v>
      </c>
      <c r="N6288" s="83">
        <v>1</v>
      </c>
      <c r="O6288" s="82" t="str">
        <f>Cal_030724!$E$2</f>
        <v>Cal_030724</v>
      </c>
      <c r="P6288" s="158">
        <f>Cal_030724!$Q$3</f>
        <v>1.8135132035581638</v>
      </c>
      <c r="Q6288" s="158">
        <f>Cal_030724!$R$3</f>
        <v>0.5762667345022553</v>
      </c>
      <c r="R6288" s="84">
        <v>73.56</v>
      </c>
      <c r="S6288" s="84">
        <v>45.52</v>
      </c>
      <c r="T6288" s="158">
        <f>AVERAGE(0.697,0.661,0.587,0.776,0.779,0.655)</f>
        <v>0.6925</v>
      </c>
      <c r="U6288" s="79">
        <f t="shared" si="1778"/>
        <v>72.867500000000007</v>
      </c>
      <c r="V6288" s="79">
        <f t="shared" si="1779"/>
        <v>44.827500000000001</v>
      </c>
      <c r="W6288" s="446">
        <f t="shared" si="1780"/>
        <v>0.61260473506107693</v>
      </c>
      <c r="X6288" s="446">
        <f t="shared" si="1781"/>
        <v>0.18412580602513803</v>
      </c>
      <c r="Y6288" s="82">
        <v>20240307</v>
      </c>
      <c r="Z6288" s="85" t="s">
        <v>2324</v>
      </c>
      <c r="AA6288" s="82">
        <v>20240201</v>
      </c>
      <c r="AB6288" s="85"/>
      <c r="AC6288" s="82"/>
      <c r="AD6288" s="82"/>
      <c r="AE6288" s="691" t="s">
        <v>1250</v>
      </c>
      <c r="AF6288" s="567">
        <v>1</v>
      </c>
      <c r="AG6288" s="567"/>
      <c r="AH6288" s="159" t="s">
        <v>680</v>
      </c>
      <c r="AI6288" s="155"/>
      <c r="AJ6288" s="82"/>
      <c r="AK6288" s="82"/>
      <c r="AL6288" s="82"/>
      <c r="AM6288" s="82"/>
      <c r="AN6288" s="82"/>
      <c r="AO6288" s="82"/>
      <c r="AP6288" s="82"/>
    </row>
    <row r="6289" spans="1:42" x14ac:dyDescent="0.2">
      <c r="A6289" s="360" t="s">
        <v>2294</v>
      </c>
      <c r="B6289" s="196">
        <v>20231014</v>
      </c>
      <c r="C6289" s="361" t="s">
        <v>68</v>
      </c>
      <c r="D6289" s="361">
        <v>17</v>
      </c>
      <c r="E6289" s="361">
        <v>11</v>
      </c>
      <c r="F6289" s="361"/>
      <c r="G6289" s="361"/>
      <c r="H6289" s="361" t="s">
        <v>10</v>
      </c>
      <c r="I6289" s="361">
        <v>550</v>
      </c>
      <c r="J6289" s="361">
        <v>20</v>
      </c>
      <c r="K6289" s="44">
        <v>5</v>
      </c>
      <c r="L6289" s="362">
        <v>1</v>
      </c>
      <c r="M6289" s="44">
        <v>0</v>
      </c>
      <c r="N6289" s="363">
        <v>1</v>
      </c>
      <c r="O6289" s="44" t="str">
        <f>Cal_030724!$E$2</f>
        <v>Cal_030724</v>
      </c>
      <c r="P6289" s="365">
        <f>Cal_030724!$Q$3</f>
        <v>1.8135132035581638</v>
      </c>
      <c r="Q6289" s="365">
        <f>Cal_030724!$R$3</f>
        <v>0.5762667345022553</v>
      </c>
      <c r="R6289" s="364">
        <v>127.5</v>
      </c>
      <c r="S6289" s="364">
        <v>76.319999999999993</v>
      </c>
      <c r="T6289" s="365">
        <f>AVERAGE(0.697,0.661,0.587,0.776,0.779,0.655)</f>
        <v>0.6925</v>
      </c>
      <c r="U6289" s="79">
        <f t="shared" si="1778"/>
        <v>126.8075</v>
      </c>
      <c r="V6289" s="79">
        <f t="shared" si="1779"/>
        <v>75.627499999999998</v>
      </c>
      <c r="W6289" s="446">
        <f t="shared" si="1780"/>
        <v>0.59770551420601858</v>
      </c>
      <c r="X6289" s="446">
        <f t="shared" si="1781"/>
        <v>0.12080202793069031</v>
      </c>
      <c r="Y6289" s="44">
        <v>20240307</v>
      </c>
      <c r="Z6289" s="368" t="s">
        <v>2324</v>
      </c>
      <c r="AA6289" s="44">
        <v>20240201</v>
      </c>
      <c r="AB6289" s="368"/>
      <c r="AC6289" s="44"/>
      <c r="AD6289" s="44"/>
      <c r="AE6289" s="763" t="s">
        <v>1250</v>
      </c>
      <c r="AF6289" s="849">
        <v>1</v>
      </c>
      <c r="AG6289" s="849"/>
      <c r="AH6289" s="370" t="s">
        <v>271</v>
      </c>
      <c r="AI6289" s="360"/>
      <c r="AJ6289" s="44"/>
      <c r="AK6289" s="44"/>
      <c r="AL6289" s="44"/>
      <c r="AM6289" s="44"/>
      <c r="AN6289" s="44"/>
      <c r="AO6289" s="44"/>
      <c r="AP6289" s="44"/>
    </row>
    <row r="6290" spans="1:42" x14ac:dyDescent="0.2">
      <c r="A6290" s="360" t="s">
        <v>2294</v>
      </c>
      <c r="B6290" s="196">
        <v>20231014</v>
      </c>
      <c r="C6290" s="361" t="s">
        <v>68</v>
      </c>
      <c r="D6290" s="361">
        <v>17</v>
      </c>
      <c r="E6290" s="361">
        <v>11</v>
      </c>
      <c r="F6290" s="361"/>
      <c r="G6290" s="361"/>
      <c r="H6290" s="361" t="s">
        <v>11</v>
      </c>
      <c r="I6290" s="361">
        <v>550</v>
      </c>
      <c r="J6290" s="361">
        <v>20</v>
      </c>
      <c r="K6290" s="44">
        <v>5</v>
      </c>
      <c r="L6290" s="362">
        <v>1</v>
      </c>
      <c r="M6290" s="44">
        <v>0</v>
      </c>
      <c r="N6290" s="363">
        <v>1</v>
      </c>
      <c r="O6290" s="44" t="str">
        <f>Cal_030724!$E$2</f>
        <v>Cal_030724</v>
      </c>
      <c r="P6290" s="365">
        <f>Cal_030724!$Q$3</f>
        <v>1.8135132035581638</v>
      </c>
      <c r="Q6290" s="365">
        <f>Cal_030724!$R$3</f>
        <v>0.5762667345022553</v>
      </c>
      <c r="R6290" s="364">
        <v>137.6</v>
      </c>
      <c r="S6290" s="364">
        <v>82.56</v>
      </c>
      <c r="T6290" s="365">
        <f>AVERAGE(0.697,0.661,0.587,0.776,0.779,0.655)</f>
        <v>0.6925</v>
      </c>
      <c r="U6290" s="79">
        <f t="shared" si="1778"/>
        <v>136.9075</v>
      </c>
      <c r="V6290" s="79">
        <f t="shared" si="1779"/>
        <v>81.867500000000007</v>
      </c>
      <c r="W6290" s="446">
        <f t="shared" si="1780"/>
        <v>0.64278451547282633</v>
      </c>
      <c r="X6290" s="446">
        <f t="shared" si="1781"/>
        <v>0.1350068462127646</v>
      </c>
      <c r="Y6290" s="44">
        <v>20240307</v>
      </c>
      <c r="Z6290" s="368" t="s">
        <v>2324</v>
      </c>
      <c r="AA6290" s="44">
        <v>20240201</v>
      </c>
      <c r="AB6290" s="368"/>
      <c r="AC6290" s="44"/>
      <c r="AD6290" s="44"/>
      <c r="AE6290" s="763" t="s">
        <v>1250</v>
      </c>
      <c r="AF6290" s="849">
        <v>1</v>
      </c>
      <c r="AG6290" s="849"/>
      <c r="AH6290" s="370" t="s">
        <v>272</v>
      </c>
      <c r="AI6290" s="360"/>
      <c r="AJ6290" s="44"/>
      <c r="AK6290" s="44"/>
      <c r="AL6290" s="44"/>
      <c r="AM6290" s="44"/>
      <c r="AN6290" s="44"/>
      <c r="AO6290" s="44"/>
      <c r="AP6290" s="44"/>
    </row>
    <row r="6291" spans="1:42" x14ac:dyDescent="0.2">
      <c r="A6291" t="s">
        <v>2294</v>
      </c>
      <c r="B6291" s="45">
        <v>20231014</v>
      </c>
      <c r="C6291" s="107" t="s">
        <v>68</v>
      </c>
      <c r="D6291" s="107">
        <v>17</v>
      </c>
      <c r="E6291" s="107">
        <v>15</v>
      </c>
      <c r="H6291" s="107" t="s">
        <v>10</v>
      </c>
      <c r="I6291" s="107">
        <v>290</v>
      </c>
      <c r="J6291" s="107">
        <v>0</v>
      </c>
      <c r="K6291" s="43">
        <v>5</v>
      </c>
      <c r="L6291" s="43">
        <v>1</v>
      </c>
      <c r="M6291" s="43">
        <v>0</v>
      </c>
      <c r="N6291" s="49">
        <v>1</v>
      </c>
      <c r="O6291" s="43" t="str">
        <f>Cal_030724!$E$2</f>
        <v>Cal_030724</v>
      </c>
      <c r="P6291" s="50">
        <f>Cal_030724!$Q$3</f>
        <v>1.8135132035581638</v>
      </c>
      <c r="Q6291" s="50">
        <f>Cal_030724!$R$3</f>
        <v>0.5762667345022553</v>
      </c>
      <c r="R6291" s="46">
        <v>192.3</v>
      </c>
      <c r="S6291" s="46">
        <v>122.7</v>
      </c>
      <c r="T6291" s="178">
        <f>AVERAGE(0.938,0.727,0.863,0.804,0.94,0.712)</f>
        <v>0.83066666666666666</v>
      </c>
      <c r="U6291" s="79">
        <f t="shared" si="1778"/>
        <v>191.46933333333334</v>
      </c>
      <c r="V6291" s="79">
        <f t="shared" si="1779"/>
        <v>121.86933333333333</v>
      </c>
      <c r="W6291" s="446">
        <f t="shared" si="1780"/>
        <v>1.5415617013519824</v>
      </c>
      <c r="X6291" s="446">
        <f t="shared" si="1781"/>
        <v>0.65432897130038681</v>
      </c>
      <c r="Y6291" s="43">
        <v>20240307</v>
      </c>
      <c r="Z6291" s="48" t="s">
        <v>2383</v>
      </c>
      <c r="AA6291" s="43">
        <v>20241101</v>
      </c>
      <c r="AE6291" s="689" t="s">
        <v>1250</v>
      </c>
      <c r="AF6291" s="130">
        <v>1</v>
      </c>
    </row>
    <row r="6292" spans="1:42" x14ac:dyDescent="0.2">
      <c r="A6292" t="s">
        <v>2294</v>
      </c>
      <c r="B6292" s="45">
        <v>20231014</v>
      </c>
      <c r="C6292" s="107" t="s">
        <v>68</v>
      </c>
      <c r="D6292" s="107">
        <v>17</v>
      </c>
      <c r="E6292" s="107">
        <v>15</v>
      </c>
      <c r="H6292" s="107" t="s">
        <v>11</v>
      </c>
      <c r="I6292" s="107">
        <v>290</v>
      </c>
      <c r="J6292" s="107">
        <v>0</v>
      </c>
      <c r="K6292" s="43">
        <v>5</v>
      </c>
      <c r="L6292" s="43">
        <v>1</v>
      </c>
      <c r="M6292" s="43">
        <v>0</v>
      </c>
      <c r="N6292" s="49">
        <v>1</v>
      </c>
      <c r="O6292" s="43" t="str">
        <f>Cal_030724!$E$2</f>
        <v>Cal_030724</v>
      </c>
      <c r="P6292" s="50">
        <f>Cal_030724!$Q$3</f>
        <v>1.8135132035581638</v>
      </c>
      <c r="Q6292" s="50">
        <f>Cal_030724!$R$3</f>
        <v>0.5762667345022553</v>
      </c>
      <c r="R6292" s="46">
        <v>189.3</v>
      </c>
      <c r="S6292" s="46">
        <v>119.6</v>
      </c>
      <c r="T6292" s="178">
        <f>AVERAGE(0.763,0.746,0.699,0.8,0.548,0.621)</f>
        <v>0.6961666666666666</v>
      </c>
      <c r="U6292" s="79">
        <f t="shared" si="1778"/>
        <v>188.60383333333334</v>
      </c>
      <c r="V6292" s="79">
        <f t="shared" si="1779"/>
        <v>118.90383333333332</v>
      </c>
      <c r="W6292" s="446">
        <f t="shared" si="1780"/>
        <v>1.5437765888539252</v>
      </c>
      <c r="X6292" s="446">
        <f t="shared" si="1781"/>
        <v>0.598680511860052</v>
      </c>
      <c r="Y6292" s="43">
        <v>20240307</v>
      </c>
      <c r="Z6292" s="48" t="s">
        <v>2415</v>
      </c>
      <c r="AA6292" s="43">
        <v>20250227</v>
      </c>
      <c r="AE6292" s="689" t="s">
        <v>1250</v>
      </c>
      <c r="AF6292" s="130">
        <v>1</v>
      </c>
    </row>
    <row r="6293" spans="1:42" x14ac:dyDescent="0.2">
      <c r="A6293" t="s">
        <v>2294</v>
      </c>
      <c r="B6293" s="45">
        <v>20231014</v>
      </c>
      <c r="C6293" s="107" t="s">
        <v>68</v>
      </c>
      <c r="D6293" s="107">
        <v>17</v>
      </c>
      <c r="E6293" s="107">
        <v>15</v>
      </c>
      <c r="H6293" s="107" t="s">
        <v>10</v>
      </c>
      <c r="I6293" s="107">
        <v>290</v>
      </c>
      <c r="J6293" s="107">
        <v>10</v>
      </c>
      <c r="K6293" s="43">
        <v>5</v>
      </c>
      <c r="L6293" s="43">
        <v>1</v>
      </c>
      <c r="M6293" s="43">
        <v>0</v>
      </c>
      <c r="N6293" s="49">
        <v>1</v>
      </c>
      <c r="O6293" s="43" t="str">
        <f>Cal_030724!$E$2</f>
        <v>Cal_030724</v>
      </c>
      <c r="P6293" s="50">
        <f>Cal_030724!$Q$3</f>
        <v>1.8135132035581638</v>
      </c>
      <c r="Q6293" s="50">
        <f>Cal_030724!$R$3</f>
        <v>0.5762667345022553</v>
      </c>
      <c r="R6293" s="46">
        <v>122.4</v>
      </c>
      <c r="S6293" s="46">
        <v>78.08</v>
      </c>
      <c r="T6293" s="178">
        <f>AVERAGE(0.455,0.585,0.284,0.485,0.313,0.286)</f>
        <v>0.40133333333333338</v>
      </c>
      <c r="U6293" s="79">
        <f t="shared" si="1778"/>
        <v>121.99866666666668</v>
      </c>
      <c r="V6293" s="79">
        <f t="shared" si="1779"/>
        <v>77.678666666666672</v>
      </c>
      <c r="W6293" s="446">
        <f t="shared" si="1780"/>
        <v>0.9816381408609175</v>
      </c>
      <c r="X6293" s="446">
        <f t="shared" si="1781"/>
        <v>0.41800732311201938</v>
      </c>
      <c r="Y6293" s="43">
        <v>20240307</v>
      </c>
      <c r="Z6293" s="48" t="s">
        <v>2431</v>
      </c>
      <c r="AA6293" s="43">
        <v>20250311</v>
      </c>
      <c r="AE6293" s="689" t="s">
        <v>1250</v>
      </c>
      <c r="AF6293" s="130">
        <v>1</v>
      </c>
    </row>
    <row r="6294" spans="1:42" x14ac:dyDescent="0.2">
      <c r="A6294" t="s">
        <v>2294</v>
      </c>
      <c r="B6294" s="45">
        <v>20231014</v>
      </c>
      <c r="C6294" s="107" t="s">
        <v>68</v>
      </c>
      <c r="D6294" s="107">
        <v>17</v>
      </c>
      <c r="E6294" s="107">
        <v>15</v>
      </c>
      <c r="H6294" s="107" t="s">
        <v>11</v>
      </c>
      <c r="I6294" s="107">
        <v>290</v>
      </c>
      <c r="J6294" s="107">
        <v>10</v>
      </c>
      <c r="K6294" s="43">
        <v>5</v>
      </c>
      <c r="L6294" s="43">
        <v>1</v>
      </c>
      <c r="M6294" s="43">
        <v>0</v>
      </c>
      <c r="N6294" s="49">
        <v>1</v>
      </c>
      <c r="O6294" s="43" t="str">
        <f>Cal_030724!$E$2</f>
        <v>Cal_030724</v>
      </c>
      <c r="P6294" s="50">
        <f>Cal_030724!$Q$3</f>
        <v>1.8135132035581638</v>
      </c>
      <c r="Q6294" s="50">
        <f>Cal_030724!$R$3</f>
        <v>0.5762667345022553</v>
      </c>
      <c r="R6294" s="46">
        <v>114.2</v>
      </c>
      <c r="S6294" s="46">
        <v>73.27</v>
      </c>
      <c r="T6294" s="178">
        <f>AVERAGE(0.987,0.713,0.709,0.694,0.604,0.372)</f>
        <v>0.67983333333333329</v>
      </c>
      <c r="U6294" s="79">
        <f t="shared" si="1778"/>
        <v>113.52016666666667</v>
      </c>
      <c r="V6294" s="79">
        <f t="shared" si="1779"/>
        <v>72.590166666666661</v>
      </c>
      <c r="W6294" s="446">
        <f t="shared" si="1780"/>
        <v>0.90655345454506653</v>
      </c>
      <c r="X6294" s="446">
        <f t="shared" si="1781"/>
        <v>0.40140536946546596</v>
      </c>
      <c r="Y6294" s="43">
        <v>20240307</v>
      </c>
      <c r="Z6294" s="48" t="s">
        <v>2421</v>
      </c>
      <c r="AA6294" s="43">
        <v>20250304</v>
      </c>
      <c r="AE6294" s="689" t="s">
        <v>1250</v>
      </c>
      <c r="AF6294" s="130">
        <v>1</v>
      </c>
    </row>
    <row r="6295" spans="1:42" x14ac:dyDescent="0.2">
      <c r="A6295" s="155" t="s">
        <v>2294</v>
      </c>
      <c r="B6295" s="81">
        <v>20231014</v>
      </c>
      <c r="C6295" s="126" t="s">
        <v>68</v>
      </c>
      <c r="D6295" s="126">
        <v>17</v>
      </c>
      <c r="E6295" s="126">
        <v>15</v>
      </c>
      <c r="F6295" s="126"/>
      <c r="G6295" s="126"/>
      <c r="H6295" s="126" t="s">
        <v>10</v>
      </c>
      <c r="I6295" s="126">
        <v>293</v>
      </c>
      <c r="J6295" s="126">
        <v>5</v>
      </c>
      <c r="K6295" s="82">
        <v>5</v>
      </c>
      <c r="L6295" s="156">
        <v>1</v>
      </c>
      <c r="M6295" s="82">
        <v>0</v>
      </c>
      <c r="N6295" s="83">
        <v>1</v>
      </c>
      <c r="O6295" s="82" t="str">
        <f>Cal_030724!$E$2</f>
        <v>Cal_030724</v>
      </c>
      <c r="P6295" s="158">
        <f>Cal_030724!$Q$3</f>
        <v>1.8135132035581638</v>
      </c>
      <c r="Q6295" s="158">
        <f>Cal_030724!$R$3</f>
        <v>0.5762667345022553</v>
      </c>
      <c r="R6295" s="84">
        <v>79.510000000000005</v>
      </c>
      <c r="S6295" s="84">
        <v>49.03</v>
      </c>
      <c r="T6295" s="158">
        <f>AVERAGE(0.697,0.661,0.587,0.776,0.779,0.655)</f>
        <v>0.6925</v>
      </c>
      <c r="U6295" s="79">
        <f t="shared" si="1778"/>
        <v>78.81750000000001</v>
      </c>
      <c r="V6295" s="79">
        <f t="shared" si="1779"/>
        <v>48.337499999999999</v>
      </c>
      <c r="W6295" s="446">
        <f t="shared" si="1780"/>
        <v>0.66818544734369212</v>
      </c>
      <c r="X6295" s="446">
        <f t="shared" si="1781"/>
        <v>0.19386134703269872</v>
      </c>
      <c r="Y6295" s="82">
        <v>20240307</v>
      </c>
      <c r="Z6295" s="85" t="s">
        <v>2323</v>
      </c>
      <c r="AA6295" s="82">
        <v>20240201</v>
      </c>
      <c r="AB6295" s="85"/>
      <c r="AC6295" s="82"/>
      <c r="AD6295" s="82"/>
      <c r="AE6295" s="691" t="s">
        <v>1250</v>
      </c>
      <c r="AF6295" s="567">
        <v>1</v>
      </c>
      <c r="AG6295" s="567"/>
      <c r="AH6295" s="159" t="s">
        <v>265</v>
      </c>
      <c r="AI6295" s="155"/>
      <c r="AJ6295" s="82"/>
      <c r="AK6295" s="82"/>
      <c r="AL6295" s="82"/>
      <c r="AM6295" s="82"/>
      <c r="AN6295" s="82"/>
      <c r="AO6295" s="82"/>
      <c r="AP6295" s="82"/>
    </row>
    <row r="6296" spans="1:42" x14ac:dyDescent="0.2">
      <c r="A6296" s="155" t="s">
        <v>2294</v>
      </c>
      <c r="B6296" s="81">
        <v>20231014</v>
      </c>
      <c r="C6296" s="126" t="s">
        <v>68</v>
      </c>
      <c r="D6296" s="126">
        <v>17</v>
      </c>
      <c r="E6296" s="126">
        <v>15</v>
      </c>
      <c r="F6296" s="126"/>
      <c r="G6296" s="126"/>
      <c r="H6296" s="126" t="s">
        <v>11</v>
      </c>
      <c r="I6296" s="126">
        <v>293</v>
      </c>
      <c r="J6296" s="126">
        <v>5</v>
      </c>
      <c r="K6296" s="82">
        <v>5</v>
      </c>
      <c r="L6296" s="156">
        <v>1</v>
      </c>
      <c r="M6296" s="82">
        <v>0</v>
      </c>
      <c r="N6296" s="83">
        <v>1</v>
      </c>
      <c r="O6296" s="82" t="str">
        <f>Cal_030724!$E$2</f>
        <v>Cal_030724</v>
      </c>
      <c r="P6296" s="158">
        <f>Cal_030724!$Q$3</f>
        <v>1.8135132035581638</v>
      </c>
      <c r="Q6296" s="158">
        <f>Cal_030724!$R$3</f>
        <v>0.5762667345022553</v>
      </c>
      <c r="R6296" s="84">
        <v>90.39</v>
      </c>
      <c r="S6296" s="84">
        <v>56.73</v>
      </c>
      <c r="T6296" s="158">
        <f>AVERAGE(0.697,0.661,0.587,0.776,0.779,0.655)</f>
        <v>0.6925</v>
      </c>
      <c r="U6296" s="79">
        <f t="shared" si="1778"/>
        <v>89.697500000000005</v>
      </c>
      <c r="V6296" s="79">
        <f t="shared" si="1779"/>
        <v>56.037499999999994</v>
      </c>
      <c r="W6296" s="446">
        <f t="shared" si="1780"/>
        <v>0.73789770858230563</v>
      </c>
      <c r="X6296" s="446">
        <f t="shared" si="1781"/>
        <v>0.26147021983490659</v>
      </c>
      <c r="Y6296" s="82">
        <v>20240307</v>
      </c>
      <c r="Z6296" s="85" t="s">
        <v>2324</v>
      </c>
      <c r="AA6296" s="82">
        <v>20240201</v>
      </c>
      <c r="AB6296" s="85"/>
      <c r="AC6296" s="82"/>
      <c r="AD6296" s="82"/>
      <c r="AE6296" s="691" t="s">
        <v>1250</v>
      </c>
      <c r="AF6296" s="567">
        <v>1</v>
      </c>
      <c r="AG6296" s="567"/>
      <c r="AH6296" s="159" t="s">
        <v>266</v>
      </c>
      <c r="AI6296" s="155"/>
      <c r="AJ6296" s="82"/>
      <c r="AK6296" s="82"/>
      <c r="AL6296" s="82"/>
      <c r="AM6296" s="82"/>
      <c r="AN6296" s="82"/>
      <c r="AO6296" s="82"/>
      <c r="AP6296" s="82"/>
    </row>
    <row r="6297" spans="1:42" x14ac:dyDescent="0.2">
      <c r="A6297" s="360" t="s">
        <v>2294</v>
      </c>
      <c r="B6297" s="196">
        <v>20231014</v>
      </c>
      <c r="C6297" s="361" t="s">
        <v>68</v>
      </c>
      <c r="D6297" s="361">
        <v>17</v>
      </c>
      <c r="E6297" s="361">
        <v>15</v>
      </c>
      <c r="F6297" s="361"/>
      <c r="G6297" s="361"/>
      <c r="H6297" s="361" t="s">
        <v>10</v>
      </c>
      <c r="I6297" s="361">
        <v>552</v>
      </c>
      <c r="J6297" s="361">
        <v>20</v>
      </c>
      <c r="K6297" s="44">
        <v>5</v>
      </c>
      <c r="L6297" s="362">
        <v>1</v>
      </c>
      <c r="M6297" s="44">
        <v>0</v>
      </c>
      <c r="N6297" s="363">
        <v>1</v>
      </c>
      <c r="O6297" s="44" t="str">
        <f>Cal_030724!$E$2</f>
        <v>Cal_030724</v>
      </c>
      <c r="P6297" s="365">
        <f>Cal_030724!$Q$3</f>
        <v>1.8135132035581638</v>
      </c>
      <c r="Q6297" s="365">
        <f>Cal_030724!$R$3</f>
        <v>0.5762667345022553</v>
      </c>
      <c r="R6297" s="364">
        <v>113.2</v>
      </c>
      <c r="S6297" s="364">
        <v>68.86</v>
      </c>
      <c r="T6297" s="365">
        <f>AVERAGE(0.697,0.661,0.587,0.776,0.779,0.655)</f>
        <v>0.6925</v>
      </c>
      <c r="U6297" s="79">
        <f t="shared" si="1778"/>
        <v>112.50750000000001</v>
      </c>
      <c r="V6297" s="79">
        <f t="shared" si="1779"/>
        <v>68.167500000000004</v>
      </c>
      <c r="W6297" s="446">
        <f t="shared" si="1780"/>
        <v>0.51594841363184551</v>
      </c>
      <c r="X6297" s="446">
        <f t="shared" si="1781"/>
        <v>0.12933806589601449</v>
      </c>
      <c r="Y6297" s="44">
        <v>20240307</v>
      </c>
      <c r="Z6297" s="368" t="s">
        <v>2324</v>
      </c>
      <c r="AA6297" s="44">
        <v>20240201</v>
      </c>
      <c r="AB6297" s="368"/>
      <c r="AC6297" s="44"/>
      <c r="AD6297" s="44"/>
      <c r="AE6297" s="763" t="s">
        <v>1250</v>
      </c>
      <c r="AF6297" s="849">
        <v>1</v>
      </c>
      <c r="AG6297" s="849"/>
      <c r="AH6297" s="370" t="s">
        <v>269</v>
      </c>
      <c r="AI6297" s="360"/>
      <c r="AJ6297" s="44"/>
      <c r="AK6297" s="44"/>
      <c r="AL6297" s="44"/>
      <c r="AM6297" s="44"/>
      <c r="AN6297" s="44"/>
      <c r="AO6297" s="44"/>
      <c r="AP6297" s="44"/>
    </row>
    <row r="6298" spans="1:42" x14ac:dyDescent="0.2">
      <c r="A6298" s="360" t="s">
        <v>2294</v>
      </c>
      <c r="B6298" s="196">
        <v>20231014</v>
      </c>
      <c r="C6298" s="361" t="s">
        <v>68</v>
      </c>
      <c r="D6298" s="361">
        <v>17</v>
      </c>
      <c r="E6298" s="361">
        <v>15</v>
      </c>
      <c r="F6298" s="361"/>
      <c r="G6298" s="361"/>
      <c r="H6298" s="361" t="s">
        <v>11</v>
      </c>
      <c r="I6298" s="361">
        <v>550</v>
      </c>
      <c r="J6298" s="361">
        <v>20</v>
      </c>
      <c r="K6298" s="44">
        <v>5</v>
      </c>
      <c r="L6298" s="362">
        <v>1</v>
      </c>
      <c r="M6298" s="44">
        <v>0</v>
      </c>
      <c r="N6298" s="363">
        <v>1</v>
      </c>
      <c r="O6298" s="44" t="str">
        <f>Cal_030724!$E$2</f>
        <v>Cal_030724</v>
      </c>
      <c r="P6298" s="365">
        <f>Cal_030724!$Q$3</f>
        <v>1.8135132035581638</v>
      </c>
      <c r="Q6298" s="365">
        <f>Cal_030724!$R$3</f>
        <v>0.5762667345022553</v>
      </c>
      <c r="R6298" s="364">
        <v>97.81</v>
      </c>
      <c r="S6298" s="364">
        <v>58.83</v>
      </c>
      <c r="T6298" s="365">
        <f>AVERAGE(0.697,0.661,0.587,0.776,0.779,0.655)</f>
        <v>0.6925</v>
      </c>
      <c r="U6298" s="79">
        <f t="shared" si="1778"/>
        <v>97.117500000000007</v>
      </c>
      <c r="V6298" s="79">
        <f t="shared" si="1779"/>
        <v>58.137499999999996</v>
      </c>
      <c r="W6298" s="446">
        <f t="shared" si="1780"/>
        <v>0.45522784180833548</v>
      </c>
      <c r="X6298" s="446">
        <f t="shared" si="1781"/>
        <v>9.7113994573574877E-2</v>
      </c>
      <c r="Y6298" s="44">
        <v>20240307</v>
      </c>
      <c r="Z6298" s="368" t="s">
        <v>2324</v>
      </c>
      <c r="AA6298" s="44">
        <v>20240201</v>
      </c>
      <c r="AB6298" s="368"/>
      <c r="AC6298" s="44"/>
      <c r="AD6298" s="44"/>
      <c r="AE6298" s="763" t="s">
        <v>1250</v>
      </c>
      <c r="AF6298" s="849">
        <v>1</v>
      </c>
      <c r="AG6298" s="849"/>
      <c r="AH6298" s="370" t="s">
        <v>270</v>
      </c>
      <c r="AI6298" s="360"/>
      <c r="AJ6298" s="44"/>
      <c r="AK6298" s="44"/>
      <c r="AL6298" s="44"/>
      <c r="AM6298" s="44"/>
      <c r="AN6298" s="44"/>
      <c r="AO6298" s="44"/>
      <c r="AP6298" s="44"/>
    </row>
    <row r="6299" spans="1:42" x14ac:dyDescent="0.2">
      <c r="A6299" t="s">
        <v>2294</v>
      </c>
      <c r="B6299" s="45">
        <v>20231014</v>
      </c>
      <c r="C6299" s="107" t="s">
        <v>61</v>
      </c>
      <c r="D6299" s="107">
        <v>18</v>
      </c>
      <c r="E6299" s="107">
        <v>1</v>
      </c>
      <c r="H6299" s="107" t="s">
        <v>10</v>
      </c>
      <c r="I6299" s="107">
        <v>290</v>
      </c>
      <c r="J6299" s="107">
        <v>0</v>
      </c>
      <c r="O6299" s="43" t="str">
        <f>Cal_030724!$E$2</f>
        <v>Cal_030724</v>
      </c>
      <c r="P6299" s="50">
        <f>Cal_030724!$Q$3</f>
        <v>1.8135132035581638</v>
      </c>
      <c r="Q6299" s="50">
        <f>Cal_030724!$R$3</f>
        <v>0.5762667345022553</v>
      </c>
      <c r="U6299" s="79" t="e">
        <f t="shared" si="1778"/>
        <v>#DIV/0!</v>
      </c>
      <c r="V6299" s="79" t="e">
        <f t="shared" si="1779"/>
        <v>#DIV/0!</v>
      </c>
      <c r="W6299" s="446" t="e">
        <f t="shared" si="1780"/>
        <v>#DIV/0!</v>
      </c>
      <c r="X6299" s="446" t="e">
        <f t="shared" si="1781"/>
        <v>#DIV/0!</v>
      </c>
    </row>
    <row r="6300" spans="1:42" x14ac:dyDescent="0.2">
      <c r="A6300" t="s">
        <v>2294</v>
      </c>
      <c r="B6300" s="45">
        <v>20231014</v>
      </c>
      <c r="C6300" s="107" t="s">
        <v>61</v>
      </c>
      <c r="D6300" s="107">
        <v>18</v>
      </c>
      <c r="E6300" s="107">
        <v>1</v>
      </c>
      <c r="H6300" s="107" t="s">
        <v>11</v>
      </c>
      <c r="I6300" s="107">
        <v>290</v>
      </c>
      <c r="J6300" s="107">
        <v>0</v>
      </c>
      <c r="O6300" s="43" t="str">
        <f>Cal_030724!$E$2</f>
        <v>Cal_030724</v>
      </c>
      <c r="P6300" s="50">
        <f>Cal_030724!$Q$3</f>
        <v>1.8135132035581638</v>
      </c>
      <c r="Q6300" s="50">
        <f>Cal_030724!$R$3</f>
        <v>0.5762667345022553</v>
      </c>
      <c r="U6300" s="79" t="e">
        <f t="shared" si="1778"/>
        <v>#DIV/0!</v>
      </c>
      <c r="V6300" s="79" t="e">
        <f t="shared" si="1779"/>
        <v>#DIV/0!</v>
      </c>
      <c r="W6300" s="446" t="e">
        <f t="shared" si="1780"/>
        <v>#DIV/0!</v>
      </c>
      <c r="X6300" s="446" t="e">
        <f t="shared" si="1781"/>
        <v>#DIV/0!</v>
      </c>
    </row>
    <row r="6301" spans="1:42" x14ac:dyDescent="0.2">
      <c r="A6301" t="s">
        <v>2294</v>
      </c>
      <c r="B6301" s="45">
        <v>20231014</v>
      </c>
      <c r="C6301" s="107" t="s">
        <v>61</v>
      </c>
      <c r="D6301" s="107">
        <v>18</v>
      </c>
      <c r="E6301" s="107">
        <v>3</v>
      </c>
      <c r="H6301" s="107" t="s">
        <v>10</v>
      </c>
      <c r="I6301" s="107">
        <v>290</v>
      </c>
      <c r="J6301" s="107">
        <v>0</v>
      </c>
      <c r="K6301" s="43">
        <v>5</v>
      </c>
      <c r="L6301" s="43">
        <v>1</v>
      </c>
      <c r="M6301" s="43">
        <v>0</v>
      </c>
      <c r="N6301" s="49">
        <v>1</v>
      </c>
      <c r="O6301" s="43" t="str">
        <f>Cal_030724!$E$2</f>
        <v>Cal_030724</v>
      </c>
      <c r="P6301" s="50">
        <f>Cal_030724!$Q$3</f>
        <v>1.8135132035581638</v>
      </c>
      <c r="Q6301" s="50">
        <f>Cal_030724!$R$3</f>
        <v>0.5762667345022553</v>
      </c>
      <c r="R6301" s="46">
        <v>53.71</v>
      </c>
      <c r="S6301" s="46">
        <v>34.340000000000003</v>
      </c>
      <c r="T6301" s="178">
        <f>AVERAGE(0.987,0.713,0.709,0.694,0.604,0.372)</f>
        <v>0.67983333333333329</v>
      </c>
      <c r="U6301" s="79">
        <f t="shared" si="1778"/>
        <v>53.030166666666666</v>
      </c>
      <c r="V6301" s="79">
        <f t="shared" si="1779"/>
        <v>33.660166666666669</v>
      </c>
      <c r="W6301" s="446">
        <f t="shared" si="1780"/>
        <v>0.42902370912626275</v>
      </c>
      <c r="X6301" s="446">
        <f t="shared" si="1781"/>
        <v>0.17747871442511634</v>
      </c>
      <c r="Y6301" s="43">
        <v>20240307</v>
      </c>
      <c r="Z6301" s="48" t="s">
        <v>2421</v>
      </c>
      <c r="AA6301" s="43">
        <v>20250304</v>
      </c>
      <c r="AE6301" s="689" t="s">
        <v>1250</v>
      </c>
      <c r="AF6301" s="130">
        <v>1</v>
      </c>
    </row>
    <row r="6302" spans="1:42" x14ac:dyDescent="0.2">
      <c r="A6302" t="s">
        <v>2294</v>
      </c>
      <c r="B6302" s="45">
        <v>20231014</v>
      </c>
      <c r="C6302" s="107" t="s">
        <v>61</v>
      </c>
      <c r="D6302" s="107">
        <v>18</v>
      </c>
      <c r="E6302" s="107">
        <v>3</v>
      </c>
      <c r="H6302" s="107" t="s">
        <v>11</v>
      </c>
      <c r="I6302" s="107">
        <v>290</v>
      </c>
      <c r="J6302" s="107">
        <v>0</v>
      </c>
      <c r="K6302" s="43">
        <v>5</v>
      </c>
      <c r="L6302" s="43">
        <v>1</v>
      </c>
      <c r="M6302" s="43">
        <v>0</v>
      </c>
      <c r="N6302" s="49">
        <v>1</v>
      </c>
      <c r="O6302" s="43" t="str">
        <f>Cal_030724!$E$2</f>
        <v>Cal_030724</v>
      </c>
      <c r="P6302" s="50">
        <f>Cal_030724!$Q$3</f>
        <v>1.8135132035581638</v>
      </c>
      <c r="Q6302" s="50">
        <f>Cal_030724!$R$3</f>
        <v>0.5762667345022553</v>
      </c>
      <c r="R6302" s="46">
        <v>54.94</v>
      </c>
      <c r="S6302" s="46">
        <v>35.46</v>
      </c>
      <c r="T6302" s="178">
        <f>AVERAGE(0.938,0.727,0.863,0.804,0.94,0.712)</f>
        <v>0.83066666666666666</v>
      </c>
      <c r="U6302" s="79">
        <f t="shared" si="1778"/>
        <v>54.109333333333332</v>
      </c>
      <c r="V6302" s="79">
        <f t="shared" si="1779"/>
        <v>34.629333333333335</v>
      </c>
      <c r="W6302" s="446">
        <f t="shared" si="1780"/>
        <v>0.43146008537839947</v>
      </c>
      <c r="X6302" s="446">
        <f t="shared" si="1781"/>
        <v>0.19250517304184672</v>
      </c>
      <c r="Y6302" s="43">
        <v>20240307</v>
      </c>
      <c r="Z6302" s="48" t="s">
        <v>2383</v>
      </c>
      <c r="AA6302" s="43">
        <v>20241101</v>
      </c>
      <c r="AE6302" s="689" t="s">
        <v>1250</v>
      </c>
      <c r="AF6302" s="130">
        <v>1</v>
      </c>
    </row>
    <row r="6303" spans="1:42" x14ac:dyDescent="0.2">
      <c r="A6303" t="s">
        <v>2294</v>
      </c>
      <c r="B6303" s="45">
        <v>20231014</v>
      </c>
      <c r="C6303" s="107" t="s">
        <v>61</v>
      </c>
      <c r="D6303" s="107">
        <v>18</v>
      </c>
      <c r="E6303" s="107">
        <v>6</v>
      </c>
      <c r="H6303" s="107" t="s">
        <v>10</v>
      </c>
      <c r="I6303" s="107">
        <v>290</v>
      </c>
      <c r="J6303" s="107">
        <v>0</v>
      </c>
      <c r="K6303" s="43">
        <v>5</v>
      </c>
      <c r="L6303" s="43">
        <v>1</v>
      </c>
      <c r="M6303" s="43">
        <v>0</v>
      </c>
      <c r="N6303" s="49">
        <v>1</v>
      </c>
      <c r="O6303" s="43" t="str">
        <f>Cal_030724!$E$2</f>
        <v>Cal_030724</v>
      </c>
      <c r="P6303" s="50">
        <f>Cal_030724!$Q$3</f>
        <v>1.8135132035581638</v>
      </c>
      <c r="Q6303" s="50">
        <f>Cal_030724!$R$3</f>
        <v>0.5762667345022553</v>
      </c>
      <c r="R6303" s="46">
        <v>151.69999999999999</v>
      </c>
      <c r="S6303" s="46">
        <v>96.44</v>
      </c>
      <c r="T6303" s="178">
        <f>AVERAGE(0.455,0.585,0.284,0.485,0.313,0.286)</f>
        <v>0.40133333333333338</v>
      </c>
      <c r="U6303" s="79">
        <f t="shared" si="1778"/>
        <v>151.29866666666666</v>
      </c>
      <c r="V6303" s="79">
        <f t="shared" si="1779"/>
        <v>96.038666666666671</v>
      </c>
      <c r="W6303" s="446">
        <f t="shared" si="1780"/>
        <v>1.2239468335734269</v>
      </c>
      <c r="X6303" s="446">
        <f t="shared" si="1781"/>
        <v>0.50651649611823735</v>
      </c>
      <c r="Y6303" s="43">
        <v>20240307</v>
      </c>
      <c r="Z6303" s="48" t="s">
        <v>2431</v>
      </c>
      <c r="AA6303" s="43">
        <v>20250311</v>
      </c>
      <c r="AE6303" s="689" t="s">
        <v>1250</v>
      </c>
      <c r="AF6303" s="130">
        <v>1</v>
      </c>
    </row>
    <row r="6304" spans="1:42" x14ac:dyDescent="0.2">
      <c r="A6304" t="s">
        <v>2294</v>
      </c>
      <c r="B6304" s="45">
        <v>20231014</v>
      </c>
      <c r="C6304" s="107" t="s">
        <v>61</v>
      </c>
      <c r="D6304" s="107">
        <v>18</v>
      </c>
      <c r="E6304" s="107">
        <v>6</v>
      </c>
      <c r="H6304" s="107" t="s">
        <v>11</v>
      </c>
      <c r="I6304" s="107">
        <v>290</v>
      </c>
      <c r="J6304" s="107">
        <v>0</v>
      </c>
      <c r="K6304" s="43">
        <v>5</v>
      </c>
      <c r="L6304" s="43">
        <v>1</v>
      </c>
      <c r="M6304" s="43">
        <v>0</v>
      </c>
      <c r="N6304" s="49">
        <v>1</v>
      </c>
      <c r="O6304" s="43" t="str">
        <f>Cal_030724!$E$2</f>
        <v>Cal_030724</v>
      </c>
      <c r="P6304" s="50">
        <f>Cal_030724!$Q$3</f>
        <v>1.8135132035581638</v>
      </c>
      <c r="Q6304" s="50">
        <f>Cal_030724!$R$3</f>
        <v>0.5762667345022553</v>
      </c>
      <c r="R6304" s="46">
        <v>137.30000000000001</v>
      </c>
      <c r="S6304" s="46">
        <v>88.09</v>
      </c>
      <c r="T6304" s="178">
        <f>AVERAGE(0.455,0.585,0.284,0.485,0.313,0.286)</f>
        <v>0.40133333333333338</v>
      </c>
      <c r="U6304" s="79">
        <f t="shared" si="1778"/>
        <v>136.89866666666668</v>
      </c>
      <c r="V6304" s="79">
        <f t="shared" si="1779"/>
        <v>87.688666666666677</v>
      </c>
      <c r="W6304" s="446">
        <f t="shared" si="1780"/>
        <v>1.089946139705906</v>
      </c>
      <c r="X6304" s="446">
        <f t="shared" si="1781"/>
        <v>0.49006353101237216</v>
      </c>
      <c r="Y6304" s="43">
        <v>20240307</v>
      </c>
      <c r="Z6304" s="48" t="s">
        <v>2431</v>
      </c>
      <c r="AA6304" s="43">
        <v>20250311</v>
      </c>
      <c r="AE6304" s="689" t="s">
        <v>1250</v>
      </c>
      <c r="AF6304" s="130">
        <v>1</v>
      </c>
    </row>
    <row r="6305" spans="1:42" x14ac:dyDescent="0.2">
      <c r="A6305" s="155" t="s">
        <v>2294</v>
      </c>
      <c r="B6305" s="81">
        <v>20231014</v>
      </c>
      <c r="C6305" s="126" t="s">
        <v>61</v>
      </c>
      <c r="D6305" s="126">
        <v>18</v>
      </c>
      <c r="E6305" s="126">
        <v>6</v>
      </c>
      <c r="F6305" s="126"/>
      <c r="G6305" s="126"/>
      <c r="H6305" s="126" t="s">
        <v>10</v>
      </c>
      <c r="I6305" s="126">
        <v>293</v>
      </c>
      <c r="J6305" s="126">
        <v>5</v>
      </c>
      <c r="K6305" s="82">
        <v>5</v>
      </c>
      <c r="L6305" s="156">
        <v>1</v>
      </c>
      <c r="M6305" s="82">
        <v>0</v>
      </c>
      <c r="N6305" s="83">
        <v>1</v>
      </c>
      <c r="O6305" s="82" t="str">
        <f>Cal_030724!$E$2</f>
        <v>Cal_030724</v>
      </c>
      <c r="P6305" s="158">
        <f>Cal_030724!$Q$3</f>
        <v>1.8135132035581638</v>
      </c>
      <c r="Q6305" s="158">
        <f>Cal_030724!$R$3</f>
        <v>0.5762667345022553</v>
      </c>
      <c r="R6305" s="84">
        <v>60.47</v>
      </c>
      <c r="S6305" s="84">
        <v>39.03</v>
      </c>
      <c r="T6305" s="158">
        <f>AVERAGE(0.724,0.569,0.666,0.712,0.708,0.801)</f>
        <v>0.69666666666666677</v>
      </c>
      <c r="U6305" s="79">
        <f t="shared" si="1778"/>
        <v>59.773333333333333</v>
      </c>
      <c r="V6305" s="79">
        <f t="shared" si="1779"/>
        <v>38.333333333333336</v>
      </c>
      <c r="W6305" s="446">
        <f t="shared" si="1780"/>
        <v>0.47000971099241318</v>
      </c>
      <c r="X6305" s="446">
        <f t="shared" si="1781"/>
        <v>0.2136236402930618</v>
      </c>
      <c r="Y6305" s="82">
        <v>20240307</v>
      </c>
      <c r="Z6305" s="90" t="s">
        <v>2328</v>
      </c>
      <c r="AA6305" s="82">
        <v>20240328</v>
      </c>
      <c r="AB6305" s="85"/>
      <c r="AC6305" s="82"/>
      <c r="AD6305" s="82"/>
      <c r="AE6305" s="691" t="s">
        <v>1250</v>
      </c>
      <c r="AF6305" s="567">
        <v>1</v>
      </c>
      <c r="AG6305" s="567"/>
      <c r="AH6305" s="159" t="s">
        <v>277</v>
      </c>
      <c r="AI6305" s="155"/>
      <c r="AJ6305" s="82"/>
      <c r="AK6305" s="82"/>
      <c r="AL6305" s="82"/>
      <c r="AM6305" s="82"/>
      <c r="AN6305" s="82"/>
      <c r="AO6305" s="82"/>
      <c r="AP6305" s="82"/>
    </row>
    <row r="6306" spans="1:42" x14ac:dyDescent="0.2">
      <c r="A6306" s="155" t="s">
        <v>2294</v>
      </c>
      <c r="B6306" s="81">
        <v>20231014</v>
      </c>
      <c r="C6306" s="126" t="s">
        <v>61</v>
      </c>
      <c r="D6306" s="126">
        <v>18</v>
      </c>
      <c r="E6306" s="126">
        <v>6</v>
      </c>
      <c r="F6306" s="126"/>
      <c r="G6306" s="126"/>
      <c r="H6306" s="126" t="s">
        <v>11</v>
      </c>
      <c r="I6306" s="126">
        <v>294</v>
      </c>
      <c r="J6306" s="126">
        <v>5</v>
      </c>
      <c r="K6306" s="82">
        <v>5</v>
      </c>
      <c r="L6306" s="156">
        <v>1</v>
      </c>
      <c r="M6306" s="82">
        <v>0</v>
      </c>
      <c r="N6306" s="83">
        <v>1</v>
      </c>
      <c r="O6306" s="82" t="str">
        <f>Cal_030724!$E$2</f>
        <v>Cal_030724</v>
      </c>
      <c r="P6306" s="158">
        <f>Cal_030724!$Q$3</f>
        <v>1.8135132035581638</v>
      </c>
      <c r="Q6306" s="158">
        <f>Cal_030724!$R$3</f>
        <v>0.5762667345022553</v>
      </c>
      <c r="R6306" s="84">
        <v>69.489999999999995</v>
      </c>
      <c r="S6306" s="84">
        <v>43.47</v>
      </c>
      <c r="T6306" s="158">
        <f>AVERAGE(0.724,0.569,0.666,0.712,0.708,0.801)</f>
        <v>0.69666666666666677</v>
      </c>
      <c r="U6306" s="79">
        <f t="shared" si="1778"/>
        <v>68.793333333333322</v>
      </c>
      <c r="V6306" s="79">
        <f t="shared" si="1779"/>
        <v>42.773333333333333</v>
      </c>
      <c r="W6306" s="446">
        <f t="shared" si="1780"/>
        <v>0.56847272490332434</v>
      </c>
      <c r="X6306" s="446">
        <f t="shared" si="1781"/>
        <v>0.19174859037697675</v>
      </c>
      <c r="Y6306" s="82">
        <v>20240307</v>
      </c>
      <c r="Z6306" s="90" t="s">
        <v>2328</v>
      </c>
      <c r="AA6306" s="82">
        <v>20240328</v>
      </c>
      <c r="AB6306" s="85"/>
      <c r="AC6306" s="82"/>
      <c r="AD6306" s="82"/>
      <c r="AE6306" s="691" t="s">
        <v>1250</v>
      </c>
      <c r="AF6306" s="567">
        <v>1</v>
      </c>
      <c r="AG6306" s="567"/>
      <c r="AH6306" s="159" t="s">
        <v>278</v>
      </c>
      <c r="AI6306" s="155"/>
      <c r="AJ6306" s="82"/>
      <c r="AK6306" s="82"/>
      <c r="AL6306" s="82"/>
      <c r="AM6306" s="82"/>
      <c r="AN6306" s="82"/>
      <c r="AO6306" s="82"/>
      <c r="AP6306" s="82"/>
    </row>
    <row r="6307" spans="1:42" x14ac:dyDescent="0.2">
      <c r="A6307" s="360" t="s">
        <v>2294</v>
      </c>
      <c r="B6307" s="196">
        <v>20231014</v>
      </c>
      <c r="C6307" s="361" t="s">
        <v>61</v>
      </c>
      <c r="D6307" s="361">
        <v>18</v>
      </c>
      <c r="E6307" s="361">
        <v>6</v>
      </c>
      <c r="F6307" s="361"/>
      <c r="G6307" s="361"/>
      <c r="H6307" s="361" t="s">
        <v>10</v>
      </c>
      <c r="I6307" s="361">
        <v>550</v>
      </c>
      <c r="J6307" s="361">
        <v>20</v>
      </c>
      <c r="K6307" s="44">
        <v>5</v>
      </c>
      <c r="L6307" s="362">
        <v>1</v>
      </c>
      <c r="M6307" s="44">
        <v>0</v>
      </c>
      <c r="N6307" s="363">
        <v>1</v>
      </c>
      <c r="O6307" s="44" t="str">
        <f>Cal_030724!$E$2</f>
        <v>Cal_030724</v>
      </c>
      <c r="P6307" s="365">
        <f>Cal_030724!$Q$3</f>
        <v>1.8135132035581638</v>
      </c>
      <c r="Q6307" s="365">
        <f>Cal_030724!$R$3</f>
        <v>0.5762667345022553</v>
      </c>
      <c r="R6307" s="364">
        <v>99.15</v>
      </c>
      <c r="S6307" s="364">
        <v>60.7</v>
      </c>
      <c r="T6307" s="365">
        <f>AVERAGE(0.724,0.569,0.666,0.712,0.708,0.801)</f>
        <v>0.69666666666666677</v>
      </c>
      <c r="U6307" s="79">
        <f t="shared" si="1778"/>
        <v>98.453333333333333</v>
      </c>
      <c r="V6307" s="79">
        <f t="shared" si="1779"/>
        <v>60.003333333333337</v>
      </c>
      <c r="W6307" s="446">
        <f t="shared" si="1780"/>
        <v>0.44903823800745235</v>
      </c>
      <c r="X6307" s="446">
        <f t="shared" si="1781"/>
        <v>0.1210301571311283</v>
      </c>
      <c r="Y6307" s="44">
        <v>20240307</v>
      </c>
      <c r="Z6307" s="859" t="s">
        <v>2328</v>
      </c>
      <c r="AA6307" s="44">
        <v>20240328</v>
      </c>
      <c r="AB6307" s="368"/>
      <c r="AC6307" s="44"/>
      <c r="AD6307" s="44"/>
      <c r="AE6307" s="763" t="s">
        <v>1250</v>
      </c>
      <c r="AF6307" s="849">
        <v>1</v>
      </c>
      <c r="AG6307" s="849"/>
      <c r="AH6307" s="370" t="s">
        <v>1276</v>
      </c>
      <c r="AI6307" s="360"/>
      <c r="AJ6307" s="44"/>
      <c r="AK6307" s="44"/>
      <c r="AL6307" s="44"/>
      <c r="AM6307" s="44"/>
      <c r="AN6307" s="44"/>
      <c r="AO6307" s="44"/>
      <c r="AP6307" s="44"/>
    </row>
    <row r="6308" spans="1:42" x14ac:dyDescent="0.2">
      <c r="A6308" s="360" t="s">
        <v>2294</v>
      </c>
      <c r="B6308" s="196">
        <v>20231014</v>
      </c>
      <c r="C6308" s="361" t="s">
        <v>61</v>
      </c>
      <c r="D6308" s="361">
        <v>18</v>
      </c>
      <c r="E6308" s="361">
        <v>6</v>
      </c>
      <c r="F6308" s="361"/>
      <c r="G6308" s="361"/>
      <c r="H6308" s="361" t="s">
        <v>11</v>
      </c>
      <c r="I6308" s="361">
        <v>550</v>
      </c>
      <c r="J6308" s="361">
        <v>20</v>
      </c>
      <c r="K6308" s="44">
        <v>5</v>
      </c>
      <c r="L6308" s="362">
        <v>1</v>
      </c>
      <c r="M6308" s="44">
        <v>0</v>
      </c>
      <c r="N6308" s="363">
        <v>1</v>
      </c>
      <c r="O6308" s="44" t="str">
        <f>Cal_030724!$E$2</f>
        <v>Cal_030724</v>
      </c>
      <c r="P6308" s="365">
        <f>Cal_030724!$Q$3</f>
        <v>1.8135132035581638</v>
      </c>
      <c r="Q6308" s="365">
        <f>Cal_030724!$R$3</f>
        <v>0.5762667345022553</v>
      </c>
      <c r="R6308" s="364">
        <v>89.8</v>
      </c>
      <c r="S6308" s="364">
        <v>56.54</v>
      </c>
      <c r="T6308" s="365">
        <f>AVERAGE(0.724,0.569,0.666,0.712,0.708,0.801)</f>
        <v>0.69666666666666677</v>
      </c>
      <c r="U6308" s="79">
        <f t="shared" si="1778"/>
        <v>89.103333333333325</v>
      </c>
      <c r="V6308" s="79">
        <f t="shared" si="1779"/>
        <v>55.843333333333334</v>
      </c>
      <c r="W6308" s="446">
        <f t="shared" si="1780"/>
        <v>0.38842683474974932</v>
      </c>
      <c r="X6308" s="446">
        <f t="shared" si="1781"/>
        <v>0.14211901402291</v>
      </c>
      <c r="Y6308" s="44">
        <v>20240307</v>
      </c>
      <c r="Z6308" s="859" t="s">
        <v>2328</v>
      </c>
      <c r="AA6308" s="44">
        <v>20240328</v>
      </c>
      <c r="AB6308" s="368"/>
      <c r="AC6308" s="44"/>
      <c r="AD6308" s="44"/>
      <c r="AE6308" s="763" t="s">
        <v>1250</v>
      </c>
      <c r="AF6308" s="849">
        <v>1</v>
      </c>
      <c r="AG6308" s="849"/>
      <c r="AH6308" s="370" t="s">
        <v>1277</v>
      </c>
      <c r="AI6308" s="360"/>
      <c r="AJ6308" s="44"/>
      <c r="AK6308" s="44"/>
      <c r="AL6308" s="44"/>
      <c r="AM6308" s="44"/>
      <c r="AN6308" s="44"/>
      <c r="AO6308" s="44"/>
      <c r="AP6308" s="44"/>
    </row>
    <row r="6309" spans="1:42" x14ac:dyDescent="0.2">
      <c r="A6309" t="s">
        <v>2294</v>
      </c>
      <c r="B6309" s="45">
        <v>20231014</v>
      </c>
      <c r="C6309" s="107" t="s">
        <v>61</v>
      </c>
      <c r="D6309" s="107">
        <v>18</v>
      </c>
      <c r="E6309" s="107">
        <v>10</v>
      </c>
      <c r="H6309" s="107" t="s">
        <v>10</v>
      </c>
      <c r="I6309" s="107">
        <v>290</v>
      </c>
      <c r="J6309" s="107">
        <v>0</v>
      </c>
      <c r="K6309" s="43">
        <v>5</v>
      </c>
      <c r="L6309" s="43">
        <v>1</v>
      </c>
      <c r="M6309" s="43">
        <v>0</v>
      </c>
      <c r="N6309" s="49">
        <v>1</v>
      </c>
      <c r="O6309" s="43" t="str">
        <f>Cal_030724!$E$2</f>
        <v>Cal_030724</v>
      </c>
      <c r="P6309" s="50">
        <f>Cal_030724!$Q$3</f>
        <v>1.8135132035581638</v>
      </c>
      <c r="Q6309" s="50">
        <f>Cal_030724!$R$3</f>
        <v>0.5762667345022553</v>
      </c>
      <c r="R6309" s="46">
        <v>140.30000000000001</v>
      </c>
      <c r="S6309" s="46">
        <v>91.01</v>
      </c>
      <c r="T6309" s="178">
        <f>AVERAGE(0.333,0.545,0.579,0.588,0.403,0.461)</f>
        <v>0.48483333333333328</v>
      </c>
      <c r="U6309" s="79">
        <f t="shared" si="1778"/>
        <v>139.81516666666667</v>
      </c>
      <c r="V6309" s="79">
        <f t="shared" si="1779"/>
        <v>90.525166666666678</v>
      </c>
      <c r="W6309" s="446">
        <f t="shared" si="1780"/>
        <v>1.0917180497074597</v>
      </c>
      <c r="X6309" s="446">
        <f t="shared" si="1781"/>
        <v>0.5394008190560895</v>
      </c>
      <c r="Y6309" s="43">
        <v>20240307</v>
      </c>
      <c r="Z6309" s="48" t="s">
        <v>2433</v>
      </c>
      <c r="AA6309" s="43">
        <v>20250313</v>
      </c>
      <c r="AE6309" s="689" t="s">
        <v>1250</v>
      </c>
      <c r="AF6309" s="130">
        <v>1</v>
      </c>
    </row>
    <row r="6310" spans="1:42" x14ac:dyDescent="0.2">
      <c r="A6310" t="s">
        <v>2294</v>
      </c>
      <c r="B6310" s="45">
        <v>20231014</v>
      </c>
      <c r="C6310" s="107" t="s">
        <v>61</v>
      </c>
      <c r="D6310" s="107">
        <v>18</v>
      </c>
      <c r="E6310" s="107">
        <v>10</v>
      </c>
      <c r="H6310" s="107" t="s">
        <v>11</v>
      </c>
      <c r="I6310" s="107">
        <v>290</v>
      </c>
      <c r="J6310" s="107">
        <v>0</v>
      </c>
      <c r="K6310" s="43">
        <v>5</v>
      </c>
      <c r="L6310" s="43">
        <v>1</v>
      </c>
      <c r="M6310" s="43">
        <v>0</v>
      </c>
      <c r="N6310" s="49">
        <v>1</v>
      </c>
      <c r="O6310" s="43" t="str">
        <f>Cal_030724!$E$2</f>
        <v>Cal_030724</v>
      </c>
      <c r="P6310" s="50">
        <f>Cal_030724!$Q$3</f>
        <v>1.8135132035581638</v>
      </c>
      <c r="Q6310" s="50">
        <f>Cal_030724!$R$3</f>
        <v>0.5762667345022553</v>
      </c>
      <c r="R6310" s="46">
        <v>132.80000000000001</v>
      </c>
      <c r="S6310" s="46">
        <v>85.64</v>
      </c>
      <c r="T6310" s="178">
        <f>AVERAGE(0.455,0.585,0.284,0.485,0.313,0.286)</f>
        <v>0.40133333333333338</v>
      </c>
      <c r="U6310" s="79">
        <f t="shared" si="1778"/>
        <v>132.39866666666668</v>
      </c>
      <c r="V6310" s="79">
        <f t="shared" si="1779"/>
        <v>85.238666666666674</v>
      </c>
      <c r="W6310" s="446">
        <f t="shared" si="1780"/>
        <v>1.0445409459160848</v>
      </c>
      <c r="X6310" s="446">
        <f t="shared" si="1781"/>
        <v>0.49132363923515221</v>
      </c>
      <c r="Y6310" s="43">
        <v>20240307</v>
      </c>
      <c r="Z6310" s="48" t="s">
        <v>2431</v>
      </c>
      <c r="AA6310" s="43">
        <v>20250311</v>
      </c>
      <c r="AE6310" s="689" t="s">
        <v>1250</v>
      </c>
      <c r="AF6310" s="130">
        <v>1</v>
      </c>
    </row>
    <row r="6311" spans="1:42" x14ac:dyDescent="0.2">
      <c r="A6311" s="155" t="s">
        <v>2294</v>
      </c>
      <c r="B6311" s="81">
        <v>20231014</v>
      </c>
      <c r="C6311" s="126" t="s">
        <v>61</v>
      </c>
      <c r="D6311" s="126">
        <v>18</v>
      </c>
      <c r="E6311" s="126">
        <v>10</v>
      </c>
      <c r="F6311" s="126"/>
      <c r="G6311" s="126"/>
      <c r="H6311" s="126" t="s">
        <v>10</v>
      </c>
      <c r="I6311" s="126">
        <v>293</v>
      </c>
      <c r="J6311" s="126">
        <v>5</v>
      </c>
      <c r="K6311" s="82">
        <v>5</v>
      </c>
      <c r="L6311" s="156">
        <v>1</v>
      </c>
      <c r="M6311" s="82">
        <v>0</v>
      </c>
      <c r="N6311" s="83">
        <v>1</v>
      </c>
      <c r="O6311" s="82" t="str">
        <f>Cal_030724!$E$2</f>
        <v>Cal_030724</v>
      </c>
      <c r="P6311" s="158">
        <f>Cal_030724!$Q$3</f>
        <v>1.8135132035581638</v>
      </c>
      <c r="Q6311" s="158">
        <f>Cal_030724!$R$3</f>
        <v>0.5762667345022553</v>
      </c>
      <c r="R6311" s="84">
        <v>64.48</v>
      </c>
      <c r="S6311" s="84">
        <v>40.83</v>
      </c>
      <c r="T6311" s="158">
        <f>AVERAGE(0.724,0.569,0.666,0.712,0.708,0.801)</f>
        <v>0.69666666666666677</v>
      </c>
      <c r="U6311" s="79">
        <f t="shared" si="1778"/>
        <v>63.783333333333339</v>
      </c>
      <c r="V6311" s="79">
        <f t="shared" si="1779"/>
        <v>40.133333333333333</v>
      </c>
      <c r="W6311" s="446">
        <f t="shared" si="1780"/>
        <v>0.51845754034377678</v>
      </c>
      <c r="X6311" s="446">
        <f t="shared" si="1781"/>
        <v>0.19727685526292904</v>
      </c>
      <c r="Y6311" s="82">
        <v>20240307</v>
      </c>
      <c r="Z6311" s="90" t="s">
        <v>2328</v>
      </c>
      <c r="AA6311" s="82">
        <v>20240328</v>
      </c>
      <c r="AB6311" s="85"/>
      <c r="AC6311" s="82"/>
      <c r="AD6311" s="82"/>
      <c r="AE6311" s="691" t="s">
        <v>1250</v>
      </c>
      <c r="AF6311" s="567">
        <v>1</v>
      </c>
      <c r="AG6311" s="567"/>
      <c r="AH6311" s="159" t="s">
        <v>2163</v>
      </c>
      <c r="AI6311" s="155"/>
      <c r="AJ6311" s="82"/>
      <c r="AK6311" s="82"/>
      <c r="AL6311" s="82"/>
      <c r="AM6311" s="82"/>
      <c r="AN6311" s="82"/>
      <c r="AO6311" s="82"/>
      <c r="AP6311" s="82"/>
    </row>
    <row r="6312" spans="1:42" x14ac:dyDescent="0.2">
      <c r="A6312" s="155" t="s">
        <v>2294</v>
      </c>
      <c r="B6312" s="81">
        <v>20231014</v>
      </c>
      <c r="C6312" s="126" t="s">
        <v>61</v>
      </c>
      <c r="D6312" s="126">
        <v>18</v>
      </c>
      <c r="E6312" s="126">
        <v>10</v>
      </c>
      <c r="F6312" s="126"/>
      <c r="G6312" s="126"/>
      <c r="H6312" s="126" t="s">
        <v>11</v>
      </c>
      <c r="I6312" s="126">
        <v>293</v>
      </c>
      <c r="J6312" s="126">
        <v>5</v>
      </c>
      <c r="K6312" s="82">
        <v>5</v>
      </c>
      <c r="L6312" s="156">
        <v>1</v>
      </c>
      <c r="M6312" s="82">
        <v>0</v>
      </c>
      <c r="N6312" s="83">
        <v>1</v>
      </c>
      <c r="O6312" s="82" t="str">
        <f>Cal_030724!$E$2</f>
        <v>Cal_030724</v>
      </c>
      <c r="P6312" s="158">
        <f>Cal_030724!$Q$3</f>
        <v>1.8135132035581638</v>
      </c>
      <c r="Q6312" s="158">
        <f>Cal_030724!$R$3</f>
        <v>0.5762667345022553</v>
      </c>
      <c r="R6312" s="84">
        <v>64.459999999999994</v>
      </c>
      <c r="S6312" s="84">
        <v>40.6</v>
      </c>
      <c r="T6312" s="158">
        <f>AVERAGE(0.724,0.569,0.666,0.712,0.708,0.801)</f>
        <v>0.69666666666666677</v>
      </c>
      <c r="U6312" s="79">
        <f t="shared" si="1778"/>
        <v>63.763333333333328</v>
      </c>
      <c r="V6312" s="79">
        <f t="shared" si="1779"/>
        <v>39.903333333333336</v>
      </c>
      <c r="W6312" s="446">
        <f t="shared" si="1780"/>
        <v>0.52306118023689252</v>
      </c>
      <c r="X6312" s="446">
        <f t="shared" si="1781"/>
        <v>0.18857141526210075</v>
      </c>
      <c r="Y6312" s="82">
        <v>20240307</v>
      </c>
      <c r="Z6312" s="90" t="s">
        <v>2328</v>
      </c>
      <c r="AA6312" s="82">
        <v>20240328</v>
      </c>
      <c r="AB6312" s="85"/>
      <c r="AC6312" s="82"/>
      <c r="AD6312" s="82"/>
      <c r="AE6312" s="691" t="s">
        <v>1250</v>
      </c>
      <c r="AF6312" s="567">
        <v>1</v>
      </c>
      <c r="AG6312" s="567"/>
      <c r="AH6312" s="159" t="s">
        <v>2279</v>
      </c>
      <c r="AI6312" s="155"/>
      <c r="AJ6312" s="82"/>
      <c r="AK6312" s="82"/>
      <c r="AL6312" s="82"/>
      <c r="AM6312" s="82"/>
      <c r="AN6312" s="82"/>
      <c r="AO6312" s="82"/>
      <c r="AP6312" s="82"/>
    </row>
    <row r="6313" spans="1:42" x14ac:dyDescent="0.2">
      <c r="A6313" s="360" t="s">
        <v>2294</v>
      </c>
      <c r="B6313" s="196">
        <v>20231014</v>
      </c>
      <c r="C6313" s="361" t="s">
        <v>61</v>
      </c>
      <c r="D6313" s="361">
        <v>18</v>
      </c>
      <c r="E6313" s="361">
        <v>10</v>
      </c>
      <c r="F6313" s="361"/>
      <c r="G6313" s="361"/>
      <c r="H6313" s="361" t="s">
        <v>10</v>
      </c>
      <c r="I6313" s="361">
        <v>551</v>
      </c>
      <c r="J6313" s="361">
        <v>20</v>
      </c>
      <c r="K6313" s="44">
        <v>5</v>
      </c>
      <c r="L6313" s="362">
        <v>1</v>
      </c>
      <c r="M6313" s="44">
        <v>0</v>
      </c>
      <c r="N6313" s="363">
        <v>1</v>
      </c>
      <c r="O6313" s="44" t="str">
        <f>Cal_030724!$E$2</f>
        <v>Cal_030724</v>
      </c>
      <c r="P6313" s="365">
        <f>Cal_030724!$Q$3</f>
        <v>1.8135132035581638</v>
      </c>
      <c r="Q6313" s="365">
        <f>Cal_030724!$R$3</f>
        <v>0.5762667345022553</v>
      </c>
      <c r="R6313" s="364">
        <v>85.93</v>
      </c>
      <c r="S6313" s="364">
        <v>52.91</v>
      </c>
      <c r="T6313" s="365">
        <f>AVERAGE(0.724,0.569,0.666,0.712,0.708,0.801)</f>
        <v>0.69666666666666677</v>
      </c>
      <c r="U6313" s="79">
        <f t="shared" si="1778"/>
        <v>85.233333333333334</v>
      </c>
      <c r="V6313" s="79">
        <f t="shared" si="1779"/>
        <v>52.213333333333331</v>
      </c>
      <c r="W6313" s="446">
        <f t="shared" si="1780"/>
        <v>0.3849241332323235</v>
      </c>
      <c r="X6313" s="446">
        <f t="shared" si="1781"/>
        <v>0.1102342057022546</v>
      </c>
      <c r="Y6313" s="44">
        <v>20240307</v>
      </c>
      <c r="Z6313" s="859" t="s">
        <v>2328</v>
      </c>
      <c r="AA6313" s="44">
        <v>20240328</v>
      </c>
      <c r="AB6313" s="368"/>
      <c r="AC6313" s="44"/>
      <c r="AD6313" s="44"/>
      <c r="AE6313" s="763" t="s">
        <v>1250</v>
      </c>
      <c r="AF6313" s="849">
        <v>1</v>
      </c>
      <c r="AG6313" s="849"/>
      <c r="AH6313" s="370" t="s">
        <v>1274</v>
      </c>
      <c r="AI6313" s="360"/>
      <c r="AJ6313" s="44"/>
      <c r="AK6313" s="44"/>
      <c r="AL6313" s="44"/>
      <c r="AM6313" s="44"/>
      <c r="AN6313" s="44"/>
      <c r="AO6313" s="44"/>
      <c r="AP6313" s="44"/>
    </row>
    <row r="6314" spans="1:42" x14ac:dyDescent="0.2">
      <c r="A6314" s="360" t="s">
        <v>2294</v>
      </c>
      <c r="B6314" s="196">
        <v>20231014</v>
      </c>
      <c r="C6314" s="361" t="s">
        <v>61</v>
      </c>
      <c r="D6314" s="361">
        <v>18</v>
      </c>
      <c r="E6314" s="361">
        <v>10</v>
      </c>
      <c r="F6314" s="361"/>
      <c r="G6314" s="361"/>
      <c r="H6314" s="361" t="s">
        <v>11</v>
      </c>
      <c r="I6314" s="361">
        <v>551</v>
      </c>
      <c r="J6314" s="361">
        <v>20</v>
      </c>
      <c r="K6314" s="44">
        <v>5</v>
      </c>
      <c r="L6314" s="362">
        <v>1</v>
      </c>
      <c r="M6314" s="44">
        <v>0</v>
      </c>
      <c r="N6314" s="363">
        <v>1</v>
      </c>
      <c r="O6314" s="44" t="str">
        <f>Cal_030724!$E$2</f>
        <v>Cal_030724</v>
      </c>
      <c r="P6314" s="365">
        <f>Cal_030724!$Q$3</f>
        <v>1.8135132035581638</v>
      </c>
      <c r="Q6314" s="365">
        <f>Cal_030724!$R$3</f>
        <v>0.5762667345022553</v>
      </c>
      <c r="R6314" s="364">
        <v>102</v>
      </c>
      <c r="S6314" s="364">
        <v>63.93</v>
      </c>
      <c r="T6314" s="365">
        <f>AVERAGE(0.724,0.569,0.666,0.712,0.708,0.801)</f>
        <v>0.69666666666666677</v>
      </c>
      <c r="U6314" s="79">
        <f t="shared" si="1778"/>
        <v>101.30333333333333</v>
      </c>
      <c r="V6314" s="79">
        <f t="shared" si="1779"/>
        <v>63.233333333333334</v>
      </c>
      <c r="W6314" s="446">
        <f t="shared" si="1780"/>
        <v>0.44379351157342672</v>
      </c>
      <c r="X6314" s="446">
        <f t="shared" si="1781"/>
        <v>0.15587156054027007</v>
      </c>
      <c r="Y6314" s="44">
        <v>20240307</v>
      </c>
      <c r="Z6314" s="859" t="s">
        <v>2328</v>
      </c>
      <c r="AA6314" s="44">
        <v>20240328</v>
      </c>
      <c r="AB6314" s="368"/>
      <c r="AC6314" s="44"/>
      <c r="AD6314" s="44"/>
      <c r="AE6314" s="763" t="s">
        <v>1250</v>
      </c>
      <c r="AF6314" s="849">
        <v>1</v>
      </c>
      <c r="AG6314" s="849"/>
      <c r="AH6314" s="370" t="s">
        <v>1275</v>
      </c>
      <c r="AI6314" s="360"/>
      <c r="AJ6314" s="44"/>
      <c r="AK6314" s="44"/>
      <c r="AL6314" s="44"/>
      <c r="AM6314" s="44"/>
      <c r="AN6314" s="44"/>
      <c r="AO6314" s="44"/>
      <c r="AP6314" s="44"/>
    </row>
    <row r="6315" spans="1:42" x14ac:dyDescent="0.2">
      <c r="A6315" t="s">
        <v>2294</v>
      </c>
      <c r="B6315" s="45">
        <v>20231014</v>
      </c>
      <c r="C6315" s="107" t="s">
        <v>61</v>
      </c>
      <c r="D6315" s="107">
        <v>18</v>
      </c>
      <c r="E6315" s="107">
        <v>16</v>
      </c>
      <c r="H6315" s="107" t="s">
        <v>10</v>
      </c>
      <c r="I6315" s="107">
        <v>290</v>
      </c>
      <c r="J6315" s="107">
        <v>0</v>
      </c>
      <c r="K6315" s="43">
        <v>5</v>
      </c>
      <c r="L6315" s="43">
        <v>1</v>
      </c>
      <c r="M6315" s="43">
        <v>0</v>
      </c>
      <c r="N6315" s="49">
        <v>1</v>
      </c>
      <c r="O6315" s="43" t="str">
        <f>Cal_030724!$E$2</f>
        <v>Cal_030724</v>
      </c>
      <c r="P6315" s="50">
        <f>Cal_030724!$Q$3</f>
        <v>1.8135132035581638</v>
      </c>
      <c r="Q6315" s="50">
        <f>Cal_030724!$R$3</f>
        <v>0.5762667345022553</v>
      </c>
      <c r="R6315" s="46">
        <v>162.80000000000001</v>
      </c>
      <c r="S6315" s="46">
        <v>105.3</v>
      </c>
      <c r="T6315" s="178">
        <f>AVERAGE(0.987,0.713,0.709,0.694,0.604,0.372)</f>
        <v>0.67983333333333329</v>
      </c>
      <c r="U6315" s="79">
        <f t="shared" si="1778"/>
        <v>162.12016666666668</v>
      </c>
      <c r="V6315" s="79">
        <f t="shared" si="1779"/>
        <v>104.62016666666666</v>
      </c>
      <c r="W6315" s="446">
        <f t="shared" si="1780"/>
        <v>1.2735603136169398</v>
      </c>
      <c r="X6315" s="446">
        <f t="shared" si="1781"/>
        <v>0.61152793517413984</v>
      </c>
      <c r="Y6315" s="43">
        <v>20240307</v>
      </c>
      <c r="Z6315" s="48" t="s">
        <v>2421</v>
      </c>
      <c r="AA6315" s="43">
        <v>20250304</v>
      </c>
      <c r="AE6315" s="689" t="s">
        <v>1250</v>
      </c>
      <c r="AF6315" s="130">
        <v>1</v>
      </c>
    </row>
    <row r="6316" spans="1:42" x14ac:dyDescent="0.2">
      <c r="A6316" t="s">
        <v>2294</v>
      </c>
      <c r="B6316" s="45">
        <v>20231014</v>
      </c>
      <c r="C6316" s="107" t="s">
        <v>61</v>
      </c>
      <c r="D6316" s="107">
        <v>18</v>
      </c>
      <c r="E6316" s="107">
        <v>16</v>
      </c>
      <c r="H6316" s="107" t="s">
        <v>11</v>
      </c>
      <c r="I6316" s="107">
        <v>290</v>
      </c>
      <c r="J6316" s="107">
        <v>0</v>
      </c>
      <c r="K6316" s="43">
        <v>5</v>
      </c>
      <c r="L6316" s="43">
        <v>1</v>
      </c>
      <c r="M6316" s="43">
        <v>0</v>
      </c>
      <c r="N6316" s="49">
        <v>1</v>
      </c>
      <c r="O6316" s="43" t="str">
        <f>Cal_030724!$E$2</f>
        <v>Cal_030724</v>
      </c>
      <c r="P6316" s="50">
        <f>Cal_030724!$Q$3</f>
        <v>1.8135132035581638</v>
      </c>
      <c r="Q6316" s="50">
        <f>Cal_030724!$R$3</f>
        <v>0.5762667345022553</v>
      </c>
      <c r="R6316" s="46">
        <v>179</v>
      </c>
      <c r="S6316" s="46">
        <v>113</v>
      </c>
      <c r="T6316" s="178">
        <f>AVERAGE(0.455,0.585,0.284,0.485,0.313,0.286)</f>
        <v>0.40133333333333338</v>
      </c>
      <c r="U6316" s="79">
        <f t="shared" si="1778"/>
        <v>178.59866666666667</v>
      </c>
      <c r="V6316" s="79">
        <f t="shared" si="1779"/>
        <v>112.59866666666667</v>
      </c>
      <c r="W6316" s="446">
        <f t="shared" si="1780"/>
        <v>1.4618257512820521</v>
      </c>
      <c r="X6316" s="446">
        <f t="shared" si="1781"/>
        <v>0.56702232003826858</v>
      </c>
      <c r="Y6316" s="43">
        <v>20240307</v>
      </c>
      <c r="Z6316" s="48" t="s">
        <v>2431</v>
      </c>
      <c r="AA6316" s="43">
        <v>20250311</v>
      </c>
      <c r="AE6316" s="689" t="s">
        <v>1250</v>
      </c>
      <c r="AF6316" s="130">
        <v>1</v>
      </c>
    </row>
    <row r="6317" spans="1:42" x14ac:dyDescent="0.2">
      <c r="A6317" t="s">
        <v>2294</v>
      </c>
      <c r="B6317" s="45">
        <v>20231014</v>
      </c>
      <c r="C6317" s="107" t="s">
        <v>61</v>
      </c>
      <c r="D6317" s="107">
        <v>18</v>
      </c>
      <c r="E6317" s="107">
        <v>16</v>
      </c>
      <c r="H6317" s="107" t="s">
        <v>10</v>
      </c>
      <c r="I6317" s="107">
        <v>290</v>
      </c>
      <c r="J6317" s="107">
        <v>10</v>
      </c>
      <c r="K6317" s="43">
        <v>5</v>
      </c>
      <c r="L6317" s="43">
        <v>1</v>
      </c>
      <c r="M6317" s="43">
        <v>0</v>
      </c>
      <c r="N6317" s="49">
        <v>1</v>
      </c>
      <c r="O6317" s="43" t="str">
        <f>Cal_030724!$E$2</f>
        <v>Cal_030724</v>
      </c>
      <c r="P6317" s="50">
        <f>Cal_030724!$Q$3</f>
        <v>1.8135132035581638</v>
      </c>
      <c r="Q6317" s="50">
        <f>Cal_030724!$R$3</f>
        <v>0.5762667345022553</v>
      </c>
      <c r="R6317" s="46">
        <v>101.2</v>
      </c>
      <c r="S6317" s="46">
        <v>64.599999999999994</v>
      </c>
      <c r="T6317" s="178">
        <f>AVERAGE(0.987,0.713,0.709,0.694,0.604,0.372)</f>
        <v>0.67983333333333329</v>
      </c>
      <c r="U6317" s="79">
        <f t="shared" si="1778"/>
        <v>100.52016666666667</v>
      </c>
      <c r="V6317" s="79">
        <f t="shared" si="1779"/>
        <v>63.92016666666666</v>
      </c>
      <c r="W6317" s="446">
        <f t="shared" si="1780"/>
        <v>0.81064882571095631</v>
      </c>
      <c r="X6317" s="446">
        <f t="shared" si="1781"/>
        <v>0.34109045059906612</v>
      </c>
      <c r="Y6317" s="43">
        <v>20240307</v>
      </c>
      <c r="Z6317" s="48" t="s">
        <v>2421</v>
      </c>
      <c r="AA6317" s="43">
        <v>20250304</v>
      </c>
      <c r="AE6317" s="689" t="s">
        <v>1250</v>
      </c>
      <c r="AF6317" s="130">
        <v>1</v>
      </c>
    </row>
    <row r="6318" spans="1:42" x14ac:dyDescent="0.2">
      <c r="A6318" t="s">
        <v>2294</v>
      </c>
      <c r="B6318" s="45">
        <v>20231014</v>
      </c>
      <c r="C6318" s="107" t="s">
        <v>61</v>
      </c>
      <c r="D6318" s="107">
        <v>18</v>
      </c>
      <c r="E6318" s="107">
        <v>16</v>
      </c>
      <c r="H6318" s="107" t="s">
        <v>11</v>
      </c>
      <c r="I6318" s="107">
        <v>290</v>
      </c>
      <c r="J6318" s="107">
        <v>10</v>
      </c>
      <c r="K6318" s="43">
        <v>5</v>
      </c>
      <c r="L6318" s="43">
        <v>1</v>
      </c>
      <c r="M6318" s="43">
        <v>0</v>
      </c>
      <c r="N6318" s="49">
        <v>1</v>
      </c>
      <c r="O6318" s="43" t="str">
        <f>Cal_030724!$E$2</f>
        <v>Cal_030724</v>
      </c>
      <c r="P6318" s="50">
        <f>Cal_030724!$Q$3</f>
        <v>1.8135132035581638</v>
      </c>
      <c r="Q6318" s="50">
        <f>Cal_030724!$R$3</f>
        <v>0.5762667345022553</v>
      </c>
      <c r="R6318" s="46">
        <v>100.8</v>
      </c>
      <c r="S6318" s="46">
        <v>65.48</v>
      </c>
      <c r="T6318" s="178">
        <f>AVERAGE(0.455,0.585,0.284,0.485,0.313,0.286)</f>
        <v>0.40133333333333338</v>
      </c>
      <c r="U6318" s="79">
        <f t="shared" si="1778"/>
        <v>100.39866666666667</v>
      </c>
      <c r="V6318" s="79">
        <f t="shared" si="1779"/>
        <v>65.078666666666678</v>
      </c>
      <c r="W6318" s="446">
        <f t="shared" si="1780"/>
        <v>0.78229826568609195</v>
      </c>
      <c r="X6318" s="446">
        <f t="shared" si="1781"/>
        <v>0.39031532965634597</v>
      </c>
      <c r="Y6318" s="43">
        <v>20240307</v>
      </c>
      <c r="Z6318" s="48" t="s">
        <v>2431</v>
      </c>
      <c r="AA6318" s="43">
        <v>20250311</v>
      </c>
      <c r="AE6318" s="689" t="s">
        <v>1250</v>
      </c>
      <c r="AF6318" s="130">
        <v>1</v>
      </c>
    </row>
    <row r="6319" spans="1:42" x14ac:dyDescent="0.2">
      <c r="A6319" s="155" t="s">
        <v>2294</v>
      </c>
      <c r="B6319" s="81">
        <v>20231014</v>
      </c>
      <c r="C6319" s="126" t="s">
        <v>61</v>
      </c>
      <c r="D6319" s="126">
        <v>18</v>
      </c>
      <c r="E6319" s="126">
        <v>16</v>
      </c>
      <c r="F6319" s="126"/>
      <c r="G6319" s="126"/>
      <c r="H6319" s="126" t="s">
        <v>10</v>
      </c>
      <c r="I6319" s="126">
        <v>293</v>
      </c>
      <c r="J6319" s="126">
        <v>5</v>
      </c>
      <c r="K6319" s="82">
        <v>5</v>
      </c>
      <c r="L6319" s="156">
        <v>1</v>
      </c>
      <c r="M6319" s="82">
        <v>0</v>
      </c>
      <c r="N6319" s="83">
        <v>1</v>
      </c>
      <c r="O6319" s="82" t="str">
        <f>Cal_030724!$E$2</f>
        <v>Cal_030724</v>
      </c>
      <c r="P6319" s="158">
        <f>Cal_030724!$Q$3</f>
        <v>1.8135132035581638</v>
      </c>
      <c r="Q6319" s="158">
        <f>Cal_030724!$R$3</f>
        <v>0.5762667345022553</v>
      </c>
      <c r="R6319" s="84">
        <v>57.3</v>
      </c>
      <c r="S6319" s="84">
        <v>35.81</v>
      </c>
      <c r="T6319" s="158">
        <f>AVERAGE(0.724,0.569,0.666,0.712,0.708,0.801)</f>
        <v>0.69666666666666677</v>
      </c>
      <c r="U6319" s="79">
        <f t="shared" si="1778"/>
        <v>56.603333333333332</v>
      </c>
      <c r="V6319" s="79">
        <f t="shared" si="1779"/>
        <v>35.113333333333337</v>
      </c>
      <c r="W6319" s="446">
        <f t="shared" si="1780"/>
        <v>0.47110581572886939</v>
      </c>
      <c r="X6319" s="446">
        <f t="shared" si="1781"/>
        <v>0.15510233404862592</v>
      </c>
      <c r="Y6319" s="82">
        <v>20240307</v>
      </c>
      <c r="Z6319" s="90" t="s">
        <v>2328</v>
      </c>
      <c r="AA6319" s="82">
        <v>20240328</v>
      </c>
      <c r="AB6319" s="85"/>
      <c r="AC6319" s="82"/>
      <c r="AD6319" s="82"/>
      <c r="AE6319" s="691" t="s">
        <v>1250</v>
      </c>
      <c r="AF6319" s="567">
        <v>1</v>
      </c>
      <c r="AG6319" s="567"/>
      <c r="AH6319" s="159" t="s">
        <v>275</v>
      </c>
      <c r="AI6319" s="155"/>
      <c r="AJ6319" s="82"/>
      <c r="AK6319" s="82"/>
      <c r="AL6319" s="82"/>
      <c r="AM6319" s="82"/>
      <c r="AN6319" s="82"/>
      <c r="AO6319" s="82"/>
      <c r="AP6319" s="82"/>
    </row>
    <row r="6320" spans="1:42" x14ac:dyDescent="0.2">
      <c r="A6320" s="155" t="s">
        <v>2294</v>
      </c>
      <c r="B6320" s="81">
        <v>20231014</v>
      </c>
      <c r="C6320" s="126" t="s">
        <v>61</v>
      </c>
      <c r="D6320" s="126">
        <v>18</v>
      </c>
      <c r="E6320" s="126">
        <v>16</v>
      </c>
      <c r="F6320" s="126"/>
      <c r="G6320" s="126"/>
      <c r="H6320" s="126" t="s">
        <v>11</v>
      </c>
      <c r="I6320" s="126">
        <v>293</v>
      </c>
      <c r="J6320" s="126">
        <v>5</v>
      </c>
      <c r="K6320" s="82">
        <v>5</v>
      </c>
      <c r="L6320" s="156">
        <v>1</v>
      </c>
      <c r="M6320" s="82">
        <v>0</v>
      </c>
      <c r="N6320" s="83">
        <v>1</v>
      </c>
      <c r="O6320" s="82" t="str">
        <f>Cal_030724!$E$2</f>
        <v>Cal_030724</v>
      </c>
      <c r="P6320" s="158">
        <f>Cal_030724!$Q$3</f>
        <v>1.8135132035581638</v>
      </c>
      <c r="Q6320" s="158">
        <f>Cal_030724!$R$3</f>
        <v>0.5762667345022553</v>
      </c>
      <c r="R6320" s="84">
        <v>55.89</v>
      </c>
      <c r="S6320" s="84">
        <v>35.840000000000003</v>
      </c>
      <c r="T6320" s="158">
        <f>AVERAGE(0.724,0.569,0.666,0.712,0.708,0.801)</f>
        <v>0.69666666666666677</v>
      </c>
      <c r="U6320" s="79">
        <f t="shared" si="1778"/>
        <v>55.193333333333335</v>
      </c>
      <c r="V6320" s="79">
        <f t="shared" si="1779"/>
        <v>35.143333333333338</v>
      </c>
      <c r="W6320" s="446">
        <f t="shared" si="1780"/>
        <v>0.43953799931893112</v>
      </c>
      <c r="X6320" s="446">
        <f t="shared" si="1781"/>
        <v>0.18720516786391792</v>
      </c>
      <c r="Y6320" s="82">
        <v>20240307</v>
      </c>
      <c r="Z6320" s="90" t="s">
        <v>2328</v>
      </c>
      <c r="AA6320" s="82">
        <v>20240328</v>
      </c>
      <c r="AB6320" s="85"/>
      <c r="AC6320" s="82"/>
      <c r="AD6320" s="82"/>
      <c r="AE6320" s="691" t="s">
        <v>1250</v>
      </c>
      <c r="AF6320" s="567">
        <v>1</v>
      </c>
      <c r="AG6320" s="567"/>
      <c r="AH6320" s="159" t="s">
        <v>2322</v>
      </c>
      <c r="AI6320" s="155"/>
      <c r="AJ6320" s="82"/>
      <c r="AK6320" s="82"/>
      <c r="AL6320" s="82"/>
      <c r="AM6320" s="82"/>
      <c r="AN6320" s="82"/>
      <c r="AO6320" s="82"/>
      <c r="AP6320" s="82"/>
    </row>
    <row r="6321" spans="1:42" x14ac:dyDescent="0.2">
      <c r="A6321" s="360" t="s">
        <v>2294</v>
      </c>
      <c r="B6321" s="196">
        <v>20231014</v>
      </c>
      <c r="C6321" s="361" t="s">
        <v>61</v>
      </c>
      <c r="D6321" s="361">
        <v>18</v>
      </c>
      <c r="E6321" s="361">
        <v>16</v>
      </c>
      <c r="F6321" s="361"/>
      <c r="G6321" s="361"/>
      <c r="H6321" s="361" t="s">
        <v>10</v>
      </c>
      <c r="I6321" s="361">
        <v>550</v>
      </c>
      <c r="J6321" s="361">
        <v>20</v>
      </c>
      <c r="K6321" s="44">
        <v>5</v>
      </c>
      <c r="L6321" s="362">
        <v>1</v>
      </c>
      <c r="M6321" s="44">
        <v>0</v>
      </c>
      <c r="N6321" s="363">
        <v>1</v>
      </c>
      <c r="O6321" s="44" t="str">
        <f>Cal_030724!$E$2</f>
        <v>Cal_030724</v>
      </c>
      <c r="P6321" s="365">
        <f>Cal_030724!$Q$3</f>
        <v>1.8135132035581638</v>
      </c>
      <c r="Q6321" s="365">
        <f>Cal_030724!$R$3</f>
        <v>0.5762667345022553</v>
      </c>
      <c r="R6321" s="364">
        <v>76.150000000000006</v>
      </c>
      <c r="S6321" s="364">
        <v>45.86</v>
      </c>
      <c r="T6321" s="365">
        <f>AVERAGE(0.724,0.569,0.666,0.712,0.708,0.801)</f>
        <v>0.69666666666666677</v>
      </c>
      <c r="U6321" s="79">
        <f t="shared" si="1778"/>
        <v>75.453333333333333</v>
      </c>
      <c r="V6321" s="79">
        <f t="shared" si="1779"/>
        <v>45.163333333333334</v>
      </c>
      <c r="W6321" s="446">
        <f t="shared" si="1780"/>
        <v>0.35374169646932985</v>
      </c>
      <c r="X6321" s="446">
        <f t="shared" si="1781"/>
        <v>7.5337614998512326E-2</v>
      </c>
      <c r="Y6321" s="44">
        <v>20240307</v>
      </c>
      <c r="Z6321" s="859" t="s">
        <v>2328</v>
      </c>
      <c r="AA6321" s="44">
        <v>20240328</v>
      </c>
      <c r="AB6321" s="368"/>
      <c r="AC6321" s="44"/>
      <c r="AD6321" s="44"/>
      <c r="AE6321" s="763" t="s">
        <v>1250</v>
      </c>
      <c r="AF6321" s="849">
        <v>1</v>
      </c>
      <c r="AG6321" s="849"/>
      <c r="AH6321" s="370" t="s">
        <v>1278</v>
      </c>
      <c r="AI6321" s="360"/>
      <c r="AJ6321" s="44"/>
      <c r="AK6321" s="44"/>
      <c r="AL6321" s="44"/>
      <c r="AM6321" s="44"/>
      <c r="AN6321" s="44"/>
      <c r="AO6321" s="44"/>
      <c r="AP6321" s="44"/>
    </row>
    <row r="6322" spans="1:42" x14ac:dyDescent="0.2">
      <c r="A6322" s="360" t="s">
        <v>2294</v>
      </c>
      <c r="B6322" s="196">
        <v>20231014</v>
      </c>
      <c r="C6322" s="361" t="s">
        <v>61</v>
      </c>
      <c r="D6322" s="361">
        <v>18</v>
      </c>
      <c r="E6322" s="361">
        <v>16</v>
      </c>
      <c r="F6322" s="361"/>
      <c r="G6322" s="361"/>
      <c r="H6322" s="361" t="s">
        <v>11</v>
      </c>
      <c r="I6322" s="361">
        <v>552</v>
      </c>
      <c r="J6322" s="361">
        <v>20</v>
      </c>
      <c r="K6322" s="44">
        <v>5</v>
      </c>
      <c r="L6322" s="362">
        <v>1</v>
      </c>
      <c r="M6322" s="44">
        <v>0</v>
      </c>
      <c r="N6322" s="363">
        <v>1</v>
      </c>
      <c r="O6322" s="44" t="str">
        <f>Cal_030724!$E$2</f>
        <v>Cal_030724</v>
      </c>
      <c r="P6322" s="365">
        <f>Cal_030724!$Q$3</f>
        <v>1.8135132035581638</v>
      </c>
      <c r="Q6322" s="365">
        <f>Cal_030724!$R$3</f>
        <v>0.5762667345022553</v>
      </c>
      <c r="R6322" s="364">
        <v>78.64</v>
      </c>
      <c r="S6322" s="364">
        <v>47.82</v>
      </c>
      <c r="T6322" s="365">
        <f>AVERAGE(0.724,0.569,0.666,0.712,0.708,0.801)</f>
        <v>0.69666666666666677</v>
      </c>
      <c r="U6322" s="79">
        <f t="shared" si="1778"/>
        <v>77.943333333333328</v>
      </c>
      <c r="V6322" s="79">
        <f t="shared" si="1779"/>
        <v>47.123333333333335</v>
      </c>
      <c r="W6322" s="446">
        <f t="shared" si="1780"/>
        <v>0.3586272013561902</v>
      </c>
      <c r="X6322" s="446">
        <f t="shared" si="1781"/>
        <v>8.7451206540307705E-2</v>
      </c>
      <c r="Y6322" s="44">
        <v>20240307</v>
      </c>
      <c r="Z6322" s="859" t="s">
        <v>2328</v>
      </c>
      <c r="AA6322" s="44">
        <v>20240328</v>
      </c>
      <c r="AB6322" s="368"/>
      <c r="AC6322" s="44"/>
      <c r="AD6322" s="44"/>
      <c r="AE6322" s="763" t="s">
        <v>1250</v>
      </c>
      <c r="AF6322" s="849">
        <v>1</v>
      </c>
      <c r="AG6322" s="849"/>
      <c r="AH6322" s="370" t="s">
        <v>1279</v>
      </c>
      <c r="AI6322" s="360"/>
      <c r="AJ6322" s="44"/>
      <c r="AK6322" s="44"/>
      <c r="AL6322" s="44"/>
      <c r="AM6322" s="44"/>
      <c r="AN6322" s="44"/>
      <c r="AO6322" s="44"/>
      <c r="AP6322" s="44"/>
    </row>
    <row r="6323" spans="1:42" x14ac:dyDescent="0.2">
      <c r="A6323" t="s">
        <v>2294</v>
      </c>
      <c r="B6323" s="45">
        <v>20231014</v>
      </c>
      <c r="C6323" s="107" t="s">
        <v>64</v>
      </c>
      <c r="D6323" s="107">
        <v>19</v>
      </c>
      <c r="E6323" s="107">
        <v>6</v>
      </c>
      <c r="H6323" s="107" t="s">
        <v>10</v>
      </c>
      <c r="I6323" s="107">
        <v>290</v>
      </c>
      <c r="J6323" s="107">
        <v>0</v>
      </c>
      <c r="K6323" s="43">
        <v>5</v>
      </c>
      <c r="L6323" s="43">
        <v>1</v>
      </c>
      <c r="M6323" s="43">
        <v>0</v>
      </c>
      <c r="N6323" s="49">
        <v>1</v>
      </c>
      <c r="O6323" s="43" t="str">
        <f>Cal_030724!$E$2</f>
        <v>Cal_030724</v>
      </c>
      <c r="P6323" s="50">
        <f>Cal_030724!$Q$3</f>
        <v>1.8135132035581638</v>
      </c>
      <c r="Q6323" s="50">
        <f>Cal_030724!$R$3</f>
        <v>0.5762667345022553</v>
      </c>
      <c r="R6323" s="46">
        <v>67.47</v>
      </c>
      <c r="S6323" s="46">
        <v>44.12</v>
      </c>
      <c r="T6323" s="178">
        <f>AVERAGE(0.938,0.727,0.863,0.804,0.94,0.712)</f>
        <v>0.83066666666666666</v>
      </c>
      <c r="U6323" s="79">
        <f t="shared" si="1778"/>
        <v>66.639333333333326</v>
      </c>
      <c r="V6323" s="79">
        <f t="shared" si="1779"/>
        <v>43.289333333333332</v>
      </c>
      <c r="W6323" s="446">
        <f t="shared" si="1780"/>
        <v>0.51717623170357441</v>
      </c>
      <c r="X6323" s="446">
        <f t="shared" si="1781"/>
        <v>0.26282839039445927</v>
      </c>
      <c r="Y6323" s="43">
        <v>20240307</v>
      </c>
      <c r="Z6323" s="48" t="s">
        <v>2383</v>
      </c>
      <c r="AA6323" s="43">
        <v>20241101</v>
      </c>
      <c r="AE6323" s="689" t="s">
        <v>1250</v>
      </c>
      <c r="AF6323" s="130">
        <v>1</v>
      </c>
    </row>
    <row r="6324" spans="1:42" x14ac:dyDescent="0.2">
      <c r="A6324" t="s">
        <v>2294</v>
      </c>
      <c r="B6324" s="45">
        <v>20231014</v>
      </c>
      <c r="C6324" s="107" t="s">
        <v>64</v>
      </c>
      <c r="D6324" s="107">
        <v>19</v>
      </c>
      <c r="E6324" s="107">
        <v>6</v>
      </c>
      <c r="H6324" s="107" t="s">
        <v>11</v>
      </c>
      <c r="I6324" s="107">
        <v>290</v>
      </c>
      <c r="J6324" s="107">
        <v>0</v>
      </c>
      <c r="K6324" s="43">
        <v>5</v>
      </c>
      <c r="L6324" s="43">
        <v>1</v>
      </c>
      <c r="M6324" s="43">
        <v>0</v>
      </c>
      <c r="N6324" s="49">
        <v>1</v>
      </c>
      <c r="O6324" s="43" t="str">
        <f>Cal_030724!$E$2</f>
        <v>Cal_030724</v>
      </c>
      <c r="P6324" s="50">
        <f>Cal_030724!$Q$3</f>
        <v>1.8135132035581638</v>
      </c>
      <c r="Q6324" s="50">
        <f>Cal_030724!$R$3</f>
        <v>0.5762667345022553</v>
      </c>
      <c r="R6324" s="46">
        <v>69.27</v>
      </c>
      <c r="S6324" s="46">
        <v>44.05</v>
      </c>
      <c r="T6324" s="178">
        <f>AVERAGE(0.763,0.746,0.699,0.8,0.548,0.621)</f>
        <v>0.6961666666666666</v>
      </c>
      <c r="U6324" s="79">
        <f t="shared" si="1778"/>
        <v>68.573833333333326</v>
      </c>
      <c r="V6324" s="79">
        <f t="shared" si="1779"/>
        <v>43.353833333333327</v>
      </c>
      <c r="W6324" s="446">
        <f t="shared" si="1780"/>
        <v>0.55859462798989934</v>
      </c>
      <c r="X6324" s="446">
        <f t="shared" si="1781"/>
        <v>0.22257218105469537</v>
      </c>
      <c r="Y6324" s="43">
        <v>20240307</v>
      </c>
      <c r="Z6324" s="48" t="s">
        <v>2415</v>
      </c>
      <c r="AA6324" s="43">
        <v>20250227</v>
      </c>
      <c r="AE6324" s="689" t="s">
        <v>1250</v>
      </c>
      <c r="AF6324" s="130">
        <v>1</v>
      </c>
    </row>
    <row r="6325" spans="1:42" x14ac:dyDescent="0.2">
      <c r="A6325" t="s">
        <v>2294</v>
      </c>
      <c r="B6325" s="45">
        <v>20231014</v>
      </c>
      <c r="C6325" s="107" t="s">
        <v>64</v>
      </c>
      <c r="D6325" s="107">
        <v>19</v>
      </c>
      <c r="E6325" s="107">
        <v>6</v>
      </c>
      <c r="H6325" s="107" t="s">
        <v>10</v>
      </c>
      <c r="I6325" s="107">
        <v>290</v>
      </c>
      <c r="J6325" s="107">
        <v>10</v>
      </c>
      <c r="K6325" s="43">
        <v>5</v>
      </c>
      <c r="L6325" s="43">
        <v>1</v>
      </c>
      <c r="M6325" s="43">
        <v>0</v>
      </c>
      <c r="N6325" s="49">
        <v>1</v>
      </c>
      <c r="O6325" s="43" t="str">
        <f>Cal_030724!$E$2</f>
        <v>Cal_030724</v>
      </c>
      <c r="P6325" s="50">
        <f>Cal_030724!$Q$3</f>
        <v>1.8135132035581638</v>
      </c>
      <c r="Q6325" s="50">
        <f>Cal_030724!$R$3</f>
        <v>0.5762667345022553</v>
      </c>
      <c r="R6325" s="46">
        <v>20.92</v>
      </c>
      <c r="S6325" s="46">
        <v>14.58</v>
      </c>
      <c r="T6325" s="178">
        <f>AVERAGE(0.333,0.545,0.579,0.588,0.403,0.461)</f>
        <v>0.48483333333333328</v>
      </c>
      <c r="U6325" s="79">
        <f t="shared" si="1778"/>
        <v>20.435166666666667</v>
      </c>
      <c r="V6325" s="79">
        <f t="shared" si="1779"/>
        <v>14.095166666666668</v>
      </c>
      <c r="W6325" s="446">
        <f t="shared" si="1780"/>
        <v>0.1404238676231547</v>
      </c>
      <c r="X6325" s="446">
        <f t="shared" si="1781"/>
        <v>0.11354851547142143</v>
      </c>
      <c r="Y6325" s="43">
        <v>20240307</v>
      </c>
      <c r="Z6325" s="48" t="s">
        <v>2433</v>
      </c>
      <c r="AA6325" s="43">
        <v>20250313</v>
      </c>
      <c r="AE6325" s="689" t="s">
        <v>1250</v>
      </c>
      <c r="AF6325" s="130">
        <v>1</v>
      </c>
    </row>
    <row r="6326" spans="1:42" x14ac:dyDescent="0.2">
      <c r="A6326" t="s">
        <v>2294</v>
      </c>
      <c r="B6326" s="45">
        <v>20231014</v>
      </c>
      <c r="C6326" s="107" t="s">
        <v>64</v>
      </c>
      <c r="D6326" s="107">
        <v>19</v>
      </c>
      <c r="E6326" s="107">
        <v>6</v>
      </c>
      <c r="H6326" s="107" t="s">
        <v>11</v>
      </c>
      <c r="I6326" s="107">
        <v>290</v>
      </c>
      <c r="J6326" s="107">
        <v>10</v>
      </c>
      <c r="K6326" s="43">
        <v>5</v>
      </c>
      <c r="L6326" s="43">
        <v>1</v>
      </c>
      <c r="M6326" s="43">
        <v>0</v>
      </c>
      <c r="N6326" s="49">
        <v>1</v>
      </c>
      <c r="O6326" s="43" t="str">
        <f>Cal_030724!$E$2</f>
        <v>Cal_030724</v>
      </c>
      <c r="P6326" s="50">
        <f>Cal_030724!$Q$3</f>
        <v>1.8135132035581638</v>
      </c>
      <c r="Q6326" s="50">
        <f>Cal_030724!$R$3</f>
        <v>0.5762667345022553</v>
      </c>
      <c r="R6326" s="46">
        <v>40.33</v>
      </c>
      <c r="S6326" s="46">
        <v>26.25</v>
      </c>
      <c r="T6326" s="178">
        <f>AVERAGE(0.455,0.585,0.284,0.485,0.313,0.286)</f>
        <v>0.40133333333333338</v>
      </c>
      <c r="U6326" s="79">
        <f t="shared" si="1778"/>
        <v>39.928666666666665</v>
      </c>
      <c r="V6326" s="79">
        <f t="shared" si="1779"/>
        <v>25.848666666666666</v>
      </c>
      <c r="W6326" s="446">
        <f t="shared" si="1780"/>
        <v>0.31185616027350438</v>
      </c>
      <c r="X6326" s="446">
        <f t="shared" si="1781"/>
        <v>0.15389551392810125</v>
      </c>
      <c r="Y6326" s="43">
        <v>20240307</v>
      </c>
      <c r="Z6326" s="48" t="s">
        <v>2431</v>
      </c>
      <c r="AA6326" s="43">
        <v>20250311</v>
      </c>
      <c r="AE6326" s="689" t="s">
        <v>1250</v>
      </c>
      <c r="AF6326" s="130">
        <v>1</v>
      </c>
    </row>
    <row r="6327" spans="1:42" x14ac:dyDescent="0.2">
      <c r="A6327" s="155" t="s">
        <v>2294</v>
      </c>
      <c r="B6327" s="81">
        <v>20231014</v>
      </c>
      <c r="C6327" s="126" t="s">
        <v>64</v>
      </c>
      <c r="D6327" s="126">
        <v>19</v>
      </c>
      <c r="E6327" s="126">
        <v>6</v>
      </c>
      <c r="F6327" s="126"/>
      <c r="G6327" s="126"/>
      <c r="H6327" s="126" t="s">
        <v>10</v>
      </c>
      <c r="I6327" s="126">
        <v>293</v>
      </c>
      <c r="J6327" s="126">
        <v>5</v>
      </c>
      <c r="K6327" s="82">
        <v>5</v>
      </c>
      <c r="L6327" s="156">
        <v>1</v>
      </c>
      <c r="M6327" s="82">
        <v>0</v>
      </c>
      <c r="N6327" s="83">
        <v>1</v>
      </c>
      <c r="O6327" s="82" t="str">
        <f>Cal_030724!$E$2</f>
        <v>Cal_030724</v>
      </c>
      <c r="P6327" s="158">
        <f>Cal_030724!$Q$3</f>
        <v>1.8135132035581638</v>
      </c>
      <c r="Q6327" s="158">
        <f>Cal_030724!$R$3</f>
        <v>0.5762667345022553</v>
      </c>
      <c r="R6327" s="84">
        <v>59.63</v>
      </c>
      <c r="S6327" s="84">
        <v>36.49</v>
      </c>
      <c r="T6327" s="158">
        <f>AVERAGE(0.697,0.661,0.587,0.776,0.779,0.655)</f>
        <v>0.6925</v>
      </c>
      <c r="U6327" s="79">
        <f t="shared" si="1778"/>
        <v>58.9375</v>
      </c>
      <c r="V6327" s="79">
        <f t="shared" si="1779"/>
        <v>35.797499999999999</v>
      </c>
      <c r="W6327" s="446">
        <f t="shared" si="1780"/>
        <v>0.50727727203192363</v>
      </c>
      <c r="X6327" s="446">
        <f t="shared" si="1781"/>
        <v>0.13113224690655798</v>
      </c>
      <c r="Y6327" s="82">
        <v>20240307</v>
      </c>
      <c r="Z6327" s="85" t="s">
        <v>2324</v>
      </c>
      <c r="AA6327" s="82">
        <v>20240201</v>
      </c>
      <c r="AB6327" s="85"/>
      <c r="AC6327" s="82"/>
      <c r="AD6327" s="82"/>
      <c r="AE6327" s="691" t="s">
        <v>1250</v>
      </c>
      <c r="AF6327" s="567">
        <v>1</v>
      </c>
      <c r="AG6327" s="567"/>
      <c r="AH6327" s="159" t="s">
        <v>1280</v>
      </c>
      <c r="AI6327" s="155"/>
      <c r="AJ6327" s="82"/>
      <c r="AK6327" s="82"/>
      <c r="AL6327" s="82"/>
      <c r="AM6327" s="82"/>
      <c r="AN6327" s="82"/>
      <c r="AO6327" s="82"/>
      <c r="AP6327" s="82"/>
    </row>
    <row r="6328" spans="1:42" x14ac:dyDescent="0.2">
      <c r="A6328" s="155" t="s">
        <v>2294</v>
      </c>
      <c r="B6328" s="81">
        <v>20231014</v>
      </c>
      <c r="C6328" s="126" t="s">
        <v>64</v>
      </c>
      <c r="D6328" s="126">
        <v>19</v>
      </c>
      <c r="E6328" s="126">
        <v>6</v>
      </c>
      <c r="F6328" s="126"/>
      <c r="G6328" s="126"/>
      <c r="H6328" s="126" t="s">
        <v>11</v>
      </c>
      <c r="I6328" s="126">
        <v>210</v>
      </c>
      <c r="J6328" s="126">
        <v>5</v>
      </c>
      <c r="K6328" s="82">
        <v>5</v>
      </c>
      <c r="L6328" s="156">
        <v>1</v>
      </c>
      <c r="M6328" s="82">
        <v>0</v>
      </c>
      <c r="N6328" s="83">
        <v>1</v>
      </c>
      <c r="O6328" s="82" t="str">
        <f>Cal_030724!$E$2</f>
        <v>Cal_030724</v>
      </c>
      <c r="P6328" s="158">
        <f>Cal_030724!$Q$3</f>
        <v>1.8135132035581638</v>
      </c>
      <c r="Q6328" s="158">
        <f>Cal_030724!$R$3</f>
        <v>0.5762667345022553</v>
      </c>
      <c r="R6328" s="84">
        <v>43.59</v>
      </c>
      <c r="S6328" s="84">
        <v>26.2</v>
      </c>
      <c r="T6328" s="158">
        <f>AVERAGE(0.697,0.661,0.587,0.776,0.779,0.655)</f>
        <v>0.6925</v>
      </c>
      <c r="U6328" s="79">
        <f t="shared" si="1778"/>
        <v>42.897500000000001</v>
      </c>
      <c r="V6328" s="79">
        <f t="shared" si="1779"/>
        <v>25.5075</v>
      </c>
      <c r="W6328" s="446">
        <f t="shared" si="1780"/>
        <v>0.53189996004982087</v>
      </c>
      <c r="X6328" s="446">
        <f t="shared" si="1781"/>
        <v>0.10279182484693401</v>
      </c>
      <c r="Y6328" s="82">
        <v>20240307</v>
      </c>
      <c r="Z6328" s="85" t="s">
        <v>2324</v>
      </c>
      <c r="AA6328" s="82">
        <v>20240201</v>
      </c>
      <c r="AB6328" s="85"/>
      <c r="AC6328" s="82"/>
      <c r="AD6328" s="82"/>
      <c r="AE6328" s="691" t="s">
        <v>1250</v>
      </c>
      <c r="AF6328" s="567">
        <v>1</v>
      </c>
      <c r="AG6328" s="567"/>
      <c r="AH6328" s="159" t="s">
        <v>1281</v>
      </c>
      <c r="AI6328" s="155"/>
      <c r="AJ6328" s="82"/>
      <c r="AK6328" s="82"/>
      <c r="AL6328" s="82"/>
      <c r="AM6328" s="82"/>
      <c r="AN6328" s="82"/>
      <c r="AO6328" s="82"/>
      <c r="AP6328" s="82"/>
    </row>
    <row r="6329" spans="1:42" x14ac:dyDescent="0.2">
      <c r="A6329" s="360" t="s">
        <v>2294</v>
      </c>
      <c r="B6329" s="196">
        <v>20231014</v>
      </c>
      <c r="C6329" s="361" t="s">
        <v>64</v>
      </c>
      <c r="D6329" s="361">
        <v>19</v>
      </c>
      <c r="E6329" s="361">
        <v>6</v>
      </c>
      <c r="F6329" s="361"/>
      <c r="G6329" s="361"/>
      <c r="H6329" s="361" t="s">
        <v>10</v>
      </c>
      <c r="I6329" s="361">
        <v>552</v>
      </c>
      <c r="J6329" s="361">
        <v>20</v>
      </c>
      <c r="K6329" s="44">
        <v>5</v>
      </c>
      <c r="L6329" s="362">
        <v>1</v>
      </c>
      <c r="M6329" s="44">
        <v>0</v>
      </c>
      <c r="N6329" s="363">
        <v>1</v>
      </c>
      <c r="O6329" s="44" t="str">
        <f>Cal_030724!$E$2</f>
        <v>Cal_030724</v>
      </c>
      <c r="P6329" s="365">
        <f>Cal_030724!$Q$3</f>
        <v>1.8135132035581638</v>
      </c>
      <c r="Q6329" s="365">
        <f>Cal_030724!$R$3</f>
        <v>0.5762667345022553</v>
      </c>
      <c r="R6329" s="364">
        <v>84.33</v>
      </c>
      <c r="S6329" s="364">
        <v>49.84</v>
      </c>
      <c r="T6329" s="365">
        <f>AVERAGE(0.697,0.661,0.587,0.776,0.779,0.655)</f>
        <v>0.6925</v>
      </c>
      <c r="U6329" s="79">
        <f t="shared" si="1778"/>
        <v>83.637500000000003</v>
      </c>
      <c r="V6329" s="79">
        <f t="shared" si="1779"/>
        <v>49.147500000000001</v>
      </c>
      <c r="W6329" s="446">
        <f t="shared" si="1780"/>
        <v>0.40133199788367951</v>
      </c>
      <c r="X6329" s="446">
        <f t="shared" si="1781"/>
        <v>6.3907555460589988E-2</v>
      </c>
      <c r="Y6329" s="44">
        <v>20240307</v>
      </c>
      <c r="Z6329" s="368" t="s">
        <v>2324</v>
      </c>
      <c r="AA6329" s="44">
        <v>20240201</v>
      </c>
      <c r="AB6329" s="368"/>
      <c r="AC6329" s="44"/>
      <c r="AD6329" s="44"/>
      <c r="AE6329" s="763" t="s">
        <v>1250</v>
      </c>
      <c r="AF6329" s="849">
        <v>1</v>
      </c>
      <c r="AG6329" s="849"/>
      <c r="AH6329" s="370" t="s">
        <v>1282</v>
      </c>
      <c r="AI6329" s="360"/>
      <c r="AJ6329" s="44"/>
      <c r="AK6329" s="44"/>
      <c r="AL6329" s="44"/>
      <c r="AM6329" s="44"/>
      <c r="AN6329" s="44"/>
      <c r="AO6329" s="44"/>
      <c r="AP6329" s="44"/>
    </row>
    <row r="6330" spans="1:42" x14ac:dyDescent="0.2">
      <c r="A6330" s="360" t="s">
        <v>2294</v>
      </c>
      <c r="B6330" s="196">
        <v>20231014</v>
      </c>
      <c r="C6330" s="361" t="s">
        <v>64</v>
      </c>
      <c r="D6330" s="361">
        <v>19</v>
      </c>
      <c r="E6330" s="361">
        <v>6</v>
      </c>
      <c r="F6330" s="361"/>
      <c r="G6330" s="361"/>
      <c r="H6330" s="361" t="s">
        <v>11</v>
      </c>
      <c r="I6330" s="361">
        <v>550</v>
      </c>
      <c r="J6330" s="361">
        <v>20</v>
      </c>
      <c r="K6330" s="44">
        <v>5</v>
      </c>
      <c r="L6330" s="362">
        <v>1</v>
      </c>
      <c r="M6330" s="44">
        <v>0</v>
      </c>
      <c r="N6330" s="363">
        <v>1</v>
      </c>
      <c r="O6330" s="44" t="str">
        <f>Cal_030724!$E$2</f>
        <v>Cal_030724</v>
      </c>
      <c r="P6330" s="365">
        <f>Cal_030724!$Q$3</f>
        <v>1.8135132035581638</v>
      </c>
      <c r="Q6330" s="365">
        <f>Cal_030724!$R$3</f>
        <v>0.5762667345022553</v>
      </c>
      <c r="R6330" s="364">
        <v>103</v>
      </c>
      <c r="S6330" s="364">
        <v>60.6</v>
      </c>
      <c r="T6330" s="365">
        <f>AVERAGE(0.697,0.661,0.587,0.776,0.779,0.655)</f>
        <v>0.6925</v>
      </c>
      <c r="U6330" s="79">
        <f t="shared" si="1778"/>
        <v>102.3075</v>
      </c>
      <c r="V6330" s="79">
        <f t="shared" si="1779"/>
        <v>59.907499999999999</v>
      </c>
      <c r="W6330" s="446">
        <f t="shared" si="1780"/>
        <v>0.49516830407063678</v>
      </c>
      <c r="X6330" s="446">
        <f t="shared" si="1781"/>
        <v>7.398961574100453E-2</v>
      </c>
      <c r="Y6330" s="44">
        <v>20240307</v>
      </c>
      <c r="Z6330" s="368" t="s">
        <v>2324</v>
      </c>
      <c r="AA6330" s="44">
        <v>20240201</v>
      </c>
      <c r="AB6330" s="368"/>
      <c r="AC6330" s="44"/>
      <c r="AD6330" s="44"/>
      <c r="AE6330" s="763" t="s">
        <v>1250</v>
      </c>
      <c r="AF6330" s="849">
        <v>1</v>
      </c>
      <c r="AG6330" s="849"/>
      <c r="AH6330" s="370" t="s">
        <v>1283</v>
      </c>
      <c r="AI6330" s="360"/>
      <c r="AJ6330" s="44"/>
      <c r="AK6330" s="44"/>
      <c r="AL6330" s="44"/>
      <c r="AM6330" s="44"/>
      <c r="AN6330" s="44"/>
      <c r="AO6330" s="44"/>
      <c r="AP6330" s="44"/>
    </row>
    <row r="6331" spans="1:42" x14ac:dyDescent="0.2">
      <c r="A6331" t="s">
        <v>2294</v>
      </c>
      <c r="B6331" s="45">
        <v>20231014</v>
      </c>
      <c r="C6331" s="107" t="s">
        <v>64</v>
      </c>
      <c r="D6331" s="107">
        <v>19</v>
      </c>
      <c r="E6331" s="107">
        <v>9</v>
      </c>
      <c r="H6331" s="107" t="s">
        <v>10</v>
      </c>
      <c r="I6331" s="107">
        <v>290</v>
      </c>
      <c r="J6331" s="107">
        <v>0</v>
      </c>
      <c r="K6331" s="43">
        <v>5</v>
      </c>
      <c r="L6331" s="43">
        <v>1</v>
      </c>
      <c r="M6331" s="43">
        <v>0</v>
      </c>
      <c r="N6331" s="49">
        <v>1</v>
      </c>
      <c r="O6331" s="43" t="str">
        <f>Cal_030724!$E$2</f>
        <v>Cal_030724</v>
      </c>
      <c r="P6331" s="50">
        <f>Cal_030724!$Q$3</f>
        <v>1.8135132035581638</v>
      </c>
      <c r="Q6331" s="50">
        <f>Cal_030724!$R$3</f>
        <v>0.5762667345022553</v>
      </c>
      <c r="R6331" s="46">
        <v>142.9</v>
      </c>
      <c r="S6331" s="46">
        <v>91.89</v>
      </c>
      <c r="T6331" s="178">
        <f>AVERAGE(0.455,0.585,0.284,0.485,0.313,0.286)</f>
        <v>0.40133333333333338</v>
      </c>
      <c r="U6331" s="79">
        <f t="shared" si="1778"/>
        <v>142.49866666666668</v>
      </c>
      <c r="V6331" s="79">
        <f t="shared" si="1779"/>
        <v>91.488666666666674</v>
      </c>
      <c r="W6331" s="446">
        <f t="shared" si="1780"/>
        <v>1.1298141147408711</v>
      </c>
      <c r="X6331" s="446">
        <f t="shared" si="1781"/>
        <v>0.51866548461200246</v>
      </c>
      <c r="Y6331" s="43">
        <v>20240307</v>
      </c>
      <c r="Z6331" s="48" t="s">
        <v>2431</v>
      </c>
      <c r="AA6331" s="43">
        <v>20250311</v>
      </c>
      <c r="AE6331" s="689" t="s">
        <v>1250</v>
      </c>
      <c r="AF6331" s="130">
        <v>1</v>
      </c>
    </row>
    <row r="6332" spans="1:42" x14ac:dyDescent="0.2">
      <c r="A6332" t="s">
        <v>2294</v>
      </c>
      <c r="B6332" s="45">
        <v>20231014</v>
      </c>
      <c r="C6332" s="107" t="s">
        <v>64</v>
      </c>
      <c r="D6332" s="107">
        <v>19</v>
      </c>
      <c r="E6332" s="107">
        <v>9</v>
      </c>
      <c r="H6332" s="107" t="s">
        <v>11</v>
      </c>
      <c r="I6332" s="107">
        <v>290</v>
      </c>
      <c r="J6332" s="107">
        <v>0</v>
      </c>
      <c r="K6332" s="43">
        <v>5</v>
      </c>
      <c r="L6332" s="43">
        <v>1</v>
      </c>
      <c r="M6332" s="43">
        <v>0</v>
      </c>
      <c r="N6332" s="49">
        <v>1</v>
      </c>
      <c r="O6332" s="43" t="str">
        <f>Cal_030724!$E$2</f>
        <v>Cal_030724</v>
      </c>
      <c r="P6332" s="50">
        <f>Cal_030724!$Q$3</f>
        <v>1.8135132035581638</v>
      </c>
      <c r="Q6332" s="50">
        <f>Cal_030724!$R$3</f>
        <v>0.5762667345022553</v>
      </c>
      <c r="R6332" s="46">
        <v>150.1</v>
      </c>
      <c r="S6332" s="46">
        <v>97.4</v>
      </c>
      <c r="T6332" s="178">
        <f>AVERAGE(0.987,0.713,0.709,0.694,0.604,0.372)</f>
        <v>0.67983333333333329</v>
      </c>
      <c r="U6332" s="79">
        <f t="shared" si="1778"/>
        <v>149.42016666666666</v>
      </c>
      <c r="V6332" s="79">
        <f t="shared" si="1779"/>
        <v>96.720166666666671</v>
      </c>
      <c r="W6332" s="446">
        <f t="shared" si="1780"/>
        <v>1.1672457135236991</v>
      </c>
      <c r="X6332" s="446">
        <f t="shared" si="1781"/>
        <v>0.57549715731651196</v>
      </c>
      <c r="Y6332" s="43">
        <v>20240307</v>
      </c>
      <c r="Z6332" s="48" t="s">
        <v>2421</v>
      </c>
      <c r="AA6332" s="43">
        <v>20250304</v>
      </c>
      <c r="AE6332" s="689" t="s">
        <v>1250</v>
      </c>
      <c r="AF6332" s="130">
        <v>1</v>
      </c>
    </row>
    <row r="6333" spans="1:42" x14ac:dyDescent="0.2">
      <c r="A6333" t="s">
        <v>2294</v>
      </c>
      <c r="B6333" s="45">
        <v>20231014</v>
      </c>
      <c r="C6333" s="107" t="s">
        <v>64</v>
      </c>
      <c r="D6333" s="107">
        <v>19</v>
      </c>
      <c r="E6333" s="107">
        <v>9</v>
      </c>
      <c r="H6333" s="107" t="s">
        <v>10</v>
      </c>
      <c r="I6333" s="107">
        <v>290</v>
      </c>
      <c r="J6333" s="107">
        <v>10</v>
      </c>
      <c r="K6333" s="43">
        <v>5</v>
      </c>
      <c r="L6333" s="43">
        <v>1</v>
      </c>
      <c r="M6333" s="43">
        <v>0</v>
      </c>
      <c r="N6333" s="49">
        <v>1</v>
      </c>
      <c r="O6333" s="43" t="str">
        <f>Cal_030724!$E$2</f>
        <v>Cal_030724</v>
      </c>
      <c r="P6333" s="50">
        <f>Cal_030724!$Q$3</f>
        <v>1.8135132035581638</v>
      </c>
      <c r="Q6333" s="50">
        <f>Cal_030724!$R$3</f>
        <v>0.5762667345022553</v>
      </c>
      <c r="R6333" s="46">
        <v>90.9</v>
      </c>
      <c r="S6333" s="46">
        <v>60.26</v>
      </c>
      <c r="T6333" s="178">
        <f>AVERAGE(0.987,0.713,0.709,0.694,0.604,0.372)</f>
        <v>0.67983333333333329</v>
      </c>
      <c r="U6333" s="79">
        <f t="shared" si="1778"/>
        <v>90.220166666666671</v>
      </c>
      <c r="V6333" s="79">
        <f t="shared" si="1779"/>
        <v>59.580166666666663</v>
      </c>
      <c r="W6333" s="446">
        <f t="shared" si="1780"/>
        <v>0.67864153059518306</v>
      </c>
      <c r="X6333" s="446">
        <f t="shared" si="1781"/>
        <v>0.39489787985322294</v>
      </c>
      <c r="Y6333" s="43">
        <v>20240307</v>
      </c>
      <c r="Z6333" s="48" t="s">
        <v>2421</v>
      </c>
      <c r="AA6333" s="43">
        <v>20250304</v>
      </c>
      <c r="AE6333" s="689" t="s">
        <v>1250</v>
      </c>
      <c r="AF6333" s="130">
        <v>1</v>
      </c>
    </row>
    <row r="6334" spans="1:42" x14ac:dyDescent="0.2">
      <c r="A6334" t="s">
        <v>2294</v>
      </c>
      <c r="B6334" s="45">
        <v>20231014</v>
      </c>
      <c r="C6334" s="107" t="s">
        <v>64</v>
      </c>
      <c r="D6334" s="107">
        <v>19</v>
      </c>
      <c r="E6334" s="107">
        <v>9</v>
      </c>
      <c r="H6334" s="107" t="s">
        <v>11</v>
      </c>
      <c r="I6334" s="107">
        <v>290</v>
      </c>
      <c r="J6334" s="107">
        <v>10</v>
      </c>
      <c r="K6334" s="43">
        <v>5</v>
      </c>
      <c r="L6334" s="43">
        <v>1</v>
      </c>
      <c r="M6334" s="43">
        <v>0</v>
      </c>
      <c r="N6334" s="49">
        <v>1</v>
      </c>
      <c r="O6334" s="43" t="str">
        <f>Cal_030724!$E$2</f>
        <v>Cal_030724</v>
      </c>
      <c r="P6334" s="50">
        <f>Cal_030724!$Q$3</f>
        <v>1.8135132035581638</v>
      </c>
      <c r="Q6334" s="50">
        <f>Cal_030724!$R$3</f>
        <v>0.5762667345022553</v>
      </c>
      <c r="R6334" s="46">
        <v>99.47</v>
      </c>
      <c r="S6334" s="46">
        <v>66.05</v>
      </c>
      <c r="T6334" s="178">
        <f>AVERAGE(0.987,0.713,0.709,0.694,0.604,0.372)</f>
        <v>0.67983333333333329</v>
      </c>
      <c r="U6334" s="79">
        <f t="shared" si="1778"/>
        <v>98.790166666666664</v>
      </c>
      <c r="V6334" s="79">
        <f t="shared" si="1779"/>
        <v>65.370166666666663</v>
      </c>
      <c r="W6334" s="446">
        <f t="shared" si="1780"/>
        <v>0.74021540314918455</v>
      </c>
      <c r="X6334" s="446">
        <f t="shared" si="1781"/>
        <v>0.43765055645561768</v>
      </c>
      <c r="Y6334" s="43">
        <v>20240307</v>
      </c>
      <c r="Z6334" s="48" t="s">
        <v>2421</v>
      </c>
      <c r="AA6334" s="43">
        <v>20250304</v>
      </c>
      <c r="AE6334" s="689" t="s">
        <v>1250</v>
      </c>
      <c r="AF6334" s="130">
        <v>1</v>
      </c>
    </row>
    <row r="6335" spans="1:42" x14ac:dyDescent="0.2">
      <c r="A6335" s="155" t="s">
        <v>2294</v>
      </c>
      <c r="B6335" s="81">
        <v>20231014</v>
      </c>
      <c r="C6335" s="126" t="s">
        <v>64</v>
      </c>
      <c r="D6335" s="126">
        <v>19</v>
      </c>
      <c r="E6335" s="126">
        <v>9</v>
      </c>
      <c r="F6335" s="126"/>
      <c r="G6335" s="126"/>
      <c r="H6335" s="126" t="s">
        <v>10</v>
      </c>
      <c r="I6335" s="126">
        <v>293</v>
      </c>
      <c r="J6335" s="126">
        <v>5</v>
      </c>
      <c r="K6335" s="82">
        <v>5</v>
      </c>
      <c r="L6335" s="156">
        <v>1</v>
      </c>
      <c r="M6335" s="82">
        <v>0</v>
      </c>
      <c r="N6335" s="83">
        <v>1</v>
      </c>
      <c r="O6335" s="82" t="str">
        <f>Cal_030724!$E$2</f>
        <v>Cal_030724</v>
      </c>
      <c r="P6335" s="158">
        <f>Cal_030724!$Q$3</f>
        <v>1.8135132035581638</v>
      </c>
      <c r="Q6335" s="158">
        <f>Cal_030724!$R$3</f>
        <v>0.5762667345022553</v>
      </c>
      <c r="R6335" s="84">
        <v>48.18</v>
      </c>
      <c r="S6335" s="84">
        <v>29.74</v>
      </c>
      <c r="T6335" s="158">
        <f>AVERAGE(0.697,0.661,0.587,0.776,0.779,0.655)</f>
        <v>0.6925</v>
      </c>
      <c r="U6335" s="79">
        <f t="shared" si="1778"/>
        <v>47.487499999999997</v>
      </c>
      <c r="V6335" s="79">
        <f t="shared" si="1779"/>
        <v>29.047499999999999</v>
      </c>
      <c r="W6335" s="446">
        <f t="shared" si="1780"/>
        <v>0.40424342680504194</v>
      </c>
      <c r="X6335" s="446">
        <f t="shared" si="1781"/>
        <v>0.11378717592882334</v>
      </c>
      <c r="Y6335" s="82">
        <v>20240307</v>
      </c>
      <c r="Z6335" s="85" t="s">
        <v>2324</v>
      </c>
      <c r="AA6335" s="82">
        <v>20240201</v>
      </c>
      <c r="AB6335" s="85"/>
      <c r="AC6335" s="82"/>
      <c r="AD6335" s="82"/>
      <c r="AE6335" s="691" t="s">
        <v>1250</v>
      </c>
      <c r="AF6335" s="567">
        <v>1</v>
      </c>
      <c r="AG6335" s="567"/>
      <c r="AH6335" s="159" t="s">
        <v>1284</v>
      </c>
      <c r="AI6335" s="155"/>
      <c r="AJ6335" s="82"/>
      <c r="AK6335" s="82"/>
      <c r="AL6335" s="82"/>
      <c r="AM6335" s="82"/>
      <c r="AN6335" s="82"/>
      <c r="AO6335" s="82"/>
      <c r="AP6335" s="82"/>
    </row>
    <row r="6336" spans="1:42" x14ac:dyDescent="0.2">
      <c r="A6336" s="155" t="s">
        <v>2294</v>
      </c>
      <c r="B6336" s="81">
        <v>20231014</v>
      </c>
      <c r="C6336" s="126" t="s">
        <v>64</v>
      </c>
      <c r="D6336" s="126">
        <v>19</v>
      </c>
      <c r="E6336" s="126">
        <v>9</v>
      </c>
      <c r="F6336" s="126"/>
      <c r="G6336" s="126"/>
      <c r="H6336" s="126" t="s">
        <v>11</v>
      </c>
      <c r="I6336" s="126">
        <v>294</v>
      </c>
      <c r="J6336" s="126">
        <v>5</v>
      </c>
      <c r="K6336" s="82">
        <v>5</v>
      </c>
      <c r="L6336" s="156">
        <v>1</v>
      </c>
      <c r="M6336" s="82">
        <v>0</v>
      </c>
      <c r="N6336" s="83">
        <v>1</v>
      </c>
      <c r="O6336" s="82" t="str">
        <f>Cal_030724!$E$2</f>
        <v>Cal_030724</v>
      </c>
      <c r="P6336" s="158">
        <f>Cal_030724!$Q$3</f>
        <v>1.8135132035581638</v>
      </c>
      <c r="Q6336" s="158">
        <f>Cal_030724!$R$3</f>
        <v>0.5762667345022553</v>
      </c>
      <c r="R6336" s="84">
        <v>50.5</v>
      </c>
      <c r="S6336" s="84">
        <v>32.299999999999997</v>
      </c>
      <c r="T6336" s="158">
        <f>AVERAGE(0.697,0.661,0.587,0.776,0.779,0.655)</f>
        <v>0.6925</v>
      </c>
      <c r="U6336" s="79">
        <f t="shared" si="1778"/>
        <v>49.807499999999997</v>
      </c>
      <c r="V6336" s="79">
        <f t="shared" si="1779"/>
        <v>31.607499999999998</v>
      </c>
      <c r="W6336" s="446">
        <f t="shared" si="1780"/>
        <v>0.39762504201539223</v>
      </c>
      <c r="X6336" s="446">
        <f t="shared" si="1781"/>
        <v>0.16414308195722582</v>
      </c>
      <c r="Y6336" s="82">
        <v>20240307</v>
      </c>
      <c r="Z6336" s="85" t="s">
        <v>2324</v>
      </c>
      <c r="AA6336" s="82">
        <v>20240201</v>
      </c>
      <c r="AB6336" s="85"/>
      <c r="AC6336" s="82"/>
      <c r="AD6336" s="82"/>
      <c r="AE6336" s="691" t="s">
        <v>1250</v>
      </c>
      <c r="AF6336" s="567">
        <v>1</v>
      </c>
      <c r="AG6336" s="567"/>
      <c r="AH6336" s="159" t="s">
        <v>1285</v>
      </c>
      <c r="AI6336" s="155"/>
      <c r="AJ6336" s="82"/>
      <c r="AK6336" s="82"/>
      <c r="AL6336" s="82"/>
      <c r="AM6336" s="82"/>
      <c r="AN6336" s="82"/>
      <c r="AO6336" s="82"/>
      <c r="AP6336" s="82"/>
    </row>
    <row r="6337" spans="1:42" x14ac:dyDescent="0.2">
      <c r="A6337" s="360" t="s">
        <v>2294</v>
      </c>
      <c r="B6337" s="196">
        <v>20231014</v>
      </c>
      <c r="C6337" s="361" t="s">
        <v>64</v>
      </c>
      <c r="D6337" s="361">
        <v>19</v>
      </c>
      <c r="E6337" s="361">
        <v>9</v>
      </c>
      <c r="F6337" s="361"/>
      <c r="G6337" s="361"/>
      <c r="H6337" s="361" t="s">
        <v>10</v>
      </c>
      <c r="I6337" s="361">
        <v>550</v>
      </c>
      <c r="J6337" s="361">
        <v>20</v>
      </c>
      <c r="K6337" s="44">
        <v>5</v>
      </c>
      <c r="L6337" s="362">
        <v>1</v>
      </c>
      <c r="M6337" s="44">
        <v>0</v>
      </c>
      <c r="N6337" s="363">
        <v>1</v>
      </c>
      <c r="O6337" s="44" t="str">
        <f>Cal_030724!$E$2</f>
        <v>Cal_030724</v>
      </c>
      <c r="P6337" s="365">
        <f>Cal_030724!$Q$3</f>
        <v>1.8135132035581638</v>
      </c>
      <c r="Q6337" s="365">
        <f>Cal_030724!$R$3</f>
        <v>0.5762667345022553</v>
      </c>
      <c r="R6337" s="364">
        <v>60.33</v>
      </c>
      <c r="S6337" s="364">
        <v>35.57</v>
      </c>
      <c r="T6337" s="365">
        <f>AVERAGE(0.697,0.661,0.587,0.776,0.779,0.655)</f>
        <v>0.6925</v>
      </c>
      <c r="U6337" s="79">
        <f t="shared" ref="U6337:U6352" si="1782">(R6337-T6337)*(L6337+M6337)/L6337</f>
        <v>59.637499999999996</v>
      </c>
      <c r="V6337" s="79">
        <f t="shared" ref="V6337:V6352" si="1783">(S6337-T6337)*(L6337+M6337)/L6337</f>
        <v>34.877499999999998</v>
      </c>
      <c r="W6337" s="446">
        <f t="shared" si="1780"/>
        <v>0.28915960398087182</v>
      </c>
      <c r="X6337" s="446">
        <f t="shared" si="1781"/>
        <v>4.2197994787738391E-2</v>
      </c>
      <c r="Y6337" s="44">
        <v>20240307</v>
      </c>
      <c r="Z6337" s="368" t="s">
        <v>2324</v>
      </c>
      <c r="AA6337" s="44">
        <v>20240201</v>
      </c>
      <c r="AB6337" s="368"/>
      <c r="AC6337" s="44"/>
      <c r="AD6337" s="44"/>
      <c r="AE6337" s="763" t="s">
        <v>1250</v>
      </c>
      <c r="AF6337" s="849">
        <v>1</v>
      </c>
      <c r="AG6337" s="849"/>
      <c r="AH6337" s="370" t="s">
        <v>1286</v>
      </c>
      <c r="AI6337" s="360"/>
      <c r="AJ6337" s="44"/>
      <c r="AK6337" s="44"/>
      <c r="AL6337" s="44"/>
      <c r="AM6337" s="44"/>
      <c r="AN6337" s="44"/>
      <c r="AO6337" s="44"/>
      <c r="AP6337" s="44"/>
    </row>
    <row r="6338" spans="1:42" x14ac:dyDescent="0.2">
      <c r="A6338" s="360" t="s">
        <v>2294</v>
      </c>
      <c r="B6338" s="196">
        <v>20231014</v>
      </c>
      <c r="C6338" s="361" t="s">
        <v>64</v>
      </c>
      <c r="D6338" s="361">
        <v>19</v>
      </c>
      <c r="E6338" s="361">
        <v>9</v>
      </c>
      <c r="F6338" s="361"/>
      <c r="G6338" s="361"/>
      <c r="H6338" s="361" t="s">
        <v>11</v>
      </c>
      <c r="I6338" s="361">
        <v>550</v>
      </c>
      <c r="J6338" s="361">
        <v>20</v>
      </c>
      <c r="K6338" s="44">
        <v>5</v>
      </c>
      <c r="L6338" s="362">
        <v>1</v>
      </c>
      <c r="M6338" s="44">
        <v>0</v>
      </c>
      <c r="N6338" s="363">
        <v>1</v>
      </c>
      <c r="O6338" s="44" t="str">
        <f>Cal_030724!$E$2</f>
        <v>Cal_030724</v>
      </c>
      <c r="P6338" s="365">
        <f>Cal_030724!$Q$3</f>
        <v>1.8135132035581638</v>
      </c>
      <c r="Q6338" s="365">
        <f>Cal_030724!$R$3</f>
        <v>0.5762667345022553</v>
      </c>
      <c r="R6338" s="364">
        <v>64.599999999999994</v>
      </c>
      <c r="S6338" s="364">
        <v>39.4</v>
      </c>
      <c r="T6338" s="365">
        <f>AVERAGE(0.697,0.661,0.587,0.776,0.779,0.655)</f>
        <v>0.6925</v>
      </c>
      <c r="U6338" s="79">
        <f t="shared" si="1782"/>
        <v>63.907499999999992</v>
      </c>
      <c r="V6338" s="79">
        <f t="shared" si="1783"/>
        <v>38.707499999999996</v>
      </c>
      <c r="W6338" s="446">
        <f t="shared" si="1780"/>
        <v>0.29429814298537837</v>
      </c>
      <c r="X6338" s="446">
        <f t="shared" si="1781"/>
        <v>7.3446800153779496E-2</v>
      </c>
      <c r="Y6338" s="44">
        <v>20240307</v>
      </c>
      <c r="Z6338" s="368" t="s">
        <v>2324</v>
      </c>
      <c r="AA6338" s="44">
        <v>20240201</v>
      </c>
      <c r="AB6338" s="368"/>
      <c r="AC6338" s="44"/>
      <c r="AD6338" s="44"/>
      <c r="AE6338" s="763" t="s">
        <v>1250</v>
      </c>
      <c r="AF6338" s="849">
        <v>1</v>
      </c>
      <c r="AG6338" s="849"/>
      <c r="AH6338" s="370" t="s">
        <v>1287</v>
      </c>
      <c r="AI6338" s="360"/>
      <c r="AJ6338" s="44"/>
      <c r="AK6338" s="44"/>
      <c r="AL6338" s="44"/>
      <c r="AM6338" s="44"/>
      <c r="AN6338" s="44"/>
      <c r="AO6338" s="44"/>
      <c r="AP6338" s="44"/>
    </row>
    <row r="6339" spans="1:42" x14ac:dyDescent="0.2">
      <c r="A6339" t="s">
        <v>2294</v>
      </c>
      <c r="B6339" s="45">
        <v>20231014</v>
      </c>
      <c r="C6339" s="107" t="s">
        <v>64</v>
      </c>
      <c r="D6339" s="107">
        <v>19</v>
      </c>
      <c r="E6339" s="107">
        <v>15</v>
      </c>
      <c r="H6339" s="107" t="s">
        <v>10</v>
      </c>
      <c r="I6339" s="107">
        <v>290</v>
      </c>
      <c r="J6339" s="107">
        <v>0</v>
      </c>
      <c r="K6339" s="43">
        <v>5</v>
      </c>
      <c r="L6339" s="43">
        <v>1</v>
      </c>
      <c r="M6339" s="43">
        <v>0</v>
      </c>
      <c r="N6339" s="49">
        <v>1</v>
      </c>
      <c r="O6339" s="43" t="str">
        <f>Cal_030724!$E$2</f>
        <v>Cal_030724</v>
      </c>
      <c r="P6339" s="50">
        <f>Cal_030724!$Q$3</f>
        <v>1.8135132035581638</v>
      </c>
      <c r="Q6339" s="50">
        <f>Cal_030724!$R$3</f>
        <v>0.5762667345022553</v>
      </c>
      <c r="R6339" s="46">
        <v>141.80000000000001</v>
      </c>
      <c r="S6339" s="46">
        <v>92.7</v>
      </c>
      <c r="T6339" s="178">
        <f>AVERAGE(0.938,0.727,0.863,0.804,0.94,0.712)</f>
        <v>0.83066666666666666</v>
      </c>
      <c r="U6339" s="79">
        <f t="shared" si="1782"/>
        <v>140.96933333333334</v>
      </c>
      <c r="V6339" s="79">
        <f t="shared" si="1783"/>
        <v>91.86933333333333</v>
      </c>
      <c r="W6339" s="446">
        <f t="shared" si="1780"/>
        <v>1.0875097634537692</v>
      </c>
      <c r="X6339" s="446">
        <f t="shared" si="1781"/>
        <v>0.56782884103074516</v>
      </c>
      <c r="Y6339" s="43">
        <v>20240307</v>
      </c>
      <c r="Z6339" s="48" t="s">
        <v>2383</v>
      </c>
      <c r="AA6339" s="43">
        <v>20241101</v>
      </c>
      <c r="AE6339" s="689" t="s">
        <v>1250</v>
      </c>
      <c r="AF6339" s="130">
        <v>1</v>
      </c>
    </row>
    <row r="6340" spans="1:42" x14ac:dyDescent="0.2">
      <c r="A6340" t="s">
        <v>2294</v>
      </c>
      <c r="B6340" s="45">
        <v>20231014</v>
      </c>
      <c r="C6340" s="107" t="s">
        <v>64</v>
      </c>
      <c r="D6340" s="107">
        <v>19</v>
      </c>
      <c r="E6340" s="107">
        <v>15</v>
      </c>
      <c r="H6340" s="107" t="s">
        <v>11</v>
      </c>
      <c r="I6340" s="107">
        <v>290</v>
      </c>
      <c r="J6340" s="107">
        <v>0</v>
      </c>
      <c r="K6340" s="43">
        <v>5</v>
      </c>
      <c r="L6340" s="43">
        <v>1</v>
      </c>
      <c r="M6340" s="43">
        <v>0</v>
      </c>
      <c r="N6340" s="49">
        <v>1</v>
      </c>
      <c r="O6340" s="43" t="str">
        <f>Cal_030724!$E$2</f>
        <v>Cal_030724</v>
      </c>
      <c r="P6340" s="50">
        <f>Cal_030724!$Q$3</f>
        <v>1.8135132035581638</v>
      </c>
      <c r="Q6340" s="50">
        <f>Cal_030724!$R$3</f>
        <v>0.5762667345022553</v>
      </c>
      <c r="R6340" s="46">
        <v>147.80000000000001</v>
      </c>
      <c r="S6340" s="46">
        <v>96</v>
      </c>
      <c r="T6340" s="178">
        <f>AVERAGE(0.938,0.727,0.863,0.804,0.94,0.712)</f>
        <v>0.83066666666666666</v>
      </c>
      <c r="U6340" s="79">
        <f t="shared" si="1782"/>
        <v>146.96933333333334</v>
      </c>
      <c r="V6340" s="79">
        <f t="shared" si="1783"/>
        <v>95.169333333333327</v>
      </c>
      <c r="W6340" s="446">
        <f t="shared" si="1780"/>
        <v>1.1473117260062167</v>
      </c>
      <c r="X6340" s="446">
        <f t="shared" si="1781"/>
        <v>0.5674876059767614</v>
      </c>
      <c r="Y6340" s="43">
        <v>20240307</v>
      </c>
      <c r="Z6340" s="48" t="s">
        <v>2383</v>
      </c>
      <c r="AA6340" s="43">
        <v>20241101</v>
      </c>
      <c r="AE6340" s="689" t="s">
        <v>1250</v>
      </c>
      <c r="AF6340" s="130">
        <v>1</v>
      </c>
    </row>
    <row r="6341" spans="1:42" x14ac:dyDescent="0.2">
      <c r="A6341" s="155" t="s">
        <v>2294</v>
      </c>
      <c r="B6341" s="81">
        <v>20231014</v>
      </c>
      <c r="C6341" s="126" t="s">
        <v>64</v>
      </c>
      <c r="D6341" s="126">
        <v>19</v>
      </c>
      <c r="E6341" s="126">
        <v>15</v>
      </c>
      <c r="F6341" s="126"/>
      <c r="G6341" s="126"/>
      <c r="H6341" s="126" t="s">
        <v>10</v>
      </c>
      <c r="I6341" s="126">
        <v>146</v>
      </c>
      <c r="J6341" s="126">
        <v>5</v>
      </c>
      <c r="K6341" s="82">
        <v>5</v>
      </c>
      <c r="L6341" s="156">
        <v>1</v>
      </c>
      <c r="M6341" s="82">
        <v>0</v>
      </c>
      <c r="N6341" s="83">
        <v>1</v>
      </c>
      <c r="O6341" s="82" t="str">
        <f>Cal_030724!$E$2</f>
        <v>Cal_030724</v>
      </c>
      <c r="P6341" s="158">
        <f>Cal_030724!$Q$3</f>
        <v>1.8135132035581638</v>
      </c>
      <c r="Q6341" s="158">
        <f>Cal_030724!$R$3</f>
        <v>0.5762667345022553</v>
      </c>
      <c r="R6341" s="84">
        <v>27.42</v>
      </c>
      <c r="S6341" s="84">
        <v>17.489999999999998</v>
      </c>
      <c r="T6341" s="158">
        <f>AVERAGE(0.697,0.661,0.587,0.776,0.779,0.655)</f>
        <v>0.6925</v>
      </c>
      <c r="U6341" s="79">
        <f t="shared" si="1782"/>
        <v>26.727500000000003</v>
      </c>
      <c r="V6341" s="79">
        <f t="shared" si="1783"/>
        <v>16.797499999999999</v>
      </c>
      <c r="W6341" s="446">
        <f t="shared" si="1780"/>
        <v>0.43686380406464581</v>
      </c>
      <c r="X6341" s="446">
        <f t="shared" si="1781"/>
        <v>0.16431833654365777</v>
      </c>
      <c r="Y6341" s="82">
        <v>20240307</v>
      </c>
      <c r="Z6341" s="85" t="s">
        <v>2324</v>
      </c>
      <c r="AA6341" s="82">
        <v>20240201</v>
      </c>
      <c r="AB6341" s="85"/>
      <c r="AC6341" s="82"/>
      <c r="AD6341" s="82"/>
      <c r="AE6341" s="691" t="s">
        <v>1250</v>
      </c>
      <c r="AF6341" s="567">
        <v>1</v>
      </c>
      <c r="AG6341" s="567"/>
      <c r="AH6341" s="159" t="s">
        <v>953</v>
      </c>
      <c r="AI6341" s="155"/>
      <c r="AJ6341" s="82"/>
      <c r="AK6341" s="82"/>
      <c r="AL6341" s="82"/>
      <c r="AM6341" s="82"/>
      <c r="AN6341" s="82"/>
      <c r="AO6341" s="82"/>
      <c r="AP6341" s="82"/>
    </row>
    <row r="6342" spans="1:42" x14ac:dyDescent="0.2">
      <c r="A6342" s="155" t="s">
        <v>2294</v>
      </c>
      <c r="B6342" s="81">
        <v>20231014</v>
      </c>
      <c r="C6342" s="126" t="s">
        <v>64</v>
      </c>
      <c r="D6342" s="126">
        <v>19</v>
      </c>
      <c r="E6342" s="126">
        <v>15</v>
      </c>
      <c r="F6342" s="126"/>
      <c r="G6342" s="126"/>
      <c r="H6342" s="126" t="s">
        <v>11</v>
      </c>
      <c r="I6342" s="126">
        <v>146</v>
      </c>
      <c r="J6342" s="126">
        <v>5</v>
      </c>
      <c r="K6342" s="82">
        <v>5</v>
      </c>
      <c r="L6342" s="156">
        <v>1</v>
      </c>
      <c r="M6342" s="82">
        <v>0</v>
      </c>
      <c r="N6342" s="83">
        <v>1</v>
      </c>
      <c r="O6342" s="82" t="str">
        <f>Cal_030724!$E$2</f>
        <v>Cal_030724</v>
      </c>
      <c r="P6342" s="158">
        <f>Cal_030724!$Q$3</f>
        <v>1.8135132035581638</v>
      </c>
      <c r="Q6342" s="158">
        <f>Cal_030724!$R$3</f>
        <v>0.5762667345022553</v>
      </c>
      <c r="R6342" s="84">
        <v>26.99</v>
      </c>
      <c r="S6342" s="84">
        <v>17.29</v>
      </c>
      <c r="T6342" s="158">
        <f>AVERAGE(0.697,0.661,0.587,0.776,0.779,0.655)</f>
        <v>0.6925</v>
      </c>
      <c r="U6342" s="79">
        <f t="shared" si="1782"/>
        <v>26.297499999999999</v>
      </c>
      <c r="V6342" s="79">
        <f t="shared" si="1783"/>
        <v>16.5975</v>
      </c>
      <c r="W6342" s="446">
        <f t="shared" si="1780"/>
        <v>0.42674510568248358</v>
      </c>
      <c r="X6342" s="446">
        <f t="shared" si="1781"/>
        <v>0.16727903950259262</v>
      </c>
      <c r="Y6342" s="82">
        <v>20240307</v>
      </c>
      <c r="Z6342" s="85" t="s">
        <v>2324</v>
      </c>
      <c r="AA6342" s="82">
        <v>20240201</v>
      </c>
      <c r="AB6342" s="85"/>
      <c r="AC6342" s="82"/>
      <c r="AD6342" s="82"/>
      <c r="AE6342" s="691" t="s">
        <v>1250</v>
      </c>
      <c r="AF6342" s="567">
        <v>1</v>
      </c>
      <c r="AG6342" s="567"/>
      <c r="AH6342" s="159" t="s">
        <v>954</v>
      </c>
      <c r="AI6342" s="155"/>
      <c r="AJ6342" s="82"/>
      <c r="AK6342" s="82"/>
      <c r="AL6342" s="82"/>
      <c r="AM6342" s="82"/>
      <c r="AN6342" s="82"/>
      <c r="AO6342" s="82"/>
      <c r="AP6342" s="82"/>
    </row>
    <row r="6343" spans="1:42" x14ac:dyDescent="0.2">
      <c r="A6343" s="360" t="s">
        <v>2294</v>
      </c>
      <c r="B6343" s="196">
        <v>20231014</v>
      </c>
      <c r="C6343" s="361" t="s">
        <v>64</v>
      </c>
      <c r="D6343" s="361">
        <v>19</v>
      </c>
      <c r="E6343" s="361">
        <v>15</v>
      </c>
      <c r="F6343" s="361"/>
      <c r="G6343" s="361"/>
      <c r="H6343" s="361" t="s">
        <v>10</v>
      </c>
      <c r="I6343" s="361">
        <v>551</v>
      </c>
      <c r="J6343" s="361">
        <v>20</v>
      </c>
      <c r="K6343" s="44">
        <v>5</v>
      </c>
      <c r="L6343" s="362">
        <v>1</v>
      </c>
      <c r="M6343" s="44">
        <v>0</v>
      </c>
      <c r="N6343" s="363">
        <v>1</v>
      </c>
      <c r="O6343" s="44" t="str">
        <f>Cal_030724!$E$2</f>
        <v>Cal_030724</v>
      </c>
      <c r="P6343" s="365">
        <f>Cal_030724!$Q$3</f>
        <v>1.8135132035581638</v>
      </c>
      <c r="Q6343" s="365">
        <f>Cal_030724!$R$3</f>
        <v>0.5762667345022553</v>
      </c>
      <c r="R6343" s="364">
        <v>57.72</v>
      </c>
      <c r="S6343" s="364">
        <v>34.6</v>
      </c>
      <c r="T6343" s="365">
        <f>AVERAGE(0.697,0.661,0.587,0.776,0.779,0.655)</f>
        <v>0.6925</v>
      </c>
      <c r="U6343" s="79">
        <f t="shared" si="1782"/>
        <v>57.027499999999996</v>
      </c>
      <c r="V6343" s="79">
        <f t="shared" si="1783"/>
        <v>33.907499999999999</v>
      </c>
      <c r="W6343" s="446">
        <f t="shared" si="1780"/>
        <v>0.26951683707847718</v>
      </c>
      <c r="X6343" s="446">
        <f t="shared" si="1781"/>
        <v>5.2040518209269387E-2</v>
      </c>
      <c r="Y6343" s="44">
        <v>20240307</v>
      </c>
      <c r="Z6343" s="368" t="s">
        <v>2324</v>
      </c>
      <c r="AA6343" s="44">
        <v>20240201</v>
      </c>
      <c r="AB6343" s="368"/>
      <c r="AC6343" s="44"/>
      <c r="AD6343" s="44"/>
      <c r="AE6343" s="763" t="s">
        <v>1250</v>
      </c>
      <c r="AF6343" s="849">
        <v>1</v>
      </c>
      <c r="AG6343" s="849"/>
      <c r="AH6343" s="370" t="s">
        <v>958</v>
      </c>
      <c r="AI6343" s="360"/>
      <c r="AJ6343" s="44"/>
      <c r="AK6343" s="44"/>
      <c r="AL6343" s="44"/>
      <c r="AM6343" s="44"/>
      <c r="AN6343" s="44"/>
      <c r="AO6343" s="44"/>
      <c r="AP6343" s="44"/>
    </row>
    <row r="6344" spans="1:42" x14ac:dyDescent="0.2">
      <c r="A6344" s="360" t="s">
        <v>2294</v>
      </c>
      <c r="B6344" s="196">
        <v>20231014</v>
      </c>
      <c r="C6344" s="361" t="s">
        <v>64</v>
      </c>
      <c r="D6344" s="361">
        <v>19</v>
      </c>
      <c r="E6344" s="361">
        <v>15</v>
      </c>
      <c r="F6344" s="361"/>
      <c r="G6344" s="361"/>
      <c r="H6344" s="361" t="s">
        <v>11</v>
      </c>
      <c r="I6344" s="361">
        <v>552</v>
      </c>
      <c r="J6344" s="361">
        <v>20</v>
      </c>
      <c r="K6344" s="44">
        <v>5</v>
      </c>
      <c r="L6344" s="362">
        <v>1</v>
      </c>
      <c r="M6344" s="44">
        <v>0</v>
      </c>
      <c r="N6344" s="363">
        <v>1</v>
      </c>
      <c r="O6344" s="44" t="str">
        <f>Cal_030724!$E$2</f>
        <v>Cal_030724</v>
      </c>
      <c r="P6344" s="365">
        <f>Cal_030724!$Q$3</f>
        <v>1.8135132035581638</v>
      </c>
      <c r="Q6344" s="365">
        <f>Cal_030724!$R$3</f>
        <v>0.5762667345022553</v>
      </c>
      <c r="R6344" s="364">
        <v>74.599999999999994</v>
      </c>
      <c r="S6344" s="364">
        <v>44.17</v>
      </c>
      <c r="T6344" s="365">
        <f>AVERAGE(0.697,0.661,0.587,0.776,0.779,0.655)</f>
        <v>0.6925</v>
      </c>
      <c r="U6344" s="79">
        <f t="shared" si="1782"/>
        <v>73.907499999999999</v>
      </c>
      <c r="V6344" s="79">
        <f t="shared" si="1783"/>
        <v>43.477499999999999</v>
      </c>
      <c r="W6344" s="446">
        <f t="shared" si="1780"/>
        <v>0.35408908946362327</v>
      </c>
      <c r="X6344" s="446">
        <f t="shared" si="1781"/>
        <v>5.7477168851153213E-2</v>
      </c>
      <c r="Y6344" s="44">
        <v>20240307</v>
      </c>
      <c r="Z6344" s="368" t="s">
        <v>2324</v>
      </c>
      <c r="AA6344" s="44">
        <v>20240201</v>
      </c>
      <c r="AB6344" s="368"/>
      <c r="AC6344" s="44"/>
      <c r="AD6344" s="44"/>
      <c r="AE6344" s="763" t="s">
        <v>1250</v>
      </c>
      <c r="AF6344" s="849">
        <v>1</v>
      </c>
      <c r="AG6344" s="849"/>
      <c r="AH6344" s="370" t="s">
        <v>959</v>
      </c>
      <c r="AI6344" s="360"/>
      <c r="AJ6344" s="44"/>
      <c r="AK6344" s="44"/>
      <c r="AL6344" s="44"/>
      <c r="AM6344" s="44"/>
      <c r="AN6344" s="44"/>
      <c r="AO6344" s="44"/>
      <c r="AP6344" s="44"/>
    </row>
    <row r="6345" spans="1:42" x14ac:dyDescent="0.2">
      <c r="A6345" t="s">
        <v>2294</v>
      </c>
      <c r="B6345" s="45">
        <v>20231014</v>
      </c>
      <c r="C6345" s="107" t="s">
        <v>64</v>
      </c>
      <c r="D6345" s="107">
        <v>19</v>
      </c>
      <c r="E6345" s="107">
        <v>19</v>
      </c>
      <c r="H6345" s="107" t="s">
        <v>10</v>
      </c>
      <c r="I6345" s="107">
        <v>290</v>
      </c>
      <c r="J6345" s="107">
        <v>0</v>
      </c>
      <c r="K6345" s="43">
        <v>5</v>
      </c>
      <c r="L6345" s="43">
        <v>1</v>
      </c>
      <c r="M6345" s="43">
        <v>0</v>
      </c>
      <c r="N6345" s="49">
        <v>1</v>
      </c>
      <c r="O6345" s="43" t="str">
        <f>Cal_030724!$E$2</f>
        <v>Cal_030724</v>
      </c>
      <c r="P6345" s="50">
        <f>Cal_030724!$Q$3</f>
        <v>1.8135132035581638</v>
      </c>
      <c r="Q6345" s="50">
        <f>Cal_030724!$R$3</f>
        <v>0.5762667345022553</v>
      </c>
      <c r="R6345" s="46">
        <v>138.4</v>
      </c>
      <c r="S6345" s="46">
        <v>91.12</v>
      </c>
      <c r="T6345" s="178">
        <f>AVERAGE(0.987,0.713,0.709,0.694,0.604,0.372)</f>
        <v>0.67983333333333329</v>
      </c>
      <c r="U6345" s="79">
        <f t="shared" si="1782"/>
        <v>137.72016666666667</v>
      </c>
      <c r="V6345" s="79">
        <f t="shared" si="1783"/>
        <v>90.44016666666667</v>
      </c>
      <c r="W6345" s="446">
        <f t="shared" si="1780"/>
        <v>1.0471988109184156</v>
      </c>
      <c r="X6345" s="446">
        <f t="shared" si="1781"/>
        <v>0.58238849365199086</v>
      </c>
      <c r="Y6345" s="43">
        <v>20240307</v>
      </c>
      <c r="Z6345" s="48" t="s">
        <v>2421</v>
      </c>
      <c r="AA6345" s="43">
        <v>20250304</v>
      </c>
      <c r="AE6345" s="689" t="s">
        <v>1250</v>
      </c>
      <c r="AF6345" s="130">
        <v>1</v>
      </c>
    </row>
    <row r="6346" spans="1:42" x14ac:dyDescent="0.2">
      <c r="A6346" t="s">
        <v>2294</v>
      </c>
      <c r="B6346" s="45">
        <v>20231014</v>
      </c>
      <c r="C6346" s="107" t="s">
        <v>64</v>
      </c>
      <c r="D6346" s="107">
        <v>19</v>
      </c>
      <c r="E6346" s="107">
        <v>19</v>
      </c>
      <c r="H6346" s="107" t="s">
        <v>11</v>
      </c>
      <c r="I6346" s="107">
        <v>290</v>
      </c>
      <c r="J6346" s="107">
        <v>0</v>
      </c>
      <c r="K6346" s="43">
        <v>5</v>
      </c>
      <c r="L6346" s="43">
        <v>1</v>
      </c>
      <c r="M6346" s="43">
        <v>0</v>
      </c>
      <c r="N6346" s="49">
        <v>1</v>
      </c>
      <c r="O6346" s="43" t="str">
        <f>Cal_030724!$E$2</f>
        <v>Cal_030724</v>
      </c>
      <c r="P6346" s="50">
        <f>Cal_030724!$Q$3</f>
        <v>1.8135132035581638</v>
      </c>
      <c r="Q6346" s="50">
        <f>Cal_030724!$R$3</f>
        <v>0.5762667345022553</v>
      </c>
      <c r="R6346" s="46">
        <v>143.30000000000001</v>
      </c>
      <c r="S6346" s="46">
        <v>92.92</v>
      </c>
      <c r="T6346" s="178">
        <f>AVERAGE(0.455,0.585,0.284,0.485,0.313,0.286)</f>
        <v>0.40133333333333338</v>
      </c>
      <c r="U6346" s="79">
        <f t="shared" si="1782"/>
        <v>142.89866666666668</v>
      </c>
      <c r="V6346" s="79">
        <f t="shared" si="1783"/>
        <v>92.518666666666675</v>
      </c>
      <c r="W6346" s="446">
        <f t="shared" si="1780"/>
        <v>1.1158603234786335</v>
      </c>
      <c r="X6346" s="446">
        <f t="shared" si="1781"/>
        <v>0.55117823021466961</v>
      </c>
      <c r="Y6346" s="43">
        <v>20240307</v>
      </c>
      <c r="Z6346" s="48" t="s">
        <v>2431</v>
      </c>
      <c r="AA6346" s="43">
        <v>20250311</v>
      </c>
      <c r="AE6346" s="689" t="s">
        <v>1250</v>
      </c>
      <c r="AF6346" s="130">
        <v>1</v>
      </c>
    </row>
    <row r="6347" spans="1:42" x14ac:dyDescent="0.2">
      <c r="A6347" t="s">
        <v>2294</v>
      </c>
      <c r="B6347" s="45">
        <v>20231014</v>
      </c>
      <c r="C6347" s="107" t="s">
        <v>64</v>
      </c>
      <c r="D6347" s="107">
        <v>19</v>
      </c>
      <c r="E6347" s="107">
        <v>19</v>
      </c>
      <c r="H6347" s="107" t="s">
        <v>10</v>
      </c>
      <c r="I6347" s="107">
        <v>290</v>
      </c>
      <c r="J6347" s="107">
        <v>10</v>
      </c>
      <c r="K6347" s="43">
        <v>5</v>
      </c>
      <c r="L6347" s="43">
        <v>1</v>
      </c>
      <c r="M6347" s="43">
        <v>0</v>
      </c>
      <c r="N6347" s="49">
        <v>1</v>
      </c>
      <c r="O6347" s="43" t="str">
        <f>Cal_030724!$E$2</f>
        <v>Cal_030724</v>
      </c>
      <c r="P6347" s="50">
        <f>Cal_030724!$Q$3</f>
        <v>1.8135132035581638</v>
      </c>
      <c r="Q6347" s="50">
        <f>Cal_030724!$R$3</f>
        <v>0.5762667345022553</v>
      </c>
      <c r="R6347" s="46">
        <v>100.9</v>
      </c>
      <c r="S6347" s="46">
        <v>65.47</v>
      </c>
      <c r="T6347" s="178">
        <f>AVERAGE(0.763,0.746,0.699,0.8,0.548,0.621)</f>
        <v>0.6961666666666666</v>
      </c>
      <c r="U6347" s="79">
        <f t="shared" si="1782"/>
        <v>100.20383333333334</v>
      </c>
      <c r="V6347" s="79">
        <f t="shared" si="1783"/>
        <v>64.773833333333329</v>
      </c>
      <c r="W6347" s="446">
        <f t="shared" si="1780"/>
        <v>0.78473464193822906</v>
      </c>
      <c r="X6347" s="446">
        <f t="shared" si="1781"/>
        <v>0.38238634377821429</v>
      </c>
      <c r="Y6347" s="43">
        <v>20240307</v>
      </c>
      <c r="Z6347" s="48" t="s">
        <v>2415</v>
      </c>
      <c r="AA6347" s="43">
        <v>20250227</v>
      </c>
      <c r="AE6347" s="689" t="s">
        <v>1250</v>
      </c>
      <c r="AF6347" s="130">
        <v>1</v>
      </c>
    </row>
    <row r="6348" spans="1:42" x14ac:dyDescent="0.2">
      <c r="A6348" t="s">
        <v>2294</v>
      </c>
      <c r="B6348" s="45">
        <v>20231014</v>
      </c>
      <c r="C6348" s="107" t="s">
        <v>64</v>
      </c>
      <c r="D6348" s="107">
        <v>19</v>
      </c>
      <c r="E6348" s="107">
        <v>19</v>
      </c>
      <c r="H6348" s="107" t="s">
        <v>11</v>
      </c>
      <c r="I6348" s="107">
        <v>290</v>
      </c>
      <c r="J6348" s="107">
        <v>10</v>
      </c>
      <c r="K6348" s="43">
        <v>5</v>
      </c>
      <c r="L6348" s="43">
        <v>1</v>
      </c>
      <c r="M6348" s="43">
        <v>0</v>
      </c>
      <c r="N6348" s="49">
        <v>1</v>
      </c>
      <c r="O6348" s="43" t="str">
        <f>Cal_030724!$E$2</f>
        <v>Cal_030724</v>
      </c>
      <c r="P6348" s="50">
        <f>Cal_030724!$Q$3</f>
        <v>1.8135132035581638</v>
      </c>
      <c r="Q6348" s="50">
        <f>Cal_030724!$R$3</f>
        <v>0.5762667345022553</v>
      </c>
      <c r="R6348" s="46">
        <v>88.57</v>
      </c>
      <c r="S6348" s="46">
        <v>58.56</v>
      </c>
      <c r="T6348" s="178">
        <f>AVERAGE(0.938,0.727,0.863,0.804,0.94,0.712)</f>
        <v>0.83066666666666666</v>
      </c>
      <c r="U6348" s="79">
        <f t="shared" si="1782"/>
        <v>87.73933333333332</v>
      </c>
      <c r="V6348" s="79">
        <f t="shared" si="1783"/>
        <v>57.729333333333336</v>
      </c>
      <c r="W6348" s="446">
        <f t="shared" si="1780"/>
        <v>0.66468773933294478</v>
      </c>
      <c r="X6348" s="446">
        <f t="shared" si="1781"/>
        <v>0.37550261157655007</v>
      </c>
      <c r="Y6348" s="43">
        <v>20240307</v>
      </c>
      <c r="Z6348" s="48" t="s">
        <v>2383</v>
      </c>
      <c r="AA6348" s="43">
        <v>20241101</v>
      </c>
      <c r="AE6348" s="689" t="s">
        <v>1250</v>
      </c>
      <c r="AF6348" s="130">
        <v>1</v>
      </c>
    </row>
    <row r="6349" spans="1:42" x14ac:dyDescent="0.2">
      <c r="A6349" s="155" t="s">
        <v>2294</v>
      </c>
      <c r="B6349" s="81">
        <v>20231014</v>
      </c>
      <c r="C6349" s="126" t="s">
        <v>64</v>
      </c>
      <c r="D6349" s="126">
        <v>19</v>
      </c>
      <c r="E6349" s="126">
        <v>19</v>
      </c>
      <c r="F6349" s="126"/>
      <c r="G6349" s="126"/>
      <c r="H6349" s="126" t="s">
        <v>10</v>
      </c>
      <c r="I6349" s="126">
        <v>293</v>
      </c>
      <c r="J6349" s="126">
        <v>5</v>
      </c>
      <c r="K6349" s="82">
        <v>5</v>
      </c>
      <c r="L6349" s="156">
        <v>1</v>
      </c>
      <c r="M6349" s="82">
        <v>0</v>
      </c>
      <c r="N6349" s="83">
        <v>1</v>
      </c>
      <c r="O6349" s="82" t="str">
        <f>Cal_030724!$E$2</f>
        <v>Cal_030724</v>
      </c>
      <c r="P6349" s="158">
        <f>Cal_030724!$Q$3</f>
        <v>1.8135132035581638</v>
      </c>
      <c r="Q6349" s="158">
        <f>Cal_030724!$R$3</f>
        <v>0.5762667345022553</v>
      </c>
      <c r="R6349" s="84">
        <v>61.75</v>
      </c>
      <c r="S6349" s="84">
        <v>38.909999999999997</v>
      </c>
      <c r="T6349" s="158">
        <f>AVERAGE(0.697,0.661,0.587,0.776,0.779,0.655)</f>
        <v>0.6925</v>
      </c>
      <c r="U6349" s="79">
        <f t="shared" si="1782"/>
        <v>61.057499999999997</v>
      </c>
      <c r="V6349" s="79">
        <f t="shared" si="1783"/>
        <v>38.217499999999994</v>
      </c>
      <c r="W6349" s="446">
        <f t="shared" ref="W6349:W6352" si="1784">(Q6349*P6349/(P6349-1)*(U6349-V6349)*(K6349)/I6349)/N6349</f>
        <v>0.50070064361318656</v>
      </c>
      <c r="X6349" s="446">
        <f t="shared" si="1781"/>
        <v>0.18086694602383882</v>
      </c>
      <c r="Y6349" s="82">
        <v>20240307</v>
      </c>
      <c r="Z6349" s="85" t="s">
        <v>2324</v>
      </c>
      <c r="AA6349" s="82">
        <v>20240201</v>
      </c>
      <c r="AB6349" s="85"/>
      <c r="AC6349" s="82"/>
      <c r="AD6349" s="82"/>
      <c r="AE6349" s="691" t="s">
        <v>1250</v>
      </c>
      <c r="AF6349" s="567">
        <v>1</v>
      </c>
      <c r="AG6349" s="567"/>
      <c r="AH6349" s="159" t="s">
        <v>1288</v>
      </c>
      <c r="AI6349" s="155"/>
      <c r="AJ6349" s="82"/>
      <c r="AK6349" s="82"/>
      <c r="AL6349" s="82"/>
      <c r="AM6349" s="82"/>
      <c r="AN6349" s="82"/>
      <c r="AO6349" s="82"/>
      <c r="AP6349" s="82"/>
    </row>
    <row r="6350" spans="1:42" x14ac:dyDescent="0.2">
      <c r="A6350" s="155" t="s">
        <v>2294</v>
      </c>
      <c r="B6350" s="81">
        <v>20231014</v>
      </c>
      <c r="C6350" s="126" t="s">
        <v>64</v>
      </c>
      <c r="D6350" s="126">
        <v>19</v>
      </c>
      <c r="E6350" s="126">
        <v>19</v>
      </c>
      <c r="F6350" s="126"/>
      <c r="G6350" s="126"/>
      <c r="H6350" s="126" t="s">
        <v>11</v>
      </c>
      <c r="I6350" s="126">
        <v>293</v>
      </c>
      <c r="J6350" s="126">
        <v>5</v>
      </c>
      <c r="K6350" s="82">
        <v>5</v>
      </c>
      <c r="L6350" s="156">
        <v>1</v>
      </c>
      <c r="M6350" s="82">
        <v>0</v>
      </c>
      <c r="N6350" s="83">
        <v>1</v>
      </c>
      <c r="O6350" s="82" t="str">
        <f>Cal_030724!$E$2</f>
        <v>Cal_030724</v>
      </c>
      <c r="P6350" s="158">
        <f>Cal_030724!$Q$3</f>
        <v>1.8135132035581638</v>
      </c>
      <c r="Q6350" s="158">
        <f>Cal_030724!$R$3</f>
        <v>0.5762667345022553</v>
      </c>
      <c r="R6350" s="84">
        <v>64.77</v>
      </c>
      <c r="S6350" s="84">
        <v>39.67</v>
      </c>
      <c r="T6350" s="158">
        <f>AVERAGE(0.697,0.661,0.587,0.776,0.779,0.655)</f>
        <v>0.6925</v>
      </c>
      <c r="U6350" s="79">
        <f t="shared" si="1782"/>
        <v>64.077500000000001</v>
      </c>
      <c r="V6350" s="79">
        <f t="shared" si="1783"/>
        <v>38.977499999999999</v>
      </c>
      <c r="W6350" s="446">
        <f t="shared" si="1784"/>
        <v>0.55024457770100621</v>
      </c>
      <c r="X6350" s="446">
        <f t="shared" si="1781"/>
        <v>0.14487678620498351</v>
      </c>
      <c r="Y6350" s="82">
        <v>20240307</v>
      </c>
      <c r="Z6350" s="85" t="s">
        <v>2324</v>
      </c>
      <c r="AA6350" s="82">
        <v>20240201</v>
      </c>
      <c r="AB6350" s="85"/>
      <c r="AC6350" s="82"/>
      <c r="AD6350" s="82"/>
      <c r="AE6350" s="691" t="s">
        <v>1250</v>
      </c>
      <c r="AF6350" s="567">
        <v>1</v>
      </c>
      <c r="AG6350" s="567"/>
      <c r="AH6350" s="159" t="s">
        <v>1289</v>
      </c>
      <c r="AI6350" s="155"/>
      <c r="AJ6350" s="82"/>
      <c r="AK6350" s="82"/>
      <c r="AL6350" s="82"/>
      <c r="AM6350" s="82"/>
      <c r="AN6350" s="82"/>
      <c r="AO6350" s="82"/>
      <c r="AP6350" s="82"/>
    </row>
    <row r="6351" spans="1:42" x14ac:dyDescent="0.2">
      <c r="A6351" s="360" t="s">
        <v>2294</v>
      </c>
      <c r="B6351" s="196">
        <v>20231014</v>
      </c>
      <c r="C6351" s="361" t="s">
        <v>64</v>
      </c>
      <c r="D6351" s="361">
        <v>19</v>
      </c>
      <c r="E6351" s="361">
        <v>19</v>
      </c>
      <c r="F6351" s="361"/>
      <c r="G6351" s="361"/>
      <c r="H6351" s="361" t="s">
        <v>10</v>
      </c>
      <c r="I6351" s="361">
        <v>551</v>
      </c>
      <c r="J6351" s="361">
        <v>20</v>
      </c>
      <c r="K6351" s="44">
        <v>5</v>
      </c>
      <c r="L6351" s="362">
        <v>1</v>
      </c>
      <c r="M6351" s="44">
        <v>0</v>
      </c>
      <c r="N6351" s="363">
        <v>1</v>
      </c>
      <c r="O6351" s="44" t="str">
        <f>Cal_030724!$E$2</f>
        <v>Cal_030724</v>
      </c>
      <c r="P6351" s="365">
        <f>Cal_030724!$Q$3</f>
        <v>1.8135132035581638</v>
      </c>
      <c r="Q6351" s="365">
        <f>Cal_030724!$R$3</f>
        <v>0.5762667345022553</v>
      </c>
      <c r="R6351" s="364">
        <v>72.38</v>
      </c>
      <c r="S6351" s="364">
        <v>43.34</v>
      </c>
      <c r="T6351" s="365">
        <f>AVERAGE(0.697,0.661,0.587,0.776,0.779,0.655)</f>
        <v>0.6925</v>
      </c>
      <c r="U6351" s="79">
        <f t="shared" si="1782"/>
        <v>71.6875</v>
      </c>
      <c r="V6351" s="79">
        <f t="shared" si="1783"/>
        <v>42.647500000000001</v>
      </c>
      <c r="W6351" s="446">
        <f t="shared" si="1784"/>
        <v>0.33852806871794894</v>
      </c>
      <c r="X6351" s="446">
        <f t="shared" si="1781"/>
        <v>6.5913937022202176E-2</v>
      </c>
      <c r="Y6351" s="44">
        <v>20240307</v>
      </c>
      <c r="Z6351" s="368" t="s">
        <v>2324</v>
      </c>
      <c r="AA6351" s="44">
        <v>20240201</v>
      </c>
      <c r="AB6351" s="368"/>
      <c r="AC6351" s="44"/>
      <c r="AD6351" s="44"/>
      <c r="AE6351" s="763" t="s">
        <v>1250</v>
      </c>
      <c r="AF6351" s="849">
        <v>1</v>
      </c>
      <c r="AG6351" s="849"/>
      <c r="AH6351" s="370" t="s">
        <v>1290</v>
      </c>
      <c r="AI6351" s="360"/>
      <c r="AJ6351" s="44"/>
      <c r="AK6351" s="44"/>
      <c r="AL6351" s="44"/>
      <c r="AM6351" s="44"/>
      <c r="AN6351" s="44"/>
      <c r="AO6351" s="44"/>
      <c r="AP6351" s="44"/>
    </row>
    <row r="6352" spans="1:42" x14ac:dyDescent="0.2">
      <c r="A6352" s="360" t="s">
        <v>2294</v>
      </c>
      <c r="B6352" s="196">
        <v>20231014</v>
      </c>
      <c r="C6352" s="361" t="s">
        <v>64</v>
      </c>
      <c r="D6352" s="361">
        <v>19</v>
      </c>
      <c r="E6352" s="361">
        <v>19</v>
      </c>
      <c r="F6352" s="361"/>
      <c r="G6352" s="361"/>
      <c r="H6352" s="361" t="s">
        <v>11</v>
      </c>
      <c r="I6352" s="361">
        <v>551</v>
      </c>
      <c r="J6352" s="361">
        <v>20</v>
      </c>
      <c r="K6352" s="44">
        <v>5</v>
      </c>
      <c r="L6352" s="362">
        <v>1</v>
      </c>
      <c r="M6352" s="44">
        <v>0</v>
      </c>
      <c r="N6352" s="363">
        <v>1</v>
      </c>
      <c r="O6352" s="44" t="str">
        <f>Cal_030724!$E$2</f>
        <v>Cal_030724</v>
      </c>
      <c r="P6352" s="365">
        <f>Cal_030724!$Q$3</f>
        <v>1.8135132035581638</v>
      </c>
      <c r="Q6352" s="365">
        <f>Cal_030724!$R$3</f>
        <v>0.5762667345022553</v>
      </c>
      <c r="R6352" s="364">
        <v>86.67</v>
      </c>
      <c r="S6352" s="364">
        <v>52.07</v>
      </c>
      <c r="T6352" s="365">
        <f>AVERAGE(0.697,0.661,0.587,0.776,0.779,0.655)</f>
        <v>0.6925</v>
      </c>
      <c r="U6352" s="79">
        <f t="shared" si="1782"/>
        <v>85.977500000000006</v>
      </c>
      <c r="V6352" s="79">
        <f t="shared" si="1783"/>
        <v>51.377499999999998</v>
      </c>
      <c r="W6352" s="446">
        <f t="shared" si="1784"/>
        <v>0.4033426714063717</v>
      </c>
      <c r="X6352" s="446">
        <f t="shared" si="1781"/>
        <v>8.3889151090014089E-2</v>
      </c>
      <c r="Y6352" s="44">
        <v>20240307</v>
      </c>
      <c r="Z6352" s="368" t="s">
        <v>2324</v>
      </c>
      <c r="AA6352" s="44">
        <v>20240201</v>
      </c>
      <c r="AB6352" s="368"/>
      <c r="AC6352" s="44"/>
      <c r="AD6352" s="44"/>
      <c r="AE6352" s="763" t="s">
        <v>1250</v>
      </c>
      <c r="AF6352" s="849">
        <v>1</v>
      </c>
      <c r="AG6352" s="849"/>
      <c r="AH6352" s="370" t="s">
        <v>1291</v>
      </c>
      <c r="AI6352" s="360"/>
      <c r="AJ6352" s="44"/>
      <c r="AK6352" s="44"/>
      <c r="AL6352" s="44"/>
      <c r="AM6352" s="44"/>
      <c r="AN6352" s="44"/>
      <c r="AO6352" s="44"/>
      <c r="AP6352" s="44"/>
    </row>
    <row r="6353" spans="1:35" x14ac:dyDescent="0.2">
      <c r="A6353" t="s">
        <v>2294</v>
      </c>
      <c r="B6353" s="45">
        <v>20231016</v>
      </c>
      <c r="C6353" s="107" t="s">
        <v>74</v>
      </c>
      <c r="D6353" s="107">
        <v>35</v>
      </c>
      <c r="E6353" s="107">
        <v>1</v>
      </c>
      <c r="H6353" s="107" t="s">
        <v>10</v>
      </c>
      <c r="I6353" s="107">
        <v>290</v>
      </c>
      <c r="J6353" s="107">
        <v>0</v>
      </c>
      <c r="K6353" s="43">
        <v>10</v>
      </c>
      <c r="L6353" s="43">
        <v>1</v>
      </c>
      <c r="M6353" s="43">
        <v>0</v>
      </c>
      <c r="N6353" s="49">
        <v>1</v>
      </c>
      <c r="O6353" s="43" t="str">
        <f>Cal_030724!$E$2</f>
        <v>Cal_030724</v>
      </c>
      <c r="P6353" s="50">
        <f>Cal_030724!$Q$3</f>
        <v>1.8135132035581638</v>
      </c>
      <c r="Q6353" s="50">
        <f>Cal_030724!$R$3</f>
        <v>0.5762667345022553</v>
      </c>
      <c r="R6353" s="46">
        <v>190.1</v>
      </c>
      <c r="S6353" s="46">
        <v>126.6</v>
      </c>
      <c r="T6353" s="178">
        <f>AVERAGE(0.333,0.545,0.579,0.588,0.403,0.461)</f>
        <v>0.48483333333333328</v>
      </c>
      <c r="U6353" s="79">
        <f t="shared" ref="U6353:U6418" si="1785">(R6353-T6353)*(L6353+M6353)/L6353</f>
        <v>189.61516666666665</v>
      </c>
      <c r="V6353" s="79">
        <f t="shared" ref="V6353:V6418" si="1786">(S6353-T6353)*(L6353+M6353)/L6353</f>
        <v>126.11516666666667</v>
      </c>
      <c r="W6353" s="446">
        <f t="shared" ref="W6353:W6418" si="1787">(Q6353*P6353/(P6353-1)*(U6353-V6353)*(K6353)/I6353)/N6353</f>
        <v>2.8129071274669788</v>
      </c>
      <c r="X6353" s="446">
        <f t="shared" ref="X6353:X6418" si="1788">(Q6353*P6353/(P6353-1)*(P6353*V6353-U6353)*(K6353)/I6353)/N6353</f>
        <v>1.7318804837997175</v>
      </c>
      <c r="Y6353" s="43">
        <v>20240307</v>
      </c>
      <c r="Z6353" s="48" t="s">
        <v>2433</v>
      </c>
      <c r="AA6353" s="43">
        <v>20250313</v>
      </c>
      <c r="AE6353" s="689" t="s">
        <v>1250</v>
      </c>
      <c r="AF6353" s="130">
        <v>1</v>
      </c>
    </row>
    <row r="6354" spans="1:35" x14ac:dyDescent="0.2">
      <c r="A6354" t="s">
        <v>2294</v>
      </c>
      <c r="B6354" s="45">
        <v>20231016</v>
      </c>
      <c r="C6354" s="107" t="s">
        <v>74</v>
      </c>
      <c r="D6354" s="107">
        <v>35</v>
      </c>
      <c r="E6354" s="107">
        <v>1</v>
      </c>
      <c r="H6354" s="107" t="s">
        <v>11</v>
      </c>
      <c r="I6354" s="107">
        <v>290</v>
      </c>
      <c r="J6354" s="107">
        <v>0</v>
      </c>
      <c r="K6354" s="43">
        <v>10</v>
      </c>
      <c r="L6354" s="43">
        <v>1</v>
      </c>
      <c r="M6354" s="43">
        <v>0</v>
      </c>
      <c r="N6354" s="49">
        <v>1</v>
      </c>
      <c r="O6354" s="43" t="str">
        <f>Cal_030724!$E$2</f>
        <v>Cal_030724</v>
      </c>
      <c r="P6354" s="50">
        <f>Cal_030724!$Q$3</f>
        <v>1.8135132035581638</v>
      </c>
      <c r="Q6354" s="50">
        <f>Cal_030724!$R$3</f>
        <v>0.5762667345022553</v>
      </c>
      <c r="R6354" s="46">
        <v>187.8</v>
      </c>
      <c r="S6354" s="46">
        <v>125</v>
      </c>
      <c r="T6354" s="178">
        <f>AVERAGE(0.333,0.545,0.579,0.588,0.403,0.461)</f>
        <v>0.48483333333333328</v>
      </c>
      <c r="U6354" s="79">
        <f t="shared" si="1785"/>
        <v>187.31516666666667</v>
      </c>
      <c r="V6354" s="79">
        <f t="shared" si="1786"/>
        <v>124.51516666666667</v>
      </c>
      <c r="W6354" s="446">
        <f t="shared" si="1787"/>
        <v>2.7818987024397841</v>
      </c>
      <c r="X6354" s="446">
        <f t="shared" si="1788"/>
        <v>1.7052300215556742</v>
      </c>
      <c r="Y6354" s="43">
        <v>20240307</v>
      </c>
      <c r="Z6354" s="48" t="s">
        <v>2433</v>
      </c>
      <c r="AA6354" s="43">
        <v>20250313</v>
      </c>
      <c r="AE6354" s="689" t="s">
        <v>1250</v>
      </c>
      <c r="AF6354" s="130">
        <v>1</v>
      </c>
    </row>
    <row r="6355" spans="1:35" x14ac:dyDescent="0.2">
      <c r="A6355" t="s">
        <v>2294</v>
      </c>
      <c r="B6355" s="45">
        <v>20231016</v>
      </c>
      <c r="C6355" s="107" t="s">
        <v>74</v>
      </c>
      <c r="D6355" s="107">
        <v>35</v>
      </c>
      <c r="E6355" s="107">
        <v>4</v>
      </c>
      <c r="H6355" s="107" t="s">
        <v>10</v>
      </c>
      <c r="I6355" s="107">
        <v>290</v>
      </c>
      <c r="J6355" s="107">
        <v>0</v>
      </c>
      <c r="K6355" s="43">
        <v>10</v>
      </c>
      <c r="L6355" s="43">
        <v>1</v>
      </c>
      <c r="M6355" s="43">
        <v>0</v>
      </c>
      <c r="N6355" s="49">
        <v>1</v>
      </c>
      <c r="O6355" s="43" t="str">
        <f>Cal_030724!$E$2</f>
        <v>Cal_030724</v>
      </c>
      <c r="P6355" s="50">
        <f>Cal_030724!$Q$3</f>
        <v>1.8135132035581638</v>
      </c>
      <c r="Q6355" s="50">
        <f>Cal_030724!$R$3</f>
        <v>0.5762667345022553</v>
      </c>
      <c r="R6355" s="46">
        <v>171.9</v>
      </c>
      <c r="S6355" s="46">
        <v>112.7</v>
      </c>
      <c r="T6355" s="178">
        <f>AVERAGE(0.763,0.746,0.699,0.8,0.548,0.621)</f>
        <v>0.6961666666666666</v>
      </c>
      <c r="U6355" s="79">
        <f t="shared" si="1785"/>
        <v>171.20383333333334</v>
      </c>
      <c r="V6355" s="79">
        <f t="shared" si="1786"/>
        <v>112.00383333333333</v>
      </c>
      <c r="W6355" s="446">
        <f t="shared" si="1787"/>
        <v>2.6224268022999242</v>
      </c>
      <c r="X6355" s="446">
        <f t="shared" si="1788"/>
        <v>1.4138334477708165</v>
      </c>
      <c r="Y6355" s="43">
        <v>20240307</v>
      </c>
      <c r="Z6355" s="48" t="s">
        <v>2415</v>
      </c>
      <c r="AA6355" s="43">
        <v>20250227</v>
      </c>
      <c r="AE6355" s="689" t="s">
        <v>1250</v>
      </c>
      <c r="AF6355" s="130">
        <v>3</v>
      </c>
      <c r="AH6355" s="490" t="s">
        <v>2329</v>
      </c>
    </row>
    <row r="6356" spans="1:35" x14ac:dyDescent="0.2">
      <c r="A6356" t="s">
        <v>2294</v>
      </c>
      <c r="B6356" s="45">
        <v>20231016</v>
      </c>
      <c r="C6356" s="107" t="s">
        <v>74</v>
      </c>
      <c r="D6356" s="107">
        <v>35</v>
      </c>
      <c r="E6356" s="107">
        <v>4</v>
      </c>
      <c r="H6356" s="107" t="s">
        <v>11</v>
      </c>
      <c r="I6356" s="107">
        <v>290</v>
      </c>
      <c r="J6356" s="107">
        <v>0</v>
      </c>
      <c r="K6356" s="43">
        <v>10</v>
      </c>
      <c r="L6356" s="43">
        <v>1</v>
      </c>
      <c r="M6356" s="43">
        <v>0</v>
      </c>
      <c r="N6356" s="49">
        <v>1</v>
      </c>
      <c r="O6356" s="43" t="str">
        <f>Cal_030724!$E$2</f>
        <v>Cal_030724</v>
      </c>
      <c r="P6356" s="50">
        <f>Cal_030724!$Q$3</f>
        <v>1.8135132035581638</v>
      </c>
      <c r="Q6356" s="50">
        <f>Cal_030724!$R$3</f>
        <v>0.5762667345022553</v>
      </c>
      <c r="R6356" s="46">
        <v>78.97</v>
      </c>
      <c r="S6356" s="46">
        <v>51.8</v>
      </c>
      <c r="T6356" s="178">
        <f>AVERAGE(0.763,0.746,0.699,0.8,0.548,0.621)</f>
        <v>0.6961666666666666</v>
      </c>
      <c r="U6356" s="79">
        <f t="shared" si="1785"/>
        <v>78.273833333333329</v>
      </c>
      <c r="V6356" s="79">
        <f t="shared" si="1786"/>
        <v>51.103833333333327</v>
      </c>
      <c r="W6356" s="446">
        <f t="shared" si="1787"/>
        <v>1.2035698685555563</v>
      </c>
      <c r="X6356" s="446">
        <f t="shared" si="1788"/>
        <v>0.63804898475369121</v>
      </c>
      <c r="Y6356" s="43">
        <v>20240307</v>
      </c>
      <c r="Z6356" s="48" t="s">
        <v>2415</v>
      </c>
      <c r="AA6356" s="43">
        <v>20250227</v>
      </c>
      <c r="AE6356" s="689" t="s">
        <v>1250</v>
      </c>
      <c r="AF6356" s="130">
        <v>3</v>
      </c>
      <c r="AH6356" s="490" t="s">
        <v>2329</v>
      </c>
    </row>
    <row r="6357" spans="1:35" x14ac:dyDescent="0.2">
      <c r="A6357" t="s">
        <v>2294</v>
      </c>
      <c r="B6357" s="45">
        <v>20231016</v>
      </c>
      <c r="C6357" s="107" t="s">
        <v>74</v>
      </c>
      <c r="D6357" s="107">
        <v>35</v>
      </c>
      <c r="E6357" s="107">
        <v>4</v>
      </c>
      <c r="H6357" s="107" t="s">
        <v>10</v>
      </c>
      <c r="I6357" s="107">
        <v>290</v>
      </c>
      <c r="J6357" s="107">
        <v>10</v>
      </c>
      <c r="K6357" s="43">
        <v>5</v>
      </c>
      <c r="L6357" s="43">
        <v>1</v>
      </c>
      <c r="M6357" s="43">
        <v>0</v>
      </c>
      <c r="N6357" s="49">
        <v>1</v>
      </c>
      <c r="O6357" s="43" t="str">
        <f>Cal_030724!$E$2</f>
        <v>Cal_030724</v>
      </c>
      <c r="P6357" s="50">
        <f>Cal_030724!$Q$3</f>
        <v>1.8135132035581638</v>
      </c>
      <c r="Q6357" s="50">
        <f>Cal_030724!$R$3</f>
        <v>0.5762667345022553</v>
      </c>
      <c r="R6357" s="46">
        <v>93.56</v>
      </c>
      <c r="S6357" s="46">
        <v>65.64</v>
      </c>
      <c r="T6357" s="178">
        <f>AVERAGE(0.763,0.746,0.699,0.8,0.548,0.621)</f>
        <v>0.6961666666666666</v>
      </c>
      <c r="U6357" s="79">
        <f t="shared" si="1785"/>
        <v>92.863833333333332</v>
      </c>
      <c r="V6357" s="79">
        <f t="shared" si="1786"/>
        <v>64.94383333333333</v>
      </c>
      <c r="W6357" s="446">
        <f t="shared" si="1787"/>
        <v>0.61839659054234686</v>
      </c>
      <c r="X6357" s="446">
        <f t="shared" si="1788"/>
        <v>0.55178752356038085</v>
      </c>
      <c r="Y6357" s="43">
        <v>20240307</v>
      </c>
      <c r="Z6357" s="48" t="s">
        <v>2415</v>
      </c>
      <c r="AA6357" s="43">
        <v>20250227</v>
      </c>
      <c r="AE6357" s="689" t="s">
        <v>1250</v>
      </c>
      <c r="AF6357" s="130">
        <v>3</v>
      </c>
      <c r="AH6357" s="490" t="s">
        <v>2329</v>
      </c>
    </row>
    <row r="6358" spans="1:35" s="585" customFormat="1" x14ac:dyDescent="0.2">
      <c r="A6358" s="594" t="s">
        <v>2294</v>
      </c>
      <c r="B6358" s="586">
        <v>20231016</v>
      </c>
      <c r="C6358" s="587" t="s">
        <v>74</v>
      </c>
      <c r="D6358" s="587">
        <v>35</v>
      </c>
      <c r="E6358" s="587">
        <v>4</v>
      </c>
      <c r="F6358" s="587"/>
      <c r="G6358" s="587"/>
      <c r="H6358" s="587" t="s">
        <v>11</v>
      </c>
      <c r="I6358" s="587">
        <v>290</v>
      </c>
      <c r="J6358" s="587">
        <v>10</v>
      </c>
      <c r="K6358" s="585">
        <v>5</v>
      </c>
      <c r="L6358" s="585">
        <v>1</v>
      </c>
      <c r="M6358" s="585">
        <v>0</v>
      </c>
      <c r="N6358" s="588">
        <v>1</v>
      </c>
      <c r="O6358" s="585" t="str">
        <f>Cal_030724!$E$2</f>
        <v>Cal_030724</v>
      </c>
      <c r="P6358" s="838">
        <f>Cal_030724!$Q$3</f>
        <v>1.8135132035581638</v>
      </c>
      <c r="Q6358" s="838">
        <f>Cal_030724!$R$3</f>
        <v>0.5762667345022553</v>
      </c>
      <c r="R6358" s="589">
        <v>165.2</v>
      </c>
      <c r="S6358" s="589">
        <v>113.7</v>
      </c>
      <c r="T6358" s="839">
        <f>AVERAGE(0.987,0.713,0.709,0.694,0.604,0.372)</f>
        <v>0.67983333333333329</v>
      </c>
      <c r="U6358" s="590">
        <f t="shared" si="1785"/>
        <v>164.52016666666665</v>
      </c>
      <c r="V6358" s="590">
        <f t="shared" si="1786"/>
        <v>113.02016666666667</v>
      </c>
      <c r="W6358" s="884">
        <f t="shared" si="1787"/>
        <v>1.1406670635003886</v>
      </c>
      <c r="X6358" s="884">
        <f t="shared" si="1788"/>
        <v>0.89577576437769035</v>
      </c>
      <c r="Y6358" s="585">
        <v>20240307</v>
      </c>
      <c r="Z6358" s="592" t="s">
        <v>2421</v>
      </c>
      <c r="AA6358" s="585">
        <v>20250304</v>
      </c>
      <c r="AB6358" s="592"/>
      <c r="AE6358" s="842" t="s">
        <v>1250</v>
      </c>
      <c r="AF6358" s="843">
        <v>3</v>
      </c>
      <c r="AG6358" s="843"/>
      <c r="AH6358" s="896" t="s">
        <v>2329</v>
      </c>
      <c r="AI6358" s="594"/>
    </row>
    <row r="6359" spans="1:35" x14ac:dyDescent="0.2">
      <c r="A6359" t="s">
        <v>2360</v>
      </c>
      <c r="B6359" s="45">
        <v>20240209</v>
      </c>
      <c r="C6359" s="107" t="s">
        <v>51</v>
      </c>
      <c r="D6359" s="107">
        <v>1</v>
      </c>
      <c r="E6359" s="107">
        <v>4</v>
      </c>
      <c r="H6359" s="107" t="s">
        <v>10</v>
      </c>
      <c r="I6359" s="107">
        <v>290</v>
      </c>
      <c r="J6359" s="107">
        <v>0</v>
      </c>
      <c r="K6359" s="43">
        <v>10</v>
      </c>
      <c r="L6359" s="43">
        <v>1</v>
      </c>
      <c r="M6359" s="43">
        <v>0</v>
      </c>
      <c r="N6359" s="49">
        <v>1</v>
      </c>
      <c r="O6359" s="43" t="str">
        <f>Cal_030724!$E$2</f>
        <v>Cal_030724</v>
      </c>
      <c r="P6359" s="50">
        <f>Cal_030724!$Q$3</f>
        <v>1.8135132035581638</v>
      </c>
      <c r="Q6359" s="50">
        <f>Cal_030724!$R$3</f>
        <v>0.5762667345022553</v>
      </c>
      <c r="R6359" s="46">
        <v>380.8</v>
      </c>
      <c r="S6359" s="46">
        <v>230.6</v>
      </c>
      <c r="T6359" s="178">
        <f>AVERAGE(0.539,0.317,0.477,0.383,0.404,0.399)</f>
        <v>0.41983333333333334</v>
      </c>
      <c r="U6359" s="79">
        <f t="shared" si="1785"/>
        <v>380.3801666666667</v>
      </c>
      <c r="V6359" s="79">
        <f t="shared" si="1786"/>
        <v>230.18016666666665</v>
      </c>
      <c r="W6359" s="446">
        <f t="shared" si="1787"/>
        <v>6.6535220558352819</v>
      </c>
      <c r="X6359" s="446">
        <f t="shared" si="1788"/>
        <v>1.6414356203572729</v>
      </c>
      <c r="Y6359" s="43">
        <v>20240307</v>
      </c>
      <c r="Z6359" s="48" t="s">
        <v>2438</v>
      </c>
      <c r="AA6359" s="43">
        <v>20250320</v>
      </c>
      <c r="AE6359" s="689" t="s">
        <v>1250</v>
      </c>
      <c r="AF6359" s="130">
        <v>3</v>
      </c>
      <c r="AH6359" s="490" t="s">
        <v>2329</v>
      </c>
    </row>
    <row r="6360" spans="1:35" x14ac:dyDescent="0.2">
      <c r="A6360" t="s">
        <v>2360</v>
      </c>
      <c r="B6360" s="45">
        <v>20240209</v>
      </c>
      <c r="C6360" s="107" t="s">
        <v>51</v>
      </c>
      <c r="D6360" s="107">
        <v>1</v>
      </c>
      <c r="E6360" s="107">
        <v>4</v>
      </c>
      <c r="H6360" s="107" t="s">
        <v>11</v>
      </c>
      <c r="I6360" s="107">
        <v>290</v>
      </c>
      <c r="J6360" s="107">
        <v>0</v>
      </c>
      <c r="K6360" s="43">
        <v>10</v>
      </c>
      <c r="L6360" s="43">
        <v>1</v>
      </c>
      <c r="M6360" s="43">
        <v>0</v>
      </c>
      <c r="N6360" s="49">
        <v>1</v>
      </c>
      <c r="O6360" s="43" t="str">
        <f>Cal_030724!$E$2</f>
        <v>Cal_030724</v>
      </c>
      <c r="P6360" s="50">
        <f>Cal_030724!$Q$3</f>
        <v>1.8135132035581638</v>
      </c>
      <c r="Q6360" s="50">
        <f>Cal_030724!$R$3</f>
        <v>0.5762667345022553</v>
      </c>
      <c r="R6360" s="46">
        <v>351.2</v>
      </c>
      <c r="S6360" s="46">
        <v>214.6</v>
      </c>
      <c r="T6360" s="178">
        <f>AVERAGE(0.539,0.317,0.477,0.383,0.404,0.399)</f>
        <v>0.41983333333333334</v>
      </c>
      <c r="U6360" s="79">
        <f t="shared" si="1785"/>
        <v>350.78016666666667</v>
      </c>
      <c r="V6360" s="79">
        <f t="shared" si="1786"/>
        <v>214.18016666666665</v>
      </c>
      <c r="W6360" s="446">
        <f t="shared" si="1787"/>
        <v>6.0510726553069194</v>
      </c>
      <c r="X6360" s="446">
        <f t="shared" si="1788"/>
        <v>1.667296148173254</v>
      </c>
      <c r="Y6360" s="43">
        <v>20240307</v>
      </c>
      <c r="Z6360" s="48" t="s">
        <v>2438</v>
      </c>
      <c r="AA6360" s="43">
        <v>20250320</v>
      </c>
      <c r="AE6360" s="689" t="s">
        <v>1250</v>
      </c>
      <c r="AF6360" s="130">
        <v>3</v>
      </c>
      <c r="AH6360" s="490" t="s">
        <v>2329</v>
      </c>
    </row>
    <row r="6361" spans="1:35" x14ac:dyDescent="0.2">
      <c r="A6361" t="s">
        <v>2360</v>
      </c>
      <c r="B6361" s="45">
        <v>20240209</v>
      </c>
      <c r="C6361" s="107" t="s">
        <v>51</v>
      </c>
      <c r="D6361" s="107">
        <v>1</v>
      </c>
      <c r="E6361" s="107">
        <v>4</v>
      </c>
      <c r="H6361" s="107" t="s">
        <v>10</v>
      </c>
      <c r="I6361" s="107">
        <v>290</v>
      </c>
      <c r="J6361" s="107">
        <v>10</v>
      </c>
      <c r="K6361" s="43">
        <v>5</v>
      </c>
      <c r="L6361" s="43">
        <v>1</v>
      </c>
      <c r="M6361" s="43">
        <v>0</v>
      </c>
      <c r="N6361" s="49">
        <v>1</v>
      </c>
      <c r="O6361" s="43" t="str">
        <f>Cal_030724!$E$2</f>
        <v>Cal_030724</v>
      </c>
      <c r="P6361" s="50">
        <f>Cal_030724!$Q$3</f>
        <v>1.8135132035581638</v>
      </c>
      <c r="Q6361" s="50">
        <f>Cal_030724!$R$3</f>
        <v>0.5762667345022553</v>
      </c>
      <c r="R6361" s="46">
        <v>73.73</v>
      </c>
      <c r="S6361" s="46">
        <v>54.11</v>
      </c>
      <c r="T6361" s="178">
        <f>AVERAGE(0.539,0.317,0.477,0.383,0.404,0.399)</f>
        <v>0.41983333333333334</v>
      </c>
      <c r="U6361" s="79">
        <f t="shared" ref="U6361:U6366" si="1789">(R6361-T6361)*(L6361+M6361)/L6361</f>
        <v>73.310166666666674</v>
      </c>
      <c r="V6361" s="79">
        <f t="shared" ref="V6361:V6366" si="1790">(S6361-T6361)*(L6361+M6361)/L6361</f>
        <v>53.690166666666663</v>
      </c>
      <c r="W6361" s="446">
        <f t="shared" ref="W6361:W6366" si="1791">(Q6361*P6361/(P6361-1)*(U6361-V6361)*(K6361)/I6361)/N6361</f>
        <v>0.43456092788111939</v>
      </c>
      <c r="X6361" s="446">
        <f t="shared" ref="X6361:X6366" si="1792">(Q6361*P6361/(P6361-1)*(P6361*V6361-U6361)*(K6361)/I6361)/N6361</f>
        <v>0.5328500931836645</v>
      </c>
      <c r="Y6361" s="43">
        <v>20240307</v>
      </c>
      <c r="Z6361" s="48" t="s">
        <v>2438</v>
      </c>
      <c r="AA6361" s="43">
        <v>20250320</v>
      </c>
      <c r="AE6361" s="689" t="s">
        <v>1250</v>
      </c>
      <c r="AF6361" s="130">
        <v>3</v>
      </c>
      <c r="AH6361" s="490" t="s">
        <v>2439</v>
      </c>
    </row>
    <row r="6362" spans="1:35" x14ac:dyDescent="0.2">
      <c r="A6362" t="s">
        <v>2360</v>
      </c>
      <c r="B6362" s="45">
        <v>20240209</v>
      </c>
      <c r="C6362" s="107" t="s">
        <v>51</v>
      </c>
      <c r="D6362" s="107">
        <v>1</v>
      </c>
      <c r="E6362" s="107">
        <v>4</v>
      </c>
      <c r="H6362" s="107" t="s">
        <v>11</v>
      </c>
      <c r="I6362" s="107">
        <v>290</v>
      </c>
      <c r="J6362" s="107">
        <v>10</v>
      </c>
      <c r="K6362" s="43">
        <v>5</v>
      </c>
      <c r="L6362" s="43">
        <v>1</v>
      </c>
      <c r="M6362" s="43">
        <v>0</v>
      </c>
      <c r="N6362" s="49">
        <v>1</v>
      </c>
      <c r="O6362" s="43" t="str">
        <f>Cal_030724!$E$2</f>
        <v>Cal_030724</v>
      </c>
      <c r="P6362" s="50">
        <f>Cal_030724!$Q$3</f>
        <v>1.8135132035581638</v>
      </c>
      <c r="Q6362" s="50">
        <f>Cal_030724!$R$3</f>
        <v>0.5762667345022553</v>
      </c>
      <c r="R6362" s="46">
        <v>75.25</v>
      </c>
      <c r="S6362" s="46">
        <v>53.15</v>
      </c>
      <c r="T6362" s="178">
        <f>AVERAGE(0.877,0.8,0.805,0.728,0.758,0.7)</f>
        <v>0.77800000000000002</v>
      </c>
      <c r="U6362" s="79">
        <f t="shared" si="1789"/>
        <v>74.471999999999994</v>
      </c>
      <c r="V6362" s="79">
        <f t="shared" si="1790"/>
        <v>52.372</v>
      </c>
      <c r="W6362" s="446">
        <f t="shared" si="1791"/>
        <v>0.48949013792929308</v>
      </c>
      <c r="X6362" s="446">
        <f t="shared" si="1792"/>
        <v>0.45416962587360427</v>
      </c>
      <c r="Y6362" s="43">
        <v>20240307</v>
      </c>
      <c r="Z6362" s="48" t="s">
        <v>2423</v>
      </c>
      <c r="AA6362" s="43">
        <v>20250305</v>
      </c>
      <c r="AE6362" s="689" t="s">
        <v>1250</v>
      </c>
      <c r="AF6362" s="130">
        <v>1</v>
      </c>
    </row>
    <row r="6363" spans="1:35" x14ac:dyDescent="0.2">
      <c r="A6363" s="155" t="s">
        <v>2360</v>
      </c>
      <c r="B6363" s="81">
        <v>20240209</v>
      </c>
      <c r="C6363" s="126" t="s">
        <v>51</v>
      </c>
      <c r="D6363" s="126">
        <v>1</v>
      </c>
      <c r="E6363" s="126">
        <v>4</v>
      </c>
      <c r="F6363" s="126"/>
      <c r="G6363" s="126"/>
      <c r="H6363" s="126" t="s">
        <v>10</v>
      </c>
      <c r="I6363" s="126">
        <v>293</v>
      </c>
      <c r="J6363" s="126">
        <v>5</v>
      </c>
      <c r="K6363" s="82">
        <v>10</v>
      </c>
      <c r="L6363" s="156">
        <v>1</v>
      </c>
      <c r="M6363" s="82">
        <v>0</v>
      </c>
      <c r="N6363" s="83">
        <v>1</v>
      </c>
      <c r="O6363" s="82" t="str">
        <f>Cal_030724!$E$2</f>
        <v>Cal_030724</v>
      </c>
      <c r="P6363" s="158">
        <f>Cal_030724!$Q$3</f>
        <v>1.8135132035581638</v>
      </c>
      <c r="Q6363" s="158">
        <f>Cal_030724!$R$3</f>
        <v>0.5762667345022553</v>
      </c>
      <c r="R6363" s="84">
        <v>299.2</v>
      </c>
      <c r="S6363" s="84">
        <v>176.2</v>
      </c>
      <c r="T6363" s="158">
        <f>AVERAGE(0.726,0.751,0.756,0.68,0.811,0.714)</f>
        <v>0.73966666666666658</v>
      </c>
      <c r="U6363" s="79">
        <f t="shared" ref="U6363" si="1793">(R6363-T6363)*(L6363+M6363)/L6363</f>
        <v>298.46033333333332</v>
      </c>
      <c r="V6363" s="79">
        <f t="shared" ref="V6363" si="1794">(S6363-T6363)*(L6363+M6363)/L6363</f>
        <v>175.46033333333332</v>
      </c>
      <c r="W6363" s="446">
        <f t="shared" ref="W6363" si="1795">(Q6363*P6363/(P6363-1)*(U6363-V6363)*(K6363)/I6363)/N6363</f>
        <v>5.3928353033644436</v>
      </c>
      <c r="X6363" s="446">
        <f t="shared" ref="X6363" si="1796">(Q6363*P6363/(P6363-1)*(P6363*V6363-U6363)*(K6363)/I6363)/N6363</f>
        <v>0.86545351547033178</v>
      </c>
      <c r="Y6363" s="82">
        <v>20240307</v>
      </c>
      <c r="Z6363" s="85" t="s">
        <v>2379</v>
      </c>
      <c r="AA6363" s="82">
        <v>20241030</v>
      </c>
      <c r="AB6363" s="85"/>
      <c r="AC6363" s="82"/>
      <c r="AD6363" s="82"/>
      <c r="AE6363" s="691" t="s">
        <v>1250</v>
      </c>
      <c r="AF6363" s="567">
        <v>3</v>
      </c>
      <c r="AG6363" s="567"/>
      <c r="AH6363" s="159" t="s">
        <v>153</v>
      </c>
      <c r="AI6363" s="155" t="s">
        <v>2329</v>
      </c>
    </row>
    <row r="6364" spans="1:35" x14ac:dyDescent="0.2">
      <c r="A6364" s="155" t="s">
        <v>2360</v>
      </c>
      <c r="B6364" s="81">
        <v>20240209</v>
      </c>
      <c r="C6364" s="126" t="s">
        <v>51</v>
      </c>
      <c r="D6364" s="126">
        <v>1</v>
      </c>
      <c r="E6364" s="126">
        <v>4</v>
      </c>
      <c r="F6364" s="126"/>
      <c r="G6364" s="126"/>
      <c r="H6364" s="126" t="s">
        <v>11</v>
      </c>
      <c r="I6364" s="126">
        <v>294</v>
      </c>
      <c r="J6364" s="126">
        <v>5</v>
      </c>
      <c r="K6364" s="82">
        <v>10</v>
      </c>
      <c r="L6364" s="156">
        <v>1</v>
      </c>
      <c r="M6364" s="82">
        <v>0</v>
      </c>
      <c r="N6364" s="83">
        <v>1</v>
      </c>
      <c r="O6364" s="82" t="str">
        <f>Cal_030724!$E$2</f>
        <v>Cal_030724</v>
      </c>
      <c r="P6364" s="158">
        <f>Cal_030724!$Q$3</f>
        <v>1.8135132035581638</v>
      </c>
      <c r="Q6364" s="158">
        <f>Cal_030724!$R$3</f>
        <v>0.5762667345022553</v>
      </c>
      <c r="R6364" s="84">
        <v>273.8</v>
      </c>
      <c r="S6364" s="84">
        <v>165.2</v>
      </c>
      <c r="T6364" s="158">
        <f>AVERAGE(0.726,0.751,0.756,0.68,0.811,0.714)</f>
        <v>0.73966666666666658</v>
      </c>
      <c r="U6364" s="79">
        <f t="shared" ref="U6364" si="1797">(R6364-T6364)*(L6364+M6364)/L6364</f>
        <v>273.06033333333335</v>
      </c>
      <c r="V6364" s="79">
        <f t="shared" ref="V6364" si="1798">(S6364-T6364)*(L6364+M6364)/L6364</f>
        <v>164.46033333333332</v>
      </c>
      <c r="W6364" s="446">
        <f t="shared" ref="W6364" si="1799">(Q6364*P6364/(P6364-1)*(U6364-V6364)*(K6364)/I6364)/N6364</f>
        <v>4.7452834684474281</v>
      </c>
      <c r="X6364" s="446">
        <f t="shared" ref="X6364" si="1800">(Q6364*P6364/(P6364-1)*(P6364*V6364-U6364)*(K6364)/I6364)/N6364</f>
        <v>1.1007070670000507</v>
      </c>
      <c r="Y6364" s="82">
        <v>20240307</v>
      </c>
      <c r="Z6364" s="85" t="s">
        <v>2379</v>
      </c>
      <c r="AA6364" s="82">
        <v>20241030</v>
      </c>
      <c r="AB6364" s="85"/>
      <c r="AC6364" s="82"/>
      <c r="AD6364" s="82"/>
      <c r="AE6364" s="691" t="s">
        <v>1250</v>
      </c>
      <c r="AF6364" s="567">
        <v>3</v>
      </c>
      <c r="AG6364" s="567"/>
      <c r="AH6364" s="159" t="s">
        <v>156</v>
      </c>
      <c r="AI6364" s="155" t="s">
        <v>2329</v>
      </c>
    </row>
    <row r="6365" spans="1:35" x14ac:dyDescent="0.2">
      <c r="A6365" s="360" t="s">
        <v>2360</v>
      </c>
      <c r="B6365" s="196">
        <v>20240209</v>
      </c>
      <c r="C6365" s="361" t="s">
        <v>51</v>
      </c>
      <c r="D6365" s="361">
        <v>1</v>
      </c>
      <c r="E6365" s="361">
        <v>4</v>
      </c>
      <c r="F6365" s="361"/>
      <c r="G6365" s="361"/>
      <c r="H6365" s="361" t="s">
        <v>10</v>
      </c>
      <c r="I6365" s="361">
        <v>550</v>
      </c>
      <c r="J6365" s="361">
        <v>20</v>
      </c>
      <c r="K6365" s="44">
        <v>10</v>
      </c>
      <c r="L6365" s="362">
        <v>1</v>
      </c>
      <c r="M6365" s="44">
        <v>0</v>
      </c>
      <c r="N6365" s="363">
        <f>1/3</f>
        <v>0.33333333333333331</v>
      </c>
      <c r="O6365" s="44" t="str">
        <f>Cal_030724!$E$2</f>
        <v>Cal_030724</v>
      </c>
      <c r="P6365" s="365">
        <f>Cal_030724!$Q$3</f>
        <v>1.8135132035581638</v>
      </c>
      <c r="Q6365" s="365">
        <f>Cal_030724!$R$3</f>
        <v>0.5762667345022553</v>
      </c>
      <c r="R6365" s="364">
        <v>166.9</v>
      </c>
      <c r="S6365" s="364">
        <v>99.44</v>
      </c>
      <c r="T6365" s="365">
        <f>AVERAGE(0.726,0.751,0.756,0.68,0.811,0.714)</f>
        <v>0.73966666666666658</v>
      </c>
      <c r="U6365" s="79">
        <f t="shared" si="1789"/>
        <v>166.16033333333334</v>
      </c>
      <c r="V6365" s="79">
        <f t="shared" si="1790"/>
        <v>98.700333333333333</v>
      </c>
      <c r="W6365" s="446">
        <f t="shared" si="1791"/>
        <v>4.7269887442365777</v>
      </c>
      <c r="X6365" s="446">
        <f t="shared" si="1792"/>
        <v>0.89929274686709926</v>
      </c>
      <c r="Y6365" s="44">
        <v>20240307</v>
      </c>
      <c r="Z6365" s="368" t="s">
        <v>2379</v>
      </c>
      <c r="AA6365" s="44">
        <v>20241030</v>
      </c>
      <c r="AB6365" s="368"/>
      <c r="AC6365" s="44"/>
      <c r="AD6365" s="44"/>
      <c r="AE6365" s="763" t="s">
        <v>1250</v>
      </c>
      <c r="AF6365" s="849">
        <v>3</v>
      </c>
      <c r="AG6365" s="849"/>
      <c r="AH6365" s="370" t="s">
        <v>160</v>
      </c>
      <c r="AI6365" s="360" t="s">
        <v>2329</v>
      </c>
    </row>
    <row r="6366" spans="1:35" x14ac:dyDescent="0.2">
      <c r="A6366" s="360" t="s">
        <v>2360</v>
      </c>
      <c r="B6366" s="196">
        <v>20240209</v>
      </c>
      <c r="C6366" s="361" t="s">
        <v>51</v>
      </c>
      <c r="D6366" s="361">
        <v>1</v>
      </c>
      <c r="E6366" s="361">
        <v>4</v>
      </c>
      <c r="F6366" s="361"/>
      <c r="G6366" s="361"/>
      <c r="H6366" s="361" t="s">
        <v>11</v>
      </c>
      <c r="I6366" s="361">
        <v>550</v>
      </c>
      <c r="J6366" s="361">
        <v>20</v>
      </c>
      <c r="K6366" s="44">
        <v>10</v>
      </c>
      <c r="L6366" s="362">
        <v>1</v>
      </c>
      <c r="M6366" s="44">
        <v>0</v>
      </c>
      <c r="N6366" s="363">
        <f>1/3</f>
        <v>0.33333333333333331</v>
      </c>
      <c r="O6366" s="44" t="str">
        <f>Cal_030724!$E$2</f>
        <v>Cal_030724</v>
      </c>
      <c r="P6366" s="365">
        <f>Cal_030724!$Q$3</f>
        <v>1.8135132035581638</v>
      </c>
      <c r="Q6366" s="365">
        <f>Cal_030724!$R$3</f>
        <v>0.5762667345022553</v>
      </c>
      <c r="R6366" s="364">
        <v>212.1</v>
      </c>
      <c r="S6366" s="364">
        <v>124.5</v>
      </c>
      <c r="T6366" s="365">
        <f>AVERAGE(0.726,0.751,0.756,0.68,0.811,0.714)</f>
        <v>0.73966666666666658</v>
      </c>
      <c r="U6366" s="79">
        <f t="shared" si="1789"/>
        <v>211.36033333333333</v>
      </c>
      <c r="V6366" s="79">
        <f t="shared" si="1790"/>
        <v>123.76033333333334</v>
      </c>
      <c r="W6366" s="446">
        <f t="shared" si="1791"/>
        <v>6.1382184108378928</v>
      </c>
      <c r="X6366" s="446">
        <f t="shared" si="1792"/>
        <v>0.91657511670326586</v>
      </c>
      <c r="Y6366" s="44">
        <v>20240307</v>
      </c>
      <c r="Z6366" s="368" t="s">
        <v>2379</v>
      </c>
      <c r="AA6366" s="44">
        <v>20241030</v>
      </c>
      <c r="AB6366" s="368"/>
      <c r="AC6366" s="44"/>
      <c r="AD6366" s="44"/>
      <c r="AE6366" s="763" t="s">
        <v>1250</v>
      </c>
      <c r="AF6366" s="849">
        <v>3</v>
      </c>
      <c r="AG6366" s="849"/>
      <c r="AH6366" s="370" t="s">
        <v>161</v>
      </c>
      <c r="AI6366" s="360" t="s">
        <v>2329</v>
      </c>
    </row>
    <row r="6367" spans="1:35" x14ac:dyDescent="0.2">
      <c r="A6367" t="s">
        <v>2360</v>
      </c>
      <c r="B6367" s="45">
        <v>20240209</v>
      </c>
      <c r="C6367" s="107" t="s">
        <v>51</v>
      </c>
      <c r="D6367" s="107">
        <v>1</v>
      </c>
      <c r="E6367" s="107">
        <v>9</v>
      </c>
      <c r="H6367" s="107" t="s">
        <v>10</v>
      </c>
      <c r="I6367" s="107">
        <v>290</v>
      </c>
      <c r="J6367" s="107">
        <v>0</v>
      </c>
      <c r="K6367" s="43">
        <v>10</v>
      </c>
      <c r="L6367" s="43">
        <v>1</v>
      </c>
      <c r="M6367" s="43">
        <v>0</v>
      </c>
      <c r="N6367" s="49">
        <v>1</v>
      </c>
      <c r="O6367" s="43" t="str">
        <f>Cal_030724!$E$2</f>
        <v>Cal_030724</v>
      </c>
      <c r="P6367" s="50">
        <f>Cal_030724!$Q$3</f>
        <v>1.8135132035581638</v>
      </c>
      <c r="Q6367" s="50">
        <f>Cal_030724!$R$3</f>
        <v>0.5762667345022553</v>
      </c>
      <c r="R6367" s="46">
        <v>471.4</v>
      </c>
      <c r="S6367" s="46">
        <v>279.39999999999998</v>
      </c>
      <c r="T6367" s="178">
        <f>AVERAGE(0.877,0.8,0.805,0.728,0.758,0.7)</f>
        <v>0.77800000000000002</v>
      </c>
      <c r="U6367" s="79">
        <f t="shared" si="1785"/>
        <v>470.62199999999996</v>
      </c>
      <c r="V6367" s="79">
        <f t="shared" si="1786"/>
        <v>278.62199999999996</v>
      </c>
      <c r="W6367" s="446">
        <f t="shared" si="1787"/>
        <v>8.5051680074592113</v>
      </c>
      <c r="X6367" s="446">
        <f t="shared" si="1788"/>
        <v>1.5354785483450648</v>
      </c>
      <c r="Y6367" s="43">
        <v>20240307</v>
      </c>
      <c r="Z6367" s="48" t="s">
        <v>2423</v>
      </c>
      <c r="AA6367" s="43">
        <v>20250305</v>
      </c>
      <c r="AE6367" s="689" t="s">
        <v>1250</v>
      </c>
      <c r="AF6367" s="130">
        <v>1</v>
      </c>
    </row>
    <row r="6368" spans="1:35" x14ac:dyDescent="0.2">
      <c r="A6368" t="s">
        <v>2360</v>
      </c>
      <c r="B6368" s="45">
        <v>20240209</v>
      </c>
      <c r="C6368" s="107" t="s">
        <v>51</v>
      </c>
      <c r="D6368" s="107">
        <v>1</v>
      </c>
      <c r="E6368" s="107">
        <v>9</v>
      </c>
      <c r="H6368" s="107" t="s">
        <v>11</v>
      </c>
      <c r="I6368" s="107">
        <v>290</v>
      </c>
      <c r="J6368" s="107">
        <v>0</v>
      </c>
      <c r="K6368" s="43">
        <v>15</v>
      </c>
      <c r="L6368" s="43">
        <v>1</v>
      </c>
      <c r="M6368" s="43">
        <v>0</v>
      </c>
      <c r="N6368" s="49">
        <v>1</v>
      </c>
      <c r="O6368" s="43" t="str">
        <f>Cal_030724!$E$2</f>
        <v>Cal_030724</v>
      </c>
      <c r="P6368" s="50">
        <f>Cal_030724!$Q$3</f>
        <v>1.8135132035581638</v>
      </c>
      <c r="Q6368" s="50">
        <f>Cal_030724!$R$3</f>
        <v>0.5762667345022553</v>
      </c>
      <c r="R6368" s="46">
        <v>322.60000000000002</v>
      </c>
      <c r="S6368" s="46">
        <v>190.4</v>
      </c>
      <c r="T6368" s="178">
        <f>AVERAGE(0.539,0.317,0.477,0.383,0.404,0.399)</f>
        <v>0.41983333333333334</v>
      </c>
      <c r="U6368" s="79">
        <f t="shared" si="1785"/>
        <v>322.18016666666671</v>
      </c>
      <c r="V6368" s="79">
        <f t="shared" si="1786"/>
        <v>189.98016666666666</v>
      </c>
      <c r="W6368" s="446">
        <f t="shared" si="1787"/>
        <v>8.7842438327039716</v>
      </c>
      <c r="X6368" s="446">
        <f t="shared" si="1788"/>
        <v>1.4851733675500829</v>
      </c>
      <c r="Y6368" s="43">
        <v>20240307</v>
      </c>
      <c r="Z6368" s="48" t="s">
        <v>2438</v>
      </c>
      <c r="AA6368" s="43">
        <v>20250320</v>
      </c>
      <c r="AE6368" s="689" t="s">
        <v>1250</v>
      </c>
      <c r="AF6368" s="130">
        <v>1</v>
      </c>
    </row>
    <row r="6369" spans="1:35" x14ac:dyDescent="0.2">
      <c r="A6369" t="s">
        <v>2360</v>
      </c>
      <c r="B6369" s="45">
        <v>20240209</v>
      </c>
      <c r="C6369" s="107" t="s">
        <v>51</v>
      </c>
      <c r="D6369" s="107">
        <v>1</v>
      </c>
      <c r="E6369" s="107">
        <v>9</v>
      </c>
      <c r="H6369" s="107" t="s">
        <v>10</v>
      </c>
      <c r="I6369" s="107">
        <v>290</v>
      </c>
      <c r="J6369" s="107">
        <v>10</v>
      </c>
      <c r="K6369" s="43">
        <v>5</v>
      </c>
      <c r="L6369" s="43">
        <v>1</v>
      </c>
      <c r="M6369" s="43">
        <v>0</v>
      </c>
      <c r="N6369" s="49">
        <v>1</v>
      </c>
      <c r="O6369" s="43" t="str">
        <f>Cal_030724!$E$2</f>
        <v>Cal_030724</v>
      </c>
      <c r="P6369" s="50">
        <f>Cal_030724!$Q$3</f>
        <v>1.8135132035581638</v>
      </c>
      <c r="Q6369" s="50">
        <f>Cal_030724!$R$3</f>
        <v>0.5762667345022553</v>
      </c>
      <c r="R6369" s="46">
        <v>81.5</v>
      </c>
      <c r="S6369" s="46">
        <v>56.7</v>
      </c>
      <c r="T6369" s="178">
        <f>AVERAGE(0.877,0.8,0.805,0.728,0.758,0.7)</f>
        <v>0.77800000000000002</v>
      </c>
      <c r="U6369" s="79">
        <f t="shared" ref="U6369:U6374" si="1801">(R6369-T6369)*(L6369+M6369)/L6369</f>
        <v>80.721999999999994</v>
      </c>
      <c r="V6369" s="79">
        <f t="shared" ref="V6369:V6374" si="1802">(S6369-T6369)*(L6369+M6369)/L6369</f>
        <v>55.922000000000004</v>
      </c>
      <c r="W6369" s="446">
        <f t="shared" ref="W6369:W6374" si="1803">(Q6369*P6369/(P6369-1)*(U6369-V6369)*(K6369)/I6369)/N6369</f>
        <v>0.5492921004817406</v>
      </c>
      <c r="X6369" s="446">
        <f t="shared" ref="X6369:X6374" si="1804">(Q6369*P6369/(P6369-1)*(P6369*V6369-U6369)*(K6369)/I6369)/N6369</f>
        <v>0.45833299138768646</v>
      </c>
      <c r="Y6369" s="43">
        <v>20240307</v>
      </c>
      <c r="Z6369" s="48" t="s">
        <v>2423</v>
      </c>
      <c r="AA6369" s="43">
        <v>20250305</v>
      </c>
      <c r="AE6369" s="689" t="s">
        <v>1250</v>
      </c>
      <c r="AF6369" s="130">
        <v>1</v>
      </c>
    </row>
    <row r="6370" spans="1:35" x14ac:dyDescent="0.2">
      <c r="A6370" t="s">
        <v>2360</v>
      </c>
      <c r="B6370" s="45">
        <v>20240209</v>
      </c>
      <c r="C6370" s="107" t="s">
        <v>51</v>
      </c>
      <c r="D6370" s="107">
        <v>1</v>
      </c>
      <c r="E6370" s="107">
        <v>9</v>
      </c>
      <c r="H6370" s="107" t="s">
        <v>11</v>
      </c>
      <c r="I6370" s="107">
        <v>290</v>
      </c>
      <c r="J6370" s="107">
        <v>10</v>
      </c>
      <c r="K6370" s="43">
        <v>5</v>
      </c>
      <c r="L6370" s="43">
        <v>1</v>
      </c>
      <c r="M6370" s="43">
        <v>0</v>
      </c>
      <c r="N6370" s="49">
        <v>1</v>
      </c>
      <c r="O6370" s="43" t="str">
        <f>Cal_030724!$E$2</f>
        <v>Cal_030724</v>
      </c>
      <c r="P6370" s="50">
        <f>Cal_030724!$Q$3</f>
        <v>1.8135132035581638</v>
      </c>
      <c r="Q6370" s="50">
        <f>Cal_030724!$R$3</f>
        <v>0.5762667345022553</v>
      </c>
      <c r="R6370" s="46">
        <v>89.59</v>
      </c>
      <c r="S6370" s="46">
        <v>62.04</v>
      </c>
      <c r="T6370" s="178">
        <f>AVERAGE(0.539,0.317,0.477,0.383,0.404,0.399)</f>
        <v>0.41983333333333334</v>
      </c>
      <c r="U6370" s="79">
        <f t="shared" si="1801"/>
        <v>89.170166666666674</v>
      </c>
      <c r="V6370" s="79">
        <f t="shared" si="1802"/>
        <v>61.620166666666663</v>
      </c>
      <c r="W6370" s="446">
        <f t="shared" si="1803"/>
        <v>0.61020150678515983</v>
      </c>
      <c r="X6370" s="446">
        <f t="shared" si="1804"/>
        <v>0.50009544429866026</v>
      </c>
      <c r="Y6370" s="43">
        <v>20240307</v>
      </c>
      <c r="Z6370" s="48" t="s">
        <v>2438</v>
      </c>
      <c r="AA6370" s="43">
        <v>20250320</v>
      </c>
      <c r="AE6370" s="689" t="s">
        <v>1250</v>
      </c>
      <c r="AF6370" s="130">
        <v>1</v>
      </c>
    </row>
    <row r="6371" spans="1:35" x14ac:dyDescent="0.2">
      <c r="A6371" s="155" t="s">
        <v>2360</v>
      </c>
      <c r="B6371" s="81">
        <v>20240209</v>
      </c>
      <c r="C6371" s="126" t="s">
        <v>51</v>
      </c>
      <c r="D6371" s="126">
        <v>1</v>
      </c>
      <c r="E6371" s="126">
        <v>9</v>
      </c>
      <c r="F6371" s="126"/>
      <c r="G6371" s="126"/>
      <c r="H6371" s="126" t="s">
        <v>10</v>
      </c>
      <c r="I6371" s="126">
        <v>293</v>
      </c>
      <c r="J6371" s="126">
        <v>5</v>
      </c>
      <c r="K6371" s="82">
        <v>5</v>
      </c>
      <c r="L6371" s="156">
        <v>1</v>
      </c>
      <c r="M6371" s="82">
        <v>0</v>
      </c>
      <c r="N6371" s="83">
        <v>1</v>
      </c>
      <c r="O6371" s="82" t="str">
        <f>Cal_030724!$E$2</f>
        <v>Cal_030724</v>
      </c>
      <c r="P6371" s="158">
        <f>Cal_030724!$Q$3</f>
        <v>1.8135132035581638</v>
      </c>
      <c r="Q6371" s="158">
        <f>Cal_030724!$R$3</f>
        <v>0.5762667345022553</v>
      </c>
      <c r="R6371" s="84">
        <v>400.1</v>
      </c>
      <c r="S6371" s="84">
        <v>238.7</v>
      </c>
      <c r="T6371" s="158">
        <f>AVERAGE(0.726,0.751,0.756,0.68,0.811,0.714)</f>
        <v>0.73966666666666658</v>
      </c>
      <c r="U6371" s="79">
        <f t="shared" ref="U6371:U6372" si="1805">(R6371-T6371)*(L6371+M6371)/L6371</f>
        <v>399.36033333333336</v>
      </c>
      <c r="V6371" s="79">
        <f t="shared" ref="V6371:V6372" si="1806">(S6371-T6371)*(L6371+M6371)/L6371</f>
        <v>237.96033333333332</v>
      </c>
      <c r="W6371" s="446">
        <f t="shared" ref="W6371:W6372" si="1807">(Q6371*P6371/(P6371-1)*(U6371-V6371)*(K6371)/I6371)/N6371</f>
        <v>3.5382260892805744</v>
      </c>
      <c r="X6371" s="446">
        <f t="shared" ref="X6371:X6372" si="1808">(Q6371*P6371/(P6371-1)*(P6371*V6371-U6371)*(K6371)/I6371)/N6371</f>
        <v>0.70553791462400162</v>
      </c>
      <c r="Y6371" s="82">
        <v>20240307</v>
      </c>
      <c r="Z6371" s="85" t="s">
        <v>2379</v>
      </c>
      <c r="AA6371" s="82">
        <v>20241030</v>
      </c>
      <c r="AB6371" s="85"/>
      <c r="AC6371" s="82"/>
      <c r="AD6371" s="82"/>
      <c r="AE6371" s="691" t="s">
        <v>1250</v>
      </c>
      <c r="AF6371" s="567">
        <v>3</v>
      </c>
      <c r="AG6371" s="567"/>
      <c r="AH6371" s="159" t="s">
        <v>151</v>
      </c>
      <c r="AI6371" s="155" t="s">
        <v>2329</v>
      </c>
    </row>
    <row r="6372" spans="1:35" x14ac:dyDescent="0.2">
      <c r="A6372" s="155" t="s">
        <v>2360</v>
      </c>
      <c r="B6372" s="81">
        <v>20240209</v>
      </c>
      <c r="C6372" s="126" t="s">
        <v>51</v>
      </c>
      <c r="D6372" s="126">
        <v>1</v>
      </c>
      <c r="E6372" s="126">
        <v>9</v>
      </c>
      <c r="F6372" s="126"/>
      <c r="G6372" s="126"/>
      <c r="H6372" s="126" t="s">
        <v>11</v>
      </c>
      <c r="I6372" s="126">
        <v>293</v>
      </c>
      <c r="J6372" s="126">
        <v>5</v>
      </c>
      <c r="K6372" s="82">
        <v>5</v>
      </c>
      <c r="L6372" s="156">
        <v>1</v>
      </c>
      <c r="M6372" s="82">
        <v>0</v>
      </c>
      <c r="N6372" s="83">
        <f>1/3</f>
        <v>0.33333333333333331</v>
      </c>
      <c r="O6372" s="82" t="str">
        <f>Cal_030724!$E$2</f>
        <v>Cal_030724</v>
      </c>
      <c r="P6372" s="158">
        <f>Cal_030724!$Q$3</f>
        <v>1.8135132035581638</v>
      </c>
      <c r="Q6372" s="158">
        <f>Cal_030724!$R$3</f>
        <v>0.5762667345022553</v>
      </c>
      <c r="R6372" s="84">
        <v>243</v>
      </c>
      <c r="S6372" s="84">
        <v>147.6</v>
      </c>
      <c r="T6372" s="158">
        <f>AVERAGE(0.726,0.751,0.756,0.68,0.811,0.714)</f>
        <v>0.73966666666666658</v>
      </c>
      <c r="U6372" s="79">
        <f t="shared" si="1805"/>
        <v>242.26033333333334</v>
      </c>
      <c r="V6372" s="79">
        <f t="shared" si="1806"/>
        <v>146.86033333333333</v>
      </c>
      <c r="W6372" s="446">
        <f t="shared" si="1807"/>
        <v>6.2741035114752171</v>
      </c>
      <c r="X6372" s="446">
        <f t="shared" si="1808"/>
        <v>1.583179937464934</v>
      </c>
      <c r="Y6372" s="82">
        <v>20240307</v>
      </c>
      <c r="Z6372" s="85" t="s">
        <v>2379</v>
      </c>
      <c r="AA6372" s="82">
        <v>20241030</v>
      </c>
      <c r="AB6372" s="85"/>
      <c r="AC6372" s="82"/>
      <c r="AD6372" s="82"/>
      <c r="AE6372" s="691" t="s">
        <v>1250</v>
      </c>
      <c r="AF6372" s="567">
        <v>3</v>
      </c>
      <c r="AG6372" s="567"/>
      <c r="AH6372" s="159" t="s">
        <v>152</v>
      </c>
      <c r="AI6372" s="155" t="s">
        <v>2329</v>
      </c>
    </row>
    <row r="6373" spans="1:35" x14ac:dyDescent="0.2">
      <c r="A6373" s="360" t="s">
        <v>2360</v>
      </c>
      <c r="B6373" s="196">
        <v>20240209</v>
      </c>
      <c r="C6373" s="361" t="s">
        <v>51</v>
      </c>
      <c r="D6373" s="361">
        <v>1</v>
      </c>
      <c r="E6373" s="361">
        <v>9</v>
      </c>
      <c r="F6373" s="361"/>
      <c r="G6373" s="361"/>
      <c r="H6373" s="361" t="s">
        <v>10</v>
      </c>
      <c r="I6373" s="361">
        <v>551</v>
      </c>
      <c r="J6373" s="361">
        <v>20</v>
      </c>
      <c r="K6373" s="44">
        <v>10</v>
      </c>
      <c r="L6373" s="362">
        <v>1</v>
      </c>
      <c r="M6373" s="44">
        <v>0</v>
      </c>
      <c r="N6373" s="363">
        <f>1/3</f>
        <v>0.33333333333333331</v>
      </c>
      <c r="O6373" s="44" t="str">
        <f>Cal_030724!$E$2</f>
        <v>Cal_030724</v>
      </c>
      <c r="P6373" s="365">
        <f>Cal_030724!$Q$3</f>
        <v>1.8135132035581638</v>
      </c>
      <c r="Q6373" s="365">
        <f>Cal_030724!$R$3</f>
        <v>0.5762667345022553</v>
      </c>
      <c r="R6373" s="364">
        <v>189.5</v>
      </c>
      <c r="S6373" s="364">
        <v>113.7</v>
      </c>
      <c r="T6373" s="365">
        <f>AVERAGE(0.726,0.751,0.756,0.68,0.811,0.714)</f>
        <v>0.73966666666666658</v>
      </c>
      <c r="U6373" s="79">
        <f t="shared" si="1801"/>
        <v>188.76033333333334</v>
      </c>
      <c r="V6373" s="79">
        <f t="shared" si="1802"/>
        <v>112.96033333333334</v>
      </c>
      <c r="W6373" s="446">
        <f t="shared" si="1803"/>
        <v>5.301741241491845</v>
      </c>
      <c r="X6373" s="446">
        <f t="shared" si="1804"/>
        <v>1.1257263168517007</v>
      </c>
      <c r="Y6373" s="44">
        <v>20240307</v>
      </c>
      <c r="Z6373" s="368" t="s">
        <v>2379</v>
      </c>
      <c r="AA6373" s="44">
        <v>20241030</v>
      </c>
      <c r="AB6373" s="368"/>
      <c r="AC6373" s="44"/>
      <c r="AD6373" s="44"/>
      <c r="AE6373" s="763" t="s">
        <v>1250</v>
      </c>
      <c r="AF6373" s="849">
        <v>3</v>
      </c>
      <c r="AG6373" s="849"/>
      <c r="AH6373" s="370" t="s">
        <v>159</v>
      </c>
      <c r="AI6373" s="360" t="s">
        <v>2329</v>
      </c>
    </row>
    <row r="6374" spans="1:35" x14ac:dyDescent="0.2">
      <c r="A6374" s="360" t="s">
        <v>2360</v>
      </c>
      <c r="B6374" s="196">
        <v>20240209</v>
      </c>
      <c r="C6374" s="361" t="s">
        <v>51</v>
      </c>
      <c r="D6374" s="361">
        <v>1</v>
      </c>
      <c r="E6374" s="361">
        <v>9</v>
      </c>
      <c r="F6374" s="361"/>
      <c r="G6374" s="361"/>
      <c r="H6374" s="361" t="s">
        <v>11</v>
      </c>
      <c r="I6374" s="361">
        <v>551</v>
      </c>
      <c r="J6374" s="361">
        <v>20</v>
      </c>
      <c r="K6374" s="44">
        <v>10</v>
      </c>
      <c r="L6374" s="362">
        <v>1</v>
      </c>
      <c r="M6374" s="44">
        <v>0</v>
      </c>
      <c r="N6374" s="363">
        <f>1/3</f>
        <v>0.33333333333333331</v>
      </c>
      <c r="O6374" s="44" t="str">
        <f>Cal_030724!$E$2</f>
        <v>Cal_030724</v>
      </c>
      <c r="P6374" s="365">
        <f>Cal_030724!$Q$3</f>
        <v>1.8135132035581638</v>
      </c>
      <c r="Q6374" s="365">
        <f>Cal_030724!$R$3</f>
        <v>0.5762667345022553</v>
      </c>
      <c r="R6374" s="364">
        <v>250.4</v>
      </c>
      <c r="S6374" s="364">
        <v>145</v>
      </c>
      <c r="T6374" s="365">
        <f>AVERAGE(0.726,0.751,0.756,0.68,0.811,0.714)</f>
        <v>0.73966666666666658</v>
      </c>
      <c r="U6374" s="79">
        <f t="shared" si="1801"/>
        <v>249.66033333333334</v>
      </c>
      <c r="V6374" s="79">
        <f t="shared" si="1802"/>
        <v>144.26033333333334</v>
      </c>
      <c r="W6374" s="446">
        <f t="shared" si="1803"/>
        <v>7.3720781906759951</v>
      </c>
      <c r="X6374" s="446">
        <f t="shared" si="1804"/>
        <v>0.83636618173637622</v>
      </c>
      <c r="Y6374" s="44">
        <v>20240307</v>
      </c>
      <c r="Z6374" s="368" t="s">
        <v>2379</v>
      </c>
      <c r="AA6374" s="44">
        <v>20241030</v>
      </c>
      <c r="AB6374" s="368"/>
      <c r="AC6374" s="44"/>
      <c r="AD6374" s="44"/>
      <c r="AE6374" s="763" t="s">
        <v>1250</v>
      </c>
      <c r="AF6374" s="849">
        <v>3</v>
      </c>
      <c r="AG6374" s="849"/>
      <c r="AH6374" s="370" t="s">
        <v>155</v>
      </c>
      <c r="AI6374" s="360" t="s">
        <v>2329</v>
      </c>
    </row>
    <row r="6375" spans="1:35" x14ac:dyDescent="0.2">
      <c r="A6375" t="s">
        <v>2360</v>
      </c>
      <c r="B6375" s="45">
        <v>20240209</v>
      </c>
      <c r="C6375" s="107" t="s">
        <v>51</v>
      </c>
      <c r="D6375" s="107">
        <v>1</v>
      </c>
      <c r="E6375" s="107">
        <v>17</v>
      </c>
      <c r="H6375" s="107" t="s">
        <v>10</v>
      </c>
      <c r="I6375" s="107">
        <v>290</v>
      </c>
      <c r="J6375" s="107">
        <v>0</v>
      </c>
      <c r="K6375" s="43">
        <v>10</v>
      </c>
      <c r="L6375" s="43">
        <v>1</v>
      </c>
      <c r="M6375" s="43">
        <v>0</v>
      </c>
      <c r="N6375" s="49">
        <v>1</v>
      </c>
      <c r="O6375" s="43" t="str">
        <f>Cal_030724!$E$2</f>
        <v>Cal_030724</v>
      </c>
      <c r="P6375" s="50">
        <f>Cal_030724!$Q$3</f>
        <v>1.8135132035581638</v>
      </c>
      <c r="Q6375" s="50">
        <f>Cal_030724!$R$3</f>
        <v>0.5762667345022553</v>
      </c>
      <c r="R6375" s="46">
        <v>395.5</v>
      </c>
      <c r="S6375" s="46">
        <v>235.3</v>
      </c>
      <c r="T6375" s="178">
        <f>AVERAGE(0.539,0.317,0.477,0.383,0.404,0.399)</f>
        <v>0.41983333333333334</v>
      </c>
      <c r="U6375" s="79">
        <f t="shared" si="1785"/>
        <v>395.08016666666668</v>
      </c>
      <c r="V6375" s="79">
        <f t="shared" si="1786"/>
        <v>234.88016666666667</v>
      </c>
      <c r="W6375" s="446">
        <f t="shared" si="1787"/>
        <v>7.0964995562237805</v>
      </c>
      <c r="X6375" s="446">
        <f t="shared" si="1788"/>
        <v>1.3678311013280331</v>
      </c>
      <c r="Y6375" s="43">
        <v>20240307</v>
      </c>
      <c r="Z6375" s="48" t="s">
        <v>2438</v>
      </c>
      <c r="AA6375" s="43">
        <v>20250320</v>
      </c>
      <c r="AE6375" s="689" t="s">
        <v>1250</v>
      </c>
      <c r="AF6375" s="130">
        <v>1</v>
      </c>
    </row>
    <row r="6376" spans="1:35" x14ac:dyDescent="0.2">
      <c r="A6376" t="s">
        <v>2360</v>
      </c>
      <c r="B6376" s="45">
        <v>20240209</v>
      </c>
      <c r="C6376" s="107" t="s">
        <v>51</v>
      </c>
      <c r="D6376" s="107">
        <v>1</v>
      </c>
      <c r="E6376" s="107">
        <v>17</v>
      </c>
      <c r="H6376" s="107" t="s">
        <v>11</v>
      </c>
      <c r="I6376" s="107">
        <v>290</v>
      </c>
      <c r="J6376" s="107">
        <v>0</v>
      </c>
      <c r="K6376" s="43">
        <v>10</v>
      </c>
      <c r="L6376" s="43">
        <v>1</v>
      </c>
      <c r="M6376" s="43">
        <v>0</v>
      </c>
      <c r="N6376" s="49">
        <v>1</v>
      </c>
      <c r="O6376" s="43" t="str">
        <f>Cal_030724!$E$2</f>
        <v>Cal_030724</v>
      </c>
      <c r="P6376" s="50">
        <f>Cal_030724!$Q$3</f>
        <v>1.8135132035581638</v>
      </c>
      <c r="Q6376" s="50">
        <f>Cal_030724!$R$3</f>
        <v>0.5762667345022553</v>
      </c>
      <c r="R6376" s="46">
        <v>414.8</v>
      </c>
      <c r="S6376" s="46">
        <v>245.1</v>
      </c>
      <c r="T6376" s="178">
        <f>AVERAGE(0.366,0.25,0.238,0.443,0.396,0.478)</f>
        <v>0.3618333333333334</v>
      </c>
      <c r="U6376" s="79">
        <f t="shared" si="1785"/>
        <v>414.43816666666669</v>
      </c>
      <c r="V6376" s="79">
        <f t="shared" si="1786"/>
        <v>244.73816666666667</v>
      </c>
      <c r="W6376" s="446">
        <f t="shared" si="1787"/>
        <v>7.5173281815928554</v>
      </c>
      <c r="X6376" s="446">
        <f t="shared" si="1788"/>
        <v>1.3022532951588721</v>
      </c>
      <c r="Y6376" s="43">
        <v>20240307</v>
      </c>
      <c r="Z6376" s="48" t="s">
        <v>2434</v>
      </c>
      <c r="AA6376" s="43">
        <v>20250319</v>
      </c>
      <c r="AE6376" s="689" t="s">
        <v>1250</v>
      </c>
      <c r="AF6376" s="130">
        <v>1</v>
      </c>
    </row>
    <row r="6377" spans="1:35" x14ac:dyDescent="0.2">
      <c r="A6377" t="s">
        <v>2360</v>
      </c>
      <c r="B6377" s="45">
        <v>20240209</v>
      </c>
      <c r="C6377" s="107" t="s">
        <v>51</v>
      </c>
      <c r="D6377" s="107">
        <v>1</v>
      </c>
      <c r="E6377" s="107">
        <v>17</v>
      </c>
      <c r="H6377" s="107" t="s">
        <v>10</v>
      </c>
      <c r="I6377" s="107">
        <v>290</v>
      </c>
      <c r="J6377" s="107">
        <v>10</v>
      </c>
      <c r="K6377" s="43">
        <v>5</v>
      </c>
      <c r="L6377" s="43">
        <v>1</v>
      </c>
      <c r="M6377" s="43">
        <v>0</v>
      </c>
      <c r="N6377" s="49">
        <v>1</v>
      </c>
      <c r="O6377" s="43" t="str">
        <f>Cal_030724!$E$2</f>
        <v>Cal_030724</v>
      </c>
      <c r="P6377" s="50">
        <f>Cal_030724!$Q$3</f>
        <v>1.8135132035581638</v>
      </c>
      <c r="Q6377" s="50">
        <f>Cal_030724!$R$3</f>
        <v>0.5762667345022553</v>
      </c>
      <c r="R6377" s="46">
        <v>86.26</v>
      </c>
      <c r="S6377" s="46">
        <v>59.53</v>
      </c>
      <c r="T6377" s="178">
        <f>AVERAGE(0.539,0.317,0.477,0.383,0.404,0.399)</f>
        <v>0.41983333333333334</v>
      </c>
      <c r="U6377" s="79">
        <f t="shared" ref="U6377:U6382" si="1809">(R6377-T6377)*(L6377+M6377)/L6377</f>
        <v>85.840166666666676</v>
      </c>
      <c r="V6377" s="79">
        <f t="shared" ref="V6377:V6382" si="1810">(S6377-T6377)*(L6377+M6377)/L6377</f>
        <v>59.110166666666665</v>
      </c>
      <c r="W6377" s="446">
        <f t="shared" ref="W6377:W6382" si="1811">(Q6377*P6377/(P6377-1)*(U6377-V6377)*(K6377)/I6377)/N6377</f>
        <v>0.59203942926923137</v>
      </c>
      <c r="X6377" s="446">
        <f t="shared" ref="X6377:X6382" si="1812">(Q6377*P6377/(P6377-1)*(P6377*V6377-U6377)*(K6377)/I6377)/N6377</f>
        <v>0.47303133211121173</v>
      </c>
      <c r="Y6377" s="43">
        <v>20240307</v>
      </c>
      <c r="Z6377" s="48" t="s">
        <v>2438</v>
      </c>
      <c r="AA6377" s="43">
        <v>20250320</v>
      </c>
      <c r="AE6377" s="689" t="s">
        <v>1250</v>
      </c>
      <c r="AF6377" s="130">
        <v>1</v>
      </c>
    </row>
    <row r="6378" spans="1:35" x14ac:dyDescent="0.2">
      <c r="A6378" t="s">
        <v>2360</v>
      </c>
      <c r="B6378" s="45">
        <v>20240209</v>
      </c>
      <c r="C6378" s="107" t="s">
        <v>51</v>
      </c>
      <c r="D6378" s="107">
        <v>1</v>
      </c>
      <c r="E6378" s="107">
        <v>17</v>
      </c>
      <c r="H6378" s="107" t="s">
        <v>11</v>
      </c>
      <c r="I6378" s="107">
        <v>290</v>
      </c>
      <c r="J6378" s="107">
        <v>10</v>
      </c>
      <c r="K6378" s="43">
        <v>5</v>
      </c>
      <c r="L6378" s="43">
        <v>1</v>
      </c>
      <c r="M6378" s="43">
        <v>0</v>
      </c>
      <c r="N6378" s="49">
        <v>1</v>
      </c>
      <c r="O6378" s="43" t="str">
        <f>Cal_030724!$E$2</f>
        <v>Cal_030724</v>
      </c>
      <c r="P6378" s="50">
        <f>Cal_030724!$Q$3</f>
        <v>1.8135132035581638</v>
      </c>
      <c r="Q6378" s="50">
        <f>Cal_030724!$R$3</f>
        <v>0.5762667345022553</v>
      </c>
      <c r="R6378" s="46">
        <v>82.06</v>
      </c>
      <c r="S6378" s="46">
        <v>56.44</v>
      </c>
      <c r="T6378" s="178">
        <f>AVERAGE(0.877,0.8,0.805,0.728,0.758,0.7)</f>
        <v>0.77800000000000002</v>
      </c>
      <c r="U6378" s="79">
        <f t="shared" si="1809"/>
        <v>81.281999999999996</v>
      </c>
      <c r="V6378" s="79">
        <f t="shared" si="1810"/>
        <v>55.661999999999999</v>
      </c>
      <c r="W6378" s="446">
        <f t="shared" si="1811"/>
        <v>0.56745417799766917</v>
      </c>
      <c r="X6378" s="446">
        <f t="shared" si="1812"/>
        <v>0.43548612928096953</v>
      </c>
      <c r="Y6378" s="43">
        <v>20240307</v>
      </c>
      <c r="Z6378" s="48" t="s">
        <v>2423</v>
      </c>
      <c r="AA6378" s="43">
        <v>20250305</v>
      </c>
      <c r="AE6378" s="689" t="s">
        <v>1250</v>
      </c>
      <c r="AF6378" s="130">
        <v>1</v>
      </c>
    </row>
    <row r="6379" spans="1:35" x14ac:dyDescent="0.2">
      <c r="A6379" s="155" t="s">
        <v>2360</v>
      </c>
      <c r="B6379" s="81">
        <v>20240209</v>
      </c>
      <c r="C6379" s="126" t="s">
        <v>51</v>
      </c>
      <c r="D6379" s="126">
        <v>1</v>
      </c>
      <c r="E6379" s="126">
        <v>17</v>
      </c>
      <c r="F6379" s="126"/>
      <c r="G6379" s="126"/>
      <c r="H6379" s="126" t="s">
        <v>10</v>
      </c>
      <c r="I6379" s="126">
        <v>293</v>
      </c>
      <c r="J6379" s="126">
        <v>5</v>
      </c>
      <c r="K6379" s="82">
        <v>5</v>
      </c>
      <c r="L6379" s="156">
        <v>1</v>
      </c>
      <c r="M6379" s="82">
        <v>0</v>
      </c>
      <c r="N6379" s="83">
        <v>1</v>
      </c>
      <c r="O6379" s="82" t="str">
        <f>Cal_030724!$E$2</f>
        <v>Cal_030724</v>
      </c>
      <c r="P6379" s="158">
        <f>Cal_030724!$Q$3</f>
        <v>1.8135132035581638</v>
      </c>
      <c r="Q6379" s="158">
        <f>Cal_030724!$R$3</f>
        <v>0.5762667345022553</v>
      </c>
      <c r="R6379" s="84">
        <v>321.2</v>
      </c>
      <c r="S6379" s="84">
        <v>189.8</v>
      </c>
      <c r="T6379" s="158">
        <f>AVERAGE(0.726,0.751,0.756,0.68,0.811,0.714)</f>
        <v>0.73966666666666658</v>
      </c>
      <c r="U6379" s="79">
        <f t="shared" ref="U6379:U6380" si="1813">(R6379-T6379)*(L6379+M6379)/L6379</f>
        <v>320.46033333333332</v>
      </c>
      <c r="V6379" s="79">
        <f t="shared" ref="V6379:V6380" si="1814">(S6379-T6379)*(L6379+M6379)/L6379</f>
        <v>189.06033333333335</v>
      </c>
      <c r="W6379" s="446">
        <f t="shared" ref="W6379:W6380" si="1815">(Q6379*P6379/(P6379-1)*(U6379-V6379)*(K6379)/I6379)/N6379</f>
        <v>2.8805632474068603</v>
      </c>
      <c r="X6379" s="446">
        <f t="shared" ref="X6379:X6380" si="1816">(Q6379*P6379/(P6379-1)*(P6379*V6379-U6379)*(K6379)/I6379)/N6379</f>
        <v>0.49112238577093947</v>
      </c>
      <c r="Y6379" s="82">
        <v>20240307</v>
      </c>
      <c r="Z6379" s="85" t="s">
        <v>2379</v>
      </c>
      <c r="AA6379" s="82">
        <v>20241030</v>
      </c>
      <c r="AB6379" s="85"/>
      <c r="AC6379" s="82"/>
      <c r="AD6379" s="82"/>
      <c r="AE6379" s="691" t="s">
        <v>1250</v>
      </c>
      <c r="AF6379" s="567">
        <v>3</v>
      </c>
      <c r="AG6379" s="567"/>
      <c r="AH6379" s="159" t="s">
        <v>149</v>
      </c>
      <c r="AI6379" s="155" t="s">
        <v>2329</v>
      </c>
    </row>
    <row r="6380" spans="1:35" x14ac:dyDescent="0.2">
      <c r="A6380" s="155" t="s">
        <v>2360</v>
      </c>
      <c r="B6380" s="81">
        <v>20240209</v>
      </c>
      <c r="C6380" s="126" t="s">
        <v>51</v>
      </c>
      <c r="D6380" s="126">
        <v>1</v>
      </c>
      <c r="E6380" s="126">
        <v>17</v>
      </c>
      <c r="F6380" s="126"/>
      <c r="G6380" s="126"/>
      <c r="H6380" s="126" t="s">
        <v>11</v>
      </c>
      <c r="I6380" s="126">
        <v>243</v>
      </c>
      <c r="J6380" s="126">
        <v>5</v>
      </c>
      <c r="K6380" s="82">
        <v>5</v>
      </c>
      <c r="L6380" s="156">
        <v>1</v>
      </c>
      <c r="M6380" s="82">
        <v>0</v>
      </c>
      <c r="N6380" s="83">
        <v>1</v>
      </c>
      <c r="O6380" s="82" t="str">
        <f>Cal_030724!$E$2</f>
        <v>Cal_030724</v>
      </c>
      <c r="P6380" s="158">
        <f>Cal_030724!$Q$3</f>
        <v>1.8135132035581638</v>
      </c>
      <c r="Q6380" s="158">
        <f>Cal_030724!$R$3</f>
        <v>0.5762667345022553</v>
      </c>
      <c r="R6380" s="84">
        <v>197.6</v>
      </c>
      <c r="S6380" s="84">
        <v>118.9</v>
      </c>
      <c r="T6380" s="158">
        <f>AVERAGE(0.726,0.751,0.756,0.68,0.811,0.714)</f>
        <v>0.73966666666666658</v>
      </c>
      <c r="U6380" s="79">
        <f t="shared" si="1813"/>
        <v>196.86033333333333</v>
      </c>
      <c r="V6380" s="79">
        <f t="shared" si="1814"/>
        <v>118.16033333333334</v>
      </c>
      <c r="W6380" s="446">
        <f t="shared" si="1815"/>
        <v>2.0802624467832818</v>
      </c>
      <c r="X6380" s="446">
        <f t="shared" si="1816"/>
        <v>0.4605915507521906</v>
      </c>
      <c r="Y6380" s="82">
        <v>20240307</v>
      </c>
      <c r="Z6380" s="85" t="s">
        <v>2379</v>
      </c>
      <c r="AA6380" s="82">
        <v>20241030</v>
      </c>
      <c r="AB6380" s="85"/>
      <c r="AC6380" s="82"/>
      <c r="AD6380" s="82"/>
      <c r="AE6380" s="691" t="s">
        <v>1250</v>
      </c>
      <c r="AF6380" s="567">
        <v>3</v>
      </c>
      <c r="AG6380" s="567"/>
      <c r="AH6380" s="159" t="s">
        <v>2378</v>
      </c>
      <c r="AI6380" s="155" t="s">
        <v>2329</v>
      </c>
    </row>
    <row r="6381" spans="1:35" x14ac:dyDescent="0.2">
      <c r="A6381" s="360" t="s">
        <v>2360</v>
      </c>
      <c r="B6381" s="196">
        <v>20240209</v>
      </c>
      <c r="C6381" s="361" t="s">
        <v>51</v>
      </c>
      <c r="D6381" s="361">
        <v>1</v>
      </c>
      <c r="E6381" s="361">
        <v>17</v>
      </c>
      <c r="F6381" s="361"/>
      <c r="G6381" s="361"/>
      <c r="H6381" s="361" t="s">
        <v>10</v>
      </c>
      <c r="I6381" s="361">
        <v>550</v>
      </c>
      <c r="J6381" s="361">
        <v>20</v>
      </c>
      <c r="K6381" s="44">
        <v>10</v>
      </c>
      <c r="L6381" s="362">
        <v>1</v>
      </c>
      <c r="M6381" s="44">
        <v>0</v>
      </c>
      <c r="N6381" s="363">
        <f>1/3</f>
        <v>0.33333333333333331</v>
      </c>
      <c r="O6381" s="44" t="str">
        <f>Cal_030724!$E$2</f>
        <v>Cal_030724</v>
      </c>
      <c r="P6381" s="365">
        <f>Cal_030724!$Q$3</f>
        <v>1.8135132035581638</v>
      </c>
      <c r="Q6381" s="365">
        <f>Cal_030724!$R$3</f>
        <v>0.5762667345022553</v>
      </c>
      <c r="R6381" s="364">
        <v>223.2</v>
      </c>
      <c r="S6381" s="364">
        <v>131</v>
      </c>
      <c r="T6381" s="365">
        <f>AVERAGE(0.726,0.751,0.756,0.68,0.811,0.714)</f>
        <v>0.73966666666666658</v>
      </c>
      <c r="U6381" s="79">
        <f t="shared" si="1809"/>
        <v>222.46033333333332</v>
      </c>
      <c r="V6381" s="79">
        <f t="shared" si="1810"/>
        <v>130.26033333333334</v>
      </c>
      <c r="W6381" s="446">
        <f t="shared" si="1811"/>
        <v>6.4605449483933057</v>
      </c>
      <c r="X6381" s="446">
        <f t="shared" si="1812"/>
        <v>0.96477245132836342</v>
      </c>
      <c r="Y6381" s="44">
        <v>20240307</v>
      </c>
      <c r="Z6381" s="368" t="s">
        <v>2379</v>
      </c>
      <c r="AA6381" s="44">
        <v>20241030</v>
      </c>
      <c r="AB6381" s="368"/>
      <c r="AC6381" s="44"/>
      <c r="AD6381" s="44"/>
      <c r="AE6381" s="763" t="s">
        <v>1250</v>
      </c>
      <c r="AF6381" s="849">
        <v>3</v>
      </c>
      <c r="AG6381" s="849"/>
      <c r="AH6381" s="370" t="s">
        <v>157</v>
      </c>
      <c r="AI6381" s="360" t="s">
        <v>2329</v>
      </c>
    </row>
    <row r="6382" spans="1:35" x14ac:dyDescent="0.2">
      <c r="A6382" s="360" t="s">
        <v>2360</v>
      </c>
      <c r="B6382" s="196">
        <v>20240209</v>
      </c>
      <c r="C6382" s="361" t="s">
        <v>51</v>
      </c>
      <c r="D6382" s="361">
        <v>1</v>
      </c>
      <c r="E6382" s="361">
        <v>17</v>
      </c>
      <c r="F6382" s="361"/>
      <c r="G6382" s="361"/>
      <c r="H6382" s="361" t="s">
        <v>11</v>
      </c>
      <c r="I6382" s="361">
        <v>552</v>
      </c>
      <c r="J6382" s="361">
        <v>20</v>
      </c>
      <c r="K6382" s="44">
        <v>10</v>
      </c>
      <c r="L6382" s="362">
        <v>1</v>
      </c>
      <c r="M6382" s="44">
        <v>0</v>
      </c>
      <c r="N6382" s="363">
        <f>1/3</f>
        <v>0.33333333333333331</v>
      </c>
      <c r="O6382" s="44" t="str">
        <f>Cal_030724!$E$2</f>
        <v>Cal_030724</v>
      </c>
      <c r="P6382" s="365">
        <f>Cal_030724!$Q$3</f>
        <v>1.8135132035581638</v>
      </c>
      <c r="Q6382" s="365">
        <f>Cal_030724!$R$3</f>
        <v>0.5762667345022553</v>
      </c>
      <c r="R6382" s="364">
        <v>172.2</v>
      </c>
      <c r="S6382" s="364">
        <v>104.5</v>
      </c>
      <c r="T6382" s="365">
        <f>AVERAGE(0.726,0.751,0.756,0.68,0.811,0.714)</f>
        <v>0.73966666666666658</v>
      </c>
      <c r="U6382" s="79">
        <f t="shared" si="1809"/>
        <v>171.46033333333332</v>
      </c>
      <c r="V6382" s="79">
        <f t="shared" si="1810"/>
        <v>103.76033333333334</v>
      </c>
      <c r="W6382" s="446">
        <f t="shared" si="1811"/>
        <v>4.7266180788736039</v>
      </c>
      <c r="X6382" s="446">
        <f t="shared" si="1812"/>
        <v>1.1666718506063327</v>
      </c>
      <c r="Y6382" s="44">
        <v>20240307</v>
      </c>
      <c r="Z6382" s="368" t="s">
        <v>2379</v>
      </c>
      <c r="AA6382" s="44">
        <v>20241030</v>
      </c>
      <c r="AB6382" s="368"/>
      <c r="AC6382" s="44"/>
      <c r="AD6382" s="44"/>
      <c r="AE6382" s="763" t="s">
        <v>1250</v>
      </c>
      <c r="AF6382" s="849">
        <v>3</v>
      </c>
      <c r="AG6382" s="849"/>
      <c r="AH6382" s="370" t="s">
        <v>158</v>
      </c>
      <c r="AI6382" s="360" t="s">
        <v>2329</v>
      </c>
    </row>
    <row r="6383" spans="1:35" x14ac:dyDescent="0.2">
      <c r="A6383" t="s">
        <v>2360</v>
      </c>
      <c r="B6383" s="45">
        <v>20240210</v>
      </c>
      <c r="C6383" s="107" t="s">
        <v>66</v>
      </c>
      <c r="D6383" s="107">
        <v>2</v>
      </c>
      <c r="E6383" s="107">
        <v>2</v>
      </c>
      <c r="H6383" s="107" t="s">
        <v>10</v>
      </c>
      <c r="I6383" s="107">
        <v>290</v>
      </c>
      <c r="J6383" s="107">
        <v>0</v>
      </c>
      <c r="K6383" s="43">
        <v>5</v>
      </c>
      <c r="L6383" s="43">
        <v>1</v>
      </c>
      <c r="M6383" s="43">
        <v>0</v>
      </c>
      <c r="N6383" s="49">
        <v>1</v>
      </c>
      <c r="O6383" s="43" t="str">
        <f>Cal_030724!$E$2</f>
        <v>Cal_030724</v>
      </c>
      <c r="P6383" s="50">
        <f>Cal_030724!$Q$3</f>
        <v>1.8135132035581638</v>
      </c>
      <c r="Q6383" s="50">
        <f>Cal_030724!$R$3</f>
        <v>0.5762667345022553</v>
      </c>
      <c r="R6383" s="46">
        <v>87.88</v>
      </c>
      <c r="S6383" s="46">
        <v>57.96</v>
      </c>
      <c r="T6383" s="178">
        <f>AVERAGE(0.539,0.317,0.477,0.383,0.404,0.399)</f>
        <v>0.41983333333333334</v>
      </c>
      <c r="U6383" s="79">
        <f t="shared" ref="U6383:U6392" si="1817">(R6383-T6383)*(L6383+M6383)/L6383</f>
        <v>87.460166666666666</v>
      </c>
      <c r="V6383" s="79">
        <f t="shared" ref="V6383:V6392" si="1818">(S6383-T6383)*(L6383+M6383)/L6383</f>
        <v>57.540166666666664</v>
      </c>
      <c r="W6383" s="446">
        <f t="shared" ref="W6383:W6392" si="1819">(Q6383*P6383/(P6383-1)*(U6383-V6383)*(K6383)/I6383)/N6383</f>
        <v>0.66269434058119703</v>
      </c>
      <c r="X6383" s="446">
        <f t="shared" ref="X6383:X6392" si="1820">(Q6383*P6383/(P6383-1)*(P6383*V6383-U6383)*(K6383)/I6383)/N6383</f>
        <v>0.37408752923179484</v>
      </c>
      <c r="Y6383" s="43">
        <v>20240307</v>
      </c>
      <c r="Z6383" s="48" t="s">
        <v>2438</v>
      </c>
      <c r="AA6383" s="43">
        <v>20250320</v>
      </c>
      <c r="AE6383" s="689" t="s">
        <v>1250</v>
      </c>
      <c r="AF6383" s="130">
        <v>1</v>
      </c>
    </row>
    <row r="6384" spans="1:35" x14ac:dyDescent="0.2">
      <c r="A6384" t="s">
        <v>2360</v>
      </c>
      <c r="B6384" s="45">
        <v>20240210</v>
      </c>
      <c r="C6384" s="107" t="s">
        <v>66</v>
      </c>
      <c r="D6384" s="107">
        <v>2</v>
      </c>
      <c r="E6384" s="107">
        <v>2</v>
      </c>
      <c r="H6384" s="107" t="s">
        <v>11</v>
      </c>
      <c r="I6384" s="107">
        <v>290</v>
      </c>
      <c r="J6384" s="107">
        <v>0</v>
      </c>
      <c r="K6384" s="43">
        <v>5</v>
      </c>
      <c r="L6384" s="43">
        <v>1</v>
      </c>
      <c r="M6384" s="43">
        <v>0</v>
      </c>
      <c r="N6384" s="49">
        <v>1</v>
      </c>
      <c r="O6384" s="43" t="str">
        <f>Cal_030724!$E$2</f>
        <v>Cal_030724</v>
      </c>
      <c r="P6384" s="50">
        <f>Cal_030724!$Q$3</f>
        <v>1.8135132035581638</v>
      </c>
      <c r="Q6384" s="50">
        <f>Cal_030724!$R$3</f>
        <v>0.5762667345022553</v>
      </c>
      <c r="R6384" s="46">
        <v>102.4</v>
      </c>
      <c r="S6384" s="46">
        <v>65.900000000000006</v>
      </c>
      <c r="T6384" s="178">
        <f>AVERAGE(0.877,0.8,0.805,0.728,0.758,0.7)</f>
        <v>0.77800000000000002</v>
      </c>
      <c r="U6384" s="79">
        <f t="shared" si="1817"/>
        <v>101.622</v>
      </c>
      <c r="V6384" s="79">
        <f t="shared" si="1818"/>
        <v>65.122</v>
      </c>
      <c r="W6384" s="446">
        <f t="shared" si="1819"/>
        <v>0.80843393820901366</v>
      </c>
      <c r="X6384" s="446">
        <f t="shared" si="1820"/>
        <v>0.36496045456522214</v>
      </c>
      <c r="Y6384" s="43">
        <v>20240307</v>
      </c>
      <c r="Z6384" s="48" t="s">
        <v>2423</v>
      </c>
      <c r="AA6384" s="43">
        <v>20250305</v>
      </c>
      <c r="AE6384" s="689" t="s">
        <v>1250</v>
      </c>
      <c r="AF6384" s="130">
        <v>1</v>
      </c>
    </row>
    <row r="6385" spans="1:35" x14ac:dyDescent="0.2">
      <c r="A6385" t="s">
        <v>2360</v>
      </c>
      <c r="B6385" s="45">
        <v>20240210</v>
      </c>
      <c r="C6385" s="107" t="s">
        <v>66</v>
      </c>
      <c r="D6385" s="107">
        <v>2</v>
      </c>
      <c r="E6385" s="107">
        <v>5</v>
      </c>
      <c r="H6385" s="107" t="s">
        <v>10</v>
      </c>
      <c r="I6385" s="107">
        <v>290</v>
      </c>
      <c r="J6385" s="107">
        <v>0</v>
      </c>
      <c r="K6385" s="43">
        <v>5</v>
      </c>
      <c r="L6385" s="43">
        <v>1</v>
      </c>
      <c r="M6385" s="43">
        <v>0</v>
      </c>
      <c r="N6385" s="49">
        <v>1</v>
      </c>
      <c r="O6385" s="43" t="str">
        <f>Cal_030724!$E$2</f>
        <v>Cal_030724</v>
      </c>
      <c r="P6385" s="50">
        <f>Cal_030724!$Q$3</f>
        <v>1.8135132035581638</v>
      </c>
      <c r="Q6385" s="50">
        <f>Cal_030724!$R$3</f>
        <v>0.5762667345022553</v>
      </c>
      <c r="R6385" s="46">
        <v>99.68</v>
      </c>
      <c r="S6385" s="46">
        <v>64.25</v>
      </c>
      <c r="T6385" s="178">
        <f>AVERAGE(0.539,0.317,0.477,0.383,0.404,0.399)</f>
        <v>0.41983333333333334</v>
      </c>
      <c r="U6385" s="79">
        <f t="shared" si="1817"/>
        <v>99.260166666666677</v>
      </c>
      <c r="V6385" s="79">
        <f t="shared" si="1818"/>
        <v>63.830166666666663</v>
      </c>
      <c r="W6385" s="446">
        <f t="shared" si="1819"/>
        <v>0.78473464193822917</v>
      </c>
      <c r="X6385" s="446">
        <f t="shared" si="1820"/>
        <v>0.36538297816728965</v>
      </c>
      <c r="Y6385" s="43">
        <v>20240307</v>
      </c>
      <c r="Z6385" s="48" t="s">
        <v>2438</v>
      </c>
      <c r="AA6385" s="43">
        <v>20250320</v>
      </c>
      <c r="AE6385" s="689" t="s">
        <v>1250</v>
      </c>
      <c r="AF6385" s="130">
        <v>1</v>
      </c>
    </row>
    <row r="6386" spans="1:35" x14ac:dyDescent="0.2">
      <c r="A6386" t="s">
        <v>2360</v>
      </c>
      <c r="B6386" s="45">
        <v>20240210</v>
      </c>
      <c r="C6386" s="107" t="s">
        <v>66</v>
      </c>
      <c r="D6386" s="107">
        <v>2</v>
      </c>
      <c r="E6386" s="107">
        <v>5</v>
      </c>
      <c r="H6386" s="107" t="s">
        <v>11</v>
      </c>
      <c r="I6386" s="107">
        <v>290</v>
      </c>
      <c r="J6386" s="107">
        <v>0</v>
      </c>
      <c r="K6386" s="43">
        <v>5</v>
      </c>
      <c r="L6386" s="43">
        <v>1</v>
      </c>
      <c r="M6386" s="43">
        <v>0</v>
      </c>
      <c r="N6386" s="49">
        <v>1</v>
      </c>
      <c r="O6386" s="43" t="str">
        <f>Cal_030724!$E$2</f>
        <v>Cal_030724</v>
      </c>
      <c r="P6386" s="50">
        <f>Cal_030724!$Q$3</f>
        <v>1.8135132035581638</v>
      </c>
      <c r="Q6386" s="50">
        <f>Cal_030724!$R$3</f>
        <v>0.5762667345022553</v>
      </c>
      <c r="R6386" s="46">
        <v>95.23</v>
      </c>
      <c r="S6386" s="46">
        <v>62.6</v>
      </c>
      <c r="T6386" s="178">
        <f>AVERAGE(0.539,0.317,0.477,0.383,0.404,0.399)</f>
        <v>0.41983333333333334</v>
      </c>
      <c r="U6386" s="79">
        <f t="shared" si="1817"/>
        <v>94.810166666666674</v>
      </c>
      <c r="V6386" s="79">
        <f t="shared" si="1818"/>
        <v>62.180166666666665</v>
      </c>
      <c r="W6386" s="446">
        <f t="shared" si="1819"/>
        <v>0.722717791883839</v>
      </c>
      <c r="X6386" s="446">
        <f t="shared" si="1820"/>
        <v>0.39766946447244794</v>
      </c>
      <c r="Y6386" s="43">
        <v>20240307</v>
      </c>
      <c r="Z6386" s="48" t="s">
        <v>2438</v>
      </c>
      <c r="AA6386" s="43">
        <v>20250320</v>
      </c>
      <c r="AE6386" s="689" t="s">
        <v>1250</v>
      </c>
      <c r="AF6386" s="130">
        <v>1</v>
      </c>
    </row>
    <row r="6387" spans="1:35" x14ac:dyDescent="0.2">
      <c r="A6387" t="s">
        <v>2360</v>
      </c>
      <c r="B6387" s="45">
        <v>20240210</v>
      </c>
      <c r="C6387" s="107" t="s">
        <v>66</v>
      </c>
      <c r="D6387" s="107">
        <v>2</v>
      </c>
      <c r="E6387" s="107">
        <v>9</v>
      </c>
      <c r="H6387" s="107" t="s">
        <v>10</v>
      </c>
      <c r="I6387" s="107">
        <v>290</v>
      </c>
      <c r="J6387" s="107">
        <v>0</v>
      </c>
      <c r="K6387" s="43">
        <v>5</v>
      </c>
      <c r="L6387" s="43">
        <v>1</v>
      </c>
      <c r="M6387" s="43">
        <v>0</v>
      </c>
      <c r="N6387" s="49">
        <v>1</v>
      </c>
      <c r="O6387" s="43" t="str">
        <f>Cal_030724!$E$2</f>
        <v>Cal_030724</v>
      </c>
      <c r="P6387" s="50">
        <f>Cal_030724!$Q$3</f>
        <v>1.8135132035581638</v>
      </c>
      <c r="Q6387" s="50">
        <f>Cal_030724!$R$3</f>
        <v>0.5762667345022553</v>
      </c>
      <c r="R6387" s="46">
        <v>93.73</v>
      </c>
      <c r="S6387" s="46">
        <v>60.78</v>
      </c>
      <c r="T6387" s="178">
        <f>AVERAGE(0.539,0.317,0.477,0.383,0.404,0.399)</f>
        <v>0.41983333333333334</v>
      </c>
      <c r="U6387" s="79">
        <f t="shared" si="1817"/>
        <v>93.310166666666674</v>
      </c>
      <c r="V6387" s="79">
        <f t="shared" si="1818"/>
        <v>60.360166666666665</v>
      </c>
      <c r="W6387" s="446">
        <f t="shared" si="1819"/>
        <v>0.72980543189005498</v>
      </c>
      <c r="X6387" s="446">
        <f t="shared" si="1820"/>
        <v>0.35778833233071528</v>
      </c>
      <c r="Y6387" s="43">
        <v>20240307</v>
      </c>
      <c r="Z6387" s="48" t="s">
        <v>2438</v>
      </c>
      <c r="AA6387" s="43">
        <v>20250320</v>
      </c>
      <c r="AE6387" s="689" t="s">
        <v>1250</v>
      </c>
      <c r="AF6387" s="130">
        <v>1</v>
      </c>
    </row>
    <row r="6388" spans="1:35" x14ac:dyDescent="0.2">
      <c r="A6388" t="s">
        <v>2360</v>
      </c>
      <c r="B6388" s="45">
        <v>20240210</v>
      </c>
      <c r="C6388" s="107" t="s">
        <v>66</v>
      </c>
      <c r="D6388" s="107">
        <v>2</v>
      </c>
      <c r="E6388" s="107">
        <v>9</v>
      </c>
      <c r="H6388" s="107" t="s">
        <v>11</v>
      </c>
      <c r="I6388" s="107">
        <v>290</v>
      </c>
      <c r="J6388" s="107">
        <v>0</v>
      </c>
      <c r="K6388" s="43">
        <v>5</v>
      </c>
      <c r="L6388" s="43">
        <v>1</v>
      </c>
      <c r="M6388" s="43">
        <v>0</v>
      </c>
      <c r="N6388" s="49">
        <v>1</v>
      </c>
      <c r="O6388" s="43" t="str">
        <f>Cal_030724!$E$2</f>
        <v>Cal_030724</v>
      </c>
      <c r="P6388" s="50">
        <f>Cal_030724!$Q$3</f>
        <v>1.8135132035581638</v>
      </c>
      <c r="Q6388" s="50">
        <f>Cal_030724!$R$3</f>
        <v>0.5762667345022553</v>
      </c>
      <c r="R6388" s="46">
        <v>88.66</v>
      </c>
      <c r="S6388" s="46">
        <v>58.24</v>
      </c>
      <c r="T6388" s="178">
        <f>AVERAGE(0.539,0.317,0.477,0.383,0.404,0.399)</f>
        <v>0.41983333333333334</v>
      </c>
      <c r="U6388" s="79">
        <f t="shared" si="1817"/>
        <v>88.240166666666667</v>
      </c>
      <c r="V6388" s="79">
        <f t="shared" si="1818"/>
        <v>57.820166666666665</v>
      </c>
      <c r="W6388" s="446">
        <f t="shared" si="1819"/>
        <v>0.67376877809090951</v>
      </c>
      <c r="X6388" s="446">
        <f t="shared" si="1820"/>
        <v>0.36805824435831558</v>
      </c>
      <c r="Y6388" s="43">
        <v>20240307</v>
      </c>
      <c r="Z6388" s="48" t="s">
        <v>2438</v>
      </c>
      <c r="AA6388" s="43">
        <v>20250320</v>
      </c>
      <c r="AE6388" s="689" t="s">
        <v>1250</v>
      </c>
      <c r="AF6388" s="130">
        <v>1</v>
      </c>
    </row>
    <row r="6389" spans="1:35" x14ac:dyDescent="0.2">
      <c r="A6389" t="s">
        <v>2360</v>
      </c>
      <c r="B6389" s="45">
        <v>20240210</v>
      </c>
      <c r="C6389" s="107" t="s">
        <v>66</v>
      </c>
      <c r="D6389" s="107">
        <v>2</v>
      </c>
      <c r="E6389" s="107">
        <v>11</v>
      </c>
      <c r="H6389" s="107" t="s">
        <v>10</v>
      </c>
      <c r="I6389" s="107">
        <v>290</v>
      </c>
      <c r="J6389" s="107">
        <v>0</v>
      </c>
      <c r="K6389" s="43">
        <v>5</v>
      </c>
      <c r="L6389" s="43">
        <v>1</v>
      </c>
      <c r="M6389" s="43">
        <v>0</v>
      </c>
      <c r="N6389" s="49">
        <v>1</v>
      </c>
      <c r="O6389" s="43" t="str">
        <f>Cal_030724!$E$2</f>
        <v>Cal_030724</v>
      </c>
      <c r="P6389" s="50">
        <f>Cal_030724!$Q$3</f>
        <v>1.8135132035581638</v>
      </c>
      <c r="Q6389" s="50">
        <f>Cal_030724!$R$3</f>
        <v>0.5762667345022553</v>
      </c>
      <c r="R6389" s="46">
        <v>123.2</v>
      </c>
      <c r="S6389" s="46">
        <v>77.69</v>
      </c>
      <c r="T6389" s="178">
        <f>AVERAGE(0.366,0.25,0.238,0.443,0.396,0.478)</f>
        <v>0.3618333333333334</v>
      </c>
      <c r="U6389" s="79">
        <f t="shared" si="1817"/>
        <v>122.83816666666667</v>
      </c>
      <c r="V6389" s="79">
        <f t="shared" si="1818"/>
        <v>77.328166666666661</v>
      </c>
      <c r="W6389" s="446">
        <f t="shared" si="1819"/>
        <v>1.0079953021340333</v>
      </c>
      <c r="X6389" s="446">
        <f t="shared" si="1820"/>
        <v>0.38533471184247609</v>
      </c>
      <c r="Y6389" s="43">
        <v>20240307</v>
      </c>
      <c r="Z6389" s="48" t="s">
        <v>2434</v>
      </c>
      <c r="AA6389" s="43">
        <v>20250319</v>
      </c>
      <c r="AE6389" s="689" t="s">
        <v>1250</v>
      </c>
      <c r="AF6389" s="130">
        <v>1</v>
      </c>
    </row>
    <row r="6390" spans="1:35" x14ac:dyDescent="0.2">
      <c r="A6390" t="s">
        <v>2360</v>
      </c>
      <c r="B6390" s="45">
        <v>20240210</v>
      </c>
      <c r="C6390" s="107" t="s">
        <v>66</v>
      </c>
      <c r="D6390" s="107">
        <v>2</v>
      </c>
      <c r="E6390" s="107">
        <v>11</v>
      </c>
      <c r="H6390" s="107" t="s">
        <v>11</v>
      </c>
      <c r="I6390" s="107">
        <v>290</v>
      </c>
      <c r="J6390" s="107">
        <v>0</v>
      </c>
      <c r="K6390" s="43">
        <v>5</v>
      </c>
      <c r="L6390" s="43">
        <v>1</v>
      </c>
      <c r="M6390" s="43">
        <v>0</v>
      </c>
      <c r="N6390" s="49">
        <v>1</v>
      </c>
      <c r="O6390" s="43" t="str">
        <f>Cal_030724!$E$2</f>
        <v>Cal_030724</v>
      </c>
      <c r="P6390" s="50">
        <f>Cal_030724!$Q$3</f>
        <v>1.8135132035581638</v>
      </c>
      <c r="Q6390" s="50">
        <f>Cal_030724!$R$3</f>
        <v>0.5762667345022553</v>
      </c>
      <c r="R6390" s="46">
        <v>112.3</v>
      </c>
      <c r="S6390" s="46">
        <v>71</v>
      </c>
      <c r="T6390" s="178">
        <f>AVERAGE(0.539,0.317,0.477,0.383,0.404,0.399)</f>
        <v>0.41983333333333334</v>
      </c>
      <c r="U6390" s="79">
        <f t="shared" si="1817"/>
        <v>111.88016666666667</v>
      </c>
      <c r="V6390" s="79">
        <f t="shared" si="1818"/>
        <v>70.58016666666667</v>
      </c>
      <c r="W6390" s="446">
        <f t="shared" si="1819"/>
        <v>0.91474853830225367</v>
      </c>
      <c r="X6390" s="446">
        <f t="shared" si="1820"/>
        <v>0.35699329714103267</v>
      </c>
      <c r="Y6390" s="43">
        <v>20240307</v>
      </c>
      <c r="Z6390" s="48" t="s">
        <v>2438</v>
      </c>
      <c r="AA6390" s="43">
        <v>20250320</v>
      </c>
      <c r="AE6390" s="689" t="s">
        <v>1250</v>
      </c>
      <c r="AF6390" s="130">
        <v>1</v>
      </c>
    </row>
    <row r="6391" spans="1:35" x14ac:dyDescent="0.2">
      <c r="A6391" s="155" t="s">
        <v>2360</v>
      </c>
      <c r="B6391" s="81">
        <v>20240210</v>
      </c>
      <c r="C6391" s="126" t="s">
        <v>66</v>
      </c>
      <c r="D6391" s="126">
        <v>2</v>
      </c>
      <c r="E6391" s="126">
        <v>11</v>
      </c>
      <c r="F6391" s="126"/>
      <c r="G6391" s="126"/>
      <c r="H6391" s="126" t="s">
        <v>10</v>
      </c>
      <c r="I6391" s="126">
        <v>293</v>
      </c>
      <c r="J6391" s="126">
        <v>5</v>
      </c>
      <c r="K6391" s="82">
        <v>5</v>
      </c>
      <c r="L6391" s="156">
        <v>1</v>
      </c>
      <c r="M6391" s="82">
        <v>0</v>
      </c>
      <c r="N6391" s="83">
        <v>1</v>
      </c>
      <c r="O6391" s="82" t="str">
        <f>Cal_030724!$E$2</f>
        <v>Cal_030724</v>
      </c>
      <c r="P6391" s="158">
        <f>Cal_030724!$Q$3</f>
        <v>1.8135132035581638</v>
      </c>
      <c r="Q6391" s="158">
        <f>Cal_030724!$R$3</f>
        <v>0.5762667345022553</v>
      </c>
      <c r="R6391" s="84">
        <v>79.069999999999993</v>
      </c>
      <c r="S6391" s="84">
        <v>49.32</v>
      </c>
      <c r="T6391" s="158">
        <f>AVERAGE(0.726,0.751,0.756,0.68,0.811,0.714)</f>
        <v>0.73966666666666658</v>
      </c>
      <c r="U6391" s="79">
        <f t="shared" si="1817"/>
        <v>78.330333333333328</v>
      </c>
      <c r="V6391" s="79">
        <f t="shared" si="1818"/>
        <v>48.580333333333336</v>
      </c>
      <c r="W6391" s="446">
        <f t="shared" si="1819"/>
        <v>0.65218231819143146</v>
      </c>
      <c r="X6391" s="446">
        <f t="shared" si="1820"/>
        <v>0.21419514484940713</v>
      </c>
      <c r="Y6391" s="82">
        <v>20240307</v>
      </c>
      <c r="Z6391" s="85" t="s">
        <v>2379</v>
      </c>
      <c r="AA6391" s="82">
        <v>20241030</v>
      </c>
      <c r="AB6391" s="85"/>
      <c r="AC6391" s="82"/>
      <c r="AD6391" s="82"/>
      <c r="AE6391" s="691" t="s">
        <v>1250</v>
      </c>
      <c r="AF6391" s="567">
        <v>1</v>
      </c>
      <c r="AG6391" s="567"/>
      <c r="AH6391" s="159" t="s">
        <v>167</v>
      </c>
      <c r="AI6391" s="155"/>
    </row>
    <row r="6392" spans="1:35" x14ac:dyDescent="0.2">
      <c r="A6392" s="155" t="s">
        <v>2360</v>
      </c>
      <c r="B6392" s="81">
        <v>20240210</v>
      </c>
      <c r="C6392" s="126" t="s">
        <v>66</v>
      </c>
      <c r="D6392" s="126">
        <v>2</v>
      </c>
      <c r="E6392" s="126">
        <v>11</v>
      </c>
      <c r="F6392" s="126"/>
      <c r="G6392" s="126"/>
      <c r="H6392" s="126" t="s">
        <v>11</v>
      </c>
      <c r="I6392" s="126">
        <v>294</v>
      </c>
      <c r="J6392" s="126">
        <v>5</v>
      </c>
      <c r="K6392" s="82">
        <v>5</v>
      </c>
      <c r="L6392" s="156">
        <v>1</v>
      </c>
      <c r="M6392" s="82">
        <v>0</v>
      </c>
      <c r="N6392" s="83">
        <v>1</v>
      </c>
      <c r="O6392" s="82" t="str">
        <f>Cal_030724!$E$2</f>
        <v>Cal_030724</v>
      </c>
      <c r="P6392" s="158">
        <f>Cal_030724!$Q$3</f>
        <v>1.8135132035581638</v>
      </c>
      <c r="Q6392" s="158">
        <f>Cal_030724!$R$3</f>
        <v>0.5762667345022553</v>
      </c>
      <c r="R6392" s="84">
        <v>77.73</v>
      </c>
      <c r="S6392" s="84">
        <v>48.48</v>
      </c>
      <c r="T6392" s="158">
        <f>AVERAGE(0.726,0.751,0.756,0.68,0.811,0.714)</f>
        <v>0.73966666666666658</v>
      </c>
      <c r="U6392" s="79">
        <f t="shared" si="1817"/>
        <v>76.990333333333339</v>
      </c>
      <c r="V6392" s="79">
        <f t="shared" si="1818"/>
        <v>47.740333333333332</v>
      </c>
      <c r="W6392" s="446">
        <f t="shared" si="1819"/>
        <v>0.63904024609616628</v>
      </c>
      <c r="X6392" s="446">
        <f t="shared" si="1820"/>
        <v>0.20946082151418297</v>
      </c>
      <c r="Y6392" s="82">
        <v>20240307</v>
      </c>
      <c r="Z6392" s="85" t="s">
        <v>2380</v>
      </c>
      <c r="AA6392" s="82">
        <v>20241030</v>
      </c>
      <c r="AB6392" s="85"/>
      <c r="AC6392" s="82"/>
      <c r="AD6392" s="82"/>
      <c r="AE6392" s="691" t="s">
        <v>1250</v>
      </c>
      <c r="AF6392" s="567">
        <v>1</v>
      </c>
      <c r="AG6392" s="567"/>
      <c r="AH6392" s="159" t="s">
        <v>168</v>
      </c>
      <c r="AI6392" s="155"/>
    </row>
    <row r="6393" spans="1:35" x14ac:dyDescent="0.2">
      <c r="A6393" s="360" t="s">
        <v>2360</v>
      </c>
      <c r="B6393" s="196">
        <v>20240210</v>
      </c>
      <c r="C6393" s="361" t="s">
        <v>66</v>
      </c>
      <c r="D6393" s="361">
        <v>2</v>
      </c>
      <c r="E6393" s="361">
        <v>11</v>
      </c>
      <c r="F6393" s="361"/>
      <c r="G6393" s="361"/>
      <c r="H6393" s="361" t="s">
        <v>10</v>
      </c>
      <c r="I6393" s="361">
        <v>550</v>
      </c>
      <c r="J6393" s="361">
        <v>20</v>
      </c>
      <c r="K6393" s="44">
        <v>5</v>
      </c>
      <c r="L6393" s="362">
        <v>1</v>
      </c>
      <c r="M6393" s="44">
        <v>0</v>
      </c>
      <c r="N6393" s="363">
        <v>1</v>
      </c>
      <c r="O6393" s="44" t="str">
        <f>Cal_030724!$E$2</f>
        <v>Cal_030724</v>
      </c>
      <c r="P6393" s="365">
        <f>Cal_030724!$Q$3</f>
        <v>1.8135132035581638</v>
      </c>
      <c r="Q6393" s="365">
        <f>Cal_030724!$R$3</f>
        <v>0.5762667345022553</v>
      </c>
      <c r="R6393" s="364">
        <v>99.68</v>
      </c>
      <c r="S6393" s="364">
        <v>59.45</v>
      </c>
      <c r="T6393" s="365">
        <f>AVERAGE(0.726,0.751,0.756,0.68,0.811,0.714)</f>
        <v>0.73966666666666658</v>
      </c>
      <c r="U6393" s="79">
        <f t="shared" si="1785"/>
        <v>98.940333333333342</v>
      </c>
      <c r="V6393" s="79">
        <f t="shared" si="1786"/>
        <v>58.710333333333338</v>
      </c>
      <c r="W6393" s="446">
        <f t="shared" si="1787"/>
        <v>0.46982596398022919</v>
      </c>
      <c r="X6393" s="446">
        <f t="shared" si="1788"/>
        <v>8.7958139703751326E-2</v>
      </c>
      <c r="Y6393" s="44">
        <v>20240307</v>
      </c>
      <c r="Z6393" s="368" t="s">
        <v>2380</v>
      </c>
      <c r="AA6393" s="44">
        <v>20241030</v>
      </c>
      <c r="AB6393" s="368"/>
      <c r="AC6393" s="44"/>
      <c r="AD6393" s="44"/>
      <c r="AE6393" s="763" t="s">
        <v>1250</v>
      </c>
      <c r="AF6393" s="849">
        <v>1</v>
      </c>
      <c r="AG6393" s="849"/>
      <c r="AH6393" s="370" t="s">
        <v>169</v>
      </c>
      <c r="AI6393" s="360"/>
    </row>
    <row r="6394" spans="1:35" x14ac:dyDescent="0.2">
      <c r="A6394" s="360" t="s">
        <v>2360</v>
      </c>
      <c r="B6394" s="196">
        <v>20240210</v>
      </c>
      <c r="C6394" s="361" t="s">
        <v>66</v>
      </c>
      <c r="D6394" s="361">
        <v>2</v>
      </c>
      <c r="E6394" s="361">
        <v>11</v>
      </c>
      <c r="F6394" s="361"/>
      <c r="G6394" s="361"/>
      <c r="H6394" s="361" t="s">
        <v>11</v>
      </c>
      <c r="I6394" s="361">
        <v>550</v>
      </c>
      <c r="J6394" s="361">
        <v>20</v>
      </c>
      <c r="K6394" s="44">
        <v>5</v>
      </c>
      <c r="L6394" s="362">
        <v>1</v>
      </c>
      <c r="M6394" s="44">
        <v>0</v>
      </c>
      <c r="N6394" s="363">
        <v>1</v>
      </c>
      <c r="O6394" s="44" t="str">
        <f>Cal_030724!$E$2</f>
        <v>Cal_030724</v>
      </c>
      <c r="P6394" s="365">
        <f>Cal_030724!$Q$3</f>
        <v>1.8135132035581638</v>
      </c>
      <c r="Q6394" s="365">
        <f>Cal_030724!$R$3</f>
        <v>0.5762667345022553</v>
      </c>
      <c r="R6394" s="364">
        <v>94.24</v>
      </c>
      <c r="S6394" s="364">
        <v>56.01</v>
      </c>
      <c r="T6394" s="365">
        <f>AVERAGE(0.726,0.751,0.756,0.68,0.811,0.714)</f>
        <v>0.73966666666666658</v>
      </c>
      <c r="U6394" s="79">
        <f t="shared" si="1785"/>
        <v>93.50033333333333</v>
      </c>
      <c r="V6394" s="79">
        <f t="shared" si="1786"/>
        <v>55.270333333333333</v>
      </c>
      <c r="W6394" s="446">
        <f t="shared" si="1787"/>
        <v>0.44646896850519902</v>
      </c>
      <c r="X6394" s="446">
        <f t="shared" si="1788"/>
        <v>7.8633029530038784E-2</v>
      </c>
      <c r="Y6394" s="44">
        <v>20240307</v>
      </c>
      <c r="Z6394" s="368" t="s">
        <v>2380</v>
      </c>
      <c r="AA6394" s="44">
        <v>20241030</v>
      </c>
      <c r="AB6394" s="368"/>
      <c r="AC6394" s="44"/>
      <c r="AD6394" s="44"/>
      <c r="AE6394" s="763" t="s">
        <v>1250</v>
      </c>
      <c r="AF6394" s="849">
        <v>1</v>
      </c>
      <c r="AG6394" s="849"/>
      <c r="AH6394" s="370" t="s">
        <v>2362</v>
      </c>
      <c r="AI6394" s="360"/>
    </row>
    <row r="6395" spans="1:35" x14ac:dyDescent="0.2">
      <c r="A6395" t="s">
        <v>2360</v>
      </c>
      <c r="B6395" s="45">
        <v>20240210</v>
      </c>
      <c r="C6395" s="107" t="s">
        <v>66</v>
      </c>
      <c r="D6395" s="107">
        <v>2</v>
      </c>
      <c r="E6395" s="107">
        <v>17</v>
      </c>
      <c r="H6395" s="107" t="s">
        <v>10</v>
      </c>
      <c r="I6395" s="107">
        <v>290</v>
      </c>
      <c r="J6395" s="107">
        <v>0</v>
      </c>
      <c r="K6395" s="43">
        <v>5</v>
      </c>
      <c r="L6395" s="43">
        <v>1</v>
      </c>
      <c r="M6395" s="43">
        <v>0</v>
      </c>
      <c r="N6395" s="49">
        <v>1</v>
      </c>
      <c r="O6395" s="43" t="str">
        <f>Cal_030724!$E$2</f>
        <v>Cal_030724</v>
      </c>
      <c r="P6395" s="50">
        <f>Cal_030724!$Q$3</f>
        <v>1.8135132035581638</v>
      </c>
      <c r="Q6395" s="50">
        <f>Cal_030724!$R$3</f>
        <v>0.5762667345022553</v>
      </c>
      <c r="R6395" s="46">
        <v>100.3</v>
      </c>
      <c r="S6395" s="46">
        <v>63.53</v>
      </c>
      <c r="T6395" s="178">
        <f>AVERAGE(0.539,0.317,0.477,0.383,0.404,0.399)</f>
        <v>0.41983333333333334</v>
      </c>
      <c r="U6395" s="79">
        <f t="shared" si="1785"/>
        <v>99.880166666666668</v>
      </c>
      <c r="V6395" s="79">
        <f t="shared" si="1786"/>
        <v>63.110166666666665</v>
      </c>
      <c r="W6395" s="446">
        <f t="shared" si="1787"/>
        <v>0.81441413446425837</v>
      </c>
      <c r="X6395" s="446">
        <f t="shared" si="1788"/>
        <v>0.32273023600523187</v>
      </c>
      <c r="Y6395" s="43">
        <v>20240307</v>
      </c>
      <c r="Z6395" s="48" t="s">
        <v>2438</v>
      </c>
      <c r="AA6395" s="43">
        <v>20250320</v>
      </c>
      <c r="AE6395" s="689" t="s">
        <v>1250</v>
      </c>
      <c r="AF6395" s="130">
        <v>1</v>
      </c>
    </row>
    <row r="6396" spans="1:35" x14ac:dyDescent="0.2">
      <c r="A6396" t="s">
        <v>2360</v>
      </c>
      <c r="B6396" s="45">
        <v>20240210</v>
      </c>
      <c r="C6396" s="107" t="s">
        <v>66</v>
      </c>
      <c r="D6396" s="107">
        <v>2</v>
      </c>
      <c r="E6396" s="107">
        <v>17</v>
      </c>
      <c r="H6396" s="107" t="s">
        <v>11</v>
      </c>
      <c r="I6396" s="107">
        <v>290</v>
      </c>
      <c r="J6396" s="107">
        <v>0</v>
      </c>
      <c r="K6396" s="43">
        <v>5</v>
      </c>
      <c r="L6396" s="43">
        <v>1</v>
      </c>
      <c r="M6396" s="43">
        <v>0</v>
      </c>
      <c r="N6396" s="49">
        <v>1</v>
      </c>
      <c r="O6396" s="43" t="str">
        <f>Cal_030724!$E$2</f>
        <v>Cal_030724</v>
      </c>
      <c r="P6396" s="50">
        <f>Cal_030724!$Q$3</f>
        <v>1.8135132035581638</v>
      </c>
      <c r="Q6396" s="50">
        <f>Cal_030724!$R$3</f>
        <v>0.5762667345022553</v>
      </c>
      <c r="R6396" s="46">
        <v>102.6</v>
      </c>
      <c r="S6396" s="46">
        <v>65.599999999999994</v>
      </c>
      <c r="T6396" s="178">
        <f>AVERAGE(0.366,0.25,0.238,0.443,0.396,0.478)</f>
        <v>0.3618333333333334</v>
      </c>
      <c r="U6396" s="79">
        <f t="shared" si="1785"/>
        <v>102.23816666666666</v>
      </c>
      <c r="V6396" s="79">
        <f t="shared" si="1786"/>
        <v>65.238166666666658</v>
      </c>
      <c r="W6396" s="446">
        <f t="shared" si="1787"/>
        <v>0.81950837571872615</v>
      </c>
      <c r="X6396" s="446">
        <f t="shared" si="1788"/>
        <v>0.35597915478613734</v>
      </c>
      <c r="Y6396" s="43">
        <v>20240307</v>
      </c>
      <c r="Z6396" s="48" t="s">
        <v>2434</v>
      </c>
      <c r="AA6396" s="43">
        <v>20250319</v>
      </c>
      <c r="AE6396" s="689" t="s">
        <v>1250</v>
      </c>
      <c r="AF6396" s="130">
        <v>1</v>
      </c>
    </row>
    <row r="6397" spans="1:35" x14ac:dyDescent="0.2">
      <c r="A6397" t="s">
        <v>2360</v>
      </c>
      <c r="B6397" s="45">
        <v>20240210</v>
      </c>
      <c r="C6397" s="107" t="s">
        <v>66</v>
      </c>
      <c r="D6397" s="107">
        <v>2</v>
      </c>
      <c r="E6397" s="107">
        <v>17</v>
      </c>
      <c r="H6397" s="107" t="s">
        <v>10</v>
      </c>
      <c r="I6397" s="107">
        <v>290</v>
      </c>
      <c r="J6397" s="107">
        <v>10</v>
      </c>
      <c r="K6397" s="43">
        <v>5</v>
      </c>
      <c r="L6397" s="43">
        <v>1</v>
      </c>
      <c r="M6397" s="43">
        <v>0</v>
      </c>
      <c r="N6397" s="49">
        <v>1</v>
      </c>
      <c r="O6397" s="43" t="str">
        <f>Cal_030724!$E$2</f>
        <v>Cal_030724</v>
      </c>
      <c r="P6397" s="50">
        <f>Cal_030724!$Q$3</f>
        <v>1.8135132035581638</v>
      </c>
      <c r="Q6397" s="50">
        <f>Cal_030724!$R$3</f>
        <v>0.5762667345022553</v>
      </c>
      <c r="R6397" s="46">
        <v>54.79</v>
      </c>
      <c r="S6397" s="46">
        <v>36.06</v>
      </c>
      <c r="T6397" s="178">
        <f>AVERAGE(0.366,0.25,0.238,0.443,0.396,0.478)</f>
        <v>0.3618333333333334</v>
      </c>
      <c r="U6397" s="79">
        <f t="shared" si="1785"/>
        <v>54.428166666666662</v>
      </c>
      <c r="V6397" s="79">
        <f t="shared" si="1786"/>
        <v>35.698166666666665</v>
      </c>
      <c r="W6397" s="446">
        <f t="shared" si="1787"/>
        <v>0.41484842911383074</v>
      </c>
      <c r="X6397" s="446">
        <f t="shared" si="1788"/>
        <v>0.22837549826841788</v>
      </c>
      <c r="Y6397" s="43">
        <v>20240307</v>
      </c>
      <c r="Z6397" s="48" t="s">
        <v>2434</v>
      </c>
      <c r="AA6397" s="43">
        <v>20250319</v>
      </c>
      <c r="AE6397" s="689" t="s">
        <v>1250</v>
      </c>
      <c r="AF6397" s="130">
        <v>1</v>
      </c>
    </row>
    <row r="6398" spans="1:35" x14ac:dyDescent="0.2">
      <c r="A6398" t="s">
        <v>2360</v>
      </c>
      <c r="B6398" s="45">
        <v>20240210</v>
      </c>
      <c r="C6398" s="107" t="s">
        <v>66</v>
      </c>
      <c r="D6398" s="107">
        <v>2</v>
      </c>
      <c r="E6398" s="107">
        <v>17</v>
      </c>
      <c r="H6398" s="107" t="s">
        <v>11</v>
      </c>
      <c r="I6398" s="107">
        <v>290</v>
      </c>
      <c r="J6398" s="107">
        <v>10</v>
      </c>
      <c r="K6398" s="43">
        <v>5</v>
      </c>
      <c r="L6398" s="43">
        <v>1</v>
      </c>
      <c r="M6398" s="43">
        <v>0</v>
      </c>
      <c r="N6398" s="49">
        <v>1</v>
      </c>
      <c r="O6398" s="43" t="str">
        <f>Cal_030724!$E$2</f>
        <v>Cal_030724</v>
      </c>
      <c r="P6398" s="50">
        <f>Cal_030724!$Q$3</f>
        <v>1.8135132035581638</v>
      </c>
      <c r="Q6398" s="50">
        <f>Cal_030724!$R$3</f>
        <v>0.5762667345022553</v>
      </c>
      <c r="R6398" s="46">
        <v>51.47</v>
      </c>
      <c r="S6398" s="46">
        <v>33.549999999999997</v>
      </c>
      <c r="T6398" s="178">
        <f>AVERAGE(0.539,0.317,0.477,0.383,0.404,0.399)</f>
        <v>0.41983333333333334</v>
      </c>
      <c r="U6398" s="79">
        <f t="shared" si="1785"/>
        <v>51.050166666666662</v>
      </c>
      <c r="V6398" s="79">
        <f t="shared" si="1786"/>
        <v>33.130166666666661</v>
      </c>
      <c r="W6398" s="446">
        <f t="shared" si="1787"/>
        <v>0.39690784034809656</v>
      </c>
      <c r="X6398" s="446">
        <f t="shared" si="1788"/>
        <v>0.20004482999898368</v>
      </c>
      <c r="Y6398" s="43">
        <v>20240307</v>
      </c>
      <c r="Z6398" s="48" t="s">
        <v>2438</v>
      </c>
      <c r="AA6398" s="43">
        <v>20250320</v>
      </c>
      <c r="AE6398" s="689" t="s">
        <v>1250</v>
      </c>
      <c r="AF6398" s="130">
        <v>1</v>
      </c>
    </row>
    <row r="6399" spans="1:35" x14ac:dyDescent="0.2">
      <c r="A6399" s="155" t="s">
        <v>2360</v>
      </c>
      <c r="B6399" s="81">
        <v>20240210</v>
      </c>
      <c r="C6399" s="126" t="s">
        <v>66</v>
      </c>
      <c r="D6399" s="126">
        <v>2</v>
      </c>
      <c r="E6399" s="126">
        <v>17</v>
      </c>
      <c r="F6399" s="126"/>
      <c r="G6399" s="126"/>
      <c r="H6399" s="126" t="s">
        <v>10</v>
      </c>
      <c r="I6399" s="126">
        <v>293</v>
      </c>
      <c r="J6399" s="126">
        <v>5</v>
      </c>
      <c r="K6399" s="82">
        <v>5</v>
      </c>
      <c r="L6399" s="156">
        <v>1</v>
      </c>
      <c r="M6399" s="82">
        <v>0</v>
      </c>
      <c r="N6399" s="83">
        <v>1</v>
      </c>
      <c r="O6399" s="82" t="str">
        <f>Cal_030724!$E$2</f>
        <v>Cal_030724</v>
      </c>
      <c r="P6399" s="158">
        <f>Cal_030724!$Q$3</f>
        <v>1.8135132035581638</v>
      </c>
      <c r="Q6399" s="158">
        <f>Cal_030724!$R$3</f>
        <v>0.5762667345022553</v>
      </c>
      <c r="R6399" s="84">
        <v>82.43</v>
      </c>
      <c r="S6399" s="84">
        <v>50.68</v>
      </c>
      <c r="T6399" s="158">
        <f>AVERAGE(0.726,0.751,0.756,0.68,0.811,0.714)</f>
        <v>0.73966666666666658</v>
      </c>
      <c r="U6399" s="79">
        <f t="shared" si="1785"/>
        <v>81.690333333333342</v>
      </c>
      <c r="V6399" s="79">
        <f t="shared" si="1786"/>
        <v>49.940333333333335</v>
      </c>
      <c r="W6399" s="446">
        <f t="shared" si="1787"/>
        <v>0.69602650764967922</v>
      </c>
      <c r="X6399" s="446">
        <f t="shared" si="1788"/>
        <v>0.19460507776720037</v>
      </c>
      <c r="Y6399" s="82">
        <v>20240307</v>
      </c>
      <c r="Z6399" s="85" t="s">
        <v>2379</v>
      </c>
      <c r="AA6399" s="82">
        <v>20241030</v>
      </c>
      <c r="AB6399" s="85"/>
      <c r="AC6399" s="82"/>
      <c r="AD6399" s="82"/>
      <c r="AE6399" s="691" t="s">
        <v>1250</v>
      </c>
      <c r="AF6399" s="567">
        <v>1</v>
      </c>
      <c r="AG6399" s="567"/>
      <c r="AH6399" s="159" t="s">
        <v>162</v>
      </c>
      <c r="AI6399" s="155"/>
    </row>
    <row r="6400" spans="1:35" x14ac:dyDescent="0.2">
      <c r="A6400" s="155" t="s">
        <v>2360</v>
      </c>
      <c r="B6400" s="81">
        <v>20240210</v>
      </c>
      <c r="C6400" s="126" t="s">
        <v>66</v>
      </c>
      <c r="D6400" s="126">
        <v>2</v>
      </c>
      <c r="E6400" s="126">
        <v>17</v>
      </c>
      <c r="F6400" s="126"/>
      <c r="G6400" s="126"/>
      <c r="H6400" s="126" t="s">
        <v>11</v>
      </c>
      <c r="I6400" s="126">
        <v>293</v>
      </c>
      <c r="J6400" s="126">
        <v>5</v>
      </c>
      <c r="K6400" s="82">
        <v>5</v>
      </c>
      <c r="L6400" s="156">
        <v>1</v>
      </c>
      <c r="M6400" s="82">
        <v>0</v>
      </c>
      <c r="N6400" s="83">
        <v>1</v>
      </c>
      <c r="O6400" s="82" t="str">
        <f>Cal_030724!$E$2</f>
        <v>Cal_030724</v>
      </c>
      <c r="P6400" s="158">
        <f>Cal_030724!$Q$3</f>
        <v>1.8135132035581638</v>
      </c>
      <c r="Q6400" s="158">
        <f>Cal_030724!$R$3</f>
        <v>0.5762667345022553</v>
      </c>
      <c r="R6400" s="84">
        <v>78.650000000000006</v>
      </c>
      <c r="S6400" s="84">
        <v>48.98</v>
      </c>
      <c r="T6400" s="158">
        <f>AVERAGE(0.726,0.751,0.756,0.68,0.811,0.714)</f>
        <v>0.73966666666666658</v>
      </c>
      <c r="U6400" s="79">
        <f t="shared" si="1785"/>
        <v>77.910333333333341</v>
      </c>
      <c r="V6400" s="79">
        <f t="shared" si="1786"/>
        <v>48.240333333333332</v>
      </c>
      <c r="W6400" s="446">
        <f t="shared" si="1787"/>
        <v>0.6504285506131019</v>
      </c>
      <c r="X6400" s="446">
        <f t="shared" si="1788"/>
        <v>0.20988538183372618</v>
      </c>
      <c r="Y6400" s="82">
        <v>20240307</v>
      </c>
      <c r="Z6400" s="85" t="s">
        <v>2379</v>
      </c>
      <c r="AA6400" s="82">
        <v>20241030</v>
      </c>
      <c r="AB6400" s="85"/>
      <c r="AC6400" s="82"/>
      <c r="AD6400" s="82"/>
      <c r="AE6400" s="691" t="s">
        <v>1250</v>
      </c>
      <c r="AF6400" s="567">
        <v>1</v>
      </c>
      <c r="AG6400" s="567"/>
      <c r="AH6400" s="159" t="s">
        <v>163</v>
      </c>
      <c r="AI6400" s="155"/>
    </row>
    <row r="6401" spans="1:35" x14ac:dyDescent="0.2">
      <c r="A6401" s="360" t="s">
        <v>2360</v>
      </c>
      <c r="B6401" s="196">
        <v>20240210</v>
      </c>
      <c r="C6401" s="361" t="s">
        <v>66</v>
      </c>
      <c r="D6401" s="361">
        <v>2</v>
      </c>
      <c r="E6401" s="361">
        <v>17</v>
      </c>
      <c r="F6401" s="361"/>
      <c r="G6401" s="361"/>
      <c r="H6401" s="361" t="s">
        <v>10</v>
      </c>
      <c r="I6401" s="361">
        <v>550</v>
      </c>
      <c r="J6401" s="361">
        <v>20</v>
      </c>
      <c r="K6401" s="44">
        <v>5</v>
      </c>
      <c r="L6401" s="362">
        <v>1</v>
      </c>
      <c r="M6401" s="44">
        <v>0</v>
      </c>
      <c r="N6401" s="363">
        <v>1</v>
      </c>
      <c r="O6401" s="44" t="str">
        <f>Cal_030724!$E$2</f>
        <v>Cal_030724</v>
      </c>
      <c r="P6401" s="365">
        <f>Cal_030724!$Q$3</f>
        <v>1.8135132035581638</v>
      </c>
      <c r="Q6401" s="365">
        <f>Cal_030724!$R$3</f>
        <v>0.5762667345022553</v>
      </c>
      <c r="R6401" s="364">
        <v>84.74</v>
      </c>
      <c r="S6401" s="364">
        <v>50.29</v>
      </c>
      <c r="T6401" s="365">
        <f>AVERAGE(0.726,0.751,0.756,0.68,0.811,0.714)</f>
        <v>0.73966666666666658</v>
      </c>
      <c r="U6401" s="79">
        <f t="shared" si="1785"/>
        <v>84.00033333333333</v>
      </c>
      <c r="V6401" s="79">
        <f t="shared" si="1786"/>
        <v>49.550333333333334</v>
      </c>
      <c r="W6401" s="446">
        <f t="shared" si="1787"/>
        <v>0.40232424705739223</v>
      </c>
      <c r="X6401" s="446">
        <f t="shared" si="1788"/>
        <v>6.8434249724703966E-2</v>
      </c>
      <c r="Y6401" s="44">
        <v>20240307</v>
      </c>
      <c r="Z6401" s="368" t="s">
        <v>2379</v>
      </c>
      <c r="AA6401" s="44">
        <v>20241030</v>
      </c>
      <c r="AB6401" s="368"/>
      <c r="AC6401" s="44"/>
      <c r="AD6401" s="44"/>
      <c r="AE6401" s="763" t="s">
        <v>1250</v>
      </c>
      <c r="AF6401" s="849">
        <v>1</v>
      </c>
      <c r="AG6401" s="849"/>
      <c r="AH6401" s="370" t="s">
        <v>164</v>
      </c>
      <c r="AI6401" s="360"/>
    </row>
    <row r="6402" spans="1:35" x14ac:dyDescent="0.2">
      <c r="A6402" s="360" t="s">
        <v>2360</v>
      </c>
      <c r="B6402" s="196">
        <v>20240210</v>
      </c>
      <c r="C6402" s="361" t="s">
        <v>66</v>
      </c>
      <c r="D6402" s="361">
        <v>2</v>
      </c>
      <c r="E6402" s="361">
        <v>17</v>
      </c>
      <c r="F6402" s="361"/>
      <c r="G6402" s="361"/>
      <c r="H6402" s="361" t="s">
        <v>11</v>
      </c>
      <c r="I6402" s="361">
        <v>552</v>
      </c>
      <c r="J6402" s="361">
        <v>20</v>
      </c>
      <c r="K6402" s="44">
        <v>5</v>
      </c>
      <c r="L6402" s="362">
        <v>1</v>
      </c>
      <c r="M6402" s="44">
        <v>0</v>
      </c>
      <c r="N6402" s="363">
        <v>1</v>
      </c>
      <c r="O6402" s="44" t="str">
        <f>Cal_030724!$E$2</f>
        <v>Cal_030724</v>
      </c>
      <c r="P6402" s="365">
        <f>Cal_030724!$Q$3</f>
        <v>1.8135132035581638</v>
      </c>
      <c r="Q6402" s="365">
        <f>Cal_030724!$R$3</f>
        <v>0.5762667345022553</v>
      </c>
      <c r="R6402" s="364">
        <v>71.92</v>
      </c>
      <c r="S6402" s="364">
        <v>42.68</v>
      </c>
      <c r="T6402" s="365">
        <f>AVERAGE(0.726,0.751,0.756,0.68,0.811,0.714)</f>
        <v>0.73966666666666658</v>
      </c>
      <c r="U6402" s="79">
        <f t="shared" si="1785"/>
        <v>71.180333333333337</v>
      </c>
      <c r="V6402" s="79">
        <f t="shared" si="1786"/>
        <v>41.940333333333335</v>
      </c>
      <c r="W6402" s="446">
        <f t="shared" si="1787"/>
        <v>0.34024203009912413</v>
      </c>
      <c r="X6402" s="446">
        <f t="shared" si="1788"/>
        <v>5.6773117102865409E-2</v>
      </c>
      <c r="Y6402" s="44">
        <v>20240307</v>
      </c>
      <c r="Z6402" s="368" t="s">
        <v>2379</v>
      </c>
      <c r="AA6402" s="44">
        <v>20241030</v>
      </c>
      <c r="AB6402" s="368"/>
      <c r="AC6402" s="44"/>
      <c r="AD6402" s="44"/>
      <c r="AE6402" s="763" t="s">
        <v>1250</v>
      </c>
      <c r="AF6402" s="849">
        <v>1</v>
      </c>
      <c r="AG6402" s="849"/>
      <c r="AH6402" s="370" t="s">
        <v>166</v>
      </c>
      <c r="AI6402" s="360"/>
    </row>
    <row r="6403" spans="1:35" x14ac:dyDescent="0.2">
      <c r="A6403" t="s">
        <v>2360</v>
      </c>
      <c r="B6403" s="45">
        <v>20240210</v>
      </c>
      <c r="C6403" s="107" t="s">
        <v>67</v>
      </c>
      <c r="D6403" s="107">
        <v>5</v>
      </c>
      <c r="E6403" s="107">
        <v>7</v>
      </c>
      <c r="H6403" s="107" t="s">
        <v>10</v>
      </c>
      <c r="I6403" s="107">
        <v>290</v>
      </c>
      <c r="J6403" s="107">
        <v>0</v>
      </c>
      <c r="K6403" s="43">
        <v>5</v>
      </c>
      <c r="L6403" s="43">
        <v>1</v>
      </c>
      <c r="M6403" s="43">
        <v>0</v>
      </c>
      <c r="N6403" s="49">
        <v>1</v>
      </c>
      <c r="O6403" s="43" t="str">
        <f>Cal_030724!$E$2</f>
        <v>Cal_030724</v>
      </c>
      <c r="P6403" s="50">
        <f>Cal_030724!$Q$3</f>
        <v>1.8135132035581638</v>
      </c>
      <c r="Q6403" s="50">
        <f>Cal_030724!$R$3</f>
        <v>0.5762667345022553</v>
      </c>
      <c r="R6403" s="46">
        <v>94.79</v>
      </c>
      <c r="S6403" s="46">
        <v>61.94</v>
      </c>
      <c r="T6403" s="178">
        <f>AVERAGE(0.539,0.317,0.477,0.383,0.404,0.399)</f>
        <v>0.41983333333333334</v>
      </c>
      <c r="U6403" s="79">
        <f t="shared" si="1785"/>
        <v>94.370166666666677</v>
      </c>
      <c r="V6403" s="79">
        <f t="shared" si="1786"/>
        <v>61.520166666666661</v>
      </c>
      <c r="W6403" s="446">
        <f t="shared" si="1787"/>
        <v>0.72759054438811266</v>
      </c>
      <c r="X6403" s="446">
        <f t="shared" si="1788"/>
        <v>0.38090456646848131</v>
      </c>
      <c r="Y6403" s="43">
        <v>20240307</v>
      </c>
      <c r="Z6403" s="48" t="s">
        <v>2438</v>
      </c>
      <c r="AA6403" s="43">
        <v>20250320</v>
      </c>
      <c r="AE6403" s="689" t="s">
        <v>1250</v>
      </c>
      <c r="AF6403" s="130">
        <v>1</v>
      </c>
      <c r="AH6403" s="490" t="s">
        <v>2440</v>
      </c>
    </row>
    <row r="6404" spans="1:35" x14ac:dyDescent="0.2">
      <c r="A6404" t="s">
        <v>2360</v>
      </c>
      <c r="B6404" s="45">
        <v>20240210</v>
      </c>
      <c r="C6404" s="107" t="s">
        <v>67</v>
      </c>
      <c r="D6404" s="107">
        <v>5</v>
      </c>
      <c r="E6404" s="107">
        <v>7</v>
      </c>
      <c r="H6404" s="107" t="s">
        <v>11</v>
      </c>
      <c r="I6404" s="107">
        <v>290</v>
      </c>
      <c r="J6404" s="107">
        <v>0</v>
      </c>
      <c r="K6404" s="43">
        <v>5</v>
      </c>
      <c r="L6404" s="43">
        <v>1</v>
      </c>
      <c r="M6404" s="43">
        <v>0</v>
      </c>
      <c r="N6404" s="49">
        <v>1</v>
      </c>
      <c r="O6404" s="43" t="str">
        <f>Cal_030724!$E$2</f>
        <v>Cal_030724</v>
      </c>
      <c r="P6404" s="50">
        <f>Cal_030724!$Q$3</f>
        <v>1.8135132035581638</v>
      </c>
      <c r="Q6404" s="50">
        <f>Cal_030724!$R$3</f>
        <v>0.5762667345022553</v>
      </c>
      <c r="R6404" s="46">
        <v>95.36</v>
      </c>
      <c r="S6404" s="46">
        <v>62.33</v>
      </c>
      <c r="T6404" s="178">
        <f>AVERAGE(0.539,0.317,0.477,0.383,0.404,0.399)</f>
        <v>0.41983333333333334</v>
      </c>
      <c r="U6404" s="79">
        <f t="shared" si="1785"/>
        <v>94.94016666666667</v>
      </c>
      <c r="V6404" s="79">
        <f t="shared" si="1786"/>
        <v>61.910166666666662</v>
      </c>
      <c r="W6404" s="446">
        <f t="shared" si="1787"/>
        <v>0.73157734189160895</v>
      </c>
      <c r="X6404" s="446">
        <f t="shared" si="1788"/>
        <v>0.38394494585116706</v>
      </c>
      <c r="Y6404" s="43">
        <v>20240307</v>
      </c>
      <c r="Z6404" s="48" t="s">
        <v>2438</v>
      </c>
      <c r="AA6404" s="43">
        <v>20250320</v>
      </c>
      <c r="AE6404" s="689" t="s">
        <v>1250</v>
      </c>
      <c r="AF6404" s="130">
        <v>1</v>
      </c>
      <c r="AH6404" s="490" t="s">
        <v>2440</v>
      </c>
    </row>
    <row r="6405" spans="1:35" x14ac:dyDescent="0.2">
      <c r="A6405" s="155" t="s">
        <v>2360</v>
      </c>
      <c r="B6405" s="81">
        <v>20240210</v>
      </c>
      <c r="C6405" s="126" t="s">
        <v>67</v>
      </c>
      <c r="D6405" s="126">
        <v>5</v>
      </c>
      <c r="E6405" s="126">
        <v>7</v>
      </c>
      <c r="F6405" s="126"/>
      <c r="G6405" s="126"/>
      <c r="H6405" s="126" t="s">
        <v>10</v>
      </c>
      <c r="I6405" s="126">
        <v>294</v>
      </c>
      <c r="J6405" s="126">
        <v>5</v>
      </c>
      <c r="K6405" s="82">
        <v>5</v>
      </c>
      <c r="L6405" s="156">
        <v>1</v>
      </c>
      <c r="M6405" s="82">
        <v>0</v>
      </c>
      <c r="N6405" s="83">
        <v>1</v>
      </c>
      <c r="O6405" s="82" t="str">
        <f>Cal_030724!$E$2</f>
        <v>Cal_030724</v>
      </c>
      <c r="P6405" s="158">
        <f>Cal_030724!$Q$3</f>
        <v>1.8135132035581638</v>
      </c>
      <c r="Q6405" s="158">
        <f>Cal_030724!$R$3</f>
        <v>0.5762667345022553</v>
      </c>
      <c r="R6405" s="84">
        <v>52.51</v>
      </c>
      <c r="S6405" s="84">
        <v>34.450000000000003</v>
      </c>
      <c r="T6405" s="158">
        <f>AVERAGE(0.726,0.751,0.756,0.68,0.811,0.714)</f>
        <v>0.73966666666666658</v>
      </c>
      <c r="U6405" s="79">
        <f t="shared" si="1785"/>
        <v>51.770333333333333</v>
      </c>
      <c r="V6405" s="79">
        <f t="shared" si="1786"/>
        <v>33.710333333333338</v>
      </c>
      <c r="W6405" s="446">
        <f t="shared" si="1787"/>
        <v>0.39456638784604292</v>
      </c>
      <c r="X6405" s="446">
        <f t="shared" si="1788"/>
        <v>0.2045759269576676</v>
      </c>
      <c r="Y6405" s="82">
        <v>20240307</v>
      </c>
      <c r="Z6405" s="85" t="s">
        <v>2380</v>
      </c>
      <c r="AA6405" s="82">
        <v>20241030</v>
      </c>
      <c r="AB6405" s="85"/>
      <c r="AC6405" s="82"/>
      <c r="AD6405" s="82"/>
      <c r="AE6405" s="691" t="s">
        <v>1250</v>
      </c>
      <c r="AF6405" s="567">
        <v>1</v>
      </c>
      <c r="AG6405" s="567"/>
      <c r="AH6405" s="159" t="s">
        <v>176</v>
      </c>
      <c r="AI6405" s="155"/>
    </row>
    <row r="6406" spans="1:35" x14ac:dyDescent="0.2">
      <c r="A6406" s="155" t="s">
        <v>2360</v>
      </c>
      <c r="B6406" s="81">
        <v>20240210</v>
      </c>
      <c r="C6406" s="126" t="s">
        <v>67</v>
      </c>
      <c r="D6406" s="126">
        <v>5</v>
      </c>
      <c r="E6406" s="126">
        <v>7</v>
      </c>
      <c r="F6406" s="126"/>
      <c r="G6406" s="126"/>
      <c r="H6406" s="126" t="s">
        <v>11</v>
      </c>
      <c r="I6406" s="126">
        <v>294</v>
      </c>
      <c r="J6406" s="126">
        <v>5</v>
      </c>
      <c r="K6406" s="82">
        <v>5</v>
      </c>
      <c r="L6406" s="156">
        <v>1</v>
      </c>
      <c r="M6406" s="82">
        <v>0</v>
      </c>
      <c r="N6406" s="83">
        <v>1</v>
      </c>
      <c r="O6406" s="82" t="str">
        <f>Cal_030724!$E$2</f>
        <v>Cal_030724</v>
      </c>
      <c r="P6406" s="158">
        <f>Cal_030724!$Q$3</f>
        <v>1.8135132035581638</v>
      </c>
      <c r="Q6406" s="158">
        <f>Cal_030724!$R$3</f>
        <v>0.5762667345022553</v>
      </c>
      <c r="R6406" s="84">
        <v>65.150000000000006</v>
      </c>
      <c r="S6406" s="84">
        <v>41.75</v>
      </c>
      <c r="T6406" s="158">
        <f>AVERAGE(0.726,0.751,0.756,0.68,0.811,0.714)</f>
        <v>0.73966666666666658</v>
      </c>
      <c r="U6406" s="79">
        <f t="shared" si="1785"/>
        <v>64.410333333333341</v>
      </c>
      <c r="V6406" s="79">
        <f t="shared" si="1786"/>
        <v>41.010333333333335</v>
      </c>
      <c r="W6406" s="446">
        <f t="shared" si="1787"/>
        <v>0.511232196876933</v>
      </c>
      <c r="X6406" s="446">
        <f t="shared" si="1788"/>
        <v>0.21765487170357459</v>
      </c>
      <c r="Y6406" s="82">
        <v>20240307</v>
      </c>
      <c r="Z6406" s="85" t="s">
        <v>2380</v>
      </c>
      <c r="AA6406" s="82">
        <v>20241030</v>
      </c>
      <c r="AB6406" s="85"/>
      <c r="AC6406" s="82"/>
      <c r="AD6406" s="82"/>
      <c r="AE6406" s="691" t="s">
        <v>1250</v>
      </c>
      <c r="AF6406" s="567">
        <v>1</v>
      </c>
      <c r="AG6406" s="567"/>
      <c r="AH6406" s="159" t="s">
        <v>177</v>
      </c>
      <c r="AI6406" s="155"/>
    </row>
    <row r="6407" spans="1:35" x14ac:dyDescent="0.2">
      <c r="A6407" s="360" t="s">
        <v>2360</v>
      </c>
      <c r="B6407" s="196">
        <v>20240210</v>
      </c>
      <c r="C6407" s="361" t="s">
        <v>67</v>
      </c>
      <c r="D6407" s="361">
        <v>5</v>
      </c>
      <c r="E6407" s="361">
        <v>7</v>
      </c>
      <c r="F6407" s="361"/>
      <c r="G6407" s="361"/>
      <c r="H6407" s="361" t="s">
        <v>10</v>
      </c>
      <c r="I6407" s="361">
        <v>551</v>
      </c>
      <c r="J6407" s="361">
        <v>20</v>
      </c>
      <c r="K6407" s="44">
        <v>5</v>
      </c>
      <c r="L6407" s="362">
        <v>1</v>
      </c>
      <c r="M6407" s="44">
        <v>0</v>
      </c>
      <c r="N6407" s="363">
        <v>1</v>
      </c>
      <c r="O6407" s="44" t="str">
        <f>Cal_030724!$E$2</f>
        <v>Cal_030724</v>
      </c>
      <c r="P6407" s="365">
        <f>Cal_030724!$Q$3</f>
        <v>1.8135132035581638</v>
      </c>
      <c r="Q6407" s="365">
        <f>Cal_030724!$R$3</f>
        <v>0.5762667345022553</v>
      </c>
      <c r="R6407" s="364">
        <v>71.59</v>
      </c>
      <c r="S6407" s="364">
        <v>43.55</v>
      </c>
      <c r="T6407" s="365">
        <f>AVERAGE(0.726,0.751,0.756,0.68,0.811,0.714)</f>
        <v>0.73966666666666658</v>
      </c>
      <c r="U6407" s="79">
        <f t="shared" si="1785"/>
        <v>70.850333333333339</v>
      </c>
      <c r="V6407" s="79">
        <f t="shared" si="1786"/>
        <v>42.810333333333332</v>
      </c>
      <c r="W6407" s="446">
        <f t="shared" si="1787"/>
        <v>0.32687076607614635</v>
      </c>
      <c r="X6407" s="446">
        <f t="shared" si="1788"/>
        <v>7.9115448349969586E-2</v>
      </c>
      <c r="Y6407" s="44">
        <v>20240307</v>
      </c>
      <c r="Z6407" s="368" t="s">
        <v>2380</v>
      </c>
      <c r="AA6407" s="44">
        <v>20241030</v>
      </c>
      <c r="AB6407" s="368"/>
      <c r="AC6407" s="44"/>
      <c r="AD6407" s="44"/>
      <c r="AE6407" s="763" t="s">
        <v>1250</v>
      </c>
      <c r="AF6407" s="849">
        <v>1</v>
      </c>
      <c r="AG6407" s="849"/>
      <c r="AH6407" s="370" t="s">
        <v>184</v>
      </c>
      <c r="AI6407" s="360"/>
    </row>
    <row r="6408" spans="1:35" x14ac:dyDescent="0.2">
      <c r="A6408" s="360" t="s">
        <v>2360</v>
      </c>
      <c r="B6408" s="196">
        <v>20240210</v>
      </c>
      <c r="C6408" s="361" t="s">
        <v>67</v>
      </c>
      <c r="D6408" s="361">
        <v>5</v>
      </c>
      <c r="E6408" s="361">
        <v>7</v>
      </c>
      <c r="F6408" s="361"/>
      <c r="G6408" s="361"/>
      <c r="H6408" s="361" t="s">
        <v>11</v>
      </c>
      <c r="I6408" s="361">
        <v>552</v>
      </c>
      <c r="J6408" s="361">
        <v>20</v>
      </c>
      <c r="K6408" s="44">
        <v>5</v>
      </c>
      <c r="L6408" s="362">
        <v>1</v>
      </c>
      <c r="M6408" s="44">
        <v>0</v>
      </c>
      <c r="N6408" s="363">
        <v>1</v>
      </c>
      <c r="O6408" s="44" t="str">
        <f>Cal_030724!$E$2</f>
        <v>Cal_030724</v>
      </c>
      <c r="P6408" s="365">
        <f>Cal_030724!$Q$3</f>
        <v>1.8135132035581638</v>
      </c>
      <c r="Q6408" s="365">
        <f>Cal_030724!$R$3</f>
        <v>0.5762667345022553</v>
      </c>
      <c r="R6408" s="364">
        <v>69.67</v>
      </c>
      <c r="S6408" s="364">
        <v>42.52</v>
      </c>
      <c r="T6408" s="365">
        <f>AVERAGE(0.726,0.751,0.756,0.68,0.811,0.714)</f>
        <v>0.73966666666666658</v>
      </c>
      <c r="U6408" s="79">
        <f t="shared" si="1785"/>
        <v>68.930333333333337</v>
      </c>
      <c r="V6408" s="79">
        <f t="shared" si="1786"/>
        <v>41.780333333333338</v>
      </c>
      <c r="W6408" s="446">
        <f t="shared" si="1787"/>
        <v>0.31592240482870104</v>
      </c>
      <c r="X6408" s="446">
        <f t="shared" si="1788"/>
        <v>7.9578152037359365E-2</v>
      </c>
      <c r="Y6408" s="44">
        <v>20240307</v>
      </c>
      <c r="Z6408" s="368" t="s">
        <v>2380</v>
      </c>
      <c r="AA6408" s="44">
        <v>20241030</v>
      </c>
      <c r="AB6408" s="368"/>
      <c r="AC6408" s="44"/>
      <c r="AD6408" s="44"/>
      <c r="AE6408" s="763" t="s">
        <v>1250</v>
      </c>
      <c r="AF6408" s="849">
        <v>1</v>
      </c>
      <c r="AG6408" s="849"/>
      <c r="AH6408" s="370" t="s">
        <v>185</v>
      </c>
      <c r="AI6408" s="360"/>
    </row>
    <row r="6409" spans="1:35" x14ac:dyDescent="0.2">
      <c r="A6409" t="s">
        <v>2360</v>
      </c>
      <c r="B6409" s="45">
        <v>20240210</v>
      </c>
      <c r="C6409" s="107" t="s">
        <v>67</v>
      </c>
      <c r="D6409" s="107">
        <v>5</v>
      </c>
      <c r="E6409" s="107">
        <v>10</v>
      </c>
      <c r="H6409" s="107" t="s">
        <v>10</v>
      </c>
      <c r="I6409" s="107">
        <v>290</v>
      </c>
      <c r="J6409" s="107">
        <v>0</v>
      </c>
      <c r="K6409" s="43">
        <v>5</v>
      </c>
      <c r="L6409" s="43">
        <v>1</v>
      </c>
      <c r="M6409" s="43">
        <v>0</v>
      </c>
      <c r="N6409" s="49">
        <v>1</v>
      </c>
      <c r="O6409" s="43" t="str">
        <f>Cal_030724!$E$2</f>
        <v>Cal_030724</v>
      </c>
      <c r="P6409" s="50">
        <f>Cal_030724!$Q$3</f>
        <v>1.8135132035581638</v>
      </c>
      <c r="Q6409" s="50">
        <f>Cal_030724!$R$3</f>
        <v>0.5762667345022553</v>
      </c>
      <c r="R6409" s="46">
        <v>102.9</v>
      </c>
      <c r="S6409" s="46">
        <v>65.38</v>
      </c>
      <c r="T6409" s="178">
        <f>AVERAGE(0.539,0.317,0.477,0.383,0.404,0.399)</f>
        <v>0.41983333333333334</v>
      </c>
      <c r="U6409" s="79">
        <f t="shared" si="1785"/>
        <v>102.48016666666668</v>
      </c>
      <c r="V6409" s="79">
        <f t="shared" si="1786"/>
        <v>64.960166666666666</v>
      </c>
      <c r="W6409" s="446">
        <f t="shared" si="1787"/>
        <v>0.83102579072882743</v>
      </c>
      <c r="X6409" s="446">
        <f t="shared" si="1788"/>
        <v>0.33945262394434744</v>
      </c>
      <c r="Y6409" s="43">
        <v>20240307</v>
      </c>
      <c r="Z6409" s="48" t="s">
        <v>2438</v>
      </c>
      <c r="AA6409" s="43">
        <v>20250320</v>
      </c>
      <c r="AE6409" s="689" t="s">
        <v>1250</v>
      </c>
      <c r="AF6409" s="130">
        <v>1</v>
      </c>
    </row>
    <row r="6410" spans="1:35" x14ac:dyDescent="0.2">
      <c r="A6410" t="s">
        <v>2360</v>
      </c>
      <c r="B6410" s="45">
        <v>20240210</v>
      </c>
      <c r="C6410" s="107" t="s">
        <v>67</v>
      </c>
      <c r="D6410" s="107">
        <v>5</v>
      </c>
      <c r="E6410" s="107">
        <v>10</v>
      </c>
      <c r="H6410" s="107" t="s">
        <v>11</v>
      </c>
      <c r="I6410" s="107">
        <v>290</v>
      </c>
      <c r="J6410" s="107">
        <v>0</v>
      </c>
      <c r="K6410" s="43">
        <v>5</v>
      </c>
      <c r="L6410" s="43">
        <v>1</v>
      </c>
      <c r="M6410" s="43">
        <v>0</v>
      </c>
      <c r="N6410" s="49">
        <v>1</v>
      </c>
      <c r="O6410" s="43" t="str">
        <f>Cal_030724!$E$2</f>
        <v>Cal_030724</v>
      </c>
      <c r="P6410" s="50">
        <f>Cal_030724!$Q$3</f>
        <v>1.8135132035581638</v>
      </c>
      <c r="Q6410" s="50">
        <f>Cal_030724!$R$3</f>
        <v>0.5762667345022553</v>
      </c>
      <c r="R6410" s="46">
        <v>91.37</v>
      </c>
      <c r="S6410" s="46">
        <v>59.47</v>
      </c>
      <c r="T6410" s="178">
        <f>AVERAGE(0.539,0.317,0.477,0.383,0.404,0.399)</f>
        <v>0.41983333333333334</v>
      </c>
      <c r="U6410" s="79">
        <f t="shared" si="1785"/>
        <v>90.950166666666675</v>
      </c>
      <c r="V6410" s="79">
        <f t="shared" si="1786"/>
        <v>59.050166666666662</v>
      </c>
      <c r="W6410" s="446">
        <f t="shared" si="1787"/>
        <v>0.70654911311965884</v>
      </c>
      <c r="X6410" s="446">
        <f t="shared" si="1788"/>
        <v>0.35744054412444831</v>
      </c>
      <c r="Y6410" s="43">
        <v>20240307</v>
      </c>
      <c r="Z6410" s="48" t="s">
        <v>2438</v>
      </c>
      <c r="AA6410" s="43">
        <v>20250320</v>
      </c>
      <c r="AE6410" s="689" t="s">
        <v>1250</v>
      </c>
      <c r="AF6410" s="130">
        <v>1</v>
      </c>
    </row>
    <row r="6411" spans="1:35" x14ac:dyDescent="0.2">
      <c r="A6411" t="s">
        <v>2360</v>
      </c>
      <c r="B6411" s="45">
        <v>20240210</v>
      </c>
      <c r="C6411" s="107" t="s">
        <v>67</v>
      </c>
      <c r="D6411" s="107">
        <v>5</v>
      </c>
      <c r="E6411" s="107">
        <v>10</v>
      </c>
      <c r="H6411" s="107" t="s">
        <v>10</v>
      </c>
      <c r="I6411" s="107">
        <v>290</v>
      </c>
      <c r="J6411" s="107">
        <v>10</v>
      </c>
      <c r="K6411" s="43">
        <v>5</v>
      </c>
      <c r="L6411" s="43">
        <v>1</v>
      </c>
      <c r="M6411" s="43">
        <v>0</v>
      </c>
      <c r="N6411" s="49">
        <v>1</v>
      </c>
      <c r="O6411" s="43" t="str">
        <f>Cal_030724!$E$2</f>
        <v>Cal_030724</v>
      </c>
      <c r="P6411" s="50">
        <f>Cal_030724!$Q$3</f>
        <v>1.8135132035581638</v>
      </c>
      <c r="Q6411" s="50">
        <f>Cal_030724!$R$3</f>
        <v>0.5762667345022553</v>
      </c>
      <c r="R6411" s="46">
        <v>42.59</v>
      </c>
      <c r="S6411" s="46">
        <v>29.31</v>
      </c>
      <c r="T6411" s="178">
        <f>AVERAGE(0.539,0.317,0.477,0.383,0.404,0.399)</f>
        <v>0.41983333333333334</v>
      </c>
      <c r="U6411" s="79">
        <f t="shared" si="1785"/>
        <v>42.170166666666667</v>
      </c>
      <c r="V6411" s="79">
        <f t="shared" si="1786"/>
        <v>28.890166666666666</v>
      </c>
      <c r="W6411" s="446">
        <f t="shared" si="1787"/>
        <v>0.29413706025796443</v>
      </c>
      <c r="X6411" s="446">
        <f t="shared" si="1788"/>
        <v>0.22641758445472562</v>
      </c>
      <c r="Y6411" s="43">
        <v>20240307</v>
      </c>
      <c r="Z6411" s="48" t="s">
        <v>2438</v>
      </c>
      <c r="AA6411" s="43">
        <v>20250320</v>
      </c>
      <c r="AE6411" s="689" t="s">
        <v>1250</v>
      </c>
      <c r="AF6411" s="130">
        <v>1</v>
      </c>
    </row>
    <row r="6412" spans="1:35" x14ac:dyDescent="0.2">
      <c r="A6412" t="s">
        <v>2360</v>
      </c>
      <c r="B6412" s="45">
        <v>20240210</v>
      </c>
      <c r="C6412" s="107" t="s">
        <v>67</v>
      </c>
      <c r="D6412" s="107">
        <v>5</v>
      </c>
      <c r="E6412" s="107">
        <v>10</v>
      </c>
      <c r="H6412" s="107" t="s">
        <v>11</v>
      </c>
      <c r="I6412" s="107">
        <v>290</v>
      </c>
      <c r="J6412" s="107">
        <v>10</v>
      </c>
      <c r="K6412" s="43">
        <v>5</v>
      </c>
      <c r="L6412" s="43">
        <v>1</v>
      </c>
      <c r="M6412" s="43">
        <v>0</v>
      </c>
      <c r="N6412" s="49">
        <v>1</v>
      </c>
      <c r="O6412" s="43" t="str">
        <f>Cal_030724!$E$2</f>
        <v>Cal_030724</v>
      </c>
      <c r="P6412" s="50">
        <f>Cal_030724!$Q$3</f>
        <v>1.8135132035581638</v>
      </c>
      <c r="Q6412" s="50">
        <f>Cal_030724!$R$3</f>
        <v>0.5762667345022553</v>
      </c>
      <c r="R6412" s="46">
        <v>46.55</v>
      </c>
      <c r="S6412" s="46">
        <v>31.44</v>
      </c>
      <c r="T6412" s="178">
        <f>AVERAGE(0.539,0.317,0.477,0.383,0.404,0.399)</f>
        <v>0.41983333333333334</v>
      </c>
      <c r="U6412" s="79">
        <f t="shared" si="1785"/>
        <v>46.130166666666661</v>
      </c>
      <c r="V6412" s="79">
        <f t="shared" si="1786"/>
        <v>31.020166666666668</v>
      </c>
      <c r="W6412" s="446">
        <f t="shared" si="1787"/>
        <v>0.33466950154351205</v>
      </c>
      <c r="X6412" s="446">
        <f t="shared" si="1788"/>
        <v>0.22426434000909576</v>
      </c>
      <c r="Y6412" s="43">
        <v>20240307</v>
      </c>
      <c r="Z6412" s="48" t="s">
        <v>2438</v>
      </c>
      <c r="AA6412" s="43">
        <v>20250320</v>
      </c>
      <c r="AE6412" s="689" t="s">
        <v>1250</v>
      </c>
      <c r="AF6412" s="130">
        <v>1</v>
      </c>
    </row>
    <row r="6413" spans="1:35" x14ac:dyDescent="0.2">
      <c r="A6413" s="155" t="s">
        <v>2360</v>
      </c>
      <c r="B6413" s="81">
        <v>20240210</v>
      </c>
      <c r="C6413" s="126" t="s">
        <v>67</v>
      </c>
      <c r="D6413" s="126">
        <v>5</v>
      </c>
      <c r="E6413" s="126">
        <v>10</v>
      </c>
      <c r="F6413" s="126"/>
      <c r="G6413" s="126"/>
      <c r="H6413" s="126" t="s">
        <v>10</v>
      </c>
      <c r="I6413" s="126">
        <v>293</v>
      </c>
      <c r="J6413" s="126">
        <v>5</v>
      </c>
      <c r="K6413" s="82">
        <v>5</v>
      </c>
      <c r="L6413" s="156">
        <v>1</v>
      </c>
      <c r="M6413" s="82">
        <v>0</v>
      </c>
      <c r="N6413" s="83">
        <v>1</v>
      </c>
      <c r="O6413" s="82" t="str">
        <f>Cal_030724!$E$2</f>
        <v>Cal_030724</v>
      </c>
      <c r="P6413" s="158">
        <f>Cal_030724!$Q$3</f>
        <v>1.8135132035581638</v>
      </c>
      <c r="Q6413" s="158">
        <f>Cal_030724!$R$3</f>
        <v>0.5762667345022553</v>
      </c>
      <c r="R6413" s="84">
        <v>48.54</v>
      </c>
      <c r="S6413" s="84">
        <v>30.97</v>
      </c>
      <c r="T6413" s="158">
        <f>AVERAGE(0.726,0.751,0.756,0.68,0.811,0.714)</f>
        <v>0.73966666666666658</v>
      </c>
      <c r="U6413" s="79">
        <f t="shared" si="1785"/>
        <v>47.800333333333334</v>
      </c>
      <c r="V6413" s="79">
        <f t="shared" si="1786"/>
        <v>30.230333333333331</v>
      </c>
      <c r="W6413" s="446">
        <f t="shared" si="1787"/>
        <v>0.3851712043907044</v>
      </c>
      <c r="X6413" s="446">
        <f t="shared" si="1788"/>
        <v>0.15395394570869572</v>
      </c>
      <c r="Y6413" s="82">
        <v>20240307</v>
      </c>
      <c r="Z6413" s="85" t="s">
        <v>2380</v>
      </c>
      <c r="AA6413" s="82">
        <v>20241030</v>
      </c>
      <c r="AB6413" s="85"/>
      <c r="AC6413" s="82"/>
      <c r="AD6413" s="82"/>
      <c r="AE6413" s="691" t="s">
        <v>1250</v>
      </c>
      <c r="AF6413" s="567">
        <v>1</v>
      </c>
      <c r="AG6413" s="567"/>
      <c r="AH6413" s="159" t="s">
        <v>174</v>
      </c>
      <c r="AI6413" s="155"/>
    </row>
    <row r="6414" spans="1:35" x14ac:dyDescent="0.2">
      <c r="A6414" s="155" t="s">
        <v>2360</v>
      </c>
      <c r="B6414" s="81">
        <v>20240210</v>
      </c>
      <c r="C6414" s="126" t="s">
        <v>67</v>
      </c>
      <c r="D6414" s="126">
        <v>5</v>
      </c>
      <c r="E6414" s="126">
        <v>10</v>
      </c>
      <c r="F6414" s="126"/>
      <c r="G6414" s="126"/>
      <c r="H6414" s="126" t="s">
        <v>11</v>
      </c>
      <c r="I6414" s="126">
        <v>294</v>
      </c>
      <c r="J6414" s="126">
        <v>5</v>
      </c>
      <c r="K6414" s="82">
        <v>5</v>
      </c>
      <c r="L6414" s="156">
        <v>1</v>
      </c>
      <c r="M6414" s="82">
        <v>0</v>
      </c>
      <c r="N6414" s="83">
        <v>1</v>
      </c>
      <c r="O6414" s="82" t="str">
        <f>Cal_030724!$E$2</f>
        <v>Cal_030724</v>
      </c>
      <c r="P6414" s="158">
        <f>Cal_030724!$Q$3</f>
        <v>1.8135132035581638</v>
      </c>
      <c r="Q6414" s="158">
        <f>Cal_030724!$R$3</f>
        <v>0.5762667345022553</v>
      </c>
      <c r="R6414" s="84">
        <v>46.41</v>
      </c>
      <c r="S6414" s="84">
        <v>30.55</v>
      </c>
      <c r="T6414" s="158">
        <f>AVERAGE(0.726,0.751,0.756,0.68,0.811,0.714)</f>
        <v>0.73966666666666658</v>
      </c>
      <c r="U6414" s="79">
        <f t="shared" si="1785"/>
        <v>45.670333333333332</v>
      </c>
      <c r="V6414" s="79">
        <f t="shared" si="1786"/>
        <v>29.810333333333332</v>
      </c>
      <c r="W6414" s="446">
        <f t="shared" si="1787"/>
        <v>0.34650182232769888</v>
      </c>
      <c r="X6414" s="446">
        <f t="shared" si="1788"/>
        <v>0.18332480210210628</v>
      </c>
      <c r="Y6414" s="82">
        <v>20240307</v>
      </c>
      <c r="Z6414" s="85" t="s">
        <v>2380</v>
      </c>
      <c r="AA6414" s="82">
        <v>20241030</v>
      </c>
      <c r="AB6414" s="85"/>
      <c r="AC6414" s="82"/>
      <c r="AD6414" s="82"/>
      <c r="AE6414" s="691" t="s">
        <v>1250</v>
      </c>
      <c r="AF6414" s="567">
        <v>1</v>
      </c>
      <c r="AG6414" s="567"/>
      <c r="AH6414" s="159" t="s">
        <v>175</v>
      </c>
      <c r="AI6414" s="155"/>
    </row>
    <row r="6415" spans="1:35" x14ac:dyDescent="0.2">
      <c r="A6415" s="360" t="s">
        <v>2360</v>
      </c>
      <c r="B6415" s="196">
        <v>20240210</v>
      </c>
      <c r="C6415" s="361" t="s">
        <v>67</v>
      </c>
      <c r="D6415" s="361">
        <v>5</v>
      </c>
      <c r="E6415" s="361">
        <v>10</v>
      </c>
      <c r="F6415" s="361"/>
      <c r="G6415" s="361"/>
      <c r="H6415" s="361" t="s">
        <v>10</v>
      </c>
      <c r="I6415" s="361">
        <v>550</v>
      </c>
      <c r="J6415" s="361">
        <v>20</v>
      </c>
      <c r="K6415" s="44">
        <v>5</v>
      </c>
      <c r="L6415" s="362">
        <v>1</v>
      </c>
      <c r="M6415" s="44">
        <v>0</v>
      </c>
      <c r="N6415" s="363">
        <v>1</v>
      </c>
      <c r="O6415" s="44" t="str">
        <f>Cal_030724!$E$2</f>
        <v>Cal_030724</v>
      </c>
      <c r="P6415" s="365">
        <f>Cal_030724!$Q$3</f>
        <v>1.8135132035581638</v>
      </c>
      <c r="Q6415" s="365">
        <f>Cal_030724!$R$3</f>
        <v>0.5762667345022553</v>
      </c>
      <c r="R6415" s="364">
        <v>64.09</v>
      </c>
      <c r="S6415" s="364">
        <v>39.07</v>
      </c>
      <c r="T6415" s="365">
        <f>AVERAGE(0.726,0.751,0.756,0.68,0.811,0.714)</f>
        <v>0.73966666666666658</v>
      </c>
      <c r="U6415" s="79">
        <f t="shared" si="1785"/>
        <v>63.350333333333339</v>
      </c>
      <c r="V6415" s="79">
        <f t="shared" si="1786"/>
        <v>38.330333333333336</v>
      </c>
      <c r="W6415" s="446">
        <f t="shared" si="1787"/>
        <v>0.29219601339262574</v>
      </c>
      <c r="X6415" s="446">
        <f t="shared" si="1788"/>
        <v>7.1965615546769335E-2</v>
      </c>
      <c r="Y6415" s="44">
        <v>20240307</v>
      </c>
      <c r="Z6415" s="368" t="s">
        <v>2380</v>
      </c>
      <c r="AA6415" s="44">
        <v>20241030</v>
      </c>
      <c r="AB6415" s="368"/>
      <c r="AC6415" s="44"/>
      <c r="AD6415" s="44"/>
      <c r="AE6415" s="763" t="s">
        <v>1250</v>
      </c>
      <c r="AF6415" s="849">
        <v>1</v>
      </c>
      <c r="AG6415" s="849"/>
      <c r="AH6415" s="370" t="s">
        <v>182</v>
      </c>
      <c r="AI6415" s="360"/>
    </row>
    <row r="6416" spans="1:35" x14ac:dyDescent="0.2">
      <c r="A6416" s="360" t="s">
        <v>2360</v>
      </c>
      <c r="B6416" s="196">
        <v>20240210</v>
      </c>
      <c r="C6416" s="361" t="s">
        <v>67</v>
      </c>
      <c r="D6416" s="361">
        <v>5</v>
      </c>
      <c r="E6416" s="361">
        <v>10</v>
      </c>
      <c r="F6416" s="361"/>
      <c r="G6416" s="361"/>
      <c r="H6416" s="361" t="s">
        <v>11</v>
      </c>
      <c r="I6416" s="361">
        <v>550</v>
      </c>
      <c r="J6416" s="361">
        <v>20</v>
      </c>
      <c r="K6416" s="44">
        <v>5</v>
      </c>
      <c r="L6416" s="362">
        <v>1</v>
      </c>
      <c r="M6416" s="44">
        <v>0</v>
      </c>
      <c r="N6416" s="363">
        <v>1</v>
      </c>
      <c r="O6416" s="44" t="str">
        <f>Cal_030724!$E$2</f>
        <v>Cal_030724</v>
      </c>
      <c r="P6416" s="365">
        <f>Cal_030724!$Q$3</f>
        <v>1.8135132035581638</v>
      </c>
      <c r="Q6416" s="365">
        <f>Cal_030724!$R$3</f>
        <v>0.5762667345022553</v>
      </c>
      <c r="R6416" s="364">
        <v>64.27</v>
      </c>
      <c r="S6416" s="364">
        <v>38.49</v>
      </c>
      <c r="T6416" s="365">
        <f>AVERAGE(0.726,0.751,0.756,0.68,0.811,0.714)</f>
        <v>0.73966666666666658</v>
      </c>
      <c r="U6416" s="79">
        <f t="shared" si="1785"/>
        <v>63.530333333333331</v>
      </c>
      <c r="V6416" s="79">
        <f t="shared" si="1786"/>
        <v>37.750333333333337</v>
      </c>
      <c r="W6416" s="446">
        <f t="shared" si="1787"/>
        <v>0.30107167167313709</v>
      </c>
      <c r="X6416" s="446">
        <f t="shared" si="1788"/>
        <v>5.7579602244086342E-2</v>
      </c>
      <c r="Y6416" s="44">
        <v>20240307</v>
      </c>
      <c r="Z6416" s="368" t="s">
        <v>2380</v>
      </c>
      <c r="AA6416" s="44">
        <v>20241030</v>
      </c>
      <c r="AB6416" s="368"/>
      <c r="AC6416" s="44"/>
      <c r="AD6416" s="44"/>
      <c r="AE6416" s="763" t="s">
        <v>1250</v>
      </c>
      <c r="AF6416" s="849">
        <v>1</v>
      </c>
      <c r="AG6416" s="849"/>
      <c r="AH6416" s="370" t="s">
        <v>183</v>
      </c>
      <c r="AI6416" s="360"/>
    </row>
    <row r="6417" spans="1:35" x14ac:dyDescent="0.2">
      <c r="A6417" t="s">
        <v>2360</v>
      </c>
      <c r="B6417" s="45">
        <v>20240210</v>
      </c>
      <c r="C6417" s="107" t="s">
        <v>67</v>
      </c>
      <c r="D6417" s="107">
        <v>5</v>
      </c>
      <c r="E6417" s="107">
        <v>15</v>
      </c>
      <c r="H6417" s="107" t="s">
        <v>10</v>
      </c>
      <c r="I6417" s="107">
        <v>290</v>
      </c>
      <c r="J6417" s="107">
        <v>0</v>
      </c>
      <c r="K6417" s="43">
        <v>5</v>
      </c>
      <c r="L6417" s="43">
        <v>1</v>
      </c>
      <c r="M6417" s="43">
        <v>0</v>
      </c>
      <c r="N6417" s="49">
        <v>1</v>
      </c>
      <c r="O6417" s="43" t="str">
        <f>Cal_030724!$E$2</f>
        <v>Cal_030724</v>
      </c>
      <c r="P6417" s="50">
        <f>Cal_030724!$Q$3</f>
        <v>1.8135132035581638</v>
      </c>
      <c r="Q6417" s="50">
        <f>Cal_030724!$R$3</f>
        <v>0.5762667345022553</v>
      </c>
      <c r="R6417" s="46">
        <v>96.25</v>
      </c>
      <c r="S6417" s="46">
        <v>63.11</v>
      </c>
      <c r="T6417" s="178">
        <f>AVERAGE(0.539,0.317,0.477,0.383,0.404,0.399)</f>
        <v>0.41983333333333334</v>
      </c>
      <c r="U6417" s="79">
        <f t="shared" si="1785"/>
        <v>95.83016666666667</v>
      </c>
      <c r="V6417" s="79">
        <f t="shared" si="1786"/>
        <v>62.690166666666663</v>
      </c>
      <c r="W6417" s="446">
        <f t="shared" si="1787"/>
        <v>0.73401371814374561</v>
      </c>
      <c r="X6417" s="446">
        <f t="shared" si="1788"/>
        <v>0.39556292337139476</v>
      </c>
      <c r="Y6417" s="43">
        <v>20240307</v>
      </c>
      <c r="Z6417" s="48" t="s">
        <v>2438</v>
      </c>
      <c r="AA6417" s="43">
        <v>20250320</v>
      </c>
      <c r="AE6417" s="689" t="s">
        <v>1250</v>
      </c>
      <c r="AF6417" s="130">
        <v>1</v>
      </c>
    </row>
    <row r="6418" spans="1:35" x14ac:dyDescent="0.2">
      <c r="A6418" t="s">
        <v>2360</v>
      </c>
      <c r="B6418" s="45">
        <v>20240210</v>
      </c>
      <c r="C6418" s="107" t="s">
        <v>67</v>
      </c>
      <c r="D6418" s="107">
        <v>5</v>
      </c>
      <c r="E6418" s="107">
        <v>15</v>
      </c>
      <c r="H6418" s="107" t="s">
        <v>11</v>
      </c>
      <c r="I6418" s="107">
        <v>290</v>
      </c>
      <c r="J6418" s="107">
        <v>0</v>
      </c>
      <c r="K6418" s="43">
        <v>5</v>
      </c>
      <c r="L6418" s="43">
        <v>1</v>
      </c>
      <c r="M6418" s="43">
        <v>0</v>
      </c>
      <c r="N6418" s="49">
        <v>1</v>
      </c>
      <c r="O6418" s="43" t="str">
        <f>Cal_030724!$E$2</f>
        <v>Cal_030724</v>
      </c>
      <c r="P6418" s="50">
        <f>Cal_030724!$Q$3</f>
        <v>1.8135132035581638</v>
      </c>
      <c r="Q6418" s="50">
        <f>Cal_030724!$R$3</f>
        <v>0.5762667345022553</v>
      </c>
      <c r="R6418" s="46">
        <v>96.88</v>
      </c>
      <c r="S6418" s="46">
        <v>63.13</v>
      </c>
      <c r="T6418" s="178">
        <f>AVERAGE(0.539,0.317,0.477,0.383,0.404,0.399)</f>
        <v>0.41983333333333334</v>
      </c>
      <c r="U6418" s="79">
        <f t="shared" si="1785"/>
        <v>96.460166666666666</v>
      </c>
      <c r="V6418" s="79">
        <f t="shared" si="1786"/>
        <v>62.710166666666666</v>
      </c>
      <c r="W6418" s="446">
        <f t="shared" si="1787"/>
        <v>0.74752453190559476</v>
      </c>
      <c r="X6418" s="446">
        <f t="shared" si="1788"/>
        <v>0.38241247765499076</v>
      </c>
      <c r="Y6418" s="43">
        <v>20240307</v>
      </c>
      <c r="Z6418" s="48" t="s">
        <v>2438</v>
      </c>
      <c r="AA6418" s="43">
        <v>20250320</v>
      </c>
      <c r="AE6418" s="689" t="s">
        <v>1250</v>
      </c>
      <c r="AF6418" s="130">
        <v>1</v>
      </c>
    </row>
    <row r="6419" spans="1:35" x14ac:dyDescent="0.2">
      <c r="A6419" t="s">
        <v>2360</v>
      </c>
      <c r="B6419" s="45">
        <v>20240210</v>
      </c>
      <c r="C6419" s="107" t="s">
        <v>67</v>
      </c>
      <c r="D6419" s="107">
        <v>5</v>
      </c>
      <c r="E6419" s="107">
        <v>15</v>
      </c>
      <c r="H6419" s="107" t="s">
        <v>10</v>
      </c>
      <c r="I6419" s="107">
        <v>290</v>
      </c>
      <c r="J6419" s="107">
        <v>10</v>
      </c>
      <c r="K6419" s="43">
        <v>5</v>
      </c>
      <c r="L6419" s="43">
        <v>1</v>
      </c>
      <c r="M6419" s="43">
        <v>0</v>
      </c>
      <c r="N6419" s="49">
        <v>1</v>
      </c>
      <c r="O6419" s="43" t="str">
        <f>Cal_030724!$E$2</f>
        <v>Cal_030724</v>
      </c>
      <c r="P6419" s="50">
        <f>Cal_030724!$Q$3</f>
        <v>1.8135132035581638</v>
      </c>
      <c r="Q6419" s="50">
        <f>Cal_030724!$R$3</f>
        <v>0.5762667345022553</v>
      </c>
      <c r="R6419" s="46">
        <v>48.86</v>
      </c>
      <c r="S6419" s="46">
        <v>32.08</v>
      </c>
      <c r="T6419" s="178">
        <f>AVERAGE(0.539,0.317,0.477,0.383,0.404,0.399)</f>
        <v>0.41983333333333334</v>
      </c>
      <c r="U6419" s="79">
        <f t="shared" ref="U6419:U6482" si="1821">(R6419-T6419)*(L6419+M6419)/L6419</f>
        <v>48.440166666666663</v>
      </c>
      <c r="V6419" s="79">
        <f t="shared" ref="V6419:V6482" si="1822">(S6419-T6419)*(L6419+M6419)/L6419</f>
        <v>31.660166666666665</v>
      </c>
      <c r="W6419" s="446">
        <f t="shared" ref="W6419:W6482" si="1823">(Q6419*P6419/(P6419-1)*(U6419-V6419)*(K6419)/I6419)/N6419</f>
        <v>0.37165812282595201</v>
      </c>
      <c r="X6419" s="446">
        <f t="shared" ref="X6419:X6482" si="1824">(Q6419*P6419/(P6419-1)*(P6419*V6419-U6419)*(K6419)/I6419)/N6419</f>
        <v>0.1988074961809034</v>
      </c>
      <c r="Y6419" s="43">
        <v>20240307</v>
      </c>
      <c r="Z6419" s="48" t="s">
        <v>2438</v>
      </c>
      <c r="AA6419" s="43">
        <v>20250320</v>
      </c>
      <c r="AE6419" s="689" t="s">
        <v>1250</v>
      </c>
      <c r="AF6419" s="130">
        <v>1</v>
      </c>
    </row>
    <row r="6420" spans="1:35" x14ac:dyDescent="0.2">
      <c r="A6420" t="s">
        <v>2360</v>
      </c>
      <c r="B6420" s="45">
        <v>20240210</v>
      </c>
      <c r="C6420" s="107" t="s">
        <v>67</v>
      </c>
      <c r="D6420" s="107">
        <v>5</v>
      </c>
      <c r="E6420" s="107">
        <v>15</v>
      </c>
      <c r="H6420" s="107" t="s">
        <v>11</v>
      </c>
      <c r="I6420" s="107">
        <v>290</v>
      </c>
      <c r="J6420" s="107">
        <v>10</v>
      </c>
      <c r="K6420" s="43">
        <v>5</v>
      </c>
      <c r="L6420" s="43">
        <v>1</v>
      </c>
      <c r="M6420" s="43">
        <v>0</v>
      </c>
      <c r="N6420" s="49">
        <v>1</v>
      </c>
      <c r="O6420" s="43" t="str">
        <f>Cal_030724!$E$2</f>
        <v>Cal_030724</v>
      </c>
      <c r="P6420" s="50">
        <f>Cal_030724!$Q$3</f>
        <v>1.8135132035581638</v>
      </c>
      <c r="Q6420" s="50">
        <f>Cal_030724!$R$3</f>
        <v>0.5762667345022553</v>
      </c>
      <c r="R6420" s="46">
        <v>44.91</v>
      </c>
      <c r="S6420" s="46">
        <v>30.01</v>
      </c>
      <c r="T6420" s="178">
        <f>AVERAGE(0.366,0.25,0.238,0.443,0.396,0.478)</f>
        <v>0.3618333333333334</v>
      </c>
      <c r="U6420" s="79">
        <f t="shared" si="1821"/>
        <v>44.54816666666666</v>
      </c>
      <c r="V6420" s="79">
        <f t="shared" si="1822"/>
        <v>29.648166666666668</v>
      </c>
      <c r="W6420" s="446">
        <f t="shared" si="1823"/>
        <v>0.33001823778943279</v>
      </c>
      <c r="X6420" s="446">
        <f t="shared" si="1824"/>
        <v>0.20419435584563178</v>
      </c>
      <c r="Y6420" s="43">
        <v>20240307</v>
      </c>
      <c r="Z6420" s="48" t="s">
        <v>2434</v>
      </c>
      <c r="AA6420" s="43">
        <v>20250319</v>
      </c>
      <c r="AE6420" s="689" t="s">
        <v>1250</v>
      </c>
      <c r="AF6420" s="130">
        <v>1</v>
      </c>
    </row>
    <row r="6421" spans="1:35" x14ac:dyDescent="0.2">
      <c r="A6421" s="155" t="s">
        <v>2360</v>
      </c>
      <c r="B6421" s="81">
        <v>20240210</v>
      </c>
      <c r="C6421" s="126" t="s">
        <v>67</v>
      </c>
      <c r="D6421" s="126">
        <v>5</v>
      </c>
      <c r="E6421" s="126">
        <v>15</v>
      </c>
      <c r="F6421" s="126"/>
      <c r="G6421" s="126"/>
      <c r="H6421" s="126" t="s">
        <v>10</v>
      </c>
      <c r="I6421" s="126">
        <v>293</v>
      </c>
      <c r="J6421" s="126">
        <v>5</v>
      </c>
      <c r="K6421" s="82">
        <v>5</v>
      </c>
      <c r="L6421" s="156">
        <v>1</v>
      </c>
      <c r="M6421" s="82">
        <v>0</v>
      </c>
      <c r="N6421" s="83">
        <v>1</v>
      </c>
      <c r="O6421" s="82" t="str">
        <f>Cal_030724!$E$2</f>
        <v>Cal_030724</v>
      </c>
      <c r="P6421" s="158">
        <f>Cal_030724!$Q$3</f>
        <v>1.8135132035581638</v>
      </c>
      <c r="Q6421" s="158">
        <f>Cal_030724!$R$3</f>
        <v>0.5762667345022553</v>
      </c>
      <c r="R6421" s="84">
        <v>70.09</v>
      </c>
      <c r="S6421" s="84">
        <v>44.18</v>
      </c>
      <c r="T6421" s="158">
        <f>AVERAGE(0.726,0.751,0.756,0.68,0.811,0.714)</f>
        <v>0.73966666666666658</v>
      </c>
      <c r="U6421" s="79">
        <f t="shared" si="1821"/>
        <v>69.350333333333339</v>
      </c>
      <c r="V6421" s="79">
        <f t="shared" si="1822"/>
        <v>43.440333333333335</v>
      </c>
      <c r="W6421" s="446">
        <f t="shared" si="1823"/>
        <v>0.56800147443159643</v>
      </c>
      <c r="X6421" s="446">
        <f t="shared" si="1824"/>
        <v>0.20670967315861571</v>
      </c>
      <c r="Y6421" s="82">
        <v>20240307</v>
      </c>
      <c r="Z6421" s="85" t="s">
        <v>2380</v>
      </c>
      <c r="AA6421" s="82">
        <v>20241030</v>
      </c>
      <c r="AB6421" s="85"/>
      <c r="AC6421" s="82"/>
      <c r="AD6421" s="82"/>
      <c r="AE6421" s="691" t="s">
        <v>1250</v>
      </c>
      <c r="AF6421" s="567">
        <v>1</v>
      </c>
      <c r="AG6421" s="567"/>
      <c r="AH6421" s="159" t="s">
        <v>172</v>
      </c>
      <c r="AI6421" s="155"/>
    </row>
    <row r="6422" spans="1:35" x14ac:dyDescent="0.2">
      <c r="A6422" s="155" t="s">
        <v>2360</v>
      </c>
      <c r="B6422" s="81">
        <v>20240210</v>
      </c>
      <c r="C6422" s="126" t="s">
        <v>67</v>
      </c>
      <c r="D6422" s="126">
        <v>5</v>
      </c>
      <c r="E6422" s="126">
        <v>15</v>
      </c>
      <c r="F6422" s="126"/>
      <c r="G6422" s="126"/>
      <c r="H6422" s="126" t="s">
        <v>11</v>
      </c>
      <c r="I6422" s="126">
        <v>293</v>
      </c>
      <c r="J6422" s="126">
        <v>5</v>
      </c>
      <c r="K6422" s="82">
        <v>5</v>
      </c>
      <c r="L6422" s="156">
        <v>1</v>
      </c>
      <c r="M6422" s="82">
        <v>0</v>
      </c>
      <c r="N6422" s="83">
        <v>1</v>
      </c>
      <c r="O6422" s="82" t="str">
        <f>Cal_030724!$E$2</f>
        <v>Cal_030724</v>
      </c>
      <c r="P6422" s="158">
        <f>Cal_030724!$Q$3</f>
        <v>1.8135132035581638</v>
      </c>
      <c r="Q6422" s="158">
        <f>Cal_030724!$R$3</f>
        <v>0.5762667345022553</v>
      </c>
      <c r="R6422" s="84">
        <v>65.64</v>
      </c>
      <c r="S6422" s="84">
        <v>42.49</v>
      </c>
      <c r="T6422" s="158">
        <f>AVERAGE(0.726,0.751,0.756,0.68,0.811,0.714)</f>
        <v>0.73966666666666658</v>
      </c>
      <c r="U6422" s="79">
        <f t="shared" si="1821"/>
        <v>64.900333333333336</v>
      </c>
      <c r="V6422" s="79">
        <f t="shared" si="1822"/>
        <v>41.750333333333337</v>
      </c>
      <c r="W6422" s="446">
        <f t="shared" si="1823"/>
        <v>0.50749649297921484</v>
      </c>
      <c r="X6422" s="446">
        <f t="shared" si="1824"/>
        <v>0.23707534077606393</v>
      </c>
      <c r="Y6422" s="82">
        <v>20240307</v>
      </c>
      <c r="Z6422" s="85" t="s">
        <v>2380</v>
      </c>
      <c r="AA6422" s="82">
        <v>20241030</v>
      </c>
      <c r="AB6422" s="85"/>
      <c r="AC6422" s="82"/>
      <c r="AD6422" s="82"/>
      <c r="AE6422" s="691" t="s">
        <v>1250</v>
      </c>
      <c r="AF6422" s="567">
        <v>1</v>
      </c>
      <c r="AG6422" s="567"/>
      <c r="AH6422" s="159" t="s">
        <v>173</v>
      </c>
      <c r="AI6422" s="155"/>
    </row>
    <row r="6423" spans="1:35" x14ac:dyDescent="0.2">
      <c r="A6423" s="360" t="s">
        <v>2360</v>
      </c>
      <c r="B6423" s="196">
        <v>20240210</v>
      </c>
      <c r="C6423" s="361" t="s">
        <v>67</v>
      </c>
      <c r="D6423" s="361">
        <v>5</v>
      </c>
      <c r="E6423" s="361">
        <v>15</v>
      </c>
      <c r="F6423" s="361"/>
      <c r="G6423" s="361"/>
      <c r="H6423" s="361" t="s">
        <v>10</v>
      </c>
      <c r="I6423" s="361">
        <v>551</v>
      </c>
      <c r="J6423" s="361">
        <v>20</v>
      </c>
      <c r="K6423" s="44">
        <v>5</v>
      </c>
      <c r="L6423" s="362">
        <v>1</v>
      </c>
      <c r="M6423" s="44">
        <v>0</v>
      </c>
      <c r="N6423" s="363">
        <v>1</v>
      </c>
      <c r="O6423" s="44" t="str">
        <f>Cal_030724!$E$2</f>
        <v>Cal_030724</v>
      </c>
      <c r="P6423" s="365">
        <f>Cal_030724!$Q$3</f>
        <v>1.8135132035581638</v>
      </c>
      <c r="Q6423" s="365">
        <f>Cal_030724!$R$3</f>
        <v>0.5762667345022553</v>
      </c>
      <c r="R6423" s="364">
        <v>83.46</v>
      </c>
      <c r="S6423" s="364">
        <v>50.97</v>
      </c>
      <c r="T6423" s="365">
        <f>AVERAGE(0.726,0.751,0.756,0.68,0.811,0.714)</f>
        <v>0.73966666666666658</v>
      </c>
      <c r="U6423" s="79">
        <f t="shared" si="1821"/>
        <v>82.720333333333329</v>
      </c>
      <c r="V6423" s="79">
        <f t="shared" si="1822"/>
        <v>50.230333333333334</v>
      </c>
      <c r="W6423" s="446">
        <f t="shared" si="1823"/>
        <v>0.37874576283216799</v>
      </c>
      <c r="X6423" s="446">
        <f t="shared" si="1824"/>
        <v>9.7607054151939016E-2</v>
      </c>
      <c r="Y6423" s="44">
        <v>20240307</v>
      </c>
      <c r="Z6423" s="368" t="s">
        <v>2380</v>
      </c>
      <c r="AA6423" s="44">
        <v>20241030</v>
      </c>
      <c r="AB6423" s="368"/>
      <c r="AC6423" s="44"/>
      <c r="AD6423" s="44"/>
      <c r="AE6423" s="763" t="s">
        <v>1250</v>
      </c>
      <c r="AF6423" s="849">
        <v>1</v>
      </c>
      <c r="AG6423" s="849"/>
      <c r="AH6423" s="370" t="s">
        <v>180</v>
      </c>
      <c r="AI6423" s="360"/>
    </row>
    <row r="6424" spans="1:35" x14ac:dyDescent="0.2">
      <c r="A6424" s="360" t="s">
        <v>2360</v>
      </c>
      <c r="B6424" s="196">
        <v>20240210</v>
      </c>
      <c r="C6424" s="361" t="s">
        <v>67</v>
      </c>
      <c r="D6424" s="361">
        <v>5</v>
      </c>
      <c r="E6424" s="361">
        <v>15</v>
      </c>
      <c r="F6424" s="361"/>
      <c r="G6424" s="361"/>
      <c r="H6424" s="361" t="s">
        <v>11</v>
      </c>
      <c r="I6424" s="361">
        <v>551</v>
      </c>
      <c r="J6424" s="361">
        <v>20</v>
      </c>
      <c r="K6424" s="44">
        <v>5</v>
      </c>
      <c r="L6424" s="362">
        <v>1</v>
      </c>
      <c r="M6424" s="44">
        <v>0</v>
      </c>
      <c r="N6424" s="363">
        <v>1</v>
      </c>
      <c r="O6424" s="44" t="str">
        <f>Cal_030724!$E$2</f>
        <v>Cal_030724</v>
      </c>
      <c r="P6424" s="365">
        <f>Cal_030724!$Q$3</f>
        <v>1.8135132035581638</v>
      </c>
      <c r="Q6424" s="365">
        <f>Cal_030724!$R$3</f>
        <v>0.5762667345022553</v>
      </c>
      <c r="R6424" s="364">
        <v>84.63</v>
      </c>
      <c r="S6424" s="364">
        <v>51.64</v>
      </c>
      <c r="T6424" s="365">
        <f>AVERAGE(0.726,0.751,0.756,0.68,0.811,0.714)</f>
        <v>0.73966666666666658</v>
      </c>
      <c r="U6424" s="79">
        <f t="shared" si="1821"/>
        <v>83.890333333333331</v>
      </c>
      <c r="V6424" s="79">
        <f t="shared" si="1822"/>
        <v>50.900333333333336</v>
      </c>
      <c r="W6424" s="446">
        <f t="shared" si="1823"/>
        <v>0.38457441415306931</v>
      </c>
      <c r="X6424" s="446">
        <f t="shared" si="1824"/>
        <v>9.813226047441416E-2</v>
      </c>
      <c r="Y6424" s="44">
        <v>20240307</v>
      </c>
      <c r="Z6424" s="368" t="s">
        <v>2380</v>
      </c>
      <c r="AA6424" s="44">
        <v>20241030</v>
      </c>
      <c r="AB6424" s="368"/>
      <c r="AC6424" s="44"/>
      <c r="AD6424" s="44"/>
      <c r="AE6424" s="763" t="s">
        <v>1250</v>
      </c>
      <c r="AF6424" s="849">
        <v>1</v>
      </c>
      <c r="AG6424" s="849"/>
      <c r="AH6424" s="370" t="s">
        <v>181</v>
      </c>
      <c r="AI6424" s="360"/>
    </row>
    <row r="6425" spans="1:35" x14ac:dyDescent="0.2">
      <c r="A6425" t="s">
        <v>2360</v>
      </c>
      <c r="B6425" s="45">
        <v>20240210</v>
      </c>
      <c r="C6425" s="107" t="s">
        <v>67</v>
      </c>
      <c r="D6425" s="107">
        <v>5</v>
      </c>
      <c r="E6425" s="107">
        <v>19</v>
      </c>
      <c r="H6425" s="107" t="s">
        <v>10</v>
      </c>
      <c r="I6425" s="107">
        <v>290</v>
      </c>
      <c r="J6425" s="107">
        <v>0</v>
      </c>
      <c r="K6425" s="43">
        <v>5</v>
      </c>
      <c r="L6425" s="43">
        <v>1</v>
      </c>
      <c r="M6425" s="43">
        <v>0</v>
      </c>
      <c r="N6425" s="49">
        <v>1</v>
      </c>
      <c r="O6425" s="43" t="str">
        <f>Cal_030724!$E$2</f>
        <v>Cal_030724</v>
      </c>
      <c r="P6425" s="50">
        <f>Cal_030724!$Q$3</f>
        <v>1.8135132035581638</v>
      </c>
      <c r="Q6425" s="50">
        <f>Cal_030724!$R$3</f>
        <v>0.5762667345022553</v>
      </c>
      <c r="R6425" s="46">
        <v>100.6</v>
      </c>
      <c r="S6425" s="46">
        <v>65.84</v>
      </c>
      <c r="T6425" s="178">
        <f>AVERAGE(0.366,0.25,0.238,0.443,0.396,0.478)</f>
        <v>0.3618333333333334</v>
      </c>
      <c r="U6425" s="79">
        <f t="shared" si="1821"/>
        <v>100.23816666666666</v>
      </c>
      <c r="V6425" s="79">
        <f t="shared" si="1822"/>
        <v>65.478166666666667</v>
      </c>
      <c r="W6425" s="446">
        <f t="shared" si="1823"/>
        <v>0.76989489567521385</v>
      </c>
      <c r="X6425" s="446">
        <f t="shared" si="1824"/>
        <v>0.40991705137499251</v>
      </c>
      <c r="Y6425" s="43">
        <v>20240307</v>
      </c>
      <c r="Z6425" s="48" t="s">
        <v>2434</v>
      </c>
      <c r="AA6425" s="43">
        <v>20250319</v>
      </c>
      <c r="AE6425" s="689" t="s">
        <v>1250</v>
      </c>
      <c r="AF6425" s="130">
        <v>1</v>
      </c>
    </row>
    <row r="6426" spans="1:35" x14ac:dyDescent="0.2">
      <c r="A6426" t="s">
        <v>2360</v>
      </c>
      <c r="B6426" s="45">
        <v>20240210</v>
      </c>
      <c r="C6426" s="107" t="s">
        <v>67</v>
      </c>
      <c r="D6426" s="107">
        <v>5</v>
      </c>
      <c r="E6426" s="107">
        <v>19</v>
      </c>
      <c r="H6426" s="107" t="s">
        <v>11</v>
      </c>
      <c r="I6426" s="107">
        <v>290</v>
      </c>
      <c r="J6426" s="107">
        <v>0</v>
      </c>
      <c r="K6426" s="43">
        <v>5</v>
      </c>
      <c r="L6426" s="43">
        <v>1</v>
      </c>
      <c r="M6426" s="43">
        <v>0</v>
      </c>
      <c r="N6426" s="49">
        <v>1</v>
      </c>
      <c r="O6426" s="43" t="str">
        <f>Cal_030724!$E$2</f>
        <v>Cal_030724</v>
      </c>
      <c r="P6426" s="50">
        <f>Cal_030724!$Q$3</f>
        <v>1.8135132035581638</v>
      </c>
      <c r="Q6426" s="50">
        <f>Cal_030724!$R$3</f>
        <v>0.5762667345022553</v>
      </c>
      <c r="R6426" s="46">
        <v>96.08</v>
      </c>
      <c r="S6426" s="46">
        <v>61.94</v>
      </c>
      <c r="T6426" s="178">
        <f>AVERAGE(0.539,0.317,0.477,0.383,0.404,0.399)</f>
        <v>0.41983333333333334</v>
      </c>
      <c r="U6426" s="79">
        <f t="shared" si="1821"/>
        <v>95.660166666666669</v>
      </c>
      <c r="V6426" s="79">
        <f t="shared" si="1822"/>
        <v>61.520166666666661</v>
      </c>
      <c r="W6426" s="446">
        <f t="shared" si="1823"/>
        <v>0.75616259316317069</v>
      </c>
      <c r="X6426" s="446">
        <f t="shared" si="1824"/>
        <v>0.35233251769342322</v>
      </c>
      <c r="Y6426" s="43">
        <v>20240307</v>
      </c>
      <c r="Z6426" s="48" t="s">
        <v>2438</v>
      </c>
      <c r="AA6426" s="43">
        <v>20250320</v>
      </c>
      <c r="AE6426" s="689" t="s">
        <v>1250</v>
      </c>
      <c r="AF6426" s="130">
        <v>1</v>
      </c>
    </row>
    <row r="6427" spans="1:35" x14ac:dyDescent="0.2">
      <c r="A6427" t="s">
        <v>2360</v>
      </c>
      <c r="B6427" s="45">
        <v>20240210</v>
      </c>
      <c r="C6427" s="107" t="s">
        <v>67</v>
      </c>
      <c r="D6427" s="107">
        <v>5</v>
      </c>
      <c r="E6427" s="107">
        <v>19</v>
      </c>
      <c r="H6427" s="107" t="s">
        <v>10</v>
      </c>
      <c r="I6427" s="107">
        <v>290</v>
      </c>
      <c r="J6427" s="107">
        <v>10</v>
      </c>
      <c r="K6427" s="43">
        <v>5</v>
      </c>
      <c r="L6427" s="43">
        <v>1</v>
      </c>
      <c r="M6427" s="43">
        <v>0</v>
      </c>
      <c r="N6427" s="49">
        <v>1</v>
      </c>
      <c r="O6427" s="43" t="str">
        <f>Cal_030724!$E$2</f>
        <v>Cal_030724</v>
      </c>
      <c r="P6427" s="50">
        <f>Cal_030724!$Q$3</f>
        <v>1.8135132035581638</v>
      </c>
      <c r="Q6427" s="50">
        <f>Cal_030724!$R$3</f>
        <v>0.5762667345022553</v>
      </c>
      <c r="R6427" s="46">
        <v>46.93</v>
      </c>
      <c r="S6427" s="46">
        <v>31.76</v>
      </c>
      <c r="T6427" s="178">
        <f>AVERAGE(0.539,0.317,0.477,0.383,0.404,0.399)</f>
        <v>0.41983333333333334</v>
      </c>
      <c r="U6427" s="79">
        <f t="shared" si="1821"/>
        <v>46.510166666666663</v>
      </c>
      <c r="V6427" s="79">
        <f t="shared" si="1822"/>
        <v>31.340166666666669</v>
      </c>
      <c r="W6427" s="446">
        <f t="shared" si="1823"/>
        <v>0.33599843404467761</v>
      </c>
      <c r="X6427" s="446">
        <f t="shared" si="1824"/>
        <v>0.22870129623505395</v>
      </c>
      <c r="Y6427" s="43">
        <v>20240307</v>
      </c>
      <c r="Z6427" s="48" t="s">
        <v>2438</v>
      </c>
      <c r="AA6427" s="43">
        <v>20250320</v>
      </c>
      <c r="AE6427" s="689" t="s">
        <v>1250</v>
      </c>
      <c r="AF6427" s="130">
        <v>1</v>
      </c>
    </row>
    <row r="6428" spans="1:35" x14ac:dyDescent="0.2">
      <c r="A6428" t="s">
        <v>2360</v>
      </c>
      <c r="B6428" s="45">
        <v>20240210</v>
      </c>
      <c r="C6428" s="107" t="s">
        <v>67</v>
      </c>
      <c r="D6428" s="107">
        <v>5</v>
      </c>
      <c r="E6428" s="107">
        <v>19</v>
      </c>
      <c r="H6428" s="107" t="s">
        <v>11</v>
      </c>
      <c r="I6428" s="107">
        <v>290</v>
      </c>
      <c r="J6428" s="107">
        <v>10</v>
      </c>
      <c r="K6428" s="43">
        <v>5</v>
      </c>
      <c r="L6428" s="43">
        <v>1</v>
      </c>
      <c r="M6428" s="43">
        <v>0</v>
      </c>
      <c r="N6428" s="49">
        <v>1</v>
      </c>
      <c r="O6428" s="43" t="str">
        <f>Cal_030724!$E$2</f>
        <v>Cal_030724</v>
      </c>
      <c r="P6428" s="50">
        <f>Cal_030724!$Q$3</f>
        <v>1.8135132035581638</v>
      </c>
      <c r="Q6428" s="50">
        <f>Cal_030724!$R$3</f>
        <v>0.5762667345022553</v>
      </c>
      <c r="R6428" s="46">
        <v>46.05</v>
      </c>
      <c r="S6428" s="46">
        <v>31.83</v>
      </c>
      <c r="T6428" s="178">
        <f>AVERAGE(0.539,0.317,0.477,0.383,0.404,0.399)</f>
        <v>0.41983333333333334</v>
      </c>
      <c r="U6428" s="79">
        <f t="shared" si="1821"/>
        <v>45.630166666666661</v>
      </c>
      <c r="V6428" s="79">
        <f t="shared" si="1822"/>
        <v>31.410166666666665</v>
      </c>
      <c r="W6428" s="446">
        <f t="shared" si="1823"/>
        <v>0.31495700277622379</v>
      </c>
      <c r="X6428" s="446">
        <f t="shared" si="1824"/>
        <v>0.25100401566256614</v>
      </c>
      <c r="Y6428" s="43">
        <v>20240307</v>
      </c>
      <c r="Z6428" s="48" t="s">
        <v>2438</v>
      </c>
      <c r="AA6428" s="43">
        <v>20250320</v>
      </c>
      <c r="AE6428" s="689" t="s">
        <v>1250</v>
      </c>
      <c r="AF6428" s="130">
        <v>1</v>
      </c>
    </row>
    <row r="6429" spans="1:35" x14ac:dyDescent="0.2">
      <c r="A6429" s="155" t="s">
        <v>2360</v>
      </c>
      <c r="B6429" s="81">
        <v>20240210</v>
      </c>
      <c r="C6429" s="126" t="s">
        <v>67</v>
      </c>
      <c r="D6429" s="126">
        <v>5</v>
      </c>
      <c r="E6429" s="126">
        <v>19</v>
      </c>
      <c r="F6429" s="126"/>
      <c r="G6429" s="126"/>
      <c r="H6429" s="126" t="s">
        <v>10</v>
      </c>
      <c r="I6429" s="126">
        <v>293</v>
      </c>
      <c r="J6429" s="126">
        <v>5</v>
      </c>
      <c r="K6429" s="82">
        <v>5</v>
      </c>
      <c r="L6429" s="156">
        <v>1</v>
      </c>
      <c r="M6429" s="82">
        <v>0</v>
      </c>
      <c r="N6429" s="83">
        <v>1</v>
      </c>
      <c r="O6429" s="82" t="str">
        <f>Cal_030724!$E$2</f>
        <v>Cal_030724</v>
      </c>
      <c r="P6429" s="158">
        <f>Cal_030724!$Q$3</f>
        <v>1.8135132035581638</v>
      </c>
      <c r="Q6429" s="158">
        <f>Cal_030724!$R$3</f>
        <v>0.5762667345022553</v>
      </c>
      <c r="R6429" s="84">
        <v>72.97</v>
      </c>
      <c r="S6429" s="84">
        <v>45.64</v>
      </c>
      <c r="T6429" s="158">
        <f>AVERAGE(0.726,0.751,0.756,0.68,0.811,0.714)</f>
        <v>0.73966666666666658</v>
      </c>
      <c r="U6429" s="79">
        <f t="shared" si="1821"/>
        <v>72.230333333333334</v>
      </c>
      <c r="V6429" s="79">
        <f t="shared" si="1822"/>
        <v>44.900333333333336</v>
      </c>
      <c r="W6429" s="446">
        <f t="shared" si="1823"/>
        <v>0.59913084894695212</v>
      </c>
      <c r="X6429" s="446">
        <f t="shared" si="1824"/>
        <v>0.20161781237048063</v>
      </c>
      <c r="Y6429" s="82">
        <v>20240307</v>
      </c>
      <c r="Z6429" s="85" t="s">
        <v>2380</v>
      </c>
      <c r="AA6429" s="82">
        <v>20241030</v>
      </c>
      <c r="AB6429" s="85"/>
      <c r="AC6429" s="82"/>
      <c r="AD6429" s="82"/>
      <c r="AE6429" s="691" t="s">
        <v>1250</v>
      </c>
      <c r="AF6429" s="567">
        <v>1</v>
      </c>
      <c r="AG6429" s="567"/>
      <c r="AH6429" s="159" t="s">
        <v>170</v>
      </c>
      <c r="AI6429" s="155"/>
    </row>
    <row r="6430" spans="1:35" x14ac:dyDescent="0.2">
      <c r="A6430" s="155" t="s">
        <v>2360</v>
      </c>
      <c r="B6430" s="81">
        <v>20240210</v>
      </c>
      <c r="C6430" s="126" t="s">
        <v>67</v>
      </c>
      <c r="D6430" s="126">
        <v>5</v>
      </c>
      <c r="E6430" s="126">
        <v>19</v>
      </c>
      <c r="F6430" s="126"/>
      <c r="G6430" s="126"/>
      <c r="H6430" s="126" t="s">
        <v>11</v>
      </c>
      <c r="I6430" s="126">
        <v>293</v>
      </c>
      <c r="J6430" s="126">
        <v>5</v>
      </c>
      <c r="K6430" s="82">
        <v>5</v>
      </c>
      <c r="L6430" s="156">
        <v>1</v>
      </c>
      <c r="M6430" s="82">
        <v>0</v>
      </c>
      <c r="N6430" s="83">
        <v>1</v>
      </c>
      <c r="O6430" s="82" t="str">
        <f>Cal_030724!$E$2</f>
        <v>Cal_030724</v>
      </c>
      <c r="P6430" s="158">
        <f>Cal_030724!$Q$3</f>
        <v>1.8135132035581638</v>
      </c>
      <c r="Q6430" s="158">
        <f>Cal_030724!$R$3</f>
        <v>0.5762667345022553</v>
      </c>
      <c r="R6430" s="84">
        <v>68.31</v>
      </c>
      <c r="S6430" s="84">
        <v>43.71</v>
      </c>
      <c r="T6430" s="158">
        <f>AVERAGE(0.726,0.751,0.756,0.68,0.811,0.714)</f>
        <v>0.73966666666666658</v>
      </c>
      <c r="U6430" s="79">
        <f t="shared" si="1821"/>
        <v>67.570333333333338</v>
      </c>
      <c r="V6430" s="79">
        <f t="shared" si="1822"/>
        <v>42.970333333333336</v>
      </c>
      <c r="W6430" s="446">
        <f t="shared" si="1823"/>
        <v>0.53928353033644427</v>
      </c>
      <c r="X6430" s="446">
        <f t="shared" si="1824"/>
        <v>0.22704567790322425</v>
      </c>
      <c r="Y6430" s="82">
        <v>20240307</v>
      </c>
      <c r="Z6430" s="85" t="s">
        <v>2380</v>
      </c>
      <c r="AA6430" s="82">
        <v>20241030</v>
      </c>
      <c r="AB6430" s="85"/>
      <c r="AC6430" s="82"/>
      <c r="AD6430" s="82"/>
      <c r="AE6430" s="691" t="s">
        <v>1250</v>
      </c>
      <c r="AF6430" s="567">
        <v>1</v>
      </c>
      <c r="AG6430" s="567"/>
      <c r="AH6430" s="159" t="s">
        <v>171</v>
      </c>
      <c r="AI6430" s="155"/>
    </row>
    <row r="6431" spans="1:35" x14ac:dyDescent="0.2">
      <c r="A6431" s="360" t="s">
        <v>2360</v>
      </c>
      <c r="B6431" s="196">
        <v>20240210</v>
      </c>
      <c r="C6431" s="361" t="s">
        <v>67</v>
      </c>
      <c r="D6431" s="361">
        <v>5</v>
      </c>
      <c r="E6431" s="361">
        <v>19</v>
      </c>
      <c r="F6431" s="361"/>
      <c r="G6431" s="361"/>
      <c r="H6431" s="361" t="s">
        <v>10</v>
      </c>
      <c r="I6431" s="361">
        <v>550</v>
      </c>
      <c r="J6431" s="361">
        <v>20</v>
      </c>
      <c r="K6431" s="44">
        <v>5</v>
      </c>
      <c r="L6431" s="362">
        <v>1</v>
      </c>
      <c r="M6431" s="44">
        <v>0</v>
      </c>
      <c r="N6431" s="363">
        <v>1</v>
      </c>
      <c r="O6431" s="44" t="str">
        <f>Cal_030724!$E$2</f>
        <v>Cal_030724</v>
      </c>
      <c r="P6431" s="365">
        <f>Cal_030724!$Q$3</f>
        <v>1.8135132035581638</v>
      </c>
      <c r="Q6431" s="365">
        <f>Cal_030724!$R$3</f>
        <v>0.5762667345022553</v>
      </c>
      <c r="R6431" s="364">
        <v>83.83</v>
      </c>
      <c r="S6431" s="364">
        <v>50.54</v>
      </c>
      <c r="T6431" s="365">
        <f>AVERAGE(0.726,0.751,0.756,0.68,0.811,0.714)</f>
        <v>0.73966666666666658</v>
      </c>
      <c r="U6431" s="79">
        <f t="shared" si="1821"/>
        <v>83.090333333333334</v>
      </c>
      <c r="V6431" s="79">
        <f t="shared" si="1822"/>
        <v>49.800333333333334</v>
      </c>
      <c r="W6431" s="446">
        <f t="shared" si="1823"/>
        <v>0.38877718968187486</v>
      </c>
      <c r="X6431" s="446">
        <f t="shared" si="1824"/>
        <v>8.4356460127019472E-2</v>
      </c>
      <c r="Y6431" s="44">
        <v>20240307</v>
      </c>
      <c r="Z6431" s="368" t="s">
        <v>2380</v>
      </c>
      <c r="AA6431" s="44">
        <v>20241030</v>
      </c>
      <c r="AB6431" s="368"/>
      <c r="AC6431" s="44"/>
      <c r="AD6431" s="44"/>
      <c r="AE6431" s="763" t="s">
        <v>1250</v>
      </c>
      <c r="AF6431" s="849">
        <v>1</v>
      </c>
      <c r="AG6431" s="849"/>
      <c r="AH6431" s="370" t="s">
        <v>178</v>
      </c>
      <c r="AI6431" s="360"/>
    </row>
    <row r="6432" spans="1:35" x14ac:dyDescent="0.2">
      <c r="A6432" s="360" t="s">
        <v>2360</v>
      </c>
      <c r="B6432" s="196">
        <v>20240210</v>
      </c>
      <c r="C6432" s="361" t="s">
        <v>67</v>
      </c>
      <c r="D6432" s="361">
        <v>5</v>
      </c>
      <c r="E6432" s="361">
        <v>19</v>
      </c>
      <c r="F6432" s="361"/>
      <c r="G6432" s="361"/>
      <c r="H6432" s="361" t="s">
        <v>11</v>
      </c>
      <c r="I6432" s="361">
        <v>552</v>
      </c>
      <c r="J6432" s="361">
        <v>20</v>
      </c>
      <c r="K6432" s="44">
        <v>5</v>
      </c>
      <c r="L6432" s="362">
        <v>1</v>
      </c>
      <c r="M6432" s="44">
        <v>0</v>
      </c>
      <c r="N6432" s="363">
        <v>1</v>
      </c>
      <c r="O6432" s="44" t="str">
        <f>Cal_030724!$E$2</f>
        <v>Cal_030724</v>
      </c>
      <c r="P6432" s="365">
        <f>Cal_030724!$Q$3</f>
        <v>1.8135132035581638</v>
      </c>
      <c r="Q6432" s="365">
        <f>Cal_030724!$R$3</f>
        <v>0.5762667345022553</v>
      </c>
      <c r="R6432" s="364">
        <v>71.89</v>
      </c>
      <c r="S6432" s="364">
        <v>43.91</v>
      </c>
      <c r="T6432" s="365">
        <f>AVERAGE(0.726,0.751,0.756,0.68,0.811,0.714)</f>
        <v>0.73966666666666658</v>
      </c>
      <c r="U6432" s="79">
        <f t="shared" si="1821"/>
        <v>71.150333333333336</v>
      </c>
      <c r="V6432" s="79">
        <f t="shared" si="1822"/>
        <v>43.170333333333332</v>
      </c>
      <c r="W6432" s="446">
        <f t="shared" si="1823"/>
        <v>0.32558043783083085</v>
      </c>
      <c r="X6432" s="446">
        <f t="shared" si="1824"/>
        <v>8.3078122578614827E-2</v>
      </c>
      <c r="Y6432" s="44">
        <v>20240307</v>
      </c>
      <c r="Z6432" s="368" t="s">
        <v>2380</v>
      </c>
      <c r="AA6432" s="44">
        <v>20241030</v>
      </c>
      <c r="AB6432" s="368"/>
      <c r="AC6432" s="44"/>
      <c r="AD6432" s="44"/>
      <c r="AE6432" s="763" t="s">
        <v>1250</v>
      </c>
      <c r="AF6432" s="849">
        <v>1</v>
      </c>
      <c r="AG6432" s="849"/>
      <c r="AH6432" s="370" t="s">
        <v>179</v>
      </c>
      <c r="AI6432" s="360"/>
    </row>
    <row r="6433" spans="1:35" x14ac:dyDescent="0.2">
      <c r="A6433" t="s">
        <v>2360</v>
      </c>
      <c r="B6433" s="45">
        <v>20240210</v>
      </c>
      <c r="C6433" s="107" t="s">
        <v>68</v>
      </c>
      <c r="D6433" s="107">
        <v>6</v>
      </c>
      <c r="E6433" s="107">
        <v>3</v>
      </c>
      <c r="H6433" s="107" t="s">
        <v>10</v>
      </c>
      <c r="I6433" s="107">
        <v>290</v>
      </c>
      <c r="J6433" s="107">
        <v>0</v>
      </c>
      <c r="K6433" s="43">
        <v>5</v>
      </c>
      <c r="L6433" s="43">
        <v>1</v>
      </c>
      <c r="M6433" s="43">
        <v>0</v>
      </c>
      <c r="N6433" s="49">
        <v>1</v>
      </c>
      <c r="O6433" s="43" t="str">
        <f>Cal_030724!$E$2</f>
        <v>Cal_030724</v>
      </c>
      <c r="P6433" s="50">
        <f>Cal_030724!$Q$3</f>
        <v>1.8135132035581638</v>
      </c>
      <c r="Q6433" s="50">
        <f>Cal_030724!$R$3</f>
        <v>0.5762667345022553</v>
      </c>
      <c r="R6433" s="46">
        <v>30.91</v>
      </c>
      <c r="S6433" s="46">
        <v>21.38</v>
      </c>
      <c r="T6433" s="178">
        <f>AVERAGE(0.539,0.317,0.477,0.383,0.404,0.399)</f>
        <v>0.41983333333333334</v>
      </c>
      <c r="U6433" s="79">
        <f t="shared" si="1821"/>
        <v>30.490166666666667</v>
      </c>
      <c r="V6433" s="79">
        <f t="shared" si="1822"/>
        <v>20.960166666666666</v>
      </c>
      <c r="W6433" s="446">
        <f t="shared" si="1823"/>
        <v>0.21107877893512056</v>
      </c>
      <c r="X6433" s="446">
        <f t="shared" si="1824"/>
        <v>0.16658993575853306</v>
      </c>
      <c r="Y6433" s="43">
        <v>20240307</v>
      </c>
      <c r="Z6433" s="48" t="s">
        <v>2438</v>
      </c>
      <c r="AA6433" s="43">
        <v>20250320</v>
      </c>
      <c r="AE6433" s="689" t="s">
        <v>1250</v>
      </c>
      <c r="AF6433" s="130">
        <v>1</v>
      </c>
    </row>
    <row r="6434" spans="1:35" x14ac:dyDescent="0.2">
      <c r="A6434" t="s">
        <v>2360</v>
      </c>
      <c r="B6434" s="45">
        <v>20240210</v>
      </c>
      <c r="C6434" s="107" t="s">
        <v>68</v>
      </c>
      <c r="D6434" s="107">
        <v>6</v>
      </c>
      <c r="E6434" s="107">
        <v>3</v>
      </c>
      <c r="H6434" s="107" t="s">
        <v>11</v>
      </c>
      <c r="I6434" s="107">
        <v>290</v>
      </c>
      <c r="J6434" s="107">
        <v>0</v>
      </c>
      <c r="K6434" s="43">
        <v>5</v>
      </c>
      <c r="L6434" s="43">
        <v>1</v>
      </c>
      <c r="M6434" s="43">
        <v>0</v>
      </c>
      <c r="N6434" s="49">
        <v>1</v>
      </c>
      <c r="O6434" s="43" t="str">
        <f>Cal_030724!$E$2</f>
        <v>Cal_030724</v>
      </c>
      <c r="P6434" s="50">
        <f>Cal_030724!$Q$3</f>
        <v>1.8135132035581638</v>
      </c>
      <c r="Q6434" s="50">
        <f>Cal_030724!$R$3</f>
        <v>0.5762667345022553</v>
      </c>
      <c r="R6434" s="46">
        <v>29.64</v>
      </c>
      <c r="S6434" s="46">
        <v>21.35</v>
      </c>
      <c r="T6434" s="178">
        <f>AVERAGE(0.539,0.317,0.477,0.383,0.404,0.399)</f>
        <v>0.41983333333333334</v>
      </c>
      <c r="U6434" s="79">
        <f t="shared" si="1821"/>
        <v>29.220166666666668</v>
      </c>
      <c r="V6434" s="79">
        <f t="shared" si="1822"/>
        <v>20.930166666666668</v>
      </c>
      <c r="W6434" s="446">
        <f t="shared" si="1823"/>
        <v>0.18361417391103349</v>
      </c>
      <c r="X6434" s="446">
        <f t="shared" si="1824"/>
        <v>0.19351398871445238</v>
      </c>
      <c r="Y6434" s="43">
        <v>20240307</v>
      </c>
      <c r="Z6434" s="48" t="s">
        <v>2438</v>
      </c>
      <c r="AA6434" s="43">
        <v>20250320</v>
      </c>
      <c r="AE6434" s="689" t="s">
        <v>1250</v>
      </c>
      <c r="AF6434" s="130">
        <v>1</v>
      </c>
      <c r="AH6434" s="490" t="s">
        <v>2441</v>
      </c>
    </row>
    <row r="6435" spans="1:35" x14ac:dyDescent="0.2">
      <c r="A6435" t="s">
        <v>2360</v>
      </c>
      <c r="B6435" s="45">
        <v>20240210</v>
      </c>
      <c r="C6435" s="107" t="s">
        <v>68</v>
      </c>
      <c r="D6435" s="107">
        <v>6</v>
      </c>
      <c r="E6435" s="107">
        <v>3</v>
      </c>
      <c r="H6435" s="107" t="s">
        <v>10</v>
      </c>
      <c r="I6435" s="107">
        <v>290</v>
      </c>
      <c r="J6435" s="107">
        <v>10</v>
      </c>
      <c r="K6435" s="43">
        <v>5</v>
      </c>
      <c r="L6435" s="43">
        <v>1</v>
      </c>
      <c r="M6435" s="43">
        <v>0</v>
      </c>
      <c r="N6435" s="49">
        <v>1</v>
      </c>
      <c r="O6435" s="43" t="str">
        <f>Cal_030724!$E$2</f>
        <v>Cal_030724</v>
      </c>
      <c r="P6435" s="50">
        <f>Cal_030724!$Q$3</f>
        <v>1.8135132035581638</v>
      </c>
      <c r="Q6435" s="50">
        <f>Cal_030724!$R$3</f>
        <v>0.5762667345022553</v>
      </c>
      <c r="R6435" s="46">
        <v>24.08</v>
      </c>
      <c r="S6435" s="46">
        <v>17.079999999999998</v>
      </c>
      <c r="T6435" s="178">
        <f>AVERAGE(0.366,0.25,0.238,0.443,0.396,0.478)</f>
        <v>0.3618333333333334</v>
      </c>
      <c r="U6435" s="79">
        <f t="shared" si="1821"/>
        <v>23.718166666666665</v>
      </c>
      <c r="V6435" s="79">
        <f t="shared" si="1822"/>
        <v>16.718166666666665</v>
      </c>
      <c r="W6435" s="446">
        <f t="shared" si="1823"/>
        <v>0.15504212513597523</v>
      </c>
      <c r="X6435" s="446">
        <f t="shared" si="1824"/>
        <v>0.14619252711874367</v>
      </c>
      <c r="Y6435" s="43">
        <v>20240307</v>
      </c>
      <c r="Z6435" s="48" t="s">
        <v>2434</v>
      </c>
      <c r="AA6435" s="43">
        <v>20250319</v>
      </c>
      <c r="AE6435" s="689" t="s">
        <v>1250</v>
      </c>
      <c r="AF6435" s="130">
        <v>1</v>
      </c>
    </row>
    <row r="6436" spans="1:35" x14ac:dyDescent="0.2">
      <c r="A6436" t="s">
        <v>2360</v>
      </c>
      <c r="B6436" s="45">
        <v>20240210</v>
      </c>
      <c r="C6436" s="107" t="s">
        <v>68</v>
      </c>
      <c r="D6436" s="107">
        <v>6</v>
      </c>
      <c r="E6436" s="107">
        <v>3</v>
      </c>
      <c r="H6436" s="107" t="s">
        <v>11</v>
      </c>
      <c r="I6436" s="107">
        <v>290</v>
      </c>
      <c r="J6436" s="107">
        <v>10</v>
      </c>
      <c r="K6436" s="43">
        <v>5</v>
      </c>
      <c r="L6436" s="43">
        <v>1</v>
      </c>
      <c r="M6436" s="43">
        <v>0</v>
      </c>
      <c r="N6436" s="49">
        <v>1</v>
      </c>
      <c r="O6436" s="43" t="str">
        <f>Cal_030724!$E$2</f>
        <v>Cal_030724</v>
      </c>
      <c r="P6436" s="50">
        <f>Cal_030724!$Q$3</f>
        <v>1.8135132035581638</v>
      </c>
      <c r="Q6436" s="50">
        <f>Cal_030724!$R$3</f>
        <v>0.5762667345022553</v>
      </c>
      <c r="R6436" s="46">
        <v>24.15</v>
      </c>
      <c r="S6436" s="46">
        <v>17.05</v>
      </c>
      <c r="T6436" s="178">
        <f>AVERAGE(0.539,0.317,0.477,0.383,0.404,0.399)</f>
        <v>0.41983333333333334</v>
      </c>
      <c r="U6436" s="79">
        <f t="shared" si="1821"/>
        <v>23.730166666666666</v>
      </c>
      <c r="V6436" s="79">
        <f t="shared" si="1822"/>
        <v>16.630166666666668</v>
      </c>
      <c r="W6436" s="446">
        <f t="shared" si="1823"/>
        <v>0.15725701263791766</v>
      </c>
      <c r="X6436" s="446">
        <f t="shared" si="1824"/>
        <v>0.14239202021684219</v>
      </c>
      <c r="Y6436" s="43">
        <v>20240307</v>
      </c>
      <c r="Z6436" s="48" t="s">
        <v>2438</v>
      </c>
      <c r="AA6436" s="43">
        <v>20250320</v>
      </c>
      <c r="AE6436" s="689" t="s">
        <v>1250</v>
      </c>
      <c r="AF6436" s="130">
        <v>1</v>
      </c>
    </row>
    <row r="6437" spans="1:35" x14ac:dyDescent="0.2">
      <c r="A6437" s="155" t="s">
        <v>2360</v>
      </c>
      <c r="B6437" s="81">
        <v>20240210</v>
      </c>
      <c r="C6437" s="126" t="s">
        <v>68</v>
      </c>
      <c r="D6437" s="126">
        <v>6</v>
      </c>
      <c r="E6437" s="126">
        <v>3</v>
      </c>
      <c r="F6437" s="126"/>
      <c r="G6437" s="126"/>
      <c r="H6437" s="126" t="s">
        <v>10</v>
      </c>
      <c r="I6437" s="126">
        <v>293</v>
      </c>
      <c r="J6437" s="126">
        <v>5</v>
      </c>
      <c r="K6437" s="82">
        <v>5</v>
      </c>
      <c r="L6437" s="156">
        <v>1</v>
      </c>
      <c r="M6437" s="82">
        <v>0</v>
      </c>
      <c r="N6437" s="83">
        <v>1</v>
      </c>
      <c r="O6437" s="82" t="str">
        <f>Cal_030724!$E$2</f>
        <v>Cal_030724</v>
      </c>
      <c r="P6437" s="158">
        <f>Cal_030724!$Q$3</f>
        <v>1.8135132035581638</v>
      </c>
      <c r="Q6437" s="158">
        <f>Cal_030724!$R$3</f>
        <v>0.5762667345022553</v>
      </c>
      <c r="R6437" s="84">
        <v>9.1050000000000004</v>
      </c>
      <c r="S6437" s="84">
        <v>6.9020000000000001</v>
      </c>
      <c r="T6437" s="158">
        <f>AVERAGE(0.726,0.751,0.756,0.68,0.811,0.714)</f>
        <v>0.73966666666666658</v>
      </c>
      <c r="U6437" s="79">
        <f t="shared" si="1821"/>
        <v>8.365333333333334</v>
      </c>
      <c r="V6437" s="79">
        <f t="shared" si="1822"/>
        <v>6.1623333333333337</v>
      </c>
      <c r="W6437" s="446">
        <f t="shared" si="1823"/>
        <v>4.8294374688259631E-2</v>
      </c>
      <c r="X6437" s="446">
        <f t="shared" si="1824"/>
        <v>6.1604145009258426E-2</v>
      </c>
      <c r="Y6437" s="82">
        <v>20240307</v>
      </c>
      <c r="Z6437" s="85" t="s">
        <v>2380</v>
      </c>
      <c r="AA6437" s="82">
        <v>20241030</v>
      </c>
      <c r="AB6437" s="85"/>
      <c r="AC6437" s="82"/>
      <c r="AD6437" s="82"/>
      <c r="AE6437" s="691" t="s">
        <v>1250</v>
      </c>
      <c r="AF6437" s="567">
        <v>3</v>
      </c>
      <c r="AG6437" s="567"/>
      <c r="AH6437" s="159" t="s">
        <v>190</v>
      </c>
      <c r="AI6437" s="155" t="s">
        <v>2374</v>
      </c>
    </row>
    <row r="6438" spans="1:35" x14ac:dyDescent="0.2">
      <c r="A6438" s="155" t="s">
        <v>2360</v>
      </c>
      <c r="B6438" s="81">
        <v>20240210</v>
      </c>
      <c r="C6438" s="126" t="s">
        <v>68</v>
      </c>
      <c r="D6438" s="126">
        <v>6</v>
      </c>
      <c r="E6438" s="126">
        <v>3</v>
      </c>
      <c r="F6438" s="126"/>
      <c r="G6438" s="126"/>
      <c r="H6438" s="126" t="s">
        <v>11</v>
      </c>
      <c r="I6438" s="126">
        <v>293</v>
      </c>
      <c r="J6438" s="126">
        <v>5</v>
      </c>
      <c r="K6438" s="82">
        <v>5</v>
      </c>
      <c r="L6438" s="156">
        <v>1</v>
      </c>
      <c r="M6438" s="82">
        <v>0</v>
      </c>
      <c r="N6438" s="83">
        <v>1</v>
      </c>
      <c r="O6438" s="82" t="str">
        <f>Cal_030724!$E$2</f>
        <v>Cal_030724</v>
      </c>
      <c r="P6438" s="158">
        <f>Cal_030724!$Q$3</f>
        <v>1.8135132035581638</v>
      </c>
      <c r="Q6438" s="158">
        <f>Cal_030724!$R$3</f>
        <v>0.5762667345022553</v>
      </c>
      <c r="R6438" s="84">
        <v>11.14</v>
      </c>
      <c r="S6438" s="84">
        <v>7.8419999999999996</v>
      </c>
      <c r="T6438" s="158">
        <f>AVERAGE(0.726,0.751,0.756,0.68,0.811,0.714)</f>
        <v>0.73966666666666658</v>
      </c>
      <c r="U6438" s="79">
        <f t="shared" si="1821"/>
        <v>10.400333333333334</v>
      </c>
      <c r="V6438" s="79">
        <f t="shared" si="1822"/>
        <v>7.1023333333333332</v>
      </c>
      <c r="W6438" s="446">
        <f t="shared" si="1823"/>
        <v>7.2299068416650139E-2</v>
      </c>
      <c r="X6438" s="446">
        <f t="shared" si="1824"/>
        <v>5.43633299819552E-2</v>
      </c>
      <c r="Y6438" s="82">
        <v>20240307</v>
      </c>
      <c r="Z6438" s="85" t="s">
        <v>2380</v>
      </c>
      <c r="AA6438" s="82">
        <v>20241030</v>
      </c>
      <c r="AB6438" s="85"/>
      <c r="AC6438" s="82"/>
      <c r="AD6438" s="82"/>
      <c r="AE6438" s="691" t="s">
        <v>1250</v>
      </c>
      <c r="AF6438" s="567">
        <v>1</v>
      </c>
      <c r="AG6438" s="567"/>
      <c r="AH6438" s="159" t="s">
        <v>191</v>
      </c>
      <c r="AI6438" s="155"/>
    </row>
    <row r="6439" spans="1:35" x14ac:dyDescent="0.2">
      <c r="A6439" s="360" t="s">
        <v>2360</v>
      </c>
      <c r="B6439" s="196">
        <v>20240210</v>
      </c>
      <c r="C6439" s="361" t="s">
        <v>68</v>
      </c>
      <c r="D6439" s="361">
        <v>6</v>
      </c>
      <c r="E6439" s="361">
        <v>3</v>
      </c>
      <c r="F6439" s="361"/>
      <c r="G6439" s="361"/>
      <c r="H6439" s="361" t="s">
        <v>10</v>
      </c>
      <c r="I6439" s="361">
        <v>551</v>
      </c>
      <c r="J6439" s="361">
        <v>20</v>
      </c>
      <c r="K6439" s="44">
        <v>5</v>
      </c>
      <c r="L6439" s="362">
        <v>1</v>
      </c>
      <c r="M6439" s="44">
        <v>0</v>
      </c>
      <c r="N6439" s="363">
        <v>1</v>
      </c>
      <c r="O6439" s="44" t="str">
        <f>Cal_030724!$E$2</f>
        <v>Cal_030724</v>
      </c>
      <c r="P6439" s="365">
        <f>Cal_030724!$Q$3</f>
        <v>1.8135132035581638</v>
      </c>
      <c r="Q6439" s="365">
        <f>Cal_030724!$R$3</f>
        <v>0.5762667345022553</v>
      </c>
      <c r="R6439" s="364">
        <v>6.6219999999999999</v>
      </c>
      <c r="S6439" s="364">
        <v>4.3689999999999998</v>
      </c>
      <c r="T6439" s="365">
        <f>AVERAGE(0.726,0.751,0.756,0.68,0.811,0.714)</f>
        <v>0.73966666666666658</v>
      </c>
      <c r="U6439" s="79">
        <f t="shared" si="1821"/>
        <v>5.8823333333333334</v>
      </c>
      <c r="V6439" s="79">
        <f t="shared" si="1822"/>
        <v>3.6293333333333333</v>
      </c>
      <c r="W6439" s="446">
        <f t="shared" si="1823"/>
        <v>2.6263902851981366E-2</v>
      </c>
      <c r="X6439" s="446">
        <f t="shared" si="1824"/>
        <v>8.1544066112444122E-3</v>
      </c>
      <c r="Y6439" s="44">
        <v>20240307</v>
      </c>
      <c r="Z6439" s="368" t="s">
        <v>2380</v>
      </c>
      <c r="AA6439" s="44">
        <v>20241030</v>
      </c>
      <c r="AB6439" s="368"/>
      <c r="AC6439" s="44"/>
      <c r="AD6439" s="44"/>
      <c r="AE6439" s="763" t="s">
        <v>1250</v>
      </c>
      <c r="AF6439" s="849">
        <v>1</v>
      </c>
      <c r="AG6439" s="849"/>
      <c r="AH6439" s="370" t="s">
        <v>198</v>
      </c>
      <c r="AI6439" s="360"/>
    </row>
    <row r="6440" spans="1:35" x14ac:dyDescent="0.2">
      <c r="A6440" s="360" t="s">
        <v>2360</v>
      </c>
      <c r="B6440" s="196">
        <v>20240210</v>
      </c>
      <c r="C6440" s="361" t="s">
        <v>68</v>
      </c>
      <c r="D6440" s="361">
        <v>6</v>
      </c>
      <c r="E6440" s="361">
        <v>3</v>
      </c>
      <c r="F6440" s="361"/>
      <c r="G6440" s="361"/>
      <c r="H6440" s="361" t="s">
        <v>11</v>
      </c>
      <c r="I6440" s="361">
        <v>551</v>
      </c>
      <c r="J6440" s="361">
        <v>20</v>
      </c>
      <c r="K6440" s="44">
        <v>5</v>
      </c>
      <c r="L6440" s="362">
        <v>1</v>
      </c>
      <c r="M6440" s="44">
        <v>0</v>
      </c>
      <c r="N6440" s="363">
        <v>1</v>
      </c>
      <c r="O6440" s="44" t="str">
        <f>Cal_030724!$E$2</f>
        <v>Cal_030724</v>
      </c>
      <c r="P6440" s="365">
        <f>Cal_030724!$Q$3</f>
        <v>1.8135132035581638</v>
      </c>
      <c r="Q6440" s="365">
        <f>Cal_030724!$R$3</f>
        <v>0.5762667345022553</v>
      </c>
      <c r="R6440" s="364">
        <v>7.1859999999999999</v>
      </c>
      <c r="S6440" s="364">
        <v>4.9429999999999996</v>
      </c>
      <c r="T6440" s="365">
        <f>AVERAGE(0.726,0.751,0.756,0.68,0.811,0.714)</f>
        <v>0.73966666666666658</v>
      </c>
      <c r="U6440" s="79">
        <f t="shared" si="1821"/>
        <v>6.4463333333333335</v>
      </c>
      <c r="V6440" s="79">
        <f t="shared" si="1822"/>
        <v>4.2033333333333331</v>
      </c>
      <c r="W6440" s="446">
        <f t="shared" si="1823"/>
        <v>2.6147329825563344E-2</v>
      </c>
      <c r="X6440" s="446">
        <f t="shared" si="1824"/>
        <v>1.3714433797808911E-2</v>
      </c>
      <c r="Y6440" s="44">
        <v>20240307</v>
      </c>
      <c r="Z6440" s="368" t="s">
        <v>2380</v>
      </c>
      <c r="AA6440" s="44">
        <v>20241030</v>
      </c>
      <c r="AB6440" s="368"/>
      <c r="AC6440" s="44"/>
      <c r="AD6440" s="44"/>
      <c r="AE6440" s="763" t="s">
        <v>1250</v>
      </c>
      <c r="AF6440" s="849">
        <v>1</v>
      </c>
      <c r="AG6440" s="849"/>
      <c r="AH6440" s="370" t="s">
        <v>199</v>
      </c>
      <c r="AI6440" s="360"/>
    </row>
    <row r="6441" spans="1:35" x14ac:dyDescent="0.2">
      <c r="A6441" t="s">
        <v>2360</v>
      </c>
      <c r="B6441" s="45">
        <v>20240210</v>
      </c>
      <c r="C6441" s="107" t="s">
        <v>68</v>
      </c>
      <c r="D6441" s="107">
        <v>6</v>
      </c>
      <c r="E6441" s="107">
        <v>7</v>
      </c>
      <c r="H6441" s="107" t="s">
        <v>10</v>
      </c>
      <c r="I6441" s="107">
        <v>290</v>
      </c>
      <c r="J6441" s="107">
        <v>0</v>
      </c>
      <c r="K6441" s="43">
        <v>5</v>
      </c>
      <c r="L6441" s="43">
        <v>1</v>
      </c>
      <c r="M6441" s="43">
        <v>0</v>
      </c>
      <c r="N6441" s="49">
        <v>1</v>
      </c>
      <c r="O6441" s="43" t="str">
        <f>Cal_030724!$E$2</f>
        <v>Cal_030724</v>
      </c>
      <c r="P6441" s="50">
        <f>Cal_030724!$Q$3</f>
        <v>1.8135132035581638</v>
      </c>
      <c r="Q6441" s="50">
        <f>Cal_030724!$R$3</f>
        <v>0.5762667345022553</v>
      </c>
      <c r="R6441" s="46">
        <v>48</v>
      </c>
      <c r="S6441" s="46">
        <v>32.22</v>
      </c>
      <c r="T6441" s="178">
        <f t="shared" ref="T6441:T6446" si="1825">AVERAGE(0.539,0.317,0.477,0.383,0.404,0.399)</f>
        <v>0.41983333333333334</v>
      </c>
      <c r="U6441" s="79">
        <f t="shared" si="1821"/>
        <v>47.580166666666663</v>
      </c>
      <c r="V6441" s="79">
        <f t="shared" si="1822"/>
        <v>31.800166666666666</v>
      </c>
      <c r="W6441" s="446">
        <f t="shared" si="1823"/>
        <v>0.34950924780652698</v>
      </c>
      <c r="X6441" s="446">
        <f t="shared" si="1824"/>
        <v>0.2234789475184451</v>
      </c>
      <c r="Y6441" s="43">
        <v>20240307</v>
      </c>
      <c r="Z6441" s="48" t="s">
        <v>2438</v>
      </c>
      <c r="AA6441" s="43">
        <v>20250320</v>
      </c>
      <c r="AE6441" s="689" t="s">
        <v>1250</v>
      </c>
      <c r="AF6441" s="130">
        <v>1</v>
      </c>
    </row>
    <row r="6442" spans="1:35" x14ac:dyDescent="0.2">
      <c r="A6442" t="s">
        <v>2360</v>
      </c>
      <c r="B6442" s="45">
        <v>20240210</v>
      </c>
      <c r="C6442" s="107" t="s">
        <v>68</v>
      </c>
      <c r="D6442" s="107">
        <v>6</v>
      </c>
      <c r="E6442" s="107">
        <v>7</v>
      </c>
      <c r="H6442" s="107" t="s">
        <v>11</v>
      </c>
      <c r="I6442" s="107">
        <v>290</v>
      </c>
      <c r="J6442" s="107">
        <v>0</v>
      </c>
      <c r="K6442" s="43">
        <v>5</v>
      </c>
      <c r="L6442" s="43">
        <v>1</v>
      </c>
      <c r="M6442" s="43">
        <v>0</v>
      </c>
      <c r="N6442" s="49">
        <v>1</v>
      </c>
      <c r="O6442" s="43" t="str">
        <f>Cal_030724!$E$2</f>
        <v>Cal_030724</v>
      </c>
      <c r="P6442" s="50">
        <f>Cal_030724!$Q$3</f>
        <v>1.8135132035581638</v>
      </c>
      <c r="Q6442" s="50">
        <f>Cal_030724!$R$3</f>
        <v>0.5762667345022553</v>
      </c>
      <c r="R6442" s="46">
        <v>46.19</v>
      </c>
      <c r="S6442" s="46">
        <v>30.91</v>
      </c>
      <c r="T6442" s="178">
        <f t="shared" si="1825"/>
        <v>0.41983333333333334</v>
      </c>
      <c r="U6442" s="79">
        <f t="shared" si="1821"/>
        <v>45.770166666666661</v>
      </c>
      <c r="V6442" s="79">
        <f t="shared" si="1822"/>
        <v>30.490166666666667</v>
      </c>
      <c r="W6442" s="446">
        <f t="shared" si="1823"/>
        <v>0.33843481029681438</v>
      </c>
      <c r="X6442" s="446">
        <f t="shared" si="1824"/>
        <v>0.21094927805149463</v>
      </c>
      <c r="Y6442" s="43">
        <v>20240307</v>
      </c>
      <c r="Z6442" s="48" t="s">
        <v>2438</v>
      </c>
      <c r="AA6442" s="43">
        <v>20250320</v>
      </c>
      <c r="AE6442" s="689" t="s">
        <v>1250</v>
      </c>
      <c r="AF6442" s="130">
        <v>1</v>
      </c>
    </row>
    <row r="6443" spans="1:35" x14ac:dyDescent="0.2">
      <c r="A6443" t="s">
        <v>2360</v>
      </c>
      <c r="B6443" s="45">
        <v>20240210</v>
      </c>
      <c r="C6443" s="107" t="s">
        <v>68</v>
      </c>
      <c r="D6443" s="107">
        <v>6</v>
      </c>
      <c r="E6443" s="107">
        <v>10</v>
      </c>
      <c r="H6443" s="107" t="s">
        <v>10</v>
      </c>
      <c r="I6443" s="107">
        <v>290</v>
      </c>
      <c r="J6443" s="107">
        <v>0</v>
      </c>
      <c r="K6443" s="43">
        <v>5</v>
      </c>
      <c r="L6443" s="43">
        <v>1</v>
      </c>
      <c r="M6443" s="43">
        <v>0</v>
      </c>
      <c r="N6443" s="49">
        <v>1</v>
      </c>
      <c r="O6443" s="43" t="str">
        <f>Cal_030724!$E$2</f>
        <v>Cal_030724</v>
      </c>
      <c r="P6443" s="50">
        <f>Cal_030724!$Q$3</f>
        <v>1.8135132035581638</v>
      </c>
      <c r="Q6443" s="50">
        <f>Cal_030724!$R$3</f>
        <v>0.5762667345022553</v>
      </c>
      <c r="R6443" s="46">
        <v>70.34</v>
      </c>
      <c r="S6443" s="46">
        <v>45.66</v>
      </c>
      <c r="T6443" s="178">
        <f t="shared" si="1825"/>
        <v>0.41983333333333334</v>
      </c>
      <c r="U6443" s="79">
        <f t="shared" si="1821"/>
        <v>69.920166666666674</v>
      </c>
      <c r="V6443" s="79">
        <f t="shared" si="1822"/>
        <v>45.24016666666666</v>
      </c>
      <c r="W6443" s="446">
        <f t="shared" si="1823"/>
        <v>0.54663423547941015</v>
      </c>
      <c r="X6443" s="446">
        <f t="shared" si="1824"/>
        <v>0.26852128638476119</v>
      </c>
      <c r="Y6443" s="43">
        <v>20240307</v>
      </c>
      <c r="Z6443" s="48" t="s">
        <v>2442</v>
      </c>
      <c r="AA6443" s="43">
        <v>20250320</v>
      </c>
      <c r="AE6443" s="689" t="s">
        <v>1250</v>
      </c>
      <c r="AF6443" s="130">
        <v>1</v>
      </c>
    </row>
    <row r="6444" spans="1:35" x14ac:dyDescent="0.2">
      <c r="A6444" t="s">
        <v>2360</v>
      </c>
      <c r="B6444" s="45">
        <v>20240210</v>
      </c>
      <c r="C6444" s="107" t="s">
        <v>68</v>
      </c>
      <c r="D6444" s="107">
        <v>6</v>
      </c>
      <c r="E6444" s="107">
        <v>10</v>
      </c>
      <c r="H6444" s="107" t="s">
        <v>11</v>
      </c>
      <c r="I6444" s="107">
        <v>290</v>
      </c>
      <c r="J6444" s="107">
        <v>0</v>
      </c>
      <c r="K6444" s="43">
        <v>5</v>
      </c>
      <c r="L6444" s="43">
        <v>1</v>
      </c>
      <c r="M6444" s="43">
        <v>0</v>
      </c>
      <c r="N6444" s="49">
        <v>1</v>
      </c>
      <c r="O6444" s="43" t="str">
        <f>Cal_030724!$E$2</f>
        <v>Cal_030724</v>
      </c>
      <c r="P6444" s="50">
        <f>Cal_030724!$Q$3</f>
        <v>1.8135132035581638</v>
      </c>
      <c r="Q6444" s="50">
        <f>Cal_030724!$R$3</f>
        <v>0.5762667345022553</v>
      </c>
      <c r="R6444" s="46">
        <v>65.91</v>
      </c>
      <c r="S6444" s="46">
        <v>43.38</v>
      </c>
      <c r="T6444" s="178">
        <f t="shared" si="1825"/>
        <v>0.41983333333333334</v>
      </c>
      <c r="U6444" s="79">
        <f t="shared" si="1821"/>
        <v>65.490166666666667</v>
      </c>
      <c r="V6444" s="79">
        <f t="shared" si="1822"/>
        <v>42.960166666666666</v>
      </c>
      <c r="W6444" s="446">
        <f t="shared" si="1823"/>
        <v>0.499014154187646</v>
      </c>
      <c r="X6444" s="446">
        <f t="shared" si="1824"/>
        <v>0.27505941049576832</v>
      </c>
      <c r="Y6444" s="43">
        <v>20240307</v>
      </c>
      <c r="Z6444" s="48" t="s">
        <v>2442</v>
      </c>
      <c r="AA6444" s="43">
        <v>20250320</v>
      </c>
      <c r="AE6444" s="689" t="s">
        <v>1250</v>
      </c>
      <c r="AF6444" s="130">
        <v>1</v>
      </c>
    </row>
    <row r="6445" spans="1:35" x14ac:dyDescent="0.2">
      <c r="A6445" t="s">
        <v>2360</v>
      </c>
      <c r="B6445" s="45">
        <v>20240210</v>
      </c>
      <c r="C6445" s="107" t="s">
        <v>68</v>
      </c>
      <c r="D6445" s="107">
        <v>6</v>
      </c>
      <c r="E6445" s="107">
        <v>10</v>
      </c>
      <c r="H6445" s="107" t="s">
        <v>10</v>
      </c>
      <c r="I6445" s="107">
        <v>290</v>
      </c>
      <c r="J6445" s="107">
        <v>10</v>
      </c>
      <c r="K6445" s="43">
        <v>5</v>
      </c>
      <c r="L6445" s="43">
        <v>1</v>
      </c>
      <c r="M6445" s="43">
        <v>0</v>
      </c>
      <c r="N6445" s="49">
        <v>1</v>
      </c>
      <c r="O6445" s="43" t="str">
        <f>Cal_030724!$E$2</f>
        <v>Cal_030724</v>
      </c>
      <c r="P6445" s="50">
        <f>Cal_030724!$Q$3</f>
        <v>1.8135132035581638</v>
      </c>
      <c r="Q6445" s="50">
        <f>Cal_030724!$R$3</f>
        <v>0.5762667345022553</v>
      </c>
      <c r="R6445" s="46">
        <v>53.35</v>
      </c>
      <c r="S6445" s="46">
        <v>35.159999999999997</v>
      </c>
      <c r="T6445" s="178">
        <f t="shared" si="1825"/>
        <v>0.41983333333333334</v>
      </c>
      <c r="U6445" s="79">
        <f t="shared" si="1821"/>
        <v>52.930166666666665</v>
      </c>
      <c r="V6445" s="79">
        <f t="shared" si="1822"/>
        <v>34.74016666666666</v>
      </c>
      <c r="W6445" s="446">
        <f t="shared" si="1823"/>
        <v>0.40288803660334144</v>
      </c>
      <c r="X6445" s="446">
        <f t="shared" si="1824"/>
        <v>0.22307426140208023</v>
      </c>
      <c r="Y6445" s="43">
        <v>20240307</v>
      </c>
      <c r="Z6445" s="48" t="s">
        <v>2442</v>
      </c>
      <c r="AA6445" s="43">
        <v>20250320</v>
      </c>
      <c r="AE6445" s="689" t="s">
        <v>1250</v>
      </c>
      <c r="AF6445" s="130">
        <v>1</v>
      </c>
    </row>
    <row r="6446" spans="1:35" x14ac:dyDescent="0.2">
      <c r="A6446" t="s">
        <v>2360</v>
      </c>
      <c r="B6446" s="45">
        <v>20240210</v>
      </c>
      <c r="C6446" s="107" t="s">
        <v>68</v>
      </c>
      <c r="D6446" s="107">
        <v>6</v>
      </c>
      <c r="E6446" s="107">
        <v>10</v>
      </c>
      <c r="H6446" s="107" t="s">
        <v>11</v>
      </c>
      <c r="I6446" s="107">
        <v>290</v>
      </c>
      <c r="J6446" s="107">
        <v>10</v>
      </c>
      <c r="K6446" s="43">
        <v>5</v>
      </c>
      <c r="L6446" s="43">
        <v>1</v>
      </c>
      <c r="M6446" s="43">
        <v>0</v>
      </c>
      <c r="N6446" s="49">
        <v>1</v>
      </c>
      <c r="O6446" s="43" t="str">
        <f>Cal_030724!$E$2</f>
        <v>Cal_030724</v>
      </c>
      <c r="P6446" s="50">
        <f>Cal_030724!$Q$3</f>
        <v>1.8135132035581638</v>
      </c>
      <c r="Q6446" s="50">
        <f>Cal_030724!$R$3</f>
        <v>0.5762667345022553</v>
      </c>
      <c r="R6446" s="46">
        <v>51.83</v>
      </c>
      <c r="S6446" s="46">
        <v>34.07</v>
      </c>
      <c r="T6446" s="178">
        <f t="shared" si="1825"/>
        <v>0.41983333333333334</v>
      </c>
      <c r="U6446" s="79">
        <f t="shared" si="1821"/>
        <v>51.410166666666662</v>
      </c>
      <c r="V6446" s="79">
        <f t="shared" si="1822"/>
        <v>33.650166666666664</v>
      </c>
      <c r="W6446" s="446">
        <f t="shared" si="1823"/>
        <v>0.39336402034498852</v>
      </c>
      <c r="X6446" s="446">
        <f t="shared" si="1824"/>
        <v>0.21295821918366797</v>
      </c>
      <c r="Y6446" s="43">
        <v>20240307</v>
      </c>
      <c r="Z6446" s="48" t="s">
        <v>2442</v>
      </c>
      <c r="AA6446" s="43">
        <v>20250320</v>
      </c>
      <c r="AE6446" s="689" t="s">
        <v>1250</v>
      </c>
      <c r="AF6446" s="130">
        <v>1</v>
      </c>
    </row>
    <row r="6447" spans="1:35" x14ac:dyDescent="0.2">
      <c r="A6447" s="155" t="s">
        <v>2360</v>
      </c>
      <c r="B6447" s="81">
        <v>20240210</v>
      </c>
      <c r="C6447" s="126" t="s">
        <v>68</v>
      </c>
      <c r="D6447" s="126">
        <v>6</v>
      </c>
      <c r="E6447" s="126">
        <v>10</v>
      </c>
      <c r="F6447" s="126"/>
      <c r="G6447" s="126"/>
      <c r="H6447" s="126" t="s">
        <v>10</v>
      </c>
      <c r="I6447" s="126">
        <v>293</v>
      </c>
      <c r="J6447" s="126">
        <v>5</v>
      </c>
      <c r="K6447" s="82">
        <v>5</v>
      </c>
      <c r="L6447" s="156">
        <v>1</v>
      </c>
      <c r="M6447" s="82">
        <v>0</v>
      </c>
      <c r="N6447" s="83">
        <v>1</v>
      </c>
      <c r="O6447" s="82" t="str">
        <f>Cal_030724!$E$2</f>
        <v>Cal_030724</v>
      </c>
      <c r="P6447" s="158">
        <f>Cal_030724!$Q$3</f>
        <v>1.8135132035581638</v>
      </c>
      <c r="Q6447" s="158">
        <f>Cal_030724!$R$3</f>
        <v>0.5762667345022553</v>
      </c>
      <c r="R6447" s="84">
        <v>24.9</v>
      </c>
      <c r="S6447" s="84">
        <v>16.760000000000002</v>
      </c>
      <c r="T6447" s="158">
        <f>AVERAGE(0.726,0.751,0.756,0.68,0.811,0.714)</f>
        <v>0.73966666666666658</v>
      </c>
      <c r="U6447" s="79">
        <f t="shared" si="1821"/>
        <v>24.16033333333333</v>
      </c>
      <c r="V6447" s="79">
        <f t="shared" si="1822"/>
        <v>16.020333333333333</v>
      </c>
      <c r="W6447" s="446">
        <f t="shared" si="1823"/>
        <v>0.17844585109506725</v>
      </c>
      <c r="X6447" s="446">
        <f t="shared" si="1824"/>
        <v>0.10725938800172587</v>
      </c>
      <c r="Y6447" s="82">
        <v>20240307</v>
      </c>
      <c r="Z6447" s="85" t="s">
        <v>2380</v>
      </c>
      <c r="AA6447" s="82">
        <v>20241030</v>
      </c>
      <c r="AB6447" s="85"/>
      <c r="AC6447" s="82"/>
      <c r="AD6447" s="82"/>
      <c r="AE6447" s="691" t="s">
        <v>1250</v>
      </c>
      <c r="AF6447" s="567">
        <v>1</v>
      </c>
      <c r="AG6447" s="567"/>
      <c r="AH6447" s="159" t="s">
        <v>188</v>
      </c>
      <c r="AI6447" s="155"/>
    </row>
    <row r="6448" spans="1:35" x14ac:dyDescent="0.2">
      <c r="A6448" s="155" t="s">
        <v>2360</v>
      </c>
      <c r="B6448" s="81">
        <v>20240210</v>
      </c>
      <c r="C6448" s="126" t="s">
        <v>68</v>
      </c>
      <c r="D6448" s="126">
        <v>6</v>
      </c>
      <c r="E6448" s="126">
        <v>10</v>
      </c>
      <c r="F6448" s="126"/>
      <c r="G6448" s="126"/>
      <c r="H6448" s="126" t="s">
        <v>11</v>
      </c>
      <c r="I6448" s="126">
        <v>294</v>
      </c>
      <c r="J6448" s="126">
        <v>5</v>
      </c>
      <c r="K6448" s="82">
        <v>5</v>
      </c>
      <c r="L6448" s="156">
        <v>1</v>
      </c>
      <c r="M6448" s="82">
        <v>0</v>
      </c>
      <c r="N6448" s="83">
        <v>1</v>
      </c>
      <c r="O6448" s="82" t="str">
        <f>Cal_030724!$E$2</f>
        <v>Cal_030724</v>
      </c>
      <c r="P6448" s="158">
        <f>Cal_030724!$Q$3</f>
        <v>1.8135132035581638</v>
      </c>
      <c r="Q6448" s="158">
        <f>Cal_030724!$R$3</f>
        <v>0.5762667345022553</v>
      </c>
      <c r="R6448" s="84">
        <v>23.61</v>
      </c>
      <c r="S6448" s="84">
        <v>15.5</v>
      </c>
      <c r="T6448" s="158">
        <f>AVERAGE(0.726,0.751,0.756,0.68,0.811,0.714)</f>
        <v>0.73966666666666658</v>
      </c>
      <c r="U6448" s="79">
        <f t="shared" si="1821"/>
        <v>22.870333333333331</v>
      </c>
      <c r="V6448" s="79">
        <f t="shared" si="1822"/>
        <v>14.760333333333334</v>
      </c>
      <c r="W6448" s="446">
        <f t="shared" si="1823"/>
        <v>0.17718346652444125</v>
      </c>
      <c r="X6448" s="446">
        <f t="shared" si="1824"/>
        <v>8.5155686077857853E-2</v>
      </c>
      <c r="Y6448" s="82">
        <v>20240307</v>
      </c>
      <c r="Z6448" s="85" t="s">
        <v>2380</v>
      </c>
      <c r="AA6448" s="82">
        <v>20241030</v>
      </c>
      <c r="AB6448" s="85"/>
      <c r="AC6448" s="82"/>
      <c r="AD6448" s="82"/>
      <c r="AE6448" s="691" t="s">
        <v>1250</v>
      </c>
      <c r="AF6448" s="567">
        <v>1</v>
      </c>
      <c r="AG6448" s="567"/>
      <c r="AH6448" s="159" t="s">
        <v>189</v>
      </c>
      <c r="AI6448" s="155"/>
    </row>
    <row r="6449" spans="1:35" x14ac:dyDescent="0.2">
      <c r="A6449" s="360" t="s">
        <v>2360</v>
      </c>
      <c r="B6449" s="196">
        <v>20240210</v>
      </c>
      <c r="C6449" s="361" t="s">
        <v>68</v>
      </c>
      <c r="D6449" s="361">
        <v>6</v>
      </c>
      <c r="E6449" s="361">
        <v>10</v>
      </c>
      <c r="F6449" s="361"/>
      <c r="G6449" s="361"/>
      <c r="H6449" s="361" t="s">
        <v>10</v>
      </c>
      <c r="I6449" s="361">
        <v>550</v>
      </c>
      <c r="J6449" s="361">
        <v>20</v>
      </c>
      <c r="K6449" s="44">
        <v>5</v>
      </c>
      <c r="L6449" s="362">
        <v>1</v>
      </c>
      <c r="M6449" s="44">
        <v>0</v>
      </c>
      <c r="N6449" s="363">
        <v>1</v>
      </c>
      <c r="O6449" s="44" t="str">
        <f>Cal_030724!$E$2</f>
        <v>Cal_030724</v>
      </c>
      <c r="P6449" s="365">
        <f>Cal_030724!$Q$3</f>
        <v>1.8135132035581638</v>
      </c>
      <c r="Q6449" s="365">
        <f>Cal_030724!$R$3</f>
        <v>0.5762667345022553</v>
      </c>
      <c r="R6449" s="364">
        <v>36.9</v>
      </c>
      <c r="S6449" s="364">
        <v>23.63</v>
      </c>
      <c r="T6449" s="365">
        <f>AVERAGE(0.726,0.751,0.756,0.68,0.811,0.714)</f>
        <v>0.73966666666666658</v>
      </c>
      <c r="U6449" s="79">
        <f t="shared" si="1821"/>
        <v>36.160333333333334</v>
      </c>
      <c r="V6449" s="79">
        <f t="shared" si="1822"/>
        <v>22.890333333333331</v>
      </c>
      <c r="W6449" s="446">
        <f t="shared" si="1823"/>
        <v>0.1549736649768243</v>
      </c>
      <c r="X6449" s="446">
        <f t="shared" si="1824"/>
        <v>6.2498513027516897E-2</v>
      </c>
      <c r="Y6449" s="44">
        <v>20240307</v>
      </c>
      <c r="Z6449" s="368" t="s">
        <v>2380</v>
      </c>
      <c r="AA6449" s="44">
        <v>20241030</v>
      </c>
      <c r="AB6449" s="368"/>
      <c r="AC6449" s="44"/>
      <c r="AD6449" s="44"/>
      <c r="AE6449" s="763" t="s">
        <v>1250</v>
      </c>
      <c r="AF6449" s="849">
        <v>1</v>
      </c>
      <c r="AG6449" s="849"/>
      <c r="AH6449" s="370" t="s">
        <v>196</v>
      </c>
      <c r="AI6449" s="360"/>
    </row>
    <row r="6450" spans="1:35" x14ac:dyDescent="0.2">
      <c r="A6450" s="360" t="s">
        <v>2360</v>
      </c>
      <c r="B6450" s="196">
        <v>20240210</v>
      </c>
      <c r="C6450" s="361" t="s">
        <v>68</v>
      </c>
      <c r="D6450" s="361">
        <v>6</v>
      </c>
      <c r="E6450" s="361">
        <v>10</v>
      </c>
      <c r="F6450" s="361"/>
      <c r="G6450" s="361"/>
      <c r="H6450" s="361" t="s">
        <v>11</v>
      </c>
      <c r="I6450" s="361">
        <v>550</v>
      </c>
      <c r="J6450" s="361">
        <v>20</v>
      </c>
      <c r="K6450" s="44">
        <v>5</v>
      </c>
      <c r="L6450" s="362">
        <v>1</v>
      </c>
      <c r="M6450" s="44">
        <v>0</v>
      </c>
      <c r="N6450" s="363">
        <v>1</v>
      </c>
      <c r="O6450" s="44" t="str">
        <f>Cal_030724!$E$2</f>
        <v>Cal_030724</v>
      </c>
      <c r="P6450" s="365">
        <f>Cal_030724!$Q$3</f>
        <v>1.8135132035581638</v>
      </c>
      <c r="Q6450" s="365">
        <f>Cal_030724!$R$3</f>
        <v>0.5762667345022553</v>
      </c>
      <c r="R6450" s="364">
        <v>1.3</v>
      </c>
      <c r="S6450" s="364">
        <v>1.046</v>
      </c>
      <c r="T6450" s="365">
        <f>AVERAGE(0.726,0.751,0.756,0.68,0.811,0.714)</f>
        <v>0.73966666666666658</v>
      </c>
      <c r="U6450" s="79">
        <f t="shared" si="1821"/>
        <v>0.56033333333333346</v>
      </c>
      <c r="V6450" s="79">
        <f t="shared" si="1822"/>
        <v>0.30633333333333346</v>
      </c>
      <c r="W6450" s="446">
        <f t="shared" si="1823"/>
        <v>2.9663384253288145E-3</v>
      </c>
      <c r="X6450" s="446">
        <f t="shared" si="1824"/>
        <v>-5.5984249825476554E-5</v>
      </c>
      <c r="Y6450" s="44">
        <v>20240307</v>
      </c>
      <c r="Z6450" s="368" t="s">
        <v>2380</v>
      </c>
      <c r="AA6450" s="44">
        <v>20241030</v>
      </c>
      <c r="AB6450" s="368"/>
      <c r="AC6450" s="44"/>
      <c r="AD6450" s="44"/>
      <c r="AE6450" s="763" t="s">
        <v>1250</v>
      </c>
      <c r="AF6450" s="849">
        <v>4</v>
      </c>
      <c r="AG6450" s="849"/>
      <c r="AH6450" s="370" t="s">
        <v>197</v>
      </c>
      <c r="AI6450" s="360" t="s">
        <v>2381</v>
      </c>
    </row>
    <row r="6451" spans="1:35" x14ac:dyDescent="0.2">
      <c r="A6451" t="s">
        <v>2360</v>
      </c>
      <c r="B6451" s="45">
        <v>20240210</v>
      </c>
      <c r="C6451" s="107" t="s">
        <v>68</v>
      </c>
      <c r="D6451" s="107">
        <v>6</v>
      </c>
      <c r="E6451" s="107">
        <v>12</v>
      </c>
      <c r="H6451" s="107" t="s">
        <v>10</v>
      </c>
      <c r="I6451" s="107">
        <v>290</v>
      </c>
      <c r="J6451" s="107">
        <v>0</v>
      </c>
      <c r="K6451" s="43">
        <v>5</v>
      </c>
      <c r="L6451" s="43">
        <v>1</v>
      </c>
      <c r="M6451" s="43">
        <v>0</v>
      </c>
      <c r="N6451" s="49">
        <v>1</v>
      </c>
      <c r="O6451" s="43" t="str">
        <f>Cal_030724!$E$2</f>
        <v>Cal_030724</v>
      </c>
      <c r="P6451" s="50">
        <f>Cal_030724!$Q$3</f>
        <v>1.8135132035581638</v>
      </c>
      <c r="Q6451" s="50">
        <f>Cal_030724!$R$3</f>
        <v>0.5762667345022553</v>
      </c>
      <c r="R6451" s="46">
        <v>90.7</v>
      </c>
      <c r="S6451" s="46">
        <v>59.92</v>
      </c>
      <c r="T6451" s="178">
        <f t="shared" ref="T6451:T6458" si="1826">AVERAGE(0.539,0.317,0.477,0.383,0.404,0.399)</f>
        <v>0.41983333333333334</v>
      </c>
      <c r="U6451" s="79">
        <f t="shared" si="1821"/>
        <v>90.280166666666673</v>
      </c>
      <c r="V6451" s="79">
        <f t="shared" si="1822"/>
        <v>59.500166666666665</v>
      </c>
      <c r="W6451" s="446">
        <f t="shared" si="1823"/>
        <v>0.68174237309790264</v>
      </c>
      <c r="X6451" s="446">
        <f t="shared" si="1824"/>
        <v>0.3903555651687225</v>
      </c>
      <c r="Y6451" s="43">
        <v>20240307</v>
      </c>
      <c r="Z6451" s="48" t="s">
        <v>2442</v>
      </c>
      <c r="AA6451" s="43">
        <v>20250320</v>
      </c>
      <c r="AE6451" s="689" t="s">
        <v>1250</v>
      </c>
      <c r="AF6451" s="130">
        <v>1</v>
      </c>
    </row>
    <row r="6452" spans="1:35" x14ac:dyDescent="0.2">
      <c r="A6452" t="s">
        <v>2360</v>
      </c>
      <c r="B6452" s="45">
        <v>20240210</v>
      </c>
      <c r="C6452" s="107" t="s">
        <v>68</v>
      </c>
      <c r="D6452" s="107">
        <v>6</v>
      </c>
      <c r="E6452" s="107">
        <v>12</v>
      </c>
      <c r="H6452" s="107" t="s">
        <v>11</v>
      </c>
      <c r="I6452" s="107">
        <v>290</v>
      </c>
      <c r="J6452" s="107">
        <v>0</v>
      </c>
      <c r="K6452" s="43">
        <v>5</v>
      </c>
      <c r="L6452" s="43">
        <v>1</v>
      </c>
      <c r="M6452" s="43">
        <v>0</v>
      </c>
      <c r="N6452" s="49">
        <v>1</v>
      </c>
      <c r="O6452" s="43" t="str">
        <f>Cal_030724!$E$2</f>
        <v>Cal_030724</v>
      </c>
      <c r="P6452" s="50">
        <f>Cal_030724!$Q$3</f>
        <v>1.8135132035581638</v>
      </c>
      <c r="Q6452" s="50">
        <f>Cal_030724!$R$3</f>
        <v>0.5762667345022553</v>
      </c>
      <c r="R6452" s="46">
        <v>92.12</v>
      </c>
      <c r="S6452" s="46">
        <v>60.84</v>
      </c>
      <c r="T6452" s="178">
        <f t="shared" si="1826"/>
        <v>0.41983333333333334</v>
      </c>
      <c r="U6452" s="79">
        <f t="shared" si="1821"/>
        <v>91.700166666666675</v>
      </c>
      <c r="V6452" s="79">
        <f t="shared" si="1822"/>
        <v>60.420166666666667</v>
      </c>
      <c r="W6452" s="446">
        <f t="shared" si="1823"/>
        <v>0.69281681060761513</v>
      </c>
      <c r="X6452" s="446">
        <f t="shared" si="1824"/>
        <v>0.39585805774949107</v>
      </c>
      <c r="Y6452" s="43">
        <v>20240307</v>
      </c>
      <c r="Z6452" s="48" t="s">
        <v>2442</v>
      </c>
      <c r="AA6452" s="43">
        <v>20250320</v>
      </c>
      <c r="AE6452" s="689" t="s">
        <v>1250</v>
      </c>
      <c r="AF6452" s="130">
        <v>1</v>
      </c>
    </row>
    <row r="6453" spans="1:35" x14ac:dyDescent="0.2">
      <c r="A6453" t="s">
        <v>2360</v>
      </c>
      <c r="B6453" s="45">
        <v>20240210</v>
      </c>
      <c r="C6453" s="107" t="s">
        <v>68</v>
      </c>
      <c r="D6453" s="107">
        <v>6</v>
      </c>
      <c r="E6453" s="107">
        <v>14</v>
      </c>
      <c r="H6453" s="107" t="s">
        <v>10</v>
      </c>
      <c r="I6453" s="107">
        <v>290</v>
      </c>
      <c r="J6453" s="107">
        <v>0</v>
      </c>
      <c r="K6453" s="43">
        <v>5</v>
      </c>
      <c r="L6453" s="43">
        <v>1</v>
      </c>
      <c r="M6453" s="43">
        <v>0</v>
      </c>
      <c r="N6453" s="49">
        <v>1</v>
      </c>
      <c r="O6453" s="43" t="str">
        <f>Cal_030724!$E$2</f>
        <v>Cal_030724</v>
      </c>
      <c r="P6453" s="50">
        <f>Cal_030724!$Q$3</f>
        <v>1.8135132035581638</v>
      </c>
      <c r="Q6453" s="50">
        <f>Cal_030724!$R$3</f>
        <v>0.5762667345022553</v>
      </c>
      <c r="R6453" s="46">
        <v>97.94</v>
      </c>
      <c r="S6453" s="46">
        <v>62.73</v>
      </c>
      <c r="T6453" s="178">
        <f t="shared" si="1826"/>
        <v>0.41983333333333334</v>
      </c>
      <c r="U6453" s="79">
        <f t="shared" si="1821"/>
        <v>97.520166666666668</v>
      </c>
      <c r="V6453" s="79">
        <f t="shared" si="1822"/>
        <v>62.31016666666666</v>
      </c>
      <c r="W6453" s="446">
        <f t="shared" si="1823"/>
        <v>0.77986188943395562</v>
      </c>
      <c r="X6453" s="446">
        <f t="shared" si="1824"/>
        <v>0.34286775921772522</v>
      </c>
      <c r="Y6453" s="43">
        <v>20240307</v>
      </c>
      <c r="Z6453" s="48" t="s">
        <v>2442</v>
      </c>
      <c r="AA6453" s="43">
        <v>20250320</v>
      </c>
      <c r="AE6453" s="689" t="s">
        <v>1250</v>
      </c>
      <c r="AF6453" s="130">
        <v>1</v>
      </c>
    </row>
    <row r="6454" spans="1:35" x14ac:dyDescent="0.2">
      <c r="A6454" t="s">
        <v>2360</v>
      </c>
      <c r="B6454" s="45">
        <v>20240210</v>
      </c>
      <c r="C6454" s="107" t="s">
        <v>68</v>
      </c>
      <c r="D6454" s="107">
        <v>6</v>
      </c>
      <c r="E6454" s="107">
        <v>14</v>
      </c>
      <c r="H6454" s="107" t="s">
        <v>11</v>
      </c>
      <c r="I6454" s="107">
        <v>290</v>
      </c>
      <c r="J6454" s="107">
        <v>0</v>
      </c>
      <c r="K6454" s="43">
        <v>5</v>
      </c>
      <c r="L6454" s="43">
        <v>1</v>
      </c>
      <c r="M6454" s="43">
        <v>0</v>
      </c>
      <c r="N6454" s="49">
        <v>1</v>
      </c>
      <c r="O6454" s="43" t="str">
        <f>Cal_030724!$E$2</f>
        <v>Cal_030724</v>
      </c>
      <c r="P6454" s="50">
        <f>Cal_030724!$Q$3</f>
        <v>1.8135132035581638</v>
      </c>
      <c r="Q6454" s="50">
        <f>Cal_030724!$R$3</f>
        <v>0.5762667345022553</v>
      </c>
      <c r="R6454" s="46">
        <v>108.2</v>
      </c>
      <c r="S6454" s="46">
        <v>68.400000000000006</v>
      </c>
      <c r="T6454" s="178">
        <f t="shared" si="1826"/>
        <v>0.41983333333333334</v>
      </c>
      <c r="U6454" s="79">
        <f t="shared" si="1821"/>
        <v>107.78016666666667</v>
      </c>
      <c r="V6454" s="79">
        <f t="shared" si="1822"/>
        <v>67.980166666666676</v>
      </c>
      <c r="W6454" s="446">
        <f t="shared" si="1823"/>
        <v>0.88152522577311621</v>
      </c>
      <c r="X6454" s="446">
        <f t="shared" si="1824"/>
        <v>0.34336876376228953</v>
      </c>
      <c r="Y6454" s="43">
        <v>20240307</v>
      </c>
      <c r="Z6454" s="48" t="s">
        <v>2442</v>
      </c>
      <c r="AA6454" s="43">
        <v>20250320</v>
      </c>
      <c r="AE6454" s="689" t="s">
        <v>1250</v>
      </c>
      <c r="AF6454" s="130">
        <v>1</v>
      </c>
    </row>
    <row r="6455" spans="1:35" x14ac:dyDescent="0.2">
      <c r="A6455" t="s">
        <v>2360</v>
      </c>
      <c r="B6455" s="45">
        <v>20240210</v>
      </c>
      <c r="C6455" s="107" t="s">
        <v>68</v>
      </c>
      <c r="D6455" s="107">
        <v>6</v>
      </c>
      <c r="E6455" s="107">
        <v>16</v>
      </c>
      <c r="H6455" s="107" t="s">
        <v>10</v>
      </c>
      <c r="I6455" s="107">
        <v>290</v>
      </c>
      <c r="J6455" s="107">
        <v>0</v>
      </c>
      <c r="K6455" s="43">
        <v>5</v>
      </c>
      <c r="L6455" s="43">
        <v>1</v>
      </c>
      <c r="M6455" s="43">
        <v>0</v>
      </c>
      <c r="N6455" s="49">
        <v>1</v>
      </c>
      <c r="O6455" s="43" t="str">
        <f>Cal_030724!$E$2</f>
        <v>Cal_030724</v>
      </c>
      <c r="P6455" s="50">
        <f>Cal_030724!$Q$3</f>
        <v>1.8135132035581638</v>
      </c>
      <c r="Q6455" s="50">
        <f>Cal_030724!$R$3</f>
        <v>0.5762667345022553</v>
      </c>
      <c r="R6455" s="46">
        <v>96.47</v>
      </c>
      <c r="S6455" s="46">
        <v>60.84</v>
      </c>
      <c r="T6455" s="178">
        <f t="shared" si="1826"/>
        <v>0.41983333333333334</v>
      </c>
      <c r="U6455" s="79">
        <f t="shared" si="1821"/>
        <v>96.050166666666669</v>
      </c>
      <c r="V6455" s="79">
        <f t="shared" si="1822"/>
        <v>60.420166666666667</v>
      </c>
      <c r="W6455" s="446">
        <f t="shared" si="1823"/>
        <v>0.78916441694211381</v>
      </c>
      <c r="X6455" s="446">
        <f t="shared" si="1824"/>
        <v>0.29951045141499227</v>
      </c>
      <c r="Y6455" s="43">
        <v>20240307</v>
      </c>
      <c r="Z6455" s="48" t="s">
        <v>2442</v>
      </c>
      <c r="AA6455" s="43">
        <v>20250320</v>
      </c>
      <c r="AE6455" s="689" t="s">
        <v>1250</v>
      </c>
      <c r="AF6455" s="130">
        <v>1</v>
      </c>
    </row>
    <row r="6456" spans="1:35" x14ac:dyDescent="0.2">
      <c r="A6456" t="s">
        <v>2360</v>
      </c>
      <c r="B6456" s="45">
        <v>20240210</v>
      </c>
      <c r="C6456" s="107" t="s">
        <v>68</v>
      </c>
      <c r="D6456" s="107">
        <v>6</v>
      </c>
      <c r="E6456" s="107">
        <v>16</v>
      </c>
      <c r="H6456" s="107" t="s">
        <v>11</v>
      </c>
      <c r="I6456" s="107">
        <v>290</v>
      </c>
      <c r="J6456" s="107">
        <v>0</v>
      </c>
      <c r="K6456" s="43">
        <v>5</v>
      </c>
      <c r="L6456" s="43">
        <v>1</v>
      </c>
      <c r="M6456" s="43">
        <v>0</v>
      </c>
      <c r="N6456" s="49">
        <v>1</v>
      </c>
      <c r="O6456" s="43" t="str">
        <f>Cal_030724!$E$2</f>
        <v>Cal_030724</v>
      </c>
      <c r="P6456" s="50">
        <f>Cal_030724!$Q$3</f>
        <v>1.8135132035581638</v>
      </c>
      <c r="Q6456" s="50">
        <f>Cal_030724!$R$3</f>
        <v>0.5762667345022553</v>
      </c>
      <c r="R6456" s="46">
        <v>105.5</v>
      </c>
      <c r="S6456" s="46">
        <v>67.53</v>
      </c>
      <c r="T6456" s="178">
        <f t="shared" si="1826"/>
        <v>0.41983333333333334</v>
      </c>
      <c r="U6456" s="79">
        <f t="shared" si="1821"/>
        <v>105.08016666666667</v>
      </c>
      <c r="V6456" s="79">
        <f t="shared" si="1822"/>
        <v>67.110166666666672</v>
      </c>
      <c r="W6456" s="446">
        <f t="shared" si="1823"/>
        <v>0.84099278448756853</v>
      </c>
      <c r="X6456" s="446">
        <f t="shared" si="1824"/>
        <v>0.36822519507096935</v>
      </c>
      <c r="Y6456" s="43">
        <v>20240307</v>
      </c>
      <c r="Z6456" s="48" t="s">
        <v>2442</v>
      </c>
      <c r="AA6456" s="43">
        <v>20250320</v>
      </c>
      <c r="AE6456" s="689" t="s">
        <v>1250</v>
      </c>
      <c r="AF6456" s="130">
        <v>1</v>
      </c>
    </row>
    <row r="6457" spans="1:35" x14ac:dyDescent="0.2">
      <c r="A6457" t="s">
        <v>2360</v>
      </c>
      <c r="B6457" s="45">
        <v>20240210</v>
      </c>
      <c r="C6457" s="107" t="s">
        <v>68</v>
      </c>
      <c r="D6457" s="107">
        <v>6</v>
      </c>
      <c r="E6457" s="107">
        <v>16</v>
      </c>
      <c r="H6457" s="107" t="s">
        <v>10</v>
      </c>
      <c r="I6457" s="107">
        <v>290</v>
      </c>
      <c r="J6457" s="107">
        <v>10</v>
      </c>
      <c r="K6457" s="43">
        <v>5</v>
      </c>
      <c r="L6457" s="43">
        <v>1</v>
      </c>
      <c r="M6457" s="43">
        <v>0</v>
      </c>
      <c r="N6457" s="49">
        <v>1</v>
      </c>
      <c r="O6457" s="43" t="str">
        <f>Cal_030724!$E$2</f>
        <v>Cal_030724</v>
      </c>
      <c r="P6457" s="50">
        <f>Cal_030724!$Q$3</f>
        <v>1.8135132035581638</v>
      </c>
      <c r="Q6457" s="50">
        <f>Cal_030724!$R$3</f>
        <v>0.5762667345022553</v>
      </c>
      <c r="R6457" s="46">
        <v>50.25</v>
      </c>
      <c r="S6457" s="46">
        <v>33.33</v>
      </c>
      <c r="T6457" s="178">
        <f t="shared" si="1826"/>
        <v>0.41983333333333334</v>
      </c>
      <c r="U6457" s="79">
        <f t="shared" si="1821"/>
        <v>49.830166666666663</v>
      </c>
      <c r="V6457" s="79">
        <f t="shared" si="1822"/>
        <v>32.910166666666662</v>
      </c>
      <c r="W6457" s="446">
        <f t="shared" si="1823"/>
        <v>0.37475896532867153</v>
      </c>
      <c r="X6457" s="446">
        <f t="shared" si="1824"/>
        <v>0.21822965651851112</v>
      </c>
      <c r="Y6457" s="43">
        <v>20240307</v>
      </c>
      <c r="Z6457" s="48" t="s">
        <v>2442</v>
      </c>
      <c r="AA6457" s="43">
        <v>20250320</v>
      </c>
      <c r="AE6457" s="689" t="s">
        <v>1250</v>
      </c>
      <c r="AF6457" s="130">
        <v>1</v>
      </c>
    </row>
    <row r="6458" spans="1:35" x14ac:dyDescent="0.2">
      <c r="A6458" t="s">
        <v>2360</v>
      </c>
      <c r="B6458" s="45">
        <v>20240210</v>
      </c>
      <c r="C6458" s="107" t="s">
        <v>68</v>
      </c>
      <c r="D6458" s="107">
        <v>6</v>
      </c>
      <c r="E6458" s="107">
        <v>16</v>
      </c>
      <c r="H6458" s="107" t="s">
        <v>11</v>
      </c>
      <c r="I6458" s="107">
        <v>290</v>
      </c>
      <c r="J6458" s="107">
        <v>10</v>
      </c>
      <c r="K6458" s="43">
        <v>5</v>
      </c>
      <c r="L6458" s="43">
        <v>1</v>
      </c>
      <c r="M6458" s="43">
        <v>0</v>
      </c>
      <c r="N6458" s="49">
        <v>1</v>
      </c>
      <c r="O6458" s="43" t="str">
        <f>Cal_030724!$E$2</f>
        <v>Cal_030724</v>
      </c>
      <c r="P6458" s="50">
        <f>Cal_030724!$Q$3</f>
        <v>1.8135132035581638</v>
      </c>
      <c r="Q6458" s="50">
        <f>Cal_030724!$R$3</f>
        <v>0.5762667345022553</v>
      </c>
      <c r="R6458" s="46">
        <v>50.72</v>
      </c>
      <c r="S6458" s="46">
        <v>33.71</v>
      </c>
      <c r="T6458" s="178">
        <f t="shared" si="1826"/>
        <v>0.41983333333333334</v>
      </c>
      <c r="U6458" s="79">
        <f t="shared" si="1821"/>
        <v>50.300166666666662</v>
      </c>
      <c r="V6458" s="79">
        <f t="shared" si="1822"/>
        <v>33.290166666666664</v>
      </c>
      <c r="W6458" s="446">
        <f t="shared" si="1823"/>
        <v>0.37675236408041979</v>
      </c>
      <c r="X6458" s="446">
        <f t="shared" si="1824"/>
        <v>0.2230832506302225</v>
      </c>
      <c r="Y6458" s="43">
        <v>20240307</v>
      </c>
      <c r="Z6458" s="48" t="s">
        <v>2442</v>
      </c>
      <c r="AA6458" s="43">
        <v>20250320</v>
      </c>
      <c r="AE6458" s="689" t="s">
        <v>1250</v>
      </c>
      <c r="AF6458" s="130">
        <v>1</v>
      </c>
    </row>
    <row r="6459" spans="1:35" x14ac:dyDescent="0.2">
      <c r="A6459" s="155" t="s">
        <v>2360</v>
      </c>
      <c r="B6459" s="81">
        <v>20240210</v>
      </c>
      <c r="C6459" s="126" t="s">
        <v>68</v>
      </c>
      <c r="D6459" s="126">
        <v>6</v>
      </c>
      <c r="E6459" s="126">
        <v>16</v>
      </c>
      <c r="F6459" s="126"/>
      <c r="G6459" s="126"/>
      <c r="H6459" s="126" t="s">
        <v>10</v>
      </c>
      <c r="I6459" s="126">
        <v>293</v>
      </c>
      <c r="J6459" s="126">
        <v>5</v>
      </c>
      <c r="K6459" s="82">
        <v>5</v>
      </c>
      <c r="L6459" s="156">
        <v>1</v>
      </c>
      <c r="M6459" s="82">
        <v>0</v>
      </c>
      <c r="N6459" s="83">
        <v>1</v>
      </c>
      <c r="O6459" s="82" t="str">
        <f>Cal_030724!$E$2</f>
        <v>Cal_030724</v>
      </c>
      <c r="P6459" s="158">
        <f>Cal_030724!$Q$3</f>
        <v>1.8135132035581638</v>
      </c>
      <c r="Q6459" s="158">
        <f>Cal_030724!$R$3</f>
        <v>0.5762667345022553</v>
      </c>
      <c r="R6459" s="84">
        <v>57.96</v>
      </c>
      <c r="S6459" s="84">
        <v>35.71</v>
      </c>
      <c r="T6459" s="158">
        <f>AVERAGE(0.726,0.751,0.756,0.68,0.811,0.714)</f>
        <v>0.73966666666666658</v>
      </c>
      <c r="U6459" s="79">
        <f t="shared" si="1821"/>
        <v>57.220333333333336</v>
      </c>
      <c r="V6459" s="79">
        <f t="shared" si="1822"/>
        <v>34.970333333333336</v>
      </c>
      <c r="W6459" s="446">
        <f t="shared" si="1823"/>
        <v>0.48776660772300351</v>
      </c>
      <c r="X6459" s="446">
        <f t="shared" si="1824"/>
        <v>0.13589129242230494</v>
      </c>
      <c r="Y6459" s="82">
        <v>20240307</v>
      </c>
      <c r="Z6459" s="85" t="s">
        <v>2380</v>
      </c>
      <c r="AA6459" s="82">
        <v>20241030</v>
      </c>
      <c r="AB6459" s="85"/>
      <c r="AC6459" s="82"/>
      <c r="AD6459" s="82"/>
      <c r="AE6459" s="691" t="s">
        <v>1250</v>
      </c>
      <c r="AF6459" s="567">
        <v>1</v>
      </c>
      <c r="AG6459" s="567"/>
      <c r="AH6459" s="159" t="s">
        <v>186</v>
      </c>
      <c r="AI6459" s="155"/>
    </row>
    <row r="6460" spans="1:35" x14ac:dyDescent="0.2">
      <c r="A6460" s="155" t="s">
        <v>2360</v>
      </c>
      <c r="B6460" s="81">
        <v>20240210</v>
      </c>
      <c r="C6460" s="126" t="s">
        <v>68</v>
      </c>
      <c r="D6460" s="126">
        <v>6</v>
      </c>
      <c r="E6460" s="126">
        <v>16</v>
      </c>
      <c r="F6460" s="126"/>
      <c r="G6460" s="126"/>
      <c r="H6460" s="126" t="s">
        <v>11</v>
      </c>
      <c r="I6460" s="126">
        <v>293</v>
      </c>
      <c r="J6460" s="126">
        <v>5</v>
      </c>
      <c r="K6460" s="82">
        <v>5</v>
      </c>
      <c r="L6460" s="156">
        <v>1</v>
      </c>
      <c r="M6460" s="82">
        <v>0</v>
      </c>
      <c r="N6460" s="83">
        <v>1</v>
      </c>
      <c r="O6460" s="82" t="str">
        <f>Cal_030724!$E$2</f>
        <v>Cal_030724</v>
      </c>
      <c r="P6460" s="158">
        <f>Cal_030724!$Q$3</f>
        <v>1.8135132035581638</v>
      </c>
      <c r="Q6460" s="158">
        <f>Cal_030724!$R$3</f>
        <v>0.5762667345022553</v>
      </c>
      <c r="R6460" s="84">
        <v>57.27</v>
      </c>
      <c r="S6460" s="84">
        <v>35.93</v>
      </c>
      <c r="T6460" s="158">
        <f>AVERAGE(0.726,0.751,0.756,0.68,0.811,0.714)</f>
        <v>0.73966666666666658</v>
      </c>
      <c r="U6460" s="79">
        <f t="shared" si="1821"/>
        <v>56.530333333333338</v>
      </c>
      <c r="V6460" s="79">
        <f t="shared" si="1822"/>
        <v>35.190333333333335</v>
      </c>
      <c r="W6460" s="446">
        <f t="shared" si="1823"/>
        <v>0.46781750151950091</v>
      </c>
      <c r="X6460" s="446">
        <f t="shared" si="1824"/>
        <v>0.15976385959840242</v>
      </c>
      <c r="Y6460" s="82">
        <v>20240307</v>
      </c>
      <c r="Z6460" s="85" t="s">
        <v>2380</v>
      </c>
      <c r="AA6460" s="82">
        <v>20241030</v>
      </c>
      <c r="AB6460" s="85"/>
      <c r="AC6460" s="82"/>
      <c r="AD6460" s="82"/>
      <c r="AE6460" s="691" t="s">
        <v>1250</v>
      </c>
      <c r="AF6460" s="567">
        <v>1</v>
      </c>
      <c r="AG6460" s="567"/>
      <c r="AH6460" s="159" t="s">
        <v>187</v>
      </c>
      <c r="AI6460" s="155"/>
    </row>
    <row r="6461" spans="1:35" x14ac:dyDescent="0.2">
      <c r="A6461" s="360" t="s">
        <v>2360</v>
      </c>
      <c r="B6461" s="196">
        <v>20240210</v>
      </c>
      <c r="C6461" s="361" t="s">
        <v>68</v>
      </c>
      <c r="D6461" s="361">
        <v>6</v>
      </c>
      <c r="E6461" s="361">
        <v>16</v>
      </c>
      <c r="F6461" s="361"/>
      <c r="G6461" s="361"/>
      <c r="H6461" s="361" t="s">
        <v>10</v>
      </c>
      <c r="I6461" s="361">
        <v>550</v>
      </c>
      <c r="J6461" s="361">
        <v>20</v>
      </c>
      <c r="K6461" s="44">
        <v>5</v>
      </c>
      <c r="L6461" s="362">
        <v>1</v>
      </c>
      <c r="M6461" s="44">
        <v>0</v>
      </c>
      <c r="N6461" s="363">
        <v>1</v>
      </c>
      <c r="O6461" s="44" t="str">
        <f>Cal_030724!$E$2</f>
        <v>Cal_030724</v>
      </c>
      <c r="P6461" s="365">
        <f>Cal_030724!$Q$3</f>
        <v>1.8135132035581638</v>
      </c>
      <c r="Q6461" s="365">
        <f>Cal_030724!$R$3</f>
        <v>0.5762667345022553</v>
      </c>
      <c r="R6461" s="364">
        <v>50.6</v>
      </c>
      <c r="S6461" s="364">
        <v>31.18</v>
      </c>
      <c r="T6461" s="365">
        <f>AVERAGE(0.726,0.751,0.756,0.68,0.811,0.714)</f>
        <v>0.73966666666666658</v>
      </c>
      <c r="U6461" s="79">
        <f t="shared" si="1821"/>
        <v>49.860333333333337</v>
      </c>
      <c r="V6461" s="79">
        <f t="shared" si="1822"/>
        <v>30.440333333333331</v>
      </c>
      <c r="W6461" s="446">
        <f t="shared" si="1823"/>
        <v>0.22679642606254169</v>
      </c>
      <c r="X6461" s="446">
        <f t="shared" si="1824"/>
        <v>6.2405373351103709E-2</v>
      </c>
      <c r="Y6461" s="44">
        <v>20240307</v>
      </c>
      <c r="Z6461" s="368" t="s">
        <v>2380</v>
      </c>
      <c r="AA6461" s="44">
        <v>20241030</v>
      </c>
      <c r="AB6461" s="368"/>
      <c r="AC6461" s="44"/>
      <c r="AD6461" s="44"/>
      <c r="AE6461" s="763" t="s">
        <v>1250</v>
      </c>
      <c r="AF6461" s="849">
        <v>1</v>
      </c>
      <c r="AG6461" s="849"/>
      <c r="AH6461" s="370" t="s">
        <v>192</v>
      </c>
      <c r="AI6461" s="360"/>
    </row>
    <row r="6462" spans="1:35" x14ac:dyDescent="0.2">
      <c r="A6462" s="360" t="s">
        <v>2360</v>
      </c>
      <c r="B6462" s="196">
        <v>20240210</v>
      </c>
      <c r="C6462" s="361" t="s">
        <v>68</v>
      </c>
      <c r="D6462" s="361">
        <v>6</v>
      </c>
      <c r="E6462" s="361">
        <v>16</v>
      </c>
      <c r="F6462" s="361"/>
      <c r="G6462" s="361"/>
      <c r="H6462" s="361" t="s">
        <v>11</v>
      </c>
      <c r="I6462" s="361">
        <v>552</v>
      </c>
      <c r="J6462" s="361">
        <v>20</v>
      </c>
      <c r="K6462" s="44">
        <v>5</v>
      </c>
      <c r="L6462" s="362">
        <v>1</v>
      </c>
      <c r="M6462" s="44">
        <v>0</v>
      </c>
      <c r="N6462" s="363">
        <v>1</v>
      </c>
      <c r="O6462" s="44" t="str">
        <f>Cal_030724!$E$2</f>
        <v>Cal_030724</v>
      </c>
      <c r="P6462" s="365">
        <f>Cal_030724!$Q$3</f>
        <v>1.8135132035581638</v>
      </c>
      <c r="Q6462" s="365">
        <f>Cal_030724!$R$3</f>
        <v>0.5762667345022553</v>
      </c>
      <c r="R6462" s="364">
        <v>47.8</v>
      </c>
      <c r="S6462" s="364">
        <v>29.15</v>
      </c>
      <c r="T6462" s="365">
        <f>AVERAGE(0.726,0.751,0.756,0.68,0.811,0.714)</f>
        <v>0.73966666666666658</v>
      </c>
      <c r="U6462" s="79">
        <f t="shared" si="1821"/>
        <v>47.060333333333332</v>
      </c>
      <c r="V6462" s="79">
        <f t="shared" si="1822"/>
        <v>28.41033333333333</v>
      </c>
      <c r="W6462" s="446">
        <f t="shared" si="1823"/>
        <v>0.21701483793942081</v>
      </c>
      <c r="X6462" s="446">
        <f t="shared" si="1824"/>
        <v>5.1922763980550984E-2</v>
      </c>
      <c r="Y6462" s="44">
        <v>20240307</v>
      </c>
      <c r="Z6462" s="368" t="s">
        <v>2380</v>
      </c>
      <c r="AA6462" s="44">
        <v>20241030</v>
      </c>
      <c r="AB6462" s="368"/>
      <c r="AC6462" s="44"/>
      <c r="AD6462" s="44"/>
      <c r="AE6462" s="763" t="s">
        <v>1250</v>
      </c>
      <c r="AF6462" s="849">
        <v>1</v>
      </c>
      <c r="AG6462" s="849"/>
      <c r="AH6462" s="370" t="s">
        <v>195</v>
      </c>
      <c r="AI6462" s="360"/>
    </row>
    <row r="6463" spans="1:35" x14ac:dyDescent="0.2">
      <c r="A6463" t="s">
        <v>2360</v>
      </c>
      <c r="B6463" s="45">
        <v>20240211</v>
      </c>
      <c r="C6463" s="107" t="s">
        <v>72</v>
      </c>
      <c r="D6463" s="107">
        <v>7</v>
      </c>
      <c r="E6463" s="107">
        <v>4</v>
      </c>
      <c r="H6463" s="107" t="s">
        <v>10</v>
      </c>
      <c r="I6463" s="107">
        <v>290</v>
      </c>
      <c r="J6463" s="107">
        <v>0</v>
      </c>
      <c r="K6463" s="43">
        <v>5</v>
      </c>
      <c r="L6463" s="43">
        <v>1</v>
      </c>
      <c r="M6463" s="43">
        <v>0</v>
      </c>
      <c r="N6463" s="49">
        <v>1</v>
      </c>
      <c r="O6463" s="43" t="str">
        <f>Cal_030724!$E$2</f>
        <v>Cal_030724</v>
      </c>
      <c r="P6463" s="50">
        <f>Cal_030724!$Q$3</f>
        <v>1.8135132035581638</v>
      </c>
      <c r="Q6463" s="50">
        <f>Cal_030724!$R$3</f>
        <v>0.5762667345022553</v>
      </c>
      <c r="R6463" s="46">
        <v>36.43</v>
      </c>
      <c r="S6463" s="46">
        <v>24.52</v>
      </c>
      <c r="T6463" s="178">
        <f>AVERAGE(0.539,0.317,0.477,0.383,0.404,0.399)</f>
        <v>0.41983333333333334</v>
      </c>
      <c r="U6463" s="79">
        <f t="shared" si="1821"/>
        <v>36.010166666666663</v>
      </c>
      <c r="V6463" s="79">
        <f t="shared" si="1822"/>
        <v>24.100166666666667</v>
      </c>
      <c r="W6463" s="446">
        <f t="shared" si="1823"/>
        <v>0.26379310148135204</v>
      </c>
      <c r="X6463" s="446">
        <f t="shared" si="1824"/>
        <v>0.17045339634720374</v>
      </c>
      <c r="Y6463" s="43">
        <v>20240307</v>
      </c>
      <c r="Z6463" s="48" t="s">
        <v>2442</v>
      </c>
      <c r="AA6463" s="43">
        <v>20250320</v>
      </c>
      <c r="AE6463" s="689" t="s">
        <v>1250</v>
      </c>
      <c r="AF6463" s="130">
        <v>1</v>
      </c>
      <c r="AH6463" s="874" t="s">
        <v>2443</v>
      </c>
    </row>
    <row r="6464" spans="1:35" x14ac:dyDescent="0.2">
      <c r="A6464" t="s">
        <v>2360</v>
      </c>
      <c r="B6464" s="45">
        <v>20240211</v>
      </c>
      <c r="C6464" s="107" t="s">
        <v>72</v>
      </c>
      <c r="D6464" s="107">
        <v>7</v>
      </c>
      <c r="E6464" s="107">
        <v>4</v>
      </c>
      <c r="H6464" s="107" t="s">
        <v>11</v>
      </c>
      <c r="I6464" s="107">
        <v>290</v>
      </c>
      <c r="J6464" s="107">
        <v>0</v>
      </c>
      <c r="K6464" s="43">
        <v>5</v>
      </c>
      <c r="L6464" s="43">
        <v>1</v>
      </c>
      <c r="M6464" s="43">
        <v>0</v>
      </c>
      <c r="N6464" s="49">
        <v>1</v>
      </c>
      <c r="O6464" s="43" t="str">
        <f>Cal_030724!$E$2</f>
        <v>Cal_030724</v>
      </c>
      <c r="P6464" s="50">
        <f>Cal_030724!$Q$3</f>
        <v>1.8135132035581638</v>
      </c>
      <c r="Q6464" s="50">
        <f>Cal_030724!$R$3</f>
        <v>0.5762667345022553</v>
      </c>
      <c r="R6464" s="46">
        <v>34.630000000000003</v>
      </c>
      <c r="S6464" s="46">
        <v>24.11</v>
      </c>
      <c r="T6464" s="178">
        <f>AVERAGE(0.539,0.317,0.477,0.383,0.404,0.399)</f>
        <v>0.41983333333333334</v>
      </c>
      <c r="U6464" s="79">
        <f t="shared" si="1821"/>
        <v>34.210166666666666</v>
      </c>
      <c r="V6464" s="79">
        <f t="shared" si="1822"/>
        <v>23.690166666666666</v>
      </c>
      <c r="W6464" s="446">
        <f t="shared" si="1823"/>
        <v>0.23300616520435133</v>
      </c>
      <c r="X6464" s="446">
        <f t="shared" si="1824"/>
        <v>0.19385278769257719</v>
      </c>
      <c r="Y6464" s="43">
        <v>20240307</v>
      </c>
      <c r="Z6464" s="48" t="s">
        <v>2442</v>
      </c>
      <c r="AA6464" s="43">
        <v>20250320</v>
      </c>
      <c r="AE6464" s="689" t="s">
        <v>1250</v>
      </c>
      <c r="AF6464" s="130">
        <v>1</v>
      </c>
      <c r="AH6464" s="874" t="s">
        <v>2443</v>
      </c>
    </row>
    <row r="6465" spans="1:35" x14ac:dyDescent="0.2">
      <c r="A6465" t="s">
        <v>2360</v>
      </c>
      <c r="B6465" s="45">
        <v>20240211</v>
      </c>
      <c r="C6465" s="107" t="s">
        <v>72</v>
      </c>
      <c r="D6465" s="107">
        <v>7</v>
      </c>
      <c r="E6465" s="107">
        <v>5</v>
      </c>
      <c r="H6465" s="107" t="s">
        <v>10</v>
      </c>
      <c r="I6465" s="107">
        <v>290</v>
      </c>
      <c r="J6465" s="107">
        <v>0</v>
      </c>
      <c r="K6465" s="43">
        <v>5</v>
      </c>
      <c r="L6465" s="43">
        <v>1</v>
      </c>
      <c r="M6465" s="43">
        <v>0</v>
      </c>
      <c r="N6465" s="49">
        <v>1</v>
      </c>
      <c r="O6465" s="43" t="str">
        <f>Cal_030724!$E$2</f>
        <v>Cal_030724</v>
      </c>
      <c r="P6465" s="50">
        <f>Cal_030724!$Q$3</f>
        <v>1.8135132035581638</v>
      </c>
      <c r="Q6465" s="50">
        <f>Cal_030724!$R$3</f>
        <v>0.5762667345022553</v>
      </c>
      <c r="R6465" s="46">
        <v>44.68</v>
      </c>
      <c r="S6465" s="46">
        <v>30.73</v>
      </c>
      <c r="T6465" s="178">
        <f>AVERAGE(0.539,0.317,0.477,0.383,0.404,0.399)</f>
        <v>0.41983333333333334</v>
      </c>
      <c r="U6465" s="79">
        <f t="shared" si="1821"/>
        <v>44.260166666666663</v>
      </c>
      <c r="V6465" s="79">
        <f t="shared" si="1822"/>
        <v>30.310166666666667</v>
      </c>
      <c r="W6465" s="446">
        <f t="shared" si="1823"/>
        <v>0.30897680652097909</v>
      </c>
      <c r="X6465" s="446">
        <f t="shared" si="1824"/>
        <v>0.23716396941832277</v>
      </c>
      <c r="Y6465" s="43">
        <v>20240307</v>
      </c>
      <c r="Z6465" s="48" t="s">
        <v>2442</v>
      </c>
      <c r="AA6465" s="43">
        <v>20250320</v>
      </c>
      <c r="AE6465" s="689" t="s">
        <v>1250</v>
      </c>
      <c r="AF6465" s="130">
        <v>1</v>
      </c>
      <c r="AH6465" s="874" t="s">
        <v>2443</v>
      </c>
    </row>
    <row r="6466" spans="1:35" x14ac:dyDescent="0.2">
      <c r="A6466" t="s">
        <v>2360</v>
      </c>
      <c r="B6466" s="45">
        <v>20240211</v>
      </c>
      <c r="C6466" s="107" t="s">
        <v>72</v>
      </c>
      <c r="D6466" s="107">
        <v>7</v>
      </c>
      <c r="E6466" s="107">
        <v>5</v>
      </c>
      <c r="H6466" s="107" t="s">
        <v>11</v>
      </c>
      <c r="I6466" s="107">
        <v>290</v>
      </c>
      <c r="J6466" s="107">
        <v>0</v>
      </c>
      <c r="K6466" s="43">
        <v>5</v>
      </c>
      <c r="L6466" s="43">
        <v>1</v>
      </c>
      <c r="M6466" s="43">
        <v>0</v>
      </c>
      <c r="N6466" s="49">
        <v>1</v>
      </c>
      <c r="O6466" s="43" t="str">
        <f>Cal_030724!$E$2</f>
        <v>Cal_030724</v>
      </c>
      <c r="P6466" s="50">
        <f>Cal_030724!$Q$3</f>
        <v>1.8135132035581638</v>
      </c>
      <c r="Q6466" s="50">
        <f>Cal_030724!$R$3</f>
        <v>0.5762667345022553</v>
      </c>
      <c r="R6466" s="46">
        <v>45.72</v>
      </c>
      <c r="S6466" s="46">
        <v>31.3</v>
      </c>
      <c r="T6466" s="178">
        <f>AVERAGE(0.366,0.25,0.238,0.443,0.396,0.478)</f>
        <v>0.3618333333333334</v>
      </c>
      <c r="U6466" s="79">
        <f t="shared" si="1821"/>
        <v>45.358166666666662</v>
      </c>
      <c r="V6466" s="79">
        <f t="shared" si="1822"/>
        <v>30.938166666666667</v>
      </c>
      <c r="W6466" s="446">
        <f t="shared" si="1823"/>
        <v>0.31938677778010882</v>
      </c>
      <c r="X6466" s="446">
        <f t="shared" si="1824"/>
        <v>0.23806955478617353</v>
      </c>
      <c r="Y6466" s="43">
        <v>20240307</v>
      </c>
      <c r="Z6466" s="48" t="s">
        <v>2434</v>
      </c>
      <c r="AA6466" s="43">
        <v>20250319</v>
      </c>
      <c r="AE6466" s="689" t="s">
        <v>1250</v>
      </c>
      <c r="AF6466" s="130">
        <v>1</v>
      </c>
    </row>
    <row r="6467" spans="1:35" x14ac:dyDescent="0.2">
      <c r="A6467" t="s">
        <v>2360</v>
      </c>
      <c r="B6467" s="45">
        <v>20240211</v>
      </c>
      <c r="C6467" s="107" t="s">
        <v>72</v>
      </c>
      <c r="D6467" s="107">
        <v>7</v>
      </c>
      <c r="E6467" s="107">
        <v>5</v>
      </c>
      <c r="H6467" s="107" t="s">
        <v>10</v>
      </c>
      <c r="I6467" s="107">
        <v>290</v>
      </c>
      <c r="J6467" s="107">
        <v>10</v>
      </c>
      <c r="K6467" s="43">
        <v>5</v>
      </c>
      <c r="L6467" s="43">
        <v>1</v>
      </c>
      <c r="M6467" s="43">
        <v>0</v>
      </c>
      <c r="N6467" s="49">
        <v>1</v>
      </c>
      <c r="O6467" s="43" t="str">
        <f>Cal_030724!$E$2</f>
        <v>Cal_030724</v>
      </c>
      <c r="P6467" s="50">
        <f>Cal_030724!$Q$3</f>
        <v>1.8135132035581638</v>
      </c>
      <c r="Q6467" s="50">
        <f>Cal_030724!$R$3</f>
        <v>0.5762667345022553</v>
      </c>
      <c r="R6467" s="46">
        <v>39.43</v>
      </c>
      <c r="S6467" s="46">
        <v>27.16</v>
      </c>
      <c r="T6467" s="178">
        <f>AVERAGE(0.366,0.25,0.238,0.443,0.396,0.478)</f>
        <v>0.3618333333333334</v>
      </c>
      <c r="U6467" s="79">
        <f t="shared" si="1821"/>
        <v>39.068166666666663</v>
      </c>
      <c r="V6467" s="79">
        <f t="shared" si="1822"/>
        <v>26.798166666666667</v>
      </c>
      <c r="W6467" s="446">
        <f t="shared" si="1823"/>
        <v>0.27176669648834506</v>
      </c>
      <c r="X6467" s="446">
        <f t="shared" si="1824"/>
        <v>0.21109345067077326</v>
      </c>
      <c r="Y6467" s="43">
        <v>20240307</v>
      </c>
      <c r="Z6467" s="48" t="s">
        <v>2434</v>
      </c>
      <c r="AA6467" s="43">
        <v>20250319</v>
      </c>
      <c r="AE6467" s="689" t="s">
        <v>1250</v>
      </c>
      <c r="AF6467" s="130">
        <v>1</v>
      </c>
    </row>
    <row r="6468" spans="1:35" x14ac:dyDescent="0.2">
      <c r="A6468" t="s">
        <v>2360</v>
      </c>
      <c r="B6468" s="45">
        <v>20240211</v>
      </c>
      <c r="C6468" s="107" t="s">
        <v>72</v>
      </c>
      <c r="D6468" s="107">
        <v>7</v>
      </c>
      <c r="E6468" s="107">
        <v>5</v>
      </c>
      <c r="H6468" s="107" t="s">
        <v>11</v>
      </c>
      <c r="I6468" s="107">
        <v>290</v>
      </c>
      <c r="J6468" s="107">
        <v>10</v>
      </c>
      <c r="K6468" s="43">
        <v>5</v>
      </c>
      <c r="L6468" s="43">
        <v>1</v>
      </c>
      <c r="M6468" s="43">
        <v>0</v>
      </c>
      <c r="N6468" s="49">
        <v>1</v>
      </c>
      <c r="O6468" s="43" t="str">
        <f>Cal_030724!$E$2</f>
        <v>Cal_030724</v>
      </c>
      <c r="P6468" s="50">
        <f>Cal_030724!$Q$3</f>
        <v>1.8135132035581638</v>
      </c>
      <c r="Q6468" s="50">
        <f>Cal_030724!$R$3</f>
        <v>0.5762667345022553</v>
      </c>
      <c r="R6468" s="46">
        <v>41.31</v>
      </c>
      <c r="S6468" s="46">
        <v>28.52</v>
      </c>
      <c r="T6468" s="178">
        <f>AVERAGE(0.539,0.317,0.477,0.383,0.404,0.399)</f>
        <v>0.41983333333333334</v>
      </c>
      <c r="U6468" s="79">
        <f t="shared" si="1821"/>
        <v>40.890166666666666</v>
      </c>
      <c r="V6468" s="79">
        <f t="shared" si="1822"/>
        <v>28.100166666666667</v>
      </c>
      <c r="W6468" s="446">
        <f t="shared" si="1823"/>
        <v>0.28328411149844612</v>
      </c>
      <c r="X6468" s="446">
        <f t="shared" si="1824"/>
        <v>0.22303599541915711</v>
      </c>
      <c r="Y6468" s="43">
        <v>20240307</v>
      </c>
      <c r="Z6468" s="48" t="s">
        <v>2442</v>
      </c>
      <c r="AA6468" s="43">
        <v>20250320</v>
      </c>
      <c r="AE6468" s="689" t="s">
        <v>1250</v>
      </c>
      <c r="AF6468" s="130">
        <v>1</v>
      </c>
    </row>
    <row r="6469" spans="1:35" x14ac:dyDescent="0.2">
      <c r="A6469" s="155" t="s">
        <v>2360</v>
      </c>
      <c r="B6469" s="81">
        <v>20240211</v>
      </c>
      <c r="C6469" s="126" t="s">
        <v>72</v>
      </c>
      <c r="D6469" s="126">
        <v>7</v>
      </c>
      <c r="E6469" s="126">
        <v>5</v>
      </c>
      <c r="F6469" s="126"/>
      <c r="G6469" s="126"/>
      <c r="H6469" s="126" t="s">
        <v>10</v>
      </c>
      <c r="I6469" s="126">
        <v>293</v>
      </c>
      <c r="J6469" s="126">
        <v>5</v>
      </c>
      <c r="K6469" s="82">
        <v>5</v>
      </c>
      <c r="L6469" s="156">
        <v>1</v>
      </c>
      <c r="M6469" s="82">
        <v>0</v>
      </c>
      <c r="N6469" s="83">
        <v>1</v>
      </c>
      <c r="O6469" s="82" t="str">
        <f>Cal_030724!$E$2</f>
        <v>Cal_030724</v>
      </c>
      <c r="P6469" s="158">
        <f>Cal_030724!$Q$3</f>
        <v>1.8135132035581638</v>
      </c>
      <c r="Q6469" s="158">
        <f>Cal_030724!$R$3</f>
        <v>0.5762667345022553</v>
      </c>
      <c r="R6469" s="84">
        <v>10.02</v>
      </c>
      <c r="S6469" s="84">
        <v>7.2130000000000001</v>
      </c>
      <c r="T6469" s="158">
        <f>AVERAGE(0.726,0.751,0.756,0.68,0.811,0.714)</f>
        <v>0.73966666666666658</v>
      </c>
      <c r="U6469" s="79">
        <f t="shared" si="1821"/>
        <v>9.2803333333333331</v>
      </c>
      <c r="V6469" s="79">
        <f t="shared" si="1822"/>
        <v>6.4733333333333336</v>
      </c>
      <c r="W6469" s="446">
        <f t="shared" si="1823"/>
        <v>6.1535319904650353E-2</v>
      </c>
      <c r="X6469" s="446">
        <f t="shared" si="1824"/>
        <v>5.3909546895035951E-2</v>
      </c>
      <c r="Y6469" s="82">
        <v>20240307</v>
      </c>
      <c r="Z6469" s="85" t="s">
        <v>2380</v>
      </c>
      <c r="AA6469" s="82">
        <v>20241030</v>
      </c>
      <c r="AB6469" s="85"/>
      <c r="AC6469" s="82"/>
      <c r="AD6469" s="82"/>
      <c r="AE6469" s="691" t="s">
        <v>1250</v>
      </c>
      <c r="AF6469" s="567">
        <v>1</v>
      </c>
      <c r="AG6469" s="567"/>
      <c r="AH6469" s="159" t="s">
        <v>204</v>
      </c>
      <c r="AI6469" s="155"/>
    </row>
    <row r="6470" spans="1:35" x14ac:dyDescent="0.2">
      <c r="A6470" s="155" t="s">
        <v>2360</v>
      </c>
      <c r="B6470" s="81">
        <v>20240211</v>
      </c>
      <c r="C6470" s="126" t="s">
        <v>72</v>
      </c>
      <c r="D6470" s="126">
        <v>7</v>
      </c>
      <c r="E6470" s="126">
        <v>5</v>
      </c>
      <c r="F6470" s="126"/>
      <c r="G6470" s="126"/>
      <c r="H6470" s="126" t="s">
        <v>11</v>
      </c>
      <c r="I6470" s="126">
        <v>293</v>
      </c>
      <c r="J6470" s="126">
        <v>5</v>
      </c>
      <c r="K6470" s="82">
        <v>5</v>
      </c>
      <c r="L6470" s="156">
        <v>1</v>
      </c>
      <c r="M6470" s="82">
        <v>0</v>
      </c>
      <c r="N6470" s="83">
        <v>1</v>
      </c>
      <c r="O6470" s="82" t="str">
        <f>Cal_030724!$E$2</f>
        <v>Cal_030724</v>
      </c>
      <c r="P6470" s="158">
        <f>Cal_030724!$Q$3</f>
        <v>1.8135132035581638</v>
      </c>
      <c r="Q6470" s="158">
        <f>Cal_030724!$R$3</f>
        <v>0.5762667345022553</v>
      </c>
      <c r="R6470" s="84">
        <v>8.7270000000000003</v>
      </c>
      <c r="S6470" s="84">
        <v>6.4039999999999999</v>
      </c>
      <c r="T6470" s="158">
        <f>AVERAGE(0.726,0.751,0.756,0.68,0.811,0.714)</f>
        <v>0.73966666666666658</v>
      </c>
      <c r="U6470" s="79">
        <f t="shared" si="1821"/>
        <v>7.9873333333333338</v>
      </c>
      <c r="V6470" s="79">
        <f t="shared" si="1822"/>
        <v>5.6643333333333334</v>
      </c>
      <c r="W6470" s="446">
        <f t="shared" si="1823"/>
        <v>5.092502605575449E-2</v>
      </c>
      <c r="X6470" s="446">
        <f t="shared" si="1824"/>
        <v>5.0092204712889672E-2</v>
      </c>
      <c r="Y6470" s="82">
        <v>20240307</v>
      </c>
      <c r="Z6470" s="85" t="s">
        <v>2380</v>
      </c>
      <c r="AA6470" s="82">
        <v>20241030</v>
      </c>
      <c r="AB6470" s="85"/>
      <c r="AC6470" s="82"/>
      <c r="AD6470" s="82"/>
      <c r="AE6470" s="691" t="s">
        <v>1250</v>
      </c>
      <c r="AF6470" s="567">
        <v>1</v>
      </c>
      <c r="AG6470" s="567"/>
      <c r="AH6470" s="159" t="s">
        <v>205</v>
      </c>
      <c r="AI6470" s="155"/>
    </row>
    <row r="6471" spans="1:35" x14ac:dyDescent="0.2">
      <c r="A6471" s="360" t="s">
        <v>2360</v>
      </c>
      <c r="B6471" s="196">
        <v>20240211</v>
      </c>
      <c r="C6471" s="361" t="s">
        <v>72</v>
      </c>
      <c r="D6471" s="361">
        <v>7</v>
      </c>
      <c r="E6471" s="361">
        <v>5</v>
      </c>
      <c r="F6471" s="361"/>
      <c r="G6471" s="361"/>
      <c r="H6471" s="361" t="s">
        <v>10</v>
      </c>
      <c r="I6471" s="361">
        <v>551</v>
      </c>
      <c r="J6471" s="361">
        <v>20</v>
      </c>
      <c r="K6471" s="44">
        <v>5</v>
      </c>
      <c r="L6471" s="362">
        <v>1</v>
      </c>
      <c r="M6471" s="44">
        <v>0</v>
      </c>
      <c r="N6471" s="363">
        <v>1</v>
      </c>
      <c r="O6471" s="44" t="str">
        <f>Cal_030724!$E$2</f>
        <v>Cal_030724</v>
      </c>
      <c r="P6471" s="365">
        <f>Cal_030724!$Q$3</f>
        <v>1.8135132035581638</v>
      </c>
      <c r="Q6471" s="365">
        <f>Cal_030724!$R$3</f>
        <v>0.5762667345022553</v>
      </c>
      <c r="R6471" s="364">
        <v>5.1130000000000004</v>
      </c>
      <c r="S6471" s="364">
        <v>3.6909999999999998</v>
      </c>
      <c r="T6471" s="365">
        <f>AVERAGE(0.726,0.751,0.756,0.68,0.811,0.714)</f>
        <v>0.73966666666666658</v>
      </c>
      <c r="U6471" s="79">
        <f t="shared" si="1821"/>
        <v>4.373333333333334</v>
      </c>
      <c r="V6471" s="79">
        <f t="shared" si="1822"/>
        <v>2.9513333333333334</v>
      </c>
      <c r="W6471" s="446">
        <f t="shared" si="1823"/>
        <v>1.6576684356643372E-2</v>
      </c>
      <c r="X6471" s="446">
        <f t="shared" si="1824"/>
        <v>1.1411900506270027E-2</v>
      </c>
      <c r="Y6471" s="44">
        <v>20240307</v>
      </c>
      <c r="Z6471" s="368" t="s">
        <v>2382</v>
      </c>
      <c r="AA6471" s="44">
        <v>20241030</v>
      </c>
      <c r="AB6471" s="368"/>
      <c r="AC6471" s="44"/>
      <c r="AD6471" s="44"/>
      <c r="AE6471" s="763" t="s">
        <v>1250</v>
      </c>
      <c r="AF6471" s="849">
        <v>1</v>
      </c>
      <c r="AG6471" s="849"/>
      <c r="AH6471" s="370" t="s">
        <v>211</v>
      </c>
      <c r="AI6471" s="360"/>
    </row>
    <row r="6472" spans="1:35" x14ac:dyDescent="0.2">
      <c r="A6472" s="360" t="s">
        <v>2360</v>
      </c>
      <c r="B6472" s="196">
        <v>20240211</v>
      </c>
      <c r="C6472" s="361" t="s">
        <v>72</v>
      </c>
      <c r="D6472" s="361">
        <v>7</v>
      </c>
      <c r="E6472" s="361">
        <v>5</v>
      </c>
      <c r="F6472" s="361"/>
      <c r="G6472" s="361"/>
      <c r="H6472" s="361" t="s">
        <v>11</v>
      </c>
      <c r="I6472" s="361">
        <v>551</v>
      </c>
      <c r="J6472" s="361">
        <v>20</v>
      </c>
      <c r="K6472" s="44">
        <v>5</v>
      </c>
      <c r="L6472" s="362">
        <v>1</v>
      </c>
      <c r="M6472" s="44">
        <v>0</v>
      </c>
      <c r="N6472" s="363">
        <v>1</v>
      </c>
      <c r="O6472" s="44" t="str">
        <f>Cal_030724!$E$2</f>
        <v>Cal_030724</v>
      </c>
      <c r="P6472" s="365">
        <f>Cal_030724!$Q$3</f>
        <v>1.8135132035581638</v>
      </c>
      <c r="Q6472" s="365">
        <f>Cal_030724!$R$3</f>
        <v>0.5762667345022553</v>
      </c>
      <c r="R6472" s="364">
        <v>4.96</v>
      </c>
      <c r="S6472" s="364">
        <v>3.492</v>
      </c>
      <c r="T6472" s="365">
        <f>AVERAGE(0.726,0.751,0.756,0.68,0.811,0.714)</f>
        <v>0.73966666666666658</v>
      </c>
      <c r="U6472" s="79">
        <f t="shared" si="1821"/>
        <v>4.2203333333333335</v>
      </c>
      <c r="V6472" s="79">
        <f t="shared" si="1822"/>
        <v>2.7523333333333335</v>
      </c>
      <c r="W6472" s="446">
        <f t="shared" si="1823"/>
        <v>1.7112920278166289E-2</v>
      </c>
      <c r="X6472" s="446">
        <f t="shared" si="1824"/>
        <v>8.9884740309681098E-3</v>
      </c>
      <c r="Y6472" s="44">
        <v>20240307</v>
      </c>
      <c r="Z6472" s="368" t="s">
        <v>2382</v>
      </c>
      <c r="AA6472" s="44">
        <v>20241030</v>
      </c>
      <c r="AB6472" s="368"/>
      <c r="AC6472" s="44"/>
      <c r="AD6472" s="44"/>
      <c r="AE6472" s="763" t="s">
        <v>1250</v>
      </c>
      <c r="AF6472" s="849">
        <v>1</v>
      </c>
      <c r="AG6472" s="849"/>
      <c r="AH6472" s="370" t="s">
        <v>213</v>
      </c>
      <c r="AI6472" s="360"/>
    </row>
    <row r="6473" spans="1:35" x14ac:dyDescent="0.2">
      <c r="A6473" t="s">
        <v>2360</v>
      </c>
      <c r="B6473" s="45">
        <v>20240211</v>
      </c>
      <c r="C6473" s="107" t="s">
        <v>72</v>
      </c>
      <c r="D6473" s="107">
        <v>7</v>
      </c>
      <c r="E6473" s="107">
        <v>8</v>
      </c>
      <c r="H6473" s="107" t="s">
        <v>10</v>
      </c>
      <c r="I6473" s="107">
        <v>290</v>
      </c>
      <c r="J6473" s="107">
        <v>0</v>
      </c>
      <c r="K6473" s="43">
        <v>5</v>
      </c>
      <c r="L6473" s="43">
        <v>1</v>
      </c>
      <c r="M6473" s="43">
        <v>0</v>
      </c>
      <c r="N6473" s="49">
        <v>1</v>
      </c>
      <c r="O6473" s="43" t="str">
        <f>Cal_030724!$E$2</f>
        <v>Cal_030724</v>
      </c>
      <c r="P6473" s="50">
        <f>Cal_030724!$Q$3</f>
        <v>1.8135132035581638</v>
      </c>
      <c r="Q6473" s="50">
        <f>Cal_030724!$R$3</f>
        <v>0.5762667345022553</v>
      </c>
      <c r="R6473" s="46">
        <v>87.3</v>
      </c>
      <c r="S6473" s="46">
        <v>55.59</v>
      </c>
      <c r="T6473" s="178">
        <f>AVERAGE(0.539,0.317,0.477,0.383,0.404,0.399)</f>
        <v>0.41983333333333334</v>
      </c>
      <c r="U6473" s="79">
        <f t="shared" si="1821"/>
        <v>86.880166666666668</v>
      </c>
      <c r="V6473" s="79">
        <f t="shared" si="1822"/>
        <v>55.170166666666667</v>
      </c>
      <c r="W6473" s="446">
        <f t="shared" si="1823"/>
        <v>0.70234082686596766</v>
      </c>
      <c r="X6473" s="446">
        <f t="shared" si="1824"/>
        <v>0.29173742956176363</v>
      </c>
      <c r="Y6473" s="43">
        <v>20240307</v>
      </c>
      <c r="Z6473" s="48" t="s">
        <v>2442</v>
      </c>
      <c r="AA6473" s="43">
        <v>20250320</v>
      </c>
      <c r="AE6473" s="689" t="s">
        <v>1250</v>
      </c>
      <c r="AF6473" s="130">
        <v>1</v>
      </c>
      <c r="AH6473" s="874" t="s">
        <v>2444</v>
      </c>
    </row>
    <row r="6474" spans="1:35" x14ac:dyDescent="0.2">
      <c r="A6474" t="s">
        <v>2360</v>
      </c>
      <c r="B6474" s="45">
        <v>20240211</v>
      </c>
      <c r="C6474" s="107" t="s">
        <v>72</v>
      </c>
      <c r="D6474" s="107">
        <v>7</v>
      </c>
      <c r="E6474" s="107">
        <v>8</v>
      </c>
      <c r="H6474" s="107" t="s">
        <v>11</v>
      </c>
      <c r="I6474" s="107">
        <v>290</v>
      </c>
      <c r="J6474" s="107">
        <v>0</v>
      </c>
      <c r="K6474" s="43">
        <v>5</v>
      </c>
      <c r="L6474" s="43">
        <v>1</v>
      </c>
      <c r="M6474" s="43">
        <v>0</v>
      </c>
      <c r="N6474" s="49">
        <v>1</v>
      </c>
      <c r="O6474" s="43" t="str">
        <f>Cal_030724!$E$2</f>
        <v>Cal_030724</v>
      </c>
      <c r="P6474" s="50">
        <f>Cal_030724!$Q$3</f>
        <v>1.8135132035581638</v>
      </c>
      <c r="Q6474" s="50">
        <f>Cal_030724!$R$3</f>
        <v>0.5762667345022553</v>
      </c>
      <c r="R6474" s="46">
        <v>93.23</v>
      </c>
      <c r="S6474" s="46">
        <v>58.72</v>
      </c>
      <c r="T6474" s="178">
        <f>AVERAGE(0.366,0.25,0.238,0.443,0.396,0.478)</f>
        <v>0.3618333333333334</v>
      </c>
      <c r="U6474" s="79">
        <f t="shared" si="1821"/>
        <v>92.868166666666667</v>
      </c>
      <c r="V6474" s="79">
        <f t="shared" si="1822"/>
        <v>58.358166666666662</v>
      </c>
      <c r="W6474" s="446">
        <f t="shared" si="1823"/>
        <v>0.76435767692035783</v>
      </c>
      <c r="X6474" s="446">
        <f t="shared" si="1824"/>
        <v>0.28716324595134407</v>
      </c>
      <c r="Y6474" s="43">
        <v>20240307</v>
      </c>
      <c r="Z6474" s="48" t="s">
        <v>2434</v>
      </c>
      <c r="AA6474" s="43">
        <v>20250319</v>
      </c>
      <c r="AE6474" s="689" t="s">
        <v>1250</v>
      </c>
      <c r="AF6474" s="130">
        <v>1</v>
      </c>
      <c r="AH6474" s="874" t="s">
        <v>2444</v>
      </c>
    </row>
    <row r="6475" spans="1:35" x14ac:dyDescent="0.2">
      <c r="A6475" t="s">
        <v>2360</v>
      </c>
      <c r="B6475" s="45">
        <v>20240211</v>
      </c>
      <c r="C6475" s="107" t="s">
        <v>72</v>
      </c>
      <c r="D6475" s="107">
        <v>7</v>
      </c>
      <c r="E6475" s="107">
        <v>9</v>
      </c>
      <c r="H6475" s="107" t="s">
        <v>10</v>
      </c>
      <c r="I6475" s="107">
        <v>290</v>
      </c>
      <c r="J6475" s="107">
        <v>0</v>
      </c>
      <c r="K6475" s="43">
        <v>5</v>
      </c>
      <c r="L6475" s="43">
        <v>1</v>
      </c>
      <c r="M6475" s="43">
        <v>0</v>
      </c>
      <c r="N6475" s="49">
        <v>1</v>
      </c>
      <c r="O6475" s="43" t="str">
        <f>Cal_030724!$E$2</f>
        <v>Cal_030724</v>
      </c>
      <c r="P6475" s="50">
        <f>Cal_030724!$Q$3</f>
        <v>1.8135132035581638</v>
      </c>
      <c r="Q6475" s="50">
        <f>Cal_030724!$R$3</f>
        <v>0.5762667345022553</v>
      </c>
      <c r="R6475" s="46">
        <v>95.2</v>
      </c>
      <c r="S6475" s="46">
        <v>61.59</v>
      </c>
      <c r="T6475" s="178">
        <f>AVERAGE(0.539,0.317,0.477,0.383,0.404,0.399)</f>
        <v>0.41983333333333334</v>
      </c>
      <c r="U6475" s="79">
        <f t="shared" si="1821"/>
        <v>94.780166666666673</v>
      </c>
      <c r="V6475" s="79">
        <f t="shared" si="1822"/>
        <v>61.170166666666667</v>
      </c>
      <c r="W6475" s="446">
        <f t="shared" si="1823"/>
        <v>0.74442368940287551</v>
      </c>
      <c r="X6475" s="446">
        <f t="shared" si="1824"/>
        <v>0.35776498065842705</v>
      </c>
      <c r="Y6475" s="43">
        <v>20240307</v>
      </c>
      <c r="Z6475" s="48" t="s">
        <v>2442</v>
      </c>
      <c r="AA6475" s="43">
        <v>20250320</v>
      </c>
      <c r="AE6475" s="689" t="s">
        <v>1250</v>
      </c>
      <c r="AF6475" s="130">
        <v>1</v>
      </c>
    </row>
    <row r="6476" spans="1:35" x14ac:dyDescent="0.2">
      <c r="A6476" t="s">
        <v>2360</v>
      </c>
      <c r="B6476" s="45">
        <v>20240211</v>
      </c>
      <c r="C6476" s="107" t="s">
        <v>72</v>
      </c>
      <c r="D6476" s="107">
        <v>7</v>
      </c>
      <c r="E6476" s="107">
        <v>9</v>
      </c>
      <c r="H6476" s="107" t="s">
        <v>11</v>
      </c>
      <c r="I6476" s="107">
        <v>290</v>
      </c>
      <c r="J6476" s="107">
        <v>0</v>
      </c>
      <c r="K6476" s="43">
        <v>5</v>
      </c>
      <c r="L6476" s="43">
        <v>1</v>
      </c>
      <c r="M6476" s="43">
        <v>0</v>
      </c>
      <c r="N6476" s="49">
        <v>1</v>
      </c>
      <c r="O6476" s="43" t="str">
        <f>Cal_030724!$E$2</f>
        <v>Cal_030724</v>
      </c>
      <c r="P6476" s="50">
        <f>Cal_030724!$Q$3</f>
        <v>1.8135132035581638</v>
      </c>
      <c r="Q6476" s="50">
        <f>Cal_030724!$R$3</f>
        <v>0.5762667345022553</v>
      </c>
      <c r="R6476" s="46">
        <v>96.5</v>
      </c>
      <c r="S6476" s="46">
        <v>63.3</v>
      </c>
      <c r="T6476" s="178">
        <f>AVERAGE(0.539,0.317,0.477,0.383,0.404,0.399)</f>
        <v>0.41983333333333334</v>
      </c>
      <c r="U6476" s="79">
        <f t="shared" si="1821"/>
        <v>96.08016666666667</v>
      </c>
      <c r="V6476" s="79">
        <f t="shared" si="1822"/>
        <v>62.880166666666661</v>
      </c>
      <c r="W6476" s="446">
        <f t="shared" si="1823"/>
        <v>0.73534265064491122</v>
      </c>
      <c r="X6476" s="446">
        <f t="shared" si="1824"/>
        <v>0.39765748730195893</v>
      </c>
      <c r="Y6476" s="43">
        <v>20240307</v>
      </c>
      <c r="Z6476" s="48" t="s">
        <v>2442</v>
      </c>
      <c r="AA6476" s="43">
        <v>20250320</v>
      </c>
      <c r="AE6476" s="689" t="s">
        <v>1250</v>
      </c>
      <c r="AF6476" s="130">
        <v>1</v>
      </c>
    </row>
    <row r="6477" spans="1:35" x14ac:dyDescent="0.2">
      <c r="A6477" t="s">
        <v>2360</v>
      </c>
      <c r="B6477" s="45">
        <v>20240211</v>
      </c>
      <c r="C6477" s="107" t="s">
        <v>72</v>
      </c>
      <c r="D6477" s="107">
        <v>7</v>
      </c>
      <c r="E6477" s="107">
        <v>11</v>
      </c>
      <c r="H6477" s="107" t="s">
        <v>10</v>
      </c>
      <c r="I6477" s="107">
        <v>290</v>
      </c>
      <c r="J6477" s="107">
        <v>0</v>
      </c>
      <c r="K6477" s="43">
        <v>5</v>
      </c>
      <c r="L6477" s="43">
        <v>1</v>
      </c>
      <c r="M6477" s="43">
        <v>0</v>
      </c>
      <c r="N6477" s="49">
        <v>1</v>
      </c>
      <c r="O6477" s="43" t="str">
        <f>Cal_030724!$E$2</f>
        <v>Cal_030724</v>
      </c>
      <c r="P6477" s="50">
        <f>Cal_030724!$Q$3</f>
        <v>1.8135132035581638</v>
      </c>
      <c r="Q6477" s="50">
        <f>Cal_030724!$R$3</f>
        <v>0.5762667345022553</v>
      </c>
      <c r="R6477" s="46">
        <v>117.4</v>
      </c>
      <c r="S6477" s="46">
        <v>74.13</v>
      </c>
      <c r="T6477" s="178">
        <f>AVERAGE(0.366,0.25,0.238,0.443,0.396,0.478)</f>
        <v>0.3618333333333334</v>
      </c>
      <c r="U6477" s="79">
        <f t="shared" si="1821"/>
        <v>117.03816666666667</v>
      </c>
      <c r="V6477" s="79">
        <f t="shared" si="1822"/>
        <v>73.768166666666659</v>
      </c>
      <c r="W6477" s="446">
        <f t="shared" si="1823"/>
        <v>0.95838182209052136</v>
      </c>
      <c r="X6477" s="446">
        <f t="shared" si="1824"/>
        <v>0.3708026797967357</v>
      </c>
      <c r="Y6477" s="43">
        <v>20240307</v>
      </c>
      <c r="Z6477" s="48" t="s">
        <v>2434</v>
      </c>
      <c r="AA6477" s="43">
        <v>20250319</v>
      </c>
      <c r="AE6477" s="689" t="s">
        <v>1250</v>
      </c>
      <c r="AF6477" s="130">
        <v>1</v>
      </c>
    </row>
    <row r="6478" spans="1:35" x14ac:dyDescent="0.2">
      <c r="A6478" t="s">
        <v>2360</v>
      </c>
      <c r="B6478" s="45">
        <v>20240211</v>
      </c>
      <c r="C6478" s="107" t="s">
        <v>72</v>
      </c>
      <c r="D6478" s="107">
        <v>7</v>
      </c>
      <c r="E6478" s="107">
        <v>11</v>
      </c>
      <c r="H6478" s="107" t="s">
        <v>11</v>
      </c>
      <c r="I6478" s="107">
        <v>290</v>
      </c>
      <c r="J6478" s="107">
        <v>0</v>
      </c>
      <c r="K6478" s="43">
        <v>5</v>
      </c>
      <c r="L6478" s="43">
        <v>1</v>
      </c>
      <c r="M6478" s="43">
        <v>0</v>
      </c>
      <c r="N6478" s="49">
        <v>1</v>
      </c>
      <c r="O6478" s="43" t="str">
        <f>Cal_030724!$E$2</f>
        <v>Cal_030724</v>
      </c>
      <c r="P6478" s="50">
        <f>Cal_030724!$Q$3</f>
        <v>1.8135132035581638</v>
      </c>
      <c r="Q6478" s="50">
        <f>Cal_030724!$R$3</f>
        <v>0.5762667345022553</v>
      </c>
      <c r="R6478" s="46">
        <v>111.4</v>
      </c>
      <c r="S6478" s="46">
        <v>69.58</v>
      </c>
      <c r="T6478" s="178">
        <f>AVERAGE(0.877,0.8,0.805,0.728,0.758,0.7)</f>
        <v>0.77800000000000002</v>
      </c>
      <c r="U6478" s="79">
        <f t="shared" si="1821"/>
        <v>110.622</v>
      </c>
      <c r="V6478" s="79">
        <f t="shared" si="1822"/>
        <v>68.801999999999992</v>
      </c>
      <c r="W6478" s="446">
        <f t="shared" si="1823"/>
        <v>0.92626595331235495</v>
      </c>
      <c r="X6478" s="446">
        <f t="shared" si="1824"/>
        <v>0.31343615982380446</v>
      </c>
      <c r="Y6478" s="43">
        <v>20240307</v>
      </c>
      <c r="Z6478" s="48" t="s">
        <v>2423</v>
      </c>
      <c r="AA6478" s="43">
        <v>20250305</v>
      </c>
      <c r="AE6478" s="689" t="s">
        <v>1250</v>
      </c>
      <c r="AF6478" s="130">
        <v>1</v>
      </c>
      <c r="AH6478" s="874" t="s">
        <v>2444</v>
      </c>
    </row>
    <row r="6479" spans="1:35" x14ac:dyDescent="0.2">
      <c r="A6479" t="s">
        <v>2360</v>
      </c>
      <c r="B6479" s="45">
        <v>20240211</v>
      </c>
      <c r="C6479" s="107" t="s">
        <v>72</v>
      </c>
      <c r="D6479" s="107">
        <v>7</v>
      </c>
      <c r="E6479" s="107">
        <v>11</v>
      </c>
      <c r="H6479" s="107" t="s">
        <v>10</v>
      </c>
      <c r="I6479" s="107">
        <v>290</v>
      </c>
      <c r="J6479" s="107">
        <v>10</v>
      </c>
      <c r="K6479" s="43">
        <v>5</v>
      </c>
      <c r="L6479" s="43">
        <v>1</v>
      </c>
      <c r="M6479" s="43">
        <v>0</v>
      </c>
      <c r="N6479" s="49">
        <v>1</v>
      </c>
      <c r="O6479" s="43" t="str">
        <f>Cal_030724!$E$2</f>
        <v>Cal_030724</v>
      </c>
      <c r="P6479" s="50">
        <f>Cal_030724!$Q$3</f>
        <v>1.8135132035581638</v>
      </c>
      <c r="Q6479" s="50">
        <f>Cal_030724!$R$3</f>
        <v>0.5762667345022553</v>
      </c>
      <c r="R6479" s="46">
        <v>95.96</v>
      </c>
      <c r="S6479" s="46">
        <v>60.27</v>
      </c>
      <c r="T6479" s="178">
        <f>AVERAGE(0.877,0.8,0.805,0.728,0.758,0.7)</f>
        <v>0.77800000000000002</v>
      </c>
      <c r="U6479" s="79">
        <f t="shared" si="1821"/>
        <v>95.181999999999988</v>
      </c>
      <c r="V6479" s="79">
        <f t="shared" si="1822"/>
        <v>59.492000000000004</v>
      </c>
      <c r="W6479" s="446">
        <f t="shared" si="1823"/>
        <v>0.79049334944327898</v>
      </c>
      <c r="X6479" s="446">
        <f t="shared" si="1824"/>
        <v>0.28145743853812272</v>
      </c>
      <c r="Y6479" s="43">
        <v>20240307</v>
      </c>
      <c r="Z6479" s="48" t="s">
        <v>2423</v>
      </c>
      <c r="AA6479" s="43">
        <v>20250305</v>
      </c>
      <c r="AE6479" s="689" t="s">
        <v>1250</v>
      </c>
      <c r="AF6479" s="130">
        <v>1</v>
      </c>
    </row>
    <row r="6480" spans="1:35" x14ac:dyDescent="0.2">
      <c r="A6480" t="s">
        <v>2360</v>
      </c>
      <c r="B6480" s="45">
        <v>20240211</v>
      </c>
      <c r="C6480" s="107" t="s">
        <v>72</v>
      </c>
      <c r="D6480" s="107">
        <v>7</v>
      </c>
      <c r="E6480" s="107">
        <v>11</v>
      </c>
      <c r="H6480" s="107" t="s">
        <v>11</v>
      </c>
      <c r="I6480" s="107">
        <v>290</v>
      </c>
      <c r="J6480" s="107">
        <v>10</v>
      </c>
      <c r="K6480" s="43">
        <v>5</v>
      </c>
      <c r="L6480" s="43">
        <v>1</v>
      </c>
      <c r="M6480" s="43">
        <v>0</v>
      </c>
      <c r="N6480" s="49">
        <v>1</v>
      </c>
      <c r="O6480" s="43" t="str">
        <f>Cal_030724!$E$2</f>
        <v>Cal_030724</v>
      </c>
      <c r="P6480" s="50">
        <f>Cal_030724!$Q$3</f>
        <v>1.8135132035581638</v>
      </c>
      <c r="Q6480" s="50">
        <f>Cal_030724!$R$3</f>
        <v>0.5762667345022553</v>
      </c>
      <c r="R6480" s="46">
        <v>92.59</v>
      </c>
      <c r="S6480" s="46">
        <v>58.4</v>
      </c>
      <c r="T6480" s="178">
        <f>AVERAGE(0.366,0.25,0.238,0.443,0.396,0.478)</f>
        <v>0.3618333333333334</v>
      </c>
      <c r="U6480" s="79">
        <f t="shared" si="1821"/>
        <v>92.228166666666667</v>
      </c>
      <c r="V6480" s="79">
        <f t="shared" si="1822"/>
        <v>58.038166666666662</v>
      </c>
      <c r="W6480" s="446">
        <f t="shared" si="1823"/>
        <v>0.75727003691414208</v>
      </c>
      <c r="X6480" s="446">
        <f t="shared" si="1824"/>
        <v>0.28848499723043636</v>
      </c>
      <c r="Y6480" s="43">
        <v>20240307</v>
      </c>
      <c r="Z6480" s="48" t="s">
        <v>2434</v>
      </c>
      <c r="AA6480" s="43">
        <v>20250319</v>
      </c>
      <c r="AE6480" s="689" t="s">
        <v>1250</v>
      </c>
      <c r="AF6480" s="130">
        <v>1</v>
      </c>
    </row>
    <row r="6481" spans="1:35" x14ac:dyDescent="0.2">
      <c r="A6481" s="155" t="s">
        <v>2360</v>
      </c>
      <c r="B6481" s="81">
        <v>20240211</v>
      </c>
      <c r="C6481" s="126" t="s">
        <v>72</v>
      </c>
      <c r="D6481" s="126">
        <v>7</v>
      </c>
      <c r="E6481" s="126">
        <v>11</v>
      </c>
      <c r="F6481" s="126"/>
      <c r="G6481" s="126"/>
      <c r="H6481" s="126" t="s">
        <v>10</v>
      </c>
      <c r="I6481" s="126">
        <v>293</v>
      </c>
      <c r="J6481" s="126">
        <v>5</v>
      </c>
      <c r="K6481" s="82">
        <v>5</v>
      </c>
      <c r="L6481" s="156">
        <v>1</v>
      </c>
      <c r="M6481" s="82">
        <v>0</v>
      </c>
      <c r="N6481" s="83">
        <v>1</v>
      </c>
      <c r="O6481" s="82" t="str">
        <f>Cal_030724!$E$2</f>
        <v>Cal_030724</v>
      </c>
      <c r="P6481" s="158">
        <f>Cal_030724!$Q$3</f>
        <v>1.8135132035581638</v>
      </c>
      <c r="Q6481" s="158">
        <f>Cal_030724!$R$3</f>
        <v>0.5762667345022553</v>
      </c>
      <c r="R6481" s="84">
        <v>24.49</v>
      </c>
      <c r="S6481" s="84">
        <v>15.84</v>
      </c>
      <c r="T6481" s="158">
        <f>AVERAGE(0.726,0.751,0.756,0.68,0.811,0.714)</f>
        <v>0.73966666666666658</v>
      </c>
      <c r="U6481" s="79">
        <f t="shared" si="1821"/>
        <v>23.75033333333333</v>
      </c>
      <c r="V6481" s="79">
        <f t="shared" si="1822"/>
        <v>15.100333333333333</v>
      </c>
      <c r="W6481" s="446">
        <f t="shared" si="1823"/>
        <v>0.18962611940692037</v>
      </c>
      <c r="X6481" s="446">
        <f t="shared" si="1824"/>
        <v>7.9671919259021381E-2</v>
      </c>
      <c r="Y6481" s="82">
        <v>20240307</v>
      </c>
      <c r="Z6481" s="85" t="s">
        <v>2380</v>
      </c>
      <c r="AA6481" s="82">
        <v>20241030</v>
      </c>
      <c r="AB6481" s="85"/>
      <c r="AC6481" s="82"/>
      <c r="AD6481" s="82"/>
      <c r="AE6481" s="691" t="s">
        <v>1250</v>
      </c>
      <c r="AF6481" s="567">
        <v>1</v>
      </c>
      <c r="AG6481" s="567"/>
      <c r="AH6481" s="159" t="s">
        <v>202</v>
      </c>
      <c r="AI6481" s="155"/>
    </row>
    <row r="6482" spans="1:35" x14ac:dyDescent="0.2">
      <c r="A6482" s="155" t="s">
        <v>2360</v>
      </c>
      <c r="B6482" s="81">
        <v>20240211</v>
      </c>
      <c r="C6482" s="126" t="s">
        <v>72</v>
      </c>
      <c r="D6482" s="126">
        <v>7</v>
      </c>
      <c r="E6482" s="126">
        <v>11</v>
      </c>
      <c r="F6482" s="126"/>
      <c r="G6482" s="126"/>
      <c r="H6482" s="126" t="s">
        <v>11</v>
      </c>
      <c r="I6482" s="126">
        <v>294</v>
      </c>
      <c r="J6482" s="126">
        <v>5</v>
      </c>
      <c r="K6482" s="82">
        <v>5</v>
      </c>
      <c r="L6482" s="156">
        <v>1</v>
      </c>
      <c r="M6482" s="82">
        <v>0</v>
      </c>
      <c r="N6482" s="83">
        <v>1</v>
      </c>
      <c r="O6482" s="82" t="str">
        <f>Cal_030724!$E$2</f>
        <v>Cal_030724</v>
      </c>
      <c r="P6482" s="158">
        <f>Cal_030724!$Q$3</f>
        <v>1.8135132035581638</v>
      </c>
      <c r="Q6482" s="158">
        <f>Cal_030724!$R$3</f>
        <v>0.5762667345022553</v>
      </c>
      <c r="R6482" s="84">
        <v>26.19</v>
      </c>
      <c r="S6482" s="84">
        <v>17.12</v>
      </c>
      <c r="T6482" s="158">
        <f>AVERAGE(0.726,0.751,0.756,0.68,0.811,0.714)</f>
        <v>0.73966666666666658</v>
      </c>
      <c r="U6482" s="79">
        <f t="shared" si="1821"/>
        <v>25.450333333333333</v>
      </c>
      <c r="V6482" s="79">
        <f t="shared" si="1822"/>
        <v>16.380333333333333</v>
      </c>
      <c r="W6482" s="446">
        <f t="shared" si="1823"/>
        <v>0.19815709511426416</v>
      </c>
      <c r="X6482" s="446">
        <f t="shared" si="1824"/>
        <v>9.2974728874118645E-2</v>
      </c>
      <c r="Y6482" s="82">
        <v>20240307</v>
      </c>
      <c r="Z6482" s="85" t="s">
        <v>2380</v>
      </c>
      <c r="AA6482" s="82">
        <v>20241030</v>
      </c>
      <c r="AB6482" s="85"/>
      <c r="AC6482" s="82"/>
      <c r="AD6482" s="82"/>
      <c r="AE6482" s="691" t="s">
        <v>1250</v>
      </c>
      <c r="AF6482" s="567">
        <v>1</v>
      </c>
      <c r="AG6482" s="567"/>
      <c r="AH6482" s="159" t="s">
        <v>203</v>
      </c>
      <c r="AI6482" s="155"/>
    </row>
    <row r="6483" spans="1:35" x14ac:dyDescent="0.2">
      <c r="A6483" s="360" t="s">
        <v>2360</v>
      </c>
      <c r="B6483" s="196">
        <v>20240211</v>
      </c>
      <c r="C6483" s="361" t="s">
        <v>72</v>
      </c>
      <c r="D6483" s="361">
        <v>7</v>
      </c>
      <c r="E6483" s="361">
        <v>11</v>
      </c>
      <c r="F6483" s="361"/>
      <c r="G6483" s="361"/>
      <c r="H6483" s="361" t="s">
        <v>10</v>
      </c>
      <c r="I6483" s="361">
        <v>550</v>
      </c>
      <c r="J6483" s="361">
        <v>20</v>
      </c>
      <c r="K6483" s="44">
        <v>5</v>
      </c>
      <c r="L6483" s="362">
        <v>1</v>
      </c>
      <c r="M6483" s="44">
        <v>0</v>
      </c>
      <c r="N6483" s="363">
        <v>1</v>
      </c>
      <c r="O6483" s="44" t="str">
        <f>Cal_030724!$E$2</f>
        <v>Cal_030724</v>
      </c>
      <c r="P6483" s="365">
        <f>Cal_030724!$Q$3</f>
        <v>1.8135132035581638</v>
      </c>
      <c r="Q6483" s="365">
        <f>Cal_030724!$R$3</f>
        <v>0.5762667345022553</v>
      </c>
      <c r="R6483" s="364">
        <v>12.96</v>
      </c>
      <c r="S6483" s="364">
        <v>8.2469999999999999</v>
      </c>
      <c r="T6483" s="365">
        <f>AVERAGE(0.726,0.751,0.756,0.68,0.811,0.714)</f>
        <v>0.73966666666666658</v>
      </c>
      <c r="U6483" s="79">
        <f t="shared" ref="U6483:U6518" si="1827">(R6483-T6483)*(L6483+M6483)/L6483</f>
        <v>12.220333333333334</v>
      </c>
      <c r="V6483" s="79">
        <f t="shared" ref="V6483:V6518" si="1828">(S6483-T6483)*(L6483+M6483)/L6483</f>
        <v>7.5073333333333334</v>
      </c>
      <c r="W6483" s="446">
        <f t="shared" ref="W6483:W6518" si="1829">(Q6483*P6483/(P6483-1)*(U6483-V6483)*(K6483)/I6483)/N6483</f>
        <v>5.5040759836908287E-2</v>
      </c>
      <c r="X6483" s="446">
        <f t="shared" ref="X6483:X6518" si="1830">(Q6483*P6483/(P6483-1)*(P6483*V6483-U6483)*(K6483)/I6483)/N6483</f>
        <v>1.6283502122489021E-2</v>
      </c>
      <c r="Y6483" s="44">
        <v>20240307</v>
      </c>
      <c r="Z6483" s="368" t="s">
        <v>2382</v>
      </c>
      <c r="AA6483" s="44">
        <v>20241030</v>
      </c>
      <c r="AB6483" s="368"/>
      <c r="AC6483" s="44"/>
      <c r="AD6483" s="44"/>
      <c r="AE6483" s="763" t="s">
        <v>1250</v>
      </c>
      <c r="AF6483" s="849">
        <v>1</v>
      </c>
      <c r="AG6483" s="849"/>
      <c r="AH6483" s="370" t="s">
        <v>210</v>
      </c>
      <c r="AI6483" s="360"/>
    </row>
    <row r="6484" spans="1:35" x14ac:dyDescent="0.2">
      <c r="A6484" s="360" t="s">
        <v>2360</v>
      </c>
      <c r="B6484" s="196">
        <v>20240211</v>
      </c>
      <c r="C6484" s="361" t="s">
        <v>72</v>
      </c>
      <c r="D6484" s="361">
        <v>7</v>
      </c>
      <c r="E6484" s="361">
        <v>11</v>
      </c>
      <c r="F6484" s="361"/>
      <c r="G6484" s="361"/>
      <c r="H6484" s="361" t="s">
        <v>11</v>
      </c>
      <c r="I6484" s="361">
        <v>550</v>
      </c>
      <c r="J6484" s="361">
        <v>20</v>
      </c>
      <c r="K6484" s="44">
        <v>5</v>
      </c>
      <c r="L6484" s="362">
        <v>1</v>
      </c>
      <c r="M6484" s="44">
        <v>0</v>
      </c>
      <c r="N6484" s="363">
        <v>1</v>
      </c>
      <c r="O6484" s="44" t="str">
        <f>Cal_030724!$E$2</f>
        <v>Cal_030724</v>
      </c>
      <c r="P6484" s="365">
        <f>Cal_030724!$Q$3</f>
        <v>1.8135132035581638</v>
      </c>
      <c r="Q6484" s="365">
        <f>Cal_030724!$R$3</f>
        <v>0.5762667345022553</v>
      </c>
      <c r="R6484" s="364">
        <v>11.61</v>
      </c>
      <c r="S6484" s="364">
        <v>7.282</v>
      </c>
      <c r="T6484" s="365">
        <f>AVERAGE(0.726,0.751,0.756,0.68,0.811,0.714)</f>
        <v>0.73966666666666658</v>
      </c>
      <c r="U6484" s="79">
        <f t="shared" si="1827"/>
        <v>10.870333333333333</v>
      </c>
      <c r="V6484" s="79">
        <f t="shared" si="1828"/>
        <v>6.5423333333333336</v>
      </c>
      <c r="W6484" s="446">
        <f t="shared" si="1829"/>
        <v>5.0544538207964985E-2</v>
      </c>
      <c r="X6484" s="446">
        <f t="shared" si="1830"/>
        <v>1.1611633067991463E-2</v>
      </c>
      <c r="Y6484" s="44">
        <v>20240307</v>
      </c>
      <c r="Z6484" s="368" t="s">
        <v>2382</v>
      </c>
      <c r="AA6484" s="44">
        <v>20241030</v>
      </c>
      <c r="AB6484" s="368"/>
      <c r="AC6484" s="44"/>
      <c r="AD6484" s="44"/>
      <c r="AE6484" s="763" t="s">
        <v>1250</v>
      </c>
      <c r="AF6484" s="849">
        <v>1</v>
      </c>
      <c r="AG6484" s="849"/>
      <c r="AH6484" s="370" t="s">
        <v>212</v>
      </c>
      <c r="AI6484" s="360"/>
    </row>
    <row r="6485" spans="1:35" x14ac:dyDescent="0.2">
      <c r="A6485" t="s">
        <v>2360</v>
      </c>
      <c r="B6485" s="45">
        <v>20240211</v>
      </c>
      <c r="C6485" s="107" t="s">
        <v>72</v>
      </c>
      <c r="D6485" s="107">
        <v>7</v>
      </c>
      <c r="E6485" s="107">
        <v>19</v>
      </c>
      <c r="H6485" s="107" t="s">
        <v>10</v>
      </c>
      <c r="I6485" s="107">
        <v>290</v>
      </c>
      <c r="J6485" s="107">
        <v>0</v>
      </c>
      <c r="K6485" s="43">
        <v>5</v>
      </c>
      <c r="L6485" s="43">
        <v>1</v>
      </c>
      <c r="M6485" s="43">
        <v>0</v>
      </c>
      <c r="N6485" s="49">
        <v>1</v>
      </c>
      <c r="O6485" s="43" t="str">
        <f>Cal_030724!$E$2</f>
        <v>Cal_030724</v>
      </c>
      <c r="P6485" s="50">
        <f>Cal_030724!$Q$3</f>
        <v>1.8135132035581638</v>
      </c>
      <c r="Q6485" s="50">
        <f>Cal_030724!$R$3</f>
        <v>0.5762667345022553</v>
      </c>
      <c r="R6485" s="46">
        <v>84.42</v>
      </c>
      <c r="S6485" s="46">
        <v>54.08</v>
      </c>
      <c r="T6485" s="178">
        <f>AVERAGE(0.366,0.25,0.238,0.443,0.396,0.478)</f>
        <v>0.3618333333333334</v>
      </c>
      <c r="U6485" s="79">
        <f t="shared" si="1827"/>
        <v>84.058166666666665</v>
      </c>
      <c r="V6485" s="79">
        <f t="shared" si="1828"/>
        <v>53.718166666666662</v>
      </c>
      <c r="W6485" s="446">
        <f t="shared" si="1829"/>
        <v>0.67199686808935544</v>
      </c>
      <c r="X6485" s="446">
        <f t="shared" si="1830"/>
        <v>0.29591866823905172</v>
      </c>
      <c r="Y6485" s="43">
        <v>20240307</v>
      </c>
      <c r="Z6485" s="48" t="s">
        <v>2434</v>
      </c>
      <c r="AA6485" s="43">
        <v>20250319</v>
      </c>
      <c r="AE6485" s="689" t="s">
        <v>1250</v>
      </c>
      <c r="AF6485" s="130">
        <v>1</v>
      </c>
    </row>
    <row r="6486" spans="1:35" x14ac:dyDescent="0.2">
      <c r="A6486" t="s">
        <v>2360</v>
      </c>
      <c r="B6486" s="45">
        <v>20240211</v>
      </c>
      <c r="C6486" s="107" t="s">
        <v>72</v>
      </c>
      <c r="D6486" s="107">
        <v>7</v>
      </c>
      <c r="E6486" s="107">
        <v>19</v>
      </c>
      <c r="H6486" s="107" t="s">
        <v>11</v>
      </c>
      <c r="I6486" s="107">
        <v>290</v>
      </c>
      <c r="J6486" s="107">
        <v>0</v>
      </c>
      <c r="K6486" s="43">
        <v>5</v>
      </c>
      <c r="L6486" s="43">
        <v>1</v>
      </c>
      <c r="M6486" s="43">
        <v>0</v>
      </c>
      <c r="N6486" s="49">
        <v>1</v>
      </c>
      <c r="O6486" s="43" t="str">
        <f>Cal_030724!$E$2</f>
        <v>Cal_030724</v>
      </c>
      <c r="P6486" s="50">
        <f>Cal_030724!$Q$3</f>
        <v>1.8135132035581638</v>
      </c>
      <c r="Q6486" s="50">
        <f>Cal_030724!$R$3</f>
        <v>0.5762667345022553</v>
      </c>
      <c r="R6486" s="46">
        <v>85.68</v>
      </c>
      <c r="S6486" s="46">
        <v>54.32</v>
      </c>
      <c r="T6486" s="178">
        <f>AVERAGE(0.539,0.317,0.477,0.383,0.404,0.399)</f>
        <v>0.41983333333333334</v>
      </c>
      <c r="U6486" s="79">
        <f t="shared" si="1827"/>
        <v>85.260166666666677</v>
      </c>
      <c r="V6486" s="79">
        <f t="shared" si="1828"/>
        <v>53.900166666666664</v>
      </c>
      <c r="W6486" s="446">
        <f t="shared" si="1829"/>
        <v>0.69458872060916932</v>
      </c>
      <c r="X6486" s="446">
        <f t="shared" si="1830"/>
        <v>0.2766061649327895</v>
      </c>
      <c r="Y6486" s="43">
        <v>20240307</v>
      </c>
      <c r="Z6486" s="48" t="s">
        <v>2442</v>
      </c>
      <c r="AA6486" s="43">
        <v>20250320</v>
      </c>
      <c r="AE6486" s="689" t="s">
        <v>1250</v>
      </c>
      <c r="AF6486" s="130">
        <v>1</v>
      </c>
    </row>
    <row r="6487" spans="1:35" x14ac:dyDescent="0.2">
      <c r="A6487" t="s">
        <v>2360</v>
      </c>
      <c r="B6487" s="45">
        <v>20240211</v>
      </c>
      <c r="C6487" s="107" t="s">
        <v>72</v>
      </c>
      <c r="D6487" s="107">
        <v>7</v>
      </c>
      <c r="E6487" s="107">
        <v>19</v>
      </c>
      <c r="H6487" s="107" t="s">
        <v>10</v>
      </c>
      <c r="I6487" s="107">
        <v>290</v>
      </c>
      <c r="J6487" s="107">
        <v>10</v>
      </c>
      <c r="K6487" s="43">
        <v>5</v>
      </c>
      <c r="L6487" s="43">
        <v>1</v>
      </c>
      <c r="M6487" s="43">
        <v>0</v>
      </c>
      <c r="N6487" s="49">
        <v>1</v>
      </c>
      <c r="O6487" s="43" t="str">
        <f>Cal_030724!$E$2</f>
        <v>Cal_030724</v>
      </c>
      <c r="P6487" s="50">
        <f>Cal_030724!$Q$3</f>
        <v>1.8135132035581638</v>
      </c>
      <c r="Q6487" s="50">
        <f>Cal_030724!$R$3</f>
        <v>0.5762667345022553</v>
      </c>
      <c r="R6487" s="46">
        <v>60.58</v>
      </c>
      <c r="S6487" s="46">
        <v>38.56</v>
      </c>
      <c r="T6487" s="178">
        <f>AVERAGE(0.539,0.317,0.477,0.383,0.404,0.399)</f>
        <v>0.41983333333333334</v>
      </c>
      <c r="U6487" s="79">
        <f t="shared" si="1827"/>
        <v>60.160166666666662</v>
      </c>
      <c r="V6487" s="79">
        <f t="shared" si="1828"/>
        <v>38.140166666666666</v>
      </c>
      <c r="W6487" s="446">
        <f t="shared" si="1829"/>
        <v>0.48771822792773911</v>
      </c>
      <c r="X6487" s="446">
        <f t="shared" si="1830"/>
        <v>0.19950663780337299</v>
      </c>
      <c r="Y6487" s="43">
        <v>20240307</v>
      </c>
      <c r="Z6487" s="48" t="s">
        <v>2442</v>
      </c>
      <c r="AA6487" s="43">
        <v>20250320</v>
      </c>
      <c r="AE6487" s="689" t="s">
        <v>1250</v>
      </c>
      <c r="AF6487" s="130">
        <v>1</v>
      </c>
    </row>
    <row r="6488" spans="1:35" x14ac:dyDescent="0.2">
      <c r="A6488" t="s">
        <v>2360</v>
      </c>
      <c r="B6488" s="45">
        <v>20240211</v>
      </c>
      <c r="C6488" s="107" t="s">
        <v>72</v>
      </c>
      <c r="D6488" s="107">
        <v>7</v>
      </c>
      <c r="E6488" s="107">
        <v>19</v>
      </c>
      <c r="H6488" s="107" t="s">
        <v>11</v>
      </c>
      <c r="I6488" s="107">
        <v>290</v>
      </c>
      <c r="J6488" s="107">
        <v>10</v>
      </c>
      <c r="K6488" s="43">
        <v>5</v>
      </c>
      <c r="L6488" s="43">
        <v>1</v>
      </c>
      <c r="M6488" s="43">
        <v>0</v>
      </c>
      <c r="N6488" s="49">
        <v>1</v>
      </c>
      <c r="O6488" s="43" t="str">
        <f>Cal_030724!$E$2</f>
        <v>Cal_030724</v>
      </c>
      <c r="P6488" s="50">
        <f>Cal_030724!$Q$3</f>
        <v>1.8135132035581638</v>
      </c>
      <c r="Q6488" s="50">
        <f>Cal_030724!$R$3</f>
        <v>0.5762667345022553</v>
      </c>
      <c r="R6488" s="46">
        <v>64.5</v>
      </c>
      <c r="S6488" s="46">
        <v>41.24</v>
      </c>
      <c r="T6488" s="178">
        <f>AVERAGE(0.366,0.25,0.238,0.443,0.396,0.478)</f>
        <v>0.3618333333333334</v>
      </c>
      <c r="U6488" s="79">
        <f t="shared" si="1827"/>
        <v>64.138166666666663</v>
      </c>
      <c r="V6488" s="79">
        <f t="shared" si="1828"/>
        <v>40.878166666666665</v>
      </c>
      <c r="W6488" s="446">
        <f t="shared" si="1829"/>
        <v>0.51518283295182621</v>
      </c>
      <c r="X6488" s="446">
        <f t="shared" si="1830"/>
        <v>0.22137641820073889</v>
      </c>
      <c r="Y6488" s="43">
        <v>20240307</v>
      </c>
      <c r="Z6488" s="48" t="s">
        <v>2434</v>
      </c>
      <c r="AA6488" s="43">
        <v>20250319</v>
      </c>
      <c r="AE6488" s="689" t="s">
        <v>1250</v>
      </c>
      <c r="AF6488" s="130">
        <v>1</v>
      </c>
    </row>
    <row r="6489" spans="1:35" x14ac:dyDescent="0.2">
      <c r="A6489" s="155" t="s">
        <v>2360</v>
      </c>
      <c r="B6489" s="81">
        <v>20240211</v>
      </c>
      <c r="C6489" s="126" t="s">
        <v>72</v>
      </c>
      <c r="D6489" s="126">
        <v>7</v>
      </c>
      <c r="E6489" s="126">
        <v>19</v>
      </c>
      <c r="F6489" s="126"/>
      <c r="G6489" s="126"/>
      <c r="H6489" s="126" t="s">
        <v>10</v>
      </c>
      <c r="I6489" s="126">
        <v>293</v>
      </c>
      <c r="J6489" s="126">
        <v>5</v>
      </c>
      <c r="K6489" s="82">
        <v>5</v>
      </c>
      <c r="L6489" s="156">
        <v>1</v>
      </c>
      <c r="M6489" s="82">
        <v>0</v>
      </c>
      <c r="N6489" s="83">
        <v>1</v>
      </c>
      <c r="O6489" s="82" t="str">
        <f>Cal_030724!$E$2</f>
        <v>Cal_030724</v>
      </c>
      <c r="P6489" s="158">
        <f>Cal_030724!$Q$3</f>
        <v>1.8135132035581638</v>
      </c>
      <c r="Q6489" s="158">
        <f>Cal_030724!$R$3</f>
        <v>0.5762667345022553</v>
      </c>
      <c r="R6489" s="84">
        <v>22.17</v>
      </c>
      <c r="S6489" s="84">
        <v>14.13</v>
      </c>
      <c r="T6489" s="158">
        <f>AVERAGE(0.726,0.751,0.756,0.68,0.811,0.714)</f>
        <v>0.73966666666666658</v>
      </c>
      <c r="U6489" s="79">
        <f t="shared" si="1827"/>
        <v>21.430333333333333</v>
      </c>
      <c r="V6489" s="79">
        <f t="shared" si="1828"/>
        <v>13.390333333333334</v>
      </c>
      <c r="W6489" s="446">
        <f t="shared" si="1829"/>
        <v>0.17625364162215493</v>
      </c>
      <c r="X6489" s="446">
        <f t="shared" si="1830"/>
        <v>6.2548404938617366E-2</v>
      </c>
      <c r="Y6489" s="82">
        <v>20240307</v>
      </c>
      <c r="Z6489" s="85" t="s">
        <v>2380</v>
      </c>
      <c r="AA6489" s="82">
        <v>20241030</v>
      </c>
      <c r="AB6489" s="85"/>
      <c r="AC6489" s="82"/>
      <c r="AD6489" s="82"/>
      <c r="AE6489" s="691" t="s">
        <v>1250</v>
      </c>
      <c r="AF6489" s="567">
        <v>1</v>
      </c>
      <c r="AG6489" s="567"/>
      <c r="AH6489" s="159" t="s">
        <v>200</v>
      </c>
      <c r="AI6489" s="155"/>
    </row>
    <row r="6490" spans="1:35" x14ac:dyDescent="0.2">
      <c r="A6490" s="155" t="s">
        <v>2360</v>
      </c>
      <c r="B6490" s="81">
        <v>20240211</v>
      </c>
      <c r="C6490" s="126" t="s">
        <v>72</v>
      </c>
      <c r="D6490" s="126">
        <v>7</v>
      </c>
      <c r="E6490" s="126">
        <v>19</v>
      </c>
      <c r="F6490" s="126"/>
      <c r="G6490" s="126"/>
      <c r="H6490" s="126" t="s">
        <v>11</v>
      </c>
      <c r="I6490" s="126">
        <v>293</v>
      </c>
      <c r="J6490" s="126">
        <v>5</v>
      </c>
      <c r="K6490" s="82">
        <v>5</v>
      </c>
      <c r="L6490" s="156">
        <v>1</v>
      </c>
      <c r="M6490" s="82">
        <v>0</v>
      </c>
      <c r="N6490" s="83">
        <v>1</v>
      </c>
      <c r="O6490" s="82" t="str">
        <f>Cal_030724!$E$2</f>
        <v>Cal_030724</v>
      </c>
      <c r="P6490" s="158">
        <f>Cal_030724!$Q$3</f>
        <v>1.8135132035581638</v>
      </c>
      <c r="Q6490" s="158">
        <f>Cal_030724!$R$3</f>
        <v>0.5762667345022553</v>
      </c>
      <c r="R6490" s="84">
        <v>24</v>
      </c>
      <c r="S6490" s="84">
        <v>15.53</v>
      </c>
      <c r="T6490" s="158">
        <f>AVERAGE(0.726,0.751,0.756,0.68,0.811,0.714)</f>
        <v>0.73966666666666658</v>
      </c>
      <c r="U6490" s="79">
        <f t="shared" si="1827"/>
        <v>23.260333333333332</v>
      </c>
      <c r="V6490" s="79">
        <f t="shared" si="1828"/>
        <v>14.790333333333333</v>
      </c>
      <c r="W6490" s="446">
        <f t="shared" si="1829"/>
        <v>0.18568014235567815</v>
      </c>
      <c r="X6490" s="446">
        <f t="shared" si="1830"/>
        <v>7.8089383121607195E-2</v>
      </c>
      <c r="Y6490" s="82">
        <v>20240307</v>
      </c>
      <c r="Z6490" s="85" t="s">
        <v>2380</v>
      </c>
      <c r="AA6490" s="82">
        <v>20241030</v>
      </c>
      <c r="AB6490" s="85"/>
      <c r="AC6490" s="82"/>
      <c r="AD6490" s="82"/>
      <c r="AE6490" s="691" t="s">
        <v>1250</v>
      </c>
      <c r="AF6490" s="567">
        <v>1</v>
      </c>
      <c r="AG6490" s="567"/>
      <c r="AH6490" s="159" t="s">
        <v>201</v>
      </c>
      <c r="AI6490" s="155"/>
    </row>
    <row r="6491" spans="1:35" x14ac:dyDescent="0.2">
      <c r="A6491" s="360" t="s">
        <v>2360</v>
      </c>
      <c r="B6491" s="196">
        <v>20240211</v>
      </c>
      <c r="C6491" s="361" t="s">
        <v>72</v>
      </c>
      <c r="D6491" s="361">
        <v>7</v>
      </c>
      <c r="E6491" s="361">
        <v>19</v>
      </c>
      <c r="F6491" s="361"/>
      <c r="G6491" s="361"/>
      <c r="H6491" s="361" t="s">
        <v>10</v>
      </c>
      <c r="I6491" s="361">
        <v>550</v>
      </c>
      <c r="J6491" s="361">
        <v>20</v>
      </c>
      <c r="K6491" s="44">
        <v>5</v>
      </c>
      <c r="L6491" s="362">
        <v>1</v>
      </c>
      <c r="M6491" s="44">
        <v>0</v>
      </c>
      <c r="N6491" s="363">
        <v>1</v>
      </c>
      <c r="O6491" s="44" t="str">
        <f>Cal_030724!$E$2</f>
        <v>Cal_030724</v>
      </c>
      <c r="P6491" s="365">
        <f>Cal_030724!$Q$3</f>
        <v>1.8135132035581638</v>
      </c>
      <c r="Q6491" s="365">
        <f>Cal_030724!$R$3</f>
        <v>0.5762667345022553</v>
      </c>
      <c r="R6491" s="364">
        <v>12.98</v>
      </c>
      <c r="S6491" s="364">
        <v>8.0470000000000006</v>
      </c>
      <c r="T6491" s="365">
        <f>AVERAGE(0.726,0.751,0.756,0.68,0.811,0.714)</f>
        <v>0.73966666666666658</v>
      </c>
      <c r="U6491" s="79">
        <f t="shared" si="1827"/>
        <v>12.240333333333334</v>
      </c>
      <c r="V6491" s="79">
        <f t="shared" si="1828"/>
        <v>7.3073333333333341</v>
      </c>
      <c r="W6491" s="446">
        <f t="shared" si="1829"/>
        <v>5.7610029339161574E-2</v>
      </c>
      <c r="X6491" s="446">
        <f t="shared" si="1830"/>
        <v>1.1814110198797233E-2</v>
      </c>
      <c r="Y6491" s="44">
        <v>20240307</v>
      </c>
      <c r="Z6491" s="368" t="s">
        <v>2382</v>
      </c>
      <c r="AA6491" s="44">
        <v>20241030</v>
      </c>
      <c r="AB6491" s="368"/>
      <c r="AC6491" s="44"/>
      <c r="AD6491" s="44"/>
      <c r="AE6491" s="763" t="s">
        <v>1250</v>
      </c>
      <c r="AF6491" s="849">
        <v>1</v>
      </c>
      <c r="AG6491" s="849"/>
      <c r="AH6491" s="370" t="s">
        <v>206</v>
      </c>
      <c r="AI6491" s="360"/>
    </row>
    <row r="6492" spans="1:35" x14ac:dyDescent="0.2">
      <c r="A6492" s="360" t="s">
        <v>2360</v>
      </c>
      <c r="B6492" s="196">
        <v>20240211</v>
      </c>
      <c r="C6492" s="361" t="s">
        <v>72</v>
      </c>
      <c r="D6492" s="361">
        <v>7</v>
      </c>
      <c r="E6492" s="361">
        <v>19</v>
      </c>
      <c r="F6492" s="361"/>
      <c r="G6492" s="361"/>
      <c r="H6492" s="361" t="s">
        <v>11</v>
      </c>
      <c r="I6492" s="361">
        <v>552</v>
      </c>
      <c r="J6492" s="361">
        <v>20</v>
      </c>
      <c r="K6492" s="44">
        <v>5</v>
      </c>
      <c r="L6492" s="362">
        <v>1</v>
      </c>
      <c r="M6492" s="44">
        <v>0</v>
      </c>
      <c r="N6492" s="363">
        <v>1</v>
      </c>
      <c r="O6492" s="44" t="str">
        <f>Cal_030724!$E$2</f>
        <v>Cal_030724</v>
      </c>
      <c r="P6492" s="365">
        <f>Cal_030724!$Q$3</f>
        <v>1.8135132035581638</v>
      </c>
      <c r="Q6492" s="365">
        <f>Cal_030724!$R$3</f>
        <v>0.5762667345022553</v>
      </c>
      <c r="R6492" s="364">
        <v>10.34</v>
      </c>
      <c r="S6492" s="364">
        <v>6.6120000000000001</v>
      </c>
      <c r="T6492" s="365">
        <f>AVERAGE(0.726,0.751,0.756,0.68,0.811,0.714)</f>
        <v>0.73966666666666658</v>
      </c>
      <c r="U6492" s="79">
        <f t="shared" si="1827"/>
        <v>9.6003333333333334</v>
      </c>
      <c r="V6492" s="79">
        <f t="shared" si="1828"/>
        <v>5.8723333333333336</v>
      </c>
      <c r="W6492" s="446">
        <f t="shared" si="1829"/>
        <v>4.3379695219204317E-2</v>
      </c>
      <c r="X6492" s="446">
        <f t="shared" si="1830"/>
        <v>1.2208925505932569E-2</v>
      </c>
      <c r="Y6492" s="44">
        <v>20240307</v>
      </c>
      <c r="Z6492" s="368" t="s">
        <v>2382</v>
      </c>
      <c r="AA6492" s="44">
        <v>20241030</v>
      </c>
      <c r="AB6492" s="368"/>
      <c r="AC6492" s="44"/>
      <c r="AD6492" s="44"/>
      <c r="AE6492" s="763" t="s">
        <v>1250</v>
      </c>
      <c r="AF6492" s="849">
        <v>1</v>
      </c>
      <c r="AG6492" s="849"/>
      <c r="AH6492" s="370" t="s">
        <v>209</v>
      </c>
      <c r="AI6492" s="360"/>
    </row>
    <row r="6493" spans="1:35" x14ac:dyDescent="0.2">
      <c r="A6493" t="s">
        <v>2360</v>
      </c>
      <c r="B6493" s="45">
        <v>20240211</v>
      </c>
      <c r="C6493" s="107" t="s">
        <v>73</v>
      </c>
      <c r="D6493" s="107">
        <v>10</v>
      </c>
      <c r="E6493" s="107">
        <v>5</v>
      </c>
      <c r="H6493" s="107" t="s">
        <v>10</v>
      </c>
      <c r="I6493" s="107">
        <v>290</v>
      </c>
      <c r="J6493" s="107">
        <v>0</v>
      </c>
      <c r="K6493" s="43">
        <v>5</v>
      </c>
      <c r="L6493" s="43">
        <v>1</v>
      </c>
      <c r="M6493" s="43">
        <v>0</v>
      </c>
      <c r="N6493" s="49">
        <v>1</v>
      </c>
      <c r="O6493" s="43" t="str">
        <f>Cal_030724!$E$2</f>
        <v>Cal_030724</v>
      </c>
      <c r="P6493" s="50">
        <f>Cal_030724!$Q$3</f>
        <v>1.8135132035581638</v>
      </c>
      <c r="Q6493" s="50">
        <f>Cal_030724!$R$3</f>
        <v>0.5762667345022553</v>
      </c>
      <c r="R6493" s="46">
        <v>33.75</v>
      </c>
      <c r="S6493" s="46">
        <v>23.02</v>
      </c>
      <c r="T6493" s="178">
        <f>AVERAGE(0.366,0.25,0.238,0.443,0.396,0.478)</f>
        <v>0.3618333333333334</v>
      </c>
      <c r="U6493" s="79">
        <f t="shared" si="1827"/>
        <v>33.388166666666663</v>
      </c>
      <c r="V6493" s="79">
        <f t="shared" si="1828"/>
        <v>22.658166666666666</v>
      </c>
      <c r="W6493" s="446">
        <f t="shared" si="1829"/>
        <v>0.23765742895843051</v>
      </c>
      <c r="X6493" s="446">
        <f t="shared" si="1830"/>
        <v>0.1706065327935237</v>
      </c>
      <c r="Y6493" s="43">
        <v>20240307</v>
      </c>
      <c r="Z6493" s="48" t="s">
        <v>2434</v>
      </c>
      <c r="AA6493" s="43">
        <v>20250319</v>
      </c>
      <c r="AE6493" s="689" t="s">
        <v>1250</v>
      </c>
      <c r="AF6493" s="130">
        <v>1</v>
      </c>
    </row>
    <row r="6494" spans="1:35" x14ac:dyDescent="0.2">
      <c r="A6494" t="s">
        <v>2360</v>
      </c>
      <c r="B6494" s="45">
        <v>20240211</v>
      </c>
      <c r="C6494" s="107" t="s">
        <v>73</v>
      </c>
      <c r="D6494" s="107">
        <v>10</v>
      </c>
      <c r="E6494" s="107">
        <v>5</v>
      </c>
      <c r="H6494" s="107" t="s">
        <v>11</v>
      </c>
      <c r="I6494" s="107">
        <v>290</v>
      </c>
      <c r="J6494" s="107">
        <v>0</v>
      </c>
      <c r="K6494" s="43">
        <v>5</v>
      </c>
      <c r="L6494" s="43">
        <v>1</v>
      </c>
      <c r="M6494" s="43">
        <v>0</v>
      </c>
      <c r="N6494" s="49">
        <v>1</v>
      </c>
      <c r="O6494" s="43" t="str">
        <f>Cal_030724!$E$2</f>
        <v>Cal_030724</v>
      </c>
      <c r="P6494" s="50">
        <f>Cal_030724!$Q$3</f>
        <v>1.8135132035581638</v>
      </c>
      <c r="Q6494" s="50">
        <f>Cal_030724!$R$3</f>
        <v>0.5762667345022553</v>
      </c>
      <c r="R6494" s="46">
        <v>32.54</v>
      </c>
      <c r="S6494" s="46">
        <v>22.21</v>
      </c>
      <c r="T6494" s="178">
        <f>AVERAGE(0.366,0.25,0.238,0.443,0.396,0.478)</f>
        <v>0.3618333333333334</v>
      </c>
      <c r="U6494" s="79">
        <f t="shared" si="1827"/>
        <v>32.178166666666662</v>
      </c>
      <c r="V6494" s="79">
        <f t="shared" si="1828"/>
        <v>21.848166666666668</v>
      </c>
      <c r="W6494" s="446">
        <f t="shared" si="1829"/>
        <v>0.22879787895066048</v>
      </c>
      <c r="X6494" s="446">
        <f t="shared" si="1830"/>
        <v>0.16487117696076173</v>
      </c>
      <c r="Y6494" s="43">
        <v>20240307</v>
      </c>
      <c r="Z6494" s="48" t="s">
        <v>2434</v>
      </c>
      <c r="AA6494" s="43">
        <v>20250319</v>
      </c>
      <c r="AE6494" s="689" t="s">
        <v>1250</v>
      </c>
      <c r="AF6494" s="130">
        <v>1</v>
      </c>
    </row>
    <row r="6495" spans="1:35" x14ac:dyDescent="0.2">
      <c r="A6495" t="s">
        <v>2360</v>
      </c>
      <c r="B6495" s="45">
        <v>20240211</v>
      </c>
      <c r="C6495" s="107" t="s">
        <v>73</v>
      </c>
      <c r="D6495" s="107">
        <v>10</v>
      </c>
      <c r="E6495" s="107">
        <v>6</v>
      </c>
      <c r="H6495" s="107" t="s">
        <v>10</v>
      </c>
      <c r="I6495" s="107">
        <v>290</v>
      </c>
      <c r="J6495" s="107">
        <v>0</v>
      </c>
      <c r="K6495" s="43">
        <v>5</v>
      </c>
      <c r="L6495" s="43">
        <v>1</v>
      </c>
      <c r="M6495" s="43">
        <v>0</v>
      </c>
      <c r="N6495" s="49">
        <v>1</v>
      </c>
      <c r="O6495" s="43" t="str">
        <f>Cal_030724!$E$2</f>
        <v>Cal_030724</v>
      </c>
      <c r="P6495" s="50">
        <f>Cal_030724!$Q$3</f>
        <v>1.8135132035581638</v>
      </c>
      <c r="Q6495" s="50">
        <f>Cal_030724!$R$3</f>
        <v>0.5762667345022553</v>
      </c>
      <c r="R6495" s="46">
        <v>33.76</v>
      </c>
      <c r="S6495" s="46">
        <v>23.72</v>
      </c>
      <c r="T6495" s="178">
        <f>AVERAGE(0.539,0.317,0.477,0.383,0.404,0.399)</f>
        <v>0.41983333333333334</v>
      </c>
      <c r="U6495" s="79">
        <f t="shared" si="1827"/>
        <v>33.340166666666661</v>
      </c>
      <c r="V6495" s="79">
        <f t="shared" si="1828"/>
        <v>23.300166666666666</v>
      </c>
      <c r="W6495" s="446">
        <f t="shared" si="1829"/>
        <v>0.22237470519502717</v>
      </c>
      <c r="X6495" s="446">
        <f t="shared" si="1830"/>
        <v>0.19745707081571909</v>
      </c>
      <c r="Y6495" s="43">
        <v>20240307</v>
      </c>
      <c r="Z6495" s="48" t="s">
        <v>2442</v>
      </c>
      <c r="AA6495" s="43">
        <v>20250320</v>
      </c>
      <c r="AE6495" s="689" t="s">
        <v>1250</v>
      </c>
      <c r="AF6495" s="130">
        <v>1</v>
      </c>
    </row>
    <row r="6496" spans="1:35" x14ac:dyDescent="0.2">
      <c r="A6496" t="s">
        <v>2360</v>
      </c>
      <c r="B6496" s="45">
        <v>20240211</v>
      </c>
      <c r="C6496" s="107" t="s">
        <v>73</v>
      </c>
      <c r="D6496" s="107">
        <v>10</v>
      </c>
      <c r="E6496" s="107">
        <v>6</v>
      </c>
      <c r="H6496" s="107" t="s">
        <v>11</v>
      </c>
      <c r="I6496" s="107">
        <v>290</v>
      </c>
      <c r="J6496" s="107">
        <v>0</v>
      </c>
      <c r="K6496" s="43">
        <v>5</v>
      </c>
      <c r="L6496" s="43">
        <v>1</v>
      </c>
      <c r="M6496" s="43">
        <v>0</v>
      </c>
      <c r="N6496" s="49">
        <v>1</v>
      </c>
      <c r="O6496" s="43" t="str">
        <f>Cal_030724!$E$2</f>
        <v>Cal_030724</v>
      </c>
      <c r="P6496" s="50">
        <f>Cal_030724!$Q$3</f>
        <v>1.8135132035581638</v>
      </c>
      <c r="Q6496" s="50">
        <f>Cal_030724!$R$3</f>
        <v>0.5762667345022553</v>
      </c>
      <c r="R6496" s="46">
        <v>35.39</v>
      </c>
      <c r="S6496" s="46">
        <v>24.3</v>
      </c>
      <c r="T6496" s="178">
        <f>AVERAGE(0.366,0.25,0.238,0.443,0.396,0.478)</f>
        <v>0.3618333333333334</v>
      </c>
      <c r="U6496" s="79">
        <f t="shared" si="1827"/>
        <v>35.028166666666664</v>
      </c>
      <c r="V6496" s="79">
        <f t="shared" si="1828"/>
        <v>23.938166666666667</v>
      </c>
      <c r="W6496" s="446">
        <f t="shared" si="1829"/>
        <v>0.24563102396542355</v>
      </c>
      <c r="X6496" s="446">
        <f t="shared" si="1830"/>
        <v>0.18569649269502589</v>
      </c>
      <c r="Y6496" s="43">
        <v>20240307</v>
      </c>
      <c r="Z6496" s="48" t="s">
        <v>2434</v>
      </c>
      <c r="AA6496" s="43">
        <v>20250319</v>
      </c>
      <c r="AE6496" s="689" t="s">
        <v>1250</v>
      </c>
      <c r="AF6496" s="130">
        <v>1</v>
      </c>
    </row>
    <row r="6497" spans="1:35" x14ac:dyDescent="0.2">
      <c r="A6497" t="s">
        <v>2360</v>
      </c>
      <c r="B6497" s="45">
        <v>20240211</v>
      </c>
      <c r="C6497" s="107" t="s">
        <v>73</v>
      </c>
      <c r="D6497" s="107">
        <v>10</v>
      </c>
      <c r="E6497" s="107">
        <v>6</v>
      </c>
      <c r="H6497" s="107" t="s">
        <v>10</v>
      </c>
      <c r="I6497" s="107">
        <v>290</v>
      </c>
      <c r="J6497" s="107">
        <v>10</v>
      </c>
      <c r="K6497" s="43">
        <v>5</v>
      </c>
      <c r="L6497" s="43">
        <v>1</v>
      </c>
      <c r="M6497" s="43">
        <v>0</v>
      </c>
      <c r="N6497" s="49">
        <v>1</v>
      </c>
      <c r="O6497" s="43" t="str">
        <f>Cal_030724!$E$2</f>
        <v>Cal_030724</v>
      </c>
      <c r="P6497" s="50">
        <f>Cal_030724!$Q$3</f>
        <v>1.8135132035581638</v>
      </c>
      <c r="Q6497" s="50">
        <f>Cal_030724!$R$3</f>
        <v>0.5762667345022553</v>
      </c>
      <c r="R6497" s="46">
        <v>29.37</v>
      </c>
      <c r="S6497" s="46">
        <v>20.76</v>
      </c>
      <c r="T6497" s="178">
        <f>AVERAGE(0.366,0.25,0.238,0.443,0.396,0.478)</f>
        <v>0.3618333333333334</v>
      </c>
      <c r="U6497" s="79">
        <f t="shared" si="1827"/>
        <v>29.008166666666668</v>
      </c>
      <c r="V6497" s="79">
        <f t="shared" si="1828"/>
        <v>20.398166666666668</v>
      </c>
      <c r="W6497" s="446">
        <f t="shared" si="1829"/>
        <v>0.1907018139172495</v>
      </c>
      <c r="X6497" s="446">
        <f t="shared" si="1830"/>
        <v>0.17684055869939297</v>
      </c>
      <c r="Y6497" s="43">
        <v>20240307</v>
      </c>
      <c r="Z6497" s="48" t="s">
        <v>2434</v>
      </c>
      <c r="AA6497" s="43">
        <v>20250319</v>
      </c>
      <c r="AE6497" s="689" t="s">
        <v>1250</v>
      </c>
      <c r="AF6497" s="130">
        <v>1</v>
      </c>
    </row>
    <row r="6498" spans="1:35" x14ac:dyDescent="0.2">
      <c r="A6498" t="s">
        <v>2360</v>
      </c>
      <c r="B6498" s="45">
        <v>20240211</v>
      </c>
      <c r="C6498" s="107" t="s">
        <v>73</v>
      </c>
      <c r="D6498" s="107">
        <v>10</v>
      </c>
      <c r="E6498" s="107">
        <v>6</v>
      </c>
      <c r="H6498" s="107" t="s">
        <v>11</v>
      </c>
      <c r="I6498" s="107">
        <v>290</v>
      </c>
      <c r="J6498" s="107">
        <v>10</v>
      </c>
      <c r="K6498" s="43">
        <v>5</v>
      </c>
      <c r="L6498" s="43">
        <v>1</v>
      </c>
      <c r="M6498" s="43">
        <v>0</v>
      </c>
      <c r="N6498" s="49">
        <v>1</v>
      </c>
      <c r="O6498" s="43" t="str">
        <f>Cal_030724!$E$2</f>
        <v>Cal_030724</v>
      </c>
      <c r="P6498" s="50">
        <f>Cal_030724!$Q$3</f>
        <v>1.8135132035581638</v>
      </c>
      <c r="Q6498" s="50">
        <f>Cal_030724!$R$3</f>
        <v>0.5762667345022553</v>
      </c>
      <c r="R6498" s="46">
        <v>30.43</v>
      </c>
      <c r="S6498" s="46">
        <v>21.14</v>
      </c>
      <c r="T6498" s="178">
        <f>AVERAGE(0.366,0.25,0.238,0.443,0.396,0.478)</f>
        <v>0.3618333333333334</v>
      </c>
      <c r="U6498" s="79">
        <f t="shared" si="1827"/>
        <v>30.068166666666666</v>
      </c>
      <c r="V6498" s="79">
        <f t="shared" si="1828"/>
        <v>20.778166666666667</v>
      </c>
      <c r="W6498" s="446">
        <f t="shared" si="1829"/>
        <v>0.20576304893045852</v>
      </c>
      <c r="X6498" s="446">
        <f t="shared" si="1830"/>
        <v>0.1686263165496435</v>
      </c>
      <c r="Y6498" s="43">
        <v>20240307</v>
      </c>
      <c r="Z6498" s="48" t="s">
        <v>2434</v>
      </c>
      <c r="AA6498" s="43">
        <v>20250319</v>
      </c>
      <c r="AE6498" s="689" t="s">
        <v>1250</v>
      </c>
      <c r="AF6498" s="130">
        <v>1</v>
      </c>
    </row>
    <row r="6499" spans="1:35" x14ac:dyDescent="0.2">
      <c r="A6499" s="155" t="s">
        <v>2360</v>
      </c>
      <c r="B6499" s="81">
        <v>20240211</v>
      </c>
      <c r="C6499" s="126" t="s">
        <v>73</v>
      </c>
      <c r="D6499" s="126">
        <v>10</v>
      </c>
      <c r="E6499" s="126">
        <v>6</v>
      </c>
      <c r="F6499" s="126"/>
      <c r="G6499" s="126"/>
      <c r="H6499" s="126" t="s">
        <v>10</v>
      </c>
      <c r="I6499" s="126">
        <v>294</v>
      </c>
      <c r="J6499" s="126">
        <v>5</v>
      </c>
      <c r="K6499" s="82">
        <v>5</v>
      </c>
      <c r="L6499" s="156">
        <v>1</v>
      </c>
      <c r="M6499" s="82">
        <v>0</v>
      </c>
      <c r="N6499" s="83">
        <v>1</v>
      </c>
      <c r="O6499" s="82" t="str">
        <f>Cal_030724!$E$2</f>
        <v>Cal_030724</v>
      </c>
      <c r="P6499" s="158">
        <f>Cal_030724!$Q$3</f>
        <v>1.8135132035581638</v>
      </c>
      <c r="Q6499" s="158">
        <f>Cal_030724!$R$3</f>
        <v>0.5762667345022553</v>
      </c>
      <c r="R6499" s="84">
        <v>9.5820000000000007</v>
      </c>
      <c r="S6499" s="84">
        <v>6.9169999999999998</v>
      </c>
      <c r="T6499" s="158">
        <f>AVERAGE(0.726,0.751,0.756,0.68,0.811,0.714)</f>
        <v>0.73966666666666658</v>
      </c>
      <c r="U6499" s="79">
        <f t="shared" si="1827"/>
        <v>8.8423333333333343</v>
      </c>
      <c r="V6499" s="79">
        <f t="shared" si="1828"/>
        <v>6.1773333333333333</v>
      </c>
      <c r="W6499" s="446">
        <f t="shared" si="1829"/>
        <v>5.8223666866539604E-2</v>
      </c>
      <c r="X6499" s="446">
        <f t="shared" si="1830"/>
        <v>5.1567647151341801E-2</v>
      </c>
      <c r="Y6499" s="82">
        <v>20240307</v>
      </c>
      <c r="Z6499" s="85" t="s">
        <v>2382</v>
      </c>
      <c r="AA6499" s="82">
        <v>20241030</v>
      </c>
      <c r="AB6499" s="85"/>
      <c r="AC6499" s="82"/>
      <c r="AD6499" s="82"/>
      <c r="AE6499" s="691" t="s">
        <v>1250</v>
      </c>
      <c r="AF6499" s="567">
        <v>1</v>
      </c>
      <c r="AG6499" s="567"/>
      <c r="AH6499" s="159" t="s">
        <v>220</v>
      </c>
      <c r="AI6499" s="155"/>
    </row>
    <row r="6500" spans="1:35" x14ac:dyDescent="0.2">
      <c r="A6500" s="155" t="s">
        <v>2360</v>
      </c>
      <c r="B6500" s="81">
        <v>20240211</v>
      </c>
      <c r="C6500" s="126" t="s">
        <v>73</v>
      </c>
      <c r="D6500" s="126">
        <v>10</v>
      </c>
      <c r="E6500" s="126">
        <v>6</v>
      </c>
      <c r="F6500" s="126"/>
      <c r="G6500" s="126"/>
      <c r="H6500" s="126" t="s">
        <v>11</v>
      </c>
      <c r="I6500" s="126">
        <v>294</v>
      </c>
      <c r="J6500" s="126">
        <v>5</v>
      </c>
      <c r="K6500" s="82">
        <v>5</v>
      </c>
      <c r="L6500" s="156">
        <v>1</v>
      </c>
      <c r="M6500" s="82">
        <v>0</v>
      </c>
      <c r="N6500" s="83">
        <v>1</v>
      </c>
      <c r="O6500" s="82" t="str">
        <f>Cal_030724!$E$2</f>
        <v>Cal_030724</v>
      </c>
      <c r="P6500" s="158">
        <f>Cal_030724!$Q$3</f>
        <v>1.8135132035581638</v>
      </c>
      <c r="Q6500" s="158">
        <f>Cal_030724!$R$3</f>
        <v>0.5762667345022553</v>
      </c>
      <c r="R6500" s="84">
        <v>8.9339999999999993</v>
      </c>
      <c r="S6500" s="84">
        <v>6.5069999999999997</v>
      </c>
      <c r="T6500" s="158">
        <f>AVERAGE(0.726,0.751,0.756,0.68,0.811,0.714)</f>
        <v>0.73966666666666658</v>
      </c>
      <c r="U6500" s="79">
        <f t="shared" si="1827"/>
        <v>8.1943333333333328</v>
      </c>
      <c r="V6500" s="79">
        <f t="shared" si="1828"/>
        <v>5.7673333333333332</v>
      </c>
      <c r="W6500" s="446">
        <f t="shared" si="1829"/>
        <v>5.3023954778645986E-2</v>
      </c>
      <c r="X6500" s="446">
        <f t="shared" si="1830"/>
        <v>4.9480325123004362E-2</v>
      </c>
      <c r="Y6500" s="82">
        <v>20240307</v>
      </c>
      <c r="Z6500" s="85" t="s">
        <v>2382</v>
      </c>
      <c r="AA6500" s="82">
        <v>20241030</v>
      </c>
      <c r="AB6500" s="85"/>
      <c r="AC6500" s="82"/>
      <c r="AD6500" s="82"/>
      <c r="AE6500" s="691" t="s">
        <v>1250</v>
      </c>
      <c r="AF6500" s="567">
        <v>1</v>
      </c>
      <c r="AG6500" s="567"/>
      <c r="AH6500" s="159" t="s">
        <v>221</v>
      </c>
      <c r="AI6500" s="155"/>
    </row>
    <row r="6501" spans="1:35" x14ac:dyDescent="0.2">
      <c r="A6501" s="360" t="s">
        <v>2360</v>
      </c>
      <c r="B6501" s="196">
        <v>20240211</v>
      </c>
      <c r="C6501" s="361" t="s">
        <v>73</v>
      </c>
      <c r="D6501" s="361">
        <v>10</v>
      </c>
      <c r="E6501" s="361">
        <v>6</v>
      </c>
      <c r="F6501" s="361"/>
      <c r="G6501" s="361"/>
      <c r="H6501" s="361" t="s">
        <v>10</v>
      </c>
      <c r="I6501" s="361">
        <v>551</v>
      </c>
      <c r="J6501" s="361">
        <v>20</v>
      </c>
      <c r="K6501" s="44">
        <v>5</v>
      </c>
      <c r="L6501" s="362">
        <v>1</v>
      </c>
      <c r="M6501" s="44">
        <v>0</v>
      </c>
      <c r="N6501" s="363">
        <v>1</v>
      </c>
      <c r="O6501" s="44" t="str">
        <f>Cal_030724!$E$2</f>
        <v>Cal_030724</v>
      </c>
      <c r="P6501" s="365">
        <f>Cal_030724!$Q$3</f>
        <v>1.8135132035581638</v>
      </c>
      <c r="Q6501" s="365">
        <f>Cal_030724!$R$3</f>
        <v>0.5762667345022553</v>
      </c>
      <c r="R6501" s="364">
        <v>4.0229999999999997</v>
      </c>
      <c r="S6501" s="364">
        <v>3.0619999999999998</v>
      </c>
      <c r="T6501" s="365">
        <f>AVERAGE(0.726,0.751,0.756,0.68,0.811,0.714)</f>
        <v>0.73966666666666658</v>
      </c>
      <c r="U6501" s="79">
        <f t="shared" si="1827"/>
        <v>3.2833333333333332</v>
      </c>
      <c r="V6501" s="79">
        <f t="shared" si="1828"/>
        <v>2.3223333333333334</v>
      </c>
      <c r="W6501" s="446">
        <f t="shared" si="1829"/>
        <v>1.1202667838772343E-2</v>
      </c>
      <c r="X6501" s="446">
        <f t="shared" si="1830"/>
        <v>1.0820877535060692E-2</v>
      </c>
      <c r="Y6501" s="44">
        <v>20240307</v>
      </c>
      <c r="Z6501" s="368" t="s">
        <v>2382</v>
      </c>
      <c r="AA6501" s="44">
        <v>20241030</v>
      </c>
      <c r="AB6501" s="368"/>
      <c r="AC6501" s="44"/>
      <c r="AD6501" s="44"/>
      <c r="AE6501" s="763" t="s">
        <v>1250</v>
      </c>
      <c r="AF6501" s="849">
        <v>1</v>
      </c>
      <c r="AG6501" s="849"/>
      <c r="AH6501" s="370" t="s">
        <v>227</v>
      </c>
      <c r="AI6501" s="360"/>
    </row>
    <row r="6502" spans="1:35" x14ac:dyDescent="0.2">
      <c r="A6502" s="360" t="s">
        <v>2360</v>
      </c>
      <c r="B6502" s="196">
        <v>20240211</v>
      </c>
      <c r="C6502" s="361" t="s">
        <v>73</v>
      </c>
      <c r="D6502" s="361">
        <v>10</v>
      </c>
      <c r="E6502" s="361">
        <v>6</v>
      </c>
      <c r="F6502" s="361"/>
      <c r="G6502" s="361"/>
      <c r="H6502" s="361" t="s">
        <v>11</v>
      </c>
      <c r="I6502" s="361">
        <v>552</v>
      </c>
      <c r="J6502" s="361">
        <v>20</v>
      </c>
      <c r="K6502" s="44">
        <v>5</v>
      </c>
      <c r="L6502" s="362">
        <v>1</v>
      </c>
      <c r="M6502" s="44">
        <v>0</v>
      </c>
      <c r="N6502" s="363">
        <v>1</v>
      </c>
      <c r="O6502" s="44" t="str">
        <f>Cal_030724!$E$2</f>
        <v>Cal_030724</v>
      </c>
      <c r="P6502" s="365">
        <f>Cal_030724!$Q$3</f>
        <v>1.8135132035581638</v>
      </c>
      <c r="Q6502" s="365">
        <f>Cal_030724!$R$3</f>
        <v>0.5762667345022553</v>
      </c>
      <c r="R6502" s="364">
        <v>4.0620000000000003</v>
      </c>
      <c r="S6502" s="364">
        <v>2.956</v>
      </c>
      <c r="T6502" s="365">
        <f>AVERAGE(0.726,0.751,0.756,0.68,0.811,0.714)</f>
        <v>0.73966666666666658</v>
      </c>
      <c r="U6502" s="79">
        <f t="shared" si="1827"/>
        <v>3.3223333333333338</v>
      </c>
      <c r="V6502" s="79">
        <f t="shared" si="1828"/>
        <v>2.2163333333333335</v>
      </c>
      <c r="W6502" s="446">
        <f t="shared" si="1829"/>
        <v>1.2869619879946352E-2</v>
      </c>
      <c r="X6502" s="446">
        <f t="shared" si="1830"/>
        <v>8.1106116692070355E-3</v>
      </c>
      <c r="Y6502" s="44">
        <v>20240307</v>
      </c>
      <c r="Z6502" s="368" t="s">
        <v>2382</v>
      </c>
      <c r="AA6502" s="44">
        <v>20241030</v>
      </c>
      <c r="AB6502" s="368"/>
      <c r="AC6502" s="44"/>
      <c r="AD6502" s="44"/>
      <c r="AE6502" s="763" t="s">
        <v>1250</v>
      </c>
      <c r="AF6502" s="849">
        <v>1</v>
      </c>
      <c r="AG6502" s="849"/>
      <c r="AH6502" s="370" t="s">
        <v>228</v>
      </c>
      <c r="AI6502" s="360"/>
    </row>
    <row r="6503" spans="1:35" x14ac:dyDescent="0.2">
      <c r="A6503" t="s">
        <v>2360</v>
      </c>
      <c r="B6503" s="45">
        <v>20240211</v>
      </c>
      <c r="C6503" s="107" t="s">
        <v>73</v>
      </c>
      <c r="D6503" s="107">
        <v>10</v>
      </c>
      <c r="E6503" s="107">
        <v>9</v>
      </c>
      <c r="H6503" s="107" t="s">
        <v>10</v>
      </c>
      <c r="I6503" s="107">
        <v>290</v>
      </c>
      <c r="J6503" s="107">
        <v>0</v>
      </c>
      <c r="K6503" s="43">
        <v>5</v>
      </c>
      <c r="L6503" s="43">
        <v>1</v>
      </c>
      <c r="M6503" s="43">
        <v>0</v>
      </c>
      <c r="N6503" s="49">
        <v>1</v>
      </c>
      <c r="O6503" s="43" t="str">
        <f>Cal_030724!$E$2</f>
        <v>Cal_030724</v>
      </c>
      <c r="P6503" s="50">
        <f>Cal_030724!$Q$3</f>
        <v>1.8135132035581638</v>
      </c>
      <c r="Q6503" s="50">
        <f>Cal_030724!$R$3</f>
        <v>0.5762667345022553</v>
      </c>
      <c r="R6503" s="46">
        <v>69.239999999999995</v>
      </c>
      <c r="S6503" s="46">
        <v>44.77</v>
      </c>
      <c r="T6503" s="178">
        <f>AVERAGE(0.539,0.317,0.477,0.383,0.404,0.399)</f>
        <v>0.41983333333333334</v>
      </c>
      <c r="U6503" s="79">
        <f t="shared" si="1827"/>
        <v>68.820166666666665</v>
      </c>
      <c r="V6503" s="79">
        <f t="shared" si="1828"/>
        <v>44.350166666666667</v>
      </c>
      <c r="W6503" s="446">
        <f t="shared" si="1829"/>
        <v>0.5419829717253305</v>
      </c>
      <c r="X6503" s="446">
        <f t="shared" si="1830"/>
        <v>0.25713617211652767</v>
      </c>
      <c r="Y6503" s="43">
        <v>20240307</v>
      </c>
      <c r="Z6503" s="48" t="s">
        <v>2442</v>
      </c>
      <c r="AA6503" s="43">
        <v>20250320</v>
      </c>
      <c r="AE6503" s="689" t="s">
        <v>1250</v>
      </c>
      <c r="AF6503" s="130">
        <v>1</v>
      </c>
    </row>
    <row r="6504" spans="1:35" x14ac:dyDescent="0.2">
      <c r="A6504" t="s">
        <v>2360</v>
      </c>
      <c r="B6504" s="45">
        <v>20240211</v>
      </c>
      <c r="C6504" s="107" t="s">
        <v>73</v>
      </c>
      <c r="D6504" s="107">
        <v>10</v>
      </c>
      <c r="E6504" s="107">
        <v>9</v>
      </c>
      <c r="H6504" s="107" t="s">
        <v>11</v>
      </c>
      <c r="I6504" s="107">
        <v>290</v>
      </c>
      <c r="J6504" s="107">
        <v>0</v>
      </c>
      <c r="K6504" s="43">
        <v>5</v>
      </c>
      <c r="L6504" s="43">
        <v>1</v>
      </c>
      <c r="M6504" s="43">
        <v>0</v>
      </c>
      <c r="N6504" s="49">
        <v>1</v>
      </c>
      <c r="O6504" s="43" t="str">
        <f>Cal_030724!$E$2</f>
        <v>Cal_030724</v>
      </c>
      <c r="P6504" s="50">
        <f>Cal_030724!$Q$3</f>
        <v>1.8135132035581638</v>
      </c>
      <c r="Q6504" s="50">
        <f>Cal_030724!$R$3</f>
        <v>0.5762667345022553</v>
      </c>
      <c r="R6504" s="46">
        <v>68.94</v>
      </c>
      <c r="S6504" s="46">
        <v>45.18</v>
      </c>
      <c r="T6504" s="178">
        <f>AVERAGE(0.366,0.25,0.238,0.443,0.396,0.478)</f>
        <v>0.3618333333333334</v>
      </c>
      <c r="U6504" s="79">
        <f t="shared" si="1827"/>
        <v>68.578166666666661</v>
      </c>
      <c r="V6504" s="79">
        <f t="shared" si="1828"/>
        <v>44.818166666666663</v>
      </c>
      <c r="W6504" s="446">
        <f t="shared" si="1829"/>
        <v>0.5262572704615387</v>
      </c>
      <c r="X6504" s="446">
        <f t="shared" si="1830"/>
        <v>0.28129448564373805</v>
      </c>
      <c r="Y6504" s="43">
        <v>20240307</v>
      </c>
      <c r="Z6504" s="48" t="s">
        <v>2434</v>
      </c>
      <c r="AA6504" s="43">
        <v>20250319</v>
      </c>
      <c r="AE6504" s="689" t="s">
        <v>1250</v>
      </c>
      <c r="AF6504" s="130">
        <v>1</v>
      </c>
    </row>
    <row r="6505" spans="1:35" x14ac:dyDescent="0.2">
      <c r="A6505" t="s">
        <v>2360</v>
      </c>
      <c r="B6505" s="45">
        <v>20240211</v>
      </c>
      <c r="C6505" s="107" t="s">
        <v>73</v>
      </c>
      <c r="D6505" s="107">
        <v>10</v>
      </c>
      <c r="E6505" s="107">
        <v>9</v>
      </c>
      <c r="H6505" s="107" t="s">
        <v>10</v>
      </c>
      <c r="I6505" s="107">
        <v>290</v>
      </c>
      <c r="J6505" s="107">
        <v>10</v>
      </c>
      <c r="K6505" s="43">
        <v>5</v>
      </c>
      <c r="L6505" s="43">
        <v>1</v>
      </c>
      <c r="M6505" s="43">
        <v>0</v>
      </c>
      <c r="N6505" s="49">
        <v>1</v>
      </c>
      <c r="O6505" s="43" t="str">
        <f>Cal_030724!$E$2</f>
        <v>Cal_030724</v>
      </c>
      <c r="P6505" s="50">
        <f>Cal_030724!$Q$3</f>
        <v>1.8135132035581638</v>
      </c>
      <c r="Q6505" s="50">
        <f>Cal_030724!$R$3</f>
        <v>0.5762667345022553</v>
      </c>
      <c r="R6505" s="46">
        <v>55.94</v>
      </c>
      <c r="S6505" s="46">
        <v>36.01</v>
      </c>
      <c r="T6505" s="178">
        <f>AVERAGE(0.366,0.25,0.238,0.443,0.396,0.478)</f>
        <v>0.3618333333333334</v>
      </c>
      <c r="U6505" s="79">
        <f t="shared" si="1827"/>
        <v>55.578166666666661</v>
      </c>
      <c r="V6505" s="79">
        <f t="shared" si="1828"/>
        <v>35.648166666666661</v>
      </c>
      <c r="W6505" s="446">
        <f t="shared" si="1829"/>
        <v>0.4414270791371408</v>
      </c>
      <c r="X6505" s="446">
        <f t="shared" si="1830"/>
        <v>0.20089592813149476</v>
      </c>
      <c r="Y6505" s="43">
        <v>20240307</v>
      </c>
      <c r="Z6505" s="48" t="s">
        <v>2434</v>
      </c>
      <c r="AA6505" s="43">
        <v>20250319</v>
      </c>
      <c r="AE6505" s="689" t="s">
        <v>1250</v>
      </c>
      <c r="AF6505" s="130">
        <v>1</v>
      </c>
    </row>
    <row r="6506" spans="1:35" x14ac:dyDescent="0.2">
      <c r="A6506" t="s">
        <v>2360</v>
      </c>
      <c r="B6506" s="45">
        <v>20240211</v>
      </c>
      <c r="C6506" s="107" t="s">
        <v>73</v>
      </c>
      <c r="D6506" s="107">
        <v>10</v>
      </c>
      <c r="E6506" s="107">
        <v>9</v>
      </c>
      <c r="H6506" s="107" t="s">
        <v>11</v>
      </c>
      <c r="I6506" s="107">
        <v>290</v>
      </c>
      <c r="J6506" s="107">
        <v>10</v>
      </c>
      <c r="K6506" s="43">
        <v>5</v>
      </c>
      <c r="L6506" s="43">
        <v>1</v>
      </c>
      <c r="M6506" s="43">
        <v>0</v>
      </c>
      <c r="N6506" s="49">
        <v>1</v>
      </c>
      <c r="O6506" s="43" t="str">
        <f>Cal_030724!$E$2</f>
        <v>Cal_030724</v>
      </c>
      <c r="P6506" s="50">
        <f>Cal_030724!$Q$3</f>
        <v>1.8135132035581638</v>
      </c>
      <c r="Q6506" s="50">
        <f>Cal_030724!$R$3</f>
        <v>0.5762667345022553</v>
      </c>
      <c r="R6506" s="46">
        <v>63.96</v>
      </c>
      <c r="S6506" s="46">
        <v>40.76</v>
      </c>
      <c r="T6506" s="178">
        <f>AVERAGE(0.366,0.25,0.238,0.443,0.396,0.478)</f>
        <v>0.3618333333333334</v>
      </c>
      <c r="U6506" s="79">
        <f t="shared" si="1827"/>
        <v>63.598166666666664</v>
      </c>
      <c r="V6506" s="79">
        <f t="shared" si="1828"/>
        <v>40.398166666666661</v>
      </c>
      <c r="W6506" s="446">
        <f t="shared" si="1829"/>
        <v>0.51385390045066082</v>
      </c>
      <c r="X6506" s="446">
        <f t="shared" si="1830"/>
        <v>0.21405651761121844</v>
      </c>
      <c r="Y6506" s="43">
        <v>20240307</v>
      </c>
      <c r="Z6506" s="48" t="s">
        <v>2434</v>
      </c>
      <c r="AA6506" s="43">
        <v>20250319</v>
      </c>
      <c r="AE6506" s="689" t="s">
        <v>1250</v>
      </c>
      <c r="AF6506" s="130">
        <v>1</v>
      </c>
    </row>
    <row r="6507" spans="1:35" x14ac:dyDescent="0.2">
      <c r="A6507" s="155" t="s">
        <v>2360</v>
      </c>
      <c r="B6507" s="81">
        <v>20240211</v>
      </c>
      <c r="C6507" s="126" t="s">
        <v>73</v>
      </c>
      <c r="D6507" s="126">
        <v>10</v>
      </c>
      <c r="E6507" s="126">
        <v>9</v>
      </c>
      <c r="F6507" s="126"/>
      <c r="G6507" s="126"/>
      <c r="H6507" s="126" t="s">
        <v>10</v>
      </c>
      <c r="I6507" s="126">
        <v>293</v>
      </c>
      <c r="J6507" s="126">
        <v>5</v>
      </c>
      <c r="K6507" s="82">
        <v>5</v>
      </c>
      <c r="L6507" s="156">
        <v>1</v>
      </c>
      <c r="M6507" s="82">
        <v>0</v>
      </c>
      <c r="N6507" s="83">
        <v>1</v>
      </c>
      <c r="O6507" s="82" t="str">
        <f>Cal_030724!$E$2</f>
        <v>Cal_030724</v>
      </c>
      <c r="P6507" s="158">
        <f>Cal_030724!$Q$3</f>
        <v>1.8135132035581638</v>
      </c>
      <c r="Q6507" s="158">
        <f>Cal_030724!$R$3</f>
        <v>0.5762667345022553</v>
      </c>
      <c r="R6507" s="84">
        <v>20.59</v>
      </c>
      <c r="S6507" s="84">
        <v>13.46</v>
      </c>
      <c r="T6507" s="158">
        <f>AVERAGE(0.726,0.751,0.756,0.68,0.811,0.714)</f>
        <v>0.73966666666666658</v>
      </c>
      <c r="U6507" s="79">
        <f t="shared" si="1827"/>
        <v>19.850333333333332</v>
      </c>
      <c r="V6507" s="79">
        <f t="shared" si="1828"/>
        <v>12.720333333333334</v>
      </c>
      <c r="W6507" s="446">
        <f t="shared" si="1829"/>
        <v>0.15630453541865227</v>
      </c>
      <c r="X6507" s="446">
        <f t="shared" si="1830"/>
        <v>7.0548789089217426E-2</v>
      </c>
      <c r="Y6507" s="82">
        <v>20240307</v>
      </c>
      <c r="Z6507" s="85" t="s">
        <v>2382</v>
      </c>
      <c r="AA6507" s="82">
        <v>20241030</v>
      </c>
      <c r="AB6507" s="85"/>
      <c r="AC6507" s="82"/>
      <c r="AD6507" s="82"/>
      <c r="AE6507" s="691" t="s">
        <v>1250</v>
      </c>
      <c r="AF6507" s="567">
        <v>1</v>
      </c>
      <c r="AG6507" s="567"/>
      <c r="AH6507" s="159" t="s">
        <v>218</v>
      </c>
      <c r="AI6507" s="155"/>
    </row>
    <row r="6508" spans="1:35" x14ac:dyDescent="0.2">
      <c r="A6508" s="155" t="s">
        <v>2360</v>
      </c>
      <c r="B6508" s="81">
        <v>20240211</v>
      </c>
      <c r="C6508" s="126" t="s">
        <v>73</v>
      </c>
      <c r="D6508" s="126">
        <v>10</v>
      </c>
      <c r="E6508" s="126">
        <v>9</v>
      </c>
      <c r="F6508" s="126"/>
      <c r="G6508" s="126"/>
      <c r="H6508" s="126" t="s">
        <v>11</v>
      </c>
      <c r="I6508" s="126">
        <v>293</v>
      </c>
      <c r="J6508" s="126">
        <v>5</v>
      </c>
      <c r="K6508" s="82">
        <v>5</v>
      </c>
      <c r="L6508" s="156">
        <v>1</v>
      </c>
      <c r="M6508" s="82">
        <v>0</v>
      </c>
      <c r="N6508" s="83">
        <v>1</v>
      </c>
      <c r="O6508" s="82" t="str">
        <f>Cal_030724!$E$2</f>
        <v>Cal_030724</v>
      </c>
      <c r="P6508" s="158">
        <f>Cal_030724!$Q$3</f>
        <v>1.8135132035581638</v>
      </c>
      <c r="Q6508" s="158">
        <f>Cal_030724!$R$3</f>
        <v>0.5762667345022553</v>
      </c>
      <c r="R6508" s="84">
        <v>17.64</v>
      </c>
      <c r="S6508" s="84">
        <v>11.93</v>
      </c>
      <c r="T6508" s="158">
        <f>AVERAGE(0.726,0.751,0.756,0.68,0.811,0.714)</f>
        <v>0.73966666666666658</v>
      </c>
      <c r="U6508" s="79">
        <f t="shared" si="1827"/>
        <v>16.900333333333332</v>
      </c>
      <c r="V6508" s="79">
        <f t="shared" si="1828"/>
        <v>11.190333333333333</v>
      </c>
      <c r="W6508" s="446">
        <f t="shared" si="1829"/>
        <v>0.12517516090329658</v>
      </c>
      <c r="X6508" s="446">
        <f t="shared" si="1830"/>
        <v>7.4392275931526711E-2</v>
      </c>
      <c r="Y6508" s="82">
        <v>20240307</v>
      </c>
      <c r="Z6508" s="85" t="s">
        <v>2382</v>
      </c>
      <c r="AA6508" s="82">
        <v>20241030</v>
      </c>
      <c r="AB6508" s="85"/>
      <c r="AC6508" s="82"/>
      <c r="AD6508" s="82"/>
      <c r="AE6508" s="691" t="s">
        <v>1250</v>
      </c>
      <c r="AF6508" s="567">
        <v>1</v>
      </c>
      <c r="AG6508" s="567"/>
      <c r="AH6508" s="159" t="s">
        <v>219</v>
      </c>
      <c r="AI6508" s="155"/>
    </row>
    <row r="6509" spans="1:35" x14ac:dyDescent="0.2">
      <c r="A6509" s="360" t="s">
        <v>2360</v>
      </c>
      <c r="B6509" s="196">
        <v>20240211</v>
      </c>
      <c r="C6509" s="361" t="s">
        <v>73</v>
      </c>
      <c r="D6509" s="361">
        <v>10</v>
      </c>
      <c r="E6509" s="361">
        <v>9</v>
      </c>
      <c r="F6509" s="361"/>
      <c r="G6509" s="361"/>
      <c r="H6509" s="361" t="s">
        <v>10</v>
      </c>
      <c r="I6509" s="361">
        <v>551</v>
      </c>
      <c r="J6509" s="361">
        <v>20</v>
      </c>
      <c r="K6509" s="44">
        <v>5</v>
      </c>
      <c r="L6509" s="362">
        <v>1</v>
      </c>
      <c r="M6509" s="44">
        <v>0</v>
      </c>
      <c r="N6509" s="363">
        <v>1</v>
      </c>
      <c r="O6509" s="44" t="str">
        <f>Cal_030724!$E$2</f>
        <v>Cal_030724</v>
      </c>
      <c r="P6509" s="365">
        <f>Cal_030724!$Q$3</f>
        <v>1.8135132035581638</v>
      </c>
      <c r="Q6509" s="365">
        <f>Cal_030724!$R$3</f>
        <v>0.5762667345022553</v>
      </c>
      <c r="R6509" s="364">
        <v>11.82</v>
      </c>
      <c r="S6509" s="364">
        <v>7.3319999999999999</v>
      </c>
      <c r="T6509" s="365">
        <f>AVERAGE(0.726,0.751,0.756,0.68,0.811,0.714)</f>
        <v>0.73966666666666658</v>
      </c>
      <c r="U6509" s="79">
        <f t="shared" si="1827"/>
        <v>11.080333333333334</v>
      </c>
      <c r="V6509" s="79">
        <f t="shared" si="1828"/>
        <v>6.5923333333333334</v>
      </c>
      <c r="W6509" s="446">
        <f t="shared" si="1829"/>
        <v>5.2317974256410285E-2</v>
      </c>
      <c r="X6509" s="446">
        <f t="shared" si="1830"/>
        <v>1.0199559381926992E-2</v>
      </c>
      <c r="Y6509" s="44">
        <v>20240307</v>
      </c>
      <c r="Z6509" s="368" t="s">
        <v>2382</v>
      </c>
      <c r="AA6509" s="44">
        <v>20241030</v>
      </c>
      <c r="AB6509" s="368"/>
      <c r="AC6509" s="44"/>
      <c r="AD6509" s="44"/>
      <c r="AE6509" s="763" t="s">
        <v>1250</v>
      </c>
      <c r="AF6509" s="849">
        <v>1</v>
      </c>
      <c r="AG6509" s="849"/>
      <c r="AH6509" s="370" t="s">
        <v>193</v>
      </c>
      <c r="AI6509" s="360"/>
    </row>
    <row r="6510" spans="1:35" x14ac:dyDescent="0.2">
      <c r="A6510" s="360" t="s">
        <v>2360</v>
      </c>
      <c r="B6510" s="196">
        <v>20240211</v>
      </c>
      <c r="C6510" s="361" t="s">
        <v>73</v>
      </c>
      <c r="D6510" s="361">
        <v>10</v>
      </c>
      <c r="E6510" s="361">
        <v>9</v>
      </c>
      <c r="F6510" s="361"/>
      <c r="G6510" s="361"/>
      <c r="H6510" s="361" t="s">
        <v>11</v>
      </c>
      <c r="I6510" s="361">
        <v>551</v>
      </c>
      <c r="J6510" s="361">
        <v>20</v>
      </c>
      <c r="K6510" s="44">
        <v>5</v>
      </c>
      <c r="L6510" s="362">
        <v>1</v>
      </c>
      <c r="M6510" s="44">
        <v>0</v>
      </c>
      <c r="N6510" s="363">
        <v>1</v>
      </c>
      <c r="O6510" s="44" t="str">
        <f>Cal_030724!$E$2</f>
        <v>Cal_030724</v>
      </c>
      <c r="P6510" s="365">
        <f>Cal_030724!$Q$3</f>
        <v>1.8135132035581638</v>
      </c>
      <c r="Q6510" s="365">
        <f>Cal_030724!$R$3</f>
        <v>0.5762667345022553</v>
      </c>
      <c r="R6510" s="364">
        <v>10.89</v>
      </c>
      <c r="S6510" s="364">
        <v>6.952</v>
      </c>
      <c r="T6510" s="365">
        <f>AVERAGE(0.726,0.751,0.756,0.68,0.811,0.714)</f>
        <v>0.73966666666666658</v>
      </c>
      <c r="U6510" s="79">
        <f t="shared" si="1827"/>
        <v>10.150333333333334</v>
      </c>
      <c r="V6510" s="79">
        <f t="shared" si="1828"/>
        <v>6.2123333333333335</v>
      </c>
      <c r="W6510" s="446">
        <f t="shared" si="1829"/>
        <v>4.5906457803418836E-2</v>
      </c>
      <c r="X6510" s="446">
        <f t="shared" si="1830"/>
        <v>1.3007395380466077E-2</v>
      </c>
      <c r="Y6510" s="44">
        <v>20240307</v>
      </c>
      <c r="Z6510" s="368" t="s">
        <v>2382</v>
      </c>
      <c r="AA6510" s="44">
        <v>20241030</v>
      </c>
      <c r="AB6510" s="368"/>
      <c r="AC6510" s="44"/>
      <c r="AD6510" s="44"/>
      <c r="AE6510" s="763" t="s">
        <v>1250</v>
      </c>
      <c r="AF6510" s="849">
        <v>1</v>
      </c>
      <c r="AG6510" s="849"/>
      <c r="AH6510" s="370" t="s">
        <v>226</v>
      </c>
      <c r="AI6510" s="360"/>
    </row>
    <row r="6511" spans="1:35" x14ac:dyDescent="0.2">
      <c r="A6511" t="s">
        <v>2360</v>
      </c>
      <c r="B6511" s="45">
        <v>20240211</v>
      </c>
      <c r="C6511" s="107" t="s">
        <v>73</v>
      </c>
      <c r="D6511" s="107">
        <v>10</v>
      </c>
      <c r="E6511" s="107">
        <v>14</v>
      </c>
      <c r="H6511" s="107" t="s">
        <v>10</v>
      </c>
      <c r="I6511" s="107">
        <v>290</v>
      </c>
      <c r="J6511" s="107">
        <v>0</v>
      </c>
      <c r="K6511" s="43">
        <v>5</v>
      </c>
      <c r="L6511" s="43">
        <v>1</v>
      </c>
      <c r="M6511" s="43">
        <v>0</v>
      </c>
      <c r="N6511" s="49">
        <v>1</v>
      </c>
      <c r="O6511" s="43" t="str">
        <f>Cal_030724!$E$2</f>
        <v>Cal_030724</v>
      </c>
      <c r="P6511" s="50">
        <f>Cal_030724!$Q$3</f>
        <v>1.8135132035581638</v>
      </c>
      <c r="Q6511" s="50">
        <f>Cal_030724!$R$3</f>
        <v>0.5762667345022553</v>
      </c>
      <c r="R6511" s="46">
        <v>88.53</v>
      </c>
      <c r="S6511" s="46">
        <v>56.28</v>
      </c>
      <c r="T6511" s="178">
        <f>AVERAGE(0.539,0.317,0.477,0.383,0.404,0.399)</f>
        <v>0.41983333333333334</v>
      </c>
      <c r="U6511" s="79">
        <f t="shared" si="1827"/>
        <v>88.110166666666672</v>
      </c>
      <c r="V6511" s="79">
        <f t="shared" si="1828"/>
        <v>55.860166666666665</v>
      </c>
      <c r="W6511" s="446">
        <f t="shared" si="1829"/>
        <v>0.71430121937645741</v>
      </c>
      <c r="X6511" s="446">
        <f t="shared" si="1830"/>
        <v>0.29220973461913463</v>
      </c>
      <c r="Y6511" s="43">
        <v>20240307</v>
      </c>
      <c r="Z6511" s="48" t="s">
        <v>2442</v>
      </c>
      <c r="AA6511" s="43">
        <v>20250320</v>
      </c>
      <c r="AE6511" s="689" t="s">
        <v>1250</v>
      </c>
      <c r="AF6511" s="130">
        <v>1</v>
      </c>
    </row>
    <row r="6512" spans="1:35" x14ac:dyDescent="0.2">
      <c r="A6512" t="s">
        <v>2360</v>
      </c>
      <c r="B6512" s="45">
        <v>20240211</v>
      </c>
      <c r="C6512" s="107" t="s">
        <v>73</v>
      </c>
      <c r="D6512" s="107">
        <v>10</v>
      </c>
      <c r="E6512" s="107">
        <v>14</v>
      </c>
      <c r="H6512" s="107" t="s">
        <v>11</v>
      </c>
      <c r="I6512" s="107">
        <v>290</v>
      </c>
      <c r="J6512" s="107">
        <v>0</v>
      </c>
      <c r="K6512" s="43">
        <v>5</v>
      </c>
      <c r="L6512" s="43">
        <v>1</v>
      </c>
      <c r="M6512" s="43">
        <v>0</v>
      </c>
      <c r="N6512" s="49">
        <v>1</v>
      </c>
      <c r="O6512" s="43" t="str">
        <f>Cal_030724!$E$2</f>
        <v>Cal_030724</v>
      </c>
      <c r="P6512" s="50">
        <f>Cal_030724!$Q$3</f>
        <v>1.8135132035581638</v>
      </c>
      <c r="Q6512" s="50">
        <f>Cal_030724!$R$3</f>
        <v>0.5762667345022553</v>
      </c>
      <c r="R6512" s="46">
        <v>88.34</v>
      </c>
      <c r="S6512" s="46">
        <v>56.35</v>
      </c>
      <c r="T6512" s="178">
        <f>AVERAGE(0.539,0.317,0.477,0.383,0.404,0.399)</f>
        <v>0.41983333333333334</v>
      </c>
      <c r="U6512" s="79">
        <f t="shared" si="1827"/>
        <v>87.920166666666674</v>
      </c>
      <c r="V6512" s="79">
        <f t="shared" si="1828"/>
        <v>55.930166666666665</v>
      </c>
      <c r="W6512" s="446">
        <f t="shared" si="1829"/>
        <v>0.70854251187140693</v>
      </c>
      <c r="X6512" s="446">
        <f t="shared" si="1830"/>
        <v>0.29922973028324346</v>
      </c>
      <c r="Y6512" s="43">
        <v>20240307</v>
      </c>
      <c r="Z6512" s="48" t="s">
        <v>2442</v>
      </c>
      <c r="AA6512" s="43">
        <v>20250320</v>
      </c>
      <c r="AE6512" s="689" t="s">
        <v>1250</v>
      </c>
      <c r="AF6512" s="130">
        <v>1</v>
      </c>
    </row>
    <row r="6513" spans="1:35" x14ac:dyDescent="0.2">
      <c r="A6513" s="155" t="s">
        <v>2360</v>
      </c>
      <c r="B6513" s="81">
        <v>20240211</v>
      </c>
      <c r="C6513" s="126" t="s">
        <v>73</v>
      </c>
      <c r="D6513" s="126">
        <v>10</v>
      </c>
      <c r="E6513" s="126">
        <v>14</v>
      </c>
      <c r="F6513" s="126"/>
      <c r="G6513" s="126"/>
      <c r="H6513" s="126" t="s">
        <v>10</v>
      </c>
      <c r="I6513" s="126">
        <v>293</v>
      </c>
      <c r="J6513" s="126">
        <v>5</v>
      </c>
      <c r="K6513" s="82">
        <v>5</v>
      </c>
      <c r="L6513" s="156">
        <v>1</v>
      </c>
      <c r="M6513" s="82">
        <v>0</v>
      </c>
      <c r="N6513" s="83">
        <v>1</v>
      </c>
      <c r="O6513" s="82" t="str">
        <f>Cal_030724!$E$2</f>
        <v>Cal_030724</v>
      </c>
      <c r="P6513" s="158">
        <f>Cal_030724!$Q$3</f>
        <v>1.8135132035581638</v>
      </c>
      <c r="Q6513" s="158">
        <f>Cal_030724!$R$3</f>
        <v>0.5762667345022553</v>
      </c>
      <c r="R6513" s="84">
        <v>25.01</v>
      </c>
      <c r="S6513" s="84">
        <v>15.97</v>
      </c>
      <c r="T6513" s="158">
        <f>AVERAGE(0.726,0.751,0.756,0.68,0.811,0.714)</f>
        <v>0.73966666666666658</v>
      </c>
      <c r="U6513" s="79">
        <f t="shared" si="1827"/>
        <v>24.270333333333333</v>
      </c>
      <c r="V6513" s="79">
        <f t="shared" si="1828"/>
        <v>15.230333333333334</v>
      </c>
      <c r="W6513" s="446">
        <f t="shared" si="1829"/>
        <v>0.19817573635127869</v>
      </c>
      <c r="X6513" s="446">
        <f t="shared" si="1830"/>
        <v>7.3440711071196457E-2</v>
      </c>
      <c r="Y6513" s="82">
        <v>20240307</v>
      </c>
      <c r="Z6513" s="85" t="s">
        <v>2382</v>
      </c>
      <c r="AA6513" s="82">
        <v>20241030</v>
      </c>
      <c r="AB6513" s="85"/>
      <c r="AC6513" s="82"/>
      <c r="AD6513" s="82"/>
      <c r="AE6513" s="691" t="s">
        <v>1250</v>
      </c>
      <c r="AF6513" s="567">
        <v>1</v>
      </c>
      <c r="AG6513" s="567"/>
      <c r="AH6513" s="159" t="s">
        <v>216</v>
      </c>
      <c r="AI6513" s="155"/>
    </row>
    <row r="6514" spans="1:35" x14ac:dyDescent="0.2">
      <c r="A6514" s="155" t="s">
        <v>2360</v>
      </c>
      <c r="B6514" s="81">
        <v>20240211</v>
      </c>
      <c r="C6514" s="126" t="s">
        <v>73</v>
      </c>
      <c r="D6514" s="126">
        <v>10</v>
      </c>
      <c r="E6514" s="126">
        <v>14</v>
      </c>
      <c r="F6514" s="126"/>
      <c r="G6514" s="126"/>
      <c r="H6514" s="126" t="s">
        <v>11</v>
      </c>
      <c r="I6514" s="126">
        <v>294</v>
      </c>
      <c r="J6514" s="126">
        <v>5</v>
      </c>
      <c r="K6514" s="82">
        <v>5</v>
      </c>
      <c r="L6514" s="156">
        <v>1</v>
      </c>
      <c r="M6514" s="82">
        <v>0</v>
      </c>
      <c r="N6514" s="83">
        <v>1</v>
      </c>
      <c r="O6514" s="82" t="str">
        <f>Cal_030724!$E$2</f>
        <v>Cal_030724</v>
      </c>
      <c r="P6514" s="158">
        <f>Cal_030724!$Q$3</f>
        <v>1.8135132035581638</v>
      </c>
      <c r="Q6514" s="158">
        <f>Cal_030724!$R$3</f>
        <v>0.5762667345022553</v>
      </c>
      <c r="R6514" s="84">
        <v>24.79</v>
      </c>
      <c r="S6514" s="84">
        <v>15.94</v>
      </c>
      <c r="T6514" s="158">
        <f>AVERAGE(0.726,0.751,0.756,0.68,0.811,0.714)</f>
        <v>0.73966666666666658</v>
      </c>
      <c r="U6514" s="79">
        <f t="shared" si="1827"/>
        <v>24.050333333333331</v>
      </c>
      <c r="V6514" s="79">
        <f t="shared" si="1828"/>
        <v>15.200333333333333</v>
      </c>
      <c r="W6514" s="446">
        <f t="shared" si="1829"/>
        <v>0.19335063856242971</v>
      </c>
      <c r="X6514" s="446">
        <f t="shared" si="1830"/>
        <v>7.6808745774361212E-2</v>
      </c>
      <c r="Y6514" s="82">
        <v>20240307</v>
      </c>
      <c r="Z6514" s="85" t="s">
        <v>2382</v>
      </c>
      <c r="AA6514" s="82">
        <v>20241030</v>
      </c>
      <c r="AB6514" s="85"/>
      <c r="AC6514" s="82"/>
      <c r="AD6514" s="82"/>
      <c r="AE6514" s="691" t="s">
        <v>1250</v>
      </c>
      <c r="AF6514" s="567">
        <v>1</v>
      </c>
      <c r="AG6514" s="567"/>
      <c r="AH6514" s="159" t="s">
        <v>217</v>
      </c>
      <c r="AI6514" s="155"/>
    </row>
    <row r="6515" spans="1:35" x14ac:dyDescent="0.2">
      <c r="A6515" s="360" t="s">
        <v>2360</v>
      </c>
      <c r="B6515" s="196">
        <v>20240211</v>
      </c>
      <c r="C6515" s="361" t="s">
        <v>73</v>
      </c>
      <c r="D6515" s="361">
        <v>10</v>
      </c>
      <c r="E6515" s="361">
        <v>14</v>
      </c>
      <c r="F6515" s="361"/>
      <c r="G6515" s="361"/>
      <c r="H6515" s="361" t="s">
        <v>10</v>
      </c>
      <c r="I6515" s="361">
        <v>550</v>
      </c>
      <c r="J6515" s="361">
        <v>20</v>
      </c>
      <c r="K6515" s="44">
        <v>5</v>
      </c>
      <c r="L6515" s="362">
        <v>1</v>
      </c>
      <c r="M6515" s="44">
        <v>0</v>
      </c>
      <c r="N6515" s="363">
        <v>1</v>
      </c>
      <c r="O6515" s="44" t="str">
        <f>Cal_030724!$E$2</f>
        <v>Cal_030724</v>
      </c>
      <c r="P6515" s="365">
        <f>Cal_030724!$Q$3</f>
        <v>1.8135132035581638</v>
      </c>
      <c r="Q6515" s="365">
        <f>Cal_030724!$R$3</f>
        <v>0.5762667345022553</v>
      </c>
      <c r="R6515" s="364">
        <v>14.09</v>
      </c>
      <c r="S6515" s="364">
        <v>8.7669999999999995</v>
      </c>
      <c r="T6515" s="365">
        <f>AVERAGE(0.726,0.751,0.756,0.68,0.811,0.714)</f>
        <v>0.73966666666666658</v>
      </c>
      <c r="U6515" s="79">
        <f t="shared" si="1827"/>
        <v>13.350333333333333</v>
      </c>
      <c r="V6515" s="79">
        <f t="shared" si="1828"/>
        <v>8.027333333333333</v>
      </c>
      <c r="W6515" s="446">
        <f t="shared" si="1829"/>
        <v>6.2164643456792443E-2</v>
      </c>
      <c r="X6515" s="446">
        <f t="shared" si="1830"/>
        <v>1.4099936798345022E-2</v>
      </c>
      <c r="Y6515" s="44">
        <v>20240307</v>
      </c>
      <c r="Z6515" s="368" t="s">
        <v>2382</v>
      </c>
      <c r="AA6515" s="44">
        <v>20241030</v>
      </c>
      <c r="AB6515" s="368"/>
      <c r="AC6515" s="44"/>
      <c r="AD6515" s="44"/>
      <c r="AE6515" s="763" t="s">
        <v>1250</v>
      </c>
      <c r="AF6515" s="849">
        <v>1</v>
      </c>
      <c r="AG6515" s="849"/>
      <c r="AH6515" s="370" t="s">
        <v>224</v>
      </c>
      <c r="AI6515" s="360"/>
    </row>
    <row r="6516" spans="1:35" x14ac:dyDescent="0.2">
      <c r="A6516" s="360" t="s">
        <v>2360</v>
      </c>
      <c r="B6516" s="196">
        <v>20240211</v>
      </c>
      <c r="C6516" s="361" t="s">
        <v>73</v>
      </c>
      <c r="D6516" s="361">
        <v>10</v>
      </c>
      <c r="E6516" s="361">
        <v>14</v>
      </c>
      <c r="F6516" s="361"/>
      <c r="G6516" s="361"/>
      <c r="H6516" s="361" t="s">
        <v>11</v>
      </c>
      <c r="I6516" s="361">
        <v>550</v>
      </c>
      <c r="J6516" s="361">
        <v>20</v>
      </c>
      <c r="K6516" s="44">
        <v>5</v>
      </c>
      <c r="L6516" s="362">
        <v>1</v>
      </c>
      <c r="M6516" s="44">
        <v>0</v>
      </c>
      <c r="N6516" s="363">
        <v>1</v>
      </c>
      <c r="O6516" s="44" t="str">
        <f>Cal_030724!$E$2</f>
        <v>Cal_030724</v>
      </c>
      <c r="P6516" s="365">
        <f>Cal_030724!$Q$3</f>
        <v>1.8135132035581638</v>
      </c>
      <c r="Q6516" s="365">
        <f>Cal_030724!$R$3</f>
        <v>0.5762667345022553</v>
      </c>
      <c r="R6516" s="364">
        <v>14</v>
      </c>
      <c r="S6516" s="364">
        <v>8.8580000000000005</v>
      </c>
      <c r="T6516" s="365">
        <f>AVERAGE(0.726,0.751,0.756,0.68,0.811,0.714)</f>
        <v>0.73966666666666658</v>
      </c>
      <c r="U6516" s="79">
        <f t="shared" si="1827"/>
        <v>13.260333333333334</v>
      </c>
      <c r="V6516" s="79">
        <f t="shared" si="1828"/>
        <v>8.1183333333333341</v>
      </c>
      <c r="W6516" s="446">
        <f t="shared" si="1829"/>
        <v>6.0050835366302215E-2</v>
      </c>
      <c r="X6516" s="446">
        <f t="shared" si="1830"/>
        <v>1.7078300590589804E-2</v>
      </c>
      <c r="Y6516" s="44">
        <v>20240307</v>
      </c>
      <c r="Z6516" s="368" t="s">
        <v>2382</v>
      </c>
      <c r="AA6516" s="44">
        <v>20241030</v>
      </c>
      <c r="AB6516" s="368"/>
      <c r="AC6516" s="44"/>
      <c r="AD6516" s="44"/>
      <c r="AE6516" s="763" t="s">
        <v>1250</v>
      </c>
      <c r="AF6516" s="849">
        <v>1</v>
      </c>
      <c r="AG6516" s="849"/>
      <c r="AH6516" s="370" t="s">
        <v>225</v>
      </c>
      <c r="AI6516" s="360"/>
    </row>
    <row r="6517" spans="1:35" x14ac:dyDescent="0.2">
      <c r="A6517" t="s">
        <v>2360</v>
      </c>
      <c r="B6517" s="45">
        <v>20240211</v>
      </c>
      <c r="C6517" s="107" t="s">
        <v>73</v>
      </c>
      <c r="D6517" s="107">
        <v>10</v>
      </c>
      <c r="E6517" s="107">
        <v>18</v>
      </c>
      <c r="H6517" s="107" t="s">
        <v>10</v>
      </c>
      <c r="I6517" s="107">
        <v>290</v>
      </c>
      <c r="J6517" s="107">
        <v>0</v>
      </c>
      <c r="K6517" s="43">
        <v>5</v>
      </c>
      <c r="L6517" s="43">
        <v>1</v>
      </c>
      <c r="M6517" s="43">
        <v>0</v>
      </c>
      <c r="N6517" s="49">
        <v>1</v>
      </c>
      <c r="O6517" s="43" t="str">
        <f>Cal_030724!$E$2</f>
        <v>Cal_030724</v>
      </c>
      <c r="P6517" s="50">
        <f>Cal_030724!$Q$3</f>
        <v>1.8135132035581638</v>
      </c>
      <c r="Q6517" s="50">
        <f>Cal_030724!$R$3</f>
        <v>0.5762667345022553</v>
      </c>
      <c r="R6517" s="46">
        <v>87.54</v>
      </c>
      <c r="S6517" s="46">
        <v>56.07</v>
      </c>
      <c r="T6517" s="178">
        <f>AVERAGE(0.366,0.25,0.238,0.443,0.396,0.478)</f>
        <v>0.3618333333333334</v>
      </c>
      <c r="U6517" s="79">
        <f t="shared" si="1827"/>
        <v>87.178166666666669</v>
      </c>
      <c r="V6517" s="79">
        <f t="shared" si="1828"/>
        <v>55.708166666666664</v>
      </c>
      <c r="W6517" s="446">
        <f t="shared" si="1829"/>
        <v>0.69702509686130587</v>
      </c>
      <c r="X6517" s="446">
        <f t="shared" si="1830"/>
        <v>0.30674705998890245</v>
      </c>
      <c r="Y6517" s="43">
        <v>20240307</v>
      </c>
      <c r="Z6517" s="48" t="s">
        <v>2434</v>
      </c>
      <c r="AA6517" s="43">
        <v>20250319</v>
      </c>
      <c r="AE6517" s="689" t="s">
        <v>1250</v>
      </c>
      <c r="AF6517" s="130">
        <v>1</v>
      </c>
    </row>
    <row r="6518" spans="1:35" x14ac:dyDescent="0.2">
      <c r="A6518" t="s">
        <v>2360</v>
      </c>
      <c r="B6518" s="45">
        <v>20240211</v>
      </c>
      <c r="C6518" s="107" t="s">
        <v>73</v>
      </c>
      <c r="D6518" s="107">
        <v>10</v>
      </c>
      <c r="E6518" s="107">
        <v>18</v>
      </c>
      <c r="H6518" s="107" t="s">
        <v>11</v>
      </c>
      <c r="I6518" s="107">
        <v>290</v>
      </c>
      <c r="J6518" s="107">
        <v>0</v>
      </c>
      <c r="K6518" s="43">
        <v>5</v>
      </c>
      <c r="L6518" s="43">
        <v>1</v>
      </c>
      <c r="M6518" s="43">
        <v>0</v>
      </c>
      <c r="N6518" s="49">
        <v>1</v>
      </c>
      <c r="O6518" s="43" t="str">
        <f>Cal_030724!$E$2</f>
        <v>Cal_030724</v>
      </c>
      <c r="P6518" s="50">
        <f>Cal_030724!$Q$3</f>
        <v>1.8135132035581638</v>
      </c>
      <c r="Q6518" s="50">
        <f>Cal_030724!$R$3</f>
        <v>0.5762667345022553</v>
      </c>
      <c r="R6518" s="46">
        <v>84.46</v>
      </c>
      <c r="S6518" s="46">
        <v>53.34</v>
      </c>
      <c r="T6518" s="178">
        <f>AVERAGE(0.877,0.8,0.805,0.728,0.758,0.7)</f>
        <v>0.77800000000000002</v>
      </c>
      <c r="U6518" s="79">
        <f t="shared" si="1827"/>
        <v>83.681999999999988</v>
      </c>
      <c r="V6518" s="79">
        <f t="shared" si="1828"/>
        <v>52.562000000000005</v>
      </c>
      <c r="W6518" s="446">
        <f t="shared" si="1829"/>
        <v>0.68927299060450664</v>
      </c>
      <c r="X6518" s="446">
        <f t="shared" si="1830"/>
        <v>0.25781026963012066</v>
      </c>
      <c r="Y6518" s="43">
        <v>20240307</v>
      </c>
      <c r="Z6518" s="48" t="s">
        <v>2423</v>
      </c>
      <c r="AA6518" s="43">
        <v>20250305</v>
      </c>
      <c r="AE6518" s="689" t="s">
        <v>1250</v>
      </c>
      <c r="AF6518" s="130">
        <v>1</v>
      </c>
    </row>
    <row r="6519" spans="1:35" x14ac:dyDescent="0.2">
      <c r="A6519" t="s">
        <v>2360</v>
      </c>
      <c r="B6519" s="45">
        <v>20240211</v>
      </c>
      <c r="C6519" s="107" t="s">
        <v>73</v>
      </c>
      <c r="D6519" s="107">
        <v>10</v>
      </c>
      <c r="E6519" s="107">
        <v>18</v>
      </c>
      <c r="H6519" s="107" t="s">
        <v>10</v>
      </c>
      <c r="I6519" s="107">
        <v>290</v>
      </c>
      <c r="J6519" s="107">
        <v>10</v>
      </c>
      <c r="K6519" s="43">
        <v>5</v>
      </c>
      <c r="L6519" s="43">
        <v>1</v>
      </c>
      <c r="M6519" s="43">
        <v>0</v>
      </c>
      <c r="N6519" s="49">
        <v>1</v>
      </c>
      <c r="O6519" s="43" t="str">
        <f>Cal_030724!$E$2</f>
        <v>Cal_030724</v>
      </c>
      <c r="P6519" s="50">
        <f>Cal_030724!$Q$3</f>
        <v>1.8135132035581638</v>
      </c>
      <c r="Q6519" s="50">
        <f>Cal_030724!$R$3</f>
        <v>0.5762667345022553</v>
      </c>
      <c r="R6519" s="46">
        <v>65.41</v>
      </c>
      <c r="S6519" s="46">
        <v>41.96</v>
      </c>
      <c r="T6519" s="178">
        <f>AVERAGE(0.366,0.25,0.238,0.443,0.396,0.478)</f>
        <v>0.3618333333333334</v>
      </c>
      <c r="U6519" s="79">
        <f t="shared" ref="U6519:U6582" si="1831">(R6519-T6519)*(L6519+M6519)/L6519</f>
        <v>65.04816666666666</v>
      </c>
      <c r="V6519" s="79">
        <f t="shared" ref="V6519:V6582" si="1832">(S6519-T6519)*(L6519+M6519)/L6519</f>
        <v>41.598166666666664</v>
      </c>
      <c r="W6519" s="446">
        <f t="shared" ref="W6519:W6582" si="1833">(Q6519*P6519/(P6519-1)*(U6519-V6519)*(K6519)/I6519)/N6519</f>
        <v>0.51939111920551684</v>
      </c>
      <c r="X6519" s="446">
        <f t="shared" ref="X6519:X6582" si="1834">(Q6519*P6519/(P6519-1)*(P6519*V6519-U6519)*(K6519)/I6519)/N6519</f>
        <v>0.23014138158307668</v>
      </c>
      <c r="Y6519" s="43">
        <v>20240307</v>
      </c>
      <c r="Z6519" s="48" t="s">
        <v>2434</v>
      </c>
      <c r="AA6519" s="43">
        <v>20250319</v>
      </c>
      <c r="AE6519" s="689" t="s">
        <v>1250</v>
      </c>
      <c r="AF6519" s="130">
        <v>1</v>
      </c>
    </row>
    <row r="6520" spans="1:35" x14ac:dyDescent="0.2">
      <c r="A6520" t="s">
        <v>2360</v>
      </c>
      <c r="B6520" s="45">
        <v>20240211</v>
      </c>
      <c r="C6520" s="107" t="s">
        <v>73</v>
      </c>
      <c r="D6520" s="107">
        <v>10</v>
      </c>
      <c r="E6520" s="107">
        <v>18</v>
      </c>
      <c r="H6520" s="107" t="s">
        <v>11</v>
      </c>
      <c r="I6520" s="107">
        <v>290</v>
      </c>
      <c r="J6520" s="107">
        <v>10</v>
      </c>
      <c r="K6520" s="43">
        <v>5</v>
      </c>
      <c r="L6520" s="43">
        <v>1</v>
      </c>
      <c r="M6520" s="43">
        <v>0</v>
      </c>
      <c r="N6520" s="49">
        <v>1</v>
      </c>
      <c r="O6520" s="43" t="str">
        <f>Cal_030724!$E$2</f>
        <v>Cal_030724</v>
      </c>
      <c r="P6520" s="50">
        <f>Cal_030724!$Q$3</f>
        <v>1.8135132035581638</v>
      </c>
      <c r="Q6520" s="50">
        <f>Cal_030724!$R$3</f>
        <v>0.5762667345022553</v>
      </c>
      <c r="R6520" s="46">
        <v>66.67</v>
      </c>
      <c r="S6520" s="46">
        <v>43.22</v>
      </c>
      <c r="T6520" s="178">
        <f>AVERAGE(0.539,0.317,0.477,0.383,0.404,0.399)</f>
        <v>0.41983333333333334</v>
      </c>
      <c r="U6520" s="79">
        <f t="shared" si="1831"/>
        <v>66.250166666666672</v>
      </c>
      <c r="V6520" s="79">
        <f t="shared" si="1832"/>
        <v>42.800166666666662</v>
      </c>
      <c r="W6520" s="446">
        <f t="shared" si="1833"/>
        <v>0.51939111920551717</v>
      </c>
      <c r="X6520" s="446">
        <f t="shared" si="1834"/>
        <v>0.25179950111433502</v>
      </c>
      <c r="Y6520" s="43">
        <v>20240307</v>
      </c>
      <c r="Z6520" s="48" t="s">
        <v>2442</v>
      </c>
      <c r="AA6520" s="43">
        <v>20250320</v>
      </c>
      <c r="AE6520" s="689" t="s">
        <v>1250</v>
      </c>
      <c r="AF6520" s="130">
        <v>1</v>
      </c>
    </row>
    <row r="6521" spans="1:35" x14ac:dyDescent="0.2">
      <c r="A6521" s="155" t="s">
        <v>2360</v>
      </c>
      <c r="B6521" s="81">
        <v>20240211</v>
      </c>
      <c r="C6521" s="126" t="s">
        <v>73</v>
      </c>
      <c r="D6521" s="126">
        <v>10</v>
      </c>
      <c r="E6521" s="126">
        <v>18</v>
      </c>
      <c r="F6521" s="126"/>
      <c r="G6521" s="126"/>
      <c r="H6521" s="126" t="s">
        <v>10</v>
      </c>
      <c r="I6521" s="126">
        <v>293</v>
      </c>
      <c r="J6521" s="126">
        <v>5</v>
      </c>
      <c r="K6521" s="82">
        <v>5</v>
      </c>
      <c r="L6521" s="156">
        <v>1</v>
      </c>
      <c r="M6521" s="82">
        <v>0</v>
      </c>
      <c r="N6521" s="83">
        <v>1</v>
      </c>
      <c r="O6521" s="82" t="str">
        <f>Cal_030724!$E$2</f>
        <v>Cal_030724</v>
      </c>
      <c r="P6521" s="158">
        <f>Cal_030724!$Q$3</f>
        <v>1.8135132035581638</v>
      </c>
      <c r="Q6521" s="158">
        <f>Cal_030724!$R$3</f>
        <v>0.5762667345022553</v>
      </c>
      <c r="R6521" s="84">
        <v>24.32</v>
      </c>
      <c r="S6521" s="84">
        <v>15.58</v>
      </c>
      <c r="T6521" s="158">
        <f>AVERAGE(0.726,0.751,0.756,0.68,0.811,0.714)</f>
        <v>0.73966666666666658</v>
      </c>
      <c r="U6521" s="79">
        <f t="shared" si="1831"/>
        <v>23.580333333333332</v>
      </c>
      <c r="V6521" s="79">
        <f t="shared" si="1832"/>
        <v>14.840333333333334</v>
      </c>
      <c r="W6521" s="446">
        <f t="shared" si="1833"/>
        <v>0.19159910793254156</v>
      </c>
      <c r="X6521" s="446">
        <f t="shared" si="1834"/>
        <v>7.3062113220333527E-2</v>
      </c>
      <c r="Y6521" s="82">
        <v>20240307</v>
      </c>
      <c r="Z6521" s="85" t="s">
        <v>2382</v>
      </c>
      <c r="AA6521" s="82">
        <v>20241030</v>
      </c>
      <c r="AB6521" s="85"/>
      <c r="AC6521" s="82"/>
      <c r="AD6521" s="82"/>
      <c r="AE6521" s="691" t="s">
        <v>1250</v>
      </c>
      <c r="AF6521" s="567">
        <v>1</v>
      </c>
      <c r="AG6521" s="567"/>
      <c r="AH6521" s="159" t="s">
        <v>214</v>
      </c>
      <c r="AI6521" s="155"/>
    </row>
    <row r="6522" spans="1:35" x14ac:dyDescent="0.2">
      <c r="A6522" s="155" t="s">
        <v>2360</v>
      </c>
      <c r="B6522" s="81">
        <v>20240211</v>
      </c>
      <c r="C6522" s="126" t="s">
        <v>73</v>
      </c>
      <c r="D6522" s="126">
        <v>10</v>
      </c>
      <c r="E6522" s="126">
        <v>18</v>
      </c>
      <c r="F6522" s="126"/>
      <c r="G6522" s="126"/>
      <c r="H6522" s="126" t="s">
        <v>11</v>
      </c>
      <c r="I6522" s="126">
        <v>293</v>
      </c>
      <c r="J6522" s="126">
        <v>5</v>
      </c>
      <c r="K6522" s="82">
        <v>5</v>
      </c>
      <c r="L6522" s="156">
        <v>1</v>
      </c>
      <c r="M6522" s="82">
        <v>0</v>
      </c>
      <c r="N6522" s="83">
        <v>1</v>
      </c>
      <c r="O6522" s="82" t="str">
        <f>Cal_030724!$E$2</f>
        <v>Cal_030724</v>
      </c>
      <c r="P6522" s="158">
        <f>Cal_030724!$Q$3</f>
        <v>1.8135132035581638</v>
      </c>
      <c r="Q6522" s="158">
        <f>Cal_030724!$R$3</f>
        <v>0.5762667345022553</v>
      </c>
      <c r="R6522" s="84">
        <v>19.47</v>
      </c>
      <c r="S6522" s="84">
        <v>12.6</v>
      </c>
      <c r="T6522" s="158">
        <f>AVERAGE(0.726,0.751,0.756,0.68,0.811,0.714)</f>
        <v>0.73966666666666658</v>
      </c>
      <c r="U6522" s="79">
        <f t="shared" si="1831"/>
        <v>18.730333333333331</v>
      </c>
      <c r="V6522" s="79">
        <f t="shared" si="1832"/>
        <v>11.860333333333333</v>
      </c>
      <c r="W6522" s="446">
        <f t="shared" si="1833"/>
        <v>0.15060479078908012</v>
      </c>
      <c r="X6522" s="446">
        <f t="shared" si="1834"/>
        <v>6.0911368098645863E-2</v>
      </c>
      <c r="Y6522" s="82">
        <v>20240307</v>
      </c>
      <c r="Z6522" s="85" t="s">
        <v>2382</v>
      </c>
      <c r="AA6522" s="82">
        <v>20241030</v>
      </c>
      <c r="AB6522" s="85"/>
      <c r="AC6522" s="82"/>
      <c r="AD6522" s="82"/>
      <c r="AE6522" s="691" t="s">
        <v>1250</v>
      </c>
      <c r="AF6522" s="567">
        <v>1</v>
      </c>
      <c r="AG6522" s="567"/>
      <c r="AH6522" s="159" t="s">
        <v>215</v>
      </c>
      <c r="AI6522" s="155"/>
    </row>
    <row r="6523" spans="1:35" x14ac:dyDescent="0.2">
      <c r="A6523" s="360" t="s">
        <v>2360</v>
      </c>
      <c r="B6523" s="196">
        <v>20240211</v>
      </c>
      <c r="C6523" s="361" t="s">
        <v>73</v>
      </c>
      <c r="D6523" s="361">
        <v>10</v>
      </c>
      <c r="E6523" s="361">
        <v>18</v>
      </c>
      <c r="F6523" s="361"/>
      <c r="G6523" s="361"/>
      <c r="H6523" s="361" t="s">
        <v>10</v>
      </c>
      <c r="I6523" s="361">
        <v>550</v>
      </c>
      <c r="J6523" s="361">
        <v>20</v>
      </c>
      <c r="K6523" s="44">
        <v>5</v>
      </c>
      <c r="L6523" s="362">
        <v>1</v>
      </c>
      <c r="M6523" s="44">
        <v>0</v>
      </c>
      <c r="N6523" s="363">
        <v>1</v>
      </c>
      <c r="O6523" s="44" t="str">
        <f>Cal_030724!$E$2</f>
        <v>Cal_030724</v>
      </c>
      <c r="P6523" s="365">
        <f>Cal_030724!$Q$3</f>
        <v>1.8135132035581638</v>
      </c>
      <c r="Q6523" s="365">
        <f>Cal_030724!$R$3</f>
        <v>0.5762667345022553</v>
      </c>
      <c r="R6523" s="364">
        <v>14.02</v>
      </c>
      <c r="S6523" s="364">
        <v>8.7390000000000008</v>
      </c>
      <c r="T6523" s="365">
        <f>AVERAGE(0.726,0.751,0.756,0.68,0.811,0.714)</f>
        <v>0.73966666666666658</v>
      </c>
      <c r="U6523" s="79">
        <f t="shared" si="1831"/>
        <v>13.280333333333333</v>
      </c>
      <c r="V6523" s="79">
        <f t="shared" si="1832"/>
        <v>7.9993333333333343</v>
      </c>
      <c r="W6523" s="446">
        <f t="shared" si="1833"/>
        <v>6.1674146551816786E-2</v>
      </c>
      <c r="X6523" s="446">
        <f t="shared" si="1834"/>
        <v>1.4324416564319306E-2</v>
      </c>
      <c r="Y6523" s="44">
        <v>20240307</v>
      </c>
      <c r="Z6523" s="368" t="s">
        <v>2382</v>
      </c>
      <c r="AA6523" s="44">
        <v>20241030</v>
      </c>
      <c r="AB6523" s="368"/>
      <c r="AC6523" s="44"/>
      <c r="AD6523" s="44"/>
      <c r="AE6523" s="763" t="s">
        <v>1250</v>
      </c>
      <c r="AF6523" s="849">
        <v>1</v>
      </c>
      <c r="AG6523" s="849"/>
      <c r="AH6523" s="370" t="s">
        <v>222</v>
      </c>
      <c r="AI6523" s="360"/>
    </row>
    <row r="6524" spans="1:35" x14ac:dyDescent="0.2">
      <c r="A6524" s="360" t="s">
        <v>2360</v>
      </c>
      <c r="B6524" s="196">
        <v>20240211</v>
      </c>
      <c r="C6524" s="361" t="s">
        <v>73</v>
      </c>
      <c r="D6524" s="361">
        <v>10</v>
      </c>
      <c r="E6524" s="361">
        <v>18</v>
      </c>
      <c r="F6524" s="361"/>
      <c r="G6524" s="361"/>
      <c r="H6524" s="361" t="s">
        <v>11</v>
      </c>
      <c r="I6524" s="361">
        <v>552</v>
      </c>
      <c r="J6524" s="361">
        <v>20</v>
      </c>
      <c r="K6524" s="44">
        <v>5</v>
      </c>
      <c r="L6524" s="362">
        <v>1</v>
      </c>
      <c r="M6524" s="44">
        <v>0</v>
      </c>
      <c r="N6524" s="363">
        <v>1</v>
      </c>
      <c r="O6524" s="44" t="str">
        <f>Cal_030724!$E$2</f>
        <v>Cal_030724</v>
      </c>
      <c r="P6524" s="365">
        <f>Cal_030724!$Q$3</f>
        <v>1.8135132035581638</v>
      </c>
      <c r="Q6524" s="365">
        <f>Cal_030724!$R$3</f>
        <v>0.5762667345022553</v>
      </c>
      <c r="R6524" s="364">
        <v>15.83</v>
      </c>
      <c r="S6524" s="364">
        <v>9.8580000000000005</v>
      </c>
      <c r="T6524" s="365">
        <f>AVERAGE(0.726,0.751,0.756,0.68,0.811,0.714)</f>
        <v>0.73966666666666658</v>
      </c>
      <c r="U6524" s="79">
        <f t="shared" si="1831"/>
        <v>15.090333333333334</v>
      </c>
      <c r="V6524" s="79">
        <f t="shared" si="1832"/>
        <v>9.1183333333333341</v>
      </c>
      <c r="W6524" s="446">
        <f t="shared" si="1833"/>
        <v>6.9491292877974314E-2</v>
      </c>
      <c r="X6524" s="446">
        <f t="shared" si="1834"/>
        <v>1.6824579287327401E-2</v>
      </c>
      <c r="Y6524" s="44">
        <v>20240307</v>
      </c>
      <c r="Z6524" s="368" t="s">
        <v>2382</v>
      </c>
      <c r="AA6524" s="44">
        <v>20241030</v>
      </c>
      <c r="AB6524" s="368"/>
      <c r="AC6524" s="44"/>
      <c r="AD6524" s="44"/>
      <c r="AE6524" s="763" t="s">
        <v>1250</v>
      </c>
      <c r="AF6524" s="849">
        <v>1</v>
      </c>
      <c r="AG6524" s="849"/>
      <c r="AH6524" s="370" t="s">
        <v>223</v>
      </c>
      <c r="AI6524" s="360"/>
    </row>
    <row r="6525" spans="1:35" x14ac:dyDescent="0.2">
      <c r="A6525" t="s">
        <v>2360</v>
      </c>
      <c r="B6525" s="45">
        <v>20240211</v>
      </c>
      <c r="C6525" s="107" t="s">
        <v>70</v>
      </c>
      <c r="D6525" s="107">
        <v>11</v>
      </c>
      <c r="E6525" s="107">
        <v>5</v>
      </c>
      <c r="H6525" s="107" t="s">
        <v>10</v>
      </c>
      <c r="I6525" s="107">
        <v>290</v>
      </c>
      <c r="J6525" s="107">
        <v>0</v>
      </c>
      <c r="K6525" s="43">
        <v>5</v>
      </c>
      <c r="L6525" s="43">
        <v>1</v>
      </c>
      <c r="M6525" s="43">
        <v>0</v>
      </c>
      <c r="N6525" s="49">
        <v>1</v>
      </c>
      <c r="O6525" s="43" t="str">
        <f>Cal_030724!$E$2</f>
        <v>Cal_030724</v>
      </c>
      <c r="P6525" s="50">
        <f>Cal_030724!$Q$3</f>
        <v>1.8135132035581638</v>
      </c>
      <c r="Q6525" s="50">
        <f>Cal_030724!$R$3</f>
        <v>0.5762667345022553</v>
      </c>
      <c r="R6525" s="46">
        <v>14.36</v>
      </c>
      <c r="S6525" s="46">
        <v>9.9260000000000002</v>
      </c>
      <c r="T6525" s="178">
        <f>AVERAGE(0.539,0.317,0.477,0.383,0.404,0.399)</f>
        <v>0.41983333333333334</v>
      </c>
      <c r="U6525" s="79">
        <f t="shared" si="1831"/>
        <v>13.940166666666666</v>
      </c>
      <c r="V6525" s="79">
        <f t="shared" si="1832"/>
        <v>9.5061666666666671</v>
      </c>
      <c r="W6525" s="446">
        <f t="shared" si="1833"/>
        <v>9.8208111836130568E-2</v>
      </c>
      <c r="X6525" s="446">
        <f t="shared" si="1834"/>
        <v>7.3077823231035871E-2</v>
      </c>
      <c r="Y6525" s="43">
        <v>20240307</v>
      </c>
      <c r="Z6525" s="48" t="s">
        <v>2442</v>
      </c>
      <c r="AA6525" s="43">
        <v>20250320</v>
      </c>
      <c r="AE6525" s="689" t="s">
        <v>1250</v>
      </c>
      <c r="AF6525" s="130">
        <v>1</v>
      </c>
    </row>
    <row r="6526" spans="1:35" x14ac:dyDescent="0.2">
      <c r="A6526" t="s">
        <v>2360</v>
      </c>
      <c r="B6526" s="45">
        <v>20240211</v>
      </c>
      <c r="C6526" s="107" t="s">
        <v>70</v>
      </c>
      <c r="D6526" s="107">
        <v>11</v>
      </c>
      <c r="E6526" s="107">
        <v>5</v>
      </c>
      <c r="H6526" s="107" t="s">
        <v>11</v>
      </c>
      <c r="I6526" s="107">
        <v>290</v>
      </c>
      <c r="J6526" s="107">
        <v>0</v>
      </c>
      <c r="K6526" s="43">
        <v>5</v>
      </c>
      <c r="L6526" s="43">
        <v>1</v>
      </c>
      <c r="M6526" s="43">
        <v>0</v>
      </c>
      <c r="N6526" s="49">
        <v>1</v>
      </c>
      <c r="O6526" s="43" t="str">
        <f>Cal_030724!$E$2</f>
        <v>Cal_030724</v>
      </c>
      <c r="P6526" s="50">
        <f>Cal_030724!$Q$3</f>
        <v>1.8135132035581638</v>
      </c>
      <c r="Q6526" s="50">
        <f>Cal_030724!$R$3</f>
        <v>0.5762667345022553</v>
      </c>
      <c r="R6526" s="46">
        <v>13.99</v>
      </c>
      <c r="S6526" s="46">
        <v>10.54</v>
      </c>
      <c r="T6526" s="178">
        <f>AVERAGE(0.366,0.25,0.238,0.443,0.396,0.478)</f>
        <v>0.3618333333333334</v>
      </c>
      <c r="U6526" s="79">
        <f t="shared" si="1831"/>
        <v>13.628166666666667</v>
      </c>
      <c r="V6526" s="79">
        <f t="shared" si="1832"/>
        <v>10.178166666666666</v>
      </c>
      <c r="W6526" s="446">
        <f t="shared" si="1833"/>
        <v>7.6413618817016374E-2</v>
      </c>
      <c r="X6526" s="446">
        <f t="shared" si="1834"/>
        <v>0.10698068257711006</v>
      </c>
      <c r="Y6526" s="43">
        <v>20240307</v>
      </c>
      <c r="Z6526" s="48" t="s">
        <v>2434</v>
      </c>
      <c r="AA6526" s="43">
        <v>20250319</v>
      </c>
      <c r="AE6526" s="689" t="s">
        <v>1250</v>
      </c>
      <c r="AF6526" s="130">
        <v>1</v>
      </c>
      <c r="AH6526" s="490" t="s">
        <v>2436</v>
      </c>
    </row>
    <row r="6527" spans="1:35" x14ac:dyDescent="0.2">
      <c r="A6527" t="s">
        <v>2360</v>
      </c>
      <c r="B6527" s="45">
        <v>20240211</v>
      </c>
      <c r="C6527" s="107" t="s">
        <v>70</v>
      </c>
      <c r="D6527" s="107">
        <v>11</v>
      </c>
      <c r="E6527" s="107">
        <v>7</v>
      </c>
      <c r="H6527" s="107" t="s">
        <v>10</v>
      </c>
      <c r="I6527" s="107">
        <v>290</v>
      </c>
      <c r="J6527" s="107">
        <v>0</v>
      </c>
      <c r="K6527" s="43">
        <v>5</v>
      </c>
      <c r="L6527" s="43">
        <v>1</v>
      </c>
      <c r="M6527" s="43">
        <v>0</v>
      </c>
      <c r="N6527" s="49">
        <v>1</v>
      </c>
      <c r="O6527" s="43" t="str">
        <f>Cal_030724!$E$2</f>
        <v>Cal_030724</v>
      </c>
      <c r="P6527" s="50">
        <f>Cal_030724!$Q$3</f>
        <v>1.8135132035581638</v>
      </c>
      <c r="Q6527" s="50">
        <f>Cal_030724!$R$3</f>
        <v>0.5762667345022553</v>
      </c>
      <c r="R6527" s="46">
        <v>32.869999999999997</v>
      </c>
      <c r="S6527" s="46">
        <v>22.63</v>
      </c>
      <c r="T6527" s="178">
        <f>AVERAGE(0.366,0.25,0.238,0.443,0.396,0.478)</f>
        <v>0.3618333333333334</v>
      </c>
      <c r="U6527" s="79">
        <f t="shared" si="1831"/>
        <v>32.508166666666661</v>
      </c>
      <c r="V6527" s="79">
        <f t="shared" si="1832"/>
        <v>22.268166666666666</v>
      </c>
      <c r="W6527" s="446">
        <f t="shared" si="1833"/>
        <v>0.22680448019891222</v>
      </c>
      <c r="X6527" s="446">
        <f t="shared" si="1834"/>
        <v>0.17443230466685994</v>
      </c>
      <c r="Y6527" s="43">
        <v>20240307</v>
      </c>
      <c r="Z6527" s="48" t="s">
        <v>2434</v>
      </c>
      <c r="AA6527" s="43">
        <v>20250319</v>
      </c>
      <c r="AE6527" s="689" t="s">
        <v>1250</v>
      </c>
      <c r="AF6527" s="130">
        <v>1</v>
      </c>
    </row>
    <row r="6528" spans="1:35" x14ac:dyDescent="0.2">
      <c r="A6528" t="s">
        <v>2360</v>
      </c>
      <c r="B6528" s="45">
        <v>20240211</v>
      </c>
      <c r="C6528" s="107" t="s">
        <v>70</v>
      </c>
      <c r="D6528" s="107">
        <v>11</v>
      </c>
      <c r="E6528" s="107">
        <v>7</v>
      </c>
      <c r="H6528" s="107" t="s">
        <v>11</v>
      </c>
      <c r="I6528" s="107">
        <v>290</v>
      </c>
      <c r="J6528" s="107">
        <v>0</v>
      </c>
      <c r="K6528" s="43">
        <v>5</v>
      </c>
      <c r="L6528" s="43">
        <v>1</v>
      </c>
      <c r="M6528" s="43">
        <v>0</v>
      </c>
      <c r="N6528" s="49">
        <v>1</v>
      </c>
      <c r="O6528" s="43" t="str">
        <f>Cal_030724!$E$2</f>
        <v>Cal_030724</v>
      </c>
      <c r="P6528" s="50">
        <f>Cal_030724!$Q$3</f>
        <v>1.8135132035581638</v>
      </c>
      <c r="Q6528" s="50">
        <f>Cal_030724!$R$3</f>
        <v>0.5762667345022553</v>
      </c>
      <c r="R6528" s="46">
        <v>32.869999999999997</v>
      </c>
      <c r="S6528" s="46">
        <v>22.6</v>
      </c>
      <c r="T6528" s="178">
        <f>AVERAGE(0.877,0.8,0.805,0.728,0.758,0.7)</f>
        <v>0.77800000000000002</v>
      </c>
      <c r="U6528" s="79">
        <f t="shared" si="1831"/>
        <v>32.091999999999999</v>
      </c>
      <c r="V6528" s="79">
        <f t="shared" si="1832"/>
        <v>21.822000000000003</v>
      </c>
      <c r="W6528" s="446">
        <f t="shared" si="1833"/>
        <v>0.227468946449495</v>
      </c>
      <c r="X6528" s="446">
        <f t="shared" si="1834"/>
        <v>0.16572862793580306</v>
      </c>
      <c r="Y6528" s="43">
        <v>20240307</v>
      </c>
      <c r="Z6528" s="48" t="s">
        <v>2423</v>
      </c>
      <c r="AA6528" s="43">
        <v>20250305</v>
      </c>
      <c r="AE6528" s="689" t="s">
        <v>1250</v>
      </c>
      <c r="AF6528" s="130">
        <v>1</v>
      </c>
    </row>
    <row r="6529" spans="1:35" x14ac:dyDescent="0.2">
      <c r="A6529" t="s">
        <v>2360</v>
      </c>
      <c r="B6529" s="45">
        <v>20240211</v>
      </c>
      <c r="C6529" s="107" t="s">
        <v>70</v>
      </c>
      <c r="D6529" s="107">
        <v>11</v>
      </c>
      <c r="E6529" s="107">
        <v>10</v>
      </c>
      <c r="H6529" s="107" t="s">
        <v>10</v>
      </c>
      <c r="I6529" s="107">
        <v>290</v>
      </c>
      <c r="J6529" s="107">
        <v>0</v>
      </c>
      <c r="K6529" s="43">
        <v>5</v>
      </c>
      <c r="L6529" s="43">
        <v>1</v>
      </c>
      <c r="M6529" s="43">
        <v>0</v>
      </c>
      <c r="N6529" s="49">
        <v>1</v>
      </c>
      <c r="O6529" s="43" t="str">
        <f>Cal_030724!$E$2</f>
        <v>Cal_030724</v>
      </c>
      <c r="P6529" s="50">
        <f>Cal_030724!$Q$3</f>
        <v>1.8135132035581638</v>
      </c>
      <c r="Q6529" s="50">
        <f>Cal_030724!$R$3</f>
        <v>0.5762667345022553</v>
      </c>
      <c r="R6529" s="46">
        <v>34.57</v>
      </c>
      <c r="S6529" s="46">
        <v>23.27</v>
      </c>
      <c r="T6529" s="178">
        <f>AVERAGE(0.877,0.8,0.805,0.728,0.758,0.7)</f>
        <v>0.77800000000000002</v>
      </c>
      <c r="U6529" s="79">
        <f t="shared" si="1831"/>
        <v>33.792000000000002</v>
      </c>
      <c r="V6529" s="79">
        <f t="shared" si="1832"/>
        <v>22.492000000000001</v>
      </c>
      <c r="W6529" s="446">
        <f t="shared" si="1833"/>
        <v>0.25028228771950284</v>
      </c>
      <c r="X6529" s="446">
        <f t="shared" si="1834"/>
        <v>0.15498761618821058</v>
      </c>
      <c r="Y6529" s="43">
        <v>20240307</v>
      </c>
      <c r="Z6529" s="48" t="s">
        <v>2423</v>
      </c>
      <c r="AA6529" s="43">
        <v>20250305</v>
      </c>
      <c r="AE6529" s="689" t="s">
        <v>1250</v>
      </c>
      <c r="AF6529" s="130">
        <v>1</v>
      </c>
    </row>
    <row r="6530" spans="1:35" x14ac:dyDescent="0.2">
      <c r="A6530" t="s">
        <v>2360</v>
      </c>
      <c r="B6530" s="45">
        <v>20240211</v>
      </c>
      <c r="C6530" s="107" t="s">
        <v>70</v>
      </c>
      <c r="D6530" s="107">
        <v>11</v>
      </c>
      <c r="E6530" s="107">
        <v>10</v>
      </c>
      <c r="H6530" s="107" t="s">
        <v>11</v>
      </c>
      <c r="I6530" s="107">
        <v>290</v>
      </c>
      <c r="J6530" s="107">
        <v>0</v>
      </c>
      <c r="K6530" s="43">
        <v>5</v>
      </c>
      <c r="L6530" s="43">
        <v>1</v>
      </c>
      <c r="M6530" s="43">
        <v>0</v>
      </c>
      <c r="N6530" s="49">
        <v>1</v>
      </c>
      <c r="O6530" s="43" t="str">
        <f>Cal_030724!$E$2</f>
        <v>Cal_030724</v>
      </c>
      <c r="P6530" s="50">
        <f>Cal_030724!$Q$3</f>
        <v>1.8135132035581638</v>
      </c>
      <c r="Q6530" s="50">
        <f>Cal_030724!$R$3</f>
        <v>0.5762667345022553</v>
      </c>
      <c r="R6530" s="46">
        <v>35.270000000000003</v>
      </c>
      <c r="S6530" s="46">
        <v>24.04</v>
      </c>
      <c r="T6530" s="178">
        <f>AVERAGE(0.366,0.25,0.238,0.443,0.396,0.478)</f>
        <v>0.3618333333333334</v>
      </c>
      <c r="U6530" s="79">
        <f t="shared" si="1831"/>
        <v>34.908166666666666</v>
      </c>
      <c r="V6530" s="79">
        <f t="shared" si="1832"/>
        <v>23.678166666666666</v>
      </c>
      <c r="W6530" s="446">
        <f t="shared" si="1833"/>
        <v>0.2487318664681431</v>
      </c>
      <c r="X6530" s="446">
        <f t="shared" si="1834"/>
        <v>0.17791086560151825</v>
      </c>
      <c r="Y6530" s="43">
        <v>20240307</v>
      </c>
      <c r="Z6530" s="48" t="s">
        <v>2434</v>
      </c>
      <c r="AA6530" s="43">
        <v>20250319</v>
      </c>
      <c r="AE6530" s="689" t="s">
        <v>1250</v>
      </c>
      <c r="AF6530" s="130">
        <v>1</v>
      </c>
    </row>
    <row r="6531" spans="1:35" x14ac:dyDescent="0.2">
      <c r="A6531" t="s">
        <v>2360</v>
      </c>
      <c r="B6531" s="45">
        <v>20240211</v>
      </c>
      <c r="C6531" s="107" t="s">
        <v>70</v>
      </c>
      <c r="D6531" s="107">
        <v>11</v>
      </c>
      <c r="E6531" s="107">
        <v>12</v>
      </c>
      <c r="H6531" s="107" t="s">
        <v>10</v>
      </c>
      <c r="I6531" s="107">
        <v>290</v>
      </c>
      <c r="J6531" s="107">
        <v>0</v>
      </c>
      <c r="K6531" s="43">
        <v>5</v>
      </c>
      <c r="L6531" s="43">
        <v>1</v>
      </c>
      <c r="M6531" s="43">
        <v>0</v>
      </c>
      <c r="N6531" s="49">
        <v>1</v>
      </c>
      <c r="O6531" s="43" t="str">
        <f>Cal_030724!$E$2</f>
        <v>Cal_030724</v>
      </c>
      <c r="P6531" s="50">
        <f>Cal_030724!$Q$3</f>
        <v>1.8135132035581638</v>
      </c>
      <c r="Q6531" s="50">
        <f>Cal_030724!$R$3</f>
        <v>0.5762667345022553</v>
      </c>
      <c r="R6531" s="46">
        <v>37.799999999999997</v>
      </c>
      <c r="S6531" s="46">
        <v>26.38</v>
      </c>
      <c r="T6531" s="178">
        <f>AVERAGE(0.366,0.25,0.238,0.443,0.396,0.478)</f>
        <v>0.3618333333333334</v>
      </c>
      <c r="U6531" s="79">
        <f t="shared" si="1831"/>
        <v>37.43816666666666</v>
      </c>
      <c r="V6531" s="79">
        <f t="shared" si="1832"/>
        <v>26.018166666666666</v>
      </c>
      <c r="W6531" s="446">
        <f t="shared" si="1833"/>
        <v>0.25294015272183373</v>
      </c>
      <c r="X6531" s="446">
        <f t="shared" si="1834"/>
        <v>0.21586564066492028</v>
      </c>
      <c r="Y6531" s="43">
        <v>20240307</v>
      </c>
      <c r="Z6531" s="48" t="s">
        <v>2434</v>
      </c>
      <c r="AA6531" s="43">
        <v>20250319</v>
      </c>
      <c r="AE6531" s="689" t="s">
        <v>1250</v>
      </c>
      <c r="AF6531" s="130">
        <v>1</v>
      </c>
    </row>
    <row r="6532" spans="1:35" x14ac:dyDescent="0.2">
      <c r="A6532" t="s">
        <v>2360</v>
      </c>
      <c r="B6532" s="45">
        <v>20240211</v>
      </c>
      <c r="C6532" s="107" t="s">
        <v>70</v>
      </c>
      <c r="D6532" s="107">
        <v>11</v>
      </c>
      <c r="E6532" s="107">
        <v>12</v>
      </c>
      <c r="H6532" s="107" t="s">
        <v>11</v>
      </c>
      <c r="I6532" s="107">
        <v>290</v>
      </c>
      <c r="J6532" s="107">
        <v>0</v>
      </c>
      <c r="K6532" s="43">
        <v>5</v>
      </c>
      <c r="L6532" s="43">
        <v>1</v>
      </c>
      <c r="M6532" s="43">
        <v>0</v>
      </c>
      <c r="N6532" s="49">
        <v>1</v>
      </c>
      <c r="O6532" s="43" t="str">
        <f>Cal_030724!$E$2</f>
        <v>Cal_030724</v>
      </c>
      <c r="P6532" s="50">
        <f>Cal_030724!$Q$3</f>
        <v>1.8135132035581638</v>
      </c>
      <c r="Q6532" s="50">
        <f>Cal_030724!$R$3</f>
        <v>0.5762667345022553</v>
      </c>
      <c r="R6532" s="46">
        <v>40.700000000000003</v>
      </c>
      <c r="S6532" s="46">
        <v>27.83</v>
      </c>
      <c r="T6532" s="178">
        <f>AVERAGE(0.539,0.317,0.477,0.383,0.404,0.399)</f>
        <v>0.41983333333333334</v>
      </c>
      <c r="U6532" s="79">
        <f t="shared" si="1831"/>
        <v>40.280166666666666</v>
      </c>
      <c r="V6532" s="79">
        <f t="shared" si="1832"/>
        <v>27.410166666666665</v>
      </c>
      <c r="W6532" s="446">
        <f t="shared" si="1833"/>
        <v>0.2850560215000002</v>
      </c>
      <c r="X6532" s="446">
        <f t="shared" si="1834"/>
        <v>0.20883138784974237</v>
      </c>
      <c r="Y6532" s="43">
        <v>20240307</v>
      </c>
      <c r="Z6532" s="48" t="s">
        <v>2442</v>
      </c>
      <c r="AA6532" s="43">
        <v>20250320</v>
      </c>
      <c r="AE6532" s="689" t="s">
        <v>1250</v>
      </c>
      <c r="AF6532" s="130">
        <v>1</v>
      </c>
    </row>
    <row r="6533" spans="1:35" x14ac:dyDescent="0.2">
      <c r="A6533" t="s">
        <v>2360</v>
      </c>
      <c r="B6533" s="45">
        <v>20240211</v>
      </c>
      <c r="C6533" s="107" t="s">
        <v>70</v>
      </c>
      <c r="D6533" s="107">
        <v>11</v>
      </c>
      <c r="E6533" s="107">
        <v>16</v>
      </c>
      <c r="H6533" s="107" t="s">
        <v>10</v>
      </c>
      <c r="I6533" s="107">
        <v>290</v>
      </c>
      <c r="J6533" s="107">
        <v>0</v>
      </c>
      <c r="K6533" s="43">
        <v>5</v>
      </c>
      <c r="L6533" s="43">
        <v>1</v>
      </c>
      <c r="M6533" s="43">
        <v>0</v>
      </c>
      <c r="N6533" s="49">
        <v>1</v>
      </c>
      <c r="O6533" s="43" t="str">
        <f>Cal_030724!$E$2</f>
        <v>Cal_030724</v>
      </c>
      <c r="P6533" s="50">
        <f>Cal_030724!$Q$3</f>
        <v>1.8135132035581638</v>
      </c>
      <c r="Q6533" s="50">
        <f>Cal_030724!$R$3</f>
        <v>0.5762667345022553</v>
      </c>
      <c r="R6533" s="46">
        <v>40.31</v>
      </c>
      <c r="S6533" s="46">
        <v>27.64</v>
      </c>
      <c r="T6533" s="178">
        <f>AVERAGE(0.366,0.25,0.238,0.443,0.396,0.478)</f>
        <v>0.3618333333333334</v>
      </c>
      <c r="U6533" s="79">
        <f t="shared" si="1831"/>
        <v>39.948166666666665</v>
      </c>
      <c r="V6533" s="79">
        <f t="shared" si="1832"/>
        <v>27.278166666666667</v>
      </c>
      <c r="W6533" s="446">
        <f t="shared" si="1833"/>
        <v>0.28062624649611512</v>
      </c>
      <c r="X6533" s="446">
        <f t="shared" si="1834"/>
        <v>0.21088273375368882</v>
      </c>
      <c r="Y6533" s="43">
        <v>20240307</v>
      </c>
      <c r="Z6533" s="48" t="s">
        <v>2434</v>
      </c>
      <c r="AA6533" s="43">
        <v>20250319</v>
      </c>
      <c r="AE6533" s="689" t="s">
        <v>1250</v>
      </c>
      <c r="AF6533" s="130">
        <v>1</v>
      </c>
    </row>
    <row r="6534" spans="1:35" x14ac:dyDescent="0.2">
      <c r="A6534" t="s">
        <v>2360</v>
      </c>
      <c r="B6534" s="45">
        <v>20240211</v>
      </c>
      <c r="C6534" s="107" t="s">
        <v>70</v>
      </c>
      <c r="D6534" s="107">
        <v>11</v>
      </c>
      <c r="E6534" s="107">
        <v>16</v>
      </c>
      <c r="H6534" s="107" t="s">
        <v>11</v>
      </c>
      <c r="I6534" s="107">
        <v>290</v>
      </c>
      <c r="J6534" s="107">
        <v>0</v>
      </c>
      <c r="K6534" s="43">
        <v>5</v>
      </c>
      <c r="L6534" s="43">
        <v>1</v>
      </c>
      <c r="M6534" s="43">
        <v>0</v>
      </c>
      <c r="N6534" s="49">
        <v>1</v>
      </c>
      <c r="O6534" s="43" t="str">
        <f>Cal_030724!$E$2</f>
        <v>Cal_030724</v>
      </c>
      <c r="P6534" s="50">
        <f>Cal_030724!$Q$3</f>
        <v>1.8135132035581638</v>
      </c>
      <c r="Q6534" s="50">
        <f>Cal_030724!$R$3</f>
        <v>0.5762667345022553</v>
      </c>
      <c r="R6534" s="46">
        <v>40.090000000000003</v>
      </c>
      <c r="S6534" s="46">
        <v>27.13</v>
      </c>
      <c r="T6534" s="178">
        <f>AVERAGE(0.366,0.25,0.238,0.443,0.396,0.478)</f>
        <v>0.3618333333333334</v>
      </c>
      <c r="U6534" s="79">
        <f t="shared" si="1831"/>
        <v>39.728166666666667</v>
      </c>
      <c r="V6534" s="79">
        <f t="shared" si="1832"/>
        <v>26.768166666666666</v>
      </c>
      <c r="W6534" s="446">
        <f t="shared" si="1833"/>
        <v>0.2870494202517484</v>
      </c>
      <c r="X6534" s="446">
        <f t="shared" si="1834"/>
        <v>0.19527017483920206</v>
      </c>
      <c r="Y6534" s="43">
        <v>20240307</v>
      </c>
      <c r="Z6534" s="48" t="s">
        <v>2434</v>
      </c>
      <c r="AA6534" s="43">
        <v>20250319</v>
      </c>
      <c r="AE6534" s="689" t="s">
        <v>1250</v>
      </c>
      <c r="AF6534" s="130">
        <v>1</v>
      </c>
    </row>
    <row r="6535" spans="1:35" x14ac:dyDescent="0.2">
      <c r="A6535" s="155" t="s">
        <v>2360</v>
      </c>
      <c r="B6535" s="81">
        <v>20240211</v>
      </c>
      <c r="C6535" s="126" t="s">
        <v>70</v>
      </c>
      <c r="D6535" s="126">
        <v>11</v>
      </c>
      <c r="E6535" s="126">
        <v>16</v>
      </c>
      <c r="F6535" s="126"/>
      <c r="G6535" s="126"/>
      <c r="H6535" s="126" t="s">
        <v>10</v>
      </c>
      <c r="I6535" s="126">
        <v>293</v>
      </c>
      <c r="J6535" s="126">
        <v>5</v>
      </c>
      <c r="K6535" s="82">
        <v>5</v>
      </c>
      <c r="L6535" s="156">
        <v>1</v>
      </c>
      <c r="M6535" s="82">
        <v>0</v>
      </c>
      <c r="N6535" s="83">
        <v>1</v>
      </c>
      <c r="O6535" s="82" t="str">
        <f>Cal_030724!$E$2</f>
        <v>Cal_030724</v>
      </c>
      <c r="P6535" s="158">
        <f>Cal_030724!$Q$3</f>
        <v>1.8135132035581638</v>
      </c>
      <c r="Q6535" s="158">
        <f>Cal_030724!$R$3</f>
        <v>0.5762667345022553</v>
      </c>
      <c r="R6535" s="84">
        <v>11.88</v>
      </c>
      <c r="S6535" s="84">
        <v>8.1129999999999995</v>
      </c>
      <c r="T6535" s="158">
        <f>AVERAGE(0.612,0.55,0.349,0.731,0.447,0.765)</f>
        <v>0.57566666666666666</v>
      </c>
      <c r="U6535" s="79">
        <f t="shared" si="1831"/>
        <v>11.304333333333334</v>
      </c>
      <c r="V6535" s="79">
        <f t="shared" si="1832"/>
        <v>7.5373333333333328</v>
      </c>
      <c r="W6535" s="446">
        <f t="shared" si="1833"/>
        <v>8.2580530844609201E-2</v>
      </c>
      <c r="X6535" s="446">
        <f t="shared" si="1834"/>
        <v>5.1839619931626973E-2</v>
      </c>
      <c r="Y6535" s="82">
        <v>20240307</v>
      </c>
      <c r="Z6535" s="85" t="s">
        <v>2365</v>
      </c>
      <c r="AA6535" s="82">
        <v>20240808</v>
      </c>
      <c r="AB6535" s="85"/>
      <c r="AC6535" s="82"/>
      <c r="AD6535" s="82"/>
      <c r="AE6535" s="691" t="s">
        <v>1250</v>
      </c>
      <c r="AF6535" s="567">
        <v>1</v>
      </c>
      <c r="AG6535" s="567"/>
      <c r="AH6535" s="159" t="s">
        <v>232</v>
      </c>
      <c r="AI6535" s="155"/>
    </row>
    <row r="6536" spans="1:35" x14ac:dyDescent="0.2">
      <c r="A6536" s="155" t="s">
        <v>2360</v>
      </c>
      <c r="B6536" s="81">
        <v>20240211</v>
      </c>
      <c r="C6536" s="126" t="s">
        <v>70</v>
      </c>
      <c r="D6536" s="126">
        <v>11</v>
      </c>
      <c r="E6536" s="126">
        <v>16</v>
      </c>
      <c r="F6536" s="126"/>
      <c r="G6536" s="126"/>
      <c r="H6536" s="126" t="s">
        <v>11</v>
      </c>
      <c r="I6536" s="126">
        <v>293</v>
      </c>
      <c r="J6536" s="126">
        <v>5</v>
      </c>
      <c r="K6536" s="82">
        <v>5</v>
      </c>
      <c r="L6536" s="156">
        <v>1</v>
      </c>
      <c r="M6536" s="82">
        <v>0</v>
      </c>
      <c r="N6536" s="83">
        <v>1</v>
      </c>
      <c r="O6536" s="82" t="str">
        <f>Cal_030724!$E$2</f>
        <v>Cal_030724</v>
      </c>
      <c r="P6536" s="158">
        <f>Cal_030724!$Q$3</f>
        <v>1.8135132035581638</v>
      </c>
      <c r="Q6536" s="158">
        <f>Cal_030724!$R$3</f>
        <v>0.5762667345022553</v>
      </c>
      <c r="R6536" s="84">
        <v>10.76</v>
      </c>
      <c r="S6536" s="84">
        <v>7.3319999999999999</v>
      </c>
      <c r="T6536" s="158">
        <f>AVERAGE(0.612,0.55,0.349,0.731,0.447,0.765)</f>
        <v>0.57566666666666666</v>
      </c>
      <c r="U6536" s="79">
        <f t="shared" si="1831"/>
        <v>10.184333333333333</v>
      </c>
      <c r="V6536" s="79">
        <f t="shared" si="1832"/>
        <v>6.7563333333333331</v>
      </c>
      <c r="W6536" s="446">
        <f t="shared" si="1833"/>
        <v>7.5148940731436201E-2</v>
      </c>
      <c r="X6536" s="446">
        <f t="shared" si="1834"/>
        <v>4.5342923592088059E-2</v>
      </c>
      <c r="Y6536" s="82">
        <v>20240307</v>
      </c>
      <c r="Z6536" s="85" t="s">
        <v>2365</v>
      </c>
      <c r="AA6536" s="82">
        <v>20240808</v>
      </c>
      <c r="AB6536" s="85"/>
      <c r="AC6536" s="82"/>
      <c r="AD6536" s="82"/>
      <c r="AE6536" s="691" t="s">
        <v>1250</v>
      </c>
      <c r="AF6536" s="567">
        <v>1</v>
      </c>
      <c r="AG6536" s="567"/>
      <c r="AH6536" s="159" t="s">
        <v>233</v>
      </c>
      <c r="AI6536" s="155"/>
    </row>
    <row r="6537" spans="1:35" x14ac:dyDescent="0.2">
      <c r="A6537" s="360" t="s">
        <v>2360</v>
      </c>
      <c r="B6537" s="196">
        <v>20240211</v>
      </c>
      <c r="C6537" s="361" t="s">
        <v>70</v>
      </c>
      <c r="D6537" s="361">
        <v>11</v>
      </c>
      <c r="E6537" s="361">
        <v>16</v>
      </c>
      <c r="F6537" s="361"/>
      <c r="G6537" s="361"/>
      <c r="H6537" s="361" t="s">
        <v>10</v>
      </c>
      <c r="I6537" s="361">
        <v>551</v>
      </c>
      <c r="J6537" s="361">
        <v>20</v>
      </c>
      <c r="K6537" s="44">
        <v>5</v>
      </c>
      <c r="L6537" s="362">
        <v>1</v>
      </c>
      <c r="M6537" s="44">
        <v>0</v>
      </c>
      <c r="N6537" s="363">
        <v>1</v>
      </c>
      <c r="O6537" s="44" t="str">
        <f>Cal_030724!$E$2</f>
        <v>Cal_030724</v>
      </c>
      <c r="P6537" s="365">
        <f>Cal_030724!$Q$3</f>
        <v>1.8135132035581638</v>
      </c>
      <c r="Q6537" s="365">
        <f>Cal_030724!$R$3</f>
        <v>0.5762667345022553</v>
      </c>
      <c r="R6537" s="364">
        <v>7.056</v>
      </c>
      <c r="S6537" s="364">
        <v>4.7169999999999996</v>
      </c>
      <c r="T6537" s="365">
        <f>AVERAGE(0.612,0.55,0.349,0.731,0.447,0.765)</f>
        <v>0.57566666666666666</v>
      </c>
      <c r="U6537" s="79">
        <f t="shared" si="1831"/>
        <v>6.4803333333333333</v>
      </c>
      <c r="V6537" s="79">
        <f t="shared" si="1832"/>
        <v>4.1413333333333329</v>
      </c>
      <c r="W6537" s="446">
        <f t="shared" si="1833"/>
        <v>2.72664308791764E-2</v>
      </c>
      <c r="X6537" s="446">
        <f t="shared" si="1834"/>
        <v>1.2007363827943098E-2</v>
      </c>
      <c r="Y6537" s="44">
        <v>20240307</v>
      </c>
      <c r="Z6537" s="368" t="s">
        <v>2365</v>
      </c>
      <c r="AA6537" s="44">
        <v>20240808</v>
      </c>
      <c r="AB6537" s="368"/>
      <c r="AC6537" s="44"/>
      <c r="AD6537" s="44"/>
      <c r="AE6537" s="763" t="s">
        <v>1250</v>
      </c>
      <c r="AF6537" s="849">
        <v>1</v>
      </c>
      <c r="AG6537" s="849"/>
      <c r="AH6537" s="370" t="s">
        <v>238</v>
      </c>
      <c r="AI6537" s="360"/>
    </row>
    <row r="6538" spans="1:35" x14ac:dyDescent="0.2">
      <c r="A6538" s="360" t="s">
        <v>2360</v>
      </c>
      <c r="B6538" s="196">
        <v>20240211</v>
      </c>
      <c r="C6538" s="361" t="s">
        <v>70</v>
      </c>
      <c r="D6538" s="361">
        <v>11</v>
      </c>
      <c r="E6538" s="361">
        <v>16</v>
      </c>
      <c r="F6538" s="361"/>
      <c r="G6538" s="361"/>
      <c r="H6538" s="361" t="s">
        <v>11</v>
      </c>
      <c r="I6538" s="361">
        <v>551</v>
      </c>
      <c r="J6538" s="361">
        <v>20</v>
      </c>
      <c r="K6538" s="44">
        <v>5</v>
      </c>
      <c r="L6538" s="362">
        <v>1</v>
      </c>
      <c r="M6538" s="44">
        <v>0</v>
      </c>
      <c r="N6538" s="363">
        <v>1</v>
      </c>
      <c r="O6538" s="44" t="str">
        <f>Cal_030724!$E$2</f>
        <v>Cal_030724</v>
      </c>
      <c r="P6538" s="365">
        <f>Cal_030724!$Q$3</f>
        <v>1.8135132035581638</v>
      </c>
      <c r="Q6538" s="365">
        <f>Cal_030724!$R$3</f>
        <v>0.5762667345022553</v>
      </c>
      <c r="R6538" s="364">
        <v>7.2140000000000004</v>
      </c>
      <c r="S6538" s="364">
        <v>4.8890000000000002</v>
      </c>
      <c r="T6538" s="365">
        <f>AVERAGE(0.612,0.55,0.349,0.731,0.447,0.765)</f>
        <v>0.57566666666666666</v>
      </c>
      <c r="U6538" s="79">
        <f t="shared" si="1831"/>
        <v>6.6383333333333336</v>
      </c>
      <c r="V6538" s="79">
        <f t="shared" si="1832"/>
        <v>4.3133333333333335</v>
      </c>
      <c r="W6538" s="446">
        <f t="shared" si="1833"/>
        <v>2.7103228642191158E-2</v>
      </c>
      <c r="X6538" s="446">
        <f t="shared" si="1834"/>
        <v>1.3801705639048889E-2</v>
      </c>
      <c r="Y6538" s="44">
        <v>20240307</v>
      </c>
      <c r="Z6538" s="368" t="s">
        <v>2365</v>
      </c>
      <c r="AA6538" s="44">
        <v>20240808</v>
      </c>
      <c r="AB6538" s="368"/>
      <c r="AC6538" s="44"/>
      <c r="AD6538" s="44"/>
      <c r="AE6538" s="763" t="s">
        <v>1250</v>
      </c>
      <c r="AF6538" s="849">
        <v>1</v>
      </c>
      <c r="AG6538" s="849"/>
      <c r="AH6538" s="370" t="s">
        <v>239</v>
      </c>
      <c r="AI6538" s="360"/>
    </row>
    <row r="6539" spans="1:35" x14ac:dyDescent="0.2">
      <c r="A6539" t="s">
        <v>2360</v>
      </c>
      <c r="B6539" s="45">
        <v>20240211</v>
      </c>
      <c r="C6539" s="107" t="s">
        <v>70</v>
      </c>
      <c r="D6539" s="107">
        <v>11</v>
      </c>
      <c r="E6539" s="107">
        <v>19</v>
      </c>
      <c r="H6539" s="107" t="s">
        <v>10</v>
      </c>
      <c r="I6539" s="107">
        <v>290</v>
      </c>
      <c r="J6539" s="107">
        <v>0</v>
      </c>
      <c r="K6539" s="43">
        <v>5</v>
      </c>
      <c r="L6539" s="43">
        <v>1</v>
      </c>
      <c r="M6539" s="43">
        <v>0</v>
      </c>
      <c r="N6539" s="49">
        <v>1</v>
      </c>
      <c r="O6539" s="43" t="str">
        <f>Cal_030724!$E$2</f>
        <v>Cal_030724</v>
      </c>
      <c r="P6539" s="50">
        <f>Cal_030724!$Q$3</f>
        <v>1.8135132035581638</v>
      </c>
      <c r="Q6539" s="50">
        <f>Cal_030724!$R$3</f>
        <v>0.5762667345022553</v>
      </c>
      <c r="R6539" s="46">
        <v>97.79</v>
      </c>
      <c r="S6539" s="46">
        <v>63.49</v>
      </c>
      <c r="T6539" s="178">
        <f>AVERAGE(0.877,0.8,0.805,0.728,0.758,0.7)</f>
        <v>0.77800000000000002</v>
      </c>
      <c r="U6539" s="79">
        <f t="shared" si="1831"/>
        <v>97.012</v>
      </c>
      <c r="V6539" s="79">
        <f t="shared" si="1832"/>
        <v>62.712000000000003</v>
      </c>
      <c r="W6539" s="446">
        <f t="shared" si="1833"/>
        <v>0.75970641316627852</v>
      </c>
      <c r="X6539" s="446">
        <f t="shared" si="1834"/>
        <v>0.3702636301318063</v>
      </c>
      <c r="Y6539" s="43">
        <v>20240307</v>
      </c>
      <c r="Z6539" s="48" t="s">
        <v>2423</v>
      </c>
      <c r="AA6539" s="43">
        <v>20250305</v>
      </c>
      <c r="AE6539" s="689" t="s">
        <v>1250</v>
      </c>
      <c r="AF6539" s="130">
        <v>1</v>
      </c>
    </row>
    <row r="6540" spans="1:35" x14ac:dyDescent="0.2">
      <c r="A6540" t="s">
        <v>2360</v>
      </c>
      <c r="B6540" s="45">
        <v>20240211</v>
      </c>
      <c r="C6540" s="107" t="s">
        <v>70</v>
      </c>
      <c r="D6540" s="107">
        <v>11</v>
      </c>
      <c r="E6540" s="107">
        <v>19</v>
      </c>
      <c r="H6540" s="107" t="s">
        <v>11</v>
      </c>
      <c r="I6540" s="107">
        <v>290</v>
      </c>
      <c r="J6540" s="107">
        <v>0</v>
      </c>
      <c r="K6540" s="43">
        <v>5</v>
      </c>
      <c r="L6540" s="43">
        <v>1</v>
      </c>
      <c r="M6540" s="43">
        <v>0</v>
      </c>
      <c r="N6540" s="49">
        <v>1</v>
      </c>
      <c r="O6540" s="43" t="str">
        <f>Cal_030724!$E$2</f>
        <v>Cal_030724</v>
      </c>
      <c r="P6540" s="50">
        <f>Cal_030724!$Q$3</f>
        <v>1.8135132035581638</v>
      </c>
      <c r="Q6540" s="50">
        <f>Cal_030724!$R$3</f>
        <v>0.5762667345022553</v>
      </c>
      <c r="R6540" s="46">
        <v>93.14</v>
      </c>
      <c r="S6540" s="46">
        <v>60.66</v>
      </c>
      <c r="T6540" s="178">
        <f>AVERAGE(0.366,0.25,0.238,0.443,0.396,0.478)</f>
        <v>0.3618333333333334</v>
      </c>
      <c r="U6540" s="79">
        <f t="shared" si="1831"/>
        <v>92.778166666666664</v>
      </c>
      <c r="V6540" s="79">
        <f t="shared" si="1832"/>
        <v>60.29816666666666</v>
      </c>
      <c r="W6540" s="446">
        <f t="shared" si="1833"/>
        <v>0.71939546063092508</v>
      </c>
      <c r="X6540" s="446">
        <f t="shared" si="1834"/>
        <v>0.36708116264896495</v>
      </c>
      <c r="Y6540" s="43">
        <v>20240307</v>
      </c>
      <c r="Z6540" s="48" t="s">
        <v>2434</v>
      </c>
      <c r="AA6540" s="43">
        <v>20250319</v>
      </c>
      <c r="AE6540" s="689" t="s">
        <v>1250</v>
      </c>
      <c r="AF6540" s="130">
        <v>1</v>
      </c>
    </row>
    <row r="6541" spans="1:35" x14ac:dyDescent="0.2">
      <c r="A6541" s="155" t="s">
        <v>2360</v>
      </c>
      <c r="B6541" s="81">
        <v>20240211</v>
      </c>
      <c r="C6541" s="126" t="s">
        <v>70</v>
      </c>
      <c r="D6541" s="126">
        <v>11</v>
      </c>
      <c r="E6541" s="126">
        <v>19</v>
      </c>
      <c r="F6541" s="126"/>
      <c r="G6541" s="126"/>
      <c r="H6541" s="126" t="s">
        <v>10</v>
      </c>
      <c r="I6541" s="126">
        <v>293</v>
      </c>
      <c r="J6541" s="126">
        <v>5</v>
      </c>
      <c r="K6541" s="82">
        <v>5</v>
      </c>
      <c r="L6541" s="156">
        <v>1</v>
      </c>
      <c r="M6541" s="82">
        <v>0</v>
      </c>
      <c r="N6541" s="83">
        <v>1</v>
      </c>
      <c r="O6541" s="82" t="str">
        <f>Cal_030724!$E$2</f>
        <v>Cal_030724</v>
      </c>
      <c r="P6541" s="158">
        <f>Cal_030724!$Q$3</f>
        <v>1.8135132035581638</v>
      </c>
      <c r="Q6541" s="158">
        <f>Cal_030724!$R$3</f>
        <v>0.5762667345022553</v>
      </c>
      <c r="R6541" s="84">
        <v>17.760000000000002</v>
      </c>
      <c r="S6541" s="84">
        <v>11.85</v>
      </c>
      <c r="T6541" s="158">
        <f>AVERAGE(0.612,0.55,0.349,0.731,0.447,0.765)</f>
        <v>0.57566666666666666</v>
      </c>
      <c r="U6541" s="79">
        <f t="shared" si="1831"/>
        <v>17.184333333333335</v>
      </c>
      <c r="V6541" s="79">
        <f t="shared" si="1832"/>
        <v>11.274333333333333</v>
      </c>
      <c r="W6541" s="446">
        <f t="shared" si="1833"/>
        <v>0.12955957984912142</v>
      </c>
      <c r="X6541" s="446">
        <f t="shared" si="1834"/>
        <v>7.1505905720692681E-2</v>
      </c>
      <c r="Y6541" s="82">
        <v>20240307</v>
      </c>
      <c r="Z6541" s="85" t="s">
        <v>2365</v>
      </c>
      <c r="AA6541" s="82">
        <v>20240808</v>
      </c>
      <c r="AB6541" s="85"/>
      <c r="AC6541" s="82"/>
      <c r="AD6541" s="82"/>
      <c r="AE6541" s="691" t="s">
        <v>1250</v>
      </c>
      <c r="AF6541" s="567">
        <v>1</v>
      </c>
      <c r="AG6541" s="567"/>
      <c r="AH6541" s="159" t="s">
        <v>230</v>
      </c>
      <c r="AI6541" s="155"/>
    </row>
    <row r="6542" spans="1:35" x14ac:dyDescent="0.2">
      <c r="A6542" s="155" t="s">
        <v>2360</v>
      </c>
      <c r="B6542" s="81">
        <v>20240211</v>
      </c>
      <c r="C6542" s="126" t="s">
        <v>70</v>
      </c>
      <c r="D6542" s="126">
        <v>11</v>
      </c>
      <c r="E6542" s="126">
        <v>19</v>
      </c>
      <c r="F6542" s="126"/>
      <c r="G6542" s="126"/>
      <c r="H6542" s="126" t="s">
        <v>11</v>
      </c>
      <c r="I6542" s="126">
        <v>294</v>
      </c>
      <c r="J6542" s="126">
        <v>5</v>
      </c>
      <c r="K6542" s="82">
        <v>5</v>
      </c>
      <c r="L6542" s="156">
        <v>1</v>
      </c>
      <c r="M6542" s="82">
        <v>0</v>
      </c>
      <c r="N6542" s="83">
        <v>1</v>
      </c>
      <c r="O6542" s="82" t="str">
        <f>Cal_030724!$E$2</f>
        <v>Cal_030724</v>
      </c>
      <c r="P6542" s="158">
        <f>Cal_030724!$Q$3</f>
        <v>1.8135132035581638</v>
      </c>
      <c r="Q6542" s="158">
        <f>Cal_030724!$R$3</f>
        <v>0.5762667345022553</v>
      </c>
      <c r="R6542" s="84">
        <v>20.03</v>
      </c>
      <c r="S6542" s="84">
        <v>13.36</v>
      </c>
      <c r="T6542" s="158">
        <f>AVERAGE(0.612,0.55,0.349,0.731,0.447,0.765)</f>
        <v>0.57566666666666666</v>
      </c>
      <c r="U6542" s="79">
        <f t="shared" si="1831"/>
        <v>19.454333333333334</v>
      </c>
      <c r="V6542" s="79">
        <f t="shared" si="1832"/>
        <v>12.784333333333333</v>
      </c>
      <c r="W6542" s="446">
        <f t="shared" si="1833"/>
        <v>0.14572302363970696</v>
      </c>
      <c r="X6542" s="446">
        <f t="shared" si="1834"/>
        <v>8.1496179173146749E-2</v>
      </c>
      <c r="Y6542" s="82">
        <v>20240307</v>
      </c>
      <c r="Z6542" s="85" t="s">
        <v>2365</v>
      </c>
      <c r="AA6542" s="82">
        <v>20240808</v>
      </c>
      <c r="AB6542" s="85"/>
      <c r="AC6542" s="82"/>
      <c r="AD6542" s="82"/>
      <c r="AE6542" s="691" t="s">
        <v>1250</v>
      </c>
      <c r="AF6542" s="567">
        <v>1</v>
      </c>
      <c r="AG6542" s="567"/>
      <c r="AH6542" s="159" t="s">
        <v>231</v>
      </c>
      <c r="AI6542" s="155"/>
    </row>
    <row r="6543" spans="1:35" x14ac:dyDescent="0.2">
      <c r="A6543" s="360" t="s">
        <v>2360</v>
      </c>
      <c r="B6543" s="196">
        <v>20240211</v>
      </c>
      <c r="C6543" s="361" t="s">
        <v>70</v>
      </c>
      <c r="D6543" s="361">
        <v>11</v>
      </c>
      <c r="E6543" s="361">
        <v>19</v>
      </c>
      <c r="F6543" s="361"/>
      <c r="G6543" s="361"/>
      <c r="H6543" s="361" t="s">
        <v>10</v>
      </c>
      <c r="I6543" s="361">
        <v>550</v>
      </c>
      <c r="J6543" s="361">
        <v>20</v>
      </c>
      <c r="K6543" s="44">
        <v>5</v>
      </c>
      <c r="L6543" s="362">
        <v>1</v>
      </c>
      <c r="M6543" s="44">
        <v>0</v>
      </c>
      <c r="N6543" s="363">
        <v>1</v>
      </c>
      <c r="O6543" s="44" t="str">
        <f>Cal_030724!$E$2</f>
        <v>Cal_030724</v>
      </c>
      <c r="P6543" s="365">
        <f>Cal_030724!$Q$3</f>
        <v>1.8135132035581638</v>
      </c>
      <c r="Q6543" s="365">
        <f>Cal_030724!$R$3</f>
        <v>0.5762667345022553</v>
      </c>
      <c r="R6543" s="364">
        <v>8.5500000000000007</v>
      </c>
      <c r="S6543" s="364">
        <v>5.4340000000000002</v>
      </c>
      <c r="T6543" s="365">
        <f>AVERAGE(0.612,0.55,0.349,0.731,0.447,0.765)</f>
        <v>0.57566666666666666</v>
      </c>
      <c r="U6543" s="79">
        <f t="shared" si="1831"/>
        <v>7.9743333333333339</v>
      </c>
      <c r="V6543" s="79">
        <f t="shared" si="1832"/>
        <v>4.8583333333333334</v>
      </c>
      <c r="W6543" s="446">
        <f t="shared" si="1833"/>
        <v>3.6390198950096798E-2</v>
      </c>
      <c r="X6543" s="446">
        <f t="shared" si="1834"/>
        <v>9.7669415373472859E-3</v>
      </c>
      <c r="Y6543" s="44">
        <v>20240307</v>
      </c>
      <c r="Z6543" s="368" t="s">
        <v>2365</v>
      </c>
      <c r="AA6543" s="44">
        <v>20240808</v>
      </c>
      <c r="AB6543" s="368"/>
      <c r="AC6543" s="44"/>
      <c r="AD6543" s="44"/>
      <c r="AE6543" s="763" t="s">
        <v>1250</v>
      </c>
      <c r="AF6543" s="849">
        <v>1</v>
      </c>
      <c r="AG6543" s="849"/>
      <c r="AH6543" s="370" t="s">
        <v>236</v>
      </c>
      <c r="AI6543" s="360"/>
    </row>
    <row r="6544" spans="1:35" x14ac:dyDescent="0.2">
      <c r="A6544" s="360" t="s">
        <v>2360</v>
      </c>
      <c r="B6544" s="196">
        <v>20240211</v>
      </c>
      <c r="C6544" s="361" t="s">
        <v>70</v>
      </c>
      <c r="D6544" s="361">
        <v>11</v>
      </c>
      <c r="E6544" s="361">
        <v>19</v>
      </c>
      <c r="F6544" s="361"/>
      <c r="G6544" s="361"/>
      <c r="H6544" s="361" t="s">
        <v>11</v>
      </c>
      <c r="I6544" s="361">
        <v>550</v>
      </c>
      <c r="J6544" s="361">
        <v>20</v>
      </c>
      <c r="K6544" s="44">
        <v>5</v>
      </c>
      <c r="L6544" s="362">
        <v>1</v>
      </c>
      <c r="M6544" s="44">
        <v>0</v>
      </c>
      <c r="N6544" s="363">
        <v>1</v>
      </c>
      <c r="O6544" s="44" t="str">
        <f>Cal_030724!$E$2</f>
        <v>Cal_030724</v>
      </c>
      <c r="P6544" s="365">
        <f>Cal_030724!$Q$3</f>
        <v>1.8135132035581638</v>
      </c>
      <c r="Q6544" s="365">
        <f>Cal_030724!$R$3</f>
        <v>0.5762667345022553</v>
      </c>
      <c r="R6544" s="364">
        <v>7.5720000000000001</v>
      </c>
      <c r="S6544" s="364">
        <v>5.1749999999999998</v>
      </c>
      <c r="T6544" s="365">
        <f>AVERAGE(0.612,0.55,0.349,0.731,0.447,0.765)</f>
        <v>0.57566666666666666</v>
      </c>
      <c r="U6544" s="79">
        <f t="shared" si="1831"/>
        <v>6.9963333333333333</v>
      </c>
      <c r="V6544" s="79">
        <f t="shared" si="1832"/>
        <v>4.5993333333333331</v>
      </c>
      <c r="W6544" s="446">
        <f t="shared" si="1833"/>
        <v>2.7993359076823501E-2</v>
      </c>
      <c r="X6544" s="446">
        <f t="shared" si="1834"/>
        <v>1.5703122874857697E-2</v>
      </c>
      <c r="Y6544" s="44">
        <v>20240307</v>
      </c>
      <c r="Z6544" s="368" t="s">
        <v>2365</v>
      </c>
      <c r="AA6544" s="44">
        <v>20240808</v>
      </c>
      <c r="AB6544" s="368"/>
      <c r="AC6544" s="44"/>
      <c r="AD6544" s="44"/>
      <c r="AE6544" s="763" t="s">
        <v>1250</v>
      </c>
      <c r="AF6544" s="849">
        <v>1</v>
      </c>
      <c r="AG6544" s="849"/>
      <c r="AH6544" s="370" t="s">
        <v>237</v>
      </c>
      <c r="AI6544" s="360"/>
    </row>
    <row r="6545" spans="1:35" x14ac:dyDescent="0.2">
      <c r="A6545" t="s">
        <v>2360</v>
      </c>
      <c r="B6545" s="45">
        <v>20240211</v>
      </c>
      <c r="C6545" s="107" t="s">
        <v>70</v>
      </c>
      <c r="D6545" s="107">
        <v>11</v>
      </c>
      <c r="E6545" s="107">
        <v>22</v>
      </c>
      <c r="H6545" s="107" t="s">
        <v>10</v>
      </c>
      <c r="I6545" s="107">
        <v>290</v>
      </c>
      <c r="J6545" s="107">
        <v>0</v>
      </c>
      <c r="K6545" s="43">
        <v>5</v>
      </c>
      <c r="L6545" s="43">
        <v>1</v>
      </c>
      <c r="M6545" s="43">
        <v>0</v>
      </c>
      <c r="N6545" s="49">
        <v>1</v>
      </c>
      <c r="O6545" s="43" t="str">
        <f>Cal_030724!$E$2</f>
        <v>Cal_030724</v>
      </c>
      <c r="P6545" s="50">
        <f>Cal_030724!$Q$3</f>
        <v>1.8135132035581638</v>
      </c>
      <c r="Q6545" s="50">
        <f>Cal_030724!$R$3</f>
        <v>0.5762667345022553</v>
      </c>
      <c r="R6545" s="46">
        <v>92.45</v>
      </c>
      <c r="S6545" s="46">
        <v>58.35</v>
      </c>
      <c r="T6545" s="178">
        <f>AVERAGE(0.366,0.25,0.238,0.443,0.396,0.478)</f>
        <v>0.3618333333333334</v>
      </c>
      <c r="U6545" s="79">
        <f t="shared" si="1831"/>
        <v>92.088166666666666</v>
      </c>
      <c r="V6545" s="79">
        <f t="shared" si="1832"/>
        <v>57.988166666666665</v>
      </c>
      <c r="W6545" s="446">
        <f t="shared" si="1833"/>
        <v>0.75527663816239365</v>
      </c>
      <c r="X6545" s="446">
        <f t="shared" si="1834"/>
        <v>0.28957747586857147</v>
      </c>
      <c r="Y6545" s="43">
        <v>20240307</v>
      </c>
      <c r="Z6545" s="48" t="s">
        <v>2435</v>
      </c>
      <c r="AA6545" s="43">
        <v>20250319</v>
      </c>
      <c r="AE6545" s="689" t="s">
        <v>1250</v>
      </c>
      <c r="AF6545" s="130">
        <v>1</v>
      </c>
    </row>
    <row r="6546" spans="1:35" x14ac:dyDescent="0.2">
      <c r="A6546" t="s">
        <v>2360</v>
      </c>
      <c r="B6546" s="45">
        <v>20240211</v>
      </c>
      <c r="C6546" s="107" t="s">
        <v>70</v>
      </c>
      <c r="D6546" s="107">
        <v>11</v>
      </c>
      <c r="E6546" s="107">
        <v>22</v>
      </c>
      <c r="H6546" s="107" t="s">
        <v>11</v>
      </c>
      <c r="I6546" s="107">
        <v>290</v>
      </c>
      <c r="J6546" s="107">
        <v>0</v>
      </c>
      <c r="K6546" s="43">
        <v>5</v>
      </c>
      <c r="L6546" s="43">
        <v>1</v>
      </c>
      <c r="M6546" s="43">
        <v>0</v>
      </c>
      <c r="N6546" s="49">
        <v>1</v>
      </c>
      <c r="O6546" s="43" t="str">
        <f>Cal_030724!$E$2</f>
        <v>Cal_030724</v>
      </c>
      <c r="P6546" s="50">
        <f>Cal_030724!$Q$3</f>
        <v>1.8135132035581638</v>
      </c>
      <c r="Q6546" s="50">
        <f>Cal_030724!$R$3</f>
        <v>0.5762667345022553</v>
      </c>
      <c r="R6546" s="46">
        <v>83.89</v>
      </c>
      <c r="S6546" s="46">
        <v>53.34</v>
      </c>
      <c r="T6546" s="178">
        <f>AVERAGE(0.539,0.317,0.477,0.383,0.404,0.399)</f>
        <v>0.41983333333333334</v>
      </c>
      <c r="U6546" s="79">
        <f t="shared" si="1831"/>
        <v>83.470166666666671</v>
      </c>
      <c r="V6546" s="79">
        <f t="shared" si="1832"/>
        <v>52.920166666666667</v>
      </c>
      <c r="W6546" s="446">
        <f t="shared" si="1833"/>
        <v>0.67664813184343475</v>
      </c>
      <c r="X6546" s="446">
        <f t="shared" si="1834"/>
        <v>0.2768887194717074</v>
      </c>
      <c r="Y6546" s="43">
        <v>20240307</v>
      </c>
      <c r="Z6546" s="48" t="s">
        <v>2442</v>
      </c>
      <c r="AA6546" s="43">
        <v>20250320</v>
      </c>
      <c r="AE6546" s="689" t="s">
        <v>1250</v>
      </c>
      <c r="AF6546" s="130">
        <v>1</v>
      </c>
    </row>
    <row r="6547" spans="1:35" x14ac:dyDescent="0.2">
      <c r="A6547" t="s">
        <v>2360</v>
      </c>
      <c r="B6547" s="45">
        <v>20240211</v>
      </c>
      <c r="C6547" s="107" t="s">
        <v>70</v>
      </c>
      <c r="D6547" s="107">
        <v>11</v>
      </c>
      <c r="E6547" s="107">
        <v>22</v>
      </c>
      <c r="H6547" s="107" t="s">
        <v>10</v>
      </c>
      <c r="I6547" s="107">
        <v>290</v>
      </c>
      <c r="J6547" s="107">
        <v>10</v>
      </c>
      <c r="K6547" s="43">
        <v>5</v>
      </c>
      <c r="L6547" s="43">
        <v>1</v>
      </c>
      <c r="M6547" s="43">
        <v>0</v>
      </c>
      <c r="N6547" s="49">
        <v>1</v>
      </c>
      <c r="O6547" s="43" t="str">
        <f>Cal_030724!$E$2</f>
        <v>Cal_030724</v>
      </c>
      <c r="P6547" s="50">
        <f>Cal_030724!$Q$3</f>
        <v>1.8135132035581638</v>
      </c>
      <c r="Q6547" s="50">
        <f>Cal_030724!$R$3</f>
        <v>0.5762667345022553</v>
      </c>
      <c r="R6547" s="46">
        <v>68.31</v>
      </c>
      <c r="S6547" s="46">
        <v>43.51</v>
      </c>
      <c r="T6547" s="178">
        <f>AVERAGE(0.366,0.25,0.238,0.443,0.396,0.478)</f>
        <v>0.3618333333333334</v>
      </c>
      <c r="U6547" s="79">
        <f t="shared" si="1831"/>
        <v>67.948166666666665</v>
      </c>
      <c r="V6547" s="79">
        <f t="shared" si="1832"/>
        <v>43.148166666666661</v>
      </c>
      <c r="W6547" s="446">
        <f t="shared" si="1833"/>
        <v>0.54929210048174082</v>
      </c>
      <c r="X6547" s="446">
        <f t="shared" si="1834"/>
        <v>0.22816892382885848</v>
      </c>
      <c r="Y6547" s="43">
        <v>20240307</v>
      </c>
      <c r="Z6547" s="48" t="s">
        <v>2435</v>
      </c>
      <c r="AA6547" s="43">
        <v>20250319</v>
      </c>
      <c r="AE6547" s="689" t="s">
        <v>1250</v>
      </c>
      <c r="AF6547" s="130">
        <v>1</v>
      </c>
    </row>
    <row r="6548" spans="1:35" x14ac:dyDescent="0.2">
      <c r="A6548" t="s">
        <v>2360</v>
      </c>
      <c r="B6548" s="45">
        <v>20240211</v>
      </c>
      <c r="C6548" s="107" t="s">
        <v>70</v>
      </c>
      <c r="D6548" s="107">
        <v>11</v>
      </c>
      <c r="E6548" s="107">
        <v>22</v>
      </c>
      <c r="H6548" s="107" t="s">
        <v>11</v>
      </c>
      <c r="I6548" s="107">
        <v>290</v>
      </c>
      <c r="J6548" s="107">
        <v>10</v>
      </c>
      <c r="K6548" s="43">
        <v>5</v>
      </c>
      <c r="L6548" s="43">
        <v>1</v>
      </c>
      <c r="M6548" s="43">
        <v>0</v>
      </c>
      <c r="N6548" s="49">
        <v>1</v>
      </c>
      <c r="O6548" s="43" t="str">
        <f>Cal_030724!$E$2</f>
        <v>Cal_030724</v>
      </c>
      <c r="P6548" s="50">
        <f>Cal_030724!$Q$3</f>
        <v>1.8135132035581638</v>
      </c>
      <c r="Q6548" s="50">
        <f>Cal_030724!$R$3</f>
        <v>0.5762667345022553</v>
      </c>
      <c r="R6548" s="46">
        <v>66.05</v>
      </c>
      <c r="S6548" s="46">
        <v>42.26</v>
      </c>
      <c r="T6548" s="178">
        <f>AVERAGE(0.366,0.25,0.238,0.443,0.396,0.478)</f>
        <v>0.3618333333333334</v>
      </c>
      <c r="U6548" s="79">
        <f t="shared" si="1831"/>
        <v>65.68816666666666</v>
      </c>
      <c r="V6548" s="79">
        <f t="shared" si="1832"/>
        <v>41.898166666666661</v>
      </c>
      <c r="W6548" s="446">
        <f t="shared" si="1833"/>
        <v>0.5269217367121215</v>
      </c>
      <c r="X6548" s="446">
        <f t="shared" si="1834"/>
        <v>0.22801628475815069</v>
      </c>
      <c r="Y6548" s="43">
        <v>20240307</v>
      </c>
      <c r="Z6548" s="48" t="s">
        <v>2435</v>
      </c>
      <c r="AA6548" s="43">
        <v>20250319</v>
      </c>
      <c r="AE6548" s="689" t="s">
        <v>1250</v>
      </c>
      <c r="AF6548" s="130">
        <v>1</v>
      </c>
    </row>
    <row r="6549" spans="1:35" x14ac:dyDescent="0.2">
      <c r="A6549" s="155" t="s">
        <v>2360</v>
      </c>
      <c r="B6549" s="81">
        <v>20240211</v>
      </c>
      <c r="C6549" s="126" t="s">
        <v>70</v>
      </c>
      <c r="D6549" s="126">
        <v>11</v>
      </c>
      <c r="E6549" s="126">
        <v>22</v>
      </c>
      <c r="F6549" s="126"/>
      <c r="G6549" s="126"/>
      <c r="H6549" s="126" t="s">
        <v>10</v>
      </c>
      <c r="I6549" s="126">
        <v>293</v>
      </c>
      <c r="J6549" s="126">
        <v>5</v>
      </c>
      <c r="K6549" s="82">
        <v>5</v>
      </c>
      <c r="L6549" s="156">
        <v>1</v>
      </c>
      <c r="M6549" s="82">
        <v>0</v>
      </c>
      <c r="N6549" s="83">
        <v>1</v>
      </c>
      <c r="O6549" s="82" t="str">
        <f>Cal_030724!$E$2</f>
        <v>Cal_030724</v>
      </c>
      <c r="P6549" s="158">
        <f>Cal_030724!$Q$3</f>
        <v>1.8135132035581638</v>
      </c>
      <c r="Q6549" s="158">
        <f>Cal_030724!$R$3</f>
        <v>0.5762667345022553</v>
      </c>
      <c r="R6549" s="84">
        <v>21.95</v>
      </c>
      <c r="S6549" s="84">
        <v>14.23</v>
      </c>
      <c r="T6549" s="158">
        <f>AVERAGE(0.612,0.55,0.349,0.731,0.447,0.765)</f>
        <v>0.57566666666666666</v>
      </c>
      <c r="U6549" s="79">
        <f t="shared" si="1831"/>
        <v>21.374333333333333</v>
      </c>
      <c r="V6549" s="79">
        <f t="shared" si="1832"/>
        <v>13.654333333333334</v>
      </c>
      <c r="W6549" s="446">
        <f t="shared" si="1833"/>
        <v>0.16923857130883532</v>
      </c>
      <c r="X6549" s="446">
        <f t="shared" si="1834"/>
        <v>7.4271628419050828E-2</v>
      </c>
      <c r="Y6549" s="82">
        <v>20240307</v>
      </c>
      <c r="Z6549" s="85" t="s">
        <v>2365</v>
      </c>
      <c r="AA6549" s="82">
        <v>20240808</v>
      </c>
      <c r="AB6549" s="85"/>
      <c r="AC6549" s="82"/>
      <c r="AD6549" s="82"/>
      <c r="AE6549" s="691" t="s">
        <v>1250</v>
      </c>
      <c r="AF6549" s="567">
        <v>1</v>
      </c>
      <c r="AG6549" s="567"/>
      <c r="AH6549" s="159" t="s">
        <v>207</v>
      </c>
      <c r="AI6549" s="155"/>
    </row>
    <row r="6550" spans="1:35" x14ac:dyDescent="0.2">
      <c r="A6550" s="155" t="s">
        <v>2360</v>
      </c>
      <c r="B6550" s="81">
        <v>20240211</v>
      </c>
      <c r="C6550" s="126" t="s">
        <v>70</v>
      </c>
      <c r="D6550" s="126">
        <v>11</v>
      </c>
      <c r="E6550" s="126">
        <v>22</v>
      </c>
      <c r="F6550" s="126"/>
      <c r="G6550" s="126"/>
      <c r="H6550" s="126" t="s">
        <v>11</v>
      </c>
      <c r="I6550" s="126">
        <v>293</v>
      </c>
      <c r="J6550" s="126">
        <v>5</v>
      </c>
      <c r="K6550" s="82">
        <v>5</v>
      </c>
      <c r="L6550" s="156">
        <v>1</v>
      </c>
      <c r="M6550" s="82">
        <v>0</v>
      </c>
      <c r="N6550" s="83">
        <v>1</v>
      </c>
      <c r="O6550" s="82" t="str">
        <f>Cal_030724!$E$2</f>
        <v>Cal_030724</v>
      </c>
      <c r="P6550" s="158">
        <f>Cal_030724!$Q$3</f>
        <v>1.8135132035581638</v>
      </c>
      <c r="Q6550" s="158">
        <f>Cal_030724!$R$3</f>
        <v>0.5762667345022553</v>
      </c>
      <c r="R6550" s="84">
        <v>23.98</v>
      </c>
      <c r="S6550" s="84">
        <v>15.12</v>
      </c>
      <c r="T6550" s="158">
        <f>AVERAGE(0.612,0.55,0.349,0.731,0.447,0.765)</f>
        <v>0.57566666666666666</v>
      </c>
      <c r="U6550" s="79">
        <f t="shared" si="1831"/>
        <v>23.404333333333334</v>
      </c>
      <c r="V6550" s="79">
        <f t="shared" si="1832"/>
        <v>14.544333333333332</v>
      </c>
      <c r="W6550" s="446">
        <f t="shared" si="1833"/>
        <v>0.19422975930003647</v>
      </c>
      <c r="X6550" s="446">
        <f t="shared" si="1834"/>
        <v>6.5152623453347283E-2</v>
      </c>
      <c r="Y6550" s="82">
        <v>20240307</v>
      </c>
      <c r="Z6550" s="85" t="s">
        <v>2365</v>
      </c>
      <c r="AA6550" s="82">
        <v>20240808</v>
      </c>
      <c r="AB6550" s="85"/>
      <c r="AC6550" s="82"/>
      <c r="AD6550" s="82"/>
      <c r="AE6550" s="691" t="s">
        <v>1250</v>
      </c>
      <c r="AF6550" s="567">
        <v>1</v>
      </c>
      <c r="AG6550" s="567"/>
      <c r="AH6550" s="159" t="s">
        <v>229</v>
      </c>
      <c r="AI6550" s="155"/>
    </row>
    <row r="6551" spans="1:35" x14ac:dyDescent="0.2">
      <c r="A6551" s="360" t="s">
        <v>2360</v>
      </c>
      <c r="B6551" s="196">
        <v>20240211</v>
      </c>
      <c r="C6551" s="361" t="s">
        <v>70</v>
      </c>
      <c r="D6551" s="361">
        <v>11</v>
      </c>
      <c r="E6551" s="361">
        <v>22</v>
      </c>
      <c r="F6551" s="361"/>
      <c r="G6551" s="361"/>
      <c r="H6551" s="361" t="s">
        <v>10</v>
      </c>
      <c r="I6551" s="361">
        <v>550</v>
      </c>
      <c r="J6551" s="361">
        <v>20</v>
      </c>
      <c r="K6551" s="44">
        <v>5</v>
      </c>
      <c r="L6551" s="362">
        <v>1</v>
      </c>
      <c r="M6551" s="44">
        <v>0</v>
      </c>
      <c r="N6551" s="363">
        <v>1</v>
      </c>
      <c r="O6551" s="44" t="str">
        <f>Cal_030724!$E$2</f>
        <v>Cal_030724</v>
      </c>
      <c r="P6551" s="365">
        <f>Cal_030724!$Q$3</f>
        <v>1.8135132035581638</v>
      </c>
      <c r="Q6551" s="365">
        <f>Cal_030724!$R$3</f>
        <v>0.5762667345022553</v>
      </c>
      <c r="R6551" s="364">
        <v>9.4570000000000007</v>
      </c>
      <c r="S6551" s="364">
        <v>5.8890000000000002</v>
      </c>
      <c r="T6551" s="365">
        <f>AVERAGE(0.612,0.55,0.349,0.731,0.447,0.765)</f>
        <v>0.57566666666666666</v>
      </c>
      <c r="U6551" s="79">
        <f t="shared" si="1831"/>
        <v>8.881333333333334</v>
      </c>
      <c r="V6551" s="79">
        <f t="shared" si="1832"/>
        <v>5.3133333333333335</v>
      </c>
      <c r="W6551" s="446">
        <f t="shared" si="1833"/>
        <v>4.1668879927453585E-2</v>
      </c>
      <c r="X6551" s="446">
        <f t="shared" si="1834"/>
        <v>8.8110390687631511E-3</v>
      </c>
      <c r="Y6551" s="44">
        <v>20240307</v>
      </c>
      <c r="Z6551" s="368" t="s">
        <v>2365</v>
      </c>
      <c r="AA6551" s="44">
        <v>20240808</v>
      </c>
      <c r="AB6551" s="368"/>
      <c r="AC6551" s="44"/>
      <c r="AD6551" s="44"/>
      <c r="AE6551" s="763" t="s">
        <v>1250</v>
      </c>
      <c r="AF6551" s="849">
        <v>1</v>
      </c>
      <c r="AG6551" s="849"/>
      <c r="AH6551" s="370" t="s">
        <v>234</v>
      </c>
      <c r="AI6551" s="360"/>
    </row>
    <row r="6552" spans="1:35" x14ac:dyDescent="0.2">
      <c r="A6552" s="360" t="s">
        <v>2360</v>
      </c>
      <c r="B6552" s="196">
        <v>20240211</v>
      </c>
      <c r="C6552" s="361" t="s">
        <v>70</v>
      </c>
      <c r="D6552" s="361">
        <v>11</v>
      </c>
      <c r="E6552" s="361">
        <v>22</v>
      </c>
      <c r="F6552" s="361"/>
      <c r="G6552" s="361"/>
      <c r="H6552" s="361" t="s">
        <v>11</v>
      </c>
      <c r="I6552" s="361">
        <v>552</v>
      </c>
      <c r="J6552" s="361">
        <v>20</v>
      </c>
      <c r="K6552" s="44">
        <v>5</v>
      </c>
      <c r="L6552" s="362">
        <v>1</v>
      </c>
      <c r="M6552" s="44">
        <v>0</v>
      </c>
      <c r="N6552" s="363">
        <v>1</v>
      </c>
      <c r="O6552" s="44" t="str">
        <f>Cal_030724!$E$2</f>
        <v>Cal_030724</v>
      </c>
      <c r="P6552" s="365">
        <f>Cal_030724!$Q$3</f>
        <v>1.8135132035581638</v>
      </c>
      <c r="Q6552" s="365">
        <f>Cal_030724!$R$3</f>
        <v>0.5762667345022553</v>
      </c>
      <c r="R6552" s="364">
        <v>11.8</v>
      </c>
      <c r="S6552" s="364">
        <v>7.08</v>
      </c>
      <c r="T6552" s="365">
        <f>AVERAGE(0.612,0.55,0.349,0.731,0.447,0.765)</f>
        <v>0.57566666666666666</v>
      </c>
      <c r="U6552" s="79">
        <f t="shared" si="1831"/>
        <v>11.224333333333334</v>
      </c>
      <c r="V6552" s="79">
        <f t="shared" si="1832"/>
        <v>6.5043333333333333</v>
      </c>
      <c r="W6552" s="446">
        <f t="shared" si="1833"/>
        <v>5.492279008440034E-2</v>
      </c>
      <c r="X6552" s="446">
        <f t="shared" si="1834"/>
        <v>6.6484624676571309E-3</v>
      </c>
      <c r="Y6552" s="44">
        <v>20240307</v>
      </c>
      <c r="Z6552" s="368" t="s">
        <v>2365</v>
      </c>
      <c r="AA6552" s="44">
        <v>20240808</v>
      </c>
      <c r="AB6552" s="368"/>
      <c r="AC6552" s="44"/>
      <c r="AD6552" s="44"/>
      <c r="AE6552" s="763" t="s">
        <v>1250</v>
      </c>
      <c r="AF6552" s="849">
        <v>1</v>
      </c>
      <c r="AG6552" s="849"/>
      <c r="AH6552" s="370" t="s">
        <v>235</v>
      </c>
      <c r="AI6552" s="360"/>
    </row>
    <row r="6553" spans="1:35" x14ac:dyDescent="0.2">
      <c r="A6553" t="s">
        <v>2360</v>
      </c>
      <c r="B6553" s="45">
        <v>20240212</v>
      </c>
      <c r="C6553" s="107" t="s">
        <v>69</v>
      </c>
      <c r="D6553" s="107">
        <v>12</v>
      </c>
      <c r="E6553" s="107">
        <v>3</v>
      </c>
      <c r="H6553" s="107" t="s">
        <v>10</v>
      </c>
      <c r="I6553" s="107">
        <v>290</v>
      </c>
      <c r="J6553" s="107">
        <v>0</v>
      </c>
      <c r="K6553" s="43">
        <v>5</v>
      </c>
      <c r="L6553" s="43">
        <v>1</v>
      </c>
      <c r="M6553" s="43">
        <v>0</v>
      </c>
      <c r="N6553" s="49">
        <v>1</v>
      </c>
      <c r="O6553" s="43" t="str">
        <f>Cal_030724!$E$2</f>
        <v>Cal_030724</v>
      </c>
      <c r="P6553" s="50">
        <f>Cal_030724!$Q$3</f>
        <v>1.8135132035581638</v>
      </c>
      <c r="Q6553" s="50">
        <f>Cal_030724!$R$3</f>
        <v>0.5762667345022553</v>
      </c>
      <c r="R6553" s="46">
        <v>32.590000000000003</v>
      </c>
      <c r="S6553" s="46">
        <v>22.4</v>
      </c>
      <c r="T6553" s="178">
        <f>AVERAGE(0.366,0.25,0.238,0.443,0.396,0.478)</f>
        <v>0.3618333333333334</v>
      </c>
      <c r="U6553" s="79">
        <f t="shared" si="1831"/>
        <v>32.228166666666667</v>
      </c>
      <c r="V6553" s="79">
        <f t="shared" si="1832"/>
        <v>22.038166666666665</v>
      </c>
      <c r="W6553" s="446">
        <f t="shared" si="1833"/>
        <v>0.22569703644794112</v>
      </c>
      <c r="X6553" s="446">
        <f t="shared" si="1834"/>
        <v>0.17139551589521074</v>
      </c>
      <c r="Y6553" s="43">
        <v>20240307</v>
      </c>
      <c r="Z6553" s="48" t="s">
        <v>2435</v>
      </c>
      <c r="AA6553" s="43">
        <v>20250319</v>
      </c>
      <c r="AE6553" s="689" t="s">
        <v>1250</v>
      </c>
      <c r="AF6553" s="130">
        <v>1</v>
      </c>
    </row>
    <row r="6554" spans="1:35" x14ac:dyDescent="0.2">
      <c r="A6554" t="s">
        <v>2360</v>
      </c>
      <c r="B6554" s="45">
        <v>20240212</v>
      </c>
      <c r="C6554" s="107" t="s">
        <v>69</v>
      </c>
      <c r="D6554" s="107">
        <v>12</v>
      </c>
      <c r="E6554" s="107">
        <v>3</v>
      </c>
      <c r="H6554" s="107" t="s">
        <v>11</v>
      </c>
      <c r="I6554" s="107">
        <v>290</v>
      </c>
      <c r="J6554" s="107">
        <v>0</v>
      </c>
      <c r="K6554" s="43">
        <v>5</v>
      </c>
      <c r="L6554" s="43">
        <v>1</v>
      </c>
      <c r="M6554" s="43">
        <v>0</v>
      </c>
      <c r="N6554" s="49">
        <v>1</v>
      </c>
      <c r="O6554" s="43" t="str">
        <f>Cal_030724!$E$2</f>
        <v>Cal_030724</v>
      </c>
      <c r="P6554" s="50">
        <f>Cal_030724!$Q$3</f>
        <v>1.8135132035581638</v>
      </c>
      <c r="Q6554" s="50">
        <f>Cal_030724!$R$3</f>
        <v>0.5762667345022553</v>
      </c>
      <c r="R6554" s="46">
        <v>30.4</v>
      </c>
      <c r="S6554" s="46">
        <v>21.36</v>
      </c>
      <c r="T6554" s="178">
        <f>AVERAGE(0.366,0.25,0.238,0.443,0.396,0.478)</f>
        <v>0.3618333333333334</v>
      </c>
      <c r="U6554" s="79">
        <f t="shared" si="1831"/>
        <v>30.038166666666665</v>
      </c>
      <c r="V6554" s="79">
        <f t="shared" si="1832"/>
        <v>20.998166666666666</v>
      </c>
      <c r="W6554" s="446">
        <f t="shared" si="1833"/>
        <v>0.20022583017560228</v>
      </c>
      <c r="X6554" s="446">
        <f t="shared" si="1834"/>
        <v>0.17812758380439733</v>
      </c>
      <c r="Y6554" s="43">
        <v>20240307</v>
      </c>
      <c r="Z6554" s="48" t="s">
        <v>2435</v>
      </c>
      <c r="AA6554" s="43">
        <v>20250319</v>
      </c>
      <c r="AE6554" s="689" t="s">
        <v>1250</v>
      </c>
      <c r="AF6554" s="130">
        <v>1</v>
      </c>
    </row>
    <row r="6555" spans="1:35" x14ac:dyDescent="0.2">
      <c r="A6555" t="s">
        <v>2360</v>
      </c>
      <c r="B6555" s="45">
        <v>20240212</v>
      </c>
      <c r="C6555" s="107" t="s">
        <v>69</v>
      </c>
      <c r="D6555" s="107">
        <v>12</v>
      </c>
      <c r="E6555" s="107">
        <v>5</v>
      </c>
      <c r="H6555" s="107" t="s">
        <v>10</v>
      </c>
      <c r="I6555" s="107">
        <v>290</v>
      </c>
      <c r="J6555" s="107">
        <v>0</v>
      </c>
      <c r="K6555" s="43">
        <v>5</v>
      </c>
      <c r="L6555" s="43">
        <v>1</v>
      </c>
      <c r="M6555" s="43">
        <v>0</v>
      </c>
      <c r="N6555" s="49">
        <v>1</v>
      </c>
      <c r="O6555" s="43" t="str">
        <f>Cal_030724!$E$2</f>
        <v>Cal_030724</v>
      </c>
      <c r="P6555" s="50">
        <f>Cal_030724!$Q$3</f>
        <v>1.8135132035581638</v>
      </c>
      <c r="Q6555" s="50">
        <f>Cal_030724!$R$3</f>
        <v>0.5762667345022553</v>
      </c>
      <c r="R6555" s="46">
        <v>62.46</v>
      </c>
      <c r="S6555" s="46">
        <v>40.54</v>
      </c>
      <c r="T6555" s="178">
        <f>AVERAGE(0.877,0.8,0.805,0.728,0.758,0.7)</f>
        <v>0.77800000000000002</v>
      </c>
      <c r="U6555" s="79">
        <f t="shared" si="1831"/>
        <v>61.682000000000002</v>
      </c>
      <c r="V6555" s="79">
        <f t="shared" si="1832"/>
        <v>39.762</v>
      </c>
      <c r="W6555" s="446">
        <f t="shared" si="1833"/>
        <v>0.48550334042579674</v>
      </c>
      <c r="X6555" s="446">
        <f t="shared" si="1834"/>
        <v>0.23094437072387872</v>
      </c>
      <c r="Y6555" s="43">
        <v>20240307</v>
      </c>
      <c r="Z6555" s="48" t="s">
        <v>2423</v>
      </c>
      <c r="AA6555" s="43">
        <v>20250305</v>
      </c>
      <c r="AE6555" s="689" t="s">
        <v>1250</v>
      </c>
      <c r="AF6555" s="130">
        <v>1</v>
      </c>
    </row>
    <row r="6556" spans="1:35" x14ac:dyDescent="0.2">
      <c r="A6556" t="s">
        <v>2360</v>
      </c>
      <c r="B6556" s="45">
        <v>20240212</v>
      </c>
      <c r="C6556" s="107" t="s">
        <v>69</v>
      </c>
      <c r="D6556" s="107">
        <v>12</v>
      </c>
      <c r="E6556" s="107">
        <v>5</v>
      </c>
      <c r="H6556" s="107" t="s">
        <v>11</v>
      </c>
      <c r="I6556" s="107">
        <v>290</v>
      </c>
      <c r="J6556" s="107">
        <v>0</v>
      </c>
      <c r="K6556" s="43">
        <v>5</v>
      </c>
      <c r="L6556" s="43">
        <v>1</v>
      </c>
      <c r="M6556" s="43">
        <v>0</v>
      </c>
      <c r="N6556" s="49">
        <v>1</v>
      </c>
      <c r="O6556" s="43" t="str">
        <f>Cal_030724!$E$2</f>
        <v>Cal_030724</v>
      </c>
      <c r="P6556" s="50">
        <f>Cal_030724!$Q$3</f>
        <v>1.8135132035581638</v>
      </c>
      <c r="Q6556" s="50">
        <f>Cal_030724!$R$3</f>
        <v>0.5762667345022553</v>
      </c>
      <c r="R6556" s="46">
        <v>58.81</v>
      </c>
      <c r="S6556" s="46">
        <v>38.85</v>
      </c>
      <c r="T6556" s="178">
        <f>AVERAGE(0.877,0.8,0.805,0.728,0.758,0.7)</f>
        <v>0.77800000000000002</v>
      </c>
      <c r="U6556" s="79">
        <f t="shared" si="1831"/>
        <v>58.032000000000004</v>
      </c>
      <c r="V6556" s="79">
        <f t="shared" si="1832"/>
        <v>38.072000000000003</v>
      </c>
      <c r="W6556" s="446">
        <f t="shared" si="1833"/>
        <v>0.44209154538772361</v>
      </c>
      <c r="X6556" s="446">
        <f t="shared" si="1834"/>
        <v>0.24390506592182939</v>
      </c>
      <c r="Y6556" s="43">
        <v>20240307</v>
      </c>
      <c r="Z6556" s="48" t="s">
        <v>2423</v>
      </c>
      <c r="AA6556" s="43">
        <v>20250305</v>
      </c>
      <c r="AE6556" s="689" t="s">
        <v>1250</v>
      </c>
      <c r="AF6556" s="130">
        <v>1</v>
      </c>
    </row>
    <row r="6557" spans="1:35" x14ac:dyDescent="0.2">
      <c r="A6557" t="s">
        <v>2360</v>
      </c>
      <c r="B6557" s="45">
        <v>20240212</v>
      </c>
      <c r="C6557" s="107" t="s">
        <v>69</v>
      </c>
      <c r="D6557" s="107">
        <v>12</v>
      </c>
      <c r="E6557" s="107">
        <v>5</v>
      </c>
      <c r="H6557" s="107" t="s">
        <v>10</v>
      </c>
      <c r="I6557" s="107">
        <v>290</v>
      </c>
      <c r="J6557" s="107">
        <v>10</v>
      </c>
      <c r="K6557" s="43">
        <v>5</v>
      </c>
      <c r="L6557" s="43">
        <v>1</v>
      </c>
      <c r="M6557" s="43">
        <v>0</v>
      </c>
      <c r="N6557" s="49">
        <v>1</v>
      </c>
      <c r="O6557" s="43" t="str">
        <f>Cal_030724!$E$2</f>
        <v>Cal_030724</v>
      </c>
      <c r="P6557" s="50">
        <f>Cal_030724!$Q$3</f>
        <v>1.8135132035581638</v>
      </c>
      <c r="Q6557" s="50">
        <f>Cal_030724!$R$3</f>
        <v>0.5762667345022553</v>
      </c>
      <c r="R6557" s="46">
        <v>46.25</v>
      </c>
      <c r="S6557" s="46">
        <v>31.16</v>
      </c>
      <c r="T6557" s="178">
        <f>AVERAGE(0.877,0.8,0.805,0.728,0.758,0.7)</f>
        <v>0.77800000000000002</v>
      </c>
      <c r="U6557" s="79">
        <f t="shared" si="1831"/>
        <v>45.472000000000001</v>
      </c>
      <c r="V6557" s="79">
        <f t="shared" si="1832"/>
        <v>30.382000000000001</v>
      </c>
      <c r="W6557" s="446">
        <f t="shared" si="1833"/>
        <v>0.33422652404312375</v>
      </c>
      <c r="X6557" s="446">
        <f t="shared" si="1834"/>
        <v>0.21320857379273561</v>
      </c>
      <c r="Y6557" s="43">
        <v>20240307</v>
      </c>
      <c r="Z6557" s="48" t="s">
        <v>2423</v>
      </c>
      <c r="AA6557" s="43">
        <v>20250305</v>
      </c>
      <c r="AE6557" s="689" t="s">
        <v>1250</v>
      </c>
      <c r="AF6557" s="130">
        <v>1</v>
      </c>
    </row>
    <row r="6558" spans="1:35" x14ac:dyDescent="0.2">
      <c r="A6558" t="s">
        <v>2360</v>
      </c>
      <c r="B6558" s="45">
        <v>20240212</v>
      </c>
      <c r="C6558" s="107" t="s">
        <v>69</v>
      </c>
      <c r="D6558" s="107">
        <v>12</v>
      </c>
      <c r="E6558" s="107">
        <v>5</v>
      </c>
      <c r="H6558" s="107" t="s">
        <v>11</v>
      </c>
      <c r="I6558" s="107">
        <v>290</v>
      </c>
      <c r="J6558" s="107">
        <v>10</v>
      </c>
      <c r="K6558" s="43">
        <v>5</v>
      </c>
      <c r="L6558" s="43">
        <v>1</v>
      </c>
      <c r="M6558" s="43">
        <v>0</v>
      </c>
      <c r="N6558" s="49">
        <v>1</v>
      </c>
      <c r="O6558" s="43" t="str">
        <f>Cal_030724!$E$2</f>
        <v>Cal_030724</v>
      </c>
      <c r="P6558" s="50">
        <f>Cal_030724!$Q$3</f>
        <v>1.8135132035581638</v>
      </c>
      <c r="Q6558" s="50">
        <f>Cal_030724!$R$3</f>
        <v>0.5762667345022553</v>
      </c>
      <c r="R6558" s="46">
        <v>47.56</v>
      </c>
      <c r="S6558" s="46">
        <v>32.4</v>
      </c>
      <c r="T6558" s="178">
        <f>AVERAGE(0.877,0.8,0.805,0.728,0.758,0.7)</f>
        <v>0.77800000000000002</v>
      </c>
      <c r="U6558" s="79">
        <f t="shared" si="1831"/>
        <v>46.782000000000004</v>
      </c>
      <c r="V6558" s="79">
        <f t="shared" si="1832"/>
        <v>31.622</v>
      </c>
      <c r="W6558" s="446">
        <f t="shared" si="1833"/>
        <v>0.33577694529448354</v>
      </c>
      <c r="X6558" s="446">
        <f t="shared" si="1834"/>
        <v>0.23400097135898054</v>
      </c>
      <c r="Y6558" s="43">
        <v>20240307</v>
      </c>
      <c r="Z6558" s="48" t="s">
        <v>2423</v>
      </c>
      <c r="AA6558" s="43">
        <v>20250305</v>
      </c>
      <c r="AE6558" s="689" t="s">
        <v>1250</v>
      </c>
      <c r="AF6558" s="130">
        <v>1</v>
      </c>
    </row>
    <row r="6559" spans="1:35" x14ac:dyDescent="0.2">
      <c r="A6559" s="155" t="s">
        <v>2360</v>
      </c>
      <c r="B6559" s="81">
        <v>20240212</v>
      </c>
      <c r="C6559" s="126" t="s">
        <v>69</v>
      </c>
      <c r="D6559" s="126">
        <v>12</v>
      </c>
      <c r="E6559" s="126">
        <v>5</v>
      </c>
      <c r="F6559" s="126"/>
      <c r="G6559" s="126"/>
      <c r="H6559" s="126" t="s">
        <v>10</v>
      </c>
      <c r="I6559" s="126">
        <v>294</v>
      </c>
      <c r="J6559" s="126">
        <v>5</v>
      </c>
      <c r="K6559" s="82">
        <v>5</v>
      </c>
      <c r="L6559" s="156">
        <v>1</v>
      </c>
      <c r="M6559" s="82">
        <v>0</v>
      </c>
      <c r="N6559" s="83">
        <v>1</v>
      </c>
      <c r="O6559" s="82" t="str">
        <f>Cal_030724!$E$2</f>
        <v>Cal_030724</v>
      </c>
      <c r="P6559" s="158">
        <f>Cal_030724!$Q$3</f>
        <v>1.8135132035581638</v>
      </c>
      <c r="Q6559" s="158">
        <f>Cal_030724!$R$3</f>
        <v>0.5762667345022553</v>
      </c>
      <c r="R6559" s="84">
        <v>18.79</v>
      </c>
      <c r="S6559" s="84">
        <v>12.66</v>
      </c>
      <c r="T6559" s="158">
        <f>AVERAGE(0.612,0.55,0.349,0.731,0.447,0.765)</f>
        <v>0.57566666666666666</v>
      </c>
      <c r="U6559" s="79">
        <f t="shared" si="1831"/>
        <v>18.214333333333332</v>
      </c>
      <c r="V6559" s="79">
        <f t="shared" si="1832"/>
        <v>12.084333333333333</v>
      </c>
      <c r="W6559" s="446">
        <f t="shared" si="1833"/>
        <v>0.13392535755793153</v>
      </c>
      <c r="X6559" s="446">
        <f t="shared" si="1834"/>
        <v>8.0852567495503264E-2</v>
      </c>
      <c r="Y6559" s="82">
        <v>20240307</v>
      </c>
      <c r="Z6559" s="85" t="s">
        <v>2365</v>
      </c>
      <c r="AA6559" s="82">
        <v>20240808</v>
      </c>
      <c r="AB6559" s="85"/>
      <c r="AC6559" s="82"/>
      <c r="AD6559" s="82"/>
      <c r="AE6559" s="691" t="s">
        <v>1250</v>
      </c>
      <c r="AF6559" s="567">
        <v>1</v>
      </c>
      <c r="AG6559" s="567"/>
      <c r="AH6559" s="159" t="s">
        <v>246</v>
      </c>
      <c r="AI6559" s="155"/>
    </row>
    <row r="6560" spans="1:35" x14ac:dyDescent="0.2">
      <c r="A6560" s="155" t="s">
        <v>2360</v>
      </c>
      <c r="B6560" s="81">
        <v>20240212</v>
      </c>
      <c r="C6560" s="126" t="s">
        <v>69</v>
      </c>
      <c r="D6560" s="126">
        <v>12</v>
      </c>
      <c r="E6560" s="126">
        <v>5</v>
      </c>
      <c r="F6560" s="126"/>
      <c r="G6560" s="126"/>
      <c r="H6560" s="126" t="s">
        <v>11</v>
      </c>
      <c r="I6560" s="126">
        <v>250</v>
      </c>
      <c r="J6560" s="126">
        <v>5</v>
      </c>
      <c r="K6560" s="82">
        <v>5</v>
      </c>
      <c r="L6560" s="156">
        <v>1</v>
      </c>
      <c r="M6560" s="82">
        <v>0</v>
      </c>
      <c r="N6560" s="83">
        <v>1</v>
      </c>
      <c r="O6560" s="82" t="str">
        <f>Cal_030724!$E$2</f>
        <v>Cal_030724</v>
      </c>
      <c r="P6560" s="158">
        <f>Cal_030724!$Q$3</f>
        <v>1.8135132035581638</v>
      </c>
      <c r="Q6560" s="158">
        <f>Cal_030724!$R$3</f>
        <v>0.5762667345022553</v>
      </c>
      <c r="R6560" s="84">
        <v>15.41</v>
      </c>
      <c r="S6560" s="84">
        <v>10.36</v>
      </c>
      <c r="T6560" s="158">
        <f>AVERAGE(0.612,0.55,0.349,0.731,0.447,0.765)</f>
        <v>0.57566666666666666</v>
      </c>
      <c r="U6560" s="79">
        <f t="shared" si="1831"/>
        <v>14.834333333333333</v>
      </c>
      <c r="V6560" s="79">
        <f t="shared" si="1832"/>
        <v>9.7843333333333327</v>
      </c>
      <c r="W6560" s="446">
        <f t="shared" si="1833"/>
        <v>0.12974810986379184</v>
      </c>
      <c r="X6560" s="446">
        <f t="shared" si="1834"/>
        <v>7.475763273665291E-2</v>
      </c>
      <c r="Y6560" s="82">
        <v>20240307</v>
      </c>
      <c r="Z6560" s="85" t="s">
        <v>2365</v>
      </c>
      <c r="AA6560" s="82">
        <v>20240808</v>
      </c>
      <c r="AB6560" s="85"/>
      <c r="AC6560" s="82"/>
      <c r="AD6560" s="82"/>
      <c r="AE6560" s="691" t="s">
        <v>1250</v>
      </c>
      <c r="AF6560" s="567">
        <v>1</v>
      </c>
      <c r="AG6560" s="567"/>
      <c r="AH6560" s="159" t="s">
        <v>2363</v>
      </c>
      <c r="AI6560" s="155"/>
    </row>
    <row r="6561" spans="1:35" x14ac:dyDescent="0.2">
      <c r="A6561" s="360" t="s">
        <v>2360</v>
      </c>
      <c r="B6561" s="196">
        <v>20240212</v>
      </c>
      <c r="C6561" s="361" t="s">
        <v>69</v>
      </c>
      <c r="D6561" s="361">
        <v>12</v>
      </c>
      <c r="E6561" s="361">
        <v>5</v>
      </c>
      <c r="F6561" s="361"/>
      <c r="G6561" s="361"/>
      <c r="H6561" s="361" t="s">
        <v>10</v>
      </c>
      <c r="I6561" s="361">
        <v>551</v>
      </c>
      <c r="J6561" s="361">
        <v>20</v>
      </c>
      <c r="K6561" s="44">
        <v>5</v>
      </c>
      <c r="L6561" s="362">
        <v>1</v>
      </c>
      <c r="M6561" s="44">
        <v>0</v>
      </c>
      <c r="N6561" s="363">
        <v>1</v>
      </c>
      <c r="O6561" s="44" t="str">
        <f>Cal_030724!$E$2</f>
        <v>Cal_030724</v>
      </c>
      <c r="P6561" s="365">
        <f>Cal_030724!$Q$3</f>
        <v>1.8135132035581638</v>
      </c>
      <c r="Q6561" s="365">
        <f>Cal_030724!$R$3</f>
        <v>0.5762667345022553</v>
      </c>
      <c r="R6561" s="364">
        <v>12.02</v>
      </c>
      <c r="S6561" s="364">
        <v>7.9450000000000003</v>
      </c>
      <c r="T6561" s="365">
        <f>AVERAGE(0.612,0.55,0.349,0.731,0.447,0.765)</f>
        <v>0.57566666666666666</v>
      </c>
      <c r="U6561" s="79">
        <f t="shared" si="1831"/>
        <v>11.444333333333333</v>
      </c>
      <c r="V6561" s="79">
        <f t="shared" si="1832"/>
        <v>7.3693333333333335</v>
      </c>
      <c r="W6561" s="446">
        <f t="shared" si="1833"/>
        <v>4.750350826534578E-2</v>
      </c>
      <c r="X6561" s="446">
        <f t="shared" si="1834"/>
        <v>2.2382603565384893E-2</v>
      </c>
      <c r="Y6561" s="44">
        <v>20240307</v>
      </c>
      <c r="Z6561" s="368" t="s">
        <v>2365</v>
      </c>
      <c r="AA6561" s="44">
        <v>20240808</v>
      </c>
      <c r="AB6561" s="368"/>
      <c r="AC6561" s="44"/>
      <c r="AD6561" s="44"/>
      <c r="AE6561" s="763" t="s">
        <v>1250</v>
      </c>
      <c r="AF6561" s="849">
        <v>1</v>
      </c>
      <c r="AG6561" s="849"/>
      <c r="AH6561" s="370" t="s">
        <v>194</v>
      </c>
      <c r="AI6561" s="360"/>
    </row>
    <row r="6562" spans="1:35" x14ac:dyDescent="0.2">
      <c r="A6562" s="360" t="s">
        <v>2360</v>
      </c>
      <c r="B6562" s="196">
        <v>20240212</v>
      </c>
      <c r="C6562" s="361" t="s">
        <v>69</v>
      </c>
      <c r="D6562" s="361">
        <v>12</v>
      </c>
      <c r="E6562" s="361">
        <v>5</v>
      </c>
      <c r="F6562" s="361"/>
      <c r="G6562" s="361"/>
      <c r="H6562" s="361" t="s">
        <v>11</v>
      </c>
      <c r="I6562" s="361">
        <v>552</v>
      </c>
      <c r="J6562" s="361">
        <v>20</v>
      </c>
      <c r="K6562" s="44">
        <v>5</v>
      </c>
      <c r="L6562" s="362">
        <v>1</v>
      </c>
      <c r="M6562" s="44">
        <v>0</v>
      </c>
      <c r="N6562" s="363">
        <v>1</v>
      </c>
      <c r="O6562" s="44" t="str">
        <f>Cal_030724!$E$2</f>
        <v>Cal_030724</v>
      </c>
      <c r="P6562" s="365">
        <f>Cal_030724!$Q$3</f>
        <v>1.8135132035581638</v>
      </c>
      <c r="Q6562" s="365">
        <f>Cal_030724!$R$3</f>
        <v>0.5762667345022553</v>
      </c>
      <c r="R6562" s="364">
        <v>11.08</v>
      </c>
      <c r="S6562" s="364">
        <v>6.8159999999999998</v>
      </c>
      <c r="T6562" s="365">
        <f>AVERAGE(0.612,0.55,0.349,0.731,0.447,0.765)</f>
        <v>0.57566666666666666</v>
      </c>
      <c r="U6562" s="79">
        <f t="shared" si="1831"/>
        <v>10.504333333333333</v>
      </c>
      <c r="V6562" s="79">
        <f t="shared" si="1832"/>
        <v>6.2403333333333331</v>
      </c>
      <c r="W6562" s="446">
        <f t="shared" si="1833"/>
        <v>4.9616690025398945E-2</v>
      </c>
      <c r="X6562" s="446">
        <f t="shared" si="1834"/>
        <v>9.4554884723752463E-3</v>
      </c>
      <c r="Y6562" s="44">
        <v>20240307</v>
      </c>
      <c r="Z6562" s="368" t="s">
        <v>2365</v>
      </c>
      <c r="AA6562" s="44">
        <v>20240808</v>
      </c>
      <c r="AB6562" s="368"/>
      <c r="AC6562" s="44"/>
      <c r="AD6562" s="44"/>
      <c r="AE6562" s="763" t="s">
        <v>1250</v>
      </c>
      <c r="AF6562" s="849">
        <v>1</v>
      </c>
      <c r="AG6562" s="849"/>
      <c r="AH6562" s="370" t="s">
        <v>253</v>
      </c>
      <c r="AI6562" s="360"/>
    </row>
    <row r="6563" spans="1:35" x14ac:dyDescent="0.2">
      <c r="A6563" t="s">
        <v>2360</v>
      </c>
      <c r="B6563" s="45">
        <v>20240212</v>
      </c>
      <c r="C6563" s="107" t="s">
        <v>69</v>
      </c>
      <c r="D6563" s="107">
        <v>12</v>
      </c>
      <c r="E6563" s="107">
        <v>8</v>
      </c>
      <c r="H6563" s="107" t="s">
        <v>10</v>
      </c>
      <c r="I6563" s="107">
        <v>290</v>
      </c>
      <c r="J6563" s="107">
        <v>0</v>
      </c>
      <c r="K6563" s="43">
        <v>5</v>
      </c>
      <c r="L6563" s="43">
        <v>1</v>
      </c>
      <c r="M6563" s="43">
        <v>0</v>
      </c>
      <c r="N6563" s="49">
        <v>1</v>
      </c>
      <c r="O6563" s="43" t="str">
        <f>Cal_030724!$E$2</f>
        <v>Cal_030724</v>
      </c>
      <c r="P6563" s="50">
        <f>Cal_030724!$Q$3</f>
        <v>1.8135132035581638</v>
      </c>
      <c r="Q6563" s="50">
        <f>Cal_030724!$R$3</f>
        <v>0.5762667345022553</v>
      </c>
      <c r="R6563" s="46">
        <v>68.739999999999995</v>
      </c>
      <c r="S6563" s="46">
        <v>45</v>
      </c>
      <c r="T6563" s="178">
        <f>AVERAGE(0.877,0.8,0.805,0.728,0.758,0.7)</f>
        <v>0.77800000000000002</v>
      </c>
      <c r="U6563" s="79">
        <f t="shared" si="1831"/>
        <v>67.961999999999989</v>
      </c>
      <c r="V6563" s="79">
        <f t="shared" si="1832"/>
        <v>44.222000000000001</v>
      </c>
      <c r="W6563" s="446">
        <f t="shared" si="1833"/>
        <v>0.52581429296115001</v>
      </c>
      <c r="X6563" s="446">
        <f t="shared" si="1834"/>
        <v>0.27099549232281345</v>
      </c>
      <c r="Y6563" s="43">
        <v>20240307</v>
      </c>
      <c r="Z6563" s="48" t="s">
        <v>2423</v>
      </c>
      <c r="AA6563" s="43">
        <v>20250305</v>
      </c>
      <c r="AE6563" s="689" t="s">
        <v>1250</v>
      </c>
      <c r="AF6563" s="130">
        <v>1</v>
      </c>
    </row>
    <row r="6564" spans="1:35" x14ac:dyDescent="0.2">
      <c r="A6564" t="s">
        <v>2360</v>
      </c>
      <c r="B6564" s="45">
        <v>20240212</v>
      </c>
      <c r="C6564" s="107" t="s">
        <v>69</v>
      </c>
      <c r="D6564" s="107">
        <v>12</v>
      </c>
      <c r="E6564" s="107">
        <v>8</v>
      </c>
      <c r="H6564" s="107" t="s">
        <v>11</v>
      </c>
      <c r="I6564" s="107">
        <v>290</v>
      </c>
      <c r="J6564" s="107">
        <v>0</v>
      </c>
      <c r="K6564" s="43">
        <v>5</v>
      </c>
      <c r="L6564" s="43">
        <v>1</v>
      </c>
      <c r="M6564" s="43">
        <v>0</v>
      </c>
      <c r="N6564" s="49">
        <v>1</v>
      </c>
      <c r="O6564" s="43" t="str">
        <f>Cal_030724!$E$2</f>
        <v>Cal_030724</v>
      </c>
      <c r="P6564" s="50">
        <f>Cal_030724!$Q$3</f>
        <v>1.8135132035581638</v>
      </c>
      <c r="Q6564" s="50">
        <f>Cal_030724!$R$3</f>
        <v>0.5762667345022553</v>
      </c>
      <c r="R6564" s="46">
        <v>68.39</v>
      </c>
      <c r="S6564" s="46">
        <v>45.49</v>
      </c>
      <c r="T6564" s="178">
        <f>AVERAGE(0.366,0.25,0.238,0.443,0.396,0.478)</f>
        <v>0.3618333333333334</v>
      </c>
      <c r="U6564" s="79">
        <f t="shared" si="1831"/>
        <v>68.028166666666664</v>
      </c>
      <c r="V6564" s="79">
        <f t="shared" si="1832"/>
        <v>45.128166666666665</v>
      </c>
      <c r="W6564" s="446">
        <f t="shared" si="1833"/>
        <v>0.50720923794483319</v>
      </c>
      <c r="X6564" s="446">
        <f t="shared" si="1834"/>
        <v>0.30592822286484461</v>
      </c>
      <c r="Y6564" s="43">
        <v>20240307</v>
      </c>
      <c r="Z6564" s="48" t="s">
        <v>2435</v>
      </c>
      <c r="AA6564" s="43">
        <v>20250319</v>
      </c>
      <c r="AE6564" s="689" t="s">
        <v>1250</v>
      </c>
      <c r="AF6564" s="130">
        <v>1</v>
      </c>
    </row>
    <row r="6565" spans="1:35" x14ac:dyDescent="0.2">
      <c r="A6565" t="s">
        <v>2360</v>
      </c>
      <c r="B6565" s="45">
        <v>20240212</v>
      </c>
      <c r="C6565" s="107" t="s">
        <v>69</v>
      </c>
      <c r="D6565" s="107">
        <v>12</v>
      </c>
      <c r="E6565" s="107">
        <v>10</v>
      </c>
      <c r="H6565" s="107" t="s">
        <v>10</v>
      </c>
      <c r="I6565" s="107">
        <v>290</v>
      </c>
      <c r="J6565" s="107">
        <v>0</v>
      </c>
      <c r="K6565" s="43">
        <v>5</v>
      </c>
      <c r="L6565" s="43">
        <v>1</v>
      </c>
      <c r="M6565" s="43">
        <v>0</v>
      </c>
      <c r="N6565" s="49">
        <v>1</v>
      </c>
      <c r="O6565" s="43" t="str">
        <f>Cal_030724!$E$2</f>
        <v>Cal_030724</v>
      </c>
      <c r="P6565" s="50">
        <f>Cal_030724!$Q$3</f>
        <v>1.8135132035581638</v>
      </c>
      <c r="Q6565" s="50">
        <f>Cal_030724!$R$3</f>
        <v>0.5762667345022553</v>
      </c>
      <c r="R6565" s="46">
        <v>98.65</v>
      </c>
      <c r="S6565" s="46">
        <v>62.98</v>
      </c>
      <c r="T6565" s="178">
        <f>AVERAGE(0.877,0.8,0.805,0.728,0.758,0.7)</f>
        <v>0.77800000000000002</v>
      </c>
      <c r="U6565" s="79">
        <f t="shared" si="1831"/>
        <v>97.872</v>
      </c>
      <c r="V6565" s="79">
        <f t="shared" si="1832"/>
        <v>62.201999999999998</v>
      </c>
      <c r="W6565" s="446">
        <f t="shared" si="1833"/>
        <v>0.79005037194289096</v>
      </c>
      <c r="X6565" s="446">
        <f t="shared" si="1834"/>
        <v>0.33073028619634026</v>
      </c>
      <c r="Y6565" s="43">
        <v>20240307</v>
      </c>
      <c r="Z6565" s="48" t="s">
        <v>2423</v>
      </c>
      <c r="AA6565" s="43">
        <v>20250305</v>
      </c>
      <c r="AE6565" s="689" t="s">
        <v>1250</v>
      </c>
      <c r="AF6565" s="130">
        <v>1</v>
      </c>
    </row>
    <row r="6566" spans="1:35" x14ac:dyDescent="0.2">
      <c r="A6566" t="s">
        <v>2360</v>
      </c>
      <c r="B6566" s="45">
        <v>20240212</v>
      </c>
      <c r="C6566" s="107" t="s">
        <v>69</v>
      </c>
      <c r="D6566" s="107">
        <v>12</v>
      </c>
      <c r="E6566" s="107">
        <v>10</v>
      </c>
      <c r="H6566" s="107" t="s">
        <v>11</v>
      </c>
      <c r="I6566" s="107">
        <v>290</v>
      </c>
      <c r="J6566" s="107">
        <v>0</v>
      </c>
      <c r="K6566" s="43">
        <v>5</v>
      </c>
      <c r="L6566" s="43">
        <v>1</v>
      </c>
      <c r="M6566" s="43">
        <v>0</v>
      </c>
      <c r="N6566" s="49">
        <v>1</v>
      </c>
      <c r="O6566" s="43" t="str">
        <f>Cal_030724!$E$2</f>
        <v>Cal_030724</v>
      </c>
      <c r="P6566" s="50">
        <f>Cal_030724!$Q$3</f>
        <v>1.8135132035581638</v>
      </c>
      <c r="Q6566" s="50">
        <f>Cal_030724!$R$3</f>
        <v>0.5762667345022553</v>
      </c>
      <c r="R6566" s="46">
        <v>98.21</v>
      </c>
      <c r="S6566" s="46">
        <v>62.06</v>
      </c>
      <c r="T6566" s="178">
        <f>AVERAGE(0.366,0.25,0.238,0.443,0.396,0.478)</f>
        <v>0.3618333333333334</v>
      </c>
      <c r="U6566" s="79">
        <f t="shared" si="1831"/>
        <v>97.848166666666657</v>
      </c>
      <c r="V6566" s="79">
        <f t="shared" si="1832"/>
        <v>61.698166666666665</v>
      </c>
      <c r="W6566" s="446">
        <f t="shared" si="1833"/>
        <v>0.80068183195221465</v>
      </c>
      <c r="X6566" s="446">
        <f t="shared" si="1834"/>
        <v>0.31102055450884208</v>
      </c>
      <c r="Y6566" s="43">
        <v>20240307</v>
      </c>
      <c r="Z6566" s="48" t="s">
        <v>2435</v>
      </c>
      <c r="AA6566" s="43">
        <v>20250319</v>
      </c>
      <c r="AE6566" s="689" t="s">
        <v>1250</v>
      </c>
      <c r="AF6566" s="130">
        <v>1</v>
      </c>
    </row>
    <row r="6567" spans="1:35" x14ac:dyDescent="0.2">
      <c r="A6567" t="s">
        <v>2360</v>
      </c>
      <c r="B6567" s="45">
        <v>20240212</v>
      </c>
      <c r="C6567" s="107" t="s">
        <v>69</v>
      </c>
      <c r="D6567" s="107">
        <v>12</v>
      </c>
      <c r="E6567" s="107">
        <v>10</v>
      </c>
      <c r="H6567" s="107" t="s">
        <v>10</v>
      </c>
      <c r="I6567" s="107">
        <v>290</v>
      </c>
      <c r="J6567" s="107">
        <v>10</v>
      </c>
      <c r="K6567" s="43">
        <v>5</v>
      </c>
      <c r="L6567" s="43">
        <v>1</v>
      </c>
      <c r="M6567" s="43">
        <v>0</v>
      </c>
      <c r="N6567" s="49">
        <v>1</v>
      </c>
      <c r="O6567" s="43" t="str">
        <f>Cal_030724!$E$2</f>
        <v>Cal_030724</v>
      </c>
      <c r="P6567" s="50">
        <f>Cal_030724!$Q$3</f>
        <v>1.8135132035581638</v>
      </c>
      <c r="Q6567" s="50">
        <f>Cal_030724!$R$3</f>
        <v>0.5762667345022553</v>
      </c>
      <c r="R6567" s="46">
        <v>64.23</v>
      </c>
      <c r="S6567" s="46">
        <v>41.23</v>
      </c>
      <c r="T6567" s="178">
        <f>AVERAGE(0.877,0.8,0.805,0.728,0.758,0.7)</f>
        <v>0.77800000000000002</v>
      </c>
      <c r="U6567" s="79">
        <f t="shared" si="1831"/>
        <v>63.452000000000005</v>
      </c>
      <c r="V6567" s="79">
        <f t="shared" si="1832"/>
        <v>40.451999999999998</v>
      </c>
      <c r="W6567" s="446">
        <f t="shared" si="1833"/>
        <v>0.50942412544677584</v>
      </c>
      <c r="X6567" s="446">
        <f t="shared" si="1834"/>
        <v>0.21945628327076022</v>
      </c>
      <c r="Y6567" s="43">
        <v>20240307</v>
      </c>
      <c r="Z6567" s="48" t="s">
        <v>2423</v>
      </c>
      <c r="AA6567" s="43">
        <v>20250305</v>
      </c>
      <c r="AE6567" s="689" t="s">
        <v>1250</v>
      </c>
      <c r="AF6567" s="130">
        <v>1</v>
      </c>
    </row>
    <row r="6568" spans="1:35" x14ac:dyDescent="0.2">
      <c r="A6568" t="s">
        <v>2360</v>
      </c>
      <c r="B6568" s="45">
        <v>20240212</v>
      </c>
      <c r="C6568" s="107" t="s">
        <v>69</v>
      </c>
      <c r="D6568" s="107">
        <v>12</v>
      </c>
      <c r="E6568" s="107">
        <v>10</v>
      </c>
      <c r="H6568" s="107" t="s">
        <v>11</v>
      </c>
      <c r="I6568" s="107">
        <v>290</v>
      </c>
      <c r="J6568" s="107">
        <v>10</v>
      </c>
      <c r="K6568" s="43">
        <v>5</v>
      </c>
      <c r="L6568" s="43">
        <v>1</v>
      </c>
      <c r="M6568" s="43">
        <v>0</v>
      </c>
      <c r="N6568" s="49">
        <v>1</v>
      </c>
      <c r="O6568" s="43" t="str">
        <f>Cal_030724!$E$2</f>
        <v>Cal_030724</v>
      </c>
      <c r="P6568" s="50">
        <f>Cal_030724!$Q$3</f>
        <v>1.8135132035581638</v>
      </c>
      <c r="Q6568" s="50">
        <f>Cal_030724!$R$3</f>
        <v>0.5762667345022553</v>
      </c>
      <c r="R6568" s="46">
        <v>67.42</v>
      </c>
      <c r="S6568" s="46">
        <v>43.37</v>
      </c>
      <c r="T6568" s="178">
        <f>AVERAGE(0.877,0.8,0.805,0.728,0.758,0.7)</f>
        <v>0.77800000000000002</v>
      </c>
      <c r="U6568" s="79">
        <f t="shared" si="1831"/>
        <v>66.641999999999996</v>
      </c>
      <c r="V6568" s="79">
        <f t="shared" si="1832"/>
        <v>42.591999999999999</v>
      </c>
      <c r="W6568" s="446">
        <f t="shared" si="1833"/>
        <v>0.53268044421717198</v>
      </c>
      <c r="X6568" s="446">
        <f t="shared" si="1834"/>
        <v>0.23475934536300458</v>
      </c>
      <c r="Y6568" s="43">
        <v>20240307</v>
      </c>
      <c r="Z6568" s="48" t="s">
        <v>2423</v>
      </c>
      <c r="AA6568" s="43">
        <v>20250305</v>
      </c>
      <c r="AE6568" s="689" t="s">
        <v>1250</v>
      </c>
      <c r="AF6568" s="130">
        <v>1</v>
      </c>
    </row>
    <row r="6569" spans="1:35" x14ac:dyDescent="0.2">
      <c r="A6569" s="155" t="s">
        <v>2360</v>
      </c>
      <c r="B6569" s="81">
        <v>20240212</v>
      </c>
      <c r="C6569" s="126" t="s">
        <v>69</v>
      </c>
      <c r="D6569" s="126">
        <v>12</v>
      </c>
      <c r="E6569" s="126">
        <v>10</v>
      </c>
      <c r="F6569" s="126"/>
      <c r="G6569" s="126"/>
      <c r="H6569" s="126" t="s">
        <v>10</v>
      </c>
      <c r="I6569" s="126">
        <v>293</v>
      </c>
      <c r="J6569" s="126">
        <v>5</v>
      </c>
      <c r="K6569" s="82">
        <v>5</v>
      </c>
      <c r="L6569" s="156">
        <v>1</v>
      </c>
      <c r="M6569" s="82">
        <v>0</v>
      </c>
      <c r="N6569" s="83">
        <v>1</v>
      </c>
      <c r="O6569" s="82" t="str">
        <f>Cal_030724!$E$2</f>
        <v>Cal_030724</v>
      </c>
      <c r="P6569" s="158">
        <f>Cal_030724!$Q$3</f>
        <v>1.8135132035581638</v>
      </c>
      <c r="Q6569" s="158">
        <f>Cal_030724!$R$3</f>
        <v>0.5762667345022553</v>
      </c>
      <c r="R6569" s="84">
        <v>34.5</v>
      </c>
      <c r="S6569" s="84">
        <v>22.36</v>
      </c>
      <c r="T6569" s="158">
        <f>AVERAGE(0.612,0.55,0.349,0.731,0.447,0.765)</f>
        <v>0.57566666666666666</v>
      </c>
      <c r="U6569" s="79">
        <f t="shared" si="1831"/>
        <v>33.924333333333337</v>
      </c>
      <c r="V6569" s="79">
        <f t="shared" si="1832"/>
        <v>21.784333333333333</v>
      </c>
      <c r="W6569" s="446">
        <f t="shared" si="1833"/>
        <v>0.26613423001156244</v>
      </c>
      <c r="X6569" s="446">
        <f t="shared" si="1834"/>
        <v>0.12236568656721714</v>
      </c>
      <c r="Y6569" s="82">
        <v>20240307</v>
      </c>
      <c r="Z6569" s="85" t="s">
        <v>2365</v>
      </c>
      <c r="AA6569" s="82">
        <v>20240808</v>
      </c>
      <c r="AB6569" s="85"/>
      <c r="AC6569" s="82"/>
      <c r="AD6569" s="82"/>
      <c r="AE6569" s="691" t="s">
        <v>1250</v>
      </c>
      <c r="AF6569" s="567">
        <v>1</v>
      </c>
      <c r="AG6569" s="567"/>
      <c r="AH6569" s="159" t="s">
        <v>244</v>
      </c>
      <c r="AI6569" s="155"/>
    </row>
    <row r="6570" spans="1:35" x14ac:dyDescent="0.2">
      <c r="A6570" s="155" t="s">
        <v>2360</v>
      </c>
      <c r="B6570" s="81">
        <v>20240212</v>
      </c>
      <c r="C6570" s="126" t="s">
        <v>69</v>
      </c>
      <c r="D6570" s="126">
        <v>12</v>
      </c>
      <c r="E6570" s="126">
        <v>10</v>
      </c>
      <c r="F6570" s="126"/>
      <c r="G6570" s="126"/>
      <c r="H6570" s="126" t="s">
        <v>11</v>
      </c>
      <c r="I6570" s="126">
        <v>293</v>
      </c>
      <c r="J6570" s="126">
        <v>5</v>
      </c>
      <c r="K6570" s="82">
        <v>5</v>
      </c>
      <c r="L6570" s="156">
        <v>1</v>
      </c>
      <c r="M6570" s="82">
        <v>0</v>
      </c>
      <c r="N6570" s="83">
        <v>1</v>
      </c>
      <c r="O6570" s="82" t="str">
        <f>Cal_030724!$E$2</f>
        <v>Cal_030724</v>
      </c>
      <c r="P6570" s="158">
        <f>Cal_030724!$Q$3</f>
        <v>1.8135132035581638</v>
      </c>
      <c r="Q6570" s="158">
        <f>Cal_030724!$R$3</f>
        <v>0.5762667345022553</v>
      </c>
      <c r="R6570" s="84">
        <v>31.09</v>
      </c>
      <c r="S6570" s="84">
        <v>20.07</v>
      </c>
      <c r="T6570" s="158">
        <f>AVERAGE(0.612,0.55,0.349,0.731,0.447,0.765)</f>
        <v>0.57566666666666666</v>
      </c>
      <c r="U6570" s="79">
        <f t="shared" si="1831"/>
        <v>30.514333333333333</v>
      </c>
      <c r="V6570" s="79">
        <f t="shared" si="1832"/>
        <v>19.494333333333334</v>
      </c>
      <c r="W6570" s="446">
        <f t="shared" si="1833"/>
        <v>0.24158148391494375</v>
      </c>
      <c r="X6570" s="446">
        <f t="shared" si="1834"/>
        <v>0.10607877072182534</v>
      </c>
      <c r="Y6570" s="82">
        <v>20240307</v>
      </c>
      <c r="Z6570" s="85" t="s">
        <v>2365</v>
      </c>
      <c r="AA6570" s="82">
        <v>20240808</v>
      </c>
      <c r="AB6570" s="85"/>
      <c r="AC6570" s="82"/>
      <c r="AD6570" s="82"/>
      <c r="AE6570" s="691" t="s">
        <v>1250</v>
      </c>
      <c r="AF6570" s="567">
        <v>1</v>
      </c>
      <c r="AG6570" s="567"/>
      <c r="AH6570" s="159" t="s">
        <v>245</v>
      </c>
      <c r="AI6570" s="155"/>
    </row>
    <row r="6571" spans="1:35" x14ac:dyDescent="0.2">
      <c r="A6571" s="360" t="s">
        <v>2360</v>
      </c>
      <c r="B6571" s="196">
        <v>20240212</v>
      </c>
      <c r="C6571" s="361" t="s">
        <v>69</v>
      </c>
      <c r="D6571" s="361">
        <v>12</v>
      </c>
      <c r="E6571" s="361">
        <v>10</v>
      </c>
      <c r="F6571" s="361"/>
      <c r="G6571" s="361"/>
      <c r="H6571" s="361" t="s">
        <v>10</v>
      </c>
      <c r="I6571" s="361">
        <v>551</v>
      </c>
      <c r="J6571" s="361">
        <v>20</v>
      </c>
      <c r="K6571" s="44">
        <v>5</v>
      </c>
      <c r="L6571" s="362">
        <v>1</v>
      </c>
      <c r="M6571" s="44">
        <v>0</v>
      </c>
      <c r="N6571" s="363">
        <v>1</v>
      </c>
      <c r="O6571" s="44" t="str">
        <f>Cal_030724!$E$2</f>
        <v>Cal_030724</v>
      </c>
      <c r="P6571" s="365">
        <f>Cal_030724!$Q$3</f>
        <v>1.8135132035581638</v>
      </c>
      <c r="Q6571" s="365">
        <f>Cal_030724!$R$3</f>
        <v>0.5762667345022553</v>
      </c>
      <c r="R6571" s="364">
        <v>23.47</v>
      </c>
      <c r="S6571" s="364">
        <v>15.15</v>
      </c>
      <c r="T6571" s="365">
        <f>AVERAGE(0.612,0.55,0.349,0.731,0.447,0.765)</f>
        <v>0.57566666666666666</v>
      </c>
      <c r="U6571" s="79">
        <f t="shared" si="1831"/>
        <v>22.894333333333332</v>
      </c>
      <c r="V6571" s="79">
        <f t="shared" si="1832"/>
        <v>14.574333333333334</v>
      </c>
      <c r="W6571" s="446">
        <f t="shared" si="1833"/>
        <v>9.6988757979798015E-2</v>
      </c>
      <c r="X6571" s="446">
        <f t="shared" si="1834"/>
        <v>4.1225031941272992E-2</v>
      </c>
      <c r="Y6571" s="44">
        <v>20240307</v>
      </c>
      <c r="Z6571" s="368" t="s">
        <v>2365</v>
      </c>
      <c r="AA6571" s="44">
        <v>20240808</v>
      </c>
      <c r="AB6571" s="368"/>
      <c r="AC6571" s="44"/>
      <c r="AD6571" s="44"/>
      <c r="AE6571" s="763" t="s">
        <v>1250</v>
      </c>
      <c r="AF6571" s="849">
        <v>1</v>
      </c>
      <c r="AG6571" s="849"/>
      <c r="AH6571" s="370" t="s">
        <v>251</v>
      </c>
      <c r="AI6571" s="360"/>
    </row>
    <row r="6572" spans="1:35" x14ac:dyDescent="0.2">
      <c r="A6572" s="360" t="s">
        <v>2360</v>
      </c>
      <c r="B6572" s="196">
        <v>20240212</v>
      </c>
      <c r="C6572" s="361" t="s">
        <v>69</v>
      </c>
      <c r="D6572" s="361">
        <v>12</v>
      </c>
      <c r="E6572" s="361">
        <v>10</v>
      </c>
      <c r="F6572" s="361"/>
      <c r="G6572" s="361"/>
      <c r="H6572" s="361" t="s">
        <v>11</v>
      </c>
      <c r="I6572" s="361">
        <v>551</v>
      </c>
      <c r="J6572" s="361">
        <v>20</v>
      </c>
      <c r="K6572" s="44">
        <v>5</v>
      </c>
      <c r="L6572" s="362">
        <v>1</v>
      </c>
      <c r="M6572" s="44">
        <v>0</v>
      </c>
      <c r="N6572" s="363">
        <v>1</v>
      </c>
      <c r="O6572" s="44" t="str">
        <f>Cal_030724!$E$2</f>
        <v>Cal_030724</v>
      </c>
      <c r="P6572" s="365">
        <f>Cal_030724!$Q$3</f>
        <v>1.8135132035581638</v>
      </c>
      <c r="Q6572" s="365">
        <f>Cal_030724!$R$3</f>
        <v>0.5762667345022553</v>
      </c>
      <c r="R6572" s="364">
        <v>28.47</v>
      </c>
      <c r="S6572" s="364">
        <v>17.61</v>
      </c>
      <c r="T6572" s="365">
        <f>AVERAGE(0.612,0.55,0.349,0.731,0.447,0.765)</f>
        <v>0.57566666666666666</v>
      </c>
      <c r="U6572" s="79">
        <f t="shared" si="1831"/>
        <v>27.894333333333332</v>
      </c>
      <c r="V6572" s="79">
        <f t="shared" si="1832"/>
        <v>17.034333333333333</v>
      </c>
      <c r="W6572" s="446">
        <f t="shared" si="1833"/>
        <v>0.12659830668997676</v>
      </c>
      <c r="X6572" s="446">
        <f t="shared" si="1834"/>
        <v>3.4944572488864824E-2</v>
      </c>
      <c r="Y6572" s="44">
        <v>20240307</v>
      </c>
      <c r="Z6572" s="368" t="s">
        <v>2365</v>
      </c>
      <c r="AA6572" s="44">
        <v>20240808</v>
      </c>
      <c r="AB6572" s="368"/>
      <c r="AC6572" s="44"/>
      <c r="AD6572" s="44"/>
      <c r="AE6572" s="763" t="s">
        <v>1250</v>
      </c>
      <c r="AF6572" s="849">
        <v>1</v>
      </c>
      <c r="AG6572" s="849"/>
      <c r="AH6572" s="370" t="s">
        <v>252</v>
      </c>
      <c r="AI6572" s="360"/>
    </row>
    <row r="6573" spans="1:35" x14ac:dyDescent="0.2">
      <c r="A6573" t="s">
        <v>2360</v>
      </c>
      <c r="B6573" s="45">
        <v>20240212</v>
      </c>
      <c r="C6573" s="107" t="s">
        <v>69</v>
      </c>
      <c r="D6573" s="107">
        <v>12</v>
      </c>
      <c r="E6573" s="107">
        <v>16</v>
      </c>
      <c r="H6573" s="107" t="s">
        <v>10</v>
      </c>
      <c r="I6573" s="107">
        <v>290</v>
      </c>
      <c r="J6573" s="107">
        <v>0</v>
      </c>
      <c r="K6573" s="43">
        <v>5</v>
      </c>
      <c r="L6573" s="43">
        <v>1</v>
      </c>
      <c r="M6573" s="43">
        <v>0</v>
      </c>
      <c r="N6573" s="49">
        <v>1</v>
      </c>
      <c r="O6573" s="43" t="str">
        <f>Cal_030724!$E$2</f>
        <v>Cal_030724</v>
      </c>
      <c r="P6573" s="50">
        <f>Cal_030724!$Q$3</f>
        <v>1.8135132035581638</v>
      </c>
      <c r="Q6573" s="50">
        <f>Cal_030724!$R$3</f>
        <v>0.5762667345022553</v>
      </c>
      <c r="R6573" s="46">
        <v>91.57</v>
      </c>
      <c r="S6573" s="46">
        <v>58.64</v>
      </c>
      <c r="T6573" s="178">
        <f>AVERAGE(0.366,0.25,0.238,0.443,0.396,0.478)</f>
        <v>0.3618333333333334</v>
      </c>
      <c r="U6573" s="79">
        <f t="shared" si="1831"/>
        <v>91.208166666666656</v>
      </c>
      <c r="V6573" s="79">
        <f t="shared" si="1832"/>
        <v>58.278166666666664</v>
      </c>
      <c r="W6573" s="446">
        <f t="shared" si="1833"/>
        <v>0.72936245438966618</v>
      </c>
      <c r="X6573" s="446">
        <f t="shared" si="1834"/>
        <v>0.32071699630025491</v>
      </c>
      <c r="Y6573" s="43">
        <v>20240307</v>
      </c>
      <c r="Z6573" s="48" t="s">
        <v>2435</v>
      </c>
      <c r="AA6573" s="43">
        <v>20250319</v>
      </c>
      <c r="AE6573" s="689" t="s">
        <v>1250</v>
      </c>
      <c r="AF6573" s="130">
        <v>1</v>
      </c>
    </row>
    <row r="6574" spans="1:35" x14ac:dyDescent="0.2">
      <c r="A6574" t="s">
        <v>2360</v>
      </c>
      <c r="B6574" s="45">
        <v>20240212</v>
      </c>
      <c r="C6574" s="107" t="s">
        <v>69</v>
      </c>
      <c r="D6574" s="107">
        <v>12</v>
      </c>
      <c r="E6574" s="107">
        <v>16</v>
      </c>
      <c r="H6574" s="107" t="s">
        <v>11</v>
      </c>
      <c r="I6574" s="107">
        <v>290</v>
      </c>
      <c r="J6574" s="107">
        <v>0</v>
      </c>
      <c r="K6574" s="43">
        <v>5</v>
      </c>
      <c r="L6574" s="43">
        <v>1</v>
      </c>
      <c r="M6574" s="43">
        <v>0</v>
      </c>
      <c r="N6574" s="49">
        <v>1</v>
      </c>
      <c r="O6574" s="43" t="str">
        <f>Cal_030724!$E$2</f>
        <v>Cal_030724</v>
      </c>
      <c r="P6574" s="50">
        <f>Cal_030724!$Q$3</f>
        <v>1.8135132035581638</v>
      </c>
      <c r="Q6574" s="50">
        <f>Cal_030724!$R$3</f>
        <v>0.5762667345022553</v>
      </c>
      <c r="R6574" s="46">
        <v>100.7</v>
      </c>
      <c r="S6574" s="46">
        <v>63.95</v>
      </c>
      <c r="T6574" s="178">
        <f>AVERAGE(0.877,0.8,0.805,0.728,0.758,0.7)</f>
        <v>0.77800000000000002</v>
      </c>
      <c r="U6574" s="79">
        <f t="shared" si="1831"/>
        <v>99.921999999999997</v>
      </c>
      <c r="V6574" s="79">
        <f t="shared" si="1832"/>
        <v>63.172000000000004</v>
      </c>
      <c r="W6574" s="446">
        <f t="shared" si="1833"/>
        <v>0.81397115696386968</v>
      </c>
      <c r="X6574" s="446">
        <f t="shared" si="1834"/>
        <v>0.32428735137945552</v>
      </c>
      <c r="Y6574" s="43">
        <v>20240307</v>
      </c>
      <c r="Z6574" s="48" t="s">
        <v>2423</v>
      </c>
      <c r="AA6574" s="43">
        <v>20250305</v>
      </c>
      <c r="AE6574" s="689" t="s">
        <v>1250</v>
      </c>
      <c r="AF6574" s="130">
        <v>1</v>
      </c>
    </row>
    <row r="6575" spans="1:35" x14ac:dyDescent="0.2">
      <c r="A6575" s="155" t="s">
        <v>2360</v>
      </c>
      <c r="B6575" s="81">
        <v>20240212</v>
      </c>
      <c r="C6575" s="126" t="s">
        <v>69</v>
      </c>
      <c r="D6575" s="126">
        <v>12</v>
      </c>
      <c r="E6575" s="126">
        <v>16</v>
      </c>
      <c r="F6575" s="126"/>
      <c r="G6575" s="126"/>
      <c r="H6575" s="126" t="s">
        <v>10</v>
      </c>
      <c r="I6575" s="126">
        <v>293</v>
      </c>
      <c r="J6575" s="126">
        <v>5</v>
      </c>
      <c r="K6575" s="82">
        <v>5</v>
      </c>
      <c r="L6575" s="156">
        <v>1</v>
      </c>
      <c r="M6575" s="82">
        <v>0</v>
      </c>
      <c r="N6575" s="83">
        <v>1</v>
      </c>
      <c r="O6575" s="82" t="str">
        <f>Cal_030724!$E$2</f>
        <v>Cal_030724</v>
      </c>
      <c r="P6575" s="158">
        <f>Cal_030724!$Q$3</f>
        <v>1.8135132035581638</v>
      </c>
      <c r="Q6575" s="158">
        <f>Cal_030724!$R$3</f>
        <v>0.5762667345022553</v>
      </c>
      <c r="R6575" s="84">
        <v>36.43</v>
      </c>
      <c r="S6575" s="84">
        <v>23.12</v>
      </c>
      <c r="T6575" s="158">
        <f>AVERAGE(0.612,0.55,0.349,0.731,0.447,0.765)</f>
        <v>0.57566666666666666</v>
      </c>
      <c r="U6575" s="79">
        <f t="shared" si="1831"/>
        <v>35.854333333333336</v>
      </c>
      <c r="V6575" s="79">
        <f t="shared" si="1832"/>
        <v>22.544333333333334</v>
      </c>
      <c r="W6575" s="446">
        <f t="shared" si="1833"/>
        <v>0.29178308084463722</v>
      </c>
      <c r="X6575" s="446">
        <f t="shared" si="1834"/>
        <v>0.11027061000310664</v>
      </c>
      <c r="Y6575" s="82">
        <v>20240307</v>
      </c>
      <c r="Z6575" s="85" t="s">
        <v>2365</v>
      </c>
      <c r="AA6575" s="82">
        <v>20240808</v>
      </c>
      <c r="AB6575" s="85"/>
      <c r="AC6575" s="82"/>
      <c r="AD6575" s="82"/>
      <c r="AE6575" s="691" t="s">
        <v>1250</v>
      </c>
      <c r="AF6575" s="567">
        <v>1</v>
      </c>
      <c r="AG6575" s="567"/>
      <c r="AH6575" s="159" t="s">
        <v>242</v>
      </c>
      <c r="AI6575" s="155"/>
    </row>
    <row r="6576" spans="1:35" x14ac:dyDescent="0.2">
      <c r="A6576" s="155" t="s">
        <v>2360</v>
      </c>
      <c r="B6576" s="81">
        <v>20240212</v>
      </c>
      <c r="C6576" s="126" t="s">
        <v>69</v>
      </c>
      <c r="D6576" s="126">
        <v>12</v>
      </c>
      <c r="E6576" s="126">
        <v>16</v>
      </c>
      <c r="F6576" s="126"/>
      <c r="G6576" s="126"/>
      <c r="H6576" s="126" t="s">
        <v>11</v>
      </c>
      <c r="I6576" s="126">
        <v>294</v>
      </c>
      <c r="J6576" s="126">
        <v>5</v>
      </c>
      <c r="K6576" s="82">
        <v>5</v>
      </c>
      <c r="L6576" s="156">
        <v>1</v>
      </c>
      <c r="M6576" s="82">
        <v>0</v>
      </c>
      <c r="N6576" s="83">
        <v>1</v>
      </c>
      <c r="O6576" s="82" t="str">
        <f>Cal_030724!$E$2</f>
        <v>Cal_030724</v>
      </c>
      <c r="P6576" s="158">
        <f>Cal_030724!$Q$3</f>
        <v>1.8135132035581638</v>
      </c>
      <c r="Q6576" s="158">
        <f>Cal_030724!$R$3</f>
        <v>0.5762667345022553</v>
      </c>
      <c r="R6576" s="84">
        <v>33.79</v>
      </c>
      <c r="S6576" s="84">
        <v>21.88</v>
      </c>
      <c r="T6576" s="158">
        <f>AVERAGE(0.612,0.55,0.349,0.731,0.447,0.765)</f>
        <v>0.57566666666666666</v>
      </c>
      <c r="U6576" s="79">
        <f t="shared" si="1831"/>
        <v>33.214333333333336</v>
      </c>
      <c r="V6576" s="79">
        <f t="shared" si="1832"/>
        <v>21.304333333333332</v>
      </c>
      <c r="W6576" s="446">
        <f t="shared" si="1833"/>
        <v>0.26020407969249026</v>
      </c>
      <c r="X6576" s="446">
        <f t="shared" si="1834"/>
        <v>0.11844324670643332</v>
      </c>
      <c r="Y6576" s="82">
        <v>20240307</v>
      </c>
      <c r="Z6576" s="85" t="s">
        <v>2365</v>
      </c>
      <c r="AA6576" s="82">
        <v>20240808</v>
      </c>
      <c r="AB6576" s="85"/>
      <c r="AC6576" s="82"/>
      <c r="AD6576" s="82"/>
      <c r="AE6576" s="691" t="s">
        <v>1250</v>
      </c>
      <c r="AF6576" s="567">
        <v>1</v>
      </c>
      <c r="AG6576" s="567"/>
      <c r="AH6576" s="159" t="s">
        <v>243</v>
      </c>
      <c r="AI6576" s="155"/>
    </row>
    <row r="6577" spans="1:35" x14ac:dyDescent="0.2">
      <c r="A6577" s="360" t="s">
        <v>2360</v>
      </c>
      <c r="B6577" s="196">
        <v>20240212</v>
      </c>
      <c r="C6577" s="361" t="s">
        <v>69</v>
      </c>
      <c r="D6577" s="361">
        <v>12</v>
      </c>
      <c r="E6577" s="361">
        <v>16</v>
      </c>
      <c r="F6577" s="361"/>
      <c r="G6577" s="361"/>
      <c r="H6577" s="361" t="s">
        <v>10</v>
      </c>
      <c r="I6577" s="361">
        <v>550</v>
      </c>
      <c r="J6577" s="361">
        <v>20</v>
      </c>
      <c r="K6577" s="44">
        <v>5</v>
      </c>
      <c r="L6577" s="362">
        <v>1</v>
      </c>
      <c r="M6577" s="44">
        <v>0</v>
      </c>
      <c r="N6577" s="363">
        <v>1</v>
      </c>
      <c r="O6577" s="44" t="str">
        <f>Cal_030724!$E$2</f>
        <v>Cal_030724</v>
      </c>
      <c r="P6577" s="365">
        <f>Cal_030724!$Q$3</f>
        <v>1.8135132035581638</v>
      </c>
      <c r="Q6577" s="365">
        <f>Cal_030724!$R$3</f>
        <v>0.5762667345022553</v>
      </c>
      <c r="R6577" s="364">
        <v>38.03</v>
      </c>
      <c r="S6577" s="364">
        <v>22.94</v>
      </c>
      <c r="T6577" s="365">
        <f>AVERAGE(0.612,0.55,0.349,0.731,0.447,0.765)</f>
        <v>0.57566666666666666</v>
      </c>
      <c r="U6577" s="79">
        <f t="shared" si="1831"/>
        <v>37.454333333333338</v>
      </c>
      <c r="V6577" s="79">
        <f t="shared" si="1832"/>
        <v>22.364333333333335</v>
      </c>
      <c r="W6577" s="446">
        <f t="shared" si="1833"/>
        <v>0.17622853085910165</v>
      </c>
      <c r="X6577" s="446">
        <f t="shared" si="1834"/>
        <v>3.624632517685631E-2</v>
      </c>
      <c r="Y6577" s="44">
        <v>20240307</v>
      </c>
      <c r="Z6577" s="368" t="s">
        <v>2365</v>
      </c>
      <c r="AA6577" s="44">
        <v>20240808</v>
      </c>
      <c r="AB6577" s="368"/>
      <c r="AC6577" s="44"/>
      <c r="AD6577" s="44"/>
      <c r="AE6577" s="763" t="s">
        <v>1250</v>
      </c>
      <c r="AF6577" s="849">
        <v>1</v>
      </c>
      <c r="AG6577" s="849"/>
      <c r="AH6577" s="370" t="s">
        <v>208</v>
      </c>
      <c r="AI6577" s="360"/>
    </row>
    <row r="6578" spans="1:35" x14ac:dyDescent="0.2">
      <c r="A6578" s="360" t="s">
        <v>2360</v>
      </c>
      <c r="B6578" s="196">
        <v>20240212</v>
      </c>
      <c r="C6578" s="361" t="s">
        <v>69</v>
      </c>
      <c r="D6578" s="361">
        <v>12</v>
      </c>
      <c r="E6578" s="361">
        <v>16</v>
      </c>
      <c r="F6578" s="361"/>
      <c r="G6578" s="361"/>
      <c r="H6578" s="361" t="s">
        <v>11</v>
      </c>
      <c r="I6578" s="361">
        <v>550</v>
      </c>
      <c r="J6578" s="361">
        <v>20</v>
      </c>
      <c r="K6578" s="44">
        <v>5</v>
      </c>
      <c r="L6578" s="362">
        <v>1</v>
      </c>
      <c r="M6578" s="44">
        <v>0</v>
      </c>
      <c r="N6578" s="363">
        <v>1</v>
      </c>
      <c r="O6578" s="44" t="str">
        <f>Cal_030724!$E$2</f>
        <v>Cal_030724</v>
      </c>
      <c r="P6578" s="365">
        <f>Cal_030724!$Q$3</f>
        <v>1.8135132035581638</v>
      </c>
      <c r="Q6578" s="365">
        <f>Cal_030724!$R$3</f>
        <v>0.5762667345022553</v>
      </c>
      <c r="R6578" s="364">
        <v>26.95</v>
      </c>
      <c r="S6578" s="364">
        <v>16.77</v>
      </c>
      <c r="T6578" s="365">
        <f>AVERAGE(0.612,0.55,0.349,0.731,0.447,0.765)</f>
        <v>0.57566666666666666</v>
      </c>
      <c r="U6578" s="79">
        <f t="shared" si="1831"/>
        <v>26.374333333333333</v>
      </c>
      <c r="V6578" s="79">
        <f t="shared" si="1832"/>
        <v>16.194333333333333</v>
      </c>
      <c r="W6578" s="446">
        <f t="shared" si="1833"/>
        <v>0.11888710696790285</v>
      </c>
      <c r="X6578" s="446">
        <f t="shared" si="1834"/>
        <v>3.4968972366676628E-2</v>
      </c>
      <c r="Y6578" s="44">
        <v>20240307</v>
      </c>
      <c r="Z6578" s="368" t="s">
        <v>2365</v>
      </c>
      <c r="AA6578" s="44">
        <v>20240808</v>
      </c>
      <c r="AB6578" s="368"/>
      <c r="AC6578" s="44"/>
      <c r="AD6578" s="44"/>
      <c r="AE6578" s="763" t="s">
        <v>1250</v>
      </c>
      <c r="AF6578" s="849">
        <v>1</v>
      </c>
      <c r="AG6578" s="849"/>
      <c r="AH6578" s="370" t="s">
        <v>250</v>
      </c>
      <c r="AI6578" s="360"/>
    </row>
    <row r="6579" spans="1:35" x14ac:dyDescent="0.2">
      <c r="A6579" t="s">
        <v>2360</v>
      </c>
      <c r="B6579" s="45">
        <v>20240212</v>
      </c>
      <c r="C6579" s="107" t="s">
        <v>69</v>
      </c>
      <c r="D6579" s="107">
        <v>12</v>
      </c>
      <c r="E6579" s="107">
        <v>19</v>
      </c>
      <c r="H6579" s="107" t="s">
        <v>10</v>
      </c>
      <c r="I6579" s="107">
        <v>290</v>
      </c>
      <c r="J6579" s="107">
        <v>0</v>
      </c>
      <c r="K6579" s="43">
        <v>5</v>
      </c>
      <c r="L6579" s="43">
        <v>1</v>
      </c>
      <c r="M6579" s="43">
        <v>0</v>
      </c>
      <c r="N6579" s="49">
        <v>1</v>
      </c>
      <c r="O6579" s="43" t="str">
        <f>Cal_030724!$E$2</f>
        <v>Cal_030724</v>
      </c>
      <c r="P6579" s="50">
        <f>Cal_030724!$Q$3</f>
        <v>1.8135132035581638</v>
      </c>
      <c r="Q6579" s="50">
        <f>Cal_030724!$R$3</f>
        <v>0.5762667345022553</v>
      </c>
      <c r="R6579" s="46">
        <v>84.7</v>
      </c>
      <c r="S6579" s="46">
        <v>54.12</v>
      </c>
      <c r="T6579" s="178">
        <f>AVERAGE(0.366,0.25,0.238,0.443,0.396,0.478)</f>
        <v>0.3618333333333334</v>
      </c>
      <c r="U6579" s="79">
        <f t="shared" si="1831"/>
        <v>84.338166666666666</v>
      </c>
      <c r="V6579" s="79">
        <f t="shared" si="1832"/>
        <v>53.758166666666661</v>
      </c>
      <c r="W6579" s="446">
        <f t="shared" si="1833"/>
        <v>0.67731259809401767</v>
      </c>
      <c r="X6579" s="446">
        <f t="shared" si="1834"/>
        <v>0.29132367432528011</v>
      </c>
      <c r="Y6579" s="43">
        <v>20240307</v>
      </c>
      <c r="Z6579" s="48" t="s">
        <v>2435</v>
      </c>
      <c r="AA6579" s="43">
        <v>20250319</v>
      </c>
      <c r="AE6579" s="689" t="s">
        <v>1250</v>
      </c>
      <c r="AF6579" s="130">
        <v>1</v>
      </c>
    </row>
    <row r="6580" spans="1:35" x14ac:dyDescent="0.2">
      <c r="A6580" t="s">
        <v>2360</v>
      </c>
      <c r="B6580" s="45">
        <v>20240212</v>
      </c>
      <c r="C6580" s="107" t="s">
        <v>69</v>
      </c>
      <c r="D6580" s="107">
        <v>12</v>
      </c>
      <c r="E6580" s="107">
        <v>19</v>
      </c>
      <c r="H6580" s="107" t="s">
        <v>11</v>
      </c>
      <c r="I6580" s="107">
        <v>290</v>
      </c>
      <c r="J6580" s="107">
        <v>0</v>
      </c>
      <c r="K6580" s="43">
        <v>5</v>
      </c>
      <c r="L6580" s="43">
        <v>1</v>
      </c>
      <c r="M6580" s="43">
        <v>0</v>
      </c>
      <c r="N6580" s="49">
        <v>1</v>
      </c>
      <c r="O6580" s="43" t="str">
        <f>Cal_030724!$E$2</f>
        <v>Cal_030724</v>
      </c>
      <c r="P6580" s="50">
        <f>Cal_030724!$Q$3</f>
        <v>1.8135132035581638</v>
      </c>
      <c r="Q6580" s="50">
        <f>Cal_030724!$R$3</f>
        <v>0.5762667345022553</v>
      </c>
      <c r="R6580" s="46">
        <v>77.77</v>
      </c>
      <c r="S6580" s="46">
        <v>50.09</v>
      </c>
      <c r="T6580" s="178">
        <f>AVERAGE(0.366,0.25,0.238,0.443,0.396,0.478)</f>
        <v>0.3618333333333334</v>
      </c>
      <c r="U6580" s="79">
        <f t="shared" si="1831"/>
        <v>77.408166666666659</v>
      </c>
      <c r="V6580" s="79">
        <f t="shared" si="1832"/>
        <v>49.728166666666667</v>
      </c>
      <c r="W6580" s="446">
        <f t="shared" si="1833"/>
        <v>0.61308086053768462</v>
      </c>
      <c r="X6580" s="446">
        <f t="shared" si="1834"/>
        <v>0.28294125072439769</v>
      </c>
      <c r="Y6580" s="43">
        <v>20240307</v>
      </c>
      <c r="Z6580" s="48" t="s">
        <v>2435</v>
      </c>
      <c r="AA6580" s="43">
        <v>20250319</v>
      </c>
      <c r="AE6580" s="689" t="s">
        <v>1250</v>
      </c>
      <c r="AF6580" s="130">
        <v>1</v>
      </c>
    </row>
    <row r="6581" spans="1:35" x14ac:dyDescent="0.2">
      <c r="A6581" t="s">
        <v>2360</v>
      </c>
      <c r="B6581" s="45">
        <v>20240212</v>
      </c>
      <c r="C6581" s="107" t="s">
        <v>69</v>
      </c>
      <c r="D6581" s="107">
        <v>12</v>
      </c>
      <c r="E6581" s="107">
        <v>19</v>
      </c>
      <c r="H6581" s="107" t="s">
        <v>10</v>
      </c>
      <c r="I6581" s="107">
        <v>290</v>
      </c>
      <c r="J6581" s="107">
        <v>10</v>
      </c>
      <c r="K6581" s="43">
        <v>5</v>
      </c>
      <c r="L6581" s="43">
        <v>1</v>
      </c>
      <c r="M6581" s="43">
        <v>0</v>
      </c>
      <c r="N6581" s="49">
        <v>1</v>
      </c>
      <c r="O6581" s="43" t="str">
        <f>Cal_030724!$E$2</f>
        <v>Cal_030724</v>
      </c>
      <c r="P6581" s="50">
        <f>Cal_030724!$Q$3</f>
        <v>1.8135132035581638</v>
      </c>
      <c r="Q6581" s="50">
        <f>Cal_030724!$R$3</f>
        <v>0.5762667345022553</v>
      </c>
      <c r="R6581" s="46">
        <v>55.75</v>
      </c>
      <c r="S6581" s="46">
        <v>36.01</v>
      </c>
      <c r="T6581" s="178">
        <f>AVERAGE(0.366,0.25,0.238,0.443,0.396,0.478)</f>
        <v>0.3618333333333334</v>
      </c>
      <c r="U6581" s="79">
        <f t="shared" si="1831"/>
        <v>55.388166666666663</v>
      </c>
      <c r="V6581" s="79">
        <f t="shared" si="1832"/>
        <v>35.648166666666661</v>
      </c>
      <c r="W6581" s="446">
        <f t="shared" si="1833"/>
        <v>0.43721879288345017</v>
      </c>
      <c r="X6581" s="446">
        <f t="shared" si="1834"/>
        <v>0.20510421438518547</v>
      </c>
      <c r="Y6581" s="43">
        <v>20240307</v>
      </c>
      <c r="Z6581" s="48" t="s">
        <v>2435</v>
      </c>
      <c r="AA6581" s="43">
        <v>20250319</v>
      </c>
      <c r="AE6581" s="689" t="s">
        <v>1250</v>
      </c>
      <c r="AF6581" s="130">
        <v>1</v>
      </c>
    </row>
    <row r="6582" spans="1:35" x14ac:dyDescent="0.2">
      <c r="A6582" t="s">
        <v>2360</v>
      </c>
      <c r="B6582" s="45">
        <v>20240212</v>
      </c>
      <c r="C6582" s="107" t="s">
        <v>69</v>
      </c>
      <c r="D6582" s="107">
        <v>12</v>
      </c>
      <c r="E6582" s="107">
        <v>19</v>
      </c>
      <c r="H6582" s="107" t="s">
        <v>11</v>
      </c>
      <c r="I6582" s="107">
        <v>290</v>
      </c>
      <c r="J6582" s="107">
        <v>10</v>
      </c>
      <c r="K6582" s="43">
        <v>5</v>
      </c>
      <c r="L6582" s="43">
        <v>1</v>
      </c>
      <c r="M6582" s="43">
        <v>0</v>
      </c>
      <c r="N6582" s="49">
        <v>1</v>
      </c>
      <c r="O6582" s="43" t="str">
        <f>Cal_030724!$E$2</f>
        <v>Cal_030724</v>
      </c>
      <c r="P6582" s="50">
        <f>Cal_030724!$Q$3</f>
        <v>1.8135132035581638</v>
      </c>
      <c r="Q6582" s="50">
        <f>Cal_030724!$R$3</f>
        <v>0.5762667345022553</v>
      </c>
      <c r="R6582" s="46">
        <v>64.599999999999994</v>
      </c>
      <c r="S6582" s="46">
        <v>41.11</v>
      </c>
      <c r="T6582" s="178">
        <f>AVERAGE(0.877,0.8,0.805,0.728,0.758,0.7)</f>
        <v>0.77800000000000002</v>
      </c>
      <c r="U6582" s="79">
        <f t="shared" si="1831"/>
        <v>63.821999999999996</v>
      </c>
      <c r="V6582" s="79">
        <f t="shared" si="1832"/>
        <v>40.332000000000001</v>
      </c>
      <c r="W6582" s="446">
        <f t="shared" si="1833"/>
        <v>0.52027707420629388</v>
      </c>
      <c r="X6582" s="446">
        <f t="shared" si="1834"/>
        <v>0.20644112623857078</v>
      </c>
      <c r="Y6582" s="43">
        <v>20240307</v>
      </c>
      <c r="Z6582" s="48" t="s">
        <v>2423</v>
      </c>
      <c r="AA6582" s="43">
        <v>20250305</v>
      </c>
      <c r="AE6582" s="689" t="s">
        <v>1250</v>
      </c>
      <c r="AF6582" s="130">
        <v>1</v>
      </c>
    </row>
    <row r="6583" spans="1:35" x14ac:dyDescent="0.2">
      <c r="A6583" s="155" t="s">
        <v>2360</v>
      </c>
      <c r="B6583" s="81">
        <v>20240212</v>
      </c>
      <c r="C6583" s="126" t="s">
        <v>69</v>
      </c>
      <c r="D6583" s="126">
        <v>12</v>
      </c>
      <c r="E6583" s="126">
        <v>19</v>
      </c>
      <c r="F6583" s="126"/>
      <c r="G6583" s="126"/>
      <c r="H6583" s="126" t="s">
        <v>10</v>
      </c>
      <c r="I6583" s="126">
        <v>293</v>
      </c>
      <c r="J6583" s="126">
        <v>5</v>
      </c>
      <c r="K6583" s="82">
        <v>5</v>
      </c>
      <c r="L6583" s="156">
        <v>1</v>
      </c>
      <c r="M6583" s="82">
        <v>0</v>
      </c>
      <c r="N6583" s="83">
        <v>1</v>
      </c>
      <c r="O6583" s="82" t="str">
        <f>Cal_030724!$E$2</f>
        <v>Cal_030724</v>
      </c>
      <c r="P6583" s="158">
        <f>Cal_030724!$Q$3</f>
        <v>1.8135132035581638</v>
      </c>
      <c r="Q6583" s="158">
        <f>Cal_030724!$R$3</f>
        <v>0.5762667345022553</v>
      </c>
      <c r="R6583" s="84">
        <v>34.67</v>
      </c>
      <c r="S6583" s="84">
        <v>22.03</v>
      </c>
      <c r="T6583" s="158">
        <f>AVERAGE(0.612,0.55,0.349,0.731,0.447,0.765)</f>
        <v>0.57566666666666666</v>
      </c>
      <c r="U6583" s="79">
        <f>(R6583-T6583)*(L6617+M6617)/L6617</f>
        <v>34.094333333333338</v>
      </c>
      <c r="V6583" s="79">
        <f>(S6583-T6583)*(L6617+M6617)/L6617</f>
        <v>21.454333333333334</v>
      </c>
      <c r="W6583" s="446">
        <f>(Q6617*P6617/(P6617-1)*(U6583-V6583)*(K6617)/I6583)/N6617</f>
        <v>0.27709527737612427</v>
      </c>
      <c r="X6583" s="446">
        <f>(Q6617*P6617/(P6617-1)*(P6617*V6583-U6583)*(K6617)/I6583)/N6617</f>
        <v>0.10551944774376291</v>
      </c>
      <c r="Y6583" s="82">
        <v>20240307</v>
      </c>
      <c r="Z6583" s="85" t="s">
        <v>2365</v>
      </c>
      <c r="AA6583" s="82">
        <v>20240808</v>
      </c>
      <c r="AB6583" s="85"/>
      <c r="AC6583" s="82"/>
      <c r="AD6583" s="82"/>
      <c r="AE6583" s="691" t="s">
        <v>1250</v>
      </c>
      <c r="AF6583" s="567">
        <v>1</v>
      </c>
      <c r="AG6583" s="567"/>
      <c r="AH6583" s="159" t="s">
        <v>240</v>
      </c>
      <c r="AI6583" s="155"/>
    </row>
    <row r="6584" spans="1:35" x14ac:dyDescent="0.2">
      <c r="A6584" s="155" t="s">
        <v>2360</v>
      </c>
      <c r="B6584" s="81">
        <v>20240212</v>
      </c>
      <c r="C6584" s="126" t="s">
        <v>69</v>
      </c>
      <c r="D6584" s="126">
        <v>12</v>
      </c>
      <c r="E6584" s="126">
        <v>19</v>
      </c>
      <c r="F6584" s="126"/>
      <c r="G6584" s="126"/>
      <c r="H6584" s="126" t="s">
        <v>11</v>
      </c>
      <c r="I6584" s="126">
        <v>293</v>
      </c>
      <c r="J6584" s="126">
        <v>5</v>
      </c>
      <c r="K6584" s="82">
        <v>5</v>
      </c>
      <c r="L6584" s="156">
        <v>1</v>
      </c>
      <c r="M6584" s="82">
        <v>0</v>
      </c>
      <c r="N6584" s="83">
        <v>1</v>
      </c>
      <c r="O6584" s="82" t="str">
        <f>Cal_030724!$E$2</f>
        <v>Cal_030724</v>
      </c>
      <c r="P6584" s="158">
        <f>Cal_030724!$Q$3</f>
        <v>1.8135132035581638</v>
      </c>
      <c r="Q6584" s="158">
        <f>Cal_030724!$R$3</f>
        <v>0.5762667345022553</v>
      </c>
      <c r="R6584" s="84">
        <v>30.12</v>
      </c>
      <c r="S6584" s="84">
        <v>19.43</v>
      </c>
      <c r="T6584" s="158">
        <f>AVERAGE(0.612,0.55,0.349,0.731,0.447,0.765)</f>
        <v>0.57566666666666666</v>
      </c>
      <c r="U6584" s="79">
        <f>(R6584-T6584)*(L6618+M6618)/L6618</f>
        <v>29.544333333333334</v>
      </c>
      <c r="V6584" s="79">
        <f>(S6584-T6584)*(L6618+M6618)/L6618</f>
        <v>18.854333333333333</v>
      </c>
      <c r="W6584" s="446">
        <f>(Q6618*P6618/(P6618-1)*(U6584-V6584)*(K6618)/I6584)/N6618</f>
        <v>0.2343471926543329</v>
      </c>
      <c r="X6584" s="446">
        <f>(Q6618*P6618/(P6618-1)*(P6618*V6584-U6584)*(K6618)/I6584)/N6618</f>
        <v>0.10189935733488727</v>
      </c>
      <c r="Y6584" s="82">
        <v>20240307</v>
      </c>
      <c r="Z6584" s="85" t="s">
        <v>2365</v>
      </c>
      <c r="AA6584" s="82">
        <v>20240808</v>
      </c>
      <c r="AB6584" s="85"/>
      <c r="AC6584" s="82"/>
      <c r="AD6584" s="82"/>
      <c r="AE6584" s="691" t="s">
        <v>1250</v>
      </c>
      <c r="AF6584" s="567">
        <v>1</v>
      </c>
      <c r="AG6584" s="567"/>
      <c r="AH6584" s="159" t="s">
        <v>241</v>
      </c>
      <c r="AI6584" s="155"/>
    </row>
    <row r="6585" spans="1:35" x14ac:dyDescent="0.2">
      <c r="A6585" s="360" t="s">
        <v>2360</v>
      </c>
      <c r="B6585" s="196">
        <v>20240212</v>
      </c>
      <c r="C6585" s="361" t="s">
        <v>69</v>
      </c>
      <c r="D6585" s="361">
        <v>12</v>
      </c>
      <c r="E6585" s="361">
        <v>19</v>
      </c>
      <c r="F6585" s="361"/>
      <c r="G6585" s="361"/>
      <c r="H6585" s="361" t="s">
        <v>10</v>
      </c>
      <c r="I6585" s="361">
        <v>550</v>
      </c>
      <c r="J6585" s="361">
        <v>20</v>
      </c>
      <c r="K6585" s="44">
        <v>5</v>
      </c>
      <c r="L6585" s="362">
        <v>1</v>
      </c>
      <c r="M6585" s="44">
        <v>0</v>
      </c>
      <c r="N6585" s="363">
        <v>1</v>
      </c>
      <c r="O6585" s="44" t="str">
        <f>Cal_030724!$E$2</f>
        <v>Cal_030724</v>
      </c>
      <c r="P6585" s="365">
        <f>Cal_030724!$Q$3</f>
        <v>1.8135132035581638</v>
      </c>
      <c r="Q6585" s="365">
        <f>Cal_030724!$R$3</f>
        <v>0.5762667345022553</v>
      </c>
      <c r="R6585" s="364">
        <v>23.86</v>
      </c>
      <c r="S6585" s="364">
        <v>15.1</v>
      </c>
      <c r="T6585" s="365">
        <f>AVERAGE(0.612,0.55,0.349,0.731,0.447,0.765)</f>
        <v>0.57566666666666666</v>
      </c>
      <c r="U6585" s="79">
        <f>(R6585-T6585)*(L6619+M6619)/L6619</f>
        <v>23.284333333333333</v>
      </c>
      <c r="V6585" s="79">
        <f>(S6585-T6585)*(L6619+M6619)/L6619</f>
        <v>14.524333333333333</v>
      </c>
      <c r="W6585" s="446">
        <f>(Q6619*P6619/(P6619-1)*(U6585-V6585)*(K6619)/I6585)/N6619</f>
        <v>0.10230364018063155</v>
      </c>
      <c r="X6585" s="446">
        <f>(Q6619*P6619/(P6619-1)*(P6619*V6585-U6585)*(K6619)/I6585)/N6619</f>
        <v>3.5686416934936301E-2</v>
      </c>
      <c r="Y6585" s="44">
        <v>20240307</v>
      </c>
      <c r="Z6585" s="368" t="s">
        <v>2365</v>
      </c>
      <c r="AA6585" s="44">
        <v>20240808</v>
      </c>
      <c r="AB6585" s="368"/>
      <c r="AC6585" s="44"/>
      <c r="AD6585" s="44"/>
      <c r="AE6585" s="763" t="s">
        <v>1250</v>
      </c>
      <c r="AF6585" s="849">
        <v>1</v>
      </c>
      <c r="AG6585" s="849"/>
      <c r="AH6585" s="370" t="s">
        <v>248</v>
      </c>
      <c r="AI6585" s="360"/>
    </row>
    <row r="6586" spans="1:35" x14ac:dyDescent="0.2">
      <c r="A6586" s="360" t="s">
        <v>2360</v>
      </c>
      <c r="B6586" s="196">
        <v>20240212</v>
      </c>
      <c r="C6586" s="361" t="s">
        <v>69</v>
      </c>
      <c r="D6586" s="361">
        <v>12</v>
      </c>
      <c r="E6586" s="361">
        <v>19</v>
      </c>
      <c r="F6586" s="361"/>
      <c r="G6586" s="361"/>
      <c r="H6586" s="361" t="s">
        <v>11</v>
      </c>
      <c r="I6586" s="361">
        <v>552</v>
      </c>
      <c r="J6586" s="361">
        <v>20</v>
      </c>
      <c r="K6586" s="44">
        <v>5</v>
      </c>
      <c r="L6586" s="362">
        <v>1</v>
      </c>
      <c r="M6586" s="44">
        <v>0</v>
      </c>
      <c r="N6586" s="363">
        <v>1</v>
      </c>
      <c r="O6586" s="44" t="str">
        <f>Cal_030724!$E$2</f>
        <v>Cal_030724</v>
      </c>
      <c r="P6586" s="365">
        <f>Cal_030724!$Q$3</f>
        <v>1.8135132035581638</v>
      </c>
      <c r="Q6586" s="365">
        <f>Cal_030724!$R$3</f>
        <v>0.5762667345022553</v>
      </c>
      <c r="R6586" s="364">
        <v>21.45</v>
      </c>
      <c r="S6586" s="364">
        <v>13.11</v>
      </c>
      <c r="T6586" s="365">
        <f>AVERAGE(0.612,0.55,0.349,0.731,0.447,0.765)</f>
        <v>0.57566666666666666</v>
      </c>
      <c r="U6586" s="79">
        <f>(R6586-T6586)*(L6620+M6620)/L6620</f>
        <v>20.874333333333333</v>
      </c>
      <c r="V6586" s="79">
        <f>(S6586-T6586)*(L6620+M6620)/L6620</f>
        <v>12.534333333333333</v>
      </c>
      <c r="W6586" s="446">
        <f>(Q6620*P6620/(P6620-1)*(U6586-V6586)*(K6620)/I6586)/N6620</f>
        <v>9.7045777394893798E-2</v>
      </c>
      <c r="X6586" s="446">
        <f>(Q6620*P6620/(P6620-1)*(P6620*V6586-U6586)*(K6620)/I6586)/N6620</f>
        <v>2.1606598442497491E-2</v>
      </c>
      <c r="Y6586" s="44">
        <v>20240307</v>
      </c>
      <c r="Z6586" s="368" t="s">
        <v>2365</v>
      </c>
      <c r="AA6586" s="44">
        <v>20240808</v>
      </c>
      <c r="AB6586" s="368"/>
      <c r="AC6586" s="44"/>
      <c r="AD6586" s="44"/>
      <c r="AE6586" s="763" t="s">
        <v>1250</v>
      </c>
      <c r="AF6586" s="849">
        <v>1</v>
      </c>
      <c r="AG6586" s="849"/>
      <c r="AH6586" s="370" t="s">
        <v>249</v>
      </c>
      <c r="AI6586" s="360"/>
    </row>
    <row r="6587" spans="1:35" x14ac:dyDescent="0.2">
      <c r="A6587" t="s">
        <v>2360</v>
      </c>
      <c r="B6587" s="45">
        <v>20240212</v>
      </c>
      <c r="C6587" s="107" t="s">
        <v>64</v>
      </c>
      <c r="D6587" s="107">
        <v>15</v>
      </c>
      <c r="E6587" s="107">
        <v>2</v>
      </c>
      <c r="H6587" s="107" t="s">
        <v>10</v>
      </c>
      <c r="I6587" s="107">
        <v>290</v>
      </c>
      <c r="J6587" s="107">
        <v>0</v>
      </c>
      <c r="K6587" s="43">
        <v>5</v>
      </c>
      <c r="L6587" s="43">
        <v>1</v>
      </c>
      <c r="M6587" s="43">
        <v>0</v>
      </c>
      <c r="N6587" s="49">
        <v>1</v>
      </c>
      <c r="O6587" s="43" t="str">
        <f>Cal_030724!$E$2</f>
        <v>Cal_030724</v>
      </c>
      <c r="P6587" s="50">
        <f>Cal_030724!$Q$3</f>
        <v>1.8135132035581638</v>
      </c>
      <c r="Q6587" s="50">
        <f>Cal_030724!$R$3</f>
        <v>0.5762667345022553</v>
      </c>
      <c r="R6587" s="46">
        <v>124.6</v>
      </c>
      <c r="S6587" s="46">
        <v>83.07</v>
      </c>
      <c r="T6587" s="178">
        <f>AVERAGE(0.877,0.8,0.805,0.728,0.758,0.7)</f>
        <v>0.77800000000000002</v>
      </c>
      <c r="U6587" s="79">
        <f t="shared" ref="U6587:U6650" si="1835">(R6587-T6587)*(L6587+M6587)/L6587</f>
        <v>123.82199999999999</v>
      </c>
      <c r="V6587" s="79">
        <f t="shared" ref="V6587:V6650" si="1836">(S6587-T6587)*(L6587+M6587)/L6587</f>
        <v>82.291999999999987</v>
      </c>
      <c r="W6587" s="446">
        <f t="shared" ref="W6587:W6650" si="1837">(Q6587*P6587/(P6587-1)*(U6587-V6587)*(K6587)/I6587)/N6587</f>
        <v>0.91984277955672156</v>
      </c>
      <c r="X6587" s="446">
        <f t="shared" ref="X6587:X6650" si="1838">(Q6587*P6587/(P6587-1)*(P6587*V6587-U6587)*(K6587)/I6587)/N6587</f>
        <v>0.56292758023225009</v>
      </c>
      <c r="Y6587" s="43">
        <v>20240307</v>
      </c>
      <c r="Z6587" s="48" t="s">
        <v>2423</v>
      </c>
      <c r="AA6587" s="43">
        <v>20250305</v>
      </c>
      <c r="AE6587" s="689" t="s">
        <v>1250</v>
      </c>
      <c r="AF6587" s="130">
        <v>1</v>
      </c>
    </row>
    <row r="6588" spans="1:35" x14ac:dyDescent="0.2">
      <c r="A6588" t="s">
        <v>2360</v>
      </c>
      <c r="B6588" s="45">
        <v>20240212</v>
      </c>
      <c r="C6588" s="107" t="s">
        <v>64</v>
      </c>
      <c r="D6588" s="107">
        <v>15</v>
      </c>
      <c r="E6588" s="107">
        <v>2</v>
      </c>
      <c r="H6588" s="107" t="s">
        <v>11</v>
      </c>
      <c r="I6588" s="107">
        <v>290</v>
      </c>
      <c r="J6588" s="107">
        <v>0</v>
      </c>
      <c r="K6588" s="43">
        <v>5</v>
      </c>
      <c r="L6588" s="43">
        <v>1</v>
      </c>
      <c r="M6588" s="43">
        <v>0</v>
      </c>
      <c r="N6588" s="49">
        <v>1</v>
      </c>
      <c r="O6588" s="43" t="str">
        <f>Cal_030724!$E$2</f>
        <v>Cal_030724</v>
      </c>
      <c r="P6588" s="50">
        <f>Cal_030724!$Q$3</f>
        <v>1.8135132035581638</v>
      </c>
      <c r="Q6588" s="50">
        <f>Cal_030724!$R$3</f>
        <v>0.5762667345022553</v>
      </c>
      <c r="R6588" s="46">
        <v>123.8</v>
      </c>
      <c r="S6588" s="46">
        <v>84.55</v>
      </c>
      <c r="T6588" s="178">
        <f>AVERAGE(0.366,0.25,0.238,0.443,0.396,0.478)</f>
        <v>0.3618333333333334</v>
      </c>
      <c r="U6588" s="79">
        <f t="shared" si="1835"/>
        <v>123.43816666666666</v>
      </c>
      <c r="V6588" s="79">
        <f t="shared" si="1836"/>
        <v>84.18816666666666</v>
      </c>
      <c r="W6588" s="446">
        <f t="shared" si="1837"/>
        <v>0.86934334451243245</v>
      </c>
      <c r="X6588" s="446">
        <f t="shared" si="1838"/>
        <v>0.64759290905179312</v>
      </c>
      <c r="Y6588" s="43">
        <v>20240307</v>
      </c>
      <c r="Z6588" s="48" t="s">
        <v>2435</v>
      </c>
      <c r="AA6588" s="43">
        <v>20250319</v>
      </c>
      <c r="AE6588" s="689" t="s">
        <v>1250</v>
      </c>
      <c r="AF6588" s="130">
        <v>1</v>
      </c>
    </row>
    <row r="6589" spans="1:35" x14ac:dyDescent="0.2">
      <c r="A6589" t="s">
        <v>2360</v>
      </c>
      <c r="B6589" s="45">
        <v>20240212</v>
      </c>
      <c r="C6589" s="107" t="s">
        <v>64</v>
      </c>
      <c r="D6589" s="107">
        <v>15</v>
      </c>
      <c r="E6589" s="107">
        <v>4</v>
      </c>
      <c r="H6589" s="107" t="s">
        <v>10</v>
      </c>
      <c r="I6589" s="107">
        <v>290</v>
      </c>
      <c r="J6589" s="107">
        <v>0</v>
      </c>
      <c r="K6589" s="43">
        <v>5</v>
      </c>
      <c r="L6589" s="43">
        <v>1</v>
      </c>
      <c r="M6589" s="43">
        <v>0</v>
      </c>
      <c r="N6589" s="49">
        <v>1</v>
      </c>
      <c r="O6589" s="43" t="str">
        <f>Cal_030724!$E$2</f>
        <v>Cal_030724</v>
      </c>
      <c r="P6589" s="50">
        <f>Cal_030724!$Q$3</f>
        <v>1.8135132035581638</v>
      </c>
      <c r="Q6589" s="50">
        <f>Cal_030724!$R$3</f>
        <v>0.5762667345022553</v>
      </c>
      <c r="R6589" s="46">
        <v>155.69999999999999</v>
      </c>
      <c r="S6589" s="46">
        <v>99.28</v>
      </c>
      <c r="T6589" s="178">
        <f>AVERAGE(0.877,0.8,0.805,0.728,0.758,0.7)</f>
        <v>0.77800000000000002</v>
      </c>
      <c r="U6589" s="79">
        <f t="shared" si="1835"/>
        <v>154.922</v>
      </c>
      <c r="V6589" s="79">
        <f t="shared" si="1836"/>
        <v>98.501999999999995</v>
      </c>
      <c r="W6589" s="446">
        <f t="shared" si="1837"/>
        <v>1.2496395285959605</v>
      </c>
      <c r="X6589" s="446">
        <f t="shared" si="1838"/>
        <v>0.52520913202637598</v>
      </c>
      <c r="Y6589" s="43">
        <v>20240307</v>
      </c>
      <c r="Z6589" s="48" t="s">
        <v>2423</v>
      </c>
      <c r="AA6589" s="43">
        <v>20250305</v>
      </c>
      <c r="AE6589" s="689" t="s">
        <v>1250</v>
      </c>
      <c r="AF6589" s="130">
        <v>1</v>
      </c>
    </row>
    <row r="6590" spans="1:35" x14ac:dyDescent="0.2">
      <c r="A6590" t="s">
        <v>2360</v>
      </c>
      <c r="B6590" s="45">
        <v>20240212</v>
      </c>
      <c r="C6590" s="107" t="s">
        <v>64</v>
      </c>
      <c r="D6590" s="107">
        <v>15</v>
      </c>
      <c r="E6590" s="107">
        <v>4</v>
      </c>
      <c r="H6590" s="107" t="s">
        <v>11</v>
      </c>
      <c r="I6590" s="107">
        <v>290</v>
      </c>
      <c r="J6590" s="107">
        <v>0</v>
      </c>
      <c r="K6590" s="43">
        <v>5</v>
      </c>
      <c r="L6590" s="43">
        <v>1</v>
      </c>
      <c r="M6590" s="43">
        <v>0</v>
      </c>
      <c r="N6590" s="49">
        <v>1</v>
      </c>
      <c r="O6590" s="43" t="str">
        <f>Cal_030724!$E$2</f>
        <v>Cal_030724</v>
      </c>
      <c r="P6590" s="50">
        <f>Cal_030724!$Q$3</f>
        <v>1.8135132035581638</v>
      </c>
      <c r="Q6590" s="50">
        <f>Cal_030724!$R$3</f>
        <v>0.5762667345022553</v>
      </c>
      <c r="R6590" s="46">
        <v>148.69999999999999</v>
      </c>
      <c r="S6590" s="46">
        <v>94.27</v>
      </c>
      <c r="T6590" s="178">
        <f>AVERAGE(0.877,0.8,0.805,0.728,0.758,0.7)</f>
        <v>0.77800000000000002</v>
      </c>
      <c r="U6590" s="79">
        <f t="shared" si="1835"/>
        <v>147.922</v>
      </c>
      <c r="V6590" s="79">
        <f t="shared" si="1836"/>
        <v>93.49199999999999</v>
      </c>
      <c r="W6590" s="446">
        <f t="shared" si="1837"/>
        <v>1.2055632673073047</v>
      </c>
      <c r="X6590" s="446">
        <f t="shared" si="1838"/>
        <v>0.47901319793099978</v>
      </c>
      <c r="Y6590" s="43">
        <v>20240307</v>
      </c>
      <c r="Z6590" s="48" t="s">
        <v>2423</v>
      </c>
      <c r="AA6590" s="43">
        <v>20250305</v>
      </c>
      <c r="AE6590" s="689" t="s">
        <v>1250</v>
      </c>
      <c r="AF6590" s="130">
        <v>1</v>
      </c>
    </row>
    <row r="6591" spans="1:35" x14ac:dyDescent="0.2">
      <c r="A6591" t="s">
        <v>2360</v>
      </c>
      <c r="B6591" s="45">
        <v>20240212</v>
      </c>
      <c r="C6591" s="107" t="s">
        <v>64</v>
      </c>
      <c r="D6591" s="107">
        <v>15</v>
      </c>
      <c r="E6591" s="107">
        <v>4</v>
      </c>
      <c r="H6591" s="107" t="s">
        <v>10</v>
      </c>
      <c r="I6591" s="107">
        <v>290</v>
      </c>
      <c r="J6591" s="107">
        <v>10</v>
      </c>
      <c r="K6591" s="43">
        <v>5</v>
      </c>
      <c r="L6591" s="43">
        <v>1</v>
      </c>
      <c r="M6591" s="43">
        <v>0</v>
      </c>
      <c r="N6591" s="49">
        <v>1</v>
      </c>
      <c r="O6591" s="43" t="str">
        <f>Cal_030724!$E$2</f>
        <v>Cal_030724</v>
      </c>
      <c r="P6591" s="50">
        <f>Cal_030724!$Q$3</f>
        <v>1.8135132035581638</v>
      </c>
      <c r="Q6591" s="50">
        <f>Cal_030724!$R$3</f>
        <v>0.5762667345022553</v>
      </c>
      <c r="R6591" s="46">
        <v>72.22</v>
      </c>
      <c r="S6591" s="46">
        <v>48.3</v>
      </c>
      <c r="T6591" s="178">
        <f>AVERAGE(0.877,0.8,0.805,0.728,0.758,0.7)</f>
        <v>0.77800000000000002</v>
      </c>
      <c r="U6591" s="79">
        <f t="shared" si="1835"/>
        <v>71.441999999999993</v>
      </c>
      <c r="V6591" s="79">
        <f t="shared" si="1836"/>
        <v>47.521999999999998</v>
      </c>
      <c r="W6591" s="446">
        <f t="shared" si="1837"/>
        <v>0.52980109046464674</v>
      </c>
      <c r="X6591" s="446">
        <f t="shared" si="1838"/>
        <v>0.32646942231778064</v>
      </c>
      <c r="Y6591" s="43">
        <v>20240307</v>
      </c>
      <c r="Z6591" s="48" t="s">
        <v>2423</v>
      </c>
      <c r="AA6591" s="43">
        <v>20250305</v>
      </c>
      <c r="AE6591" s="689" t="s">
        <v>1250</v>
      </c>
      <c r="AF6591" s="130">
        <v>1</v>
      </c>
    </row>
    <row r="6592" spans="1:35" x14ac:dyDescent="0.2">
      <c r="A6592" t="s">
        <v>2360</v>
      </c>
      <c r="B6592" s="45">
        <v>20240212</v>
      </c>
      <c r="C6592" s="107" t="s">
        <v>64</v>
      </c>
      <c r="D6592" s="107">
        <v>15</v>
      </c>
      <c r="E6592" s="107">
        <v>4</v>
      </c>
      <c r="H6592" s="107" t="s">
        <v>11</v>
      </c>
      <c r="I6592" s="107">
        <v>290</v>
      </c>
      <c r="J6592" s="107">
        <v>10</v>
      </c>
      <c r="K6592" s="43">
        <v>5</v>
      </c>
      <c r="L6592" s="43">
        <v>1</v>
      </c>
      <c r="M6592" s="43">
        <v>0</v>
      </c>
      <c r="N6592" s="49">
        <v>1</v>
      </c>
      <c r="O6592" s="43" t="str">
        <f>Cal_030724!$E$2</f>
        <v>Cal_030724</v>
      </c>
      <c r="P6592" s="50">
        <f>Cal_030724!$Q$3</f>
        <v>1.8135132035581638</v>
      </c>
      <c r="Q6592" s="50">
        <f>Cal_030724!$R$3</f>
        <v>0.5762667345022553</v>
      </c>
      <c r="R6592" s="46">
        <v>78.33</v>
      </c>
      <c r="S6592" s="46">
        <v>51.94</v>
      </c>
      <c r="T6592" s="178">
        <f>AVERAGE(0.366,0.25,0.238,0.443,0.396,0.478)</f>
        <v>0.3618333333333334</v>
      </c>
      <c r="U6592" s="79">
        <f t="shared" si="1835"/>
        <v>77.968166666666662</v>
      </c>
      <c r="V6592" s="79">
        <f t="shared" si="1836"/>
        <v>51.578166666666661</v>
      </c>
      <c r="W6592" s="446">
        <f t="shared" si="1837"/>
        <v>0.58450881176262648</v>
      </c>
      <c r="X6592" s="446">
        <f t="shared" si="1838"/>
        <v>0.34484734370314019</v>
      </c>
      <c r="Y6592" s="43">
        <v>20240307</v>
      </c>
      <c r="Z6592" s="48" t="s">
        <v>2435</v>
      </c>
      <c r="AA6592" s="43">
        <v>20250319</v>
      </c>
      <c r="AE6592" s="689" t="s">
        <v>1250</v>
      </c>
      <c r="AF6592" s="130">
        <v>1</v>
      </c>
    </row>
    <row r="6593" spans="1:35" x14ac:dyDescent="0.2">
      <c r="A6593" t="s">
        <v>2360</v>
      </c>
      <c r="B6593" s="45">
        <v>20240212</v>
      </c>
      <c r="C6593" s="107" t="s">
        <v>64</v>
      </c>
      <c r="D6593" s="107">
        <v>15</v>
      </c>
      <c r="E6593" s="107">
        <v>6</v>
      </c>
      <c r="H6593" s="107" t="s">
        <v>10</v>
      </c>
      <c r="I6593" s="107">
        <v>290</v>
      </c>
      <c r="J6593" s="107">
        <v>0</v>
      </c>
      <c r="K6593" s="43">
        <v>5</v>
      </c>
      <c r="L6593" s="43">
        <v>1</v>
      </c>
      <c r="M6593" s="43">
        <v>0</v>
      </c>
      <c r="N6593" s="49">
        <v>1</v>
      </c>
      <c r="O6593" s="43" t="str">
        <f>Cal_030724!$E$2</f>
        <v>Cal_030724</v>
      </c>
      <c r="P6593" s="50">
        <f>Cal_030724!$Q$3</f>
        <v>1.8135132035581638</v>
      </c>
      <c r="Q6593" s="50">
        <f>Cal_030724!$R$3</f>
        <v>0.5762667345022553</v>
      </c>
      <c r="R6593" s="46">
        <v>163.5</v>
      </c>
      <c r="S6593" s="46">
        <v>102.8</v>
      </c>
      <c r="T6593" s="178">
        <f>AVERAGE(0.877,0.8,0.805,0.728,0.758,0.7)</f>
        <v>0.77800000000000002</v>
      </c>
      <c r="U6593" s="79">
        <f t="shared" si="1835"/>
        <v>162.72200000000001</v>
      </c>
      <c r="V6593" s="79">
        <f t="shared" si="1836"/>
        <v>102.02199999999999</v>
      </c>
      <c r="W6593" s="446">
        <f t="shared" si="1837"/>
        <v>1.3444367136790998</v>
      </c>
      <c r="X6593" s="446">
        <f t="shared" si="1838"/>
        <v>0.49383672294159786</v>
      </c>
      <c r="Y6593" s="43">
        <v>20240307</v>
      </c>
      <c r="Z6593" s="48" t="s">
        <v>2423</v>
      </c>
      <c r="AA6593" s="43">
        <v>20250305</v>
      </c>
      <c r="AE6593" s="689" t="s">
        <v>1250</v>
      </c>
      <c r="AF6593" s="130">
        <v>1</v>
      </c>
    </row>
    <row r="6594" spans="1:35" x14ac:dyDescent="0.2">
      <c r="A6594" t="s">
        <v>2360</v>
      </c>
      <c r="B6594" s="45">
        <v>20240212</v>
      </c>
      <c r="C6594" s="107" t="s">
        <v>64</v>
      </c>
      <c r="D6594" s="107">
        <v>15</v>
      </c>
      <c r="E6594" s="107">
        <v>6</v>
      </c>
      <c r="H6594" s="107" t="s">
        <v>11</v>
      </c>
      <c r="I6594" s="107">
        <v>290</v>
      </c>
      <c r="J6594" s="107">
        <v>0</v>
      </c>
      <c r="K6594" s="43">
        <v>5</v>
      </c>
      <c r="L6594" s="43">
        <v>1</v>
      </c>
      <c r="M6594" s="43">
        <v>0</v>
      </c>
      <c r="N6594" s="49">
        <v>1</v>
      </c>
      <c r="O6594" s="43" t="str">
        <f>Cal_030724!$E$2</f>
        <v>Cal_030724</v>
      </c>
      <c r="P6594" s="50">
        <f>Cal_030724!$Q$3</f>
        <v>1.8135132035581638</v>
      </c>
      <c r="Q6594" s="50">
        <f>Cal_030724!$R$3</f>
        <v>0.5762667345022553</v>
      </c>
      <c r="R6594" s="46">
        <v>177.5</v>
      </c>
      <c r="S6594" s="46">
        <v>112</v>
      </c>
      <c r="T6594" s="178">
        <f>AVERAGE(0.877,0.8,0.805,0.728,0.758,0.7)</f>
        <v>0.77800000000000002</v>
      </c>
      <c r="U6594" s="79">
        <f t="shared" si="1835"/>
        <v>176.72200000000001</v>
      </c>
      <c r="V6594" s="79">
        <f t="shared" si="1836"/>
        <v>111.22199999999999</v>
      </c>
      <c r="W6594" s="446">
        <f t="shared" si="1837"/>
        <v>1.4507513137723398</v>
      </c>
      <c r="X6594" s="446">
        <f t="shared" si="1838"/>
        <v>0.55329142375316698</v>
      </c>
      <c r="Y6594" s="43">
        <v>20240307</v>
      </c>
      <c r="Z6594" s="48" t="s">
        <v>2423</v>
      </c>
      <c r="AA6594" s="43">
        <v>20250305</v>
      </c>
      <c r="AE6594" s="689" t="s">
        <v>1250</v>
      </c>
      <c r="AF6594" s="130">
        <v>1</v>
      </c>
    </row>
    <row r="6595" spans="1:35" x14ac:dyDescent="0.2">
      <c r="A6595" t="s">
        <v>2360</v>
      </c>
      <c r="B6595" s="45">
        <v>20240212</v>
      </c>
      <c r="C6595" s="107" t="s">
        <v>64</v>
      </c>
      <c r="D6595" s="107">
        <v>15</v>
      </c>
      <c r="E6595" s="107">
        <v>6</v>
      </c>
      <c r="H6595" s="107" t="s">
        <v>10</v>
      </c>
      <c r="I6595" s="107">
        <v>290</v>
      </c>
      <c r="J6595" s="107">
        <v>10</v>
      </c>
      <c r="K6595" s="43">
        <v>5</v>
      </c>
      <c r="L6595" s="43">
        <v>1</v>
      </c>
      <c r="M6595" s="43">
        <v>0</v>
      </c>
      <c r="N6595" s="49">
        <v>1</v>
      </c>
      <c r="O6595" s="43" t="str">
        <f>Cal_030724!$E$2</f>
        <v>Cal_030724</v>
      </c>
      <c r="P6595" s="50">
        <f>Cal_030724!$Q$3</f>
        <v>1.8135132035581638</v>
      </c>
      <c r="Q6595" s="50">
        <f>Cal_030724!$R$3</f>
        <v>0.5762667345022553</v>
      </c>
      <c r="R6595" s="46">
        <v>49.31</v>
      </c>
      <c r="S6595" s="46">
        <v>33.4</v>
      </c>
      <c r="T6595" s="178">
        <f>AVERAGE(0.877,0.8,0.805,0.728,0.758,0.7)</f>
        <v>0.77800000000000002</v>
      </c>
      <c r="U6595" s="79">
        <f t="shared" si="1835"/>
        <v>48.532000000000004</v>
      </c>
      <c r="V6595" s="79">
        <f t="shared" si="1836"/>
        <v>32.622</v>
      </c>
      <c r="W6595" s="446">
        <f t="shared" si="1837"/>
        <v>0.35238860155905233</v>
      </c>
      <c r="X6595" s="446">
        <f t="shared" si="1838"/>
        <v>0.23540771736667351</v>
      </c>
      <c r="Y6595" s="43">
        <v>20240307</v>
      </c>
      <c r="Z6595" s="48" t="s">
        <v>2423</v>
      </c>
      <c r="AA6595" s="43">
        <v>20250305</v>
      </c>
      <c r="AE6595" s="689" t="s">
        <v>1250</v>
      </c>
      <c r="AF6595" s="130">
        <v>1</v>
      </c>
    </row>
    <row r="6596" spans="1:35" x14ac:dyDescent="0.2">
      <c r="A6596" t="s">
        <v>2360</v>
      </c>
      <c r="B6596" s="45">
        <v>20240212</v>
      </c>
      <c r="C6596" s="107" t="s">
        <v>64</v>
      </c>
      <c r="D6596" s="107">
        <v>15</v>
      </c>
      <c r="E6596" s="107">
        <v>6</v>
      </c>
      <c r="H6596" s="107" t="s">
        <v>11</v>
      </c>
      <c r="I6596" s="107">
        <v>290</v>
      </c>
      <c r="J6596" s="107">
        <v>10</v>
      </c>
      <c r="K6596" s="43">
        <v>5</v>
      </c>
      <c r="L6596" s="43">
        <v>1</v>
      </c>
      <c r="M6596" s="43">
        <v>0</v>
      </c>
      <c r="N6596" s="49">
        <v>1</v>
      </c>
      <c r="O6596" s="43" t="str">
        <f>Cal_030724!$E$2</f>
        <v>Cal_030724</v>
      </c>
      <c r="P6596" s="50">
        <f>Cal_030724!$Q$3</f>
        <v>1.8135132035581638</v>
      </c>
      <c r="Q6596" s="50">
        <f>Cal_030724!$R$3</f>
        <v>0.5762667345022553</v>
      </c>
      <c r="R6596" s="46">
        <v>55.11</v>
      </c>
      <c r="S6596" s="46">
        <v>37.85</v>
      </c>
      <c r="T6596" s="178">
        <f>AVERAGE(0.877,0.8,0.805,0.728,0.758,0.7)</f>
        <v>0.77800000000000002</v>
      </c>
      <c r="U6596" s="79">
        <f t="shared" si="1835"/>
        <v>54.332000000000001</v>
      </c>
      <c r="V6596" s="79">
        <f t="shared" si="1836"/>
        <v>37.072000000000003</v>
      </c>
      <c r="W6596" s="446">
        <f t="shared" si="1837"/>
        <v>0.38228958283527598</v>
      </c>
      <c r="X6596" s="446">
        <f t="shared" si="1838"/>
        <v>0.28568862620201535</v>
      </c>
      <c r="Y6596" s="43">
        <v>20240307</v>
      </c>
      <c r="Z6596" s="48" t="s">
        <v>2423</v>
      </c>
      <c r="AA6596" s="43">
        <v>20250305</v>
      </c>
      <c r="AE6596" s="689" t="s">
        <v>1250</v>
      </c>
      <c r="AF6596" s="130">
        <v>1</v>
      </c>
    </row>
    <row r="6597" spans="1:35" x14ac:dyDescent="0.2">
      <c r="A6597" s="155" t="s">
        <v>2360</v>
      </c>
      <c r="B6597" s="81">
        <v>20240212</v>
      </c>
      <c r="C6597" s="126" t="s">
        <v>64</v>
      </c>
      <c r="D6597" s="126">
        <v>15</v>
      </c>
      <c r="E6597" s="126">
        <v>6</v>
      </c>
      <c r="F6597" s="126"/>
      <c r="G6597" s="126"/>
      <c r="H6597" s="126" t="s">
        <v>10</v>
      </c>
      <c r="I6597" s="126">
        <v>294</v>
      </c>
      <c r="J6597" s="126">
        <v>5</v>
      </c>
      <c r="K6597" s="82">
        <v>5</v>
      </c>
      <c r="L6597" s="156">
        <v>1</v>
      </c>
      <c r="M6597" s="82">
        <v>0</v>
      </c>
      <c r="N6597" s="83">
        <v>1</v>
      </c>
      <c r="O6597" s="82" t="str">
        <f>Cal_030724!$E$2</f>
        <v>Cal_030724</v>
      </c>
      <c r="P6597" s="158">
        <f>Cal_030724!$Q$3</f>
        <v>1.8135132035581638</v>
      </c>
      <c r="Q6597" s="158">
        <f>Cal_030724!$R$3</f>
        <v>0.5762667345022553</v>
      </c>
      <c r="R6597" s="84">
        <v>119.1</v>
      </c>
      <c r="S6597" s="84">
        <v>74.17</v>
      </c>
      <c r="T6597" s="158">
        <f>AVERAGE(0.612,0.55,0.349,0.731,0.447,0.765)</f>
        <v>0.57566666666666666</v>
      </c>
      <c r="U6597" s="79">
        <f t="shared" si="1835"/>
        <v>118.52433333333333</v>
      </c>
      <c r="V6597" s="79">
        <f t="shared" si="1836"/>
        <v>73.594333333333338</v>
      </c>
      <c r="W6597" s="446">
        <f t="shared" si="1837"/>
        <v>0.98160951306327304</v>
      </c>
      <c r="X6597" s="446">
        <f t="shared" si="1838"/>
        <v>0.32640126196424196</v>
      </c>
      <c r="Y6597" s="82">
        <v>20240307</v>
      </c>
      <c r="Z6597" s="85" t="s">
        <v>2366</v>
      </c>
      <c r="AA6597" s="82">
        <v>20240808</v>
      </c>
      <c r="AB6597" s="85"/>
      <c r="AC6597" s="82"/>
      <c r="AD6597" s="82"/>
      <c r="AE6597" s="691" t="s">
        <v>1250</v>
      </c>
      <c r="AF6597" s="567">
        <v>1</v>
      </c>
      <c r="AG6597" s="567"/>
      <c r="AH6597" s="159" t="s">
        <v>259</v>
      </c>
      <c r="AI6597" s="155"/>
    </row>
    <row r="6598" spans="1:35" x14ac:dyDescent="0.2">
      <c r="A6598" s="155" t="s">
        <v>2360</v>
      </c>
      <c r="B6598" s="81">
        <v>20240212</v>
      </c>
      <c r="C6598" s="126" t="s">
        <v>64</v>
      </c>
      <c r="D6598" s="126">
        <v>15</v>
      </c>
      <c r="E6598" s="126">
        <v>6</v>
      </c>
      <c r="F6598" s="126"/>
      <c r="G6598" s="126"/>
      <c r="H6598" s="126" t="s">
        <v>11</v>
      </c>
      <c r="I6598" s="126">
        <v>294</v>
      </c>
      <c r="J6598" s="126">
        <v>5</v>
      </c>
      <c r="K6598" s="82">
        <v>5</v>
      </c>
      <c r="L6598" s="156">
        <v>1</v>
      </c>
      <c r="M6598" s="82">
        <v>0</v>
      </c>
      <c r="N6598" s="83">
        <v>1</v>
      </c>
      <c r="O6598" s="82" t="str">
        <f>Cal_030724!$E$2</f>
        <v>Cal_030724</v>
      </c>
      <c r="P6598" s="158">
        <f>Cal_030724!$Q$3</f>
        <v>1.8135132035581638</v>
      </c>
      <c r="Q6598" s="158">
        <f>Cal_030724!$R$3</f>
        <v>0.5762667345022553</v>
      </c>
      <c r="R6598" s="84">
        <v>97.53</v>
      </c>
      <c r="S6598" s="84">
        <v>59.89</v>
      </c>
      <c r="T6598" s="158">
        <f>AVERAGE(0.612,0.55,0.349,0.731,0.447,0.765)</f>
        <v>0.57566666666666666</v>
      </c>
      <c r="U6598" s="79">
        <f t="shared" si="1835"/>
        <v>96.954333333333338</v>
      </c>
      <c r="V6598" s="79">
        <f t="shared" si="1836"/>
        <v>59.314333333333337</v>
      </c>
      <c r="W6598" s="446">
        <f t="shared" si="1837"/>
        <v>0.82234102095930572</v>
      </c>
      <c r="X6598" s="446">
        <f t="shared" si="1838"/>
        <v>0.23186768777606384</v>
      </c>
      <c r="Y6598" s="82">
        <v>20240307</v>
      </c>
      <c r="Z6598" s="85" t="s">
        <v>2366</v>
      </c>
      <c r="AA6598" s="82">
        <v>20240808</v>
      </c>
      <c r="AB6598" s="85"/>
      <c r="AC6598" s="82"/>
      <c r="AD6598" s="82"/>
      <c r="AE6598" s="691" t="s">
        <v>1250</v>
      </c>
      <c r="AF6598" s="567">
        <v>1</v>
      </c>
      <c r="AG6598" s="567"/>
      <c r="AH6598" s="159" t="s">
        <v>260</v>
      </c>
      <c r="AI6598" s="155"/>
    </row>
    <row r="6599" spans="1:35" x14ac:dyDescent="0.2">
      <c r="A6599" s="360" t="s">
        <v>2360</v>
      </c>
      <c r="B6599" s="196">
        <v>20240212</v>
      </c>
      <c r="C6599" s="361" t="s">
        <v>64</v>
      </c>
      <c r="D6599" s="361">
        <v>15</v>
      </c>
      <c r="E6599" s="361">
        <v>6</v>
      </c>
      <c r="F6599" s="361"/>
      <c r="G6599" s="361"/>
      <c r="H6599" s="361" t="s">
        <v>10</v>
      </c>
      <c r="I6599" s="361">
        <v>551</v>
      </c>
      <c r="J6599" s="361">
        <v>20</v>
      </c>
      <c r="K6599" s="44">
        <v>5</v>
      </c>
      <c r="L6599" s="362">
        <v>1</v>
      </c>
      <c r="M6599" s="44">
        <v>0</v>
      </c>
      <c r="N6599" s="363">
        <v>1</v>
      </c>
      <c r="O6599" s="44" t="str">
        <f>Cal_030724!$E$2</f>
        <v>Cal_030724</v>
      </c>
      <c r="P6599" s="365">
        <f>Cal_030724!$Q$3</f>
        <v>1.8135132035581638</v>
      </c>
      <c r="Q6599" s="365">
        <f>Cal_030724!$R$3</f>
        <v>0.5762667345022553</v>
      </c>
      <c r="R6599" s="364">
        <v>206.8</v>
      </c>
      <c r="S6599" s="364">
        <v>122.1</v>
      </c>
      <c r="T6599" s="365">
        <f>AVERAGE(0.612,0.55,0.349,0.731,0.447,0.765)</f>
        <v>0.57566666666666666</v>
      </c>
      <c r="U6599" s="79">
        <f t="shared" si="1835"/>
        <v>206.22433333333333</v>
      </c>
      <c r="V6599" s="79">
        <f t="shared" si="1836"/>
        <v>121.52433333333333</v>
      </c>
      <c r="W6599" s="446">
        <f t="shared" si="1837"/>
        <v>0.98737353376068437</v>
      </c>
      <c r="X6599" s="446">
        <f t="shared" si="1838"/>
        <v>0.16508663669638876</v>
      </c>
      <c r="Y6599" s="44">
        <v>20240307</v>
      </c>
      <c r="Z6599" s="368" t="s">
        <v>2366</v>
      </c>
      <c r="AA6599" s="44">
        <v>20240808</v>
      </c>
      <c r="AB6599" s="368"/>
      <c r="AC6599" s="44"/>
      <c r="AD6599" s="44"/>
      <c r="AE6599" s="763" t="s">
        <v>1250</v>
      </c>
      <c r="AF6599" s="849">
        <v>1</v>
      </c>
      <c r="AG6599" s="849"/>
      <c r="AH6599" s="370" t="s">
        <v>679</v>
      </c>
      <c r="AI6599" s="360"/>
    </row>
    <row r="6600" spans="1:35" x14ac:dyDescent="0.2">
      <c r="A6600" s="360" t="s">
        <v>2360</v>
      </c>
      <c r="B6600" s="196">
        <v>20240212</v>
      </c>
      <c r="C6600" s="361" t="s">
        <v>64</v>
      </c>
      <c r="D6600" s="361">
        <v>15</v>
      </c>
      <c r="E6600" s="361">
        <v>6</v>
      </c>
      <c r="F6600" s="361"/>
      <c r="G6600" s="361"/>
      <c r="H6600" s="361" t="s">
        <v>11</v>
      </c>
      <c r="I6600" s="361">
        <v>552</v>
      </c>
      <c r="J6600" s="361">
        <v>20</v>
      </c>
      <c r="K6600" s="44">
        <v>5</v>
      </c>
      <c r="L6600" s="362">
        <v>1</v>
      </c>
      <c r="M6600" s="44">
        <v>0</v>
      </c>
      <c r="N6600" s="363">
        <v>1</v>
      </c>
      <c r="O6600" s="44" t="str">
        <f>Cal_030724!$E$2</f>
        <v>Cal_030724</v>
      </c>
      <c r="P6600" s="365">
        <f>Cal_030724!$Q$3</f>
        <v>1.8135132035581638</v>
      </c>
      <c r="Q6600" s="365">
        <f>Cal_030724!$R$3</f>
        <v>0.5762667345022553</v>
      </c>
      <c r="R6600" s="364">
        <v>149.9</v>
      </c>
      <c r="S6600" s="364">
        <v>89.95</v>
      </c>
      <c r="T6600" s="365">
        <f>AVERAGE(0.612,0.55,0.349,0.731,0.447,0.765)</f>
        <v>0.57566666666666666</v>
      </c>
      <c r="U6600" s="79">
        <f t="shared" si="1835"/>
        <v>149.32433333333333</v>
      </c>
      <c r="V6600" s="79">
        <f t="shared" si="1836"/>
        <v>89.37433333333334</v>
      </c>
      <c r="W6600" s="446">
        <f t="shared" si="1837"/>
        <v>0.69758925117792359</v>
      </c>
      <c r="X6600" s="446">
        <f t="shared" si="1838"/>
        <v>0.14844513348949334</v>
      </c>
      <c r="Y6600" s="44">
        <v>20240307</v>
      </c>
      <c r="Z6600" s="368" t="s">
        <v>2366</v>
      </c>
      <c r="AA6600" s="44">
        <v>20240808</v>
      </c>
      <c r="AB6600" s="368"/>
      <c r="AC6600" s="44"/>
      <c r="AD6600" s="44"/>
      <c r="AE6600" s="763" t="s">
        <v>1250</v>
      </c>
      <c r="AF6600" s="849">
        <v>1</v>
      </c>
      <c r="AG6600" s="849"/>
      <c r="AH6600" s="370" t="s">
        <v>680</v>
      </c>
      <c r="AI6600" s="360"/>
    </row>
    <row r="6601" spans="1:35" x14ac:dyDescent="0.2">
      <c r="A6601" t="s">
        <v>2360</v>
      </c>
      <c r="B6601" s="45">
        <v>20240212</v>
      </c>
      <c r="C6601" s="107" t="s">
        <v>64</v>
      </c>
      <c r="D6601" s="107">
        <v>15</v>
      </c>
      <c r="E6601" s="107">
        <v>11</v>
      </c>
      <c r="H6601" s="107" t="s">
        <v>10</v>
      </c>
      <c r="I6601" s="107">
        <v>290</v>
      </c>
      <c r="J6601" s="107">
        <v>0</v>
      </c>
      <c r="K6601" s="43">
        <v>5</v>
      </c>
      <c r="L6601" s="43">
        <v>1</v>
      </c>
      <c r="M6601" s="43">
        <v>0</v>
      </c>
      <c r="N6601" s="49">
        <v>1</v>
      </c>
      <c r="O6601" s="43" t="str">
        <f>Cal_030724!$E$2</f>
        <v>Cal_030724</v>
      </c>
      <c r="P6601" s="50">
        <f>Cal_030724!$Q$3</f>
        <v>1.8135132035581638</v>
      </c>
      <c r="Q6601" s="50">
        <f>Cal_030724!$R$3</f>
        <v>0.5762667345022553</v>
      </c>
      <c r="R6601" s="46">
        <v>161.4</v>
      </c>
      <c r="S6601" s="46">
        <v>101.8</v>
      </c>
      <c r="T6601" s="178">
        <f>AVERAGE(0.877,0.8,0.805,0.728,0.758,0.7)</f>
        <v>0.77800000000000002</v>
      </c>
      <c r="U6601" s="79">
        <f t="shared" si="1835"/>
        <v>160.62200000000001</v>
      </c>
      <c r="V6601" s="79">
        <f t="shared" si="1836"/>
        <v>101.02199999999999</v>
      </c>
      <c r="W6601" s="446">
        <f t="shared" si="1837"/>
        <v>1.3200729511577323</v>
      </c>
      <c r="X6601" s="446">
        <f t="shared" si="1838"/>
        <v>0.50018208319070356</v>
      </c>
      <c r="Y6601" s="43">
        <v>20240307</v>
      </c>
      <c r="Z6601" s="48" t="s">
        <v>2423</v>
      </c>
      <c r="AA6601" s="43">
        <v>20250305</v>
      </c>
      <c r="AE6601" s="689" t="s">
        <v>1250</v>
      </c>
      <c r="AF6601" s="130">
        <v>1</v>
      </c>
    </row>
    <row r="6602" spans="1:35" x14ac:dyDescent="0.2">
      <c r="A6602" t="s">
        <v>2360</v>
      </c>
      <c r="B6602" s="45">
        <v>20240212</v>
      </c>
      <c r="C6602" s="107" t="s">
        <v>64</v>
      </c>
      <c r="D6602" s="107">
        <v>15</v>
      </c>
      <c r="E6602" s="107">
        <v>11</v>
      </c>
      <c r="H6602" s="107" t="s">
        <v>11</v>
      </c>
      <c r="I6602" s="107">
        <v>290</v>
      </c>
      <c r="J6602" s="107">
        <v>0</v>
      </c>
      <c r="K6602" s="43">
        <v>5</v>
      </c>
      <c r="L6602" s="43">
        <v>1</v>
      </c>
      <c r="M6602" s="43">
        <v>0</v>
      </c>
      <c r="N6602" s="49">
        <v>1</v>
      </c>
      <c r="O6602" s="43" t="str">
        <f>Cal_030724!$E$2</f>
        <v>Cal_030724</v>
      </c>
      <c r="P6602" s="50">
        <f>Cal_030724!$Q$3</f>
        <v>1.8135132035581638</v>
      </c>
      <c r="Q6602" s="50">
        <f>Cal_030724!$R$3</f>
        <v>0.5762667345022553</v>
      </c>
      <c r="R6602" s="46">
        <v>169.9</v>
      </c>
      <c r="S6602" s="46">
        <v>107.5</v>
      </c>
      <c r="T6602" s="178">
        <f>AVERAGE(0.877,0.8,0.805,0.728,0.758,0.7)</f>
        <v>0.77800000000000002</v>
      </c>
      <c r="U6602" s="79">
        <f t="shared" si="1835"/>
        <v>169.12200000000001</v>
      </c>
      <c r="V6602" s="79">
        <f t="shared" si="1836"/>
        <v>106.72199999999999</v>
      </c>
      <c r="W6602" s="446">
        <f t="shared" si="1837"/>
        <v>1.3820898012121223</v>
      </c>
      <c r="X6602" s="446">
        <f t="shared" si="1838"/>
        <v>0.54087012608820606</v>
      </c>
      <c r="Y6602" s="43">
        <v>20240307</v>
      </c>
      <c r="Z6602" s="48" t="s">
        <v>2423</v>
      </c>
      <c r="AA6602" s="43">
        <v>20250305</v>
      </c>
      <c r="AE6602" s="689" t="s">
        <v>1250</v>
      </c>
      <c r="AF6602" s="130">
        <v>1</v>
      </c>
    </row>
    <row r="6603" spans="1:35" x14ac:dyDescent="0.2">
      <c r="A6603" s="155" t="s">
        <v>2360</v>
      </c>
      <c r="B6603" s="81">
        <v>20240212</v>
      </c>
      <c r="C6603" s="126" t="s">
        <v>64</v>
      </c>
      <c r="D6603" s="126">
        <v>15</v>
      </c>
      <c r="E6603" s="126">
        <v>11</v>
      </c>
      <c r="F6603" s="126"/>
      <c r="G6603" s="126"/>
      <c r="H6603" s="126" t="s">
        <v>10</v>
      </c>
      <c r="I6603" s="126">
        <v>293</v>
      </c>
      <c r="J6603" s="126">
        <v>5</v>
      </c>
      <c r="K6603" s="82">
        <v>5</v>
      </c>
      <c r="L6603" s="156">
        <v>1</v>
      </c>
      <c r="M6603" s="82">
        <v>0</v>
      </c>
      <c r="N6603" s="83">
        <v>1</v>
      </c>
      <c r="O6603" s="82" t="str">
        <f>Cal_030724!$E$2</f>
        <v>Cal_030724</v>
      </c>
      <c r="P6603" s="158">
        <f>Cal_030724!$Q$3</f>
        <v>1.8135132035581638</v>
      </c>
      <c r="Q6603" s="158">
        <f>Cal_030724!$R$3</f>
        <v>0.5762667345022553</v>
      </c>
      <c r="R6603" s="84">
        <v>137.80000000000001</v>
      </c>
      <c r="S6603" s="84">
        <v>83.86</v>
      </c>
      <c r="T6603" s="158">
        <f>AVERAGE(0.612,0.55,0.349,0.731,0.447,0.765)</f>
        <v>0.57566666666666666</v>
      </c>
      <c r="U6603" s="79">
        <f t="shared" si="1835"/>
        <v>137.22433333333333</v>
      </c>
      <c r="V6603" s="79">
        <f t="shared" si="1836"/>
        <v>83.284333333333336</v>
      </c>
      <c r="W6603" s="446">
        <f t="shared" si="1837"/>
        <v>1.1824777896889349</v>
      </c>
      <c r="X6603" s="446">
        <f t="shared" si="1838"/>
        <v>0.30280780786523737</v>
      </c>
      <c r="Y6603" s="82">
        <v>20240307</v>
      </c>
      <c r="Z6603" s="85" t="s">
        <v>2366</v>
      </c>
      <c r="AA6603" s="82">
        <v>20240808</v>
      </c>
      <c r="AB6603" s="85"/>
      <c r="AC6603" s="82"/>
      <c r="AD6603" s="82"/>
      <c r="AE6603" s="691" t="s">
        <v>1250</v>
      </c>
      <c r="AF6603" s="567">
        <v>1</v>
      </c>
      <c r="AG6603" s="567"/>
      <c r="AH6603" s="159" t="s">
        <v>258</v>
      </c>
      <c r="AI6603" s="155"/>
    </row>
    <row r="6604" spans="1:35" x14ac:dyDescent="0.2">
      <c r="A6604" s="155" t="s">
        <v>2360</v>
      </c>
      <c r="B6604" s="81">
        <v>20240212</v>
      </c>
      <c r="C6604" s="126" t="s">
        <v>64</v>
      </c>
      <c r="D6604" s="126">
        <v>15</v>
      </c>
      <c r="E6604" s="126">
        <v>11</v>
      </c>
      <c r="F6604" s="126"/>
      <c r="G6604" s="126"/>
      <c r="H6604" s="126" t="s">
        <v>11</v>
      </c>
      <c r="I6604" s="126">
        <v>250</v>
      </c>
      <c r="J6604" s="126">
        <v>5</v>
      </c>
      <c r="K6604" s="82">
        <v>5</v>
      </c>
      <c r="L6604" s="156">
        <v>1</v>
      </c>
      <c r="M6604" s="82">
        <v>0</v>
      </c>
      <c r="N6604" s="83">
        <v>1</v>
      </c>
      <c r="O6604" s="82" t="str">
        <f>Cal_030724!$E$2</f>
        <v>Cal_030724</v>
      </c>
      <c r="P6604" s="158">
        <f>Cal_030724!$Q$3</f>
        <v>1.8135132035581638</v>
      </c>
      <c r="Q6604" s="158">
        <f>Cal_030724!$R$3</f>
        <v>0.5762667345022553</v>
      </c>
      <c r="R6604" s="84">
        <v>123.7</v>
      </c>
      <c r="S6604" s="84">
        <v>75.319999999999993</v>
      </c>
      <c r="T6604" s="158">
        <f>AVERAGE(0.612,0.55,0.349,0.731,0.447,0.765)</f>
        <v>0.57566666666666666</v>
      </c>
      <c r="U6604" s="79">
        <f t="shared" si="1835"/>
        <v>123.12433333333334</v>
      </c>
      <c r="V6604" s="79">
        <f t="shared" si="1836"/>
        <v>74.74433333333333</v>
      </c>
      <c r="W6604" s="446">
        <f t="shared" si="1837"/>
        <v>1.2430125851901486</v>
      </c>
      <c r="X6604" s="446">
        <f t="shared" si="1838"/>
        <v>0.31924463487340649</v>
      </c>
      <c r="Y6604" s="82">
        <v>20240307</v>
      </c>
      <c r="Z6604" s="85" t="s">
        <v>2366</v>
      </c>
      <c r="AA6604" s="82">
        <v>20240808</v>
      </c>
      <c r="AB6604" s="85"/>
      <c r="AC6604" s="82"/>
      <c r="AD6604" s="82"/>
      <c r="AE6604" s="691" t="s">
        <v>1250</v>
      </c>
      <c r="AF6604" s="567">
        <v>1</v>
      </c>
      <c r="AG6604" s="567"/>
      <c r="AH6604" s="159" t="s">
        <v>2364</v>
      </c>
      <c r="AI6604" s="155"/>
    </row>
    <row r="6605" spans="1:35" x14ac:dyDescent="0.2">
      <c r="A6605" s="360" t="s">
        <v>2360</v>
      </c>
      <c r="B6605" s="196">
        <v>20240212</v>
      </c>
      <c r="C6605" s="361" t="s">
        <v>64</v>
      </c>
      <c r="D6605" s="361">
        <v>15</v>
      </c>
      <c r="E6605" s="361">
        <v>11</v>
      </c>
      <c r="F6605" s="361"/>
      <c r="G6605" s="361"/>
      <c r="H6605" s="361" t="s">
        <v>10</v>
      </c>
      <c r="I6605" s="361">
        <v>551</v>
      </c>
      <c r="J6605" s="361">
        <v>20</v>
      </c>
      <c r="K6605" s="44">
        <v>5</v>
      </c>
      <c r="L6605" s="362">
        <v>1</v>
      </c>
      <c r="M6605" s="44">
        <v>0</v>
      </c>
      <c r="N6605" s="363">
        <v>1</v>
      </c>
      <c r="O6605" s="44" t="str">
        <f>Cal_030724!$E$2</f>
        <v>Cal_030724</v>
      </c>
      <c r="P6605" s="365">
        <f>Cal_030724!$Q$3</f>
        <v>1.8135132035581638</v>
      </c>
      <c r="Q6605" s="365">
        <f>Cal_030724!$R$3</f>
        <v>0.5762667345022553</v>
      </c>
      <c r="R6605" s="364">
        <v>206.2</v>
      </c>
      <c r="S6605" s="364">
        <v>120.3</v>
      </c>
      <c r="T6605" s="365">
        <f>AVERAGE(0.612,0.55,0.349,0.731,0.447,0.765)</f>
        <v>0.57566666666666666</v>
      </c>
      <c r="U6605" s="79">
        <f t="shared" si="1835"/>
        <v>205.62433333333331</v>
      </c>
      <c r="V6605" s="79">
        <f t="shared" si="1836"/>
        <v>119.72433333333333</v>
      </c>
      <c r="W6605" s="446">
        <f t="shared" si="1837"/>
        <v>1.0013622969308473</v>
      </c>
      <c r="X6605" s="446">
        <f t="shared" si="1838"/>
        <v>0.1340278082156621</v>
      </c>
      <c r="Y6605" s="44">
        <v>20240307</v>
      </c>
      <c r="Z6605" s="368" t="s">
        <v>2366</v>
      </c>
      <c r="AA6605" s="44">
        <v>20240808</v>
      </c>
      <c r="AB6605" s="368"/>
      <c r="AC6605" s="44"/>
      <c r="AD6605" s="44"/>
      <c r="AE6605" s="763" t="s">
        <v>1250</v>
      </c>
      <c r="AF6605" s="849">
        <v>1</v>
      </c>
      <c r="AG6605" s="849"/>
      <c r="AH6605" s="370" t="s">
        <v>265</v>
      </c>
      <c r="AI6605" s="360"/>
    </row>
    <row r="6606" spans="1:35" x14ac:dyDescent="0.2">
      <c r="A6606" s="360" t="s">
        <v>2360</v>
      </c>
      <c r="B6606" s="196">
        <v>20240212</v>
      </c>
      <c r="C6606" s="361" t="s">
        <v>64</v>
      </c>
      <c r="D6606" s="361">
        <v>15</v>
      </c>
      <c r="E6606" s="361">
        <v>11</v>
      </c>
      <c r="F6606" s="361"/>
      <c r="G6606" s="361"/>
      <c r="H6606" s="361" t="s">
        <v>11</v>
      </c>
      <c r="I6606" s="361">
        <v>551</v>
      </c>
      <c r="J6606" s="361">
        <v>20</v>
      </c>
      <c r="K6606" s="44">
        <v>5</v>
      </c>
      <c r="L6606" s="362">
        <v>1</v>
      </c>
      <c r="M6606" s="44">
        <v>0</v>
      </c>
      <c r="N6606" s="363">
        <v>1</v>
      </c>
      <c r="O6606" s="44" t="str">
        <f>Cal_030724!$E$2</f>
        <v>Cal_030724</v>
      </c>
      <c r="P6606" s="365">
        <f>Cal_030724!$Q$3</f>
        <v>1.8135132035581638</v>
      </c>
      <c r="Q6606" s="365">
        <f>Cal_030724!$R$3</f>
        <v>0.5762667345022553</v>
      </c>
      <c r="R6606" s="364">
        <v>214.1</v>
      </c>
      <c r="S6606" s="364">
        <v>126</v>
      </c>
      <c r="T6606" s="365">
        <f>AVERAGE(0.612,0.55,0.349,0.731,0.447,0.765)</f>
        <v>0.57566666666666666</v>
      </c>
      <c r="U6606" s="79">
        <f t="shared" si="1835"/>
        <v>213.52433333333332</v>
      </c>
      <c r="V6606" s="79">
        <f t="shared" si="1836"/>
        <v>125.42433333333334</v>
      </c>
      <c r="W6606" s="446">
        <f t="shared" si="1837"/>
        <v>1.027008362742813</v>
      </c>
      <c r="X6606" s="446">
        <f t="shared" si="1838"/>
        <v>0.16243694922048177</v>
      </c>
      <c r="Y6606" s="44">
        <v>20240307</v>
      </c>
      <c r="Z6606" s="368" t="s">
        <v>2366</v>
      </c>
      <c r="AA6606" s="44">
        <v>20240808</v>
      </c>
      <c r="AB6606" s="368"/>
      <c r="AC6606" s="44"/>
      <c r="AD6606" s="44"/>
      <c r="AE6606" s="763" t="s">
        <v>1250</v>
      </c>
      <c r="AF6606" s="849">
        <v>1</v>
      </c>
      <c r="AG6606" s="849"/>
      <c r="AH6606" s="370" t="s">
        <v>266</v>
      </c>
      <c r="AI6606" s="360"/>
    </row>
    <row r="6607" spans="1:35" x14ac:dyDescent="0.2">
      <c r="A6607" t="s">
        <v>2360</v>
      </c>
      <c r="B6607" s="45">
        <v>20240212</v>
      </c>
      <c r="C6607" s="107" t="s">
        <v>64</v>
      </c>
      <c r="D6607" s="107">
        <v>15</v>
      </c>
      <c r="E6607" s="107">
        <v>14</v>
      </c>
      <c r="H6607" s="107" t="s">
        <v>10</v>
      </c>
      <c r="I6607" s="107">
        <v>290</v>
      </c>
      <c r="J6607" s="107">
        <v>0</v>
      </c>
      <c r="K6607" s="43">
        <v>5</v>
      </c>
      <c r="L6607" s="43">
        <v>1</v>
      </c>
      <c r="M6607" s="43">
        <v>0</v>
      </c>
      <c r="N6607" s="49">
        <v>1</v>
      </c>
      <c r="O6607" s="43" t="str">
        <f>Cal_030724!$E$2</f>
        <v>Cal_030724</v>
      </c>
      <c r="P6607" s="50">
        <f>Cal_030724!$Q$3</f>
        <v>1.8135132035581638</v>
      </c>
      <c r="Q6607" s="50">
        <f>Cal_030724!$R$3</f>
        <v>0.5762667345022553</v>
      </c>
      <c r="R6607" s="46">
        <v>163.30000000000001</v>
      </c>
      <c r="S6607" s="46">
        <v>101.8</v>
      </c>
      <c r="T6607" s="178">
        <f>AVERAGE(0.877,0.8,0.805,0.728,0.758,0.7)</f>
        <v>0.77800000000000002</v>
      </c>
      <c r="U6607" s="79">
        <f t="shared" si="1835"/>
        <v>162.52200000000002</v>
      </c>
      <c r="V6607" s="79">
        <f t="shared" si="1836"/>
        <v>101.02199999999999</v>
      </c>
      <c r="W6607" s="446">
        <f t="shared" si="1837"/>
        <v>1.3621558136946401</v>
      </c>
      <c r="X6607" s="446">
        <f t="shared" si="1838"/>
        <v>0.45809922065379588</v>
      </c>
      <c r="Y6607" s="43">
        <v>20240307</v>
      </c>
      <c r="Z6607" s="48" t="s">
        <v>2423</v>
      </c>
      <c r="AA6607" s="43">
        <v>20250305</v>
      </c>
      <c r="AE6607" s="689" t="s">
        <v>1250</v>
      </c>
      <c r="AF6607" s="130">
        <v>1</v>
      </c>
    </row>
    <row r="6608" spans="1:35" x14ac:dyDescent="0.2">
      <c r="A6608" t="s">
        <v>2360</v>
      </c>
      <c r="B6608" s="45">
        <v>20240212</v>
      </c>
      <c r="C6608" s="107" t="s">
        <v>64</v>
      </c>
      <c r="D6608" s="107">
        <v>15</v>
      </c>
      <c r="E6608" s="107">
        <v>14</v>
      </c>
      <c r="H6608" s="107" t="s">
        <v>11</v>
      </c>
      <c r="I6608" s="107">
        <v>290</v>
      </c>
      <c r="J6608" s="107">
        <v>0</v>
      </c>
      <c r="K6608" s="43">
        <v>5</v>
      </c>
      <c r="L6608" s="43">
        <v>1</v>
      </c>
      <c r="M6608" s="43">
        <v>0</v>
      </c>
      <c r="N6608" s="49">
        <v>1</v>
      </c>
      <c r="O6608" s="43" t="str">
        <f>Cal_030724!$E$2</f>
        <v>Cal_030724</v>
      </c>
      <c r="P6608" s="50">
        <f>Cal_030724!$Q$3</f>
        <v>1.8135132035581638</v>
      </c>
      <c r="Q6608" s="50">
        <f>Cal_030724!$R$3</f>
        <v>0.5762667345022553</v>
      </c>
      <c r="R6608" s="46">
        <v>174.4</v>
      </c>
      <c r="S6608" s="46">
        <v>109.9</v>
      </c>
      <c r="T6608" s="178">
        <f>AVERAGE(0.877,0.8,0.805,0.728,0.758,0.7)</f>
        <v>0.77800000000000002</v>
      </c>
      <c r="U6608" s="79">
        <f t="shared" si="1835"/>
        <v>173.62200000000001</v>
      </c>
      <c r="V6608" s="79">
        <f t="shared" si="1836"/>
        <v>109.122</v>
      </c>
      <c r="W6608" s="446">
        <f t="shared" si="1837"/>
        <v>1.4286024387529148</v>
      </c>
      <c r="X6608" s="446">
        <f t="shared" si="1838"/>
        <v>0.53760165400084226</v>
      </c>
      <c r="Y6608" s="43">
        <v>20240307</v>
      </c>
      <c r="Z6608" s="48" t="s">
        <v>2423</v>
      </c>
      <c r="AA6608" s="43">
        <v>20250305</v>
      </c>
      <c r="AE6608" s="689" t="s">
        <v>1250</v>
      </c>
      <c r="AF6608" s="130">
        <v>1</v>
      </c>
    </row>
    <row r="6609" spans="1:35" x14ac:dyDescent="0.2">
      <c r="A6609" s="155" t="s">
        <v>2360</v>
      </c>
      <c r="B6609" s="81">
        <v>20240212</v>
      </c>
      <c r="C6609" s="126" t="s">
        <v>64</v>
      </c>
      <c r="D6609" s="126">
        <v>15</v>
      </c>
      <c r="E6609" s="126">
        <v>14</v>
      </c>
      <c r="F6609" s="126"/>
      <c r="G6609" s="126"/>
      <c r="H6609" s="126" t="s">
        <v>10</v>
      </c>
      <c r="I6609" s="126">
        <v>293</v>
      </c>
      <c r="J6609" s="126">
        <v>5</v>
      </c>
      <c r="K6609" s="82">
        <v>5</v>
      </c>
      <c r="L6609" s="156">
        <v>1</v>
      </c>
      <c r="M6609" s="82">
        <v>0</v>
      </c>
      <c r="N6609" s="83">
        <v>1</v>
      </c>
      <c r="O6609" s="82" t="str">
        <f>Cal_030724!$E$2</f>
        <v>Cal_030724</v>
      </c>
      <c r="P6609" s="158">
        <f>Cal_030724!$Q$3</f>
        <v>1.8135132035581638</v>
      </c>
      <c r="Q6609" s="158">
        <f>Cal_030724!$R$3</f>
        <v>0.5762667345022553</v>
      </c>
      <c r="R6609" s="84">
        <v>128.5</v>
      </c>
      <c r="S6609" s="84">
        <v>79.819999999999993</v>
      </c>
      <c r="T6609" s="158">
        <f>AVERAGE(0.612,0.55,0.349,0.731,0.447,0.765)</f>
        <v>0.57566666666666666</v>
      </c>
      <c r="U6609" s="79">
        <f t="shared" si="1835"/>
        <v>127.92433333333334</v>
      </c>
      <c r="V6609" s="79">
        <f t="shared" si="1836"/>
        <v>79.24433333333333</v>
      </c>
      <c r="W6609" s="446">
        <f t="shared" si="1837"/>
        <v>1.0671675714137443</v>
      </c>
      <c r="X6609" s="446">
        <f t="shared" si="1838"/>
        <v>0.34606901555277553</v>
      </c>
      <c r="Y6609" s="82">
        <v>20240307</v>
      </c>
      <c r="Z6609" s="85" t="s">
        <v>2365</v>
      </c>
      <c r="AA6609" s="82">
        <v>20240808</v>
      </c>
      <c r="AB6609" s="85"/>
      <c r="AC6609" s="82"/>
      <c r="AD6609" s="82"/>
      <c r="AE6609" s="691" t="s">
        <v>1250</v>
      </c>
      <c r="AF6609" s="567">
        <v>1</v>
      </c>
      <c r="AG6609" s="567"/>
      <c r="AH6609" s="159" t="s">
        <v>256</v>
      </c>
      <c r="AI6609" s="155"/>
    </row>
    <row r="6610" spans="1:35" x14ac:dyDescent="0.2">
      <c r="A6610" s="155" t="s">
        <v>2360</v>
      </c>
      <c r="B6610" s="81">
        <v>20240212</v>
      </c>
      <c r="C6610" s="126" t="s">
        <v>64</v>
      </c>
      <c r="D6610" s="126">
        <v>15</v>
      </c>
      <c r="E6610" s="126">
        <v>14</v>
      </c>
      <c r="F6610" s="126"/>
      <c r="G6610" s="126"/>
      <c r="H6610" s="126" t="s">
        <v>11</v>
      </c>
      <c r="I6610" s="126">
        <v>294</v>
      </c>
      <c r="J6610" s="126">
        <v>5</v>
      </c>
      <c r="K6610" s="82">
        <v>5</v>
      </c>
      <c r="L6610" s="156">
        <v>1</v>
      </c>
      <c r="M6610" s="82">
        <v>0</v>
      </c>
      <c r="N6610" s="83">
        <v>1</v>
      </c>
      <c r="O6610" s="82" t="str">
        <f>Cal_030724!$E$2</f>
        <v>Cal_030724</v>
      </c>
      <c r="P6610" s="158">
        <f>Cal_030724!$Q$3</f>
        <v>1.8135132035581638</v>
      </c>
      <c r="Q6610" s="158">
        <f>Cal_030724!$R$3</f>
        <v>0.5762667345022553</v>
      </c>
      <c r="R6610" s="84">
        <v>130.5</v>
      </c>
      <c r="S6610" s="84">
        <v>81.709999999999994</v>
      </c>
      <c r="T6610" s="158">
        <f>AVERAGE(0.612,0.55,0.349,0.731,0.447,0.765)</f>
        <v>0.57566666666666666</v>
      </c>
      <c r="U6610" s="79">
        <f t="shared" si="1835"/>
        <v>129.92433333333332</v>
      </c>
      <c r="V6610" s="79">
        <f t="shared" si="1836"/>
        <v>81.134333333333331</v>
      </c>
      <c r="W6610" s="446">
        <f t="shared" si="1837"/>
        <v>1.0659409780181859</v>
      </c>
      <c r="X6610" s="446">
        <f t="shared" si="1838"/>
        <v>0.37608013173221266</v>
      </c>
      <c r="Y6610" s="82">
        <v>20240307</v>
      </c>
      <c r="Z6610" s="85" t="s">
        <v>2365</v>
      </c>
      <c r="AA6610" s="82">
        <v>20240808</v>
      </c>
      <c r="AB6610" s="85"/>
      <c r="AC6610" s="82"/>
      <c r="AD6610" s="82"/>
      <c r="AE6610" s="691" t="s">
        <v>1250</v>
      </c>
      <c r="AF6610" s="567">
        <v>1</v>
      </c>
      <c r="AG6610" s="567"/>
      <c r="AH6610" s="159" t="s">
        <v>257</v>
      </c>
      <c r="AI6610" s="155"/>
    </row>
    <row r="6611" spans="1:35" x14ac:dyDescent="0.2">
      <c r="A6611" s="360" t="s">
        <v>2360</v>
      </c>
      <c r="B6611" s="196">
        <v>20240212</v>
      </c>
      <c r="C6611" s="361" t="s">
        <v>64</v>
      </c>
      <c r="D6611" s="361">
        <v>15</v>
      </c>
      <c r="E6611" s="361">
        <v>14</v>
      </c>
      <c r="F6611" s="361"/>
      <c r="G6611" s="361"/>
      <c r="H6611" s="361" t="s">
        <v>10</v>
      </c>
      <c r="I6611" s="361">
        <v>550</v>
      </c>
      <c r="J6611" s="361">
        <v>20</v>
      </c>
      <c r="K6611" s="44">
        <v>5</v>
      </c>
      <c r="L6611" s="362">
        <v>1</v>
      </c>
      <c r="M6611" s="44">
        <v>0</v>
      </c>
      <c r="N6611" s="363">
        <v>1</v>
      </c>
      <c r="O6611" s="44" t="str">
        <f>Cal_030724!$E$2</f>
        <v>Cal_030724</v>
      </c>
      <c r="P6611" s="365">
        <f>Cal_030724!$Q$3</f>
        <v>1.8135132035581638</v>
      </c>
      <c r="Q6611" s="365">
        <f>Cal_030724!$R$3</f>
        <v>0.5762667345022553</v>
      </c>
      <c r="R6611" s="364">
        <v>235.1</v>
      </c>
      <c r="S6611" s="364">
        <v>138.4</v>
      </c>
      <c r="T6611" s="365">
        <f>AVERAGE(0.612,0.55,0.349,0.731,0.447,0.765)</f>
        <v>0.57566666666666666</v>
      </c>
      <c r="U6611" s="79">
        <f t="shared" si="1835"/>
        <v>234.52433333333332</v>
      </c>
      <c r="V6611" s="79">
        <f t="shared" si="1836"/>
        <v>137.82433333333333</v>
      </c>
      <c r="W6611" s="446">
        <f t="shared" si="1837"/>
        <v>1.129310731217702</v>
      </c>
      <c r="X6611" s="446">
        <f t="shared" si="1838"/>
        <v>0.18010479871471458</v>
      </c>
      <c r="Y6611" s="44">
        <v>20240307</v>
      </c>
      <c r="Z6611" s="368" t="s">
        <v>2366</v>
      </c>
      <c r="AA6611" s="44">
        <v>20240808</v>
      </c>
      <c r="AB6611" s="368"/>
      <c r="AC6611" s="44"/>
      <c r="AD6611" s="44"/>
      <c r="AE6611" s="763" t="s">
        <v>1250</v>
      </c>
      <c r="AF6611" s="849">
        <v>1</v>
      </c>
      <c r="AG6611" s="849"/>
      <c r="AH6611" s="370" t="s">
        <v>263</v>
      </c>
      <c r="AI6611" s="360"/>
    </row>
    <row r="6612" spans="1:35" x14ac:dyDescent="0.2">
      <c r="A6612" s="360" t="s">
        <v>2360</v>
      </c>
      <c r="B6612" s="196">
        <v>20240212</v>
      </c>
      <c r="C6612" s="361" t="s">
        <v>64</v>
      </c>
      <c r="D6612" s="361">
        <v>15</v>
      </c>
      <c r="E6612" s="361">
        <v>14</v>
      </c>
      <c r="F6612" s="361"/>
      <c r="G6612" s="361"/>
      <c r="H6612" s="361" t="s">
        <v>11</v>
      </c>
      <c r="I6612" s="361">
        <v>550</v>
      </c>
      <c r="J6612" s="361">
        <v>20</v>
      </c>
      <c r="K6612" s="44">
        <v>5</v>
      </c>
      <c r="L6612" s="362">
        <v>1</v>
      </c>
      <c r="M6612" s="44">
        <v>0</v>
      </c>
      <c r="N6612" s="363">
        <v>1</v>
      </c>
      <c r="O6612" s="44" t="str">
        <f>Cal_030724!$E$2</f>
        <v>Cal_030724</v>
      </c>
      <c r="P6612" s="365">
        <f>Cal_030724!$Q$3</f>
        <v>1.8135132035581638</v>
      </c>
      <c r="Q6612" s="365">
        <f>Cal_030724!$R$3</f>
        <v>0.5762667345022553</v>
      </c>
      <c r="R6612" s="364">
        <v>237.1</v>
      </c>
      <c r="S6612" s="364">
        <v>139</v>
      </c>
      <c r="T6612" s="365">
        <f>AVERAGE(0.612,0.55,0.349,0.731,0.447,0.765)</f>
        <v>0.57566666666666666</v>
      </c>
      <c r="U6612" s="79">
        <f t="shared" si="1835"/>
        <v>236.52433333333332</v>
      </c>
      <c r="V6612" s="79">
        <f t="shared" si="1836"/>
        <v>138.42433333333332</v>
      </c>
      <c r="W6612" s="446">
        <f t="shared" si="1837"/>
        <v>1.1456606280502231</v>
      </c>
      <c r="X6612" s="446">
        <f t="shared" si="1838"/>
        <v>0.16945526914650905</v>
      </c>
      <c r="Y6612" s="44">
        <v>20240307</v>
      </c>
      <c r="Z6612" s="368" t="s">
        <v>2366</v>
      </c>
      <c r="AA6612" s="44">
        <v>20240808</v>
      </c>
      <c r="AB6612" s="368"/>
      <c r="AC6612" s="44"/>
      <c r="AD6612" s="44"/>
      <c r="AE6612" s="763" t="s">
        <v>1250</v>
      </c>
      <c r="AF6612" s="849">
        <v>1</v>
      </c>
      <c r="AG6612" s="849"/>
      <c r="AH6612" s="370" t="s">
        <v>264</v>
      </c>
      <c r="AI6612" s="360"/>
    </row>
    <row r="6613" spans="1:35" x14ac:dyDescent="0.2">
      <c r="A6613" t="s">
        <v>2360</v>
      </c>
      <c r="B6613" s="45">
        <v>20240212</v>
      </c>
      <c r="C6613" s="107" t="s">
        <v>64</v>
      </c>
      <c r="D6613" s="107">
        <v>15</v>
      </c>
      <c r="E6613" s="107">
        <v>18</v>
      </c>
      <c r="H6613" s="107" t="s">
        <v>10</v>
      </c>
      <c r="I6613" s="107">
        <v>290</v>
      </c>
      <c r="J6613" s="107">
        <v>0</v>
      </c>
      <c r="K6613" s="43">
        <v>5</v>
      </c>
      <c r="L6613" s="43">
        <v>1</v>
      </c>
      <c r="M6613" s="43">
        <v>0</v>
      </c>
      <c r="N6613" s="49">
        <v>1</v>
      </c>
      <c r="O6613" s="43" t="str">
        <f>Cal_030724!$E$2</f>
        <v>Cal_030724</v>
      </c>
      <c r="P6613" s="50">
        <f>Cal_030724!$Q$3</f>
        <v>1.8135132035581638</v>
      </c>
      <c r="Q6613" s="50">
        <f>Cal_030724!$R$3</f>
        <v>0.5762667345022553</v>
      </c>
      <c r="R6613" s="46">
        <v>168</v>
      </c>
      <c r="S6613" s="46">
        <v>105.2</v>
      </c>
      <c r="T6613" s="178">
        <f>AVERAGE(0.877,0.8,0.805,0.728,0.758,0.7)</f>
        <v>0.77800000000000002</v>
      </c>
      <c r="U6613" s="79">
        <f t="shared" si="1835"/>
        <v>167.22200000000001</v>
      </c>
      <c r="V6613" s="79">
        <f t="shared" si="1836"/>
        <v>104.422</v>
      </c>
      <c r="W6613" s="446">
        <f t="shared" si="1837"/>
        <v>1.390949351219892</v>
      </c>
      <c r="X6613" s="446">
        <f t="shared" si="1838"/>
        <v>0.49056825085423417</v>
      </c>
      <c r="Y6613" s="43">
        <v>20240307</v>
      </c>
      <c r="Z6613" s="48" t="s">
        <v>2424</v>
      </c>
      <c r="AA6613" s="43">
        <v>20250305</v>
      </c>
      <c r="AE6613" s="689" t="s">
        <v>1250</v>
      </c>
      <c r="AF6613" s="130">
        <v>1</v>
      </c>
    </row>
    <row r="6614" spans="1:35" x14ac:dyDescent="0.2">
      <c r="A6614" t="s">
        <v>2360</v>
      </c>
      <c r="B6614" s="45">
        <v>20240212</v>
      </c>
      <c r="C6614" s="107" t="s">
        <v>64</v>
      </c>
      <c r="D6614" s="107">
        <v>15</v>
      </c>
      <c r="E6614" s="107">
        <v>18</v>
      </c>
      <c r="H6614" s="107" t="s">
        <v>11</v>
      </c>
      <c r="I6614" s="107">
        <v>290</v>
      </c>
      <c r="J6614" s="107">
        <v>0</v>
      </c>
      <c r="K6614" s="43">
        <v>5</v>
      </c>
      <c r="L6614" s="43">
        <v>1</v>
      </c>
      <c r="M6614" s="43">
        <v>0</v>
      </c>
      <c r="N6614" s="49">
        <v>1</v>
      </c>
      <c r="O6614" s="43" t="str">
        <f>Cal_030724!$E$2</f>
        <v>Cal_030724</v>
      </c>
      <c r="P6614" s="50">
        <f>Cal_030724!$Q$3</f>
        <v>1.8135132035581638</v>
      </c>
      <c r="Q6614" s="50">
        <f>Cal_030724!$R$3</f>
        <v>0.5762667345022553</v>
      </c>
      <c r="R6614" s="46">
        <v>183.3</v>
      </c>
      <c r="S6614" s="46">
        <v>113.7</v>
      </c>
      <c r="T6614" s="178">
        <f>AVERAGE(0.877,0.8,0.805,0.728,0.758,0.7)</f>
        <v>0.77800000000000002</v>
      </c>
      <c r="U6614" s="79">
        <f t="shared" si="1835"/>
        <v>182.52200000000002</v>
      </c>
      <c r="V6614" s="79">
        <f t="shared" si="1836"/>
        <v>112.922</v>
      </c>
      <c r="W6614" s="446">
        <f t="shared" si="1837"/>
        <v>1.5415617013519827</v>
      </c>
      <c r="X6614" s="446">
        <f t="shared" si="1838"/>
        <v>0.49311232003636907</v>
      </c>
      <c r="Y6614" s="43">
        <v>20240307</v>
      </c>
      <c r="Z6614" s="48" t="s">
        <v>2424</v>
      </c>
      <c r="AA6614" s="43">
        <v>20250305</v>
      </c>
      <c r="AE6614" s="689" t="s">
        <v>1250</v>
      </c>
      <c r="AF6614" s="130">
        <v>1</v>
      </c>
    </row>
    <row r="6615" spans="1:35" x14ac:dyDescent="0.2">
      <c r="A6615" t="s">
        <v>2360</v>
      </c>
      <c r="B6615" s="45">
        <v>20240212</v>
      </c>
      <c r="C6615" s="107" t="s">
        <v>64</v>
      </c>
      <c r="D6615" s="107">
        <v>15</v>
      </c>
      <c r="E6615" s="107">
        <v>18</v>
      </c>
      <c r="H6615" s="107" t="s">
        <v>10</v>
      </c>
      <c r="I6615" s="107">
        <v>290</v>
      </c>
      <c r="J6615" s="107">
        <v>10</v>
      </c>
      <c r="K6615" s="43">
        <v>5</v>
      </c>
      <c r="L6615" s="43">
        <v>1</v>
      </c>
      <c r="M6615" s="43">
        <v>0</v>
      </c>
      <c r="N6615" s="49">
        <v>1</v>
      </c>
      <c r="O6615" s="43" t="str">
        <f>Cal_030724!$E$2</f>
        <v>Cal_030724</v>
      </c>
      <c r="P6615" s="50">
        <f>Cal_030724!$Q$3</f>
        <v>1.8135132035581638</v>
      </c>
      <c r="Q6615" s="50">
        <f>Cal_030724!$R$3</f>
        <v>0.5762667345022553</v>
      </c>
      <c r="R6615" s="46">
        <v>46.28</v>
      </c>
      <c r="S6615" s="46">
        <v>32.19</v>
      </c>
      <c r="T6615" s="178">
        <f>AVERAGE(0.877,0.8,0.805,0.728,0.758,0.7)</f>
        <v>0.77800000000000002</v>
      </c>
      <c r="U6615" s="79">
        <f t="shared" si="1835"/>
        <v>45.502000000000002</v>
      </c>
      <c r="V6615" s="79">
        <f t="shared" si="1836"/>
        <v>31.411999999999999</v>
      </c>
      <c r="W6615" s="446">
        <f t="shared" si="1837"/>
        <v>0.31207764902369872</v>
      </c>
      <c r="X6615" s="446">
        <f t="shared" si="1838"/>
        <v>0.25391640315259023</v>
      </c>
      <c r="Y6615" s="43">
        <v>20240307</v>
      </c>
      <c r="Z6615" s="48" t="s">
        <v>2424</v>
      </c>
      <c r="AA6615" s="43">
        <v>20250305</v>
      </c>
      <c r="AE6615" s="689" t="s">
        <v>1250</v>
      </c>
      <c r="AF6615" s="130">
        <v>1</v>
      </c>
    </row>
    <row r="6616" spans="1:35" x14ac:dyDescent="0.2">
      <c r="A6616" t="s">
        <v>2360</v>
      </c>
      <c r="B6616" s="45">
        <v>20240212</v>
      </c>
      <c r="C6616" s="107" t="s">
        <v>64</v>
      </c>
      <c r="D6616" s="107">
        <v>15</v>
      </c>
      <c r="E6616" s="107">
        <v>18</v>
      </c>
      <c r="H6616" s="107" t="s">
        <v>11</v>
      </c>
      <c r="I6616" s="107">
        <v>290</v>
      </c>
      <c r="J6616" s="107">
        <v>10</v>
      </c>
      <c r="K6616" s="43">
        <v>5</v>
      </c>
      <c r="L6616" s="43">
        <v>1</v>
      </c>
      <c r="M6616" s="43">
        <v>0</v>
      </c>
      <c r="N6616" s="49">
        <v>1</v>
      </c>
      <c r="O6616" s="43" t="str">
        <f>Cal_030724!$E$2</f>
        <v>Cal_030724</v>
      </c>
      <c r="P6616" s="50">
        <f>Cal_030724!$Q$3</f>
        <v>1.8135132035581638</v>
      </c>
      <c r="Q6616" s="50">
        <f>Cal_030724!$R$3</f>
        <v>0.5762667345022553</v>
      </c>
      <c r="R6616" s="46">
        <v>48.65</v>
      </c>
      <c r="S6616" s="46">
        <v>34.28</v>
      </c>
      <c r="T6616" s="178">
        <f>AVERAGE(0.366,0.25,0.238,0.443,0.396,0.478)</f>
        <v>0.3618333333333334</v>
      </c>
      <c r="U6616" s="79">
        <f t="shared" si="1835"/>
        <v>48.288166666666662</v>
      </c>
      <c r="V6616" s="79">
        <f t="shared" si="1836"/>
        <v>33.918166666666664</v>
      </c>
      <c r="W6616" s="446">
        <f t="shared" si="1837"/>
        <v>0.31827933402913766</v>
      </c>
      <c r="X6616" s="446">
        <f t="shared" si="1838"/>
        <v>0.29287183730848493</v>
      </c>
      <c r="Y6616" s="43">
        <v>20240307</v>
      </c>
      <c r="Z6616" s="48" t="s">
        <v>2435</v>
      </c>
      <c r="AA6616" s="43">
        <v>20250319</v>
      </c>
      <c r="AE6616" s="689" t="s">
        <v>1250</v>
      </c>
      <c r="AF6616" s="130">
        <v>1</v>
      </c>
    </row>
    <row r="6617" spans="1:35" x14ac:dyDescent="0.2">
      <c r="A6617" s="155" t="s">
        <v>2360</v>
      </c>
      <c r="B6617" s="81">
        <v>20240212</v>
      </c>
      <c r="C6617" s="126" t="s">
        <v>64</v>
      </c>
      <c r="D6617" s="126">
        <v>15</v>
      </c>
      <c r="E6617" s="126">
        <v>18</v>
      </c>
      <c r="F6617" s="126"/>
      <c r="G6617" s="126"/>
      <c r="H6617" s="126" t="s">
        <v>10</v>
      </c>
      <c r="I6617" s="126">
        <v>293</v>
      </c>
      <c r="J6617" s="126">
        <v>5</v>
      </c>
      <c r="K6617" s="82">
        <v>5</v>
      </c>
      <c r="L6617" s="156">
        <v>1</v>
      </c>
      <c r="M6617" s="82">
        <v>0</v>
      </c>
      <c r="N6617" s="83">
        <v>1</v>
      </c>
      <c r="O6617" s="82" t="str">
        <f>Cal_030724!$E$2</f>
        <v>Cal_030724</v>
      </c>
      <c r="P6617" s="158">
        <f>Cal_030724!$Q$3</f>
        <v>1.8135132035581638</v>
      </c>
      <c r="Q6617" s="158">
        <f>Cal_030724!$R$3</f>
        <v>0.5762667345022553</v>
      </c>
      <c r="R6617" s="84">
        <v>156.9</v>
      </c>
      <c r="S6617" s="84">
        <v>93.85</v>
      </c>
      <c r="T6617" s="158">
        <f>AVERAGE(0.612,0.55,0.349,0.731,0.447,0.765)</f>
        <v>0.57566666666666666</v>
      </c>
      <c r="U6617" s="79">
        <f t="shared" ref="U6617:U6620" si="1839">(R6617-T6617)*(L6617+M6617)/L6617</f>
        <v>156.32433333333333</v>
      </c>
      <c r="V6617" s="79">
        <f t="shared" ref="V6617:V6620" si="1840">(S6617-T6617)*(L6617+M6617)/L6617</f>
        <v>93.274333333333331</v>
      </c>
      <c r="W6617" s="446">
        <f t="shared" ref="W6617:W6620" si="1841">(Q6617*P6617/(P6617-1)*(U6617-V6617)*(K6617)/I6617)/N6617</f>
        <v>1.3821880726712525</v>
      </c>
      <c r="X6617" s="446">
        <f t="shared" ref="X6617:X6620" si="1842">(Q6617*P6617/(P6617-1)*(P6617*V6617-U6617)*(K6617)/I6617)/N6617</f>
        <v>0.2812583208657517</v>
      </c>
      <c r="Y6617" s="82">
        <v>20240307</v>
      </c>
      <c r="Z6617" s="85" t="s">
        <v>2365</v>
      </c>
      <c r="AA6617" s="82">
        <v>20240808</v>
      </c>
      <c r="AB6617" s="85"/>
      <c r="AC6617" s="82"/>
      <c r="AD6617" s="82"/>
      <c r="AE6617" s="691" t="s">
        <v>1250</v>
      </c>
      <c r="AF6617" s="567">
        <v>1</v>
      </c>
      <c r="AG6617" s="567"/>
      <c r="AH6617" s="159" t="s">
        <v>254</v>
      </c>
      <c r="AI6617" s="155"/>
    </row>
    <row r="6618" spans="1:35" x14ac:dyDescent="0.2">
      <c r="A6618" s="155" t="s">
        <v>2360</v>
      </c>
      <c r="B6618" s="81">
        <v>20240212</v>
      </c>
      <c r="C6618" s="126" t="s">
        <v>64</v>
      </c>
      <c r="D6618" s="126">
        <v>15</v>
      </c>
      <c r="E6618" s="126">
        <v>18</v>
      </c>
      <c r="F6618" s="126"/>
      <c r="G6618" s="126"/>
      <c r="H6618" s="126" t="s">
        <v>11</v>
      </c>
      <c r="I6618" s="126">
        <v>293</v>
      </c>
      <c r="J6618" s="126">
        <v>5</v>
      </c>
      <c r="K6618" s="82">
        <v>5</v>
      </c>
      <c r="L6618" s="156">
        <v>1</v>
      </c>
      <c r="M6618" s="82">
        <v>0</v>
      </c>
      <c r="N6618" s="83">
        <v>1</v>
      </c>
      <c r="O6618" s="82" t="str">
        <f>Cal_030724!$E$2</f>
        <v>Cal_030724</v>
      </c>
      <c r="P6618" s="158">
        <f>Cal_030724!$Q$3</f>
        <v>1.8135132035581638</v>
      </c>
      <c r="Q6618" s="158">
        <f>Cal_030724!$R$3</f>
        <v>0.5762667345022553</v>
      </c>
      <c r="R6618" s="84">
        <v>135.80000000000001</v>
      </c>
      <c r="S6618" s="84">
        <v>83.61</v>
      </c>
      <c r="T6618" s="158">
        <f>AVERAGE(0.612,0.55,0.349,0.731,0.447,0.765)</f>
        <v>0.57566666666666666</v>
      </c>
      <c r="U6618" s="79">
        <f t="shared" si="1839"/>
        <v>135.22433333333333</v>
      </c>
      <c r="V6618" s="79">
        <f t="shared" si="1840"/>
        <v>83.034333333333336</v>
      </c>
      <c r="W6618" s="446">
        <f t="shared" si="1841"/>
        <v>1.1441141239129684</v>
      </c>
      <c r="X6618" s="446">
        <f t="shared" si="1842"/>
        <v>0.33671299526325454</v>
      </c>
      <c r="Y6618" s="82">
        <v>20240307</v>
      </c>
      <c r="Z6618" s="85" t="s">
        <v>2365</v>
      </c>
      <c r="AA6618" s="82">
        <v>20240808</v>
      </c>
      <c r="AB6618" s="85"/>
      <c r="AC6618" s="82"/>
      <c r="AD6618" s="82"/>
      <c r="AE6618" s="691" t="s">
        <v>1250</v>
      </c>
      <c r="AF6618" s="567">
        <v>1</v>
      </c>
      <c r="AG6618" s="567"/>
      <c r="AH6618" s="159" t="s">
        <v>255</v>
      </c>
      <c r="AI6618" s="155"/>
    </row>
    <row r="6619" spans="1:35" x14ac:dyDescent="0.2">
      <c r="A6619" s="360" t="s">
        <v>2360</v>
      </c>
      <c r="B6619" s="196">
        <v>20240212</v>
      </c>
      <c r="C6619" s="361" t="s">
        <v>64</v>
      </c>
      <c r="D6619" s="361">
        <v>15</v>
      </c>
      <c r="E6619" s="361">
        <v>18</v>
      </c>
      <c r="F6619" s="361"/>
      <c r="G6619" s="361"/>
      <c r="H6619" s="361" t="s">
        <v>10</v>
      </c>
      <c r="I6619" s="361">
        <v>550</v>
      </c>
      <c r="J6619" s="361">
        <v>20</v>
      </c>
      <c r="K6619" s="44">
        <v>5</v>
      </c>
      <c r="L6619" s="362">
        <v>1</v>
      </c>
      <c r="M6619" s="44">
        <v>0</v>
      </c>
      <c r="N6619" s="363">
        <v>1</v>
      </c>
      <c r="O6619" s="44" t="str">
        <f>Cal_030724!$E$2</f>
        <v>Cal_030724</v>
      </c>
      <c r="P6619" s="365">
        <f>Cal_030724!$Q$3</f>
        <v>1.8135132035581638</v>
      </c>
      <c r="Q6619" s="365">
        <f>Cal_030724!$R$3</f>
        <v>0.5762667345022553</v>
      </c>
      <c r="R6619" s="364">
        <v>214.8</v>
      </c>
      <c r="S6619" s="364">
        <v>126.5</v>
      </c>
      <c r="T6619" s="365">
        <f>AVERAGE(0.612,0.55,0.349,0.731,0.447,0.765)</f>
        <v>0.57566666666666666</v>
      </c>
      <c r="U6619" s="79">
        <f t="shared" si="1839"/>
        <v>214.22433333333333</v>
      </c>
      <c r="V6619" s="79">
        <f t="shared" si="1840"/>
        <v>125.92433333333334</v>
      </c>
      <c r="W6619" s="446">
        <f t="shared" si="1841"/>
        <v>1.0312113502225757</v>
      </c>
      <c r="X6619" s="446">
        <f t="shared" si="1842"/>
        <v>0.16514689563424878</v>
      </c>
      <c r="Y6619" s="44">
        <v>20240307</v>
      </c>
      <c r="Z6619" s="368" t="s">
        <v>2366</v>
      </c>
      <c r="AA6619" s="44">
        <v>20240808</v>
      </c>
      <c r="AB6619" s="368"/>
      <c r="AC6619" s="44"/>
      <c r="AD6619" s="44"/>
      <c r="AE6619" s="763" t="s">
        <v>1250</v>
      </c>
      <c r="AF6619" s="849">
        <v>1</v>
      </c>
      <c r="AG6619" s="849"/>
      <c r="AH6619" s="370" t="s">
        <v>261</v>
      </c>
      <c r="AI6619" s="360"/>
    </row>
    <row r="6620" spans="1:35" x14ac:dyDescent="0.2">
      <c r="A6620" s="360" t="s">
        <v>2360</v>
      </c>
      <c r="B6620" s="196">
        <v>20240212</v>
      </c>
      <c r="C6620" s="361" t="s">
        <v>64</v>
      </c>
      <c r="D6620" s="361">
        <v>15</v>
      </c>
      <c r="E6620" s="361">
        <v>18</v>
      </c>
      <c r="F6620" s="361"/>
      <c r="G6620" s="361"/>
      <c r="H6620" s="361" t="s">
        <v>11</v>
      </c>
      <c r="I6620" s="361">
        <v>552</v>
      </c>
      <c r="J6620" s="361">
        <v>20</v>
      </c>
      <c r="K6620" s="44">
        <v>5</v>
      </c>
      <c r="L6620" s="362">
        <v>1</v>
      </c>
      <c r="M6620" s="44">
        <v>0</v>
      </c>
      <c r="N6620" s="363">
        <v>1</v>
      </c>
      <c r="O6620" s="44" t="str">
        <f>Cal_030724!$E$2</f>
        <v>Cal_030724</v>
      </c>
      <c r="P6620" s="365">
        <f>Cal_030724!$Q$3</f>
        <v>1.8135132035581638</v>
      </c>
      <c r="Q6620" s="365">
        <f>Cal_030724!$R$3</f>
        <v>0.5762667345022553</v>
      </c>
      <c r="R6620" s="364">
        <v>216.6</v>
      </c>
      <c r="S6620" s="364">
        <v>127.3</v>
      </c>
      <c r="T6620" s="365">
        <f>AVERAGE(0.612,0.55,0.349,0.731,0.447,0.765)</f>
        <v>0.57566666666666666</v>
      </c>
      <c r="U6620" s="79">
        <f t="shared" si="1839"/>
        <v>216.02433333333332</v>
      </c>
      <c r="V6620" s="79">
        <f t="shared" si="1840"/>
        <v>126.72433333333333</v>
      </c>
      <c r="W6620" s="446">
        <f t="shared" si="1841"/>
        <v>1.0391112615544382</v>
      </c>
      <c r="X6620" s="446">
        <f t="shared" si="1842"/>
        <v>0.16048530465646416</v>
      </c>
      <c r="Y6620" s="44">
        <v>20240307</v>
      </c>
      <c r="Z6620" s="368" t="s">
        <v>2366</v>
      </c>
      <c r="AA6620" s="44">
        <v>20240808</v>
      </c>
      <c r="AB6620" s="368"/>
      <c r="AC6620" s="44"/>
      <c r="AD6620" s="44"/>
      <c r="AE6620" s="763" t="s">
        <v>1250</v>
      </c>
      <c r="AF6620" s="849">
        <v>1</v>
      </c>
      <c r="AG6620" s="849"/>
      <c r="AH6620" s="370" t="s">
        <v>262</v>
      </c>
      <c r="AI6620" s="360"/>
    </row>
    <row r="6621" spans="1:35" x14ac:dyDescent="0.2">
      <c r="A6621" t="s">
        <v>2360</v>
      </c>
      <c r="B6621" s="45">
        <v>20240213</v>
      </c>
      <c r="C6621" s="107" t="s">
        <v>61</v>
      </c>
      <c r="D6621" s="107">
        <v>16</v>
      </c>
      <c r="E6621" s="107">
        <v>2</v>
      </c>
      <c r="H6621" s="107" t="s">
        <v>10</v>
      </c>
      <c r="I6621" s="107">
        <v>290</v>
      </c>
      <c r="J6621" s="107">
        <v>0</v>
      </c>
      <c r="K6621" s="43">
        <v>5</v>
      </c>
      <c r="L6621" s="43">
        <v>1</v>
      </c>
      <c r="M6621" s="43">
        <v>0</v>
      </c>
      <c r="N6621" s="49">
        <v>1</v>
      </c>
      <c r="O6621" s="43" t="str">
        <f>Cal_030724!$E$2</f>
        <v>Cal_030724</v>
      </c>
      <c r="P6621" s="50">
        <f>Cal_030724!$Q$3</f>
        <v>1.8135132035581638</v>
      </c>
      <c r="Q6621" s="50">
        <f>Cal_030724!$R$3</f>
        <v>0.5762667345022553</v>
      </c>
      <c r="R6621" s="46">
        <v>357.8</v>
      </c>
      <c r="S6621" s="46">
        <v>224.1</v>
      </c>
      <c r="T6621" s="178">
        <f>AVERAGE(0.877,0.8,0.805,0.728,0.758,0.7)</f>
        <v>0.77800000000000002</v>
      </c>
      <c r="U6621" s="79">
        <f t="shared" si="1835"/>
        <v>357.02199999999999</v>
      </c>
      <c r="V6621" s="79">
        <f t="shared" si="1836"/>
        <v>223.322</v>
      </c>
      <c r="W6621" s="446">
        <f t="shared" si="1837"/>
        <v>2.9613045900971264</v>
      </c>
      <c r="X6621" s="446">
        <f t="shared" si="1838"/>
        <v>1.0626010421489327</v>
      </c>
      <c r="Y6621" s="43">
        <v>20240307</v>
      </c>
      <c r="Z6621" s="48" t="s">
        <v>2424</v>
      </c>
      <c r="AA6621" s="43">
        <v>20250305</v>
      </c>
      <c r="AE6621" s="689" t="s">
        <v>1250</v>
      </c>
      <c r="AF6621" s="130">
        <v>1</v>
      </c>
    </row>
    <row r="6622" spans="1:35" x14ac:dyDescent="0.2">
      <c r="A6622" t="s">
        <v>2360</v>
      </c>
      <c r="B6622" s="45">
        <v>20240213</v>
      </c>
      <c r="C6622" s="107" t="s">
        <v>61</v>
      </c>
      <c r="D6622" s="107">
        <v>16</v>
      </c>
      <c r="E6622" s="107">
        <v>2</v>
      </c>
      <c r="H6622" s="107" t="s">
        <v>11</v>
      </c>
      <c r="I6622" s="107">
        <v>290</v>
      </c>
      <c r="J6622" s="107">
        <v>0</v>
      </c>
      <c r="K6622" s="43">
        <v>5</v>
      </c>
      <c r="L6622" s="43">
        <v>1</v>
      </c>
      <c r="M6622" s="43">
        <v>0</v>
      </c>
      <c r="N6622" s="49">
        <v>1</v>
      </c>
      <c r="O6622" s="43" t="str">
        <f>Cal_030724!$E$2</f>
        <v>Cal_030724</v>
      </c>
      <c r="P6622" s="50">
        <f>Cal_030724!$Q$3</f>
        <v>1.8135132035581638</v>
      </c>
      <c r="Q6622" s="50">
        <f>Cal_030724!$R$3</f>
        <v>0.5762667345022553</v>
      </c>
      <c r="R6622" s="46">
        <v>380.2</v>
      </c>
      <c r="S6622" s="46">
        <v>234.2</v>
      </c>
      <c r="T6622" s="178">
        <f>AVERAGE(0.877,0.8,0.805,0.728,0.758,0.7)</f>
        <v>0.77800000000000002</v>
      </c>
      <c r="U6622" s="79">
        <f t="shared" si="1835"/>
        <v>379.42199999999997</v>
      </c>
      <c r="V6622" s="79">
        <f t="shared" si="1836"/>
        <v>233.422</v>
      </c>
      <c r="W6622" s="446">
        <f t="shared" si="1837"/>
        <v>3.2337357528360542</v>
      </c>
      <c r="X6622" s="446">
        <f t="shared" si="1838"/>
        <v>0.97215574235985025</v>
      </c>
      <c r="Y6622" s="43">
        <v>20240307</v>
      </c>
      <c r="Z6622" s="48" t="s">
        <v>2424</v>
      </c>
      <c r="AA6622" s="43">
        <v>20250305</v>
      </c>
      <c r="AE6622" s="689" t="s">
        <v>1250</v>
      </c>
      <c r="AF6622" s="130">
        <v>1</v>
      </c>
    </row>
    <row r="6623" spans="1:35" x14ac:dyDescent="0.2">
      <c r="A6623" t="s">
        <v>2360</v>
      </c>
      <c r="B6623" s="45">
        <v>20240213</v>
      </c>
      <c r="C6623" s="107" t="s">
        <v>61</v>
      </c>
      <c r="D6623" s="107">
        <v>16</v>
      </c>
      <c r="E6623" s="107">
        <v>4</v>
      </c>
      <c r="H6623" s="107" t="s">
        <v>10</v>
      </c>
      <c r="I6623" s="107">
        <v>290</v>
      </c>
      <c r="J6623" s="107">
        <v>0</v>
      </c>
      <c r="K6623" s="43">
        <v>5</v>
      </c>
      <c r="L6623" s="43">
        <v>1</v>
      </c>
      <c r="M6623" s="43">
        <v>0</v>
      </c>
      <c r="N6623" s="49">
        <v>1</v>
      </c>
      <c r="O6623" s="43" t="str">
        <f>Cal_030724!$E$2</f>
        <v>Cal_030724</v>
      </c>
      <c r="P6623" s="50">
        <f>Cal_030724!$Q$3</f>
        <v>1.8135132035581638</v>
      </c>
      <c r="Q6623" s="50">
        <f>Cal_030724!$R$3</f>
        <v>0.5762667345022553</v>
      </c>
      <c r="R6623" s="46">
        <v>359.7</v>
      </c>
      <c r="S6623" s="46">
        <v>220.5</v>
      </c>
      <c r="T6623" s="178">
        <f>AVERAGE(0.877,0.8,0.805,0.728,0.758,0.7)</f>
        <v>0.77800000000000002</v>
      </c>
      <c r="U6623" s="79">
        <f t="shared" si="1835"/>
        <v>358.92199999999997</v>
      </c>
      <c r="V6623" s="79">
        <f t="shared" si="1836"/>
        <v>219.72200000000001</v>
      </c>
      <c r="W6623" s="446">
        <f t="shared" si="1837"/>
        <v>3.0831234027039631</v>
      </c>
      <c r="X6623" s="446">
        <f t="shared" si="1838"/>
        <v>0.87591598136195348</v>
      </c>
      <c r="Y6623" s="43">
        <v>20240307</v>
      </c>
      <c r="Z6623" s="48" t="s">
        <v>2424</v>
      </c>
      <c r="AA6623" s="43">
        <v>20250305</v>
      </c>
      <c r="AE6623" s="689" t="s">
        <v>1250</v>
      </c>
      <c r="AF6623" s="130">
        <v>1</v>
      </c>
    </row>
    <row r="6624" spans="1:35" x14ac:dyDescent="0.2">
      <c r="A6624" t="s">
        <v>2360</v>
      </c>
      <c r="B6624" s="45">
        <v>20240213</v>
      </c>
      <c r="C6624" s="107" t="s">
        <v>61</v>
      </c>
      <c r="D6624" s="107">
        <v>16</v>
      </c>
      <c r="E6624" s="107">
        <v>4</v>
      </c>
      <c r="H6624" s="107" t="s">
        <v>11</v>
      </c>
      <c r="I6624" s="107">
        <v>290</v>
      </c>
      <c r="J6624" s="107">
        <v>0</v>
      </c>
      <c r="K6624" s="43">
        <v>5</v>
      </c>
      <c r="L6624" s="43">
        <v>1</v>
      </c>
      <c r="M6624" s="43">
        <v>0</v>
      </c>
      <c r="N6624" s="49">
        <v>1</v>
      </c>
      <c r="O6624" s="43" t="str">
        <f>Cal_030724!$E$2</f>
        <v>Cal_030724</v>
      </c>
      <c r="P6624" s="50">
        <f>Cal_030724!$Q$3</f>
        <v>1.8135132035581638</v>
      </c>
      <c r="Q6624" s="50">
        <f>Cal_030724!$R$3</f>
        <v>0.5762667345022553</v>
      </c>
      <c r="R6624" s="46">
        <v>334.6</v>
      </c>
      <c r="S6624" s="46">
        <v>206.4</v>
      </c>
      <c r="T6624" s="178">
        <f>AVERAGE(0.877,0.8,0.805,0.728,0.758,0.7)</f>
        <v>0.77800000000000002</v>
      </c>
      <c r="U6624" s="79">
        <f t="shared" si="1835"/>
        <v>333.822</v>
      </c>
      <c r="V6624" s="79">
        <f t="shared" si="1836"/>
        <v>205.62200000000001</v>
      </c>
      <c r="W6624" s="446">
        <f t="shared" si="1837"/>
        <v>2.8394857774902889</v>
      </c>
      <c r="X6624" s="446">
        <f t="shared" si="1838"/>
        <v>0.86549413453673607</v>
      </c>
      <c r="Y6624" s="43">
        <v>20240307</v>
      </c>
      <c r="Z6624" s="48" t="s">
        <v>2424</v>
      </c>
      <c r="AA6624" s="43">
        <v>20250305</v>
      </c>
      <c r="AE6624" s="689" t="s">
        <v>1250</v>
      </c>
      <c r="AF6624" s="130">
        <v>1</v>
      </c>
    </row>
    <row r="6625" spans="1:35" x14ac:dyDescent="0.2">
      <c r="A6625" t="s">
        <v>2360</v>
      </c>
      <c r="B6625" s="45">
        <v>20240213</v>
      </c>
      <c r="C6625" s="107" t="s">
        <v>61</v>
      </c>
      <c r="D6625" s="107">
        <v>16</v>
      </c>
      <c r="E6625" s="107">
        <v>7</v>
      </c>
      <c r="H6625" s="107" t="s">
        <v>10</v>
      </c>
      <c r="I6625" s="107">
        <v>290</v>
      </c>
      <c r="J6625" s="107">
        <v>0</v>
      </c>
      <c r="K6625" s="43">
        <v>5</v>
      </c>
      <c r="L6625" s="43">
        <v>1</v>
      </c>
      <c r="M6625" s="43">
        <v>0</v>
      </c>
      <c r="N6625" s="49">
        <f>1/3</f>
        <v>0.33333333333333331</v>
      </c>
      <c r="O6625" s="43" t="str">
        <f>Cal_030724!$E$2</f>
        <v>Cal_030724</v>
      </c>
      <c r="P6625" s="50">
        <f>Cal_030724!$Q$3</f>
        <v>1.8135132035581638</v>
      </c>
      <c r="Q6625" s="50">
        <f>Cal_030724!$R$3</f>
        <v>0.5762667345022553</v>
      </c>
      <c r="R6625" s="46">
        <v>193.5</v>
      </c>
      <c r="S6625" s="46">
        <v>116.7</v>
      </c>
      <c r="T6625" s="178">
        <f>AVERAGE(0.877,0.8,0.805,0.728,0.758,0.7)</f>
        <v>0.77800000000000002</v>
      </c>
      <c r="U6625" s="79">
        <f t="shared" si="1835"/>
        <v>192.72200000000001</v>
      </c>
      <c r="V6625" s="79">
        <f t="shared" si="1836"/>
        <v>115.922</v>
      </c>
      <c r="W6625" s="446">
        <f t="shared" si="1837"/>
        <v>5.1031008044755284</v>
      </c>
      <c r="X6625" s="446">
        <f t="shared" si="1838"/>
        <v>1.163086880139885</v>
      </c>
      <c r="Y6625" s="43">
        <v>20240307</v>
      </c>
      <c r="Z6625" s="48" t="s">
        <v>2424</v>
      </c>
      <c r="AA6625" s="43">
        <v>20250305</v>
      </c>
      <c r="AE6625" s="689" t="s">
        <v>1250</v>
      </c>
      <c r="AF6625" s="130">
        <v>3</v>
      </c>
      <c r="AH6625" s="490" t="s">
        <v>2329</v>
      </c>
    </row>
    <row r="6626" spans="1:35" x14ac:dyDescent="0.2">
      <c r="A6626" t="s">
        <v>2360</v>
      </c>
      <c r="B6626" s="45">
        <v>20240213</v>
      </c>
      <c r="C6626" s="107" t="s">
        <v>61</v>
      </c>
      <c r="D6626" s="107">
        <v>16</v>
      </c>
      <c r="E6626" s="107">
        <v>7</v>
      </c>
      <c r="H6626" s="107" t="s">
        <v>11</v>
      </c>
      <c r="I6626" s="107">
        <v>290</v>
      </c>
      <c r="J6626" s="107">
        <v>0</v>
      </c>
      <c r="K6626" s="43">
        <v>10</v>
      </c>
      <c r="L6626" s="43">
        <v>1</v>
      </c>
      <c r="M6626" s="43">
        <v>0</v>
      </c>
      <c r="N6626" s="49">
        <v>1</v>
      </c>
      <c r="O6626" s="43" t="str">
        <f>Cal_030724!$E$2</f>
        <v>Cal_030724</v>
      </c>
      <c r="P6626" s="50">
        <f>Cal_030724!$Q$3</f>
        <v>1.8135132035581638</v>
      </c>
      <c r="Q6626" s="50">
        <f>Cal_030724!$R$3</f>
        <v>0.5762667345022553</v>
      </c>
      <c r="R6626" s="46">
        <v>252.4</v>
      </c>
      <c r="S6626" s="46">
        <v>153.6</v>
      </c>
      <c r="T6626" s="178">
        <f>AVERAGE(0.366,0.25,0.238,0.443,0.396,0.478)</f>
        <v>0.3618333333333334</v>
      </c>
      <c r="U6626" s="79">
        <f t="shared" si="1835"/>
        <v>252.03816666666668</v>
      </c>
      <c r="V6626" s="79">
        <f t="shared" si="1836"/>
        <v>153.23816666666667</v>
      </c>
      <c r="W6626" s="446">
        <f t="shared" si="1837"/>
        <v>4.3766177038383871</v>
      </c>
      <c r="X6626" s="446">
        <f t="shared" si="1838"/>
        <v>1.1455961570894255</v>
      </c>
      <c r="Y6626" s="43">
        <v>20240307</v>
      </c>
      <c r="Z6626" s="48" t="s">
        <v>2435</v>
      </c>
      <c r="AA6626" s="43">
        <v>20250319</v>
      </c>
      <c r="AE6626" s="689" t="s">
        <v>1250</v>
      </c>
      <c r="AF6626" s="130">
        <v>3</v>
      </c>
      <c r="AH6626" s="490" t="s">
        <v>2329</v>
      </c>
    </row>
    <row r="6627" spans="1:35" x14ac:dyDescent="0.2">
      <c r="A6627" s="155" t="s">
        <v>2360</v>
      </c>
      <c r="B6627" s="81">
        <v>20240213</v>
      </c>
      <c r="C6627" s="126" t="s">
        <v>61</v>
      </c>
      <c r="D6627" s="126">
        <v>16</v>
      </c>
      <c r="E6627" s="126">
        <v>7</v>
      </c>
      <c r="F6627" s="126"/>
      <c r="G6627" s="126"/>
      <c r="H6627" s="126" t="s">
        <v>10</v>
      </c>
      <c r="I6627" s="126">
        <v>293</v>
      </c>
      <c r="J6627" s="126">
        <v>5</v>
      </c>
      <c r="K6627" s="82">
        <v>5</v>
      </c>
      <c r="L6627" s="156">
        <v>1</v>
      </c>
      <c r="M6627" s="82">
        <v>0</v>
      </c>
      <c r="N6627" s="83">
        <f>1/3</f>
        <v>0.33333333333333331</v>
      </c>
      <c r="O6627" s="82" t="str">
        <f>Cal_030724!$E$2</f>
        <v>Cal_030724</v>
      </c>
      <c r="P6627" s="158">
        <f>Cal_030724!$Q$3</f>
        <v>1.8135132035581638</v>
      </c>
      <c r="Q6627" s="158">
        <f>Cal_030724!$R$3</f>
        <v>0.5762667345022553</v>
      </c>
      <c r="R6627" s="84">
        <v>170.4</v>
      </c>
      <c r="S6627" s="84">
        <v>100.6</v>
      </c>
      <c r="T6627" s="158">
        <f>AVERAGE(0.612,0.55,0.349,0.731,0.447,0.765)</f>
        <v>0.57566666666666666</v>
      </c>
      <c r="U6627" s="79">
        <f t="shared" si="1835"/>
        <v>169.82433333333333</v>
      </c>
      <c r="V6627" s="79">
        <f t="shared" si="1836"/>
        <v>100.02433333333333</v>
      </c>
      <c r="W6627" s="446">
        <f t="shared" si="1837"/>
        <v>4.5904866362785137</v>
      </c>
      <c r="X6627" s="446">
        <f t="shared" si="1838"/>
        <v>0.76098929294634798</v>
      </c>
      <c r="Y6627" s="82">
        <v>20240307</v>
      </c>
      <c r="Z6627" s="85" t="s">
        <v>2366</v>
      </c>
      <c r="AA6627" s="82">
        <v>20240808</v>
      </c>
      <c r="AB6627" s="85"/>
      <c r="AC6627" s="82"/>
      <c r="AD6627" s="82"/>
      <c r="AE6627" s="691" t="s">
        <v>1250</v>
      </c>
      <c r="AF6627" s="567">
        <v>3</v>
      </c>
      <c r="AG6627" s="567"/>
      <c r="AH6627" s="159" t="s">
        <v>271</v>
      </c>
      <c r="AI6627" s="155" t="s">
        <v>2367</v>
      </c>
    </row>
    <row r="6628" spans="1:35" x14ac:dyDescent="0.2">
      <c r="A6628" s="155" t="s">
        <v>2360</v>
      </c>
      <c r="B6628" s="81">
        <v>20240213</v>
      </c>
      <c r="C6628" s="126" t="s">
        <v>61</v>
      </c>
      <c r="D6628" s="126">
        <v>16</v>
      </c>
      <c r="E6628" s="126">
        <v>7</v>
      </c>
      <c r="F6628" s="126"/>
      <c r="G6628" s="126"/>
      <c r="H6628" s="126" t="s">
        <v>11</v>
      </c>
      <c r="I6628" s="126">
        <v>294</v>
      </c>
      <c r="J6628" s="126">
        <v>5</v>
      </c>
      <c r="K6628" s="82">
        <v>5</v>
      </c>
      <c r="L6628" s="156">
        <v>1</v>
      </c>
      <c r="M6628" s="82">
        <v>0</v>
      </c>
      <c r="N6628" s="83">
        <f>1/3</f>
        <v>0.33333333333333331</v>
      </c>
      <c r="O6628" s="82" t="str">
        <f>Cal_030724!$E$2</f>
        <v>Cal_030724</v>
      </c>
      <c r="P6628" s="158">
        <f>Cal_030724!$Q$3</f>
        <v>1.8135132035581638</v>
      </c>
      <c r="Q6628" s="158">
        <f>Cal_030724!$R$3</f>
        <v>0.5762667345022553</v>
      </c>
      <c r="R6628" s="84">
        <v>187.7</v>
      </c>
      <c r="S6628" s="84">
        <v>110.5</v>
      </c>
      <c r="T6628" s="158">
        <f>AVERAGE(0.612,0.55,0.349,0.731,0.447,0.765)</f>
        <v>0.57566666666666666</v>
      </c>
      <c r="U6628" s="79">
        <f t="shared" si="1835"/>
        <v>187.12433333333331</v>
      </c>
      <c r="V6628" s="79">
        <f t="shared" si="1836"/>
        <v>109.92433333333334</v>
      </c>
      <c r="W6628" s="446">
        <f t="shared" si="1837"/>
        <v>5.0598878972947698</v>
      </c>
      <c r="X6628" s="446">
        <f t="shared" si="1838"/>
        <v>0.8012513749292971</v>
      </c>
      <c r="Y6628" s="82">
        <v>20240307</v>
      </c>
      <c r="Z6628" s="85" t="s">
        <v>2366</v>
      </c>
      <c r="AA6628" s="82">
        <v>20240808</v>
      </c>
      <c r="AB6628" s="85"/>
      <c r="AC6628" s="82"/>
      <c r="AD6628" s="82"/>
      <c r="AE6628" s="691" t="s">
        <v>1250</v>
      </c>
      <c r="AF6628" s="567">
        <v>3</v>
      </c>
      <c r="AG6628" s="567"/>
      <c r="AH6628" s="159" t="s">
        <v>272</v>
      </c>
      <c r="AI6628" s="155" t="s">
        <v>2367</v>
      </c>
    </row>
    <row r="6629" spans="1:35" x14ac:dyDescent="0.2">
      <c r="A6629" s="360" t="s">
        <v>2360</v>
      </c>
      <c r="B6629" s="196">
        <v>20240213</v>
      </c>
      <c r="C6629" s="361" t="s">
        <v>61</v>
      </c>
      <c r="D6629" s="361">
        <v>16</v>
      </c>
      <c r="E6629" s="361">
        <v>7</v>
      </c>
      <c r="F6629" s="361"/>
      <c r="G6629" s="361"/>
      <c r="H6629" s="361" t="s">
        <v>10</v>
      </c>
      <c r="I6629" s="361">
        <v>550</v>
      </c>
      <c r="J6629" s="361">
        <v>20</v>
      </c>
      <c r="K6629" s="44">
        <v>5</v>
      </c>
      <c r="L6629" s="362">
        <v>1</v>
      </c>
      <c r="M6629" s="44">
        <v>0</v>
      </c>
      <c r="N6629" s="363">
        <f>1/3</f>
        <v>0.33333333333333331</v>
      </c>
      <c r="O6629" s="44" t="str">
        <f>Cal_030724!$E$2</f>
        <v>Cal_030724</v>
      </c>
      <c r="P6629" s="365">
        <f>Cal_030724!$Q$3</f>
        <v>1.8135132035581638</v>
      </c>
      <c r="Q6629" s="365">
        <f>Cal_030724!$R$3</f>
        <v>0.5762667345022553</v>
      </c>
      <c r="R6629" s="364">
        <v>297.10000000000002</v>
      </c>
      <c r="S6629" s="364">
        <v>172</v>
      </c>
      <c r="T6629" s="365">
        <f>AVERAGE(0.612,0.55,0.349,0.731,0.447,0.765)</f>
        <v>0.57566666666666666</v>
      </c>
      <c r="U6629" s="79">
        <f t="shared" si="1835"/>
        <v>296.52433333333335</v>
      </c>
      <c r="V6629" s="79">
        <f t="shared" si="1836"/>
        <v>171.42433333333332</v>
      </c>
      <c r="W6629" s="446">
        <f t="shared" si="1837"/>
        <v>4.3829402008893874</v>
      </c>
      <c r="X6629" s="446">
        <f t="shared" si="1838"/>
        <v>0.50296808931287784</v>
      </c>
      <c r="Y6629" s="44">
        <v>20240307</v>
      </c>
      <c r="Z6629" s="368" t="s">
        <v>2368</v>
      </c>
      <c r="AA6629" s="44">
        <v>20240808</v>
      </c>
      <c r="AB6629" s="368"/>
      <c r="AC6629" s="44"/>
      <c r="AD6629" s="44"/>
      <c r="AE6629" s="763" t="s">
        <v>1250</v>
      </c>
      <c r="AF6629" s="849">
        <v>1</v>
      </c>
      <c r="AG6629" s="849"/>
      <c r="AH6629" s="370" t="s">
        <v>277</v>
      </c>
      <c r="AI6629" s="360"/>
    </row>
    <row r="6630" spans="1:35" x14ac:dyDescent="0.2">
      <c r="A6630" s="360" t="s">
        <v>2360</v>
      </c>
      <c r="B6630" s="196">
        <v>20240213</v>
      </c>
      <c r="C6630" s="361" t="s">
        <v>61</v>
      </c>
      <c r="D6630" s="361">
        <v>16</v>
      </c>
      <c r="E6630" s="361">
        <v>7</v>
      </c>
      <c r="F6630" s="361"/>
      <c r="G6630" s="361"/>
      <c r="H6630" s="361" t="s">
        <v>11</v>
      </c>
      <c r="I6630" s="361">
        <v>550</v>
      </c>
      <c r="J6630" s="361">
        <v>20</v>
      </c>
      <c r="K6630" s="44">
        <v>5</v>
      </c>
      <c r="L6630" s="362">
        <v>1</v>
      </c>
      <c r="M6630" s="44">
        <v>0</v>
      </c>
      <c r="N6630" s="363">
        <f>1/3</f>
        <v>0.33333333333333331</v>
      </c>
      <c r="O6630" s="44" t="str">
        <f>Cal_030724!$E$2</f>
        <v>Cal_030724</v>
      </c>
      <c r="P6630" s="365">
        <f>Cal_030724!$Q$3</f>
        <v>1.8135132035581638</v>
      </c>
      <c r="Q6630" s="365">
        <f>Cal_030724!$R$3</f>
        <v>0.5762667345022553</v>
      </c>
      <c r="R6630" s="364">
        <v>331.7</v>
      </c>
      <c r="S6630" s="364">
        <v>193.7</v>
      </c>
      <c r="T6630" s="365">
        <f>AVERAGE(0.612,0.55,0.349,0.731,0.447,0.765)</f>
        <v>0.57566666666666666</v>
      </c>
      <c r="U6630" s="79">
        <f t="shared" si="1835"/>
        <v>331.12433333333331</v>
      </c>
      <c r="V6630" s="79">
        <f t="shared" si="1836"/>
        <v>193.12433333333331</v>
      </c>
      <c r="W6630" s="446">
        <f t="shared" si="1837"/>
        <v>4.8348980633312166</v>
      </c>
      <c r="X6630" s="446">
        <f t="shared" si="1838"/>
        <v>0.6695000750492851</v>
      </c>
      <c r="Y6630" s="44">
        <v>20240307</v>
      </c>
      <c r="Z6630" s="368" t="s">
        <v>2368</v>
      </c>
      <c r="AA6630" s="44">
        <v>20240808</v>
      </c>
      <c r="AB6630" s="368"/>
      <c r="AC6630" s="44"/>
      <c r="AD6630" s="44"/>
      <c r="AE6630" s="763" t="s">
        <v>1250</v>
      </c>
      <c r="AF6630" s="849">
        <v>1</v>
      </c>
      <c r="AG6630" s="849"/>
      <c r="AH6630" s="370" t="s">
        <v>278</v>
      </c>
      <c r="AI6630" s="360"/>
    </row>
    <row r="6631" spans="1:35" x14ac:dyDescent="0.2">
      <c r="A6631" t="s">
        <v>2360</v>
      </c>
      <c r="B6631" s="45">
        <v>20240213</v>
      </c>
      <c r="C6631" s="107" t="s">
        <v>61</v>
      </c>
      <c r="D6631" s="107">
        <v>16</v>
      </c>
      <c r="E6631" s="107">
        <v>12</v>
      </c>
      <c r="H6631" s="107" t="s">
        <v>10</v>
      </c>
      <c r="I6631" s="107">
        <v>290</v>
      </c>
      <c r="J6631" s="107">
        <v>0</v>
      </c>
      <c r="K6631" s="43">
        <v>10</v>
      </c>
      <c r="L6631" s="43">
        <v>1</v>
      </c>
      <c r="M6631" s="43">
        <v>0</v>
      </c>
      <c r="N6631" s="49">
        <v>1</v>
      </c>
      <c r="O6631" s="43" t="str">
        <f>Cal_030724!$E$2</f>
        <v>Cal_030724</v>
      </c>
      <c r="P6631" s="50">
        <f>Cal_030724!$Q$3</f>
        <v>1.8135132035581638</v>
      </c>
      <c r="Q6631" s="50">
        <f>Cal_030724!$R$3</f>
        <v>0.5762667345022553</v>
      </c>
      <c r="R6631" s="46">
        <v>252.1</v>
      </c>
      <c r="S6631" s="46">
        <v>152.1</v>
      </c>
      <c r="T6631" s="178">
        <f>AVERAGE(0.877,0.8,0.805,0.728,0.758,0.7)</f>
        <v>0.77800000000000002</v>
      </c>
      <c r="U6631" s="79">
        <f t="shared" si="1835"/>
        <v>251.322</v>
      </c>
      <c r="V6631" s="79">
        <f t="shared" si="1836"/>
        <v>151.322</v>
      </c>
      <c r="W6631" s="446">
        <f t="shared" si="1837"/>
        <v>4.4297750038850063</v>
      </c>
      <c r="X6631" s="446">
        <f t="shared" si="1838"/>
        <v>1.0233863334014064</v>
      </c>
      <c r="Y6631" s="43">
        <v>20240307</v>
      </c>
      <c r="Z6631" s="48" t="s">
        <v>2424</v>
      </c>
      <c r="AA6631" s="43">
        <v>20250305</v>
      </c>
      <c r="AE6631" s="689" t="s">
        <v>1250</v>
      </c>
      <c r="AF6631" s="130">
        <v>1</v>
      </c>
    </row>
    <row r="6632" spans="1:35" x14ac:dyDescent="0.2">
      <c r="A6632" t="s">
        <v>2360</v>
      </c>
      <c r="B6632" s="45">
        <v>20240213</v>
      </c>
      <c r="C6632" s="107" t="s">
        <v>61</v>
      </c>
      <c r="D6632" s="107">
        <v>16</v>
      </c>
      <c r="E6632" s="107">
        <v>12</v>
      </c>
      <c r="H6632" s="107" t="s">
        <v>11</v>
      </c>
      <c r="I6632" s="107">
        <v>290</v>
      </c>
      <c r="J6632" s="107">
        <v>0</v>
      </c>
      <c r="K6632" s="43">
        <v>10</v>
      </c>
      <c r="L6632" s="43">
        <v>1</v>
      </c>
      <c r="M6632" s="43">
        <v>0</v>
      </c>
      <c r="N6632" s="49">
        <v>1</v>
      </c>
      <c r="O6632" s="43" t="str">
        <f>Cal_030724!$E$2</f>
        <v>Cal_030724</v>
      </c>
      <c r="P6632" s="50">
        <f>Cal_030724!$Q$3</f>
        <v>1.8135132035581638</v>
      </c>
      <c r="Q6632" s="50">
        <f>Cal_030724!$R$3</f>
        <v>0.5762667345022553</v>
      </c>
      <c r="R6632" s="46">
        <v>227.1</v>
      </c>
      <c r="S6632" s="46">
        <v>137.9</v>
      </c>
      <c r="T6632" s="178">
        <f>AVERAGE(0.877,0.8,0.805,0.728,0.758,0.7)</f>
        <v>0.77800000000000002</v>
      </c>
      <c r="U6632" s="79">
        <f t="shared" si="1835"/>
        <v>226.322</v>
      </c>
      <c r="V6632" s="79">
        <f t="shared" si="1836"/>
        <v>137.12200000000001</v>
      </c>
      <c r="W6632" s="446">
        <f t="shared" si="1837"/>
        <v>3.9513593034654253</v>
      </c>
      <c r="X6632" s="446">
        <f t="shared" si="1838"/>
        <v>0.99007940928875249</v>
      </c>
      <c r="Y6632" s="43">
        <v>20240307</v>
      </c>
      <c r="Z6632" s="48" t="s">
        <v>2424</v>
      </c>
      <c r="AA6632" s="43">
        <v>20250305</v>
      </c>
      <c r="AE6632" s="689" t="s">
        <v>1250</v>
      </c>
      <c r="AF6632" s="130">
        <v>1</v>
      </c>
    </row>
    <row r="6633" spans="1:35" x14ac:dyDescent="0.2">
      <c r="A6633" s="155" t="s">
        <v>2360</v>
      </c>
      <c r="B6633" s="81">
        <v>20240213</v>
      </c>
      <c r="C6633" s="126" t="s">
        <v>61</v>
      </c>
      <c r="D6633" s="126">
        <v>16</v>
      </c>
      <c r="E6633" s="126">
        <v>12</v>
      </c>
      <c r="F6633" s="126"/>
      <c r="G6633" s="126"/>
      <c r="H6633" s="126" t="s">
        <v>10</v>
      </c>
      <c r="I6633" s="126">
        <v>293</v>
      </c>
      <c r="J6633" s="126">
        <v>5</v>
      </c>
      <c r="K6633" s="82">
        <v>5</v>
      </c>
      <c r="L6633" s="156">
        <v>1</v>
      </c>
      <c r="M6633" s="82">
        <v>0</v>
      </c>
      <c r="N6633" s="83">
        <v>1</v>
      </c>
      <c r="O6633" s="82" t="str">
        <f>Cal_030724!$E$2</f>
        <v>Cal_030724</v>
      </c>
      <c r="P6633" s="158">
        <f>Cal_030724!$Q$3</f>
        <v>1.8135132035581638</v>
      </c>
      <c r="Q6633" s="158">
        <f>Cal_030724!$R$3</f>
        <v>0.5762667345022553</v>
      </c>
      <c r="R6633" s="84">
        <v>408.5</v>
      </c>
      <c r="S6633" s="84">
        <v>244.9</v>
      </c>
      <c r="T6633" s="158">
        <f>AVERAGE(0.612,0.55,0.349,0.731,0.447,0.765)</f>
        <v>0.57566666666666666</v>
      </c>
      <c r="U6633" s="79">
        <f t="shared" si="1835"/>
        <v>407.92433333333332</v>
      </c>
      <c r="V6633" s="79">
        <f t="shared" si="1836"/>
        <v>244.32433333333333</v>
      </c>
      <c r="W6633" s="446">
        <f t="shared" si="1837"/>
        <v>3.5864546976846459</v>
      </c>
      <c r="X6633" s="446">
        <f t="shared" si="1838"/>
        <v>0.77080433180899288</v>
      </c>
      <c r="Y6633" s="82">
        <v>20240307</v>
      </c>
      <c r="Z6633" s="85" t="s">
        <v>2366</v>
      </c>
      <c r="AA6633" s="82">
        <v>20240808</v>
      </c>
      <c r="AB6633" s="85"/>
      <c r="AC6633" s="82"/>
      <c r="AD6633" s="82"/>
      <c r="AE6633" s="691" t="s">
        <v>1250</v>
      </c>
      <c r="AF6633" s="567">
        <v>3</v>
      </c>
      <c r="AG6633" s="567"/>
      <c r="AH6633" s="159" t="s">
        <v>269</v>
      </c>
      <c r="AI6633" s="155" t="s">
        <v>2329</v>
      </c>
    </row>
    <row r="6634" spans="1:35" x14ac:dyDescent="0.2">
      <c r="A6634" s="155" t="s">
        <v>2360</v>
      </c>
      <c r="B6634" s="81">
        <v>20240213</v>
      </c>
      <c r="C6634" s="126" t="s">
        <v>61</v>
      </c>
      <c r="D6634" s="126">
        <v>16</v>
      </c>
      <c r="E6634" s="126">
        <v>12</v>
      </c>
      <c r="F6634" s="126"/>
      <c r="G6634" s="126"/>
      <c r="H6634" s="126" t="s">
        <v>11</v>
      </c>
      <c r="I6634" s="126">
        <v>293</v>
      </c>
      <c r="J6634" s="126">
        <v>5</v>
      </c>
      <c r="K6634" s="82">
        <v>5</v>
      </c>
      <c r="L6634" s="156">
        <v>1</v>
      </c>
      <c r="M6634" s="82">
        <v>0</v>
      </c>
      <c r="N6634" s="83">
        <f>1/3</f>
        <v>0.33333333333333331</v>
      </c>
      <c r="O6634" s="82" t="str">
        <f>Cal_030724!$E$2</f>
        <v>Cal_030724</v>
      </c>
      <c r="P6634" s="158">
        <f>Cal_030724!$Q$3</f>
        <v>1.8135132035581638</v>
      </c>
      <c r="Q6634" s="158">
        <f>Cal_030724!$R$3</f>
        <v>0.5762667345022553</v>
      </c>
      <c r="R6634" s="84">
        <v>167.3</v>
      </c>
      <c r="S6634" s="84">
        <v>97.04</v>
      </c>
      <c r="T6634" s="158">
        <f>AVERAGE(0.612,0.55,0.349,0.731,0.447,0.765)</f>
        <v>0.57566666666666666</v>
      </c>
      <c r="U6634" s="79">
        <f t="shared" si="1835"/>
        <v>166.72433333333333</v>
      </c>
      <c r="V6634" s="79">
        <f t="shared" si="1836"/>
        <v>96.464333333333343</v>
      </c>
      <c r="W6634" s="446">
        <f t="shared" si="1837"/>
        <v>4.620739127004704</v>
      </c>
      <c r="X6634" s="446">
        <f t="shared" si="1838"/>
        <v>0.54027060591418707</v>
      </c>
      <c r="Y6634" s="82">
        <v>20240307</v>
      </c>
      <c r="Z6634" s="85" t="s">
        <v>2366</v>
      </c>
      <c r="AA6634" s="82">
        <v>20240808</v>
      </c>
      <c r="AB6634" s="85"/>
      <c r="AC6634" s="82"/>
      <c r="AD6634" s="82"/>
      <c r="AE6634" s="691" t="s">
        <v>1250</v>
      </c>
      <c r="AF6634" s="567">
        <v>3</v>
      </c>
      <c r="AG6634" s="567"/>
      <c r="AH6634" s="159" t="s">
        <v>270</v>
      </c>
      <c r="AI6634" s="155" t="s">
        <v>2367</v>
      </c>
    </row>
    <row r="6635" spans="1:35" x14ac:dyDescent="0.2">
      <c r="A6635" s="360" t="s">
        <v>2360</v>
      </c>
      <c r="B6635" s="196">
        <v>20240213</v>
      </c>
      <c r="C6635" s="361" t="s">
        <v>61</v>
      </c>
      <c r="D6635" s="361">
        <v>16</v>
      </c>
      <c r="E6635" s="361">
        <v>12</v>
      </c>
      <c r="F6635" s="361"/>
      <c r="G6635" s="361"/>
      <c r="H6635" s="361" t="s">
        <v>10</v>
      </c>
      <c r="I6635" s="361">
        <v>551</v>
      </c>
      <c r="J6635" s="361">
        <v>20</v>
      </c>
      <c r="K6635" s="44">
        <v>5</v>
      </c>
      <c r="L6635" s="362">
        <v>1</v>
      </c>
      <c r="M6635" s="44">
        <v>0</v>
      </c>
      <c r="N6635" s="363">
        <f>1/3</f>
        <v>0.33333333333333331</v>
      </c>
      <c r="O6635" s="44" t="str">
        <f>Cal_030724!$E$2</f>
        <v>Cal_030724</v>
      </c>
      <c r="P6635" s="365">
        <f>Cal_030724!$Q$3</f>
        <v>1.8135132035581638</v>
      </c>
      <c r="Q6635" s="365">
        <f>Cal_030724!$R$3</f>
        <v>0.5762667345022553</v>
      </c>
      <c r="R6635" s="364">
        <v>260.89999999999998</v>
      </c>
      <c r="S6635" s="364">
        <v>151.5</v>
      </c>
      <c r="T6635" s="365">
        <f>AVERAGE(0.612,0.55,0.349,0.731,0.447,0.765)</f>
        <v>0.57566666666666666</v>
      </c>
      <c r="U6635" s="79">
        <f t="shared" si="1835"/>
        <v>260.3243333333333</v>
      </c>
      <c r="V6635" s="79">
        <f t="shared" si="1836"/>
        <v>150.92433333333332</v>
      </c>
      <c r="W6635" s="446">
        <f t="shared" si="1837"/>
        <v>3.8259267270396284</v>
      </c>
      <c r="X6635" s="446">
        <f t="shared" si="1838"/>
        <v>0.46788698454921929</v>
      </c>
      <c r="Y6635" s="44">
        <v>20240307</v>
      </c>
      <c r="Z6635" s="368" t="s">
        <v>2366</v>
      </c>
      <c r="AA6635" s="44">
        <v>20240808</v>
      </c>
      <c r="AB6635" s="368"/>
      <c r="AC6635" s="44"/>
      <c r="AD6635" s="44"/>
      <c r="AE6635" s="763" t="s">
        <v>1250</v>
      </c>
      <c r="AF6635" s="849">
        <v>1</v>
      </c>
      <c r="AG6635" s="849"/>
      <c r="AH6635" s="370" t="s">
        <v>275</v>
      </c>
      <c r="AI6635" s="360"/>
    </row>
    <row r="6636" spans="1:35" x14ac:dyDescent="0.2">
      <c r="A6636" s="360" t="s">
        <v>2360</v>
      </c>
      <c r="B6636" s="196">
        <v>20240213</v>
      </c>
      <c r="C6636" s="361" t="s">
        <v>61</v>
      </c>
      <c r="D6636" s="361">
        <v>16</v>
      </c>
      <c r="E6636" s="361">
        <v>12</v>
      </c>
      <c r="F6636" s="361"/>
      <c r="G6636" s="361"/>
      <c r="H6636" s="361" t="s">
        <v>11</v>
      </c>
      <c r="I6636" s="361">
        <v>551</v>
      </c>
      <c r="J6636" s="361">
        <v>20</v>
      </c>
      <c r="K6636" s="44">
        <v>5</v>
      </c>
      <c r="L6636" s="362">
        <v>1</v>
      </c>
      <c r="M6636" s="44">
        <v>0</v>
      </c>
      <c r="N6636" s="363">
        <f>1/3</f>
        <v>0.33333333333333331</v>
      </c>
      <c r="O6636" s="44" t="str">
        <f>Cal_030724!$E$2</f>
        <v>Cal_030724</v>
      </c>
      <c r="P6636" s="365">
        <f>Cal_030724!$Q$3</f>
        <v>1.8135132035581638</v>
      </c>
      <c r="Q6636" s="365">
        <f>Cal_030724!$R$3</f>
        <v>0.5762667345022553</v>
      </c>
      <c r="R6636" s="364">
        <v>255.5</v>
      </c>
      <c r="S6636" s="364">
        <v>148.1</v>
      </c>
      <c r="T6636" s="365">
        <f>AVERAGE(0.612,0.55,0.349,0.731,0.447,0.765)</f>
        <v>0.57566666666666666</v>
      </c>
      <c r="U6636" s="79">
        <f t="shared" si="1835"/>
        <v>254.92433333333332</v>
      </c>
      <c r="V6636" s="79">
        <f t="shared" si="1836"/>
        <v>147.52433333333332</v>
      </c>
      <c r="W6636" s="446">
        <f t="shared" si="1837"/>
        <v>3.7559829111888141</v>
      </c>
      <c r="X6636" s="446">
        <f t="shared" si="1838"/>
        <v>0.44110043030683971</v>
      </c>
      <c r="Y6636" s="44">
        <v>20240307</v>
      </c>
      <c r="Z6636" s="368" t="s">
        <v>2366</v>
      </c>
      <c r="AA6636" s="44">
        <v>20240808</v>
      </c>
      <c r="AB6636" s="368"/>
      <c r="AC6636" s="44"/>
      <c r="AD6636" s="44"/>
      <c r="AE6636" s="763" t="s">
        <v>1250</v>
      </c>
      <c r="AF6636" s="849">
        <v>1</v>
      </c>
      <c r="AG6636" s="849"/>
      <c r="AH6636" s="370" t="s">
        <v>276</v>
      </c>
      <c r="AI6636" s="360"/>
    </row>
    <row r="6637" spans="1:35" x14ac:dyDescent="0.2">
      <c r="A6637" t="s">
        <v>2360</v>
      </c>
      <c r="B6637" s="45">
        <v>20240213</v>
      </c>
      <c r="C6637" s="107" t="s">
        <v>61</v>
      </c>
      <c r="D6637" s="107">
        <v>16</v>
      </c>
      <c r="E6637" s="107">
        <v>17</v>
      </c>
      <c r="H6637" s="107" t="s">
        <v>10</v>
      </c>
      <c r="I6637" s="107">
        <v>290</v>
      </c>
      <c r="J6637" s="107">
        <v>0</v>
      </c>
      <c r="K6637" s="43">
        <v>5</v>
      </c>
      <c r="L6637" s="43">
        <v>1</v>
      </c>
      <c r="M6637" s="43">
        <v>0</v>
      </c>
      <c r="N6637" s="49">
        <v>1</v>
      </c>
      <c r="O6637" s="43" t="str">
        <f>Cal_030724!$E$2</f>
        <v>Cal_030724</v>
      </c>
      <c r="P6637" s="50">
        <f>Cal_030724!$Q$3</f>
        <v>1.8135132035581638</v>
      </c>
      <c r="Q6637" s="50">
        <f>Cal_030724!$R$3</f>
        <v>0.5762667345022553</v>
      </c>
      <c r="R6637" s="46">
        <v>439.4</v>
      </c>
      <c r="S6637" s="46">
        <v>264.7</v>
      </c>
      <c r="T6637" s="178">
        <f>AVERAGE(0.877,0.8,0.805,0.728,0.758,0.7)</f>
        <v>0.77800000000000002</v>
      </c>
      <c r="U6637" s="79">
        <f t="shared" si="1835"/>
        <v>438.62199999999996</v>
      </c>
      <c r="V6637" s="79">
        <f t="shared" si="1836"/>
        <v>263.92199999999997</v>
      </c>
      <c r="W6637" s="446">
        <f t="shared" si="1837"/>
        <v>3.8694084658935526</v>
      </c>
      <c r="X6637" s="446">
        <f t="shared" si="1838"/>
        <v>0.88604429860633782</v>
      </c>
      <c r="Y6637" s="43">
        <v>20240307</v>
      </c>
      <c r="Z6637" s="48" t="s">
        <v>2424</v>
      </c>
      <c r="AA6637" s="43">
        <v>20250305</v>
      </c>
      <c r="AE6637" s="689" t="s">
        <v>1250</v>
      </c>
      <c r="AF6637" s="130">
        <v>1</v>
      </c>
    </row>
    <row r="6638" spans="1:35" x14ac:dyDescent="0.2">
      <c r="A6638" t="s">
        <v>2360</v>
      </c>
      <c r="B6638" s="45">
        <v>20240213</v>
      </c>
      <c r="C6638" s="107" t="s">
        <v>61</v>
      </c>
      <c r="D6638" s="107">
        <v>16</v>
      </c>
      <c r="E6638" s="107">
        <v>17</v>
      </c>
      <c r="H6638" s="107" t="s">
        <v>11</v>
      </c>
      <c r="I6638" s="107">
        <v>290</v>
      </c>
      <c r="J6638" s="107">
        <v>0</v>
      </c>
      <c r="K6638" s="43">
        <v>5</v>
      </c>
      <c r="L6638" s="43">
        <v>1</v>
      </c>
      <c r="M6638" s="43">
        <v>0</v>
      </c>
      <c r="N6638" s="49">
        <v>1</v>
      </c>
      <c r="O6638" s="43" t="str">
        <f>Cal_030724!$E$2</f>
        <v>Cal_030724</v>
      </c>
      <c r="P6638" s="50">
        <f>Cal_030724!$Q$3</f>
        <v>1.8135132035581638</v>
      </c>
      <c r="Q6638" s="50">
        <f>Cal_030724!$R$3</f>
        <v>0.5762667345022553</v>
      </c>
      <c r="R6638" s="46">
        <v>429.7</v>
      </c>
      <c r="S6638" s="46">
        <v>251.3</v>
      </c>
      <c r="T6638" s="178">
        <f>AVERAGE(0.877,0.8,0.805,0.728,0.758,0.7)</f>
        <v>0.77800000000000002</v>
      </c>
      <c r="U6638" s="79">
        <f t="shared" si="1835"/>
        <v>428.92199999999997</v>
      </c>
      <c r="V6638" s="79">
        <f t="shared" si="1836"/>
        <v>250.52200000000002</v>
      </c>
      <c r="W6638" s="446">
        <f t="shared" si="1837"/>
        <v>3.9513593034654244</v>
      </c>
      <c r="X6638" s="446">
        <f t="shared" si="1838"/>
        <v>0.56264687058615759</v>
      </c>
      <c r="Y6638" s="43">
        <v>20240307</v>
      </c>
      <c r="Z6638" s="48" t="s">
        <v>2424</v>
      </c>
      <c r="AA6638" s="43">
        <v>20250305</v>
      </c>
      <c r="AE6638" s="689" t="s">
        <v>1250</v>
      </c>
      <c r="AF6638" s="130">
        <v>1</v>
      </c>
    </row>
    <row r="6639" spans="1:35" x14ac:dyDescent="0.2">
      <c r="A6639" t="s">
        <v>2360</v>
      </c>
      <c r="B6639" s="45">
        <v>20240213</v>
      </c>
      <c r="C6639" s="107" t="s">
        <v>61</v>
      </c>
      <c r="D6639" s="107">
        <v>16</v>
      </c>
      <c r="E6639" s="107">
        <v>17</v>
      </c>
      <c r="H6639" s="107" t="s">
        <v>10</v>
      </c>
      <c r="I6639" s="107">
        <v>290</v>
      </c>
      <c r="J6639" s="107">
        <v>10</v>
      </c>
      <c r="K6639" s="43">
        <v>5</v>
      </c>
      <c r="L6639" s="43">
        <v>1</v>
      </c>
      <c r="M6639" s="43">
        <v>0</v>
      </c>
      <c r="N6639" s="49">
        <v>1</v>
      </c>
      <c r="O6639" s="43" t="str">
        <f>Cal_030724!$E$2</f>
        <v>Cal_030724</v>
      </c>
      <c r="P6639" s="50">
        <f>Cal_030724!$Q$3</f>
        <v>1.8135132035581638</v>
      </c>
      <c r="Q6639" s="50">
        <f>Cal_030724!$R$3</f>
        <v>0.5762667345022553</v>
      </c>
      <c r="R6639" s="46">
        <v>354.7</v>
      </c>
      <c r="S6639" s="46">
        <v>211.8</v>
      </c>
      <c r="T6639" s="178">
        <f>AVERAGE(0.877,0.8,0.805,0.728,0.758,0.7)</f>
        <v>0.77800000000000002</v>
      </c>
      <c r="U6639" s="79">
        <f t="shared" si="1835"/>
        <v>353.92199999999997</v>
      </c>
      <c r="V6639" s="79">
        <f t="shared" si="1836"/>
        <v>211.02200000000002</v>
      </c>
      <c r="W6639" s="446">
        <f t="shared" si="1837"/>
        <v>3.1650742402758358</v>
      </c>
      <c r="X6639" s="446">
        <f t="shared" si="1838"/>
        <v>0.63720504402140354</v>
      </c>
      <c r="Y6639" s="43">
        <v>20240307</v>
      </c>
      <c r="Z6639" s="48" t="s">
        <v>2424</v>
      </c>
      <c r="AA6639" s="43">
        <v>20250305</v>
      </c>
      <c r="AE6639" s="689" t="s">
        <v>1250</v>
      </c>
      <c r="AF6639" s="130">
        <v>3</v>
      </c>
      <c r="AH6639" s="490" t="s">
        <v>2437</v>
      </c>
    </row>
    <row r="6640" spans="1:35" x14ac:dyDescent="0.2">
      <c r="A6640" t="s">
        <v>2360</v>
      </c>
      <c r="B6640" s="45">
        <v>20240213</v>
      </c>
      <c r="C6640" s="107" t="s">
        <v>61</v>
      </c>
      <c r="D6640" s="107">
        <v>16</v>
      </c>
      <c r="E6640" s="107">
        <v>17</v>
      </c>
      <c r="H6640" s="107" t="s">
        <v>11</v>
      </c>
      <c r="I6640" s="107">
        <v>290</v>
      </c>
      <c r="J6640" s="107">
        <v>10</v>
      </c>
      <c r="K6640" s="43">
        <v>5</v>
      </c>
      <c r="L6640" s="43">
        <v>1</v>
      </c>
      <c r="M6640" s="43">
        <v>0</v>
      </c>
      <c r="N6640" s="49">
        <v>1</v>
      </c>
      <c r="O6640" s="43" t="str">
        <f>Cal_030724!$E$2</f>
        <v>Cal_030724</v>
      </c>
      <c r="P6640" s="50">
        <f>Cal_030724!$Q$3</f>
        <v>1.8135132035581638</v>
      </c>
      <c r="Q6640" s="50">
        <f>Cal_030724!$R$3</f>
        <v>0.5762667345022553</v>
      </c>
      <c r="R6640" s="46">
        <v>38.119999999999997</v>
      </c>
      <c r="S6640" s="46">
        <v>27.32</v>
      </c>
      <c r="T6640" s="178">
        <f>AVERAGE(0.366,0.25,0.238,0.443,0.396,0.478)</f>
        <v>0.3618333333333334</v>
      </c>
      <c r="U6640" s="79">
        <f t="shared" si="1835"/>
        <v>37.758166666666661</v>
      </c>
      <c r="V6640" s="79">
        <f t="shared" si="1836"/>
        <v>26.958166666666667</v>
      </c>
      <c r="W6640" s="446">
        <f t="shared" si="1837"/>
        <v>0.23920785020979021</v>
      </c>
      <c r="X6640" s="446">
        <f t="shared" si="1838"/>
        <v>0.24653524131289001</v>
      </c>
      <c r="Y6640" s="43">
        <v>20240307</v>
      </c>
      <c r="Z6640" s="48" t="s">
        <v>2435</v>
      </c>
      <c r="AA6640" s="43">
        <v>20250319</v>
      </c>
      <c r="AE6640" s="689" t="s">
        <v>1250</v>
      </c>
      <c r="AF6640" s="130">
        <v>3</v>
      </c>
      <c r="AH6640" s="490" t="s">
        <v>2437</v>
      </c>
    </row>
    <row r="6641" spans="1:35" x14ac:dyDescent="0.2">
      <c r="A6641" s="155" t="s">
        <v>2360</v>
      </c>
      <c r="B6641" s="81">
        <v>20240213</v>
      </c>
      <c r="C6641" s="126" t="s">
        <v>61</v>
      </c>
      <c r="D6641" s="126">
        <v>16</v>
      </c>
      <c r="E6641" s="126">
        <v>17</v>
      </c>
      <c r="F6641" s="126"/>
      <c r="G6641" s="126"/>
      <c r="H6641" s="126" t="s">
        <v>10</v>
      </c>
      <c r="I6641" s="126">
        <v>293</v>
      </c>
      <c r="J6641" s="126">
        <v>5</v>
      </c>
      <c r="K6641" s="82">
        <v>5</v>
      </c>
      <c r="L6641" s="156">
        <v>1</v>
      </c>
      <c r="M6641" s="82">
        <v>0</v>
      </c>
      <c r="N6641" s="83">
        <v>1</v>
      </c>
      <c r="O6641" s="82" t="str">
        <f>Cal_030724!$E$2</f>
        <v>Cal_030724</v>
      </c>
      <c r="P6641" s="158">
        <f>Cal_030724!$Q$3</f>
        <v>1.8135132035581638</v>
      </c>
      <c r="Q6641" s="158">
        <f>Cal_030724!$R$3</f>
        <v>0.5762667345022553</v>
      </c>
      <c r="R6641" s="84">
        <v>435.2</v>
      </c>
      <c r="S6641" s="84">
        <v>253.9</v>
      </c>
      <c r="T6641" s="158">
        <f>AVERAGE(0.612,0.55,0.349,0.731,0.447,0.765)</f>
        <v>0.57566666666666666</v>
      </c>
      <c r="U6641" s="79">
        <f t="shared" si="1835"/>
        <v>434.62433333333331</v>
      </c>
      <c r="V6641" s="79">
        <f t="shared" si="1836"/>
        <v>253.32433333333333</v>
      </c>
      <c r="W6641" s="446">
        <f t="shared" si="1837"/>
        <v>3.9744757743901356</v>
      </c>
      <c r="X6641" s="446">
        <f t="shared" si="1838"/>
        <v>0.54328847670965819</v>
      </c>
      <c r="Y6641" s="82">
        <v>20240307</v>
      </c>
      <c r="Z6641" s="85" t="s">
        <v>2366</v>
      </c>
      <c r="AA6641" s="82">
        <v>20240808</v>
      </c>
      <c r="AB6641" s="85"/>
      <c r="AC6641" s="82"/>
      <c r="AD6641" s="82"/>
      <c r="AE6641" s="691" t="s">
        <v>1250</v>
      </c>
      <c r="AF6641" s="567">
        <v>3</v>
      </c>
      <c r="AG6641" s="567"/>
      <c r="AH6641" s="159" t="s">
        <v>267</v>
      </c>
      <c r="AI6641" s="155" t="s">
        <v>2329</v>
      </c>
    </row>
    <row r="6642" spans="1:35" x14ac:dyDescent="0.2">
      <c r="A6642" s="155" t="s">
        <v>2360</v>
      </c>
      <c r="B6642" s="81">
        <v>20240213</v>
      </c>
      <c r="C6642" s="126" t="s">
        <v>61</v>
      </c>
      <c r="D6642" s="126">
        <v>16</v>
      </c>
      <c r="E6642" s="126">
        <v>17</v>
      </c>
      <c r="F6642" s="126"/>
      <c r="G6642" s="126"/>
      <c r="H6642" s="126" t="s">
        <v>11</v>
      </c>
      <c r="I6642" s="126">
        <v>293</v>
      </c>
      <c r="J6642" s="126">
        <v>5</v>
      </c>
      <c r="K6642" s="82">
        <v>5</v>
      </c>
      <c r="L6642" s="156">
        <v>1</v>
      </c>
      <c r="M6642" s="82">
        <v>0</v>
      </c>
      <c r="N6642" s="83">
        <v>1</v>
      </c>
      <c r="O6642" s="82" t="str">
        <f>Cal_030724!$E$2</f>
        <v>Cal_030724</v>
      </c>
      <c r="P6642" s="158">
        <f>Cal_030724!$Q$3</f>
        <v>1.8135132035581638</v>
      </c>
      <c r="Q6642" s="158">
        <f>Cal_030724!$R$3</f>
        <v>0.5762667345022553</v>
      </c>
      <c r="R6642" s="84">
        <v>362.7</v>
      </c>
      <c r="S6642" s="84">
        <v>215.9</v>
      </c>
      <c r="T6642" s="158">
        <f>AVERAGE(0.612,0.55,0.349,0.731,0.447,0.765)</f>
        <v>0.57566666666666666</v>
      </c>
      <c r="U6642" s="79">
        <f t="shared" si="1835"/>
        <v>362.12433333333331</v>
      </c>
      <c r="V6642" s="79">
        <f t="shared" si="1836"/>
        <v>215.32433333333333</v>
      </c>
      <c r="W6642" s="446">
        <f t="shared" si="1837"/>
        <v>3.2181635062353662</v>
      </c>
      <c r="X6642" s="446">
        <f t="shared" si="1838"/>
        <v>0.62191203141621765</v>
      </c>
      <c r="Y6642" s="82">
        <v>20240307</v>
      </c>
      <c r="Z6642" s="85" t="s">
        <v>2366</v>
      </c>
      <c r="AA6642" s="82">
        <v>20240808</v>
      </c>
      <c r="AB6642" s="85"/>
      <c r="AC6642" s="82"/>
      <c r="AD6642" s="82"/>
      <c r="AE6642" s="691" t="s">
        <v>1250</v>
      </c>
      <c r="AF6642" s="567">
        <v>3</v>
      </c>
      <c r="AG6642" s="567"/>
      <c r="AH6642" s="159" t="s">
        <v>268</v>
      </c>
      <c r="AI6642" s="155" t="s">
        <v>2329</v>
      </c>
    </row>
    <row r="6643" spans="1:35" x14ac:dyDescent="0.2">
      <c r="A6643" s="360" t="s">
        <v>2360</v>
      </c>
      <c r="B6643" s="196">
        <v>20240213</v>
      </c>
      <c r="C6643" s="361" t="s">
        <v>61</v>
      </c>
      <c r="D6643" s="361">
        <v>16</v>
      </c>
      <c r="E6643" s="361">
        <v>17</v>
      </c>
      <c r="F6643" s="361"/>
      <c r="G6643" s="361"/>
      <c r="H6643" s="361" t="s">
        <v>10</v>
      </c>
      <c r="I6643" s="361">
        <v>550</v>
      </c>
      <c r="J6643" s="361">
        <v>20</v>
      </c>
      <c r="K6643" s="44">
        <v>5</v>
      </c>
      <c r="L6643" s="362">
        <v>1</v>
      </c>
      <c r="M6643" s="44">
        <v>0</v>
      </c>
      <c r="N6643" s="363">
        <f>1/3</f>
        <v>0.33333333333333331</v>
      </c>
      <c r="O6643" s="44" t="str">
        <f>Cal_030724!$E$2</f>
        <v>Cal_030724</v>
      </c>
      <c r="P6643" s="365">
        <f>Cal_030724!$Q$3</f>
        <v>1.8135132035581638</v>
      </c>
      <c r="Q6643" s="365">
        <f>Cal_030724!$R$3</f>
        <v>0.5762667345022553</v>
      </c>
      <c r="R6643" s="364">
        <v>236.6</v>
      </c>
      <c r="S6643" s="364">
        <v>138.30000000000001</v>
      </c>
      <c r="T6643" s="365">
        <f>AVERAGE(0.612,0.55,0.349,0.731,0.447,0.765)</f>
        <v>0.57566666666666666</v>
      </c>
      <c r="U6643" s="79">
        <f t="shared" si="1835"/>
        <v>236.02433333333332</v>
      </c>
      <c r="V6643" s="79">
        <f t="shared" si="1836"/>
        <v>137.72433333333333</v>
      </c>
      <c r="W6643" s="446">
        <f t="shared" si="1837"/>
        <v>3.4439889827931776</v>
      </c>
      <c r="X6643" s="446">
        <f t="shared" si="1838"/>
        <v>0.48140742337191389</v>
      </c>
      <c r="Y6643" s="44">
        <v>20240307</v>
      </c>
      <c r="Z6643" s="368" t="s">
        <v>2366</v>
      </c>
      <c r="AA6643" s="44">
        <v>20240808</v>
      </c>
      <c r="AB6643" s="368"/>
      <c r="AC6643" s="44"/>
      <c r="AD6643" s="44"/>
      <c r="AE6643" s="763" t="s">
        <v>1250</v>
      </c>
      <c r="AF6643" s="849">
        <v>1</v>
      </c>
      <c r="AG6643" s="849"/>
      <c r="AH6643" s="370" t="s">
        <v>273</v>
      </c>
      <c r="AI6643" s="360"/>
    </row>
    <row r="6644" spans="1:35" x14ac:dyDescent="0.2">
      <c r="A6644" s="360" t="s">
        <v>2360</v>
      </c>
      <c r="B6644" s="196">
        <v>20240213</v>
      </c>
      <c r="C6644" s="361" t="s">
        <v>61</v>
      </c>
      <c r="D6644" s="361">
        <v>16</v>
      </c>
      <c r="E6644" s="361">
        <v>17</v>
      </c>
      <c r="F6644" s="361"/>
      <c r="G6644" s="361"/>
      <c r="H6644" s="361" t="s">
        <v>11</v>
      </c>
      <c r="I6644" s="361">
        <v>552</v>
      </c>
      <c r="J6644" s="361">
        <v>20</v>
      </c>
      <c r="K6644" s="44">
        <v>5</v>
      </c>
      <c r="L6644" s="362">
        <v>1</v>
      </c>
      <c r="M6644" s="44">
        <v>0</v>
      </c>
      <c r="N6644" s="363">
        <f>1/3</f>
        <v>0.33333333333333331</v>
      </c>
      <c r="O6644" s="44" t="str">
        <f>Cal_030724!$E$2</f>
        <v>Cal_030724</v>
      </c>
      <c r="P6644" s="365">
        <f>Cal_030724!$Q$3</f>
        <v>1.8135132035581638</v>
      </c>
      <c r="Q6644" s="365">
        <f>Cal_030724!$R$3</f>
        <v>0.5762667345022553</v>
      </c>
      <c r="R6644" s="364">
        <v>239</v>
      </c>
      <c r="S6644" s="364">
        <v>138.1</v>
      </c>
      <c r="T6644" s="365">
        <f>AVERAGE(0.612,0.55,0.349,0.731,0.447,0.765)</f>
        <v>0.57566666666666666</v>
      </c>
      <c r="U6644" s="79">
        <f t="shared" si="1835"/>
        <v>238.42433333333332</v>
      </c>
      <c r="V6644" s="79">
        <f t="shared" si="1836"/>
        <v>137.52433333333332</v>
      </c>
      <c r="W6644" s="446">
        <f t="shared" si="1837"/>
        <v>3.522272999692369</v>
      </c>
      <c r="X6644" s="446">
        <f t="shared" si="1838"/>
        <v>0.3832212419660127</v>
      </c>
      <c r="Y6644" s="44">
        <v>20240307</v>
      </c>
      <c r="Z6644" s="368" t="s">
        <v>2366</v>
      </c>
      <c r="AA6644" s="44">
        <v>20240808</v>
      </c>
      <c r="AB6644" s="368"/>
      <c r="AC6644" s="44"/>
      <c r="AD6644" s="44"/>
      <c r="AE6644" s="763" t="s">
        <v>1250</v>
      </c>
      <c r="AF6644" s="849">
        <v>1</v>
      </c>
      <c r="AG6644" s="849"/>
      <c r="AH6644" s="370" t="s">
        <v>274</v>
      </c>
      <c r="AI6644" s="360"/>
    </row>
    <row r="6645" spans="1:35" x14ac:dyDescent="0.2">
      <c r="A6645" t="s">
        <v>2360</v>
      </c>
      <c r="B6645" s="45">
        <v>20240213</v>
      </c>
      <c r="C6645" s="107" t="s">
        <v>59</v>
      </c>
      <c r="D6645" s="107">
        <v>17</v>
      </c>
      <c r="E6645" s="107">
        <v>1</v>
      </c>
      <c r="H6645" s="107" t="s">
        <v>10</v>
      </c>
      <c r="I6645" s="107">
        <v>290</v>
      </c>
      <c r="J6645" s="107">
        <v>0</v>
      </c>
      <c r="K6645" s="43">
        <v>5</v>
      </c>
      <c r="L6645" s="43">
        <v>1</v>
      </c>
      <c r="M6645" s="43">
        <v>0</v>
      </c>
      <c r="N6645" s="49">
        <v>1</v>
      </c>
      <c r="O6645" s="43" t="str">
        <f>Cal_030724!$E$2</f>
        <v>Cal_030724</v>
      </c>
      <c r="P6645" s="50">
        <f>Cal_030724!$Q$3</f>
        <v>1.8135132035581638</v>
      </c>
      <c r="Q6645" s="50">
        <f>Cal_030724!$R$3</f>
        <v>0.5762667345022553</v>
      </c>
      <c r="R6645" s="46">
        <v>355.7</v>
      </c>
      <c r="S6645" s="46">
        <v>221.8</v>
      </c>
      <c r="T6645" s="178">
        <f t="shared" ref="T6645:T6650" si="1843">AVERAGE(0.877,0.8,0.805,0.728,0.758,0.7)</f>
        <v>0.77800000000000002</v>
      </c>
      <c r="U6645" s="79">
        <f t="shared" si="1835"/>
        <v>354.92199999999997</v>
      </c>
      <c r="V6645" s="79">
        <f t="shared" si="1836"/>
        <v>221.02200000000002</v>
      </c>
      <c r="W6645" s="446">
        <f t="shared" si="1837"/>
        <v>2.9657343651010111</v>
      </c>
      <c r="X6645" s="446">
        <f t="shared" si="1838"/>
        <v>1.0167289419188477</v>
      </c>
      <c r="Y6645" s="43">
        <v>20240307</v>
      </c>
      <c r="Z6645" s="48" t="s">
        <v>2424</v>
      </c>
      <c r="AA6645" s="43">
        <v>20250305</v>
      </c>
      <c r="AE6645" s="689" t="s">
        <v>1250</v>
      </c>
      <c r="AF6645" s="130">
        <v>3</v>
      </c>
      <c r="AH6645" s="490" t="s">
        <v>2329</v>
      </c>
    </row>
    <row r="6646" spans="1:35" x14ac:dyDescent="0.2">
      <c r="A6646" t="s">
        <v>2360</v>
      </c>
      <c r="B6646" s="45">
        <v>20240213</v>
      </c>
      <c r="C6646" s="107" t="s">
        <v>59</v>
      </c>
      <c r="D6646" s="107">
        <v>17</v>
      </c>
      <c r="E6646" s="107">
        <v>1</v>
      </c>
      <c r="H6646" s="107" t="s">
        <v>11</v>
      </c>
      <c r="I6646" s="107">
        <v>290</v>
      </c>
      <c r="J6646" s="107">
        <v>0</v>
      </c>
      <c r="K6646" s="43">
        <v>5</v>
      </c>
      <c r="L6646" s="43">
        <v>1</v>
      </c>
      <c r="M6646" s="43">
        <v>0</v>
      </c>
      <c r="N6646" s="49">
        <v>1</v>
      </c>
      <c r="O6646" s="43" t="str">
        <f>Cal_030724!$E$2</f>
        <v>Cal_030724</v>
      </c>
      <c r="P6646" s="50">
        <f>Cal_030724!$Q$3</f>
        <v>1.8135132035581638</v>
      </c>
      <c r="Q6646" s="50">
        <f>Cal_030724!$R$3</f>
        <v>0.5762667345022553</v>
      </c>
      <c r="R6646" s="46">
        <v>419.4</v>
      </c>
      <c r="S6646" s="46">
        <v>254.1</v>
      </c>
      <c r="T6646" s="178">
        <f t="shared" si="1843"/>
        <v>0.77800000000000002</v>
      </c>
      <c r="U6646" s="79">
        <f t="shared" si="1835"/>
        <v>418.62199999999996</v>
      </c>
      <c r="V6646" s="79">
        <f t="shared" si="1836"/>
        <v>253.322</v>
      </c>
      <c r="W6646" s="446">
        <f t="shared" si="1837"/>
        <v>3.6612090407109563</v>
      </c>
      <c r="X6646" s="446">
        <f t="shared" si="1838"/>
        <v>0.90324865970295865</v>
      </c>
      <c r="Y6646" s="43">
        <v>20240307</v>
      </c>
      <c r="Z6646" s="48" t="s">
        <v>2424</v>
      </c>
      <c r="AA6646" s="43">
        <v>20250305</v>
      </c>
      <c r="AE6646" s="689" t="s">
        <v>1250</v>
      </c>
      <c r="AF6646" s="130">
        <v>3</v>
      </c>
      <c r="AH6646" s="490" t="s">
        <v>2329</v>
      </c>
    </row>
    <row r="6647" spans="1:35" x14ac:dyDescent="0.2">
      <c r="A6647" t="s">
        <v>2360</v>
      </c>
      <c r="B6647" s="45">
        <v>20240213</v>
      </c>
      <c r="C6647" s="107" t="s">
        <v>59</v>
      </c>
      <c r="D6647" s="107">
        <v>17</v>
      </c>
      <c r="E6647" s="107">
        <v>4</v>
      </c>
      <c r="H6647" s="107" t="s">
        <v>10</v>
      </c>
      <c r="I6647" s="107">
        <v>290</v>
      </c>
      <c r="J6647" s="107">
        <v>0</v>
      </c>
      <c r="K6647" s="43">
        <v>5</v>
      </c>
      <c r="L6647" s="43">
        <v>1</v>
      </c>
      <c r="M6647" s="43">
        <v>0</v>
      </c>
      <c r="N6647" s="49">
        <v>1</v>
      </c>
      <c r="O6647" s="43" t="str">
        <f>Cal_030724!$E$2</f>
        <v>Cal_030724</v>
      </c>
      <c r="P6647" s="50">
        <f>Cal_030724!$Q$3</f>
        <v>1.8135132035581638</v>
      </c>
      <c r="Q6647" s="50">
        <f>Cal_030724!$R$3</f>
        <v>0.5762667345022553</v>
      </c>
      <c r="R6647" s="46">
        <v>318.7</v>
      </c>
      <c r="S6647" s="46">
        <v>195.5</v>
      </c>
      <c r="T6647" s="178">
        <f t="shared" si="1843"/>
        <v>0.77800000000000002</v>
      </c>
      <c r="U6647" s="79">
        <f t="shared" si="1835"/>
        <v>317.92199999999997</v>
      </c>
      <c r="V6647" s="79">
        <f t="shared" si="1836"/>
        <v>194.72200000000001</v>
      </c>
      <c r="W6647" s="446">
        <f t="shared" si="1837"/>
        <v>2.7287414023931631</v>
      </c>
      <c r="X6647" s="446">
        <f t="shared" si="1838"/>
        <v>0.77983792486620795</v>
      </c>
      <c r="Y6647" s="43">
        <v>20240307</v>
      </c>
      <c r="Z6647" s="48" t="s">
        <v>2424</v>
      </c>
      <c r="AA6647" s="43">
        <v>20250305</v>
      </c>
      <c r="AE6647" s="689" t="s">
        <v>1250</v>
      </c>
      <c r="AF6647" s="130">
        <v>1</v>
      </c>
    </row>
    <row r="6648" spans="1:35" x14ac:dyDescent="0.2">
      <c r="A6648" t="s">
        <v>2360</v>
      </c>
      <c r="B6648" s="45">
        <v>20240213</v>
      </c>
      <c r="C6648" s="107" t="s">
        <v>59</v>
      </c>
      <c r="D6648" s="107">
        <v>17</v>
      </c>
      <c r="E6648" s="107">
        <v>4</v>
      </c>
      <c r="H6648" s="107" t="s">
        <v>11</v>
      </c>
      <c r="I6648" s="107">
        <v>290</v>
      </c>
      <c r="J6648" s="107">
        <v>0</v>
      </c>
      <c r="K6648" s="43">
        <v>5</v>
      </c>
      <c r="L6648" s="43">
        <v>1</v>
      </c>
      <c r="M6648" s="43">
        <v>0</v>
      </c>
      <c r="N6648" s="49">
        <v>1</v>
      </c>
      <c r="O6648" s="43" t="str">
        <f>Cal_030724!$E$2</f>
        <v>Cal_030724</v>
      </c>
      <c r="P6648" s="50">
        <f>Cal_030724!$Q$3</f>
        <v>1.8135132035581638</v>
      </c>
      <c r="Q6648" s="50">
        <f>Cal_030724!$R$3</f>
        <v>0.5762667345022553</v>
      </c>
      <c r="R6648" s="46">
        <v>330</v>
      </c>
      <c r="S6648" s="46">
        <v>197.1</v>
      </c>
      <c r="T6648" s="178">
        <f t="shared" si="1843"/>
        <v>0.77800000000000002</v>
      </c>
      <c r="U6648" s="79">
        <f t="shared" si="1835"/>
        <v>329.22199999999998</v>
      </c>
      <c r="V6648" s="79">
        <f t="shared" si="1836"/>
        <v>196.322</v>
      </c>
      <c r="W6648" s="446">
        <f t="shared" si="1837"/>
        <v>2.9435854900815865</v>
      </c>
      <c r="X6648" s="446">
        <f t="shared" si="1838"/>
        <v>0.59382328081340352</v>
      </c>
      <c r="Y6648" s="43">
        <v>20240307</v>
      </c>
      <c r="Z6648" s="48" t="s">
        <v>2424</v>
      </c>
      <c r="AA6648" s="43">
        <v>20250305</v>
      </c>
      <c r="AE6648" s="689" t="s">
        <v>1250</v>
      </c>
      <c r="AF6648" s="130">
        <v>1</v>
      </c>
    </row>
    <row r="6649" spans="1:35" x14ac:dyDescent="0.2">
      <c r="A6649" t="s">
        <v>2360</v>
      </c>
      <c r="B6649" s="45">
        <v>20240213</v>
      </c>
      <c r="C6649" s="107" t="s">
        <v>59</v>
      </c>
      <c r="D6649" s="107">
        <v>17</v>
      </c>
      <c r="E6649" s="107">
        <v>4</v>
      </c>
      <c r="H6649" s="107" t="s">
        <v>10</v>
      </c>
      <c r="I6649" s="107">
        <v>290</v>
      </c>
      <c r="J6649" s="107">
        <v>10</v>
      </c>
      <c r="K6649" s="43">
        <v>5</v>
      </c>
      <c r="L6649" s="43">
        <v>1</v>
      </c>
      <c r="M6649" s="43">
        <v>0</v>
      </c>
      <c r="N6649" s="49">
        <v>1</v>
      </c>
      <c r="O6649" s="43" t="str">
        <f>Cal_030724!$E$2</f>
        <v>Cal_030724</v>
      </c>
      <c r="P6649" s="50">
        <f>Cal_030724!$Q$3</f>
        <v>1.8135132035581638</v>
      </c>
      <c r="Q6649" s="50">
        <f>Cal_030724!$R$3</f>
        <v>0.5762667345022553</v>
      </c>
      <c r="R6649" s="46">
        <v>34.76</v>
      </c>
      <c r="S6649" s="46">
        <v>25.15</v>
      </c>
      <c r="T6649" s="178">
        <f t="shared" si="1843"/>
        <v>0.77800000000000002</v>
      </c>
      <c r="U6649" s="79">
        <f t="shared" si="1835"/>
        <v>33.981999999999999</v>
      </c>
      <c r="V6649" s="79">
        <f t="shared" si="1836"/>
        <v>24.372</v>
      </c>
      <c r="W6649" s="446">
        <f t="shared" si="1837"/>
        <v>0.21285068893667455</v>
      </c>
      <c r="X6649" s="446">
        <f t="shared" si="1838"/>
        <v>0.22629381124289116</v>
      </c>
      <c r="Y6649" s="43">
        <v>20240307</v>
      </c>
      <c r="Z6649" s="48" t="s">
        <v>2424</v>
      </c>
      <c r="AA6649" s="43">
        <v>20250305</v>
      </c>
      <c r="AE6649" s="689" t="s">
        <v>1250</v>
      </c>
      <c r="AF6649" s="130">
        <v>1</v>
      </c>
    </row>
    <row r="6650" spans="1:35" x14ac:dyDescent="0.2">
      <c r="A6650" t="s">
        <v>2360</v>
      </c>
      <c r="B6650" s="45">
        <v>20240213</v>
      </c>
      <c r="C6650" s="107" t="s">
        <v>59</v>
      </c>
      <c r="D6650" s="107">
        <v>17</v>
      </c>
      <c r="E6650" s="107">
        <v>4</v>
      </c>
      <c r="H6650" s="107" t="s">
        <v>11</v>
      </c>
      <c r="I6650" s="107">
        <v>290</v>
      </c>
      <c r="J6650" s="107">
        <v>10</v>
      </c>
      <c r="K6650" s="43">
        <v>5</v>
      </c>
      <c r="L6650" s="43">
        <v>1</v>
      </c>
      <c r="M6650" s="43">
        <v>0</v>
      </c>
      <c r="N6650" s="49">
        <v>1</v>
      </c>
      <c r="O6650" s="43" t="str">
        <f>Cal_030724!$E$2</f>
        <v>Cal_030724</v>
      </c>
      <c r="P6650" s="50">
        <f>Cal_030724!$Q$3</f>
        <v>1.8135132035581638</v>
      </c>
      <c r="Q6650" s="50">
        <f>Cal_030724!$R$3</f>
        <v>0.5762667345022553</v>
      </c>
      <c r="R6650" s="46">
        <v>39.4</v>
      </c>
      <c r="S6650" s="46">
        <v>27.93</v>
      </c>
      <c r="T6650" s="178">
        <f t="shared" si="1843"/>
        <v>0.77800000000000002</v>
      </c>
      <c r="U6650" s="79">
        <f t="shared" si="1835"/>
        <v>38.622</v>
      </c>
      <c r="V6650" s="79">
        <f t="shared" si="1836"/>
        <v>27.152000000000001</v>
      </c>
      <c r="W6650" s="446">
        <f t="shared" si="1837"/>
        <v>0.25404759647280512</v>
      </c>
      <c r="X6650" s="446">
        <f t="shared" si="1838"/>
        <v>0.23518806202364853</v>
      </c>
      <c r="Y6650" s="43">
        <v>20240307</v>
      </c>
      <c r="Z6650" s="48" t="s">
        <v>2424</v>
      </c>
      <c r="AA6650" s="43">
        <v>20250305</v>
      </c>
      <c r="AE6650" s="689" t="s">
        <v>1250</v>
      </c>
      <c r="AF6650" s="130">
        <v>1</v>
      </c>
    </row>
    <row r="6651" spans="1:35" x14ac:dyDescent="0.2">
      <c r="A6651" s="155" t="s">
        <v>2360</v>
      </c>
      <c r="B6651" s="81">
        <v>20240213</v>
      </c>
      <c r="C6651" s="126" t="s">
        <v>59</v>
      </c>
      <c r="D6651" s="126">
        <v>17</v>
      </c>
      <c r="E6651" s="126">
        <v>4</v>
      </c>
      <c r="F6651" s="126"/>
      <c r="G6651" s="126"/>
      <c r="H6651" s="126" t="s">
        <v>10</v>
      </c>
      <c r="I6651" s="126">
        <v>293</v>
      </c>
      <c r="J6651" s="126">
        <v>5</v>
      </c>
      <c r="K6651" s="82">
        <v>5</v>
      </c>
      <c r="L6651" s="156">
        <v>1</v>
      </c>
      <c r="M6651" s="82">
        <v>0</v>
      </c>
      <c r="N6651" s="83">
        <v>1</v>
      </c>
      <c r="O6651" s="82" t="str">
        <f>Cal_030724!$E$2</f>
        <v>Cal_030724</v>
      </c>
      <c r="P6651" s="158">
        <f>Cal_030724!$Q$3</f>
        <v>1.8135132035581638</v>
      </c>
      <c r="Q6651" s="158">
        <f>Cal_030724!$R$3</f>
        <v>0.5762667345022553</v>
      </c>
      <c r="R6651" s="84">
        <v>214.2</v>
      </c>
      <c r="S6651" s="84">
        <v>130.19999999999999</v>
      </c>
      <c r="T6651" s="158">
        <f>AVERAGE(0.612,0.55,0.349,0.731,0.447,0.765)</f>
        <v>0.57566666666666666</v>
      </c>
      <c r="U6651" s="79">
        <f t="shared" ref="U6651:U6722" si="1844">(R6651-T6651)*(L6651+M6651)/L6651</f>
        <v>213.62433333333331</v>
      </c>
      <c r="V6651" s="79">
        <f t="shared" ref="V6651:V6722" si="1845">(S6651-T6651)*(L6651+M6651)/L6651</f>
        <v>129.62433333333331</v>
      </c>
      <c r="W6651" s="446">
        <f t="shared" ref="W6651:W6722" si="1846">(Q6651*P6651/(P6651-1)*(U6651-V6651)*(K6651)/I6651)/N6651</f>
        <v>1.8414559572463951</v>
      </c>
      <c r="X6651" s="446">
        <f t="shared" ref="X6651:X6722" si="1847">(Q6651*P6651/(P6651-1)*(P6651*V6651-U6651)*(K6651)/I6651)/N6651</f>
        <v>0.47025319244435715</v>
      </c>
      <c r="Y6651" s="82">
        <v>20240307</v>
      </c>
      <c r="Z6651" s="85" t="s">
        <v>2368</v>
      </c>
      <c r="AA6651" s="82">
        <v>20240808</v>
      </c>
      <c r="AB6651" s="85"/>
      <c r="AC6651" s="82"/>
      <c r="AD6651" s="82"/>
      <c r="AE6651" s="691" t="s">
        <v>1250</v>
      </c>
      <c r="AF6651" s="567">
        <v>3</v>
      </c>
      <c r="AG6651" s="567"/>
      <c r="AH6651" s="159" t="s">
        <v>1276</v>
      </c>
      <c r="AI6651" s="155" t="s">
        <v>2329</v>
      </c>
    </row>
    <row r="6652" spans="1:35" x14ac:dyDescent="0.2">
      <c r="A6652" s="155" t="s">
        <v>2360</v>
      </c>
      <c r="B6652" s="81">
        <v>20240213</v>
      </c>
      <c r="C6652" s="126" t="s">
        <v>59</v>
      </c>
      <c r="D6652" s="126">
        <v>17</v>
      </c>
      <c r="E6652" s="126">
        <v>4</v>
      </c>
      <c r="F6652" s="126"/>
      <c r="G6652" s="126"/>
      <c r="H6652" s="126" t="s">
        <v>11</v>
      </c>
      <c r="I6652" s="126">
        <v>293</v>
      </c>
      <c r="J6652" s="126">
        <v>5</v>
      </c>
      <c r="K6652" s="82">
        <v>5</v>
      </c>
      <c r="L6652" s="156">
        <v>1</v>
      </c>
      <c r="M6652" s="82">
        <v>0</v>
      </c>
      <c r="N6652" s="83">
        <v>1</v>
      </c>
      <c r="O6652" s="82" t="str">
        <f>Cal_030724!$E$2</f>
        <v>Cal_030724</v>
      </c>
      <c r="P6652" s="158">
        <f>Cal_030724!$Q$3</f>
        <v>1.8135132035581638</v>
      </c>
      <c r="Q6652" s="158">
        <f>Cal_030724!$R$3</f>
        <v>0.5762667345022553</v>
      </c>
      <c r="R6652" s="84">
        <v>364.4</v>
      </c>
      <c r="S6652" s="84">
        <v>216.6</v>
      </c>
      <c r="T6652" s="158">
        <f>AVERAGE(0.612,0.55,0.349,0.731,0.447,0.765)</f>
        <v>0.57566666666666666</v>
      </c>
      <c r="U6652" s="79">
        <f t="shared" si="1844"/>
        <v>363.8243333333333</v>
      </c>
      <c r="V6652" s="79">
        <f t="shared" si="1845"/>
        <v>216.02433333333332</v>
      </c>
      <c r="W6652" s="446">
        <f t="shared" si="1846"/>
        <v>3.2400856009644903</v>
      </c>
      <c r="X6652" s="446">
        <f t="shared" si="1847"/>
        <v>0.61247367614535053</v>
      </c>
      <c r="Y6652" s="82">
        <v>20240307</v>
      </c>
      <c r="Z6652" s="85" t="s">
        <v>2368</v>
      </c>
      <c r="AA6652" s="82">
        <v>20240808</v>
      </c>
      <c r="AB6652" s="85"/>
      <c r="AC6652" s="82"/>
      <c r="AD6652" s="82"/>
      <c r="AE6652" s="691" t="s">
        <v>1250</v>
      </c>
      <c r="AF6652" s="567">
        <v>3</v>
      </c>
      <c r="AG6652" s="567"/>
      <c r="AH6652" s="159" t="s">
        <v>1277</v>
      </c>
      <c r="AI6652" s="155" t="s">
        <v>2329</v>
      </c>
    </row>
    <row r="6653" spans="1:35" x14ac:dyDescent="0.2">
      <c r="A6653" s="360" t="s">
        <v>2360</v>
      </c>
      <c r="B6653" s="196">
        <v>20240213</v>
      </c>
      <c r="C6653" s="361" t="s">
        <v>59</v>
      </c>
      <c r="D6653" s="361">
        <v>17</v>
      </c>
      <c r="E6653" s="361">
        <v>4</v>
      </c>
      <c r="F6653" s="361"/>
      <c r="G6653" s="361"/>
      <c r="H6653" s="361" t="s">
        <v>10</v>
      </c>
      <c r="I6653" s="361">
        <v>551</v>
      </c>
      <c r="J6653" s="361">
        <v>20</v>
      </c>
      <c r="K6653" s="44">
        <v>5</v>
      </c>
      <c r="L6653" s="362">
        <v>1</v>
      </c>
      <c r="M6653" s="44">
        <v>0</v>
      </c>
      <c r="N6653" s="363">
        <f>1/3</f>
        <v>0.33333333333333331</v>
      </c>
      <c r="O6653" s="44" t="str">
        <f>Cal_030724!$E$2</f>
        <v>Cal_030724</v>
      </c>
      <c r="P6653" s="365">
        <f>Cal_030724!$Q$3</f>
        <v>1.8135132035581638</v>
      </c>
      <c r="Q6653" s="365">
        <f>Cal_030724!$R$3</f>
        <v>0.5762667345022553</v>
      </c>
      <c r="R6653" s="364">
        <v>213.9</v>
      </c>
      <c r="S6653" s="364">
        <v>126.3</v>
      </c>
      <c r="T6653" s="365">
        <f>AVERAGE(0.612,0.55,0.349,0.731,0.447,0.765)</f>
        <v>0.57566666666666666</v>
      </c>
      <c r="U6653" s="79">
        <f t="shared" si="1844"/>
        <v>213.32433333333333</v>
      </c>
      <c r="V6653" s="79">
        <f t="shared" si="1845"/>
        <v>125.72433333333333</v>
      </c>
      <c r="W6653" s="446">
        <f t="shared" si="1846"/>
        <v>3.0635391342657359</v>
      </c>
      <c r="X6653" s="446">
        <f t="shared" si="1847"/>
        <v>0.51333183427943074</v>
      </c>
      <c r="Y6653" s="44">
        <v>20240307</v>
      </c>
      <c r="Z6653" s="368" t="s">
        <v>2368</v>
      </c>
      <c r="AA6653" s="44">
        <v>20240808</v>
      </c>
      <c r="AB6653" s="368"/>
      <c r="AC6653" s="44"/>
      <c r="AD6653" s="44"/>
      <c r="AE6653" s="763" t="s">
        <v>1250</v>
      </c>
      <c r="AF6653" s="849">
        <v>1</v>
      </c>
      <c r="AG6653" s="849"/>
      <c r="AH6653" s="370" t="s">
        <v>1284</v>
      </c>
      <c r="AI6653" s="360"/>
    </row>
    <row r="6654" spans="1:35" x14ac:dyDescent="0.2">
      <c r="A6654" s="360" t="s">
        <v>2360</v>
      </c>
      <c r="B6654" s="196">
        <v>20240213</v>
      </c>
      <c r="C6654" s="361" t="s">
        <v>59</v>
      </c>
      <c r="D6654" s="361">
        <v>17</v>
      </c>
      <c r="E6654" s="361">
        <v>4</v>
      </c>
      <c r="F6654" s="361"/>
      <c r="G6654" s="361"/>
      <c r="H6654" s="361" t="s">
        <v>11</v>
      </c>
      <c r="I6654" s="361">
        <v>551</v>
      </c>
      <c r="J6654" s="361">
        <v>20</v>
      </c>
      <c r="K6654" s="44">
        <v>5</v>
      </c>
      <c r="L6654" s="362">
        <v>1</v>
      </c>
      <c r="M6654" s="44">
        <v>0</v>
      </c>
      <c r="N6654" s="363">
        <f>1/3</f>
        <v>0.33333333333333331</v>
      </c>
      <c r="O6654" s="44" t="str">
        <f>Cal_030724!$E$2</f>
        <v>Cal_030724</v>
      </c>
      <c r="P6654" s="365">
        <f>Cal_030724!$Q$3</f>
        <v>1.8135132035581638</v>
      </c>
      <c r="Q6654" s="365">
        <f>Cal_030724!$R$3</f>
        <v>0.5762667345022553</v>
      </c>
      <c r="R6654" s="364">
        <v>223.3</v>
      </c>
      <c r="S6654" s="364">
        <v>130.30000000000001</v>
      </c>
      <c r="T6654" s="365">
        <f>AVERAGE(0.612,0.55,0.349,0.731,0.447,0.765)</f>
        <v>0.57566666666666666</v>
      </c>
      <c r="U6654" s="79">
        <f t="shared" si="1844"/>
        <v>222.72433333333333</v>
      </c>
      <c r="V6654" s="79">
        <f t="shared" si="1845"/>
        <v>129.72433333333333</v>
      </c>
      <c r="W6654" s="446">
        <f t="shared" si="1846"/>
        <v>3.2523874370629384</v>
      </c>
      <c r="X6654" s="446">
        <f t="shared" si="1847"/>
        <v>0.43828396688598703</v>
      </c>
      <c r="Y6654" s="44">
        <v>20240307</v>
      </c>
      <c r="Z6654" s="368" t="s">
        <v>2368</v>
      </c>
      <c r="AA6654" s="44">
        <v>20240808</v>
      </c>
      <c r="AB6654" s="368"/>
      <c r="AC6654" s="44"/>
      <c r="AD6654" s="44"/>
      <c r="AE6654" s="763" t="s">
        <v>1250</v>
      </c>
      <c r="AF6654" s="849">
        <v>1</v>
      </c>
      <c r="AG6654" s="849"/>
      <c r="AH6654" s="370" t="s">
        <v>1285</v>
      </c>
      <c r="AI6654" s="360"/>
    </row>
    <row r="6655" spans="1:35" x14ac:dyDescent="0.2">
      <c r="A6655" t="s">
        <v>2360</v>
      </c>
      <c r="B6655" s="45">
        <v>20240213</v>
      </c>
      <c r="C6655" s="107" t="s">
        <v>59</v>
      </c>
      <c r="D6655" s="107">
        <v>17</v>
      </c>
      <c r="E6655" s="107">
        <v>8</v>
      </c>
      <c r="H6655" s="107" t="s">
        <v>10</v>
      </c>
      <c r="I6655" s="107">
        <v>290</v>
      </c>
      <c r="J6655" s="107">
        <v>0</v>
      </c>
      <c r="K6655" s="43">
        <v>5</v>
      </c>
      <c r="L6655" s="43">
        <v>1</v>
      </c>
      <c r="M6655" s="43">
        <v>0</v>
      </c>
      <c r="N6655" s="49">
        <v>1</v>
      </c>
      <c r="O6655" s="43" t="str">
        <f>Cal_030724!$E$2</f>
        <v>Cal_030724</v>
      </c>
      <c r="P6655" s="50">
        <f>Cal_030724!$Q$3</f>
        <v>1.8135132035581638</v>
      </c>
      <c r="Q6655" s="50">
        <f>Cal_030724!$R$3</f>
        <v>0.5762667345022553</v>
      </c>
      <c r="R6655" s="46">
        <v>255.1</v>
      </c>
      <c r="S6655" s="46">
        <v>156.5</v>
      </c>
      <c r="T6655" s="178">
        <f>AVERAGE(0.877,0.8,0.805,0.728,0.758,0.7)</f>
        <v>0.77800000000000002</v>
      </c>
      <c r="U6655" s="79">
        <f t="shared" si="1844"/>
        <v>254.322</v>
      </c>
      <c r="V6655" s="79">
        <f t="shared" si="1845"/>
        <v>155.72200000000001</v>
      </c>
      <c r="W6655" s="446">
        <f t="shared" si="1846"/>
        <v>2.183879076915308</v>
      </c>
      <c r="X6655" s="446">
        <f t="shared" si="1847"/>
        <v>0.62198256172585109</v>
      </c>
      <c r="Y6655" s="43">
        <v>20240307</v>
      </c>
      <c r="Z6655" s="48" t="s">
        <v>2424</v>
      </c>
      <c r="AA6655" s="43">
        <v>20250305</v>
      </c>
      <c r="AE6655" s="689" t="s">
        <v>1250</v>
      </c>
      <c r="AF6655" s="130">
        <v>1</v>
      </c>
    </row>
    <row r="6656" spans="1:35" x14ac:dyDescent="0.2">
      <c r="A6656" t="s">
        <v>2360</v>
      </c>
      <c r="B6656" s="45">
        <v>20240213</v>
      </c>
      <c r="C6656" s="107" t="s">
        <v>59</v>
      </c>
      <c r="D6656" s="107">
        <v>17</v>
      </c>
      <c r="E6656" s="107">
        <v>8</v>
      </c>
      <c r="H6656" s="107" t="s">
        <v>11</v>
      </c>
      <c r="I6656" s="107">
        <v>290</v>
      </c>
      <c r="J6656" s="107">
        <v>0</v>
      </c>
      <c r="K6656" s="43">
        <v>5</v>
      </c>
      <c r="L6656" s="43">
        <v>1</v>
      </c>
      <c r="M6656" s="43">
        <v>0</v>
      </c>
      <c r="N6656" s="49">
        <v>1</v>
      </c>
      <c r="O6656" s="43" t="str">
        <f>Cal_030724!$E$2</f>
        <v>Cal_030724</v>
      </c>
      <c r="P6656" s="50">
        <f>Cal_030724!$Q$3</f>
        <v>1.8135132035581638</v>
      </c>
      <c r="Q6656" s="50">
        <f>Cal_030724!$R$3</f>
        <v>0.5762667345022553</v>
      </c>
      <c r="R6656" s="46">
        <v>254</v>
      </c>
      <c r="S6656" s="46">
        <v>155.4</v>
      </c>
      <c r="T6656" s="178">
        <f>AVERAGE(0.366,0.25,0.238,0.443,0.396,0.478)</f>
        <v>0.3618333333333334</v>
      </c>
      <c r="U6656" s="79">
        <f t="shared" si="1844"/>
        <v>253.63816666666668</v>
      </c>
      <c r="V6656" s="79">
        <f t="shared" si="1845"/>
        <v>155.03816666666668</v>
      </c>
      <c r="W6656" s="446">
        <f t="shared" si="1846"/>
        <v>2.183879076915308</v>
      </c>
      <c r="X6656" s="446">
        <f t="shared" si="1847"/>
        <v>0.60966097763866911</v>
      </c>
      <c r="Y6656" s="43">
        <v>20240307</v>
      </c>
      <c r="Z6656" s="48" t="s">
        <v>2435</v>
      </c>
      <c r="AA6656" s="43">
        <v>20250319</v>
      </c>
      <c r="AE6656" s="689" t="s">
        <v>1250</v>
      </c>
      <c r="AF6656" s="130">
        <v>1</v>
      </c>
    </row>
    <row r="6657" spans="1:35" x14ac:dyDescent="0.2">
      <c r="A6657" s="155" t="s">
        <v>2360</v>
      </c>
      <c r="B6657" s="81">
        <v>20240213</v>
      </c>
      <c r="C6657" s="126" t="s">
        <v>59</v>
      </c>
      <c r="D6657" s="126">
        <v>17</v>
      </c>
      <c r="E6657" s="126">
        <v>8</v>
      </c>
      <c r="F6657" s="126"/>
      <c r="G6657" s="126"/>
      <c r="H6657" s="126" t="s">
        <v>10</v>
      </c>
      <c r="I6657" s="126">
        <v>293</v>
      </c>
      <c r="J6657" s="126">
        <v>5</v>
      </c>
      <c r="K6657" s="82">
        <v>5</v>
      </c>
      <c r="L6657" s="156">
        <v>1</v>
      </c>
      <c r="M6657" s="82">
        <v>0</v>
      </c>
      <c r="N6657" s="83">
        <v>1</v>
      </c>
      <c r="O6657" s="82" t="str">
        <f>Cal_030724!$E$2</f>
        <v>Cal_030724</v>
      </c>
      <c r="P6657" s="158">
        <f>Cal_030724!$Q$3</f>
        <v>1.8135132035581638</v>
      </c>
      <c r="Q6657" s="158">
        <f>Cal_030724!$R$3</f>
        <v>0.5762667345022553</v>
      </c>
      <c r="R6657" s="84">
        <v>317.7</v>
      </c>
      <c r="S6657" s="84">
        <v>189.1</v>
      </c>
      <c r="T6657" s="158">
        <f>AVERAGE(0.612,0.55,0.349,0.731,0.447,0.765)</f>
        <v>0.57566666666666666</v>
      </c>
      <c r="U6657" s="79">
        <f t="shared" si="1844"/>
        <v>317.12433333333331</v>
      </c>
      <c r="V6657" s="79">
        <f t="shared" si="1845"/>
        <v>188.52433333333332</v>
      </c>
      <c r="W6657" s="446">
        <f t="shared" si="1846"/>
        <v>2.819181382165314</v>
      </c>
      <c r="X6657" s="446">
        <f t="shared" si="1847"/>
        <v>0.54294527337016296</v>
      </c>
      <c r="Y6657" s="82">
        <v>20240307</v>
      </c>
      <c r="Z6657" s="85" t="s">
        <v>2368</v>
      </c>
      <c r="AA6657" s="82">
        <v>20240808</v>
      </c>
      <c r="AB6657" s="85"/>
      <c r="AC6657" s="82"/>
      <c r="AD6657" s="82"/>
      <c r="AE6657" s="691" t="s">
        <v>1250</v>
      </c>
      <c r="AF6657" s="567">
        <v>1</v>
      </c>
      <c r="AG6657" s="567"/>
      <c r="AH6657" s="159" t="s">
        <v>1278</v>
      </c>
      <c r="AI6657" s="155"/>
    </row>
    <row r="6658" spans="1:35" x14ac:dyDescent="0.2">
      <c r="A6658" s="155" t="s">
        <v>2360</v>
      </c>
      <c r="B6658" s="81">
        <v>20240213</v>
      </c>
      <c r="C6658" s="126" t="s">
        <v>59</v>
      </c>
      <c r="D6658" s="126">
        <v>17</v>
      </c>
      <c r="E6658" s="126">
        <v>8</v>
      </c>
      <c r="F6658" s="126"/>
      <c r="G6658" s="126"/>
      <c r="H6658" s="126" t="s">
        <v>11</v>
      </c>
      <c r="I6658" s="126">
        <v>294</v>
      </c>
      <c r="J6658" s="126">
        <v>5</v>
      </c>
      <c r="K6658" s="82">
        <v>5</v>
      </c>
      <c r="L6658" s="156">
        <v>1</v>
      </c>
      <c r="M6658" s="82">
        <v>0</v>
      </c>
      <c r="N6658" s="83">
        <v>1</v>
      </c>
      <c r="O6658" s="82" t="str">
        <f>Cal_030724!$E$2</f>
        <v>Cal_030724</v>
      </c>
      <c r="P6658" s="158">
        <f>Cal_030724!$Q$3</f>
        <v>1.8135132035581638</v>
      </c>
      <c r="Q6658" s="158">
        <f>Cal_030724!$R$3</f>
        <v>0.5762667345022553</v>
      </c>
      <c r="R6658" s="84">
        <v>362.8</v>
      </c>
      <c r="S6658" s="84">
        <v>214.9</v>
      </c>
      <c r="T6658" s="158">
        <f>AVERAGE(0.612,0.55,0.349,0.731,0.447,0.765)</f>
        <v>0.57566666666666666</v>
      </c>
      <c r="U6658" s="79">
        <f t="shared" si="1844"/>
        <v>362.22433333333333</v>
      </c>
      <c r="V6658" s="79">
        <f t="shared" si="1845"/>
        <v>214.32433333333333</v>
      </c>
      <c r="W6658" s="446">
        <f t="shared" si="1846"/>
        <v>3.2312496546195888</v>
      </c>
      <c r="X6658" s="446">
        <f t="shared" si="1847"/>
        <v>0.57799114766938486</v>
      </c>
      <c r="Y6658" s="82">
        <v>20240307</v>
      </c>
      <c r="Z6658" s="85" t="s">
        <v>2368</v>
      </c>
      <c r="AA6658" s="82">
        <v>20240808</v>
      </c>
      <c r="AB6658" s="85"/>
      <c r="AC6658" s="82"/>
      <c r="AD6658" s="82"/>
      <c r="AE6658" s="691" t="s">
        <v>1250</v>
      </c>
      <c r="AF6658" s="567">
        <v>1</v>
      </c>
      <c r="AG6658" s="567"/>
      <c r="AH6658" s="159" t="s">
        <v>1279</v>
      </c>
      <c r="AI6658" s="155"/>
    </row>
    <row r="6659" spans="1:35" x14ac:dyDescent="0.2">
      <c r="A6659" s="360" t="s">
        <v>2360</v>
      </c>
      <c r="B6659" s="196">
        <v>20240213</v>
      </c>
      <c r="C6659" s="361" t="s">
        <v>59</v>
      </c>
      <c r="D6659" s="361">
        <v>17</v>
      </c>
      <c r="E6659" s="361">
        <v>8</v>
      </c>
      <c r="F6659" s="361"/>
      <c r="G6659" s="361"/>
      <c r="H6659" s="361" t="s">
        <v>10</v>
      </c>
      <c r="I6659" s="361">
        <v>550</v>
      </c>
      <c r="J6659" s="361">
        <v>20</v>
      </c>
      <c r="K6659" s="44">
        <v>5</v>
      </c>
      <c r="L6659" s="362">
        <v>1</v>
      </c>
      <c r="M6659" s="44">
        <v>0</v>
      </c>
      <c r="N6659" s="363">
        <f>1/3</f>
        <v>0.33333333333333331</v>
      </c>
      <c r="O6659" s="44" t="str">
        <f>Cal_030724!$E$2</f>
        <v>Cal_030724</v>
      </c>
      <c r="P6659" s="365">
        <f>Cal_030724!$Q$3</f>
        <v>1.8135132035581638</v>
      </c>
      <c r="Q6659" s="365">
        <f>Cal_030724!$R$3</f>
        <v>0.5762667345022553</v>
      </c>
      <c r="R6659" s="364">
        <v>174.1</v>
      </c>
      <c r="S6659" s="364">
        <v>101.7</v>
      </c>
      <c r="T6659" s="365">
        <f>AVERAGE(0.612,0.55,0.349,0.731,0.447,0.765)</f>
        <v>0.57566666666666666</v>
      </c>
      <c r="U6659" s="79">
        <f t="shared" si="1844"/>
        <v>173.52433333333332</v>
      </c>
      <c r="V6659" s="79">
        <f t="shared" si="1845"/>
        <v>101.12433333333334</v>
      </c>
      <c r="W6659" s="446">
        <f t="shared" si="1846"/>
        <v>2.536569708588261</v>
      </c>
      <c r="X6659" s="446">
        <f t="shared" si="1847"/>
        <v>0.34565948820708314</v>
      </c>
      <c r="Y6659" s="44">
        <v>20240307</v>
      </c>
      <c r="Z6659" s="368" t="s">
        <v>2368</v>
      </c>
      <c r="AA6659" s="44">
        <v>20240808</v>
      </c>
      <c r="AB6659" s="368"/>
      <c r="AC6659" s="44"/>
      <c r="AD6659" s="44"/>
      <c r="AE6659" s="763" t="s">
        <v>1250</v>
      </c>
      <c r="AF6659" s="849">
        <v>1</v>
      </c>
      <c r="AG6659" s="849"/>
      <c r="AH6659" s="370" t="s">
        <v>1288</v>
      </c>
      <c r="AI6659" s="360"/>
    </row>
    <row r="6660" spans="1:35" x14ac:dyDescent="0.2">
      <c r="A6660" s="360" t="s">
        <v>2360</v>
      </c>
      <c r="B6660" s="196">
        <v>20240213</v>
      </c>
      <c r="C6660" s="361" t="s">
        <v>59</v>
      </c>
      <c r="D6660" s="361">
        <v>17</v>
      </c>
      <c r="E6660" s="361">
        <v>8</v>
      </c>
      <c r="F6660" s="361"/>
      <c r="G6660" s="361"/>
      <c r="H6660" s="361" t="s">
        <v>11</v>
      </c>
      <c r="I6660" s="361">
        <v>550</v>
      </c>
      <c r="J6660" s="361">
        <v>20</v>
      </c>
      <c r="K6660" s="44">
        <v>5</v>
      </c>
      <c r="L6660" s="362">
        <v>1</v>
      </c>
      <c r="M6660" s="44">
        <v>0</v>
      </c>
      <c r="N6660" s="363">
        <f>1/3</f>
        <v>0.33333333333333331</v>
      </c>
      <c r="O6660" s="44" t="str">
        <f>Cal_030724!$E$2</f>
        <v>Cal_030724</v>
      </c>
      <c r="P6660" s="365">
        <f>Cal_030724!$Q$3</f>
        <v>1.8135132035581638</v>
      </c>
      <c r="Q6660" s="365">
        <f>Cal_030724!$R$3</f>
        <v>0.5762667345022553</v>
      </c>
      <c r="R6660" s="364">
        <v>167.7</v>
      </c>
      <c r="S6660" s="364">
        <v>96.43</v>
      </c>
      <c r="T6660" s="365">
        <f>AVERAGE(0.612,0.55,0.349,0.731,0.447,0.765)</f>
        <v>0.57566666666666666</v>
      </c>
      <c r="U6660" s="79">
        <f t="shared" si="1844"/>
        <v>167.12433333333331</v>
      </c>
      <c r="V6660" s="79">
        <f t="shared" si="1845"/>
        <v>95.854333333333344</v>
      </c>
      <c r="W6660" s="446">
        <f t="shared" si="1846"/>
        <v>2.4969796012580847</v>
      </c>
      <c r="X6660" s="446">
        <f t="shared" si="1847"/>
        <v>0.23504491812254397</v>
      </c>
      <c r="Y6660" s="44">
        <v>20240307</v>
      </c>
      <c r="Z6660" s="368" t="s">
        <v>2368</v>
      </c>
      <c r="AA6660" s="44">
        <v>20240808</v>
      </c>
      <c r="AB6660" s="368"/>
      <c r="AC6660" s="44"/>
      <c r="AD6660" s="44"/>
      <c r="AE6660" s="763" t="s">
        <v>1250</v>
      </c>
      <c r="AF6660" s="849">
        <v>1</v>
      </c>
      <c r="AG6660" s="849"/>
      <c r="AH6660" s="370" t="s">
        <v>1289</v>
      </c>
      <c r="AI6660" s="360"/>
    </row>
    <row r="6661" spans="1:35" x14ac:dyDescent="0.2">
      <c r="A6661" t="s">
        <v>2360</v>
      </c>
      <c r="B6661" s="45">
        <v>20240213</v>
      </c>
      <c r="C6661" s="107" t="s">
        <v>59</v>
      </c>
      <c r="D6661" s="107">
        <v>17</v>
      </c>
      <c r="E6661" s="107">
        <v>13</v>
      </c>
      <c r="H6661" s="107" t="s">
        <v>10</v>
      </c>
      <c r="I6661" s="107">
        <v>290</v>
      </c>
      <c r="J6661" s="107">
        <v>0</v>
      </c>
      <c r="K6661" s="43">
        <v>5</v>
      </c>
      <c r="L6661" s="43">
        <v>1</v>
      </c>
      <c r="M6661" s="43">
        <v>0</v>
      </c>
      <c r="N6661" s="49">
        <v>1</v>
      </c>
      <c r="O6661" s="43" t="str">
        <f>Cal_030724!$E$2</f>
        <v>Cal_030724</v>
      </c>
      <c r="P6661" s="50">
        <f>Cal_030724!$Q$3</f>
        <v>1.8135132035581638</v>
      </c>
      <c r="Q6661" s="50">
        <f>Cal_030724!$R$3</f>
        <v>0.5762667345022553</v>
      </c>
      <c r="R6661" s="46">
        <v>195.3</v>
      </c>
      <c r="S6661" s="46">
        <v>117.3</v>
      </c>
      <c r="T6661" s="178">
        <f>AVERAGE(0.877,0.8,0.805,0.728,0.758,0.7)</f>
        <v>0.77800000000000002</v>
      </c>
      <c r="U6661" s="79">
        <f t="shared" si="1844"/>
        <v>194.52200000000002</v>
      </c>
      <c r="V6661" s="79">
        <f t="shared" si="1845"/>
        <v>116.52199999999999</v>
      </c>
      <c r="W6661" s="446">
        <f t="shared" si="1846"/>
        <v>1.7276122515151531</v>
      </c>
      <c r="X6661" s="446">
        <f t="shared" si="1847"/>
        <v>0.37192801805334175</v>
      </c>
      <c r="Y6661" s="43">
        <v>20240307</v>
      </c>
      <c r="Z6661" s="48" t="s">
        <v>2424</v>
      </c>
      <c r="AA6661" s="43">
        <v>20250305</v>
      </c>
      <c r="AE6661" s="689" t="s">
        <v>1250</v>
      </c>
      <c r="AF6661" s="130">
        <v>1</v>
      </c>
    </row>
    <row r="6662" spans="1:35" x14ac:dyDescent="0.2">
      <c r="A6662" t="s">
        <v>2360</v>
      </c>
      <c r="B6662" s="45">
        <v>20240213</v>
      </c>
      <c r="C6662" s="107" t="s">
        <v>59</v>
      </c>
      <c r="D6662" s="107">
        <v>17</v>
      </c>
      <c r="E6662" s="107">
        <v>13</v>
      </c>
      <c r="H6662" s="107" t="s">
        <v>11</v>
      </c>
      <c r="I6662" s="107">
        <v>290</v>
      </c>
      <c r="J6662" s="107">
        <v>0</v>
      </c>
      <c r="K6662" s="43">
        <v>5</v>
      </c>
      <c r="L6662" s="43">
        <v>1</v>
      </c>
      <c r="M6662" s="43">
        <v>0</v>
      </c>
      <c r="N6662" s="49">
        <v>1</v>
      </c>
      <c r="O6662" s="43" t="str">
        <f>Cal_030724!$E$2</f>
        <v>Cal_030724</v>
      </c>
      <c r="P6662" s="50">
        <f>Cal_030724!$Q$3</f>
        <v>1.8135132035581638</v>
      </c>
      <c r="Q6662" s="50">
        <f>Cal_030724!$R$3</f>
        <v>0.5762667345022553</v>
      </c>
      <c r="R6662" s="46">
        <v>180.8</v>
      </c>
      <c r="S6662" s="46">
        <v>109.2</v>
      </c>
      <c r="T6662" s="178">
        <f>AVERAGE(0.877,0.8,0.805,0.728,0.758,0.7)</f>
        <v>0.77800000000000002</v>
      </c>
      <c r="U6662" s="79">
        <f t="shared" si="1844"/>
        <v>180.02200000000002</v>
      </c>
      <c r="V6662" s="79">
        <f t="shared" si="1845"/>
        <v>108.422</v>
      </c>
      <c r="W6662" s="446">
        <f t="shared" si="1846"/>
        <v>1.5858594513908326</v>
      </c>
      <c r="X6662" s="446">
        <f t="shared" si="1847"/>
        <v>0.36773175977234124</v>
      </c>
      <c r="Y6662" s="43">
        <v>20240307</v>
      </c>
      <c r="Z6662" s="48" t="s">
        <v>2424</v>
      </c>
      <c r="AA6662" s="43">
        <v>20250305</v>
      </c>
      <c r="AE6662" s="689" t="s">
        <v>1250</v>
      </c>
      <c r="AF6662" s="130">
        <v>1</v>
      </c>
    </row>
    <row r="6663" spans="1:35" x14ac:dyDescent="0.2">
      <c r="A6663" t="s">
        <v>2360</v>
      </c>
      <c r="B6663" s="45">
        <v>20240213</v>
      </c>
      <c r="C6663" s="107" t="s">
        <v>59</v>
      </c>
      <c r="D6663" s="107">
        <v>17</v>
      </c>
      <c r="E6663" s="107">
        <v>13</v>
      </c>
      <c r="H6663" s="107" t="s">
        <v>10</v>
      </c>
      <c r="I6663" s="107">
        <v>290</v>
      </c>
      <c r="J6663" s="107">
        <v>10</v>
      </c>
      <c r="K6663" s="43">
        <v>5</v>
      </c>
      <c r="L6663" s="43">
        <v>1</v>
      </c>
      <c r="M6663" s="43">
        <v>0</v>
      </c>
      <c r="N6663" s="49">
        <v>1</v>
      </c>
      <c r="O6663" s="43" t="str">
        <f>Cal_030724!$E$2</f>
        <v>Cal_030724</v>
      </c>
      <c r="P6663" s="50">
        <f>Cal_030724!$Q$3</f>
        <v>1.8135132035581638</v>
      </c>
      <c r="Q6663" s="50">
        <f>Cal_030724!$R$3</f>
        <v>0.5762667345022553</v>
      </c>
      <c r="R6663" s="46">
        <v>38.78</v>
      </c>
      <c r="S6663" s="46">
        <v>25.54</v>
      </c>
      <c r="T6663" s="178">
        <f>AVERAGE(0.877,0.8,0.805,0.728,0.758,0.7)</f>
        <v>0.77800000000000002</v>
      </c>
      <c r="U6663" s="79">
        <f t="shared" si="1844"/>
        <v>38.002000000000002</v>
      </c>
      <c r="V6663" s="79">
        <f t="shared" si="1845"/>
        <v>24.762</v>
      </c>
      <c r="W6663" s="446">
        <f t="shared" si="1846"/>
        <v>0.29325110525718745</v>
      </c>
      <c r="X6663" s="446">
        <f t="shared" si="1847"/>
        <v>0.15292057180856028</v>
      </c>
      <c r="Y6663" s="43">
        <v>20240307</v>
      </c>
      <c r="Z6663" s="48" t="s">
        <v>2424</v>
      </c>
      <c r="AA6663" s="43">
        <v>20250305</v>
      </c>
      <c r="AE6663" s="689" t="s">
        <v>1250</v>
      </c>
      <c r="AF6663" s="130">
        <v>1</v>
      </c>
    </row>
    <row r="6664" spans="1:35" x14ac:dyDescent="0.2">
      <c r="A6664" t="s">
        <v>2360</v>
      </c>
      <c r="B6664" s="45">
        <v>20240213</v>
      </c>
      <c r="C6664" s="107" t="s">
        <v>59</v>
      </c>
      <c r="D6664" s="107">
        <v>17</v>
      </c>
      <c r="E6664" s="107">
        <v>13</v>
      </c>
      <c r="H6664" s="107" t="s">
        <v>11</v>
      </c>
      <c r="I6664" s="107">
        <v>290</v>
      </c>
      <c r="J6664" s="107">
        <v>10</v>
      </c>
      <c r="K6664" s="43">
        <v>5</v>
      </c>
      <c r="L6664" s="43">
        <v>1</v>
      </c>
      <c r="M6664" s="43">
        <v>0</v>
      </c>
      <c r="N6664" s="49">
        <v>1</v>
      </c>
      <c r="O6664" s="43" t="str">
        <f>Cal_030724!$E$2</f>
        <v>Cal_030724</v>
      </c>
      <c r="P6664" s="50">
        <f>Cal_030724!$Q$3</f>
        <v>1.8135132035581638</v>
      </c>
      <c r="Q6664" s="50">
        <f>Cal_030724!$R$3</f>
        <v>0.5762667345022553</v>
      </c>
      <c r="R6664" s="46">
        <v>38.229999999999997</v>
      </c>
      <c r="S6664" s="46">
        <v>26.79</v>
      </c>
      <c r="T6664" s="178">
        <f>AVERAGE(0.877,0.8,0.805,0.728,0.758,0.7)</f>
        <v>0.77800000000000002</v>
      </c>
      <c r="U6664" s="79">
        <f t="shared" si="1844"/>
        <v>37.451999999999998</v>
      </c>
      <c r="V6664" s="79">
        <f t="shared" si="1845"/>
        <v>26.012</v>
      </c>
      <c r="W6664" s="446">
        <f t="shared" si="1846"/>
        <v>0.25338313022222225</v>
      </c>
      <c r="X6664" s="446">
        <f t="shared" si="1847"/>
        <v>0.2153115496838528</v>
      </c>
      <c r="Y6664" s="43">
        <v>20240307</v>
      </c>
      <c r="Z6664" s="48" t="s">
        <v>2424</v>
      </c>
      <c r="AA6664" s="43">
        <v>20250305</v>
      </c>
      <c r="AE6664" s="689" t="s">
        <v>1250</v>
      </c>
      <c r="AF6664" s="130">
        <v>1</v>
      </c>
    </row>
    <row r="6665" spans="1:35" x14ac:dyDescent="0.2">
      <c r="A6665" s="155" t="s">
        <v>2360</v>
      </c>
      <c r="B6665" s="81">
        <v>20240213</v>
      </c>
      <c r="C6665" s="126" t="s">
        <v>59</v>
      </c>
      <c r="D6665" s="126">
        <v>17</v>
      </c>
      <c r="E6665" s="126">
        <v>13</v>
      </c>
      <c r="F6665" s="126"/>
      <c r="G6665" s="126"/>
      <c r="H6665" s="126" t="s">
        <v>10</v>
      </c>
      <c r="I6665" s="126">
        <v>293</v>
      </c>
      <c r="J6665" s="126">
        <v>5</v>
      </c>
      <c r="K6665" s="82">
        <v>5</v>
      </c>
      <c r="L6665" s="156">
        <v>1</v>
      </c>
      <c r="M6665" s="82">
        <v>0</v>
      </c>
      <c r="N6665" s="83">
        <v>1</v>
      </c>
      <c r="O6665" s="82" t="str">
        <f>Cal_030724!$E$2</f>
        <v>Cal_030724</v>
      </c>
      <c r="P6665" s="158">
        <f>Cal_030724!$Q$3</f>
        <v>1.8135132035581638</v>
      </c>
      <c r="Q6665" s="158">
        <f>Cal_030724!$R$3</f>
        <v>0.5762667345022553</v>
      </c>
      <c r="R6665" s="84">
        <v>201.2</v>
      </c>
      <c r="S6665" s="84">
        <v>119.4</v>
      </c>
      <c r="T6665" s="158">
        <f>AVERAGE(0.612,0.55,0.349,0.731,0.447,0.765)</f>
        <v>0.57566666666666666</v>
      </c>
      <c r="U6665" s="79">
        <f t="shared" si="1844"/>
        <v>200.62433333333331</v>
      </c>
      <c r="V6665" s="79">
        <f t="shared" si="1845"/>
        <v>118.82433333333334</v>
      </c>
      <c r="W6665" s="446">
        <f t="shared" si="1846"/>
        <v>1.7932273488423223</v>
      </c>
      <c r="X6665" s="446">
        <f t="shared" si="1847"/>
        <v>0.32587553492104449</v>
      </c>
      <c r="Y6665" s="82">
        <v>20240307</v>
      </c>
      <c r="Z6665" s="85" t="s">
        <v>2368</v>
      </c>
      <c r="AA6665" s="82">
        <v>20240808</v>
      </c>
      <c r="AB6665" s="85"/>
      <c r="AC6665" s="82"/>
      <c r="AD6665" s="82"/>
      <c r="AE6665" s="691" t="s">
        <v>1250</v>
      </c>
      <c r="AF6665" s="567">
        <v>1</v>
      </c>
      <c r="AG6665" s="567"/>
      <c r="AH6665" s="159" t="s">
        <v>2163</v>
      </c>
      <c r="AI6665" s="155"/>
    </row>
    <row r="6666" spans="1:35" x14ac:dyDescent="0.2">
      <c r="A6666" s="155" t="s">
        <v>2360</v>
      </c>
      <c r="B6666" s="81">
        <v>20240213</v>
      </c>
      <c r="C6666" s="126" t="s">
        <v>59</v>
      </c>
      <c r="D6666" s="126">
        <v>17</v>
      </c>
      <c r="E6666" s="126">
        <v>13</v>
      </c>
      <c r="F6666" s="126"/>
      <c r="G6666" s="126"/>
      <c r="H6666" s="126" t="s">
        <v>11</v>
      </c>
      <c r="I6666" s="126">
        <v>293</v>
      </c>
      <c r="J6666" s="126">
        <v>5</v>
      </c>
      <c r="K6666" s="82">
        <v>5</v>
      </c>
      <c r="L6666" s="156">
        <v>1</v>
      </c>
      <c r="M6666" s="82">
        <v>0</v>
      </c>
      <c r="N6666" s="83">
        <v>1</v>
      </c>
      <c r="O6666" s="82" t="str">
        <f>Cal_030724!$E$2</f>
        <v>Cal_030724</v>
      </c>
      <c r="P6666" s="158">
        <f>Cal_030724!$Q$3</f>
        <v>1.8135132035581638</v>
      </c>
      <c r="Q6666" s="158">
        <f>Cal_030724!$R$3</f>
        <v>0.5762667345022553</v>
      </c>
      <c r="R6666" s="84">
        <v>207.7</v>
      </c>
      <c r="S6666" s="84">
        <v>122.8</v>
      </c>
      <c r="T6666" s="158">
        <f>AVERAGE(0.612,0.55,0.349,0.731,0.447,0.765)</f>
        <v>0.57566666666666666</v>
      </c>
      <c r="U6666" s="79">
        <f t="shared" si="1844"/>
        <v>207.12433333333331</v>
      </c>
      <c r="V6666" s="79">
        <f t="shared" si="1845"/>
        <v>122.22433333333333</v>
      </c>
      <c r="W6666" s="446">
        <f t="shared" si="1846"/>
        <v>1.8611858425026062</v>
      </c>
      <c r="X6666" s="446">
        <f t="shared" si="1847"/>
        <v>0.31855234720086351</v>
      </c>
      <c r="Y6666" s="82">
        <v>20240307</v>
      </c>
      <c r="Z6666" s="85" t="s">
        <v>2368</v>
      </c>
      <c r="AA6666" s="82">
        <v>20240808</v>
      </c>
      <c r="AB6666" s="85"/>
      <c r="AC6666" s="82"/>
      <c r="AD6666" s="82"/>
      <c r="AE6666" s="691" t="s">
        <v>1250</v>
      </c>
      <c r="AF6666" s="567">
        <v>1</v>
      </c>
      <c r="AG6666" s="567"/>
      <c r="AH6666" s="159" t="s">
        <v>2279</v>
      </c>
      <c r="AI6666" s="155"/>
    </row>
    <row r="6667" spans="1:35" x14ac:dyDescent="0.2">
      <c r="A6667" s="360" t="s">
        <v>2360</v>
      </c>
      <c r="B6667" s="196">
        <v>20240213</v>
      </c>
      <c r="C6667" s="361" t="s">
        <v>59</v>
      </c>
      <c r="D6667" s="361">
        <v>17</v>
      </c>
      <c r="E6667" s="361">
        <v>13</v>
      </c>
      <c r="F6667" s="361"/>
      <c r="G6667" s="361"/>
      <c r="H6667" s="361" t="s">
        <v>10</v>
      </c>
      <c r="I6667" s="361">
        <v>550</v>
      </c>
      <c r="J6667" s="361">
        <v>20</v>
      </c>
      <c r="K6667" s="44">
        <v>5</v>
      </c>
      <c r="L6667" s="362">
        <v>1</v>
      </c>
      <c r="M6667" s="44">
        <v>0</v>
      </c>
      <c r="N6667" s="363">
        <v>1</v>
      </c>
      <c r="O6667" s="44" t="str">
        <f>Cal_030724!$E$2</f>
        <v>Cal_030724</v>
      </c>
      <c r="P6667" s="365">
        <f>Cal_030724!$Q$3</f>
        <v>1.8135132035581638</v>
      </c>
      <c r="Q6667" s="365">
        <f>Cal_030724!$R$3</f>
        <v>0.5762667345022553</v>
      </c>
      <c r="R6667" s="364">
        <v>278.39999999999998</v>
      </c>
      <c r="S6667" s="364">
        <v>162.5</v>
      </c>
      <c r="T6667" s="365">
        <f>AVERAGE(0.612,0.55,0.349,0.731,0.447,0.765)</f>
        <v>0.57566666666666666</v>
      </c>
      <c r="U6667" s="79">
        <f t="shared" si="1844"/>
        <v>277.8243333333333</v>
      </c>
      <c r="V6667" s="79">
        <f t="shared" si="1845"/>
        <v>161.92433333333332</v>
      </c>
      <c r="W6667" s="446">
        <f t="shared" si="1846"/>
        <v>1.3535378877779902</v>
      </c>
      <c r="X6667" s="446">
        <f t="shared" si="1847"/>
        <v>0.18484239393776802</v>
      </c>
      <c r="Y6667" s="44">
        <v>20240307</v>
      </c>
      <c r="Z6667" s="368" t="s">
        <v>2368</v>
      </c>
      <c r="AA6667" s="44">
        <v>20240808</v>
      </c>
      <c r="AB6667" s="368"/>
      <c r="AC6667" s="44"/>
      <c r="AD6667" s="44"/>
      <c r="AE6667" s="763" t="s">
        <v>1250</v>
      </c>
      <c r="AF6667" s="849">
        <v>1</v>
      </c>
      <c r="AG6667" s="849"/>
      <c r="AH6667" s="370" t="s">
        <v>1274</v>
      </c>
      <c r="AI6667" s="360"/>
    </row>
    <row r="6668" spans="1:35" x14ac:dyDescent="0.2">
      <c r="A6668" s="360" t="s">
        <v>2360</v>
      </c>
      <c r="B6668" s="196">
        <v>20240213</v>
      </c>
      <c r="C6668" s="361" t="s">
        <v>59</v>
      </c>
      <c r="D6668" s="361">
        <v>17</v>
      </c>
      <c r="E6668" s="361">
        <v>13</v>
      </c>
      <c r="F6668" s="361"/>
      <c r="G6668" s="361"/>
      <c r="H6668" s="361" t="s">
        <v>11</v>
      </c>
      <c r="I6668" s="361">
        <v>552</v>
      </c>
      <c r="J6668" s="361">
        <v>20</v>
      </c>
      <c r="K6668" s="44">
        <v>5</v>
      </c>
      <c r="L6668" s="362">
        <v>1</v>
      </c>
      <c r="M6668" s="44">
        <v>0</v>
      </c>
      <c r="N6668" s="363">
        <v>1</v>
      </c>
      <c r="O6668" s="44" t="str">
        <f>Cal_030724!$E$2</f>
        <v>Cal_030724</v>
      </c>
      <c r="P6668" s="365">
        <f>Cal_030724!$Q$3</f>
        <v>1.8135132035581638</v>
      </c>
      <c r="Q6668" s="365">
        <f>Cal_030724!$R$3</f>
        <v>0.5762667345022553</v>
      </c>
      <c r="R6668" s="364">
        <v>289.3</v>
      </c>
      <c r="S6668" s="364">
        <v>167.1</v>
      </c>
      <c r="T6668" s="365">
        <f>AVERAGE(0.612,0.55,0.349,0.731,0.447,0.765)</f>
        <v>0.57566666666666666</v>
      </c>
      <c r="U6668" s="79">
        <f t="shared" si="1844"/>
        <v>288.72433333333333</v>
      </c>
      <c r="V6668" s="79">
        <f t="shared" si="1845"/>
        <v>166.52433333333332</v>
      </c>
      <c r="W6668" s="446">
        <f t="shared" si="1846"/>
        <v>1.4219417263376528</v>
      </c>
      <c r="X6668" s="446">
        <f t="shared" si="1847"/>
        <v>0.15440918593565184</v>
      </c>
      <c r="Y6668" s="44">
        <v>20240307</v>
      </c>
      <c r="Z6668" s="368" t="s">
        <v>2368</v>
      </c>
      <c r="AA6668" s="44">
        <v>20240808</v>
      </c>
      <c r="AB6668" s="368"/>
      <c r="AC6668" s="44"/>
      <c r="AD6668" s="44"/>
      <c r="AE6668" s="763" t="s">
        <v>1250</v>
      </c>
      <c r="AF6668" s="849">
        <v>1</v>
      </c>
      <c r="AG6668" s="849"/>
      <c r="AH6668" s="370" t="s">
        <v>1275</v>
      </c>
      <c r="AI6668" s="360"/>
    </row>
    <row r="6669" spans="1:35" x14ac:dyDescent="0.2">
      <c r="A6669" t="s">
        <v>2360</v>
      </c>
      <c r="B6669" s="45">
        <v>20240213</v>
      </c>
      <c r="C6669" s="107" t="s">
        <v>74</v>
      </c>
      <c r="D6669" s="107">
        <v>20</v>
      </c>
      <c r="E6669" s="107">
        <v>1</v>
      </c>
      <c r="H6669" s="107" t="s">
        <v>10</v>
      </c>
      <c r="I6669" s="107">
        <v>290</v>
      </c>
      <c r="J6669" s="107">
        <v>0</v>
      </c>
      <c r="K6669" s="43">
        <v>15</v>
      </c>
      <c r="L6669" s="43">
        <v>1</v>
      </c>
      <c r="M6669" s="43">
        <v>0</v>
      </c>
      <c r="N6669" s="49">
        <f>1/3</f>
        <v>0.33333333333333331</v>
      </c>
      <c r="O6669" s="43" t="str">
        <f>Cal_030724!$E$2</f>
        <v>Cal_030724</v>
      </c>
      <c r="P6669" s="50">
        <f>Cal_030724!$Q$3</f>
        <v>1.8135132035581638</v>
      </c>
      <c r="Q6669" s="50">
        <f>Cal_030724!$R$3</f>
        <v>0.5762667345022553</v>
      </c>
      <c r="R6669" s="46">
        <v>218</v>
      </c>
      <c r="S6669" s="46">
        <v>135.30000000000001</v>
      </c>
      <c r="T6669" s="178">
        <f t="shared" ref="T6669:T6676" si="1848">AVERAGE(0.877,0.8,0.805,0.728,0.758,0.7)</f>
        <v>0.77800000000000002</v>
      </c>
      <c r="U6669" s="79">
        <f t="shared" si="1844"/>
        <v>217.22200000000001</v>
      </c>
      <c r="V6669" s="79">
        <f t="shared" si="1845"/>
        <v>134.52200000000002</v>
      </c>
      <c r="W6669" s="446">
        <f t="shared" si="1846"/>
        <v>16.485407676958051</v>
      </c>
      <c r="X6669" s="446">
        <f t="shared" si="1847"/>
        <v>5.3294359172648242</v>
      </c>
      <c r="Y6669" s="43">
        <v>20240307</v>
      </c>
      <c r="Z6669" s="48" t="s">
        <v>2424</v>
      </c>
      <c r="AA6669" s="43">
        <v>20250305</v>
      </c>
      <c r="AE6669" s="689" t="s">
        <v>1250</v>
      </c>
      <c r="AF6669" s="130">
        <v>3</v>
      </c>
      <c r="AH6669" s="490" t="s">
        <v>2329</v>
      </c>
    </row>
    <row r="6670" spans="1:35" x14ac:dyDescent="0.2">
      <c r="A6670" t="s">
        <v>2360</v>
      </c>
      <c r="B6670" s="45">
        <v>20240213</v>
      </c>
      <c r="C6670" s="107" t="s">
        <v>74</v>
      </c>
      <c r="D6670" s="107">
        <v>20</v>
      </c>
      <c r="E6670" s="107">
        <v>1</v>
      </c>
      <c r="H6670" s="107" t="s">
        <v>11</v>
      </c>
      <c r="I6670" s="107">
        <v>290</v>
      </c>
      <c r="J6670" s="107">
        <v>0</v>
      </c>
      <c r="K6670" s="43">
        <v>15</v>
      </c>
      <c r="L6670" s="43">
        <v>1</v>
      </c>
      <c r="M6670" s="43">
        <v>0</v>
      </c>
      <c r="N6670" s="49">
        <f>1/3</f>
        <v>0.33333333333333331</v>
      </c>
      <c r="O6670" s="43" t="str">
        <f>Cal_030724!$E$2</f>
        <v>Cal_030724</v>
      </c>
      <c r="P6670" s="50">
        <f>Cal_030724!$Q$3</f>
        <v>1.8135132035581638</v>
      </c>
      <c r="Q6670" s="50">
        <f>Cal_030724!$R$3</f>
        <v>0.5762667345022553</v>
      </c>
      <c r="R6670" s="46">
        <v>206</v>
      </c>
      <c r="S6670" s="46">
        <v>126.8</v>
      </c>
      <c r="T6670" s="178">
        <f t="shared" si="1848"/>
        <v>0.77800000000000002</v>
      </c>
      <c r="U6670" s="79">
        <f t="shared" si="1844"/>
        <v>205.22200000000001</v>
      </c>
      <c r="V6670" s="79">
        <f t="shared" si="1845"/>
        <v>126.02199999999999</v>
      </c>
      <c r="W6670" s="446">
        <f t="shared" si="1846"/>
        <v>15.787718113846166</v>
      </c>
      <c r="X6670" s="446">
        <f t="shared" si="1847"/>
        <v>4.6487177065486724</v>
      </c>
      <c r="Y6670" s="43">
        <v>20240307</v>
      </c>
      <c r="Z6670" s="48" t="s">
        <v>2424</v>
      </c>
      <c r="AA6670" s="43">
        <v>20250305</v>
      </c>
      <c r="AE6670" s="689" t="s">
        <v>1250</v>
      </c>
      <c r="AF6670" s="130">
        <v>3</v>
      </c>
      <c r="AH6670" s="490" t="s">
        <v>2329</v>
      </c>
    </row>
    <row r="6671" spans="1:35" x14ac:dyDescent="0.2">
      <c r="A6671" t="s">
        <v>2360</v>
      </c>
      <c r="B6671" s="45">
        <v>20240213</v>
      </c>
      <c r="C6671" s="107" t="s">
        <v>74</v>
      </c>
      <c r="D6671" s="107">
        <v>20</v>
      </c>
      <c r="E6671" s="107">
        <v>1</v>
      </c>
      <c r="H6671" s="107" t="s">
        <v>10</v>
      </c>
      <c r="I6671" s="107">
        <v>290</v>
      </c>
      <c r="J6671" s="107">
        <v>10</v>
      </c>
      <c r="K6671" s="43">
        <v>5</v>
      </c>
      <c r="L6671" s="43">
        <v>1</v>
      </c>
      <c r="M6671" s="43">
        <v>0</v>
      </c>
      <c r="N6671" s="49">
        <v>1</v>
      </c>
      <c r="O6671" s="43" t="str">
        <f>Cal_030724!$E$2</f>
        <v>Cal_030724</v>
      </c>
      <c r="P6671" s="50">
        <f>Cal_030724!$Q$3</f>
        <v>1.8135132035581638</v>
      </c>
      <c r="Q6671" s="50">
        <f>Cal_030724!$R$3</f>
        <v>0.5762667345022553</v>
      </c>
      <c r="R6671" s="46">
        <v>142</v>
      </c>
      <c r="S6671" s="46">
        <v>101.2</v>
      </c>
      <c r="T6671" s="178">
        <f t="shared" si="1848"/>
        <v>0.77800000000000002</v>
      </c>
      <c r="U6671" s="79">
        <f t="shared" si="1844"/>
        <v>141.22200000000001</v>
      </c>
      <c r="V6671" s="79">
        <f t="shared" si="1845"/>
        <v>100.422</v>
      </c>
      <c r="W6671" s="446">
        <f t="shared" si="1846"/>
        <v>0.90367410079254162</v>
      </c>
      <c r="X6671" s="446">
        <f t="shared" si="1847"/>
        <v>0.90576989219253723</v>
      </c>
      <c r="Y6671" s="43">
        <v>20240307</v>
      </c>
      <c r="Z6671" s="48" t="s">
        <v>2424</v>
      </c>
      <c r="AA6671" s="43">
        <v>20250305</v>
      </c>
      <c r="AE6671" s="689" t="s">
        <v>1250</v>
      </c>
      <c r="AF6671" s="130">
        <v>3</v>
      </c>
      <c r="AH6671" s="490" t="s">
        <v>2426</v>
      </c>
    </row>
    <row r="6672" spans="1:35" x14ac:dyDescent="0.2">
      <c r="A6672" t="s">
        <v>2360</v>
      </c>
      <c r="B6672" s="45">
        <v>20240213</v>
      </c>
      <c r="C6672" s="107" t="s">
        <v>74</v>
      </c>
      <c r="D6672" s="107">
        <v>20</v>
      </c>
      <c r="E6672" s="107">
        <v>1</v>
      </c>
      <c r="H6672" s="107" t="s">
        <v>11</v>
      </c>
      <c r="I6672" s="107">
        <v>290</v>
      </c>
      <c r="J6672" s="107">
        <v>10</v>
      </c>
      <c r="K6672" s="43">
        <v>5</v>
      </c>
      <c r="L6672" s="43">
        <v>1</v>
      </c>
      <c r="M6672" s="43">
        <v>0</v>
      </c>
      <c r="N6672" s="49">
        <v>1</v>
      </c>
      <c r="O6672" s="43" t="str">
        <f>Cal_030724!$E$2</f>
        <v>Cal_030724</v>
      </c>
      <c r="P6672" s="50">
        <f>Cal_030724!$Q$3</f>
        <v>1.8135132035581638</v>
      </c>
      <c r="Q6672" s="50">
        <f>Cal_030724!$R$3</f>
        <v>0.5762667345022553</v>
      </c>
      <c r="R6672" s="46">
        <v>113.7</v>
      </c>
      <c r="S6672" s="46">
        <v>82.74</v>
      </c>
      <c r="T6672" s="178">
        <f t="shared" si="1848"/>
        <v>0.77800000000000002</v>
      </c>
      <c r="U6672" s="79">
        <f t="shared" si="1844"/>
        <v>112.922</v>
      </c>
      <c r="V6672" s="79">
        <f t="shared" si="1845"/>
        <v>81.961999999999989</v>
      </c>
      <c r="W6672" s="446">
        <f t="shared" si="1846"/>
        <v>0.68572917060139915</v>
      </c>
      <c r="X6672" s="446">
        <f t="shared" si="1847"/>
        <v>0.79109511643772612</v>
      </c>
      <c r="Y6672" s="43">
        <v>20240307</v>
      </c>
      <c r="Z6672" s="48" t="s">
        <v>2424</v>
      </c>
      <c r="AA6672" s="43">
        <v>20250305</v>
      </c>
      <c r="AE6672" s="689" t="s">
        <v>1250</v>
      </c>
      <c r="AF6672" s="130">
        <v>3</v>
      </c>
      <c r="AH6672" s="490" t="s">
        <v>2426</v>
      </c>
    </row>
    <row r="6673" spans="1:35" x14ac:dyDescent="0.2">
      <c r="A6673" t="s">
        <v>2360</v>
      </c>
      <c r="B6673" s="45">
        <v>20240213</v>
      </c>
      <c r="C6673" s="107" t="s">
        <v>74</v>
      </c>
      <c r="D6673" s="107">
        <v>20</v>
      </c>
      <c r="E6673" s="107">
        <v>4</v>
      </c>
      <c r="H6673" s="107" t="s">
        <v>10</v>
      </c>
      <c r="I6673" s="107">
        <v>290</v>
      </c>
      <c r="J6673" s="107">
        <v>0</v>
      </c>
      <c r="K6673" s="43">
        <v>15</v>
      </c>
      <c r="L6673" s="43">
        <v>1</v>
      </c>
      <c r="M6673" s="43">
        <v>0</v>
      </c>
      <c r="N6673" s="49">
        <f>1/3</f>
        <v>0.33333333333333331</v>
      </c>
      <c r="O6673" s="43" t="str">
        <f>Cal_030724!$E$2</f>
        <v>Cal_030724</v>
      </c>
      <c r="P6673" s="50">
        <f>Cal_030724!$Q$3</f>
        <v>1.8135132035581638</v>
      </c>
      <c r="Q6673" s="50">
        <f>Cal_030724!$R$3</f>
        <v>0.5762667345022553</v>
      </c>
      <c r="R6673" s="46">
        <v>203.7</v>
      </c>
      <c r="S6673" s="46">
        <v>125.4</v>
      </c>
      <c r="T6673" s="178">
        <f t="shared" si="1848"/>
        <v>0.77800000000000002</v>
      </c>
      <c r="U6673" s="79">
        <f t="shared" si="1844"/>
        <v>202.922</v>
      </c>
      <c r="V6673" s="79">
        <f t="shared" si="1845"/>
        <v>124.622</v>
      </c>
      <c r="W6673" s="446">
        <f t="shared" si="1846"/>
        <v>15.608312226188819</v>
      </c>
      <c r="X6673" s="446">
        <f t="shared" si="1847"/>
        <v>4.6010917255755199</v>
      </c>
      <c r="Y6673" s="43">
        <v>20240307</v>
      </c>
      <c r="Z6673" s="48" t="s">
        <v>2424</v>
      </c>
      <c r="AA6673" s="43">
        <v>20250305</v>
      </c>
      <c r="AE6673" s="689" t="s">
        <v>1250</v>
      </c>
      <c r="AF6673" s="130">
        <v>3</v>
      </c>
      <c r="AH6673" s="490" t="s">
        <v>2329</v>
      </c>
    </row>
    <row r="6674" spans="1:35" x14ac:dyDescent="0.2">
      <c r="A6674" t="s">
        <v>2360</v>
      </c>
      <c r="B6674" s="45">
        <v>20240213</v>
      </c>
      <c r="C6674" s="107" t="s">
        <v>74</v>
      </c>
      <c r="D6674" s="107">
        <v>20</v>
      </c>
      <c r="E6674" s="107">
        <v>4</v>
      </c>
      <c r="H6674" s="107" t="s">
        <v>11</v>
      </c>
      <c r="I6674" s="107">
        <v>290</v>
      </c>
      <c r="J6674" s="107">
        <v>0</v>
      </c>
      <c r="K6674" s="43">
        <v>15</v>
      </c>
      <c r="L6674" s="43">
        <v>1</v>
      </c>
      <c r="M6674" s="43">
        <v>0</v>
      </c>
      <c r="N6674" s="49">
        <f>1/3</f>
        <v>0.33333333333333331</v>
      </c>
      <c r="O6674" s="43" t="str">
        <f>Cal_030724!$E$2</f>
        <v>Cal_030724</v>
      </c>
      <c r="P6674" s="50">
        <f>Cal_030724!$Q$3</f>
        <v>1.8135132035581638</v>
      </c>
      <c r="Q6674" s="50">
        <f>Cal_030724!$R$3</f>
        <v>0.5762667345022553</v>
      </c>
      <c r="R6674" s="46">
        <v>216.7</v>
      </c>
      <c r="S6674" s="46">
        <v>133.30000000000001</v>
      </c>
      <c r="T6674" s="178">
        <f t="shared" si="1848"/>
        <v>0.77800000000000002</v>
      </c>
      <c r="U6674" s="79">
        <f t="shared" si="1844"/>
        <v>215.922</v>
      </c>
      <c r="V6674" s="79">
        <f t="shared" si="1845"/>
        <v>132.52200000000002</v>
      </c>
      <c r="W6674" s="446">
        <f t="shared" si="1846"/>
        <v>16.624945589580424</v>
      </c>
      <c r="X6674" s="446">
        <f t="shared" si="1847"/>
        <v>4.8655667637417377</v>
      </c>
      <c r="Y6674" s="43">
        <v>20240307</v>
      </c>
      <c r="Z6674" s="48" t="s">
        <v>2425</v>
      </c>
      <c r="AA6674" s="43">
        <v>20250305</v>
      </c>
      <c r="AE6674" s="689" t="s">
        <v>1250</v>
      </c>
      <c r="AF6674" s="130">
        <v>3</v>
      </c>
      <c r="AH6674" s="490" t="s">
        <v>2329</v>
      </c>
    </row>
    <row r="6675" spans="1:35" x14ac:dyDescent="0.2">
      <c r="A6675" t="s">
        <v>2360</v>
      </c>
      <c r="B6675" s="45">
        <v>20240213</v>
      </c>
      <c r="C6675" s="107" t="s">
        <v>74</v>
      </c>
      <c r="D6675" s="107">
        <v>20</v>
      </c>
      <c r="E6675" s="107">
        <v>4</v>
      </c>
      <c r="H6675" s="107" t="s">
        <v>10</v>
      </c>
      <c r="I6675" s="107">
        <v>290</v>
      </c>
      <c r="J6675" s="107">
        <v>10</v>
      </c>
      <c r="K6675" s="43">
        <v>5</v>
      </c>
      <c r="L6675" s="43">
        <v>1</v>
      </c>
      <c r="M6675" s="43">
        <v>0</v>
      </c>
      <c r="N6675" s="49">
        <v>1</v>
      </c>
      <c r="O6675" s="43" t="str">
        <f>Cal_030724!$E$2</f>
        <v>Cal_030724</v>
      </c>
      <c r="P6675" s="50">
        <f>Cal_030724!$Q$3</f>
        <v>1.8135132035581638</v>
      </c>
      <c r="Q6675" s="50">
        <f>Cal_030724!$R$3</f>
        <v>0.5762667345022553</v>
      </c>
      <c r="R6675" s="46">
        <v>65.38</v>
      </c>
      <c r="S6675" s="46">
        <v>45.6</v>
      </c>
      <c r="T6675" s="178">
        <f t="shared" si="1848"/>
        <v>0.77800000000000002</v>
      </c>
      <c r="U6675" s="79">
        <f t="shared" si="1844"/>
        <v>64.60199999999999</v>
      </c>
      <c r="V6675" s="79">
        <f t="shared" si="1845"/>
        <v>44.822000000000003</v>
      </c>
      <c r="W6675" s="446">
        <f t="shared" si="1846"/>
        <v>0.43810474788422682</v>
      </c>
      <c r="X6675" s="446">
        <f t="shared" si="1847"/>
        <v>0.36951607876309361</v>
      </c>
      <c r="Y6675" s="43">
        <v>20240307</v>
      </c>
      <c r="Z6675" s="48" t="s">
        <v>2425</v>
      </c>
      <c r="AA6675" s="43">
        <v>20250305</v>
      </c>
      <c r="AE6675" s="689" t="s">
        <v>1250</v>
      </c>
      <c r="AF6675" s="130">
        <v>1</v>
      </c>
    </row>
    <row r="6676" spans="1:35" s="585" customFormat="1" x14ac:dyDescent="0.2">
      <c r="A6676" s="594" t="s">
        <v>2360</v>
      </c>
      <c r="B6676" s="586">
        <v>20240213</v>
      </c>
      <c r="C6676" s="587" t="s">
        <v>74</v>
      </c>
      <c r="D6676" s="587">
        <v>20</v>
      </c>
      <c r="E6676" s="587">
        <v>4</v>
      </c>
      <c r="F6676" s="587"/>
      <c r="G6676" s="587"/>
      <c r="H6676" s="587" t="s">
        <v>11</v>
      </c>
      <c r="I6676" s="587">
        <v>290</v>
      </c>
      <c r="J6676" s="587">
        <v>10</v>
      </c>
      <c r="K6676" s="585">
        <v>5</v>
      </c>
      <c r="L6676" s="585">
        <v>1</v>
      </c>
      <c r="M6676" s="585">
        <v>0</v>
      </c>
      <c r="N6676" s="588">
        <v>1</v>
      </c>
      <c r="O6676" s="585" t="str">
        <f>Cal_030724!$E$2</f>
        <v>Cal_030724</v>
      </c>
      <c r="P6676" s="838">
        <f>Cal_030724!$Q$3</f>
        <v>1.8135132035581638</v>
      </c>
      <c r="Q6676" s="838">
        <f>Cal_030724!$R$3</f>
        <v>0.5762667345022553</v>
      </c>
      <c r="R6676" s="589">
        <v>96.88</v>
      </c>
      <c r="S6676" s="589">
        <v>68.819999999999993</v>
      </c>
      <c r="T6676" s="839">
        <f t="shared" si="1848"/>
        <v>0.77800000000000002</v>
      </c>
      <c r="U6676" s="590">
        <f t="shared" si="1844"/>
        <v>96.10199999999999</v>
      </c>
      <c r="V6676" s="590">
        <f t="shared" si="1845"/>
        <v>68.041999999999987</v>
      </c>
      <c r="W6676" s="884">
        <f t="shared" si="1846"/>
        <v>0.62149743304506644</v>
      </c>
      <c r="X6676" s="884">
        <f t="shared" si="1847"/>
        <v>0.60451069436417393</v>
      </c>
      <c r="Y6676" s="585">
        <v>20240307</v>
      </c>
      <c r="Z6676" s="592" t="s">
        <v>2425</v>
      </c>
      <c r="AA6676" s="585">
        <v>20250305</v>
      </c>
      <c r="AB6676" s="592"/>
      <c r="AE6676" s="842" t="s">
        <v>1250</v>
      </c>
      <c r="AF6676" s="843">
        <v>1</v>
      </c>
      <c r="AG6676" s="843"/>
      <c r="AH6676" s="896"/>
      <c r="AI6676" s="594"/>
    </row>
    <row r="6677" spans="1:35" x14ac:dyDescent="0.2">
      <c r="A6677" t="s">
        <v>2361</v>
      </c>
      <c r="B6677" s="45">
        <v>20240503</v>
      </c>
      <c r="C6677" s="107" t="s">
        <v>51</v>
      </c>
      <c r="D6677" s="107">
        <v>1</v>
      </c>
      <c r="E6677" s="107">
        <v>2</v>
      </c>
      <c r="H6677" s="107" t="s">
        <v>10</v>
      </c>
      <c r="I6677" s="107">
        <v>290</v>
      </c>
      <c r="J6677" s="107">
        <v>0</v>
      </c>
      <c r="K6677" s="43">
        <v>5</v>
      </c>
      <c r="L6677" s="43">
        <v>1</v>
      </c>
      <c r="M6677" s="43">
        <v>0</v>
      </c>
      <c r="N6677" s="49">
        <v>1</v>
      </c>
      <c r="O6677" s="43" t="str">
        <f>Cal_052925!$E$2</f>
        <v>Cal_052825</v>
      </c>
      <c r="P6677" s="50">
        <f>Cal_052925!$Q$3</f>
        <v>1.8033877067122157</v>
      </c>
      <c r="Q6677" s="50">
        <f>Cal_052925!$R$3</f>
        <v>0.57372781706974574</v>
      </c>
      <c r="R6677" s="46">
        <v>153.5</v>
      </c>
      <c r="S6677" s="46">
        <v>91.97</v>
      </c>
      <c r="T6677" s="178">
        <f>AVERAGE(0.573,0.773,0.748,0.855,0.817,0.738)</f>
        <v>0.75066666666666659</v>
      </c>
      <c r="U6677" s="79">
        <f t="shared" si="1844"/>
        <v>152.74933333333334</v>
      </c>
      <c r="V6677" s="79">
        <f t="shared" si="1845"/>
        <v>91.219333333333338</v>
      </c>
      <c r="W6677" s="446">
        <f t="shared" si="1846"/>
        <v>1.3662455219419172</v>
      </c>
      <c r="X6677" s="446">
        <f t="shared" si="1847"/>
        <v>0.26100309948391121</v>
      </c>
      <c r="Y6677" s="43">
        <v>20250529</v>
      </c>
      <c r="Z6677" s="48" t="s">
        <v>2462</v>
      </c>
      <c r="AA6677" s="43">
        <v>20250709</v>
      </c>
      <c r="AE6677" s="689" t="s">
        <v>1250</v>
      </c>
      <c r="AF6677" s="130">
        <v>1</v>
      </c>
    </row>
    <row r="6678" spans="1:35" x14ac:dyDescent="0.2">
      <c r="A6678" t="s">
        <v>2361</v>
      </c>
      <c r="B6678" s="45">
        <v>20240503</v>
      </c>
      <c r="C6678" s="107" t="s">
        <v>51</v>
      </c>
      <c r="D6678" s="107">
        <v>1</v>
      </c>
      <c r="E6678" s="107">
        <v>2</v>
      </c>
      <c r="H6678" s="107" t="s">
        <v>11</v>
      </c>
      <c r="I6678" s="107">
        <v>290</v>
      </c>
      <c r="J6678" s="107">
        <v>0</v>
      </c>
      <c r="K6678" s="43">
        <v>5</v>
      </c>
      <c r="L6678" s="43">
        <v>1</v>
      </c>
      <c r="M6678" s="43">
        <v>0</v>
      </c>
      <c r="N6678" s="49">
        <v>1</v>
      </c>
      <c r="O6678" s="43" t="str">
        <f>Cal_052925!$E$2</f>
        <v>Cal_052825</v>
      </c>
      <c r="P6678" s="50">
        <f>Cal_052925!$Q$3</f>
        <v>1.8033877067122157</v>
      </c>
      <c r="Q6678" s="50">
        <f>Cal_052925!$R$3</f>
        <v>0.57372781706974574</v>
      </c>
      <c r="R6678" s="46">
        <v>161.80000000000001</v>
      </c>
      <c r="S6678" s="46">
        <v>98.22</v>
      </c>
      <c r="T6678" s="178">
        <f>AVERAGE(0.573,0.773,0.748,0.855,0.817,0.738)</f>
        <v>0.75066666666666659</v>
      </c>
      <c r="U6678" s="79">
        <f t="shared" si="1844"/>
        <v>161.04933333333335</v>
      </c>
      <c r="V6678" s="79">
        <f t="shared" si="1845"/>
        <v>97.469333333333338</v>
      </c>
      <c r="W6678" s="446">
        <f t="shared" si="1846"/>
        <v>1.411764834797125</v>
      </c>
      <c r="X6678" s="446">
        <f t="shared" si="1847"/>
        <v>0.32697664140267024</v>
      </c>
      <c r="Y6678" s="43">
        <v>20250529</v>
      </c>
      <c r="Z6678" s="48" t="s">
        <v>2462</v>
      </c>
      <c r="AA6678" s="43">
        <v>20250709</v>
      </c>
      <c r="AE6678" s="689" t="s">
        <v>1250</v>
      </c>
      <c r="AF6678" s="130">
        <v>1</v>
      </c>
    </row>
    <row r="6679" spans="1:35" x14ac:dyDescent="0.2">
      <c r="A6679" t="s">
        <v>2361</v>
      </c>
      <c r="B6679" s="45">
        <v>20240503</v>
      </c>
      <c r="C6679" s="107" t="s">
        <v>51</v>
      </c>
      <c r="D6679" s="107">
        <v>1</v>
      </c>
      <c r="E6679" s="107">
        <v>2</v>
      </c>
      <c r="H6679" s="107" t="s">
        <v>10</v>
      </c>
      <c r="I6679" s="107">
        <v>290</v>
      </c>
      <c r="J6679" s="107">
        <v>10</v>
      </c>
      <c r="K6679" s="43">
        <v>5</v>
      </c>
      <c r="L6679" s="43">
        <v>1</v>
      </c>
      <c r="M6679" s="43">
        <v>0</v>
      </c>
      <c r="N6679" s="49">
        <v>1</v>
      </c>
      <c r="O6679" s="43" t="str">
        <f>Cal_052925!$E$2</f>
        <v>Cal_052825</v>
      </c>
      <c r="P6679" s="50">
        <f>Cal_052925!$Q$3</f>
        <v>1.8033877067122157</v>
      </c>
      <c r="Q6679" s="50">
        <f>Cal_052925!$R$3</f>
        <v>0.57372781706974574</v>
      </c>
      <c r="R6679" s="46">
        <v>38.43</v>
      </c>
      <c r="S6679" s="46">
        <v>24.07</v>
      </c>
      <c r="T6679" s="178">
        <f>AVERAGE(0.573,0.773,0.748,0.855,0.817,0.738)</f>
        <v>0.75066666666666659</v>
      </c>
      <c r="U6679" s="79">
        <f t="shared" si="1844"/>
        <v>37.679333333333332</v>
      </c>
      <c r="V6679" s="79">
        <f t="shared" si="1845"/>
        <v>23.319333333333333</v>
      </c>
      <c r="W6679" s="446">
        <f t="shared" si="1846"/>
        <v>0.31885723541501593</v>
      </c>
      <c r="X6679" s="446">
        <f t="shared" si="1847"/>
        <v>9.71330117464341E-2</v>
      </c>
      <c r="Y6679" s="43">
        <v>20250529</v>
      </c>
      <c r="Z6679" s="48" t="s">
        <v>2462</v>
      </c>
      <c r="AA6679" s="43">
        <v>20250709</v>
      </c>
      <c r="AE6679" s="689" t="s">
        <v>1250</v>
      </c>
      <c r="AF6679" s="130">
        <v>1</v>
      </c>
    </row>
    <row r="6680" spans="1:35" x14ac:dyDescent="0.2">
      <c r="A6680" t="s">
        <v>2361</v>
      </c>
      <c r="B6680" s="45">
        <v>20240503</v>
      </c>
      <c r="C6680" s="107" t="s">
        <v>51</v>
      </c>
      <c r="D6680" s="107">
        <v>1</v>
      </c>
      <c r="E6680" s="107">
        <v>2</v>
      </c>
      <c r="H6680" s="107" t="s">
        <v>11</v>
      </c>
      <c r="I6680" s="107">
        <v>290</v>
      </c>
      <c r="J6680" s="107">
        <v>10</v>
      </c>
      <c r="K6680" s="43">
        <v>5</v>
      </c>
      <c r="L6680" s="43">
        <v>1</v>
      </c>
      <c r="M6680" s="43">
        <v>0</v>
      </c>
      <c r="N6680" s="49">
        <v>1</v>
      </c>
      <c r="O6680" s="43" t="str">
        <f>Cal_052925!$E$2</f>
        <v>Cal_052825</v>
      </c>
      <c r="P6680" s="50">
        <f>Cal_052925!$Q$3</f>
        <v>1.8033877067122157</v>
      </c>
      <c r="Q6680" s="50">
        <f>Cal_052925!$R$3</f>
        <v>0.57372781706974574</v>
      </c>
      <c r="R6680" s="46">
        <v>40.98</v>
      </c>
      <c r="S6680" s="46">
        <v>26.48</v>
      </c>
      <c r="T6680" s="178">
        <f>AVERAGE(0.573,0.773,0.748,0.855,0.817,0.738)</f>
        <v>0.75066666666666659</v>
      </c>
      <c r="U6680" s="79">
        <f t="shared" si="1844"/>
        <v>40.229333333333329</v>
      </c>
      <c r="V6680" s="79">
        <f t="shared" si="1845"/>
        <v>25.729333333333333</v>
      </c>
      <c r="W6680" s="446">
        <f t="shared" si="1846"/>
        <v>0.3219658714148837</v>
      </c>
      <c r="X6680" s="446">
        <f t="shared" si="1847"/>
        <v>0.13701602054740808</v>
      </c>
      <c r="Y6680" s="43">
        <v>20250529</v>
      </c>
      <c r="Z6680" s="48" t="s">
        <v>2462</v>
      </c>
      <c r="AA6680" s="43">
        <v>20250709</v>
      </c>
      <c r="AE6680" s="689" t="s">
        <v>1250</v>
      </c>
      <c r="AF6680" s="130">
        <v>1</v>
      </c>
    </row>
    <row r="6681" spans="1:35" x14ac:dyDescent="0.2">
      <c r="A6681" s="155" t="s">
        <v>2361</v>
      </c>
      <c r="B6681" s="81">
        <v>20240503</v>
      </c>
      <c r="C6681" s="126" t="s">
        <v>51</v>
      </c>
      <c r="D6681" s="126">
        <v>1</v>
      </c>
      <c r="E6681" s="126">
        <v>2</v>
      </c>
      <c r="F6681" s="126"/>
      <c r="G6681" s="126"/>
      <c r="H6681" s="126" t="s">
        <v>10</v>
      </c>
      <c r="I6681" s="126">
        <v>293</v>
      </c>
      <c r="J6681" s="126">
        <v>5</v>
      </c>
      <c r="K6681" s="82">
        <v>5</v>
      </c>
      <c r="L6681" s="156">
        <v>1</v>
      </c>
      <c r="M6681" s="82">
        <v>0</v>
      </c>
      <c r="N6681" s="83">
        <v>1</v>
      </c>
      <c r="O6681" s="82" t="str">
        <f>Cal_030724!$E$2</f>
        <v>Cal_030724</v>
      </c>
      <c r="P6681" s="158">
        <f>Cal_030724!$Q$3</f>
        <v>1.8135132035581638</v>
      </c>
      <c r="Q6681" s="158">
        <f>Cal_030724!$R$3</f>
        <v>0.5762667345022553</v>
      </c>
      <c r="R6681" s="84">
        <v>88.44</v>
      </c>
      <c r="S6681" s="84">
        <v>53.07</v>
      </c>
      <c r="T6681" s="158">
        <f>AVERAGE(0.612,0.55,0.349,0.731,0.447,0.765)</f>
        <v>0.57566666666666666</v>
      </c>
      <c r="U6681" s="79">
        <f t="shared" ref="U6681:U6684" si="1849">(R6681-T6681)*(L6681+M6681)/L6681</f>
        <v>87.864333333333335</v>
      </c>
      <c r="V6681" s="79">
        <f t="shared" ref="V6681:V6684" si="1850">(S6681-T6681)*(L6681+M6681)/L6681</f>
        <v>52.494333333333337</v>
      </c>
      <c r="W6681" s="446">
        <f t="shared" ref="W6681:W6684" si="1851">(Q6681*P6681/(P6681-1)*(U6681-V6681)*(K6681)/I6681)/N6681</f>
        <v>0.77538449056910697</v>
      </c>
      <c r="X6681" s="446">
        <f t="shared" ref="X6681:X6684" si="1852">(Q6681*P6681/(P6681-1)*(P6681*V6681-U6681)*(K6681)/I6681)/N6681</f>
        <v>0.16079490995689705</v>
      </c>
      <c r="Y6681" s="82">
        <v>20240307</v>
      </c>
      <c r="Z6681" s="85" t="s">
        <v>2368</v>
      </c>
      <c r="AA6681" s="82">
        <v>20240808</v>
      </c>
      <c r="AB6681" s="85"/>
      <c r="AC6681" s="82"/>
      <c r="AD6681" s="82"/>
      <c r="AE6681" s="691" t="s">
        <v>1250</v>
      </c>
      <c r="AF6681" s="567">
        <v>1</v>
      </c>
      <c r="AG6681" s="567"/>
      <c r="AH6681" s="159" t="s">
        <v>153</v>
      </c>
      <c r="AI6681" s="155"/>
    </row>
    <row r="6682" spans="1:35" x14ac:dyDescent="0.2">
      <c r="A6682" s="155" t="s">
        <v>2361</v>
      </c>
      <c r="B6682" s="81">
        <v>20240503</v>
      </c>
      <c r="C6682" s="126" t="s">
        <v>51</v>
      </c>
      <c r="D6682" s="126">
        <v>1</v>
      </c>
      <c r="E6682" s="126">
        <v>2</v>
      </c>
      <c r="F6682" s="126"/>
      <c r="G6682" s="126"/>
      <c r="H6682" s="126" t="s">
        <v>11</v>
      </c>
      <c r="I6682" s="126">
        <v>293</v>
      </c>
      <c r="J6682" s="126">
        <v>5</v>
      </c>
      <c r="K6682" s="82">
        <v>5</v>
      </c>
      <c r="L6682" s="156">
        <v>1</v>
      </c>
      <c r="M6682" s="82">
        <v>0</v>
      </c>
      <c r="N6682" s="83">
        <v>1</v>
      </c>
      <c r="O6682" s="82" t="str">
        <f>Cal_030724!$E$2</f>
        <v>Cal_030724</v>
      </c>
      <c r="P6682" s="158">
        <f>Cal_030724!$Q$3</f>
        <v>1.8135132035581638</v>
      </c>
      <c r="Q6682" s="158">
        <f>Cal_030724!$R$3</f>
        <v>0.5762667345022553</v>
      </c>
      <c r="R6682" s="84">
        <v>81.72</v>
      </c>
      <c r="S6682" s="84">
        <v>49.6</v>
      </c>
      <c r="T6682" s="158">
        <f>AVERAGE(0.612,0.55,0.349,0.731,0.447,0.765)</f>
        <v>0.57566666666666666</v>
      </c>
      <c r="U6682" s="79">
        <f t="shared" si="1849"/>
        <v>81.144333333333336</v>
      </c>
      <c r="V6682" s="79">
        <f t="shared" si="1850"/>
        <v>49.024333333333338</v>
      </c>
      <c r="W6682" s="446">
        <f t="shared" si="1851"/>
        <v>0.70413768269945487</v>
      </c>
      <c r="X6682" s="446">
        <f t="shared" si="1852"/>
        <v>0.17015803794062059</v>
      </c>
      <c r="Y6682" s="82">
        <v>20240307</v>
      </c>
      <c r="Z6682" s="85" t="s">
        <v>2368</v>
      </c>
      <c r="AA6682" s="82">
        <v>20240808</v>
      </c>
      <c r="AB6682" s="85"/>
      <c r="AC6682" s="82"/>
      <c r="AD6682" s="82"/>
      <c r="AE6682" s="691" t="s">
        <v>1250</v>
      </c>
      <c r="AF6682" s="567">
        <v>1</v>
      </c>
      <c r="AG6682" s="567"/>
      <c r="AH6682" s="159" t="s">
        <v>156</v>
      </c>
      <c r="AI6682" s="155"/>
    </row>
    <row r="6683" spans="1:35" x14ac:dyDescent="0.2">
      <c r="A6683" s="360" t="s">
        <v>2361</v>
      </c>
      <c r="B6683" s="196">
        <v>20240503</v>
      </c>
      <c r="C6683" s="361" t="s">
        <v>51</v>
      </c>
      <c r="D6683" s="361">
        <v>1</v>
      </c>
      <c r="E6683" s="361">
        <v>2</v>
      </c>
      <c r="F6683" s="361"/>
      <c r="G6683" s="361"/>
      <c r="H6683" s="361" t="s">
        <v>10</v>
      </c>
      <c r="I6683" s="361">
        <v>551</v>
      </c>
      <c r="J6683" s="361">
        <v>20</v>
      </c>
      <c r="K6683" s="44">
        <v>5</v>
      </c>
      <c r="L6683" s="362">
        <v>1</v>
      </c>
      <c r="M6683" s="44">
        <v>0</v>
      </c>
      <c r="N6683" s="363">
        <v>1</v>
      </c>
      <c r="O6683" s="44" t="str">
        <f>Cal_030724!$E$2</f>
        <v>Cal_030724</v>
      </c>
      <c r="P6683" s="365">
        <f>Cal_030724!$Q$3</f>
        <v>1.8135132035581638</v>
      </c>
      <c r="Q6683" s="365">
        <f>Cal_030724!$R$3</f>
        <v>0.5762667345022553</v>
      </c>
      <c r="R6683" s="364">
        <v>78.489999999999995</v>
      </c>
      <c r="S6683" s="364">
        <v>47.1</v>
      </c>
      <c r="T6683" s="365">
        <f>AVERAGE(0.612,0.55,0.349,0.731,0.447,0.765)</f>
        <v>0.57566666666666666</v>
      </c>
      <c r="U6683" s="79">
        <f t="shared" si="1849"/>
        <v>77.914333333333332</v>
      </c>
      <c r="V6683" s="79">
        <f t="shared" si="1850"/>
        <v>46.524333333333338</v>
      </c>
      <c r="W6683" s="446">
        <f t="shared" si="1851"/>
        <v>0.36592272992618502</v>
      </c>
      <c r="X6683" s="446">
        <f t="shared" si="1852"/>
        <v>7.5284719257394342E-2</v>
      </c>
      <c r="Y6683" s="44">
        <v>20240307</v>
      </c>
      <c r="Z6683" s="368" t="s">
        <v>2371</v>
      </c>
      <c r="AA6683" s="44">
        <v>20240808</v>
      </c>
      <c r="AB6683" s="368"/>
      <c r="AC6683" s="44"/>
      <c r="AD6683" s="44"/>
      <c r="AE6683" s="763" t="s">
        <v>1250</v>
      </c>
      <c r="AF6683" s="849">
        <v>1</v>
      </c>
      <c r="AG6683" s="849"/>
      <c r="AH6683" s="370" t="s">
        <v>160</v>
      </c>
      <c r="AI6683" s="360"/>
    </row>
    <row r="6684" spans="1:35" x14ac:dyDescent="0.2">
      <c r="A6684" s="360" t="s">
        <v>2361</v>
      </c>
      <c r="B6684" s="196">
        <v>20240503</v>
      </c>
      <c r="C6684" s="361" t="s">
        <v>51</v>
      </c>
      <c r="D6684" s="361">
        <v>1</v>
      </c>
      <c r="E6684" s="361">
        <v>2</v>
      </c>
      <c r="F6684" s="361"/>
      <c r="G6684" s="361"/>
      <c r="H6684" s="361" t="s">
        <v>11</v>
      </c>
      <c r="I6684" s="361">
        <v>551</v>
      </c>
      <c r="J6684" s="361">
        <v>20</v>
      </c>
      <c r="K6684" s="44">
        <v>5</v>
      </c>
      <c r="L6684" s="362">
        <v>1</v>
      </c>
      <c r="M6684" s="44">
        <v>0</v>
      </c>
      <c r="N6684" s="363">
        <v>1</v>
      </c>
      <c r="O6684" s="44" t="str">
        <f>Cal_030724!$E$2</f>
        <v>Cal_030724</v>
      </c>
      <c r="P6684" s="365">
        <f>Cal_030724!$Q$3</f>
        <v>1.8135132035581638</v>
      </c>
      <c r="Q6684" s="365">
        <f>Cal_030724!$R$3</f>
        <v>0.5762667345022553</v>
      </c>
      <c r="R6684" s="364">
        <v>71.67</v>
      </c>
      <c r="S6684" s="364">
        <v>43.29</v>
      </c>
      <c r="T6684" s="365">
        <f>AVERAGE(0.612,0.55,0.349,0.731,0.447,0.765)</f>
        <v>0.57566666666666666</v>
      </c>
      <c r="U6684" s="79">
        <f t="shared" si="1849"/>
        <v>71.094333333333338</v>
      </c>
      <c r="V6684" s="79">
        <f t="shared" si="1850"/>
        <v>42.714333333333336</v>
      </c>
      <c r="W6684" s="446">
        <f t="shared" si="1851"/>
        <v>0.3308342489743592</v>
      </c>
      <c r="X6684" s="446">
        <f t="shared" si="1852"/>
        <v>7.4241561968526784E-2</v>
      </c>
      <c r="Y6684" s="44">
        <v>20240307</v>
      </c>
      <c r="Z6684" s="368" t="s">
        <v>2371</v>
      </c>
      <c r="AA6684" s="44">
        <v>20240808</v>
      </c>
      <c r="AB6684" s="368"/>
      <c r="AC6684" s="44"/>
      <c r="AD6684" s="44"/>
      <c r="AE6684" s="763" t="s">
        <v>1250</v>
      </c>
      <c r="AF6684" s="849">
        <v>1</v>
      </c>
      <c r="AG6684" s="849"/>
      <c r="AH6684" s="370" t="s">
        <v>161</v>
      </c>
      <c r="AI6684" s="360"/>
    </row>
    <row r="6685" spans="1:35" x14ac:dyDescent="0.2">
      <c r="A6685" t="s">
        <v>2361</v>
      </c>
      <c r="B6685" s="45">
        <v>20240503</v>
      </c>
      <c r="C6685" s="107" t="s">
        <v>51</v>
      </c>
      <c r="D6685" s="107">
        <v>1</v>
      </c>
      <c r="E6685" s="107">
        <v>7</v>
      </c>
      <c r="H6685" s="107" t="s">
        <v>10</v>
      </c>
      <c r="I6685" s="107">
        <v>290</v>
      </c>
      <c r="J6685" s="107">
        <v>0</v>
      </c>
      <c r="K6685" s="43">
        <v>5</v>
      </c>
      <c r="L6685" s="43">
        <v>1</v>
      </c>
      <c r="M6685" s="43">
        <v>0</v>
      </c>
      <c r="N6685" s="49">
        <v>1</v>
      </c>
      <c r="O6685" s="43" t="str">
        <f>Cal_052925!$E$2</f>
        <v>Cal_052825</v>
      </c>
      <c r="P6685" s="50">
        <f>Cal_052925!$Q$3</f>
        <v>1.8033877067122157</v>
      </c>
      <c r="Q6685" s="50">
        <f>Cal_052925!$R$3</f>
        <v>0.57372781706974574</v>
      </c>
      <c r="R6685" s="46">
        <v>166</v>
      </c>
      <c r="S6685" s="46">
        <v>99.53</v>
      </c>
      <c r="T6685" s="178">
        <f>AVERAGE(0.573,0.773,0.748,0.855,0.817,0.738)</f>
        <v>0.75066666666666659</v>
      </c>
      <c r="U6685" s="79">
        <f t="shared" si="1844"/>
        <v>165.24933333333334</v>
      </c>
      <c r="V6685" s="79">
        <f t="shared" si="1845"/>
        <v>98.779333333333341</v>
      </c>
      <c r="W6685" s="446">
        <f t="shared" si="1846"/>
        <v>1.4759359636515395</v>
      </c>
      <c r="X6685" s="446">
        <f t="shared" si="1847"/>
        <v>0.28617441490887963</v>
      </c>
      <c r="Y6685" s="43">
        <v>20250529</v>
      </c>
      <c r="Z6685" s="48" t="s">
        <v>2462</v>
      </c>
      <c r="AA6685" s="43">
        <v>20250709</v>
      </c>
      <c r="AE6685" s="689" t="s">
        <v>1250</v>
      </c>
      <c r="AF6685" s="130">
        <v>1</v>
      </c>
    </row>
    <row r="6686" spans="1:35" x14ac:dyDescent="0.2">
      <c r="A6686" t="s">
        <v>2361</v>
      </c>
      <c r="B6686" s="45">
        <v>20240503</v>
      </c>
      <c r="C6686" s="107" t="s">
        <v>51</v>
      </c>
      <c r="D6686" s="107">
        <v>1</v>
      </c>
      <c r="E6686" s="107">
        <v>7</v>
      </c>
      <c r="H6686" s="107" t="s">
        <v>11</v>
      </c>
      <c r="I6686" s="107">
        <v>290</v>
      </c>
      <c r="J6686" s="107">
        <v>0</v>
      </c>
      <c r="K6686" s="43">
        <v>5</v>
      </c>
      <c r="L6686" s="43">
        <v>1</v>
      </c>
      <c r="M6686" s="43">
        <v>0</v>
      </c>
      <c r="N6686" s="49">
        <v>1</v>
      </c>
      <c r="O6686" s="43" t="str">
        <f>Cal_052925!$E$2</f>
        <v>Cal_052825</v>
      </c>
      <c r="P6686" s="50">
        <f>Cal_052925!$Q$3</f>
        <v>1.8033877067122157</v>
      </c>
      <c r="Q6686" s="50">
        <f>Cal_052925!$R$3</f>
        <v>0.57372781706974574</v>
      </c>
      <c r="R6686" s="46">
        <v>184.2</v>
      </c>
      <c r="S6686" s="46">
        <v>111.2</v>
      </c>
      <c r="T6686" s="178">
        <f>AVERAGE(0.573,0.773,0.748,0.855,0.817,0.738)</f>
        <v>0.75066666666666659</v>
      </c>
      <c r="U6686" s="79">
        <f t="shared" si="1844"/>
        <v>183.44933333333333</v>
      </c>
      <c r="V6686" s="79">
        <f t="shared" si="1845"/>
        <v>110.44933333333334</v>
      </c>
      <c r="W6686" s="446">
        <f t="shared" si="1846"/>
        <v>1.6209316285025179</v>
      </c>
      <c r="X6686" s="446">
        <f t="shared" si="1847"/>
        <v>0.34935820849185228</v>
      </c>
      <c r="Y6686" s="43">
        <v>20250529</v>
      </c>
      <c r="Z6686" s="48" t="s">
        <v>2462</v>
      </c>
      <c r="AA6686" s="43">
        <v>20250709</v>
      </c>
      <c r="AE6686" s="689" t="s">
        <v>1250</v>
      </c>
      <c r="AF6686" s="130">
        <v>1</v>
      </c>
    </row>
    <row r="6687" spans="1:35" x14ac:dyDescent="0.2">
      <c r="A6687" t="s">
        <v>2361</v>
      </c>
      <c r="B6687" s="45">
        <v>20240503</v>
      </c>
      <c r="C6687" s="107" t="s">
        <v>51</v>
      </c>
      <c r="D6687" s="107">
        <v>1</v>
      </c>
      <c r="E6687" s="107">
        <v>7</v>
      </c>
      <c r="H6687" s="107" t="s">
        <v>10</v>
      </c>
      <c r="I6687" s="107">
        <v>290</v>
      </c>
      <c r="J6687" s="107">
        <v>10</v>
      </c>
      <c r="K6687" s="43">
        <v>5</v>
      </c>
      <c r="L6687" s="43">
        <v>1</v>
      </c>
      <c r="M6687" s="43">
        <v>0</v>
      </c>
      <c r="N6687" s="49">
        <v>1</v>
      </c>
      <c r="O6687" s="43" t="str">
        <f>Cal_052925!$E$2</f>
        <v>Cal_052825</v>
      </c>
      <c r="P6687" s="50">
        <f>Cal_052925!$Q$3</f>
        <v>1.8033877067122157</v>
      </c>
      <c r="Q6687" s="50">
        <f>Cal_052925!$R$3</f>
        <v>0.57372781706974574</v>
      </c>
      <c r="R6687" s="46">
        <v>86.89</v>
      </c>
      <c r="S6687" s="46">
        <v>52.88</v>
      </c>
      <c r="T6687" s="178">
        <f>AVERAGE(0.573,0.773,0.748,0.855,0.817,0.738)</f>
        <v>0.75066666666666659</v>
      </c>
      <c r="U6687" s="79">
        <f t="shared" si="1844"/>
        <v>86.13933333333334</v>
      </c>
      <c r="V6687" s="79">
        <f t="shared" si="1845"/>
        <v>52.129333333333335</v>
      </c>
      <c r="W6687" s="446">
        <f t="shared" si="1846"/>
        <v>0.755176502539324</v>
      </c>
      <c r="X6687" s="446">
        <f t="shared" si="1847"/>
        <v>0.17475120798820457</v>
      </c>
      <c r="Y6687" s="43">
        <v>20250529</v>
      </c>
      <c r="Z6687" s="48" t="s">
        <v>2462</v>
      </c>
      <c r="AA6687" s="43">
        <v>20250709</v>
      </c>
      <c r="AE6687" s="689" t="s">
        <v>1250</v>
      </c>
      <c r="AF6687" s="130">
        <v>1</v>
      </c>
    </row>
    <row r="6688" spans="1:35" x14ac:dyDescent="0.2">
      <c r="A6688" t="s">
        <v>2361</v>
      </c>
      <c r="B6688" s="45">
        <v>20240503</v>
      </c>
      <c r="C6688" s="107" t="s">
        <v>51</v>
      </c>
      <c r="D6688" s="107">
        <v>1</v>
      </c>
      <c r="E6688" s="107">
        <v>7</v>
      </c>
      <c r="H6688" s="107" t="s">
        <v>11</v>
      </c>
      <c r="I6688" s="107">
        <v>290</v>
      </c>
      <c r="J6688" s="107">
        <v>10</v>
      </c>
      <c r="K6688" s="43">
        <v>5</v>
      </c>
      <c r="L6688" s="43">
        <v>1</v>
      </c>
      <c r="M6688" s="43">
        <v>0</v>
      </c>
      <c r="N6688" s="49">
        <v>1</v>
      </c>
      <c r="O6688" s="43" t="str">
        <f>Cal_052925!$E$2</f>
        <v>Cal_052825</v>
      </c>
      <c r="P6688" s="50">
        <f>Cal_052925!$Q$3</f>
        <v>1.8033877067122157</v>
      </c>
      <c r="Q6688" s="50">
        <f>Cal_052925!$R$3</f>
        <v>0.57372781706974574</v>
      </c>
      <c r="R6688" s="46">
        <v>71.86</v>
      </c>
      <c r="S6688" s="46">
        <v>44.3</v>
      </c>
      <c r="T6688" s="178">
        <f>AVERAGE(0.573,0.773,0.748,0.855,0.817,0.738)</f>
        <v>0.75066666666666659</v>
      </c>
      <c r="U6688" s="79">
        <f t="shared" si="1844"/>
        <v>71.109333333333339</v>
      </c>
      <c r="V6688" s="79">
        <f t="shared" si="1845"/>
        <v>43.54933333333333</v>
      </c>
      <c r="W6688" s="446">
        <f t="shared" si="1846"/>
        <v>0.61195720111684127</v>
      </c>
      <c r="X6688" s="446">
        <f t="shared" si="1847"/>
        <v>0.16491311837698525</v>
      </c>
      <c r="Y6688" s="43">
        <v>20250529</v>
      </c>
      <c r="Z6688" s="48" t="s">
        <v>2462</v>
      </c>
      <c r="AA6688" s="43">
        <v>20250709</v>
      </c>
      <c r="AE6688" s="689" t="s">
        <v>1250</v>
      </c>
      <c r="AF6688" s="130">
        <v>1</v>
      </c>
    </row>
    <row r="6689" spans="1:35" x14ac:dyDescent="0.2">
      <c r="A6689" s="155" t="s">
        <v>2361</v>
      </c>
      <c r="B6689" s="81">
        <v>20240503</v>
      </c>
      <c r="C6689" s="126" t="s">
        <v>51</v>
      </c>
      <c r="D6689" s="126">
        <v>1</v>
      </c>
      <c r="E6689" s="126">
        <v>7</v>
      </c>
      <c r="F6689" s="126"/>
      <c r="G6689" s="126"/>
      <c r="H6689" s="126" t="s">
        <v>10</v>
      </c>
      <c r="I6689" s="126">
        <v>293</v>
      </c>
      <c r="J6689" s="126">
        <v>5</v>
      </c>
      <c r="K6689" s="82">
        <v>5</v>
      </c>
      <c r="L6689" s="156">
        <v>1</v>
      </c>
      <c r="M6689" s="82">
        <v>0</v>
      </c>
      <c r="N6689" s="83">
        <v>1</v>
      </c>
      <c r="O6689" s="82" t="str">
        <f>Cal_030724!$E$2</f>
        <v>Cal_030724</v>
      </c>
      <c r="P6689" s="158">
        <f>Cal_030724!$Q$3</f>
        <v>1.8135132035581638</v>
      </c>
      <c r="Q6689" s="158">
        <f>Cal_030724!$R$3</f>
        <v>0.5762667345022553</v>
      </c>
      <c r="R6689" s="84">
        <v>81.34</v>
      </c>
      <c r="S6689" s="84">
        <v>50.06</v>
      </c>
      <c r="T6689" s="158">
        <f>AVERAGE(0.612,0.55,0.349,0.731,0.447,0.765)</f>
        <v>0.57566666666666666</v>
      </c>
      <c r="U6689" s="79">
        <f t="shared" ref="U6689:U6692" si="1853">(R6689-T6689)*(L6689+M6689)/L6689</f>
        <v>80.76433333333334</v>
      </c>
      <c r="V6689" s="79">
        <f t="shared" ref="V6689:V6692" si="1854">(S6689-T6689)*(L6689+M6689)/L6689</f>
        <v>49.484333333333339</v>
      </c>
      <c r="W6689" s="446">
        <f t="shared" ref="W6689:W6692" si="1855">(Q6689*P6689/(P6689-1)*(U6689-V6689)*(K6689)/I6689)/N6689</f>
        <v>0.68572312312699102</v>
      </c>
      <c r="X6689" s="446">
        <f t="shared" ref="X6689:X6692" si="1856">(Q6689*P6689/(P6689-1)*(P6689*V6689-U6689)*(K6689)/I6689)/N6689</f>
        <v>0.1967761977285101</v>
      </c>
      <c r="Y6689" s="82">
        <v>20240307</v>
      </c>
      <c r="Z6689" s="85" t="s">
        <v>2368</v>
      </c>
      <c r="AA6689" s="82">
        <v>20240808</v>
      </c>
      <c r="AB6689" s="85"/>
      <c r="AC6689" s="82"/>
      <c r="AD6689" s="82"/>
      <c r="AE6689" s="691" t="s">
        <v>1250</v>
      </c>
      <c r="AF6689" s="567">
        <v>1</v>
      </c>
      <c r="AG6689" s="567"/>
      <c r="AH6689" s="159" t="s">
        <v>151</v>
      </c>
      <c r="AI6689" s="155"/>
    </row>
    <row r="6690" spans="1:35" x14ac:dyDescent="0.2">
      <c r="A6690" s="155" t="s">
        <v>2361</v>
      </c>
      <c r="B6690" s="81">
        <v>20240503</v>
      </c>
      <c r="C6690" s="126" t="s">
        <v>51</v>
      </c>
      <c r="D6690" s="126">
        <v>1</v>
      </c>
      <c r="E6690" s="126">
        <v>7</v>
      </c>
      <c r="F6690" s="126"/>
      <c r="G6690" s="126"/>
      <c r="H6690" s="126" t="s">
        <v>11</v>
      </c>
      <c r="I6690" s="126">
        <v>264</v>
      </c>
      <c r="J6690" s="126">
        <v>5</v>
      </c>
      <c r="K6690" s="82">
        <v>5</v>
      </c>
      <c r="L6690" s="156">
        <v>1</v>
      </c>
      <c r="M6690" s="82">
        <v>0</v>
      </c>
      <c r="N6690" s="83">
        <v>1</v>
      </c>
      <c r="O6690" s="82" t="str">
        <f>Cal_030724!$E$2</f>
        <v>Cal_030724</v>
      </c>
      <c r="P6690" s="158">
        <f>Cal_030724!$Q$3</f>
        <v>1.8135132035581638</v>
      </c>
      <c r="Q6690" s="158">
        <f>Cal_030724!$R$3</f>
        <v>0.5762667345022553</v>
      </c>
      <c r="R6690" s="84">
        <v>79.150000000000006</v>
      </c>
      <c r="S6690" s="84">
        <v>48.84</v>
      </c>
      <c r="T6690" s="158">
        <f>AVERAGE(0.612,0.55,0.349,0.731,0.447,0.765)</f>
        <v>0.57566666666666666</v>
      </c>
      <c r="U6690" s="79">
        <f t="shared" si="1853"/>
        <v>78.574333333333342</v>
      </c>
      <c r="V6690" s="79">
        <f t="shared" si="1854"/>
        <v>48.26433333333334</v>
      </c>
      <c r="W6690" s="446">
        <f t="shared" si="1855"/>
        <v>0.73744847171683359</v>
      </c>
      <c r="X6690" s="446">
        <f t="shared" si="1856"/>
        <v>0.2178446733086799</v>
      </c>
      <c r="Y6690" s="82">
        <v>20240307</v>
      </c>
      <c r="Z6690" s="85" t="s">
        <v>2368</v>
      </c>
      <c r="AA6690" s="82">
        <v>20240808</v>
      </c>
      <c r="AB6690" s="85"/>
      <c r="AC6690" s="82"/>
      <c r="AD6690" s="82"/>
      <c r="AE6690" s="691" t="s">
        <v>1250</v>
      </c>
      <c r="AF6690" s="567">
        <v>1</v>
      </c>
      <c r="AG6690" s="567"/>
      <c r="AH6690" s="159" t="s">
        <v>2417</v>
      </c>
      <c r="AI6690" s="155"/>
    </row>
    <row r="6691" spans="1:35" x14ac:dyDescent="0.2">
      <c r="A6691" s="360" t="s">
        <v>2361</v>
      </c>
      <c r="B6691" s="196">
        <v>20240503</v>
      </c>
      <c r="C6691" s="361" t="s">
        <v>51</v>
      </c>
      <c r="D6691" s="361">
        <v>1</v>
      </c>
      <c r="E6691" s="361">
        <v>7</v>
      </c>
      <c r="F6691" s="361"/>
      <c r="G6691" s="361"/>
      <c r="H6691" s="361" t="s">
        <v>10</v>
      </c>
      <c r="I6691" s="361">
        <v>550</v>
      </c>
      <c r="J6691" s="361">
        <v>20</v>
      </c>
      <c r="K6691" s="44">
        <v>5</v>
      </c>
      <c r="L6691" s="362">
        <v>1</v>
      </c>
      <c r="M6691" s="44">
        <v>0</v>
      </c>
      <c r="N6691" s="363">
        <v>1</v>
      </c>
      <c r="O6691" s="44" t="str">
        <f>Cal_030724!$E$2</f>
        <v>Cal_030724</v>
      </c>
      <c r="P6691" s="365">
        <f>Cal_030724!$Q$3</f>
        <v>1.8135132035581638</v>
      </c>
      <c r="Q6691" s="365">
        <f>Cal_030724!$R$3</f>
        <v>0.5762667345022553</v>
      </c>
      <c r="R6691" s="364">
        <v>84.61</v>
      </c>
      <c r="S6691" s="364">
        <v>51.06</v>
      </c>
      <c r="T6691" s="365">
        <f>AVERAGE(0.612,0.55,0.349,0.731,0.447,0.765)</f>
        <v>0.57566666666666666</v>
      </c>
      <c r="U6691" s="79">
        <f t="shared" si="1853"/>
        <v>84.034333333333336</v>
      </c>
      <c r="V6691" s="79">
        <f t="shared" si="1854"/>
        <v>50.484333333333339</v>
      </c>
      <c r="W6691" s="446">
        <f t="shared" si="1855"/>
        <v>0.39181359909362878</v>
      </c>
      <c r="X6691" s="446">
        <f t="shared" si="1856"/>
        <v>8.7818469396585441E-2</v>
      </c>
      <c r="Y6691" s="44">
        <v>20240307</v>
      </c>
      <c r="Z6691" s="368" t="s">
        <v>2368</v>
      </c>
      <c r="AA6691" s="44">
        <v>20240808</v>
      </c>
      <c r="AB6691" s="368"/>
      <c r="AC6691" s="44"/>
      <c r="AD6691" s="44"/>
      <c r="AE6691" s="763" t="s">
        <v>1250</v>
      </c>
      <c r="AF6691" s="849">
        <v>1</v>
      </c>
      <c r="AG6691" s="849"/>
      <c r="AH6691" s="370" t="s">
        <v>159</v>
      </c>
      <c r="AI6691" s="360"/>
    </row>
    <row r="6692" spans="1:35" x14ac:dyDescent="0.2">
      <c r="A6692" s="360" t="s">
        <v>2361</v>
      </c>
      <c r="B6692" s="196">
        <v>20240503</v>
      </c>
      <c r="C6692" s="361" t="s">
        <v>51</v>
      </c>
      <c r="D6692" s="361">
        <v>1</v>
      </c>
      <c r="E6692" s="361">
        <v>7</v>
      </c>
      <c r="F6692" s="361"/>
      <c r="G6692" s="361"/>
      <c r="H6692" s="361" t="s">
        <v>11</v>
      </c>
      <c r="I6692" s="361">
        <v>550</v>
      </c>
      <c r="J6692" s="361">
        <v>20</v>
      </c>
      <c r="K6692" s="44">
        <v>5</v>
      </c>
      <c r="L6692" s="362">
        <v>1</v>
      </c>
      <c r="M6692" s="44">
        <v>0</v>
      </c>
      <c r="N6692" s="363">
        <v>1</v>
      </c>
      <c r="O6692" s="44" t="str">
        <f>Cal_030724!$E$2</f>
        <v>Cal_030724</v>
      </c>
      <c r="P6692" s="365">
        <f>Cal_030724!$Q$3</f>
        <v>1.8135132035581638</v>
      </c>
      <c r="Q6692" s="365">
        <f>Cal_030724!$R$3</f>
        <v>0.5762667345022553</v>
      </c>
      <c r="R6692" s="364">
        <v>70.47</v>
      </c>
      <c r="S6692" s="364">
        <v>41.74</v>
      </c>
      <c r="T6692" s="365">
        <f>AVERAGE(0.612,0.55,0.349,0.731,0.447,0.765)</f>
        <v>0.57566666666666666</v>
      </c>
      <c r="U6692" s="79">
        <f t="shared" si="1853"/>
        <v>69.894333333333336</v>
      </c>
      <c r="V6692" s="79">
        <f t="shared" si="1854"/>
        <v>41.164333333333339</v>
      </c>
      <c r="W6692" s="446">
        <f t="shared" si="1855"/>
        <v>0.3355232399988064</v>
      </c>
      <c r="X6692" s="446">
        <f t="shared" si="1856"/>
        <v>5.556312365237271E-2</v>
      </c>
      <c r="Y6692" s="44">
        <v>20240307</v>
      </c>
      <c r="Z6692" s="368" t="s">
        <v>2371</v>
      </c>
      <c r="AA6692" s="44">
        <v>20240808</v>
      </c>
      <c r="AB6692" s="368"/>
      <c r="AC6692" s="44"/>
      <c r="AD6692" s="44"/>
      <c r="AE6692" s="763" t="s">
        <v>1250</v>
      </c>
      <c r="AF6692" s="849">
        <v>1</v>
      </c>
      <c r="AG6692" s="849"/>
      <c r="AH6692" s="370" t="s">
        <v>155</v>
      </c>
      <c r="AI6692" s="360"/>
    </row>
    <row r="6693" spans="1:35" x14ac:dyDescent="0.2">
      <c r="A6693" t="s">
        <v>2361</v>
      </c>
      <c r="B6693" s="45">
        <v>20240503</v>
      </c>
      <c r="C6693" s="107" t="s">
        <v>51</v>
      </c>
      <c r="D6693" s="107">
        <v>1</v>
      </c>
      <c r="E6693" s="107">
        <v>14</v>
      </c>
      <c r="H6693" s="107" t="s">
        <v>10</v>
      </c>
      <c r="I6693" s="107">
        <v>290</v>
      </c>
      <c r="J6693" s="107">
        <v>0</v>
      </c>
      <c r="K6693" s="43">
        <v>5</v>
      </c>
      <c r="L6693" s="43">
        <v>1</v>
      </c>
      <c r="M6693" s="43">
        <v>0</v>
      </c>
      <c r="N6693" s="49">
        <v>1</v>
      </c>
      <c r="O6693" s="43" t="str">
        <f>Cal_052925!$E$2</f>
        <v>Cal_052825</v>
      </c>
      <c r="P6693" s="50">
        <f>Cal_052925!$Q$3</f>
        <v>1.8033877067122157</v>
      </c>
      <c r="Q6693" s="50">
        <f>Cal_052925!$R$3</f>
        <v>0.57372781706974574</v>
      </c>
      <c r="R6693" s="46">
        <v>201.4</v>
      </c>
      <c r="S6693" s="46">
        <v>121.7</v>
      </c>
      <c r="T6693" s="178">
        <f>AVERAGE(0.573,0.773,0.748,0.855,0.817,0.738)</f>
        <v>0.75066666666666659</v>
      </c>
      <c r="U6693" s="79">
        <f t="shared" si="1844"/>
        <v>200.64933333333335</v>
      </c>
      <c r="V6693" s="79">
        <f t="shared" si="1845"/>
        <v>120.94933333333334</v>
      </c>
      <c r="W6693" s="446">
        <f t="shared" si="1846"/>
        <v>1.7697020656390507</v>
      </c>
      <c r="X6693" s="446">
        <f t="shared" si="1847"/>
        <v>0.38789576737558384</v>
      </c>
      <c r="Y6693" s="43">
        <v>20250529</v>
      </c>
      <c r="Z6693" s="48" t="s">
        <v>2462</v>
      </c>
      <c r="AA6693" s="43">
        <v>20250709</v>
      </c>
      <c r="AE6693" s="689" t="s">
        <v>1250</v>
      </c>
      <c r="AF6693" s="130">
        <v>1</v>
      </c>
    </row>
    <row r="6694" spans="1:35" x14ac:dyDescent="0.2">
      <c r="A6694" t="s">
        <v>2361</v>
      </c>
      <c r="B6694" s="45">
        <v>20240503</v>
      </c>
      <c r="C6694" s="107" t="s">
        <v>51</v>
      </c>
      <c r="D6694" s="107">
        <v>1</v>
      </c>
      <c r="E6694" s="107">
        <v>14</v>
      </c>
      <c r="H6694" s="107" t="s">
        <v>11</v>
      </c>
      <c r="I6694" s="107">
        <v>290</v>
      </c>
      <c r="J6694" s="107">
        <v>0</v>
      </c>
      <c r="K6694" s="43">
        <v>5</v>
      </c>
      <c r="L6694" s="43">
        <v>1</v>
      </c>
      <c r="M6694" s="43">
        <v>0</v>
      </c>
      <c r="N6694" s="49">
        <v>1</v>
      </c>
      <c r="O6694" s="43" t="str">
        <f>Cal_052925!$E$2</f>
        <v>Cal_052825</v>
      </c>
      <c r="P6694" s="50">
        <f>Cal_052925!$Q$3</f>
        <v>1.8033877067122157</v>
      </c>
      <c r="Q6694" s="50">
        <f>Cal_052925!$R$3</f>
        <v>0.57372781706974574</v>
      </c>
      <c r="R6694" s="46">
        <v>199.5</v>
      </c>
      <c r="S6694" s="46">
        <v>120.5</v>
      </c>
      <c r="T6694" s="178">
        <f>AVERAGE(0.573,0.773,0.748,0.855,0.817,0.738)</f>
        <v>0.75066666666666659</v>
      </c>
      <c r="U6694" s="79">
        <f t="shared" si="1844"/>
        <v>198.74933333333334</v>
      </c>
      <c r="V6694" s="79">
        <f t="shared" si="1845"/>
        <v>119.74933333333334</v>
      </c>
      <c r="W6694" s="446">
        <f t="shared" si="1846"/>
        <v>1.7541588856397115</v>
      </c>
      <c r="X6694" s="446">
        <f t="shared" si="1847"/>
        <v>0.38203231925832193</v>
      </c>
      <c r="Y6694" s="43">
        <v>20250529</v>
      </c>
      <c r="Z6694" s="48" t="s">
        <v>2462</v>
      </c>
      <c r="AA6694" s="43">
        <v>20250709</v>
      </c>
      <c r="AE6694" s="689" t="s">
        <v>1250</v>
      </c>
      <c r="AF6694" s="130">
        <v>1</v>
      </c>
    </row>
    <row r="6695" spans="1:35" x14ac:dyDescent="0.2">
      <c r="A6695" t="s">
        <v>2361</v>
      </c>
      <c r="B6695" s="45">
        <v>20240503</v>
      </c>
      <c r="C6695" s="107" t="s">
        <v>51</v>
      </c>
      <c r="D6695" s="107">
        <v>1</v>
      </c>
      <c r="E6695" s="107">
        <v>14</v>
      </c>
      <c r="H6695" s="107" t="s">
        <v>10</v>
      </c>
      <c r="I6695" s="107">
        <v>290</v>
      </c>
      <c r="J6695" s="107">
        <v>10</v>
      </c>
      <c r="K6695" s="43">
        <v>5</v>
      </c>
      <c r="L6695" s="43">
        <v>1</v>
      </c>
      <c r="M6695" s="43">
        <v>0</v>
      </c>
      <c r="N6695" s="49">
        <v>1</v>
      </c>
      <c r="O6695" s="43" t="str">
        <f>Cal_052925!$E$2</f>
        <v>Cal_052825</v>
      </c>
      <c r="P6695" s="50">
        <f>Cal_052925!$Q$3</f>
        <v>1.8033877067122157</v>
      </c>
      <c r="Q6695" s="50">
        <f>Cal_052925!$R$3</f>
        <v>0.57372781706974574</v>
      </c>
      <c r="R6695" s="46">
        <v>87.2</v>
      </c>
      <c r="S6695" s="46">
        <v>53.35</v>
      </c>
      <c r="T6695" s="178">
        <f>AVERAGE(0.573,0.773,0.748,0.855,0.817,0.738)</f>
        <v>0.75066666666666659</v>
      </c>
      <c r="U6695" s="79">
        <f t="shared" si="1844"/>
        <v>86.449333333333342</v>
      </c>
      <c r="V6695" s="79">
        <f t="shared" si="1845"/>
        <v>52.599333333333334</v>
      </c>
      <c r="W6695" s="446">
        <f t="shared" si="1846"/>
        <v>0.75162377568233218</v>
      </c>
      <c r="X6695" s="446">
        <f t="shared" si="1847"/>
        <v>0.18668819752419871</v>
      </c>
      <c r="Y6695" s="43">
        <v>20250529</v>
      </c>
      <c r="Z6695" s="48" t="s">
        <v>2462</v>
      </c>
      <c r="AA6695" s="43">
        <v>20250709</v>
      </c>
      <c r="AE6695" s="689" t="s">
        <v>1250</v>
      </c>
      <c r="AF6695" s="130">
        <v>1</v>
      </c>
    </row>
    <row r="6696" spans="1:35" x14ac:dyDescent="0.2">
      <c r="A6696" t="s">
        <v>2361</v>
      </c>
      <c r="B6696" s="45">
        <v>20240503</v>
      </c>
      <c r="C6696" s="107" t="s">
        <v>51</v>
      </c>
      <c r="D6696" s="107">
        <v>1</v>
      </c>
      <c r="E6696" s="107">
        <v>14</v>
      </c>
      <c r="H6696" s="107" t="s">
        <v>11</v>
      </c>
      <c r="I6696" s="107">
        <v>290</v>
      </c>
      <c r="J6696" s="107">
        <v>10</v>
      </c>
      <c r="K6696" s="43">
        <v>5</v>
      </c>
      <c r="L6696" s="43">
        <v>1</v>
      </c>
      <c r="M6696" s="43">
        <v>0</v>
      </c>
      <c r="N6696" s="49">
        <v>1</v>
      </c>
      <c r="O6696" s="43" t="str">
        <f>Cal_052925!$E$2</f>
        <v>Cal_052825</v>
      </c>
      <c r="P6696" s="50">
        <f>Cal_052925!$Q$3</f>
        <v>1.8033877067122157</v>
      </c>
      <c r="Q6696" s="50">
        <f>Cal_052925!$R$3</f>
        <v>0.57372781706974574</v>
      </c>
      <c r="R6696" s="46">
        <v>94.02</v>
      </c>
      <c r="S6696" s="46">
        <v>58.06</v>
      </c>
      <c r="T6696" s="178">
        <f>AVERAGE(0.573,0.773,0.748,0.855,0.817,0.738)</f>
        <v>0.75066666666666659</v>
      </c>
      <c r="U6696" s="79">
        <f t="shared" si="1844"/>
        <v>93.269333333333336</v>
      </c>
      <c r="V6696" s="79">
        <f t="shared" si="1845"/>
        <v>57.309333333333335</v>
      </c>
      <c r="W6696" s="446">
        <f t="shared" si="1846"/>
        <v>0.79847536110891171</v>
      </c>
      <c r="X6696" s="446">
        <f t="shared" si="1847"/>
        <v>0.22385762745528073</v>
      </c>
      <c r="Y6696" s="43">
        <v>20250529</v>
      </c>
      <c r="Z6696" s="48" t="s">
        <v>2462</v>
      </c>
      <c r="AA6696" s="43">
        <v>20250709</v>
      </c>
      <c r="AE6696" s="689" t="s">
        <v>1250</v>
      </c>
      <c r="AF6696" s="130">
        <v>1</v>
      </c>
    </row>
    <row r="6697" spans="1:35" x14ac:dyDescent="0.2">
      <c r="A6697" s="155" t="s">
        <v>2361</v>
      </c>
      <c r="B6697" s="81">
        <v>20240503</v>
      </c>
      <c r="C6697" s="126" t="s">
        <v>51</v>
      </c>
      <c r="D6697" s="126">
        <v>1</v>
      </c>
      <c r="E6697" s="126">
        <v>14</v>
      </c>
      <c r="F6697" s="126"/>
      <c r="G6697" s="126"/>
      <c r="H6697" s="126" t="s">
        <v>10</v>
      </c>
      <c r="I6697" s="126">
        <v>293</v>
      </c>
      <c r="J6697" s="126">
        <v>5</v>
      </c>
      <c r="K6697" s="82">
        <v>5</v>
      </c>
      <c r="L6697" s="156">
        <v>1</v>
      </c>
      <c r="M6697" s="82">
        <v>0</v>
      </c>
      <c r="N6697" s="83">
        <v>1</v>
      </c>
      <c r="O6697" s="82" t="str">
        <f>Cal_030724!$E$2</f>
        <v>Cal_030724</v>
      </c>
      <c r="P6697" s="158">
        <f>Cal_030724!$Q$3</f>
        <v>1.8135132035581638</v>
      </c>
      <c r="Q6697" s="158">
        <f>Cal_030724!$R$3</f>
        <v>0.5762667345022553</v>
      </c>
      <c r="R6697" s="84">
        <v>72.95</v>
      </c>
      <c r="S6697" s="84">
        <v>44.72</v>
      </c>
      <c r="T6697" s="158">
        <f>AVERAGE(0.612,0.55,0.349,0.731,0.447,0.765)</f>
        <v>0.57566666666666666</v>
      </c>
      <c r="U6697" s="79">
        <f t="shared" si="1844"/>
        <v>72.37433333333334</v>
      </c>
      <c r="V6697" s="79">
        <f t="shared" si="1845"/>
        <v>44.144333333333336</v>
      </c>
      <c r="W6697" s="446">
        <f t="shared" si="1846"/>
        <v>0.61886073420316368</v>
      </c>
      <c r="X6697" s="446">
        <f t="shared" si="1847"/>
        <v>0.16840548849935219</v>
      </c>
      <c r="Y6697" s="82">
        <v>20240307</v>
      </c>
      <c r="Z6697" s="85" t="s">
        <v>2368</v>
      </c>
      <c r="AA6697" s="82">
        <v>20240808</v>
      </c>
      <c r="AB6697" s="85"/>
      <c r="AC6697" s="82"/>
      <c r="AD6697" s="82"/>
      <c r="AE6697" s="691" t="s">
        <v>1250</v>
      </c>
      <c r="AF6697" s="567">
        <v>1</v>
      </c>
      <c r="AG6697" s="567"/>
      <c r="AH6697" s="159" t="s">
        <v>149</v>
      </c>
      <c r="AI6697" s="155"/>
    </row>
    <row r="6698" spans="1:35" x14ac:dyDescent="0.2">
      <c r="A6698" s="155" t="s">
        <v>2361</v>
      </c>
      <c r="B6698" s="81">
        <v>20240503</v>
      </c>
      <c r="C6698" s="126" t="s">
        <v>51</v>
      </c>
      <c r="D6698" s="126">
        <v>1</v>
      </c>
      <c r="E6698" s="126">
        <v>14</v>
      </c>
      <c r="F6698" s="126"/>
      <c r="G6698" s="126"/>
      <c r="H6698" s="126" t="s">
        <v>11</v>
      </c>
      <c r="I6698" s="126">
        <v>293</v>
      </c>
      <c r="J6698" s="126">
        <v>5</v>
      </c>
      <c r="K6698" s="82">
        <v>5</v>
      </c>
      <c r="L6698" s="156">
        <v>1</v>
      </c>
      <c r="M6698" s="82">
        <v>0</v>
      </c>
      <c r="N6698" s="83">
        <v>1</v>
      </c>
      <c r="O6698" s="82" t="str">
        <f>Cal_030724!$E$2</f>
        <v>Cal_030724</v>
      </c>
      <c r="P6698" s="158">
        <f>Cal_030724!$Q$3</f>
        <v>1.8135132035581638</v>
      </c>
      <c r="Q6698" s="158">
        <f>Cal_030724!$R$3</f>
        <v>0.5762667345022553</v>
      </c>
      <c r="R6698" s="84">
        <v>74.38</v>
      </c>
      <c r="S6698" s="84">
        <v>46.21</v>
      </c>
      <c r="T6698" s="158">
        <f>AVERAGE(0.612,0.55,0.349,0.731,0.447,0.765)</f>
        <v>0.57566666666666666</v>
      </c>
      <c r="U6698" s="79">
        <f t="shared" si="1844"/>
        <v>73.804333333333332</v>
      </c>
      <c r="V6698" s="79">
        <f t="shared" si="1845"/>
        <v>45.634333333333338</v>
      </c>
      <c r="W6698" s="446">
        <f t="shared" si="1846"/>
        <v>0.61754540851941597</v>
      </c>
      <c r="X6698" s="446">
        <f t="shared" si="1847"/>
        <v>0.19629334531567447</v>
      </c>
      <c r="Y6698" s="82">
        <v>20240307</v>
      </c>
      <c r="Z6698" s="85" t="s">
        <v>2368</v>
      </c>
      <c r="AA6698" s="82">
        <v>20240808</v>
      </c>
      <c r="AB6698" s="85"/>
      <c r="AC6698" s="82"/>
      <c r="AD6698" s="82"/>
      <c r="AE6698" s="691" t="s">
        <v>1250</v>
      </c>
      <c r="AF6698" s="567">
        <v>1</v>
      </c>
      <c r="AG6698" s="567"/>
      <c r="AH6698" s="159" t="s">
        <v>150</v>
      </c>
      <c r="AI6698" s="155"/>
    </row>
    <row r="6699" spans="1:35" x14ac:dyDescent="0.2">
      <c r="A6699" s="360" t="s">
        <v>2361</v>
      </c>
      <c r="B6699" s="196">
        <v>20240503</v>
      </c>
      <c r="C6699" s="361" t="s">
        <v>51</v>
      </c>
      <c r="D6699" s="361">
        <v>1</v>
      </c>
      <c r="E6699" s="361">
        <v>14</v>
      </c>
      <c r="F6699" s="361"/>
      <c r="G6699" s="361"/>
      <c r="H6699" s="361" t="s">
        <v>10</v>
      </c>
      <c r="I6699" s="361">
        <v>552</v>
      </c>
      <c r="J6699" s="361">
        <v>20</v>
      </c>
      <c r="K6699" s="44">
        <v>5</v>
      </c>
      <c r="L6699" s="362">
        <v>1</v>
      </c>
      <c r="M6699" s="44">
        <v>0</v>
      </c>
      <c r="N6699" s="363">
        <v>1</v>
      </c>
      <c r="O6699" s="44" t="str">
        <f>Cal_030724!$E$2</f>
        <v>Cal_030724</v>
      </c>
      <c r="P6699" s="365">
        <f>Cal_030724!$Q$3</f>
        <v>1.8135132035581638</v>
      </c>
      <c r="Q6699" s="365">
        <f>Cal_030724!$R$3</f>
        <v>0.5762667345022553</v>
      </c>
      <c r="R6699" s="364">
        <v>88.65</v>
      </c>
      <c r="S6699" s="364">
        <v>52.58</v>
      </c>
      <c r="T6699" s="365">
        <f>AVERAGE(0.612,0.55,0.349,0.731,0.447,0.765)</f>
        <v>0.57566666666666666</v>
      </c>
      <c r="U6699" s="79">
        <f t="shared" si="1844"/>
        <v>88.074333333333342</v>
      </c>
      <c r="V6699" s="79">
        <f t="shared" si="1845"/>
        <v>52.004333333333335</v>
      </c>
      <c r="W6699" s="446">
        <f t="shared" si="1846"/>
        <v>0.41971716914074586</v>
      </c>
      <c r="X6699" s="446">
        <f t="shared" si="1847"/>
        <v>7.2565710191194024E-2</v>
      </c>
      <c r="Y6699" s="44">
        <v>20240307</v>
      </c>
      <c r="Z6699" s="368" t="s">
        <v>2368</v>
      </c>
      <c r="AA6699" s="44">
        <v>20240808</v>
      </c>
      <c r="AB6699" s="368"/>
      <c r="AC6699" s="44"/>
      <c r="AD6699" s="44"/>
      <c r="AE6699" s="763" t="s">
        <v>1250</v>
      </c>
      <c r="AF6699" s="849">
        <v>1</v>
      </c>
      <c r="AG6699" s="849"/>
      <c r="AH6699" s="370" t="s">
        <v>157</v>
      </c>
      <c r="AI6699" s="360"/>
    </row>
    <row r="6700" spans="1:35" x14ac:dyDescent="0.2">
      <c r="A6700" s="360" t="s">
        <v>2361</v>
      </c>
      <c r="B6700" s="196">
        <v>20240503</v>
      </c>
      <c r="C6700" s="361" t="s">
        <v>51</v>
      </c>
      <c r="D6700" s="361">
        <v>1</v>
      </c>
      <c r="E6700" s="361">
        <v>14</v>
      </c>
      <c r="F6700" s="361"/>
      <c r="G6700" s="361"/>
      <c r="H6700" s="361" t="s">
        <v>11</v>
      </c>
      <c r="I6700" s="361">
        <v>550</v>
      </c>
      <c r="J6700" s="361">
        <v>20</v>
      </c>
      <c r="K6700" s="44">
        <v>5</v>
      </c>
      <c r="L6700" s="362">
        <v>1</v>
      </c>
      <c r="M6700" s="44">
        <v>0</v>
      </c>
      <c r="N6700" s="363">
        <v>1</v>
      </c>
      <c r="O6700" s="44" t="str">
        <f>Cal_030724!$E$2</f>
        <v>Cal_030724</v>
      </c>
      <c r="P6700" s="365">
        <f>Cal_030724!$Q$3</f>
        <v>1.8135132035581638</v>
      </c>
      <c r="Q6700" s="365">
        <f>Cal_030724!$R$3</f>
        <v>0.5762667345022553</v>
      </c>
      <c r="R6700" s="364">
        <v>88.61</v>
      </c>
      <c r="S6700" s="364">
        <v>50.73</v>
      </c>
      <c r="T6700" s="365">
        <f>AVERAGE(0.612,0.55,0.349,0.731,0.447,0.765)</f>
        <v>0.57566666666666666</v>
      </c>
      <c r="U6700" s="79">
        <f t="shared" si="1844"/>
        <v>88.034333333333336</v>
      </c>
      <c r="V6700" s="79">
        <f t="shared" si="1845"/>
        <v>50.154333333333334</v>
      </c>
      <c r="W6700" s="446">
        <f t="shared" si="1846"/>
        <v>0.44238149429706886</v>
      </c>
      <c r="X6700" s="446">
        <f t="shared" si="1847"/>
        <v>3.4115372197771693E-2</v>
      </c>
      <c r="Y6700" s="44">
        <v>20240307</v>
      </c>
      <c r="Z6700" s="368" t="s">
        <v>2368</v>
      </c>
      <c r="AA6700" s="44">
        <v>20240808</v>
      </c>
      <c r="AB6700" s="368"/>
      <c r="AC6700" s="44"/>
      <c r="AD6700" s="44"/>
      <c r="AE6700" s="763" t="s">
        <v>1250</v>
      </c>
      <c r="AF6700" s="849">
        <v>1</v>
      </c>
      <c r="AG6700" s="849"/>
      <c r="AH6700" s="370" t="s">
        <v>158</v>
      </c>
      <c r="AI6700" s="360"/>
    </row>
    <row r="6701" spans="1:35" x14ac:dyDescent="0.2">
      <c r="A6701" t="s">
        <v>2361</v>
      </c>
      <c r="B6701" s="45">
        <v>20240504</v>
      </c>
      <c r="C6701" s="107" t="s">
        <v>59</v>
      </c>
      <c r="D6701" s="107">
        <v>2</v>
      </c>
      <c r="E6701" s="107">
        <v>1</v>
      </c>
      <c r="H6701" s="107" t="s">
        <v>10</v>
      </c>
      <c r="I6701" s="107">
        <v>290</v>
      </c>
      <c r="J6701" s="107">
        <v>0</v>
      </c>
      <c r="K6701" s="43">
        <v>5</v>
      </c>
      <c r="L6701" s="43">
        <v>1</v>
      </c>
      <c r="M6701" s="43">
        <v>0</v>
      </c>
      <c r="N6701" s="49">
        <v>1</v>
      </c>
      <c r="O6701" s="43" t="str">
        <f>Cal_052925!$E$2</f>
        <v>Cal_052825</v>
      </c>
      <c r="P6701" s="50">
        <f>Cal_052925!$Q$3</f>
        <v>1.8033877067122157</v>
      </c>
      <c r="Q6701" s="50">
        <f>Cal_052925!$R$3</f>
        <v>0.57372781706974574</v>
      </c>
      <c r="R6701" s="46">
        <v>173.9</v>
      </c>
      <c r="S6701" s="46">
        <v>110.6</v>
      </c>
      <c r="T6701" s="178">
        <f>AVERAGE(0.573,0.773,0.748,0.855,0.817,0.738)</f>
        <v>0.75066666666666659</v>
      </c>
      <c r="U6701" s="79">
        <f t="shared" si="1844"/>
        <v>173.14933333333335</v>
      </c>
      <c r="V6701" s="79">
        <f t="shared" si="1845"/>
        <v>109.84933333333333</v>
      </c>
      <c r="W6701" s="446">
        <f t="shared" si="1846"/>
        <v>1.4055475627973895</v>
      </c>
      <c r="X6701" s="446">
        <f t="shared" si="1847"/>
        <v>0.55403896013868004</v>
      </c>
      <c r="Y6701" s="43">
        <v>20250529</v>
      </c>
      <c r="Z6701" s="48" t="s">
        <v>2462</v>
      </c>
      <c r="AA6701" s="43">
        <v>20250709</v>
      </c>
      <c r="AE6701" s="689" t="s">
        <v>1250</v>
      </c>
      <c r="AF6701" s="130">
        <v>1</v>
      </c>
    </row>
    <row r="6702" spans="1:35" x14ac:dyDescent="0.2">
      <c r="A6702" t="s">
        <v>2361</v>
      </c>
      <c r="B6702" s="45">
        <v>20240504</v>
      </c>
      <c r="C6702" s="107" t="s">
        <v>59</v>
      </c>
      <c r="D6702" s="107">
        <v>2</v>
      </c>
      <c r="E6702" s="107">
        <v>1</v>
      </c>
      <c r="H6702" s="107" t="s">
        <v>11</v>
      </c>
      <c r="I6702" s="107">
        <v>290</v>
      </c>
      <c r="J6702" s="107">
        <v>0</v>
      </c>
      <c r="K6702" s="43">
        <v>5</v>
      </c>
      <c r="L6702" s="43">
        <v>1</v>
      </c>
      <c r="M6702" s="43">
        <v>0</v>
      </c>
      <c r="N6702" s="49">
        <v>1</v>
      </c>
      <c r="O6702" s="43" t="str">
        <f>Cal_052925!$E$2</f>
        <v>Cal_052825</v>
      </c>
      <c r="P6702" s="50">
        <f>Cal_052925!$Q$3</f>
        <v>1.8033877067122157</v>
      </c>
      <c r="Q6702" s="50">
        <f>Cal_052925!$R$3</f>
        <v>0.57372781706974574</v>
      </c>
      <c r="R6702" s="46">
        <v>173.5</v>
      </c>
      <c r="S6702" s="46">
        <v>111.8</v>
      </c>
      <c r="T6702" s="178">
        <f>AVERAGE(0.573,0.773,0.748,0.855,0.817,0.738)</f>
        <v>0.75066666666666659</v>
      </c>
      <c r="U6702" s="79">
        <f t="shared" si="1844"/>
        <v>172.74933333333334</v>
      </c>
      <c r="V6702" s="79">
        <f t="shared" si="1845"/>
        <v>111.04933333333334</v>
      </c>
      <c r="W6702" s="446">
        <f t="shared" si="1846"/>
        <v>1.3700202942274708</v>
      </c>
      <c r="X6702" s="446">
        <f t="shared" si="1847"/>
        <v>0.61097285682519964</v>
      </c>
      <c r="Y6702" s="43">
        <v>20250529</v>
      </c>
      <c r="Z6702" s="48" t="s">
        <v>2462</v>
      </c>
      <c r="AA6702" s="43">
        <v>20250709</v>
      </c>
      <c r="AE6702" s="689" t="s">
        <v>1250</v>
      </c>
      <c r="AF6702" s="130">
        <v>1</v>
      </c>
    </row>
    <row r="6703" spans="1:35" x14ac:dyDescent="0.2">
      <c r="A6703" t="s">
        <v>2361</v>
      </c>
      <c r="B6703" s="45">
        <v>20240504</v>
      </c>
      <c r="C6703" s="107" t="s">
        <v>59</v>
      </c>
      <c r="D6703" s="107">
        <v>2</v>
      </c>
      <c r="E6703" s="107">
        <v>1</v>
      </c>
      <c r="H6703" s="107" t="s">
        <v>10</v>
      </c>
      <c r="I6703" s="107">
        <v>290</v>
      </c>
      <c r="J6703" s="107">
        <v>10</v>
      </c>
      <c r="K6703" s="43">
        <v>5</v>
      </c>
      <c r="L6703" s="43">
        <v>1</v>
      </c>
      <c r="M6703" s="43">
        <v>0</v>
      </c>
      <c r="N6703" s="49">
        <v>1</v>
      </c>
      <c r="O6703" s="43" t="str">
        <f>Cal_052925!$E$2</f>
        <v>Cal_052825</v>
      </c>
      <c r="P6703" s="50">
        <f>Cal_052925!$Q$3</f>
        <v>1.8033877067122157</v>
      </c>
      <c r="Q6703" s="50">
        <f>Cal_052925!$R$3</f>
        <v>0.57372781706974574</v>
      </c>
      <c r="R6703" s="46">
        <v>40.270000000000003</v>
      </c>
      <c r="S6703" s="46">
        <v>30.19</v>
      </c>
      <c r="T6703" s="178">
        <f>AVERAGE(0.573,0.773,0.748,0.855,0.817,0.738)</f>
        <v>0.75066666666666659</v>
      </c>
      <c r="U6703" s="79">
        <f t="shared" si="1844"/>
        <v>39.519333333333336</v>
      </c>
      <c r="V6703" s="79">
        <f t="shared" si="1845"/>
        <v>29.439333333333334</v>
      </c>
      <c r="W6703" s="446">
        <f t="shared" si="1846"/>
        <v>0.22382179199048471</v>
      </c>
      <c r="X6703" s="446">
        <f t="shared" si="1847"/>
        <v>0.30134225856563374</v>
      </c>
      <c r="Y6703" s="43">
        <v>20250529</v>
      </c>
      <c r="Z6703" s="48" t="s">
        <v>2462</v>
      </c>
      <c r="AA6703" s="43">
        <v>20250709</v>
      </c>
      <c r="AE6703" s="689" t="s">
        <v>1250</v>
      </c>
      <c r="AF6703" s="130">
        <v>3</v>
      </c>
      <c r="AH6703" s="490" t="s">
        <v>2374</v>
      </c>
    </row>
    <row r="6704" spans="1:35" x14ac:dyDescent="0.2">
      <c r="A6704" t="s">
        <v>2361</v>
      </c>
      <c r="B6704" s="45">
        <v>20240504</v>
      </c>
      <c r="C6704" s="107" t="s">
        <v>59</v>
      </c>
      <c r="D6704" s="107">
        <v>2</v>
      </c>
      <c r="E6704" s="107">
        <v>1</v>
      </c>
      <c r="H6704" s="107" t="s">
        <v>11</v>
      </c>
      <c r="I6704" s="107">
        <v>290</v>
      </c>
      <c r="J6704" s="107">
        <v>10</v>
      </c>
      <c r="K6704" s="43">
        <v>5</v>
      </c>
      <c r="L6704" s="43">
        <v>1</v>
      </c>
      <c r="M6704" s="43">
        <v>0</v>
      </c>
      <c r="N6704" s="49">
        <v>1</v>
      </c>
      <c r="O6704" s="43" t="str">
        <f>Cal_052925!$E$2</f>
        <v>Cal_052825</v>
      </c>
      <c r="P6704" s="50">
        <f>Cal_052925!$Q$3</f>
        <v>1.8033877067122157</v>
      </c>
      <c r="Q6704" s="50">
        <f>Cal_052925!$R$3</f>
        <v>0.57372781706974574</v>
      </c>
      <c r="R6704" s="46">
        <v>32.26</v>
      </c>
      <c r="S6704" s="46">
        <v>24.89</v>
      </c>
      <c r="T6704" s="178">
        <f>AVERAGE(0.573,0.773,0.748,0.855,0.817,0.738)</f>
        <v>0.75066666666666659</v>
      </c>
      <c r="U6704" s="79">
        <f t="shared" si="1844"/>
        <v>31.509333333333331</v>
      </c>
      <c r="V6704" s="79">
        <f t="shared" si="1845"/>
        <v>24.139333333333333</v>
      </c>
      <c r="W6704" s="446">
        <f t="shared" si="1846"/>
        <v>0.16364748085018571</v>
      </c>
      <c r="X6704" s="446">
        <f t="shared" si="1847"/>
        <v>0.26697062885760886</v>
      </c>
      <c r="Y6704" s="43">
        <v>20250529</v>
      </c>
      <c r="Z6704" s="48" t="s">
        <v>2462</v>
      </c>
      <c r="AA6704" s="43">
        <v>20250709</v>
      </c>
      <c r="AE6704" s="689" t="s">
        <v>1250</v>
      </c>
      <c r="AF6704" s="130">
        <v>3</v>
      </c>
      <c r="AH6704" s="490" t="s">
        <v>2374</v>
      </c>
    </row>
    <row r="6705" spans="1:35" x14ac:dyDescent="0.2">
      <c r="A6705" t="s">
        <v>2361</v>
      </c>
      <c r="B6705" s="45">
        <v>20240504</v>
      </c>
      <c r="C6705" s="107" t="s">
        <v>59</v>
      </c>
      <c r="D6705" s="107">
        <v>2</v>
      </c>
      <c r="E6705" s="107">
        <v>4</v>
      </c>
      <c r="H6705" s="107" t="s">
        <v>10</v>
      </c>
      <c r="I6705" s="107">
        <v>290</v>
      </c>
      <c r="J6705" s="107">
        <v>0</v>
      </c>
      <c r="U6705" s="79" t="e">
        <f t="shared" si="1844"/>
        <v>#DIV/0!</v>
      </c>
      <c r="V6705" s="79" t="e">
        <f t="shared" si="1845"/>
        <v>#DIV/0!</v>
      </c>
      <c r="W6705" s="446" t="e">
        <f t="shared" si="1846"/>
        <v>#DIV/0!</v>
      </c>
      <c r="X6705" s="446" t="e">
        <f t="shared" si="1847"/>
        <v>#DIV/0!</v>
      </c>
    </row>
    <row r="6706" spans="1:35" x14ac:dyDescent="0.2">
      <c r="A6706" t="s">
        <v>2361</v>
      </c>
      <c r="B6706" s="45">
        <v>20240504</v>
      </c>
      <c r="C6706" s="107" t="s">
        <v>59</v>
      </c>
      <c r="D6706" s="107">
        <v>2</v>
      </c>
      <c r="E6706" s="107">
        <v>4</v>
      </c>
      <c r="H6706" s="107" t="s">
        <v>11</v>
      </c>
      <c r="I6706" s="107">
        <v>290</v>
      </c>
      <c r="J6706" s="107">
        <v>0</v>
      </c>
      <c r="U6706" s="79" t="e">
        <f t="shared" si="1844"/>
        <v>#DIV/0!</v>
      </c>
      <c r="V6706" s="79" t="e">
        <f t="shared" si="1845"/>
        <v>#DIV/0!</v>
      </c>
      <c r="W6706" s="446" t="e">
        <f t="shared" si="1846"/>
        <v>#DIV/0!</v>
      </c>
      <c r="X6706" s="446" t="e">
        <f t="shared" si="1847"/>
        <v>#DIV/0!</v>
      </c>
    </row>
    <row r="6707" spans="1:35" x14ac:dyDescent="0.2">
      <c r="A6707" s="155" t="s">
        <v>2361</v>
      </c>
      <c r="B6707" s="81">
        <v>20240504</v>
      </c>
      <c r="C6707" s="126" t="s">
        <v>59</v>
      </c>
      <c r="D6707" s="126">
        <v>2</v>
      </c>
      <c r="E6707" s="126">
        <v>4</v>
      </c>
      <c r="F6707" s="126"/>
      <c r="G6707" s="126"/>
      <c r="H6707" s="126" t="s">
        <v>10</v>
      </c>
      <c r="I6707" s="126">
        <v>293</v>
      </c>
      <c r="J6707" s="126">
        <v>5</v>
      </c>
      <c r="K6707" s="82">
        <v>5</v>
      </c>
      <c r="L6707" s="156">
        <v>1</v>
      </c>
      <c r="M6707" s="82">
        <v>0</v>
      </c>
      <c r="N6707" s="83">
        <v>1</v>
      </c>
      <c r="O6707" s="82" t="str">
        <f>Cal_030724!$E$2</f>
        <v>Cal_030724</v>
      </c>
      <c r="P6707" s="158">
        <f>Cal_030724!$Q$3</f>
        <v>1.8135132035581638</v>
      </c>
      <c r="Q6707" s="158">
        <f>Cal_030724!$R$3</f>
        <v>0.5762667345022553</v>
      </c>
      <c r="R6707" s="84">
        <v>109.9</v>
      </c>
      <c r="S6707" s="84">
        <v>71.14</v>
      </c>
      <c r="T6707" s="158">
        <f>AVERAGE(0.612,0.55,0.349,0.731,0.447,0.765)</f>
        <v>0.57566666666666666</v>
      </c>
      <c r="U6707" s="79">
        <f t="shared" si="1844"/>
        <v>109.32433333333334</v>
      </c>
      <c r="V6707" s="79">
        <f t="shared" si="1845"/>
        <v>70.564333333333337</v>
      </c>
      <c r="W6707" s="446">
        <f t="shared" si="1846"/>
        <v>0.84970039170083667</v>
      </c>
      <c r="X6707" s="446">
        <f t="shared" si="1847"/>
        <v>0.40873782598330305</v>
      </c>
      <c r="Y6707" s="82">
        <v>20240307</v>
      </c>
      <c r="Z6707" s="85" t="s">
        <v>2371</v>
      </c>
      <c r="AA6707" s="82">
        <v>20240808</v>
      </c>
      <c r="AB6707" s="85"/>
      <c r="AC6707" s="82"/>
      <c r="AD6707" s="82"/>
      <c r="AE6707" s="691" t="s">
        <v>1250</v>
      </c>
      <c r="AF6707" s="567">
        <v>1</v>
      </c>
      <c r="AG6707" s="567"/>
      <c r="AH6707" s="159" t="s">
        <v>167</v>
      </c>
      <c r="AI6707" s="155"/>
    </row>
    <row r="6708" spans="1:35" x14ac:dyDescent="0.2">
      <c r="A6708" s="155" t="s">
        <v>2361</v>
      </c>
      <c r="B6708" s="81">
        <v>20240504</v>
      </c>
      <c r="C6708" s="126" t="s">
        <v>59</v>
      </c>
      <c r="D6708" s="126">
        <v>2</v>
      </c>
      <c r="E6708" s="126">
        <v>4</v>
      </c>
      <c r="F6708" s="126"/>
      <c r="G6708" s="126"/>
      <c r="H6708" s="126" t="s">
        <v>11</v>
      </c>
      <c r="I6708" s="126">
        <v>293</v>
      </c>
      <c r="J6708" s="126">
        <v>5</v>
      </c>
      <c r="K6708" s="82">
        <v>5</v>
      </c>
      <c r="L6708" s="156">
        <v>1</v>
      </c>
      <c r="M6708" s="82">
        <v>0</v>
      </c>
      <c r="N6708" s="83">
        <v>1</v>
      </c>
      <c r="O6708" s="82" t="str">
        <f>Cal_030724!$E$2</f>
        <v>Cal_030724</v>
      </c>
      <c r="P6708" s="158">
        <f>Cal_030724!$Q$3</f>
        <v>1.8135132035581638</v>
      </c>
      <c r="Q6708" s="158">
        <f>Cal_030724!$R$3</f>
        <v>0.5762667345022553</v>
      </c>
      <c r="R6708" s="84">
        <v>92.06</v>
      </c>
      <c r="S6708" s="84">
        <v>59.84</v>
      </c>
      <c r="T6708" s="158">
        <f>AVERAGE(0.612,0.55,0.349,0.731,0.447,0.765)</f>
        <v>0.57566666666666666</v>
      </c>
      <c r="U6708" s="79">
        <f t="shared" si="1844"/>
        <v>91.484333333333339</v>
      </c>
      <c r="V6708" s="79">
        <f t="shared" si="1845"/>
        <v>59.26433333333334</v>
      </c>
      <c r="W6708" s="446">
        <f t="shared" si="1846"/>
        <v>0.70632989217236719</v>
      </c>
      <c r="X6708" s="446">
        <f t="shared" si="1847"/>
        <v>0.3505851028284892</v>
      </c>
      <c r="Y6708" s="82">
        <v>20240307</v>
      </c>
      <c r="Z6708" s="85" t="s">
        <v>2371</v>
      </c>
      <c r="AA6708" s="82">
        <v>20240808</v>
      </c>
      <c r="AB6708" s="85"/>
      <c r="AC6708" s="82"/>
      <c r="AD6708" s="82"/>
      <c r="AE6708" s="691" t="s">
        <v>1250</v>
      </c>
      <c r="AF6708" s="567">
        <v>1</v>
      </c>
      <c r="AG6708" s="567"/>
      <c r="AH6708" s="159" t="s">
        <v>168</v>
      </c>
      <c r="AI6708" s="155"/>
    </row>
    <row r="6709" spans="1:35" x14ac:dyDescent="0.2">
      <c r="A6709" s="360" t="s">
        <v>2361</v>
      </c>
      <c r="B6709" s="196">
        <v>20240504</v>
      </c>
      <c r="C6709" s="361" t="s">
        <v>59</v>
      </c>
      <c r="D6709" s="361">
        <v>2</v>
      </c>
      <c r="E6709" s="361">
        <v>4</v>
      </c>
      <c r="F6709" s="361"/>
      <c r="G6709" s="361"/>
      <c r="H6709" s="361" t="s">
        <v>10</v>
      </c>
      <c r="I6709" s="361">
        <v>551</v>
      </c>
      <c r="J6709" s="361">
        <v>20</v>
      </c>
      <c r="K6709" s="44">
        <v>5</v>
      </c>
      <c r="L6709" s="362">
        <v>1</v>
      </c>
      <c r="M6709" s="44">
        <v>0</v>
      </c>
      <c r="N6709" s="363">
        <v>1</v>
      </c>
      <c r="O6709" s="44" t="str">
        <f>Cal_030724!$E$2</f>
        <v>Cal_030724</v>
      </c>
      <c r="P6709" s="365">
        <f>Cal_030724!$Q$3</f>
        <v>1.8135132035581638</v>
      </c>
      <c r="Q6709" s="365">
        <f>Cal_030724!$R$3</f>
        <v>0.5762667345022553</v>
      </c>
      <c r="R6709" s="364">
        <v>151.80000000000001</v>
      </c>
      <c r="S6709" s="364">
        <v>94.6</v>
      </c>
      <c r="T6709" s="365">
        <f>AVERAGE(0.612,0.55,0.349,0.731,0.447,0.765)</f>
        <v>0.57566666666666666</v>
      </c>
      <c r="U6709" s="79">
        <f t="shared" si="1844"/>
        <v>151.22433333333333</v>
      </c>
      <c r="V6709" s="79">
        <f t="shared" si="1845"/>
        <v>94.024333333333331</v>
      </c>
      <c r="W6709" s="446">
        <f t="shared" si="1846"/>
        <v>0.66679771111111141</v>
      </c>
      <c r="X6709" s="446">
        <f t="shared" si="1847"/>
        <v>0.22486979487901401</v>
      </c>
      <c r="Y6709" s="44">
        <v>20240307</v>
      </c>
      <c r="Z6709" s="368" t="s">
        <v>2371</v>
      </c>
      <c r="AA6709" s="44">
        <v>20240808</v>
      </c>
      <c r="AB6709" s="368"/>
      <c r="AC6709" s="44"/>
      <c r="AD6709" s="44"/>
      <c r="AE6709" s="763" t="s">
        <v>1250</v>
      </c>
      <c r="AF6709" s="849">
        <v>1</v>
      </c>
      <c r="AG6709" s="849"/>
      <c r="AH6709" s="370" t="s">
        <v>172</v>
      </c>
      <c r="AI6709" s="360"/>
    </row>
    <row r="6710" spans="1:35" x14ac:dyDescent="0.2">
      <c r="A6710" s="360" t="s">
        <v>2361</v>
      </c>
      <c r="B6710" s="196">
        <v>20240504</v>
      </c>
      <c r="C6710" s="361" t="s">
        <v>59</v>
      </c>
      <c r="D6710" s="361">
        <v>2</v>
      </c>
      <c r="E6710" s="361">
        <v>4</v>
      </c>
      <c r="F6710" s="361"/>
      <c r="G6710" s="361"/>
      <c r="H6710" s="361" t="s">
        <v>11</v>
      </c>
      <c r="I6710" s="361">
        <v>551</v>
      </c>
      <c r="J6710" s="361">
        <v>20</v>
      </c>
      <c r="K6710" s="44">
        <v>5</v>
      </c>
      <c r="L6710" s="362">
        <v>1</v>
      </c>
      <c r="M6710" s="44">
        <v>0</v>
      </c>
      <c r="N6710" s="363">
        <v>1</v>
      </c>
      <c r="O6710" s="44" t="str">
        <f>Cal_030724!$E$2</f>
        <v>Cal_030724</v>
      </c>
      <c r="P6710" s="365">
        <f>Cal_030724!$Q$3</f>
        <v>1.8135132035581638</v>
      </c>
      <c r="Q6710" s="365">
        <f>Cal_030724!$R$3</f>
        <v>0.5762667345022553</v>
      </c>
      <c r="R6710" s="364">
        <v>123.9</v>
      </c>
      <c r="S6710" s="364">
        <v>77.760000000000005</v>
      </c>
      <c r="T6710" s="365">
        <f>AVERAGE(0.612,0.55,0.349,0.731,0.447,0.765)</f>
        <v>0.57566666666666666</v>
      </c>
      <c r="U6710" s="79">
        <f t="shared" si="1844"/>
        <v>123.32433333333334</v>
      </c>
      <c r="V6710" s="79">
        <f t="shared" si="1845"/>
        <v>77.184333333333342</v>
      </c>
      <c r="W6710" s="446">
        <f t="shared" si="1846"/>
        <v>0.53786794389277426</v>
      </c>
      <c r="X6710" s="446">
        <f t="shared" si="1847"/>
        <v>0.19409961774740961</v>
      </c>
      <c r="Y6710" s="44">
        <v>20240307</v>
      </c>
      <c r="Z6710" s="368" t="s">
        <v>2371</v>
      </c>
      <c r="AA6710" s="44">
        <v>20240808</v>
      </c>
      <c r="AB6710" s="368"/>
      <c r="AC6710" s="44"/>
      <c r="AD6710" s="44"/>
      <c r="AE6710" s="763" t="s">
        <v>1250</v>
      </c>
      <c r="AF6710" s="849">
        <v>1</v>
      </c>
      <c r="AG6710" s="849"/>
      <c r="AH6710" s="370" t="s">
        <v>173</v>
      </c>
      <c r="AI6710" s="360"/>
    </row>
    <row r="6711" spans="1:35" x14ac:dyDescent="0.2">
      <c r="A6711" t="s">
        <v>2361</v>
      </c>
      <c r="B6711" s="45">
        <v>20240504</v>
      </c>
      <c r="C6711" s="107" t="s">
        <v>59</v>
      </c>
      <c r="D6711" s="107">
        <v>2</v>
      </c>
      <c r="E6711" s="107">
        <v>8</v>
      </c>
      <c r="H6711" s="107" t="s">
        <v>10</v>
      </c>
      <c r="I6711" s="107">
        <v>290</v>
      </c>
      <c r="J6711" s="107">
        <v>0</v>
      </c>
      <c r="K6711" s="43">
        <v>5</v>
      </c>
      <c r="L6711" s="43">
        <v>1</v>
      </c>
      <c r="M6711" s="43">
        <v>0</v>
      </c>
      <c r="N6711" s="49">
        <v>1</v>
      </c>
      <c r="O6711" s="43" t="str">
        <f>Cal_052925!$E$2</f>
        <v>Cal_052825</v>
      </c>
      <c r="P6711" s="50">
        <f>Cal_052925!$Q$3</f>
        <v>1.8033877067122157</v>
      </c>
      <c r="Q6711" s="50">
        <f>Cal_052925!$R$3</f>
        <v>0.57372781706974574</v>
      </c>
      <c r="R6711" s="46">
        <v>110.2</v>
      </c>
      <c r="S6711" s="46">
        <v>68.63</v>
      </c>
      <c r="T6711" s="178">
        <f>AVERAGE(0.573,0.773,0.748,0.855,0.817,0.738)</f>
        <v>0.75066666666666659</v>
      </c>
      <c r="U6711" s="79">
        <f t="shared" si="1844"/>
        <v>109.44933333333334</v>
      </c>
      <c r="V6711" s="79">
        <f t="shared" si="1845"/>
        <v>67.879333333333335</v>
      </c>
      <c r="W6711" s="446">
        <f t="shared" si="1846"/>
        <v>0.92304284653218771</v>
      </c>
      <c r="X6711" s="446">
        <f t="shared" si="1847"/>
        <v>0.28784685802573795</v>
      </c>
      <c r="Y6711" s="43">
        <v>20250529</v>
      </c>
      <c r="Z6711" s="48" t="s">
        <v>2462</v>
      </c>
      <c r="AA6711" s="43">
        <v>20250709</v>
      </c>
      <c r="AE6711" s="689" t="s">
        <v>1250</v>
      </c>
      <c r="AF6711" s="130">
        <v>1</v>
      </c>
    </row>
    <row r="6712" spans="1:35" x14ac:dyDescent="0.2">
      <c r="A6712" t="s">
        <v>2361</v>
      </c>
      <c r="B6712" s="45">
        <v>20240504</v>
      </c>
      <c r="C6712" s="107" t="s">
        <v>59</v>
      </c>
      <c r="D6712" s="107">
        <v>2</v>
      </c>
      <c r="E6712" s="107">
        <v>8</v>
      </c>
      <c r="H6712" s="107" t="s">
        <v>11</v>
      </c>
      <c r="I6712" s="107">
        <v>290</v>
      </c>
      <c r="J6712" s="107">
        <v>0</v>
      </c>
      <c r="K6712" s="43">
        <v>5</v>
      </c>
      <c r="L6712" s="43">
        <v>1</v>
      </c>
      <c r="M6712" s="43">
        <v>0</v>
      </c>
      <c r="N6712" s="49">
        <v>1</v>
      </c>
      <c r="O6712" s="43" t="str">
        <f>Cal_052925!$E$2</f>
        <v>Cal_052825</v>
      </c>
      <c r="P6712" s="50">
        <f>Cal_052925!$Q$3</f>
        <v>1.8033877067122157</v>
      </c>
      <c r="Q6712" s="50">
        <f>Cal_052925!$R$3</f>
        <v>0.57372781706974574</v>
      </c>
      <c r="R6712" s="46">
        <v>115.2</v>
      </c>
      <c r="S6712" s="46">
        <v>69.64</v>
      </c>
      <c r="T6712" s="178">
        <f>AVERAGE(0.573,0.773,0.748,0.855,0.817,0.738)</f>
        <v>0.75066666666666659</v>
      </c>
      <c r="U6712" s="79">
        <f t="shared" si="1844"/>
        <v>114.44933333333334</v>
      </c>
      <c r="V6712" s="79">
        <f t="shared" si="1845"/>
        <v>68.88933333333334</v>
      </c>
      <c r="W6712" s="446">
        <f t="shared" si="1846"/>
        <v>1.0116389725284212</v>
      </c>
      <c r="X6712" s="446">
        <f t="shared" si="1847"/>
        <v>0.21726797736097789</v>
      </c>
      <c r="Y6712" s="43">
        <v>20250529</v>
      </c>
      <c r="Z6712" s="48" t="s">
        <v>2462</v>
      </c>
      <c r="AA6712" s="43">
        <v>20250709</v>
      </c>
      <c r="AE6712" s="689" t="s">
        <v>1250</v>
      </c>
      <c r="AF6712" s="130">
        <v>1</v>
      </c>
    </row>
    <row r="6713" spans="1:35" x14ac:dyDescent="0.2">
      <c r="A6713" t="s">
        <v>2361</v>
      </c>
      <c r="B6713" s="45">
        <v>20240504</v>
      </c>
      <c r="C6713" s="107" t="s">
        <v>59</v>
      </c>
      <c r="D6713" s="107">
        <v>2</v>
      </c>
      <c r="E6713" s="107">
        <v>8</v>
      </c>
      <c r="H6713" s="107" t="s">
        <v>10</v>
      </c>
      <c r="I6713" s="107">
        <v>290</v>
      </c>
      <c r="J6713" s="107">
        <v>10</v>
      </c>
      <c r="K6713" s="43">
        <v>5</v>
      </c>
      <c r="L6713" s="43">
        <v>1</v>
      </c>
      <c r="M6713" s="43">
        <v>0</v>
      </c>
      <c r="N6713" s="49">
        <v>1</v>
      </c>
      <c r="O6713" s="43" t="str">
        <f>Cal_052925!$E$2</f>
        <v>Cal_052825</v>
      </c>
      <c r="P6713" s="50">
        <f>Cal_052925!$Q$3</f>
        <v>1.8033877067122157</v>
      </c>
      <c r="Q6713" s="50">
        <f>Cal_052925!$R$3</f>
        <v>0.57372781706974574</v>
      </c>
      <c r="R6713" s="46">
        <v>43.84</v>
      </c>
      <c r="S6713" s="46">
        <v>26.9</v>
      </c>
      <c r="T6713" s="178">
        <f>AVERAGE(0.573,0.773,0.748,0.855,0.817,0.738)</f>
        <v>0.75066666666666659</v>
      </c>
      <c r="U6713" s="79">
        <f t="shared" si="1844"/>
        <v>43.089333333333336</v>
      </c>
      <c r="V6713" s="79">
        <f t="shared" si="1845"/>
        <v>26.149333333333331</v>
      </c>
      <c r="W6713" s="446">
        <f t="shared" si="1846"/>
        <v>0.3761449559840091</v>
      </c>
      <c r="X6713" s="446">
        <f t="shared" si="1847"/>
        <v>9.032925581909311E-2</v>
      </c>
      <c r="Y6713" s="43">
        <v>20250529</v>
      </c>
      <c r="Z6713" s="48" t="s">
        <v>2462</v>
      </c>
      <c r="AA6713" s="43">
        <v>20250709</v>
      </c>
      <c r="AE6713" s="689" t="s">
        <v>1250</v>
      </c>
      <c r="AF6713" s="130">
        <v>1</v>
      </c>
    </row>
    <row r="6714" spans="1:35" x14ac:dyDescent="0.2">
      <c r="A6714" t="s">
        <v>2361</v>
      </c>
      <c r="B6714" s="45">
        <v>20240504</v>
      </c>
      <c r="C6714" s="107" t="s">
        <v>59</v>
      </c>
      <c r="D6714" s="107">
        <v>2</v>
      </c>
      <c r="E6714" s="107">
        <v>8</v>
      </c>
      <c r="H6714" s="107" t="s">
        <v>11</v>
      </c>
      <c r="I6714" s="107">
        <v>290</v>
      </c>
      <c r="J6714" s="107">
        <v>10</v>
      </c>
      <c r="K6714" s="43">
        <v>5</v>
      </c>
      <c r="L6714" s="43">
        <v>1</v>
      </c>
      <c r="M6714" s="43">
        <v>0</v>
      </c>
      <c r="N6714" s="49">
        <v>1</v>
      </c>
      <c r="O6714" s="43" t="str">
        <f>Cal_052925!$E$2</f>
        <v>Cal_052825</v>
      </c>
      <c r="P6714" s="50">
        <f>Cal_052925!$Q$3</f>
        <v>1.8033877067122157</v>
      </c>
      <c r="Q6714" s="50">
        <f>Cal_052925!$R$3</f>
        <v>0.57372781706974574</v>
      </c>
      <c r="R6714" s="46">
        <v>46.67</v>
      </c>
      <c r="S6714" s="46">
        <v>28.95</v>
      </c>
      <c r="T6714" s="178">
        <f>AVERAGE(0.573,0.773,0.748,0.855,0.817,0.738)</f>
        <v>0.75066666666666659</v>
      </c>
      <c r="U6714" s="79">
        <f t="shared" si="1844"/>
        <v>45.919333333333334</v>
      </c>
      <c r="V6714" s="79">
        <f t="shared" si="1845"/>
        <v>28.199333333333332</v>
      </c>
      <c r="W6714" s="446">
        <f t="shared" si="1846"/>
        <v>0.39346449941184419</v>
      </c>
      <c r="X6714" s="446">
        <f t="shared" si="1847"/>
        <v>0.10957936875711924</v>
      </c>
      <c r="Y6714" s="43">
        <v>20250529</v>
      </c>
      <c r="Z6714" s="48" t="s">
        <v>2462</v>
      </c>
      <c r="AA6714" s="43">
        <v>20250709</v>
      </c>
      <c r="AE6714" s="689" t="s">
        <v>1250</v>
      </c>
      <c r="AF6714" s="130">
        <v>1</v>
      </c>
    </row>
    <row r="6715" spans="1:35" x14ac:dyDescent="0.2">
      <c r="A6715" s="155" t="s">
        <v>2361</v>
      </c>
      <c r="B6715" s="81">
        <v>20240504</v>
      </c>
      <c r="C6715" s="126" t="s">
        <v>59</v>
      </c>
      <c r="D6715" s="126">
        <v>2</v>
      </c>
      <c r="E6715" s="126">
        <v>8</v>
      </c>
      <c r="F6715" s="126"/>
      <c r="G6715" s="126"/>
      <c r="H6715" s="126" t="s">
        <v>10</v>
      </c>
      <c r="I6715" s="126">
        <v>293</v>
      </c>
      <c r="J6715" s="126">
        <v>5</v>
      </c>
      <c r="K6715" s="82">
        <v>5</v>
      </c>
      <c r="L6715" s="156">
        <v>1</v>
      </c>
      <c r="M6715" s="82">
        <v>0</v>
      </c>
      <c r="N6715" s="83">
        <v>1</v>
      </c>
      <c r="O6715" s="82" t="str">
        <f>Cal_030724!$E$2</f>
        <v>Cal_030724</v>
      </c>
      <c r="P6715" s="158">
        <f>Cal_030724!$Q$3</f>
        <v>1.8135132035581638</v>
      </c>
      <c r="Q6715" s="158">
        <f>Cal_030724!$R$3</f>
        <v>0.5762667345022553</v>
      </c>
      <c r="R6715" s="84">
        <v>57.69</v>
      </c>
      <c r="S6715" s="84">
        <v>36.299999999999997</v>
      </c>
      <c r="T6715" s="158">
        <f>AVERAGE(0.612,0.55,0.349,0.731,0.447,0.765)</f>
        <v>0.57566666666666666</v>
      </c>
      <c r="U6715" s="79">
        <f t="shared" si="1844"/>
        <v>57.114333333333335</v>
      </c>
      <c r="V6715" s="79">
        <f t="shared" si="1845"/>
        <v>35.724333333333334</v>
      </c>
      <c r="W6715" s="446">
        <f t="shared" si="1846"/>
        <v>0.46891360625595702</v>
      </c>
      <c r="X6715" s="446">
        <f t="shared" si="1847"/>
        <v>0.16819106467724479</v>
      </c>
      <c r="Y6715" s="82">
        <v>20240307</v>
      </c>
      <c r="Z6715" s="85" t="s">
        <v>2371</v>
      </c>
      <c r="AA6715" s="82">
        <v>20240808</v>
      </c>
      <c r="AB6715" s="85"/>
      <c r="AC6715" s="82"/>
      <c r="AD6715" s="82"/>
      <c r="AE6715" s="691" t="s">
        <v>1250</v>
      </c>
      <c r="AF6715" s="567">
        <v>1</v>
      </c>
      <c r="AG6715" s="567"/>
      <c r="AH6715" s="159" t="s">
        <v>164</v>
      </c>
      <c r="AI6715" s="155"/>
    </row>
    <row r="6716" spans="1:35" x14ac:dyDescent="0.2">
      <c r="A6716" s="155" t="s">
        <v>2361</v>
      </c>
      <c r="B6716" s="81">
        <v>20240504</v>
      </c>
      <c r="C6716" s="126" t="s">
        <v>59</v>
      </c>
      <c r="D6716" s="126">
        <v>2</v>
      </c>
      <c r="E6716" s="126">
        <v>8</v>
      </c>
      <c r="F6716" s="126"/>
      <c r="G6716" s="126"/>
      <c r="H6716" s="126" t="s">
        <v>11</v>
      </c>
      <c r="I6716" s="126">
        <v>294</v>
      </c>
      <c r="J6716" s="126">
        <v>5</v>
      </c>
      <c r="K6716" s="82">
        <v>5</v>
      </c>
      <c r="L6716" s="156">
        <v>1</v>
      </c>
      <c r="M6716" s="82">
        <v>0</v>
      </c>
      <c r="N6716" s="83">
        <v>1</v>
      </c>
      <c r="O6716" s="82" t="str">
        <f>Cal_030724!$E$2</f>
        <v>Cal_030724</v>
      </c>
      <c r="P6716" s="158">
        <f>Cal_030724!$Q$3</f>
        <v>1.8135132035581638</v>
      </c>
      <c r="Q6716" s="158">
        <f>Cal_030724!$R$3</f>
        <v>0.5762667345022553</v>
      </c>
      <c r="R6716" s="84">
        <v>61.73</v>
      </c>
      <c r="S6716" s="84">
        <v>37.78</v>
      </c>
      <c r="T6716" s="158">
        <f>AVERAGE(0.612,0.55,0.349,0.731,0.447,0.765)</f>
        <v>0.57566666666666666</v>
      </c>
      <c r="U6716" s="79">
        <f t="shared" si="1844"/>
        <v>61.154333333333334</v>
      </c>
      <c r="V6716" s="79">
        <f t="shared" si="1845"/>
        <v>37.204333333333338</v>
      </c>
      <c r="W6716" s="446">
        <f t="shared" si="1846"/>
        <v>0.52324833825651873</v>
      </c>
      <c r="X6716" s="446">
        <f t="shared" si="1847"/>
        <v>0.13799372582063404</v>
      </c>
      <c r="Y6716" s="82">
        <v>20240307</v>
      </c>
      <c r="Z6716" s="85" t="s">
        <v>2371</v>
      </c>
      <c r="AA6716" s="82">
        <v>20240808</v>
      </c>
      <c r="AB6716" s="85"/>
      <c r="AC6716" s="82"/>
      <c r="AD6716" s="82"/>
      <c r="AE6716" s="691" t="s">
        <v>1250</v>
      </c>
      <c r="AF6716" s="567">
        <v>1</v>
      </c>
      <c r="AG6716" s="567"/>
      <c r="AH6716" s="159" t="s">
        <v>166</v>
      </c>
      <c r="AI6716" s="155"/>
    </row>
    <row r="6717" spans="1:35" x14ac:dyDescent="0.2">
      <c r="A6717" s="360" t="s">
        <v>2361</v>
      </c>
      <c r="B6717" s="196">
        <v>20240504</v>
      </c>
      <c r="C6717" s="361" t="s">
        <v>59</v>
      </c>
      <c r="D6717" s="361">
        <v>2</v>
      </c>
      <c r="E6717" s="361">
        <v>8</v>
      </c>
      <c r="F6717" s="361"/>
      <c r="G6717" s="361"/>
      <c r="H6717" s="361" t="s">
        <v>10</v>
      </c>
      <c r="I6717" s="361">
        <v>550</v>
      </c>
      <c r="J6717" s="361">
        <v>20</v>
      </c>
      <c r="K6717" s="44">
        <v>5</v>
      </c>
      <c r="L6717" s="362">
        <v>1</v>
      </c>
      <c r="M6717" s="44">
        <v>0</v>
      </c>
      <c r="N6717" s="363">
        <v>1</v>
      </c>
      <c r="O6717" s="44" t="str">
        <f>Cal_030724!$E$2</f>
        <v>Cal_030724</v>
      </c>
      <c r="P6717" s="365">
        <f>Cal_030724!$Q$3</f>
        <v>1.8135132035581638</v>
      </c>
      <c r="Q6717" s="365">
        <f>Cal_030724!$R$3</f>
        <v>0.5762667345022553</v>
      </c>
      <c r="R6717" s="364">
        <v>75.44</v>
      </c>
      <c r="S6717" s="364">
        <v>46.99</v>
      </c>
      <c r="T6717" s="365">
        <f>AVERAGE(0.612,0.55,0.349,0.731,0.447,0.765)</f>
        <v>0.57566666666666666</v>
      </c>
      <c r="U6717" s="79">
        <f t="shared" si="1844"/>
        <v>74.864333333333335</v>
      </c>
      <c r="V6717" s="79">
        <f t="shared" si="1845"/>
        <v>46.414333333333339</v>
      </c>
      <c r="W6717" s="446">
        <f t="shared" si="1846"/>
        <v>0.33225326063230215</v>
      </c>
      <c r="X6717" s="446">
        <f t="shared" si="1847"/>
        <v>0.108711316581638</v>
      </c>
      <c r="Y6717" s="44">
        <v>20240307</v>
      </c>
      <c r="Z6717" s="368" t="s">
        <v>2371</v>
      </c>
      <c r="AA6717" s="44">
        <v>20240808</v>
      </c>
      <c r="AB6717" s="368"/>
      <c r="AC6717" s="44"/>
      <c r="AD6717" s="44"/>
      <c r="AE6717" s="763" t="s">
        <v>1250</v>
      </c>
      <c r="AF6717" s="849">
        <v>1</v>
      </c>
      <c r="AG6717" s="849"/>
      <c r="AH6717" s="370" t="s">
        <v>170</v>
      </c>
      <c r="AI6717" s="360"/>
    </row>
    <row r="6718" spans="1:35" x14ac:dyDescent="0.2">
      <c r="A6718" s="360" t="s">
        <v>2361</v>
      </c>
      <c r="B6718" s="196">
        <v>20240504</v>
      </c>
      <c r="C6718" s="361" t="s">
        <v>59</v>
      </c>
      <c r="D6718" s="361">
        <v>2</v>
      </c>
      <c r="E6718" s="361">
        <v>8</v>
      </c>
      <c r="F6718" s="361"/>
      <c r="G6718" s="361"/>
      <c r="H6718" s="361" t="s">
        <v>11</v>
      </c>
      <c r="I6718" s="361">
        <v>550</v>
      </c>
      <c r="J6718" s="361">
        <v>20</v>
      </c>
      <c r="K6718" s="44">
        <v>5</v>
      </c>
      <c r="L6718" s="362">
        <v>1</v>
      </c>
      <c r="M6718" s="44">
        <v>0</v>
      </c>
      <c r="N6718" s="363">
        <v>1</v>
      </c>
      <c r="O6718" s="44" t="str">
        <f>Cal_030724!$E$2</f>
        <v>Cal_030724</v>
      </c>
      <c r="P6718" s="365">
        <f>Cal_030724!$Q$3</f>
        <v>1.8135132035581638</v>
      </c>
      <c r="Q6718" s="365">
        <f>Cal_030724!$R$3</f>
        <v>0.5762667345022553</v>
      </c>
      <c r="R6718" s="364">
        <v>74.36</v>
      </c>
      <c r="S6718" s="364">
        <v>45.32</v>
      </c>
      <c r="T6718" s="365">
        <f>AVERAGE(0.612,0.55,0.349,0.731,0.447,0.765)</f>
        <v>0.57566666666666666</v>
      </c>
      <c r="U6718" s="79">
        <f t="shared" si="1844"/>
        <v>73.784333333333336</v>
      </c>
      <c r="V6718" s="79">
        <f t="shared" si="1845"/>
        <v>44.744333333333337</v>
      </c>
      <c r="W6718" s="446">
        <f t="shared" si="1846"/>
        <v>0.33914357429743613</v>
      </c>
      <c r="X6718" s="446">
        <f t="shared" si="1847"/>
        <v>8.5954980697492384E-2</v>
      </c>
      <c r="Y6718" s="44">
        <v>20240307</v>
      </c>
      <c r="Z6718" s="368" t="s">
        <v>2371</v>
      </c>
      <c r="AA6718" s="44">
        <v>20240808</v>
      </c>
      <c r="AB6718" s="368"/>
      <c r="AC6718" s="44"/>
      <c r="AD6718" s="44"/>
      <c r="AE6718" s="763" t="s">
        <v>1250</v>
      </c>
      <c r="AF6718" s="849">
        <v>1</v>
      </c>
      <c r="AG6718" s="849"/>
      <c r="AH6718" s="370" t="s">
        <v>171</v>
      </c>
      <c r="AI6718" s="360"/>
    </row>
    <row r="6719" spans="1:35" x14ac:dyDescent="0.2">
      <c r="A6719" t="s">
        <v>2361</v>
      </c>
      <c r="B6719" s="45">
        <v>20240504</v>
      </c>
      <c r="C6719" s="107" t="s">
        <v>59</v>
      </c>
      <c r="D6719" s="107">
        <v>2</v>
      </c>
      <c r="E6719" s="107">
        <v>15</v>
      </c>
      <c r="H6719" s="107" t="s">
        <v>10</v>
      </c>
      <c r="I6719" s="107">
        <v>290</v>
      </c>
      <c r="J6719" s="107">
        <v>0</v>
      </c>
      <c r="U6719" s="79" t="e">
        <f t="shared" si="1844"/>
        <v>#DIV/0!</v>
      </c>
      <c r="V6719" s="79" t="e">
        <f t="shared" si="1845"/>
        <v>#DIV/0!</v>
      </c>
      <c r="W6719" s="446" t="e">
        <f t="shared" si="1846"/>
        <v>#DIV/0!</v>
      </c>
      <c r="X6719" s="446" t="e">
        <f t="shared" si="1847"/>
        <v>#DIV/0!</v>
      </c>
    </row>
    <row r="6720" spans="1:35" x14ac:dyDescent="0.2">
      <c r="A6720" t="s">
        <v>2361</v>
      </c>
      <c r="B6720" s="45">
        <v>20240504</v>
      </c>
      <c r="C6720" s="107" t="s">
        <v>59</v>
      </c>
      <c r="D6720" s="107">
        <v>2</v>
      </c>
      <c r="E6720" s="107">
        <v>15</v>
      </c>
      <c r="H6720" s="107" t="s">
        <v>11</v>
      </c>
      <c r="I6720" s="107">
        <v>290</v>
      </c>
      <c r="J6720" s="107">
        <v>0</v>
      </c>
      <c r="U6720" s="79" t="e">
        <f t="shared" si="1844"/>
        <v>#DIV/0!</v>
      </c>
      <c r="V6720" s="79" t="e">
        <f t="shared" si="1845"/>
        <v>#DIV/0!</v>
      </c>
      <c r="W6720" s="446" t="e">
        <f t="shared" si="1846"/>
        <v>#DIV/0!</v>
      </c>
      <c r="X6720" s="446" t="e">
        <f t="shared" si="1847"/>
        <v>#DIV/0!</v>
      </c>
    </row>
    <row r="6721" spans="1:35" x14ac:dyDescent="0.2">
      <c r="A6721" t="s">
        <v>2361</v>
      </c>
      <c r="B6721" s="45">
        <v>20240504</v>
      </c>
      <c r="C6721" s="107" t="s">
        <v>59</v>
      </c>
      <c r="D6721" s="107">
        <v>2</v>
      </c>
      <c r="E6721" s="107">
        <v>18</v>
      </c>
      <c r="H6721" s="107" t="s">
        <v>10</v>
      </c>
      <c r="I6721" s="107">
        <v>290</v>
      </c>
      <c r="J6721" s="107">
        <v>0</v>
      </c>
      <c r="K6721" s="43">
        <v>5</v>
      </c>
      <c r="L6721" s="43">
        <v>1</v>
      </c>
      <c r="M6721" s="43">
        <v>0</v>
      </c>
      <c r="N6721" s="49">
        <v>1</v>
      </c>
      <c r="O6721" s="43" t="str">
        <f>Cal_052925!$E$2</f>
        <v>Cal_052825</v>
      </c>
      <c r="P6721" s="50">
        <f>Cal_052925!$Q$3</f>
        <v>1.8033877067122157</v>
      </c>
      <c r="Q6721" s="50">
        <f>Cal_052925!$R$3</f>
        <v>0.57372781706974574</v>
      </c>
      <c r="R6721" s="46">
        <v>115.6</v>
      </c>
      <c r="S6721" s="46">
        <v>68.099999999999994</v>
      </c>
      <c r="T6721" s="178">
        <f>AVERAGE(0.573,0.773,0.748,0.855,0.817,0.738)</f>
        <v>0.75066666666666659</v>
      </c>
      <c r="U6721" s="79">
        <f t="shared" si="1844"/>
        <v>114.84933333333333</v>
      </c>
      <c r="V6721" s="79">
        <f t="shared" si="1845"/>
        <v>67.349333333333334</v>
      </c>
      <c r="W6721" s="446">
        <f t="shared" si="1846"/>
        <v>1.0547157856694469</v>
      </c>
      <c r="X6721" s="446">
        <f t="shared" si="1847"/>
        <v>0.14671932480364649</v>
      </c>
      <c r="Y6721" s="43">
        <v>20250529</v>
      </c>
      <c r="Z6721" s="48" t="s">
        <v>2462</v>
      </c>
      <c r="AA6721" s="43">
        <v>20250709</v>
      </c>
      <c r="AE6721" s="689" t="s">
        <v>1250</v>
      </c>
      <c r="AF6721" s="130">
        <v>1</v>
      </c>
    </row>
    <row r="6722" spans="1:35" x14ac:dyDescent="0.2">
      <c r="A6722" t="s">
        <v>2361</v>
      </c>
      <c r="B6722" s="45">
        <v>20240504</v>
      </c>
      <c r="C6722" s="107" t="s">
        <v>59</v>
      </c>
      <c r="D6722" s="107">
        <v>2</v>
      </c>
      <c r="E6722" s="107">
        <v>18</v>
      </c>
      <c r="H6722" s="107" t="s">
        <v>11</v>
      </c>
      <c r="I6722" s="107">
        <v>290</v>
      </c>
      <c r="J6722" s="107">
        <v>0</v>
      </c>
      <c r="K6722" s="43">
        <v>5</v>
      </c>
      <c r="L6722" s="43">
        <v>1</v>
      </c>
      <c r="M6722" s="43">
        <v>0</v>
      </c>
      <c r="N6722" s="49">
        <v>1</v>
      </c>
      <c r="O6722" s="43" t="str">
        <f>Cal_052925!$E$2</f>
        <v>Cal_052825</v>
      </c>
      <c r="P6722" s="50">
        <f>Cal_052925!$Q$3</f>
        <v>1.8033877067122157</v>
      </c>
      <c r="Q6722" s="50">
        <f>Cal_052925!$R$3</f>
        <v>0.57372781706974574</v>
      </c>
      <c r="R6722" s="46">
        <v>119.6</v>
      </c>
      <c r="S6722" s="46">
        <v>70.22</v>
      </c>
      <c r="T6722" s="178">
        <f>AVERAGE(0.573,0.773,0.748,0.855,0.817,0.738)</f>
        <v>0.75066666666666659</v>
      </c>
      <c r="U6722" s="79">
        <f t="shared" si="1844"/>
        <v>118.84933333333333</v>
      </c>
      <c r="V6722" s="79">
        <f t="shared" si="1845"/>
        <v>69.469333333333338</v>
      </c>
      <c r="W6722" s="446">
        <f t="shared" si="1846"/>
        <v>1.0964603262391004</v>
      </c>
      <c r="X6722" s="446">
        <f t="shared" si="1847"/>
        <v>0.14279316057332248</v>
      </c>
      <c r="Y6722" s="43">
        <v>20250529</v>
      </c>
      <c r="Z6722" s="48" t="s">
        <v>2462</v>
      </c>
      <c r="AA6722" s="43">
        <v>20250709</v>
      </c>
      <c r="AE6722" s="689" t="s">
        <v>1250</v>
      </c>
      <c r="AF6722" s="130">
        <v>1</v>
      </c>
    </row>
    <row r="6723" spans="1:35" x14ac:dyDescent="0.2">
      <c r="A6723" t="s">
        <v>2361</v>
      </c>
      <c r="B6723" s="45">
        <v>20240504</v>
      </c>
      <c r="C6723" s="107" t="s">
        <v>59</v>
      </c>
      <c r="D6723" s="107">
        <v>2</v>
      </c>
      <c r="E6723" s="107">
        <v>18</v>
      </c>
      <c r="H6723" s="107" t="s">
        <v>10</v>
      </c>
      <c r="I6723" s="107">
        <v>290</v>
      </c>
      <c r="J6723" s="107">
        <v>10</v>
      </c>
      <c r="K6723" s="43">
        <v>5</v>
      </c>
      <c r="L6723" s="43">
        <v>1</v>
      </c>
      <c r="M6723" s="43">
        <v>0</v>
      </c>
      <c r="N6723" s="49">
        <v>1</v>
      </c>
      <c r="O6723" s="43" t="str">
        <f>Cal_052925!$E$2</f>
        <v>Cal_052825</v>
      </c>
      <c r="P6723" s="50">
        <f>Cal_052925!$Q$3</f>
        <v>1.8033877067122157</v>
      </c>
      <c r="Q6723" s="50">
        <f>Cal_052925!$R$3</f>
        <v>0.57372781706974574</v>
      </c>
      <c r="R6723" s="46">
        <v>29.47</v>
      </c>
      <c r="S6723" s="46">
        <v>18.21</v>
      </c>
      <c r="T6723" s="178">
        <f>AVERAGE(0.573,0.773,0.748,0.855,0.817,0.738)</f>
        <v>0.75066666666666659</v>
      </c>
      <c r="U6723" s="79">
        <f t="shared" ref="U6723:U6772" si="1857">(R6723-T6723)*(L6723+M6723)/L6723</f>
        <v>28.719333333333331</v>
      </c>
      <c r="V6723" s="79">
        <f t="shared" ref="V6723:V6772" si="1858">(S6723-T6723)*(L6723+M6723)/L6723</f>
        <v>17.459333333333333</v>
      </c>
      <c r="W6723" s="446">
        <f t="shared" ref="W6723:W6772" si="1859">(Q6723*P6723/(P6723-1)*(U6723-V6723)*(K6723)/I6723)/N6723</f>
        <v>0.25002315256079932</v>
      </c>
      <c r="X6723" s="446">
        <f t="shared" ref="X6723:X6772" si="1860">(Q6723*P6723/(P6723-1)*(P6723*V6723-U6723)*(K6723)/I6723)/N6723</f>
        <v>6.1431393964579119E-2</v>
      </c>
      <c r="Y6723" s="43">
        <v>20250529</v>
      </c>
      <c r="Z6723" s="48" t="s">
        <v>2462</v>
      </c>
      <c r="AA6723" s="43">
        <v>20250709</v>
      </c>
      <c r="AE6723" s="689" t="s">
        <v>1250</v>
      </c>
      <c r="AF6723" s="130">
        <v>1</v>
      </c>
    </row>
    <row r="6724" spans="1:35" x14ac:dyDescent="0.2">
      <c r="A6724" t="s">
        <v>2361</v>
      </c>
      <c r="B6724" s="45">
        <v>20240504</v>
      </c>
      <c r="C6724" s="107" t="s">
        <v>59</v>
      </c>
      <c r="D6724" s="107">
        <v>2</v>
      </c>
      <c r="E6724" s="107">
        <v>18</v>
      </c>
      <c r="H6724" s="107" t="s">
        <v>11</v>
      </c>
      <c r="I6724" s="107">
        <v>290</v>
      </c>
      <c r="J6724" s="107">
        <v>10</v>
      </c>
      <c r="K6724" s="43">
        <v>5</v>
      </c>
      <c r="L6724" s="43">
        <v>1</v>
      </c>
      <c r="M6724" s="43">
        <v>0</v>
      </c>
      <c r="N6724" s="49">
        <v>1</v>
      </c>
      <c r="O6724" s="43" t="str">
        <f>Cal_052925!$E$2</f>
        <v>Cal_052825</v>
      </c>
      <c r="P6724" s="50">
        <f>Cal_052925!$Q$3</f>
        <v>1.8033877067122157</v>
      </c>
      <c r="Q6724" s="50">
        <f>Cal_052925!$R$3</f>
        <v>0.57372781706974574</v>
      </c>
      <c r="R6724" s="46">
        <v>35.97</v>
      </c>
      <c r="S6724" s="46">
        <v>22.06</v>
      </c>
      <c r="T6724" s="178">
        <f>AVERAGE(0.573,0.773,0.748,0.855,0.817,0.738)</f>
        <v>0.75066666666666659</v>
      </c>
      <c r="U6724" s="79">
        <f t="shared" si="1857"/>
        <v>35.219333333333331</v>
      </c>
      <c r="V6724" s="79">
        <f t="shared" si="1858"/>
        <v>21.309333333333331</v>
      </c>
      <c r="W6724" s="446">
        <f t="shared" si="1859"/>
        <v>0.30886519112972644</v>
      </c>
      <c r="X6724" s="446">
        <f t="shared" si="1860"/>
        <v>7.1268953936415774E-2</v>
      </c>
      <c r="Y6724" s="43">
        <v>20250529</v>
      </c>
      <c r="Z6724" s="48" t="s">
        <v>2462</v>
      </c>
      <c r="AA6724" s="43">
        <v>20250709</v>
      </c>
      <c r="AE6724" s="689" t="s">
        <v>1250</v>
      </c>
      <c r="AF6724" s="130">
        <v>1</v>
      </c>
    </row>
    <row r="6725" spans="1:35" x14ac:dyDescent="0.2">
      <c r="A6725" s="155" t="s">
        <v>2361</v>
      </c>
      <c r="B6725" s="81">
        <v>20240504</v>
      </c>
      <c r="C6725" s="126" t="s">
        <v>59</v>
      </c>
      <c r="D6725" s="126">
        <v>2</v>
      </c>
      <c r="E6725" s="126">
        <v>18</v>
      </c>
      <c r="F6725" s="126"/>
      <c r="G6725" s="126"/>
      <c r="H6725" s="126" t="s">
        <v>10</v>
      </c>
      <c r="I6725" s="126">
        <v>293</v>
      </c>
      <c r="J6725" s="126">
        <v>5</v>
      </c>
      <c r="K6725" s="82">
        <v>5</v>
      </c>
      <c r="L6725" s="156">
        <v>1</v>
      </c>
      <c r="M6725" s="82">
        <v>0</v>
      </c>
      <c r="N6725" s="83">
        <v>1</v>
      </c>
      <c r="O6725" s="82" t="str">
        <f>Cal_030724!$E$2</f>
        <v>Cal_030724</v>
      </c>
      <c r="P6725" s="158">
        <f>Cal_030724!$Q$3</f>
        <v>1.8135132035581638</v>
      </c>
      <c r="Q6725" s="158">
        <f>Cal_030724!$R$3</f>
        <v>0.5762667345022553</v>
      </c>
      <c r="R6725" s="84">
        <v>71.069999999999993</v>
      </c>
      <c r="S6725" s="84">
        <v>42.71</v>
      </c>
      <c r="T6725" s="158">
        <f>AVERAGE(0.612,0.55,0.349,0.731,0.447,0.765)</f>
        <v>0.57566666666666666</v>
      </c>
      <c r="U6725" s="79">
        <f t="shared" si="1857"/>
        <v>70.49433333333333</v>
      </c>
      <c r="V6725" s="79">
        <f t="shared" si="1858"/>
        <v>42.134333333333338</v>
      </c>
      <c r="W6725" s="446">
        <f t="shared" si="1859"/>
        <v>0.62171060651794952</v>
      </c>
      <c r="X6725" s="446">
        <f t="shared" si="1860"/>
        <v>0.12970945002585854</v>
      </c>
      <c r="Y6725" s="82">
        <v>20240307</v>
      </c>
      <c r="Z6725" s="85" t="s">
        <v>2371</v>
      </c>
      <c r="AA6725" s="82">
        <v>20240808</v>
      </c>
      <c r="AB6725" s="85"/>
      <c r="AC6725" s="82"/>
      <c r="AD6725" s="82"/>
      <c r="AE6725" s="691" t="s">
        <v>1250</v>
      </c>
      <c r="AF6725" s="567">
        <v>1</v>
      </c>
      <c r="AG6725" s="567"/>
      <c r="AH6725" s="159" t="s">
        <v>162</v>
      </c>
      <c r="AI6725" s="155"/>
    </row>
    <row r="6726" spans="1:35" x14ac:dyDescent="0.2">
      <c r="A6726" s="155" t="s">
        <v>2361</v>
      </c>
      <c r="B6726" s="81">
        <v>20240504</v>
      </c>
      <c r="C6726" s="126" t="s">
        <v>59</v>
      </c>
      <c r="D6726" s="126">
        <v>2</v>
      </c>
      <c r="E6726" s="126">
        <v>18</v>
      </c>
      <c r="F6726" s="126"/>
      <c r="G6726" s="126"/>
      <c r="H6726" s="126" t="s">
        <v>11</v>
      </c>
      <c r="I6726" s="126">
        <v>293</v>
      </c>
      <c r="J6726" s="126">
        <v>5</v>
      </c>
      <c r="K6726" s="82">
        <v>5</v>
      </c>
      <c r="L6726" s="156">
        <v>1</v>
      </c>
      <c r="M6726" s="82">
        <v>0</v>
      </c>
      <c r="N6726" s="83">
        <v>1</v>
      </c>
      <c r="O6726" s="82" t="str">
        <f>Cal_030724!$E$2</f>
        <v>Cal_030724</v>
      </c>
      <c r="P6726" s="158">
        <f>Cal_030724!$Q$3</f>
        <v>1.8135132035581638</v>
      </c>
      <c r="Q6726" s="158">
        <f>Cal_030724!$R$3</f>
        <v>0.5762667345022553</v>
      </c>
      <c r="R6726" s="84">
        <v>72.069999999999993</v>
      </c>
      <c r="S6726" s="84">
        <v>43.01</v>
      </c>
      <c r="T6726" s="158">
        <f>AVERAGE(0.612,0.55,0.349,0.731,0.447,0.765)</f>
        <v>0.57566666666666666</v>
      </c>
      <c r="U6726" s="79">
        <f t="shared" si="1857"/>
        <v>71.49433333333333</v>
      </c>
      <c r="V6726" s="79">
        <f t="shared" si="1858"/>
        <v>42.434333333333335</v>
      </c>
      <c r="W6726" s="446">
        <f t="shared" si="1859"/>
        <v>0.6370560728283361</v>
      </c>
      <c r="X6726" s="446">
        <f t="shared" si="1860"/>
        <v>0.11971415776901008</v>
      </c>
      <c r="Y6726" s="82">
        <v>20240307</v>
      </c>
      <c r="Z6726" s="85" t="s">
        <v>2371</v>
      </c>
      <c r="AA6726" s="82">
        <v>20240808</v>
      </c>
      <c r="AB6726" s="85"/>
      <c r="AC6726" s="82"/>
      <c r="AD6726" s="82"/>
      <c r="AE6726" s="691" t="s">
        <v>1250</v>
      </c>
      <c r="AF6726" s="567">
        <v>1</v>
      </c>
      <c r="AG6726" s="567"/>
      <c r="AH6726" s="159" t="s">
        <v>163</v>
      </c>
      <c r="AI6726" s="155"/>
    </row>
    <row r="6727" spans="1:35" x14ac:dyDescent="0.2">
      <c r="A6727" s="360" t="s">
        <v>2361</v>
      </c>
      <c r="B6727" s="196">
        <v>20240504</v>
      </c>
      <c r="C6727" s="361" t="s">
        <v>59</v>
      </c>
      <c r="D6727" s="361">
        <v>2</v>
      </c>
      <c r="E6727" s="361">
        <v>18</v>
      </c>
      <c r="F6727" s="361"/>
      <c r="G6727" s="361"/>
      <c r="H6727" s="361" t="s">
        <v>10</v>
      </c>
      <c r="I6727" s="361">
        <v>552</v>
      </c>
      <c r="J6727" s="361">
        <v>20</v>
      </c>
      <c r="K6727" s="44">
        <v>5</v>
      </c>
      <c r="L6727" s="362">
        <v>1</v>
      </c>
      <c r="M6727" s="44">
        <v>0</v>
      </c>
      <c r="N6727" s="363">
        <v>1</v>
      </c>
      <c r="O6727" s="44" t="str">
        <f>Cal_030724!$E$2</f>
        <v>Cal_030724</v>
      </c>
      <c r="P6727" s="365">
        <f>Cal_030724!$Q$3</f>
        <v>1.8135132035581638</v>
      </c>
      <c r="Q6727" s="365">
        <f>Cal_030724!$R$3</f>
        <v>0.5762667345022553</v>
      </c>
      <c r="R6727" s="364">
        <v>98.43</v>
      </c>
      <c r="S6727" s="364">
        <v>59.41</v>
      </c>
      <c r="T6727" s="365">
        <f>AVERAGE(0.612,0.55,0.349,0.731,0.447,0.765)</f>
        <v>0.57566666666666666</v>
      </c>
      <c r="U6727" s="79">
        <f t="shared" si="1857"/>
        <v>97.854333333333344</v>
      </c>
      <c r="V6727" s="79">
        <f t="shared" si="1858"/>
        <v>58.834333333333333</v>
      </c>
      <c r="W6727" s="446">
        <f t="shared" si="1859"/>
        <v>0.45404391294349605</v>
      </c>
      <c r="X6727" s="446">
        <f t="shared" si="1860"/>
        <v>0.10289304135342391</v>
      </c>
      <c r="Y6727" s="44">
        <v>20240307</v>
      </c>
      <c r="Z6727" s="368" t="s">
        <v>2371</v>
      </c>
      <c r="AA6727" s="44">
        <v>20240808</v>
      </c>
      <c r="AB6727" s="368"/>
      <c r="AC6727" s="44"/>
      <c r="AD6727" s="44"/>
      <c r="AE6727" s="763" t="s">
        <v>1250</v>
      </c>
      <c r="AF6727" s="849">
        <v>1</v>
      </c>
      <c r="AG6727" s="849"/>
      <c r="AH6727" s="370" t="s">
        <v>169</v>
      </c>
      <c r="AI6727" s="360"/>
    </row>
    <row r="6728" spans="1:35" x14ac:dyDescent="0.2">
      <c r="A6728" s="360" t="s">
        <v>2361</v>
      </c>
      <c r="B6728" s="196">
        <v>20240504</v>
      </c>
      <c r="C6728" s="361" t="s">
        <v>59</v>
      </c>
      <c r="D6728" s="361">
        <v>2</v>
      </c>
      <c r="E6728" s="361">
        <v>18</v>
      </c>
      <c r="F6728" s="361"/>
      <c r="G6728" s="361"/>
      <c r="H6728" s="361" t="s">
        <v>11</v>
      </c>
      <c r="I6728" s="361">
        <v>550</v>
      </c>
      <c r="J6728" s="361">
        <v>20</v>
      </c>
      <c r="K6728" s="44">
        <v>5</v>
      </c>
      <c r="L6728" s="362">
        <v>1</v>
      </c>
      <c r="M6728" s="44">
        <v>0</v>
      </c>
      <c r="N6728" s="363">
        <v>1</v>
      </c>
      <c r="O6728" s="44" t="str">
        <f>Cal_030724!$E$2</f>
        <v>Cal_030724</v>
      </c>
      <c r="P6728" s="365">
        <f>Cal_030724!$Q$3</f>
        <v>1.8135132035581638</v>
      </c>
      <c r="Q6728" s="365">
        <f>Cal_030724!$R$3</f>
        <v>0.5762667345022553</v>
      </c>
      <c r="R6728" s="364">
        <v>104.7</v>
      </c>
      <c r="S6728" s="364">
        <v>61.94</v>
      </c>
      <c r="T6728" s="365">
        <f>AVERAGE(0.612,0.55,0.349,0.731,0.447,0.765)</f>
        <v>0.57566666666666666</v>
      </c>
      <c r="U6728" s="79">
        <f t="shared" si="1857"/>
        <v>104.12433333333334</v>
      </c>
      <c r="V6728" s="79">
        <f t="shared" si="1858"/>
        <v>61.364333333333335</v>
      </c>
      <c r="W6728" s="446">
        <f t="shared" si="1859"/>
        <v>0.4993725632561421</v>
      </c>
      <c r="X6728" s="446">
        <f t="shared" si="1860"/>
        <v>8.362616496032757E-2</v>
      </c>
      <c r="Y6728" s="44">
        <v>20240307</v>
      </c>
      <c r="Z6728" s="368" t="s">
        <v>2371</v>
      </c>
      <c r="AA6728" s="44">
        <v>20240808</v>
      </c>
      <c r="AB6728" s="368"/>
      <c r="AC6728" s="44"/>
      <c r="AD6728" s="44"/>
      <c r="AE6728" s="763" t="s">
        <v>1250</v>
      </c>
      <c r="AF6728" s="849">
        <v>1</v>
      </c>
      <c r="AG6728" s="849"/>
      <c r="AH6728" s="370" t="s">
        <v>154</v>
      </c>
      <c r="AI6728" s="360"/>
    </row>
    <row r="6729" spans="1:35" x14ac:dyDescent="0.2">
      <c r="A6729" t="s">
        <v>2361</v>
      </c>
      <c r="B6729" s="45">
        <v>20240504</v>
      </c>
      <c r="C6729" s="107" t="s">
        <v>64</v>
      </c>
      <c r="D6729" s="107">
        <v>5</v>
      </c>
      <c r="E6729" s="107">
        <v>2</v>
      </c>
      <c r="H6729" s="107" t="s">
        <v>10</v>
      </c>
      <c r="I6729" s="107">
        <v>290</v>
      </c>
      <c r="J6729" s="107">
        <v>0</v>
      </c>
      <c r="K6729" s="43">
        <v>5</v>
      </c>
      <c r="L6729" s="43">
        <v>1</v>
      </c>
      <c r="M6729" s="43">
        <v>0</v>
      </c>
      <c r="N6729" s="49">
        <v>1</v>
      </c>
      <c r="O6729" s="43" t="str">
        <f>Cal_052925!$E$2</f>
        <v>Cal_052825</v>
      </c>
      <c r="P6729" s="50">
        <f>Cal_052925!$Q$3</f>
        <v>1.8033877067122157</v>
      </c>
      <c r="Q6729" s="50">
        <f>Cal_052925!$R$3</f>
        <v>0.57372781706974574</v>
      </c>
      <c r="R6729" s="46">
        <v>51.78</v>
      </c>
      <c r="S6729" s="46">
        <v>40.08</v>
      </c>
      <c r="T6729" s="178">
        <f t="shared" ref="T6729:T6736" si="1861">AVERAGE(0.573,0.773,0.748,0.855,0.817,0.738)</f>
        <v>0.75066666666666659</v>
      </c>
      <c r="U6729" s="79">
        <f t="shared" si="1857"/>
        <v>51.029333333333334</v>
      </c>
      <c r="V6729" s="79">
        <f t="shared" si="1858"/>
        <v>39.329333333333331</v>
      </c>
      <c r="W6729" s="446">
        <f t="shared" si="1859"/>
        <v>0.25979315141752696</v>
      </c>
      <c r="X6729" s="446">
        <f t="shared" si="1860"/>
        <v>0.44179719253291705</v>
      </c>
      <c r="Y6729" s="43">
        <v>20250529</v>
      </c>
      <c r="Z6729" s="48" t="s">
        <v>2462</v>
      </c>
      <c r="AA6729" s="43">
        <v>20250709</v>
      </c>
      <c r="AE6729" s="689" t="s">
        <v>1250</v>
      </c>
      <c r="AF6729" s="130">
        <v>3</v>
      </c>
      <c r="AH6729" s="490" t="s">
        <v>2374</v>
      </c>
    </row>
    <row r="6730" spans="1:35" x14ac:dyDescent="0.2">
      <c r="A6730" t="s">
        <v>2361</v>
      </c>
      <c r="B6730" s="45">
        <v>20240504</v>
      </c>
      <c r="C6730" s="107" t="s">
        <v>64</v>
      </c>
      <c r="D6730" s="107">
        <v>5</v>
      </c>
      <c r="E6730" s="107">
        <v>2</v>
      </c>
      <c r="H6730" s="107" t="s">
        <v>11</v>
      </c>
      <c r="I6730" s="107">
        <v>290</v>
      </c>
      <c r="J6730" s="107">
        <v>0</v>
      </c>
      <c r="K6730" s="43">
        <v>5</v>
      </c>
      <c r="L6730" s="43">
        <v>1</v>
      </c>
      <c r="M6730" s="43">
        <v>0</v>
      </c>
      <c r="N6730" s="49">
        <v>1</v>
      </c>
      <c r="O6730" s="43" t="str">
        <f>Cal_052925!$E$2</f>
        <v>Cal_052825</v>
      </c>
      <c r="P6730" s="50">
        <f>Cal_052925!$Q$3</f>
        <v>1.8033877067122157</v>
      </c>
      <c r="Q6730" s="50">
        <f>Cal_052925!$R$3</f>
        <v>0.57372781706974574</v>
      </c>
      <c r="R6730" s="46">
        <v>48.94</v>
      </c>
      <c r="S6730" s="46">
        <v>38.07</v>
      </c>
      <c r="T6730" s="178">
        <f t="shared" si="1861"/>
        <v>0.75066666666666659</v>
      </c>
      <c r="U6730" s="79">
        <f t="shared" si="1857"/>
        <v>48.18933333333333</v>
      </c>
      <c r="V6730" s="79">
        <f t="shared" si="1858"/>
        <v>37.319333333333333</v>
      </c>
      <c r="W6730" s="446">
        <f t="shared" si="1859"/>
        <v>0.24136338084688178</v>
      </c>
      <c r="X6730" s="446">
        <f t="shared" si="1860"/>
        <v>0.42437086100825439</v>
      </c>
      <c r="Y6730" s="43">
        <v>20250529</v>
      </c>
      <c r="Z6730" s="48" t="s">
        <v>2462</v>
      </c>
      <c r="AA6730" s="43">
        <v>20250709</v>
      </c>
      <c r="AE6730" s="689" t="s">
        <v>1250</v>
      </c>
      <c r="AF6730" s="130">
        <v>3</v>
      </c>
      <c r="AH6730" s="490" t="s">
        <v>2374</v>
      </c>
    </row>
    <row r="6731" spans="1:35" x14ac:dyDescent="0.2">
      <c r="A6731" t="s">
        <v>2361</v>
      </c>
      <c r="B6731" s="45">
        <v>20240504</v>
      </c>
      <c r="C6731" s="107" t="s">
        <v>64</v>
      </c>
      <c r="D6731" s="107">
        <v>5</v>
      </c>
      <c r="E6731" s="107">
        <v>4</v>
      </c>
      <c r="H6731" s="107" t="s">
        <v>10</v>
      </c>
      <c r="I6731" s="107">
        <v>290</v>
      </c>
      <c r="J6731" s="107">
        <v>0</v>
      </c>
      <c r="K6731" s="43">
        <v>5</v>
      </c>
      <c r="L6731" s="43">
        <v>1</v>
      </c>
      <c r="M6731" s="43">
        <v>0</v>
      </c>
      <c r="N6731" s="49">
        <v>1</v>
      </c>
      <c r="O6731" s="43" t="str">
        <f>Cal_052925!$E$2</f>
        <v>Cal_052825</v>
      </c>
      <c r="P6731" s="50">
        <f>Cal_052925!$Q$3</f>
        <v>1.8033877067122157</v>
      </c>
      <c r="Q6731" s="50">
        <f>Cal_052925!$R$3</f>
        <v>0.57372781706974574</v>
      </c>
      <c r="R6731" s="46">
        <v>76.569999999999993</v>
      </c>
      <c r="S6731" s="46">
        <v>57.77</v>
      </c>
      <c r="T6731" s="178">
        <f t="shared" si="1861"/>
        <v>0.75066666666666659</v>
      </c>
      <c r="U6731" s="79">
        <f t="shared" si="1857"/>
        <v>75.819333333333333</v>
      </c>
      <c r="V6731" s="79">
        <f t="shared" si="1858"/>
        <v>57.019333333333336</v>
      </c>
      <c r="W6731" s="446">
        <f t="shared" si="1859"/>
        <v>0.41744540569653882</v>
      </c>
      <c r="X6731" s="446">
        <f t="shared" si="1860"/>
        <v>0.59971431440614154</v>
      </c>
      <c r="Y6731" s="43">
        <v>20250529</v>
      </c>
      <c r="Z6731" s="48" t="s">
        <v>2462</v>
      </c>
      <c r="AA6731" s="43">
        <v>20250709</v>
      </c>
      <c r="AE6731" s="689" t="s">
        <v>1250</v>
      </c>
      <c r="AF6731" s="130">
        <v>3</v>
      </c>
      <c r="AH6731" s="490" t="s">
        <v>2374</v>
      </c>
    </row>
    <row r="6732" spans="1:35" x14ac:dyDescent="0.2">
      <c r="A6732" t="s">
        <v>2361</v>
      </c>
      <c r="B6732" s="45">
        <v>20240504</v>
      </c>
      <c r="C6732" s="107" t="s">
        <v>64</v>
      </c>
      <c r="D6732" s="107">
        <v>5</v>
      </c>
      <c r="E6732" s="107">
        <v>4</v>
      </c>
      <c r="H6732" s="107" t="s">
        <v>11</v>
      </c>
      <c r="I6732" s="107">
        <v>290</v>
      </c>
      <c r="J6732" s="107">
        <v>0</v>
      </c>
      <c r="K6732" s="43">
        <v>5</v>
      </c>
      <c r="L6732" s="43">
        <v>1</v>
      </c>
      <c r="M6732" s="43">
        <v>0</v>
      </c>
      <c r="N6732" s="49">
        <v>1</v>
      </c>
      <c r="O6732" s="43" t="str">
        <f>Cal_052925!$E$2</f>
        <v>Cal_052825</v>
      </c>
      <c r="P6732" s="50">
        <f>Cal_052925!$Q$3</f>
        <v>1.8033877067122157</v>
      </c>
      <c r="Q6732" s="50">
        <f>Cal_052925!$R$3</f>
        <v>0.57372781706974574</v>
      </c>
      <c r="R6732" s="46">
        <v>77.59</v>
      </c>
      <c r="S6732" s="46">
        <v>58.34</v>
      </c>
      <c r="T6732" s="178">
        <f t="shared" si="1861"/>
        <v>0.75066666666666659</v>
      </c>
      <c r="U6732" s="79">
        <f t="shared" si="1857"/>
        <v>76.839333333333343</v>
      </c>
      <c r="V6732" s="79">
        <f t="shared" si="1858"/>
        <v>57.589333333333336</v>
      </c>
      <c r="W6732" s="446">
        <f t="shared" si="1859"/>
        <v>0.42743744998182859</v>
      </c>
      <c r="X6732" s="446">
        <f t="shared" si="1860"/>
        <v>0.59989041847623781</v>
      </c>
      <c r="Y6732" s="43">
        <v>20250529</v>
      </c>
      <c r="Z6732" s="48" t="s">
        <v>2462</v>
      </c>
      <c r="AA6732" s="43">
        <v>20250709</v>
      </c>
      <c r="AE6732" s="689" t="s">
        <v>1250</v>
      </c>
      <c r="AF6732" s="130">
        <v>3</v>
      </c>
      <c r="AH6732" s="490" t="s">
        <v>2374</v>
      </c>
    </row>
    <row r="6733" spans="1:35" x14ac:dyDescent="0.2">
      <c r="A6733" t="s">
        <v>2361</v>
      </c>
      <c r="B6733" s="45">
        <v>20240504</v>
      </c>
      <c r="C6733" s="107" t="s">
        <v>64</v>
      </c>
      <c r="D6733" s="107">
        <v>5</v>
      </c>
      <c r="E6733" s="107">
        <v>7</v>
      </c>
      <c r="H6733" s="107" t="s">
        <v>10</v>
      </c>
      <c r="I6733" s="107">
        <v>290</v>
      </c>
      <c r="J6733" s="107">
        <v>0</v>
      </c>
      <c r="K6733" s="43">
        <v>5</v>
      </c>
      <c r="L6733" s="43">
        <v>1</v>
      </c>
      <c r="M6733" s="43">
        <v>0</v>
      </c>
      <c r="N6733" s="49">
        <v>1</v>
      </c>
      <c r="O6733" s="43" t="str">
        <f>Cal_052925!$E$2</f>
        <v>Cal_052825</v>
      </c>
      <c r="P6733" s="50">
        <f>Cal_052925!$Q$3</f>
        <v>1.8033877067122157</v>
      </c>
      <c r="Q6733" s="50">
        <f>Cal_052925!$R$3</f>
        <v>0.57372781706974574</v>
      </c>
      <c r="R6733" s="46">
        <v>96.32</v>
      </c>
      <c r="S6733" s="46">
        <v>70.94</v>
      </c>
      <c r="T6733" s="178">
        <f t="shared" si="1861"/>
        <v>0.75066666666666659</v>
      </c>
      <c r="U6733" s="79">
        <f t="shared" si="1857"/>
        <v>95.569333333333333</v>
      </c>
      <c r="V6733" s="79">
        <f t="shared" si="1858"/>
        <v>70.189333333333337</v>
      </c>
      <c r="W6733" s="446">
        <f t="shared" si="1859"/>
        <v>0.56355129769032752</v>
      </c>
      <c r="X6733" s="446">
        <f t="shared" si="1860"/>
        <v>0.68854616599205631</v>
      </c>
      <c r="Y6733" s="43">
        <v>20250529</v>
      </c>
      <c r="Z6733" s="48" t="s">
        <v>2462</v>
      </c>
      <c r="AA6733" s="43">
        <v>20250709</v>
      </c>
      <c r="AE6733" s="689" t="s">
        <v>1250</v>
      </c>
      <c r="AF6733" s="130">
        <v>3</v>
      </c>
      <c r="AH6733" s="490" t="s">
        <v>2374</v>
      </c>
    </row>
    <row r="6734" spans="1:35" x14ac:dyDescent="0.2">
      <c r="A6734" t="s">
        <v>2361</v>
      </c>
      <c r="B6734" s="45">
        <v>20240504</v>
      </c>
      <c r="C6734" s="107" t="s">
        <v>64</v>
      </c>
      <c r="D6734" s="107">
        <v>5</v>
      </c>
      <c r="E6734" s="107">
        <v>7</v>
      </c>
      <c r="H6734" s="107" t="s">
        <v>11</v>
      </c>
      <c r="I6734" s="107">
        <v>290</v>
      </c>
      <c r="J6734" s="107">
        <v>0</v>
      </c>
      <c r="K6734" s="43">
        <v>5</v>
      </c>
      <c r="L6734" s="43">
        <v>1</v>
      </c>
      <c r="M6734" s="43">
        <v>0</v>
      </c>
      <c r="N6734" s="49">
        <v>1</v>
      </c>
      <c r="O6734" s="43" t="str">
        <f>Cal_052925!$E$2</f>
        <v>Cal_052825</v>
      </c>
      <c r="P6734" s="50">
        <f>Cal_052925!$Q$3</f>
        <v>1.8033877067122157</v>
      </c>
      <c r="Q6734" s="50">
        <f>Cal_052925!$R$3</f>
        <v>0.57372781706974574</v>
      </c>
      <c r="R6734" s="46">
        <v>93.97</v>
      </c>
      <c r="S6734" s="46">
        <v>70</v>
      </c>
      <c r="T6734" s="178">
        <f t="shared" si="1861"/>
        <v>0.75066666666666659</v>
      </c>
      <c r="U6734" s="79">
        <f t="shared" si="1857"/>
        <v>93.219333333333338</v>
      </c>
      <c r="V6734" s="79">
        <f t="shared" si="1858"/>
        <v>69.24933333333334</v>
      </c>
      <c r="W6734" s="446">
        <f t="shared" si="1859"/>
        <v>0.53224289226308708</v>
      </c>
      <c r="X6734" s="446">
        <f t="shared" si="1860"/>
        <v>0.7030860460612921</v>
      </c>
      <c r="Y6734" s="43">
        <v>20250529</v>
      </c>
      <c r="Z6734" s="48" t="s">
        <v>2462</v>
      </c>
      <c r="AA6734" s="43">
        <v>20250709</v>
      </c>
      <c r="AE6734" s="689" t="s">
        <v>1250</v>
      </c>
      <c r="AF6734" s="130">
        <v>3</v>
      </c>
      <c r="AH6734" s="490" t="s">
        <v>2374</v>
      </c>
    </row>
    <row r="6735" spans="1:35" x14ac:dyDescent="0.2">
      <c r="A6735" t="s">
        <v>2361</v>
      </c>
      <c r="B6735" s="45">
        <v>20240504</v>
      </c>
      <c r="C6735" s="107" t="s">
        <v>64</v>
      </c>
      <c r="D6735" s="107">
        <v>5</v>
      </c>
      <c r="E6735" s="107">
        <v>7</v>
      </c>
      <c r="H6735" s="107" t="s">
        <v>10</v>
      </c>
      <c r="I6735" s="107">
        <v>290</v>
      </c>
      <c r="J6735" s="107">
        <v>10</v>
      </c>
      <c r="K6735" s="43">
        <v>5</v>
      </c>
      <c r="L6735" s="43">
        <v>1</v>
      </c>
      <c r="M6735" s="43">
        <v>0</v>
      </c>
      <c r="N6735" s="49">
        <v>1</v>
      </c>
      <c r="O6735" s="43" t="str">
        <f>Cal_052925!$E$2</f>
        <v>Cal_052825</v>
      </c>
      <c r="P6735" s="50">
        <f>Cal_052925!$Q$3</f>
        <v>1.8033877067122157</v>
      </c>
      <c r="Q6735" s="50">
        <f>Cal_052925!$R$3</f>
        <v>0.57372781706974574</v>
      </c>
      <c r="R6735" s="46">
        <v>70.03</v>
      </c>
      <c r="S6735" s="46">
        <v>52.62</v>
      </c>
      <c r="T6735" s="178">
        <f t="shared" si="1861"/>
        <v>0.75066666666666659</v>
      </c>
      <c r="U6735" s="79">
        <f t="shared" si="1857"/>
        <v>69.279333333333341</v>
      </c>
      <c r="V6735" s="79">
        <f t="shared" si="1858"/>
        <v>51.86933333333333</v>
      </c>
      <c r="W6735" s="446">
        <f t="shared" si="1859"/>
        <v>0.38658109112642275</v>
      </c>
      <c r="X6735" s="446">
        <f t="shared" si="1860"/>
        <v>0.53870851664250896</v>
      </c>
      <c r="Y6735" s="43">
        <v>20250529</v>
      </c>
      <c r="Z6735" s="48" t="s">
        <v>2462</v>
      </c>
      <c r="AA6735" s="43">
        <v>20250709</v>
      </c>
      <c r="AE6735" s="689" t="s">
        <v>1250</v>
      </c>
      <c r="AF6735" s="130">
        <v>3</v>
      </c>
      <c r="AH6735" s="490" t="s">
        <v>2374</v>
      </c>
    </row>
    <row r="6736" spans="1:35" x14ac:dyDescent="0.2">
      <c r="A6736" t="s">
        <v>2361</v>
      </c>
      <c r="B6736" s="45">
        <v>20240504</v>
      </c>
      <c r="C6736" s="107" t="s">
        <v>64</v>
      </c>
      <c r="D6736" s="107">
        <v>5</v>
      </c>
      <c r="E6736" s="107">
        <v>7</v>
      </c>
      <c r="H6736" s="107" t="s">
        <v>11</v>
      </c>
      <c r="I6736" s="107">
        <v>290</v>
      </c>
      <c r="J6736" s="107">
        <v>10</v>
      </c>
      <c r="K6736" s="43">
        <v>5</v>
      </c>
      <c r="L6736" s="43">
        <v>1</v>
      </c>
      <c r="M6736" s="43">
        <v>0</v>
      </c>
      <c r="N6736" s="49">
        <v>1</v>
      </c>
      <c r="O6736" s="43" t="str">
        <f>Cal_052925!$E$2</f>
        <v>Cal_052825</v>
      </c>
      <c r="P6736" s="50">
        <f>Cal_052925!$Q$3</f>
        <v>1.8033877067122157</v>
      </c>
      <c r="Q6736" s="50">
        <f>Cal_052925!$R$3</f>
        <v>0.57372781706974574</v>
      </c>
      <c r="R6736" s="46">
        <v>77.77</v>
      </c>
      <c r="S6736" s="46">
        <v>57.59</v>
      </c>
      <c r="T6736" s="178">
        <f t="shared" si="1861"/>
        <v>0.75066666666666659</v>
      </c>
      <c r="U6736" s="79">
        <f t="shared" si="1857"/>
        <v>77.019333333333336</v>
      </c>
      <c r="V6736" s="79">
        <f t="shared" si="1858"/>
        <v>56.839333333333336</v>
      </c>
      <c r="W6736" s="446">
        <f t="shared" si="1859"/>
        <v>0.44808767483809336</v>
      </c>
      <c r="X6736" s="446">
        <f t="shared" si="1860"/>
        <v>0.56586105104709694</v>
      </c>
      <c r="Y6736" s="43">
        <v>20250529</v>
      </c>
      <c r="Z6736" s="48" t="s">
        <v>2462</v>
      </c>
      <c r="AA6736" s="43">
        <v>20250709</v>
      </c>
      <c r="AE6736" s="689" t="s">
        <v>1250</v>
      </c>
      <c r="AF6736" s="130">
        <v>3</v>
      </c>
      <c r="AH6736" s="490" t="s">
        <v>2374</v>
      </c>
    </row>
    <row r="6737" spans="1:35" x14ac:dyDescent="0.2">
      <c r="A6737" s="155" t="s">
        <v>2361</v>
      </c>
      <c r="B6737" s="81">
        <v>20240504</v>
      </c>
      <c r="C6737" s="126" t="s">
        <v>64</v>
      </c>
      <c r="D6737" s="126">
        <v>5</v>
      </c>
      <c r="E6737" s="126">
        <v>7</v>
      </c>
      <c r="F6737" s="126"/>
      <c r="G6737" s="126"/>
      <c r="H6737" s="126" t="s">
        <v>10</v>
      </c>
      <c r="I6737" s="126">
        <v>293</v>
      </c>
      <c r="J6737" s="126">
        <v>5</v>
      </c>
      <c r="K6737" s="82">
        <v>5</v>
      </c>
      <c r="L6737" s="156">
        <v>1</v>
      </c>
      <c r="M6737" s="82">
        <v>0</v>
      </c>
      <c r="N6737" s="83">
        <v>1</v>
      </c>
      <c r="O6737" s="82" t="str">
        <f>Cal_030724!$E$2</f>
        <v>Cal_030724</v>
      </c>
      <c r="P6737" s="158">
        <f>Cal_030724!$Q$3</f>
        <v>1.8135132035581638</v>
      </c>
      <c r="Q6737" s="158">
        <f>Cal_030724!$R$3</f>
        <v>0.5762667345022553</v>
      </c>
      <c r="R6737" s="84">
        <v>41.37</v>
      </c>
      <c r="S6737" s="84">
        <v>29.71</v>
      </c>
      <c r="T6737" s="158">
        <f>AVERAGE(0.599,0.848,0.588,0.595,0.821,0.663)</f>
        <v>0.68566666666666665</v>
      </c>
      <c r="U6737" s="79">
        <f t="shared" si="1857"/>
        <v>40.684333333333328</v>
      </c>
      <c r="V6737" s="79">
        <f t="shared" si="1858"/>
        <v>29.024333333333335</v>
      </c>
      <c r="W6737" s="446">
        <f t="shared" si="1859"/>
        <v>0.25561162454158282</v>
      </c>
      <c r="X6737" s="446">
        <f t="shared" si="1860"/>
        <v>0.26200582586259258</v>
      </c>
      <c r="Y6737" s="82">
        <v>20240307</v>
      </c>
      <c r="Z6737" s="85" t="s">
        <v>2375</v>
      </c>
      <c r="AA6737" s="82">
        <v>20241017</v>
      </c>
      <c r="AB6737" s="85"/>
      <c r="AC6737" s="82"/>
      <c r="AD6737" s="82"/>
      <c r="AE6737" s="691" t="s">
        <v>1250</v>
      </c>
      <c r="AF6737" s="567">
        <v>3</v>
      </c>
      <c r="AG6737" s="567"/>
      <c r="AH6737" s="159" t="s">
        <v>178</v>
      </c>
      <c r="AI6737" s="155" t="s">
        <v>2374</v>
      </c>
    </row>
    <row r="6738" spans="1:35" x14ac:dyDescent="0.2">
      <c r="A6738" s="155" t="s">
        <v>2361</v>
      </c>
      <c r="B6738" s="81">
        <v>20240504</v>
      </c>
      <c r="C6738" s="126" t="s">
        <v>64</v>
      </c>
      <c r="D6738" s="126">
        <v>5</v>
      </c>
      <c r="E6738" s="126">
        <v>7</v>
      </c>
      <c r="F6738" s="126"/>
      <c r="G6738" s="126"/>
      <c r="H6738" s="126" t="s">
        <v>11</v>
      </c>
      <c r="I6738" s="126">
        <v>293</v>
      </c>
      <c r="J6738" s="126">
        <v>5</v>
      </c>
      <c r="K6738" s="82">
        <v>5</v>
      </c>
      <c r="L6738" s="156">
        <v>1</v>
      </c>
      <c r="M6738" s="82">
        <v>0</v>
      </c>
      <c r="N6738" s="83">
        <v>1</v>
      </c>
      <c r="O6738" s="82" t="str">
        <f>Cal_030724!$E$2</f>
        <v>Cal_030724</v>
      </c>
      <c r="P6738" s="158">
        <f>Cal_030724!$Q$3</f>
        <v>1.8135132035581638</v>
      </c>
      <c r="Q6738" s="158">
        <f>Cal_030724!$R$3</f>
        <v>0.5762667345022553</v>
      </c>
      <c r="R6738" s="84">
        <v>39.840000000000003</v>
      </c>
      <c r="S6738" s="84">
        <v>29.49</v>
      </c>
      <c r="T6738" s="158">
        <f>AVERAGE(0.599,0.848,0.588,0.595,0.821,0.663)</f>
        <v>0.68566666666666665</v>
      </c>
      <c r="U6738" s="79">
        <f t="shared" si="1857"/>
        <v>39.154333333333334</v>
      </c>
      <c r="V6738" s="79">
        <f t="shared" si="1858"/>
        <v>28.804333333333332</v>
      </c>
      <c r="W6738" s="446">
        <f t="shared" si="1859"/>
        <v>0.22689368044643082</v>
      </c>
      <c r="X6738" s="446">
        <f t="shared" si="1860"/>
        <v>0.28680030898514952</v>
      </c>
      <c r="Y6738" s="82">
        <v>20240307</v>
      </c>
      <c r="Z6738" s="85" t="s">
        <v>2375</v>
      </c>
      <c r="AA6738" s="82">
        <v>20241017</v>
      </c>
      <c r="AB6738" s="85"/>
      <c r="AC6738" s="82"/>
      <c r="AD6738" s="82"/>
      <c r="AE6738" s="691" t="s">
        <v>1250</v>
      </c>
      <c r="AF6738" s="567">
        <v>3</v>
      </c>
      <c r="AG6738" s="567"/>
      <c r="AH6738" s="159" t="s">
        <v>179</v>
      </c>
      <c r="AI6738" s="155" t="s">
        <v>2374</v>
      </c>
    </row>
    <row r="6739" spans="1:35" x14ac:dyDescent="0.2">
      <c r="A6739" s="360" t="s">
        <v>2361</v>
      </c>
      <c r="B6739" s="196">
        <v>20240504</v>
      </c>
      <c r="C6739" s="361" t="s">
        <v>64</v>
      </c>
      <c r="D6739" s="361">
        <v>5</v>
      </c>
      <c r="E6739" s="361">
        <v>7</v>
      </c>
      <c r="F6739" s="361"/>
      <c r="G6739" s="361"/>
      <c r="H6739" s="361" t="s">
        <v>10</v>
      </c>
      <c r="I6739" s="361">
        <v>551</v>
      </c>
      <c r="J6739" s="361">
        <v>20</v>
      </c>
      <c r="K6739" s="44">
        <v>5</v>
      </c>
      <c r="L6739" s="362">
        <v>1</v>
      </c>
      <c r="M6739" s="44">
        <v>0</v>
      </c>
      <c r="N6739" s="363">
        <v>1</v>
      </c>
      <c r="O6739" s="44" t="str">
        <f>Cal_030724!$E$2</f>
        <v>Cal_030724</v>
      </c>
      <c r="P6739" s="365">
        <f>Cal_030724!$Q$3</f>
        <v>1.8135132035581638</v>
      </c>
      <c r="Q6739" s="365">
        <f>Cal_030724!$R$3</f>
        <v>0.5762667345022553</v>
      </c>
      <c r="R6739" s="364">
        <v>14.42</v>
      </c>
      <c r="S6739" s="364">
        <v>9.9260000000000002</v>
      </c>
      <c r="T6739" s="365">
        <f>AVERAGE(0.599,0.848,0.588,0.595,0.821,0.663)</f>
        <v>0.68566666666666665</v>
      </c>
      <c r="U6739" s="79">
        <f t="shared" si="1857"/>
        <v>13.734333333333334</v>
      </c>
      <c r="V6739" s="79">
        <f t="shared" si="1858"/>
        <v>9.240333333333334</v>
      </c>
      <c r="W6739" s="446">
        <f t="shared" si="1859"/>
        <v>5.2387918072261098E-2</v>
      </c>
      <c r="X6739" s="446">
        <f t="shared" si="1860"/>
        <v>3.5241578311839022E-2</v>
      </c>
      <c r="Y6739" s="44">
        <v>20240307</v>
      </c>
      <c r="Z6739" s="368" t="s">
        <v>2375</v>
      </c>
      <c r="AA6739" s="44">
        <v>20241017</v>
      </c>
      <c r="AB6739" s="368"/>
      <c r="AC6739" s="44"/>
      <c r="AD6739" s="44"/>
      <c r="AE6739" s="763" t="s">
        <v>1250</v>
      </c>
      <c r="AF6739" s="849">
        <v>1</v>
      </c>
      <c r="AG6739" s="849"/>
      <c r="AH6739" s="370" t="s">
        <v>184</v>
      </c>
      <c r="AI6739" s="360"/>
    </row>
    <row r="6740" spans="1:35" x14ac:dyDescent="0.2">
      <c r="A6740" s="360" t="s">
        <v>2361</v>
      </c>
      <c r="B6740" s="196">
        <v>20240504</v>
      </c>
      <c r="C6740" s="361" t="s">
        <v>64</v>
      </c>
      <c r="D6740" s="361">
        <v>5</v>
      </c>
      <c r="E6740" s="361">
        <v>7</v>
      </c>
      <c r="F6740" s="361"/>
      <c r="G6740" s="361"/>
      <c r="H6740" s="361" t="s">
        <v>11</v>
      </c>
      <c r="I6740" s="361">
        <v>551</v>
      </c>
      <c r="J6740" s="361">
        <v>20</v>
      </c>
      <c r="K6740" s="44">
        <v>5</v>
      </c>
      <c r="L6740" s="362">
        <v>1</v>
      </c>
      <c r="M6740" s="44">
        <v>0</v>
      </c>
      <c r="N6740" s="363">
        <v>1</v>
      </c>
      <c r="O6740" s="44" t="str">
        <f>Cal_030724!$E$2</f>
        <v>Cal_030724</v>
      </c>
      <c r="P6740" s="365">
        <f>Cal_030724!$Q$3</f>
        <v>1.8135132035581638</v>
      </c>
      <c r="Q6740" s="365">
        <f>Cal_030724!$R$3</f>
        <v>0.5762667345022553</v>
      </c>
      <c r="R6740" s="364">
        <v>11.6</v>
      </c>
      <c r="S6740" s="364">
        <v>8.4239999999999995</v>
      </c>
      <c r="T6740" s="365">
        <f>AVERAGE(0.599,0.848,0.588,0.595,0.821,0.663)</f>
        <v>0.68566666666666665</v>
      </c>
      <c r="U6740" s="79">
        <f t="shared" si="1857"/>
        <v>10.914333333333333</v>
      </c>
      <c r="V6740" s="79">
        <f t="shared" si="1858"/>
        <v>7.7383333333333333</v>
      </c>
      <c r="W6740" s="446">
        <f t="shared" si="1859"/>
        <v>3.702359319036521E-2</v>
      </c>
      <c r="X6740" s="446">
        <f t="shared" si="1860"/>
        <v>3.6361882029031053E-2</v>
      </c>
      <c r="Y6740" s="44">
        <v>20240307</v>
      </c>
      <c r="Z6740" s="368" t="s">
        <v>2375</v>
      </c>
      <c r="AA6740" s="44">
        <v>20241017</v>
      </c>
      <c r="AB6740" s="368"/>
      <c r="AC6740" s="44"/>
      <c r="AD6740" s="44"/>
      <c r="AE6740" s="763" t="s">
        <v>1250</v>
      </c>
      <c r="AF6740" s="849">
        <v>1</v>
      </c>
      <c r="AG6740" s="849"/>
      <c r="AH6740" s="370" t="s">
        <v>185</v>
      </c>
      <c r="AI6740" s="360"/>
    </row>
    <row r="6741" spans="1:35" x14ac:dyDescent="0.2">
      <c r="A6741" t="s">
        <v>2361</v>
      </c>
      <c r="B6741" s="45">
        <v>20240504</v>
      </c>
      <c r="C6741" s="107" t="s">
        <v>64</v>
      </c>
      <c r="D6741" s="107">
        <v>5</v>
      </c>
      <c r="E6741" s="107">
        <v>11</v>
      </c>
      <c r="H6741" s="107" t="s">
        <v>10</v>
      </c>
      <c r="I6741" s="107">
        <v>290</v>
      </c>
      <c r="J6741" s="107">
        <v>0</v>
      </c>
      <c r="K6741" s="43">
        <v>5</v>
      </c>
      <c r="L6741" s="43">
        <v>1</v>
      </c>
      <c r="M6741" s="43">
        <v>0</v>
      </c>
      <c r="N6741" s="49">
        <v>1</v>
      </c>
      <c r="O6741" s="43" t="str">
        <f>Cal_052925!$E$2</f>
        <v>Cal_052825</v>
      </c>
      <c r="P6741" s="50">
        <f>Cal_052925!$Q$3</f>
        <v>1.8033877067122157</v>
      </c>
      <c r="Q6741" s="50">
        <f>Cal_052925!$R$3</f>
        <v>0.57372781706974574</v>
      </c>
      <c r="R6741" s="46">
        <v>173.4</v>
      </c>
      <c r="S6741" s="46">
        <v>121</v>
      </c>
      <c r="T6741" s="178">
        <f t="shared" ref="T6741:T6746" si="1862">AVERAGE(0.573,0.773,0.748,0.855,0.817,0.738)</f>
        <v>0.75066666666666659</v>
      </c>
      <c r="U6741" s="79">
        <f t="shared" si="1857"/>
        <v>172.64933333333335</v>
      </c>
      <c r="V6741" s="79">
        <f t="shared" si="1858"/>
        <v>120.24933333333334</v>
      </c>
      <c r="W6741" s="446">
        <f t="shared" si="1859"/>
        <v>1.1635180456648213</v>
      </c>
      <c r="X6741" s="446">
        <f t="shared" si="1860"/>
        <v>0.98159258761512935</v>
      </c>
      <c r="Y6741" s="43">
        <v>20250529</v>
      </c>
      <c r="Z6741" s="48" t="s">
        <v>2462</v>
      </c>
      <c r="AA6741" s="43">
        <v>20250709</v>
      </c>
      <c r="AE6741" s="689" t="s">
        <v>1250</v>
      </c>
      <c r="AF6741" s="130">
        <v>1</v>
      </c>
    </row>
    <row r="6742" spans="1:35" x14ac:dyDescent="0.2">
      <c r="A6742" t="s">
        <v>2361</v>
      </c>
      <c r="B6742" s="45">
        <v>20240504</v>
      </c>
      <c r="C6742" s="107" t="s">
        <v>64</v>
      </c>
      <c r="D6742" s="107">
        <v>5</v>
      </c>
      <c r="E6742" s="107">
        <v>11</v>
      </c>
      <c r="H6742" s="107" t="s">
        <v>11</v>
      </c>
      <c r="I6742" s="107">
        <v>290</v>
      </c>
      <c r="J6742" s="107">
        <v>0</v>
      </c>
      <c r="K6742" s="43">
        <v>5</v>
      </c>
      <c r="L6742" s="43">
        <v>1</v>
      </c>
      <c r="M6742" s="43">
        <v>0</v>
      </c>
      <c r="N6742" s="49">
        <v>1</v>
      </c>
      <c r="O6742" s="43" t="str">
        <f>Cal_052925!$E$2</f>
        <v>Cal_052825</v>
      </c>
      <c r="P6742" s="50">
        <f>Cal_052925!$Q$3</f>
        <v>1.8033877067122157</v>
      </c>
      <c r="Q6742" s="50">
        <f>Cal_052925!$R$3</f>
        <v>0.57372781706974574</v>
      </c>
      <c r="R6742" s="46">
        <v>179.2</v>
      </c>
      <c r="S6742" s="46">
        <v>126.5</v>
      </c>
      <c r="T6742" s="178">
        <f t="shared" si="1862"/>
        <v>0.75066666666666659</v>
      </c>
      <c r="U6742" s="79">
        <f t="shared" si="1857"/>
        <v>178.44933333333333</v>
      </c>
      <c r="V6742" s="79">
        <f t="shared" si="1858"/>
        <v>125.74933333333334</v>
      </c>
      <c r="W6742" s="446">
        <f t="shared" si="1859"/>
        <v>1.1701794085216808</v>
      </c>
      <c r="X6742" s="446">
        <f t="shared" si="1860"/>
        <v>1.0730449369593611</v>
      </c>
      <c r="Y6742" s="43">
        <v>20250529</v>
      </c>
      <c r="Z6742" s="48" t="s">
        <v>2462</v>
      </c>
      <c r="AA6742" s="43">
        <v>20250709</v>
      </c>
      <c r="AE6742" s="689" t="s">
        <v>1250</v>
      </c>
      <c r="AF6742" s="130">
        <v>1</v>
      </c>
    </row>
    <row r="6743" spans="1:35" x14ac:dyDescent="0.2">
      <c r="A6743" t="s">
        <v>2361</v>
      </c>
      <c r="B6743" s="45">
        <v>20240504</v>
      </c>
      <c r="C6743" s="107" t="s">
        <v>64</v>
      </c>
      <c r="D6743" s="107">
        <v>5</v>
      </c>
      <c r="E6743" s="107">
        <v>13</v>
      </c>
      <c r="H6743" s="107" t="s">
        <v>10</v>
      </c>
      <c r="I6743" s="107">
        <v>290</v>
      </c>
      <c r="J6743" s="107">
        <v>0</v>
      </c>
      <c r="K6743" s="43">
        <v>10</v>
      </c>
      <c r="L6743" s="43">
        <v>1</v>
      </c>
      <c r="M6743" s="43">
        <v>0</v>
      </c>
      <c r="N6743" s="49">
        <v>1</v>
      </c>
      <c r="O6743" s="43" t="str">
        <f>Cal_052925!$E$2</f>
        <v>Cal_052825</v>
      </c>
      <c r="P6743" s="50">
        <f>Cal_052925!$Q$3</f>
        <v>1.8033877067122157</v>
      </c>
      <c r="Q6743" s="50">
        <f>Cal_052925!$R$3</f>
        <v>0.57372781706974574</v>
      </c>
      <c r="R6743" s="46">
        <v>215.1</v>
      </c>
      <c r="S6743" s="46">
        <v>131.69999999999999</v>
      </c>
      <c r="T6743" s="178">
        <f t="shared" si="1862"/>
        <v>0.75066666666666659</v>
      </c>
      <c r="U6743" s="79">
        <f t="shared" si="1857"/>
        <v>214.34933333333333</v>
      </c>
      <c r="V6743" s="79">
        <f t="shared" si="1858"/>
        <v>130.94933333333333</v>
      </c>
      <c r="W6743" s="446">
        <f t="shared" si="1859"/>
        <v>3.7037177484139732</v>
      </c>
      <c r="X6743" s="446">
        <f t="shared" si="1860"/>
        <v>0.96825505289199076</v>
      </c>
      <c r="Y6743" s="43">
        <v>20250529</v>
      </c>
      <c r="Z6743" s="48" t="s">
        <v>2463</v>
      </c>
      <c r="AA6743" s="43">
        <v>20250709</v>
      </c>
      <c r="AE6743" s="689" t="s">
        <v>1250</v>
      </c>
      <c r="AF6743" s="130">
        <v>1</v>
      </c>
    </row>
    <row r="6744" spans="1:35" x14ac:dyDescent="0.2">
      <c r="A6744" t="s">
        <v>2361</v>
      </c>
      <c r="B6744" s="45">
        <v>20240504</v>
      </c>
      <c r="C6744" s="107" t="s">
        <v>64</v>
      </c>
      <c r="D6744" s="107">
        <v>5</v>
      </c>
      <c r="E6744" s="107">
        <v>13</v>
      </c>
      <c r="H6744" s="107" t="s">
        <v>11</v>
      </c>
      <c r="I6744" s="107">
        <v>290</v>
      </c>
      <c r="J6744" s="107">
        <v>0</v>
      </c>
      <c r="K6744" s="43">
        <v>10</v>
      </c>
      <c r="L6744" s="43">
        <v>1</v>
      </c>
      <c r="M6744" s="43">
        <v>0</v>
      </c>
      <c r="N6744" s="49">
        <v>1</v>
      </c>
      <c r="O6744" s="43" t="str">
        <f>Cal_052925!$E$2</f>
        <v>Cal_052825</v>
      </c>
      <c r="P6744" s="50">
        <f>Cal_052925!$Q$3</f>
        <v>1.8033877067122157</v>
      </c>
      <c r="Q6744" s="50">
        <f>Cal_052925!$R$3</f>
        <v>0.57372781706974574</v>
      </c>
      <c r="R6744" s="46">
        <v>224.2</v>
      </c>
      <c r="S6744" s="46">
        <v>137.5</v>
      </c>
      <c r="T6744" s="178">
        <f t="shared" si="1862"/>
        <v>0.75066666666666659</v>
      </c>
      <c r="U6744" s="79">
        <f t="shared" si="1857"/>
        <v>223.44933333333333</v>
      </c>
      <c r="V6744" s="79">
        <f t="shared" si="1858"/>
        <v>136.74933333333334</v>
      </c>
      <c r="W6744" s="446">
        <f t="shared" si="1859"/>
        <v>3.8502677312648852</v>
      </c>
      <c r="X6744" s="446">
        <f t="shared" si="1860"/>
        <v>1.0286358085015619</v>
      </c>
      <c r="Y6744" s="43">
        <v>20250529</v>
      </c>
      <c r="Z6744" s="48" t="s">
        <v>2463</v>
      </c>
      <c r="AA6744" s="43">
        <v>20250709</v>
      </c>
      <c r="AE6744" s="689" t="s">
        <v>1250</v>
      </c>
      <c r="AF6744" s="130">
        <v>1</v>
      </c>
    </row>
    <row r="6745" spans="1:35" x14ac:dyDescent="0.2">
      <c r="A6745" t="s">
        <v>2361</v>
      </c>
      <c r="B6745" s="45">
        <v>20240504</v>
      </c>
      <c r="C6745" s="107" t="s">
        <v>64</v>
      </c>
      <c r="D6745" s="107">
        <v>5</v>
      </c>
      <c r="E6745" s="107">
        <v>13</v>
      </c>
      <c r="H6745" s="107" t="s">
        <v>10</v>
      </c>
      <c r="I6745" s="107">
        <v>290</v>
      </c>
      <c r="J6745" s="107">
        <v>10</v>
      </c>
      <c r="K6745" s="43">
        <v>10</v>
      </c>
      <c r="L6745" s="43">
        <v>1</v>
      </c>
      <c r="M6745" s="43">
        <v>0</v>
      </c>
      <c r="N6745" s="49">
        <v>1</v>
      </c>
      <c r="O6745" s="43" t="str">
        <f>Cal_052925!$E$2</f>
        <v>Cal_052825</v>
      </c>
      <c r="P6745" s="50">
        <f>Cal_052925!$Q$3</f>
        <v>1.8033877067122157</v>
      </c>
      <c r="Q6745" s="50">
        <f>Cal_052925!$R$3</f>
        <v>0.57372781706974574</v>
      </c>
      <c r="R6745" s="46">
        <v>211.3</v>
      </c>
      <c r="S6745" s="46">
        <v>127.8</v>
      </c>
      <c r="T6745" s="178">
        <f t="shared" si="1862"/>
        <v>0.75066666666666659</v>
      </c>
      <c r="U6745" s="79">
        <f t="shared" si="1857"/>
        <v>210.54933333333335</v>
      </c>
      <c r="V6745" s="79">
        <f t="shared" si="1858"/>
        <v>127.04933333333334</v>
      </c>
      <c r="W6745" s="446">
        <f t="shared" si="1859"/>
        <v>3.708158656985213</v>
      </c>
      <c r="X6745" s="446">
        <f t="shared" si="1860"/>
        <v>0.82467106156283976</v>
      </c>
      <c r="Y6745" s="43">
        <v>20250529</v>
      </c>
      <c r="Z6745" s="48" t="s">
        <v>2463</v>
      </c>
      <c r="AA6745" s="43">
        <v>20250709</v>
      </c>
      <c r="AE6745" s="689" t="s">
        <v>1250</v>
      </c>
      <c r="AF6745" s="130">
        <v>3</v>
      </c>
      <c r="AH6745" s="490" t="s">
        <v>2329</v>
      </c>
    </row>
    <row r="6746" spans="1:35" x14ac:dyDescent="0.2">
      <c r="A6746" t="s">
        <v>2361</v>
      </c>
      <c r="B6746" s="45">
        <v>20240504</v>
      </c>
      <c r="C6746" s="107" t="s">
        <v>64</v>
      </c>
      <c r="D6746" s="107">
        <v>5</v>
      </c>
      <c r="E6746" s="107">
        <v>13</v>
      </c>
      <c r="H6746" s="107" t="s">
        <v>11</v>
      </c>
      <c r="I6746" s="107">
        <v>290</v>
      </c>
      <c r="J6746" s="107">
        <v>10</v>
      </c>
      <c r="K6746" s="43">
        <v>10</v>
      </c>
      <c r="L6746" s="43">
        <v>1</v>
      </c>
      <c r="M6746" s="43">
        <v>0</v>
      </c>
      <c r="N6746" s="49">
        <v>1</v>
      </c>
      <c r="O6746" s="43" t="str">
        <f>Cal_052925!$E$2</f>
        <v>Cal_052825</v>
      </c>
      <c r="P6746" s="50">
        <f>Cal_052925!$Q$3</f>
        <v>1.8033877067122157</v>
      </c>
      <c r="Q6746" s="50">
        <f>Cal_052925!$R$3</f>
        <v>0.57372781706974574</v>
      </c>
      <c r="R6746" s="46">
        <v>185.3</v>
      </c>
      <c r="S6746" s="46">
        <v>113.7</v>
      </c>
      <c r="T6746" s="178">
        <f t="shared" si="1862"/>
        <v>0.75066666666666659</v>
      </c>
      <c r="U6746" s="79">
        <f t="shared" si="1857"/>
        <v>184.54933333333335</v>
      </c>
      <c r="V6746" s="79">
        <f t="shared" si="1858"/>
        <v>112.94933333333334</v>
      </c>
      <c r="W6746" s="446">
        <f t="shared" si="1859"/>
        <v>3.17969053700768</v>
      </c>
      <c r="X6746" s="446">
        <f t="shared" si="1860"/>
        <v>0.85008342080023402</v>
      </c>
      <c r="Y6746" s="43">
        <v>20250529</v>
      </c>
      <c r="Z6746" s="48" t="s">
        <v>2463</v>
      </c>
      <c r="AA6746" s="43">
        <v>20250709</v>
      </c>
      <c r="AE6746" s="689" t="s">
        <v>1250</v>
      </c>
      <c r="AF6746" s="130">
        <v>3</v>
      </c>
      <c r="AH6746" s="490" t="s">
        <v>2329</v>
      </c>
    </row>
    <row r="6747" spans="1:35" x14ac:dyDescent="0.2">
      <c r="A6747" s="155" t="s">
        <v>2361</v>
      </c>
      <c r="B6747" s="81">
        <v>20240504</v>
      </c>
      <c r="C6747" s="126" t="s">
        <v>64</v>
      </c>
      <c r="D6747" s="126">
        <v>5</v>
      </c>
      <c r="E6747" s="126">
        <v>13</v>
      </c>
      <c r="F6747" s="126"/>
      <c r="G6747" s="126"/>
      <c r="H6747" s="126" t="s">
        <v>10</v>
      </c>
      <c r="I6747" s="126">
        <v>293</v>
      </c>
      <c r="J6747" s="126">
        <v>5</v>
      </c>
      <c r="K6747" s="82">
        <v>5</v>
      </c>
      <c r="L6747" s="156">
        <v>1</v>
      </c>
      <c r="M6747" s="82">
        <v>0</v>
      </c>
      <c r="N6747" s="83">
        <v>1</v>
      </c>
      <c r="O6747" s="82" t="str">
        <f>Cal_030724!$E$2</f>
        <v>Cal_030724</v>
      </c>
      <c r="P6747" s="158">
        <f>Cal_030724!$Q$3</f>
        <v>1.8135132035581638</v>
      </c>
      <c r="Q6747" s="158">
        <f>Cal_030724!$R$3</f>
        <v>0.5762667345022553</v>
      </c>
      <c r="R6747" s="84">
        <v>183.1</v>
      </c>
      <c r="S6747" s="84">
        <v>114.3</v>
      </c>
      <c r="T6747" s="158">
        <f>AVERAGE(0.599,0.848,0.588,0.595,0.821,0.663)</f>
        <v>0.68566666666666665</v>
      </c>
      <c r="U6747" s="79">
        <f t="shared" si="1857"/>
        <v>182.41433333333333</v>
      </c>
      <c r="V6747" s="79">
        <f t="shared" si="1858"/>
        <v>113.61433333333333</v>
      </c>
      <c r="W6747" s="446">
        <f t="shared" si="1859"/>
        <v>1.5082401173637141</v>
      </c>
      <c r="X6747" s="446">
        <f t="shared" si="1860"/>
        <v>0.51794807700320022</v>
      </c>
      <c r="Y6747" s="82">
        <v>20240307</v>
      </c>
      <c r="Z6747" s="85" t="s">
        <v>2375</v>
      </c>
      <c r="AA6747" s="82">
        <v>20241017</v>
      </c>
      <c r="AB6747" s="85"/>
      <c r="AC6747" s="82"/>
      <c r="AD6747" s="82"/>
      <c r="AE6747" s="691" t="s">
        <v>1250</v>
      </c>
      <c r="AF6747" s="567">
        <v>3</v>
      </c>
      <c r="AG6747" s="567"/>
      <c r="AH6747" s="159" t="s">
        <v>176</v>
      </c>
      <c r="AI6747" s="155" t="s">
        <v>2329</v>
      </c>
    </row>
    <row r="6748" spans="1:35" x14ac:dyDescent="0.2">
      <c r="A6748" s="155" t="s">
        <v>2361</v>
      </c>
      <c r="B6748" s="81">
        <v>20240504</v>
      </c>
      <c r="C6748" s="126" t="s">
        <v>64</v>
      </c>
      <c r="D6748" s="126">
        <v>5</v>
      </c>
      <c r="E6748" s="126">
        <v>13</v>
      </c>
      <c r="F6748" s="126"/>
      <c r="G6748" s="126"/>
      <c r="H6748" s="126" t="s">
        <v>11</v>
      </c>
      <c r="I6748" s="126">
        <v>294</v>
      </c>
      <c r="J6748" s="126">
        <v>5</v>
      </c>
      <c r="K6748" s="82">
        <v>5</v>
      </c>
      <c r="L6748" s="156">
        <v>1</v>
      </c>
      <c r="M6748" s="82">
        <v>0</v>
      </c>
      <c r="N6748" s="83">
        <v>1</v>
      </c>
      <c r="O6748" s="82" t="str">
        <f>Cal_030724!$E$2</f>
        <v>Cal_030724</v>
      </c>
      <c r="P6748" s="158">
        <f>Cal_030724!$Q$3</f>
        <v>1.8135132035581638</v>
      </c>
      <c r="Q6748" s="158">
        <f>Cal_030724!$R$3</f>
        <v>0.5762667345022553</v>
      </c>
      <c r="R6748" s="84">
        <v>242.1</v>
      </c>
      <c r="S6748" s="84">
        <v>146.4</v>
      </c>
      <c r="T6748" s="158">
        <f>AVERAGE(0.599,0.848,0.588,0.595,0.821,0.663)</f>
        <v>0.68566666666666665</v>
      </c>
      <c r="U6748" s="79">
        <f t="shared" si="1857"/>
        <v>241.41433333333333</v>
      </c>
      <c r="V6748" s="79">
        <f t="shared" si="1858"/>
        <v>145.71433333333334</v>
      </c>
      <c r="W6748" s="446">
        <f t="shared" si="1859"/>
        <v>2.0908086000479686</v>
      </c>
      <c r="X6748" s="446">
        <f t="shared" si="1860"/>
        <v>0.49900924927853335</v>
      </c>
      <c r="Y6748" s="82">
        <v>20240307</v>
      </c>
      <c r="Z6748" s="85" t="s">
        <v>2375</v>
      </c>
      <c r="AA6748" s="82">
        <v>20241017</v>
      </c>
      <c r="AB6748" s="85"/>
      <c r="AC6748" s="82"/>
      <c r="AD6748" s="82"/>
      <c r="AE6748" s="691" t="s">
        <v>1250</v>
      </c>
      <c r="AF6748" s="567">
        <v>3</v>
      </c>
      <c r="AG6748" s="567"/>
      <c r="AH6748" s="159" t="s">
        <v>177</v>
      </c>
      <c r="AI6748" s="155" t="s">
        <v>2329</v>
      </c>
    </row>
    <row r="6749" spans="1:35" x14ac:dyDescent="0.2">
      <c r="A6749" s="360" t="s">
        <v>2361</v>
      </c>
      <c r="B6749" s="196">
        <v>20240504</v>
      </c>
      <c r="C6749" s="361" t="s">
        <v>64</v>
      </c>
      <c r="D6749" s="361">
        <v>5</v>
      </c>
      <c r="E6749" s="361">
        <v>13</v>
      </c>
      <c r="F6749" s="361"/>
      <c r="G6749" s="361"/>
      <c r="H6749" s="361" t="s">
        <v>10</v>
      </c>
      <c r="I6749" s="361">
        <v>550</v>
      </c>
      <c r="J6749" s="361">
        <v>20</v>
      </c>
      <c r="K6749" s="44">
        <v>5</v>
      </c>
      <c r="L6749" s="362">
        <v>1</v>
      </c>
      <c r="M6749" s="44">
        <v>0</v>
      </c>
      <c r="N6749" s="363">
        <v>1</v>
      </c>
      <c r="O6749" s="44" t="str">
        <f>Cal_030724!$E$2</f>
        <v>Cal_030724</v>
      </c>
      <c r="P6749" s="365">
        <f>Cal_030724!$Q$3</f>
        <v>1.8135132035581638</v>
      </c>
      <c r="Q6749" s="365">
        <f>Cal_030724!$R$3</f>
        <v>0.5762667345022553</v>
      </c>
      <c r="R6749" s="364">
        <v>20.62</v>
      </c>
      <c r="S6749" s="364">
        <v>13.61</v>
      </c>
      <c r="T6749" s="365">
        <f>AVERAGE(0.599,0.848,0.588,0.595,0.821,0.663)</f>
        <v>0.68566666666666665</v>
      </c>
      <c r="U6749" s="79">
        <f t="shared" si="1857"/>
        <v>19.934333333333335</v>
      </c>
      <c r="V6749" s="79">
        <f t="shared" si="1858"/>
        <v>12.924333333333333</v>
      </c>
      <c r="W6749" s="446">
        <f t="shared" si="1859"/>
        <v>8.1866269139980283E-2</v>
      </c>
      <c r="X6749" s="446">
        <f t="shared" si="1860"/>
        <v>4.0922808604079382E-2</v>
      </c>
      <c r="Y6749" s="44">
        <v>20240307</v>
      </c>
      <c r="Z6749" s="368" t="s">
        <v>2375</v>
      </c>
      <c r="AA6749" s="44">
        <v>20241017</v>
      </c>
      <c r="AB6749" s="368"/>
      <c r="AC6749" s="44"/>
      <c r="AD6749" s="44"/>
      <c r="AE6749" s="763" t="s">
        <v>1250</v>
      </c>
      <c r="AF6749" s="849">
        <v>1</v>
      </c>
      <c r="AG6749" s="849"/>
      <c r="AH6749" s="370" t="s">
        <v>182</v>
      </c>
      <c r="AI6749" s="360"/>
    </row>
    <row r="6750" spans="1:35" x14ac:dyDescent="0.2">
      <c r="A6750" s="360" t="s">
        <v>2361</v>
      </c>
      <c r="B6750" s="196">
        <v>20240504</v>
      </c>
      <c r="C6750" s="361" t="s">
        <v>64</v>
      </c>
      <c r="D6750" s="361">
        <v>5</v>
      </c>
      <c r="E6750" s="361">
        <v>13</v>
      </c>
      <c r="F6750" s="361"/>
      <c r="G6750" s="361"/>
      <c r="H6750" s="361" t="s">
        <v>11</v>
      </c>
      <c r="I6750" s="361">
        <v>550</v>
      </c>
      <c r="J6750" s="361">
        <v>20</v>
      </c>
      <c r="K6750" s="44">
        <v>5</v>
      </c>
      <c r="L6750" s="362">
        <v>1</v>
      </c>
      <c r="M6750" s="44">
        <v>0</v>
      </c>
      <c r="N6750" s="363">
        <v>1</v>
      </c>
      <c r="O6750" s="44" t="str">
        <f>Cal_030724!$E$2</f>
        <v>Cal_030724</v>
      </c>
      <c r="P6750" s="365">
        <f>Cal_030724!$Q$3</f>
        <v>1.8135132035581638</v>
      </c>
      <c r="Q6750" s="365">
        <f>Cal_030724!$R$3</f>
        <v>0.5762667345022553</v>
      </c>
      <c r="R6750" s="364">
        <v>28.2</v>
      </c>
      <c r="S6750" s="364">
        <v>18.8</v>
      </c>
      <c r="T6750" s="365">
        <f>AVERAGE(0.599,0.848,0.588,0.595,0.821,0.663)</f>
        <v>0.68566666666666665</v>
      </c>
      <c r="U6750" s="79">
        <f t="shared" si="1857"/>
        <v>27.514333333333333</v>
      </c>
      <c r="V6750" s="79">
        <f t="shared" si="1858"/>
        <v>18.114333333333335</v>
      </c>
      <c r="W6750" s="446">
        <f t="shared" si="1859"/>
        <v>0.10977787873264114</v>
      </c>
      <c r="X6750" s="446">
        <f t="shared" si="1860"/>
        <v>6.2319375847748194E-2</v>
      </c>
      <c r="Y6750" s="44">
        <v>20240307</v>
      </c>
      <c r="Z6750" s="368" t="s">
        <v>2375</v>
      </c>
      <c r="AA6750" s="44">
        <v>20241017</v>
      </c>
      <c r="AB6750" s="368"/>
      <c r="AC6750" s="44"/>
      <c r="AD6750" s="44"/>
      <c r="AE6750" s="763" t="s">
        <v>1250</v>
      </c>
      <c r="AF6750" s="849">
        <v>1</v>
      </c>
      <c r="AG6750" s="849"/>
      <c r="AH6750" s="370" t="s">
        <v>183</v>
      </c>
      <c r="AI6750" s="360"/>
    </row>
    <row r="6751" spans="1:35" x14ac:dyDescent="0.2">
      <c r="A6751" t="s">
        <v>2361</v>
      </c>
      <c r="B6751" s="45">
        <v>20240504</v>
      </c>
      <c r="C6751" s="107" t="s">
        <v>64</v>
      </c>
      <c r="D6751" s="107">
        <v>5</v>
      </c>
      <c r="E6751" s="107">
        <v>18</v>
      </c>
      <c r="H6751" s="107" t="s">
        <v>10</v>
      </c>
      <c r="I6751" s="107">
        <v>290</v>
      </c>
      <c r="J6751" s="107">
        <v>0</v>
      </c>
      <c r="K6751" s="43">
        <v>15</v>
      </c>
      <c r="L6751" s="43">
        <v>1</v>
      </c>
      <c r="M6751" s="43">
        <v>0</v>
      </c>
      <c r="N6751" s="49">
        <v>1</v>
      </c>
      <c r="O6751" s="43" t="str">
        <f>Cal_052925!$E$2</f>
        <v>Cal_052825</v>
      </c>
      <c r="P6751" s="50">
        <f>Cal_052925!$Q$3</f>
        <v>1.8033877067122157</v>
      </c>
      <c r="Q6751" s="50">
        <f>Cal_052925!$R$3</f>
        <v>0.57372781706974574</v>
      </c>
      <c r="R6751" s="46">
        <v>119.7</v>
      </c>
      <c r="S6751" s="46">
        <v>72.58</v>
      </c>
      <c r="T6751" s="178">
        <f>AVERAGE(0.573,0.773,0.748,0.855,0.817,0.738)</f>
        <v>0.75066666666666659</v>
      </c>
      <c r="U6751" s="79">
        <f t="shared" si="1857"/>
        <v>118.94933333333334</v>
      </c>
      <c r="V6751" s="79">
        <f t="shared" si="1858"/>
        <v>71.829333333333338</v>
      </c>
      <c r="W6751" s="446">
        <f t="shared" si="1859"/>
        <v>3.1388341781522739</v>
      </c>
      <c r="X6751" s="446">
        <f t="shared" si="1860"/>
        <v>0.70522538817294467</v>
      </c>
      <c r="Y6751" s="43">
        <v>20250529</v>
      </c>
      <c r="Z6751" s="48" t="s">
        <v>2463</v>
      </c>
      <c r="AA6751" s="43">
        <v>20250709</v>
      </c>
      <c r="AE6751" s="689" t="s">
        <v>1250</v>
      </c>
      <c r="AF6751" s="130">
        <v>1</v>
      </c>
    </row>
    <row r="6752" spans="1:35" x14ac:dyDescent="0.2">
      <c r="A6752" t="s">
        <v>2361</v>
      </c>
      <c r="B6752" s="45">
        <v>20240504</v>
      </c>
      <c r="C6752" s="107" t="s">
        <v>64</v>
      </c>
      <c r="D6752" s="107">
        <v>5</v>
      </c>
      <c r="E6752" s="107">
        <v>18</v>
      </c>
      <c r="H6752" s="107" t="s">
        <v>11</v>
      </c>
      <c r="I6752" s="107">
        <v>290</v>
      </c>
      <c r="J6752" s="107">
        <v>0</v>
      </c>
      <c r="K6752" s="43">
        <v>15</v>
      </c>
      <c r="L6752" s="43">
        <v>1</v>
      </c>
      <c r="M6752" s="43">
        <v>0</v>
      </c>
      <c r="N6752" s="49">
        <v>1</v>
      </c>
      <c r="O6752" s="43" t="str">
        <f>Cal_052925!$E$2</f>
        <v>Cal_052825</v>
      </c>
      <c r="P6752" s="50">
        <f>Cal_052925!$Q$3</f>
        <v>1.8033877067122157</v>
      </c>
      <c r="Q6752" s="50">
        <f>Cal_052925!$R$3</f>
        <v>0.57372781706974574</v>
      </c>
      <c r="R6752" s="46">
        <v>139.9</v>
      </c>
      <c r="S6752" s="46">
        <v>85.23</v>
      </c>
      <c r="T6752" s="178">
        <f>AVERAGE(0.573,0.773,0.748,0.855,0.817,0.738)</f>
        <v>0.75066666666666659</v>
      </c>
      <c r="U6752" s="79">
        <f t="shared" si="1857"/>
        <v>139.14933333333335</v>
      </c>
      <c r="V6752" s="79">
        <f t="shared" si="1858"/>
        <v>84.479333333333344</v>
      </c>
      <c r="W6752" s="446">
        <f t="shared" si="1859"/>
        <v>3.6417670738451786</v>
      </c>
      <c r="X6752" s="446">
        <f t="shared" si="1860"/>
        <v>0.87927710666756864</v>
      </c>
      <c r="Y6752" s="43">
        <v>20250529</v>
      </c>
      <c r="Z6752" s="48" t="s">
        <v>2463</v>
      </c>
      <c r="AA6752" s="43">
        <v>20250709</v>
      </c>
      <c r="AE6752" s="689" t="s">
        <v>1250</v>
      </c>
      <c r="AF6752" s="130">
        <v>1</v>
      </c>
    </row>
    <row r="6753" spans="1:35" x14ac:dyDescent="0.2">
      <c r="A6753" t="s">
        <v>2361</v>
      </c>
      <c r="B6753" s="45">
        <v>20240504</v>
      </c>
      <c r="C6753" s="107" t="s">
        <v>64</v>
      </c>
      <c r="D6753" s="107">
        <v>5</v>
      </c>
      <c r="E6753" s="107">
        <v>18</v>
      </c>
      <c r="H6753" s="107" t="s">
        <v>10</v>
      </c>
      <c r="I6753" s="107">
        <v>290</v>
      </c>
      <c r="J6753" s="107">
        <v>10</v>
      </c>
      <c r="K6753" s="43">
        <v>10</v>
      </c>
      <c r="L6753" s="43">
        <v>1</v>
      </c>
      <c r="M6753" s="43">
        <v>0</v>
      </c>
      <c r="N6753" s="49">
        <v>1</v>
      </c>
      <c r="O6753" s="43" t="str">
        <f>Cal_052925!$E$2</f>
        <v>Cal_052825</v>
      </c>
      <c r="P6753" s="50">
        <f>Cal_052925!$Q$3</f>
        <v>1.8033877067122157</v>
      </c>
      <c r="Q6753" s="50">
        <f>Cal_052925!$R$3</f>
        <v>0.57372781706974574</v>
      </c>
      <c r="R6753" s="46">
        <v>195.6</v>
      </c>
      <c r="S6753" s="46">
        <v>118.9</v>
      </c>
      <c r="T6753" s="178">
        <f>AVERAGE(0.573,0.773,0.748,0.855,0.817,0.738)</f>
        <v>0.75066666666666659</v>
      </c>
      <c r="U6753" s="79">
        <f t="shared" si="1857"/>
        <v>194.84933333333333</v>
      </c>
      <c r="V6753" s="79">
        <f t="shared" si="1858"/>
        <v>118.14933333333335</v>
      </c>
      <c r="W6753" s="446">
        <f t="shared" si="1859"/>
        <v>3.406176874140908</v>
      </c>
      <c r="X6753" s="446">
        <f t="shared" si="1860"/>
        <v>0.80912119401088767</v>
      </c>
      <c r="Y6753" s="43">
        <v>20250529</v>
      </c>
      <c r="Z6753" s="48" t="s">
        <v>2463</v>
      </c>
      <c r="AA6753" s="43">
        <v>20250709</v>
      </c>
      <c r="AE6753" s="689" t="s">
        <v>1250</v>
      </c>
      <c r="AF6753" s="130">
        <v>1</v>
      </c>
    </row>
    <row r="6754" spans="1:35" x14ac:dyDescent="0.2">
      <c r="A6754" t="s">
        <v>2361</v>
      </c>
      <c r="B6754" s="45">
        <v>20240504</v>
      </c>
      <c r="C6754" s="107" t="s">
        <v>64</v>
      </c>
      <c r="D6754" s="107">
        <v>5</v>
      </c>
      <c r="E6754" s="107">
        <v>18</v>
      </c>
      <c r="H6754" s="107" t="s">
        <v>11</v>
      </c>
      <c r="I6754" s="107">
        <v>290</v>
      </c>
      <c r="J6754" s="107">
        <v>10</v>
      </c>
      <c r="K6754" s="43">
        <v>10</v>
      </c>
      <c r="L6754" s="43">
        <v>1</v>
      </c>
      <c r="M6754" s="43">
        <v>0</v>
      </c>
      <c r="N6754" s="49">
        <v>1</v>
      </c>
      <c r="O6754" s="43" t="str">
        <f>Cal_052925!$E$2</f>
        <v>Cal_052825</v>
      </c>
      <c r="P6754" s="50">
        <f>Cal_052925!$Q$3</f>
        <v>1.8033877067122157</v>
      </c>
      <c r="Q6754" s="50">
        <f>Cal_052925!$R$3</f>
        <v>0.57372781706974574</v>
      </c>
      <c r="R6754" s="46">
        <v>200.1</v>
      </c>
      <c r="S6754" s="46">
        <v>122.2</v>
      </c>
      <c r="T6754" s="178">
        <f>AVERAGE(0.573,0.773,0.748,0.855,0.817,0.738)</f>
        <v>0.75066666666666659</v>
      </c>
      <c r="U6754" s="79">
        <f t="shared" si="1857"/>
        <v>199.34933333333333</v>
      </c>
      <c r="V6754" s="79">
        <f t="shared" si="1858"/>
        <v>121.44933333333334</v>
      </c>
      <c r="W6754" s="446">
        <f t="shared" si="1859"/>
        <v>3.4594677769957851</v>
      </c>
      <c r="X6754" s="446">
        <f t="shared" si="1860"/>
        <v>0.87356674579731886</v>
      </c>
      <c r="Y6754" s="43">
        <v>20250529</v>
      </c>
      <c r="Z6754" s="48" t="s">
        <v>2463</v>
      </c>
      <c r="AA6754" s="43">
        <v>20250709</v>
      </c>
      <c r="AE6754" s="689" t="s">
        <v>1250</v>
      </c>
      <c r="AF6754" s="130">
        <v>1</v>
      </c>
    </row>
    <row r="6755" spans="1:35" x14ac:dyDescent="0.2">
      <c r="A6755" s="155" t="s">
        <v>2361</v>
      </c>
      <c r="B6755" s="81">
        <v>20240504</v>
      </c>
      <c r="C6755" s="126" t="s">
        <v>64</v>
      </c>
      <c r="D6755" s="126">
        <v>5</v>
      </c>
      <c r="E6755" s="126">
        <v>18</v>
      </c>
      <c r="F6755" s="126"/>
      <c r="G6755" s="126"/>
      <c r="H6755" s="126" t="s">
        <v>10</v>
      </c>
      <c r="I6755" s="126">
        <v>293</v>
      </c>
      <c r="J6755" s="126">
        <v>5</v>
      </c>
      <c r="K6755" s="82">
        <v>5</v>
      </c>
      <c r="L6755" s="156">
        <v>1</v>
      </c>
      <c r="M6755" s="82">
        <v>0</v>
      </c>
      <c r="N6755" s="83">
        <v>1</v>
      </c>
      <c r="O6755" s="82" t="str">
        <f>Cal_030724!$E$2</f>
        <v>Cal_030724</v>
      </c>
      <c r="P6755" s="158">
        <f>Cal_030724!$Q$3</f>
        <v>1.8135132035581638</v>
      </c>
      <c r="Q6755" s="158">
        <f>Cal_030724!$R$3</f>
        <v>0.5762667345022553</v>
      </c>
      <c r="R6755" s="84">
        <v>72.23</v>
      </c>
      <c r="S6755" s="84">
        <v>45.51</v>
      </c>
      <c r="T6755" s="158">
        <f>AVERAGE(0.599,0.848,0.588,0.595,0.821,0.663)</f>
        <v>0.68566666666666665</v>
      </c>
      <c r="U6755" s="79">
        <f>(R6755-T6779)*(L6755+M6755)/L6755</f>
        <v>71.654333333333341</v>
      </c>
      <c r="V6755" s="79">
        <f>(S6755-T6779)*(L6755+M6755)/L6755</f>
        <v>44.934333333333335</v>
      </c>
      <c r="W6755" s="446">
        <f t="shared" si="1859"/>
        <v>0.58575837116218676</v>
      </c>
      <c r="X6755" s="446">
        <f t="shared" si="1860"/>
        <v>0.21559664321464697</v>
      </c>
      <c r="Y6755" s="82">
        <v>20240307</v>
      </c>
      <c r="Z6755" s="85" t="s">
        <v>2375</v>
      </c>
      <c r="AA6755" s="82">
        <v>20241017</v>
      </c>
      <c r="AB6755" s="85"/>
      <c r="AC6755" s="82"/>
      <c r="AD6755" s="82"/>
      <c r="AE6755" s="691" t="s">
        <v>1250</v>
      </c>
      <c r="AF6755" s="567">
        <v>3</v>
      </c>
      <c r="AG6755" s="567"/>
      <c r="AH6755" s="159" t="s">
        <v>174</v>
      </c>
      <c r="AI6755" s="155" t="s">
        <v>2376</v>
      </c>
    </row>
    <row r="6756" spans="1:35" x14ac:dyDescent="0.2">
      <c r="A6756" s="155" t="s">
        <v>2361</v>
      </c>
      <c r="B6756" s="81">
        <v>20240504</v>
      </c>
      <c r="C6756" s="126" t="s">
        <v>64</v>
      </c>
      <c r="D6756" s="126">
        <v>5</v>
      </c>
      <c r="E6756" s="126">
        <v>18</v>
      </c>
      <c r="F6756" s="126"/>
      <c r="G6756" s="126"/>
      <c r="H6756" s="126" t="s">
        <v>11</v>
      </c>
      <c r="I6756" s="126">
        <v>293</v>
      </c>
      <c r="J6756" s="126">
        <v>5</v>
      </c>
      <c r="K6756" s="82">
        <v>5</v>
      </c>
      <c r="L6756" s="156">
        <v>1</v>
      </c>
      <c r="M6756" s="82">
        <v>0</v>
      </c>
      <c r="N6756" s="83">
        <v>1</v>
      </c>
      <c r="O6756" s="82" t="str">
        <f>Cal_030724!$E$2</f>
        <v>Cal_030724</v>
      </c>
      <c r="P6756" s="158">
        <f>Cal_030724!$Q$3</f>
        <v>1.8135132035581638</v>
      </c>
      <c r="Q6756" s="158">
        <f>Cal_030724!$R$3</f>
        <v>0.5762667345022553</v>
      </c>
      <c r="R6756" s="84">
        <v>202.4</v>
      </c>
      <c r="S6756" s="84">
        <v>123.7</v>
      </c>
      <c r="T6756" s="158">
        <f>AVERAGE(0.599,0.848,0.588,0.595,0.821,0.663)</f>
        <v>0.68566666666666665</v>
      </c>
      <c r="U6756" s="79">
        <f>(R6756-T6780)*(L6756+M6756)/L6756</f>
        <v>201.82433333333333</v>
      </c>
      <c r="V6756" s="79">
        <f>(S6756-T6780)*(L6756+M6756)/L6756</f>
        <v>123.12433333333334</v>
      </c>
      <c r="W6756" s="446">
        <f t="shared" si="1859"/>
        <v>1.7252688551820392</v>
      </c>
      <c r="X6756" s="446">
        <f t="shared" si="1860"/>
        <v>0.47051985668204582</v>
      </c>
      <c r="Y6756" s="82">
        <v>20240307</v>
      </c>
      <c r="Z6756" s="85" t="s">
        <v>2375</v>
      </c>
      <c r="AA6756" s="82">
        <v>20241017</v>
      </c>
      <c r="AB6756" s="85"/>
      <c r="AC6756" s="82"/>
      <c r="AD6756" s="82"/>
      <c r="AE6756" s="691" t="s">
        <v>1250</v>
      </c>
      <c r="AF6756" s="567">
        <v>3</v>
      </c>
      <c r="AG6756" s="567"/>
      <c r="AH6756" s="159" t="s">
        <v>175</v>
      </c>
      <c r="AI6756" s="155" t="s">
        <v>2376</v>
      </c>
    </row>
    <row r="6757" spans="1:35" x14ac:dyDescent="0.2">
      <c r="A6757" s="360" t="s">
        <v>2361</v>
      </c>
      <c r="B6757" s="196">
        <v>20240504</v>
      </c>
      <c r="C6757" s="361" t="s">
        <v>64</v>
      </c>
      <c r="D6757" s="361">
        <v>5</v>
      </c>
      <c r="E6757" s="361">
        <v>18</v>
      </c>
      <c r="F6757" s="361"/>
      <c r="G6757" s="361"/>
      <c r="H6757" s="361" t="s">
        <v>10</v>
      </c>
      <c r="I6757" s="361">
        <v>550</v>
      </c>
      <c r="J6757" s="361">
        <v>20</v>
      </c>
      <c r="K6757" s="44">
        <v>5</v>
      </c>
      <c r="L6757" s="362">
        <v>1</v>
      </c>
      <c r="M6757" s="44">
        <v>0</v>
      </c>
      <c r="N6757" s="363">
        <v>1</v>
      </c>
      <c r="O6757" s="44" t="str">
        <f>Cal_030724!$E$2</f>
        <v>Cal_030724</v>
      </c>
      <c r="P6757" s="365">
        <f>Cal_030724!$Q$3</f>
        <v>1.8135132035581638</v>
      </c>
      <c r="Q6757" s="365">
        <f>Cal_030724!$R$3</f>
        <v>0.5762667345022553</v>
      </c>
      <c r="R6757" s="364">
        <v>22.3</v>
      </c>
      <c r="S6757" s="364">
        <v>14.66</v>
      </c>
      <c r="T6757" s="365">
        <f>AVERAGE(0.599,0.848,0.588,0.595,0.821,0.663)</f>
        <v>0.68566666666666665</v>
      </c>
      <c r="U6757" s="79">
        <f>(R6757-T6781)*(L6757+M6757)/L6757</f>
        <v>21.724333333333334</v>
      </c>
      <c r="V6757" s="79">
        <f>(S6757-T6781)*(L6757+M6757)/L6757</f>
        <v>14.084333333333333</v>
      </c>
      <c r="W6757" s="446">
        <f t="shared" si="1859"/>
        <v>8.9223722714614734E-2</v>
      </c>
      <c r="X6757" s="446">
        <f t="shared" si="1860"/>
        <v>4.4586065073788386E-2</v>
      </c>
      <c r="Y6757" s="44">
        <v>20240307</v>
      </c>
      <c r="Z6757" s="368" t="s">
        <v>2375</v>
      </c>
      <c r="AA6757" s="44">
        <v>20241017</v>
      </c>
      <c r="AB6757" s="368"/>
      <c r="AC6757" s="44"/>
      <c r="AD6757" s="44"/>
      <c r="AE6757" s="763" t="s">
        <v>1250</v>
      </c>
      <c r="AF6757" s="849">
        <v>1</v>
      </c>
      <c r="AG6757" s="849"/>
      <c r="AH6757" s="370" t="s">
        <v>180</v>
      </c>
      <c r="AI6757" s="360"/>
    </row>
    <row r="6758" spans="1:35" x14ac:dyDescent="0.2">
      <c r="A6758" s="360" t="s">
        <v>2361</v>
      </c>
      <c r="B6758" s="196">
        <v>20240504</v>
      </c>
      <c r="C6758" s="361" t="s">
        <v>64</v>
      </c>
      <c r="D6758" s="361">
        <v>5</v>
      </c>
      <c r="E6758" s="361">
        <v>18</v>
      </c>
      <c r="F6758" s="361"/>
      <c r="G6758" s="361"/>
      <c r="H6758" s="361" t="s">
        <v>11</v>
      </c>
      <c r="I6758" s="361">
        <v>552</v>
      </c>
      <c r="J6758" s="361">
        <v>20</v>
      </c>
      <c r="K6758" s="44">
        <v>5</v>
      </c>
      <c r="L6758" s="362">
        <v>1</v>
      </c>
      <c r="M6758" s="44">
        <v>0</v>
      </c>
      <c r="N6758" s="363">
        <v>1</v>
      </c>
      <c r="O6758" s="44" t="str">
        <f>Cal_030724!$E$2</f>
        <v>Cal_030724</v>
      </c>
      <c r="P6758" s="365">
        <f>Cal_030724!$Q$3</f>
        <v>1.8135132035581638</v>
      </c>
      <c r="Q6758" s="365">
        <f>Cal_030724!$R$3</f>
        <v>0.5762667345022553</v>
      </c>
      <c r="R6758" s="364">
        <v>27.02</v>
      </c>
      <c r="S6758" s="364">
        <v>18.13</v>
      </c>
      <c r="T6758" s="365">
        <f>AVERAGE(0.599,0.848,0.588,0.595,0.821,0.663)</f>
        <v>0.68566666666666665</v>
      </c>
      <c r="U6758" s="79">
        <f>(R6758-T6782)*(L6758+M6758)/L6758</f>
        <v>26.444333333333333</v>
      </c>
      <c r="V6758" s="79">
        <f>(S6758-T6782)*(L6758+M6758)/L6758</f>
        <v>17.554333333333332</v>
      </c>
      <c r="W6758" s="446">
        <f t="shared" si="1859"/>
        <v>0.10344567878184725</v>
      </c>
      <c r="X6758" s="446">
        <f t="shared" si="1860"/>
        <v>6.2726968845324499E-2</v>
      </c>
      <c r="Y6758" s="44">
        <v>20240307</v>
      </c>
      <c r="Z6758" s="368" t="s">
        <v>2375</v>
      </c>
      <c r="AA6758" s="44">
        <v>20241017</v>
      </c>
      <c r="AB6758" s="368"/>
      <c r="AC6758" s="44"/>
      <c r="AD6758" s="44"/>
      <c r="AE6758" s="763" t="s">
        <v>1250</v>
      </c>
      <c r="AF6758" s="849">
        <v>1</v>
      </c>
      <c r="AG6758" s="849"/>
      <c r="AH6758" s="370" t="s">
        <v>181</v>
      </c>
      <c r="AI6758" s="360"/>
    </row>
    <row r="6759" spans="1:35" x14ac:dyDescent="0.2">
      <c r="A6759" t="s">
        <v>2361</v>
      </c>
      <c r="B6759" s="45">
        <v>20240504</v>
      </c>
      <c r="C6759" s="107" t="s">
        <v>66</v>
      </c>
      <c r="D6759" s="107">
        <v>6</v>
      </c>
      <c r="E6759" s="107">
        <v>2</v>
      </c>
      <c r="H6759" s="107" t="s">
        <v>10</v>
      </c>
      <c r="I6759" s="107">
        <v>290</v>
      </c>
      <c r="J6759" s="107">
        <v>0</v>
      </c>
      <c r="U6759" s="79" t="e">
        <f t="shared" si="1857"/>
        <v>#DIV/0!</v>
      </c>
      <c r="V6759" s="79" t="e">
        <f t="shared" si="1858"/>
        <v>#DIV/0!</v>
      </c>
      <c r="W6759" s="446" t="e">
        <f t="shared" si="1859"/>
        <v>#DIV/0!</v>
      </c>
      <c r="X6759" s="446" t="e">
        <f t="shared" si="1860"/>
        <v>#DIV/0!</v>
      </c>
    </row>
    <row r="6760" spans="1:35" x14ac:dyDescent="0.2">
      <c r="A6760" t="s">
        <v>2361</v>
      </c>
      <c r="B6760" s="45">
        <v>20240504</v>
      </c>
      <c r="C6760" s="107" t="s">
        <v>66</v>
      </c>
      <c r="D6760" s="107">
        <v>6</v>
      </c>
      <c r="E6760" s="107">
        <v>2</v>
      </c>
      <c r="H6760" s="107" t="s">
        <v>11</v>
      </c>
      <c r="I6760" s="107">
        <v>290</v>
      </c>
      <c r="J6760" s="107">
        <v>0</v>
      </c>
      <c r="U6760" s="79" t="e">
        <f t="shared" si="1857"/>
        <v>#DIV/0!</v>
      </c>
      <c r="V6760" s="79" t="e">
        <f t="shared" si="1858"/>
        <v>#DIV/0!</v>
      </c>
      <c r="W6760" s="446" t="e">
        <f t="shared" si="1859"/>
        <v>#DIV/0!</v>
      </c>
      <c r="X6760" s="446" t="e">
        <f t="shared" si="1860"/>
        <v>#DIV/0!</v>
      </c>
    </row>
    <row r="6761" spans="1:35" x14ac:dyDescent="0.2">
      <c r="A6761" t="s">
        <v>2361</v>
      </c>
      <c r="B6761" s="45">
        <v>20240504</v>
      </c>
      <c r="C6761" s="107" t="s">
        <v>66</v>
      </c>
      <c r="D6761" s="107">
        <v>6</v>
      </c>
      <c r="E6761" s="107">
        <v>6</v>
      </c>
      <c r="H6761" s="107" t="s">
        <v>10</v>
      </c>
      <c r="I6761" s="107">
        <v>290</v>
      </c>
      <c r="J6761" s="107">
        <v>0</v>
      </c>
      <c r="U6761" s="79" t="e">
        <f t="shared" si="1857"/>
        <v>#DIV/0!</v>
      </c>
      <c r="V6761" s="79" t="e">
        <f t="shared" si="1858"/>
        <v>#DIV/0!</v>
      </c>
      <c r="W6761" s="446" t="e">
        <f t="shared" si="1859"/>
        <v>#DIV/0!</v>
      </c>
      <c r="X6761" s="446" t="e">
        <f t="shared" si="1860"/>
        <v>#DIV/0!</v>
      </c>
    </row>
    <row r="6762" spans="1:35" x14ac:dyDescent="0.2">
      <c r="A6762" t="s">
        <v>2361</v>
      </c>
      <c r="B6762" s="45">
        <v>20240504</v>
      </c>
      <c r="C6762" s="107" t="s">
        <v>66</v>
      </c>
      <c r="D6762" s="107">
        <v>6</v>
      </c>
      <c r="E6762" s="107">
        <v>6</v>
      </c>
      <c r="H6762" s="107" t="s">
        <v>11</v>
      </c>
      <c r="I6762" s="107">
        <v>290</v>
      </c>
      <c r="J6762" s="107">
        <v>0</v>
      </c>
      <c r="U6762" s="79" t="e">
        <f t="shared" si="1857"/>
        <v>#DIV/0!</v>
      </c>
      <c r="V6762" s="79" t="e">
        <f t="shared" si="1858"/>
        <v>#DIV/0!</v>
      </c>
      <c r="W6762" s="446" t="e">
        <f t="shared" si="1859"/>
        <v>#DIV/0!</v>
      </c>
      <c r="X6762" s="446" t="e">
        <f t="shared" si="1860"/>
        <v>#DIV/0!</v>
      </c>
    </row>
    <row r="6763" spans="1:35" x14ac:dyDescent="0.2">
      <c r="A6763" t="s">
        <v>2361</v>
      </c>
      <c r="B6763" s="45">
        <v>20240504</v>
      </c>
      <c r="C6763" s="107" t="s">
        <v>66</v>
      </c>
      <c r="D6763" s="107">
        <v>6</v>
      </c>
      <c r="E6763" s="107">
        <v>9</v>
      </c>
      <c r="H6763" s="107" t="s">
        <v>10</v>
      </c>
      <c r="I6763" s="107">
        <v>290</v>
      </c>
      <c r="J6763" s="107">
        <v>0</v>
      </c>
      <c r="K6763" s="43">
        <v>5</v>
      </c>
      <c r="L6763" s="43">
        <v>1</v>
      </c>
      <c r="M6763" s="43">
        <v>0</v>
      </c>
      <c r="N6763" s="49">
        <v>1</v>
      </c>
      <c r="O6763" s="43" t="str">
        <f>Cal_052925!$E$2</f>
        <v>Cal_052825</v>
      </c>
      <c r="P6763" s="50">
        <f>Cal_052925!$Q$3</f>
        <v>1.8033877067122157</v>
      </c>
      <c r="Q6763" s="50">
        <f>Cal_052925!$R$3</f>
        <v>0.57372781706974574</v>
      </c>
      <c r="R6763" s="46">
        <v>82.43</v>
      </c>
      <c r="S6763" s="46">
        <v>55.22</v>
      </c>
      <c r="T6763" s="178">
        <f t="shared" ref="T6763:T6768" si="1863">AVERAGE(0.573,0.773,0.748,0.855,0.817,0.738)</f>
        <v>0.75066666666666659</v>
      </c>
      <c r="U6763" s="79">
        <f t="shared" si="1857"/>
        <v>81.679333333333346</v>
      </c>
      <c r="V6763" s="79">
        <f t="shared" si="1858"/>
        <v>54.469333333333331</v>
      </c>
      <c r="W6763" s="446">
        <f t="shared" si="1859"/>
        <v>0.60418561111717184</v>
      </c>
      <c r="X6763" s="446">
        <f t="shared" si="1860"/>
        <v>0.36748502423773011</v>
      </c>
      <c r="Y6763" s="43">
        <v>20250529</v>
      </c>
      <c r="Z6763" s="48" t="s">
        <v>2463</v>
      </c>
      <c r="AA6763" s="43">
        <v>20250709</v>
      </c>
      <c r="AE6763" s="689" t="s">
        <v>1250</v>
      </c>
      <c r="AF6763" s="130">
        <v>1</v>
      </c>
    </row>
    <row r="6764" spans="1:35" x14ac:dyDescent="0.2">
      <c r="A6764" t="s">
        <v>2361</v>
      </c>
      <c r="B6764" s="45">
        <v>20240504</v>
      </c>
      <c r="C6764" s="107" t="s">
        <v>66</v>
      </c>
      <c r="D6764" s="107">
        <v>6</v>
      </c>
      <c r="E6764" s="107">
        <v>9</v>
      </c>
      <c r="H6764" s="107" t="s">
        <v>11</v>
      </c>
      <c r="I6764" s="107">
        <v>290</v>
      </c>
      <c r="J6764" s="107">
        <v>0</v>
      </c>
      <c r="K6764" s="43">
        <v>5</v>
      </c>
      <c r="L6764" s="43">
        <v>1</v>
      </c>
      <c r="M6764" s="43">
        <v>0</v>
      </c>
      <c r="N6764" s="49">
        <v>1</v>
      </c>
      <c r="O6764" s="43" t="str">
        <f>Cal_052925!$E$2</f>
        <v>Cal_052825</v>
      </c>
      <c r="P6764" s="50">
        <f>Cal_052925!$Q$3</f>
        <v>1.8033877067122157</v>
      </c>
      <c r="Q6764" s="50">
        <f>Cal_052925!$R$3</f>
        <v>0.57372781706974574</v>
      </c>
      <c r="R6764" s="46">
        <v>85.08</v>
      </c>
      <c r="S6764" s="46">
        <v>57.17</v>
      </c>
      <c r="T6764" s="178">
        <f t="shared" si="1863"/>
        <v>0.75066666666666659</v>
      </c>
      <c r="U6764" s="79">
        <f t="shared" si="1857"/>
        <v>84.329333333333338</v>
      </c>
      <c r="V6764" s="79">
        <f t="shared" si="1858"/>
        <v>56.419333333333334</v>
      </c>
      <c r="W6764" s="446">
        <f t="shared" si="1859"/>
        <v>0.6197287911165108</v>
      </c>
      <c r="X6764" s="446">
        <f t="shared" si="1860"/>
        <v>0.38672761492786867</v>
      </c>
      <c r="Y6764" s="43">
        <v>20250529</v>
      </c>
      <c r="Z6764" s="48" t="s">
        <v>2463</v>
      </c>
      <c r="AA6764" s="43">
        <v>20250709</v>
      </c>
      <c r="AE6764" s="689" t="s">
        <v>1250</v>
      </c>
      <c r="AF6764" s="130">
        <v>1</v>
      </c>
    </row>
    <row r="6765" spans="1:35" x14ac:dyDescent="0.2">
      <c r="A6765" t="s">
        <v>2361</v>
      </c>
      <c r="B6765" s="45">
        <v>20240504</v>
      </c>
      <c r="C6765" s="107" t="s">
        <v>66</v>
      </c>
      <c r="D6765" s="107">
        <v>6</v>
      </c>
      <c r="E6765" s="107">
        <v>12</v>
      </c>
      <c r="H6765" s="107" t="s">
        <v>10</v>
      </c>
      <c r="I6765" s="107">
        <v>290</v>
      </c>
      <c r="J6765" s="107">
        <v>0</v>
      </c>
      <c r="K6765" s="43">
        <v>5</v>
      </c>
      <c r="L6765" s="43">
        <v>1</v>
      </c>
      <c r="M6765" s="43">
        <v>0</v>
      </c>
      <c r="N6765" s="49">
        <v>1</v>
      </c>
      <c r="O6765" s="43" t="str">
        <f>Cal_052925!$E$2</f>
        <v>Cal_052825</v>
      </c>
      <c r="P6765" s="50">
        <f>Cal_052925!$Q$3</f>
        <v>1.8033877067122157</v>
      </c>
      <c r="Q6765" s="50">
        <f>Cal_052925!$R$3</f>
        <v>0.57372781706974574</v>
      </c>
      <c r="R6765" s="46">
        <v>159.4</v>
      </c>
      <c r="S6765" s="46">
        <v>98.05</v>
      </c>
      <c r="T6765" s="178">
        <f t="shared" si="1863"/>
        <v>0.75066666666666659</v>
      </c>
      <c r="U6765" s="79">
        <f t="shared" si="1857"/>
        <v>158.64933333333335</v>
      </c>
      <c r="V6765" s="79">
        <f t="shared" si="1858"/>
        <v>97.299333333333337</v>
      </c>
      <c r="W6765" s="446">
        <f t="shared" si="1859"/>
        <v>1.3622487042278013</v>
      </c>
      <c r="X6765" s="446">
        <f t="shared" si="1860"/>
        <v>0.37346016632214191</v>
      </c>
      <c r="Y6765" s="43">
        <v>20250529</v>
      </c>
      <c r="Z6765" s="48" t="s">
        <v>2463</v>
      </c>
      <c r="AA6765" s="43">
        <v>20250709</v>
      </c>
      <c r="AE6765" s="689" t="s">
        <v>1250</v>
      </c>
      <c r="AF6765" s="130">
        <v>1</v>
      </c>
    </row>
    <row r="6766" spans="1:35" x14ac:dyDescent="0.2">
      <c r="A6766" t="s">
        <v>2361</v>
      </c>
      <c r="B6766" s="45">
        <v>20240504</v>
      </c>
      <c r="C6766" s="107" t="s">
        <v>66</v>
      </c>
      <c r="D6766" s="107">
        <v>6</v>
      </c>
      <c r="E6766" s="107">
        <v>12</v>
      </c>
      <c r="H6766" s="107" t="s">
        <v>11</v>
      </c>
      <c r="I6766" s="107">
        <v>290</v>
      </c>
      <c r="J6766" s="107">
        <v>0</v>
      </c>
      <c r="K6766" s="43">
        <v>5</v>
      </c>
      <c r="L6766" s="43">
        <v>1</v>
      </c>
      <c r="M6766" s="43">
        <v>0</v>
      </c>
      <c r="N6766" s="49">
        <v>1</v>
      </c>
      <c r="O6766" s="43" t="str">
        <f>Cal_052925!$E$2</f>
        <v>Cal_052825</v>
      </c>
      <c r="P6766" s="50">
        <f>Cal_052925!$Q$3</f>
        <v>1.8033877067122157</v>
      </c>
      <c r="Q6766" s="50">
        <f>Cal_052925!$R$3</f>
        <v>0.57372781706974574</v>
      </c>
      <c r="R6766" s="46">
        <v>167</v>
      </c>
      <c r="S6766" s="46">
        <v>103.1</v>
      </c>
      <c r="T6766" s="178">
        <f t="shared" si="1863"/>
        <v>0.75066666666666659</v>
      </c>
      <c r="U6766" s="79">
        <f t="shared" si="1857"/>
        <v>166.24933333333334</v>
      </c>
      <c r="V6766" s="79">
        <f t="shared" si="1858"/>
        <v>102.34933333333333</v>
      </c>
      <c r="W6766" s="446">
        <f t="shared" si="1859"/>
        <v>1.4188702885111084</v>
      </c>
      <c r="X6766" s="446">
        <f t="shared" si="1860"/>
        <v>0.4069248086961999</v>
      </c>
      <c r="Y6766" s="43">
        <v>20250529</v>
      </c>
      <c r="Z6766" s="48" t="s">
        <v>2463</v>
      </c>
      <c r="AA6766" s="43">
        <v>20250709</v>
      </c>
      <c r="AE6766" s="689" t="s">
        <v>1250</v>
      </c>
      <c r="AF6766" s="130">
        <v>1</v>
      </c>
    </row>
    <row r="6767" spans="1:35" x14ac:dyDescent="0.2">
      <c r="A6767" t="s">
        <v>2361</v>
      </c>
      <c r="B6767" s="45">
        <v>20240504</v>
      </c>
      <c r="C6767" s="107" t="s">
        <v>66</v>
      </c>
      <c r="D6767" s="107">
        <v>6</v>
      </c>
      <c r="E6767" s="107">
        <v>12</v>
      </c>
      <c r="H6767" s="107" t="s">
        <v>10</v>
      </c>
      <c r="I6767" s="107">
        <v>290</v>
      </c>
      <c r="J6767" s="107">
        <v>10</v>
      </c>
      <c r="K6767" s="43">
        <v>5</v>
      </c>
      <c r="L6767" s="43">
        <v>1</v>
      </c>
      <c r="M6767" s="43">
        <v>0</v>
      </c>
      <c r="N6767" s="49">
        <v>1</v>
      </c>
      <c r="O6767" s="43" t="str">
        <f>Cal_052925!$E$2</f>
        <v>Cal_052825</v>
      </c>
      <c r="P6767" s="50">
        <f>Cal_052925!$Q$3</f>
        <v>1.8033877067122157</v>
      </c>
      <c r="Q6767" s="50">
        <f>Cal_052925!$R$3</f>
        <v>0.57372781706974574</v>
      </c>
      <c r="R6767" s="46">
        <v>130.5</v>
      </c>
      <c r="S6767" s="46">
        <v>80.69</v>
      </c>
      <c r="T6767" s="178">
        <f t="shared" si="1863"/>
        <v>0.75066666666666659</v>
      </c>
      <c r="U6767" s="79">
        <f t="shared" si="1857"/>
        <v>129.74933333333334</v>
      </c>
      <c r="V6767" s="79">
        <f t="shared" si="1858"/>
        <v>79.939333333333337</v>
      </c>
      <c r="W6767" s="446">
        <f t="shared" si="1859"/>
        <v>1.1060082796672663</v>
      </c>
      <c r="X6767" s="446">
        <f t="shared" si="1860"/>
        <v>0.32001803746250634</v>
      </c>
      <c r="Y6767" s="43">
        <v>20250529</v>
      </c>
      <c r="Z6767" s="48" t="s">
        <v>2463</v>
      </c>
      <c r="AA6767" s="43">
        <v>20250709</v>
      </c>
      <c r="AE6767" s="689" t="s">
        <v>1250</v>
      </c>
      <c r="AF6767" s="130">
        <v>1</v>
      </c>
    </row>
    <row r="6768" spans="1:35" x14ac:dyDescent="0.2">
      <c r="A6768" t="s">
        <v>2361</v>
      </c>
      <c r="B6768" s="45">
        <v>20240504</v>
      </c>
      <c r="C6768" s="107" t="s">
        <v>66</v>
      </c>
      <c r="D6768" s="107">
        <v>6</v>
      </c>
      <c r="E6768" s="107">
        <v>12</v>
      </c>
      <c r="H6768" s="107" t="s">
        <v>11</v>
      </c>
      <c r="I6768" s="107">
        <v>290</v>
      </c>
      <c r="J6768" s="107">
        <v>10</v>
      </c>
      <c r="K6768" s="43">
        <v>5</v>
      </c>
      <c r="L6768" s="43">
        <v>1</v>
      </c>
      <c r="M6768" s="43">
        <v>0</v>
      </c>
      <c r="N6768" s="49">
        <v>1</v>
      </c>
      <c r="O6768" s="43" t="str">
        <f>Cal_052925!$E$2</f>
        <v>Cal_052825</v>
      </c>
      <c r="P6768" s="50">
        <f>Cal_052925!$Q$3</f>
        <v>1.8033877067122157</v>
      </c>
      <c r="Q6768" s="50">
        <f>Cal_052925!$R$3</f>
        <v>0.57372781706974574</v>
      </c>
      <c r="R6768" s="46">
        <v>144.9</v>
      </c>
      <c r="S6768" s="46">
        <v>89.21</v>
      </c>
      <c r="T6768" s="178">
        <f t="shared" si="1863"/>
        <v>0.75066666666666659</v>
      </c>
      <c r="U6768" s="79">
        <f t="shared" si="1857"/>
        <v>144.14933333333335</v>
      </c>
      <c r="V6768" s="79">
        <f t="shared" si="1858"/>
        <v>88.459333333333333</v>
      </c>
      <c r="W6768" s="446">
        <f t="shared" si="1859"/>
        <v>1.236570991661716</v>
      </c>
      <c r="X6768" s="446">
        <f t="shared" si="1860"/>
        <v>0.34144238509592867</v>
      </c>
      <c r="Y6768" s="43">
        <v>20250529</v>
      </c>
      <c r="Z6768" s="48" t="s">
        <v>2463</v>
      </c>
      <c r="AA6768" s="43">
        <v>20250709</v>
      </c>
      <c r="AE6768" s="689" t="s">
        <v>1250</v>
      </c>
      <c r="AF6768" s="130">
        <v>1</v>
      </c>
    </row>
    <row r="6769" spans="1:35" x14ac:dyDescent="0.2">
      <c r="A6769" s="155" t="s">
        <v>2361</v>
      </c>
      <c r="B6769" s="81">
        <v>20240504</v>
      </c>
      <c r="C6769" s="126" t="s">
        <v>66</v>
      </c>
      <c r="D6769" s="126">
        <v>6</v>
      </c>
      <c r="E6769" s="126">
        <v>12</v>
      </c>
      <c r="F6769" s="126"/>
      <c r="G6769" s="126"/>
      <c r="H6769" s="126" t="s">
        <v>10</v>
      </c>
      <c r="I6769" s="126">
        <v>294</v>
      </c>
      <c r="J6769" s="126">
        <v>5</v>
      </c>
      <c r="K6769" s="82">
        <v>5</v>
      </c>
      <c r="L6769" s="156">
        <v>1</v>
      </c>
      <c r="M6769" s="82">
        <v>0</v>
      </c>
      <c r="N6769" s="83">
        <v>1</v>
      </c>
      <c r="O6769" s="82" t="str">
        <f>Cal_030724!$E$2</f>
        <v>Cal_030724</v>
      </c>
      <c r="P6769" s="158">
        <f>Cal_030724!$Q$3</f>
        <v>1.8135132035581638</v>
      </c>
      <c r="Q6769" s="158">
        <f>Cal_030724!$R$3</f>
        <v>0.5762667345022553</v>
      </c>
      <c r="R6769" s="84">
        <v>57.88</v>
      </c>
      <c r="S6769" s="84">
        <v>35.39</v>
      </c>
      <c r="T6769" s="158">
        <f>AVERAGE(0.612,0.55,0.349,0.731,0.447,0.765)</f>
        <v>0.57566666666666666</v>
      </c>
      <c r="U6769" s="79">
        <f t="shared" si="1857"/>
        <v>57.304333333333339</v>
      </c>
      <c r="V6769" s="79">
        <f t="shared" si="1858"/>
        <v>34.814333333333337</v>
      </c>
      <c r="W6769" s="446">
        <f t="shared" si="1859"/>
        <v>0.49135094477616331</v>
      </c>
      <c r="X6769" s="446">
        <f t="shared" si="1860"/>
        <v>0.12741304237954515</v>
      </c>
      <c r="Y6769" s="82">
        <v>20240307</v>
      </c>
      <c r="Z6769" s="85" t="s">
        <v>2371</v>
      </c>
      <c r="AA6769" s="82">
        <v>20240808</v>
      </c>
      <c r="AB6769" s="85"/>
      <c r="AC6769" s="82"/>
      <c r="AD6769" s="82"/>
      <c r="AE6769" s="691" t="s">
        <v>1250</v>
      </c>
      <c r="AF6769" s="567">
        <v>1</v>
      </c>
      <c r="AG6769" s="567"/>
      <c r="AH6769" s="159" t="s">
        <v>188</v>
      </c>
      <c r="AI6769" s="155"/>
    </row>
    <row r="6770" spans="1:35" x14ac:dyDescent="0.2">
      <c r="A6770" s="155" t="s">
        <v>2361</v>
      </c>
      <c r="B6770" s="81">
        <v>20240504</v>
      </c>
      <c r="C6770" s="126" t="s">
        <v>66</v>
      </c>
      <c r="D6770" s="126">
        <v>6</v>
      </c>
      <c r="E6770" s="126">
        <v>12</v>
      </c>
      <c r="F6770" s="126"/>
      <c r="G6770" s="126"/>
      <c r="H6770" s="126" t="s">
        <v>11</v>
      </c>
      <c r="I6770" s="126">
        <v>293</v>
      </c>
      <c r="J6770" s="126">
        <v>5</v>
      </c>
      <c r="K6770" s="82">
        <v>5</v>
      </c>
      <c r="L6770" s="156">
        <v>1</v>
      </c>
      <c r="M6770" s="82">
        <v>0</v>
      </c>
      <c r="N6770" s="83">
        <v>1</v>
      </c>
      <c r="O6770" s="82" t="str">
        <f>Cal_030724!$E$2</f>
        <v>Cal_030724</v>
      </c>
      <c r="P6770" s="158">
        <f>Cal_030724!$Q$3</f>
        <v>1.8135132035581638</v>
      </c>
      <c r="Q6770" s="158">
        <f>Cal_030724!$R$3</f>
        <v>0.5762667345022553</v>
      </c>
      <c r="R6770" s="84">
        <v>62.94</v>
      </c>
      <c r="S6770" s="84">
        <v>38.5</v>
      </c>
      <c r="T6770" s="158">
        <f>AVERAGE(0.612,0.55,0.349,0.731,0.447,0.765)</f>
        <v>0.57566666666666666</v>
      </c>
      <c r="U6770" s="79">
        <f t="shared" si="1857"/>
        <v>62.364333333333335</v>
      </c>
      <c r="V6770" s="79">
        <f t="shared" si="1858"/>
        <v>37.924333333333337</v>
      </c>
      <c r="W6770" s="446">
        <f t="shared" si="1859"/>
        <v>0.53577599517978447</v>
      </c>
      <c r="X6770" s="446">
        <f t="shared" si="1860"/>
        <v>0.14056328547936642</v>
      </c>
      <c r="Y6770" s="82">
        <v>20240307</v>
      </c>
      <c r="Z6770" s="85" t="s">
        <v>2371</v>
      </c>
      <c r="AA6770" s="82">
        <v>20240808</v>
      </c>
      <c r="AB6770" s="85"/>
      <c r="AC6770" s="82"/>
      <c r="AD6770" s="82"/>
      <c r="AE6770" s="691" t="s">
        <v>1250</v>
      </c>
      <c r="AF6770" s="567">
        <v>1</v>
      </c>
      <c r="AG6770" s="567"/>
      <c r="AH6770" s="159" t="s">
        <v>189</v>
      </c>
      <c r="AI6770" s="155"/>
    </row>
    <row r="6771" spans="1:35" x14ac:dyDescent="0.2">
      <c r="A6771" s="360" t="s">
        <v>2361</v>
      </c>
      <c r="B6771" s="196">
        <v>20240504</v>
      </c>
      <c r="C6771" s="361" t="s">
        <v>66</v>
      </c>
      <c r="D6771" s="361">
        <v>6</v>
      </c>
      <c r="E6771" s="361">
        <v>12</v>
      </c>
      <c r="F6771" s="361"/>
      <c r="G6771" s="361"/>
      <c r="H6771" s="361" t="s">
        <v>10</v>
      </c>
      <c r="I6771" s="361">
        <v>550</v>
      </c>
      <c r="J6771" s="361">
        <v>20</v>
      </c>
      <c r="K6771" s="44">
        <v>5</v>
      </c>
      <c r="L6771" s="362">
        <v>1</v>
      </c>
      <c r="M6771" s="44">
        <v>0</v>
      </c>
      <c r="N6771" s="363">
        <v>1</v>
      </c>
      <c r="O6771" s="44" t="str">
        <f>Cal_030724!$E$2</f>
        <v>Cal_030724</v>
      </c>
      <c r="P6771" s="365">
        <f>Cal_030724!$Q$3</f>
        <v>1.8135132035581638</v>
      </c>
      <c r="Q6771" s="365">
        <f>Cal_030724!$R$3</f>
        <v>0.5762667345022553</v>
      </c>
      <c r="R6771" s="364">
        <v>34.619999999999997</v>
      </c>
      <c r="S6771" s="364">
        <v>20.59</v>
      </c>
      <c r="T6771" s="365">
        <f>AVERAGE(0.612,0.55,0.349,0.731,0.447,0.765)</f>
        <v>0.57566666666666666</v>
      </c>
      <c r="U6771" s="79">
        <f t="shared" si="1857"/>
        <v>34.044333333333334</v>
      </c>
      <c r="V6771" s="79">
        <f t="shared" si="1858"/>
        <v>20.014333333333333</v>
      </c>
      <c r="W6771" s="446">
        <f t="shared" si="1859"/>
        <v>0.1638493232573357</v>
      </c>
      <c r="X6771" s="446">
        <f t="shared" si="1860"/>
        <v>2.6299094326719601E-2</v>
      </c>
      <c r="Y6771" s="44">
        <v>20240307</v>
      </c>
      <c r="Z6771" s="368" t="s">
        <v>2371</v>
      </c>
      <c r="AA6771" s="44">
        <v>20240808</v>
      </c>
      <c r="AB6771" s="368"/>
      <c r="AC6771" s="44"/>
      <c r="AD6771" s="44"/>
      <c r="AE6771" s="763" t="s">
        <v>1250</v>
      </c>
      <c r="AF6771" s="849">
        <v>1</v>
      </c>
      <c r="AG6771" s="849"/>
      <c r="AH6771" s="370" t="s">
        <v>192</v>
      </c>
      <c r="AI6771" s="360"/>
    </row>
    <row r="6772" spans="1:35" x14ac:dyDescent="0.2">
      <c r="A6772" s="360" t="s">
        <v>2361</v>
      </c>
      <c r="B6772" s="196">
        <v>20240504</v>
      </c>
      <c r="C6772" s="361" t="s">
        <v>66</v>
      </c>
      <c r="D6772" s="361">
        <v>6</v>
      </c>
      <c r="E6772" s="361">
        <v>12</v>
      </c>
      <c r="F6772" s="361"/>
      <c r="G6772" s="361"/>
      <c r="H6772" s="361" t="s">
        <v>11</v>
      </c>
      <c r="I6772" s="361">
        <v>550</v>
      </c>
      <c r="J6772" s="361">
        <v>20</v>
      </c>
      <c r="K6772" s="44">
        <v>5</v>
      </c>
      <c r="L6772" s="362">
        <v>1</v>
      </c>
      <c r="M6772" s="44">
        <v>0</v>
      </c>
      <c r="N6772" s="363">
        <v>1</v>
      </c>
      <c r="O6772" s="44" t="str">
        <f>Cal_030724!$E$2</f>
        <v>Cal_030724</v>
      </c>
      <c r="P6772" s="365">
        <f>Cal_030724!$Q$3</f>
        <v>1.8135132035581638</v>
      </c>
      <c r="Q6772" s="365">
        <f>Cal_030724!$R$3</f>
        <v>0.5762667345022553</v>
      </c>
      <c r="R6772" s="364">
        <v>32.51</v>
      </c>
      <c r="S6772" s="364">
        <v>19.64</v>
      </c>
      <c r="T6772" s="365">
        <f>AVERAGE(0.612,0.55,0.349,0.731,0.447,0.765)</f>
        <v>0.57566666666666666</v>
      </c>
      <c r="U6772" s="79">
        <f t="shared" si="1857"/>
        <v>31.934333333333331</v>
      </c>
      <c r="V6772" s="79">
        <f t="shared" si="1858"/>
        <v>19.064333333333334</v>
      </c>
      <c r="W6772" s="446">
        <f t="shared" si="1859"/>
        <v>0.15030226588181822</v>
      </c>
      <c r="X6772" s="446">
        <f t="shared" si="1860"/>
        <v>3.0820570200404046E-2</v>
      </c>
      <c r="Y6772" s="44">
        <v>20240307</v>
      </c>
      <c r="Z6772" s="368" t="s">
        <v>2371</v>
      </c>
      <c r="AA6772" s="44">
        <v>20240808</v>
      </c>
      <c r="AB6772" s="368"/>
      <c r="AC6772" s="44"/>
      <c r="AD6772" s="44"/>
      <c r="AE6772" s="763" t="s">
        <v>1250</v>
      </c>
      <c r="AF6772" s="849">
        <v>1</v>
      </c>
      <c r="AG6772" s="849"/>
      <c r="AH6772" s="370" t="s">
        <v>195</v>
      </c>
      <c r="AI6772" s="360"/>
    </row>
    <row r="6773" spans="1:35" x14ac:dyDescent="0.2">
      <c r="A6773" t="s">
        <v>2361</v>
      </c>
      <c r="B6773" s="45">
        <v>20240504</v>
      </c>
      <c r="C6773" s="107" t="s">
        <v>66</v>
      </c>
      <c r="D6773" s="107">
        <v>6</v>
      </c>
      <c r="E6773" s="107">
        <v>15</v>
      </c>
      <c r="H6773" s="107" t="s">
        <v>10</v>
      </c>
      <c r="I6773" s="107">
        <v>290</v>
      </c>
      <c r="J6773" s="107">
        <v>0</v>
      </c>
      <c r="K6773" s="43">
        <v>5</v>
      </c>
      <c r="L6773" s="43">
        <v>1</v>
      </c>
      <c r="M6773" s="43">
        <v>0</v>
      </c>
      <c r="N6773" s="49">
        <v>1</v>
      </c>
      <c r="O6773" s="43" t="str">
        <f>Cal_052925!$E$2</f>
        <v>Cal_052825</v>
      </c>
      <c r="P6773" s="50">
        <f>Cal_052925!$Q$3</f>
        <v>1.8033877067122157</v>
      </c>
      <c r="Q6773" s="50">
        <f>Cal_052925!$R$3</f>
        <v>0.57372781706974574</v>
      </c>
      <c r="R6773" s="46">
        <v>204.3</v>
      </c>
      <c r="S6773" s="46">
        <v>122.4</v>
      </c>
      <c r="T6773" s="178">
        <f t="shared" ref="T6773:T6778" si="1864">AVERAGE(0.573,0.773,0.748,0.855,0.817,0.738)</f>
        <v>0.75066666666666659</v>
      </c>
      <c r="U6773" s="79">
        <f t="shared" ref="U6773:U6836" si="1865">(R6773-T6773)*(L6773+M6773)/L6773</f>
        <v>203.54933333333335</v>
      </c>
      <c r="V6773" s="79">
        <f t="shared" ref="V6773:V6836" si="1866">(S6773-T6773)*(L6773+M6773)/L6773</f>
        <v>121.64933333333335</v>
      </c>
      <c r="W6773" s="446">
        <f t="shared" ref="W6773:W6836" si="1867">(Q6773*P6773/(P6773-1)*(U6773-V6773)*(K6773)/I6773)/N6773</f>
        <v>1.8185520599226885</v>
      </c>
      <c r="X6773" s="446">
        <f t="shared" ref="X6773:X6836" si="1868">(Q6773*P6773/(P6773-1)*(P6773*V6773-U6773)*(K6773)/I6773)/N6773</f>
        <v>0.35153297282663082</v>
      </c>
      <c r="Y6773" s="43">
        <v>20250529</v>
      </c>
      <c r="Z6773" s="48" t="s">
        <v>2463</v>
      </c>
      <c r="AA6773" s="43">
        <v>20250709</v>
      </c>
      <c r="AE6773" s="689" t="s">
        <v>1250</v>
      </c>
      <c r="AF6773" s="130">
        <v>1</v>
      </c>
    </row>
    <row r="6774" spans="1:35" x14ac:dyDescent="0.2">
      <c r="A6774" t="s">
        <v>2361</v>
      </c>
      <c r="B6774" s="45">
        <v>20240504</v>
      </c>
      <c r="C6774" s="107" t="s">
        <v>66</v>
      </c>
      <c r="D6774" s="107">
        <v>6</v>
      </c>
      <c r="E6774" s="107">
        <v>15</v>
      </c>
      <c r="H6774" s="107" t="s">
        <v>11</v>
      </c>
      <c r="I6774" s="107">
        <v>290</v>
      </c>
      <c r="J6774" s="107">
        <v>0</v>
      </c>
      <c r="K6774" s="43">
        <v>5</v>
      </c>
      <c r="L6774" s="43">
        <v>1</v>
      </c>
      <c r="M6774" s="43">
        <v>0</v>
      </c>
      <c r="N6774" s="49">
        <v>1</v>
      </c>
      <c r="O6774" s="43" t="str">
        <f>Cal_052925!$E$2</f>
        <v>Cal_052825</v>
      </c>
      <c r="P6774" s="50">
        <f>Cal_052925!$Q$3</f>
        <v>1.8033877067122157</v>
      </c>
      <c r="Q6774" s="50">
        <f>Cal_052925!$R$3</f>
        <v>0.57372781706974574</v>
      </c>
      <c r="R6774" s="46">
        <v>173.7</v>
      </c>
      <c r="S6774" s="46">
        <v>104.7</v>
      </c>
      <c r="T6774" s="178">
        <f t="shared" si="1864"/>
        <v>0.75066666666666659</v>
      </c>
      <c r="U6774" s="79">
        <f t="shared" si="1865"/>
        <v>172.94933333333333</v>
      </c>
      <c r="V6774" s="79">
        <f t="shared" si="1866"/>
        <v>103.94933333333334</v>
      </c>
      <c r="W6774" s="446">
        <f t="shared" si="1867"/>
        <v>1.5321134570777224</v>
      </c>
      <c r="X6774" s="446">
        <f t="shared" si="1868"/>
        <v>0.3222238109517222</v>
      </c>
      <c r="Y6774" s="43">
        <v>20250529</v>
      </c>
      <c r="Z6774" s="48" t="s">
        <v>2463</v>
      </c>
      <c r="AA6774" s="43">
        <v>20250709</v>
      </c>
      <c r="AE6774" s="689" t="s">
        <v>1250</v>
      </c>
      <c r="AF6774" s="130">
        <v>1</v>
      </c>
    </row>
    <row r="6775" spans="1:35" x14ac:dyDescent="0.2">
      <c r="A6775" t="s">
        <v>2361</v>
      </c>
      <c r="B6775" s="45">
        <v>20240504</v>
      </c>
      <c r="C6775" s="107" t="s">
        <v>66</v>
      </c>
      <c r="D6775" s="107">
        <v>6</v>
      </c>
      <c r="E6775" s="107">
        <v>18</v>
      </c>
      <c r="H6775" s="107" t="s">
        <v>10</v>
      </c>
      <c r="I6775" s="107">
        <v>290</v>
      </c>
      <c r="J6775" s="107">
        <v>0</v>
      </c>
      <c r="K6775" s="43">
        <v>5</v>
      </c>
      <c r="L6775" s="43">
        <v>1</v>
      </c>
      <c r="M6775" s="43">
        <v>0</v>
      </c>
      <c r="N6775" s="49">
        <v>1</v>
      </c>
      <c r="O6775" s="43" t="str">
        <f>Cal_052925!$E$2</f>
        <v>Cal_052825</v>
      </c>
      <c r="P6775" s="50">
        <f>Cal_052925!$Q$3</f>
        <v>1.8033877067122157</v>
      </c>
      <c r="Q6775" s="50">
        <f>Cal_052925!$R$3</f>
        <v>0.57372781706974574</v>
      </c>
      <c r="R6775" s="46">
        <v>120</v>
      </c>
      <c r="S6775" s="46">
        <v>71.95</v>
      </c>
      <c r="T6775" s="178">
        <f t="shared" si="1864"/>
        <v>0.75066666666666659</v>
      </c>
      <c r="U6775" s="79">
        <f t="shared" si="1865"/>
        <v>119.24933333333334</v>
      </c>
      <c r="V6775" s="79">
        <f t="shared" si="1866"/>
        <v>71.199333333333342</v>
      </c>
      <c r="W6775" s="446">
        <f t="shared" si="1867"/>
        <v>1.066928284240356</v>
      </c>
      <c r="X6775" s="446">
        <f t="shared" si="1868"/>
        <v>0.2031864247735011</v>
      </c>
      <c r="Y6775" s="43">
        <v>20250529</v>
      </c>
      <c r="Z6775" s="48" t="s">
        <v>2463</v>
      </c>
      <c r="AA6775" s="43">
        <v>20250709</v>
      </c>
      <c r="AE6775" s="689" t="s">
        <v>1250</v>
      </c>
      <c r="AF6775" s="130">
        <v>1</v>
      </c>
    </row>
    <row r="6776" spans="1:35" x14ac:dyDescent="0.2">
      <c r="A6776" t="s">
        <v>2361</v>
      </c>
      <c r="B6776" s="45">
        <v>20240504</v>
      </c>
      <c r="C6776" s="107" t="s">
        <v>66</v>
      </c>
      <c r="D6776" s="107">
        <v>6</v>
      </c>
      <c r="E6776" s="107">
        <v>18</v>
      </c>
      <c r="H6776" s="107" t="s">
        <v>11</v>
      </c>
      <c r="I6776" s="107">
        <v>290</v>
      </c>
      <c r="J6776" s="107">
        <v>0</v>
      </c>
      <c r="K6776" s="43">
        <v>5</v>
      </c>
      <c r="L6776" s="43">
        <v>1</v>
      </c>
      <c r="M6776" s="43">
        <v>0</v>
      </c>
      <c r="N6776" s="49">
        <v>1</v>
      </c>
      <c r="O6776" s="43" t="str">
        <f>Cal_052925!$E$2</f>
        <v>Cal_052825</v>
      </c>
      <c r="P6776" s="50">
        <f>Cal_052925!$Q$3</f>
        <v>1.8033877067122157</v>
      </c>
      <c r="Q6776" s="50">
        <f>Cal_052925!$R$3</f>
        <v>0.57372781706974574</v>
      </c>
      <c r="R6776" s="46">
        <v>117.7</v>
      </c>
      <c r="S6776" s="46">
        <v>71.319999999999993</v>
      </c>
      <c r="T6776" s="178">
        <f t="shared" si="1864"/>
        <v>0.75066666666666659</v>
      </c>
      <c r="U6776" s="79">
        <f t="shared" si="1865"/>
        <v>116.94933333333334</v>
      </c>
      <c r="V6776" s="79">
        <f t="shared" si="1866"/>
        <v>70.569333333333333</v>
      </c>
      <c r="W6776" s="446">
        <f t="shared" si="1867"/>
        <v>1.0298466976705043</v>
      </c>
      <c r="X6776" s="446">
        <f t="shared" si="1868"/>
        <v>0.22902953158213663</v>
      </c>
      <c r="Y6776" s="43">
        <v>20250529</v>
      </c>
      <c r="Z6776" s="48" t="s">
        <v>2463</v>
      </c>
      <c r="AA6776" s="43">
        <v>20250709</v>
      </c>
      <c r="AE6776" s="689" t="s">
        <v>1250</v>
      </c>
      <c r="AF6776" s="130">
        <v>1</v>
      </c>
    </row>
    <row r="6777" spans="1:35" x14ac:dyDescent="0.2">
      <c r="A6777" t="s">
        <v>2361</v>
      </c>
      <c r="B6777" s="45">
        <v>20240504</v>
      </c>
      <c r="C6777" s="107" t="s">
        <v>66</v>
      </c>
      <c r="D6777" s="107">
        <v>6</v>
      </c>
      <c r="E6777" s="107">
        <v>18</v>
      </c>
      <c r="H6777" s="107" t="s">
        <v>10</v>
      </c>
      <c r="I6777" s="107">
        <v>290</v>
      </c>
      <c r="J6777" s="107">
        <v>10</v>
      </c>
      <c r="K6777" s="43">
        <v>5</v>
      </c>
      <c r="L6777" s="43">
        <v>1</v>
      </c>
      <c r="M6777" s="43">
        <v>0</v>
      </c>
      <c r="N6777" s="49">
        <v>1</v>
      </c>
      <c r="O6777" s="43" t="str">
        <f>Cal_052925!$E$2</f>
        <v>Cal_052825</v>
      </c>
      <c r="P6777" s="50">
        <f>Cal_052925!$Q$3</f>
        <v>1.8033877067122157</v>
      </c>
      <c r="Q6777" s="50">
        <f>Cal_052925!$R$3</f>
        <v>0.57372781706974574</v>
      </c>
      <c r="R6777" s="46">
        <v>99.6</v>
      </c>
      <c r="S6777" s="46">
        <v>60.69</v>
      </c>
      <c r="T6777" s="178">
        <f t="shared" si="1864"/>
        <v>0.75066666666666659</v>
      </c>
      <c r="U6777" s="79">
        <f t="shared" si="1865"/>
        <v>98.849333333333334</v>
      </c>
      <c r="V6777" s="79">
        <f t="shared" si="1866"/>
        <v>59.93933333333333</v>
      </c>
      <c r="W6777" s="446">
        <f t="shared" si="1867"/>
        <v>0.86397876253469852</v>
      </c>
      <c r="X6777" s="446">
        <f t="shared" si="1868"/>
        <v>0.20527041931837942</v>
      </c>
      <c r="Y6777" s="43">
        <v>20250529</v>
      </c>
      <c r="Z6777" s="48" t="s">
        <v>2463</v>
      </c>
      <c r="AA6777" s="43">
        <v>20250709</v>
      </c>
      <c r="AE6777" s="689" t="s">
        <v>1250</v>
      </c>
      <c r="AF6777" s="130">
        <v>1</v>
      </c>
    </row>
    <row r="6778" spans="1:35" x14ac:dyDescent="0.2">
      <c r="A6778" t="s">
        <v>2361</v>
      </c>
      <c r="B6778" s="45">
        <v>20240504</v>
      </c>
      <c r="C6778" s="107" t="s">
        <v>66</v>
      </c>
      <c r="D6778" s="107">
        <v>6</v>
      </c>
      <c r="E6778" s="107">
        <v>18</v>
      </c>
      <c r="H6778" s="107" t="s">
        <v>11</v>
      </c>
      <c r="I6778" s="107">
        <v>290</v>
      </c>
      <c r="J6778" s="107">
        <v>10</v>
      </c>
      <c r="K6778" s="43">
        <v>5</v>
      </c>
      <c r="L6778" s="43">
        <v>1</v>
      </c>
      <c r="M6778" s="43">
        <v>0</v>
      </c>
      <c r="N6778" s="49">
        <v>1</v>
      </c>
      <c r="O6778" s="43" t="str">
        <f>Cal_052925!$E$2</f>
        <v>Cal_052825</v>
      </c>
      <c r="P6778" s="50">
        <f>Cal_052925!$Q$3</f>
        <v>1.8033877067122157</v>
      </c>
      <c r="Q6778" s="50">
        <f>Cal_052925!$R$3</f>
        <v>0.57372781706974574</v>
      </c>
      <c r="R6778" s="46">
        <v>92.27</v>
      </c>
      <c r="S6778" s="46">
        <v>56.03</v>
      </c>
      <c r="T6778" s="178">
        <f t="shared" si="1864"/>
        <v>0.75066666666666659</v>
      </c>
      <c r="U6778" s="79">
        <f t="shared" si="1865"/>
        <v>91.519333333333336</v>
      </c>
      <c r="V6778" s="79">
        <f t="shared" si="1866"/>
        <v>55.279333333333334</v>
      </c>
      <c r="W6778" s="446">
        <f t="shared" si="1867"/>
        <v>0.80469263310864747</v>
      </c>
      <c r="X6778" s="446">
        <f t="shared" si="1868"/>
        <v>0.18142747622496069</v>
      </c>
      <c r="Y6778" s="43">
        <v>20250529</v>
      </c>
      <c r="Z6778" s="48" t="s">
        <v>2463</v>
      </c>
      <c r="AA6778" s="43">
        <v>20250709</v>
      </c>
      <c r="AE6778" s="689" t="s">
        <v>1250</v>
      </c>
      <c r="AF6778" s="130">
        <v>1</v>
      </c>
    </row>
    <row r="6779" spans="1:35" x14ac:dyDescent="0.2">
      <c r="A6779" s="155" t="s">
        <v>2361</v>
      </c>
      <c r="B6779" s="81">
        <v>20240504</v>
      </c>
      <c r="C6779" s="126" t="s">
        <v>66</v>
      </c>
      <c r="D6779" s="126">
        <v>6</v>
      </c>
      <c r="E6779" s="126">
        <v>18</v>
      </c>
      <c r="F6779" s="126"/>
      <c r="G6779" s="126"/>
      <c r="H6779" s="126" t="s">
        <v>10</v>
      </c>
      <c r="I6779" s="126">
        <v>293</v>
      </c>
      <c r="J6779" s="126">
        <v>5</v>
      </c>
      <c r="K6779" s="82">
        <v>5</v>
      </c>
      <c r="L6779" s="156">
        <v>1</v>
      </c>
      <c r="M6779" s="82">
        <v>0</v>
      </c>
      <c r="N6779" s="83">
        <v>1</v>
      </c>
      <c r="O6779" s="82" t="str">
        <f>Cal_030724!$E$2</f>
        <v>Cal_030724</v>
      </c>
      <c r="P6779" s="158">
        <f>Cal_030724!$Q$3</f>
        <v>1.8135132035581638</v>
      </c>
      <c r="Q6779" s="158">
        <f>Cal_030724!$R$3</f>
        <v>0.5762667345022553</v>
      </c>
      <c r="R6779" s="84">
        <v>39.21</v>
      </c>
      <c r="S6779" s="84">
        <v>23.14</v>
      </c>
      <c r="T6779" s="158">
        <f>AVERAGE(0.612,0.55,0.349,0.731,0.447,0.765)</f>
        <v>0.57566666666666666</v>
      </c>
      <c r="U6779" s="79">
        <f t="shared" ref="U6779:U6782" si="1869">(R6779-T6779)*(L6779+M6779)/L6779</f>
        <v>38.634333333333338</v>
      </c>
      <c r="V6779" s="79">
        <f t="shared" ref="V6779:V6782" si="1870">(S6779-T6779)*(L6779+M6779)/L6779</f>
        <v>22.564333333333334</v>
      </c>
      <c r="W6779" s="446">
        <f t="shared" ref="W6779:W6782" si="1871">(Q6779*P6779/(P6779-1)*(U6779-V6779)*(K6779)/I6779)/N6779</f>
        <v>0.35228806229701881</v>
      </c>
      <c r="X6779" s="446">
        <f t="shared" ref="X6779:X6782" si="1872">(Q6779*P6779/(P6779-1)*(P6779*V6779-U6779)*(K6779)/I6779)/N6779</f>
        <v>5.012230682096095E-2</v>
      </c>
      <c r="Y6779" s="82">
        <v>20240307</v>
      </c>
      <c r="Z6779" s="85" t="s">
        <v>2371</v>
      </c>
      <c r="AA6779" s="82">
        <v>20240808</v>
      </c>
      <c r="AB6779" s="85"/>
      <c r="AC6779" s="82"/>
      <c r="AD6779" s="82"/>
      <c r="AE6779" s="691" t="s">
        <v>1250</v>
      </c>
      <c r="AF6779" s="567">
        <v>1</v>
      </c>
      <c r="AG6779" s="567"/>
      <c r="AH6779" s="159" t="s">
        <v>186</v>
      </c>
      <c r="AI6779" s="155"/>
    </row>
    <row r="6780" spans="1:35" x14ac:dyDescent="0.2">
      <c r="A6780" s="155" t="s">
        <v>2361</v>
      </c>
      <c r="B6780" s="81">
        <v>20240504</v>
      </c>
      <c r="C6780" s="126" t="s">
        <v>66</v>
      </c>
      <c r="D6780" s="126">
        <v>6</v>
      </c>
      <c r="E6780" s="126">
        <v>18</v>
      </c>
      <c r="F6780" s="126"/>
      <c r="G6780" s="126"/>
      <c r="H6780" s="126" t="s">
        <v>11</v>
      </c>
      <c r="I6780" s="126">
        <v>293</v>
      </c>
      <c r="J6780" s="126">
        <v>5</v>
      </c>
      <c r="K6780" s="82">
        <v>5</v>
      </c>
      <c r="L6780" s="156">
        <v>1</v>
      </c>
      <c r="M6780" s="82">
        <v>0</v>
      </c>
      <c r="N6780" s="83">
        <v>1</v>
      </c>
      <c r="O6780" s="82" t="str">
        <f>Cal_030724!$E$2</f>
        <v>Cal_030724</v>
      </c>
      <c r="P6780" s="158">
        <f>Cal_030724!$Q$3</f>
        <v>1.8135132035581638</v>
      </c>
      <c r="Q6780" s="158">
        <f>Cal_030724!$R$3</f>
        <v>0.5762667345022553</v>
      </c>
      <c r="R6780" s="84">
        <v>35.409999999999997</v>
      </c>
      <c r="S6780" s="84">
        <v>21.61</v>
      </c>
      <c r="T6780" s="158">
        <f>AVERAGE(0.612,0.55,0.349,0.731,0.447,0.765)</f>
        <v>0.57566666666666666</v>
      </c>
      <c r="U6780" s="79">
        <f t="shared" si="1869"/>
        <v>34.834333333333333</v>
      </c>
      <c r="V6780" s="79">
        <f t="shared" si="1870"/>
        <v>21.034333333333333</v>
      </c>
      <c r="W6780" s="446">
        <f t="shared" si="1871"/>
        <v>0.30252490726190778</v>
      </c>
      <c r="X6780" s="446">
        <f t="shared" si="1872"/>
        <v>7.2599574183025456E-2</v>
      </c>
      <c r="Y6780" s="82">
        <v>20240307</v>
      </c>
      <c r="Z6780" s="85" t="s">
        <v>2371</v>
      </c>
      <c r="AA6780" s="82">
        <v>20240808</v>
      </c>
      <c r="AB6780" s="85"/>
      <c r="AC6780" s="82"/>
      <c r="AD6780" s="82"/>
      <c r="AE6780" s="691" t="s">
        <v>1250</v>
      </c>
      <c r="AF6780" s="567">
        <v>1</v>
      </c>
      <c r="AG6780" s="567"/>
      <c r="AH6780" s="159" t="s">
        <v>2369</v>
      </c>
      <c r="AI6780" s="155"/>
    </row>
    <row r="6781" spans="1:35" x14ac:dyDescent="0.2">
      <c r="A6781" s="360" t="s">
        <v>2361</v>
      </c>
      <c r="B6781" s="196">
        <v>20240504</v>
      </c>
      <c r="C6781" s="361" t="s">
        <v>66</v>
      </c>
      <c r="D6781" s="361">
        <v>6</v>
      </c>
      <c r="E6781" s="361">
        <v>18</v>
      </c>
      <c r="F6781" s="361"/>
      <c r="G6781" s="361"/>
      <c r="H6781" s="361" t="s">
        <v>10</v>
      </c>
      <c r="I6781" s="361">
        <v>550</v>
      </c>
      <c r="J6781" s="361">
        <v>20</v>
      </c>
      <c r="K6781" s="44">
        <v>5</v>
      </c>
      <c r="L6781" s="362">
        <v>1</v>
      </c>
      <c r="M6781" s="44">
        <v>0</v>
      </c>
      <c r="N6781" s="363">
        <v>1</v>
      </c>
      <c r="O6781" s="44" t="str">
        <f>Cal_030724!$E$2</f>
        <v>Cal_030724</v>
      </c>
      <c r="P6781" s="365">
        <f>Cal_030724!$Q$3</f>
        <v>1.8135132035581638</v>
      </c>
      <c r="Q6781" s="365">
        <f>Cal_030724!$R$3</f>
        <v>0.5762667345022553</v>
      </c>
      <c r="R6781" s="364">
        <v>26.49</v>
      </c>
      <c r="S6781" s="364">
        <v>16.04</v>
      </c>
      <c r="T6781" s="365">
        <f>AVERAGE(0.612,0.55,0.349,0.731,0.447,0.765)</f>
        <v>0.57566666666666666</v>
      </c>
      <c r="U6781" s="79">
        <f t="shared" si="1869"/>
        <v>25.914333333333332</v>
      </c>
      <c r="V6781" s="79">
        <f t="shared" si="1870"/>
        <v>15.464333333333332</v>
      </c>
      <c r="W6781" s="446">
        <f t="shared" si="1871"/>
        <v>0.12204030135703192</v>
      </c>
      <c r="X6781" s="446">
        <f t="shared" si="1872"/>
        <v>2.4880331139296979E-2</v>
      </c>
      <c r="Y6781" s="44">
        <v>20240307</v>
      </c>
      <c r="Z6781" s="368" t="s">
        <v>2371</v>
      </c>
      <c r="AA6781" s="44">
        <v>20240808</v>
      </c>
      <c r="AB6781" s="368"/>
      <c r="AC6781" s="44"/>
      <c r="AD6781" s="44"/>
      <c r="AE6781" s="763" t="s">
        <v>1250</v>
      </c>
      <c r="AF6781" s="849">
        <v>1</v>
      </c>
      <c r="AG6781" s="849"/>
      <c r="AH6781" s="370" t="s">
        <v>2370</v>
      </c>
      <c r="AI6781" s="360"/>
    </row>
    <row r="6782" spans="1:35" x14ac:dyDescent="0.2">
      <c r="A6782" s="360" t="s">
        <v>2361</v>
      </c>
      <c r="B6782" s="196">
        <v>20240504</v>
      </c>
      <c r="C6782" s="361" t="s">
        <v>66</v>
      </c>
      <c r="D6782" s="361">
        <v>6</v>
      </c>
      <c r="E6782" s="361">
        <v>18</v>
      </c>
      <c r="F6782" s="361"/>
      <c r="G6782" s="361"/>
      <c r="H6782" s="361" t="s">
        <v>11</v>
      </c>
      <c r="I6782" s="361">
        <v>552</v>
      </c>
      <c r="J6782" s="361">
        <v>20</v>
      </c>
      <c r="K6782" s="44">
        <v>5</v>
      </c>
      <c r="L6782" s="362">
        <v>1</v>
      </c>
      <c r="M6782" s="44">
        <v>0</v>
      </c>
      <c r="N6782" s="363">
        <v>1</v>
      </c>
      <c r="O6782" s="44" t="str">
        <f>Cal_030724!$E$2</f>
        <v>Cal_030724</v>
      </c>
      <c r="P6782" s="365">
        <f>Cal_030724!$Q$3</f>
        <v>1.8135132035581638</v>
      </c>
      <c r="Q6782" s="365">
        <f>Cal_030724!$R$3</f>
        <v>0.5762667345022553</v>
      </c>
      <c r="R6782" s="364">
        <v>26.1</v>
      </c>
      <c r="S6782" s="364">
        <v>15.78</v>
      </c>
      <c r="T6782" s="365">
        <f>AVERAGE(0.612,0.55,0.349,0.731,0.447,0.765)</f>
        <v>0.57566666666666666</v>
      </c>
      <c r="U6782" s="79">
        <f t="shared" si="1869"/>
        <v>25.524333333333335</v>
      </c>
      <c r="V6782" s="79">
        <f t="shared" si="1870"/>
        <v>15.204333333333333</v>
      </c>
      <c r="W6782" s="446">
        <f t="shared" si="1871"/>
        <v>0.12008542238792616</v>
      </c>
      <c r="X6782" s="446">
        <f t="shared" si="1872"/>
        <v>2.3841679680284611E-2</v>
      </c>
      <c r="Y6782" s="44">
        <v>20240307</v>
      </c>
      <c r="Z6782" s="368" t="s">
        <v>2371</v>
      </c>
      <c r="AA6782" s="44">
        <v>20240808</v>
      </c>
      <c r="AB6782" s="368"/>
      <c r="AC6782" s="44"/>
      <c r="AD6782" s="44"/>
      <c r="AE6782" s="763" t="s">
        <v>1250</v>
      </c>
      <c r="AF6782" s="849">
        <v>1</v>
      </c>
      <c r="AG6782" s="849"/>
      <c r="AH6782" s="370" t="s">
        <v>191</v>
      </c>
      <c r="AI6782" s="360"/>
    </row>
    <row r="6783" spans="1:35" x14ac:dyDescent="0.2">
      <c r="A6783" t="s">
        <v>2361</v>
      </c>
      <c r="B6783" s="45">
        <v>20240505</v>
      </c>
      <c r="C6783" s="107" t="s">
        <v>72</v>
      </c>
      <c r="D6783" s="107">
        <v>7</v>
      </c>
      <c r="E6783" s="107">
        <v>2</v>
      </c>
      <c r="H6783" s="107" t="s">
        <v>10</v>
      </c>
      <c r="I6783" s="107">
        <v>290</v>
      </c>
      <c r="J6783" s="107">
        <v>0</v>
      </c>
      <c r="U6783" s="79" t="e">
        <f t="shared" si="1865"/>
        <v>#DIV/0!</v>
      </c>
      <c r="V6783" s="79" t="e">
        <f t="shared" si="1866"/>
        <v>#DIV/0!</v>
      </c>
      <c r="W6783" s="446" t="e">
        <f t="shared" si="1867"/>
        <v>#DIV/0!</v>
      </c>
      <c r="X6783" s="446" t="e">
        <f t="shared" si="1868"/>
        <v>#DIV/0!</v>
      </c>
    </row>
    <row r="6784" spans="1:35" x14ac:dyDescent="0.2">
      <c r="A6784" t="s">
        <v>2361</v>
      </c>
      <c r="B6784" s="45">
        <v>20240505</v>
      </c>
      <c r="C6784" s="107" t="s">
        <v>72</v>
      </c>
      <c r="D6784" s="107">
        <v>7</v>
      </c>
      <c r="E6784" s="107">
        <v>2</v>
      </c>
      <c r="H6784" s="107" t="s">
        <v>11</v>
      </c>
      <c r="I6784" s="107">
        <v>290</v>
      </c>
      <c r="J6784" s="107">
        <v>0</v>
      </c>
      <c r="U6784" s="79" t="e">
        <f t="shared" si="1865"/>
        <v>#DIV/0!</v>
      </c>
      <c r="V6784" s="79" t="e">
        <f t="shared" si="1866"/>
        <v>#DIV/0!</v>
      </c>
      <c r="W6784" s="446" t="e">
        <f t="shared" si="1867"/>
        <v>#DIV/0!</v>
      </c>
      <c r="X6784" s="446" t="e">
        <f t="shared" si="1868"/>
        <v>#DIV/0!</v>
      </c>
    </row>
    <row r="6785" spans="1:35" x14ac:dyDescent="0.2">
      <c r="A6785" t="s">
        <v>2361</v>
      </c>
      <c r="B6785" s="45">
        <v>20240505</v>
      </c>
      <c r="C6785" s="107" t="s">
        <v>72</v>
      </c>
      <c r="D6785" s="107">
        <v>7</v>
      </c>
      <c r="E6785" s="107">
        <v>4</v>
      </c>
      <c r="H6785" s="107" t="s">
        <v>10</v>
      </c>
      <c r="I6785" s="107">
        <v>290</v>
      </c>
      <c r="J6785" s="107">
        <v>0</v>
      </c>
      <c r="U6785" s="79" t="e">
        <f t="shared" si="1865"/>
        <v>#DIV/0!</v>
      </c>
      <c r="V6785" s="79" t="e">
        <f t="shared" si="1866"/>
        <v>#DIV/0!</v>
      </c>
      <c r="W6785" s="446" t="e">
        <f t="shared" si="1867"/>
        <v>#DIV/0!</v>
      </c>
      <c r="X6785" s="446" t="e">
        <f t="shared" si="1868"/>
        <v>#DIV/0!</v>
      </c>
    </row>
    <row r="6786" spans="1:35" x14ac:dyDescent="0.2">
      <c r="A6786" t="s">
        <v>2361</v>
      </c>
      <c r="B6786" s="45">
        <v>20240505</v>
      </c>
      <c r="C6786" s="107" t="s">
        <v>72</v>
      </c>
      <c r="D6786" s="107">
        <v>7</v>
      </c>
      <c r="E6786" s="107">
        <v>4</v>
      </c>
      <c r="H6786" s="107" t="s">
        <v>11</v>
      </c>
      <c r="I6786" s="107">
        <v>290</v>
      </c>
      <c r="J6786" s="107">
        <v>0</v>
      </c>
      <c r="U6786" s="79" t="e">
        <f t="shared" si="1865"/>
        <v>#DIV/0!</v>
      </c>
      <c r="V6786" s="79" t="e">
        <f t="shared" si="1866"/>
        <v>#DIV/0!</v>
      </c>
      <c r="W6786" s="446" t="e">
        <f t="shared" si="1867"/>
        <v>#DIV/0!</v>
      </c>
      <c r="X6786" s="446" t="e">
        <f t="shared" si="1868"/>
        <v>#DIV/0!</v>
      </c>
    </row>
    <row r="6787" spans="1:35" x14ac:dyDescent="0.2">
      <c r="A6787" t="s">
        <v>2361</v>
      </c>
      <c r="B6787" s="45">
        <v>20240505</v>
      </c>
      <c r="C6787" s="107" t="s">
        <v>72</v>
      </c>
      <c r="D6787" s="107">
        <v>7</v>
      </c>
      <c r="E6787" s="107">
        <v>7</v>
      </c>
      <c r="H6787" s="107" t="s">
        <v>10</v>
      </c>
      <c r="I6787" s="107">
        <v>290</v>
      </c>
      <c r="J6787" s="107">
        <v>0</v>
      </c>
      <c r="K6787" s="43">
        <v>5</v>
      </c>
      <c r="L6787" s="43">
        <v>1</v>
      </c>
      <c r="M6787" s="43">
        <v>0</v>
      </c>
      <c r="N6787" s="49">
        <v>1</v>
      </c>
      <c r="O6787" s="43" t="str">
        <f>Cal_052925!$E$2</f>
        <v>Cal_052825</v>
      </c>
      <c r="P6787" s="50">
        <f>Cal_052925!$Q$3</f>
        <v>1.8033877067122157</v>
      </c>
      <c r="Q6787" s="50">
        <f>Cal_052925!$R$3</f>
        <v>0.57372781706974574</v>
      </c>
      <c r="R6787" s="46">
        <v>52.49</v>
      </c>
      <c r="S6787" s="46">
        <v>37.520000000000003</v>
      </c>
      <c r="T6787" s="178">
        <f>AVERAGE(0.573,0.773,0.748,0.855,0.817,0.738)</f>
        <v>0.75066666666666659</v>
      </c>
      <c r="U6787" s="79">
        <f t="shared" si="1865"/>
        <v>51.739333333333335</v>
      </c>
      <c r="V6787" s="79">
        <f t="shared" si="1866"/>
        <v>36.769333333333336</v>
      </c>
      <c r="W6787" s="446">
        <f t="shared" si="1867"/>
        <v>0.33240200655729718</v>
      </c>
      <c r="X6787" s="446">
        <f t="shared" si="1868"/>
        <v>0.32352086407773001</v>
      </c>
      <c r="Y6787" s="43">
        <v>20250529</v>
      </c>
      <c r="Z6787" s="48" t="s">
        <v>2463</v>
      </c>
      <c r="AA6787" s="43">
        <v>20250709</v>
      </c>
      <c r="AE6787" s="689" t="s">
        <v>1250</v>
      </c>
      <c r="AF6787" s="130">
        <v>1</v>
      </c>
    </row>
    <row r="6788" spans="1:35" x14ac:dyDescent="0.2">
      <c r="A6788" t="s">
        <v>2361</v>
      </c>
      <c r="B6788" s="45">
        <v>20240505</v>
      </c>
      <c r="C6788" s="107" t="s">
        <v>72</v>
      </c>
      <c r="D6788" s="107">
        <v>7</v>
      </c>
      <c r="E6788" s="107">
        <v>7</v>
      </c>
      <c r="H6788" s="107" t="s">
        <v>11</v>
      </c>
      <c r="I6788" s="107">
        <v>290</v>
      </c>
      <c r="J6788" s="107">
        <v>0</v>
      </c>
      <c r="K6788" s="43">
        <v>5</v>
      </c>
      <c r="L6788" s="43">
        <v>1</v>
      </c>
      <c r="M6788" s="43">
        <v>0</v>
      </c>
      <c r="N6788" s="49">
        <v>1</v>
      </c>
      <c r="O6788" s="43" t="str">
        <f>Cal_052925!$E$2</f>
        <v>Cal_052825</v>
      </c>
      <c r="P6788" s="50">
        <f>Cal_052925!$Q$3</f>
        <v>1.8033877067122157</v>
      </c>
      <c r="Q6788" s="50">
        <f>Cal_052925!$R$3</f>
        <v>0.57372781706974574</v>
      </c>
      <c r="R6788" s="46">
        <v>54.52</v>
      </c>
      <c r="S6788" s="46">
        <v>39.369999999999997</v>
      </c>
      <c r="T6788" s="178">
        <f>AVERAGE(0.573,0.773,0.748,0.855,0.817,0.738)</f>
        <v>0.75066666666666659</v>
      </c>
      <c r="U6788" s="79">
        <f t="shared" si="1865"/>
        <v>53.769333333333336</v>
      </c>
      <c r="V6788" s="79">
        <f t="shared" si="1866"/>
        <v>38.61933333333333</v>
      </c>
      <c r="W6788" s="446">
        <f t="shared" si="1867"/>
        <v>0.3363988242714131</v>
      </c>
      <c r="X6788" s="446">
        <f t="shared" si="1868"/>
        <v>0.35252593137670818</v>
      </c>
      <c r="Y6788" s="43">
        <v>20250529</v>
      </c>
      <c r="Z6788" s="48" t="s">
        <v>2463</v>
      </c>
      <c r="AA6788" s="43">
        <v>20250709</v>
      </c>
      <c r="AE6788" s="689" t="s">
        <v>1250</v>
      </c>
      <c r="AF6788" s="130">
        <v>3</v>
      </c>
      <c r="AH6788" s="490" t="s">
        <v>2374</v>
      </c>
    </row>
    <row r="6789" spans="1:35" x14ac:dyDescent="0.2">
      <c r="A6789" t="s">
        <v>2361</v>
      </c>
      <c r="B6789" s="45">
        <v>20240505</v>
      </c>
      <c r="C6789" s="107" t="s">
        <v>72</v>
      </c>
      <c r="D6789" s="107">
        <v>7</v>
      </c>
      <c r="E6789" s="107">
        <v>7</v>
      </c>
      <c r="H6789" s="107" t="s">
        <v>10</v>
      </c>
      <c r="I6789" s="107">
        <v>290</v>
      </c>
      <c r="J6789" s="107">
        <v>10</v>
      </c>
      <c r="K6789" s="43">
        <v>5</v>
      </c>
      <c r="L6789" s="43">
        <v>1</v>
      </c>
      <c r="M6789" s="43">
        <v>0</v>
      </c>
      <c r="N6789" s="49">
        <v>1</v>
      </c>
      <c r="O6789" s="43" t="str">
        <f>Cal_052925!$E$2</f>
        <v>Cal_052825</v>
      </c>
      <c r="P6789" s="50">
        <f>Cal_052925!$Q$3</f>
        <v>1.8033877067122157</v>
      </c>
      <c r="Q6789" s="50">
        <f>Cal_052925!$R$3</f>
        <v>0.57372781706974574</v>
      </c>
      <c r="R6789" s="46">
        <v>43.13</v>
      </c>
      <c r="S6789" s="46">
        <v>30.74</v>
      </c>
      <c r="T6789" s="178">
        <f>AVERAGE(0.573,0.773,0.748,0.855,0.817,0.738)</f>
        <v>0.75066666666666659</v>
      </c>
      <c r="U6789" s="79">
        <f t="shared" si="1865"/>
        <v>42.379333333333335</v>
      </c>
      <c r="V6789" s="79">
        <f t="shared" si="1866"/>
        <v>29.989333333333331</v>
      </c>
      <c r="W6789" s="446">
        <f t="shared" si="1867"/>
        <v>0.27511428598830417</v>
      </c>
      <c r="X6789" s="446">
        <f t="shared" si="1868"/>
        <v>0.25986113578792336</v>
      </c>
      <c r="Y6789" s="43">
        <v>20250529</v>
      </c>
      <c r="Z6789" s="48" t="s">
        <v>2463</v>
      </c>
      <c r="AA6789" s="43">
        <v>20250709</v>
      </c>
      <c r="AE6789" s="689" t="s">
        <v>1250</v>
      </c>
      <c r="AF6789" s="130">
        <v>1</v>
      </c>
    </row>
    <row r="6790" spans="1:35" x14ac:dyDescent="0.2">
      <c r="A6790" t="s">
        <v>2361</v>
      </c>
      <c r="B6790" s="45">
        <v>20240505</v>
      </c>
      <c r="C6790" s="107" t="s">
        <v>72</v>
      </c>
      <c r="D6790" s="107">
        <v>7</v>
      </c>
      <c r="E6790" s="107">
        <v>7</v>
      </c>
      <c r="H6790" s="107" t="s">
        <v>11</v>
      </c>
      <c r="I6790" s="107">
        <v>290</v>
      </c>
      <c r="J6790" s="107">
        <v>10</v>
      </c>
      <c r="K6790" s="43">
        <v>5</v>
      </c>
      <c r="L6790" s="43">
        <v>1</v>
      </c>
      <c r="M6790" s="43">
        <v>0</v>
      </c>
      <c r="N6790" s="49">
        <v>1</v>
      </c>
      <c r="O6790" s="43" t="str">
        <f>Cal_052925!$E$2</f>
        <v>Cal_052825</v>
      </c>
      <c r="P6790" s="50">
        <f>Cal_052925!$Q$3</f>
        <v>1.8033877067122157</v>
      </c>
      <c r="Q6790" s="50">
        <f>Cal_052925!$R$3</f>
        <v>0.57372781706974574</v>
      </c>
      <c r="R6790" s="46">
        <v>37.99</v>
      </c>
      <c r="S6790" s="46">
        <v>27.54</v>
      </c>
      <c r="T6790" s="178">
        <f>AVERAGE(0.573,0.773,0.748,0.855,0.817,0.738)</f>
        <v>0.75066666666666659</v>
      </c>
      <c r="U6790" s="79">
        <f t="shared" si="1865"/>
        <v>37.239333333333335</v>
      </c>
      <c r="V6790" s="79">
        <f t="shared" si="1866"/>
        <v>26.789333333333332</v>
      </c>
      <c r="W6790" s="446">
        <f t="shared" si="1867"/>
        <v>0.23203747284727835</v>
      </c>
      <c r="X6790" s="446">
        <f t="shared" si="1868"/>
        <v>0.2458536072846782</v>
      </c>
      <c r="Y6790" s="43">
        <v>20250529</v>
      </c>
      <c r="Z6790" s="48" t="s">
        <v>2463</v>
      </c>
      <c r="AA6790" s="43">
        <v>20250709</v>
      </c>
      <c r="AE6790" s="689" t="s">
        <v>1250</v>
      </c>
      <c r="AF6790" s="130">
        <v>3</v>
      </c>
      <c r="AH6790" s="490" t="s">
        <v>2374</v>
      </c>
    </row>
    <row r="6791" spans="1:35" x14ac:dyDescent="0.2">
      <c r="A6791" s="155" t="s">
        <v>2361</v>
      </c>
      <c r="B6791" s="81">
        <v>20240505</v>
      </c>
      <c r="C6791" s="126" t="s">
        <v>72</v>
      </c>
      <c r="D6791" s="126">
        <v>7</v>
      </c>
      <c r="E6791" s="126">
        <v>7</v>
      </c>
      <c r="F6791" s="126"/>
      <c r="G6791" s="126"/>
      <c r="H6791" s="126" t="s">
        <v>10</v>
      </c>
      <c r="I6791" s="126">
        <v>193</v>
      </c>
      <c r="J6791" s="126">
        <v>5</v>
      </c>
      <c r="K6791" s="82">
        <v>5</v>
      </c>
      <c r="L6791" s="156">
        <v>1</v>
      </c>
      <c r="M6791" s="82">
        <v>0</v>
      </c>
      <c r="N6791" s="83">
        <v>1</v>
      </c>
      <c r="O6791" s="82" t="str">
        <f>Cal_030724!$E$2</f>
        <v>Cal_030724</v>
      </c>
      <c r="P6791" s="158">
        <f>Cal_030724!$Q$3</f>
        <v>1.8135132035581638</v>
      </c>
      <c r="Q6791" s="158">
        <f>Cal_030724!$R$3</f>
        <v>0.5762667345022553</v>
      </c>
      <c r="R6791" s="84">
        <v>17.41</v>
      </c>
      <c r="S6791" s="84">
        <v>12.92</v>
      </c>
      <c r="T6791" s="158">
        <f>AVERAGE(0.612,0.55,0.349,0.731,0.447,0.765)</f>
        <v>0.57566666666666666</v>
      </c>
      <c r="U6791" s="79">
        <f t="shared" si="1865"/>
        <v>16.834333333333333</v>
      </c>
      <c r="V6791" s="79">
        <f t="shared" si="1866"/>
        <v>12.344333333333333</v>
      </c>
      <c r="W6791" s="446">
        <f t="shared" si="1867"/>
        <v>0.14943031172431781</v>
      </c>
      <c r="X6791" s="446">
        <f t="shared" si="1868"/>
        <v>0.18478366494427478</v>
      </c>
      <c r="Y6791" s="82">
        <v>20240307</v>
      </c>
      <c r="Z6791" s="85" t="s">
        <v>2371</v>
      </c>
      <c r="AA6791" s="82">
        <v>20240808</v>
      </c>
      <c r="AB6791" s="85"/>
      <c r="AC6791" s="82"/>
      <c r="AD6791" s="82"/>
      <c r="AE6791" s="691" t="s">
        <v>1250</v>
      </c>
      <c r="AF6791" s="567">
        <v>1</v>
      </c>
      <c r="AG6791" s="567"/>
      <c r="AH6791" s="159" t="s">
        <v>2416</v>
      </c>
      <c r="AI6791" s="155"/>
    </row>
    <row r="6792" spans="1:35" x14ac:dyDescent="0.2">
      <c r="A6792" s="155" t="s">
        <v>2361</v>
      </c>
      <c r="B6792" s="81">
        <v>20240505</v>
      </c>
      <c r="C6792" s="126" t="s">
        <v>72</v>
      </c>
      <c r="D6792" s="126">
        <v>7</v>
      </c>
      <c r="E6792" s="126">
        <v>7</v>
      </c>
      <c r="F6792" s="126"/>
      <c r="G6792" s="126"/>
      <c r="H6792" s="126" t="s">
        <v>11</v>
      </c>
      <c r="I6792" s="126">
        <v>293</v>
      </c>
      <c r="J6792" s="126">
        <v>5</v>
      </c>
      <c r="K6792" s="82">
        <v>5</v>
      </c>
      <c r="L6792" s="156">
        <v>1</v>
      </c>
      <c r="M6792" s="82">
        <v>0</v>
      </c>
      <c r="N6792" s="83">
        <v>1</v>
      </c>
      <c r="O6792" s="82" t="str">
        <f>Cal_030724!$E$2</f>
        <v>Cal_030724</v>
      </c>
      <c r="P6792" s="158">
        <f>Cal_030724!$Q$3</f>
        <v>1.8135132035581638</v>
      </c>
      <c r="Q6792" s="158">
        <f>Cal_030724!$R$3</f>
        <v>0.5762667345022553</v>
      </c>
      <c r="R6792" s="84">
        <v>21.11</v>
      </c>
      <c r="S6792" s="84">
        <v>15.05</v>
      </c>
      <c r="T6792" s="158">
        <f>AVERAGE(0.612,0.55,0.349,0.731,0.447,0.765)</f>
        <v>0.57566666666666666</v>
      </c>
      <c r="U6792" s="79">
        <f t="shared" si="1865"/>
        <v>20.534333333333333</v>
      </c>
      <c r="V6792" s="79">
        <f t="shared" si="1866"/>
        <v>14.474333333333334</v>
      </c>
      <c r="W6792" s="446">
        <f t="shared" si="1867"/>
        <v>0.1328478940584899</v>
      </c>
      <c r="X6792" s="446">
        <f t="shared" si="1868"/>
        <v>0.12528611474906823</v>
      </c>
      <c r="Y6792" s="82">
        <v>20240307</v>
      </c>
      <c r="Z6792" s="85" t="s">
        <v>2371</v>
      </c>
      <c r="AA6792" s="82">
        <v>20240808</v>
      </c>
      <c r="AB6792" s="85"/>
      <c r="AC6792" s="82"/>
      <c r="AD6792" s="82"/>
      <c r="AE6792" s="691" t="s">
        <v>1250</v>
      </c>
      <c r="AF6792" s="567">
        <v>1</v>
      </c>
      <c r="AG6792" s="567"/>
      <c r="AH6792" s="159" t="s">
        <v>201</v>
      </c>
      <c r="AI6792" s="155"/>
    </row>
    <row r="6793" spans="1:35" x14ac:dyDescent="0.2">
      <c r="A6793" s="360" t="s">
        <v>2361</v>
      </c>
      <c r="B6793" s="196">
        <v>20240505</v>
      </c>
      <c r="C6793" s="361" t="s">
        <v>72</v>
      </c>
      <c r="D6793" s="361">
        <v>7</v>
      </c>
      <c r="E6793" s="361">
        <v>7</v>
      </c>
      <c r="F6793" s="361"/>
      <c r="G6793" s="361"/>
      <c r="H6793" s="361" t="s">
        <v>10</v>
      </c>
      <c r="I6793" s="361">
        <v>551</v>
      </c>
      <c r="J6793" s="361">
        <v>20</v>
      </c>
      <c r="K6793" s="44">
        <v>5</v>
      </c>
      <c r="L6793" s="362">
        <v>1</v>
      </c>
      <c r="M6793" s="44">
        <v>0</v>
      </c>
      <c r="N6793" s="363">
        <v>1</v>
      </c>
      <c r="O6793" s="44" t="str">
        <f>Cal_030724!$E$2</f>
        <v>Cal_030724</v>
      </c>
      <c r="P6793" s="365">
        <f>Cal_030724!$Q$3</f>
        <v>1.8135132035581638</v>
      </c>
      <c r="Q6793" s="365">
        <f>Cal_030724!$R$3</f>
        <v>0.5762667345022553</v>
      </c>
      <c r="R6793" s="364">
        <v>15.54</v>
      </c>
      <c r="S6793" s="364">
        <v>11</v>
      </c>
      <c r="T6793" s="365">
        <f>AVERAGE(0.612,0.55,0.349,0.731,0.447,0.765)</f>
        <v>0.57566666666666666</v>
      </c>
      <c r="U6793" s="79">
        <f t="shared" si="1865"/>
        <v>14.964333333333332</v>
      </c>
      <c r="V6793" s="79">
        <f t="shared" si="1866"/>
        <v>10.424333333333333</v>
      </c>
      <c r="W6793" s="446">
        <f t="shared" si="1867"/>
        <v>5.2924153993784008E-2</v>
      </c>
      <c r="X6793" s="446">
        <f t="shared" si="1868"/>
        <v>4.5933652016820314E-2</v>
      </c>
      <c r="Y6793" s="44">
        <v>20240307</v>
      </c>
      <c r="Z6793" s="368" t="s">
        <v>2371</v>
      </c>
      <c r="AA6793" s="44">
        <v>20240808</v>
      </c>
      <c r="AB6793" s="368"/>
      <c r="AC6793" s="44"/>
      <c r="AD6793" s="44"/>
      <c r="AE6793" s="763" t="s">
        <v>1250</v>
      </c>
      <c r="AF6793" s="849">
        <v>1</v>
      </c>
      <c r="AG6793" s="849"/>
      <c r="AH6793" s="370" t="s">
        <v>206</v>
      </c>
      <c r="AI6793" s="360"/>
    </row>
    <row r="6794" spans="1:35" x14ac:dyDescent="0.2">
      <c r="A6794" s="360" t="s">
        <v>2361</v>
      </c>
      <c r="B6794" s="196">
        <v>20240505</v>
      </c>
      <c r="C6794" s="361" t="s">
        <v>72</v>
      </c>
      <c r="D6794" s="361">
        <v>7</v>
      </c>
      <c r="E6794" s="361">
        <v>7</v>
      </c>
      <c r="F6794" s="361"/>
      <c r="G6794" s="361"/>
      <c r="H6794" s="361" t="s">
        <v>11</v>
      </c>
      <c r="I6794" s="361">
        <v>551</v>
      </c>
      <c r="J6794" s="361">
        <v>20</v>
      </c>
      <c r="K6794" s="44">
        <v>5</v>
      </c>
      <c r="L6794" s="362">
        <v>1</v>
      </c>
      <c r="M6794" s="44">
        <v>0</v>
      </c>
      <c r="N6794" s="363">
        <v>1</v>
      </c>
      <c r="O6794" s="44" t="str">
        <f>Cal_030724!$E$2</f>
        <v>Cal_030724</v>
      </c>
      <c r="P6794" s="365">
        <f>Cal_030724!$Q$3</f>
        <v>1.8135132035581638</v>
      </c>
      <c r="Q6794" s="365">
        <f>Cal_030724!$R$3</f>
        <v>0.5762667345022553</v>
      </c>
      <c r="R6794" s="364">
        <v>15.35</v>
      </c>
      <c r="S6794" s="364">
        <v>10.54</v>
      </c>
      <c r="T6794" s="365">
        <f>AVERAGE(0.612,0.55,0.349,0.731,0.447,0.765)</f>
        <v>0.57566666666666666</v>
      </c>
      <c r="U6794" s="79">
        <f t="shared" si="1865"/>
        <v>14.774333333333333</v>
      </c>
      <c r="V6794" s="79">
        <f t="shared" si="1866"/>
        <v>9.9643333333333324</v>
      </c>
      <c r="W6794" s="446">
        <f t="shared" si="1867"/>
        <v>5.6071625707070735E-2</v>
      </c>
      <c r="X6794" s="446">
        <f t="shared" si="1868"/>
        <v>3.842383027972282E-2</v>
      </c>
      <c r="Y6794" s="44">
        <v>20240307</v>
      </c>
      <c r="Z6794" s="368" t="s">
        <v>2371</v>
      </c>
      <c r="AA6794" s="44">
        <v>20240808</v>
      </c>
      <c r="AB6794" s="368"/>
      <c r="AC6794" s="44"/>
      <c r="AD6794" s="44"/>
      <c r="AE6794" s="763" t="s">
        <v>1250</v>
      </c>
      <c r="AF6794" s="849">
        <v>1</v>
      </c>
      <c r="AG6794" s="849"/>
      <c r="AH6794" s="370" t="s">
        <v>209</v>
      </c>
      <c r="AI6794" s="360"/>
    </row>
    <row r="6795" spans="1:35" x14ac:dyDescent="0.2">
      <c r="A6795" t="s">
        <v>2361</v>
      </c>
      <c r="B6795" s="45">
        <v>20240505</v>
      </c>
      <c r="C6795" s="107" t="s">
        <v>72</v>
      </c>
      <c r="D6795" s="107">
        <v>7</v>
      </c>
      <c r="E6795" s="107">
        <v>12</v>
      </c>
      <c r="H6795" s="107" t="s">
        <v>10</v>
      </c>
      <c r="I6795" s="107">
        <v>290</v>
      </c>
      <c r="J6795" s="107">
        <v>0</v>
      </c>
      <c r="K6795" s="43">
        <v>5</v>
      </c>
      <c r="L6795" s="43">
        <v>1</v>
      </c>
      <c r="M6795" s="43">
        <v>0</v>
      </c>
      <c r="N6795" s="49">
        <v>1</v>
      </c>
      <c r="O6795" s="43" t="str">
        <f>Cal_052925!$E$2</f>
        <v>Cal_052825</v>
      </c>
      <c r="P6795" s="50">
        <f>Cal_052925!$Q$3</f>
        <v>1.8033877067122157</v>
      </c>
      <c r="Q6795" s="50">
        <f>Cal_052925!$R$3</f>
        <v>0.57372781706974574</v>
      </c>
      <c r="R6795" s="46">
        <v>184.2</v>
      </c>
      <c r="S6795" s="46">
        <v>121.1</v>
      </c>
      <c r="T6795" s="178">
        <f>AVERAGE(0.573,0.773,0.748,0.855,0.817,0.738)</f>
        <v>0.75066666666666659</v>
      </c>
      <c r="U6795" s="79">
        <f t="shared" si="1865"/>
        <v>183.44933333333333</v>
      </c>
      <c r="V6795" s="79">
        <f t="shared" si="1866"/>
        <v>120.34933333333333</v>
      </c>
      <c r="W6795" s="446">
        <f t="shared" si="1867"/>
        <v>1.4011066542261492</v>
      </c>
      <c r="X6795" s="446">
        <f t="shared" si="1868"/>
        <v>0.74578786473018477</v>
      </c>
      <c r="Y6795" s="43">
        <v>20250529</v>
      </c>
      <c r="Z6795" s="48" t="s">
        <v>2463</v>
      </c>
      <c r="AA6795" s="43">
        <v>20250709</v>
      </c>
      <c r="AE6795" s="689" t="s">
        <v>1250</v>
      </c>
      <c r="AF6795" s="130">
        <v>1</v>
      </c>
    </row>
    <row r="6796" spans="1:35" x14ac:dyDescent="0.2">
      <c r="A6796" t="s">
        <v>2361</v>
      </c>
      <c r="B6796" s="45">
        <v>20240505</v>
      </c>
      <c r="C6796" s="107" t="s">
        <v>72</v>
      </c>
      <c r="D6796" s="107">
        <v>7</v>
      </c>
      <c r="E6796" s="107">
        <v>12</v>
      </c>
      <c r="H6796" s="107" t="s">
        <v>11</v>
      </c>
      <c r="I6796" s="107">
        <v>290</v>
      </c>
      <c r="J6796" s="107">
        <v>0</v>
      </c>
      <c r="K6796" s="43">
        <v>5</v>
      </c>
      <c r="L6796" s="43">
        <v>1</v>
      </c>
      <c r="M6796" s="43">
        <v>0</v>
      </c>
      <c r="N6796" s="49">
        <v>1</v>
      </c>
      <c r="O6796" s="43" t="str">
        <f>Cal_052925!$E$2</f>
        <v>Cal_052825</v>
      </c>
      <c r="P6796" s="50">
        <f>Cal_052925!$Q$3</f>
        <v>1.8033877067122157</v>
      </c>
      <c r="Q6796" s="50">
        <f>Cal_052925!$R$3</f>
        <v>0.57372781706974574</v>
      </c>
      <c r="R6796" s="46">
        <v>181.4</v>
      </c>
      <c r="S6796" s="46">
        <v>122.6</v>
      </c>
      <c r="T6796" s="178">
        <f>AVERAGE(0.573,0.773,0.748,0.855,0.817,0.738)</f>
        <v>0.75066666666666659</v>
      </c>
      <c r="U6796" s="79">
        <f t="shared" si="1865"/>
        <v>180.64933333333335</v>
      </c>
      <c r="V6796" s="79">
        <f t="shared" si="1866"/>
        <v>121.84933333333333</v>
      </c>
      <c r="W6796" s="446">
        <f t="shared" si="1867"/>
        <v>1.3056271199444944</v>
      </c>
      <c r="X6796" s="446">
        <f t="shared" si="1868"/>
        <v>0.8680256841575914</v>
      </c>
      <c r="Y6796" s="43">
        <v>20250529</v>
      </c>
      <c r="Z6796" s="48" t="s">
        <v>2463</v>
      </c>
      <c r="AA6796" s="43">
        <v>20250709</v>
      </c>
      <c r="AE6796" s="689" t="s">
        <v>1250</v>
      </c>
      <c r="AF6796" s="130">
        <v>1</v>
      </c>
    </row>
    <row r="6797" spans="1:35" x14ac:dyDescent="0.2">
      <c r="A6797" t="s">
        <v>2361</v>
      </c>
      <c r="B6797" s="45">
        <v>20240505</v>
      </c>
      <c r="C6797" s="107" t="s">
        <v>72</v>
      </c>
      <c r="D6797" s="107">
        <v>7</v>
      </c>
      <c r="E6797" s="107">
        <v>12</v>
      </c>
      <c r="H6797" s="107" t="s">
        <v>10</v>
      </c>
      <c r="I6797" s="107">
        <v>290</v>
      </c>
      <c r="J6797" s="107">
        <v>10</v>
      </c>
      <c r="K6797" s="43">
        <v>5</v>
      </c>
      <c r="L6797" s="43">
        <v>1</v>
      </c>
      <c r="M6797" s="43">
        <v>0</v>
      </c>
      <c r="N6797" s="49">
        <v>1</v>
      </c>
      <c r="O6797" s="43" t="str">
        <f>Cal_052925!$E$2</f>
        <v>Cal_052825</v>
      </c>
      <c r="P6797" s="50">
        <f>Cal_052925!$Q$3</f>
        <v>1.8033877067122157</v>
      </c>
      <c r="Q6797" s="50">
        <f>Cal_052925!$R$3</f>
        <v>0.57372781706974574</v>
      </c>
      <c r="R6797" s="46">
        <v>85.32</v>
      </c>
      <c r="S6797" s="46">
        <v>58.79</v>
      </c>
      <c r="T6797" s="178">
        <f>AVERAGE(0.573,0.773,0.748,0.855,0.817,0.738)</f>
        <v>0.75066666666666659</v>
      </c>
      <c r="U6797" s="79">
        <f t="shared" si="1865"/>
        <v>84.569333333333333</v>
      </c>
      <c r="V6797" s="79">
        <f t="shared" si="1866"/>
        <v>58.039333333333332</v>
      </c>
      <c r="W6797" s="446">
        <f t="shared" si="1867"/>
        <v>0.58908652197495637</v>
      </c>
      <c r="X6797" s="446">
        <f t="shared" si="1868"/>
        <v>0.44626883202683543</v>
      </c>
      <c r="Y6797" s="43">
        <v>20250529</v>
      </c>
      <c r="Z6797" s="48" t="s">
        <v>2463</v>
      </c>
      <c r="AA6797" s="43">
        <v>20250709</v>
      </c>
      <c r="AE6797" s="689" t="s">
        <v>1250</v>
      </c>
      <c r="AF6797" s="130">
        <v>1</v>
      </c>
    </row>
    <row r="6798" spans="1:35" x14ac:dyDescent="0.2">
      <c r="A6798" t="s">
        <v>2361</v>
      </c>
      <c r="B6798" s="45">
        <v>20240505</v>
      </c>
      <c r="C6798" s="107" t="s">
        <v>72</v>
      </c>
      <c r="D6798" s="107">
        <v>7</v>
      </c>
      <c r="E6798" s="107">
        <v>12</v>
      </c>
      <c r="H6798" s="107" t="s">
        <v>11</v>
      </c>
      <c r="I6798" s="107">
        <v>290</v>
      </c>
      <c r="J6798" s="107">
        <v>10</v>
      </c>
      <c r="K6798" s="43">
        <v>5</v>
      </c>
      <c r="L6798" s="43">
        <v>1</v>
      </c>
      <c r="M6798" s="43">
        <v>0</v>
      </c>
      <c r="N6798" s="49">
        <v>1</v>
      </c>
      <c r="O6798" s="43" t="str">
        <f>Cal_052925!$E$2</f>
        <v>Cal_052825</v>
      </c>
      <c r="P6798" s="50">
        <f>Cal_052925!$Q$3</f>
        <v>1.8033877067122157</v>
      </c>
      <c r="Q6798" s="50">
        <f>Cal_052925!$R$3</f>
        <v>0.57372781706974574</v>
      </c>
      <c r="R6798" s="46">
        <v>111.9</v>
      </c>
      <c r="S6798" s="46">
        <v>77.53</v>
      </c>
      <c r="T6798" s="178">
        <f>AVERAGE(0.573,0.773,0.748,0.855,0.817,0.738)</f>
        <v>0.75066666666666659</v>
      </c>
      <c r="U6798" s="79">
        <f t="shared" si="1865"/>
        <v>111.14933333333335</v>
      </c>
      <c r="V6798" s="79">
        <f t="shared" si="1866"/>
        <v>76.779333333333341</v>
      </c>
      <c r="W6798" s="446">
        <f t="shared" si="1867"/>
        <v>0.76317013796755551</v>
      </c>
      <c r="X6798" s="446">
        <f t="shared" si="1868"/>
        <v>0.60648539178849925</v>
      </c>
      <c r="Y6798" s="43">
        <v>20250529</v>
      </c>
      <c r="Z6798" s="48" t="s">
        <v>2463</v>
      </c>
      <c r="AA6798" s="43">
        <v>20250709</v>
      </c>
      <c r="AE6798" s="689" t="s">
        <v>1250</v>
      </c>
      <c r="AF6798" s="130">
        <v>1</v>
      </c>
    </row>
    <row r="6799" spans="1:35" x14ac:dyDescent="0.2">
      <c r="A6799" s="155" t="s">
        <v>2361</v>
      </c>
      <c r="B6799" s="81">
        <v>20240505</v>
      </c>
      <c r="C6799" s="126" t="s">
        <v>72</v>
      </c>
      <c r="D6799" s="126">
        <v>7</v>
      </c>
      <c r="E6799" s="126">
        <v>12</v>
      </c>
      <c r="F6799" s="126"/>
      <c r="G6799" s="126"/>
      <c r="H6799" s="126" t="s">
        <v>10</v>
      </c>
      <c r="I6799" s="126">
        <v>293</v>
      </c>
      <c r="J6799" s="126">
        <v>5</v>
      </c>
      <c r="K6799" s="82">
        <v>5</v>
      </c>
      <c r="L6799" s="156">
        <v>1</v>
      </c>
      <c r="M6799" s="82">
        <v>0</v>
      </c>
      <c r="N6799" s="83">
        <v>1</v>
      </c>
      <c r="O6799" s="82" t="str">
        <f>Cal_030724!$E$2</f>
        <v>Cal_030724</v>
      </c>
      <c r="P6799" s="158">
        <f>Cal_030724!$Q$3</f>
        <v>1.8135132035581638</v>
      </c>
      <c r="Q6799" s="158">
        <f>Cal_030724!$R$3</f>
        <v>0.5762667345022553</v>
      </c>
      <c r="R6799" s="84">
        <v>115.6</v>
      </c>
      <c r="S6799" s="84">
        <v>73.52</v>
      </c>
      <c r="T6799" s="158">
        <f>AVERAGE(0.612,0.55,0.349,0.731,0.447,0.765)</f>
        <v>0.57566666666666666</v>
      </c>
      <c r="U6799" s="79">
        <f t="shared" si="1865"/>
        <v>115.02433333333333</v>
      </c>
      <c r="V6799" s="79">
        <f t="shared" si="1866"/>
        <v>72.944333333333333</v>
      </c>
      <c r="W6799" s="446">
        <f t="shared" si="1867"/>
        <v>0.92248174620152745</v>
      </c>
      <c r="X6799" s="446">
        <f t="shared" si="1868"/>
        <v>0.37840118564068459</v>
      </c>
      <c r="Y6799" s="82">
        <v>20240307</v>
      </c>
      <c r="Z6799" s="85" t="s">
        <v>2371</v>
      </c>
      <c r="AA6799" s="82">
        <v>20240808</v>
      </c>
      <c r="AB6799" s="85"/>
      <c r="AC6799" s="82"/>
      <c r="AD6799" s="82"/>
      <c r="AE6799" s="691" t="s">
        <v>1250</v>
      </c>
      <c r="AF6799" s="567">
        <v>1</v>
      </c>
      <c r="AG6799" s="567"/>
      <c r="AH6799" s="159" t="s">
        <v>198</v>
      </c>
      <c r="AI6799" s="155"/>
    </row>
    <row r="6800" spans="1:35" x14ac:dyDescent="0.2">
      <c r="A6800" s="155" t="s">
        <v>2361</v>
      </c>
      <c r="B6800" s="81">
        <v>20240505</v>
      </c>
      <c r="C6800" s="126" t="s">
        <v>72</v>
      </c>
      <c r="D6800" s="126">
        <v>7</v>
      </c>
      <c r="E6800" s="126">
        <v>12</v>
      </c>
      <c r="F6800" s="126"/>
      <c r="G6800" s="126"/>
      <c r="H6800" s="126" t="s">
        <v>11</v>
      </c>
      <c r="I6800" s="126">
        <v>294</v>
      </c>
      <c r="J6800" s="126">
        <v>5</v>
      </c>
      <c r="K6800" s="82">
        <v>5</v>
      </c>
      <c r="L6800" s="156">
        <v>1</v>
      </c>
      <c r="M6800" s="82">
        <v>0</v>
      </c>
      <c r="N6800" s="83">
        <v>1</v>
      </c>
      <c r="O6800" s="82" t="str">
        <f>Cal_030724!$E$2</f>
        <v>Cal_030724</v>
      </c>
      <c r="P6800" s="158">
        <f>Cal_030724!$Q$3</f>
        <v>1.8135132035581638</v>
      </c>
      <c r="Q6800" s="158">
        <f>Cal_030724!$R$3</f>
        <v>0.5762667345022553</v>
      </c>
      <c r="R6800" s="84">
        <v>120.7</v>
      </c>
      <c r="S6800" s="84">
        <v>78.37</v>
      </c>
      <c r="T6800" s="158">
        <f>AVERAGE(0.612,0.55,0.349,0.731,0.447,0.765)</f>
        <v>0.57566666666666666</v>
      </c>
      <c r="U6800" s="79">
        <f t="shared" si="1865"/>
        <v>120.12433333333334</v>
      </c>
      <c r="V6800" s="79">
        <f t="shared" si="1866"/>
        <v>77.794333333333341</v>
      </c>
      <c r="W6800" s="446">
        <f t="shared" si="1867"/>
        <v>0.9248059356325028</v>
      </c>
      <c r="X6800" s="446">
        <f t="shared" si="1868"/>
        <v>0.45785250595152566</v>
      </c>
      <c r="Y6800" s="82">
        <v>20240307</v>
      </c>
      <c r="Z6800" s="85" t="s">
        <v>2371</v>
      </c>
      <c r="AA6800" s="82">
        <v>20240808</v>
      </c>
      <c r="AB6800" s="85"/>
      <c r="AC6800" s="82"/>
      <c r="AD6800" s="82"/>
      <c r="AE6800" s="691" t="s">
        <v>1250</v>
      </c>
      <c r="AF6800" s="567">
        <v>1</v>
      </c>
      <c r="AG6800" s="567"/>
      <c r="AH6800" s="159" t="s">
        <v>199</v>
      </c>
      <c r="AI6800" s="155"/>
    </row>
    <row r="6801" spans="1:35" x14ac:dyDescent="0.2">
      <c r="A6801" s="360" t="s">
        <v>2361</v>
      </c>
      <c r="B6801" s="196">
        <v>20240505</v>
      </c>
      <c r="C6801" s="361" t="s">
        <v>72</v>
      </c>
      <c r="D6801" s="361">
        <v>7</v>
      </c>
      <c r="E6801" s="361">
        <v>12</v>
      </c>
      <c r="F6801" s="361"/>
      <c r="G6801" s="361"/>
      <c r="H6801" s="361" t="s">
        <v>10</v>
      </c>
      <c r="I6801" s="361">
        <v>550</v>
      </c>
      <c r="J6801" s="361">
        <v>20</v>
      </c>
      <c r="K6801" s="44">
        <v>5</v>
      </c>
      <c r="L6801" s="362">
        <v>1</v>
      </c>
      <c r="M6801" s="44">
        <v>0</v>
      </c>
      <c r="N6801" s="363">
        <v>1</v>
      </c>
      <c r="O6801" s="44" t="str">
        <f>Cal_030724!$E$2</f>
        <v>Cal_030724</v>
      </c>
      <c r="P6801" s="365">
        <f>Cal_030724!$Q$3</f>
        <v>1.8135132035581638</v>
      </c>
      <c r="Q6801" s="365">
        <f>Cal_030724!$R$3</f>
        <v>0.5762667345022553</v>
      </c>
      <c r="R6801" s="364">
        <v>104</v>
      </c>
      <c r="S6801" s="364">
        <v>64.37</v>
      </c>
      <c r="T6801" s="365">
        <f>AVERAGE(0.612,0.55,0.349,0.731,0.447,0.765)</f>
        <v>0.57566666666666666</v>
      </c>
      <c r="U6801" s="79">
        <f t="shared" si="1865"/>
        <v>103.42433333333334</v>
      </c>
      <c r="V6801" s="79">
        <f t="shared" si="1866"/>
        <v>63.794333333333341</v>
      </c>
      <c r="W6801" s="446">
        <f t="shared" si="1867"/>
        <v>0.46281886533772004</v>
      </c>
      <c r="X6801" s="446">
        <f t="shared" si="1868"/>
        <v>0.14326635029922768</v>
      </c>
      <c r="Y6801" s="44">
        <v>20240307</v>
      </c>
      <c r="Z6801" s="368" t="s">
        <v>2371</v>
      </c>
      <c r="AA6801" s="44">
        <v>20240808</v>
      </c>
      <c r="AB6801" s="368"/>
      <c r="AC6801" s="44"/>
      <c r="AD6801" s="44"/>
      <c r="AE6801" s="763" t="s">
        <v>1250</v>
      </c>
      <c r="AF6801" s="849">
        <v>1</v>
      </c>
      <c r="AG6801" s="849"/>
      <c r="AH6801" s="370" t="s">
        <v>204</v>
      </c>
      <c r="AI6801" s="360"/>
    </row>
    <row r="6802" spans="1:35" x14ac:dyDescent="0.2">
      <c r="A6802" s="360" t="s">
        <v>2361</v>
      </c>
      <c r="B6802" s="196">
        <v>20240505</v>
      </c>
      <c r="C6802" s="361" t="s">
        <v>72</v>
      </c>
      <c r="D6802" s="361">
        <v>7</v>
      </c>
      <c r="E6802" s="361">
        <v>12</v>
      </c>
      <c r="F6802" s="361"/>
      <c r="G6802" s="361"/>
      <c r="H6802" s="361" t="s">
        <v>11</v>
      </c>
      <c r="I6802" s="361">
        <v>550</v>
      </c>
      <c r="J6802" s="361">
        <v>20</v>
      </c>
      <c r="K6802" s="44">
        <v>5</v>
      </c>
      <c r="L6802" s="362">
        <v>1</v>
      </c>
      <c r="M6802" s="44">
        <v>0</v>
      </c>
      <c r="N6802" s="363">
        <v>1</v>
      </c>
      <c r="O6802" s="44" t="str">
        <f>Cal_030724!$E$2</f>
        <v>Cal_030724</v>
      </c>
      <c r="P6802" s="365">
        <f>Cal_030724!$Q$3</f>
        <v>1.8135132035581638</v>
      </c>
      <c r="Q6802" s="365">
        <f>Cal_030724!$R$3</f>
        <v>0.5762667345022553</v>
      </c>
      <c r="R6802" s="364">
        <v>124.6</v>
      </c>
      <c r="S6802" s="364">
        <v>76.45</v>
      </c>
      <c r="T6802" s="365">
        <f>AVERAGE(0.612,0.55,0.349,0.731,0.447,0.765)</f>
        <v>0.57566666666666666</v>
      </c>
      <c r="U6802" s="79">
        <f t="shared" si="1865"/>
        <v>124.02433333333333</v>
      </c>
      <c r="V6802" s="79">
        <f t="shared" si="1866"/>
        <v>75.87433333333334</v>
      </c>
      <c r="W6802" s="446">
        <f t="shared" si="1867"/>
        <v>0.56231966606134798</v>
      </c>
      <c r="X6802" s="446">
        <f t="shared" si="1868"/>
        <v>0.15853294383048669</v>
      </c>
      <c r="Y6802" s="44">
        <v>20240307</v>
      </c>
      <c r="Z6802" s="368" t="s">
        <v>2371</v>
      </c>
      <c r="AA6802" s="44">
        <v>20240808</v>
      </c>
      <c r="AB6802" s="368"/>
      <c r="AC6802" s="44"/>
      <c r="AD6802" s="44"/>
      <c r="AE6802" s="763" t="s">
        <v>1250</v>
      </c>
      <c r="AF6802" s="849">
        <v>1</v>
      </c>
      <c r="AG6802" s="849"/>
      <c r="AH6802" s="370" t="s">
        <v>205</v>
      </c>
      <c r="AI6802" s="360"/>
    </row>
    <row r="6803" spans="1:35" x14ac:dyDescent="0.2">
      <c r="A6803" t="s">
        <v>2361</v>
      </c>
      <c r="B6803" s="45">
        <v>20240505</v>
      </c>
      <c r="C6803" s="107" t="s">
        <v>72</v>
      </c>
      <c r="D6803" s="107">
        <v>7</v>
      </c>
      <c r="E6803" s="107">
        <v>17</v>
      </c>
      <c r="H6803" s="107" t="s">
        <v>10</v>
      </c>
      <c r="I6803" s="107">
        <v>290</v>
      </c>
      <c r="J6803" s="107">
        <v>0</v>
      </c>
      <c r="K6803" s="43">
        <v>5</v>
      </c>
      <c r="L6803" s="43">
        <v>1</v>
      </c>
      <c r="M6803" s="43">
        <v>0</v>
      </c>
      <c r="N6803" s="49">
        <v>1</v>
      </c>
      <c r="O6803" s="43" t="str">
        <f>Cal_052925!$E$2</f>
        <v>Cal_052825</v>
      </c>
      <c r="P6803" s="50">
        <f>Cal_052925!$Q$3</f>
        <v>1.8033877067122157</v>
      </c>
      <c r="Q6803" s="50">
        <f>Cal_052925!$R$3</f>
        <v>0.57372781706974574</v>
      </c>
      <c r="R6803" s="46">
        <v>102.3</v>
      </c>
      <c r="S6803" s="46">
        <v>68.510000000000005</v>
      </c>
      <c r="T6803" s="178">
        <f t="shared" ref="T6803:T6808" si="1873">AVERAGE(0.573,0.773,0.748,0.855,0.817,0.738)</f>
        <v>0.75066666666666659</v>
      </c>
      <c r="U6803" s="79">
        <f t="shared" si="1865"/>
        <v>101.54933333333334</v>
      </c>
      <c r="V6803" s="79">
        <f t="shared" si="1866"/>
        <v>67.759333333333345</v>
      </c>
      <c r="W6803" s="446">
        <f t="shared" si="1867"/>
        <v>0.75029150311096005</v>
      </c>
      <c r="X6803" s="446">
        <f t="shared" si="1868"/>
        <v>0.45845753863530553</v>
      </c>
      <c r="Y6803" s="43">
        <v>20250529</v>
      </c>
      <c r="Z6803" s="48" t="s">
        <v>2463</v>
      </c>
      <c r="AA6803" s="43">
        <v>20250709</v>
      </c>
      <c r="AE6803" s="689" t="s">
        <v>1250</v>
      </c>
      <c r="AF6803" s="130">
        <v>1</v>
      </c>
    </row>
    <row r="6804" spans="1:35" x14ac:dyDescent="0.2">
      <c r="A6804" t="s">
        <v>2361</v>
      </c>
      <c r="B6804" s="45">
        <v>20240505</v>
      </c>
      <c r="C6804" s="107" t="s">
        <v>72</v>
      </c>
      <c r="D6804" s="107">
        <v>7</v>
      </c>
      <c r="E6804" s="107">
        <v>17</v>
      </c>
      <c r="H6804" s="107" t="s">
        <v>11</v>
      </c>
      <c r="I6804" s="107">
        <v>290</v>
      </c>
      <c r="J6804" s="107">
        <v>0</v>
      </c>
      <c r="K6804" s="43">
        <v>5</v>
      </c>
      <c r="L6804" s="43">
        <v>1</v>
      </c>
      <c r="M6804" s="43">
        <v>0</v>
      </c>
      <c r="N6804" s="49">
        <v>1</v>
      </c>
      <c r="O6804" s="43" t="str">
        <f>Cal_052925!$E$2</f>
        <v>Cal_052825</v>
      </c>
      <c r="P6804" s="50">
        <f>Cal_052925!$Q$3</f>
        <v>1.8033877067122157</v>
      </c>
      <c r="Q6804" s="50">
        <f>Cal_052925!$R$3</f>
        <v>0.57372781706974574</v>
      </c>
      <c r="R6804" s="46">
        <v>111.1</v>
      </c>
      <c r="S6804" s="46">
        <v>73.989999999999995</v>
      </c>
      <c r="T6804" s="178">
        <f t="shared" si="1873"/>
        <v>0.75066666666666659</v>
      </c>
      <c r="U6804" s="79">
        <f t="shared" si="1865"/>
        <v>110.34933333333333</v>
      </c>
      <c r="V6804" s="79">
        <f t="shared" si="1866"/>
        <v>73.239333333333335</v>
      </c>
      <c r="W6804" s="446">
        <f t="shared" si="1867"/>
        <v>0.82401058539354044</v>
      </c>
      <c r="X6804" s="446">
        <f t="shared" si="1868"/>
        <v>0.48249539141853937</v>
      </c>
      <c r="Y6804" s="43">
        <v>20250529</v>
      </c>
      <c r="Z6804" s="48" t="s">
        <v>2463</v>
      </c>
      <c r="AA6804" s="43">
        <v>20250709</v>
      </c>
      <c r="AE6804" s="689" t="s">
        <v>1250</v>
      </c>
      <c r="AF6804" s="130">
        <v>1</v>
      </c>
    </row>
    <row r="6805" spans="1:35" x14ac:dyDescent="0.2">
      <c r="A6805" t="s">
        <v>2361</v>
      </c>
      <c r="B6805" s="45">
        <v>20240505</v>
      </c>
      <c r="C6805" s="107" t="s">
        <v>72</v>
      </c>
      <c r="D6805" s="107">
        <v>7</v>
      </c>
      <c r="E6805" s="107">
        <v>20</v>
      </c>
      <c r="H6805" s="107" t="s">
        <v>10</v>
      </c>
      <c r="I6805" s="107">
        <v>290</v>
      </c>
      <c r="J6805" s="107">
        <v>0</v>
      </c>
      <c r="K6805" s="43">
        <v>5</v>
      </c>
      <c r="L6805" s="43">
        <v>1</v>
      </c>
      <c r="M6805" s="43">
        <v>0</v>
      </c>
      <c r="N6805" s="49">
        <v>1</v>
      </c>
      <c r="O6805" s="43" t="str">
        <f>Cal_052925!$E$2</f>
        <v>Cal_052825</v>
      </c>
      <c r="P6805" s="50">
        <f>Cal_052925!$Q$3</f>
        <v>1.8033877067122157</v>
      </c>
      <c r="Q6805" s="50">
        <f>Cal_052925!$R$3</f>
        <v>0.57372781706974574</v>
      </c>
      <c r="R6805" s="46">
        <v>76.87</v>
      </c>
      <c r="S6805" s="46">
        <v>50.77</v>
      </c>
      <c r="T6805" s="178">
        <f t="shared" si="1873"/>
        <v>0.75066666666666659</v>
      </c>
      <c r="U6805" s="79">
        <f t="shared" si="1865"/>
        <v>76.119333333333344</v>
      </c>
      <c r="V6805" s="79">
        <f t="shared" si="1866"/>
        <v>50.019333333333336</v>
      </c>
      <c r="W6805" s="446">
        <f t="shared" si="1867"/>
        <v>0.57953856854679098</v>
      </c>
      <c r="X6805" s="446">
        <f t="shared" si="1868"/>
        <v>0.31274915420904648</v>
      </c>
      <c r="Y6805" s="43">
        <v>20250529</v>
      </c>
      <c r="Z6805" s="48" t="s">
        <v>2463</v>
      </c>
      <c r="AA6805" s="43">
        <v>20250709</v>
      </c>
      <c r="AE6805" s="689" t="s">
        <v>1250</v>
      </c>
      <c r="AF6805" s="130">
        <v>1</v>
      </c>
    </row>
    <row r="6806" spans="1:35" x14ac:dyDescent="0.2">
      <c r="A6806" t="s">
        <v>2361</v>
      </c>
      <c r="B6806" s="45">
        <v>20240505</v>
      </c>
      <c r="C6806" s="107" t="s">
        <v>72</v>
      </c>
      <c r="D6806" s="107">
        <v>7</v>
      </c>
      <c r="E6806" s="107">
        <v>20</v>
      </c>
      <c r="H6806" s="107" t="s">
        <v>11</v>
      </c>
      <c r="I6806" s="107">
        <v>290</v>
      </c>
      <c r="J6806" s="107">
        <v>0</v>
      </c>
      <c r="K6806" s="43">
        <v>5</v>
      </c>
      <c r="L6806" s="43">
        <v>1</v>
      </c>
      <c r="M6806" s="43">
        <v>0</v>
      </c>
      <c r="N6806" s="49">
        <v>1</v>
      </c>
      <c r="O6806" s="43" t="str">
        <f>Cal_052925!$E$2</f>
        <v>Cal_052825</v>
      </c>
      <c r="P6806" s="50">
        <f>Cal_052925!$Q$3</f>
        <v>1.8033877067122157</v>
      </c>
      <c r="Q6806" s="50">
        <f>Cal_052925!$R$3</f>
        <v>0.57372781706974574</v>
      </c>
      <c r="R6806" s="46">
        <v>83.54</v>
      </c>
      <c r="S6806" s="46">
        <v>55.75</v>
      </c>
      <c r="T6806" s="178">
        <f t="shared" si="1873"/>
        <v>0.75066666666666659</v>
      </c>
      <c r="U6806" s="79">
        <f t="shared" si="1865"/>
        <v>82.789333333333346</v>
      </c>
      <c r="V6806" s="79">
        <f t="shared" si="1866"/>
        <v>54.999333333333333</v>
      </c>
      <c r="W6806" s="446">
        <f t="shared" si="1867"/>
        <v>0.61706424597376719</v>
      </c>
      <c r="X6806" s="446">
        <f t="shared" si="1868"/>
        <v>0.36406098346596705</v>
      </c>
      <c r="Y6806" s="43">
        <v>20250529</v>
      </c>
      <c r="Z6806" s="48" t="s">
        <v>2463</v>
      </c>
      <c r="AA6806" s="43">
        <v>20250709</v>
      </c>
      <c r="AE6806" s="689" t="s">
        <v>1250</v>
      </c>
      <c r="AF6806" s="130">
        <v>1</v>
      </c>
    </row>
    <row r="6807" spans="1:35" x14ac:dyDescent="0.2">
      <c r="A6807" t="s">
        <v>2361</v>
      </c>
      <c r="B6807" s="45">
        <v>20240505</v>
      </c>
      <c r="C6807" s="107" t="s">
        <v>72</v>
      </c>
      <c r="D6807" s="107">
        <v>7</v>
      </c>
      <c r="E6807" s="107">
        <v>20</v>
      </c>
      <c r="H6807" s="107" t="s">
        <v>10</v>
      </c>
      <c r="I6807" s="107">
        <v>290</v>
      </c>
      <c r="J6807" s="107">
        <v>10</v>
      </c>
      <c r="K6807" s="43">
        <v>5</v>
      </c>
      <c r="L6807" s="43">
        <v>1</v>
      </c>
      <c r="M6807" s="43">
        <v>0</v>
      </c>
      <c r="N6807" s="49">
        <v>1</v>
      </c>
      <c r="O6807" s="43" t="str">
        <f>Cal_052925!$E$2</f>
        <v>Cal_052825</v>
      </c>
      <c r="P6807" s="50">
        <f>Cal_052925!$Q$3</f>
        <v>1.8033877067122157</v>
      </c>
      <c r="Q6807" s="50">
        <f>Cal_052925!$R$3</f>
        <v>0.57372781706974574</v>
      </c>
      <c r="R6807" s="46">
        <v>46.18</v>
      </c>
      <c r="S6807" s="46">
        <v>31.28</v>
      </c>
      <c r="T6807" s="178">
        <f t="shared" si="1873"/>
        <v>0.75066666666666659</v>
      </c>
      <c r="U6807" s="79">
        <f t="shared" si="1865"/>
        <v>45.429333333333332</v>
      </c>
      <c r="V6807" s="79">
        <f t="shared" si="1866"/>
        <v>30.529333333333334</v>
      </c>
      <c r="W6807" s="446">
        <f t="shared" si="1867"/>
        <v>0.33084768855736324</v>
      </c>
      <c r="X6807" s="446">
        <f t="shared" si="1868"/>
        <v>0.21376071587133513</v>
      </c>
      <c r="Y6807" s="43">
        <v>20250529</v>
      </c>
      <c r="Z6807" s="48" t="s">
        <v>2463</v>
      </c>
      <c r="AA6807" s="43">
        <v>20250709</v>
      </c>
      <c r="AE6807" s="689" t="s">
        <v>1250</v>
      </c>
      <c r="AF6807" s="130">
        <v>1</v>
      </c>
    </row>
    <row r="6808" spans="1:35" x14ac:dyDescent="0.2">
      <c r="A6808" t="s">
        <v>2361</v>
      </c>
      <c r="B6808" s="45">
        <v>20240505</v>
      </c>
      <c r="C6808" s="107" t="s">
        <v>72</v>
      </c>
      <c r="D6808" s="107">
        <v>7</v>
      </c>
      <c r="E6808" s="107">
        <v>20</v>
      </c>
      <c r="H6808" s="107" t="s">
        <v>11</v>
      </c>
      <c r="I6808" s="107">
        <v>290</v>
      </c>
      <c r="J6808" s="107">
        <v>10</v>
      </c>
      <c r="K6808" s="43">
        <v>5</v>
      </c>
      <c r="L6808" s="43">
        <v>1</v>
      </c>
      <c r="M6808" s="43">
        <v>0</v>
      </c>
      <c r="N6808" s="49">
        <v>1</v>
      </c>
      <c r="O6808" s="43" t="str">
        <f>Cal_052925!$E$2</f>
        <v>Cal_052825</v>
      </c>
      <c r="P6808" s="50">
        <f>Cal_052925!$Q$3</f>
        <v>1.8033877067122157</v>
      </c>
      <c r="Q6808" s="50">
        <f>Cal_052925!$R$3</f>
        <v>0.57372781706974574</v>
      </c>
      <c r="R6808" s="46">
        <v>44.98</v>
      </c>
      <c r="S6808" s="46">
        <v>29.98</v>
      </c>
      <c r="T6808" s="178">
        <f t="shared" si="1873"/>
        <v>0.75066666666666659</v>
      </c>
      <c r="U6808" s="79">
        <f t="shared" si="1865"/>
        <v>44.229333333333329</v>
      </c>
      <c r="V6808" s="79">
        <f t="shared" si="1866"/>
        <v>29.229333333333333</v>
      </c>
      <c r="W6808" s="446">
        <f t="shared" si="1867"/>
        <v>0.33306814284298314</v>
      </c>
      <c r="X6808" s="446">
        <f t="shared" si="1868"/>
        <v>0.18834974779273014</v>
      </c>
      <c r="Y6808" s="43">
        <v>20250529</v>
      </c>
      <c r="Z6808" s="48" t="s">
        <v>2463</v>
      </c>
      <c r="AA6808" s="43">
        <v>20250709</v>
      </c>
      <c r="AE6808" s="689" t="s">
        <v>1250</v>
      </c>
      <c r="AF6808" s="130">
        <v>1</v>
      </c>
    </row>
    <row r="6809" spans="1:35" x14ac:dyDescent="0.2">
      <c r="A6809" s="155" t="s">
        <v>2361</v>
      </c>
      <c r="B6809" s="81">
        <v>20240505</v>
      </c>
      <c r="C6809" s="126" t="s">
        <v>72</v>
      </c>
      <c r="D6809" s="126">
        <v>7</v>
      </c>
      <c r="E6809" s="126">
        <v>20</v>
      </c>
      <c r="F6809" s="126"/>
      <c r="G6809" s="126"/>
      <c r="H6809" s="126" t="s">
        <v>10</v>
      </c>
      <c r="I6809" s="126">
        <v>293</v>
      </c>
      <c r="J6809" s="126">
        <v>5</v>
      </c>
      <c r="K6809" s="82">
        <v>5</v>
      </c>
      <c r="L6809" s="156">
        <v>1</v>
      </c>
      <c r="M6809" s="82">
        <v>0</v>
      </c>
      <c r="N6809" s="83">
        <v>1</v>
      </c>
      <c r="O6809" s="82" t="str">
        <f>Cal_030724!$E$2</f>
        <v>Cal_030724</v>
      </c>
      <c r="P6809" s="158">
        <f>Cal_030724!$Q$3</f>
        <v>1.8135132035581638</v>
      </c>
      <c r="Q6809" s="158">
        <f>Cal_030724!$R$3</f>
        <v>0.5762667345022553</v>
      </c>
      <c r="R6809" s="84">
        <v>41.9</v>
      </c>
      <c r="S6809" s="84">
        <v>28.28</v>
      </c>
      <c r="T6809" s="158">
        <f>AVERAGE(0.612,0.55,0.349,0.731,0.447,0.765)</f>
        <v>0.57566666666666666</v>
      </c>
      <c r="U6809" s="79">
        <f t="shared" si="1865"/>
        <v>41.324333333333335</v>
      </c>
      <c r="V6809" s="79">
        <f t="shared" si="1866"/>
        <v>27.704333333333334</v>
      </c>
      <c r="W6809" s="446">
        <f t="shared" si="1867"/>
        <v>0.29857893021066551</v>
      </c>
      <c r="X6809" s="446">
        <f t="shared" si="1868"/>
        <v>0.19549775435794045</v>
      </c>
      <c r="Y6809" s="82">
        <v>20240307</v>
      </c>
      <c r="Z6809" s="85" t="s">
        <v>2371</v>
      </c>
      <c r="AA6809" s="82">
        <v>20240808</v>
      </c>
      <c r="AB6809" s="85"/>
      <c r="AC6809" s="82"/>
      <c r="AD6809" s="82"/>
      <c r="AE6809" s="691" t="s">
        <v>1250</v>
      </c>
      <c r="AF6809" s="567">
        <v>1</v>
      </c>
      <c r="AG6809" s="567"/>
      <c r="AH6809" s="159" t="s">
        <v>196</v>
      </c>
      <c r="AI6809" s="155"/>
    </row>
    <row r="6810" spans="1:35" x14ac:dyDescent="0.2">
      <c r="A6810" s="155" t="s">
        <v>2361</v>
      </c>
      <c r="B6810" s="81">
        <v>20240505</v>
      </c>
      <c r="C6810" s="126" t="s">
        <v>72</v>
      </c>
      <c r="D6810" s="126">
        <v>7</v>
      </c>
      <c r="E6810" s="126">
        <v>20</v>
      </c>
      <c r="F6810" s="126"/>
      <c r="G6810" s="126"/>
      <c r="H6810" s="126" t="s">
        <v>11</v>
      </c>
      <c r="I6810" s="126">
        <v>293</v>
      </c>
      <c r="J6810" s="126">
        <v>5</v>
      </c>
      <c r="K6810" s="82">
        <v>5</v>
      </c>
      <c r="L6810" s="156">
        <v>1</v>
      </c>
      <c r="M6810" s="82">
        <v>0</v>
      </c>
      <c r="N6810" s="83">
        <v>1</v>
      </c>
      <c r="O6810" s="82" t="str">
        <f>Cal_030724!$E$2</f>
        <v>Cal_030724</v>
      </c>
      <c r="P6810" s="158">
        <f>Cal_030724!$Q$3</f>
        <v>1.8135132035581638</v>
      </c>
      <c r="Q6810" s="158">
        <f>Cal_030724!$R$3</f>
        <v>0.5762667345022553</v>
      </c>
      <c r="R6810" s="84">
        <v>42.49</v>
      </c>
      <c r="S6810" s="84">
        <v>29.38</v>
      </c>
      <c r="T6810" s="158">
        <f>AVERAGE(0.612,0.55,0.349,0.731,0.447,0.765)</f>
        <v>0.57566666666666666</v>
      </c>
      <c r="U6810" s="79">
        <f t="shared" si="1865"/>
        <v>41.914333333333339</v>
      </c>
      <c r="V6810" s="79">
        <f t="shared" si="1866"/>
        <v>28.804333333333332</v>
      </c>
      <c r="W6810" s="446">
        <f t="shared" si="1867"/>
        <v>0.28739866189881247</v>
      </c>
      <c r="X6810" s="446">
        <f t="shared" si="1868"/>
        <v>0.22629532753276788</v>
      </c>
      <c r="Y6810" s="82">
        <v>20240307</v>
      </c>
      <c r="Z6810" s="85" t="s">
        <v>2371</v>
      </c>
      <c r="AA6810" s="82">
        <v>20240808</v>
      </c>
      <c r="AB6810" s="85"/>
      <c r="AC6810" s="82"/>
      <c r="AD6810" s="82"/>
      <c r="AE6810" s="691" t="s">
        <v>1250</v>
      </c>
      <c r="AF6810" s="567">
        <v>1</v>
      </c>
      <c r="AG6810" s="567"/>
      <c r="AH6810" s="159" t="s">
        <v>197</v>
      </c>
      <c r="AI6810" s="155"/>
    </row>
    <row r="6811" spans="1:35" x14ac:dyDescent="0.2">
      <c r="A6811" s="360" t="s">
        <v>2361</v>
      </c>
      <c r="B6811" s="196">
        <v>20240505</v>
      </c>
      <c r="C6811" s="361" t="s">
        <v>72</v>
      </c>
      <c r="D6811" s="361">
        <v>7</v>
      </c>
      <c r="E6811" s="361">
        <v>20</v>
      </c>
      <c r="F6811" s="361"/>
      <c r="G6811" s="361"/>
      <c r="H6811" s="361" t="s">
        <v>10</v>
      </c>
      <c r="I6811" s="361">
        <v>550</v>
      </c>
      <c r="J6811" s="361">
        <v>20</v>
      </c>
      <c r="K6811" s="44">
        <v>5</v>
      </c>
      <c r="L6811" s="362">
        <v>1</v>
      </c>
      <c r="M6811" s="44">
        <v>0</v>
      </c>
      <c r="N6811" s="363">
        <v>1</v>
      </c>
      <c r="O6811" s="44" t="str">
        <f>Cal_030724!$E$2</f>
        <v>Cal_030724</v>
      </c>
      <c r="P6811" s="365">
        <f>Cal_030724!$Q$3</f>
        <v>1.8135132035581638</v>
      </c>
      <c r="Q6811" s="365">
        <f>Cal_030724!$R$3</f>
        <v>0.5762667345022553</v>
      </c>
      <c r="R6811" s="364">
        <v>40.04</v>
      </c>
      <c r="S6811" s="364">
        <v>25.61</v>
      </c>
      <c r="T6811" s="365">
        <f>AVERAGE(0.612,0.55,0.349,0.731,0.447,0.765)</f>
        <v>0.57566666666666666</v>
      </c>
      <c r="U6811" s="79">
        <f t="shared" si="1865"/>
        <v>39.464333333333336</v>
      </c>
      <c r="V6811" s="79">
        <f t="shared" si="1866"/>
        <v>25.034333333333333</v>
      </c>
      <c r="W6811" s="446">
        <f t="shared" si="1867"/>
        <v>0.1685207223523417</v>
      </c>
      <c r="X6811" s="446">
        <f t="shared" si="1868"/>
        <v>6.9320768009820441E-2</v>
      </c>
      <c r="Y6811" s="44">
        <v>20240307</v>
      </c>
      <c r="Z6811" s="368" t="s">
        <v>2371</v>
      </c>
      <c r="AA6811" s="44">
        <v>20240808</v>
      </c>
      <c r="AB6811" s="368"/>
      <c r="AC6811" s="44"/>
      <c r="AD6811" s="44"/>
      <c r="AE6811" s="763" t="s">
        <v>1250</v>
      </c>
      <c r="AF6811" s="849">
        <v>1</v>
      </c>
      <c r="AG6811" s="849"/>
      <c r="AH6811" s="370" t="s">
        <v>202</v>
      </c>
      <c r="AI6811" s="360"/>
    </row>
    <row r="6812" spans="1:35" x14ac:dyDescent="0.2">
      <c r="A6812" s="360" t="s">
        <v>2361</v>
      </c>
      <c r="B6812" s="196">
        <v>20240505</v>
      </c>
      <c r="C6812" s="361" t="s">
        <v>72</v>
      </c>
      <c r="D6812" s="361">
        <v>7</v>
      </c>
      <c r="E6812" s="361">
        <v>20</v>
      </c>
      <c r="F6812" s="361"/>
      <c r="G6812" s="361"/>
      <c r="H6812" s="361" t="s">
        <v>11</v>
      </c>
      <c r="I6812" s="361">
        <v>552</v>
      </c>
      <c r="J6812" s="361">
        <v>20</v>
      </c>
      <c r="K6812" s="44">
        <v>5</v>
      </c>
      <c r="L6812" s="362">
        <v>1</v>
      </c>
      <c r="M6812" s="44">
        <v>0</v>
      </c>
      <c r="N6812" s="363">
        <v>1</v>
      </c>
      <c r="O6812" s="44" t="str">
        <f>Cal_030724!$E$2</f>
        <v>Cal_030724</v>
      </c>
      <c r="P6812" s="365">
        <f>Cal_030724!$Q$3</f>
        <v>1.8135132035581638</v>
      </c>
      <c r="Q6812" s="365">
        <f>Cal_030724!$R$3</f>
        <v>0.5762667345022553</v>
      </c>
      <c r="R6812" s="364">
        <v>46.76</v>
      </c>
      <c r="S6812" s="364">
        <v>30.07</v>
      </c>
      <c r="T6812" s="365">
        <f>AVERAGE(0.612,0.55,0.349,0.731,0.447,0.765)</f>
        <v>0.57566666666666666</v>
      </c>
      <c r="U6812" s="79">
        <f t="shared" si="1865"/>
        <v>46.184333333333335</v>
      </c>
      <c r="V6812" s="79">
        <f t="shared" si="1866"/>
        <v>29.494333333333334</v>
      </c>
      <c r="W6812" s="446">
        <f t="shared" si="1867"/>
        <v>0.19420791663318676</v>
      </c>
      <c r="X6812" s="446">
        <f t="shared" si="1868"/>
        <v>8.4991034812705729E-2</v>
      </c>
      <c r="Y6812" s="44">
        <v>20240307</v>
      </c>
      <c r="Z6812" s="368" t="s">
        <v>2371</v>
      </c>
      <c r="AA6812" s="44">
        <v>20240808</v>
      </c>
      <c r="AB6812" s="368"/>
      <c r="AC6812" s="44"/>
      <c r="AD6812" s="44"/>
      <c r="AE6812" s="763" t="s">
        <v>1250</v>
      </c>
      <c r="AF6812" s="849">
        <v>1</v>
      </c>
      <c r="AG6812" s="849"/>
      <c r="AH6812" s="370" t="s">
        <v>203</v>
      </c>
      <c r="AI6812" s="360"/>
    </row>
    <row r="6813" spans="1:35" x14ac:dyDescent="0.2">
      <c r="A6813" t="s">
        <v>2361</v>
      </c>
      <c r="B6813" s="45">
        <v>20240505</v>
      </c>
      <c r="C6813" s="107" t="s">
        <v>73</v>
      </c>
      <c r="D6813" s="107">
        <v>10</v>
      </c>
      <c r="E6813" s="107">
        <v>6</v>
      </c>
      <c r="H6813" s="107" t="s">
        <v>10</v>
      </c>
      <c r="I6813" s="107">
        <v>290</v>
      </c>
      <c r="J6813" s="107">
        <v>0</v>
      </c>
      <c r="K6813" s="43">
        <v>5</v>
      </c>
      <c r="L6813" s="43">
        <v>1</v>
      </c>
      <c r="M6813" s="43">
        <v>0</v>
      </c>
      <c r="N6813" s="49">
        <v>1</v>
      </c>
      <c r="O6813" s="43" t="str">
        <f>Cal_052925!$E$2</f>
        <v>Cal_052825</v>
      </c>
      <c r="P6813" s="50">
        <f>Cal_052925!$Q$3</f>
        <v>1.8033877067122157</v>
      </c>
      <c r="Q6813" s="50">
        <f>Cal_052925!$R$3</f>
        <v>0.57372781706974574</v>
      </c>
      <c r="R6813" s="46">
        <v>16.62</v>
      </c>
      <c r="S6813" s="46">
        <v>11.73</v>
      </c>
      <c r="T6813" s="178">
        <f>AVERAGE(0.573,0.773,0.748,0.855,0.817,0.738)</f>
        <v>0.75066666666666659</v>
      </c>
      <c r="U6813" s="79">
        <f t="shared" si="1865"/>
        <v>15.869333333333334</v>
      </c>
      <c r="V6813" s="79">
        <f t="shared" si="1866"/>
        <v>10.979333333333333</v>
      </c>
      <c r="W6813" s="446">
        <f t="shared" si="1867"/>
        <v>0.10858021456681254</v>
      </c>
      <c r="X6813" s="446">
        <f t="shared" si="1868"/>
        <v>8.7278540128916934E-2</v>
      </c>
      <c r="Y6813" s="43">
        <v>20250529</v>
      </c>
      <c r="Z6813" s="48" t="s">
        <v>2463</v>
      </c>
      <c r="AA6813" s="43">
        <v>20250709</v>
      </c>
      <c r="AE6813" s="689" t="s">
        <v>1250</v>
      </c>
      <c r="AF6813" s="130">
        <v>1</v>
      </c>
    </row>
    <row r="6814" spans="1:35" x14ac:dyDescent="0.2">
      <c r="A6814" t="s">
        <v>2361</v>
      </c>
      <c r="B6814" s="45">
        <v>20240505</v>
      </c>
      <c r="C6814" s="107" t="s">
        <v>73</v>
      </c>
      <c r="D6814" s="107">
        <v>10</v>
      </c>
      <c r="E6814" s="107">
        <v>6</v>
      </c>
      <c r="H6814" s="107" t="s">
        <v>11</v>
      </c>
      <c r="I6814" s="107">
        <v>290</v>
      </c>
      <c r="J6814" s="107">
        <v>0</v>
      </c>
      <c r="K6814" s="43">
        <v>5</v>
      </c>
      <c r="L6814" s="43">
        <v>1</v>
      </c>
      <c r="M6814" s="43">
        <v>0</v>
      </c>
      <c r="N6814" s="49">
        <v>1</v>
      </c>
      <c r="O6814" s="43" t="str">
        <f>Cal_052925!$E$2</f>
        <v>Cal_052825</v>
      </c>
      <c r="P6814" s="50">
        <f>Cal_052925!$Q$3</f>
        <v>1.8033877067122157</v>
      </c>
      <c r="Q6814" s="50">
        <f>Cal_052925!$R$3</f>
        <v>0.57372781706974574</v>
      </c>
      <c r="R6814" s="46">
        <v>14.47</v>
      </c>
      <c r="S6814" s="46">
        <v>10.6</v>
      </c>
      <c r="T6814" s="178">
        <f>AVERAGE(0.567,0.447,0.8,0.475,0.333,0.699)</f>
        <v>0.55349999999999999</v>
      </c>
      <c r="U6814" s="79">
        <f t="shared" si="1865"/>
        <v>13.916500000000001</v>
      </c>
      <c r="V6814" s="79">
        <f t="shared" si="1866"/>
        <v>10.0465</v>
      </c>
      <c r="W6814" s="446">
        <f t="shared" si="1867"/>
        <v>8.5931580853489689E-2</v>
      </c>
      <c r="X6814" s="446">
        <f t="shared" si="1868"/>
        <v>9.3286493624375952E-2</v>
      </c>
      <c r="Y6814" s="43">
        <v>20250529</v>
      </c>
      <c r="Z6814" s="48" t="s">
        <v>2459</v>
      </c>
      <c r="AA6814" s="43">
        <v>20250701</v>
      </c>
      <c r="AE6814" s="689" t="s">
        <v>1250</v>
      </c>
      <c r="AF6814" s="130">
        <v>1</v>
      </c>
      <c r="AH6814" s="490" t="s">
        <v>2460</v>
      </c>
    </row>
    <row r="6815" spans="1:35" x14ac:dyDescent="0.2">
      <c r="A6815" t="s">
        <v>2361</v>
      </c>
      <c r="B6815" s="45">
        <v>20240505</v>
      </c>
      <c r="C6815" s="107" t="s">
        <v>73</v>
      </c>
      <c r="D6815" s="107">
        <v>10</v>
      </c>
      <c r="E6815" s="107">
        <v>6</v>
      </c>
      <c r="H6815" s="107" t="s">
        <v>10</v>
      </c>
      <c r="I6815" s="107">
        <v>290</v>
      </c>
      <c r="J6815" s="107">
        <v>10</v>
      </c>
      <c r="K6815" s="43">
        <v>5</v>
      </c>
      <c r="L6815" s="43">
        <v>1</v>
      </c>
      <c r="M6815" s="43">
        <v>0</v>
      </c>
      <c r="N6815" s="49">
        <v>1</v>
      </c>
      <c r="O6815" s="43" t="str">
        <f>Cal_052925!$E$2</f>
        <v>Cal_052825</v>
      </c>
      <c r="P6815" s="50">
        <f>Cal_052925!$Q$3</f>
        <v>1.8033877067122157</v>
      </c>
      <c r="Q6815" s="50">
        <f>Cal_052925!$R$3</f>
        <v>0.57372781706974574</v>
      </c>
      <c r="R6815" s="46">
        <v>4.5309999999999997</v>
      </c>
      <c r="S6815" s="46">
        <v>3.9430000000000001</v>
      </c>
      <c r="T6815" s="178">
        <f>AVERAGE(0.567,0.447,0.8,0.475,0.333,0.699)</f>
        <v>0.55349999999999999</v>
      </c>
      <c r="U6815" s="79">
        <f t="shared" si="1865"/>
        <v>3.9774999999999996</v>
      </c>
      <c r="V6815" s="79">
        <f t="shared" si="1866"/>
        <v>3.3895</v>
      </c>
      <c r="W6815" s="446">
        <f t="shared" si="1867"/>
        <v>1.3056271199444932E-2</v>
      </c>
      <c r="X6815" s="446">
        <f t="shared" si="1868"/>
        <v>4.7408533801572873E-2</v>
      </c>
      <c r="Y6815" s="43">
        <v>20250529</v>
      </c>
      <c r="Z6815" s="48" t="s">
        <v>2459</v>
      </c>
      <c r="AA6815" s="43">
        <v>20250701</v>
      </c>
      <c r="AE6815" s="689" t="s">
        <v>1250</v>
      </c>
      <c r="AF6815" s="130">
        <v>3</v>
      </c>
      <c r="AH6815" s="490" t="s">
        <v>2464</v>
      </c>
    </row>
    <row r="6816" spans="1:35" x14ac:dyDescent="0.2">
      <c r="A6816" t="s">
        <v>2361</v>
      </c>
      <c r="B6816" s="45">
        <v>20240505</v>
      </c>
      <c r="C6816" s="107" t="s">
        <v>73</v>
      </c>
      <c r="D6816" s="107">
        <v>10</v>
      </c>
      <c r="E6816" s="107">
        <v>6</v>
      </c>
      <c r="H6816" s="107" t="s">
        <v>11</v>
      </c>
      <c r="I6816" s="107">
        <v>290</v>
      </c>
      <c r="J6816" s="107">
        <v>10</v>
      </c>
      <c r="K6816" s="43">
        <v>5</v>
      </c>
      <c r="L6816" s="43">
        <v>1</v>
      </c>
      <c r="M6816" s="43">
        <v>0</v>
      </c>
      <c r="N6816" s="49">
        <v>1</v>
      </c>
      <c r="O6816" s="43" t="str">
        <f>Cal_052925!$E$2</f>
        <v>Cal_052825</v>
      </c>
      <c r="P6816" s="50">
        <f>Cal_052925!$Q$3</f>
        <v>1.8033877067122157</v>
      </c>
      <c r="Q6816" s="50">
        <f>Cal_052925!$R$3</f>
        <v>0.57372781706974574</v>
      </c>
      <c r="R6816" s="46">
        <v>13.52</v>
      </c>
      <c r="S6816" s="46">
        <v>9.5830000000000002</v>
      </c>
      <c r="T6816" s="178">
        <f>AVERAGE(0.573,0.773,0.748,0.855,0.817,0.738)</f>
        <v>0.75066666666666659</v>
      </c>
      <c r="U6816" s="79">
        <f t="shared" si="1865"/>
        <v>12.769333333333332</v>
      </c>
      <c r="V6816" s="79">
        <f t="shared" si="1866"/>
        <v>8.8323333333333345</v>
      </c>
      <c r="W6816" s="446">
        <f t="shared" si="1867"/>
        <v>8.741928522485494E-2</v>
      </c>
      <c r="X6816" s="446">
        <f t="shared" si="1868"/>
        <v>7.0139443998921344E-2</v>
      </c>
      <c r="Y6816" s="43">
        <v>20250529</v>
      </c>
      <c r="Z6816" s="48" t="s">
        <v>2463</v>
      </c>
      <c r="AA6816" s="43">
        <v>20250709</v>
      </c>
      <c r="AE6816" s="689" t="s">
        <v>1250</v>
      </c>
      <c r="AF6816" s="130">
        <v>3</v>
      </c>
      <c r="AH6816" s="490" t="s">
        <v>2329</v>
      </c>
    </row>
    <row r="6817" spans="1:35" x14ac:dyDescent="0.2">
      <c r="A6817" s="155" t="s">
        <v>2361</v>
      </c>
      <c r="B6817" s="81">
        <v>20240505</v>
      </c>
      <c r="C6817" s="126" t="s">
        <v>73</v>
      </c>
      <c r="D6817" s="126">
        <v>10</v>
      </c>
      <c r="E6817" s="126">
        <v>6</v>
      </c>
      <c r="F6817" s="126"/>
      <c r="G6817" s="126"/>
      <c r="H6817" s="126" t="s">
        <v>10</v>
      </c>
      <c r="I6817" s="126">
        <v>293</v>
      </c>
      <c r="J6817" s="126">
        <v>5</v>
      </c>
      <c r="K6817" s="82">
        <v>5</v>
      </c>
      <c r="L6817" s="156">
        <v>1</v>
      </c>
      <c r="M6817" s="82">
        <v>0</v>
      </c>
      <c r="N6817" s="83">
        <v>1</v>
      </c>
      <c r="O6817" s="82" t="str">
        <f>Cal_030724!$E$2</f>
        <v>Cal_030724</v>
      </c>
      <c r="P6817" s="158">
        <f>Cal_030724!$Q$3</f>
        <v>1.8135132035581638</v>
      </c>
      <c r="Q6817" s="158">
        <f>Cal_030724!$R$3</f>
        <v>0.5762667345022553</v>
      </c>
      <c r="R6817" s="84">
        <v>14.75</v>
      </c>
      <c r="S6817" s="84">
        <v>9.9809999999999999</v>
      </c>
      <c r="T6817" s="158">
        <f>AVERAGE(0.612,0.55,0.349,0.731,0.447,0.765)</f>
        <v>0.57566666666666666</v>
      </c>
      <c r="U6817" s="79">
        <f t="shared" si="1865"/>
        <v>14.174333333333333</v>
      </c>
      <c r="V6817" s="79">
        <f t="shared" si="1866"/>
        <v>9.4053333333333331</v>
      </c>
      <c r="W6817" s="446">
        <f t="shared" si="1867"/>
        <v>0.10454646976319117</v>
      </c>
      <c r="X6817" s="446">
        <f t="shared" si="1868"/>
        <v>6.3187431453078105E-2</v>
      </c>
      <c r="Y6817" s="82">
        <v>20240307</v>
      </c>
      <c r="Z6817" s="85" t="s">
        <v>2372</v>
      </c>
      <c r="AA6817" s="82">
        <v>20240808</v>
      </c>
      <c r="AB6817" s="85"/>
      <c r="AC6817" s="82"/>
      <c r="AD6817" s="82"/>
      <c r="AE6817" s="691" t="s">
        <v>1250</v>
      </c>
      <c r="AF6817" s="567">
        <v>1</v>
      </c>
      <c r="AG6817" s="567"/>
      <c r="AH6817" s="159" t="s">
        <v>214</v>
      </c>
      <c r="AI6817" s="155"/>
    </row>
    <row r="6818" spans="1:35" x14ac:dyDescent="0.2">
      <c r="A6818" s="155" t="s">
        <v>2361</v>
      </c>
      <c r="B6818" s="81">
        <v>20240505</v>
      </c>
      <c r="C6818" s="126" t="s">
        <v>73</v>
      </c>
      <c r="D6818" s="126">
        <v>10</v>
      </c>
      <c r="E6818" s="126">
        <v>6</v>
      </c>
      <c r="F6818" s="126"/>
      <c r="G6818" s="126"/>
      <c r="H6818" s="126" t="s">
        <v>11</v>
      </c>
      <c r="I6818" s="126">
        <v>293</v>
      </c>
      <c r="J6818" s="126">
        <v>5</v>
      </c>
      <c r="K6818" s="82">
        <v>5</v>
      </c>
      <c r="L6818" s="156">
        <v>1</v>
      </c>
      <c r="M6818" s="82">
        <v>0</v>
      </c>
      <c r="N6818" s="83">
        <v>1</v>
      </c>
      <c r="O6818" s="82" t="str">
        <f>Cal_030724!$E$2</f>
        <v>Cal_030724</v>
      </c>
      <c r="P6818" s="158">
        <f>Cal_030724!$Q$3</f>
        <v>1.8135132035581638</v>
      </c>
      <c r="Q6818" s="158">
        <f>Cal_030724!$R$3</f>
        <v>0.5762667345022553</v>
      </c>
      <c r="R6818" s="84">
        <v>11.3</v>
      </c>
      <c r="S6818" s="84">
        <v>8.0150000000000006</v>
      </c>
      <c r="T6818" s="158">
        <f>AVERAGE(0.612,0.55,0.349,0.731,0.447,0.765)</f>
        <v>0.57566666666666666</v>
      </c>
      <c r="U6818" s="79">
        <f t="shared" si="1865"/>
        <v>10.724333333333334</v>
      </c>
      <c r="V6818" s="79">
        <f t="shared" si="1866"/>
        <v>7.4393333333333338</v>
      </c>
      <c r="W6818" s="446">
        <f t="shared" si="1867"/>
        <v>7.2014081185171525E-2</v>
      </c>
      <c r="X6818" s="446">
        <f t="shared" si="1868"/>
        <v>6.0658346066908772E-2</v>
      </c>
      <c r="Y6818" s="82">
        <v>20240307</v>
      </c>
      <c r="Z6818" s="85" t="s">
        <v>2372</v>
      </c>
      <c r="AA6818" s="82">
        <v>20240808</v>
      </c>
      <c r="AB6818" s="85"/>
      <c r="AC6818" s="82"/>
      <c r="AD6818" s="82"/>
      <c r="AE6818" s="691" t="s">
        <v>1250</v>
      </c>
      <c r="AF6818" s="567">
        <v>1</v>
      </c>
      <c r="AG6818" s="567"/>
      <c r="AH6818" s="159" t="s">
        <v>215</v>
      </c>
      <c r="AI6818" s="155"/>
    </row>
    <row r="6819" spans="1:35" x14ac:dyDescent="0.2">
      <c r="A6819" s="360" t="s">
        <v>2361</v>
      </c>
      <c r="B6819" s="196">
        <v>20240505</v>
      </c>
      <c r="C6819" s="361" t="s">
        <v>73</v>
      </c>
      <c r="D6819" s="361">
        <v>10</v>
      </c>
      <c r="E6819" s="361">
        <v>6</v>
      </c>
      <c r="F6819" s="361"/>
      <c r="G6819" s="361"/>
      <c r="H6819" s="361" t="s">
        <v>10</v>
      </c>
      <c r="I6819" s="361">
        <v>551</v>
      </c>
      <c r="J6819" s="361">
        <v>20</v>
      </c>
      <c r="K6819" s="44">
        <v>5</v>
      </c>
      <c r="L6819" s="362">
        <v>1</v>
      </c>
      <c r="M6819" s="44">
        <v>0</v>
      </c>
      <c r="N6819" s="363">
        <v>1</v>
      </c>
      <c r="O6819" s="44" t="str">
        <f>Cal_030724!$E$2</f>
        <v>Cal_030724</v>
      </c>
      <c r="P6819" s="365">
        <f>Cal_030724!$Q$3</f>
        <v>1.8135132035581638</v>
      </c>
      <c r="Q6819" s="365">
        <f>Cal_030724!$R$3</f>
        <v>0.5762667345022553</v>
      </c>
      <c r="R6819" s="364">
        <v>13.57</v>
      </c>
      <c r="S6819" s="364">
        <v>9.2390000000000008</v>
      </c>
      <c r="T6819" s="365">
        <f>AVERAGE(0.612,0.55,0.349,0.731,0.447,0.765)</f>
        <v>0.57566666666666666</v>
      </c>
      <c r="U6819" s="79">
        <f t="shared" si="1865"/>
        <v>12.994333333333334</v>
      </c>
      <c r="V6819" s="79">
        <f t="shared" si="1866"/>
        <v>8.663333333333334</v>
      </c>
      <c r="W6819" s="446">
        <f t="shared" si="1867"/>
        <v>5.0487777741647262E-2</v>
      </c>
      <c r="X6819" s="446">
        <f t="shared" si="1868"/>
        <v>3.1669814373455431E-2</v>
      </c>
      <c r="Y6819" s="44">
        <v>20240307</v>
      </c>
      <c r="Z6819" s="368" t="s">
        <v>2372</v>
      </c>
      <c r="AA6819" s="44">
        <v>20240808</v>
      </c>
      <c r="AB6819" s="368"/>
      <c r="AC6819" s="44"/>
      <c r="AD6819" s="44"/>
      <c r="AE6819" s="763" t="s">
        <v>1250</v>
      </c>
      <c r="AF6819" s="849">
        <v>1</v>
      </c>
      <c r="AG6819" s="849"/>
      <c r="AH6819" s="370" t="s">
        <v>220</v>
      </c>
      <c r="AI6819" s="360"/>
    </row>
    <row r="6820" spans="1:35" x14ac:dyDescent="0.2">
      <c r="A6820" s="360" t="s">
        <v>2361</v>
      </c>
      <c r="B6820" s="196">
        <v>20240505</v>
      </c>
      <c r="C6820" s="361" t="s">
        <v>73</v>
      </c>
      <c r="D6820" s="361">
        <v>10</v>
      </c>
      <c r="E6820" s="361">
        <v>6</v>
      </c>
      <c r="F6820" s="361"/>
      <c r="G6820" s="361"/>
      <c r="H6820" s="361" t="s">
        <v>11</v>
      </c>
      <c r="I6820" s="361">
        <v>551</v>
      </c>
      <c r="J6820" s="361">
        <v>20</v>
      </c>
      <c r="K6820" s="44">
        <v>5</v>
      </c>
      <c r="L6820" s="362">
        <v>1</v>
      </c>
      <c r="M6820" s="44">
        <v>0</v>
      </c>
      <c r="N6820" s="363">
        <v>1</v>
      </c>
      <c r="O6820" s="44" t="str">
        <f>Cal_030724!$E$2</f>
        <v>Cal_030724</v>
      </c>
      <c r="P6820" s="365">
        <f>Cal_030724!$Q$3</f>
        <v>1.8135132035581638</v>
      </c>
      <c r="Q6820" s="365">
        <f>Cal_030724!$R$3</f>
        <v>0.5762667345022553</v>
      </c>
      <c r="R6820" s="364">
        <v>16.45</v>
      </c>
      <c r="S6820" s="364">
        <v>10.56</v>
      </c>
      <c r="T6820" s="365">
        <f>AVERAGE(0.612,0.55,0.349,0.731,0.447,0.765)</f>
        <v>0.57566666666666666</v>
      </c>
      <c r="U6820" s="79">
        <f t="shared" si="1865"/>
        <v>15.874333333333333</v>
      </c>
      <c r="V6820" s="79">
        <f t="shared" si="1866"/>
        <v>9.9843333333333337</v>
      </c>
      <c r="W6820" s="446">
        <f t="shared" si="1867"/>
        <v>6.8661512560217589E-2</v>
      </c>
      <c r="X6820" s="446">
        <f t="shared" si="1868"/>
        <v>2.6023610818915598E-2</v>
      </c>
      <c r="Y6820" s="44">
        <v>20240307</v>
      </c>
      <c r="Z6820" s="368" t="s">
        <v>2372</v>
      </c>
      <c r="AA6820" s="44">
        <v>20240808</v>
      </c>
      <c r="AB6820" s="368"/>
      <c r="AC6820" s="44"/>
      <c r="AD6820" s="44"/>
      <c r="AE6820" s="763" t="s">
        <v>1250</v>
      </c>
      <c r="AF6820" s="849">
        <v>1</v>
      </c>
      <c r="AG6820" s="849"/>
      <c r="AH6820" s="370" t="s">
        <v>221</v>
      </c>
      <c r="AI6820" s="360"/>
    </row>
    <row r="6821" spans="1:35" x14ac:dyDescent="0.2">
      <c r="A6821" t="s">
        <v>2361</v>
      </c>
      <c r="B6821" s="45">
        <v>20240505</v>
      </c>
      <c r="C6821" s="107" t="s">
        <v>73</v>
      </c>
      <c r="D6821" s="107">
        <v>10</v>
      </c>
      <c r="E6821" s="107">
        <v>10</v>
      </c>
      <c r="H6821" s="107" t="s">
        <v>10</v>
      </c>
      <c r="I6821" s="107">
        <v>290</v>
      </c>
      <c r="J6821" s="107">
        <v>0</v>
      </c>
      <c r="K6821" s="43">
        <v>10</v>
      </c>
      <c r="L6821" s="43">
        <v>1</v>
      </c>
      <c r="M6821" s="43">
        <v>0</v>
      </c>
      <c r="N6821" s="49">
        <v>1</v>
      </c>
      <c r="O6821" s="43" t="str">
        <f>Cal_052925!$E$2</f>
        <v>Cal_052825</v>
      </c>
      <c r="P6821" s="50">
        <f>Cal_052925!$Q$3</f>
        <v>1.8033877067122157</v>
      </c>
      <c r="Q6821" s="50">
        <f>Cal_052925!$R$3</f>
        <v>0.57372781706974574</v>
      </c>
      <c r="R6821" s="46">
        <v>171.3</v>
      </c>
      <c r="S6821" s="46">
        <v>105.3</v>
      </c>
      <c r="T6821" s="178">
        <f>AVERAGE(0.573,0.773,0.748,0.855,0.817,0.738)</f>
        <v>0.75066666666666659</v>
      </c>
      <c r="U6821" s="79">
        <f t="shared" si="1865"/>
        <v>170.54933333333335</v>
      </c>
      <c r="V6821" s="79">
        <f t="shared" si="1866"/>
        <v>104.54933333333334</v>
      </c>
      <c r="W6821" s="446">
        <f t="shared" si="1867"/>
        <v>2.9309996570182526</v>
      </c>
      <c r="X6821" s="446">
        <f t="shared" si="1868"/>
        <v>0.79908150715723736</v>
      </c>
      <c r="Y6821" s="43">
        <v>20250529</v>
      </c>
      <c r="Z6821" s="48" t="s">
        <v>2463</v>
      </c>
      <c r="AA6821" s="43">
        <v>20250709</v>
      </c>
      <c r="AE6821" s="689" t="s">
        <v>1250</v>
      </c>
      <c r="AF6821" s="130">
        <v>1</v>
      </c>
    </row>
    <row r="6822" spans="1:35" x14ac:dyDescent="0.2">
      <c r="A6822" t="s">
        <v>2361</v>
      </c>
      <c r="B6822" s="45">
        <v>20240505</v>
      </c>
      <c r="C6822" s="107" t="s">
        <v>73</v>
      </c>
      <c r="D6822" s="107">
        <v>10</v>
      </c>
      <c r="E6822" s="107">
        <v>10</v>
      </c>
      <c r="H6822" s="107" t="s">
        <v>11</v>
      </c>
      <c r="I6822" s="107">
        <v>290</v>
      </c>
      <c r="J6822" s="107">
        <v>0</v>
      </c>
      <c r="K6822" s="43">
        <v>10</v>
      </c>
      <c r="L6822" s="43">
        <v>1</v>
      </c>
      <c r="M6822" s="43">
        <v>0</v>
      </c>
      <c r="N6822" s="49">
        <v>1</v>
      </c>
      <c r="O6822" s="43" t="str">
        <f>Cal_052925!$E$2</f>
        <v>Cal_052825</v>
      </c>
      <c r="P6822" s="50">
        <f>Cal_052925!$Q$3</f>
        <v>1.8033877067122157</v>
      </c>
      <c r="Q6822" s="50">
        <f>Cal_052925!$R$3</f>
        <v>0.57372781706974574</v>
      </c>
      <c r="R6822" s="46">
        <v>173.1</v>
      </c>
      <c r="S6822" s="46">
        <v>106.1</v>
      </c>
      <c r="T6822" s="178">
        <f>AVERAGE(0.573,0.773,0.748,0.855,0.817,0.738)</f>
        <v>0.75066666666666659</v>
      </c>
      <c r="U6822" s="79">
        <f t="shared" si="1865"/>
        <v>172.34933333333333</v>
      </c>
      <c r="V6822" s="79">
        <f t="shared" si="1866"/>
        <v>105.34933333333333</v>
      </c>
      <c r="W6822" s="446">
        <f t="shared" si="1867"/>
        <v>2.9754087427306497</v>
      </c>
      <c r="X6822" s="446">
        <f t="shared" si="1868"/>
        <v>0.78321459226697654</v>
      </c>
      <c r="Y6822" s="43">
        <v>20250529</v>
      </c>
      <c r="Z6822" s="48" t="s">
        <v>2463</v>
      </c>
      <c r="AA6822" s="43">
        <v>20250709</v>
      </c>
      <c r="AE6822" s="689" t="s">
        <v>1250</v>
      </c>
      <c r="AF6822" s="130">
        <v>1</v>
      </c>
    </row>
    <row r="6823" spans="1:35" x14ac:dyDescent="0.2">
      <c r="A6823" t="s">
        <v>2361</v>
      </c>
      <c r="B6823" s="45">
        <v>20240505</v>
      </c>
      <c r="C6823" s="107" t="s">
        <v>73</v>
      </c>
      <c r="D6823" s="107">
        <v>10</v>
      </c>
      <c r="E6823" s="107">
        <v>10</v>
      </c>
      <c r="H6823" s="107" t="s">
        <v>10</v>
      </c>
      <c r="I6823" s="107">
        <v>290</v>
      </c>
      <c r="J6823" s="107">
        <v>10</v>
      </c>
      <c r="K6823" s="43">
        <v>5</v>
      </c>
      <c r="L6823" s="43">
        <v>1</v>
      </c>
      <c r="M6823" s="43">
        <v>0</v>
      </c>
      <c r="N6823" s="49">
        <v>1</v>
      </c>
      <c r="O6823" s="43" t="str">
        <f>Cal_052925!$E$2</f>
        <v>Cal_052825</v>
      </c>
      <c r="P6823" s="50">
        <f>Cal_052925!$Q$3</f>
        <v>1.8033877067122157</v>
      </c>
      <c r="Q6823" s="50">
        <f>Cal_052925!$R$3</f>
        <v>0.57372781706974574</v>
      </c>
      <c r="R6823" s="46">
        <v>46.05</v>
      </c>
      <c r="S6823" s="46">
        <v>31.43</v>
      </c>
      <c r="T6823" s="178">
        <f>AVERAGE(0.567,0.447,0.8,0.475,0.333,0.699)</f>
        <v>0.55349999999999999</v>
      </c>
      <c r="U6823" s="79">
        <f t="shared" si="1865"/>
        <v>45.496499999999997</v>
      </c>
      <c r="V6823" s="79">
        <f t="shared" si="1866"/>
        <v>30.8765</v>
      </c>
      <c r="W6823" s="446">
        <f t="shared" si="1867"/>
        <v>0.32463041655762753</v>
      </c>
      <c r="X6823" s="446">
        <f t="shared" si="1868"/>
        <v>0.22617104431091545</v>
      </c>
      <c r="Y6823" s="43">
        <v>20250529</v>
      </c>
      <c r="Z6823" s="48" t="s">
        <v>2459</v>
      </c>
      <c r="AA6823" s="43">
        <v>20250701</v>
      </c>
      <c r="AE6823" s="689" t="s">
        <v>1250</v>
      </c>
      <c r="AF6823" s="130">
        <v>1</v>
      </c>
    </row>
    <row r="6824" spans="1:35" x14ac:dyDescent="0.2">
      <c r="A6824" t="s">
        <v>2361</v>
      </c>
      <c r="B6824" s="45">
        <v>20240505</v>
      </c>
      <c r="C6824" s="107" t="s">
        <v>73</v>
      </c>
      <c r="D6824" s="107">
        <v>10</v>
      </c>
      <c r="E6824" s="107">
        <v>10</v>
      </c>
      <c r="H6824" s="107" t="s">
        <v>11</v>
      </c>
      <c r="I6824" s="107">
        <v>290</v>
      </c>
      <c r="J6824" s="107">
        <v>10</v>
      </c>
      <c r="K6824" s="43">
        <v>5</v>
      </c>
      <c r="L6824" s="43">
        <v>1</v>
      </c>
      <c r="M6824" s="43">
        <v>0</v>
      </c>
      <c r="N6824" s="49">
        <v>1</v>
      </c>
      <c r="O6824" s="43" t="str">
        <f>Cal_052925!$E$2</f>
        <v>Cal_052825</v>
      </c>
      <c r="P6824" s="50">
        <f>Cal_052925!$Q$3</f>
        <v>1.8033877067122157</v>
      </c>
      <c r="Q6824" s="50">
        <f>Cal_052925!$R$3</f>
        <v>0.57372781706974574</v>
      </c>
      <c r="R6824" s="46">
        <v>48.72</v>
      </c>
      <c r="S6824" s="46">
        <v>32.72</v>
      </c>
      <c r="T6824" s="178">
        <f>AVERAGE(0.573,0.773,0.748,0.855,0.817,0.738)</f>
        <v>0.75066666666666659</v>
      </c>
      <c r="U6824" s="79">
        <f t="shared" si="1865"/>
        <v>47.969333333333331</v>
      </c>
      <c r="V6824" s="79">
        <f t="shared" si="1866"/>
        <v>31.969333333333331</v>
      </c>
      <c r="W6824" s="446">
        <f t="shared" si="1867"/>
        <v>0.35527268569918208</v>
      </c>
      <c r="X6824" s="446">
        <f t="shared" si="1868"/>
        <v>0.2150236724694384</v>
      </c>
      <c r="Y6824" s="43">
        <v>20250529</v>
      </c>
      <c r="Z6824" s="48" t="s">
        <v>2465</v>
      </c>
      <c r="AA6824" s="43">
        <v>20250709</v>
      </c>
      <c r="AE6824" s="689" t="s">
        <v>1250</v>
      </c>
      <c r="AF6824" s="130">
        <v>1</v>
      </c>
    </row>
    <row r="6825" spans="1:35" x14ac:dyDescent="0.2">
      <c r="A6825" s="155" t="s">
        <v>2361</v>
      </c>
      <c r="B6825" s="81">
        <v>20240505</v>
      </c>
      <c r="C6825" s="126" t="s">
        <v>73</v>
      </c>
      <c r="D6825" s="126">
        <v>10</v>
      </c>
      <c r="E6825" s="126">
        <v>10</v>
      </c>
      <c r="F6825" s="126"/>
      <c r="G6825" s="126"/>
      <c r="H6825" s="126" t="s">
        <v>10</v>
      </c>
      <c r="I6825" s="126">
        <v>293</v>
      </c>
      <c r="J6825" s="126">
        <v>5</v>
      </c>
      <c r="K6825" s="82">
        <v>5</v>
      </c>
      <c r="L6825" s="156">
        <v>1</v>
      </c>
      <c r="M6825" s="82">
        <v>0</v>
      </c>
      <c r="N6825" s="83">
        <v>1</v>
      </c>
      <c r="O6825" s="82" t="str">
        <f>Cal_030724!$E$2</f>
        <v>Cal_030724</v>
      </c>
      <c r="P6825" s="158">
        <f>Cal_030724!$Q$3</f>
        <v>1.8135132035581638</v>
      </c>
      <c r="Q6825" s="158">
        <f>Cal_030724!$R$3</f>
        <v>0.5762667345022553</v>
      </c>
      <c r="R6825" s="84">
        <v>375</v>
      </c>
      <c r="S6825" s="84">
        <v>223.4</v>
      </c>
      <c r="T6825" s="158">
        <f>AVERAGE(0.612,0.55,0.349,0.731,0.447,0.765)</f>
        <v>0.57566666666666666</v>
      </c>
      <c r="U6825" s="79">
        <f t="shared" si="1865"/>
        <v>374.42433333333332</v>
      </c>
      <c r="V6825" s="79">
        <f t="shared" si="1866"/>
        <v>222.82433333333333</v>
      </c>
      <c r="W6825" s="446">
        <f t="shared" si="1867"/>
        <v>3.3233895609351607</v>
      </c>
      <c r="X6825" s="446">
        <f t="shared" si="1868"/>
        <v>0.65044032805488516</v>
      </c>
      <c r="Y6825" s="82">
        <v>20240307</v>
      </c>
      <c r="Z6825" s="85" t="s">
        <v>2372</v>
      </c>
      <c r="AA6825" s="82">
        <v>20240808</v>
      </c>
      <c r="AB6825" s="85"/>
      <c r="AC6825" s="82"/>
      <c r="AD6825" s="82"/>
      <c r="AE6825" s="691" t="s">
        <v>1250</v>
      </c>
      <c r="AF6825" s="567">
        <v>1</v>
      </c>
      <c r="AG6825" s="567"/>
      <c r="AH6825" s="159" t="s">
        <v>211</v>
      </c>
      <c r="AI6825" s="155"/>
    </row>
    <row r="6826" spans="1:35" x14ac:dyDescent="0.2">
      <c r="A6826" s="155" t="s">
        <v>2361</v>
      </c>
      <c r="B6826" s="81">
        <v>20240505</v>
      </c>
      <c r="C6826" s="126" t="s">
        <v>73</v>
      </c>
      <c r="D6826" s="126">
        <v>10</v>
      </c>
      <c r="E6826" s="126">
        <v>10</v>
      </c>
      <c r="F6826" s="126"/>
      <c r="G6826" s="126"/>
      <c r="H6826" s="126" t="s">
        <v>11</v>
      </c>
      <c r="I6826" s="126">
        <v>294</v>
      </c>
      <c r="J6826" s="126">
        <v>5</v>
      </c>
      <c r="K6826" s="82">
        <v>5</v>
      </c>
      <c r="L6826" s="156">
        <v>1</v>
      </c>
      <c r="M6826" s="82">
        <v>0</v>
      </c>
      <c r="N6826" s="83">
        <v>1</v>
      </c>
      <c r="O6826" s="82" t="str">
        <f>Cal_030724!$E$2</f>
        <v>Cal_030724</v>
      </c>
      <c r="P6826" s="158">
        <f>Cal_030724!$Q$3</f>
        <v>1.8135132035581638</v>
      </c>
      <c r="Q6826" s="158">
        <f>Cal_030724!$R$3</f>
        <v>0.5762667345022553</v>
      </c>
      <c r="R6826" s="84">
        <v>315.89999999999998</v>
      </c>
      <c r="S6826" s="84">
        <v>190.8</v>
      </c>
      <c r="T6826" s="158">
        <f>AVERAGE(0.612,0.55,0.349,0.731,0.447,0.765)</f>
        <v>0.57566666666666666</v>
      </c>
      <c r="U6826" s="79">
        <f t="shared" si="1865"/>
        <v>315.3243333333333</v>
      </c>
      <c r="V6826" s="79">
        <f t="shared" si="1866"/>
        <v>190.22433333333333</v>
      </c>
      <c r="W6826" s="446">
        <f t="shared" si="1867"/>
        <v>2.7331259756112938</v>
      </c>
      <c r="X6826" s="446">
        <f t="shared" si="1868"/>
        <v>0.64777940667482869</v>
      </c>
      <c r="Y6826" s="82">
        <v>20240307</v>
      </c>
      <c r="Z6826" s="85" t="s">
        <v>2372</v>
      </c>
      <c r="AA6826" s="82">
        <v>20240808</v>
      </c>
      <c r="AB6826" s="85"/>
      <c r="AC6826" s="82"/>
      <c r="AD6826" s="82"/>
      <c r="AE6826" s="691" t="s">
        <v>1250</v>
      </c>
      <c r="AF6826" s="567">
        <v>1</v>
      </c>
      <c r="AG6826" s="567"/>
      <c r="AH6826" s="159" t="s">
        <v>213</v>
      </c>
      <c r="AI6826" s="155"/>
    </row>
    <row r="6827" spans="1:35" x14ac:dyDescent="0.2">
      <c r="A6827" s="360" t="s">
        <v>2361</v>
      </c>
      <c r="B6827" s="196">
        <v>20240505</v>
      </c>
      <c r="C6827" s="361" t="s">
        <v>73</v>
      </c>
      <c r="D6827" s="361">
        <v>10</v>
      </c>
      <c r="E6827" s="361">
        <v>10</v>
      </c>
      <c r="F6827" s="361"/>
      <c r="G6827" s="361"/>
      <c r="H6827" s="361" t="s">
        <v>10</v>
      </c>
      <c r="I6827" s="361">
        <v>550</v>
      </c>
      <c r="J6827" s="361">
        <v>20</v>
      </c>
      <c r="K6827" s="44">
        <v>5</v>
      </c>
      <c r="L6827" s="362">
        <v>1</v>
      </c>
      <c r="M6827" s="44">
        <v>0</v>
      </c>
      <c r="N6827" s="363">
        <f>1/3</f>
        <v>0.33333333333333331</v>
      </c>
      <c r="O6827" s="44" t="str">
        <f>Cal_030724!$E$2</f>
        <v>Cal_030724</v>
      </c>
      <c r="P6827" s="365">
        <f>Cal_030724!$Q$3</f>
        <v>1.8135132035581638</v>
      </c>
      <c r="Q6827" s="365">
        <f>Cal_030724!$R$3</f>
        <v>0.5762667345022553</v>
      </c>
      <c r="R6827" s="364">
        <v>170.5</v>
      </c>
      <c r="S6827" s="364">
        <v>102</v>
      </c>
      <c r="T6827" s="365">
        <f>AVERAGE(0.612,0.55,0.349,0.731,0.447,0.765)</f>
        <v>0.57566666666666666</v>
      </c>
      <c r="U6827" s="79">
        <f t="shared" si="1865"/>
        <v>169.92433333333332</v>
      </c>
      <c r="V6827" s="79">
        <f t="shared" si="1866"/>
        <v>101.42433333333334</v>
      </c>
      <c r="W6827" s="446">
        <f t="shared" si="1867"/>
        <v>2.3999312850593357</v>
      </c>
      <c r="X6827" s="446">
        <f t="shared" si="1868"/>
        <v>0.49084846263248194</v>
      </c>
      <c r="Y6827" s="44">
        <v>20240307</v>
      </c>
      <c r="Z6827" s="368" t="s">
        <v>2372</v>
      </c>
      <c r="AA6827" s="44">
        <v>20240808</v>
      </c>
      <c r="AB6827" s="368"/>
      <c r="AC6827" s="44"/>
      <c r="AD6827" s="44"/>
      <c r="AE6827" s="763" t="s">
        <v>1250</v>
      </c>
      <c r="AF6827" s="849">
        <v>3</v>
      </c>
      <c r="AG6827" s="849"/>
      <c r="AH6827" s="370" t="s">
        <v>218</v>
      </c>
      <c r="AI6827" s="360" t="s">
        <v>2367</v>
      </c>
    </row>
    <row r="6828" spans="1:35" x14ac:dyDescent="0.2">
      <c r="A6828" s="360" t="s">
        <v>2361</v>
      </c>
      <c r="B6828" s="196">
        <v>20240505</v>
      </c>
      <c r="C6828" s="361" t="s">
        <v>73</v>
      </c>
      <c r="D6828" s="361">
        <v>10</v>
      </c>
      <c r="E6828" s="361">
        <v>10</v>
      </c>
      <c r="F6828" s="361"/>
      <c r="G6828" s="361"/>
      <c r="H6828" s="361" t="s">
        <v>11</v>
      </c>
      <c r="I6828" s="361">
        <v>550</v>
      </c>
      <c r="J6828" s="361">
        <v>20</v>
      </c>
      <c r="K6828" s="44">
        <v>5</v>
      </c>
      <c r="L6828" s="362">
        <v>1</v>
      </c>
      <c r="M6828" s="44">
        <v>0</v>
      </c>
      <c r="N6828" s="363">
        <f>1/3</f>
        <v>0.33333333333333331</v>
      </c>
      <c r="O6828" s="44" t="str">
        <f>Cal_030724!$E$2</f>
        <v>Cal_030724</v>
      </c>
      <c r="P6828" s="365">
        <f>Cal_030724!$Q$3</f>
        <v>1.8135132035581638</v>
      </c>
      <c r="Q6828" s="365">
        <f>Cal_030724!$R$3</f>
        <v>0.5762667345022553</v>
      </c>
      <c r="R6828" s="364">
        <v>104.9</v>
      </c>
      <c r="S6828" s="364">
        <v>60.81</v>
      </c>
      <c r="T6828" s="365">
        <f>AVERAGE(0.612,0.55,0.349,0.731,0.447,0.765)</f>
        <v>0.57566666666666666</v>
      </c>
      <c r="U6828" s="79">
        <f t="shared" si="1865"/>
        <v>104.32433333333334</v>
      </c>
      <c r="V6828" s="79">
        <f t="shared" si="1866"/>
        <v>60.234333333333339</v>
      </c>
      <c r="W6828" s="446">
        <f t="shared" si="1867"/>
        <v>1.5447148957411116</v>
      </c>
      <c r="X6828" s="446">
        <f t="shared" si="1868"/>
        <v>0.17207421386491495</v>
      </c>
      <c r="Y6828" s="44">
        <v>20240307</v>
      </c>
      <c r="Z6828" s="368" t="s">
        <v>2372</v>
      </c>
      <c r="AA6828" s="44">
        <v>20240808</v>
      </c>
      <c r="AB6828" s="368"/>
      <c r="AC6828" s="44"/>
      <c r="AD6828" s="44"/>
      <c r="AE6828" s="763" t="s">
        <v>1250</v>
      </c>
      <c r="AF6828" s="849">
        <v>3</v>
      </c>
      <c r="AG6828" s="849"/>
      <c r="AH6828" s="370" t="s">
        <v>219</v>
      </c>
      <c r="AI6828" s="360" t="s">
        <v>2367</v>
      </c>
    </row>
    <row r="6829" spans="1:35" x14ac:dyDescent="0.2">
      <c r="A6829" t="s">
        <v>2361</v>
      </c>
      <c r="B6829" s="45">
        <v>20240505</v>
      </c>
      <c r="C6829" s="107" t="s">
        <v>73</v>
      </c>
      <c r="D6829" s="107">
        <v>10</v>
      </c>
      <c r="E6829" s="107">
        <v>16</v>
      </c>
      <c r="H6829" s="107" t="s">
        <v>10</v>
      </c>
      <c r="I6829" s="107">
        <v>290</v>
      </c>
      <c r="J6829" s="107">
        <v>0</v>
      </c>
      <c r="K6829" s="43">
        <v>5</v>
      </c>
      <c r="L6829" s="43">
        <v>1</v>
      </c>
      <c r="M6829" s="43">
        <v>0</v>
      </c>
      <c r="N6829" s="49">
        <v>1</v>
      </c>
      <c r="O6829" s="43" t="str">
        <f>Cal_052925!$E$2</f>
        <v>Cal_052825</v>
      </c>
      <c r="P6829" s="50">
        <f>Cal_052925!$Q$3</f>
        <v>1.8033877067122157</v>
      </c>
      <c r="Q6829" s="50">
        <f>Cal_052925!$R$3</f>
        <v>0.57372781706974574</v>
      </c>
      <c r="R6829" s="46">
        <v>145.5</v>
      </c>
      <c r="S6829" s="46">
        <v>93.73</v>
      </c>
      <c r="T6829" s="178">
        <f>AVERAGE(0.573,0.773,0.748,0.855,0.817,0.738)</f>
        <v>0.75066666666666659</v>
      </c>
      <c r="U6829" s="79">
        <f t="shared" si="1865"/>
        <v>144.74933333333334</v>
      </c>
      <c r="V6829" s="79">
        <f t="shared" si="1866"/>
        <v>92.979333333333344</v>
      </c>
      <c r="W6829" s="446">
        <f t="shared" si="1867"/>
        <v>1.149529183665416</v>
      </c>
      <c r="X6829" s="446">
        <f t="shared" si="1868"/>
        <v>0.50911582566476155</v>
      </c>
      <c r="Y6829" s="43">
        <v>20250529</v>
      </c>
      <c r="Z6829" s="48" t="s">
        <v>2465</v>
      </c>
      <c r="AA6829" s="43">
        <v>20250709</v>
      </c>
      <c r="AE6829" s="689" t="s">
        <v>1250</v>
      </c>
      <c r="AF6829" s="130">
        <v>1</v>
      </c>
    </row>
    <row r="6830" spans="1:35" x14ac:dyDescent="0.2">
      <c r="A6830" t="s">
        <v>2361</v>
      </c>
      <c r="B6830" s="45">
        <v>20240505</v>
      </c>
      <c r="C6830" s="107" t="s">
        <v>73</v>
      </c>
      <c r="D6830" s="107">
        <v>10</v>
      </c>
      <c r="E6830" s="107">
        <v>16</v>
      </c>
      <c r="H6830" s="107" t="s">
        <v>11</v>
      </c>
      <c r="I6830" s="107">
        <v>290</v>
      </c>
      <c r="J6830" s="107">
        <v>0</v>
      </c>
      <c r="K6830" s="43">
        <v>5</v>
      </c>
      <c r="L6830" s="43">
        <v>1</v>
      </c>
      <c r="M6830" s="43">
        <v>0</v>
      </c>
      <c r="N6830" s="49">
        <v>1</v>
      </c>
      <c r="O6830" s="43" t="str">
        <f>Cal_052925!$E$2</f>
        <v>Cal_052825</v>
      </c>
      <c r="P6830" s="50">
        <f>Cal_052925!$Q$3</f>
        <v>1.8033877067122157</v>
      </c>
      <c r="Q6830" s="50">
        <f>Cal_052925!$R$3</f>
        <v>0.57372781706974574</v>
      </c>
      <c r="R6830" s="46">
        <v>140.9</v>
      </c>
      <c r="S6830" s="46">
        <v>90.9</v>
      </c>
      <c r="T6830" s="178">
        <f>AVERAGE(0.573,0.773,0.748,0.855,0.817,0.738)</f>
        <v>0.75066666666666659</v>
      </c>
      <c r="U6830" s="79">
        <f t="shared" si="1865"/>
        <v>140.14933333333335</v>
      </c>
      <c r="V6830" s="79">
        <f t="shared" si="1866"/>
        <v>90.149333333333345</v>
      </c>
      <c r="W6830" s="446">
        <f t="shared" si="1867"/>
        <v>1.1102271428099439</v>
      </c>
      <c r="X6830" s="446">
        <f t="shared" si="1868"/>
        <v>0.49793390187858116</v>
      </c>
      <c r="Y6830" s="43">
        <v>20250529</v>
      </c>
      <c r="Z6830" s="48" t="s">
        <v>2465</v>
      </c>
      <c r="AA6830" s="43">
        <v>20250709</v>
      </c>
      <c r="AE6830" s="689" t="s">
        <v>1250</v>
      </c>
      <c r="AF6830" s="130">
        <v>1</v>
      </c>
    </row>
    <row r="6831" spans="1:35" x14ac:dyDescent="0.2">
      <c r="A6831" t="s">
        <v>2361</v>
      </c>
      <c r="B6831" s="45">
        <v>20240505</v>
      </c>
      <c r="C6831" s="107" t="s">
        <v>73</v>
      </c>
      <c r="D6831" s="107">
        <v>10</v>
      </c>
      <c r="E6831" s="107">
        <v>17</v>
      </c>
      <c r="H6831" s="107" t="s">
        <v>10</v>
      </c>
      <c r="I6831" s="107">
        <v>290</v>
      </c>
      <c r="J6831" s="107">
        <v>0</v>
      </c>
      <c r="K6831" s="43">
        <v>5</v>
      </c>
      <c r="L6831" s="43">
        <v>1</v>
      </c>
      <c r="M6831" s="43">
        <v>0</v>
      </c>
      <c r="N6831" s="49">
        <v>1</v>
      </c>
      <c r="O6831" s="43" t="str">
        <f>Cal_052925!$E$2</f>
        <v>Cal_052825</v>
      </c>
      <c r="P6831" s="50">
        <f>Cal_052925!$Q$3</f>
        <v>1.8033877067122157</v>
      </c>
      <c r="Q6831" s="50">
        <f>Cal_052925!$R$3</f>
        <v>0.57372781706974574</v>
      </c>
      <c r="R6831" s="46">
        <v>117.7</v>
      </c>
      <c r="S6831" s="46">
        <v>72.819999999999993</v>
      </c>
      <c r="T6831" s="178">
        <f>AVERAGE(0.567,0.447,0.8,0.475,0.333,0.699)</f>
        <v>0.55349999999999999</v>
      </c>
      <c r="U6831" s="79">
        <f t="shared" si="1865"/>
        <v>117.1465</v>
      </c>
      <c r="V6831" s="79">
        <f t="shared" si="1866"/>
        <v>72.266499999999994</v>
      </c>
      <c r="W6831" s="446">
        <f t="shared" si="1867"/>
        <v>0.99653988338620603</v>
      </c>
      <c r="X6831" s="446">
        <f t="shared" si="1868"/>
        <v>0.29261185893745661</v>
      </c>
      <c r="Y6831" s="43">
        <v>20250529</v>
      </c>
      <c r="Z6831" s="48" t="s">
        <v>2459</v>
      </c>
      <c r="AA6831" s="43">
        <v>20250701</v>
      </c>
      <c r="AE6831" s="689" t="s">
        <v>1250</v>
      </c>
      <c r="AF6831" s="130">
        <v>1</v>
      </c>
    </row>
    <row r="6832" spans="1:35" x14ac:dyDescent="0.2">
      <c r="A6832" t="s">
        <v>2361</v>
      </c>
      <c r="B6832" s="45">
        <v>20240505</v>
      </c>
      <c r="C6832" s="107" t="s">
        <v>73</v>
      </c>
      <c r="D6832" s="107">
        <v>10</v>
      </c>
      <c r="E6832" s="107">
        <v>17</v>
      </c>
      <c r="H6832" s="107" t="s">
        <v>11</v>
      </c>
      <c r="I6832" s="107">
        <v>290</v>
      </c>
      <c r="J6832" s="107">
        <v>0</v>
      </c>
      <c r="K6832" s="43">
        <v>5</v>
      </c>
      <c r="L6832" s="43">
        <v>1</v>
      </c>
      <c r="M6832" s="43">
        <v>0</v>
      </c>
      <c r="N6832" s="49">
        <v>1</v>
      </c>
      <c r="O6832" s="43" t="str">
        <f>Cal_052925!$E$2</f>
        <v>Cal_052825</v>
      </c>
      <c r="P6832" s="50">
        <f>Cal_052925!$Q$3</f>
        <v>1.8033877067122157</v>
      </c>
      <c r="Q6832" s="50">
        <f>Cal_052925!$R$3</f>
        <v>0.57372781706974574</v>
      </c>
      <c r="R6832" s="46">
        <v>118.2</v>
      </c>
      <c r="S6832" s="46">
        <v>73.05</v>
      </c>
      <c r="T6832" s="178">
        <f>AVERAGE(0.573,0.773,0.748,0.855,0.817,0.738)</f>
        <v>0.75066666666666659</v>
      </c>
      <c r="U6832" s="79">
        <f t="shared" si="1865"/>
        <v>117.44933333333334</v>
      </c>
      <c r="V6832" s="79">
        <f t="shared" si="1866"/>
        <v>72.299333333333337</v>
      </c>
      <c r="W6832" s="446">
        <f t="shared" si="1867"/>
        <v>1.0025351099573796</v>
      </c>
      <c r="X6832" s="446">
        <f t="shared" si="1868"/>
        <v>0.28720234149669543</v>
      </c>
      <c r="Y6832" s="43">
        <v>20250529</v>
      </c>
      <c r="Z6832" s="48" t="s">
        <v>2465</v>
      </c>
      <c r="AA6832" s="43">
        <v>20250709</v>
      </c>
      <c r="AE6832" s="689" t="s">
        <v>1250</v>
      </c>
      <c r="AF6832" s="130">
        <v>1</v>
      </c>
    </row>
    <row r="6833" spans="1:35" x14ac:dyDescent="0.2">
      <c r="A6833" t="s">
        <v>2361</v>
      </c>
      <c r="B6833" s="45">
        <v>20240505</v>
      </c>
      <c r="C6833" s="107" t="s">
        <v>73</v>
      </c>
      <c r="D6833" s="107">
        <v>10</v>
      </c>
      <c r="E6833" s="107">
        <v>19</v>
      </c>
      <c r="H6833" s="107" t="s">
        <v>10</v>
      </c>
      <c r="I6833" s="107">
        <v>290</v>
      </c>
      <c r="J6833" s="107">
        <v>0</v>
      </c>
      <c r="K6833" s="43">
        <v>5</v>
      </c>
      <c r="L6833" s="43">
        <v>1</v>
      </c>
      <c r="M6833" s="43">
        <v>0</v>
      </c>
      <c r="N6833" s="49">
        <v>1</v>
      </c>
      <c r="O6833" s="43" t="str">
        <f>Cal_052925!$E$2</f>
        <v>Cal_052825</v>
      </c>
      <c r="P6833" s="50">
        <f>Cal_052925!$Q$3</f>
        <v>1.8033877067122157</v>
      </c>
      <c r="Q6833" s="50">
        <f>Cal_052925!$R$3</f>
        <v>0.57372781706974574</v>
      </c>
      <c r="R6833" s="46">
        <v>102.9</v>
      </c>
      <c r="S6833" s="46">
        <v>62.44</v>
      </c>
      <c r="T6833" s="178">
        <f>AVERAGE(0.567,0.447,0.8,0.475,0.333,0.699)</f>
        <v>0.55349999999999999</v>
      </c>
      <c r="U6833" s="79">
        <f t="shared" si="1865"/>
        <v>102.34650000000001</v>
      </c>
      <c r="V6833" s="79">
        <f t="shared" si="1866"/>
        <v>61.886499999999998</v>
      </c>
      <c r="W6833" s="446">
        <f t="shared" si="1867"/>
        <v>0.89839580396180674</v>
      </c>
      <c r="X6833" s="446">
        <f t="shared" si="1868"/>
        <v>0.20558860515325128</v>
      </c>
      <c r="Y6833" s="43">
        <v>20250529</v>
      </c>
      <c r="Z6833" s="48" t="s">
        <v>2459</v>
      </c>
      <c r="AA6833" s="43">
        <v>20250701</v>
      </c>
      <c r="AE6833" s="689" t="s">
        <v>1250</v>
      </c>
      <c r="AF6833" s="130">
        <v>1</v>
      </c>
    </row>
    <row r="6834" spans="1:35" x14ac:dyDescent="0.2">
      <c r="A6834" t="s">
        <v>2361</v>
      </c>
      <c r="B6834" s="45">
        <v>20240505</v>
      </c>
      <c r="C6834" s="107" t="s">
        <v>73</v>
      </c>
      <c r="D6834" s="107">
        <v>10</v>
      </c>
      <c r="E6834" s="107">
        <v>19</v>
      </c>
      <c r="H6834" s="107" t="s">
        <v>11</v>
      </c>
      <c r="I6834" s="107">
        <v>290</v>
      </c>
      <c r="J6834" s="107">
        <v>0</v>
      </c>
      <c r="K6834" s="43">
        <v>5</v>
      </c>
      <c r="L6834" s="43">
        <v>1</v>
      </c>
      <c r="M6834" s="43">
        <v>0</v>
      </c>
      <c r="N6834" s="49">
        <v>1</v>
      </c>
      <c r="O6834" s="43" t="str">
        <f>Cal_052925!$E$2</f>
        <v>Cal_052825</v>
      </c>
      <c r="P6834" s="50">
        <f>Cal_052925!$Q$3</f>
        <v>1.8033877067122157</v>
      </c>
      <c r="Q6834" s="50">
        <f>Cal_052925!$R$3</f>
        <v>0.57372781706974574</v>
      </c>
      <c r="R6834" s="46">
        <v>91.21</v>
      </c>
      <c r="S6834" s="46">
        <v>56.04</v>
      </c>
      <c r="T6834" s="178">
        <f>AVERAGE(0.573,0.773,0.748,0.855,0.817,0.738)</f>
        <v>0.75066666666666659</v>
      </c>
      <c r="U6834" s="79">
        <f t="shared" si="1865"/>
        <v>90.459333333333333</v>
      </c>
      <c r="V6834" s="79">
        <f t="shared" si="1866"/>
        <v>55.289333333333332</v>
      </c>
      <c r="W6834" s="446">
        <f t="shared" si="1867"/>
        <v>0.78093377225251459</v>
      </c>
      <c r="X6834" s="446">
        <f t="shared" si="1868"/>
        <v>0.20536472564873165</v>
      </c>
      <c r="Y6834" s="43">
        <v>20250529</v>
      </c>
      <c r="Z6834" s="48" t="s">
        <v>2465</v>
      </c>
      <c r="AA6834" s="43">
        <v>20250709</v>
      </c>
      <c r="AE6834" s="689" t="s">
        <v>1250</v>
      </c>
      <c r="AF6834" s="130">
        <v>1</v>
      </c>
    </row>
    <row r="6835" spans="1:35" x14ac:dyDescent="0.2">
      <c r="A6835" t="s">
        <v>2361</v>
      </c>
      <c r="B6835" s="45">
        <v>20240505</v>
      </c>
      <c r="C6835" s="107" t="s">
        <v>73</v>
      </c>
      <c r="D6835" s="107">
        <v>10</v>
      </c>
      <c r="E6835" s="107">
        <v>19</v>
      </c>
      <c r="H6835" s="107" t="s">
        <v>10</v>
      </c>
      <c r="I6835" s="107">
        <v>290</v>
      </c>
      <c r="J6835" s="107">
        <v>10</v>
      </c>
      <c r="K6835" s="43">
        <v>5</v>
      </c>
      <c r="L6835" s="43">
        <v>1</v>
      </c>
      <c r="M6835" s="43">
        <v>0</v>
      </c>
      <c r="N6835" s="49">
        <v>1</v>
      </c>
      <c r="O6835" s="43" t="str">
        <f>Cal_052925!$E$2</f>
        <v>Cal_052825</v>
      </c>
      <c r="P6835" s="50">
        <f>Cal_052925!$Q$3</f>
        <v>1.8033877067122157</v>
      </c>
      <c r="Q6835" s="50">
        <f>Cal_052925!$R$3</f>
        <v>0.57372781706974574</v>
      </c>
      <c r="R6835" s="46">
        <v>57.65</v>
      </c>
      <c r="S6835" s="46">
        <v>36.049999999999997</v>
      </c>
      <c r="T6835" s="178">
        <f>AVERAGE(0.573,0.773,0.748,0.855,0.817,0.738)</f>
        <v>0.75066666666666659</v>
      </c>
      <c r="U6835" s="79">
        <f t="shared" si="1865"/>
        <v>56.899333333333331</v>
      </c>
      <c r="V6835" s="79">
        <f t="shared" si="1866"/>
        <v>35.29933333333333</v>
      </c>
      <c r="W6835" s="446">
        <f t="shared" si="1867"/>
        <v>0.47961812569389589</v>
      </c>
      <c r="X6835" s="446">
        <f t="shared" si="1868"/>
        <v>0.15008162549829424</v>
      </c>
      <c r="Y6835" s="43">
        <v>20250529</v>
      </c>
      <c r="Z6835" s="48" t="s">
        <v>2465</v>
      </c>
      <c r="AA6835" s="43">
        <v>20250709</v>
      </c>
      <c r="AE6835" s="689" t="s">
        <v>1250</v>
      </c>
      <c r="AF6835" s="130">
        <v>1</v>
      </c>
    </row>
    <row r="6836" spans="1:35" x14ac:dyDescent="0.2">
      <c r="A6836" t="s">
        <v>2361</v>
      </c>
      <c r="B6836" s="45">
        <v>20240505</v>
      </c>
      <c r="C6836" s="107" t="s">
        <v>73</v>
      </c>
      <c r="D6836" s="107">
        <v>10</v>
      </c>
      <c r="E6836" s="107">
        <v>19</v>
      </c>
      <c r="H6836" s="107" t="s">
        <v>11</v>
      </c>
      <c r="I6836" s="107">
        <v>290</v>
      </c>
      <c r="J6836" s="107">
        <v>10</v>
      </c>
      <c r="K6836" s="43">
        <v>5</v>
      </c>
      <c r="L6836" s="43">
        <v>1</v>
      </c>
      <c r="M6836" s="43">
        <v>0</v>
      </c>
      <c r="N6836" s="49">
        <v>1</v>
      </c>
      <c r="O6836" s="43" t="str">
        <f>Cal_052925!$E$2</f>
        <v>Cal_052825</v>
      </c>
      <c r="P6836" s="50">
        <f>Cal_052925!$Q$3</f>
        <v>1.8033877067122157</v>
      </c>
      <c r="Q6836" s="50">
        <f>Cal_052925!$R$3</f>
        <v>0.57372781706974574</v>
      </c>
      <c r="R6836" s="46">
        <v>50.51</v>
      </c>
      <c r="S6836" s="46">
        <v>32.4</v>
      </c>
      <c r="T6836" s="178">
        <f>AVERAGE(0.573,0.773,0.748,0.855,0.817,0.738)</f>
        <v>0.75066666666666659</v>
      </c>
      <c r="U6836" s="79">
        <f t="shared" si="1865"/>
        <v>49.759333333333331</v>
      </c>
      <c r="V6836" s="79">
        <f t="shared" si="1866"/>
        <v>31.649333333333331</v>
      </c>
      <c r="W6836" s="446">
        <f t="shared" si="1867"/>
        <v>0.40212427112576171</v>
      </c>
      <c r="X6836" s="446">
        <f t="shared" si="1868"/>
        <v>0.16246365287843159</v>
      </c>
      <c r="Y6836" s="43">
        <v>20250529</v>
      </c>
      <c r="Z6836" s="48" t="s">
        <v>2465</v>
      </c>
      <c r="AA6836" s="43">
        <v>20250709</v>
      </c>
      <c r="AE6836" s="689" t="s">
        <v>1250</v>
      </c>
      <c r="AF6836" s="130">
        <v>1</v>
      </c>
    </row>
    <row r="6837" spans="1:35" x14ac:dyDescent="0.2">
      <c r="A6837" s="155" t="s">
        <v>2361</v>
      </c>
      <c r="B6837" s="81">
        <v>20240505</v>
      </c>
      <c r="C6837" s="126" t="s">
        <v>73</v>
      </c>
      <c r="D6837" s="126">
        <v>10</v>
      </c>
      <c r="E6837" s="126">
        <v>19</v>
      </c>
      <c r="F6837" s="126"/>
      <c r="G6837" s="126"/>
      <c r="H6837" s="126" t="s">
        <v>10</v>
      </c>
      <c r="I6837" s="126">
        <v>293</v>
      </c>
      <c r="J6837" s="126">
        <v>5</v>
      </c>
      <c r="K6837" s="82">
        <v>5</v>
      </c>
      <c r="L6837" s="156">
        <v>1</v>
      </c>
      <c r="M6837" s="82">
        <v>0</v>
      </c>
      <c r="N6837" s="83">
        <v>1</v>
      </c>
      <c r="O6837" s="82" t="str">
        <f>Cal_030724!$E$2</f>
        <v>Cal_030724</v>
      </c>
      <c r="P6837" s="158">
        <f>Cal_030724!$Q$3</f>
        <v>1.8135132035581638</v>
      </c>
      <c r="Q6837" s="158">
        <f>Cal_030724!$R$3</f>
        <v>0.5762667345022553</v>
      </c>
      <c r="R6837" s="84">
        <v>48.81</v>
      </c>
      <c r="S6837" s="84">
        <v>29.63</v>
      </c>
      <c r="T6837" s="158">
        <f>AVERAGE(0.612,0.55,0.349,0.731,0.447,0.765)</f>
        <v>0.57566666666666666</v>
      </c>
      <c r="U6837" s="79">
        <f t="shared" ref="U6837:U6902" si="1874">(R6837-T6837)*(L6837+M6837)/L6837</f>
        <v>48.234333333333339</v>
      </c>
      <c r="V6837" s="79">
        <f t="shared" ref="V6837:V6902" si="1875">(S6837-T6837)*(L6837+M6837)/L6837</f>
        <v>29.054333333333332</v>
      </c>
      <c r="W6837" s="446">
        <f t="shared" ref="W6837:W6902" si="1876">(Q6837*P6837/(P6837-1)*(U6837-V6837)*(K6837)/I6837)/N6837</f>
        <v>0.42046577690459369</v>
      </c>
      <c r="X6837" s="446">
        <f t="shared" ref="X6837:X6902" si="1877">(Q6837*P6837/(P6837-1)*(P6837*V6837-U6837)*(K6837)/I6837)/N6837</f>
        <v>9.7686690904935411E-2</v>
      </c>
      <c r="Y6837" s="82">
        <v>20240307</v>
      </c>
      <c r="Z6837" s="85" t="s">
        <v>2371</v>
      </c>
      <c r="AA6837" s="82">
        <v>20240808</v>
      </c>
      <c r="AB6837" s="85"/>
      <c r="AC6837" s="82"/>
      <c r="AD6837" s="82"/>
      <c r="AE6837" s="691" t="s">
        <v>1250</v>
      </c>
      <c r="AF6837" s="567">
        <v>1</v>
      </c>
      <c r="AG6837" s="567"/>
      <c r="AH6837" s="159" t="s">
        <v>210</v>
      </c>
      <c r="AI6837" s="155"/>
    </row>
    <row r="6838" spans="1:35" x14ac:dyDescent="0.2">
      <c r="A6838" s="155" t="s">
        <v>2361</v>
      </c>
      <c r="B6838" s="81">
        <v>20240505</v>
      </c>
      <c r="C6838" s="126" t="s">
        <v>73</v>
      </c>
      <c r="D6838" s="126">
        <v>10</v>
      </c>
      <c r="E6838" s="126">
        <v>19</v>
      </c>
      <c r="F6838" s="126"/>
      <c r="G6838" s="126"/>
      <c r="H6838" s="126" t="s">
        <v>11</v>
      </c>
      <c r="I6838" s="126">
        <v>293</v>
      </c>
      <c r="J6838" s="126">
        <v>5</v>
      </c>
      <c r="K6838" s="82">
        <v>5</v>
      </c>
      <c r="L6838" s="156">
        <v>1</v>
      </c>
      <c r="M6838" s="82">
        <v>0</v>
      </c>
      <c r="N6838" s="83">
        <v>1</v>
      </c>
      <c r="O6838" s="82" t="str">
        <f>Cal_030724!$E$2</f>
        <v>Cal_030724</v>
      </c>
      <c r="P6838" s="158">
        <f>Cal_030724!$Q$3</f>
        <v>1.8135132035581638</v>
      </c>
      <c r="Q6838" s="158">
        <f>Cal_030724!$R$3</f>
        <v>0.5762667345022553</v>
      </c>
      <c r="R6838" s="84">
        <v>45.11</v>
      </c>
      <c r="S6838" s="84">
        <v>26.33</v>
      </c>
      <c r="T6838" s="158">
        <f>AVERAGE(0.612,0.55,0.349,0.731,0.447,0.765)</f>
        <v>0.57566666666666666</v>
      </c>
      <c r="U6838" s="79">
        <f t="shared" si="1874"/>
        <v>44.534333333333336</v>
      </c>
      <c r="V6838" s="79">
        <f t="shared" si="1875"/>
        <v>25.754333333333332</v>
      </c>
      <c r="W6838" s="446">
        <f t="shared" si="1876"/>
        <v>0.41169693901294419</v>
      </c>
      <c r="X6838" s="446">
        <f t="shared" si="1877"/>
        <v>4.7603614207661502E-2</v>
      </c>
      <c r="Y6838" s="82">
        <v>20240307</v>
      </c>
      <c r="Z6838" s="85" t="s">
        <v>2372</v>
      </c>
      <c r="AA6838" s="82">
        <v>20240808</v>
      </c>
      <c r="AB6838" s="85"/>
      <c r="AC6838" s="82"/>
      <c r="AD6838" s="82"/>
      <c r="AE6838" s="691" t="s">
        <v>1250</v>
      </c>
      <c r="AF6838" s="567">
        <v>1</v>
      </c>
      <c r="AG6838" s="567"/>
      <c r="AH6838" s="159" t="s">
        <v>212</v>
      </c>
      <c r="AI6838" s="155"/>
    </row>
    <row r="6839" spans="1:35" x14ac:dyDescent="0.2">
      <c r="A6839" s="360" t="s">
        <v>2361</v>
      </c>
      <c r="B6839" s="196">
        <v>20240505</v>
      </c>
      <c r="C6839" s="361" t="s">
        <v>73</v>
      </c>
      <c r="D6839" s="361">
        <v>10</v>
      </c>
      <c r="E6839" s="361">
        <v>19</v>
      </c>
      <c r="F6839" s="361"/>
      <c r="G6839" s="361"/>
      <c r="H6839" s="361" t="s">
        <v>10</v>
      </c>
      <c r="I6839" s="361">
        <v>550</v>
      </c>
      <c r="J6839" s="361">
        <v>20</v>
      </c>
      <c r="K6839" s="44">
        <v>5</v>
      </c>
      <c r="L6839" s="362">
        <v>1</v>
      </c>
      <c r="M6839" s="44">
        <v>0</v>
      </c>
      <c r="N6839" s="363">
        <v>1</v>
      </c>
      <c r="O6839" s="44" t="str">
        <f>Cal_030724!$E$2</f>
        <v>Cal_030724</v>
      </c>
      <c r="P6839" s="365">
        <f>Cal_030724!$Q$3</f>
        <v>1.8135132035581638</v>
      </c>
      <c r="Q6839" s="365">
        <f>Cal_030724!$R$3</f>
        <v>0.5762667345022553</v>
      </c>
      <c r="R6839" s="364">
        <v>36.76</v>
      </c>
      <c r="S6839" s="364">
        <v>21.85</v>
      </c>
      <c r="T6839" s="365">
        <f>AVERAGE(0.612,0.55,0.349,0.731,0.447,0.765)</f>
        <v>0.57566666666666666</v>
      </c>
      <c r="U6839" s="79">
        <f t="shared" si="1874"/>
        <v>36.184333333333335</v>
      </c>
      <c r="V6839" s="79">
        <f t="shared" si="1875"/>
        <v>21.274333333333335</v>
      </c>
      <c r="W6839" s="446">
        <f t="shared" si="1876"/>
        <v>0.1741264012663489</v>
      </c>
      <c r="X6839" s="446">
        <f t="shared" si="1877"/>
        <v>2.7992787572769084E-2</v>
      </c>
      <c r="Y6839" s="44">
        <v>20240307</v>
      </c>
      <c r="Z6839" s="368" t="s">
        <v>2372</v>
      </c>
      <c r="AA6839" s="44">
        <v>20240808</v>
      </c>
      <c r="AB6839" s="368"/>
      <c r="AC6839" s="44"/>
      <c r="AD6839" s="44"/>
      <c r="AE6839" s="763" t="s">
        <v>1250</v>
      </c>
      <c r="AF6839" s="849">
        <v>1</v>
      </c>
      <c r="AG6839" s="849"/>
      <c r="AH6839" s="370" t="s">
        <v>216</v>
      </c>
      <c r="AI6839" s="360"/>
    </row>
    <row r="6840" spans="1:35" x14ac:dyDescent="0.2">
      <c r="A6840" s="360" t="s">
        <v>2361</v>
      </c>
      <c r="B6840" s="196">
        <v>20240505</v>
      </c>
      <c r="C6840" s="361" t="s">
        <v>73</v>
      </c>
      <c r="D6840" s="361">
        <v>10</v>
      </c>
      <c r="E6840" s="361">
        <v>19</v>
      </c>
      <c r="F6840" s="361"/>
      <c r="G6840" s="361"/>
      <c r="H6840" s="361" t="s">
        <v>11</v>
      </c>
      <c r="I6840" s="361">
        <v>552</v>
      </c>
      <c r="J6840" s="361">
        <v>20</v>
      </c>
      <c r="K6840" s="44">
        <v>5</v>
      </c>
      <c r="L6840" s="362">
        <v>1</v>
      </c>
      <c r="M6840" s="44">
        <v>0</v>
      </c>
      <c r="N6840" s="363">
        <v>1</v>
      </c>
      <c r="O6840" s="44" t="str">
        <f>Cal_030724!$E$2</f>
        <v>Cal_030724</v>
      </c>
      <c r="P6840" s="365">
        <f>Cal_030724!$Q$3</f>
        <v>1.8135132035581638</v>
      </c>
      <c r="Q6840" s="365">
        <f>Cal_030724!$R$3</f>
        <v>0.5762667345022553</v>
      </c>
      <c r="R6840" s="364">
        <v>34.6</v>
      </c>
      <c r="S6840" s="364">
        <v>20.73</v>
      </c>
      <c r="T6840" s="365">
        <f>AVERAGE(0.612,0.55,0.349,0.731,0.447,0.765)</f>
        <v>0.57566666666666666</v>
      </c>
      <c r="U6840" s="79">
        <f t="shared" si="1874"/>
        <v>34.024333333333338</v>
      </c>
      <c r="V6840" s="79">
        <f t="shared" si="1875"/>
        <v>20.154333333333334</v>
      </c>
      <c r="W6840" s="446">
        <f t="shared" si="1876"/>
        <v>0.16139387679462561</v>
      </c>
      <c r="X6840" s="446">
        <f t="shared" si="1877"/>
        <v>2.9390863791396559E-2</v>
      </c>
      <c r="Y6840" s="44">
        <v>20240307</v>
      </c>
      <c r="Z6840" s="368" t="s">
        <v>2372</v>
      </c>
      <c r="AA6840" s="44">
        <v>20240808</v>
      </c>
      <c r="AB6840" s="368"/>
      <c r="AC6840" s="44"/>
      <c r="AD6840" s="44"/>
      <c r="AE6840" s="763" t="s">
        <v>1250</v>
      </c>
      <c r="AF6840" s="849">
        <v>1</v>
      </c>
      <c r="AG6840" s="849"/>
      <c r="AH6840" s="370" t="s">
        <v>217</v>
      </c>
      <c r="AI6840" s="360"/>
    </row>
    <row r="6841" spans="1:35" x14ac:dyDescent="0.2">
      <c r="A6841" t="s">
        <v>2361</v>
      </c>
      <c r="B6841" s="45">
        <v>20240506</v>
      </c>
      <c r="C6841" s="107" t="s">
        <v>67</v>
      </c>
      <c r="D6841" s="107">
        <v>13</v>
      </c>
      <c r="E6841" s="107">
        <v>3</v>
      </c>
      <c r="H6841" s="107" t="s">
        <v>10</v>
      </c>
      <c r="I6841" s="107">
        <v>290</v>
      </c>
      <c r="J6841" s="107">
        <v>0</v>
      </c>
      <c r="K6841" s="43">
        <v>5</v>
      </c>
      <c r="L6841" s="43">
        <v>1</v>
      </c>
      <c r="M6841" s="43">
        <v>0</v>
      </c>
      <c r="N6841" s="49">
        <v>1</v>
      </c>
      <c r="O6841" s="43" t="str">
        <f>Cal_052925!$E$2</f>
        <v>Cal_052825</v>
      </c>
      <c r="P6841" s="50">
        <f>Cal_052925!$Q$3</f>
        <v>1.8033877067122157</v>
      </c>
      <c r="Q6841" s="50">
        <f>Cal_052925!$R$3</f>
        <v>0.57372781706974574</v>
      </c>
      <c r="R6841" s="46">
        <v>120.5</v>
      </c>
      <c r="S6841" s="46">
        <v>89.55</v>
      </c>
      <c r="T6841" s="178">
        <f>AVERAGE(0.573,0.773,0.748,0.855,0.817,0.738)</f>
        <v>0.75066666666666659</v>
      </c>
      <c r="U6841" s="79">
        <f t="shared" ref="U6841:U6842" si="1878">(R6841-T6841)*(L6841+M6841)/L6841</f>
        <v>119.74933333333334</v>
      </c>
      <c r="V6841" s="79">
        <f t="shared" ref="V6841:V6842" si="1879">(S6841-T6841)*(L6841+M6841)/L6841</f>
        <v>88.799333333333337</v>
      </c>
      <c r="W6841" s="446">
        <f t="shared" ref="W6841:W6842" si="1880">(Q6841*P6841/(P6841-1)*(U6841-V6841)*(K6841)/I6841)/N6841</f>
        <v>0.68723060139935543</v>
      </c>
      <c r="X6841" s="446">
        <f t="shared" ref="X6841:X6842" si="1881">(Q6841*P6841/(P6841-1)*(P6841*V6841-U6841)*(K6841)/I6841)/N6841</f>
        <v>0.89684798665799292</v>
      </c>
      <c r="Y6841" s="43">
        <v>20250529</v>
      </c>
      <c r="Z6841" s="48" t="s">
        <v>2465</v>
      </c>
      <c r="AA6841" s="43">
        <v>20250709</v>
      </c>
      <c r="AE6841" s="689" t="s">
        <v>1250</v>
      </c>
      <c r="AF6841" s="130">
        <v>1</v>
      </c>
      <c r="AH6841" s="490" t="s">
        <v>2374</v>
      </c>
    </row>
    <row r="6842" spans="1:35" x14ac:dyDescent="0.2">
      <c r="A6842" t="s">
        <v>2361</v>
      </c>
      <c r="B6842" s="45">
        <v>20240506</v>
      </c>
      <c r="C6842" s="107" t="s">
        <v>67</v>
      </c>
      <c r="D6842" s="107">
        <v>13</v>
      </c>
      <c r="E6842" s="107">
        <v>3</v>
      </c>
      <c r="H6842" s="107" t="s">
        <v>11</v>
      </c>
      <c r="I6842" s="107">
        <v>290</v>
      </c>
      <c r="J6842" s="107">
        <v>0</v>
      </c>
      <c r="K6842" s="43">
        <v>5</v>
      </c>
      <c r="L6842" s="43">
        <v>1</v>
      </c>
      <c r="M6842" s="43">
        <v>0</v>
      </c>
      <c r="N6842" s="49">
        <v>1</v>
      </c>
      <c r="O6842" s="43" t="str">
        <f>Cal_052925!$E$2</f>
        <v>Cal_052825</v>
      </c>
      <c r="P6842" s="50">
        <f>Cal_052925!$Q$3</f>
        <v>1.8033877067122157</v>
      </c>
      <c r="Q6842" s="50">
        <f>Cal_052925!$R$3</f>
        <v>0.57372781706974574</v>
      </c>
      <c r="R6842" s="46">
        <v>134.80000000000001</v>
      </c>
      <c r="S6842" s="46">
        <v>99.43</v>
      </c>
      <c r="T6842" s="178">
        <f>AVERAGE(0.573,0.773,0.748,0.855,0.817,0.738)</f>
        <v>0.75066666666666659</v>
      </c>
      <c r="U6842" s="79">
        <f t="shared" si="1878"/>
        <v>134.04933333333335</v>
      </c>
      <c r="V6842" s="79">
        <f t="shared" si="1879"/>
        <v>98.679333333333346</v>
      </c>
      <c r="W6842" s="446">
        <f t="shared" si="1880"/>
        <v>0.7853746808237545</v>
      </c>
      <c r="X6842" s="446">
        <f t="shared" si="1881"/>
        <v>0.97495181206028092</v>
      </c>
      <c r="Y6842" s="43">
        <v>20250529</v>
      </c>
      <c r="Z6842" s="48" t="s">
        <v>2465</v>
      </c>
      <c r="AA6842" s="43">
        <v>20250709</v>
      </c>
      <c r="AE6842" s="689" t="s">
        <v>1250</v>
      </c>
      <c r="AF6842" s="130">
        <v>1</v>
      </c>
      <c r="AH6842" s="490" t="s">
        <v>2374</v>
      </c>
    </row>
    <row r="6843" spans="1:35" x14ac:dyDescent="0.2">
      <c r="A6843" t="s">
        <v>2361</v>
      </c>
      <c r="B6843" s="45">
        <v>20240506</v>
      </c>
      <c r="C6843" s="107" t="s">
        <v>67</v>
      </c>
      <c r="D6843" s="107">
        <v>13</v>
      </c>
      <c r="E6843" s="107">
        <v>5</v>
      </c>
      <c r="H6843" s="107" t="s">
        <v>10</v>
      </c>
      <c r="I6843" s="107">
        <v>290</v>
      </c>
      <c r="J6843" s="107">
        <v>0</v>
      </c>
      <c r="K6843" s="43">
        <v>10</v>
      </c>
      <c r="L6843" s="43">
        <v>1</v>
      </c>
      <c r="M6843" s="43">
        <v>0</v>
      </c>
      <c r="N6843" s="49">
        <v>1</v>
      </c>
      <c r="O6843" s="43" t="str">
        <f>Cal_052925!$E$2</f>
        <v>Cal_052825</v>
      </c>
      <c r="P6843" s="50">
        <f>Cal_052925!$Q$3</f>
        <v>1.8033877067122157</v>
      </c>
      <c r="Q6843" s="50">
        <f>Cal_052925!$R$3</f>
        <v>0.57372781706974574</v>
      </c>
      <c r="R6843" s="46">
        <v>259</v>
      </c>
      <c r="S6843" s="46">
        <v>172.4</v>
      </c>
      <c r="T6843" s="178">
        <f>AVERAGE(0.567,0.447,0.8,0.475,0.333,0.699)</f>
        <v>0.55349999999999999</v>
      </c>
      <c r="U6843" s="79">
        <f t="shared" si="1874"/>
        <v>258.44650000000001</v>
      </c>
      <c r="V6843" s="79">
        <f t="shared" si="1875"/>
        <v>171.84649999999999</v>
      </c>
      <c r="W6843" s="446">
        <f t="shared" si="1876"/>
        <v>3.8458268226936472</v>
      </c>
      <c r="X6843" s="446">
        <f t="shared" si="1877"/>
        <v>2.2852633750390026</v>
      </c>
      <c r="Y6843" s="43">
        <v>20250529</v>
      </c>
      <c r="Z6843" s="48" t="s">
        <v>2459</v>
      </c>
      <c r="AA6843" s="43">
        <v>20250701</v>
      </c>
      <c r="AE6843" s="689" t="s">
        <v>1250</v>
      </c>
      <c r="AF6843" s="130">
        <v>1</v>
      </c>
    </row>
    <row r="6844" spans="1:35" x14ac:dyDescent="0.2">
      <c r="A6844" t="s">
        <v>2361</v>
      </c>
      <c r="B6844" s="45">
        <v>20240506</v>
      </c>
      <c r="C6844" s="107" t="s">
        <v>67</v>
      </c>
      <c r="D6844" s="107">
        <v>13</v>
      </c>
      <c r="E6844" s="107">
        <v>5</v>
      </c>
      <c r="H6844" s="107" t="s">
        <v>11</v>
      </c>
      <c r="I6844" s="107">
        <v>290</v>
      </c>
      <c r="J6844" s="107">
        <v>0</v>
      </c>
      <c r="K6844" s="43">
        <v>10</v>
      </c>
      <c r="L6844" s="43">
        <v>1</v>
      </c>
      <c r="M6844" s="43">
        <v>0</v>
      </c>
      <c r="N6844" s="49">
        <v>1</v>
      </c>
      <c r="O6844" s="43" t="str">
        <f>Cal_052925!$E$2</f>
        <v>Cal_052825</v>
      </c>
      <c r="P6844" s="50">
        <f>Cal_052925!$Q$3</f>
        <v>1.8033877067122157</v>
      </c>
      <c r="Q6844" s="50">
        <f>Cal_052925!$R$3</f>
        <v>0.57372781706974574</v>
      </c>
      <c r="R6844" s="46">
        <v>278</v>
      </c>
      <c r="S6844" s="46">
        <v>184.6</v>
      </c>
      <c r="T6844" s="178">
        <f>AVERAGE(0.573,0.773,0.748,0.855,0.817,0.738)</f>
        <v>0.75066666666666659</v>
      </c>
      <c r="U6844" s="79">
        <f t="shared" si="1874"/>
        <v>277.24933333333331</v>
      </c>
      <c r="V6844" s="79">
        <f t="shared" si="1875"/>
        <v>183.84933333333333</v>
      </c>
      <c r="W6844" s="446">
        <f t="shared" si="1876"/>
        <v>4.1478086055379499</v>
      </c>
      <c r="X6844" s="446">
        <f t="shared" si="1877"/>
        <v>2.4115152413817289</v>
      </c>
      <c r="Y6844" s="43">
        <v>20250529</v>
      </c>
      <c r="Z6844" s="48" t="s">
        <v>2465</v>
      </c>
      <c r="AA6844" s="43">
        <v>20250709</v>
      </c>
      <c r="AE6844" s="689" t="s">
        <v>1250</v>
      </c>
      <c r="AF6844" s="130">
        <v>1</v>
      </c>
    </row>
    <row r="6845" spans="1:35" x14ac:dyDescent="0.2">
      <c r="A6845" t="s">
        <v>2361</v>
      </c>
      <c r="B6845" s="45">
        <v>20240506</v>
      </c>
      <c r="C6845" s="107" t="s">
        <v>67</v>
      </c>
      <c r="D6845" s="107">
        <v>13</v>
      </c>
      <c r="E6845" s="107">
        <v>5</v>
      </c>
      <c r="H6845" s="107" t="s">
        <v>10</v>
      </c>
      <c r="I6845" s="107">
        <v>290</v>
      </c>
      <c r="J6845" s="107">
        <v>10</v>
      </c>
      <c r="K6845" s="43">
        <v>5</v>
      </c>
      <c r="L6845" s="43">
        <v>1</v>
      </c>
      <c r="M6845" s="43">
        <v>0</v>
      </c>
      <c r="N6845" s="49">
        <v>1</v>
      </c>
      <c r="O6845" s="43" t="str">
        <f>Cal_052925!$E$2</f>
        <v>Cal_052825</v>
      </c>
      <c r="P6845" s="50">
        <f>Cal_052925!$Q$3</f>
        <v>1.8033877067122157</v>
      </c>
      <c r="Q6845" s="50">
        <f>Cal_052925!$R$3</f>
        <v>0.57372781706974574</v>
      </c>
      <c r="R6845" s="46">
        <v>77.52</v>
      </c>
      <c r="S6845" s="46">
        <v>60.24</v>
      </c>
      <c r="T6845" s="178">
        <f>AVERAGE(0.573,0.773,0.748,0.855,0.817,0.738)</f>
        <v>0.75066666666666659</v>
      </c>
      <c r="U6845" s="79">
        <f t="shared" si="1874"/>
        <v>76.769333333333336</v>
      </c>
      <c r="V6845" s="79">
        <f t="shared" si="1875"/>
        <v>59.489333333333335</v>
      </c>
      <c r="W6845" s="446">
        <f t="shared" si="1876"/>
        <v>0.38369450055511661</v>
      </c>
      <c r="X6845" s="446">
        <f t="shared" si="1877"/>
        <v>0.67752719575423548</v>
      </c>
      <c r="Y6845" s="43">
        <v>20250529</v>
      </c>
      <c r="Z6845" s="48" t="s">
        <v>2465</v>
      </c>
      <c r="AA6845" s="43">
        <v>20250709</v>
      </c>
      <c r="AE6845" s="689" t="s">
        <v>1250</v>
      </c>
      <c r="AF6845" s="130">
        <v>1</v>
      </c>
      <c r="AH6845" s="490" t="s">
        <v>2374</v>
      </c>
    </row>
    <row r="6846" spans="1:35" x14ac:dyDescent="0.2">
      <c r="A6846" t="s">
        <v>2361</v>
      </c>
      <c r="B6846" s="45">
        <v>20240506</v>
      </c>
      <c r="C6846" s="107" t="s">
        <v>67</v>
      </c>
      <c r="D6846" s="107">
        <v>13</v>
      </c>
      <c r="E6846" s="107">
        <v>5</v>
      </c>
      <c r="H6846" s="107" t="s">
        <v>11</v>
      </c>
      <c r="I6846" s="107">
        <v>290</v>
      </c>
      <c r="J6846" s="107">
        <v>10</v>
      </c>
      <c r="K6846" s="43">
        <v>5</v>
      </c>
      <c r="L6846" s="43">
        <v>1</v>
      </c>
      <c r="M6846" s="43">
        <v>0</v>
      </c>
      <c r="N6846" s="49">
        <v>1</v>
      </c>
      <c r="O6846" s="43" t="str">
        <f>Cal_052925!$E$2</f>
        <v>Cal_052825</v>
      </c>
      <c r="P6846" s="50">
        <f>Cal_052925!$Q$3</f>
        <v>1.8033877067122157</v>
      </c>
      <c r="Q6846" s="50">
        <f>Cal_052925!$R$3</f>
        <v>0.57372781706974574</v>
      </c>
      <c r="R6846" s="46">
        <v>45.53</v>
      </c>
      <c r="S6846" s="46">
        <v>33.25</v>
      </c>
      <c r="T6846" s="178">
        <f>AVERAGE(0.573,0.773,0.748,0.855,0.817,0.738)</f>
        <v>0.75066666666666659</v>
      </c>
      <c r="U6846" s="79">
        <f t="shared" si="1874"/>
        <v>44.779333333333334</v>
      </c>
      <c r="V6846" s="79">
        <f t="shared" si="1875"/>
        <v>32.499333333333333</v>
      </c>
      <c r="W6846" s="446">
        <f t="shared" si="1876"/>
        <v>0.27267178627412225</v>
      </c>
      <c r="X6846" s="446">
        <f t="shared" si="1877"/>
        <v>0.30707916597933044</v>
      </c>
      <c r="Y6846" s="43">
        <v>20250529</v>
      </c>
      <c r="Z6846" s="48" t="s">
        <v>2465</v>
      </c>
      <c r="AA6846" s="43">
        <v>20250709</v>
      </c>
      <c r="AE6846" s="689" t="s">
        <v>1250</v>
      </c>
      <c r="AF6846" s="130">
        <v>1</v>
      </c>
      <c r="AH6846" s="490" t="s">
        <v>2374</v>
      </c>
    </row>
    <row r="6847" spans="1:35" x14ac:dyDescent="0.2">
      <c r="A6847" s="155" t="s">
        <v>2361</v>
      </c>
      <c r="B6847" s="81">
        <v>20240506</v>
      </c>
      <c r="C6847" s="126" t="s">
        <v>67</v>
      </c>
      <c r="D6847" s="126">
        <v>13</v>
      </c>
      <c r="E6847" s="126">
        <v>5</v>
      </c>
      <c r="F6847" s="126"/>
      <c r="G6847" s="126"/>
      <c r="H6847" s="126" t="s">
        <v>10</v>
      </c>
      <c r="I6847" s="126">
        <v>293</v>
      </c>
      <c r="J6847" s="126">
        <v>5</v>
      </c>
      <c r="K6847" s="82">
        <v>5</v>
      </c>
      <c r="L6847" s="156">
        <v>1</v>
      </c>
      <c r="M6847" s="82">
        <v>0</v>
      </c>
      <c r="N6847" s="83">
        <f>1/3</f>
        <v>0.33333333333333331</v>
      </c>
      <c r="O6847" s="82" t="str">
        <f>Cal_030724!$E$2</f>
        <v>Cal_030724</v>
      </c>
      <c r="P6847" s="158">
        <f>Cal_030724!$Q$3</f>
        <v>1.8135132035581638</v>
      </c>
      <c r="Q6847" s="158">
        <f>Cal_030724!$R$3</f>
        <v>0.5762667345022553</v>
      </c>
      <c r="R6847" s="84">
        <v>180.8</v>
      </c>
      <c r="S6847" s="84">
        <v>120.3</v>
      </c>
      <c r="T6847" s="158">
        <f>AVERAGE(0.612,0.55,0.349,0.731,0.447,0.765)</f>
        <v>0.57566666666666666</v>
      </c>
      <c r="U6847" s="79">
        <f t="shared" si="1874"/>
        <v>180.22433333333333</v>
      </c>
      <c r="V6847" s="79">
        <f t="shared" si="1875"/>
        <v>119.72433333333333</v>
      </c>
      <c r="W6847" s="446">
        <f t="shared" si="1876"/>
        <v>3.978860193335962</v>
      </c>
      <c r="X6847" s="446">
        <f t="shared" si="1877"/>
        <v>2.4266000244359844</v>
      </c>
      <c r="Y6847" s="82">
        <v>20240307</v>
      </c>
      <c r="Z6847" s="85" t="s">
        <v>2372</v>
      </c>
      <c r="AA6847" s="82">
        <v>20240808</v>
      </c>
      <c r="AB6847" s="85"/>
      <c r="AC6847" s="82"/>
      <c r="AD6847" s="82"/>
      <c r="AE6847" s="691" t="s">
        <v>1250</v>
      </c>
      <c r="AF6847" s="567">
        <v>3</v>
      </c>
      <c r="AG6847" s="567"/>
      <c r="AH6847" s="159" t="s">
        <v>193</v>
      </c>
      <c r="AI6847" s="155" t="s">
        <v>2367</v>
      </c>
    </row>
    <row r="6848" spans="1:35" x14ac:dyDescent="0.2">
      <c r="A6848" s="155" t="s">
        <v>2361</v>
      </c>
      <c r="B6848" s="81">
        <v>20240506</v>
      </c>
      <c r="C6848" s="126" t="s">
        <v>67</v>
      </c>
      <c r="D6848" s="126">
        <v>13</v>
      </c>
      <c r="E6848" s="126">
        <v>5</v>
      </c>
      <c r="F6848" s="126"/>
      <c r="G6848" s="126"/>
      <c r="H6848" s="126" t="s">
        <v>11</v>
      </c>
      <c r="I6848" s="126">
        <v>294</v>
      </c>
      <c r="J6848" s="126">
        <v>5</v>
      </c>
      <c r="K6848" s="82">
        <v>5</v>
      </c>
      <c r="L6848" s="156">
        <v>1</v>
      </c>
      <c r="M6848" s="82">
        <v>0</v>
      </c>
      <c r="N6848" s="83">
        <v>1</v>
      </c>
      <c r="O6848" s="82" t="str">
        <f>Cal_030724!$E$2</f>
        <v>Cal_030724</v>
      </c>
      <c r="P6848" s="158">
        <f>Cal_030724!$Q$3</f>
        <v>1.8135132035581638</v>
      </c>
      <c r="Q6848" s="158">
        <f>Cal_030724!$R$3</f>
        <v>0.5762667345022553</v>
      </c>
      <c r="R6848" s="84">
        <v>411.3</v>
      </c>
      <c r="S6848" s="84">
        <v>281.2</v>
      </c>
      <c r="T6848" s="158">
        <f>AVERAGE(0.612,0.55,0.349,0.731,0.447,0.765)</f>
        <v>0.57566666666666666</v>
      </c>
      <c r="U6848" s="79">
        <f t="shared" si="1874"/>
        <v>410.72433333333333</v>
      </c>
      <c r="V6848" s="79">
        <f t="shared" si="1875"/>
        <v>280.62433333333331</v>
      </c>
      <c r="W6848" s="446">
        <f t="shared" si="1876"/>
        <v>2.8423636245166231</v>
      </c>
      <c r="X6848" s="446">
        <f t="shared" si="1877"/>
        <v>2.14524391412874</v>
      </c>
      <c r="Y6848" s="82">
        <v>20240307</v>
      </c>
      <c r="Z6848" s="85" t="s">
        <v>2372</v>
      </c>
      <c r="AA6848" s="82">
        <v>20240808</v>
      </c>
      <c r="AB6848" s="85"/>
      <c r="AC6848" s="82"/>
      <c r="AD6848" s="82"/>
      <c r="AE6848" s="691" t="s">
        <v>1250</v>
      </c>
      <c r="AF6848" s="567">
        <v>3</v>
      </c>
      <c r="AG6848" s="567"/>
      <c r="AH6848" s="159" t="s">
        <v>226</v>
      </c>
      <c r="AI6848" s="155" t="s">
        <v>2329</v>
      </c>
    </row>
    <row r="6849" spans="1:35" x14ac:dyDescent="0.2">
      <c r="A6849" s="360" t="s">
        <v>2361</v>
      </c>
      <c r="B6849" s="196">
        <v>20240506</v>
      </c>
      <c r="C6849" s="361" t="s">
        <v>67</v>
      </c>
      <c r="D6849" s="361">
        <v>13</v>
      </c>
      <c r="E6849" s="361">
        <v>5</v>
      </c>
      <c r="F6849" s="361"/>
      <c r="G6849" s="361"/>
      <c r="H6849" s="361" t="s">
        <v>10</v>
      </c>
      <c r="I6849" s="361">
        <v>550</v>
      </c>
      <c r="J6849" s="361">
        <v>20</v>
      </c>
      <c r="K6849" s="44">
        <v>5</v>
      </c>
      <c r="L6849" s="362">
        <v>1</v>
      </c>
      <c r="M6849" s="44">
        <v>0</v>
      </c>
      <c r="N6849" s="363">
        <f>1/3</f>
        <v>0.33333333333333331</v>
      </c>
      <c r="O6849" s="44" t="str">
        <f>Cal_030724!$E$2</f>
        <v>Cal_030724</v>
      </c>
      <c r="P6849" s="365">
        <f>Cal_030724!$Q$3</f>
        <v>1.8135132035581638</v>
      </c>
      <c r="Q6849" s="365">
        <f>Cal_030724!$R$3</f>
        <v>0.5762667345022553</v>
      </c>
      <c r="R6849" s="364">
        <v>313.3</v>
      </c>
      <c r="S6849" s="364">
        <v>199</v>
      </c>
      <c r="T6849" s="365">
        <f>AVERAGE(0.612,0.55,0.349,0.731,0.447,0.765)</f>
        <v>0.57566666666666666</v>
      </c>
      <c r="U6849" s="79">
        <f t="shared" si="1874"/>
        <v>312.72433333333333</v>
      </c>
      <c r="V6849" s="79">
        <f t="shared" si="1875"/>
        <v>198.42433333333332</v>
      </c>
      <c r="W6849" s="446">
        <f t="shared" si="1876"/>
        <v>4.0045568741939004</v>
      </c>
      <c r="X6849" s="446">
        <f t="shared" si="1877"/>
        <v>1.6509009966909656</v>
      </c>
      <c r="Y6849" s="44">
        <v>20240307</v>
      </c>
      <c r="Z6849" s="368" t="s">
        <v>2372</v>
      </c>
      <c r="AA6849" s="44">
        <v>20240808</v>
      </c>
      <c r="AB6849" s="368"/>
      <c r="AC6849" s="44"/>
      <c r="AD6849" s="44"/>
      <c r="AE6849" s="763" t="s">
        <v>1250</v>
      </c>
      <c r="AF6849" s="849">
        <v>1</v>
      </c>
      <c r="AG6849" s="849"/>
      <c r="AH6849" s="370" t="s">
        <v>230</v>
      </c>
      <c r="AI6849" s="360"/>
    </row>
    <row r="6850" spans="1:35" x14ac:dyDescent="0.2">
      <c r="A6850" s="360" t="s">
        <v>2361</v>
      </c>
      <c r="B6850" s="196">
        <v>20240506</v>
      </c>
      <c r="C6850" s="361" t="s">
        <v>67</v>
      </c>
      <c r="D6850" s="361">
        <v>13</v>
      </c>
      <c r="E6850" s="361">
        <v>5</v>
      </c>
      <c r="F6850" s="361"/>
      <c r="G6850" s="361"/>
      <c r="H6850" s="361" t="s">
        <v>11</v>
      </c>
      <c r="I6850" s="361">
        <v>550</v>
      </c>
      <c r="J6850" s="361">
        <v>20</v>
      </c>
      <c r="K6850" s="44">
        <v>5</v>
      </c>
      <c r="L6850" s="362">
        <v>1</v>
      </c>
      <c r="M6850" s="44">
        <v>0</v>
      </c>
      <c r="N6850" s="363">
        <f>1/3</f>
        <v>0.33333333333333331</v>
      </c>
      <c r="O6850" s="44" t="str">
        <f>Cal_030724!$E$2</f>
        <v>Cal_030724</v>
      </c>
      <c r="P6850" s="365">
        <f>Cal_030724!$Q$3</f>
        <v>1.8135132035581638</v>
      </c>
      <c r="Q6850" s="365">
        <f>Cal_030724!$R$3</f>
        <v>0.5762667345022553</v>
      </c>
      <c r="R6850" s="364">
        <v>319.7</v>
      </c>
      <c r="S6850" s="364">
        <v>202.6</v>
      </c>
      <c r="T6850" s="365">
        <f>AVERAGE(0.612,0.55,0.349,0.731,0.447,0.765)</f>
        <v>0.57566666666666666</v>
      </c>
      <c r="U6850" s="79">
        <f t="shared" si="1874"/>
        <v>319.12433333333331</v>
      </c>
      <c r="V6850" s="79">
        <f t="shared" si="1875"/>
        <v>202.02433333333332</v>
      </c>
      <c r="W6850" s="446">
        <f t="shared" si="1876"/>
        <v>4.1026562551890251</v>
      </c>
      <c r="X6850" s="446">
        <f t="shared" si="1877"/>
        <v>1.6554082264535199</v>
      </c>
      <c r="Y6850" s="44">
        <v>20240307</v>
      </c>
      <c r="Z6850" s="368" t="s">
        <v>2372</v>
      </c>
      <c r="AA6850" s="44">
        <v>20240808</v>
      </c>
      <c r="AB6850" s="368"/>
      <c r="AC6850" s="44"/>
      <c r="AD6850" s="44"/>
      <c r="AE6850" s="763" t="s">
        <v>1250</v>
      </c>
      <c r="AF6850" s="849">
        <v>1</v>
      </c>
      <c r="AG6850" s="849"/>
      <c r="AH6850" s="370" t="s">
        <v>231</v>
      </c>
      <c r="AI6850" s="360"/>
    </row>
    <row r="6851" spans="1:35" x14ac:dyDescent="0.2">
      <c r="A6851" t="s">
        <v>2361</v>
      </c>
      <c r="B6851" s="45">
        <v>20240506</v>
      </c>
      <c r="C6851" s="107" t="s">
        <v>67</v>
      </c>
      <c r="D6851" s="107">
        <v>13</v>
      </c>
      <c r="E6851" s="107">
        <v>12</v>
      </c>
      <c r="H6851" s="107" t="s">
        <v>10</v>
      </c>
      <c r="I6851" s="107">
        <v>290</v>
      </c>
      <c r="J6851" s="107">
        <v>0</v>
      </c>
      <c r="K6851" s="43">
        <v>5</v>
      </c>
      <c r="L6851" s="43">
        <v>1</v>
      </c>
      <c r="M6851" s="43">
        <v>0</v>
      </c>
      <c r="N6851" s="49">
        <v>1</v>
      </c>
      <c r="O6851" s="43" t="str">
        <f>Cal_052925!$E$2</f>
        <v>Cal_052825</v>
      </c>
      <c r="P6851" s="50">
        <f>Cal_052925!$Q$3</f>
        <v>1.8033877067122157</v>
      </c>
      <c r="Q6851" s="50">
        <f>Cal_052925!$R$3</f>
        <v>0.57372781706974574</v>
      </c>
      <c r="R6851" s="46">
        <v>97.61</v>
      </c>
      <c r="S6851" s="46">
        <v>60.92</v>
      </c>
      <c r="T6851" s="178">
        <f>AVERAGE(0.573,0.773,0.748,0.855,0.817,0.738)</f>
        <v>0.75066666666666659</v>
      </c>
      <c r="U6851" s="79">
        <f t="shared" si="1874"/>
        <v>96.859333333333339</v>
      </c>
      <c r="V6851" s="79">
        <f t="shared" si="1875"/>
        <v>60.169333333333334</v>
      </c>
      <c r="W6851" s="446">
        <f t="shared" si="1876"/>
        <v>0.81468467739393702</v>
      </c>
      <c r="X6851" s="446">
        <f t="shared" si="1877"/>
        <v>0.25866744151482296</v>
      </c>
      <c r="Y6851" s="43">
        <v>20250529</v>
      </c>
      <c r="Z6851" s="48" t="s">
        <v>2465</v>
      </c>
      <c r="AA6851" s="43">
        <v>20250709</v>
      </c>
      <c r="AE6851" s="689" t="s">
        <v>1250</v>
      </c>
      <c r="AF6851" s="130">
        <v>1</v>
      </c>
    </row>
    <row r="6852" spans="1:35" x14ac:dyDescent="0.2">
      <c r="A6852" t="s">
        <v>2361</v>
      </c>
      <c r="B6852" s="45">
        <v>20240506</v>
      </c>
      <c r="C6852" s="107" t="s">
        <v>67</v>
      </c>
      <c r="D6852" s="107">
        <v>13</v>
      </c>
      <c r="E6852" s="107">
        <v>12</v>
      </c>
      <c r="H6852" s="107" t="s">
        <v>11</v>
      </c>
      <c r="I6852" s="107">
        <v>290</v>
      </c>
      <c r="J6852" s="107">
        <v>0</v>
      </c>
      <c r="K6852" s="43">
        <v>5</v>
      </c>
      <c r="L6852" s="43">
        <v>1</v>
      </c>
      <c r="M6852" s="43">
        <v>0</v>
      </c>
      <c r="N6852" s="49">
        <v>1</v>
      </c>
      <c r="O6852" s="43" t="str">
        <f>Cal_052925!$E$2</f>
        <v>Cal_052825</v>
      </c>
      <c r="P6852" s="50">
        <f>Cal_052925!$Q$3</f>
        <v>1.8033877067122157</v>
      </c>
      <c r="Q6852" s="50">
        <f>Cal_052925!$R$3</f>
        <v>0.57372781706974574</v>
      </c>
      <c r="R6852" s="46">
        <v>96.09</v>
      </c>
      <c r="S6852" s="46">
        <v>61.65</v>
      </c>
      <c r="T6852" s="178">
        <f>AVERAGE(0.573,0.773,0.748,0.855,0.817,0.738)</f>
        <v>0.75066666666666659</v>
      </c>
      <c r="U6852" s="79">
        <f t="shared" si="1874"/>
        <v>95.339333333333343</v>
      </c>
      <c r="V6852" s="79">
        <f t="shared" si="1875"/>
        <v>60.899333333333331</v>
      </c>
      <c r="W6852" s="446">
        <f t="shared" si="1876"/>
        <v>0.76472445596748972</v>
      </c>
      <c r="X6852" s="446">
        <f t="shared" si="1877"/>
        <v>0.32165002837886952</v>
      </c>
      <c r="Y6852" s="43">
        <v>20250529</v>
      </c>
      <c r="Z6852" s="48" t="s">
        <v>2465</v>
      </c>
      <c r="AA6852" s="43">
        <v>20250709</v>
      </c>
      <c r="AE6852" s="689" t="s">
        <v>1250</v>
      </c>
      <c r="AF6852" s="130">
        <v>1</v>
      </c>
    </row>
    <row r="6853" spans="1:35" x14ac:dyDescent="0.2">
      <c r="A6853" t="s">
        <v>2361</v>
      </c>
      <c r="B6853" s="45">
        <v>20240506</v>
      </c>
      <c r="C6853" s="107" t="s">
        <v>67</v>
      </c>
      <c r="D6853" s="107">
        <v>13</v>
      </c>
      <c r="E6853" s="107">
        <v>12</v>
      </c>
      <c r="H6853" s="107" t="s">
        <v>10</v>
      </c>
      <c r="I6853" s="107">
        <v>290</v>
      </c>
      <c r="J6853" s="107">
        <v>10</v>
      </c>
      <c r="K6853" s="43">
        <v>5</v>
      </c>
      <c r="L6853" s="43">
        <v>1</v>
      </c>
      <c r="M6853" s="43">
        <v>0</v>
      </c>
      <c r="N6853" s="49">
        <v>1</v>
      </c>
      <c r="O6853" s="43" t="str">
        <f>Cal_052925!$E$2</f>
        <v>Cal_052825</v>
      </c>
      <c r="P6853" s="50">
        <f>Cal_052925!$Q$3</f>
        <v>1.8033877067122157</v>
      </c>
      <c r="Q6853" s="50">
        <f>Cal_052925!$R$3</f>
        <v>0.57372781706974574</v>
      </c>
      <c r="R6853" s="46">
        <v>62.46</v>
      </c>
      <c r="S6853" s="46">
        <v>39.49</v>
      </c>
      <c r="T6853" s="178">
        <f>AVERAGE(0.573,0.773,0.748,0.855,0.817,0.738)</f>
        <v>0.75066666666666659</v>
      </c>
      <c r="U6853" s="79">
        <f t="shared" si="1874"/>
        <v>61.709333333333333</v>
      </c>
      <c r="V6853" s="79">
        <f t="shared" si="1875"/>
        <v>38.739333333333335</v>
      </c>
      <c r="W6853" s="446">
        <f t="shared" si="1876"/>
        <v>0.51003834940688819</v>
      </c>
      <c r="X6853" s="446">
        <f t="shared" si="1877"/>
        <v>0.18102706905289345</v>
      </c>
      <c r="Y6853" s="43">
        <v>20250529</v>
      </c>
      <c r="Z6853" s="48" t="s">
        <v>2465</v>
      </c>
      <c r="AA6853" s="43">
        <v>20250709</v>
      </c>
      <c r="AE6853" s="689" t="s">
        <v>1250</v>
      </c>
      <c r="AF6853" s="130">
        <v>1</v>
      </c>
    </row>
    <row r="6854" spans="1:35" x14ac:dyDescent="0.2">
      <c r="A6854" t="s">
        <v>2361</v>
      </c>
      <c r="B6854" s="45">
        <v>20240506</v>
      </c>
      <c r="C6854" s="107" t="s">
        <v>67</v>
      </c>
      <c r="D6854" s="107">
        <v>13</v>
      </c>
      <c r="E6854" s="107">
        <v>12</v>
      </c>
      <c r="H6854" s="107" t="s">
        <v>11</v>
      </c>
      <c r="I6854" s="107">
        <v>290</v>
      </c>
      <c r="J6854" s="107">
        <v>10</v>
      </c>
      <c r="K6854" s="43">
        <v>5</v>
      </c>
      <c r="L6854" s="43">
        <v>1</v>
      </c>
      <c r="M6854" s="43">
        <v>0</v>
      </c>
      <c r="N6854" s="49">
        <v>1</v>
      </c>
      <c r="O6854" s="43" t="str">
        <f>Cal_052925!$E$2</f>
        <v>Cal_052825</v>
      </c>
      <c r="P6854" s="50">
        <f>Cal_052925!$Q$3</f>
        <v>1.8033877067122157</v>
      </c>
      <c r="Q6854" s="50">
        <f>Cal_052925!$R$3</f>
        <v>0.57372781706974574</v>
      </c>
      <c r="R6854" s="46">
        <v>52.43</v>
      </c>
      <c r="S6854" s="46">
        <v>33.69</v>
      </c>
      <c r="T6854" s="178">
        <f>AVERAGE(0.573,0.773,0.748,0.855,0.817,0.738)</f>
        <v>0.75066666666666659</v>
      </c>
      <c r="U6854" s="79">
        <f t="shared" si="1874"/>
        <v>51.679333333333332</v>
      </c>
      <c r="V6854" s="79">
        <f t="shared" si="1875"/>
        <v>32.93933333333333</v>
      </c>
      <c r="W6854" s="446">
        <f t="shared" si="1876"/>
        <v>0.41611313312516707</v>
      </c>
      <c r="X6854" s="446">
        <f t="shared" si="1877"/>
        <v>0.17148691610437303</v>
      </c>
      <c r="Y6854" s="43">
        <v>20250529</v>
      </c>
      <c r="Z6854" s="48" t="s">
        <v>2465</v>
      </c>
      <c r="AA6854" s="43">
        <v>20250709</v>
      </c>
      <c r="AE6854" s="689" t="s">
        <v>1250</v>
      </c>
      <c r="AF6854" s="130">
        <v>1</v>
      </c>
    </row>
    <row r="6855" spans="1:35" x14ac:dyDescent="0.2">
      <c r="A6855" s="155" t="s">
        <v>2361</v>
      </c>
      <c r="B6855" s="81">
        <v>20240506</v>
      </c>
      <c r="C6855" s="126" t="s">
        <v>67</v>
      </c>
      <c r="D6855" s="126">
        <v>13</v>
      </c>
      <c r="E6855" s="126">
        <v>12</v>
      </c>
      <c r="F6855" s="126"/>
      <c r="G6855" s="126"/>
      <c r="H6855" s="126" t="s">
        <v>10</v>
      </c>
      <c r="I6855" s="126">
        <v>293</v>
      </c>
      <c r="J6855" s="126">
        <v>5</v>
      </c>
      <c r="K6855" s="82">
        <v>5</v>
      </c>
      <c r="L6855" s="156">
        <v>1</v>
      </c>
      <c r="M6855" s="82">
        <v>0</v>
      </c>
      <c r="N6855" s="83">
        <v>1</v>
      </c>
      <c r="O6855" s="82" t="str">
        <f>Cal_030724!$E$2</f>
        <v>Cal_030724</v>
      </c>
      <c r="P6855" s="158">
        <f>Cal_030724!$Q$3</f>
        <v>1.8135132035581638</v>
      </c>
      <c r="Q6855" s="158">
        <f>Cal_030724!$R$3</f>
        <v>0.5762667345022553</v>
      </c>
      <c r="R6855" s="84">
        <v>54.71</v>
      </c>
      <c r="S6855" s="84">
        <v>35.26</v>
      </c>
      <c r="T6855" s="158">
        <f>AVERAGE(0.612,0.55,0.349,0.731,0.447,0.765)</f>
        <v>0.57566666666666666</v>
      </c>
      <c r="U6855" s="79">
        <f t="shared" si="1874"/>
        <v>54.134333333333338</v>
      </c>
      <c r="V6855" s="79">
        <f t="shared" si="1875"/>
        <v>34.684333333333335</v>
      </c>
      <c r="W6855" s="446">
        <f t="shared" si="1876"/>
        <v>0.42638474248145702</v>
      </c>
      <c r="X6855" s="446">
        <f t="shared" si="1877"/>
        <v>0.19217265839947809</v>
      </c>
      <c r="Y6855" s="82">
        <v>20240307</v>
      </c>
      <c r="Z6855" s="85" t="s">
        <v>2372</v>
      </c>
      <c r="AA6855" s="82">
        <v>20240808</v>
      </c>
      <c r="AB6855" s="85"/>
      <c r="AC6855" s="82"/>
      <c r="AD6855" s="82"/>
      <c r="AE6855" s="691" t="s">
        <v>1250</v>
      </c>
      <c r="AF6855" s="567">
        <v>1</v>
      </c>
      <c r="AG6855" s="567"/>
      <c r="AH6855" s="159" t="s">
        <v>224</v>
      </c>
      <c r="AI6855" s="155"/>
    </row>
    <row r="6856" spans="1:35" x14ac:dyDescent="0.2">
      <c r="A6856" s="155" t="s">
        <v>2361</v>
      </c>
      <c r="B6856" s="81">
        <v>20240506</v>
      </c>
      <c r="C6856" s="126" t="s">
        <v>67</v>
      </c>
      <c r="D6856" s="126">
        <v>13</v>
      </c>
      <c r="E6856" s="126">
        <v>12</v>
      </c>
      <c r="F6856" s="126"/>
      <c r="G6856" s="126"/>
      <c r="H6856" s="126" t="s">
        <v>11</v>
      </c>
      <c r="I6856" s="126">
        <v>293</v>
      </c>
      <c r="J6856" s="126">
        <v>5</v>
      </c>
      <c r="K6856" s="82">
        <v>5</v>
      </c>
      <c r="L6856" s="156">
        <v>1</v>
      </c>
      <c r="M6856" s="82">
        <v>0</v>
      </c>
      <c r="N6856" s="83">
        <v>1</v>
      </c>
      <c r="O6856" s="82" t="str">
        <f>Cal_030724!$E$2</f>
        <v>Cal_030724</v>
      </c>
      <c r="P6856" s="158">
        <f>Cal_030724!$Q$3</f>
        <v>1.8135132035581638</v>
      </c>
      <c r="Q6856" s="158">
        <f>Cal_030724!$R$3</f>
        <v>0.5762667345022553</v>
      </c>
      <c r="R6856" s="84">
        <v>57.05</v>
      </c>
      <c r="S6856" s="84">
        <v>36.68</v>
      </c>
      <c r="T6856" s="158">
        <f>AVERAGE(0.612,0.55,0.349,0.731,0.447,0.765)</f>
        <v>0.57566666666666666</v>
      </c>
      <c r="U6856" s="79">
        <f t="shared" si="1874"/>
        <v>56.474333333333334</v>
      </c>
      <c r="V6856" s="79">
        <f t="shared" si="1875"/>
        <v>36.104333333333336</v>
      </c>
      <c r="W6856" s="446">
        <f t="shared" si="1876"/>
        <v>0.44655306963225072</v>
      </c>
      <c r="X6856" s="446">
        <f t="shared" si="1877"/>
        <v>0.19732848843543338</v>
      </c>
      <c r="Y6856" s="82">
        <v>20240307</v>
      </c>
      <c r="Z6856" s="85" t="s">
        <v>2372</v>
      </c>
      <c r="AA6856" s="82">
        <v>20240808</v>
      </c>
      <c r="AB6856" s="85"/>
      <c r="AC6856" s="82"/>
      <c r="AD6856" s="82"/>
      <c r="AE6856" s="691" t="s">
        <v>1250</v>
      </c>
      <c r="AF6856" s="567">
        <v>1</v>
      </c>
      <c r="AG6856" s="567"/>
      <c r="AH6856" s="159" t="s">
        <v>225</v>
      </c>
      <c r="AI6856" s="155"/>
    </row>
    <row r="6857" spans="1:35" x14ac:dyDescent="0.2">
      <c r="A6857" s="360" t="s">
        <v>2361</v>
      </c>
      <c r="B6857" s="196">
        <v>20240506</v>
      </c>
      <c r="C6857" s="361" t="s">
        <v>67</v>
      </c>
      <c r="D6857" s="361">
        <v>13</v>
      </c>
      <c r="E6857" s="361">
        <v>12</v>
      </c>
      <c r="F6857" s="361"/>
      <c r="G6857" s="361"/>
      <c r="H6857" s="361" t="s">
        <v>10</v>
      </c>
      <c r="I6857" s="361">
        <v>551</v>
      </c>
      <c r="J6857" s="361">
        <v>20</v>
      </c>
      <c r="K6857" s="44">
        <v>5</v>
      </c>
      <c r="L6857" s="362">
        <v>1</v>
      </c>
      <c r="M6857" s="44">
        <v>0</v>
      </c>
      <c r="N6857" s="363">
        <v>1</v>
      </c>
      <c r="O6857" s="44" t="str">
        <f>Cal_030724!$E$2</f>
        <v>Cal_030724</v>
      </c>
      <c r="P6857" s="365">
        <f>Cal_030724!$Q$3</f>
        <v>1.8135132035581638</v>
      </c>
      <c r="Q6857" s="365">
        <f>Cal_030724!$R$3</f>
        <v>0.5762667345022553</v>
      </c>
      <c r="R6857" s="364">
        <v>69.010000000000005</v>
      </c>
      <c r="S6857" s="364">
        <v>40.86</v>
      </c>
      <c r="T6857" s="365">
        <f>AVERAGE(0.612,0.55,0.349,0.731,0.447,0.765)</f>
        <v>0.57566666666666666</v>
      </c>
      <c r="U6857" s="79">
        <f t="shared" si="1874"/>
        <v>68.434333333333342</v>
      </c>
      <c r="V6857" s="79">
        <f t="shared" si="1875"/>
        <v>40.284333333333336</v>
      </c>
      <c r="W6857" s="446">
        <f t="shared" si="1876"/>
        <v>0.3281530693667446</v>
      </c>
      <c r="X6857" s="446">
        <f t="shared" si="1877"/>
        <v>5.3878153406880125E-2</v>
      </c>
      <c r="Y6857" s="44">
        <v>20240307</v>
      </c>
      <c r="Z6857" s="368" t="s">
        <v>2372</v>
      </c>
      <c r="AA6857" s="44">
        <v>20240808</v>
      </c>
      <c r="AB6857" s="368"/>
      <c r="AC6857" s="44"/>
      <c r="AD6857" s="44"/>
      <c r="AE6857" s="763" t="s">
        <v>1250</v>
      </c>
      <c r="AF6857" s="849">
        <v>1</v>
      </c>
      <c r="AG6857" s="849"/>
      <c r="AH6857" s="370" t="s">
        <v>207</v>
      </c>
      <c r="AI6857" s="360"/>
    </row>
    <row r="6858" spans="1:35" x14ac:dyDescent="0.2">
      <c r="A6858" s="360" t="s">
        <v>2361</v>
      </c>
      <c r="B6858" s="196">
        <v>20240506</v>
      </c>
      <c r="C6858" s="361" t="s">
        <v>67</v>
      </c>
      <c r="D6858" s="361">
        <v>13</v>
      </c>
      <c r="E6858" s="361">
        <v>12</v>
      </c>
      <c r="F6858" s="361"/>
      <c r="G6858" s="361"/>
      <c r="H6858" s="361" t="s">
        <v>11</v>
      </c>
      <c r="I6858" s="361">
        <v>551</v>
      </c>
      <c r="J6858" s="361">
        <v>20</v>
      </c>
      <c r="K6858" s="44">
        <v>5</v>
      </c>
      <c r="L6858" s="362">
        <v>1</v>
      </c>
      <c r="M6858" s="44">
        <v>0</v>
      </c>
      <c r="N6858" s="363">
        <v>1</v>
      </c>
      <c r="O6858" s="44" t="str">
        <f>Cal_030724!$E$2</f>
        <v>Cal_030724</v>
      </c>
      <c r="P6858" s="365">
        <f>Cal_030724!$Q$3</f>
        <v>1.8135132035581638</v>
      </c>
      <c r="Q6858" s="365">
        <f>Cal_030724!$R$3</f>
        <v>0.5762667345022553</v>
      </c>
      <c r="R6858" s="364">
        <v>65.47</v>
      </c>
      <c r="S6858" s="364">
        <v>39.54</v>
      </c>
      <c r="T6858" s="365">
        <f>AVERAGE(0.612,0.55,0.349,0.731,0.447,0.765)</f>
        <v>0.57566666666666666</v>
      </c>
      <c r="U6858" s="79">
        <f t="shared" si="1874"/>
        <v>64.894333333333336</v>
      </c>
      <c r="V6858" s="79">
        <f t="shared" si="1875"/>
        <v>38.964333333333336</v>
      </c>
      <c r="W6858" s="446">
        <f t="shared" si="1876"/>
        <v>0.30227385750194269</v>
      </c>
      <c r="X6858" s="446">
        <f t="shared" si="1877"/>
        <v>6.7239317377268487E-2</v>
      </c>
      <c r="Y6858" s="44">
        <v>20240307</v>
      </c>
      <c r="Z6858" s="368" t="s">
        <v>2372</v>
      </c>
      <c r="AA6858" s="44">
        <v>20240808</v>
      </c>
      <c r="AB6858" s="368"/>
      <c r="AC6858" s="44"/>
      <c r="AD6858" s="44"/>
      <c r="AE6858" s="763" t="s">
        <v>1250</v>
      </c>
      <c r="AF6858" s="849">
        <v>1</v>
      </c>
      <c r="AG6858" s="849"/>
      <c r="AH6858" s="370" t="s">
        <v>229</v>
      </c>
      <c r="AI6858" s="360"/>
    </row>
    <row r="6859" spans="1:35" x14ac:dyDescent="0.2">
      <c r="A6859" t="s">
        <v>2361</v>
      </c>
      <c r="B6859" s="45">
        <v>20240506</v>
      </c>
      <c r="C6859" s="107" t="s">
        <v>67</v>
      </c>
      <c r="D6859" s="107">
        <v>13</v>
      </c>
      <c r="E6859" s="107">
        <v>16</v>
      </c>
      <c r="H6859" s="107" t="s">
        <v>10</v>
      </c>
      <c r="I6859" s="107">
        <v>290</v>
      </c>
      <c r="J6859" s="107">
        <v>0</v>
      </c>
      <c r="K6859" s="43">
        <v>5</v>
      </c>
      <c r="L6859" s="43">
        <v>1</v>
      </c>
      <c r="M6859" s="43">
        <v>0</v>
      </c>
      <c r="N6859" s="49">
        <v>1</v>
      </c>
      <c r="O6859" s="43" t="str">
        <f>Cal_052925!$E$2</f>
        <v>Cal_052825</v>
      </c>
      <c r="P6859" s="50">
        <f>Cal_052925!$Q$3</f>
        <v>1.8033877067122157</v>
      </c>
      <c r="Q6859" s="50">
        <f>Cal_052925!$R$3</f>
        <v>0.57372781706974574</v>
      </c>
      <c r="R6859" s="46">
        <v>71.28</v>
      </c>
      <c r="S6859" s="46">
        <v>44.4</v>
      </c>
      <c r="T6859" s="178">
        <f t="shared" ref="T6859:T6865" si="1882">AVERAGE(0.573,0.773,0.748,0.855,0.817,0.738)</f>
        <v>0.75066666666666659</v>
      </c>
      <c r="U6859" s="79">
        <f t="shared" si="1874"/>
        <v>70.529333333333341</v>
      </c>
      <c r="V6859" s="79">
        <f t="shared" si="1875"/>
        <v>43.649333333333331</v>
      </c>
      <c r="W6859" s="446">
        <f t="shared" si="1876"/>
        <v>0.59685811197462613</v>
      </c>
      <c r="X6859" s="446">
        <f t="shared" si="1877"/>
        <v>0.18179609319558404</v>
      </c>
      <c r="Y6859" s="43">
        <v>20250529</v>
      </c>
      <c r="Z6859" s="48" t="s">
        <v>2465</v>
      </c>
      <c r="AA6859" s="43">
        <v>20250709</v>
      </c>
      <c r="AE6859" s="689" t="s">
        <v>1250</v>
      </c>
      <c r="AF6859" s="130">
        <v>1</v>
      </c>
    </row>
    <row r="6860" spans="1:35" x14ac:dyDescent="0.2">
      <c r="A6860" t="s">
        <v>2361</v>
      </c>
      <c r="B6860" s="45">
        <v>20240506</v>
      </c>
      <c r="C6860" s="107" t="s">
        <v>67</v>
      </c>
      <c r="D6860" s="107">
        <v>13</v>
      </c>
      <c r="E6860" s="107">
        <v>16</v>
      </c>
      <c r="H6860" s="107" t="s">
        <v>11</v>
      </c>
      <c r="I6860" s="107">
        <v>290</v>
      </c>
      <c r="J6860" s="107">
        <v>0</v>
      </c>
      <c r="K6860" s="43">
        <v>5</v>
      </c>
      <c r="L6860" s="43">
        <v>1</v>
      </c>
      <c r="M6860" s="43">
        <v>0</v>
      </c>
      <c r="N6860" s="49">
        <v>1</v>
      </c>
      <c r="O6860" s="43" t="str">
        <f>Cal_052925!$E$2</f>
        <v>Cal_052825</v>
      </c>
      <c r="P6860" s="50">
        <f>Cal_052925!$Q$3</f>
        <v>1.8033877067122157</v>
      </c>
      <c r="Q6860" s="50">
        <f>Cal_052925!$R$3</f>
        <v>0.57372781706974574</v>
      </c>
      <c r="R6860" s="46">
        <v>72.319999999999993</v>
      </c>
      <c r="S6860" s="46">
        <v>45.16</v>
      </c>
      <c r="T6860" s="178">
        <f t="shared" si="1882"/>
        <v>0.75066666666666659</v>
      </c>
      <c r="U6860" s="79">
        <f t="shared" si="1874"/>
        <v>71.569333333333333</v>
      </c>
      <c r="V6860" s="79">
        <f t="shared" si="1875"/>
        <v>44.409333333333329</v>
      </c>
      <c r="W6860" s="446">
        <f t="shared" si="1876"/>
        <v>0.60307538397436167</v>
      </c>
      <c r="X6860" s="446">
        <f t="shared" si="1877"/>
        <v>0.18913635233636267</v>
      </c>
      <c r="Y6860" s="43">
        <v>20250529</v>
      </c>
      <c r="Z6860" s="48" t="s">
        <v>2465</v>
      </c>
      <c r="AA6860" s="43">
        <v>20250709</v>
      </c>
      <c r="AE6860" s="689" t="s">
        <v>1250</v>
      </c>
      <c r="AF6860" s="130">
        <v>1</v>
      </c>
    </row>
    <row r="6861" spans="1:35" x14ac:dyDescent="0.2">
      <c r="A6861" t="s">
        <v>2361</v>
      </c>
      <c r="B6861" s="45">
        <v>20240506</v>
      </c>
      <c r="C6861" s="107" t="s">
        <v>67</v>
      </c>
      <c r="D6861" s="107">
        <v>13</v>
      </c>
      <c r="E6861" s="107">
        <v>17</v>
      </c>
      <c r="H6861" s="107" t="s">
        <v>10</v>
      </c>
      <c r="I6861" s="107">
        <v>290</v>
      </c>
      <c r="J6861" s="107">
        <v>0</v>
      </c>
      <c r="K6861" s="43">
        <v>5</v>
      </c>
      <c r="L6861" s="43">
        <v>1</v>
      </c>
      <c r="M6861" s="43">
        <v>0</v>
      </c>
      <c r="N6861" s="49">
        <v>1</v>
      </c>
      <c r="O6861" s="43" t="str">
        <f>Cal_052925!$E$2</f>
        <v>Cal_052825</v>
      </c>
      <c r="P6861" s="50">
        <f>Cal_052925!$Q$3</f>
        <v>1.8033877067122157</v>
      </c>
      <c r="Q6861" s="50">
        <f>Cal_052925!$R$3</f>
        <v>0.57372781706974574</v>
      </c>
      <c r="R6861" s="46">
        <v>67.95</v>
      </c>
      <c r="S6861" s="46">
        <v>41.27</v>
      </c>
      <c r="T6861" s="178">
        <f t="shared" si="1882"/>
        <v>0.75066666666666659</v>
      </c>
      <c r="U6861" s="79">
        <f t="shared" si="1874"/>
        <v>67.199333333333342</v>
      </c>
      <c r="V6861" s="79">
        <f t="shared" si="1875"/>
        <v>40.519333333333336</v>
      </c>
      <c r="W6861" s="446">
        <f t="shared" si="1876"/>
        <v>0.59241720340338633</v>
      </c>
      <c r="X6861" s="446">
        <f t="shared" si="1877"/>
        <v>0.13040138009602109</v>
      </c>
      <c r="Y6861" s="43">
        <v>20250529</v>
      </c>
      <c r="Z6861" s="48" t="s">
        <v>2465</v>
      </c>
      <c r="AA6861" s="43">
        <v>20250709</v>
      </c>
      <c r="AE6861" s="689" t="s">
        <v>1250</v>
      </c>
      <c r="AF6861" s="130">
        <v>1</v>
      </c>
    </row>
    <row r="6862" spans="1:35" x14ac:dyDescent="0.2">
      <c r="A6862" t="s">
        <v>2361</v>
      </c>
      <c r="B6862" s="45">
        <v>20240506</v>
      </c>
      <c r="C6862" s="107" t="s">
        <v>67</v>
      </c>
      <c r="D6862" s="107">
        <v>13</v>
      </c>
      <c r="E6862" s="107">
        <v>17</v>
      </c>
      <c r="H6862" s="107" t="s">
        <v>11</v>
      </c>
      <c r="I6862" s="107">
        <v>290</v>
      </c>
      <c r="J6862" s="107">
        <v>0</v>
      </c>
      <c r="K6862" s="43">
        <v>5</v>
      </c>
      <c r="L6862" s="43">
        <v>1</v>
      </c>
      <c r="M6862" s="43">
        <v>0</v>
      </c>
      <c r="N6862" s="49">
        <v>1</v>
      </c>
      <c r="O6862" s="43" t="str">
        <f>Cal_052925!$E$2</f>
        <v>Cal_052825</v>
      </c>
      <c r="P6862" s="50">
        <f>Cal_052925!$Q$3</f>
        <v>1.8033877067122157</v>
      </c>
      <c r="Q6862" s="50">
        <f>Cal_052925!$R$3</f>
        <v>0.57372781706974574</v>
      </c>
      <c r="R6862" s="46">
        <v>74.98</v>
      </c>
      <c r="S6862" s="46">
        <v>45.86</v>
      </c>
      <c r="T6862" s="178">
        <f t="shared" si="1882"/>
        <v>0.75066666666666659</v>
      </c>
      <c r="U6862" s="79">
        <f t="shared" si="1874"/>
        <v>74.229333333333344</v>
      </c>
      <c r="V6862" s="79">
        <f t="shared" si="1875"/>
        <v>45.109333333333332</v>
      </c>
      <c r="W6862" s="446">
        <f t="shared" si="1876"/>
        <v>0.64659628797251167</v>
      </c>
      <c r="X6862" s="446">
        <f t="shared" si="1877"/>
        <v>0.1581026480728972</v>
      </c>
      <c r="Y6862" s="43">
        <v>20250529</v>
      </c>
      <c r="Z6862" s="48" t="s">
        <v>2465</v>
      </c>
      <c r="AA6862" s="43">
        <v>20250709</v>
      </c>
      <c r="AE6862" s="689" t="s">
        <v>1250</v>
      </c>
      <c r="AF6862" s="130">
        <v>1</v>
      </c>
    </row>
    <row r="6863" spans="1:35" x14ac:dyDescent="0.2">
      <c r="A6863" t="s">
        <v>2361</v>
      </c>
      <c r="B6863" s="45">
        <v>20240506</v>
      </c>
      <c r="C6863" s="107" t="s">
        <v>67</v>
      </c>
      <c r="D6863" s="107">
        <v>13</v>
      </c>
      <c r="E6863" s="107">
        <v>19</v>
      </c>
      <c r="H6863" s="107" t="s">
        <v>10</v>
      </c>
      <c r="I6863" s="107">
        <v>290</v>
      </c>
      <c r="J6863" s="107">
        <v>0</v>
      </c>
      <c r="K6863" s="43">
        <v>5</v>
      </c>
      <c r="L6863" s="43">
        <v>1</v>
      </c>
      <c r="M6863" s="43">
        <v>0</v>
      </c>
      <c r="N6863" s="49">
        <v>1</v>
      </c>
      <c r="O6863" s="43" t="str">
        <f>Cal_052925!$E$2</f>
        <v>Cal_052825</v>
      </c>
      <c r="P6863" s="50">
        <f>Cal_052925!$Q$3</f>
        <v>1.8033877067122157</v>
      </c>
      <c r="Q6863" s="50">
        <f>Cal_052925!$R$3</f>
        <v>0.57372781706974574</v>
      </c>
      <c r="R6863" s="46">
        <v>82.43</v>
      </c>
      <c r="S6863" s="46">
        <v>51.09</v>
      </c>
      <c r="T6863" s="178">
        <f t="shared" si="1882"/>
        <v>0.75066666666666659</v>
      </c>
      <c r="U6863" s="79">
        <f t="shared" si="1874"/>
        <v>81.679333333333346</v>
      </c>
      <c r="V6863" s="79">
        <f t="shared" si="1875"/>
        <v>50.339333333333336</v>
      </c>
      <c r="W6863" s="446">
        <f t="shared" si="1876"/>
        <v>0.69589037311327318</v>
      </c>
      <c r="X6863" s="446">
        <f t="shared" si="1877"/>
        <v>0.20210578380699129</v>
      </c>
      <c r="Y6863" s="43">
        <v>20250529</v>
      </c>
      <c r="Z6863" s="48" t="s">
        <v>2465</v>
      </c>
      <c r="AA6863" s="43">
        <v>20250709</v>
      </c>
      <c r="AE6863" s="689" t="s">
        <v>1250</v>
      </c>
      <c r="AF6863" s="130">
        <v>1</v>
      </c>
    </row>
    <row r="6864" spans="1:35" x14ac:dyDescent="0.2">
      <c r="A6864" t="s">
        <v>2361</v>
      </c>
      <c r="B6864" s="45">
        <v>20240506</v>
      </c>
      <c r="C6864" s="107" t="s">
        <v>67</v>
      </c>
      <c r="D6864" s="107">
        <v>13</v>
      </c>
      <c r="E6864" s="107">
        <v>19</v>
      </c>
      <c r="H6864" s="107" t="s">
        <v>11</v>
      </c>
      <c r="I6864" s="107">
        <v>290</v>
      </c>
      <c r="J6864" s="107">
        <v>0</v>
      </c>
      <c r="K6864" s="43">
        <v>5</v>
      </c>
      <c r="L6864" s="43">
        <v>1</v>
      </c>
      <c r="M6864" s="43">
        <v>0</v>
      </c>
      <c r="N6864" s="49">
        <v>1</v>
      </c>
      <c r="O6864" s="43" t="str">
        <f>Cal_052925!$E$2</f>
        <v>Cal_052825</v>
      </c>
      <c r="P6864" s="50">
        <f>Cal_052925!$Q$3</f>
        <v>1.8033877067122157</v>
      </c>
      <c r="Q6864" s="50">
        <f>Cal_052925!$R$3</f>
        <v>0.57372781706974574</v>
      </c>
      <c r="R6864" s="46">
        <v>68.349999999999994</v>
      </c>
      <c r="S6864" s="46">
        <v>42.06</v>
      </c>
      <c r="T6864" s="178">
        <f t="shared" si="1882"/>
        <v>0.75066666666666659</v>
      </c>
      <c r="U6864" s="79">
        <f t="shared" si="1874"/>
        <v>67.599333333333334</v>
      </c>
      <c r="V6864" s="79">
        <f t="shared" si="1875"/>
        <v>41.309333333333335</v>
      </c>
      <c r="W6864" s="446">
        <f t="shared" si="1876"/>
        <v>0.58375743168946859</v>
      </c>
      <c r="X6864" s="446">
        <f t="shared" si="1877"/>
        <v>0.15315384865336826</v>
      </c>
      <c r="Y6864" s="43">
        <v>20250529</v>
      </c>
      <c r="Z6864" s="48" t="s">
        <v>2465</v>
      </c>
      <c r="AA6864" s="43">
        <v>20250709</v>
      </c>
      <c r="AE6864" s="689" t="s">
        <v>1250</v>
      </c>
      <c r="AF6864" s="130">
        <v>1</v>
      </c>
    </row>
    <row r="6865" spans="1:35" x14ac:dyDescent="0.2">
      <c r="A6865" t="s">
        <v>2361</v>
      </c>
      <c r="B6865" s="45">
        <v>20240506</v>
      </c>
      <c r="C6865" s="107" t="s">
        <v>67</v>
      </c>
      <c r="D6865" s="107">
        <v>13</v>
      </c>
      <c r="E6865" s="107">
        <v>19</v>
      </c>
      <c r="H6865" s="107" t="s">
        <v>10</v>
      </c>
      <c r="I6865" s="107">
        <v>290</v>
      </c>
      <c r="J6865" s="107">
        <v>10</v>
      </c>
      <c r="K6865" s="43">
        <v>5</v>
      </c>
      <c r="L6865" s="43">
        <v>1</v>
      </c>
      <c r="M6865" s="43">
        <v>0</v>
      </c>
      <c r="N6865" s="49">
        <v>1</v>
      </c>
      <c r="O6865" s="43" t="str">
        <f>Cal_052925!$E$2</f>
        <v>Cal_052825</v>
      </c>
      <c r="P6865" s="50">
        <f>Cal_052925!$Q$3</f>
        <v>1.8033877067122157</v>
      </c>
      <c r="Q6865" s="50">
        <f>Cal_052925!$R$3</f>
        <v>0.57372781706974574</v>
      </c>
      <c r="R6865" s="46">
        <v>42.07</v>
      </c>
      <c r="S6865" s="46">
        <v>26.69</v>
      </c>
      <c r="T6865" s="178">
        <f t="shared" si="1882"/>
        <v>0.75066666666666659</v>
      </c>
      <c r="U6865" s="79">
        <f t="shared" si="1874"/>
        <v>41.319333333333333</v>
      </c>
      <c r="V6865" s="79">
        <f t="shared" si="1875"/>
        <v>25.939333333333334</v>
      </c>
      <c r="W6865" s="446">
        <f t="shared" si="1876"/>
        <v>0.34150586912833869</v>
      </c>
      <c r="X6865" s="446">
        <f t="shared" si="1877"/>
        <v>0.12122218275435828</v>
      </c>
      <c r="Y6865" s="43">
        <v>20250529</v>
      </c>
      <c r="Z6865" s="48" t="s">
        <v>2465</v>
      </c>
      <c r="AA6865" s="43">
        <v>20250709</v>
      </c>
      <c r="AE6865" s="689" t="s">
        <v>1250</v>
      </c>
      <c r="AF6865" s="130">
        <v>1</v>
      </c>
    </row>
    <row r="6866" spans="1:35" x14ac:dyDescent="0.2">
      <c r="A6866" t="s">
        <v>2361</v>
      </c>
      <c r="B6866" s="45">
        <v>20240506</v>
      </c>
      <c r="C6866" s="107" t="s">
        <v>67</v>
      </c>
      <c r="D6866" s="107">
        <v>13</v>
      </c>
      <c r="E6866" s="107">
        <v>19</v>
      </c>
      <c r="H6866" s="107" t="s">
        <v>11</v>
      </c>
      <c r="I6866" s="107">
        <v>290</v>
      </c>
      <c r="J6866" s="107">
        <v>10</v>
      </c>
      <c r="K6866" s="43">
        <v>5</v>
      </c>
      <c r="L6866" s="43">
        <v>1</v>
      </c>
      <c r="M6866" s="43">
        <v>0</v>
      </c>
      <c r="N6866" s="49">
        <v>1</v>
      </c>
      <c r="O6866" s="43" t="str">
        <f>Cal_052925!$E$2</f>
        <v>Cal_052825</v>
      </c>
      <c r="P6866" s="50">
        <f>Cal_052925!$Q$3</f>
        <v>1.8033877067122157</v>
      </c>
      <c r="Q6866" s="50">
        <f>Cal_052925!$R$3</f>
        <v>0.57372781706974574</v>
      </c>
      <c r="R6866" s="46">
        <v>30.38</v>
      </c>
      <c r="S6866" s="46">
        <v>19.21</v>
      </c>
      <c r="T6866" s="178">
        <f>AVERAGE(0.567,0.447,0.8,0.475,0.333,0.699)</f>
        <v>0.55349999999999999</v>
      </c>
      <c r="U6866" s="79">
        <f t="shared" si="1874"/>
        <v>29.826499999999999</v>
      </c>
      <c r="V6866" s="79">
        <f t="shared" si="1875"/>
        <v>18.656500000000001</v>
      </c>
      <c r="W6866" s="446">
        <f t="shared" si="1876"/>
        <v>0.24802474370374145</v>
      </c>
      <c r="X6866" s="446">
        <f t="shared" si="1877"/>
        <v>8.4785887510741301E-2</v>
      </c>
      <c r="Y6866" s="43">
        <v>20250529</v>
      </c>
      <c r="Z6866" s="48" t="s">
        <v>2459</v>
      </c>
      <c r="AA6866" s="43">
        <v>20250701</v>
      </c>
      <c r="AE6866" s="689" t="s">
        <v>1250</v>
      </c>
      <c r="AF6866" s="130">
        <v>1</v>
      </c>
    </row>
    <row r="6867" spans="1:35" x14ac:dyDescent="0.2">
      <c r="A6867" s="155" t="s">
        <v>2361</v>
      </c>
      <c r="B6867" s="81">
        <v>20240506</v>
      </c>
      <c r="C6867" s="126" t="s">
        <v>67</v>
      </c>
      <c r="D6867" s="126">
        <v>13</v>
      </c>
      <c r="E6867" s="126">
        <v>19</v>
      </c>
      <c r="F6867" s="126"/>
      <c r="G6867" s="126"/>
      <c r="H6867" s="126" t="s">
        <v>10</v>
      </c>
      <c r="I6867" s="126">
        <v>293</v>
      </c>
      <c r="J6867" s="126">
        <v>5</v>
      </c>
      <c r="K6867" s="82">
        <v>5</v>
      </c>
      <c r="L6867" s="156">
        <v>1</v>
      </c>
      <c r="M6867" s="82">
        <v>0</v>
      </c>
      <c r="N6867" s="83">
        <v>1</v>
      </c>
      <c r="O6867" s="82" t="str">
        <f>Cal_030724!$E$2</f>
        <v>Cal_030724</v>
      </c>
      <c r="P6867" s="158">
        <f>Cal_030724!$Q$3</f>
        <v>1.8135132035581638</v>
      </c>
      <c r="Q6867" s="158">
        <f>Cal_030724!$R$3</f>
        <v>0.5762667345022553</v>
      </c>
      <c r="R6867" s="84">
        <v>32.24</v>
      </c>
      <c r="S6867" s="84">
        <v>19.36</v>
      </c>
      <c r="T6867" s="158">
        <f>AVERAGE(0.612,0.55,0.349,0.731,0.447,0.765)</f>
        <v>0.57566666666666666</v>
      </c>
      <c r="U6867" s="79">
        <f t="shared" si="1874"/>
        <v>31.664333333333335</v>
      </c>
      <c r="V6867" s="79">
        <f t="shared" si="1875"/>
        <v>18.784333333333333</v>
      </c>
      <c r="W6867" s="446">
        <f t="shared" si="1876"/>
        <v>0.28235658011111398</v>
      </c>
      <c r="X6867" s="446">
        <f t="shared" si="1877"/>
        <v>5.2641595932280592E-2</v>
      </c>
      <c r="Y6867" s="82">
        <v>20240307</v>
      </c>
      <c r="Z6867" s="85" t="s">
        <v>2372</v>
      </c>
      <c r="AA6867" s="82">
        <v>20240808</v>
      </c>
      <c r="AB6867" s="85"/>
      <c r="AC6867" s="82"/>
      <c r="AD6867" s="82"/>
      <c r="AE6867" s="691" t="s">
        <v>1250</v>
      </c>
      <c r="AF6867" s="567">
        <v>1</v>
      </c>
      <c r="AG6867" s="567"/>
      <c r="AH6867" s="159" t="s">
        <v>222</v>
      </c>
      <c r="AI6867" s="155"/>
    </row>
    <row r="6868" spans="1:35" x14ac:dyDescent="0.2">
      <c r="A6868" s="155" t="s">
        <v>2361</v>
      </c>
      <c r="B6868" s="81">
        <v>20240506</v>
      </c>
      <c r="C6868" s="126" t="s">
        <v>67</v>
      </c>
      <c r="D6868" s="126">
        <v>13</v>
      </c>
      <c r="E6868" s="126">
        <v>19</v>
      </c>
      <c r="F6868" s="126"/>
      <c r="G6868" s="126"/>
      <c r="H6868" s="126" t="s">
        <v>11</v>
      </c>
      <c r="I6868" s="126">
        <v>293</v>
      </c>
      <c r="J6868" s="126">
        <v>5</v>
      </c>
      <c r="K6868" s="82">
        <v>5</v>
      </c>
      <c r="L6868" s="156">
        <v>1</v>
      </c>
      <c r="M6868" s="82">
        <v>0</v>
      </c>
      <c r="N6868" s="83">
        <v>1</v>
      </c>
      <c r="O6868" s="82" t="str">
        <f>Cal_030724!$E$2</f>
        <v>Cal_030724</v>
      </c>
      <c r="P6868" s="158">
        <f>Cal_030724!$Q$3</f>
        <v>1.8135132035581638</v>
      </c>
      <c r="Q6868" s="158">
        <f>Cal_030724!$R$3</f>
        <v>0.5762667345022553</v>
      </c>
      <c r="R6868" s="84">
        <v>31.43</v>
      </c>
      <c r="S6868" s="84">
        <v>19.18</v>
      </c>
      <c r="T6868" s="158">
        <f>AVERAGE(0.612,0.55,0.349,0.731,0.447,0.765)</f>
        <v>0.57566666666666666</v>
      </c>
      <c r="U6868" s="79">
        <f t="shared" si="1874"/>
        <v>30.854333333333333</v>
      </c>
      <c r="V6868" s="79">
        <f t="shared" si="1875"/>
        <v>18.604333333333333</v>
      </c>
      <c r="W6868" s="446">
        <f t="shared" si="1876"/>
        <v>0.26854566043176598</v>
      </c>
      <c r="X6868" s="446">
        <f t="shared" si="1877"/>
        <v>6.324241117950552E-2</v>
      </c>
      <c r="Y6868" s="82">
        <v>20240307</v>
      </c>
      <c r="Z6868" s="85" t="s">
        <v>2372</v>
      </c>
      <c r="AA6868" s="82">
        <v>20240808</v>
      </c>
      <c r="AB6868" s="85"/>
      <c r="AC6868" s="82"/>
      <c r="AD6868" s="82"/>
      <c r="AE6868" s="691" t="s">
        <v>1250</v>
      </c>
      <c r="AF6868" s="567">
        <v>1</v>
      </c>
      <c r="AG6868" s="567"/>
      <c r="AH6868" s="159" t="s">
        <v>223</v>
      </c>
      <c r="AI6868" s="155"/>
    </row>
    <row r="6869" spans="1:35" x14ac:dyDescent="0.2">
      <c r="A6869" s="360" t="s">
        <v>2361</v>
      </c>
      <c r="B6869" s="196">
        <v>20240506</v>
      </c>
      <c r="C6869" s="361" t="s">
        <v>67</v>
      </c>
      <c r="D6869" s="361">
        <v>13</v>
      </c>
      <c r="E6869" s="361">
        <v>19</v>
      </c>
      <c r="F6869" s="361"/>
      <c r="G6869" s="361"/>
      <c r="H6869" s="361" t="s">
        <v>10</v>
      </c>
      <c r="I6869" s="361">
        <v>550</v>
      </c>
      <c r="J6869" s="361">
        <v>20</v>
      </c>
      <c r="K6869" s="44">
        <v>5</v>
      </c>
      <c r="L6869" s="362">
        <v>1</v>
      </c>
      <c r="M6869" s="44">
        <v>0</v>
      </c>
      <c r="N6869" s="363">
        <v>1</v>
      </c>
      <c r="O6869" s="44" t="str">
        <f>Cal_030724!$E$2</f>
        <v>Cal_030724</v>
      </c>
      <c r="P6869" s="365">
        <f>Cal_030724!$Q$3</f>
        <v>1.8135132035581638</v>
      </c>
      <c r="Q6869" s="365">
        <f>Cal_030724!$R$3</f>
        <v>0.5762667345022553</v>
      </c>
      <c r="R6869" s="364">
        <v>39.24</v>
      </c>
      <c r="S6869" s="364">
        <v>23.23</v>
      </c>
      <c r="T6869" s="365">
        <f>AVERAGE(0.612,0.55,0.349,0.731,0.447,0.765)</f>
        <v>0.57566666666666666</v>
      </c>
      <c r="U6869" s="79">
        <f t="shared" si="1874"/>
        <v>38.664333333333339</v>
      </c>
      <c r="V6869" s="79">
        <f t="shared" si="1875"/>
        <v>22.654333333333334</v>
      </c>
      <c r="W6869" s="446">
        <f t="shared" si="1876"/>
        <v>0.18697274877761549</v>
      </c>
      <c r="X6869" s="446">
        <f t="shared" si="1877"/>
        <v>2.8257284769428327E-2</v>
      </c>
      <c r="Y6869" s="44">
        <v>20240307</v>
      </c>
      <c r="Z6869" s="368" t="s">
        <v>2372</v>
      </c>
      <c r="AA6869" s="44">
        <v>20240808</v>
      </c>
      <c r="AB6869" s="368"/>
      <c r="AC6869" s="44"/>
      <c r="AD6869" s="44"/>
      <c r="AE6869" s="763" t="s">
        <v>1250</v>
      </c>
      <c r="AF6869" s="849">
        <v>1</v>
      </c>
      <c r="AG6869" s="849"/>
      <c r="AH6869" s="370" t="s">
        <v>227</v>
      </c>
      <c r="AI6869" s="360"/>
    </row>
    <row r="6870" spans="1:35" x14ac:dyDescent="0.2">
      <c r="A6870" s="360" t="s">
        <v>2361</v>
      </c>
      <c r="B6870" s="196">
        <v>20240506</v>
      </c>
      <c r="C6870" s="361" t="s">
        <v>67</v>
      </c>
      <c r="D6870" s="361">
        <v>13</v>
      </c>
      <c r="E6870" s="361">
        <v>19</v>
      </c>
      <c r="F6870" s="361"/>
      <c r="G6870" s="361"/>
      <c r="H6870" s="361" t="s">
        <v>11</v>
      </c>
      <c r="I6870" s="361">
        <v>552</v>
      </c>
      <c r="J6870" s="361">
        <v>20</v>
      </c>
      <c r="K6870" s="44">
        <v>5</v>
      </c>
      <c r="L6870" s="362">
        <v>1</v>
      </c>
      <c r="M6870" s="44">
        <v>0</v>
      </c>
      <c r="N6870" s="363">
        <v>1</v>
      </c>
      <c r="O6870" s="44" t="str">
        <f>Cal_030724!$E$2</f>
        <v>Cal_030724</v>
      </c>
      <c r="P6870" s="365">
        <f>Cal_030724!$Q$3</f>
        <v>1.8135132035581638</v>
      </c>
      <c r="Q6870" s="365">
        <f>Cal_030724!$R$3</f>
        <v>0.5762667345022553</v>
      </c>
      <c r="R6870" s="364">
        <v>36.69</v>
      </c>
      <c r="S6870" s="364">
        <v>21.81</v>
      </c>
      <c r="T6870" s="365">
        <f>AVERAGE(0.612,0.55,0.349,0.731,0.447,0.765)</f>
        <v>0.57566666666666666</v>
      </c>
      <c r="U6870" s="79">
        <f t="shared" si="1874"/>
        <v>36.114333333333335</v>
      </c>
      <c r="V6870" s="79">
        <f t="shared" si="1875"/>
        <v>21.234333333333332</v>
      </c>
      <c r="W6870" s="446">
        <f t="shared" si="1876"/>
        <v>0.17314642297794003</v>
      </c>
      <c r="X6870" s="446">
        <f t="shared" si="1877"/>
        <v>2.7861802375604552E-2</v>
      </c>
      <c r="Y6870" s="44">
        <v>20240307</v>
      </c>
      <c r="Z6870" s="368" t="s">
        <v>2372</v>
      </c>
      <c r="AA6870" s="44">
        <v>20240808</v>
      </c>
      <c r="AB6870" s="368"/>
      <c r="AC6870" s="44"/>
      <c r="AD6870" s="44"/>
      <c r="AE6870" s="763" t="s">
        <v>1250</v>
      </c>
      <c r="AF6870" s="849">
        <v>1</v>
      </c>
      <c r="AG6870" s="849"/>
      <c r="AH6870" s="370" t="s">
        <v>228</v>
      </c>
      <c r="AI6870" s="360"/>
    </row>
    <row r="6871" spans="1:35" x14ac:dyDescent="0.2">
      <c r="A6871" t="s">
        <v>2361</v>
      </c>
      <c r="B6871" s="45">
        <v>20240506</v>
      </c>
      <c r="C6871" s="107" t="s">
        <v>69</v>
      </c>
      <c r="D6871" s="107">
        <v>14</v>
      </c>
      <c r="E6871" s="107">
        <v>3</v>
      </c>
      <c r="H6871" s="107" t="s">
        <v>10</v>
      </c>
      <c r="I6871" s="107">
        <v>290</v>
      </c>
      <c r="J6871" s="107">
        <v>0</v>
      </c>
      <c r="K6871" s="43">
        <v>5</v>
      </c>
      <c r="L6871" s="43">
        <v>1</v>
      </c>
      <c r="M6871" s="43">
        <v>0</v>
      </c>
      <c r="N6871" s="49">
        <v>1</v>
      </c>
      <c r="O6871" s="43" t="str">
        <f>Cal_052925!$E$2</f>
        <v>Cal_052825</v>
      </c>
      <c r="P6871" s="50">
        <f>Cal_052925!$Q$3</f>
        <v>1.8033877067122157</v>
      </c>
      <c r="Q6871" s="50">
        <f>Cal_052925!$R$3</f>
        <v>0.57372781706974574</v>
      </c>
      <c r="R6871" s="46">
        <v>202.6</v>
      </c>
      <c r="S6871" s="46">
        <v>157.19999999999999</v>
      </c>
      <c r="T6871" s="178">
        <f>AVERAGE(0.567,0.447,0.8,0.475,0.333,0.699)</f>
        <v>0.55349999999999999</v>
      </c>
      <c r="U6871" s="79">
        <f t="shared" si="1874"/>
        <v>202.04649999999998</v>
      </c>
      <c r="V6871" s="79">
        <f t="shared" si="1875"/>
        <v>156.64649999999997</v>
      </c>
      <c r="W6871" s="446">
        <f t="shared" si="1876"/>
        <v>1.0080862456714292</v>
      </c>
      <c r="X6871" s="446">
        <f t="shared" si="1877"/>
        <v>1.786308230384607</v>
      </c>
      <c r="Y6871" s="43">
        <v>20250529</v>
      </c>
      <c r="Z6871" s="48" t="s">
        <v>2459</v>
      </c>
      <c r="AA6871" s="43">
        <v>20250701</v>
      </c>
      <c r="AE6871" s="689" t="s">
        <v>1250</v>
      </c>
      <c r="AF6871" s="130">
        <v>1</v>
      </c>
    </row>
    <row r="6872" spans="1:35" x14ac:dyDescent="0.2">
      <c r="A6872" t="s">
        <v>2361</v>
      </c>
      <c r="B6872" s="45">
        <v>20240506</v>
      </c>
      <c r="C6872" s="107" t="s">
        <v>69</v>
      </c>
      <c r="D6872" s="107">
        <v>14</v>
      </c>
      <c r="E6872" s="107">
        <v>3</v>
      </c>
      <c r="H6872" s="107" t="s">
        <v>11</v>
      </c>
      <c r="I6872" s="107">
        <v>290</v>
      </c>
      <c r="J6872" s="107">
        <v>0</v>
      </c>
      <c r="K6872" s="43">
        <v>5</v>
      </c>
      <c r="L6872" s="43">
        <v>1</v>
      </c>
      <c r="M6872" s="43">
        <v>0</v>
      </c>
      <c r="N6872" s="49">
        <v>1</v>
      </c>
      <c r="O6872" s="43" t="str">
        <f>Cal_052925!$E$2</f>
        <v>Cal_052825</v>
      </c>
      <c r="P6872" s="50">
        <f>Cal_052925!$Q$3</f>
        <v>1.8033877067122157</v>
      </c>
      <c r="Q6872" s="50">
        <f>Cal_052925!$R$3</f>
        <v>0.57372781706974574</v>
      </c>
      <c r="R6872" s="46">
        <v>189.3</v>
      </c>
      <c r="S6872" s="46">
        <v>148.80000000000001</v>
      </c>
      <c r="T6872" s="178">
        <f>AVERAGE(0.567,0.447,0.8,0.475,0.333,0.699)</f>
        <v>0.55349999999999999</v>
      </c>
      <c r="U6872" s="79">
        <f t="shared" si="1874"/>
        <v>188.7465</v>
      </c>
      <c r="V6872" s="79">
        <f t="shared" si="1875"/>
        <v>148.2465</v>
      </c>
      <c r="W6872" s="446">
        <f t="shared" si="1876"/>
        <v>0.89928398567605461</v>
      </c>
      <c r="X6872" s="446">
        <f t="shared" si="1877"/>
        <v>1.7452640935637702</v>
      </c>
      <c r="Y6872" s="43">
        <v>20250529</v>
      </c>
      <c r="Z6872" s="48" t="s">
        <v>2459</v>
      </c>
      <c r="AA6872" s="43">
        <v>20250701</v>
      </c>
      <c r="AE6872" s="689" t="s">
        <v>1250</v>
      </c>
      <c r="AF6872" s="130">
        <v>1</v>
      </c>
      <c r="AH6872" s="490" t="s">
        <v>2460</v>
      </c>
    </row>
    <row r="6873" spans="1:35" x14ac:dyDescent="0.2">
      <c r="A6873" t="s">
        <v>2361</v>
      </c>
      <c r="B6873" s="45">
        <v>20240506</v>
      </c>
      <c r="C6873" s="107" t="s">
        <v>69</v>
      </c>
      <c r="D6873" s="107">
        <v>14</v>
      </c>
      <c r="E6873" s="107">
        <v>4</v>
      </c>
      <c r="H6873" s="107" t="s">
        <v>10</v>
      </c>
      <c r="I6873" s="107">
        <v>290</v>
      </c>
      <c r="J6873" s="107">
        <v>0</v>
      </c>
      <c r="K6873" s="43">
        <v>5</v>
      </c>
      <c r="L6873" s="43">
        <v>1</v>
      </c>
      <c r="M6873" s="43">
        <v>0</v>
      </c>
      <c r="N6873" s="49">
        <v>1</v>
      </c>
      <c r="O6873" s="43" t="str">
        <f>Cal_052925!$E$2</f>
        <v>Cal_052825</v>
      </c>
      <c r="P6873" s="50">
        <f>Cal_052925!$Q$3</f>
        <v>1.8033877067122157</v>
      </c>
      <c r="Q6873" s="50">
        <f>Cal_052925!$R$3</f>
        <v>0.57372781706974574</v>
      </c>
      <c r="R6873" s="46">
        <v>307.10000000000002</v>
      </c>
      <c r="S6873" s="46">
        <v>213.6</v>
      </c>
      <c r="T6873" s="178">
        <f>AVERAGE(0.573,0.773,0.748,0.855,0.817,0.738)</f>
        <v>0.75066666666666659</v>
      </c>
      <c r="U6873" s="79">
        <f t="shared" si="1874"/>
        <v>306.34933333333333</v>
      </c>
      <c r="V6873" s="79">
        <f t="shared" si="1875"/>
        <v>212.84933333333333</v>
      </c>
      <c r="W6873" s="446">
        <f t="shared" si="1876"/>
        <v>2.0761247570545951</v>
      </c>
      <c r="X6873" s="446">
        <f t="shared" si="1877"/>
        <v>1.7208640125564505</v>
      </c>
      <c r="Y6873" s="43">
        <v>20250529</v>
      </c>
      <c r="Z6873" s="48" t="s">
        <v>2465</v>
      </c>
      <c r="AA6873" s="43">
        <v>20250709</v>
      </c>
      <c r="AE6873" s="689" t="s">
        <v>1250</v>
      </c>
      <c r="AF6873" s="130">
        <v>1</v>
      </c>
    </row>
    <row r="6874" spans="1:35" x14ac:dyDescent="0.2">
      <c r="A6874" t="s">
        <v>2361</v>
      </c>
      <c r="B6874" s="45">
        <v>20240506</v>
      </c>
      <c r="C6874" s="107" t="s">
        <v>69</v>
      </c>
      <c r="D6874" s="107">
        <v>14</v>
      </c>
      <c r="E6874" s="107">
        <v>4</v>
      </c>
      <c r="H6874" s="107" t="s">
        <v>11</v>
      </c>
      <c r="I6874" s="107">
        <v>290</v>
      </c>
      <c r="J6874" s="107">
        <v>0</v>
      </c>
      <c r="K6874" s="43">
        <v>5</v>
      </c>
      <c r="L6874" s="43">
        <v>1</v>
      </c>
      <c r="M6874" s="43">
        <v>0</v>
      </c>
      <c r="N6874" s="49">
        <v>1</v>
      </c>
      <c r="O6874" s="43" t="str">
        <f>Cal_052925!$E$2</f>
        <v>Cal_052825</v>
      </c>
      <c r="P6874" s="50">
        <f>Cal_052925!$Q$3</f>
        <v>1.8033877067122157</v>
      </c>
      <c r="Q6874" s="50">
        <f>Cal_052925!$R$3</f>
        <v>0.57372781706974574</v>
      </c>
      <c r="R6874" s="46">
        <v>289.8</v>
      </c>
      <c r="S6874" s="46">
        <v>198</v>
      </c>
      <c r="T6874" s="178">
        <f>AVERAGE(0.573,0.773,0.748,0.855,0.817,0.738)</f>
        <v>0.75066666666666659</v>
      </c>
      <c r="U6874" s="79">
        <f t="shared" si="1874"/>
        <v>289.04933333333332</v>
      </c>
      <c r="V6874" s="79">
        <f t="shared" si="1875"/>
        <v>197.24933333333334</v>
      </c>
      <c r="W6874" s="446">
        <f t="shared" si="1876"/>
        <v>2.0383770341990566</v>
      </c>
      <c r="X6874" s="446">
        <f t="shared" si="1877"/>
        <v>1.4803255698961677</v>
      </c>
      <c r="Y6874" s="43">
        <v>20250529</v>
      </c>
      <c r="Z6874" s="48" t="s">
        <v>2465</v>
      </c>
      <c r="AA6874" s="43">
        <v>20250709</v>
      </c>
      <c r="AE6874" s="689" t="s">
        <v>1250</v>
      </c>
      <c r="AF6874" s="130">
        <v>1</v>
      </c>
    </row>
    <row r="6875" spans="1:35" x14ac:dyDescent="0.2">
      <c r="A6875" t="s">
        <v>2361</v>
      </c>
      <c r="B6875" s="45">
        <v>20240506</v>
      </c>
      <c r="C6875" s="107" t="s">
        <v>69</v>
      </c>
      <c r="D6875" s="107">
        <v>14</v>
      </c>
      <c r="E6875" s="107">
        <v>6</v>
      </c>
      <c r="H6875" s="107" t="s">
        <v>10</v>
      </c>
      <c r="I6875" s="107">
        <v>290</v>
      </c>
      <c r="J6875" s="107">
        <v>0</v>
      </c>
      <c r="K6875" s="43">
        <v>5</v>
      </c>
      <c r="L6875" s="43">
        <v>1</v>
      </c>
      <c r="M6875" s="43">
        <v>0</v>
      </c>
      <c r="N6875" s="49">
        <v>1</v>
      </c>
      <c r="O6875" s="43" t="str">
        <f>Cal_052925!$E$2</f>
        <v>Cal_052825</v>
      </c>
      <c r="P6875" s="50">
        <f>Cal_052925!$Q$3</f>
        <v>1.8033877067122157</v>
      </c>
      <c r="Q6875" s="50">
        <f>Cal_052925!$R$3</f>
        <v>0.57372781706974574</v>
      </c>
      <c r="R6875" s="46">
        <v>158.80000000000001</v>
      </c>
      <c r="S6875" s="46">
        <v>105.7</v>
      </c>
      <c r="T6875" s="178">
        <f>AVERAGE(0.573,0.773,0.748,0.855,0.817,0.738)</f>
        <v>0.75066666666666659</v>
      </c>
      <c r="U6875" s="79">
        <f t="shared" si="1874"/>
        <v>158.04933333333335</v>
      </c>
      <c r="V6875" s="79">
        <f t="shared" si="1875"/>
        <v>104.94933333333334</v>
      </c>
      <c r="W6875" s="446">
        <f t="shared" si="1876"/>
        <v>1.1790612256641608</v>
      </c>
      <c r="X6875" s="446">
        <f t="shared" si="1877"/>
        <v>0.69311489912911861</v>
      </c>
      <c r="Y6875" s="43">
        <v>20250529</v>
      </c>
      <c r="Z6875" s="48" t="s">
        <v>2465</v>
      </c>
      <c r="AA6875" s="43">
        <v>20250709</v>
      </c>
      <c r="AE6875" s="689" t="s">
        <v>1250</v>
      </c>
      <c r="AF6875" s="130">
        <v>1</v>
      </c>
    </row>
    <row r="6876" spans="1:35" x14ac:dyDescent="0.2">
      <c r="A6876" t="s">
        <v>2361</v>
      </c>
      <c r="B6876" s="45">
        <v>20240506</v>
      </c>
      <c r="C6876" s="107" t="s">
        <v>69</v>
      </c>
      <c r="D6876" s="107">
        <v>14</v>
      </c>
      <c r="E6876" s="107">
        <v>6</v>
      </c>
      <c r="H6876" s="107" t="s">
        <v>11</v>
      </c>
      <c r="I6876" s="107">
        <v>290</v>
      </c>
      <c r="J6876" s="107">
        <v>0</v>
      </c>
      <c r="K6876" s="43">
        <v>5</v>
      </c>
      <c r="L6876" s="43">
        <v>1</v>
      </c>
      <c r="M6876" s="43">
        <v>0</v>
      </c>
      <c r="N6876" s="49">
        <v>1</v>
      </c>
      <c r="O6876" s="43" t="str">
        <f>Cal_052925!$E$2</f>
        <v>Cal_052825</v>
      </c>
      <c r="P6876" s="50">
        <f>Cal_052925!$Q$3</f>
        <v>1.8033877067122157</v>
      </c>
      <c r="Q6876" s="50">
        <f>Cal_052925!$R$3</f>
        <v>0.57372781706974574</v>
      </c>
      <c r="R6876" s="46">
        <v>161.5</v>
      </c>
      <c r="S6876" s="46">
        <v>109.3</v>
      </c>
      <c r="T6876" s="178">
        <f>AVERAGE(0.573,0.773,0.748,0.855,0.817,0.738)</f>
        <v>0.75066666666666659</v>
      </c>
      <c r="U6876" s="79">
        <f t="shared" si="1874"/>
        <v>160.74933333333334</v>
      </c>
      <c r="V6876" s="79">
        <f t="shared" si="1875"/>
        <v>108.54933333333334</v>
      </c>
      <c r="W6876" s="446">
        <f t="shared" si="1876"/>
        <v>1.1590771370935817</v>
      </c>
      <c r="X6876" s="446">
        <f t="shared" si="1877"/>
        <v>0.77731887204950223</v>
      </c>
      <c r="Y6876" s="43">
        <v>20250529</v>
      </c>
      <c r="Z6876" s="48" t="s">
        <v>2465</v>
      </c>
      <c r="AA6876" s="43">
        <v>20250709</v>
      </c>
      <c r="AE6876" s="689" t="s">
        <v>1250</v>
      </c>
      <c r="AF6876" s="130">
        <v>1</v>
      </c>
    </row>
    <row r="6877" spans="1:35" x14ac:dyDescent="0.2">
      <c r="A6877" t="s">
        <v>2361</v>
      </c>
      <c r="B6877" s="45">
        <v>20240506</v>
      </c>
      <c r="C6877" s="107" t="s">
        <v>69</v>
      </c>
      <c r="D6877" s="107">
        <v>14</v>
      </c>
      <c r="E6877" s="107">
        <v>6</v>
      </c>
      <c r="H6877" s="107" t="s">
        <v>10</v>
      </c>
      <c r="I6877" s="107">
        <v>290</v>
      </c>
      <c r="J6877" s="107">
        <v>10</v>
      </c>
      <c r="K6877" s="43">
        <v>5</v>
      </c>
      <c r="L6877" s="43">
        <v>1</v>
      </c>
      <c r="M6877" s="43">
        <v>0</v>
      </c>
      <c r="N6877" s="49">
        <v>1</v>
      </c>
      <c r="O6877" s="43" t="str">
        <f>Cal_052925!$E$2</f>
        <v>Cal_052825</v>
      </c>
      <c r="P6877" s="50">
        <f>Cal_052925!$Q$3</f>
        <v>1.8033877067122157</v>
      </c>
      <c r="Q6877" s="50">
        <f>Cal_052925!$R$3</f>
        <v>0.57372781706974574</v>
      </c>
      <c r="R6877" s="46">
        <v>60.82</v>
      </c>
      <c r="S6877" s="46">
        <v>44.68</v>
      </c>
      <c r="T6877" s="178">
        <f>AVERAGE(0.567,0.447,0.8,0.475,0.333,0.699)</f>
        <v>0.55349999999999999</v>
      </c>
      <c r="U6877" s="79">
        <f t="shared" si="1874"/>
        <v>60.266500000000001</v>
      </c>
      <c r="V6877" s="79">
        <f t="shared" si="1875"/>
        <v>44.1265</v>
      </c>
      <c r="W6877" s="446">
        <f t="shared" si="1876"/>
        <v>0.3583813216990499</v>
      </c>
      <c r="X6877" s="446">
        <f t="shared" si="1877"/>
        <v>0.42878499129030334</v>
      </c>
      <c r="Y6877" s="43">
        <v>20250529</v>
      </c>
      <c r="Z6877" s="48" t="s">
        <v>2459</v>
      </c>
      <c r="AA6877" s="43">
        <v>20250701</v>
      </c>
      <c r="AE6877" s="689" t="s">
        <v>1250</v>
      </c>
      <c r="AF6877" s="130">
        <v>3</v>
      </c>
      <c r="AH6877" s="490" t="s">
        <v>2460</v>
      </c>
    </row>
    <row r="6878" spans="1:35" x14ac:dyDescent="0.2">
      <c r="A6878" t="s">
        <v>2361</v>
      </c>
      <c r="B6878" s="45">
        <v>20240506</v>
      </c>
      <c r="C6878" s="107" t="s">
        <v>69</v>
      </c>
      <c r="D6878" s="107">
        <v>14</v>
      </c>
      <c r="E6878" s="107">
        <v>6</v>
      </c>
      <c r="H6878" s="107" t="s">
        <v>11</v>
      </c>
      <c r="I6878" s="107">
        <v>290</v>
      </c>
      <c r="J6878" s="107">
        <v>10</v>
      </c>
      <c r="K6878" s="43">
        <v>5</v>
      </c>
      <c r="L6878" s="43">
        <v>1</v>
      </c>
      <c r="M6878" s="43">
        <v>0</v>
      </c>
      <c r="N6878" s="49">
        <v>1</v>
      </c>
      <c r="O6878" s="43" t="str">
        <f>Cal_052925!$E$2</f>
        <v>Cal_052825</v>
      </c>
      <c r="P6878" s="50">
        <f>Cal_052925!$Q$3</f>
        <v>1.8033877067122157</v>
      </c>
      <c r="Q6878" s="50">
        <f>Cal_052925!$R$3</f>
        <v>0.57372781706974574</v>
      </c>
      <c r="R6878" s="46">
        <v>46.06</v>
      </c>
      <c r="S6878" s="46">
        <v>34.270000000000003</v>
      </c>
      <c r="T6878" s="178">
        <f>AVERAGE(0.567,0.447,0.8,0.475,0.333,0.699)</f>
        <v>0.55349999999999999</v>
      </c>
      <c r="U6878" s="79">
        <f t="shared" si="1874"/>
        <v>45.506500000000003</v>
      </c>
      <c r="V6878" s="79">
        <f t="shared" si="1875"/>
        <v>33.716500000000003</v>
      </c>
      <c r="W6878" s="446">
        <f t="shared" si="1876"/>
        <v>0.26179156027458478</v>
      </c>
      <c r="X6878" s="446">
        <f t="shared" si="1877"/>
        <v>0.33967225380324895</v>
      </c>
      <c r="Y6878" s="43">
        <v>20250529</v>
      </c>
      <c r="Z6878" s="48" t="s">
        <v>2459</v>
      </c>
      <c r="AA6878" s="43">
        <v>20250701</v>
      </c>
      <c r="AE6878" s="689" t="s">
        <v>1250</v>
      </c>
      <c r="AF6878" s="130">
        <v>3</v>
      </c>
      <c r="AH6878" s="490" t="s">
        <v>2460</v>
      </c>
    </row>
    <row r="6879" spans="1:35" x14ac:dyDescent="0.2">
      <c r="A6879" s="155" t="s">
        <v>2361</v>
      </c>
      <c r="B6879" s="81">
        <v>20240506</v>
      </c>
      <c r="C6879" s="126" t="s">
        <v>69</v>
      </c>
      <c r="D6879" s="126">
        <v>14</v>
      </c>
      <c r="E6879" s="126">
        <v>6</v>
      </c>
      <c r="F6879" s="126"/>
      <c r="G6879" s="126"/>
      <c r="H6879" s="126" t="s">
        <v>10</v>
      </c>
      <c r="I6879" s="126">
        <v>293</v>
      </c>
      <c r="J6879" s="126">
        <v>5</v>
      </c>
      <c r="K6879" s="82">
        <v>5</v>
      </c>
      <c r="L6879" s="156">
        <v>1</v>
      </c>
      <c r="M6879" s="82">
        <v>0</v>
      </c>
      <c r="N6879" s="83">
        <v>1</v>
      </c>
      <c r="O6879" s="82" t="str">
        <f>Cal_030724!$E$2</f>
        <v>Cal_030724</v>
      </c>
      <c r="P6879" s="158">
        <f>Cal_030724!$Q$3</f>
        <v>1.8135132035581638</v>
      </c>
      <c r="Q6879" s="158">
        <f>Cal_030724!$R$3</f>
        <v>0.5762667345022553</v>
      </c>
      <c r="R6879" s="84">
        <v>129</v>
      </c>
      <c r="S6879" s="84">
        <v>87.42</v>
      </c>
      <c r="T6879" s="158">
        <f>AVERAGE(0.612,0.55,0.349,0.731,0.447,0.765)</f>
        <v>0.57566666666666666</v>
      </c>
      <c r="U6879" s="79">
        <f t="shared" si="1874"/>
        <v>128.42433333333332</v>
      </c>
      <c r="V6879" s="79">
        <f t="shared" si="1875"/>
        <v>86.844333333333338</v>
      </c>
      <c r="W6879" s="446">
        <f t="shared" si="1876"/>
        <v>0.91152069883696529</v>
      </c>
      <c r="X6879" s="446">
        <f t="shared" si="1877"/>
        <v>0.63725363081919695</v>
      </c>
      <c r="Y6879" s="82">
        <v>20240307</v>
      </c>
      <c r="Z6879" s="85" t="s">
        <v>2373</v>
      </c>
      <c r="AA6879" s="82">
        <v>20240808</v>
      </c>
      <c r="AB6879" s="85"/>
      <c r="AC6879" s="82"/>
      <c r="AD6879" s="82"/>
      <c r="AE6879" s="691" t="s">
        <v>1250</v>
      </c>
      <c r="AF6879" s="567">
        <v>1</v>
      </c>
      <c r="AG6879" s="567"/>
      <c r="AH6879" s="159" t="s">
        <v>236</v>
      </c>
      <c r="AI6879" s="155"/>
    </row>
    <row r="6880" spans="1:35" x14ac:dyDescent="0.2">
      <c r="A6880" s="155" t="s">
        <v>2361</v>
      </c>
      <c r="B6880" s="81">
        <v>20240506</v>
      </c>
      <c r="C6880" s="126" t="s">
        <v>69</v>
      </c>
      <c r="D6880" s="126">
        <v>14</v>
      </c>
      <c r="E6880" s="126">
        <v>6</v>
      </c>
      <c r="F6880" s="126"/>
      <c r="G6880" s="126"/>
      <c r="H6880" s="126" t="s">
        <v>11</v>
      </c>
      <c r="I6880" s="126">
        <v>294</v>
      </c>
      <c r="J6880" s="126">
        <v>5</v>
      </c>
      <c r="K6880" s="82">
        <v>5</v>
      </c>
      <c r="L6880" s="156">
        <v>1</v>
      </c>
      <c r="M6880" s="82">
        <v>0</v>
      </c>
      <c r="N6880" s="83">
        <v>1</v>
      </c>
      <c r="O6880" s="82" t="str">
        <f>Cal_030724!$E$2</f>
        <v>Cal_030724</v>
      </c>
      <c r="P6880" s="158">
        <f>Cal_030724!$Q$3</f>
        <v>1.8135132035581638</v>
      </c>
      <c r="Q6880" s="158">
        <f>Cal_030724!$R$3</f>
        <v>0.5762667345022553</v>
      </c>
      <c r="R6880" s="84">
        <v>127.2</v>
      </c>
      <c r="S6880" s="84">
        <v>87.39</v>
      </c>
      <c r="T6880" s="158">
        <f>AVERAGE(0.612,0.55,0.349,0.731,0.447,0.765)</f>
        <v>0.57566666666666666</v>
      </c>
      <c r="U6880" s="79">
        <f t="shared" si="1874"/>
        <v>126.62433333333334</v>
      </c>
      <c r="V6880" s="79">
        <f t="shared" si="1875"/>
        <v>86.814333333333337</v>
      </c>
      <c r="W6880" s="446">
        <f t="shared" si="1876"/>
        <v>0.86975016058421784</v>
      </c>
      <c r="X6880" s="446">
        <f t="shared" si="1877"/>
        <v>0.673223031556894</v>
      </c>
      <c r="Y6880" s="82">
        <v>20240307</v>
      </c>
      <c r="Z6880" s="85" t="s">
        <v>2373</v>
      </c>
      <c r="AA6880" s="82">
        <v>20240808</v>
      </c>
      <c r="AB6880" s="85"/>
      <c r="AC6880" s="82"/>
      <c r="AD6880" s="82"/>
      <c r="AE6880" s="691" t="s">
        <v>1250</v>
      </c>
      <c r="AF6880" s="567">
        <v>1</v>
      </c>
      <c r="AG6880" s="567"/>
      <c r="AH6880" s="159" t="s">
        <v>237</v>
      </c>
      <c r="AI6880" s="155"/>
    </row>
    <row r="6881" spans="1:35" x14ac:dyDescent="0.2">
      <c r="A6881" s="360" t="s">
        <v>2361</v>
      </c>
      <c r="B6881" s="196">
        <v>20240506</v>
      </c>
      <c r="C6881" s="361" t="s">
        <v>69</v>
      </c>
      <c r="D6881" s="361">
        <v>14</v>
      </c>
      <c r="E6881" s="361">
        <v>6</v>
      </c>
      <c r="F6881" s="361"/>
      <c r="G6881" s="361"/>
      <c r="H6881" s="361" t="s">
        <v>10</v>
      </c>
      <c r="I6881" s="361">
        <v>550</v>
      </c>
      <c r="J6881" s="361">
        <v>20</v>
      </c>
      <c r="K6881" s="44">
        <v>5</v>
      </c>
      <c r="L6881" s="362">
        <v>1</v>
      </c>
      <c r="M6881" s="44">
        <v>0</v>
      </c>
      <c r="N6881" s="363">
        <v>1</v>
      </c>
      <c r="O6881" s="44" t="str">
        <f>Cal_030724!$E$2</f>
        <v>Cal_030724</v>
      </c>
      <c r="P6881" s="365">
        <f>Cal_030724!$Q$3</f>
        <v>1.8135132035581638</v>
      </c>
      <c r="Q6881" s="365">
        <f>Cal_030724!$R$3</f>
        <v>0.5762667345022553</v>
      </c>
      <c r="R6881" s="364">
        <v>111.5</v>
      </c>
      <c r="S6881" s="364">
        <v>71.55</v>
      </c>
      <c r="T6881" s="365">
        <f>AVERAGE(0.612,0.55,0.349,0.731,0.447,0.765)</f>
        <v>0.57566666666666666</v>
      </c>
      <c r="U6881" s="79">
        <f t="shared" si="1874"/>
        <v>110.92433333333334</v>
      </c>
      <c r="V6881" s="79">
        <f t="shared" si="1875"/>
        <v>70.974333333333334</v>
      </c>
      <c r="W6881" s="446">
        <f t="shared" si="1876"/>
        <v>0.46655598461372494</v>
      </c>
      <c r="X6881" s="446">
        <f t="shared" si="1877"/>
        <v>0.20774362595286558</v>
      </c>
      <c r="Y6881" s="44">
        <v>20240307</v>
      </c>
      <c r="Z6881" s="368" t="s">
        <v>2373</v>
      </c>
      <c r="AA6881" s="44">
        <v>20240808</v>
      </c>
      <c r="AB6881" s="368"/>
      <c r="AC6881" s="44"/>
      <c r="AD6881" s="44"/>
      <c r="AE6881" s="763" t="s">
        <v>1250</v>
      </c>
      <c r="AF6881" s="849">
        <v>1</v>
      </c>
      <c r="AG6881" s="849"/>
      <c r="AH6881" s="370" t="s">
        <v>242</v>
      </c>
      <c r="AI6881" s="360"/>
    </row>
    <row r="6882" spans="1:35" x14ac:dyDescent="0.2">
      <c r="A6882" s="360" t="s">
        <v>2361</v>
      </c>
      <c r="B6882" s="196">
        <v>20240506</v>
      </c>
      <c r="C6882" s="361" t="s">
        <v>69</v>
      </c>
      <c r="D6882" s="361">
        <v>14</v>
      </c>
      <c r="E6882" s="361">
        <v>6</v>
      </c>
      <c r="F6882" s="361"/>
      <c r="G6882" s="361"/>
      <c r="H6882" s="361" t="s">
        <v>11</v>
      </c>
      <c r="I6882" s="361">
        <v>550</v>
      </c>
      <c r="J6882" s="361">
        <v>20</v>
      </c>
      <c r="K6882" s="44">
        <v>5</v>
      </c>
      <c r="L6882" s="362">
        <v>1</v>
      </c>
      <c r="M6882" s="44">
        <v>0</v>
      </c>
      <c r="N6882" s="363">
        <v>1</v>
      </c>
      <c r="O6882" s="44" t="str">
        <f>Cal_030724!$E$2</f>
        <v>Cal_030724</v>
      </c>
      <c r="P6882" s="365">
        <f>Cal_030724!$Q$3</f>
        <v>1.8135132035581638</v>
      </c>
      <c r="Q6882" s="365">
        <f>Cal_030724!$R$3</f>
        <v>0.5762667345022553</v>
      </c>
      <c r="R6882" s="364">
        <v>93.17</v>
      </c>
      <c r="S6882" s="364">
        <v>60.01</v>
      </c>
      <c r="T6882" s="365">
        <f>AVERAGE(0.612,0.55,0.349,0.731,0.447,0.765)</f>
        <v>0.57566666666666666</v>
      </c>
      <c r="U6882" s="79">
        <f t="shared" si="1874"/>
        <v>92.594333333333338</v>
      </c>
      <c r="V6882" s="79">
        <f t="shared" si="1875"/>
        <v>59.434333333333335</v>
      </c>
      <c r="W6882" s="446">
        <f t="shared" si="1876"/>
        <v>0.38725898497599792</v>
      </c>
      <c r="X6882" s="446">
        <f t="shared" si="1877"/>
        <v>0.17740356187358997</v>
      </c>
      <c r="Y6882" s="44">
        <v>20240307</v>
      </c>
      <c r="Z6882" s="368" t="s">
        <v>2373</v>
      </c>
      <c r="AA6882" s="44">
        <v>20240808</v>
      </c>
      <c r="AB6882" s="368"/>
      <c r="AC6882" s="44"/>
      <c r="AD6882" s="44"/>
      <c r="AE6882" s="763" t="s">
        <v>1250</v>
      </c>
      <c r="AF6882" s="849">
        <v>1</v>
      </c>
      <c r="AG6882" s="849"/>
      <c r="AH6882" s="370" t="s">
        <v>243</v>
      </c>
      <c r="AI6882" s="360"/>
    </row>
    <row r="6883" spans="1:35" x14ac:dyDescent="0.2">
      <c r="A6883" t="s">
        <v>2361</v>
      </c>
      <c r="B6883" s="45">
        <v>20240506</v>
      </c>
      <c r="C6883" s="107" t="s">
        <v>69</v>
      </c>
      <c r="D6883" s="107">
        <v>14</v>
      </c>
      <c r="E6883" s="107">
        <v>12</v>
      </c>
      <c r="H6883" s="107" t="s">
        <v>10</v>
      </c>
      <c r="I6883" s="107">
        <v>290</v>
      </c>
      <c r="J6883" s="107">
        <v>0</v>
      </c>
      <c r="K6883" s="43">
        <v>5</v>
      </c>
      <c r="L6883" s="43">
        <v>1</v>
      </c>
      <c r="M6883" s="43">
        <v>0</v>
      </c>
      <c r="N6883" s="49">
        <v>1</v>
      </c>
      <c r="O6883" s="43" t="str">
        <f>Cal_052925!$E$2</f>
        <v>Cal_052825</v>
      </c>
      <c r="P6883" s="50">
        <f>Cal_052925!$Q$3</f>
        <v>1.8033877067122157</v>
      </c>
      <c r="Q6883" s="50">
        <f>Cal_052925!$R$3</f>
        <v>0.57372781706974574</v>
      </c>
      <c r="R6883" s="46">
        <v>113.3</v>
      </c>
      <c r="S6883" s="46">
        <v>72.03</v>
      </c>
      <c r="T6883" s="178">
        <f>AVERAGE(0.573,0.773,0.748,0.855,0.817,0.738)</f>
        <v>0.75066666666666659</v>
      </c>
      <c r="U6883" s="79">
        <f t="shared" si="1874"/>
        <v>112.54933333333334</v>
      </c>
      <c r="V6883" s="79">
        <f t="shared" si="1875"/>
        <v>71.279333333333341</v>
      </c>
      <c r="W6883" s="446">
        <f t="shared" si="1876"/>
        <v>0.91638148367532768</v>
      </c>
      <c r="X6883" s="446">
        <f t="shared" si="1877"/>
        <v>0.3551603338796363</v>
      </c>
      <c r="Y6883" s="43">
        <v>20250529</v>
      </c>
      <c r="Z6883" s="48" t="s">
        <v>2465</v>
      </c>
      <c r="AA6883" s="43">
        <v>20250709</v>
      </c>
      <c r="AE6883" s="689" t="s">
        <v>1250</v>
      </c>
      <c r="AF6883" s="130">
        <v>1</v>
      </c>
    </row>
    <row r="6884" spans="1:35" x14ac:dyDescent="0.2">
      <c r="A6884" t="s">
        <v>2361</v>
      </c>
      <c r="B6884" s="45">
        <v>20240506</v>
      </c>
      <c r="C6884" s="107" t="s">
        <v>69</v>
      </c>
      <c r="D6884" s="107">
        <v>14</v>
      </c>
      <c r="E6884" s="107">
        <v>12</v>
      </c>
      <c r="H6884" s="107" t="s">
        <v>11</v>
      </c>
      <c r="I6884" s="107">
        <v>290</v>
      </c>
      <c r="J6884" s="107">
        <v>0</v>
      </c>
      <c r="K6884" s="43">
        <v>5</v>
      </c>
      <c r="L6884" s="43">
        <v>1</v>
      </c>
      <c r="M6884" s="43">
        <v>0</v>
      </c>
      <c r="N6884" s="49">
        <v>1</v>
      </c>
      <c r="O6884" s="43" t="str">
        <f>Cal_052925!$E$2</f>
        <v>Cal_052825</v>
      </c>
      <c r="P6884" s="50">
        <f>Cal_052925!$Q$3</f>
        <v>1.8033877067122157</v>
      </c>
      <c r="Q6884" s="50">
        <f>Cal_052925!$R$3</f>
        <v>0.57372781706974574</v>
      </c>
      <c r="R6884" s="46">
        <v>109.2</v>
      </c>
      <c r="S6884" s="46">
        <v>69.540000000000006</v>
      </c>
      <c r="T6884" s="178">
        <f>AVERAGE(0.567,0.447,0.8,0.475,0.333,0.699)</f>
        <v>0.55349999999999999</v>
      </c>
      <c r="U6884" s="79">
        <f t="shared" si="1874"/>
        <v>108.6465</v>
      </c>
      <c r="V6884" s="79">
        <f t="shared" si="1875"/>
        <v>68.986500000000007</v>
      </c>
      <c r="W6884" s="446">
        <f t="shared" si="1876"/>
        <v>0.88063216967684743</v>
      </c>
      <c r="X6884" s="446">
        <f t="shared" si="1877"/>
        <v>0.35000812246143731</v>
      </c>
      <c r="Y6884" s="43">
        <v>20250529</v>
      </c>
      <c r="Z6884" s="48" t="s">
        <v>2459</v>
      </c>
      <c r="AA6884" s="43">
        <v>20250701</v>
      </c>
      <c r="AE6884" s="689" t="s">
        <v>1250</v>
      </c>
      <c r="AF6884" s="130">
        <v>1</v>
      </c>
    </row>
    <row r="6885" spans="1:35" x14ac:dyDescent="0.2">
      <c r="A6885" t="s">
        <v>2361</v>
      </c>
      <c r="B6885" s="45">
        <v>20240506</v>
      </c>
      <c r="C6885" s="107" t="s">
        <v>69</v>
      </c>
      <c r="D6885" s="107">
        <v>14</v>
      </c>
      <c r="E6885" s="107">
        <v>14</v>
      </c>
      <c r="H6885" s="107" t="s">
        <v>10</v>
      </c>
      <c r="I6885" s="107">
        <v>290</v>
      </c>
      <c r="J6885" s="107">
        <v>0</v>
      </c>
      <c r="K6885" s="43">
        <v>5</v>
      </c>
      <c r="L6885" s="43">
        <v>1</v>
      </c>
      <c r="M6885" s="43">
        <v>0</v>
      </c>
      <c r="N6885" s="49">
        <v>1</v>
      </c>
      <c r="O6885" s="43" t="str">
        <f>Cal_052925!$E$2</f>
        <v>Cal_052825</v>
      </c>
      <c r="P6885" s="50">
        <f>Cal_052925!$Q$3</f>
        <v>1.8033877067122157</v>
      </c>
      <c r="Q6885" s="50">
        <f>Cal_052925!$R$3</f>
        <v>0.57372781706974574</v>
      </c>
      <c r="R6885" s="46">
        <v>71.92</v>
      </c>
      <c r="S6885" s="46">
        <v>45.89</v>
      </c>
      <c r="T6885" s="178">
        <f>AVERAGE(0.573,0.773,0.748,0.855,0.817,0.738)</f>
        <v>0.75066666666666659</v>
      </c>
      <c r="U6885" s="79">
        <f t="shared" si="1874"/>
        <v>71.169333333333341</v>
      </c>
      <c r="V6885" s="79">
        <f t="shared" si="1875"/>
        <v>45.139333333333333</v>
      </c>
      <c r="W6885" s="446">
        <f t="shared" si="1876"/>
        <v>0.57798425054685698</v>
      </c>
      <c r="X6885" s="446">
        <f t="shared" si="1877"/>
        <v>0.22724985120146671</v>
      </c>
      <c r="Y6885" s="43">
        <v>20250529</v>
      </c>
      <c r="Z6885" s="48" t="s">
        <v>2465</v>
      </c>
      <c r="AA6885" s="43">
        <v>20250709</v>
      </c>
      <c r="AE6885" s="689" t="s">
        <v>1250</v>
      </c>
      <c r="AF6885" s="130">
        <v>1</v>
      </c>
    </row>
    <row r="6886" spans="1:35" x14ac:dyDescent="0.2">
      <c r="A6886" t="s">
        <v>2361</v>
      </c>
      <c r="B6886" s="45">
        <v>20240506</v>
      </c>
      <c r="C6886" s="107" t="s">
        <v>69</v>
      </c>
      <c r="D6886" s="107">
        <v>14</v>
      </c>
      <c r="E6886" s="107">
        <v>14</v>
      </c>
      <c r="H6886" s="107" t="s">
        <v>11</v>
      </c>
      <c r="I6886" s="107">
        <v>290</v>
      </c>
      <c r="J6886" s="107">
        <v>0</v>
      </c>
      <c r="K6886" s="43">
        <v>5</v>
      </c>
      <c r="L6886" s="43">
        <v>1</v>
      </c>
      <c r="M6886" s="43">
        <v>0</v>
      </c>
      <c r="N6886" s="49">
        <v>1</v>
      </c>
      <c r="O6886" s="43" t="str">
        <f>Cal_052925!$E$2</f>
        <v>Cal_052825</v>
      </c>
      <c r="P6886" s="50">
        <f>Cal_052925!$Q$3</f>
        <v>1.8033877067122157</v>
      </c>
      <c r="Q6886" s="50">
        <f>Cal_052925!$R$3</f>
        <v>0.57372781706974574</v>
      </c>
      <c r="R6886" s="46">
        <v>75.33</v>
      </c>
      <c r="S6886" s="46">
        <v>46.75</v>
      </c>
      <c r="T6886" s="178">
        <f>AVERAGE(0.573,0.773,0.748,0.855,0.817,0.738)</f>
        <v>0.75066666666666659</v>
      </c>
      <c r="U6886" s="79">
        <f t="shared" si="1874"/>
        <v>74.579333333333338</v>
      </c>
      <c r="V6886" s="79">
        <f t="shared" si="1875"/>
        <v>45.999333333333333</v>
      </c>
      <c r="W6886" s="446">
        <f t="shared" si="1876"/>
        <v>0.63460583483016419</v>
      </c>
      <c r="X6886" s="446">
        <f t="shared" si="1877"/>
        <v>0.18596968373505773</v>
      </c>
      <c r="Y6886" s="43">
        <v>20250529</v>
      </c>
      <c r="Z6886" s="48" t="s">
        <v>2465</v>
      </c>
      <c r="AA6886" s="43">
        <v>20250709</v>
      </c>
      <c r="AE6886" s="689" t="s">
        <v>1250</v>
      </c>
      <c r="AF6886" s="130">
        <v>1</v>
      </c>
    </row>
    <row r="6887" spans="1:35" x14ac:dyDescent="0.2">
      <c r="A6887" t="s">
        <v>2361</v>
      </c>
      <c r="B6887" s="45">
        <v>20240506</v>
      </c>
      <c r="C6887" s="107" t="s">
        <v>69</v>
      </c>
      <c r="D6887" s="107">
        <v>14</v>
      </c>
      <c r="E6887" s="107">
        <v>14</v>
      </c>
      <c r="H6887" s="107" t="s">
        <v>10</v>
      </c>
      <c r="I6887" s="107">
        <v>290</v>
      </c>
      <c r="J6887" s="107">
        <v>10</v>
      </c>
      <c r="K6887" s="43">
        <v>5</v>
      </c>
      <c r="L6887" s="43">
        <v>1</v>
      </c>
      <c r="M6887" s="43">
        <v>0</v>
      </c>
      <c r="N6887" s="49">
        <v>1</v>
      </c>
      <c r="O6887" s="43" t="str">
        <f>Cal_052925!$E$2</f>
        <v>Cal_052825</v>
      </c>
      <c r="P6887" s="50">
        <f>Cal_052925!$Q$3</f>
        <v>1.8033877067122157</v>
      </c>
      <c r="Q6887" s="50">
        <f>Cal_052925!$R$3</f>
        <v>0.57372781706974574</v>
      </c>
      <c r="R6887" s="46">
        <v>51.09</v>
      </c>
      <c r="S6887" s="46">
        <v>33.03</v>
      </c>
      <c r="T6887" s="178">
        <f>AVERAGE(0.573,0.773,0.748,0.855,0.817,0.738)</f>
        <v>0.75066666666666659</v>
      </c>
      <c r="U6887" s="79">
        <f t="shared" si="1874"/>
        <v>50.339333333333336</v>
      </c>
      <c r="V6887" s="79">
        <f t="shared" si="1875"/>
        <v>32.279333333333334</v>
      </c>
      <c r="W6887" s="446">
        <f t="shared" si="1876"/>
        <v>0.40101404398295182</v>
      </c>
      <c r="X6887" s="446">
        <f t="shared" si="1877"/>
        <v>0.17481235978245735</v>
      </c>
      <c r="Y6887" s="43">
        <v>20250529</v>
      </c>
      <c r="Z6887" s="48" t="s">
        <v>2465</v>
      </c>
      <c r="AA6887" s="43">
        <v>20250709</v>
      </c>
      <c r="AE6887" s="689" t="s">
        <v>1250</v>
      </c>
      <c r="AF6887" s="130">
        <v>1</v>
      </c>
    </row>
    <row r="6888" spans="1:35" x14ac:dyDescent="0.2">
      <c r="A6888" t="s">
        <v>2361</v>
      </c>
      <c r="B6888" s="45">
        <v>20240506</v>
      </c>
      <c r="C6888" s="107" t="s">
        <v>69</v>
      </c>
      <c r="D6888" s="107">
        <v>14</v>
      </c>
      <c r="E6888" s="107">
        <v>14</v>
      </c>
      <c r="H6888" s="107" t="s">
        <v>11</v>
      </c>
      <c r="I6888" s="107">
        <v>290</v>
      </c>
      <c r="J6888" s="107">
        <v>10</v>
      </c>
      <c r="K6888" s="43">
        <v>5</v>
      </c>
      <c r="L6888" s="43">
        <v>1</v>
      </c>
      <c r="M6888" s="43">
        <v>0</v>
      </c>
      <c r="N6888" s="49">
        <v>1</v>
      </c>
      <c r="O6888" s="43" t="str">
        <f>Cal_052925!$E$2</f>
        <v>Cal_052825</v>
      </c>
      <c r="P6888" s="50">
        <f>Cal_052925!$Q$3</f>
        <v>1.8033877067122157</v>
      </c>
      <c r="Q6888" s="50">
        <f>Cal_052925!$R$3</f>
        <v>0.57372781706974574</v>
      </c>
      <c r="R6888" s="46">
        <v>56.32</v>
      </c>
      <c r="S6888" s="46">
        <v>36.35</v>
      </c>
      <c r="T6888" s="178">
        <f>AVERAGE(0.567,0.447,0.8,0.475,0.333,0.699)</f>
        <v>0.55349999999999999</v>
      </c>
      <c r="U6888" s="79">
        <f t="shared" si="1874"/>
        <v>55.766500000000001</v>
      </c>
      <c r="V6888" s="79">
        <f t="shared" si="1875"/>
        <v>35.796500000000002</v>
      </c>
      <c r="W6888" s="446">
        <f t="shared" si="1876"/>
        <v>0.44342472083829154</v>
      </c>
      <c r="X6888" s="446">
        <f t="shared" si="1877"/>
        <v>0.19514391530831848</v>
      </c>
      <c r="Y6888" s="43">
        <v>20250529</v>
      </c>
      <c r="Z6888" s="48" t="s">
        <v>2459</v>
      </c>
      <c r="AA6888" s="43">
        <v>20250701</v>
      </c>
      <c r="AE6888" s="689" t="s">
        <v>1250</v>
      </c>
      <c r="AF6888" s="130">
        <v>1</v>
      </c>
    </row>
    <row r="6889" spans="1:35" x14ac:dyDescent="0.2">
      <c r="A6889" s="155" t="s">
        <v>2361</v>
      </c>
      <c r="B6889" s="81">
        <v>20240506</v>
      </c>
      <c r="C6889" s="126" t="s">
        <v>69</v>
      </c>
      <c r="D6889" s="126">
        <v>14</v>
      </c>
      <c r="E6889" s="126">
        <v>14</v>
      </c>
      <c r="F6889" s="126"/>
      <c r="G6889" s="126"/>
      <c r="H6889" s="126" t="s">
        <v>10</v>
      </c>
      <c r="I6889" s="126">
        <v>293</v>
      </c>
      <c r="J6889" s="126">
        <v>5</v>
      </c>
      <c r="K6889" s="82">
        <v>5</v>
      </c>
      <c r="L6889" s="156">
        <v>1</v>
      </c>
      <c r="M6889" s="82">
        <v>0</v>
      </c>
      <c r="N6889" s="83">
        <v>1</v>
      </c>
      <c r="O6889" s="82" t="str">
        <f>Cal_030724!$E$2</f>
        <v>Cal_030724</v>
      </c>
      <c r="P6889" s="158">
        <f>Cal_030724!$Q$3</f>
        <v>1.8135132035581638</v>
      </c>
      <c r="Q6889" s="158">
        <f>Cal_030724!$R$3</f>
        <v>0.5762667345022553</v>
      </c>
      <c r="R6889" s="84">
        <v>32.49</v>
      </c>
      <c r="S6889" s="84">
        <v>20.73</v>
      </c>
      <c r="T6889" s="158">
        <f>AVERAGE(0.612,0.55,0.349,0.731,0.447,0.765)</f>
        <v>0.57566666666666666</v>
      </c>
      <c r="U6889" s="79">
        <f t="shared" si="1874"/>
        <v>31.914333333333335</v>
      </c>
      <c r="V6889" s="79">
        <f t="shared" si="1875"/>
        <v>20.154333333333334</v>
      </c>
      <c r="W6889" s="446">
        <f t="shared" si="1876"/>
        <v>0.25780383401449536</v>
      </c>
      <c r="X6889" s="446">
        <f t="shared" si="1877"/>
        <v>0.10162680354005836</v>
      </c>
      <c r="Y6889" s="82">
        <v>20240307</v>
      </c>
      <c r="Z6889" s="85" t="s">
        <v>2372</v>
      </c>
      <c r="AA6889" s="82">
        <v>20240808</v>
      </c>
      <c r="AB6889" s="85"/>
      <c r="AC6889" s="82"/>
      <c r="AD6889" s="82"/>
      <c r="AE6889" s="691" t="s">
        <v>1250</v>
      </c>
      <c r="AF6889" s="567">
        <v>1</v>
      </c>
      <c r="AG6889" s="567"/>
      <c r="AH6889" s="159" t="s">
        <v>234</v>
      </c>
      <c r="AI6889" s="155"/>
    </row>
    <row r="6890" spans="1:35" x14ac:dyDescent="0.2">
      <c r="A6890" s="155" t="s">
        <v>2361</v>
      </c>
      <c r="B6890" s="81">
        <v>20240506</v>
      </c>
      <c r="C6890" s="126" t="s">
        <v>69</v>
      </c>
      <c r="D6890" s="126">
        <v>14</v>
      </c>
      <c r="E6890" s="126">
        <v>14</v>
      </c>
      <c r="F6890" s="126"/>
      <c r="G6890" s="126"/>
      <c r="H6890" s="126" t="s">
        <v>11</v>
      </c>
      <c r="I6890" s="126">
        <v>293</v>
      </c>
      <c r="J6890" s="126">
        <v>5</v>
      </c>
      <c r="K6890" s="82">
        <v>5</v>
      </c>
      <c r="L6890" s="156">
        <v>1</v>
      </c>
      <c r="M6890" s="82">
        <v>0</v>
      </c>
      <c r="N6890" s="83">
        <v>1</v>
      </c>
      <c r="O6890" s="82" t="str">
        <f>Cal_030724!$E$2</f>
        <v>Cal_030724</v>
      </c>
      <c r="P6890" s="158">
        <f>Cal_030724!$Q$3</f>
        <v>1.8135132035581638</v>
      </c>
      <c r="Q6890" s="158">
        <f>Cal_030724!$R$3</f>
        <v>0.5762667345022553</v>
      </c>
      <c r="R6890" s="84">
        <v>33</v>
      </c>
      <c r="S6890" s="84">
        <v>20.96</v>
      </c>
      <c r="T6890" s="158">
        <f>AVERAGE(0.612,0.55,0.349,0.731,0.447,0.765)</f>
        <v>0.57566666666666666</v>
      </c>
      <c r="U6890" s="79">
        <f t="shared" si="1874"/>
        <v>32.424333333333337</v>
      </c>
      <c r="V6890" s="79">
        <f t="shared" si="1875"/>
        <v>20.384333333333334</v>
      </c>
      <c r="W6890" s="446">
        <f t="shared" si="1876"/>
        <v>0.26394202053865001</v>
      </c>
      <c r="X6890" s="446">
        <f t="shared" si="1877"/>
        <v>9.9590417123616506E-2</v>
      </c>
      <c r="Y6890" s="82">
        <v>20240307</v>
      </c>
      <c r="Z6890" s="85" t="s">
        <v>2372</v>
      </c>
      <c r="AA6890" s="82">
        <v>20240808</v>
      </c>
      <c r="AB6890" s="85"/>
      <c r="AC6890" s="82"/>
      <c r="AD6890" s="82"/>
      <c r="AE6890" s="691" t="s">
        <v>1250</v>
      </c>
      <c r="AF6890" s="567">
        <v>1</v>
      </c>
      <c r="AG6890" s="567"/>
      <c r="AH6890" s="159" t="s">
        <v>235</v>
      </c>
      <c r="AI6890" s="155"/>
    </row>
    <row r="6891" spans="1:35" x14ac:dyDescent="0.2">
      <c r="A6891" s="360" t="s">
        <v>2361</v>
      </c>
      <c r="B6891" s="196">
        <v>20240506</v>
      </c>
      <c r="C6891" s="361" t="s">
        <v>69</v>
      </c>
      <c r="D6891" s="361">
        <v>14</v>
      </c>
      <c r="E6891" s="361">
        <v>14</v>
      </c>
      <c r="F6891" s="361"/>
      <c r="G6891" s="361"/>
      <c r="H6891" s="361" t="s">
        <v>10</v>
      </c>
      <c r="I6891" s="361">
        <v>551</v>
      </c>
      <c r="J6891" s="361">
        <v>20</v>
      </c>
      <c r="K6891" s="44">
        <v>5</v>
      </c>
      <c r="L6891" s="362">
        <v>1</v>
      </c>
      <c r="M6891" s="44">
        <v>0</v>
      </c>
      <c r="N6891" s="363">
        <v>1</v>
      </c>
      <c r="O6891" s="44" t="str">
        <f>Cal_030724!$E$2</f>
        <v>Cal_030724</v>
      </c>
      <c r="P6891" s="365">
        <f>Cal_030724!$Q$3</f>
        <v>1.8135132035581638</v>
      </c>
      <c r="Q6891" s="365">
        <f>Cal_030724!$R$3</f>
        <v>0.5762667345022553</v>
      </c>
      <c r="R6891" s="364">
        <v>33.840000000000003</v>
      </c>
      <c r="S6891" s="364">
        <v>20.71</v>
      </c>
      <c r="T6891" s="365">
        <f>AVERAGE(0.612,0.55,0.349,0.731,0.447,0.765)</f>
        <v>0.57566666666666666</v>
      </c>
      <c r="U6891" s="79">
        <f t="shared" si="1874"/>
        <v>33.26433333333334</v>
      </c>
      <c r="V6891" s="79">
        <f t="shared" si="1875"/>
        <v>20.134333333333334</v>
      </c>
      <c r="W6891" s="446">
        <f t="shared" si="1876"/>
        <v>0.15306038368686886</v>
      </c>
      <c r="X6891" s="446">
        <f t="shared" si="1877"/>
        <v>3.7880941304610498E-2</v>
      </c>
      <c r="Y6891" s="44">
        <v>20240307</v>
      </c>
      <c r="Z6891" s="368" t="s">
        <v>2373</v>
      </c>
      <c r="AA6891" s="44">
        <v>20240808</v>
      </c>
      <c r="AB6891" s="368"/>
      <c r="AC6891" s="44"/>
      <c r="AD6891" s="44"/>
      <c r="AE6891" s="763" t="s">
        <v>1250</v>
      </c>
      <c r="AF6891" s="849">
        <v>1</v>
      </c>
      <c r="AG6891" s="849"/>
      <c r="AH6891" s="370" t="s">
        <v>240</v>
      </c>
      <c r="AI6891" s="360"/>
    </row>
    <row r="6892" spans="1:35" x14ac:dyDescent="0.2">
      <c r="A6892" s="360" t="s">
        <v>2361</v>
      </c>
      <c r="B6892" s="196">
        <v>20240506</v>
      </c>
      <c r="C6892" s="361" t="s">
        <v>69</v>
      </c>
      <c r="D6892" s="361">
        <v>14</v>
      </c>
      <c r="E6892" s="361">
        <v>14</v>
      </c>
      <c r="F6892" s="361"/>
      <c r="G6892" s="361"/>
      <c r="H6892" s="361" t="s">
        <v>11</v>
      </c>
      <c r="I6892" s="361">
        <v>551</v>
      </c>
      <c r="J6892" s="361">
        <v>20</v>
      </c>
      <c r="K6892" s="44">
        <v>5</v>
      </c>
      <c r="L6892" s="362">
        <v>1</v>
      </c>
      <c r="M6892" s="44">
        <v>0</v>
      </c>
      <c r="N6892" s="363">
        <v>1</v>
      </c>
      <c r="O6892" s="44" t="str">
        <f>Cal_030724!$E$2</f>
        <v>Cal_030724</v>
      </c>
      <c r="P6892" s="365">
        <f>Cal_030724!$Q$3</f>
        <v>1.8135132035581638</v>
      </c>
      <c r="Q6892" s="365">
        <f>Cal_030724!$R$3</f>
        <v>0.5762667345022553</v>
      </c>
      <c r="R6892" s="364">
        <v>37.08</v>
      </c>
      <c r="S6892" s="364">
        <v>22.75</v>
      </c>
      <c r="T6892" s="365">
        <f>AVERAGE(0.612,0.55,0.349,0.731,0.447,0.765)</f>
        <v>0.57566666666666666</v>
      </c>
      <c r="U6892" s="79">
        <f t="shared" si="1874"/>
        <v>36.504333333333335</v>
      </c>
      <c r="V6892" s="79">
        <f t="shared" si="1875"/>
        <v>22.174333333333333</v>
      </c>
      <c r="W6892" s="446">
        <f t="shared" si="1876"/>
        <v>0.16704914685703198</v>
      </c>
      <c r="X6892" s="446">
        <f t="shared" si="1877"/>
        <v>4.3238252153086389E-2</v>
      </c>
      <c r="Y6892" s="44">
        <v>20240307</v>
      </c>
      <c r="Z6892" s="368" t="s">
        <v>2373</v>
      </c>
      <c r="AA6892" s="44">
        <v>20240808</v>
      </c>
      <c r="AB6892" s="368"/>
      <c r="AC6892" s="44"/>
      <c r="AD6892" s="44"/>
      <c r="AE6892" s="763" t="s">
        <v>1250</v>
      </c>
      <c r="AF6892" s="849">
        <v>1</v>
      </c>
      <c r="AG6892" s="849"/>
      <c r="AH6892" s="370" t="s">
        <v>241</v>
      </c>
      <c r="AI6892" s="360"/>
    </row>
    <row r="6893" spans="1:35" x14ac:dyDescent="0.2">
      <c r="A6893" t="s">
        <v>2361</v>
      </c>
      <c r="B6893" s="45">
        <v>20240506</v>
      </c>
      <c r="C6893" s="107" t="s">
        <v>69</v>
      </c>
      <c r="D6893" s="107">
        <v>14</v>
      </c>
      <c r="E6893" s="107">
        <v>16</v>
      </c>
      <c r="H6893" s="107" t="s">
        <v>10</v>
      </c>
      <c r="I6893" s="107">
        <v>290</v>
      </c>
      <c r="J6893" s="107">
        <v>0</v>
      </c>
      <c r="K6893" s="43">
        <v>5</v>
      </c>
      <c r="L6893" s="43">
        <v>1</v>
      </c>
      <c r="M6893" s="43">
        <v>0</v>
      </c>
      <c r="N6893" s="49">
        <v>1</v>
      </c>
      <c r="O6893" s="43" t="str">
        <f>Cal_052925!$E$2</f>
        <v>Cal_052825</v>
      </c>
      <c r="P6893" s="50">
        <f>Cal_052925!$Q$3</f>
        <v>1.8033877067122157</v>
      </c>
      <c r="Q6893" s="50">
        <f>Cal_052925!$R$3</f>
        <v>0.57372781706974574</v>
      </c>
      <c r="R6893" s="46">
        <v>56.48</v>
      </c>
      <c r="S6893" s="46">
        <v>33.85</v>
      </c>
      <c r="T6893" s="178">
        <f>AVERAGE(0.573,0.773,0.748,0.855,0.817,0.738)</f>
        <v>0.75066666666666659</v>
      </c>
      <c r="U6893" s="79">
        <f t="shared" si="1874"/>
        <v>55.729333333333329</v>
      </c>
      <c r="V6893" s="79">
        <f t="shared" si="1875"/>
        <v>33.099333333333334</v>
      </c>
      <c r="W6893" s="446">
        <f t="shared" si="1876"/>
        <v>0.50248880483578051</v>
      </c>
      <c r="X6893" s="446">
        <f t="shared" si="1877"/>
        <v>8.7965461475973117E-2</v>
      </c>
      <c r="Y6893" s="43">
        <v>20250529</v>
      </c>
      <c r="Z6893" s="48" t="s">
        <v>2465</v>
      </c>
      <c r="AA6893" s="43">
        <v>20250709</v>
      </c>
      <c r="AE6893" s="689" t="s">
        <v>1250</v>
      </c>
      <c r="AF6893" s="130">
        <v>1</v>
      </c>
    </row>
    <row r="6894" spans="1:35" x14ac:dyDescent="0.2">
      <c r="A6894" t="s">
        <v>2361</v>
      </c>
      <c r="B6894" s="45">
        <v>20240506</v>
      </c>
      <c r="C6894" s="107" t="s">
        <v>69</v>
      </c>
      <c r="D6894" s="107">
        <v>14</v>
      </c>
      <c r="E6894" s="107">
        <v>16</v>
      </c>
      <c r="H6894" s="107" t="s">
        <v>11</v>
      </c>
      <c r="I6894" s="107">
        <v>290</v>
      </c>
      <c r="J6894" s="107">
        <v>0</v>
      </c>
      <c r="K6894" s="43">
        <v>5</v>
      </c>
      <c r="L6894" s="43">
        <v>1</v>
      </c>
      <c r="M6894" s="43">
        <v>0</v>
      </c>
      <c r="N6894" s="49">
        <v>1</v>
      </c>
      <c r="O6894" s="43" t="str">
        <f>Cal_052925!$E$2</f>
        <v>Cal_052825</v>
      </c>
      <c r="P6894" s="50">
        <f>Cal_052925!$Q$3</f>
        <v>1.8033877067122157</v>
      </c>
      <c r="Q6894" s="50">
        <f>Cal_052925!$R$3</f>
        <v>0.57372781706974574</v>
      </c>
      <c r="R6894" s="46">
        <v>49.95</v>
      </c>
      <c r="S6894" s="46">
        <v>30.5</v>
      </c>
      <c r="T6894" s="178">
        <f>AVERAGE(0.573,0.773,0.748,0.855,0.817,0.738)</f>
        <v>0.75066666666666659</v>
      </c>
      <c r="U6894" s="79">
        <f t="shared" si="1874"/>
        <v>49.199333333333335</v>
      </c>
      <c r="V6894" s="79">
        <f t="shared" si="1875"/>
        <v>29.749333333333333</v>
      </c>
      <c r="W6894" s="446">
        <f t="shared" si="1876"/>
        <v>0.43187835855306828</v>
      </c>
      <c r="X6894" s="446">
        <f t="shared" si="1877"/>
        <v>9.8815737599839026E-2</v>
      </c>
      <c r="Y6894" s="43">
        <v>20250529</v>
      </c>
      <c r="Z6894" s="48" t="s">
        <v>2465</v>
      </c>
      <c r="AA6894" s="43">
        <v>20250709</v>
      </c>
      <c r="AE6894" s="689" t="s">
        <v>1250</v>
      </c>
      <c r="AF6894" s="130">
        <v>1</v>
      </c>
    </row>
    <row r="6895" spans="1:35" x14ac:dyDescent="0.2">
      <c r="A6895" t="s">
        <v>2361</v>
      </c>
      <c r="B6895" s="45">
        <v>20240506</v>
      </c>
      <c r="C6895" s="107" t="s">
        <v>69</v>
      </c>
      <c r="D6895" s="107">
        <v>14</v>
      </c>
      <c r="E6895" s="107">
        <v>18</v>
      </c>
      <c r="H6895" s="107" t="s">
        <v>10</v>
      </c>
      <c r="I6895" s="107">
        <v>290</v>
      </c>
      <c r="J6895" s="107">
        <v>0</v>
      </c>
      <c r="K6895" s="43">
        <v>5</v>
      </c>
      <c r="L6895" s="43">
        <v>1</v>
      </c>
      <c r="M6895" s="43">
        <v>0</v>
      </c>
      <c r="N6895" s="49">
        <v>1</v>
      </c>
      <c r="O6895" s="43" t="str">
        <f>Cal_052925!$E$2</f>
        <v>Cal_052825</v>
      </c>
      <c r="P6895" s="50">
        <f>Cal_052925!$Q$3</f>
        <v>1.8033877067122157</v>
      </c>
      <c r="Q6895" s="50">
        <f>Cal_052925!$R$3</f>
        <v>0.57372781706974574</v>
      </c>
      <c r="R6895" s="46">
        <v>56.13</v>
      </c>
      <c r="S6895" s="46">
        <v>34.31</v>
      </c>
      <c r="T6895" s="178">
        <f>AVERAGE(0.573,0.773,0.748,0.855,0.817,0.738)</f>
        <v>0.75066666666666659</v>
      </c>
      <c r="U6895" s="79">
        <f t="shared" si="1874"/>
        <v>55.379333333333335</v>
      </c>
      <c r="V6895" s="79">
        <f t="shared" si="1875"/>
        <v>33.559333333333335</v>
      </c>
      <c r="W6895" s="446">
        <f t="shared" si="1876"/>
        <v>0.48450312512225957</v>
      </c>
      <c r="X6895" s="446">
        <f t="shared" si="1877"/>
        <v>0.11415701530085808</v>
      </c>
      <c r="Y6895" s="43">
        <v>20250529</v>
      </c>
      <c r="Z6895" s="48" t="s">
        <v>2465</v>
      </c>
      <c r="AA6895" s="43">
        <v>20250709</v>
      </c>
      <c r="AE6895" s="689" t="s">
        <v>1250</v>
      </c>
      <c r="AF6895" s="130">
        <v>1</v>
      </c>
    </row>
    <row r="6896" spans="1:35" x14ac:dyDescent="0.2">
      <c r="A6896" t="s">
        <v>2361</v>
      </c>
      <c r="B6896" s="45">
        <v>20240506</v>
      </c>
      <c r="C6896" s="107" t="s">
        <v>69</v>
      </c>
      <c r="D6896" s="107">
        <v>14</v>
      </c>
      <c r="E6896" s="107">
        <v>18</v>
      </c>
      <c r="H6896" s="107" t="s">
        <v>11</v>
      </c>
      <c r="I6896" s="107">
        <v>290</v>
      </c>
      <c r="J6896" s="107">
        <v>0</v>
      </c>
      <c r="K6896" s="43">
        <v>5</v>
      </c>
      <c r="L6896" s="43">
        <v>1</v>
      </c>
      <c r="M6896" s="43">
        <v>0</v>
      </c>
      <c r="N6896" s="49">
        <v>1</v>
      </c>
      <c r="O6896" s="43" t="str">
        <f>Cal_052925!$E$2</f>
        <v>Cal_052825</v>
      </c>
      <c r="P6896" s="50">
        <f>Cal_052925!$Q$3</f>
        <v>1.8033877067122157</v>
      </c>
      <c r="Q6896" s="50">
        <f>Cal_052925!$R$3</f>
        <v>0.57372781706974574</v>
      </c>
      <c r="R6896" s="46">
        <v>53.68</v>
      </c>
      <c r="S6896" s="46">
        <v>32.42</v>
      </c>
      <c r="T6896" s="178">
        <f>AVERAGE(0.567,0.447,0.8,0.475,0.333,0.699)</f>
        <v>0.55349999999999999</v>
      </c>
      <c r="U6896" s="79">
        <f t="shared" si="1874"/>
        <v>53.1265</v>
      </c>
      <c r="V6896" s="79">
        <f t="shared" si="1875"/>
        <v>31.866500000000002</v>
      </c>
      <c r="W6896" s="446">
        <f t="shared" si="1876"/>
        <v>0.47206858112278816</v>
      </c>
      <c r="X6896" s="446">
        <f t="shared" si="1877"/>
        <v>9.6393347941951285E-2</v>
      </c>
      <c r="Y6896" s="43">
        <v>20250529</v>
      </c>
      <c r="Z6896" s="48" t="s">
        <v>2459</v>
      </c>
      <c r="AA6896" s="43">
        <v>20250701</v>
      </c>
      <c r="AE6896" s="689" t="s">
        <v>1250</v>
      </c>
      <c r="AF6896" s="130">
        <v>1</v>
      </c>
    </row>
    <row r="6897" spans="1:35" x14ac:dyDescent="0.2">
      <c r="A6897" t="s">
        <v>2361</v>
      </c>
      <c r="B6897" s="45">
        <v>20240506</v>
      </c>
      <c r="C6897" s="107" t="s">
        <v>69</v>
      </c>
      <c r="D6897" s="107">
        <v>14</v>
      </c>
      <c r="E6897" s="107">
        <v>18</v>
      </c>
      <c r="H6897" s="107" t="s">
        <v>10</v>
      </c>
      <c r="I6897" s="107">
        <v>290</v>
      </c>
      <c r="J6897" s="107">
        <v>10</v>
      </c>
      <c r="K6897" s="43">
        <v>5</v>
      </c>
      <c r="L6897" s="43">
        <v>1</v>
      </c>
      <c r="M6897" s="43">
        <v>0</v>
      </c>
      <c r="N6897" s="49">
        <v>1</v>
      </c>
      <c r="O6897" s="43" t="str">
        <f>Cal_052925!$E$2</f>
        <v>Cal_052825</v>
      </c>
      <c r="P6897" s="50">
        <f>Cal_052925!$Q$3</f>
        <v>1.8033877067122157</v>
      </c>
      <c r="Q6897" s="50">
        <f>Cal_052925!$R$3</f>
        <v>0.57372781706974574</v>
      </c>
      <c r="R6897" s="46">
        <v>32.1</v>
      </c>
      <c r="S6897" s="46">
        <v>19.98</v>
      </c>
      <c r="T6897" s="178">
        <f>AVERAGE(0.567,0.447,0.8,0.475,0.333,0.699)</f>
        <v>0.55349999999999999</v>
      </c>
      <c r="U6897" s="79">
        <f t="shared" si="1874"/>
        <v>31.546500000000002</v>
      </c>
      <c r="V6897" s="79">
        <f t="shared" si="1875"/>
        <v>19.426500000000001</v>
      </c>
      <c r="W6897" s="446">
        <f t="shared" si="1876"/>
        <v>0.26911905941713044</v>
      </c>
      <c r="X6897" s="446">
        <f t="shared" si="1877"/>
        <v>7.7427491505505028E-2</v>
      </c>
      <c r="Y6897" s="43">
        <v>20250529</v>
      </c>
      <c r="Z6897" s="48" t="s">
        <v>2459</v>
      </c>
      <c r="AA6897" s="43">
        <v>20250701</v>
      </c>
      <c r="AE6897" s="689" t="s">
        <v>1250</v>
      </c>
      <c r="AF6897" s="130">
        <v>1</v>
      </c>
    </row>
    <row r="6898" spans="1:35" x14ac:dyDescent="0.2">
      <c r="A6898" t="s">
        <v>2361</v>
      </c>
      <c r="B6898" s="45">
        <v>20240506</v>
      </c>
      <c r="C6898" s="107" t="s">
        <v>69</v>
      </c>
      <c r="D6898" s="107">
        <v>14</v>
      </c>
      <c r="E6898" s="107">
        <v>18</v>
      </c>
      <c r="H6898" s="107" t="s">
        <v>11</v>
      </c>
      <c r="I6898" s="107">
        <v>290</v>
      </c>
      <c r="J6898" s="107">
        <v>10</v>
      </c>
      <c r="K6898" s="43">
        <v>5</v>
      </c>
      <c r="L6898" s="43">
        <v>1</v>
      </c>
      <c r="M6898" s="43">
        <v>0</v>
      </c>
      <c r="N6898" s="49">
        <v>1</v>
      </c>
      <c r="O6898" s="43" t="str">
        <f>Cal_052925!$E$2</f>
        <v>Cal_052825</v>
      </c>
      <c r="P6898" s="50">
        <f>Cal_052925!$Q$3</f>
        <v>1.8033877067122157</v>
      </c>
      <c r="Q6898" s="50">
        <f>Cal_052925!$R$3</f>
        <v>0.57372781706974574</v>
      </c>
      <c r="R6898" s="46">
        <v>34.76</v>
      </c>
      <c r="S6898" s="46">
        <v>21.95</v>
      </c>
      <c r="T6898" s="178">
        <f>AVERAGE(0.567,0.447,0.8,0.475,0.333,0.699)</f>
        <v>0.55349999999999999</v>
      </c>
      <c r="U6898" s="79">
        <f t="shared" si="1874"/>
        <v>34.206499999999998</v>
      </c>
      <c r="V6898" s="79">
        <f t="shared" si="1875"/>
        <v>21.3965</v>
      </c>
      <c r="W6898" s="446">
        <f t="shared" si="1876"/>
        <v>0.2844401939879076</v>
      </c>
      <c r="X6898" s="446">
        <f t="shared" si="1877"/>
        <v>9.7248904759482183E-2</v>
      </c>
      <c r="Y6898" s="43">
        <v>20250529</v>
      </c>
      <c r="Z6898" s="48" t="s">
        <v>2459</v>
      </c>
      <c r="AA6898" s="43">
        <v>20250701</v>
      </c>
      <c r="AE6898" s="689" t="s">
        <v>1250</v>
      </c>
      <c r="AF6898" s="130">
        <v>1</v>
      </c>
    </row>
    <row r="6899" spans="1:35" x14ac:dyDescent="0.2">
      <c r="A6899" s="155" t="s">
        <v>2361</v>
      </c>
      <c r="B6899" s="81">
        <v>20240506</v>
      </c>
      <c r="C6899" s="126" t="s">
        <v>69</v>
      </c>
      <c r="D6899" s="126">
        <v>14</v>
      </c>
      <c r="E6899" s="126">
        <v>18</v>
      </c>
      <c r="F6899" s="126"/>
      <c r="G6899" s="126"/>
      <c r="H6899" s="126" t="s">
        <v>10</v>
      </c>
      <c r="I6899" s="126">
        <v>293</v>
      </c>
      <c r="J6899" s="126">
        <v>5</v>
      </c>
      <c r="K6899" s="82">
        <v>5</v>
      </c>
      <c r="L6899" s="156">
        <v>1</v>
      </c>
      <c r="M6899" s="82">
        <v>0</v>
      </c>
      <c r="N6899" s="83">
        <v>1</v>
      </c>
      <c r="O6899" s="82" t="str">
        <f>Cal_030724!$E$2</f>
        <v>Cal_030724</v>
      </c>
      <c r="P6899" s="158">
        <f>Cal_030724!$Q$3</f>
        <v>1.8135132035581638</v>
      </c>
      <c r="Q6899" s="158">
        <f>Cal_030724!$R$3</f>
        <v>0.5762667345022553</v>
      </c>
      <c r="R6899" s="84">
        <v>33.03</v>
      </c>
      <c r="S6899" s="84">
        <v>19.27</v>
      </c>
      <c r="T6899" s="158">
        <f>AVERAGE(0.612,0.55,0.349,0.731,0.447,0.765)</f>
        <v>0.57566666666666666</v>
      </c>
      <c r="U6899" s="79">
        <f t="shared" si="1874"/>
        <v>32.454333333333338</v>
      </c>
      <c r="V6899" s="79">
        <f t="shared" si="1875"/>
        <v>18.694333333333333</v>
      </c>
      <c r="W6899" s="446">
        <f t="shared" si="1876"/>
        <v>0.30164802347274294</v>
      </c>
      <c r="X6899" s="446">
        <f t="shared" si="1877"/>
        <v>3.1745100354590092E-2</v>
      </c>
      <c r="Y6899" s="82">
        <v>20240307</v>
      </c>
      <c r="Z6899" s="85" t="s">
        <v>2372</v>
      </c>
      <c r="AA6899" s="82">
        <v>20240808</v>
      </c>
      <c r="AB6899" s="85"/>
      <c r="AC6899" s="82"/>
      <c r="AD6899" s="82"/>
      <c r="AE6899" s="691" t="s">
        <v>1250</v>
      </c>
      <c r="AF6899" s="567">
        <v>1</v>
      </c>
      <c r="AG6899" s="567"/>
      <c r="AH6899" s="159" t="s">
        <v>232</v>
      </c>
      <c r="AI6899" s="155"/>
    </row>
    <row r="6900" spans="1:35" x14ac:dyDescent="0.2">
      <c r="A6900" s="155" t="s">
        <v>2361</v>
      </c>
      <c r="B6900" s="81">
        <v>20240506</v>
      </c>
      <c r="C6900" s="126" t="s">
        <v>69</v>
      </c>
      <c r="D6900" s="126">
        <v>14</v>
      </c>
      <c r="E6900" s="126">
        <v>18</v>
      </c>
      <c r="F6900" s="126"/>
      <c r="G6900" s="126"/>
      <c r="H6900" s="126" t="s">
        <v>11</v>
      </c>
      <c r="I6900" s="126">
        <v>293</v>
      </c>
      <c r="J6900" s="126">
        <v>5</v>
      </c>
      <c r="K6900" s="82">
        <v>5</v>
      </c>
      <c r="L6900" s="156">
        <v>1</v>
      </c>
      <c r="M6900" s="82">
        <v>0</v>
      </c>
      <c r="N6900" s="83">
        <v>1</v>
      </c>
      <c r="O6900" s="82" t="str">
        <f>Cal_030724!$E$2</f>
        <v>Cal_030724</v>
      </c>
      <c r="P6900" s="158">
        <f>Cal_030724!$Q$3</f>
        <v>1.8135132035581638</v>
      </c>
      <c r="Q6900" s="158">
        <f>Cal_030724!$R$3</f>
        <v>0.5762667345022553</v>
      </c>
      <c r="R6900" s="84">
        <v>31.88</v>
      </c>
      <c r="S6900" s="84">
        <v>19.440000000000001</v>
      </c>
      <c r="T6900" s="158">
        <f>AVERAGE(0.612,0.55,0.349,0.731,0.447,0.765)</f>
        <v>0.57566666666666666</v>
      </c>
      <c r="U6900" s="79">
        <f t="shared" si="1874"/>
        <v>31.304333333333332</v>
      </c>
      <c r="V6900" s="79">
        <f t="shared" si="1875"/>
        <v>18.864333333333335</v>
      </c>
      <c r="W6900" s="446">
        <f t="shared" si="1876"/>
        <v>0.27271085843029941</v>
      </c>
      <c r="X6900" s="446">
        <f t="shared" si="1877"/>
        <v>6.3714030694038692E-2</v>
      </c>
      <c r="Y6900" s="82">
        <v>20240307</v>
      </c>
      <c r="Z6900" s="85" t="s">
        <v>2372</v>
      </c>
      <c r="AA6900" s="82">
        <v>20240808</v>
      </c>
      <c r="AB6900" s="85"/>
      <c r="AC6900" s="82"/>
      <c r="AD6900" s="82"/>
      <c r="AE6900" s="691" t="s">
        <v>1250</v>
      </c>
      <c r="AF6900" s="567">
        <v>1</v>
      </c>
      <c r="AG6900" s="567"/>
      <c r="AH6900" s="159" t="s">
        <v>233</v>
      </c>
      <c r="AI6900" s="155"/>
    </row>
    <row r="6901" spans="1:35" x14ac:dyDescent="0.2">
      <c r="A6901" s="360" t="s">
        <v>2361</v>
      </c>
      <c r="B6901" s="196">
        <v>20240506</v>
      </c>
      <c r="C6901" s="361" t="s">
        <v>69</v>
      </c>
      <c r="D6901" s="361">
        <v>14</v>
      </c>
      <c r="E6901" s="361">
        <v>18</v>
      </c>
      <c r="F6901" s="361"/>
      <c r="G6901" s="361"/>
      <c r="H6901" s="361" t="s">
        <v>10</v>
      </c>
      <c r="I6901" s="361">
        <v>550</v>
      </c>
      <c r="J6901" s="361">
        <v>20</v>
      </c>
      <c r="K6901" s="44">
        <v>5</v>
      </c>
      <c r="L6901" s="362">
        <v>1</v>
      </c>
      <c r="M6901" s="44">
        <v>0</v>
      </c>
      <c r="N6901" s="363">
        <v>1</v>
      </c>
      <c r="O6901" s="44" t="str">
        <f>Cal_030724!$E$2</f>
        <v>Cal_030724</v>
      </c>
      <c r="P6901" s="365">
        <f>Cal_030724!$Q$3</f>
        <v>1.8135132035581638</v>
      </c>
      <c r="Q6901" s="365">
        <f>Cal_030724!$R$3</f>
        <v>0.5762667345022553</v>
      </c>
      <c r="R6901" s="364">
        <v>38.54</v>
      </c>
      <c r="S6901" s="364">
        <v>22.31</v>
      </c>
      <c r="T6901" s="365">
        <f>AVERAGE(0.612,0.55,0.349,0.731,0.447,0.765)</f>
        <v>0.57566666666666666</v>
      </c>
      <c r="U6901" s="79">
        <f t="shared" si="1874"/>
        <v>37.964333333333336</v>
      </c>
      <c r="V6901" s="79">
        <f t="shared" si="1875"/>
        <v>21.734333333333332</v>
      </c>
      <c r="W6901" s="446">
        <f t="shared" si="1876"/>
        <v>0.18954201827986875</v>
      </c>
      <c r="X6901" s="446">
        <f t="shared" si="1877"/>
        <v>1.6947452128557822E-2</v>
      </c>
      <c r="Y6901" s="44">
        <v>20240307</v>
      </c>
      <c r="Z6901" s="368" t="s">
        <v>2373</v>
      </c>
      <c r="AA6901" s="44">
        <v>20240808</v>
      </c>
      <c r="AB6901" s="368"/>
      <c r="AC6901" s="44"/>
      <c r="AD6901" s="44"/>
      <c r="AE6901" s="763" t="s">
        <v>1250</v>
      </c>
      <c r="AF6901" s="849">
        <v>1</v>
      </c>
      <c r="AG6901" s="849"/>
      <c r="AH6901" s="370" t="s">
        <v>238</v>
      </c>
      <c r="AI6901" s="360"/>
    </row>
    <row r="6902" spans="1:35" x14ac:dyDescent="0.2">
      <c r="A6902" s="360" t="s">
        <v>2361</v>
      </c>
      <c r="B6902" s="196">
        <v>20240506</v>
      </c>
      <c r="C6902" s="361" t="s">
        <v>69</v>
      </c>
      <c r="D6902" s="361">
        <v>14</v>
      </c>
      <c r="E6902" s="361">
        <v>18</v>
      </c>
      <c r="F6902" s="361"/>
      <c r="G6902" s="361"/>
      <c r="H6902" s="361" t="s">
        <v>11</v>
      </c>
      <c r="I6902" s="361">
        <v>552</v>
      </c>
      <c r="J6902" s="361">
        <v>20</v>
      </c>
      <c r="K6902" s="44">
        <v>5</v>
      </c>
      <c r="L6902" s="362">
        <v>1</v>
      </c>
      <c r="M6902" s="44">
        <v>0</v>
      </c>
      <c r="N6902" s="363">
        <v>1</v>
      </c>
      <c r="O6902" s="44" t="str">
        <f>Cal_030724!$E$2</f>
        <v>Cal_030724</v>
      </c>
      <c r="P6902" s="365">
        <f>Cal_030724!$Q$3</f>
        <v>1.8135132035581638</v>
      </c>
      <c r="Q6902" s="365">
        <f>Cal_030724!$R$3</f>
        <v>0.5762667345022553</v>
      </c>
      <c r="R6902" s="364">
        <v>36.69</v>
      </c>
      <c r="S6902" s="364">
        <v>21.14</v>
      </c>
      <c r="T6902" s="365">
        <f>AVERAGE(0.612,0.55,0.349,0.731,0.447,0.765)</f>
        <v>0.57566666666666666</v>
      </c>
      <c r="U6902" s="79">
        <f t="shared" si="1874"/>
        <v>36.114333333333335</v>
      </c>
      <c r="V6902" s="79">
        <f t="shared" si="1875"/>
        <v>20.564333333333334</v>
      </c>
      <c r="W6902" s="446">
        <f t="shared" si="1876"/>
        <v>0.1809426664856833</v>
      </c>
      <c r="X6902" s="446">
        <f t="shared" si="1877"/>
        <v>1.3723211836157561E-2</v>
      </c>
      <c r="Y6902" s="44">
        <v>20240307</v>
      </c>
      <c r="Z6902" s="368" t="s">
        <v>2373</v>
      </c>
      <c r="AA6902" s="44">
        <v>20240808</v>
      </c>
      <c r="AB6902" s="368"/>
      <c r="AC6902" s="44"/>
      <c r="AD6902" s="44"/>
      <c r="AE6902" s="763" t="s">
        <v>1250</v>
      </c>
      <c r="AF6902" s="849">
        <v>1</v>
      </c>
      <c r="AG6902" s="849"/>
      <c r="AH6902" s="370" t="s">
        <v>239</v>
      </c>
      <c r="AI6902" s="360"/>
    </row>
    <row r="6903" spans="1:35" x14ac:dyDescent="0.2">
      <c r="A6903" t="s">
        <v>2361</v>
      </c>
      <c r="B6903" s="45">
        <v>20240506</v>
      </c>
      <c r="C6903" s="107" t="s">
        <v>61</v>
      </c>
      <c r="D6903" s="107">
        <v>15</v>
      </c>
      <c r="E6903" s="107">
        <v>4</v>
      </c>
      <c r="H6903" s="107" t="s">
        <v>10</v>
      </c>
      <c r="I6903" s="107">
        <v>290</v>
      </c>
      <c r="J6903" s="107">
        <v>0</v>
      </c>
      <c r="K6903" s="43">
        <v>5</v>
      </c>
      <c r="L6903" s="43">
        <v>1</v>
      </c>
      <c r="M6903" s="43">
        <v>0</v>
      </c>
      <c r="N6903" s="49">
        <v>1</v>
      </c>
      <c r="O6903" s="43" t="str">
        <f>Cal_052925!$E$2</f>
        <v>Cal_052825</v>
      </c>
      <c r="P6903" s="50">
        <f>Cal_052925!$Q$3</f>
        <v>1.8033877067122157</v>
      </c>
      <c r="Q6903" s="50">
        <f>Cal_052925!$R$3</f>
        <v>0.57372781706974574</v>
      </c>
      <c r="R6903" s="46">
        <v>57.92</v>
      </c>
      <c r="S6903" s="46">
        <v>45.62</v>
      </c>
      <c r="T6903" s="178">
        <f>AVERAGE(0.573,0.773,0.748,0.855,0.817,0.738)</f>
        <v>0.75066666666666659</v>
      </c>
      <c r="U6903" s="79">
        <f t="shared" ref="U6903:U6968" si="1883">(R6903-T6903)*(L6903+M6903)/L6903</f>
        <v>57.169333333333334</v>
      </c>
      <c r="V6903" s="79">
        <f t="shared" ref="V6903:V6968" si="1884">(S6903-T6903)*(L6903+M6903)/L6903</f>
        <v>44.86933333333333</v>
      </c>
      <c r="W6903" s="446">
        <f t="shared" ref="W6903:W6968" si="1885">(Q6903*P6903/(P6903-1)*(U6903-V6903)*(K6903)/I6903)/N6903</f>
        <v>0.2731158771312463</v>
      </c>
      <c r="X6903" s="446">
        <f t="shared" ref="X6903:X6968" si="1886">(Q6903*P6903/(P6903-1)*(P6903*V6903-U6903)*(K6903)/I6903)/N6903</f>
        <v>0.52730173329084207</v>
      </c>
      <c r="Y6903" s="43">
        <v>20250529</v>
      </c>
      <c r="Z6903" s="48" t="s">
        <v>2465</v>
      </c>
      <c r="AA6903" s="43">
        <v>20250709</v>
      </c>
      <c r="AE6903" s="689" t="s">
        <v>1250</v>
      </c>
      <c r="AF6903" s="130">
        <v>3</v>
      </c>
      <c r="AH6903" s="490" t="s">
        <v>2460</v>
      </c>
    </row>
    <row r="6904" spans="1:35" x14ac:dyDescent="0.2">
      <c r="A6904" t="s">
        <v>2361</v>
      </c>
      <c r="B6904" s="45">
        <v>20240506</v>
      </c>
      <c r="C6904" s="107" t="s">
        <v>61</v>
      </c>
      <c r="D6904" s="107">
        <v>15</v>
      </c>
      <c r="E6904" s="107">
        <v>4</v>
      </c>
      <c r="H6904" s="107" t="s">
        <v>11</v>
      </c>
      <c r="I6904" s="107">
        <v>279</v>
      </c>
      <c r="J6904" s="107">
        <v>0</v>
      </c>
      <c r="K6904" s="43">
        <v>5</v>
      </c>
      <c r="L6904" s="43">
        <v>1</v>
      </c>
      <c r="M6904" s="43">
        <v>0</v>
      </c>
      <c r="N6904" s="49">
        <v>1</v>
      </c>
      <c r="O6904" s="43" t="str">
        <f>Cal_052925!$E$2</f>
        <v>Cal_052825</v>
      </c>
      <c r="P6904" s="50">
        <f>Cal_052925!$Q$3</f>
        <v>1.8033877067122157</v>
      </c>
      <c r="Q6904" s="50">
        <f>Cal_052925!$R$3</f>
        <v>0.57372781706974574</v>
      </c>
      <c r="R6904" s="46">
        <v>62.66</v>
      </c>
      <c r="S6904" s="46">
        <v>49.37</v>
      </c>
      <c r="T6904" s="178">
        <f>AVERAGE(0.567,0.447,0.8,0.475,0.333,0.699)</f>
        <v>0.55349999999999999</v>
      </c>
      <c r="U6904" s="79">
        <f t="shared" si="1883"/>
        <v>62.106499999999997</v>
      </c>
      <c r="V6904" s="79">
        <f t="shared" si="1884"/>
        <v>48.816499999999998</v>
      </c>
      <c r="W6904" s="446">
        <f t="shared" si="1885"/>
        <v>0.30673307749848061</v>
      </c>
      <c r="X6904" s="446">
        <f t="shared" si="1886"/>
        <v>0.59843129472877399</v>
      </c>
      <c r="Y6904" s="43">
        <v>20250529</v>
      </c>
      <c r="Z6904" s="48" t="s">
        <v>2459</v>
      </c>
      <c r="AA6904" s="43">
        <v>20250701</v>
      </c>
      <c r="AE6904" s="689" t="s">
        <v>1250</v>
      </c>
      <c r="AF6904" s="130">
        <v>3</v>
      </c>
      <c r="AH6904" s="490" t="s">
        <v>2460</v>
      </c>
    </row>
    <row r="6905" spans="1:35" x14ac:dyDescent="0.2">
      <c r="A6905" t="s">
        <v>2361</v>
      </c>
      <c r="B6905" s="45">
        <v>20240506</v>
      </c>
      <c r="C6905" s="107" t="s">
        <v>61</v>
      </c>
      <c r="D6905" s="107">
        <v>15</v>
      </c>
      <c r="E6905" s="107">
        <v>6</v>
      </c>
      <c r="H6905" s="107" t="s">
        <v>10</v>
      </c>
      <c r="I6905" s="107">
        <v>290</v>
      </c>
      <c r="J6905" s="107">
        <v>0</v>
      </c>
      <c r="K6905" s="43">
        <v>5</v>
      </c>
      <c r="L6905" s="43">
        <v>1</v>
      </c>
      <c r="M6905" s="43">
        <v>0</v>
      </c>
      <c r="N6905" s="49">
        <v>1</v>
      </c>
      <c r="O6905" s="43" t="str">
        <f>Cal_052925!$E$2</f>
        <v>Cal_052825</v>
      </c>
      <c r="P6905" s="50">
        <f>Cal_052925!$Q$3</f>
        <v>1.8033877067122157</v>
      </c>
      <c r="Q6905" s="50">
        <f>Cal_052925!$R$3</f>
        <v>0.57372781706974574</v>
      </c>
      <c r="R6905" s="46">
        <v>112.6</v>
      </c>
      <c r="S6905" s="46">
        <v>78.78</v>
      </c>
      <c r="T6905" s="178">
        <f>AVERAGE(0.567,0.447,0.8,0.475,0.333,0.699)</f>
        <v>0.55349999999999999</v>
      </c>
      <c r="U6905" s="79">
        <f t="shared" si="1883"/>
        <v>112.04649999999999</v>
      </c>
      <c r="V6905" s="79">
        <f t="shared" si="1884"/>
        <v>78.226500000000001</v>
      </c>
      <c r="W6905" s="446">
        <f t="shared" si="1885"/>
        <v>0.75095763939664595</v>
      </c>
      <c r="X6905" s="446">
        <f t="shared" si="1886"/>
        <v>0.64451368923947161</v>
      </c>
      <c r="Y6905" s="43">
        <v>20250529</v>
      </c>
      <c r="Z6905" s="48" t="s">
        <v>2459</v>
      </c>
      <c r="AA6905" s="43">
        <v>20250701</v>
      </c>
      <c r="AE6905" s="689" t="s">
        <v>1250</v>
      </c>
      <c r="AF6905" s="130">
        <v>1</v>
      </c>
    </row>
    <row r="6906" spans="1:35" x14ac:dyDescent="0.2">
      <c r="A6906" t="s">
        <v>2361</v>
      </c>
      <c r="B6906" s="45">
        <v>20240506</v>
      </c>
      <c r="C6906" s="107" t="s">
        <v>61</v>
      </c>
      <c r="D6906" s="107">
        <v>15</v>
      </c>
      <c r="E6906" s="107">
        <v>6</v>
      </c>
      <c r="H6906" s="107" t="s">
        <v>11</v>
      </c>
      <c r="I6906" s="107">
        <v>290</v>
      </c>
      <c r="J6906" s="107">
        <v>0</v>
      </c>
      <c r="K6906" s="43">
        <v>5</v>
      </c>
      <c r="L6906" s="43">
        <v>1</v>
      </c>
      <c r="M6906" s="43">
        <v>0</v>
      </c>
      <c r="N6906" s="49">
        <v>1</v>
      </c>
      <c r="O6906" s="43" t="str">
        <f>Cal_052925!$E$2</f>
        <v>Cal_052825</v>
      </c>
      <c r="P6906" s="50">
        <f>Cal_052925!$Q$3</f>
        <v>1.8033877067122157</v>
      </c>
      <c r="Q6906" s="50">
        <f>Cal_052925!$R$3</f>
        <v>0.57372781706974574</v>
      </c>
      <c r="R6906" s="46">
        <v>117.2</v>
      </c>
      <c r="S6906" s="46">
        <v>81.66</v>
      </c>
      <c r="T6906" s="178">
        <f>AVERAGE(0.567,0.447,0.8,0.475,0.333,0.699)</f>
        <v>0.55349999999999999</v>
      </c>
      <c r="U6906" s="79">
        <f t="shared" si="1883"/>
        <v>116.6465</v>
      </c>
      <c r="V6906" s="79">
        <f t="shared" si="1884"/>
        <v>81.106499999999997</v>
      </c>
      <c r="W6906" s="446">
        <f t="shared" si="1885"/>
        <v>0.7891494531093084</v>
      </c>
      <c r="X6906" s="446">
        <f t="shared" si="1886"/>
        <v>0.65769778300665305</v>
      </c>
      <c r="Y6906" s="43">
        <v>20250529</v>
      </c>
      <c r="Z6906" s="48" t="s">
        <v>2459</v>
      </c>
      <c r="AA6906" s="43">
        <v>20250701</v>
      </c>
      <c r="AE6906" s="689" t="s">
        <v>1250</v>
      </c>
      <c r="AF6906" s="130">
        <v>1</v>
      </c>
    </row>
    <row r="6907" spans="1:35" x14ac:dyDescent="0.2">
      <c r="A6907" t="s">
        <v>2361</v>
      </c>
      <c r="B6907" s="45">
        <v>20240506</v>
      </c>
      <c r="C6907" s="107" t="s">
        <v>61</v>
      </c>
      <c r="D6907" s="107">
        <v>15</v>
      </c>
      <c r="E6907" s="107">
        <v>9</v>
      </c>
      <c r="H6907" s="107" t="s">
        <v>10</v>
      </c>
      <c r="I6907" s="107">
        <v>290</v>
      </c>
      <c r="J6907" s="107">
        <v>0</v>
      </c>
      <c r="K6907" s="43">
        <v>5</v>
      </c>
      <c r="L6907" s="43">
        <v>1</v>
      </c>
      <c r="M6907" s="43">
        <v>0</v>
      </c>
      <c r="N6907" s="49">
        <v>1</v>
      </c>
      <c r="O6907" s="43" t="str">
        <f>Cal_052925!$E$2</f>
        <v>Cal_052825</v>
      </c>
      <c r="P6907" s="50">
        <f>Cal_052925!$Q$3</f>
        <v>1.8033877067122157</v>
      </c>
      <c r="Q6907" s="50">
        <f>Cal_052925!$R$3</f>
        <v>0.57372781706974574</v>
      </c>
      <c r="R6907" s="46">
        <v>241.9</v>
      </c>
      <c r="S6907" s="46">
        <v>152.6</v>
      </c>
      <c r="T6907" s="178">
        <f>AVERAGE(0.567,0.447,0.8,0.475,0.333,0.699)</f>
        <v>0.55349999999999999</v>
      </c>
      <c r="U6907" s="79">
        <f t="shared" si="1883"/>
        <v>241.34649999999999</v>
      </c>
      <c r="V6907" s="79">
        <f t="shared" si="1884"/>
        <v>152.04649999999998</v>
      </c>
      <c r="W6907" s="446">
        <f t="shared" si="1885"/>
        <v>1.9828656770585604</v>
      </c>
      <c r="X6907" s="446">
        <f t="shared" si="1886"/>
        <v>0.72947005788383668</v>
      </c>
      <c r="Y6907" s="43">
        <v>20250529</v>
      </c>
      <c r="Z6907" s="48" t="s">
        <v>2459</v>
      </c>
      <c r="AA6907" s="43">
        <v>20250701</v>
      </c>
      <c r="AE6907" s="689" t="s">
        <v>1250</v>
      </c>
      <c r="AF6907" s="130">
        <v>1</v>
      </c>
    </row>
    <row r="6908" spans="1:35" x14ac:dyDescent="0.2">
      <c r="A6908" t="s">
        <v>2361</v>
      </c>
      <c r="B6908" s="45">
        <v>20240506</v>
      </c>
      <c r="C6908" s="107" t="s">
        <v>61</v>
      </c>
      <c r="D6908" s="107">
        <v>15</v>
      </c>
      <c r="E6908" s="107">
        <v>9</v>
      </c>
      <c r="H6908" s="107" t="s">
        <v>11</v>
      </c>
      <c r="I6908" s="107">
        <v>290</v>
      </c>
      <c r="J6908" s="107">
        <v>0</v>
      </c>
      <c r="K6908" s="43">
        <v>5</v>
      </c>
      <c r="L6908" s="43">
        <v>1</v>
      </c>
      <c r="M6908" s="43">
        <v>0</v>
      </c>
      <c r="N6908" s="49">
        <v>1</v>
      </c>
      <c r="O6908" s="43" t="str">
        <f>Cal_052925!$E$2</f>
        <v>Cal_052825</v>
      </c>
      <c r="P6908" s="50">
        <f>Cal_052925!$Q$3</f>
        <v>1.8033877067122157</v>
      </c>
      <c r="Q6908" s="50">
        <f>Cal_052925!$R$3</f>
        <v>0.57372781706974574</v>
      </c>
      <c r="R6908" s="46">
        <v>238.3</v>
      </c>
      <c r="S6908" s="46">
        <v>151.5</v>
      </c>
      <c r="T6908" s="178">
        <f>AVERAGE(0.567,0.447,0.8,0.475,0.333,0.699)</f>
        <v>0.55349999999999999</v>
      </c>
      <c r="U6908" s="79">
        <f t="shared" si="1883"/>
        <v>237.7465</v>
      </c>
      <c r="V6908" s="79">
        <f t="shared" si="1884"/>
        <v>150.94649999999999</v>
      </c>
      <c r="W6908" s="446">
        <f t="shared" si="1885"/>
        <v>1.9273543199180632</v>
      </c>
      <c r="X6908" s="446">
        <f t="shared" si="1886"/>
        <v>0.76535867258411605</v>
      </c>
      <c r="Y6908" s="43">
        <v>20250529</v>
      </c>
      <c r="Z6908" s="48" t="s">
        <v>2459</v>
      </c>
      <c r="AA6908" s="43">
        <v>20250701</v>
      </c>
      <c r="AE6908" s="689" t="s">
        <v>1250</v>
      </c>
      <c r="AF6908" s="130">
        <v>1</v>
      </c>
    </row>
    <row r="6909" spans="1:35" x14ac:dyDescent="0.2">
      <c r="A6909" s="155" t="s">
        <v>2361</v>
      </c>
      <c r="B6909" s="81">
        <v>20240506</v>
      </c>
      <c r="C6909" s="126" t="s">
        <v>61</v>
      </c>
      <c r="D6909" s="126">
        <v>15</v>
      </c>
      <c r="E6909" s="126">
        <v>9</v>
      </c>
      <c r="F6909" s="126"/>
      <c r="G6909" s="126"/>
      <c r="H6909" s="126" t="s">
        <v>10</v>
      </c>
      <c r="I6909" s="126">
        <v>293</v>
      </c>
      <c r="J6909" s="126">
        <v>5</v>
      </c>
      <c r="K6909" s="82">
        <v>5</v>
      </c>
      <c r="L6909" s="156">
        <v>1</v>
      </c>
      <c r="M6909" s="82">
        <v>0</v>
      </c>
      <c r="N6909" s="83">
        <v>1</v>
      </c>
      <c r="O6909" s="82" t="str">
        <f>Cal_030724!$E$2</f>
        <v>Cal_030724</v>
      </c>
      <c r="P6909" s="158">
        <f>Cal_030724!$Q$3</f>
        <v>1.8135132035581638</v>
      </c>
      <c r="Q6909" s="158">
        <f>Cal_030724!$R$3</f>
        <v>0.5762667345022553</v>
      </c>
      <c r="R6909" s="84">
        <v>69.41</v>
      </c>
      <c r="S6909" s="84">
        <v>47.83</v>
      </c>
      <c r="T6909" s="158">
        <f>AVERAGE(0.612,0.55,0.349,0.731,0.447,0.765)</f>
        <v>0.57566666666666666</v>
      </c>
      <c r="U6909" s="79">
        <f t="shared" si="1883"/>
        <v>68.834333333333333</v>
      </c>
      <c r="V6909" s="79">
        <f t="shared" si="1884"/>
        <v>47.254333333333335</v>
      </c>
      <c r="W6909" s="446">
        <f t="shared" si="1885"/>
        <v>0.4730788042544905</v>
      </c>
      <c r="X6909" s="446">
        <f t="shared" si="1886"/>
        <v>0.3696508894697077</v>
      </c>
      <c r="Y6909" s="82">
        <v>20240307</v>
      </c>
      <c r="Z6909" s="85" t="s">
        <v>2373</v>
      </c>
      <c r="AA6909" s="82">
        <v>20240808</v>
      </c>
      <c r="AB6909" s="85"/>
      <c r="AC6909" s="82"/>
      <c r="AD6909" s="82"/>
      <c r="AE6909" s="691" t="s">
        <v>1250</v>
      </c>
      <c r="AF6909" s="567">
        <v>1</v>
      </c>
      <c r="AG6909" s="567"/>
      <c r="AH6909" s="159" t="s">
        <v>248</v>
      </c>
      <c r="AI6909" s="155"/>
    </row>
    <row r="6910" spans="1:35" x14ac:dyDescent="0.2">
      <c r="A6910" s="155" t="s">
        <v>2361</v>
      </c>
      <c r="B6910" s="81">
        <v>20240506</v>
      </c>
      <c r="C6910" s="126" t="s">
        <v>61</v>
      </c>
      <c r="D6910" s="126">
        <v>15</v>
      </c>
      <c r="E6910" s="126">
        <v>9</v>
      </c>
      <c r="F6910" s="126"/>
      <c r="G6910" s="126"/>
      <c r="H6910" s="126" t="s">
        <v>11</v>
      </c>
      <c r="I6910" s="126">
        <v>293</v>
      </c>
      <c r="J6910" s="126">
        <v>5</v>
      </c>
      <c r="K6910" s="82">
        <v>5</v>
      </c>
      <c r="L6910" s="156">
        <v>1</v>
      </c>
      <c r="M6910" s="82">
        <v>0</v>
      </c>
      <c r="N6910" s="83">
        <v>1</v>
      </c>
      <c r="O6910" s="82" t="str">
        <f>Cal_030724!$E$2</f>
        <v>Cal_030724</v>
      </c>
      <c r="P6910" s="158">
        <f>Cal_030724!$Q$3</f>
        <v>1.8135132035581638</v>
      </c>
      <c r="Q6910" s="158">
        <f>Cal_030724!$R$3</f>
        <v>0.5762667345022553</v>
      </c>
      <c r="R6910" s="84">
        <v>70.010000000000005</v>
      </c>
      <c r="S6910" s="84">
        <v>46.66</v>
      </c>
      <c r="T6910" s="158">
        <f>AVERAGE(0.612,0.55,0.349,0.731,0.447,0.765)</f>
        <v>0.57566666666666666</v>
      </c>
      <c r="U6910" s="79">
        <f t="shared" si="1883"/>
        <v>69.434333333333342</v>
      </c>
      <c r="V6910" s="79">
        <f t="shared" si="1884"/>
        <v>46.084333333333333</v>
      </c>
      <c r="W6910" s="446">
        <f t="shared" si="1885"/>
        <v>0.51188091192503982</v>
      </c>
      <c r="X6910" s="446">
        <f t="shared" si="1886"/>
        <v>0.30998310299035814</v>
      </c>
      <c r="Y6910" s="82">
        <v>20240307</v>
      </c>
      <c r="Z6910" s="85" t="s">
        <v>2373</v>
      </c>
      <c r="AA6910" s="82">
        <v>20240808</v>
      </c>
      <c r="AB6910" s="85"/>
      <c r="AC6910" s="82"/>
      <c r="AD6910" s="82"/>
      <c r="AE6910" s="691" t="s">
        <v>1250</v>
      </c>
      <c r="AF6910" s="567">
        <v>1</v>
      </c>
      <c r="AG6910" s="567"/>
      <c r="AH6910" s="159" t="s">
        <v>249</v>
      </c>
      <c r="AI6910" s="155"/>
    </row>
    <row r="6911" spans="1:35" x14ac:dyDescent="0.2">
      <c r="A6911" s="360" t="s">
        <v>2361</v>
      </c>
      <c r="B6911" s="196">
        <v>20240506</v>
      </c>
      <c r="C6911" s="361" t="s">
        <v>61</v>
      </c>
      <c r="D6911" s="361">
        <v>15</v>
      </c>
      <c r="E6911" s="361">
        <v>9</v>
      </c>
      <c r="F6911" s="361"/>
      <c r="G6911" s="361"/>
      <c r="H6911" s="361" t="s">
        <v>10</v>
      </c>
      <c r="I6911" s="361">
        <v>551</v>
      </c>
      <c r="J6911" s="361">
        <v>20</v>
      </c>
      <c r="K6911" s="44">
        <v>5</v>
      </c>
      <c r="L6911" s="362">
        <v>1</v>
      </c>
      <c r="M6911" s="44">
        <v>0</v>
      </c>
      <c r="N6911" s="363">
        <v>1</v>
      </c>
      <c r="O6911" s="44" t="str">
        <f>Cal_030724!$E$2</f>
        <v>Cal_030724</v>
      </c>
      <c r="P6911" s="365">
        <f>Cal_030724!$Q$3</f>
        <v>1.8135132035581638</v>
      </c>
      <c r="Q6911" s="365">
        <f>Cal_030724!$R$3</f>
        <v>0.5762667345022553</v>
      </c>
      <c r="R6911" s="364">
        <v>26.09</v>
      </c>
      <c r="S6911" s="364">
        <v>20.45</v>
      </c>
      <c r="T6911" s="365">
        <f>AVERAGE(0.612,0.55,0.349,0.731,0.447,0.765)</f>
        <v>0.57566666666666666</v>
      </c>
      <c r="U6911" s="79">
        <f t="shared" si="1883"/>
        <v>25.514333333333333</v>
      </c>
      <c r="V6911" s="79">
        <f t="shared" si="1884"/>
        <v>19.874333333333333</v>
      </c>
      <c r="W6911" s="446">
        <f t="shared" si="1885"/>
        <v>6.5747186899766941E-2</v>
      </c>
      <c r="X6911" s="446">
        <f t="shared" si="1886"/>
        <v>0.12272846199129765</v>
      </c>
      <c r="Y6911" s="44">
        <v>20240307</v>
      </c>
      <c r="Z6911" s="368" t="s">
        <v>2373</v>
      </c>
      <c r="AA6911" s="44">
        <v>20240808</v>
      </c>
      <c r="AB6911" s="368"/>
      <c r="AC6911" s="44"/>
      <c r="AD6911" s="44"/>
      <c r="AE6911" s="763" t="s">
        <v>1250</v>
      </c>
      <c r="AF6911" s="849">
        <v>3</v>
      </c>
      <c r="AG6911" s="849"/>
      <c r="AH6911" s="370" t="s">
        <v>194</v>
      </c>
      <c r="AI6911" s="360" t="s">
        <v>2374</v>
      </c>
    </row>
    <row r="6912" spans="1:35" x14ac:dyDescent="0.2">
      <c r="A6912" s="360" t="s">
        <v>2361</v>
      </c>
      <c r="B6912" s="196">
        <v>20240506</v>
      </c>
      <c r="C6912" s="361" t="s">
        <v>61</v>
      </c>
      <c r="D6912" s="361">
        <v>15</v>
      </c>
      <c r="E6912" s="361">
        <v>9</v>
      </c>
      <c r="F6912" s="361"/>
      <c r="G6912" s="361"/>
      <c r="H6912" s="361" t="s">
        <v>11</v>
      </c>
      <c r="I6912" s="361">
        <v>551</v>
      </c>
      <c r="J6912" s="361">
        <v>20</v>
      </c>
      <c r="K6912" s="44">
        <v>5</v>
      </c>
      <c r="L6912" s="362">
        <v>1</v>
      </c>
      <c r="M6912" s="44">
        <v>0</v>
      </c>
      <c r="N6912" s="363">
        <v>1</v>
      </c>
      <c r="O6912" s="44" t="str">
        <f>Cal_030724!$E$2</f>
        <v>Cal_030724</v>
      </c>
      <c r="P6912" s="365">
        <f>Cal_030724!$Q$3</f>
        <v>1.8135132035581638</v>
      </c>
      <c r="Q6912" s="365">
        <f>Cal_030724!$R$3</f>
        <v>0.5762667345022553</v>
      </c>
      <c r="R6912" s="364">
        <v>19.309999999999999</v>
      </c>
      <c r="S6912" s="364">
        <v>14.39</v>
      </c>
      <c r="T6912" s="365">
        <f>AVERAGE(0.612,0.55,0.349,0.731,0.447,0.765)</f>
        <v>0.57566666666666666</v>
      </c>
      <c r="U6912" s="79">
        <f t="shared" si="1883"/>
        <v>18.734333333333332</v>
      </c>
      <c r="V6912" s="79">
        <f t="shared" si="1884"/>
        <v>13.814333333333334</v>
      </c>
      <c r="W6912" s="446">
        <f t="shared" si="1885"/>
        <v>5.7353928997669001E-2</v>
      </c>
      <c r="X6912" s="446">
        <f t="shared" si="1886"/>
        <v>7.3652500014497274E-2</v>
      </c>
      <c r="Y6912" s="44">
        <v>20240307</v>
      </c>
      <c r="Z6912" s="368" t="s">
        <v>2373</v>
      </c>
      <c r="AA6912" s="44">
        <v>20240808</v>
      </c>
      <c r="AB6912" s="368"/>
      <c r="AC6912" s="44"/>
      <c r="AD6912" s="44"/>
      <c r="AE6912" s="763" t="s">
        <v>1250</v>
      </c>
      <c r="AF6912" s="849">
        <v>3</v>
      </c>
      <c r="AG6912" s="849"/>
      <c r="AH6912" s="370" t="s">
        <v>253</v>
      </c>
      <c r="AI6912" s="360" t="s">
        <v>2374</v>
      </c>
    </row>
    <row r="6913" spans="1:35" x14ac:dyDescent="0.2">
      <c r="A6913" t="s">
        <v>2361</v>
      </c>
      <c r="B6913" s="45">
        <v>20240506</v>
      </c>
      <c r="C6913" s="107" t="s">
        <v>61</v>
      </c>
      <c r="D6913" s="107">
        <v>15</v>
      </c>
      <c r="E6913" s="107">
        <v>12</v>
      </c>
      <c r="H6913" s="107" t="s">
        <v>10</v>
      </c>
      <c r="I6913" s="107">
        <v>290</v>
      </c>
      <c r="J6913" s="107">
        <v>0</v>
      </c>
      <c r="K6913" s="43">
        <v>10</v>
      </c>
      <c r="L6913" s="43">
        <v>1</v>
      </c>
      <c r="M6913" s="43">
        <v>0</v>
      </c>
      <c r="N6913" s="49">
        <v>1</v>
      </c>
      <c r="O6913" s="43" t="str">
        <f>Cal_052925!$E$2</f>
        <v>Cal_052825</v>
      </c>
      <c r="P6913" s="50">
        <f>Cal_052925!$Q$3</f>
        <v>1.8033877067122157</v>
      </c>
      <c r="Q6913" s="50">
        <f>Cal_052925!$R$3</f>
        <v>0.57372781706974574</v>
      </c>
      <c r="R6913" s="46">
        <v>202.2</v>
      </c>
      <c r="S6913" s="46">
        <v>121.2</v>
      </c>
      <c r="T6913" s="178">
        <f>AVERAGE(0.573,0.773,0.748,0.855,0.817,0.738)</f>
        <v>0.75066666666666659</v>
      </c>
      <c r="U6913" s="79">
        <f t="shared" si="1883"/>
        <v>201.44933333333333</v>
      </c>
      <c r="V6913" s="79">
        <f t="shared" si="1884"/>
        <v>120.44933333333334</v>
      </c>
      <c r="W6913" s="446">
        <f t="shared" si="1885"/>
        <v>3.5971359427042175</v>
      </c>
      <c r="X6913" s="446">
        <f t="shared" si="1886"/>
        <v>0.70022086656121663</v>
      </c>
      <c r="Y6913" s="43">
        <v>20250529</v>
      </c>
      <c r="Z6913" s="48" t="s">
        <v>2465</v>
      </c>
      <c r="AA6913" s="43">
        <v>20250709</v>
      </c>
      <c r="AE6913" s="689" t="s">
        <v>1250</v>
      </c>
      <c r="AF6913" s="130">
        <v>1</v>
      </c>
    </row>
    <row r="6914" spans="1:35" x14ac:dyDescent="0.2">
      <c r="A6914" t="s">
        <v>2361</v>
      </c>
      <c r="B6914" s="45">
        <v>20240506</v>
      </c>
      <c r="C6914" s="107" t="s">
        <v>61</v>
      </c>
      <c r="D6914" s="107">
        <v>15</v>
      </c>
      <c r="E6914" s="107">
        <v>12</v>
      </c>
      <c r="H6914" s="107" t="s">
        <v>11</v>
      </c>
      <c r="I6914" s="107">
        <v>290</v>
      </c>
      <c r="J6914" s="107">
        <v>0</v>
      </c>
      <c r="K6914" s="43">
        <v>10</v>
      </c>
      <c r="L6914" s="43">
        <v>1</v>
      </c>
      <c r="M6914" s="43">
        <v>0</v>
      </c>
      <c r="N6914" s="49">
        <v>1</v>
      </c>
      <c r="O6914" s="43" t="str">
        <f>Cal_052925!$E$2</f>
        <v>Cal_052825</v>
      </c>
      <c r="P6914" s="50">
        <f>Cal_052925!$Q$3</f>
        <v>1.8033877067122157</v>
      </c>
      <c r="Q6914" s="50">
        <f>Cal_052925!$R$3</f>
        <v>0.57372781706974574</v>
      </c>
      <c r="R6914" s="46">
        <v>202.2</v>
      </c>
      <c r="S6914" s="46">
        <v>121.6</v>
      </c>
      <c r="T6914" s="178">
        <f>AVERAGE(0.567,0.447,0.8,0.475,0.333,0.699)</f>
        <v>0.55349999999999999</v>
      </c>
      <c r="U6914" s="79">
        <f t="shared" si="1883"/>
        <v>201.64649999999997</v>
      </c>
      <c r="V6914" s="79">
        <f t="shared" si="1884"/>
        <v>121.04649999999999</v>
      </c>
      <c r="W6914" s="446">
        <f t="shared" si="1885"/>
        <v>3.5793723084192584</v>
      </c>
      <c r="X6914" s="446">
        <f t="shared" si="1886"/>
        <v>0.7392900421077826</v>
      </c>
      <c r="Y6914" s="43">
        <v>20250529</v>
      </c>
      <c r="Z6914" s="48" t="s">
        <v>2459</v>
      </c>
      <c r="AA6914" s="43">
        <v>20250701</v>
      </c>
      <c r="AE6914" s="689" t="s">
        <v>1250</v>
      </c>
      <c r="AF6914" s="130">
        <v>1</v>
      </c>
    </row>
    <row r="6915" spans="1:35" x14ac:dyDescent="0.2">
      <c r="A6915" t="s">
        <v>2361</v>
      </c>
      <c r="B6915" s="45">
        <v>20240506</v>
      </c>
      <c r="C6915" s="107" t="s">
        <v>61</v>
      </c>
      <c r="D6915" s="107">
        <v>15</v>
      </c>
      <c r="E6915" s="107">
        <v>12</v>
      </c>
      <c r="H6915" s="107" t="s">
        <v>10</v>
      </c>
      <c r="I6915" s="107">
        <v>290</v>
      </c>
      <c r="J6915" s="107">
        <v>10</v>
      </c>
      <c r="K6915" s="43">
        <v>10</v>
      </c>
      <c r="L6915" s="43">
        <v>1</v>
      </c>
      <c r="M6915" s="43">
        <v>0</v>
      </c>
      <c r="N6915" s="49">
        <v>1</v>
      </c>
      <c r="O6915" s="43" t="str">
        <f>Cal_052925!$E$2</f>
        <v>Cal_052825</v>
      </c>
      <c r="P6915" s="50">
        <f>Cal_052925!$Q$3</f>
        <v>1.8033877067122157</v>
      </c>
      <c r="Q6915" s="50">
        <f>Cal_052925!$R$3</f>
        <v>0.57372781706974574</v>
      </c>
      <c r="R6915" s="46">
        <v>165.9</v>
      </c>
      <c r="S6915" s="46">
        <v>99.34</v>
      </c>
      <c r="T6915" s="178">
        <f>AVERAGE(0.567,0.447,0.8,0.475,0.333,0.699)</f>
        <v>0.55349999999999999</v>
      </c>
      <c r="U6915" s="79">
        <f t="shared" si="1883"/>
        <v>165.34649999999999</v>
      </c>
      <c r="V6915" s="79">
        <f t="shared" si="1884"/>
        <v>98.786500000000004</v>
      </c>
      <c r="W6915" s="446">
        <f t="shared" si="1885"/>
        <v>2.9558687450171943</v>
      </c>
      <c r="X6915" s="446">
        <f t="shared" si="1886"/>
        <v>0.568607702383925</v>
      </c>
      <c r="Y6915" s="43">
        <v>20250529</v>
      </c>
      <c r="Z6915" s="48" t="s">
        <v>2459</v>
      </c>
      <c r="AA6915" s="43">
        <v>20250701</v>
      </c>
      <c r="AE6915" s="689" t="s">
        <v>1250</v>
      </c>
      <c r="AF6915" s="130">
        <v>3</v>
      </c>
      <c r="AH6915" s="490" t="s">
        <v>2329</v>
      </c>
    </row>
    <row r="6916" spans="1:35" x14ac:dyDescent="0.2">
      <c r="A6916" t="s">
        <v>2361</v>
      </c>
      <c r="B6916" s="45">
        <v>20240506</v>
      </c>
      <c r="C6916" s="107" t="s">
        <v>61</v>
      </c>
      <c r="D6916" s="107">
        <v>15</v>
      </c>
      <c r="E6916" s="107">
        <v>12</v>
      </c>
      <c r="H6916" s="107" t="s">
        <v>11</v>
      </c>
      <c r="I6916" s="107">
        <v>290</v>
      </c>
      <c r="J6916" s="107">
        <v>10</v>
      </c>
      <c r="K6916" s="43">
        <v>10</v>
      </c>
      <c r="L6916" s="43">
        <v>1</v>
      </c>
      <c r="M6916" s="43">
        <v>0</v>
      </c>
      <c r="N6916" s="49">
        <v>1</v>
      </c>
      <c r="O6916" s="43" t="str">
        <f>Cal_052925!$E$2</f>
        <v>Cal_052825</v>
      </c>
      <c r="P6916" s="50">
        <f>Cal_052925!$Q$3</f>
        <v>1.8033877067122157</v>
      </c>
      <c r="Q6916" s="50">
        <f>Cal_052925!$R$3</f>
        <v>0.57372781706974574</v>
      </c>
      <c r="R6916" s="46">
        <v>201.8</v>
      </c>
      <c r="S6916" s="46">
        <v>119.7</v>
      </c>
      <c r="T6916" s="178">
        <f>AVERAGE(0.567,0.447,0.8,0.475,0.333,0.699)</f>
        <v>0.55349999999999999</v>
      </c>
      <c r="U6916" s="79">
        <f t="shared" si="1883"/>
        <v>201.2465</v>
      </c>
      <c r="V6916" s="79">
        <f t="shared" si="1884"/>
        <v>119.1465</v>
      </c>
      <c r="W6916" s="446">
        <f t="shared" si="1885"/>
        <v>3.6459859369878553</v>
      </c>
      <c r="X6916" s="446">
        <f t="shared" si="1886"/>
        <v>0.60488875783661333</v>
      </c>
      <c r="Y6916" s="43">
        <v>20250529</v>
      </c>
      <c r="Z6916" s="48" t="s">
        <v>2459</v>
      </c>
      <c r="AA6916" s="43">
        <v>20250701</v>
      </c>
      <c r="AE6916" s="689" t="s">
        <v>1250</v>
      </c>
      <c r="AF6916" s="130">
        <v>3</v>
      </c>
      <c r="AH6916" s="490" t="s">
        <v>2329</v>
      </c>
    </row>
    <row r="6917" spans="1:35" x14ac:dyDescent="0.2">
      <c r="A6917" s="155" t="s">
        <v>2361</v>
      </c>
      <c r="B6917" s="81">
        <v>20240506</v>
      </c>
      <c r="C6917" s="126" t="s">
        <v>61</v>
      </c>
      <c r="D6917" s="126">
        <v>15</v>
      </c>
      <c r="E6917" s="126">
        <v>12</v>
      </c>
      <c r="F6917" s="126"/>
      <c r="G6917" s="126"/>
      <c r="H6917" s="126" t="s">
        <v>10</v>
      </c>
      <c r="I6917" s="126">
        <v>293</v>
      </c>
      <c r="J6917" s="126">
        <v>5</v>
      </c>
      <c r="K6917" s="82">
        <v>5</v>
      </c>
      <c r="L6917" s="156">
        <v>1</v>
      </c>
      <c r="M6917" s="82">
        <v>0</v>
      </c>
      <c r="N6917" s="83">
        <v>1</v>
      </c>
      <c r="O6917" s="82" t="str">
        <f>Cal_030724!$E$2</f>
        <v>Cal_030724</v>
      </c>
      <c r="P6917" s="158">
        <f>Cal_030724!$Q$3</f>
        <v>1.8135132035581638</v>
      </c>
      <c r="Q6917" s="158">
        <f>Cal_030724!$R$3</f>
        <v>0.5762667345022553</v>
      </c>
      <c r="R6917" s="84">
        <v>90.25</v>
      </c>
      <c r="S6917" s="84">
        <v>56.43</v>
      </c>
      <c r="T6917" s="158">
        <f>AVERAGE(0.612,0.55,0.349,0.731,0.447,0.765)</f>
        <v>0.57566666666666666</v>
      </c>
      <c r="U6917" s="79">
        <f t="shared" si="1883"/>
        <v>89.674333333333337</v>
      </c>
      <c r="V6917" s="79">
        <f t="shared" si="1884"/>
        <v>55.854333333333336</v>
      </c>
      <c r="W6917" s="446">
        <f t="shared" si="1885"/>
        <v>0.74140524373896521</v>
      </c>
      <c r="X6917" s="446">
        <f t="shared" si="1886"/>
        <v>0.25469610618666999</v>
      </c>
      <c r="Y6917" s="82">
        <v>20240307</v>
      </c>
      <c r="Z6917" s="85" t="s">
        <v>2373</v>
      </c>
      <c r="AA6917" s="82">
        <v>20240808</v>
      </c>
      <c r="AB6917" s="85"/>
      <c r="AC6917" s="82"/>
      <c r="AD6917" s="82"/>
      <c r="AE6917" s="691" t="s">
        <v>1250</v>
      </c>
      <c r="AF6917" s="567">
        <v>1</v>
      </c>
      <c r="AG6917" s="567"/>
      <c r="AH6917" s="159" t="s">
        <v>246</v>
      </c>
      <c r="AI6917" s="155"/>
    </row>
    <row r="6918" spans="1:35" x14ac:dyDescent="0.2">
      <c r="A6918" s="155" t="s">
        <v>2361</v>
      </c>
      <c r="B6918" s="81">
        <v>20240506</v>
      </c>
      <c r="C6918" s="126" t="s">
        <v>61</v>
      </c>
      <c r="D6918" s="126">
        <v>15</v>
      </c>
      <c r="E6918" s="126">
        <v>12</v>
      </c>
      <c r="F6918" s="126"/>
      <c r="G6918" s="126"/>
      <c r="H6918" s="126" t="s">
        <v>11</v>
      </c>
      <c r="I6918" s="126">
        <v>294</v>
      </c>
      <c r="J6918" s="126">
        <v>5</v>
      </c>
      <c r="K6918" s="82">
        <v>5</v>
      </c>
      <c r="L6918" s="156">
        <v>1</v>
      </c>
      <c r="M6918" s="82">
        <v>0</v>
      </c>
      <c r="N6918" s="83">
        <v>1</v>
      </c>
      <c r="O6918" s="82" t="str">
        <f>Cal_030724!$E$2</f>
        <v>Cal_030724</v>
      </c>
      <c r="P6918" s="158">
        <f>Cal_030724!$Q$3</f>
        <v>1.8135132035581638</v>
      </c>
      <c r="Q6918" s="158">
        <f>Cal_030724!$R$3</f>
        <v>0.5762667345022553</v>
      </c>
      <c r="R6918" s="84">
        <v>91.58</v>
      </c>
      <c r="S6918" s="84">
        <v>57.68</v>
      </c>
      <c r="T6918" s="158">
        <f>AVERAGE(0.612,0.55,0.349,0.731,0.447,0.765)</f>
        <v>0.57566666666666666</v>
      </c>
      <c r="U6918" s="79">
        <f t="shared" si="1883"/>
        <v>91.004333333333335</v>
      </c>
      <c r="V6918" s="79">
        <f t="shared" si="1884"/>
        <v>57.104333333333336</v>
      </c>
      <c r="W6918" s="446">
        <f t="shared" si="1885"/>
        <v>0.7406312595781207</v>
      </c>
      <c r="X6918" s="446">
        <f t="shared" si="1886"/>
        <v>0.27429855794536917</v>
      </c>
      <c r="Y6918" s="82">
        <v>20240307</v>
      </c>
      <c r="Z6918" s="85" t="s">
        <v>2373</v>
      </c>
      <c r="AA6918" s="82">
        <v>20240808</v>
      </c>
      <c r="AB6918" s="85"/>
      <c r="AC6918" s="82"/>
      <c r="AD6918" s="82"/>
      <c r="AE6918" s="691" t="s">
        <v>1250</v>
      </c>
      <c r="AF6918" s="567">
        <v>1</v>
      </c>
      <c r="AG6918" s="567"/>
      <c r="AH6918" s="159" t="s">
        <v>247</v>
      </c>
      <c r="AI6918" s="155"/>
    </row>
    <row r="6919" spans="1:35" x14ac:dyDescent="0.2">
      <c r="A6919" s="360" t="s">
        <v>2361</v>
      </c>
      <c r="B6919" s="196">
        <v>20240506</v>
      </c>
      <c r="C6919" s="361" t="s">
        <v>61</v>
      </c>
      <c r="D6919" s="361">
        <v>15</v>
      </c>
      <c r="E6919" s="361">
        <v>12</v>
      </c>
      <c r="F6919" s="361"/>
      <c r="G6919" s="361"/>
      <c r="H6919" s="361" t="s">
        <v>10</v>
      </c>
      <c r="I6919" s="361">
        <v>550</v>
      </c>
      <c r="J6919" s="361">
        <v>20</v>
      </c>
      <c r="K6919" s="44">
        <v>5</v>
      </c>
      <c r="L6919" s="362">
        <v>1</v>
      </c>
      <c r="M6919" s="44">
        <v>0</v>
      </c>
      <c r="N6919" s="363">
        <v>1</v>
      </c>
      <c r="O6919" s="44" t="str">
        <f>Cal_030724!$E$2</f>
        <v>Cal_030724</v>
      </c>
      <c r="P6919" s="365">
        <f>Cal_030724!$Q$3</f>
        <v>1.8135132035581638</v>
      </c>
      <c r="Q6919" s="365">
        <f>Cal_030724!$R$3</f>
        <v>0.5762667345022553</v>
      </c>
      <c r="R6919" s="364">
        <v>14.97</v>
      </c>
      <c r="S6919" s="364">
        <v>11.35</v>
      </c>
      <c r="T6919" s="365">
        <f>AVERAGE(0.612,0.55,0.349,0.731,0.447,0.765)</f>
        <v>0.57566666666666666</v>
      </c>
      <c r="U6919" s="79">
        <f t="shared" si="1883"/>
        <v>14.394333333333334</v>
      </c>
      <c r="V6919" s="79">
        <f t="shared" si="1884"/>
        <v>10.774333333333333</v>
      </c>
      <c r="W6919" s="446">
        <f t="shared" si="1885"/>
        <v>4.2276161809804369E-2</v>
      </c>
      <c r="X6919" s="446">
        <f t="shared" si="1886"/>
        <v>6.0086599903791178E-2</v>
      </c>
      <c r="Y6919" s="44">
        <v>20240307</v>
      </c>
      <c r="Z6919" s="368" t="s">
        <v>2373</v>
      </c>
      <c r="AA6919" s="44">
        <v>20240808</v>
      </c>
      <c r="AB6919" s="368"/>
      <c r="AC6919" s="44"/>
      <c r="AD6919" s="44"/>
      <c r="AE6919" s="763" t="s">
        <v>1250</v>
      </c>
      <c r="AF6919" s="849">
        <v>3</v>
      </c>
      <c r="AG6919" s="849"/>
      <c r="AH6919" s="370" t="s">
        <v>251</v>
      </c>
      <c r="AI6919" s="360" t="s">
        <v>2374</v>
      </c>
    </row>
    <row r="6920" spans="1:35" x14ac:dyDescent="0.2">
      <c r="A6920" s="360" t="s">
        <v>2361</v>
      </c>
      <c r="B6920" s="196">
        <v>20240506</v>
      </c>
      <c r="C6920" s="361" t="s">
        <v>61</v>
      </c>
      <c r="D6920" s="361">
        <v>15</v>
      </c>
      <c r="E6920" s="361">
        <v>12</v>
      </c>
      <c r="F6920" s="361"/>
      <c r="G6920" s="361"/>
      <c r="H6920" s="361" t="s">
        <v>11</v>
      </c>
      <c r="I6920" s="361">
        <v>550</v>
      </c>
      <c r="J6920" s="361">
        <v>20</v>
      </c>
      <c r="K6920" s="44">
        <v>5</v>
      </c>
      <c r="L6920" s="362">
        <v>1</v>
      </c>
      <c r="M6920" s="44">
        <v>0</v>
      </c>
      <c r="N6920" s="363">
        <v>1</v>
      </c>
      <c r="O6920" s="44" t="str">
        <f>Cal_030724!$E$2</f>
        <v>Cal_030724</v>
      </c>
      <c r="P6920" s="365">
        <f>Cal_030724!$Q$3</f>
        <v>1.8135132035581638</v>
      </c>
      <c r="Q6920" s="365">
        <f>Cal_030724!$R$3</f>
        <v>0.5762667345022553</v>
      </c>
      <c r="R6920" s="364">
        <v>16.670000000000002</v>
      </c>
      <c r="S6920" s="364">
        <v>11.63</v>
      </c>
      <c r="T6920" s="365">
        <f>AVERAGE(0.612,0.55,0.349,0.731,0.447,0.765)</f>
        <v>0.57566666666666666</v>
      </c>
      <c r="U6920" s="79">
        <f t="shared" si="1883"/>
        <v>16.094333333333335</v>
      </c>
      <c r="V6920" s="79">
        <f t="shared" si="1884"/>
        <v>11.054333333333334</v>
      </c>
      <c r="W6920" s="446">
        <f t="shared" si="1885"/>
        <v>5.8859628597075692E-2</v>
      </c>
      <c r="X6920" s="446">
        <f t="shared" si="1886"/>
        <v>4.6163304506533803E-2</v>
      </c>
      <c r="Y6920" s="44">
        <v>20240307</v>
      </c>
      <c r="Z6920" s="368" t="s">
        <v>2373</v>
      </c>
      <c r="AA6920" s="44">
        <v>20240808</v>
      </c>
      <c r="AB6920" s="368"/>
      <c r="AC6920" s="44"/>
      <c r="AD6920" s="44"/>
      <c r="AE6920" s="763" t="s">
        <v>1250</v>
      </c>
      <c r="AF6920" s="849">
        <v>1</v>
      </c>
      <c r="AG6920" s="849"/>
      <c r="AH6920" s="370" t="s">
        <v>252</v>
      </c>
      <c r="AI6920" s="360"/>
    </row>
    <row r="6921" spans="1:35" x14ac:dyDescent="0.2">
      <c r="A6921" t="s">
        <v>2361</v>
      </c>
      <c r="B6921" s="45">
        <v>20240506</v>
      </c>
      <c r="C6921" s="107" t="s">
        <v>61</v>
      </c>
      <c r="D6921" s="107">
        <v>15</v>
      </c>
      <c r="E6921" s="107">
        <v>17</v>
      </c>
      <c r="H6921" s="107" t="s">
        <v>10</v>
      </c>
      <c r="I6921" s="107">
        <v>290</v>
      </c>
      <c r="J6921" s="107">
        <v>0</v>
      </c>
      <c r="K6921" s="43">
        <v>10</v>
      </c>
      <c r="L6921" s="43">
        <v>1</v>
      </c>
      <c r="M6921" s="43">
        <v>0</v>
      </c>
      <c r="N6921" s="49">
        <v>1</v>
      </c>
      <c r="O6921" s="43" t="str">
        <f>Cal_052925!$E$2</f>
        <v>Cal_052825</v>
      </c>
      <c r="P6921" s="50">
        <f>Cal_052925!$Q$3</f>
        <v>1.8033877067122157</v>
      </c>
      <c r="Q6921" s="50">
        <f>Cal_052925!$R$3</f>
        <v>0.57372781706974574</v>
      </c>
      <c r="R6921" s="46">
        <v>201.9</v>
      </c>
      <c r="S6921" s="46">
        <v>121.5</v>
      </c>
      <c r="T6921" s="178">
        <f>AVERAGE(0.567,0.447,0.8,0.475,0.333,0.699)</f>
        <v>0.55349999999999999</v>
      </c>
      <c r="U6921" s="79">
        <f t="shared" si="1883"/>
        <v>201.34649999999999</v>
      </c>
      <c r="V6921" s="79">
        <f t="shared" si="1884"/>
        <v>120.9465</v>
      </c>
      <c r="W6921" s="446">
        <f t="shared" si="1885"/>
        <v>3.5704904912767796</v>
      </c>
      <c r="X6921" s="446">
        <f t="shared" si="1886"/>
        <v>0.74460408789749544</v>
      </c>
      <c r="Y6921" s="43">
        <v>20250529</v>
      </c>
      <c r="Z6921" s="48" t="s">
        <v>2459</v>
      </c>
      <c r="AA6921" s="43">
        <v>20250701</v>
      </c>
      <c r="AE6921" s="689" t="s">
        <v>1250</v>
      </c>
      <c r="AF6921" s="130">
        <v>1</v>
      </c>
    </row>
    <row r="6922" spans="1:35" x14ac:dyDescent="0.2">
      <c r="A6922" t="s">
        <v>2361</v>
      </c>
      <c r="B6922" s="45">
        <v>20240506</v>
      </c>
      <c r="C6922" s="107" t="s">
        <v>61</v>
      </c>
      <c r="D6922" s="107">
        <v>15</v>
      </c>
      <c r="E6922" s="107">
        <v>17</v>
      </c>
      <c r="H6922" s="107" t="s">
        <v>11</v>
      </c>
      <c r="I6922" s="107">
        <v>290</v>
      </c>
      <c r="J6922" s="107">
        <v>0</v>
      </c>
      <c r="K6922" s="43">
        <v>10</v>
      </c>
      <c r="L6922" s="43">
        <v>1</v>
      </c>
      <c r="M6922" s="43">
        <v>0</v>
      </c>
      <c r="N6922" s="49">
        <v>1</v>
      </c>
      <c r="O6922" s="43" t="str">
        <f>Cal_052925!$E$2</f>
        <v>Cal_052825</v>
      </c>
      <c r="P6922" s="50">
        <f>Cal_052925!$Q$3</f>
        <v>1.8033877067122157</v>
      </c>
      <c r="Q6922" s="50">
        <f>Cal_052925!$R$3</f>
        <v>0.57372781706974574</v>
      </c>
      <c r="R6922" s="46">
        <v>214.9</v>
      </c>
      <c r="S6922" s="46">
        <v>129</v>
      </c>
      <c r="T6922" s="178">
        <f>AVERAGE(0.567,0.447,0.8,0.475,0.333,0.699)</f>
        <v>0.55349999999999999</v>
      </c>
      <c r="U6922" s="79">
        <f t="shared" si="1883"/>
        <v>214.34649999999999</v>
      </c>
      <c r="V6922" s="79">
        <f t="shared" si="1884"/>
        <v>128.44649999999999</v>
      </c>
      <c r="W6922" s="446">
        <f t="shared" si="1885"/>
        <v>3.8147404626949677</v>
      </c>
      <c r="X6922" s="446">
        <f t="shared" si="1886"/>
        <v>0.7679369679368272</v>
      </c>
      <c r="Y6922" s="43">
        <v>20250529</v>
      </c>
      <c r="Z6922" s="48" t="s">
        <v>2459</v>
      </c>
      <c r="AA6922" s="43">
        <v>20250701</v>
      </c>
      <c r="AE6922" s="689" t="s">
        <v>1250</v>
      </c>
      <c r="AF6922" s="130">
        <v>1</v>
      </c>
    </row>
    <row r="6923" spans="1:35" x14ac:dyDescent="0.2">
      <c r="A6923" t="s">
        <v>2361</v>
      </c>
      <c r="B6923" s="45">
        <v>20240506</v>
      </c>
      <c r="C6923" s="107" t="s">
        <v>61</v>
      </c>
      <c r="D6923" s="107">
        <v>15</v>
      </c>
      <c r="E6923" s="107">
        <v>20</v>
      </c>
      <c r="H6923" s="107" t="s">
        <v>10</v>
      </c>
      <c r="I6923" s="107">
        <v>290</v>
      </c>
      <c r="J6923" s="107">
        <v>0</v>
      </c>
      <c r="K6923" s="43">
        <v>5</v>
      </c>
      <c r="L6923" s="43">
        <v>1</v>
      </c>
      <c r="M6923" s="43">
        <v>0</v>
      </c>
      <c r="N6923" s="49">
        <v>1</v>
      </c>
      <c r="O6923" s="43" t="str">
        <f>Cal_052925!$E$2</f>
        <v>Cal_052825</v>
      </c>
      <c r="P6923" s="50">
        <f>Cal_052925!$Q$3</f>
        <v>1.8033877067122157</v>
      </c>
      <c r="Q6923" s="50">
        <f>Cal_052925!$R$3</f>
        <v>0.57372781706974574</v>
      </c>
      <c r="R6923" s="46">
        <v>167.7</v>
      </c>
      <c r="S6923" s="46">
        <v>103.6</v>
      </c>
      <c r="T6923" s="178">
        <f>AVERAGE(0.573,0.773,0.748,0.855,0.817,0.738)</f>
        <v>0.75066666666666659</v>
      </c>
      <c r="U6923" s="79">
        <f t="shared" si="1883"/>
        <v>166.94933333333333</v>
      </c>
      <c r="V6923" s="79">
        <f t="shared" si="1884"/>
        <v>102.84933333333333</v>
      </c>
      <c r="W6923" s="446">
        <f t="shared" si="1885"/>
        <v>1.4233111970823482</v>
      </c>
      <c r="X6923" s="446">
        <f t="shared" si="1886"/>
        <v>0.41140332850687777</v>
      </c>
      <c r="Y6923" s="43">
        <v>20250529</v>
      </c>
      <c r="Z6923" s="48" t="s">
        <v>2465</v>
      </c>
      <c r="AA6923" s="43">
        <v>20250709</v>
      </c>
      <c r="AE6923" s="689" t="s">
        <v>1250</v>
      </c>
      <c r="AF6923" s="130">
        <v>1</v>
      </c>
    </row>
    <row r="6924" spans="1:35" x14ac:dyDescent="0.2">
      <c r="A6924" t="s">
        <v>2361</v>
      </c>
      <c r="B6924" s="45">
        <v>20240506</v>
      </c>
      <c r="C6924" s="107" t="s">
        <v>61</v>
      </c>
      <c r="D6924" s="107">
        <v>15</v>
      </c>
      <c r="E6924" s="107">
        <v>20</v>
      </c>
      <c r="H6924" s="107" t="s">
        <v>11</v>
      </c>
      <c r="I6924" s="107">
        <v>290</v>
      </c>
      <c r="J6924" s="107">
        <v>0</v>
      </c>
      <c r="K6924" s="43">
        <v>5</v>
      </c>
      <c r="L6924" s="43">
        <v>1</v>
      </c>
      <c r="M6924" s="43">
        <v>0</v>
      </c>
      <c r="N6924" s="49">
        <v>1</v>
      </c>
      <c r="O6924" s="43" t="str">
        <f>Cal_052925!$E$2</f>
        <v>Cal_052825</v>
      </c>
      <c r="P6924" s="50">
        <f>Cal_052925!$Q$3</f>
        <v>1.8033877067122157</v>
      </c>
      <c r="Q6924" s="50">
        <f>Cal_052925!$R$3</f>
        <v>0.57372781706974574</v>
      </c>
      <c r="R6924" s="46">
        <v>180.6</v>
      </c>
      <c r="S6924" s="46">
        <v>108.5</v>
      </c>
      <c r="T6924" s="178">
        <f>AVERAGE(0.567,0.447,0.8,0.475,0.333,0.699)</f>
        <v>0.55349999999999999</v>
      </c>
      <c r="U6924" s="79">
        <f t="shared" si="1883"/>
        <v>180.04649999999998</v>
      </c>
      <c r="V6924" s="79">
        <f t="shared" si="1884"/>
        <v>107.9465</v>
      </c>
      <c r="W6924" s="446">
        <f t="shared" si="1885"/>
        <v>1.6009475399319388</v>
      </c>
      <c r="X6924" s="446">
        <f t="shared" si="1886"/>
        <v>0.32469461172534675</v>
      </c>
      <c r="Y6924" s="43">
        <v>20250529</v>
      </c>
      <c r="Z6924" s="48" t="s">
        <v>2459</v>
      </c>
      <c r="AA6924" s="43">
        <v>20250701</v>
      </c>
      <c r="AE6924" s="689" t="s">
        <v>1250</v>
      </c>
      <c r="AF6924" s="130">
        <v>1</v>
      </c>
    </row>
    <row r="6925" spans="1:35" x14ac:dyDescent="0.2">
      <c r="A6925" t="s">
        <v>2361</v>
      </c>
      <c r="B6925" s="45">
        <v>20240506</v>
      </c>
      <c r="C6925" s="107" t="s">
        <v>61</v>
      </c>
      <c r="D6925" s="107">
        <v>15</v>
      </c>
      <c r="E6925" s="107">
        <v>20</v>
      </c>
      <c r="H6925" s="107" t="s">
        <v>10</v>
      </c>
      <c r="I6925" s="107">
        <v>290</v>
      </c>
      <c r="J6925" s="107">
        <v>10</v>
      </c>
      <c r="K6925" s="43">
        <v>5</v>
      </c>
      <c r="L6925" s="43">
        <v>1</v>
      </c>
      <c r="M6925" s="43">
        <v>0</v>
      </c>
      <c r="N6925" s="49">
        <v>1</v>
      </c>
      <c r="O6925" s="43" t="str">
        <f>Cal_052925!$E$2</f>
        <v>Cal_052825</v>
      </c>
      <c r="P6925" s="50">
        <f>Cal_052925!$Q$3</f>
        <v>1.8033877067122157</v>
      </c>
      <c r="Q6925" s="50">
        <f>Cal_052925!$R$3</f>
        <v>0.57372781706974574</v>
      </c>
      <c r="R6925" s="46">
        <v>165</v>
      </c>
      <c r="S6925" s="46">
        <v>101.2</v>
      </c>
      <c r="T6925" s="178">
        <f>AVERAGE(0.567,0.447,0.8,0.475,0.333,0.699)</f>
        <v>0.55349999999999999</v>
      </c>
      <c r="U6925" s="79">
        <f t="shared" si="1883"/>
        <v>164.44649999999999</v>
      </c>
      <c r="V6925" s="79">
        <f t="shared" si="1884"/>
        <v>100.6465</v>
      </c>
      <c r="W6925" s="446">
        <f t="shared" si="1885"/>
        <v>1.4166498342254878</v>
      </c>
      <c r="X6925" s="446">
        <f t="shared" si="1886"/>
        <v>0.37876866305580426</v>
      </c>
      <c r="Y6925" s="43">
        <v>20250529</v>
      </c>
      <c r="Z6925" s="48" t="s">
        <v>2459</v>
      </c>
      <c r="AA6925" s="43">
        <v>20250701</v>
      </c>
      <c r="AE6925" s="689" t="s">
        <v>1250</v>
      </c>
      <c r="AF6925" s="130">
        <v>1</v>
      </c>
    </row>
    <row r="6926" spans="1:35" x14ac:dyDescent="0.2">
      <c r="A6926" t="s">
        <v>2361</v>
      </c>
      <c r="B6926" s="45">
        <v>20240506</v>
      </c>
      <c r="C6926" s="107" t="s">
        <v>61</v>
      </c>
      <c r="D6926" s="107">
        <v>15</v>
      </c>
      <c r="E6926" s="107">
        <v>20</v>
      </c>
      <c r="H6926" s="107" t="s">
        <v>11</v>
      </c>
      <c r="I6926" s="107">
        <v>290</v>
      </c>
      <c r="J6926" s="107">
        <v>10</v>
      </c>
      <c r="K6926" s="43">
        <v>5</v>
      </c>
      <c r="L6926" s="43">
        <v>1</v>
      </c>
      <c r="M6926" s="43">
        <v>0</v>
      </c>
      <c r="N6926" s="49">
        <v>1</v>
      </c>
      <c r="O6926" s="43" t="str">
        <f>Cal_052925!$E$2</f>
        <v>Cal_052825</v>
      </c>
      <c r="P6926" s="50">
        <f>Cal_052925!$Q$3</f>
        <v>1.8033877067122157</v>
      </c>
      <c r="Q6926" s="50">
        <f>Cal_052925!$R$3</f>
        <v>0.57372781706974574</v>
      </c>
      <c r="R6926" s="46">
        <v>146.1</v>
      </c>
      <c r="S6926" s="46">
        <v>89.13</v>
      </c>
      <c r="T6926" s="178">
        <f>AVERAGE(0.567,0.447,0.8,0.475,0.333,0.699)</f>
        <v>0.55349999999999999</v>
      </c>
      <c r="U6926" s="79">
        <f t="shared" si="1883"/>
        <v>145.54649999999998</v>
      </c>
      <c r="V6926" s="79">
        <f t="shared" si="1884"/>
        <v>88.576499999999996</v>
      </c>
      <c r="W6926" s="446">
        <f t="shared" si="1885"/>
        <v>1.2649928065176497</v>
      </c>
      <c r="X6926" s="446">
        <f t="shared" si="1886"/>
        <v>0.31511068962415723</v>
      </c>
      <c r="Y6926" s="43">
        <v>20250529</v>
      </c>
      <c r="Z6926" s="48" t="s">
        <v>2459</v>
      </c>
      <c r="AA6926" s="43">
        <v>20250701</v>
      </c>
      <c r="AE6926" s="689" t="s">
        <v>1250</v>
      </c>
      <c r="AF6926" s="130">
        <v>1</v>
      </c>
    </row>
    <row r="6927" spans="1:35" x14ac:dyDescent="0.2">
      <c r="A6927" s="155" t="s">
        <v>2361</v>
      </c>
      <c r="B6927" s="81">
        <v>20240506</v>
      </c>
      <c r="C6927" s="126" t="s">
        <v>61</v>
      </c>
      <c r="D6927" s="126">
        <v>15</v>
      </c>
      <c r="E6927" s="126">
        <v>20</v>
      </c>
      <c r="F6927" s="126"/>
      <c r="G6927" s="126"/>
      <c r="H6927" s="126" t="s">
        <v>10</v>
      </c>
      <c r="I6927" s="126">
        <v>293</v>
      </c>
      <c r="J6927" s="126">
        <v>5</v>
      </c>
      <c r="K6927" s="82">
        <v>5</v>
      </c>
      <c r="L6927" s="156">
        <v>1</v>
      </c>
      <c r="M6927" s="82">
        <v>0</v>
      </c>
      <c r="N6927" s="83">
        <v>1</v>
      </c>
      <c r="O6927" s="82" t="str">
        <f>Cal_030724!$E$2</f>
        <v>Cal_030724</v>
      </c>
      <c r="P6927" s="158">
        <f>Cal_030724!$Q$3</f>
        <v>1.8135132035581638</v>
      </c>
      <c r="Q6927" s="158">
        <f>Cal_030724!$R$3</f>
        <v>0.5762667345022553</v>
      </c>
      <c r="R6927" s="84">
        <v>55.34</v>
      </c>
      <c r="S6927" s="84">
        <v>34.28</v>
      </c>
      <c r="T6927" s="158">
        <f>AVERAGE(0.612,0.55,0.349,0.731,0.447,0.765)</f>
        <v>0.57566666666666666</v>
      </c>
      <c r="U6927" s="79">
        <f t="shared" si="1883"/>
        <v>54.76433333333334</v>
      </c>
      <c r="V6927" s="79">
        <f t="shared" si="1884"/>
        <v>33.704333333333338</v>
      </c>
      <c r="W6927" s="446">
        <f t="shared" si="1885"/>
        <v>0.46167931499534626</v>
      </c>
      <c r="X6927" s="446">
        <f t="shared" si="1886"/>
        <v>0.13940085064402979</v>
      </c>
      <c r="Y6927" s="82">
        <v>20240307</v>
      </c>
      <c r="Z6927" s="85" t="s">
        <v>2373</v>
      </c>
      <c r="AA6927" s="82">
        <v>20240808</v>
      </c>
      <c r="AB6927" s="85"/>
      <c r="AC6927" s="82"/>
      <c r="AD6927" s="82"/>
      <c r="AE6927" s="691" t="s">
        <v>1250</v>
      </c>
      <c r="AF6927" s="567">
        <v>1</v>
      </c>
      <c r="AG6927" s="567"/>
      <c r="AH6927" s="159" t="s">
        <v>244</v>
      </c>
      <c r="AI6927" s="155"/>
    </row>
    <row r="6928" spans="1:35" x14ac:dyDescent="0.2">
      <c r="A6928" s="155" t="s">
        <v>2361</v>
      </c>
      <c r="B6928" s="81">
        <v>20240506</v>
      </c>
      <c r="C6928" s="126" t="s">
        <v>61</v>
      </c>
      <c r="D6928" s="126">
        <v>15</v>
      </c>
      <c r="E6928" s="126">
        <v>20</v>
      </c>
      <c r="F6928" s="126"/>
      <c r="G6928" s="126"/>
      <c r="H6928" s="126" t="s">
        <v>11</v>
      </c>
      <c r="I6928" s="126">
        <v>293</v>
      </c>
      <c r="J6928" s="126">
        <v>5</v>
      </c>
      <c r="K6928" s="82">
        <v>5</v>
      </c>
      <c r="L6928" s="156">
        <v>1</v>
      </c>
      <c r="M6928" s="82">
        <v>0</v>
      </c>
      <c r="N6928" s="83">
        <v>1</v>
      </c>
      <c r="O6928" s="82" t="str">
        <f>Cal_030724!$E$2</f>
        <v>Cal_030724</v>
      </c>
      <c r="P6928" s="158">
        <f>Cal_030724!$Q$3</f>
        <v>1.8135132035581638</v>
      </c>
      <c r="Q6928" s="158">
        <f>Cal_030724!$R$3</f>
        <v>0.5762667345022553</v>
      </c>
      <c r="R6928" s="84">
        <v>55.01</v>
      </c>
      <c r="S6928" s="84">
        <v>33.93</v>
      </c>
      <c r="T6928" s="158">
        <f>AVERAGE(0.612,0.55,0.349,0.731,0.447,0.765)</f>
        <v>0.57566666666666666</v>
      </c>
      <c r="U6928" s="79">
        <f t="shared" si="1883"/>
        <v>54.434333333333335</v>
      </c>
      <c r="V6928" s="79">
        <f t="shared" si="1884"/>
        <v>33.354333333333336</v>
      </c>
      <c r="W6928" s="446">
        <f t="shared" si="1885"/>
        <v>0.46211775688992868</v>
      </c>
      <c r="X6928" s="446">
        <f t="shared" si="1886"/>
        <v>0.13272053902031908</v>
      </c>
      <c r="Y6928" s="82">
        <v>20240307</v>
      </c>
      <c r="Z6928" s="85" t="s">
        <v>2373</v>
      </c>
      <c r="AA6928" s="82">
        <v>20240808</v>
      </c>
      <c r="AB6928" s="85"/>
      <c r="AC6928" s="82"/>
      <c r="AD6928" s="82"/>
      <c r="AE6928" s="691" t="s">
        <v>1250</v>
      </c>
      <c r="AF6928" s="567">
        <v>1</v>
      </c>
      <c r="AG6928" s="567"/>
      <c r="AH6928" s="159" t="s">
        <v>245</v>
      </c>
      <c r="AI6928" s="155"/>
    </row>
    <row r="6929" spans="1:35" x14ac:dyDescent="0.2">
      <c r="A6929" s="360" t="s">
        <v>2361</v>
      </c>
      <c r="B6929" s="196">
        <v>20240506</v>
      </c>
      <c r="C6929" s="361" t="s">
        <v>61</v>
      </c>
      <c r="D6929" s="361">
        <v>15</v>
      </c>
      <c r="E6929" s="361">
        <v>20</v>
      </c>
      <c r="F6929" s="361"/>
      <c r="G6929" s="361"/>
      <c r="H6929" s="361" t="s">
        <v>10</v>
      </c>
      <c r="I6929" s="361">
        <v>550</v>
      </c>
      <c r="J6929" s="361">
        <v>20</v>
      </c>
      <c r="K6929" s="44">
        <v>5</v>
      </c>
      <c r="L6929" s="362">
        <v>1</v>
      </c>
      <c r="M6929" s="44">
        <v>0</v>
      </c>
      <c r="N6929" s="363">
        <v>1</v>
      </c>
      <c r="O6929" s="44" t="str">
        <f>Cal_030724!$E$2</f>
        <v>Cal_030724</v>
      </c>
      <c r="P6929" s="365">
        <f>Cal_030724!$Q$3</f>
        <v>1.8135132035581638</v>
      </c>
      <c r="Q6929" s="365">
        <f>Cal_030724!$R$3</f>
        <v>0.5762667345022553</v>
      </c>
      <c r="R6929" s="364">
        <v>17.649999999999999</v>
      </c>
      <c r="S6929" s="364">
        <v>11.84</v>
      </c>
      <c r="T6929" s="365">
        <f>AVERAGE(0.612,0.55,0.349,0.731,0.447,0.765)</f>
        <v>0.57566666666666666</v>
      </c>
      <c r="U6929" s="79">
        <f t="shared" si="1883"/>
        <v>17.074333333333332</v>
      </c>
      <c r="V6929" s="79">
        <f t="shared" si="1884"/>
        <v>11.264333333333333</v>
      </c>
      <c r="W6929" s="446">
        <f t="shared" si="1885"/>
        <v>6.7852071854962226E-2</v>
      </c>
      <c r="X6929" s="446">
        <f t="shared" si="1886"/>
        <v>3.9165989791157714E-2</v>
      </c>
      <c r="Y6929" s="44">
        <v>20240307</v>
      </c>
      <c r="Z6929" s="368" t="s">
        <v>2373</v>
      </c>
      <c r="AA6929" s="44">
        <v>20240808</v>
      </c>
      <c r="AB6929" s="368"/>
      <c r="AC6929" s="44"/>
      <c r="AD6929" s="44"/>
      <c r="AE6929" s="763" t="s">
        <v>1250</v>
      </c>
      <c r="AF6929" s="849">
        <v>1</v>
      </c>
      <c r="AG6929" s="849"/>
      <c r="AH6929" s="370" t="s">
        <v>208</v>
      </c>
      <c r="AI6929" s="360"/>
    </row>
    <row r="6930" spans="1:35" x14ac:dyDescent="0.2">
      <c r="A6930" s="360" t="s">
        <v>2361</v>
      </c>
      <c r="B6930" s="196">
        <v>20240506</v>
      </c>
      <c r="C6930" s="361" t="s">
        <v>61</v>
      </c>
      <c r="D6930" s="361">
        <v>15</v>
      </c>
      <c r="E6930" s="361">
        <v>20</v>
      </c>
      <c r="F6930" s="361"/>
      <c r="G6930" s="361"/>
      <c r="H6930" s="361" t="s">
        <v>11</v>
      </c>
      <c r="I6930" s="361">
        <v>552</v>
      </c>
      <c r="J6930" s="361">
        <v>20</v>
      </c>
      <c r="K6930" s="44">
        <v>5</v>
      </c>
      <c r="L6930" s="362">
        <v>1</v>
      </c>
      <c r="M6930" s="44">
        <v>0</v>
      </c>
      <c r="N6930" s="363">
        <v>1</v>
      </c>
      <c r="O6930" s="44" t="str">
        <f>Cal_030724!$E$2</f>
        <v>Cal_030724</v>
      </c>
      <c r="P6930" s="365">
        <f>Cal_030724!$Q$3</f>
        <v>1.8135132035581638</v>
      </c>
      <c r="Q6930" s="365">
        <f>Cal_030724!$R$3</f>
        <v>0.5762667345022553</v>
      </c>
      <c r="R6930" s="364">
        <v>19.28</v>
      </c>
      <c r="S6930" s="364">
        <v>12.13</v>
      </c>
      <c r="T6930" s="365">
        <f>AVERAGE(0.612,0.55,0.349,0.731,0.447,0.765)</f>
        <v>0.57566666666666666</v>
      </c>
      <c r="U6930" s="79">
        <f t="shared" si="1883"/>
        <v>18.704333333333334</v>
      </c>
      <c r="V6930" s="79">
        <f t="shared" si="1884"/>
        <v>11.554333333333334</v>
      </c>
      <c r="W6930" s="446">
        <f t="shared" si="1885"/>
        <v>8.3198718030394567E-2</v>
      </c>
      <c r="X6930" s="446">
        <f t="shared" si="1886"/>
        <v>2.6176791999430061E-2</v>
      </c>
      <c r="Y6930" s="44">
        <v>20240307</v>
      </c>
      <c r="Z6930" s="368" t="s">
        <v>2373</v>
      </c>
      <c r="AA6930" s="44">
        <v>20240808</v>
      </c>
      <c r="AB6930" s="368"/>
      <c r="AC6930" s="44"/>
      <c r="AD6930" s="44"/>
      <c r="AE6930" s="763" t="s">
        <v>1250</v>
      </c>
      <c r="AF6930" s="849">
        <v>1</v>
      </c>
      <c r="AG6930" s="849"/>
      <c r="AH6930" s="370" t="s">
        <v>250</v>
      </c>
      <c r="AI6930" s="360"/>
    </row>
    <row r="6931" spans="1:35" x14ac:dyDescent="0.2">
      <c r="A6931" t="s">
        <v>2361</v>
      </c>
      <c r="B6931" s="45">
        <v>20240507</v>
      </c>
      <c r="C6931" s="107" t="s">
        <v>70</v>
      </c>
      <c r="D6931" s="107">
        <v>18</v>
      </c>
      <c r="E6931" s="107">
        <v>7</v>
      </c>
      <c r="H6931" s="107" t="s">
        <v>10</v>
      </c>
      <c r="I6931" s="107">
        <v>290</v>
      </c>
      <c r="J6931" s="107">
        <v>0</v>
      </c>
      <c r="K6931" s="43">
        <v>5</v>
      </c>
      <c r="L6931" s="43">
        <v>1</v>
      </c>
      <c r="M6931" s="43">
        <v>0</v>
      </c>
      <c r="N6931" s="49">
        <v>1</v>
      </c>
      <c r="O6931" s="43" t="str">
        <f>Cal_052925!$E$2</f>
        <v>Cal_052825</v>
      </c>
      <c r="P6931" s="50">
        <f>Cal_052925!$Q$3</f>
        <v>1.8033877067122157</v>
      </c>
      <c r="Q6931" s="50">
        <f>Cal_052925!$R$3</f>
        <v>0.57372781706974574</v>
      </c>
      <c r="R6931" s="46">
        <v>59.75</v>
      </c>
      <c r="S6931" s="46">
        <v>42.07</v>
      </c>
      <c r="T6931" s="178">
        <f>AVERAGE(0.567,0.447,0.8,0.475,0.333,0.699)</f>
        <v>0.55349999999999999</v>
      </c>
      <c r="U6931" s="79">
        <f t="shared" si="1883"/>
        <v>59.1965</v>
      </c>
      <c r="V6931" s="79">
        <f t="shared" si="1884"/>
        <v>41.516500000000001</v>
      </c>
      <c r="W6931" s="446">
        <f t="shared" si="1885"/>
        <v>0.39257631769759621</v>
      </c>
      <c r="X6931" s="446">
        <f t="shared" si="1886"/>
        <v>0.34803057913814828</v>
      </c>
      <c r="Y6931" s="43">
        <v>20250529</v>
      </c>
      <c r="Z6931" s="48" t="s">
        <v>2459</v>
      </c>
      <c r="AA6931" s="43">
        <v>20250701</v>
      </c>
      <c r="AE6931" s="689" t="s">
        <v>1250</v>
      </c>
      <c r="AF6931" s="130">
        <v>1</v>
      </c>
    </row>
    <row r="6932" spans="1:35" x14ac:dyDescent="0.2">
      <c r="A6932" t="s">
        <v>2361</v>
      </c>
      <c r="B6932" s="45">
        <v>20240507</v>
      </c>
      <c r="C6932" s="107" t="s">
        <v>70</v>
      </c>
      <c r="D6932" s="107">
        <v>18</v>
      </c>
      <c r="E6932" s="107">
        <v>7</v>
      </c>
      <c r="H6932" s="107" t="s">
        <v>11</v>
      </c>
      <c r="I6932" s="107">
        <v>290</v>
      </c>
      <c r="J6932" s="107">
        <v>0</v>
      </c>
      <c r="K6932" s="43">
        <v>5</v>
      </c>
      <c r="L6932" s="43">
        <v>1</v>
      </c>
      <c r="M6932" s="43">
        <v>0</v>
      </c>
      <c r="N6932" s="49">
        <v>1</v>
      </c>
      <c r="O6932" s="43" t="str">
        <f>Cal_052925!$E$2</f>
        <v>Cal_052825</v>
      </c>
      <c r="P6932" s="50">
        <f>Cal_052925!$Q$3</f>
        <v>1.8033877067122157</v>
      </c>
      <c r="Q6932" s="50">
        <f>Cal_052925!$R$3</f>
        <v>0.57372781706974574</v>
      </c>
      <c r="R6932" s="46">
        <v>61.6</v>
      </c>
      <c r="S6932" s="46">
        <v>42.62</v>
      </c>
      <c r="T6932" s="178">
        <f>AVERAGE(0.567,0.447,0.8,0.475,0.333,0.699)</f>
        <v>0.55349999999999999</v>
      </c>
      <c r="U6932" s="79">
        <f t="shared" si="1883"/>
        <v>61.046500000000002</v>
      </c>
      <c r="V6932" s="79">
        <f t="shared" si="1884"/>
        <v>42.066499999999998</v>
      </c>
      <c r="W6932" s="446">
        <f t="shared" si="1885"/>
        <v>0.42144222341065485</v>
      </c>
      <c r="X6932" s="446">
        <f t="shared" si="1886"/>
        <v>0.32897604464519881</v>
      </c>
      <c r="Y6932" s="43">
        <v>20250529</v>
      </c>
      <c r="Z6932" s="48" t="s">
        <v>2459</v>
      </c>
      <c r="AA6932" s="43">
        <v>20250701</v>
      </c>
      <c r="AE6932" s="689" t="s">
        <v>1250</v>
      </c>
      <c r="AF6932" s="130">
        <v>1</v>
      </c>
    </row>
    <row r="6933" spans="1:35" x14ac:dyDescent="0.2">
      <c r="A6933" t="s">
        <v>2361</v>
      </c>
      <c r="B6933" s="45">
        <v>20240507</v>
      </c>
      <c r="C6933" s="107" t="s">
        <v>70</v>
      </c>
      <c r="D6933" s="107">
        <v>18</v>
      </c>
      <c r="E6933" s="107">
        <v>9</v>
      </c>
      <c r="H6933" s="107" t="s">
        <v>10</v>
      </c>
      <c r="I6933" s="107">
        <v>290</v>
      </c>
      <c r="J6933" s="107">
        <v>0</v>
      </c>
      <c r="K6933" s="43">
        <v>5</v>
      </c>
      <c r="L6933" s="43">
        <v>1</v>
      </c>
      <c r="M6933" s="43">
        <v>0</v>
      </c>
      <c r="N6933" s="49">
        <v>1</v>
      </c>
      <c r="O6933" s="43" t="str">
        <f>Cal_052925!$E$2</f>
        <v>Cal_052825</v>
      </c>
      <c r="P6933" s="50">
        <f>Cal_052925!$Q$3</f>
        <v>1.8033877067122157</v>
      </c>
      <c r="Q6933" s="50">
        <f>Cal_052925!$R$3</f>
        <v>0.57372781706974574</v>
      </c>
      <c r="R6933" s="46">
        <v>149.6</v>
      </c>
      <c r="S6933" s="46">
        <v>98.45</v>
      </c>
      <c r="T6933" s="178">
        <f>AVERAGE(0.567,0.447,0.8,0.475,0.333,0.699)</f>
        <v>0.55349999999999999</v>
      </c>
      <c r="U6933" s="79">
        <f t="shared" si="1883"/>
        <v>149.04649999999998</v>
      </c>
      <c r="V6933" s="79">
        <f t="shared" si="1884"/>
        <v>97.896500000000003</v>
      </c>
      <c r="W6933" s="446">
        <f t="shared" ref="W6933:W6934" si="1887">(Q6933*P6933/(P6933-1)*(U6933-V6933)*(K6933)/I6933)/N6933</f>
        <v>1.1357623670945722</v>
      </c>
      <c r="X6933" s="446">
        <f t="shared" ref="X6933:X6934" si="1888">(Q6933*P6933/(P6933-1)*(P6933*V6933-U6933)*(K6933)/I6933)/N6933</f>
        <v>0.61059927408617487</v>
      </c>
      <c r="Y6933" s="43">
        <v>20250529</v>
      </c>
      <c r="Z6933" s="48" t="s">
        <v>2459</v>
      </c>
      <c r="AA6933" s="43">
        <v>20250701</v>
      </c>
      <c r="AE6933" s="689" t="s">
        <v>1250</v>
      </c>
      <c r="AF6933" s="130">
        <v>1</v>
      </c>
    </row>
    <row r="6934" spans="1:35" x14ac:dyDescent="0.2">
      <c r="A6934" t="s">
        <v>2361</v>
      </c>
      <c r="B6934" s="45">
        <v>20240507</v>
      </c>
      <c r="C6934" s="107" t="s">
        <v>70</v>
      </c>
      <c r="D6934" s="107">
        <v>18</v>
      </c>
      <c r="E6934" s="107">
        <v>9</v>
      </c>
      <c r="H6934" s="107" t="s">
        <v>11</v>
      </c>
      <c r="I6934" s="107">
        <v>290</v>
      </c>
      <c r="J6934" s="107">
        <v>0</v>
      </c>
      <c r="K6934" s="43">
        <v>5</v>
      </c>
      <c r="L6934" s="43">
        <v>1</v>
      </c>
      <c r="M6934" s="43">
        <v>0</v>
      </c>
      <c r="N6934" s="49">
        <v>1</v>
      </c>
      <c r="O6934" s="43" t="str">
        <f>Cal_052925!$E$2</f>
        <v>Cal_052825</v>
      </c>
      <c r="P6934" s="50">
        <f>Cal_052925!$Q$3</f>
        <v>1.8033877067122157</v>
      </c>
      <c r="Q6934" s="50">
        <f>Cal_052925!$R$3</f>
        <v>0.57372781706974574</v>
      </c>
      <c r="R6934" s="46">
        <v>153.9</v>
      </c>
      <c r="S6934" s="46">
        <v>100.5</v>
      </c>
      <c r="T6934" s="178">
        <f>AVERAGE(0.567,0.447,0.8,0.475,0.333,0.699)</f>
        <v>0.55349999999999999</v>
      </c>
      <c r="U6934" s="79">
        <f t="shared" si="1883"/>
        <v>153.34649999999999</v>
      </c>
      <c r="V6934" s="79">
        <f t="shared" si="1884"/>
        <v>99.9465</v>
      </c>
      <c r="W6934" s="446">
        <f t="shared" si="1887"/>
        <v>1.1857225885210201</v>
      </c>
      <c r="X6934" s="446">
        <f t="shared" si="1888"/>
        <v>0.59720870902558798</v>
      </c>
      <c r="Y6934" s="43">
        <v>20250529</v>
      </c>
      <c r="Z6934" s="48" t="s">
        <v>2459</v>
      </c>
      <c r="AA6934" s="43">
        <v>20250701</v>
      </c>
      <c r="AE6934" s="689" t="s">
        <v>1250</v>
      </c>
      <c r="AF6934" s="130">
        <v>1</v>
      </c>
    </row>
    <row r="6935" spans="1:35" x14ac:dyDescent="0.2">
      <c r="A6935" t="s">
        <v>2361</v>
      </c>
      <c r="B6935" s="45">
        <v>20240507</v>
      </c>
      <c r="C6935" s="107" t="s">
        <v>70</v>
      </c>
      <c r="D6935" s="107">
        <v>18</v>
      </c>
      <c r="E6935" s="107">
        <v>9</v>
      </c>
      <c r="H6935" s="107" t="s">
        <v>10</v>
      </c>
      <c r="I6935" s="107">
        <v>290</v>
      </c>
      <c r="J6935" s="107">
        <v>10</v>
      </c>
      <c r="K6935" s="43">
        <v>5</v>
      </c>
      <c r="L6935" s="43">
        <v>1</v>
      </c>
      <c r="M6935" s="43">
        <v>0</v>
      </c>
      <c r="N6935" s="49">
        <v>1</v>
      </c>
      <c r="O6935" s="43" t="str">
        <f>Cal_052925!$E$2</f>
        <v>Cal_052825</v>
      </c>
      <c r="P6935" s="50">
        <f>Cal_052925!$Q$3</f>
        <v>1.8033877067122157</v>
      </c>
      <c r="Q6935" s="50">
        <f>Cal_052925!$R$3</f>
        <v>0.57372781706974574</v>
      </c>
      <c r="R6935" s="46">
        <v>111.4</v>
      </c>
      <c r="S6935" s="46">
        <v>72.61</v>
      </c>
      <c r="T6935" s="178">
        <f>AVERAGE(0.573,0.773,0.748,0.855,0.817,0.738)</f>
        <v>0.75066666666666659</v>
      </c>
      <c r="U6935" s="79">
        <f t="shared" si="1883"/>
        <v>110.64933333333335</v>
      </c>
      <c r="V6935" s="79">
        <f t="shared" si="1884"/>
        <v>71.859333333333339</v>
      </c>
      <c r="W6935" s="446">
        <f t="shared" ref="W6935:W6942" si="1889">(Q6935*P6935/(P6935-1)*(U6935-V6935)*(K6935)/I6933)/N6935</f>
        <v>0.86131421739195468</v>
      </c>
      <c r="X6935" s="446">
        <f t="shared" ref="X6935:X6942" si="1890">(Q6935*P6935/(P6935-1)*(P6935*V6935-U6935)*(K6935)/I6933)/N6935</f>
        <v>0.42057413708603342</v>
      </c>
      <c r="Y6935" s="43">
        <v>20250529</v>
      </c>
      <c r="Z6935" s="48" t="s">
        <v>2465</v>
      </c>
      <c r="AA6935" s="43">
        <v>20250709</v>
      </c>
      <c r="AE6935" s="689" t="s">
        <v>1250</v>
      </c>
      <c r="AF6935" s="130">
        <v>1</v>
      </c>
    </row>
    <row r="6936" spans="1:35" x14ac:dyDescent="0.2">
      <c r="A6936" t="s">
        <v>2361</v>
      </c>
      <c r="B6936" s="45">
        <v>20240507</v>
      </c>
      <c r="C6936" s="107" t="s">
        <v>70</v>
      </c>
      <c r="D6936" s="107">
        <v>18</v>
      </c>
      <c r="E6936" s="107">
        <v>9</v>
      </c>
      <c r="H6936" s="107" t="s">
        <v>11</v>
      </c>
      <c r="I6936" s="107">
        <v>290</v>
      </c>
      <c r="J6936" s="107">
        <v>10</v>
      </c>
      <c r="K6936" s="43">
        <v>5</v>
      </c>
      <c r="L6936" s="43">
        <v>1</v>
      </c>
      <c r="M6936" s="43">
        <v>0</v>
      </c>
      <c r="N6936" s="49">
        <v>1</v>
      </c>
      <c r="O6936" s="43" t="str">
        <f>Cal_052925!$E$2</f>
        <v>Cal_052825</v>
      </c>
      <c r="P6936" s="50">
        <f>Cal_052925!$Q$3</f>
        <v>1.8033877067122157</v>
      </c>
      <c r="Q6936" s="50">
        <f>Cal_052925!$R$3</f>
        <v>0.57372781706974574</v>
      </c>
      <c r="R6936" s="46">
        <v>110.4</v>
      </c>
      <c r="S6936" s="46">
        <v>71.53</v>
      </c>
      <c r="T6936" s="178">
        <f>AVERAGE(0.567,0.447,0.8,0.475,0.333,0.699)</f>
        <v>0.55349999999999999</v>
      </c>
      <c r="U6936" s="79">
        <f t="shared" si="1883"/>
        <v>109.84650000000001</v>
      </c>
      <c r="V6936" s="79">
        <f t="shared" si="1884"/>
        <v>70.976500000000001</v>
      </c>
      <c r="W6936" s="446">
        <f t="shared" si="1889"/>
        <v>0.86309058082045054</v>
      </c>
      <c r="X6936" s="446">
        <f t="shared" si="1890"/>
        <v>0.40304903627786504</v>
      </c>
      <c r="Y6936" s="43">
        <v>20250529</v>
      </c>
      <c r="Z6936" s="48" t="s">
        <v>2459</v>
      </c>
      <c r="AA6936" s="43">
        <v>20250701</v>
      </c>
      <c r="AE6936" s="689" t="s">
        <v>1250</v>
      </c>
      <c r="AF6936" s="130">
        <v>1</v>
      </c>
    </row>
    <row r="6937" spans="1:35" x14ac:dyDescent="0.2">
      <c r="A6937" s="155" t="s">
        <v>2361</v>
      </c>
      <c r="B6937" s="81">
        <v>20240507</v>
      </c>
      <c r="C6937" s="126" t="s">
        <v>70</v>
      </c>
      <c r="D6937" s="126">
        <v>18</v>
      </c>
      <c r="E6937" s="126">
        <v>9</v>
      </c>
      <c r="F6937" s="126"/>
      <c r="G6937" s="126"/>
      <c r="H6937" s="126" t="s">
        <v>10</v>
      </c>
      <c r="I6937" s="126">
        <v>293</v>
      </c>
      <c r="J6937" s="126">
        <v>5</v>
      </c>
      <c r="K6937" s="82">
        <v>5</v>
      </c>
      <c r="L6937" s="156">
        <v>1</v>
      </c>
      <c r="M6937" s="82">
        <v>0</v>
      </c>
      <c r="N6937" s="83">
        <v>1</v>
      </c>
      <c r="O6937" s="82" t="str">
        <f>Cal_030724!$E$2</f>
        <v>Cal_030724</v>
      </c>
      <c r="P6937" s="158">
        <f>Cal_030724!$Q$3</f>
        <v>1.8135132035581638</v>
      </c>
      <c r="Q6937" s="158">
        <f>Cal_030724!$R$3</f>
        <v>0.5762667345022553</v>
      </c>
      <c r="R6937" s="84">
        <v>81.91</v>
      </c>
      <c r="S6937" s="84">
        <v>52.75</v>
      </c>
      <c r="T6937" s="158">
        <f>AVERAGE(0.599,0.848,0.588,0.595,0.821,0.663)</f>
        <v>0.68566666666666665</v>
      </c>
      <c r="U6937" s="79">
        <f t="shared" si="1883"/>
        <v>81.224333333333334</v>
      </c>
      <c r="V6937" s="79">
        <f t="shared" si="1884"/>
        <v>52.06433333333333</v>
      </c>
      <c r="W6937" s="446">
        <f t="shared" si="1889"/>
        <v>0.64586119556643407</v>
      </c>
      <c r="X6937" s="446">
        <f t="shared" si="1890"/>
        <v>0.29225490647069741</v>
      </c>
      <c r="Y6937" s="82">
        <v>20240307</v>
      </c>
      <c r="Z6937" s="85" t="s">
        <v>2375</v>
      </c>
      <c r="AA6937" s="82">
        <v>20241017</v>
      </c>
      <c r="AB6937" s="85"/>
      <c r="AC6937" s="82"/>
      <c r="AD6937" s="82"/>
      <c r="AE6937" s="691" t="s">
        <v>1250</v>
      </c>
      <c r="AF6937" s="567">
        <v>1</v>
      </c>
      <c r="AG6937" s="567"/>
      <c r="AH6937" s="159" t="s">
        <v>258</v>
      </c>
      <c r="AI6937" s="155"/>
    </row>
    <row r="6938" spans="1:35" x14ac:dyDescent="0.2">
      <c r="A6938" s="155" t="s">
        <v>2361</v>
      </c>
      <c r="B6938" s="81">
        <v>20240507</v>
      </c>
      <c r="C6938" s="126" t="s">
        <v>70</v>
      </c>
      <c r="D6938" s="126">
        <v>18</v>
      </c>
      <c r="E6938" s="126">
        <v>9</v>
      </c>
      <c r="F6938" s="126"/>
      <c r="G6938" s="126"/>
      <c r="H6938" s="126" t="s">
        <v>11</v>
      </c>
      <c r="I6938" s="126">
        <v>293</v>
      </c>
      <c r="J6938" s="126">
        <v>5</v>
      </c>
      <c r="K6938" s="82">
        <v>5</v>
      </c>
      <c r="L6938" s="156">
        <v>1</v>
      </c>
      <c r="M6938" s="82">
        <v>0</v>
      </c>
      <c r="N6938" s="83">
        <v>1</v>
      </c>
      <c r="O6938" s="82" t="str">
        <f>Cal_030724!$E$2</f>
        <v>Cal_030724</v>
      </c>
      <c r="P6938" s="158">
        <f>Cal_030724!$Q$3</f>
        <v>1.8135132035581638</v>
      </c>
      <c r="Q6938" s="158">
        <f>Cal_030724!$R$3</f>
        <v>0.5762667345022553</v>
      </c>
      <c r="R6938" s="84">
        <v>79.25</v>
      </c>
      <c r="S6938" s="84">
        <v>51.1</v>
      </c>
      <c r="T6938" s="158">
        <f>AVERAGE(0.599,0.848,0.588,0.595,0.821,0.663)</f>
        <v>0.68566666666666665</v>
      </c>
      <c r="U6938" s="79">
        <f t="shared" si="1883"/>
        <v>78.564333333333337</v>
      </c>
      <c r="V6938" s="79">
        <f t="shared" si="1884"/>
        <v>50.414333333333332</v>
      </c>
      <c r="W6938" s="446">
        <f t="shared" si="1889"/>
        <v>0.62349083179681475</v>
      </c>
      <c r="X6938" s="446">
        <f t="shared" si="1890"/>
        <v>0.28489490649108473</v>
      </c>
      <c r="Y6938" s="82">
        <v>20240307</v>
      </c>
      <c r="Z6938" s="85" t="s">
        <v>2375</v>
      </c>
      <c r="AA6938" s="82">
        <v>20241017</v>
      </c>
      <c r="AB6938" s="85"/>
      <c r="AC6938" s="82"/>
      <c r="AD6938" s="82"/>
      <c r="AE6938" s="691" t="s">
        <v>1250</v>
      </c>
      <c r="AF6938" s="567">
        <v>1</v>
      </c>
      <c r="AG6938" s="567"/>
      <c r="AH6938" s="159" t="s">
        <v>165</v>
      </c>
      <c r="AI6938" s="155"/>
    </row>
    <row r="6939" spans="1:35" x14ac:dyDescent="0.2">
      <c r="A6939" s="360" t="s">
        <v>2361</v>
      </c>
      <c r="B6939" s="196">
        <v>20240507</v>
      </c>
      <c r="C6939" s="361" t="s">
        <v>70</v>
      </c>
      <c r="D6939" s="361">
        <v>18</v>
      </c>
      <c r="E6939" s="361">
        <v>9</v>
      </c>
      <c r="F6939" s="361"/>
      <c r="G6939" s="361"/>
      <c r="H6939" s="361" t="s">
        <v>10</v>
      </c>
      <c r="I6939" s="361">
        <v>551</v>
      </c>
      <c r="J6939" s="361">
        <v>20</v>
      </c>
      <c r="K6939" s="44">
        <v>5</v>
      </c>
      <c r="L6939" s="362">
        <v>1</v>
      </c>
      <c r="M6939" s="44">
        <v>0</v>
      </c>
      <c r="N6939" s="363">
        <v>1</v>
      </c>
      <c r="O6939" s="44" t="str">
        <f>Cal_030724!$E$2</f>
        <v>Cal_030724</v>
      </c>
      <c r="P6939" s="365">
        <f>Cal_030724!$Q$3</f>
        <v>1.8135132035581638</v>
      </c>
      <c r="Q6939" s="365">
        <f>Cal_030724!$R$3</f>
        <v>0.5762667345022553</v>
      </c>
      <c r="R6939" s="364">
        <v>37.61</v>
      </c>
      <c r="S6939" s="364">
        <v>25.56</v>
      </c>
      <c r="T6939" s="365">
        <f>AVERAGE(0.599,0.848,0.588,0.595,0.821,0.663)</f>
        <v>0.68566666666666665</v>
      </c>
      <c r="U6939" s="79">
        <f t="shared" si="1883"/>
        <v>36.92433333333333</v>
      </c>
      <c r="V6939" s="79">
        <f t="shared" si="1884"/>
        <v>24.874333333333333</v>
      </c>
      <c r="W6939" s="446">
        <f t="shared" si="1889"/>
        <v>0.26416124148594111</v>
      </c>
      <c r="X6939" s="446">
        <f t="shared" si="1890"/>
        <v>0.17944546784428497</v>
      </c>
      <c r="Y6939" s="44">
        <v>20240307</v>
      </c>
      <c r="Z6939" s="368" t="s">
        <v>2375</v>
      </c>
      <c r="AA6939" s="44">
        <v>20241017</v>
      </c>
      <c r="AB6939" s="368"/>
      <c r="AC6939" s="44"/>
      <c r="AD6939" s="44"/>
      <c r="AE6939" s="763" t="s">
        <v>1250</v>
      </c>
      <c r="AF6939" s="849">
        <v>1</v>
      </c>
      <c r="AG6939" s="849"/>
      <c r="AH6939" s="370" t="s">
        <v>263</v>
      </c>
      <c r="AI6939" s="360"/>
    </row>
    <row r="6940" spans="1:35" x14ac:dyDescent="0.2">
      <c r="A6940" s="360" t="s">
        <v>2361</v>
      </c>
      <c r="B6940" s="196">
        <v>20240507</v>
      </c>
      <c r="C6940" s="361" t="s">
        <v>70</v>
      </c>
      <c r="D6940" s="361">
        <v>18</v>
      </c>
      <c r="E6940" s="361">
        <v>9</v>
      </c>
      <c r="F6940" s="361"/>
      <c r="G6940" s="361"/>
      <c r="H6940" s="361" t="s">
        <v>11</v>
      </c>
      <c r="I6940" s="361">
        <v>551</v>
      </c>
      <c r="J6940" s="361">
        <v>20</v>
      </c>
      <c r="K6940" s="44">
        <v>5</v>
      </c>
      <c r="L6940" s="362">
        <v>1</v>
      </c>
      <c r="M6940" s="44">
        <v>0</v>
      </c>
      <c r="N6940" s="363">
        <v>1</v>
      </c>
      <c r="O6940" s="44" t="str">
        <f>Cal_030724!$E$2</f>
        <v>Cal_030724</v>
      </c>
      <c r="P6940" s="365">
        <f>Cal_030724!$Q$3</f>
        <v>1.8135132035581638</v>
      </c>
      <c r="Q6940" s="365">
        <f>Cal_030724!$R$3</f>
        <v>0.5762667345022553</v>
      </c>
      <c r="R6940" s="364">
        <v>44.09</v>
      </c>
      <c r="S6940" s="364">
        <v>32.380000000000003</v>
      </c>
      <c r="T6940" s="365">
        <f>AVERAGE(0.599,0.848,0.588,0.595,0.821,0.663)</f>
        <v>0.68566666666666665</v>
      </c>
      <c r="U6940" s="79">
        <f t="shared" si="1883"/>
        <v>43.404333333333334</v>
      </c>
      <c r="V6940" s="79">
        <f t="shared" si="1884"/>
        <v>31.694333333333336</v>
      </c>
      <c r="W6940" s="446">
        <f t="shared" si="1889"/>
        <v>0.25670772927803909</v>
      </c>
      <c r="X6940" s="446">
        <f t="shared" si="1890"/>
        <v>0.30852627020262896</v>
      </c>
      <c r="Y6940" s="44">
        <v>20240307</v>
      </c>
      <c r="Z6940" s="368" t="s">
        <v>2375</v>
      </c>
      <c r="AA6940" s="44">
        <v>20241017</v>
      </c>
      <c r="AB6940" s="368"/>
      <c r="AC6940" s="44"/>
      <c r="AD6940" s="44"/>
      <c r="AE6940" s="763" t="s">
        <v>1250</v>
      </c>
      <c r="AF6940" s="849">
        <v>3</v>
      </c>
      <c r="AG6940" s="849"/>
      <c r="AH6940" s="370" t="s">
        <v>264</v>
      </c>
      <c r="AI6940" s="360" t="s">
        <v>2374</v>
      </c>
    </row>
    <row r="6941" spans="1:35" x14ac:dyDescent="0.2">
      <c r="A6941" t="s">
        <v>2361</v>
      </c>
      <c r="B6941" s="45">
        <v>20240507</v>
      </c>
      <c r="C6941" s="107" t="s">
        <v>70</v>
      </c>
      <c r="D6941" s="107">
        <v>18</v>
      </c>
      <c r="E6941" s="107">
        <v>14</v>
      </c>
      <c r="H6941" s="107" t="s">
        <v>10</v>
      </c>
      <c r="I6941" s="107">
        <v>290</v>
      </c>
      <c r="J6941" s="107">
        <v>0</v>
      </c>
      <c r="K6941" s="43">
        <v>5</v>
      </c>
      <c r="L6941" s="43">
        <v>1</v>
      </c>
      <c r="M6941" s="43">
        <v>0</v>
      </c>
      <c r="N6941" s="49">
        <v>1</v>
      </c>
      <c r="O6941" s="43" t="str">
        <f>Cal_052925!$E$2</f>
        <v>Cal_052825</v>
      </c>
      <c r="P6941" s="50">
        <f>Cal_052925!$Q$3</f>
        <v>1.8033877067122157</v>
      </c>
      <c r="Q6941" s="50">
        <f>Cal_052925!$R$3</f>
        <v>0.57372781706974574</v>
      </c>
      <c r="R6941" s="46">
        <v>147.5</v>
      </c>
      <c r="S6941" s="46">
        <v>96.89</v>
      </c>
      <c r="T6941" s="178">
        <f>AVERAGE(0.608,0.502,0.563,0.666,0.668,0.572)</f>
        <v>0.59650000000000003</v>
      </c>
      <c r="U6941" s="79">
        <f t="shared" si="1883"/>
        <v>146.90350000000001</v>
      </c>
      <c r="V6941" s="79">
        <f t="shared" si="1884"/>
        <v>96.293499999999995</v>
      </c>
      <c r="W6941" s="446">
        <f t="shared" si="1889"/>
        <v>0.59145890208011875</v>
      </c>
      <c r="X6941" s="446">
        <f t="shared" si="1890"/>
        <v>0.31262844201899676</v>
      </c>
      <c r="Y6941" s="43">
        <v>20250529</v>
      </c>
      <c r="Z6941" s="48" t="s">
        <v>2457</v>
      </c>
      <c r="AA6941" s="43">
        <v>20250612</v>
      </c>
      <c r="AE6941" s="689" t="s">
        <v>1250</v>
      </c>
      <c r="AF6941" s="130">
        <v>1</v>
      </c>
    </row>
    <row r="6942" spans="1:35" x14ac:dyDescent="0.2">
      <c r="A6942" t="s">
        <v>2361</v>
      </c>
      <c r="B6942" s="45">
        <v>20240507</v>
      </c>
      <c r="C6942" s="107" t="s">
        <v>70</v>
      </c>
      <c r="D6942" s="107">
        <v>18</v>
      </c>
      <c r="E6942" s="107">
        <v>14</v>
      </c>
      <c r="H6942" s="107" t="s">
        <v>11</v>
      </c>
      <c r="I6942" s="107">
        <v>290</v>
      </c>
      <c r="J6942" s="107">
        <v>0</v>
      </c>
      <c r="K6942" s="43">
        <v>5</v>
      </c>
      <c r="L6942" s="43">
        <v>1</v>
      </c>
      <c r="M6942" s="43">
        <v>0</v>
      </c>
      <c r="N6942" s="49">
        <v>1</v>
      </c>
      <c r="O6942" s="43" t="str">
        <f>Cal_052925!$E$2</f>
        <v>Cal_052825</v>
      </c>
      <c r="P6942" s="50">
        <f>Cal_052925!$Q$3</f>
        <v>1.8033877067122157</v>
      </c>
      <c r="Q6942" s="50">
        <f>Cal_052925!$R$3</f>
        <v>0.57372781706974574</v>
      </c>
      <c r="R6942" s="46">
        <v>148.80000000000001</v>
      </c>
      <c r="S6942" s="46">
        <v>98.67</v>
      </c>
      <c r="T6942" s="178">
        <f>AVERAGE(0.567,0.447,0.8,0.475,0.333,0.699)</f>
        <v>0.55349999999999999</v>
      </c>
      <c r="U6942" s="79">
        <f t="shared" si="1883"/>
        <v>148.2465</v>
      </c>
      <c r="V6942" s="79">
        <f t="shared" si="1884"/>
        <v>98.116500000000002</v>
      </c>
      <c r="W6942" s="446">
        <f t="shared" si="1889"/>
        <v>0.58584933335855249</v>
      </c>
      <c r="X6942" s="446">
        <f t="shared" si="1890"/>
        <v>0.33535392436186356</v>
      </c>
      <c r="Y6942" s="43">
        <v>20250529</v>
      </c>
      <c r="Z6942" s="48" t="s">
        <v>2461</v>
      </c>
      <c r="AA6942" s="43">
        <v>20250701</v>
      </c>
      <c r="AE6942" s="689" t="s">
        <v>1250</v>
      </c>
      <c r="AF6942" s="130">
        <v>1</v>
      </c>
    </row>
    <row r="6943" spans="1:35" x14ac:dyDescent="0.2">
      <c r="A6943" s="155" t="s">
        <v>2361</v>
      </c>
      <c r="B6943" s="81">
        <v>20240507</v>
      </c>
      <c r="C6943" s="126" t="s">
        <v>70</v>
      </c>
      <c r="D6943" s="126">
        <v>18</v>
      </c>
      <c r="E6943" s="126">
        <v>14</v>
      </c>
      <c r="F6943" s="126"/>
      <c r="G6943" s="126"/>
      <c r="H6943" s="126" t="s">
        <v>10</v>
      </c>
      <c r="I6943" s="126">
        <v>293</v>
      </c>
      <c r="J6943" s="126">
        <v>5</v>
      </c>
      <c r="K6943" s="82">
        <v>5</v>
      </c>
      <c r="L6943" s="156">
        <v>1</v>
      </c>
      <c r="M6943" s="82">
        <v>0</v>
      </c>
      <c r="N6943" s="83">
        <v>1</v>
      </c>
      <c r="O6943" s="82" t="str">
        <f>Cal_030724!$E$2</f>
        <v>Cal_030724</v>
      </c>
      <c r="P6943" s="158">
        <f>Cal_030724!$Q$3</f>
        <v>1.8135132035581638</v>
      </c>
      <c r="Q6943" s="158">
        <f>Cal_030724!$R$3</f>
        <v>0.5762667345022553</v>
      </c>
      <c r="R6943" s="84">
        <v>91.15</v>
      </c>
      <c r="S6943" s="84">
        <v>61.91</v>
      </c>
      <c r="T6943" s="158">
        <f>AVERAGE(0.599,0.848,0.588,0.595,0.821,0.663)</f>
        <v>0.68566666666666665</v>
      </c>
      <c r="U6943" s="79">
        <f t="shared" si="1883"/>
        <v>90.464333333333343</v>
      </c>
      <c r="V6943" s="79">
        <f t="shared" si="1884"/>
        <v>61.224333333333327</v>
      </c>
      <c r="W6943" s="446">
        <f t="shared" si="1885"/>
        <v>0.64100204987957876</v>
      </c>
      <c r="X6943" s="446">
        <f t="shared" si="1886"/>
        <v>0.45086741560439558</v>
      </c>
      <c r="Y6943" s="82">
        <v>20240307</v>
      </c>
      <c r="Z6943" s="85" t="s">
        <v>2375</v>
      </c>
      <c r="AA6943" s="82">
        <v>20241017</v>
      </c>
      <c r="AB6943" s="85"/>
      <c r="AC6943" s="82"/>
      <c r="AD6943" s="82"/>
      <c r="AE6943" s="691" t="s">
        <v>1250</v>
      </c>
      <c r="AF6943" s="567">
        <v>1</v>
      </c>
      <c r="AG6943" s="567"/>
      <c r="AH6943" s="159" t="s">
        <v>256</v>
      </c>
      <c r="AI6943" s="155"/>
    </row>
    <row r="6944" spans="1:35" x14ac:dyDescent="0.2">
      <c r="A6944" s="155" t="s">
        <v>2361</v>
      </c>
      <c r="B6944" s="81">
        <v>20240507</v>
      </c>
      <c r="C6944" s="126" t="s">
        <v>70</v>
      </c>
      <c r="D6944" s="126">
        <v>18</v>
      </c>
      <c r="E6944" s="126">
        <v>14</v>
      </c>
      <c r="F6944" s="126"/>
      <c r="G6944" s="126"/>
      <c r="H6944" s="126" t="s">
        <v>11</v>
      </c>
      <c r="I6944" s="126">
        <v>294</v>
      </c>
      <c r="J6944" s="126">
        <v>5</v>
      </c>
      <c r="K6944" s="82">
        <v>5</v>
      </c>
      <c r="L6944" s="156">
        <v>1</v>
      </c>
      <c r="M6944" s="82">
        <v>0</v>
      </c>
      <c r="N6944" s="83">
        <v>1</v>
      </c>
      <c r="O6944" s="82" t="str">
        <f>Cal_030724!$E$2</f>
        <v>Cal_030724</v>
      </c>
      <c r="P6944" s="158">
        <f>Cal_030724!$Q$3</f>
        <v>1.8135132035581638</v>
      </c>
      <c r="Q6944" s="158">
        <f>Cal_030724!$R$3</f>
        <v>0.5762667345022553</v>
      </c>
      <c r="R6944" s="84">
        <v>94.67</v>
      </c>
      <c r="S6944" s="84">
        <v>63.29</v>
      </c>
      <c r="T6944" s="158">
        <f>AVERAGE(0.599,0.848,0.588,0.595,0.821,0.663)</f>
        <v>0.68566666666666665</v>
      </c>
      <c r="U6944" s="79">
        <f t="shared" si="1883"/>
        <v>93.984333333333339</v>
      </c>
      <c r="V6944" s="79">
        <f t="shared" si="1884"/>
        <v>62.604333333333329</v>
      </c>
      <c r="W6944" s="446">
        <f t="shared" si="1885"/>
        <v>0.68557548452983585</v>
      </c>
      <c r="X6944" s="446">
        <f t="shared" si="1886"/>
        <v>0.4271072296748023</v>
      </c>
      <c r="Y6944" s="82">
        <v>20240307</v>
      </c>
      <c r="Z6944" s="85" t="s">
        <v>2375</v>
      </c>
      <c r="AA6944" s="82">
        <v>20241017</v>
      </c>
      <c r="AB6944" s="85"/>
      <c r="AC6944" s="82"/>
      <c r="AD6944" s="82"/>
      <c r="AE6944" s="691" t="s">
        <v>1250</v>
      </c>
      <c r="AF6944" s="567">
        <v>1</v>
      </c>
      <c r="AG6944" s="567"/>
      <c r="AH6944" s="159" t="s">
        <v>257</v>
      </c>
      <c r="AI6944" s="155"/>
    </row>
    <row r="6945" spans="1:35" x14ac:dyDescent="0.2">
      <c r="A6945" s="360" t="s">
        <v>2361</v>
      </c>
      <c r="B6945" s="196">
        <v>20240507</v>
      </c>
      <c r="C6945" s="361" t="s">
        <v>70</v>
      </c>
      <c r="D6945" s="361">
        <v>18</v>
      </c>
      <c r="E6945" s="361">
        <v>14</v>
      </c>
      <c r="F6945" s="361"/>
      <c r="G6945" s="361"/>
      <c r="H6945" s="361" t="s">
        <v>10</v>
      </c>
      <c r="I6945" s="361">
        <v>550</v>
      </c>
      <c r="J6945" s="361">
        <v>20</v>
      </c>
      <c r="K6945" s="44">
        <v>5</v>
      </c>
      <c r="L6945" s="362">
        <v>1</v>
      </c>
      <c r="M6945" s="44">
        <v>0</v>
      </c>
      <c r="N6945" s="363">
        <v>1</v>
      </c>
      <c r="O6945" s="44" t="str">
        <f>Cal_030724!$E$2</f>
        <v>Cal_030724</v>
      </c>
      <c r="P6945" s="365">
        <f>Cal_030724!$Q$3</f>
        <v>1.8135132035581638</v>
      </c>
      <c r="Q6945" s="365">
        <f>Cal_030724!$R$3</f>
        <v>0.5762667345022553</v>
      </c>
      <c r="R6945" s="364">
        <v>62.23</v>
      </c>
      <c r="S6945" s="364">
        <v>42.55</v>
      </c>
      <c r="T6945" s="365">
        <f>AVERAGE(0.599,0.848,0.588,0.595,0.821,0.663)</f>
        <v>0.68566666666666665</v>
      </c>
      <c r="U6945" s="79">
        <f t="shared" si="1883"/>
        <v>61.544333333333327</v>
      </c>
      <c r="V6945" s="79">
        <f t="shared" si="1884"/>
        <v>41.864333333333327</v>
      </c>
      <c r="W6945" s="446">
        <f t="shared" si="1885"/>
        <v>0.2298328354742955</v>
      </c>
      <c r="X6945" s="446">
        <f t="shared" si="1886"/>
        <v>0.16790395665191815</v>
      </c>
      <c r="Y6945" s="44">
        <v>20240307</v>
      </c>
      <c r="Z6945" s="368" t="s">
        <v>2375</v>
      </c>
      <c r="AA6945" s="44">
        <v>20241017</v>
      </c>
      <c r="AB6945" s="368"/>
      <c r="AC6945" s="44"/>
      <c r="AD6945" s="44"/>
      <c r="AE6945" s="763" t="s">
        <v>1250</v>
      </c>
      <c r="AF6945" s="849">
        <v>1</v>
      </c>
      <c r="AG6945" s="849"/>
      <c r="AH6945" s="370" t="s">
        <v>261</v>
      </c>
      <c r="AI6945" s="360"/>
    </row>
    <row r="6946" spans="1:35" x14ac:dyDescent="0.2">
      <c r="A6946" s="360" t="s">
        <v>2361</v>
      </c>
      <c r="B6946" s="196">
        <v>20240507</v>
      </c>
      <c r="C6946" s="361" t="s">
        <v>70</v>
      </c>
      <c r="D6946" s="361">
        <v>18</v>
      </c>
      <c r="E6946" s="361">
        <v>14</v>
      </c>
      <c r="F6946" s="361"/>
      <c r="G6946" s="361"/>
      <c r="H6946" s="361" t="s">
        <v>11</v>
      </c>
      <c r="I6946" s="361">
        <v>550</v>
      </c>
      <c r="J6946" s="361">
        <v>20</v>
      </c>
      <c r="K6946" s="44">
        <v>5</v>
      </c>
      <c r="L6946" s="362">
        <v>1</v>
      </c>
      <c r="M6946" s="44">
        <v>0</v>
      </c>
      <c r="N6946" s="363">
        <v>1</v>
      </c>
      <c r="O6946" s="44" t="str">
        <f>Cal_030724!$E$2</f>
        <v>Cal_030724</v>
      </c>
      <c r="P6946" s="365">
        <f>Cal_030724!$Q$3</f>
        <v>1.8135132035581638</v>
      </c>
      <c r="Q6946" s="365">
        <f>Cal_030724!$R$3</f>
        <v>0.5762667345022553</v>
      </c>
      <c r="R6946" s="364">
        <v>59.23</v>
      </c>
      <c r="S6946" s="364">
        <v>42.65</v>
      </c>
      <c r="T6946" s="365">
        <f>AVERAGE(0.599,0.848,0.588,0.595,0.821,0.663)</f>
        <v>0.68566666666666665</v>
      </c>
      <c r="U6946" s="79">
        <f t="shared" si="1883"/>
        <v>58.544333333333327</v>
      </c>
      <c r="V6946" s="79">
        <f t="shared" si="1884"/>
        <v>41.964333333333329</v>
      </c>
      <c r="W6946" s="446">
        <f t="shared" si="1885"/>
        <v>0.19362949248799893</v>
      </c>
      <c r="X6946" s="446">
        <f t="shared" si="1886"/>
        <v>0.20505736084893414</v>
      </c>
      <c r="Y6946" s="44">
        <v>20240307</v>
      </c>
      <c r="Z6946" s="368" t="s">
        <v>2375</v>
      </c>
      <c r="AA6946" s="44">
        <v>20241017</v>
      </c>
      <c r="AB6946" s="368"/>
      <c r="AC6946" s="44"/>
      <c r="AD6946" s="44"/>
      <c r="AE6946" s="763" t="s">
        <v>1250</v>
      </c>
      <c r="AF6946" s="849">
        <v>3</v>
      </c>
      <c r="AG6946" s="849"/>
      <c r="AH6946" s="370" t="s">
        <v>262</v>
      </c>
      <c r="AI6946" s="360" t="s">
        <v>2374</v>
      </c>
    </row>
    <row r="6947" spans="1:35" x14ac:dyDescent="0.2">
      <c r="A6947" t="s">
        <v>2361</v>
      </c>
      <c r="B6947" s="45">
        <v>20240507</v>
      </c>
      <c r="C6947" s="107" t="s">
        <v>70</v>
      </c>
      <c r="D6947" s="107">
        <v>18</v>
      </c>
      <c r="E6947" s="107">
        <v>19</v>
      </c>
      <c r="H6947" s="107" t="s">
        <v>10</v>
      </c>
      <c r="I6947" s="107">
        <v>290</v>
      </c>
      <c r="J6947" s="107">
        <v>0</v>
      </c>
      <c r="K6947" s="43">
        <v>5</v>
      </c>
      <c r="L6947" s="43">
        <v>1</v>
      </c>
      <c r="M6947" s="43">
        <v>0</v>
      </c>
      <c r="N6947" s="49">
        <v>1</v>
      </c>
      <c r="O6947" s="43" t="str">
        <f>Cal_052925!$E$2</f>
        <v>Cal_052825</v>
      </c>
      <c r="P6947" s="50">
        <f>Cal_052925!$Q$3</f>
        <v>1.8033877067122157</v>
      </c>
      <c r="Q6947" s="50">
        <f>Cal_052925!$R$3</f>
        <v>0.57372781706974574</v>
      </c>
      <c r="R6947" s="46">
        <v>58.71</v>
      </c>
      <c r="S6947" s="46">
        <v>37.4</v>
      </c>
      <c r="T6947" s="178">
        <f t="shared" ref="T6947:T6952" si="1891">AVERAGE(0.567,0.447,0.8,0.475,0.333,0.699)</f>
        <v>0.55349999999999999</v>
      </c>
      <c r="U6947" s="79">
        <f t="shared" si="1883"/>
        <v>58.156500000000001</v>
      </c>
      <c r="V6947" s="79">
        <f t="shared" si="1884"/>
        <v>36.846499999999999</v>
      </c>
      <c r="W6947" s="446">
        <f t="shared" si="1885"/>
        <v>0.47317880826559816</v>
      </c>
      <c r="X6947" s="446">
        <f t="shared" si="1886"/>
        <v>0.18412062748303815</v>
      </c>
      <c r="Y6947" s="43">
        <v>20250529</v>
      </c>
      <c r="Z6947" s="48" t="s">
        <v>2461</v>
      </c>
      <c r="AA6947" s="43">
        <v>20250701</v>
      </c>
      <c r="AE6947" s="689" t="s">
        <v>1250</v>
      </c>
      <c r="AF6947" s="130">
        <v>1</v>
      </c>
    </row>
    <row r="6948" spans="1:35" x14ac:dyDescent="0.2">
      <c r="A6948" t="s">
        <v>2361</v>
      </c>
      <c r="B6948" s="45">
        <v>20240507</v>
      </c>
      <c r="C6948" s="107" t="s">
        <v>70</v>
      </c>
      <c r="D6948" s="107">
        <v>18</v>
      </c>
      <c r="E6948" s="107">
        <v>19</v>
      </c>
      <c r="H6948" s="107" t="s">
        <v>11</v>
      </c>
      <c r="I6948" s="107">
        <v>290</v>
      </c>
      <c r="J6948" s="107">
        <v>0</v>
      </c>
      <c r="K6948" s="43">
        <v>5</v>
      </c>
      <c r="L6948" s="43">
        <v>1</v>
      </c>
      <c r="M6948" s="43">
        <v>0</v>
      </c>
      <c r="N6948" s="49">
        <v>1</v>
      </c>
      <c r="O6948" s="43" t="str">
        <f>Cal_052925!$E$2</f>
        <v>Cal_052825</v>
      </c>
      <c r="P6948" s="50">
        <f>Cal_052925!$Q$3</f>
        <v>1.8033877067122157</v>
      </c>
      <c r="Q6948" s="50">
        <f>Cal_052925!$R$3</f>
        <v>0.57372781706974574</v>
      </c>
      <c r="R6948" s="46">
        <v>59.85</v>
      </c>
      <c r="S6948" s="46">
        <v>37.33</v>
      </c>
      <c r="T6948" s="178">
        <f t="shared" si="1891"/>
        <v>0.55349999999999999</v>
      </c>
      <c r="U6948" s="79">
        <f t="shared" si="1883"/>
        <v>59.296500000000002</v>
      </c>
      <c r="V6948" s="79">
        <f t="shared" si="1884"/>
        <v>36.776499999999999</v>
      </c>
      <c r="W6948" s="446">
        <f t="shared" si="1885"/>
        <v>0.50004630512159887</v>
      </c>
      <c r="X6948" s="446">
        <f t="shared" si="1886"/>
        <v>0.15600441065356918</v>
      </c>
      <c r="Y6948" s="43">
        <v>20250529</v>
      </c>
      <c r="Z6948" s="48" t="s">
        <v>2461</v>
      </c>
      <c r="AA6948" s="43">
        <v>20250701</v>
      </c>
      <c r="AE6948" s="689" t="s">
        <v>1250</v>
      </c>
      <c r="AF6948" s="130">
        <v>1</v>
      </c>
    </row>
    <row r="6949" spans="1:35" x14ac:dyDescent="0.2">
      <c r="A6949" t="s">
        <v>2361</v>
      </c>
      <c r="B6949" s="45">
        <v>20240507</v>
      </c>
      <c r="C6949" s="107" t="s">
        <v>70</v>
      </c>
      <c r="D6949" s="107">
        <v>18</v>
      </c>
      <c r="E6949" s="107">
        <v>22</v>
      </c>
      <c r="H6949" s="107" t="s">
        <v>10</v>
      </c>
      <c r="I6949" s="107">
        <v>290</v>
      </c>
      <c r="J6949" s="107">
        <v>0</v>
      </c>
      <c r="K6949" s="43">
        <v>5</v>
      </c>
      <c r="L6949" s="43">
        <v>1</v>
      </c>
      <c r="M6949" s="43">
        <v>0</v>
      </c>
      <c r="N6949" s="49">
        <v>1</v>
      </c>
      <c r="O6949" s="43" t="str">
        <f>Cal_052925!$E$2</f>
        <v>Cal_052825</v>
      </c>
      <c r="P6949" s="50">
        <f>Cal_052925!$Q$3</f>
        <v>1.8033877067122157</v>
      </c>
      <c r="Q6949" s="50">
        <f>Cal_052925!$R$3</f>
        <v>0.57372781706974574</v>
      </c>
      <c r="R6949" s="46">
        <v>53.05</v>
      </c>
      <c r="S6949" s="46">
        <v>32.950000000000003</v>
      </c>
      <c r="T6949" s="178">
        <f t="shared" si="1891"/>
        <v>0.55349999999999999</v>
      </c>
      <c r="U6949" s="79">
        <f t="shared" si="1883"/>
        <v>52.496499999999997</v>
      </c>
      <c r="V6949" s="79">
        <f t="shared" si="1884"/>
        <v>32.396500000000003</v>
      </c>
      <c r="W6949" s="446">
        <f t="shared" si="1885"/>
        <v>0.4463113114095974</v>
      </c>
      <c r="X6949" s="446">
        <f t="shared" si="1886"/>
        <v>0.13160521173997447</v>
      </c>
      <c r="Y6949" s="43">
        <v>20250529</v>
      </c>
      <c r="Z6949" s="48" t="s">
        <v>2461</v>
      </c>
      <c r="AA6949" s="43">
        <v>20250701</v>
      </c>
      <c r="AE6949" s="689" t="s">
        <v>1250</v>
      </c>
      <c r="AF6949" s="130">
        <v>1</v>
      </c>
    </row>
    <row r="6950" spans="1:35" x14ac:dyDescent="0.2">
      <c r="A6950" t="s">
        <v>2361</v>
      </c>
      <c r="B6950" s="45">
        <v>20240507</v>
      </c>
      <c r="C6950" s="107" t="s">
        <v>70</v>
      </c>
      <c r="D6950" s="107">
        <v>18</v>
      </c>
      <c r="E6950" s="107">
        <v>22</v>
      </c>
      <c r="H6950" s="107" t="s">
        <v>11</v>
      </c>
      <c r="I6950" s="107">
        <v>290</v>
      </c>
      <c r="J6950" s="107">
        <v>0</v>
      </c>
      <c r="K6950" s="43">
        <v>5</v>
      </c>
      <c r="L6950" s="43">
        <v>1</v>
      </c>
      <c r="M6950" s="43">
        <v>0</v>
      </c>
      <c r="N6950" s="49">
        <v>1</v>
      </c>
      <c r="O6950" s="43" t="str">
        <f>Cal_052925!$E$2</f>
        <v>Cal_052825</v>
      </c>
      <c r="P6950" s="50">
        <f>Cal_052925!$Q$3</f>
        <v>1.8033877067122157</v>
      </c>
      <c r="Q6950" s="50">
        <f>Cal_052925!$R$3</f>
        <v>0.57372781706974574</v>
      </c>
      <c r="R6950" s="46">
        <v>58.41</v>
      </c>
      <c r="S6950" s="46">
        <v>36.21</v>
      </c>
      <c r="T6950" s="178">
        <f t="shared" si="1891"/>
        <v>0.55349999999999999</v>
      </c>
      <c r="U6950" s="79">
        <f t="shared" si="1883"/>
        <v>57.856499999999997</v>
      </c>
      <c r="V6950" s="79">
        <f t="shared" si="1884"/>
        <v>35.656500000000001</v>
      </c>
      <c r="W6950" s="446">
        <f t="shared" si="1885"/>
        <v>0.49294085140761501</v>
      </c>
      <c r="X6950" s="446">
        <f t="shared" si="1886"/>
        <v>0.14313034479205811</v>
      </c>
      <c r="Y6950" s="43">
        <v>20250529</v>
      </c>
      <c r="Z6950" s="48" t="s">
        <v>2461</v>
      </c>
      <c r="AA6950" s="43">
        <v>20250701</v>
      </c>
      <c r="AE6950" s="689" t="s">
        <v>1250</v>
      </c>
      <c r="AF6950" s="130">
        <v>1</v>
      </c>
    </row>
    <row r="6951" spans="1:35" x14ac:dyDescent="0.2">
      <c r="A6951" t="s">
        <v>2361</v>
      </c>
      <c r="B6951" s="45">
        <v>20240507</v>
      </c>
      <c r="C6951" s="107" t="s">
        <v>70</v>
      </c>
      <c r="D6951" s="107">
        <v>18</v>
      </c>
      <c r="E6951" s="107">
        <v>22</v>
      </c>
      <c r="H6951" s="107" t="s">
        <v>10</v>
      </c>
      <c r="I6951" s="107">
        <v>290</v>
      </c>
      <c r="J6951" s="107">
        <v>10</v>
      </c>
      <c r="K6951" s="43">
        <v>5</v>
      </c>
      <c r="L6951" s="43">
        <v>1</v>
      </c>
      <c r="M6951" s="43">
        <v>0</v>
      </c>
      <c r="N6951" s="49">
        <v>1</v>
      </c>
      <c r="O6951" s="43" t="str">
        <f>Cal_052925!$E$2</f>
        <v>Cal_052825</v>
      </c>
      <c r="P6951" s="50">
        <f>Cal_052925!$Q$3</f>
        <v>1.8033877067122157</v>
      </c>
      <c r="Q6951" s="50">
        <f>Cal_052925!$R$3</f>
        <v>0.57372781706974574</v>
      </c>
      <c r="R6951" s="46">
        <v>30.75</v>
      </c>
      <c r="S6951" s="46">
        <v>19.260000000000002</v>
      </c>
      <c r="T6951" s="178">
        <f t="shared" si="1891"/>
        <v>0.55349999999999999</v>
      </c>
      <c r="U6951" s="79">
        <f t="shared" si="1883"/>
        <v>30.1965</v>
      </c>
      <c r="V6951" s="79">
        <f t="shared" si="1884"/>
        <v>18.706500000000002</v>
      </c>
      <c r="W6951" s="446">
        <f t="shared" si="1885"/>
        <v>0.25513019741772508</v>
      </c>
      <c r="X6951" s="446">
        <f t="shared" si="1886"/>
        <v>7.8572376634949273E-2</v>
      </c>
      <c r="Y6951" s="43">
        <v>20250529</v>
      </c>
      <c r="Z6951" s="48" t="s">
        <v>2461</v>
      </c>
      <c r="AA6951" s="43">
        <v>20250701</v>
      </c>
      <c r="AE6951" s="689" t="s">
        <v>1250</v>
      </c>
      <c r="AF6951" s="130">
        <v>1</v>
      </c>
    </row>
    <row r="6952" spans="1:35" x14ac:dyDescent="0.2">
      <c r="A6952" t="s">
        <v>2361</v>
      </c>
      <c r="B6952" s="45">
        <v>20240507</v>
      </c>
      <c r="C6952" s="107" t="s">
        <v>70</v>
      </c>
      <c r="D6952" s="107">
        <v>18</v>
      </c>
      <c r="E6952" s="107">
        <v>22</v>
      </c>
      <c r="H6952" s="107" t="s">
        <v>11</v>
      </c>
      <c r="I6952" s="107">
        <v>290</v>
      </c>
      <c r="J6952" s="107">
        <v>10</v>
      </c>
      <c r="K6952" s="43">
        <v>5</v>
      </c>
      <c r="L6952" s="43">
        <v>1</v>
      </c>
      <c r="M6952" s="43">
        <v>0</v>
      </c>
      <c r="N6952" s="49">
        <v>1</v>
      </c>
      <c r="O6952" s="43" t="str">
        <f>Cal_052925!$E$2</f>
        <v>Cal_052825</v>
      </c>
      <c r="P6952" s="50">
        <f>Cal_052925!$Q$3</f>
        <v>1.8033877067122157</v>
      </c>
      <c r="Q6952" s="50">
        <f>Cal_052925!$R$3</f>
        <v>0.57372781706974574</v>
      </c>
      <c r="R6952" s="46">
        <v>40.54</v>
      </c>
      <c r="S6952" s="46">
        <v>25.36</v>
      </c>
      <c r="T6952" s="178">
        <f t="shared" si="1891"/>
        <v>0.55349999999999999</v>
      </c>
      <c r="U6952" s="79">
        <f t="shared" si="1883"/>
        <v>39.986499999999999</v>
      </c>
      <c r="V6952" s="79">
        <f t="shared" si="1884"/>
        <v>24.8065</v>
      </c>
      <c r="W6952" s="446">
        <f t="shared" si="1885"/>
        <v>0.33706496055709895</v>
      </c>
      <c r="X6952" s="446">
        <f t="shared" si="1886"/>
        <v>0.10545463975496729</v>
      </c>
      <c r="Y6952" s="43">
        <v>20250529</v>
      </c>
      <c r="Z6952" s="48" t="s">
        <v>2461</v>
      </c>
      <c r="AA6952" s="43">
        <v>20250701</v>
      </c>
      <c r="AE6952" s="689" t="s">
        <v>1250</v>
      </c>
      <c r="AF6952" s="130">
        <v>1</v>
      </c>
    </row>
    <row r="6953" spans="1:35" x14ac:dyDescent="0.2">
      <c r="A6953" s="155" t="s">
        <v>2361</v>
      </c>
      <c r="B6953" s="81">
        <v>20240507</v>
      </c>
      <c r="C6953" s="126" t="s">
        <v>70</v>
      </c>
      <c r="D6953" s="126">
        <v>18</v>
      </c>
      <c r="E6953" s="126">
        <v>22</v>
      </c>
      <c r="F6953" s="126"/>
      <c r="G6953" s="126"/>
      <c r="H6953" s="126" t="s">
        <v>10</v>
      </c>
      <c r="I6953" s="126">
        <v>293</v>
      </c>
      <c r="J6953" s="126">
        <v>5</v>
      </c>
      <c r="K6953" s="82">
        <v>5</v>
      </c>
      <c r="L6953" s="156">
        <v>1</v>
      </c>
      <c r="M6953" s="82">
        <v>0</v>
      </c>
      <c r="N6953" s="83">
        <v>1</v>
      </c>
      <c r="O6953" s="82" t="str">
        <f>Cal_030724!$E$2</f>
        <v>Cal_030724</v>
      </c>
      <c r="P6953" s="158">
        <f>Cal_030724!$Q$3</f>
        <v>1.8135132035581638</v>
      </c>
      <c r="Q6953" s="158">
        <f>Cal_030724!$R$3</f>
        <v>0.5762667345022553</v>
      </c>
      <c r="R6953" s="84">
        <v>27.93</v>
      </c>
      <c r="S6953" s="84">
        <v>17.04</v>
      </c>
      <c r="T6953" s="158">
        <f>AVERAGE(0.599,0.848,0.588,0.595,0.821,0.663)</f>
        <v>0.68566666666666665</v>
      </c>
      <c r="U6953" s="79">
        <f t="shared" si="1883"/>
        <v>27.244333333333334</v>
      </c>
      <c r="V6953" s="79">
        <f t="shared" si="1884"/>
        <v>16.354333333333333</v>
      </c>
      <c r="W6953" s="446">
        <f t="shared" si="1885"/>
        <v>0.23873161160015768</v>
      </c>
      <c r="X6953" s="446">
        <f t="shared" si="1886"/>
        <v>5.2930154609575057E-2</v>
      </c>
      <c r="Y6953" s="82">
        <v>20240307</v>
      </c>
      <c r="Z6953" s="85" t="s">
        <v>2375</v>
      </c>
      <c r="AA6953" s="82">
        <v>20241017</v>
      </c>
      <c r="AB6953" s="85"/>
      <c r="AC6953" s="82"/>
      <c r="AD6953" s="82"/>
      <c r="AE6953" s="691" t="s">
        <v>1250</v>
      </c>
      <c r="AF6953" s="567">
        <v>1</v>
      </c>
      <c r="AG6953" s="567"/>
      <c r="AH6953" s="159" t="s">
        <v>254</v>
      </c>
      <c r="AI6953" s="155"/>
    </row>
    <row r="6954" spans="1:35" x14ac:dyDescent="0.2">
      <c r="A6954" s="155" t="s">
        <v>2361</v>
      </c>
      <c r="B6954" s="81">
        <v>20240507</v>
      </c>
      <c r="C6954" s="126" t="s">
        <v>70</v>
      </c>
      <c r="D6954" s="126">
        <v>18</v>
      </c>
      <c r="E6954" s="126">
        <v>22</v>
      </c>
      <c r="F6954" s="126"/>
      <c r="G6954" s="126"/>
      <c r="H6954" s="126" t="s">
        <v>11</v>
      </c>
      <c r="I6954" s="126">
        <v>293</v>
      </c>
      <c r="J6954" s="126">
        <v>5</v>
      </c>
      <c r="K6954" s="82">
        <v>5</v>
      </c>
      <c r="L6954" s="156">
        <v>1</v>
      </c>
      <c r="M6954" s="82">
        <v>0</v>
      </c>
      <c r="N6954" s="83">
        <v>1</v>
      </c>
      <c r="O6954" s="82" t="str">
        <f>Cal_030724!$E$2</f>
        <v>Cal_030724</v>
      </c>
      <c r="P6954" s="158">
        <f>Cal_030724!$Q$3</f>
        <v>1.8135132035581638</v>
      </c>
      <c r="Q6954" s="158">
        <f>Cal_030724!$R$3</f>
        <v>0.5762667345022553</v>
      </c>
      <c r="R6954" s="84">
        <v>26.21</v>
      </c>
      <c r="S6954" s="84">
        <v>15.81</v>
      </c>
      <c r="T6954" s="158">
        <f>AVERAGE(0.599,0.848,0.588,0.595,0.821,0.663)</f>
        <v>0.68566666666666665</v>
      </c>
      <c r="U6954" s="79">
        <f t="shared" si="1883"/>
        <v>25.524333333333335</v>
      </c>
      <c r="V6954" s="79">
        <f t="shared" si="1884"/>
        <v>15.124333333333334</v>
      </c>
      <c r="W6954" s="446">
        <f t="shared" si="1885"/>
        <v>0.22798978518288701</v>
      </c>
      <c r="X6954" s="446">
        <f t="shared" si="1886"/>
        <v>4.1736267407337872E-2</v>
      </c>
      <c r="Y6954" s="82">
        <v>20240307</v>
      </c>
      <c r="Z6954" s="85" t="s">
        <v>2375</v>
      </c>
      <c r="AA6954" s="82">
        <v>20241017</v>
      </c>
      <c r="AB6954" s="85"/>
      <c r="AC6954" s="82"/>
      <c r="AD6954" s="82"/>
      <c r="AE6954" s="691" t="s">
        <v>1250</v>
      </c>
      <c r="AF6954" s="567">
        <v>1</v>
      </c>
      <c r="AG6954" s="567"/>
      <c r="AH6954" s="159" t="s">
        <v>255</v>
      </c>
      <c r="AI6954" s="155"/>
    </row>
    <row r="6955" spans="1:35" x14ac:dyDescent="0.2">
      <c r="A6955" s="360" t="s">
        <v>2361</v>
      </c>
      <c r="B6955" s="196">
        <v>20240507</v>
      </c>
      <c r="C6955" s="361" t="s">
        <v>70</v>
      </c>
      <c r="D6955" s="361">
        <v>18</v>
      </c>
      <c r="E6955" s="361">
        <v>22</v>
      </c>
      <c r="F6955" s="361"/>
      <c r="G6955" s="361"/>
      <c r="H6955" s="361" t="s">
        <v>10</v>
      </c>
      <c r="I6955" s="361">
        <v>550</v>
      </c>
      <c r="J6955" s="361">
        <v>20</v>
      </c>
      <c r="K6955" s="44">
        <v>5</v>
      </c>
      <c r="L6955" s="362">
        <v>1</v>
      </c>
      <c r="M6955" s="44">
        <v>0</v>
      </c>
      <c r="N6955" s="363">
        <v>1</v>
      </c>
      <c r="O6955" s="44" t="str">
        <f>Cal_030724!$E$2</f>
        <v>Cal_030724</v>
      </c>
      <c r="P6955" s="365">
        <f>Cal_030724!$Q$3</f>
        <v>1.8135132035581638</v>
      </c>
      <c r="Q6955" s="365">
        <f>Cal_030724!$R$3</f>
        <v>0.5762667345022553</v>
      </c>
      <c r="R6955" s="364">
        <v>29.87</v>
      </c>
      <c r="S6955" s="364">
        <v>18.21</v>
      </c>
      <c r="T6955" s="365">
        <f>AVERAGE(0.599,0.848,0.588,0.595,0.821,0.663)</f>
        <v>0.68566666666666665</v>
      </c>
      <c r="U6955" s="79">
        <f t="shared" si="1883"/>
        <v>29.184333333333335</v>
      </c>
      <c r="V6955" s="79">
        <f t="shared" si="1884"/>
        <v>17.524333333333335</v>
      </c>
      <c r="W6955" s="446">
        <f t="shared" si="1885"/>
        <v>0.1361712836194251</v>
      </c>
      <c r="X6955" s="446">
        <f t="shared" si="1886"/>
        <v>3.0320609817720598E-2</v>
      </c>
      <c r="Y6955" s="44">
        <v>20240307</v>
      </c>
      <c r="Z6955" s="368" t="s">
        <v>2375</v>
      </c>
      <c r="AA6955" s="44">
        <v>20241017</v>
      </c>
      <c r="AB6955" s="368"/>
      <c r="AC6955" s="44"/>
      <c r="AD6955" s="44"/>
      <c r="AE6955" s="763" t="s">
        <v>1250</v>
      </c>
      <c r="AF6955" s="849">
        <v>1</v>
      </c>
      <c r="AG6955" s="849"/>
      <c r="AH6955" s="370" t="s">
        <v>259</v>
      </c>
      <c r="AI6955" s="360"/>
    </row>
    <row r="6956" spans="1:35" x14ac:dyDescent="0.2">
      <c r="A6956" s="360" t="s">
        <v>2361</v>
      </c>
      <c r="B6956" s="196">
        <v>20240507</v>
      </c>
      <c r="C6956" s="361" t="s">
        <v>70</v>
      </c>
      <c r="D6956" s="361">
        <v>18</v>
      </c>
      <c r="E6956" s="361">
        <v>22</v>
      </c>
      <c r="F6956" s="361"/>
      <c r="G6956" s="361"/>
      <c r="H6956" s="361" t="s">
        <v>11</v>
      </c>
      <c r="I6956" s="361">
        <v>552</v>
      </c>
      <c r="J6956" s="361">
        <v>20</v>
      </c>
      <c r="K6956" s="44">
        <v>5</v>
      </c>
      <c r="L6956" s="362">
        <v>1</v>
      </c>
      <c r="M6956" s="44">
        <v>0</v>
      </c>
      <c r="N6956" s="363">
        <v>1</v>
      </c>
      <c r="O6956" s="44" t="str">
        <f>Cal_030724!$E$2</f>
        <v>Cal_030724</v>
      </c>
      <c r="P6956" s="365">
        <f>Cal_030724!$Q$3</f>
        <v>1.8135132035581638</v>
      </c>
      <c r="Q6956" s="365">
        <f>Cal_030724!$R$3</f>
        <v>0.5762667345022553</v>
      </c>
      <c r="R6956" s="364">
        <v>31.62</v>
      </c>
      <c r="S6956" s="364">
        <v>18.95</v>
      </c>
      <c r="T6956" s="365">
        <f>AVERAGE(0.599,0.848,0.588,0.595,0.821,0.663)</f>
        <v>0.68566666666666665</v>
      </c>
      <c r="U6956" s="79">
        <f t="shared" si="1883"/>
        <v>30.934333333333335</v>
      </c>
      <c r="V6956" s="79">
        <f t="shared" si="1884"/>
        <v>18.264333333333333</v>
      </c>
      <c r="W6956" s="446">
        <f t="shared" si="1885"/>
        <v>0.14743045558672718</v>
      </c>
      <c r="X6956" s="446">
        <f t="shared" si="1886"/>
        <v>2.5463186656130673E-2</v>
      </c>
      <c r="Y6956" s="44">
        <v>20240307</v>
      </c>
      <c r="Z6956" s="368" t="s">
        <v>2375</v>
      </c>
      <c r="AA6956" s="44">
        <v>20241017</v>
      </c>
      <c r="AB6956" s="368"/>
      <c r="AC6956" s="44"/>
      <c r="AD6956" s="44"/>
      <c r="AE6956" s="763" t="s">
        <v>1250</v>
      </c>
      <c r="AF6956" s="849">
        <v>1</v>
      </c>
      <c r="AG6956" s="849"/>
      <c r="AH6956" s="370" t="s">
        <v>260</v>
      </c>
      <c r="AI6956" s="360"/>
    </row>
    <row r="6957" spans="1:35" x14ac:dyDescent="0.2">
      <c r="A6957" t="s">
        <v>2361</v>
      </c>
      <c r="B6957" s="45">
        <v>20240507</v>
      </c>
      <c r="C6957" s="107" t="s">
        <v>68</v>
      </c>
      <c r="D6957" s="107">
        <v>19</v>
      </c>
      <c r="E6957" s="107">
        <v>5</v>
      </c>
      <c r="H6957" s="107" t="s">
        <v>10</v>
      </c>
      <c r="I6957" s="107">
        <v>290</v>
      </c>
      <c r="J6957" s="107">
        <v>0</v>
      </c>
      <c r="K6957" s="43">
        <v>5</v>
      </c>
      <c r="L6957" s="43">
        <v>1</v>
      </c>
      <c r="M6957" s="43">
        <v>0</v>
      </c>
      <c r="N6957" s="49">
        <v>1</v>
      </c>
      <c r="O6957" s="43" t="str">
        <f>Cal_052925!$E$2</f>
        <v>Cal_052825</v>
      </c>
      <c r="P6957" s="50">
        <f>Cal_052925!$Q$3</f>
        <v>1.8033877067122157</v>
      </c>
      <c r="Q6957" s="50">
        <f>Cal_052925!$R$3</f>
        <v>0.57372781706974574</v>
      </c>
      <c r="R6957" s="46">
        <v>160.30000000000001</v>
      </c>
      <c r="S6957" s="46">
        <v>128.80000000000001</v>
      </c>
      <c r="T6957" s="178">
        <f>AVERAGE(0.608,0.502,0.563,0.666,0.668,0.572)</f>
        <v>0.59650000000000003</v>
      </c>
      <c r="U6957" s="79">
        <f t="shared" si="1883"/>
        <v>159.70350000000002</v>
      </c>
      <c r="V6957" s="79">
        <f t="shared" si="1884"/>
        <v>128.20350000000002</v>
      </c>
      <c r="W6957" s="446">
        <f t="shared" si="1885"/>
        <v>0.69944309997026477</v>
      </c>
      <c r="X6957" s="446">
        <f t="shared" si="1886"/>
        <v>1.5875607731520218</v>
      </c>
      <c r="Y6957" s="43">
        <v>20250529</v>
      </c>
      <c r="Z6957" s="48" t="s">
        <v>2457</v>
      </c>
      <c r="AA6957" s="43">
        <v>20250612</v>
      </c>
      <c r="AE6957" s="689" t="s">
        <v>1250</v>
      </c>
      <c r="AF6957" s="130">
        <v>3</v>
      </c>
      <c r="AH6957" s="490" t="s">
        <v>2392</v>
      </c>
    </row>
    <row r="6958" spans="1:35" x14ac:dyDescent="0.2">
      <c r="A6958" t="s">
        <v>2361</v>
      </c>
      <c r="B6958" s="45">
        <v>20240507</v>
      </c>
      <c r="C6958" s="107" t="s">
        <v>68</v>
      </c>
      <c r="D6958" s="107">
        <v>19</v>
      </c>
      <c r="E6958" s="107">
        <v>5</v>
      </c>
      <c r="H6958" s="107" t="s">
        <v>11</v>
      </c>
      <c r="I6958" s="107">
        <v>290</v>
      </c>
      <c r="J6958" s="107">
        <v>0</v>
      </c>
      <c r="K6958" s="43">
        <v>5</v>
      </c>
      <c r="L6958" s="43">
        <v>1</v>
      </c>
      <c r="M6958" s="43">
        <v>0</v>
      </c>
      <c r="N6958" s="49">
        <v>1</v>
      </c>
      <c r="O6958" s="43" t="str">
        <f>Cal_052925!$E$2</f>
        <v>Cal_052825</v>
      </c>
      <c r="P6958" s="50">
        <f>Cal_052925!$Q$3</f>
        <v>1.8033877067122157</v>
      </c>
      <c r="Q6958" s="50">
        <f>Cal_052925!$R$3</f>
        <v>0.57372781706974574</v>
      </c>
      <c r="R6958" s="46">
        <v>97.14</v>
      </c>
      <c r="S6958" s="46">
        <v>79.150000000000006</v>
      </c>
      <c r="T6958" s="178">
        <f>AVERAGE(0.608,0.502,0.563,0.666,0.668,0.572)</f>
        <v>0.59650000000000003</v>
      </c>
      <c r="U6958" s="79">
        <f t="shared" si="1883"/>
        <v>96.543499999999995</v>
      </c>
      <c r="V6958" s="79">
        <f t="shared" si="1884"/>
        <v>78.5535</v>
      </c>
      <c r="W6958" s="446">
        <f t="shared" si="1885"/>
        <v>0.39945972598301777</v>
      </c>
      <c r="X6958" s="446">
        <f t="shared" si="1886"/>
        <v>1.001844908814874</v>
      </c>
      <c r="Y6958" s="43">
        <v>20250529</v>
      </c>
      <c r="Z6958" s="48" t="s">
        <v>2457</v>
      </c>
      <c r="AA6958" s="43">
        <v>20250612</v>
      </c>
      <c r="AE6958" s="689" t="s">
        <v>1250</v>
      </c>
      <c r="AF6958" s="130">
        <v>3</v>
      </c>
      <c r="AH6958" s="490" t="s">
        <v>2392</v>
      </c>
    </row>
    <row r="6959" spans="1:35" x14ac:dyDescent="0.2">
      <c r="A6959" t="s">
        <v>2361</v>
      </c>
      <c r="B6959" s="45">
        <v>20240507</v>
      </c>
      <c r="C6959" s="107" t="s">
        <v>68</v>
      </c>
      <c r="D6959" s="107">
        <v>19</v>
      </c>
      <c r="E6959" s="107">
        <v>5</v>
      </c>
      <c r="H6959" s="107" t="s">
        <v>10</v>
      </c>
      <c r="I6959" s="107">
        <v>290</v>
      </c>
      <c r="J6959" s="107">
        <v>10</v>
      </c>
      <c r="K6959" s="43">
        <v>5</v>
      </c>
      <c r="L6959" s="43">
        <v>1</v>
      </c>
      <c r="M6959" s="43">
        <v>0</v>
      </c>
      <c r="N6959" s="49">
        <v>1</v>
      </c>
      <c r="O6959" s="43" t="str">
        <f>Cal_052925!$E$2</f>
        <v>Cal_052825</v>
      </c>
      <c r="P6959" s="50">
        <f>Cal_052925!$Q$3</f>
        <v>1.8033877067122157</v>
      </c>
      <c r="Q6959" s="50">
        <f>Cal_052925!$R$3</f>
        <v>0.57372781706974574</v>
      </c>
      <c r="R6959" s="46">
        <v>97.71</v>
      </c>
      <c r="S6959" s="46">
        <v>77.790000000000006</v>
      </c>
      <c r="T6959" s="178">
        <f>AVERAGE(0.567,0.447,0.8,0.475,0.333,0.699)</f>
        <v>0.55349999999999999</v>
      </c>
      <c r="U6959" s="79">
        <f t="shared" ref="U6959" si="1892">(R6959-T6959)*(L6959+M6959)/L6959</f>
        <v>97.156499999999994</v>
      </c>
      <c r="V6959" s="79">
        <f t="shared" ref="V6959" si="1893">(S6959-T6959)*(L6959+M6959)/L6959</f>
        <v>77.236500000000007</v>
      </c>
      <c r="W6959" s="446">
        <f t="shared" ref="W6959" si="1894">(Q6959*P6959/(P6959-1)*(U6959-V6959)*(K6959)/I6959)/N6959</f>
        <v>0.44231449369548137</v>
      </c>
      <c r="X6959" s="446">
        <f t="shared" ref="X6959" si="1895">(Q6959*P6959/(P6959-1)*(P6959*V6959-U6959)*(K6959)/I6959)/N6959</f>
        <v>0.93549636674443981</v>
      </c>
      <c r="Y6959" s="43">
        <v>20250529</v>
      </c>
      <c r="Z6959" s="48" t="s">
        <v>2461</v>
      </c>
      <c r="AA6959" s="43">
        <v>20250701</v>
      </c>
      <c r="AE6959" s="689" t="s">
        <v>1250</v>
      </c>
      <c r="AF6959" s="130">
        <v>3</v>
      </c>
      <c r="AH6959" s="490" t="s">
        <v>2374</v>
      </c>
    </row>
    <row r="6960" spans="1:35" x14ac:dyDescent="0.2">
      <c r="A6960" t="s">
        <v>2361</v>
      </c>
      <c r="B6960" s="45">
        <v>20240507</v>
      </c>
      <c r="C6960" s="107" t="s">
        <v>68</v>
      </c>
      <c r="D6960" s="107">
        <v>19</v>
      </c>
      <c r="E6960" s="107">
        <v>5</v>
      </c>
      <c r="H6960" s="107" t="s">
        <v>11</v>
      </c>
      <c r="I6960" s="107">
        <v>290</v>
      </c>
      <c r="J6960" s="107">
        <v>10</v>
      </c>
      <c r="U6960" s="79" t="e">
        <f t="shared" ref="U6960:U6962" si="1896">(R6960-T6960)*(L6960+M6960)/L6960</f>
        <v>#DIV/0!</v>
      </c>
      <c r="V6960" s="79" t="e">
        <f t="shared" ref="V6960:V6962" si="1897">(S6960-T6960)*(L6960+M6960)/L6960</f>
        <v>#DIV/0!</v>
      </c>
      <c r="W6960" s="446" t="e">
        <f t="shared" ref="W6960:W6962" si="1898">(Q6960*P6960/(P6960-1)*(U6960-V6960)*(K6960)/I6960)/N6960</f>
        <v>#DIV/0!</v>
      </c>
      <c r="X6960" s="446" t="e">
        <f t="shared" ref="X6960:X6962" si="1899">(Q6960*P6960/(P6960-1)*(P6960*V6960-U6960)*(K6960)/I6960)/N6960</f>
        <v>#DIV/0!</v>
      </c>
      <c r="AE6960" s="689"/>
    </row>
    <row r="6961" spans="1:35" x14ac:dyDescent="0.2">
      <c r="A6961" t="s">
        <v>2361</v>
      </c>
      <c r="B6961" s="45">
        <v>20240507</v>
      </c>
      <c r="C6961" s="107" t="s">
        <v>68</v>
      </c>
      <c r="D6961" s="107">
        <v>19</v>
      </c>
      <c r="E6961" s="107">
        <v>9</v>
      </c>
      <c r="H6961" s="107" t="s">
        <v>10</v>
      </c>
      <c r="I6961" s="107">
        <v>290</v>
      </c>
      <c r="J6961" s="107">
        <v>0</v>
      </c>
      <c r="K6961" s="43">
        <v>15</v>
      </c>
      <c r="L6961" s="43">
        <v>1</v>
      </c>
      <c r="M6961" s="43">
        <v>0</v>
      </c>
      <c r="N6961" s="49">
        <v>1</v>
      </c>
      <c r="O6961" s="43" t="str">
        <f>Cal_052925!$E$2</f>
        <v>Cal_052825</v>
      </c>
      <c r="P6961" s="50">
        <f>Cal_052925!$Q$3</f>
        <v>1.8033877067122157</v>
      </c>
      <c r="Q6961" s="50">
        <f>Cal_052925!$R$3</f>
        <v>0.57372781706974574</v>
      </c>
      <c r="R6961" s="46">
        <v>308.2</v>
      </c>
      <c r="S6961" s="46">
        <v>197.2</v>
      </c>
      <c r="T6961" s="178">
        <f>AVERAGE(0.567,0.447,0.8,0.475,0.333,0.699)</f>
        <v>0.55349999999999999</v>
      </c>
      <c r="U6961" s="79">
        <f t="shared" si="1896"/>
        <v>307.6465</v>
      </c>
      <c r="V6961" s="79">
        <f t="shared" si="1897"/>
        <v>196.64649999999997</v>
      </c>
      <c r="W6961" s="446">
        <f t="shared" si="1898"/>
        <v>7.3941127711142283</v>
      </c>
      <c r="X6961" s="446">
        <f t="shared" si="1899"/>
        <v>3.1297334687140488</v>
      </c>
      <c r="Y6961" s="43">
        <v>20250529</v>
      </c>
      <c r="Z6961" s="48" t="s">
        <v>2461</v>
      </c>
      <c r="AA6961" s="43">
        <v>20250701</v>
      </c>
      <c r="AE6961" s="689" t="s">
        <v>1250</v>
      </c>
      <c r="AF6961" s="130">
        <v>1</v>
      </c>
    </row>
    <row r="6962" spans="1:35" x14ac:dyDescent="0.2">
      <c r="A6962" t="s">
        <v>2361</v>
      </c>
      <c r="B6962" s="45">
        <v>20240507</v>
      </c>
      <c r="C6962" s="107" t="s">
        <v>68</v>
      </c>
      <c r="D6962" s="107">
        <v>19</v>
      </c>
      <c r="E6962" s="107">
        <v>9</v>
      </c>
      <c r="H6962" s="107" t="s">
        <v>11</v>
      </c>
      <c r="I6962" s="107">
        <v>290</v>
      </c>
      <c r="J6962" s="107">
        <v>0</v>
      </c>
      <c r="K6962" s="43">
        <v>15</v>
      </c>
      <c r="L6962" s="43">
        <v>1</v>
      </c>
      <c r="M6962" s="43">
        <v>0</v>
      </c>
      <c r="N6962" s="49">
        <v>1</v>
      </c>
      <c r="O6962" s="43" t="str">
        <f>Cal_052925!$E$2</f>
        <v>Cal_052825</v>
      </c>
      <c r="P6962" s="50">
        <f>Cal_052925!$Q$3</f>
        <v>1.8033877067122157</v>
      </c>
      <c r="Q6962" s="50">
        <f>Cal_052925!$R$3</f>
        <v>0.57372781706974574</v>
      </c>
      <c r="R6962" s="46">
        <v>310</v>
      </c>
      <c r="S6962" s="46">
        <v>194.9</v>
      </c>
      <c r="T6962" s="178">
        <f>AVERAGE(0.567,0.447,0.8,0.475,0.333,0.699)</f>
        <v>0.55349999999999999</v>
      </c>
      <c r="U6962" s="79">
        <f t="shared" si="1896"/>
        <v>309.44650000000001</v>
      </c>
      <c r="V6962" s="79">
        <f t="shared" si="1897"/>
        <v>194.34649999999999</v>
      </c>
      <c r="W6962" s="446">
        <f t="shared" si="1898"/>
        <v>7.6672286482454748</v>
      </c>
      <c r="X6962" s="446">
        <f t="shared" si="1899"/>
        <v>2.7335294799123431</v>
      </c>
      <c r="Y6962" s="43">
        <v>20250529</v>
      </c>
      <c r="Z6962" s="48" t="s">
        <v>2461</v>
      </c>
      <c r="AA6962" s="43">
        <v>20250701</v>
      </c>
      <c r="AE6962" s="689" t="s">
        <v>1250</v>
      </c>
      <c r="AF6962" s="130">
        <v>1</v>
      </c>
    </row>
    <row r="6963" spans="1:35" x14ac:dyDescent="0.2">
      <c r="A6963" t="s">
        <v>2361</v>
      </c>
      <c r="B6963" s="45">
        <v>20240507</v>
      </c>
      <c r="C6963" s="107" t="s">
        <v>68</v>
      </c>
      <c r="D6963" s="107">
        <v>19</v>
      </c>
      <c r="E6963" s="107">
        <v>9</v>
      </c>
      <c r="H6963" s="107" t="s">
        <v>10</v>
      </c>
      <c r="I6963" s="107">
        <v>290</v>
      </c>
      <c r="J6963" s="107">
        <v>10</v>
      </c>
      <c r="K6963" s="43">
        <v>5</v>
      </c>
      <c r="L6963" s="43">
        <v>1</v>
      </c>
      <c r="M6963" s="43">
        <v>0</v>
      </c>
      <c r="N6963" s="49">
        <v>1</v>
      </c>
      <c r="O6963" s="43" t="str">
        <f>Cal_052925!$E$2</f>
        <v>Cal_052825</v>
      </c>
      <c r="P6963" s="50">
        <f>Cal_052925!$Q$3</f>
        <v>1.8033877067122157</v>
      </c>
      <c r="Q6963" s="50">
        <f>Cal_052925!$R$3</f>
        <v>0.57372781706974574</v>
      </c>
      <c r="R6963" s="46">
        <v>51.59</v>
      </c>
      <c r="S6963" s="46">
        <v>41.93</v>
      </c>
      <c r="T6963" s="178">
        <f>AVERAGE(0.608,0.502,0.563,0.666,0.668,0.572)</f>
        <v>0.59650000000000003</v>
      </c>
      <c r="U6963" s="79">
        <f t="shared" si="1883"/>
        <v>50.993500000000004</v>
      </c>
      <c r="V6963" s="79">
        <f t="shared" si="1884"/>
        <v>41.333500000000001</v>
      </c>
      <c r="W6963" s="446">
        <f t="shared" si="1885"/>
        <v>0.21449588399088124</v>
      </c>
      <c r="X6963" s="446">
        <f t="shared" si="1886"/>
        <v>0.52284650205708139</v>
      </c>
      <c r="Y6963" s="43">
        <v>20250529</v>
      </c>
      <c r="Z6963" s="48" t="s">
        <v>2457</v>
      </c>
      <c r="AA6963" s="43">
        <v>20250612</v>
      </c>
      <c r="AE6963" s="689" t="s">
        <v>1250</v>
      </c>
      <c r="AF6963" s="130">
        <v>3</v>
      </c>
      <c r="AH6963" s="490" t="s">
        <v>2374</v>
      </c>
    </row>
    <row r="6964" spans="1:35" x14ac:dyDescent="0.2">
      <c r="A6964" t="s">
        <v>2361</v>
      </c>
      <c r="B6964" s="45">
        <v>20240507</v>
      </c>
      <c r="C6964" s="107" t="s">
        <v>68</v>
      </c>
      <c r="D6964" s="107">
        <v>19</v>
      </c>
      <c r="E6964" s="107">
        <v>9</v>
      </c>
      <c r="H6964" s="107" t="s">
        <v>11</v>
      </c>
      <c r="I6964" s="107">
        <v>290</v>
      </c>
      <c r="J6964" s="107">
        <v>10</v>
      </c>
      <c r="K6964" s="43">
        <v>5</v>
      </c>
      <c r="L6964" s="43">
        <v>1</v>
      </c>
      <c r="M6964" s="43">
        <v>0</v>
      </c>
      <c r="N6964" s="49">
        <v>1</v>
      </c>
      <c r="O6964" s="43" t="str">
        <f>Cal_052925!$E$2</f>
        <v>Cal_052825</v>
      </c>
      <c r="P6964" s="50">
        <f>Cal_052925!$Q$3</f>
        <v>1.8033877067122157</v>
      </c>
      <c r="Q6964" s="50">
        <f>Cal_052925!$R$3</f>
        <v>0.57372781706974574</v>
      </c>
      <c r="T6964" s="178">
        <f>AVERAGE(0.567,0.447,0.8,0.475,0.333,0.699)</f>
        <v>0.55349999999999999</v>
      </c>
      <c r="U6964" s="79">
        <f t="shared" si="1883"/>
        <v>-0.55349999999999999</v>
      </c>
      <c r="V6964" s="79">
        <f t="shared" si="1884"/>
        <v>-0.55349999999999999</v>
      </c>
      <c r="W6964" s="446">
        <f t="shared" si="1885"/>
        <v>0</v>
      </c>
      <c r="X6964" s="446">
        <f t="shared" si="1886"/>
        <v>-9.8738072187825217E-3</v>
      </c>
      <c r="Y6964" s="43">
        <v>20250529</v>
      </c>
      <c r="Z6964" s="48" t="s">
        <v>2461</v>
      </c>
      <c r="AA6964" s="43">
        <v>20250701</v>
      </c>
      <c r="AE6964" s="689" t="s">
        <v>1250</v>
      </c>
    </row>
    <row r="6965" spans="1:35" x14ac:dyDescent="0.2">
      <c r="A6965" s="155" t="s">
        <v>2361</v>
      </c>
      <c r="B6965" s="81">
        <v>20240507</v>
      </c>
      <c r="C6965" s="126" t="s">
        <v>68</v>
      </c>
      <c r="D6965" s="126">
        <v>19</v>
      </c>
      <c r="E6965" s="126">
        <v>9</v>
      </c>
      <c r="F6965" s="126"/>
      <c r="G6965" s="126"/>
      <c r="H6965" s="126" t="s">
        <v>10</v>
      </c>
      <c r="I6965" s="126">
        <v>293</v>
      </c>
      <c r="J6965" s="126">
        <v>5</v>
      </c>
      <c r="K6965" s="82">
        <v>5</v>
      </c>
      <c r="L6965" s="156">
        <v>1</v>
      </c>
      <c r="M6965" s="82">
        <v>0</v>
      </c>
      <c r="N6965" s="83">
        <f>1/3</f>
        <v>0.33333333333333331</v>
      </c>
      <c r="O6965" s="82" t="str">
        <f>Cal_030724!$E$2</f>
        <v>Cal_030724</v>
      </c>
      <c r="P6965" s="158">
        <f>Cal_030724!$Q$3</f>
        <v>1.8135132035581638</v>
      </c>
      <c r="Q6965" s="158">
        <f>Cal_030724!$R$3</f>
        <v>0.5762667345022553</v>
      </c>
      <c r="R6965" s="84">
        <v>263.3</v>
      </c>
      <c r="S6965" s="84">
        <v>176.7</v>
      </c>
      <c r="T6965" s="158">
        <f>AVERAGE(0.599,0.848,0.588,0.595,0.821,0.663)</f>
        <v>0.68566666666666665</v>
      </c>
      <c r="U6965" s="79">
        <f t="shared" si="1883"/>
        <v>262.61433333333332</v>
      </c>
      <c r="V6965" s="79">
        <f t="shared" si="1884"/>
        <v>176.01433333333333</v>
      </c>
      <c r="W6965" s="446">
        <f t="shared" si="1885"/>
        <v>5.695360210626351</v>
      </c>
      <c r="X6965" s="446">
        <f t="shared" si="1886"/>
        <v>3.7217129818824182</v>
      </c>
      <c r="Y6965" s="82">
        <v>20240307</v>
      </c>
      <c r="Z6965" s="85" t="s">
        <v>2377</v>
      </c>
      <c r="AA6965" s="82">
        <v>20241017</v>
      </c>
      <c r="AB6965" s="85"/>
      <c r="AC6965" s="82"/>
      <c r="AD6965" s="82"/>
      <c r="AE6965" s="691" t="s">
        <v>1250</v>
      </c>
      <c r="AF6965" s="567">
        <v>3</v>
      </c>
      <c r="AG6965" s="567"/>
      <c r="AH6965" s="159" t="s">
        <v>267</v>
      </c>
      <c r="AI6965" s="155" t="s">
        <v>2329</v>
      </c>
    </row>
    <row r="6966" spans="1:35" x14ac:dyDescent="0.2">
      <c r="A6966" s="155" t="s">
        <v>2361</v>
      </c>
      <c r="B6966" s="81">
        <v>20240507</v>
      </c>
      <c r="C6966" s="126" t="s">
        <v>68</v>
      </c>
      <c r="D6966" s="126">
        <v>19</v>
      </c>
      <c r="E6966" s="126">
        <v>9</v>
      </c>
      <c r="F6966" s="126"/>
      <c r="G6966" s="126"/>
      <c r="H6966" s="126" t="s">
        <v>11</v>
      </c>
      <c r="I6966" s="126">
        <v>294</v>
      </c>
      <c r="J6966" s="126">
        <v>5</v>
      </c>
      <c r="K6966" s="82">
        <v>5</v>
      </c>
      <c r="L6966" s="156">
        <v>1</v>
      </c>
      <c r="M6966" s="82">
        <v>0</v>
      </c>
      <c r="N6966" s="83">
        <f>1/3</f>
        <v>0.33333333333333331</v>
      </c>
      <c r="O6966" s="82" t="str">
        <f>Cal_030724!$E$2</f>
        <v>Cal_030724</v>
      </c>
      <c r="P6966" s="158">
        <f>Cal_030724!$Q$3</f>
        <v>1.8135132035581638</v>
      </c>
      <c r="Q6966" s="158">
        <f>Cal_030724!$R$3</f>
        <v>0.5762667345022553</v>
      </c>
      <c r="R6966" s="84">
        <v>283.60000000000002</v>
      </c>
      <c r="S6966" s="84">
        <v>182.8</v>
      </c>
      <c r="T6966" s="158">
        <f>AVERAGE(0.599,0.848,0.588,0.595,0.821,0.663)</f>
        <v>0.68566666666666665</v>
      </c>
      <c r="U6966" s="79">
        <f t="shared" si="1883"/>
        <v>282.91433333333333</v>
      </c>
      <c r="V6966" s="79">
        <f t="shared" si="1884"/>
        <v>182.11433333333335</v>
      </c>
      <c r="W6966" s="446">
        <f t="shared" si="1885"/>
        <v>6.6066930057942086</v>
      </c>
      <c r="X6966" s="446">
        <f t="shared" si="1886"/>
        <v>3.1035998726546459</v>
      </c>
      <c r="Y6966" s="82">
        <v>20240307</v>
      </c>
      <c r="Z6966" s="85" t="s">
        <v>2377</v>
      </c>
      <c r="AA6966" s="82">
        <v>20241017</v>
      </c>
      <c r="AB6966" s="85"/>
      <c r="AC6966" s="82"/>
      <c r="AD6966" s="82"/>
      <c r="AE6966" s="691" t="s">
        <v>1250</v>
      </c>
      <c r="AF6966" s="567">
        <v>3</v>
      </c>
      <c r="AG6966" s="567"/>
      <c r="AH6966" s="159" t="s">
        <v>268</v>
      </c>
      <c r="AI6966" s="155" t="s">
        <v>2329</v>
      </c>
    </row>
    <row r="6967" spans="1:35" x14ac:dyDescent="0.2">
      <c r="A6967" s="360" t="s">
        <v>2361</v>
      </c>
      <c r="B6967" s="196">
        <v>20240507</v>
      </c>
      <c r="C6967" s="361" t="s">
        <v>68</v>
      </c>
      <c r="D6967" s="361">
        <v>19</v>
      </c>
      <c r="E6967" s="361">
        <v>9</v>
      </c>
      <c r="F6967" s="361"/>
      <c r="G6967" s="361"/>
      <c r="H6967" s="361" t="s">
        <v>10</v>
      </c>
      <c r="I6967" s="361">
        <v>550</v>
      </c>
      <c r="J6967" s="361">
        <v>20</v>
      </c>
      <c r="K6967" s="44">
        <v>5</v>
      </c>
      <c r="L6967" s="362">
        <v>1</v>
      </c>
      <c r="M6967" s="44">
        <v>0</v>
      </c>
      <c r="N6967" s="363">
        <f>1/3</f>
        <v>0.33333333333333331</v>
      </c>
      <c r="O6967" s="44" t="str">
        <f>Cal_030724!$E$2</f>
        <v>Cal_030724</v>
      </c>
      <c r="P6967" s="365">
        <f>Cal_030724!$Q$3</f>
        <v>1.8135132035581638</v>
      </c>
      <c r="Q6967" s="365">
        <f>Cal_030724!$R$3</f>
        <v>0.5762667345022553</v>
      </c>
      <c r="R6967" s="364">
        <v>444.7</v>
      </c>
      <c r="S6967" s="364">
        <v>297.3</v>
      </c>
      <c r="T6967" s="365">
        <f>AVERAGE(0.599,0.848,0.588,0.595,0.821,0.663)</f>
        <v>0.68566666666666665</v>
      </c>
      <c r="U6967" s="79">
        <f t="shared" si="1883"/>
        <v>444.0143333333333</v>
      </c>
      <c r="V6967" s="79">
        <f t="shared" si="1884"/>
        <v>296.61433333333332</v>
      </c>
      <c r="W6967" s="446">
        <f t="shared" si="1885"/>
        <v>5.1642316995291404</v>
      </c>
      <c r="X6967" s="446">
        <f t="shared" si="1886"/>
        <v>3.2898214797714531</v>
      </c>
      <c r="Y6967" s="44">
        <v>20240307</v>
      </c>
      <c r="Z6967" s="368" t="s">
        <v>2377</v>
      </c>
      <c r="AA6967" s="44">
        <v>20241017</v>
      </c>
      <c r="AB6967" s="368"/>
      <c r="AC6967" s="44"/>
      <c r="AD6967" s="44"/>
      <c r="AE6967" s="763" t="s">
        <v>1250</v>
      </c>
      <c r="AF6967" s="849">
        <v>1</v>
      </c>
      <c r="AG6967" s="849"/>
      <c r="AH6967" s="370" t="s">
        <v>273</v>
      </c>
      <c r="AI6967" s="360"/>
    </row>
    <row r="6968" spans="1:35" x14ac:dyDescent="0.2">
      <c r="A6968" s="360" t="s">
        <v>2361</v>
      </c>
      <c r="B6968" s="196">
        <v>20240507</v>
      </c>
      <c r="C6968" s="361" t="s">
        <v>68</v>
      </c>
      <c r="D6968" s="361">
        <v>19</v>
      </c>
      <c r="E6968" s="361">
        <v>9</v>
      </c>
      <c r="F6968" s="361"/>
      <c r="G6968" s="361"/>
      <c r="H6968" s="361" t="s">
        <v>11</v>
      </c>
      <c r="I6968" s="361">
        <v>550</v>
      </c>
      <c r="J6968" s="361">
        <v>20</v>
      </c>
      <c r="K6968" s="44">
        <v>5</v>
      </c>
      <c r="L6968" s="362">
        <v>1</v>
      </c>
      <c r="M6968" s="44">
        <v>0</v>
      </c>
      <c r="N6968" s="363">
        <f>1/3</f>
        <v>0.33333333333333331</v>
      </c>
      <c r="O6968" s="44" t="str">
        <f>Cal_030724!$E$2</f>
        <v>Cal_030724</v>
      </c>
      <c r="P6968" s="365">
        <f>Cal_030724!$Q$3</f>
        <v>1.8135132035581638</v>
      </c>
      <c r="Q6968" s="365">
        <f>Cal_030724!$R$3</f>
        <v>0.5762667345022553</v>
      </c>
      <c r="R6968" s="364">
        <v>452.8</v>
      </c>
      <c r="S6968" s="364">
        <v>297.10000000000002</v>
      </c>
      <c r="T6968" s="365">
        <f>AVERAGE(0.599,0.848,0.588,0.595,0.821,0.663)</f>
        <v>0.68566666666666665</v>
      </c>
      <c r="U6968" s="79">
        <f t="shared" si="1883"/>
        <v>452.11433333333332</v>
      </c>
      <c r="V6968" s="79">
        <f t="shared" si="1884"/>
        <v>296.41433333333333</v>
      </c>
      <c r="W6968" s="446">
        <f t="shared" si="1885"/>
        <v>5.4550262931932645</v>
      </c>
      <c r="X6968" s="446">
        <f t="shared" si="1886"/>
        <v>2.9933265188430123</v>
      </c>
      <c r="Y6968" s="44">
        <v>20240307</v>
      </c>
      <c r="Z6968" s="368" t="s">
        <v>2377</v>
      </c>
      <c r="AA6968" s="44">
        <v>20241017</v>
      </c>
      <c r="AB6968" s="368"/>
      <c r="AC6968" s="44"/>
      <c r="AD6968" s="44"/>
      <c r="AE6968" s="763" t="s">
        <v>1250</v>
      </c>
      <c r="AF6968" s="849">
        <v>1</v>
      </c>
      <c r="AG6968" s="849"/>
      <c r="AH6968" s="370" t="s">
        <v>274</v>
      </c>
      <c r="AI6968" s="360"/>
    </row>
    <row r="6969" spans="1:35" x14ac:dyDescent="0.2">
      <c r="A6969" t="s">
        <v>2361</v>
      </c>
      <c r="B6969" s="45">
        <v>20240507</v>
      </c>
      <c r="C6969" s="107" t="s">
        <v>68</v>
      </c>
      <c r="D6969" s="107">
        <v>19</v>
      </c>
      <c r="E6969" s="107">
        <v>12</v>
      </c>
      <c r="H6969" s="107" t="s">
        <v>10</v>
      </c>
      <c r="I6969" s="107">
        <v>290</v>
      </c>
      <c r="J6969" s="107">
        <v>0</v>
      </c>
      <c r="K6969" s="43">
        <v>10</v>
      </c>
      <c r="L6969" s="43">
        <v>1</v>
      </c>
      <c r="M6969" s="43">
        <v>0</v>
      </c>
      <c r="N6969" s="49">
        <v>1</v>
      </c>
      <c r="O6969" s="43" t="str">
        <f>Cal_052925!$E$2</f>
        <v>Cal_052825</v>
      </c>
      <c r="P6969" s="50">
        <f>Cal_052925!$Q$3</f>
        <v>1.8033877067122157</v>
      </c>
      <c r="Q6969" s="50">
        <f>Cal_052925!$R$3</f>
        <v>0.57372781706974574</v>
      </c>
      <c r="R6969" s="46">
        <v>357.4</v>
      </c>
      <c r="S6969" s="46">
        <v>237.2</v>
      </c>
      <c r="T6969" s="178">
        <f>AVERAGE(0.608,0.502,0.563,0.666,0.668,0.572)</f>
        <v>0.59650000000000003</v>
      </c>
      <c r="U6969" s="79">
        <f t="shared" ref="U6969:U7032" si="1900">(R6969-T6969)*(L6969+M6969)/L6969</f>
        <v>356.80349999999999</v>
      </c>
      <c r="V6969" s="79">
        <f t="shared" ref="V6969:V7032" si="1901">(S6969-T6969)*(L6969+M6969)/L6969</f>
        <v>236.6035</v>
      </c>
      <c r="W6969" s="446">
        <f t="shared" ref="W6969:W7032" si="1902">(Q6969*P6969/(P6969-1)*(U6969-V6969)*(K6969)/I6969)/N6969</f>
        <v>5.3379721026302107</v>
      </c>
      <c r="X6969" s="446">
        <f t="shared" ref="X6969:X7032" si="1903">(Q6969*P6969/(P6969-1)*(P6969*V6969-U6969)*(K6969)/I6969)/N6969</f>
        <v>3.1034997900137298</v>
      </c>
      <c r="Y6969" s="43">
        <v>20250529</v>
      </c>
      <c r="Z6969" s="48" t="s">
        <v>2457</v>
      </c>
      <c r="AA6969" s="43">
        <v>20250612</v>
      </c>
      <c r="AE6969" s="689" t="s">
        <v>1250</v>
      </c>
      <c r="AF6969" s="130">
        <v>1</v>
      </c>
    </row>
    <row r="6970" spans="1:35" x14ac:dyDescent="0.2">
      <c r="A6970" t="s">
        <v>2361</v>
      </c>
      <c r="B6970" s="45">
        <v>20240507</v>
      </c>
      <c r="C6970" s="107" t="s">
        <v>68</v>
      </c>
      <c r="D6970" s="107">
        <v>19</v>
      </c>
      <c r="E6970" s="107">
        <v>12</v>
      </c>
      <c r="H6970" s="107" t="s">
        <v>11</v>
      </c>
      <c r="I6970" s="107">
        <v>290</v>
      </c>
      <c r="J6970" s="107">
        <v>0</v>
      </c>
      <c r="U6970" s="79" t="e">
        <f t="shared" si="1900"/>
        <v>#DIV/0!</v>
      </c>
      <c r="V6970" s="79" t="e">
        <f t="shared" si="1901"/>
        <v>#DIV/0!</v>
      </c>
      <c r="W6970" s="446" t="e">
        <f t="shared" si="1902"/>
        <v>#DIV/0!</v>
      </c>
      <c r="X6970" s="446" t="e">
        <f t="shared" si="1903"/>
        <v>#DIV/0!</v>
      </c>
    </row>
    <row r="6971" spans="1:35" x14ac:dyDescent="0.2">
      <c r="A6971" t="s">
        <v>2361</v>
      </c>
      <c r="B6971" s="45">
        <v>20240507</v>
      </c>
      <c r="C6971" s="107" t="s">
        <v>68</v>
      </c>
      <c r="D6971" s="107">
        <v>19</v>
      </c>
      <c r="E6971" s="107">
        <v>12</v>
      </c>
      <c r="H6971" s="107" t="s">
        <v>10</v>
      </c>
      <c r="I6971" s="107">
        <v>290</v>
      </c>
      <c r="J6971" s="107">
        <v>10</v>
      </c>
      <c r="U6971" s="79" t="e">
        <f t="shared" si="1900"/>
        <v>#DIV/0!</v>
      </c>
      <c r="V6971" s="79" t="e">
        <f t="shared" si="1901"/>
        <v>#DIV/0!</v>
      </c>
      <c r="W6971" s="446" t="e">
        <f t="shared" si="1902"/>
        <v>#DIV/0!</v>
      </c>
      <c r="X6971" s="446" t="e">
        <f t="shared" si="1903"/>
        <v>#DIV/0!</v>
      </c>
    </row>
    <row r="6972" spans="1:35" x14ac:dyDescent="0.2">
      <c r="A6972" t="s">
        <v>2361</v>
      </c>
      <c r="B6972" s="45">
        <v>20240507</v>
      </c>
      <c r="C6972" s="107" t="s">
        <v>68</v>
      </c>
      <c r="D6972" s="107">
        <v>19</v>
      </c>
      <c r="E6972" s="107">
        <v>12</v>
      </c>
      <c r="H6972" s="107" t="s">
        <v>11</v>
      </c>
      <c r="I6972" s="107">
        <v>290</v>
      </c>
      <c r="J6972" s="107">
        <v>10</v>
      </c>
      <c r="U6972" s="79" t="e">
        <f t="shared" si="1900"/>
        <v>#DIV/0!</v>
      </c>
      <c r="V6972" s="79" t="e">
        <f t="shared" si="1901"/>
        <v>#DIV/0!</v>
      </c>
      <c r="W6972" s="446" t="e">
        <f t="shared" si="1902"/>
        <v>#DIV/0!</v>
      </c>
      <c r="X6972" s="446" t="e">
        <f t="shared" si="1903"/>
        <v>#DIV/0!</v>
      </c>
    </row>
    <row r="6973" spans="1:35" x14ac:dyDescent="0.2">
      <c r="A6973" s="155" t="s">
        <v>2361</v>
      </c>
      <c r="B6973" s="81">
        <v>20240507</v>
      </c>
      <c r="C6973" s="126" t="s">
        <v>68</v>
      </c>
      <c r="D6973" s="126">
        <v>19</v>
      </c>
      <c r="E6973" s="126">
        <v>12</v>
      </c>
      <c r="F6973" s="126"/>
      <c r="G6973" s="126"/>
      <c r="H6973" s="126" t="s">
        <v>10</v>
      </c>
      <c r="I6973" s="126">
        <v>293</v>
      </c>
      <c r="J6973" s="126">
        <v>5</v>
      </c>
      <c r="K6973" s="82">
        <v>5</v>
      </c>
      <c r="L6973" s="156">
        <v>1</v>
      </c>
      <c r="M6973" s="82">
        <v>0</v>
      </c>
      <c r="N6973" s="83">
        <f>1/3</f>
        <v>0.33333333333333331</v>
      </c>
      <c r="O6973" s="82" t="str">
        <f>Cal_030724!$E$2</f>
        <v>Cal_030724</v>
      </c>
      <c r="P6973" s="158">
        <f>Cal_030724!$Q$3</f>
        <v>1.8135132035581638</v>
      </c>
      <c r="Q6973" s="158">
        <f>Cal_030724!$R$3</f>
        <v>0.5762667345022553</v>
      </c>
      <c r="R6973" s="84">
        <v>185.7</v>
      </c>
      <c r="S6973" s="84">
        <v>134.5</v>
      </c>
      <c r="T6973" s="158">
        <f>AVERAGE(0.599,0.848,0.588,0.595,0.821,0.663)</f>
        <v>0.68566666666666665</v>
      </c>
      <c r="U6973" s="79">
        <f t="shared" si="1900"/>
        <v>185.01433333333333</v>
      </c>
      <c r="V6973" s="79">
        <f t="shared" si="1901"/>
        <v>133.81433333333334</v>
      </c>
      <c r="W6973" s="446">
        <f t="shared" si="1902"/>
        <v>3.3672337503934076</v>
      </c>
      <c r="X6973" s="446">
        <f t="shared" si="1903"/>
        <v>3.7920659915221138</v>
      </c>
      <c r="Y6973" s="82">
        <v>20240307</v>
      </c>
      <c r="Z6973" s="85" t="s">
        <v>2375</v>
      </c>
      <c r="AA6973" s="82">
        <v>20241017</v>
      </c>
      <c r="AB6973" s="85"/>
      <c r="AC6973" s="82"/>
      <c r="AD6973" s="82"/>
      <c r="AE6973" s="691" t="s">
        <v>1250</v>
      </c>
      <c r="AF6973" s="567">
        <v>3</v>
      </c>
      <c r="AG6973" s="567"/>
      <c r="AH6973" s="159" t="s">
        <v>679</v>
      </c>
      <c r="AI6973" s="155" t="s">
        <v>2374</v>
      </c>
    </row>
    <row r="6974" spans="1:35" x14ac:dyDescent="0.2">
      <c r="A6974" s="155" t="s">
        <v>2361</v>
      </c>
      <c r="B6974" s="81">
        <v>20240507</v>
      </c>
      <c r="C6974" s="126" t="s">
        <v>68</v>
      </c>
      <c r="D6974" s="126">
        <v>19</v>
      </c>
      <c r="E6974" s="126">
        <v>12</v>
      </c>
      <c r="F6974" s="126"/>
      <c r="G6974" s="126"/>
      <c r="H6974" s="126" t="s">
        <v>11</v>
      </c>
      <c r="I6974" s="126">
        <v>293</v>
      </c>
      <c r="J6974" s="126">
        <v>5</v>
      </c>
      <c r="K6974" s="82">
        <v>5</v>
      </c>
      <c r="L6974" s="156">
        <v>1</v>
      </c>
      <c r="M6974" s="82">
        <v>0</v>
      </c>
      <c r="N6974" s="83">
        <f>1/3</f>
        <v>0.33333333333333331</v>
      </c>
      <c r="O6974" s="82" t="str">
        <f>Cal_030724!$E$2</f>
        <v>Cal_030724</v>
      </c>
      <c r="P6974" s="158">
        <f>Cal_030724!$Q$3</f>
        <v>1.8135132035581638</v>
      </c>
      <c r="Q6974" s="158">
        <f>Cal_030724!$R$3</f>
        <v>0.5762667345022553</v>
      </c>
      <c r="R6974" s="84">
        <v>202.7</v>
      </c>
      <c r="S6974" s="84">
        <v>146.4</v>
      </c>
      <c r="T6974" s="158">
        <f>AVERAGE(0.599,0.848,0.588,0.595,0.821,0.663)</f>
        <v>0.68566666666666665</v>
      </c>
      <c r="U6974" s="79">
        <f t="shared" si="1900"/>
        <v>202.01433333333333</v>
      </c>
      <c r="V6974" s="79">
        <f t="shared" si="1901"/>
        <v>145.71433333333334</v>
      </c>
      <c r="W6974" s="446">
        <f t="shared" si="1902"/>
        <v>3.7026417997490007</v>
      </c>
      <c r="X6974" s="446">
        <f t="shared" si="1903"/>
        <v>4.0933286545376042</v>
      </c>
      <c r="Y6974" s="82">
        <v>20240307</v>
      </c>
      <c r="Z6974" s="85" t="s">
        <v>2377</v>
      </c>
      <c r="AA6974" s="82">
        <v>20241017</v>
      </c>
      <c r="AB6974" s="85"/>
      <c r="AC6974" s="82"/>
      <c r="AD6974" s="82"/>
      <c r="AE6974" s="691" t="s">
        <v>1250</v>
      </c>
      <c r="AF6974" s="567">
        <v>3</v>
      </c>
      <c r="AG6974" s="567"/>
      <c r="AH6974" s="159" t="s">
        <v>680</v>
      </c>
      <c r="AI6974" s="155" t="s">
        <v>2374</v>
      </c>
    </row>
    <row r="6975" spans="1:35" x14ac:dyDescent="0.2">
      <c r="A6975" s="360" t="s">
        <v>2361</v>
      </c>
      <c r="B6975" s="196">
        <v>20240507</v>
      </c>
      <c r="C6975" s="361" t="s">
        <v>68</v>
      </c>
      <c r="D6975" s="361">
        <v>19</v>
      </c>
      <c r="E6975" s="361">
        <v>12</v>
      </c>
      <c r="F6975" s="361"/>
      <c r="G6975" s="361"/>
      <c r="H6975" s="361" t="s">
        <v>10</v>
      </c>
      <c r="I6975" s="361">
        <v>551</v>
      </c>
      <c r="J6975" s="361">
        <v>20</v>
      </c>
      <c r="K6975" s="44">
        <v>5</v>
      </c>
      <c r="L6975" s="362">
        <v>1</v>
      </c>
      <c r="M6975" s="44">
        <v>0</v>
      </c>
      <c r="N6975" s="363">
        <f>1/3</f>
        <v>0.33333333333333331</v>
      </c>
      <c r="O6975" s="44" t="str">
        <f>Cal_030724!$E$2</f>
        <v>Cal_030724</v>
      </c>
      <c r="P6975" s="365">
        <f>Cal_030724!$Q$3</f>
        <v>1.8135132035581638</v>
      </c>
      <c r="Q6975" s="365">
        <f>Cal_030724!$R$3</f>
        <v>0.5762667345022553</v>
      </c>
      <c r="R6975" s="364">
        <v>342.6</v>
      </c>
      <c r="S6975" s="364">
        <v>239.1</v>
      </c>
      <c r="T6975" s="365">
        <f>AVERAGE(0.599,0.848,0.588,0.595,0.821,0.663)</f>
        <v>0.68566666666666665</v>
      </c>
      <c r="U6975" s="79">
        <f t="shared" si="1900"/>
        <v>341.91433333333333</v>
      </c>
      <c r="V6975" s="79">
        <f t="shared" si="1901"/>
        <v>238.41433333333333</v>
      </c>
      <c r="W6975" s="446">
        <f t="shared" si="1902"/>
        <v>3.6195924702797226</v>
      </c>
      <c r="X6975" s="446">
        <f t="shared" si="1903"/>
        <v>3.1633212646778461</v>
      </c>
      <c r="Y6975" s="44">
        <v>20240307</v>
      </c>
      <c r="Z6975" s="368" t="s">
        <v>2377</v>
      </c>
      <c r="AA6975" s="44">
        <v>20241017</v>
      </c>
      <c r="AB6975" s="368"/>
      <c r="AC6975" s="44"/>
      <c r="AD6975" s="44"/>
      <c r="AE6975" s="763" t="s">
        <v>1250</v>
      </c>
      <c r="AF6975" s="849">
        <v>1</v>
      </c>
      <c r="AG6975" s="849"/>
      <c r="AH6975" s="370" t="s">
        <v>271</v>
      </c>
      <c r="AI6975" s="360"/>
    </row>
    <row r="6976" spans="1:35" x14ac:dyDescent="0.2">
      <c r="A6976" s="360" t="s">
        <v>2361</v>
      </c>
      <c r="B6976" s="196">
        <v>20240507</v>
      </c>
      <c r="C6976" s="361" t="s">
        <v>68</v>
      </c>
      <c r="D6976" s="361">
        <v>19</v>
      </c>
      <c r="E6976" s="361">
        <v>12</v>
      </c>
      <c r="F6976" s="361"/>
      <c r="G6976" s="361"/>
      <c r="H6976" s="361" t="s">
        <v>11</v>
      </c>
      <c r="I6976" s="361">
        <v>551</v>
      </c>
      <c r="J6976" s="361">
        <v>20</v>
      </c>
      <c r="K6976" s="44">
        <v>5</v>
      </c>
      <c r="L6976" s="362">
        <v>1</v>
      </c>
      <c r="M6976" s="44">
        <v>0</v>
      </c>
      <c r="N6976" s="363">
        <f>1/3</f>
        <v>0.33333333333333331</v>
      </c>
      <c r="O6976" s="44" t="str">
        <f>Cal_030724!$E$2</f>
        <v>Cal_030724</v>
      </c>
      <c r="P6976" s="365">
        <f>Cal_030724!$Q$3</f>
        <v>1.8135132035581638</v>
      </c>
      <c r="Q6976" s="365">
        <f>Cal_030724!$R$3</f>
        <v>0.5762667345022553</v>
      </c>
      <c r="R6976" s="364">
        <v>342.7</v>
      </c>
      <c r="S6976" s="364">
        <v>238.3</v>
      </c>
      <c r="T6976" s="365">
        <f>AVERAGE(0.599,0.848,0.588,0.595,0.821,0.663)</f>
        <v>0.68566666666666665</v>
      </c>
      <c r="U6976" s="79">
        <f t="shared" si="1900"/>
        <v>342.0143333333333</v>
      </c>
      <c r="V6976" s="79">
        <f t="shared" si="1901"/>
        <v>237.61433333333335</v>
      </c>
      <c r="W6976" s="446">
        <f t="shared" si="1902"/>
        <v>3.6510671874125871</v>
      </c>
      <c r="X6976" s="446">
        <f t="shared" si="1903"/>
        <v>3.1090864604642281</v>
      </c>
      <c r="Y6976" s="44">
        <v>20240307</v>
      </c>
      <c r="Z6976" s="368" t="s">
        <v>2377</v>
      </c>
      <c r="AA6976" s="44">
        <v>20241017</v>
      </c>
      <c r="AB6976" s="368"/>
      <c r="AC6976" s="44"/>
      <c r="AD6976" s="44"/>
      <c r="AE6976" s="763" t="s">
        <v>1250</v>
      </c>
      <c r="AF6976" s="849">
        <v>1</v>
      </c>
      <c r="AG6976" s="849"/>
      <c r="AH6976" s="370" t="s">
        <v>272</v>
      </c>
      <c r="AI6976" s="360"/>
    </row>
    <row r="6977" spans="1:35" x14ac:dyDescent="0.2">
      <c r="A6977" t="s">
        <v>2361</v>
      </c>
      <c r="B6977" s="45">
        <v>20240507</v>
      </c>
      <c r="C6977" s="107" t="s">
        <v>68</v>
      </c>
      <c r="D6977" s="107">
        <v>19</v>
      </c>
      <c r="E6977" s="107">
        <v>15</v>
      </c>
      <c r="H6977" s="107" t="s">
        <v>10</v>
      </c>
      <c r="I6977" s="107">
        <v>290</v>
      </c>
      <c r="J6977" s="107">
        <v>0</v>
      </c>
      <c r="K6977" s="43">
        <v>5</v>
      </c>
      <c r="L6977" s="43">
        <v>1</v>
      </c>
      <c r="M6977" s="43">
        <v>0</v>
      </c>
      <c r="N6977" s="49">
        <v>1</v>
      </c>
      <c r="O6977" s="43" t="str">
        <f>Cal_052925!$E$2</f>
        <v>Cal_052825</v>
      </c>
      <c r="P6977" s="50">
        <f>Cal_052925!$Q$3</f>
        <v>1.8033877067122157</v>
      </c>
      <c r="Q6977" s="50">
        <f>Cal_052925!$R$3</f>
        <v>0.57372781706974574</v>
      </c>
      <c r="R6977" s="46">
        <v>86.31</v>
      </c>
      <c r="S6977" s="46">
        <v>54.65</v>
      </c>
      <c r="T6977" s="178">
        <f>AVERAGE(0.567,0.447,0.8,0.475,0.333,0.699)</f>
        <v>0.55349999999999999</v>
      </c>
      <c r="U6977" s="79">
        <f t="shared" si="1900"/>
        <v>85.756500000000003</v>
      </c>
      <c r="V6977" s="79">
        <f t="shared" si="1901"/>
        <v>54.096499999999999</v>
      </c>
      <c r="W6977" s="446">
        <f t="shared" si="1902"/>
        <v>0.7029958268272567</v>
      </c>
      <c r="X6977" s="446">
        <f t="shared" si="1903"/>
        <v>0.26202388809752886</v>
      </c>
      <c r="Y6977" s="43">
        <v>20250529</v>
      </c>
      <c r="Z6977" s="48" t="s">
        <v>2461</v>
      </c>
      <c r="AA6977" s="43">
        <v>20250701</v>
      </c>
      <c r="AE6977" s="689" t="s">
        <v>1250</v>
      </c>
      <c r="AF6977" s="130">
        <v>1</v>
      </c>
    </row>
    <row r="6978" spans="1:35" x14ac:dyDescent="0.2">
      <c r="A6978" t="s">
        <v>2361</v>
      </c>
      <c r="B6978" s="45">
        <v>20240507</v>
      </c>
      <c r="C6978" s="107" t="s">
        <v>68</v>
      </c>
      <c r="D6978" s="107">
        <v>19</v>
      </c>
      <c r="E6978" s="107">
        <v>15</v>
      </c>
      <c r="H6978" s="107" t="s">
        <v>11</v>
      </c>
      <c r="I6978" s="107">
        <v>283</v>
      </c>
      <c r="J6978" s="107">
        <v>0</v>
      </c>
      <c r="K6978" s="43">
        <v>5</v>
      </c>
      <c r="L6978" s="43">
        <v>1</v>
      </c>
      <c r="M6978" s="43">
        <v>0</v>
      </c>
      <c r="N6978" s="49">
        <v>1</v>
      </c>
      <c r="O6978" s="43" t="str">
        <f>Cal_052925!$E$2</f>
        <v>Cal_052825</v>
      </c>
      <c r="P6978" s="50">
        <f>Cal_052925!$Q$3</f>
        <v>1.8033877067122157</v>
      </c>
      <c r="Q6978" s="50">
        <f>Cal_052925!$R$3</f>
        <v>0.57372781706974574</v>
      </c>
      <c r="R6978" s="46">
        <v>82.52</v>
      </c>
      <c r="S6978" s="46">
        <v>52.45</v>
      </c>
      <c r="T6978" s="178">
        <f>AVERAGE(0.567,0.447,0.8,0.475,0.333,0.699)</f>
        <v>0.55349999999999999</v>
      </c>
      <c r="U6978" s="79">
        <f t="shared" si="1900"/>
        <v>81.966499999999996</v>
      </c>
      <c r="V6978" s="79">
        <f t="shared" si="1901"/>
        <v>51.896500000000003</v>
      </c>
      <c r="W6978" s="446">
        <f t="shared" si="1902"/>
        <v>0.68420591897141703</v>
      </c>
      <c r="X6978" s="446">
        <f t="shared" si="1903"/>
        <v>0.26446732029664372</v>
      </c>
      <c r="Y6978" s="43">
        <v>20250529</v>
      </c>
      <c r="Z6978" s="48" t="s">
        <v>2461</v>
      </c>
      <c r="AA6978" s="43">
        <v>20250701</v>
      </c>
      <c r="AE6978" s="689" t="s">
        <v>1250</v>
      </c>
      <c r="AF6978" s="130">
        <v>1</v>
      </c>
    </row>
    <row r="6979" spans="1:35" x14ac:dyDescent="0.2">
      <c r="A6979" t="s">
        <v>2361</v>
      </c>
      <c r="B6979" s="45">
        <v>20240507</v>
      </c>
      <c r="C6979" s="107" t="s">
        <v>68</v>
      </c>
      <c r="D6979" s="107">
        <v>19</v>
      </c>
      <c r="E6979" s="107">
        <v>18</v>
      </c>
      <c r="H6979" s="107" t="s">
        <v>10</v>
      </c>
      <c r="I6979" s="107">
        <v>290</v>
      </c>
      <c r="J6979" s="107">
        <v>0</v>
      </c>
      <c r="K6979" s="43">
        <v>5</v>
      </c>
      <c r="L6979" s="43">
        <v>1</v>
      </c>
      <c r="M6979" s="43">
        <v>0</v>
      </c>
      <c r="N6979" s="49">
        <v>1</v>
      </c>
      <c r="O6979" s="43" t="str">
        <f>Cal_052925!$E$2</f>
        <v>Cal_052825</v>
      </c>
      <c r="P6979" s="50">
        <f>Cal_052925!$Q$3</f>
        <v>1.8033877067122157</v>
      </c>
      <c r="Q6979" s="50">
        <f>Cal_052925!$R$3</f>
        <v>0.57372781706974574</v>
      </c>
      <c r="R6979" s="46">
        <v>69.88</v>
      </c>
      <c r="S6979" s="46">
        <v>43.02</v>
      </c>
      <c r="T6979" s="178">
        <f>AVERAGE(0.608,0.502,0.563,0.666,0.668,0.572)</f>
        <v>0.59650000000000003</v>
      </c>
      <c r="U6979" s="79">
        <f t="shared" si="1900"/>
        <v>69.283499999999989</v>
      </c>
      <c r="V6979" s="79">
        <f t="shared" si="1901"/>
        <v>42.423500000000004</v>
      </c>
      <c r="W6979" s="446">
        <f t="shared" si="1902"/>
        <v>0.59641402111750164</v>
      </c>
      <c r="X6979" s="446">
        <f t="shared" si="1903"/>
        <v>0.16037271880304124</v>
      </c>
      <c r="Y6979" s="43">
        <v>20250529</v>
      </c>
      <c r="Z6979" s="48" t="s">
        <v>2457</v>
      </c>
      <c r="AA6979" s="43">
        <v>20250612</v>
      </c>
      <c r="AE6979" s="689" t="s">
        <v>1250</v>
      </c>
      <c r="AF6979" s="130">
        <v>1</v>
      </c>
    </row>
    <row r="6980" spans="1:35" x14ac:dyDescent="0.2">
      <c r="A6980" t="s">
        <v>2361</v>
      </c>
      <c r="B6980" s="45">
        <v>20240507</v>
      </c>
      <c r="C6980" s="107" t="s">
        <v>68</v>
      </c>
      <c r="D6980" s="107">
        <v>19</v>
      </c>
      <c r="E6980" s="107">
        <v>18</v>
      </c>
      <c r="H6980" s="107" t="s">
        <v>11</v>
      </c>
      <c r="I6980" s="107">
        <v>290</v>
      </c>
      <c r="J6980" s="107">
        <v>0</v>
      </c>
      <c r="K6980" s="43">
        <v>5</v>
      </c>
      <c r="L6980" s="43">
        <v>1</v>
      </c>
      <c r="M6980" s="43">
        <v>0</v>
      </c>
      <c r="N6980" s="49">
        <v>1</v>
      </c>
      <c r="O6980" s="43" t="str">
        <f>Cal_052925!$E$2</f>
        <v>Cal_052825</v>
      </c>
      <c r="P6980" s="50">
        <f>Cal_052925!$Q$3</f>
        <v>1.8033877067122157</v>
      </c>
      <c r="Q6980" s="50">
        <f>Cal_052925!$R$3</f>
        <v>0.57372781706974574</v>
      </c>
      <c r="R6980" s="46">
        <v>71.27</v>
      </c>
      <c r="S6980" s="46">
        <v>44.06</v>
      </c>
      <c r="T6980" s="178">
        <f>AVERAGE(0.567,0.447,0.8,0.475,0.333,0.699)</f>
        <v>0.55349999999999999</v>
      </c>
      <c r="U6980" s="79">
        <f t="shared" si="1900"/>
        <v>70.716499999999996</v>
      </c>
      <c r="V6980" s="79">
        <f t="shared" si="1901"/>
        <v>43.506500000000003</v>
      </c>
      <c r="W6980" s="446">
        <f t="shared" si="1902"/>
        <v>0.6041856111171714</v>
      </c>
      <c r="X6980" s="446">
        <f t="shared" si="1903"/>
        <v>0.17192061067860431</v>
      </c>
      <c r="Y6980" s="43">
        <v>20250529</v>
      </c>
      <c r="Z6980" s="48" t="s">
        <v>2461</v>
      </c>
      <c r="AA6980" s="43">
        <v>20250701</v>
      </c>
      <c r="AE6980" s="689" t="s">
        <v>1250</v>
      </c>
      <c r="AF6980" s="130">
        <v>1</v>
      </c>
    </row>
    <row r="6981" spans="1:35" x14ac:dyDescent="0.2">
      <c r="A6981" t="s">
        <v>2361</v>
      </c>
      <c r="B6981" s="45">
        <v>20240507</v>
      </c>
      <c r="C6981" s="107" t="s">
        <v>68</v>
      </c>
      <c r="D6981" s="107">
        <v>19</v>
      </c>
      <c r="E6981" s="107">
        <v>21</v>
      </c>
      <c r="H6981" s="107" t="s">
        <v>10</v>
      </c>
      <c r="I6981" s="107">
        <v>290</v>
      </c>
      <c r="J6981" s="107">
        <v>0</v>
      </c>
      <c r="K6981" s="43">
        <v>5</v>
      </c>
      <c r="L6981" s="43">
        <v>1</v>
      </c>
      <c r="M6981" s="43">
        <v>0</v>
      </c>
      <c r="N6981" s="49">
        <v>1</v>
      </c>
      <c r="O6981" s="43" t="str">
        <f>Cal_052925!$E$2</f>
        <v>Cal_052825</v>
      </c>
      <c r="P6981" s="50">
        <f>Cal_052925!$Q$3</f>
        <v>1.8033877067122157</v>
      </c>
      <c r="Q6981" s="50">
        <f>Cal_052925!$R$3</f>
        <v>0.57372781706974574</v>
      </c>
      <c r="R6981" s="46">
        <v>72.58</v>
      </c>
      <c r="S6981" s="46">
        <v>45.15</v>
      </c>
      <c r="T6981" s="178">
        <f>AVERAGE(0.567,0.447,0.8,0.475,0.333,0.699)</f>
        <v>0.55349999999999999</v>
      </c>
      <c r="U6981" s="79">
        <f t="shared" si="1900"/>
        <v>72.026499999999999</v>
      </c>
      <c r="V6981" s="79">
        <f t="shared" si="1901"/>
        <v>44.596499999999999</v>
      </c>
      <c r="W6981" s="446">
        <f t="shared" si="1902"/>
        <v>0.60907061054553513</v>
      </c>
      <c r="X6981" s="446">
        <f t="shared" si="1903"/>
        <v>0.18647996512282042</v>
      </c>
      <c r="Y6981" s="43">
        <v>20250529</v>
      </c>
      <c r="Z6981" s="48" t="s">
        <v>2461</v>
      </c>
      <c r="AA6981" s="43">
        <v>20250701</v>
      </c>
      <c r="AE6981" s="689" t="s">
        <v>1250</v>
      </c>
      <c r="AF6981" s="130">
        <v>1</v>
      </c>
    </row>
    <row r="6982" spans="1:35" x14ac:dyDescent="0.2">
      <c r="A6982" t="s">
        <v>2361</v>
      </c>
      <c r="B6982" s="45">
        <v>20240507</v>
      </c>
      <c r="C6982" s="107" t="s">
        <v>68</v>
      </c>
      <c r="D6982" s="107">
        <v>19</v>
      </c>
      <c r="E6982" s="107">
        <v>21</v>
      </c>
      <c r="H6982" s="107" t="s">
        <v>11</v>
      </c>
      <c r="I6982" s="107">
        <v>290</v>
      </c>
      <c r="J6982" s="107">
        <v>0</v>
      </c>
      <c r="K6982" s="43">
        <v>5</v>
      </c>
      <c r="L6982" s="43">
        <v>1</v>
      </c>
      <c r="M6982" s="43">
        <v>0</v>
      </c>
      <c r="N6982" s="49">
        <v>1</v>
      </c>
      <c r="O6982" s="43" t="str">
        <f>Cal_052925!$E$2</f>
        <v>Cal_052825</v>
      </c>
      <c r="P6982" s="50">
        <f>Cal_052925!$Q$3</f>
        <v>1.8033877067122157</v>
      </c>
      <c r="Q6982" s="50">
        <f>Cal_052925!$R$3</f>
        <v>0.57372781706974574</v>
      </c>
      <c r="R6982" s="46">
        <v>64.5</v>
      </c>
      <c r="S6982" s="46">
        <v>40.090000000000003</v>
      </c>
      <c r="T6982" s="178">
        <f>AVERAGE(0.608,0.502,0.563,0.666,0.668,0.572)</f>
        <v>0.59650000000000003</v>
      </c>
      <c r="U6982" s="79">
        <f t="shared" si="1900"/>
        <v>63.903500000000001</v>
      </c>
      <c r="V6982" s="79">
        <f t="shared" si="1901"/>
        <v>39.493500000000004</v>
      </c>
      <c r="W6982" s="446">
        <f t="shared" si="1902"/>
        <v>0.54201289111981454</v>
      </c>
      <c r="X6982" s="446">
        <f t="shared" si="1903"/>
        <v>0.16250599848269243</v>
      </c>
      <c r="Y6982" s="43">
        <v>20250529</v>
      </c>
      <c r="Z6982" s="48" t="s">
        <v>2457</v>
      </c>
      <c r="AA6982" s="43">
        <v>20250612</v>
      </c>
      <c r="AE6982" s="689" t="s">
        <v>1250</v>
      </c>
      <c r="AF6982" s="130">
        <v>1</v>
      </c>
    </row>
    <row r="6983" spans="1:35" x14ac:dyDescent="0.2">
      <c r="A6983" t="s">
        <v>2361</v>
      </c>
      <c r="B6983" s="45">
        <v>20240507</v>
      </c>
      <c r="C6983" s="107" t="s">
        <v>68</v>
      </c>
      <c r="D6983" s="107">
        <v>19</v>
      </c>
      <c r="E6983" s="107">
        <v>21</v>
      </c>
      <c r="H6983" s="107" t="s">
        <v>10</v>
      </c>
      <c r="I6983" s="107">
        <v>290</v>
      </c>
      <c r="J6983" s="107">
        <v>10</v>
      </c>
      <c r="K6983" s="43">
        <v>5</v>
      </c>
      <c r="L6983" s="43">
        <v>1</v>
      </c>
      <c r="M6983" s="43">
        <v>0</v>
      </c>
      <c r="N6983" s="49">
        <v>1</v>
      </c>
      <c r="O6983" s="43" t="str">
        <f>Cal_052925!$E$2</f>
        <v>Cal_052825</v>
      </c>
      <c r="P6983" s="50">
        <f>Cal_052925!$Q$3</f>
        <v>1.8033877067122157</v>
      </c>
      <c r="Q6983" s="50">
        <f>Cal_052925!$R$3</f>
        <v>0.57372781706974574</v>
      </c>
      <c r="R6983" s="46">
        <v>50.93</v>
      </c>
      <c r="S6983" s="46">
        <v>32.01</v>
      </c>
      <c r="T6983" s="178">
        <f>AVERAGE(0.608,0.502,0.563,0.666,0.668,0.572)</f>
        <v>0.59650000000000003</v>
      </c>
      <c r="U6983" s="79">
        <f t="shared" si="1900"/>
        <v>50.333500000000001</v>
      </c>
      <c r="V6983" s="79">
        <f t="shared" si="1901"/>
        <v>31.413499999999999</v>
      </c>
      <c r="W6983" s="446">
        <f t="shared" si="1902"/>
        <v>0.42010995083928276</v>
      </c>
      <c r="X6983" s="446">
        <f t="shared" si="1903"/>
        <v>0.14027097611143938</v>
      </c>
      <c r="Y6983" s="43">
        <v>20250529</v>
      </c>
      <c r="Z6983" s="48" t="s">
        <v>2457</v>
      </c>
      <c r="AA6983" s="43">
        <v>20250612</v>
      </c>
      <c r="AE6983" s="689" t="s">
        <v>1250</v>
      </c>
      <c r="AF6983" s="130">
        <v>1</v>
      </c>
    </row>
    <row r="6984" spans="1:35" x14ac:dyDescent="0.2">
      <c r="A6984" t="s">
        <v>2361</v>
      </c>
      <c r="B6984" s="45">
        <v>20240507</v>
      </c>
      <c r="C6984" s="107" t="s">
        <v>68</v>
      </c>
      <c r="D6984" s="107">
        <v>19</v>
      </c>
      <c r="E6984" s="107">
        <v>21</v>
      </c>
      <c r="H6984" s="107" t="s">
        <v>11</v>
      </c>
      <c r="I6984" s="107">
        <v>290</v>
      </c>
      <c r="J6984" s="107">
        <v>10</v>
      </c>
      <c r="K6984" s="43">
        <v>5</v>
      </c>
      <c r="L6984" s="43">
        <v>1</v>
      </c>
      <c r="M6984" s="43">
        <v>0</v>
      </c>
      <c r="N6984" s="49">
        <v>1</v>
      </c>
      <c r="O6984" s="43" t="str">
        <f>Cal_052925!$E$2</f>
        <v>Cal_052825</v>
      </c>
      <c r="P6984" s="50">
        <f>Cal_052925!$Q$3</f>
        <v>1.8033877067122157</v>
      </c>
      <c r="Q6984" s="50">
        <f>Cal_052925!$R$3</f>
        <v>0.57372781706974574</v>
      </c>
      <c r="R6984" s="46">
        <v>40.03</v>
      </c>
      <c r="S6984" s="46">
        <v>25.53</v>
      </c>
      <c r="T6984" s="178">
        <f>AVERAGE(0.608,0.502,0.563,0.666,0.668,0.572)</f>
        <v>0.59650000000000003</v>
      </c>
      <c r="U6984" s="79">
        <f t="shared" si="1900"/>
        <v>39.433500000000002</v>
      </c>
      <c r="V6984" s="79">
        <f t="shared" si="1901"/>
        <v>24.933500000000002</v>
      </c>
      <c r="W6984" s="446">
        <f t="shared" si="1902"/>
        <v>0.32196587141488375</v>
      </c>
      <c r="X6984" s="446">
        <f t="shared" si="1903"/>
        <v>0.12281926370618945</v>
      </c>
      <c r="Y6984" s="43">
        <v>20250529</v>
      </c>
      <c r="Z6984" s="48" t="s">
        <v>2457</v>
      </c>
      <c r="AA6984" s="43">
        <v>20250612</v>
      </c>
      <c r="AE6984" s="689" t="s">
        <v>1250</v>
      </c>
      <c r="AF6984" s="130">
        <v>1</v>
      </c>
    </row>
    <row r="6985" spans="1:35" x14ac:dyDescent="0.2">
      <c r="A6985" s="155" t="s">
        <v>2361</v>
      </c>
      <c r="B6985" s="81">
        <v>20240507</v>
      </c>
      <c r="C6985" s="126" t="s">
        <v>68</v>
      </c>
      <c r="D6985" s="126">
        <v>19</v>
      </c>
      <c r="E6985" s="126">
        <v>21</v>
      </c>
      <c r="F6985" s="126"/>
      <c r="G6985" s="126"/>
      <c r="H6985" s="126" t="s">
        <v>10</v>
      </c>
      <c r="I6985" s="126">
        <v>293</v>
      </c>
      <c r="J6985" s="126">
        <v>5</v>
      </c>
      <c r="K6985" s="82">
        <v>5</v>
      </c>
      <c r="L6985" s="156">
        <v>1</v>
      </c>
      <c r="M6985" s="82">
        <v>0</v>
      </c>
      <c r="N6985" s="83">
        <v>1</v>
      </c>
      <c r="O6985" s="82" t="str">
        <f>Cal_030724!$E$2</f>
        <v>Cal_030724</v>
      </c>
      <c r="P6985" s="158">
        <f>Cal_030724!$Q$3</f>
        <v>1.8135132035581638</v>
      </c>
      <c r="Q6985" s="158">
        <f>Cal_030724!$R$3</f>
        <v>0.5762667345022553</v>
      </c>
      <c r="R6985" s="84">
        <v>23.01</v>
      </c>
      <c r="S6985" s="84">
        <v>13.83</v>
      </c>
      <c r="T6985" s="158">
        <f>AVERAGE(0.599,0.848,0.588,0.595,0.821,0.663)</f>
        <v>0.68566666666666665</v>
      </c>
      <c r="U6985" s="79">
        <f t="shared" si="1900"/>
        <v>22.324333333333335</v>
      </c>
      <c r="V6985" s="79">
        <f t="shared" si="1901"/>
        <v>13.144333333333334</v>
      </c>
      <c r="W6985" s="446">
        <f t="shared" si="1902"/>
        <v>0.20124482961335605</v>
      </c>
      <c r="X6985" s="446">
        <f t="shared" si="1903"/>
        <v>3.3170074223514701E-2</v>
      </c>
      <c r="Y6985" s="82">
        <v>20240307</v>
      </c>
      <c r="Z6985" s="85" t="s">
        <v>2375</v>
      </c>
      <c r="AA6985" s="82">
        <v>20241017</v>
      </c>
      <c r="AB6985" s="85"/>
      <c r="AC6985" s="82"/>
      <c r="AD6985" s="82"/>
      <c r="AE6985" s="691" t="s">
        <v>1250</v>
      </c>
      <c r="AF6985" s="567">
        <v>1</v>
      </c>
      <c r="AG6985" s="567"/>
      <c r="AH6985" s="159" t="s">
        <v>265</v>
      </c>
      <c r="AI6985" s="155"/>
    </row>
    <row r="6986" spans="1:35" x14ac:dyDescent="0.2">
      <c r="A6986" s="155" t="s">
        <v>2361</v>
      </c>
      <c r="B6986" s="81">
        <v>20240507</v>
      </c>
      <c r="C6986" s="126" t="s">
        <v>68</v>
      </c>
      <c r="D6986" s="126">
        <v>19</v>
      </c>
      <c r="E6986" s="126">
        <v>21</v>
      </c>
      <c r="F6986" s="126"/>
      <c r="G6986" s="126"/>
      <c r="H6986" s="126" t="s">
        <v>11</v>
      </c>
      <c r="I6986" s="126">
        <v>293</v>
      </c>
      <c r="J6986" s="126">
        <v>5</v>
      </c>
      <c r="K6986" s="82">
        <v>5</v>
      </c>
      <c r="L6986" s="156">
        <v>1</v>
      </c>
      <c r="M6986" s="82">
        <v>0</v>
      </c>
      <c r="N6986" s="83">
        <v>1</v>
      </c>
      <c r="O6986" s="82" t="str">
        <f>Cal_030724!$E$2</f>
        <v>Cal_030724</v>
      </c>
      <c r="P6986" s="158">
        <f>Cal_030724!$Q$3</f>
        <v>1.8135132035581638</v>
      </c>
      <c r="Q6986" s="158">
        <f>Cal_030724!$R$3</f>
        <v>0.5762667345022553</v>
      </c>
      <c r="R6986" s="84">
        <v>21.02</v>
      </c>
      <c r="S6986" s="84">
        <v>12.97</v>
      </c>
      <c r="T6986" s="158">
        <f>AVERAGE(0.599,0.848,0.588,0.595,0.821,0.663)</f>
        <v>0.68566666666666665</v>
      </c>
      <c r="U6986" s="79">
        <f t="shared" si="1900"/>
        <v>20.334333333333333</v>
      </c>
      <c r="V6986" s="79">
        <f t="shared" si="1901"/>
        <v>12.284333333333334</v>
      </c>
      <c r="W6986" s="446">
        <f t="shared" si="1902"/>
        <v>0.17647286256944619</v>
      </c>
      <c r="X6986" s="446">
        <f t="shared" si="1903"/>
        <v>4.2604875647280896E-2</v>
      </c>
      <c r="Y6986" s="82">
        <v>20240307</v>
      </c>
      <c r="Z6986" s="85" t="s">
        <v>2375</v>
      </c>
      <c r="AA6986" s="82">
        <v>20241017</v>
      </c>
      <c r="AB6986" s="85"/>
      <c r="AC6986" s="82"/>
      <c r="AD6986" s="82"/>
      <c r="AE6986" s="691" t="s">
        <v>1250</v>
      </c>
      <c r="AF6986" s="567">
        <v>1</v>
      </c>
      <c r="AG6986" s="567"/>
      <c r="AH6986" s="159" t="s">
        <v>266</v>
      </c>
      <c r="AI6986" s="155"/>
    </row>
    <row r="6987" spans="1:35" x14ac:dyDescent="0.2">
      <c r="A6987" s="360" t="s">
        <v>2361</v>
      </c>
      <c r="B6987" s="196">
        <v>20240507</v>
      </c>
      <c r="C6987" s="361" t="s">
        <v>68</v>
      </c>
      <c r="D6987" s="361">
        <v>19</v>
      </c>
      <c r="E6987" s="361">
        <v>21</v>
      </c>
      <c r="F6987" s="361"/>
      <c r="G6987" s="361"/>
      <c r="H6987" s="361" t="s">
        <v>10</v>
      </c>
      <c r="I6987" s="361">
        <v>550</v>
      </c>
      <c r="J6987" s="361">
        <v>20</v>
      </c>
      <c r="K6987" s="44">
        <v>5</v>
      </c>
      <c r="L6987" s="362">
        <v>1</v>
      </c>
      <c r="M6987" s="44">
        <v>0</v>
      </c>
      <c r="N6987" s="363">
        <v>1</v>
      </c>
      <c r="O6987" s="44" t="str">
        <f>Cal_030724!$E$2</f>
        <v>Cal_030724</v>
      </c>
      <c r="P6987" s="365">
        <f>Cal_030724!$Q$3</f>
        <v>1.8135132035581638</v>
      </c>
      <c r="Q6987" s="365">
        <f>Cal_030724!$R$3</f>
        <v>0.5762667345022553</v>
      </c>
      <c r="R6987" s="364">
        <v>25.07</v>
      </c>
      <c r="S6987" s="364">
        <v>15.57</v>
      </c>
      <c r="T6987" s="365">
        <f>AVERAGE(0.599,0.848,0.588,0.595,0.821,0.663)</f>
        <v>0.68566666666666665</v>
      </c>
      <c r="U6987" s="79">
        <f t="shared" si="1900"/>
        <v>24.384333333333334</v>
      </c>
      <c r="V6987" s="79">
        <f t="shared" si="1901"/>
        <v>14.884333333333334</v>
      </c>
      <c r="W6987" s="446">
        <f t="shared" si="1902"/>
        <v>0.11094572850639266</v>
      </c>
      <c r="X6987" s="446">
        <f t="shared" si="1903"/>
        <v>3.0464548967764536E-2</v>
      </c>
      <c r="Y6987" s="44">
        <v>20240307</v>
      </c>
      <c r="Z6987" s="368" t="s">
        <v>2377</v>
      </c>
      <c r="AA6987" s="44">
        <v>20241017</v>
      </c>
      <c r="AB6987" s="368"/>
      <c r="AC6987" s="44"/>
      <c r="AD6987" s="44"/>
      <c r="AE6987" s="763" t="s">
        <v>1250</v>
      </c>
      <c r="AF6987" s="849">
        <v>1</v>
      </c>
      <c r="AG6987" s="849"/>
      <c r="AH6987" s="370" t="s">
        <v>269</v>
      </c>
      <c r="AI6987" s="360"/>
    </row>
    <row r="6988" spans="1:35" x14ac:dyDescent="0.2">
      <c r="A6988" s="360" t="s">
        <v>2361</v>
      </c>
      <c r="B6988" s="196">
        <v>20240507</v>
      </c>
      <c r="C6988" s="361" t="s">
        <v>68</v>
      </c>
      <c r="D6988" s="361">
        <v>19</v>
      </c>
      <c r="E6988" s="361">
        <v>21</v>
      </c>
      <c r="F6988" s="361"/>
      <c r="G6988" s="361"/>
      <c r="H6988" s="361" t="s">
        <v>11</v>
      </c>
      <c r="I6988" s="361">
        <v>552</v>
      </c>
      <c r="J6988" s="361">
        <v>20</v>
      </c>
      <c r="K6988" s="44">
        <v>5</v>
      </c>
      <c r="L6988" s="362">
        <v>1</v>
      </c>
      <c r="M6988" s="44">
        <v>0</v>
      </c>
      <c r="N6988" s="363">
        <v>1</v>
      </c>
      <c r="O6988" s="44" t="str">
        <f>Cal_030724!$E$2</f>
        <v>Cal_030724</v>
      </c>
      <c r="P6988" s="365">
        <f>Cal_030724!$Q$3</f>
        <v>1.8135132035581638</v>
      </c>
      <c r="Q6988" s="365">
        <f>Cal_030724!$R$3</f>
        <v>0.5762667345022553</v>
      </c>
      <c r="R6988" s="364">
        <v>25.47</v>
      </c>
      <c r="S6988" s="364">
        <v>15.04</v>
      </c>
      <c r="T6988" s="365">
        <f>AVERAGE(0.599,0.848,0.588,0.595,0.821,0.663)</f>
        <v>0.68566666666666665</v>
      </c>
      <c r="U6988" s="79">
        <f t="shared" si="1900"/>
        <v>24.784333333333333</v>
      </c>
      <c r="V6988" s="79">
        <f t="shared" si="1901"/>
        <v>14.354333333333333</v>
      </c>
      <c r="W6988" s="446">
        <f t="shared" si="1902"/>
        <v>0.12136540266531683</v>
      </c>
      <c r="X6988" s="446">
        <f t="shared" si="1903"/>
        <v>1.4515438243269781E-2</v>
      </c>
      <c r="Y6988" s="44">
        <v>20240307</v>
      </c>
      <c r="Z6988" s="368" t="s">
        <v>2377</v>
      </c>
      <c r="AA6988" s="44">
        <v>20241017</v>
      </c>
      <c r="AB6988" s="368"/>
      <c r="AC6988" s="44"/>
      <c r="AD6988" s="44"/>
      <c r="AE6988" s="763" t="s">
        <v>1250</v>
      </c>
      <c r="AF6988" s="849">
        <v>1</v>
      </c>
      <c r="AG6988" s="849"/>
      <c r="AH6988" s="370" t="s">
        <v>270</v>
      </c>
      <c r="AI6988" s="360"/>
    </row>
    <row r="6989" spans="1:35" x14ac:dyDescent="0.2">
      <c r="A6989" t="s">
        <v>2361</v>
      </c>
      <c r="B6989" s="45">
        <v>20240508</v>
      </c>
      <c r="C6989" s="107" t="s">
        <v>74</v>
      </c>
      <c r="D6989" s="107">
        <v>23</v>
      </c>
      <c r="E6989" s="107">
        <v>2</v>
      </c>
      <c r="H6989" s="107" t="s">
        <v>10</v>
      </c>
      <c r="I6989" s="107">
        <v>290</v>
      </c>
      <c r="J6989" s="107">
        <v>0</v>
      </c>
      <c r="K6989" s="43">
        <v>5</v>
      </c>
      <c r="L6989" s="43">
        <v>1</v>
      </c>
      <c r="M6989" s="43">
        <v>0</v>
      </c>
      <c r="N6989" s="49">
        <v>1</v>
      </c>
      <c r="O6989" s="43" t="str">
        <f>Cal_052925!$E$2</f>
        <v>Cal_052825</v>
      </c>
      <c r="P6989" s="50">
        <f>Cal_052925!$Q$3</f>
        <v>1.8033877067122157</v>
      </c>
      <c r="Q6989" s="50">
        <f>Cal_052925!$R$3</f>
        <v>0.57372781706974574</v>
      </c>
      <c r="R6989" s="46">
        <v>167.9</v>
      </c>
      <c r="S6989" s="46">
        <v>107.1</v>
      </c>
      <c r="T6989" s="178">
        <f>AVERAGE(0.567,0.447,0.8,0.475,0.333,0.699)</f>
        <v>0.55349999999999999</v>
      </c>
      <c r="U6989" s="79">
        <f t="shared" si="1900"/>
        <v>167.34649999999999</v>
      </c>
      <c r="V6989" s="79">
        <f t="shared" si="1901"/>
        <v>106.54649999999999</v>
      </c>
      <c r="W6989" s="446">
        <f t="shared" si="1902"/>
        <v>1.3500362056568918</v>
      </c>
      <c r="X6989" s="446">
        <f t="shared" si="1903"/>
        <v>0.55063154653102542</v>
      </c>
      <c r="Y6989" s="43">
        <v>20250529</v>
      </c>
      <c r="Z6989" s="48" t="s">
        <v>2461</v>
      </c>
      <c r="AA6989" s="43">
        <v>20250701</v>
      </c>
      <c r="AE6989" s="689" t="s">
        <v>1250</v>
      </c>
      <c r="AF6989" s="130">
        <v>1</v>
      </c>
    </row>
    <row r="6990" spans="1:35" x14ac:dyDescent="0.2">
      <c r="A6990" t="s">
        <v>2361</v>
      </c>
      <c r="B6990" s="45">
        <v>20240508</v>
      </c>
      <c r="C6990" s="107" t="s">
        <v>74</v>
      </c>
      <c r="D6990" s="107">
        <v>23</v>
      </c>
      <c r="E6990" s="107">
        <v>2</v>
      </c>
      <c r="H6990" s="107" t="s">
        <v>11</v>
      </c>
      <c r="I6990" s="107">
        <v>290</v>
      </c>
      <c r="J6990" s="107">
        <v>0</v>
      </c>
      <c r="K6990" s="43">
        <v>5</v>
      </c>
      <c r="L6990" s="43">
        <v>1</v>
      </c>
      <c r="M6990" s="43">
        <v>0</v>
      </c>
      <c r="N6990" s="49">
        <v>1</v>
      </c>
      <c r="O6990" s="43" t="str">
        <f>Cal_052925!$E$2</f>
        <v>Cal_052825</v>
      </c>
      <c r="P6990" s="50">
        <f>Cal_052925!$Q$3</f>
        <v>1.8033877067122157</v>
      </c>
      <c r="Q6990" s="50">
        <f>Cal_052925!$R$3</f>
        <v>0.57372781706974574</v>
      </c>
      <c r="R6990" s="46">
        <v>167.7</v>
      </c>
      <c r="S6990" s="46">
        <v>106.7</v>
      </c>
      <c r="T6990" s="178">
        <f>AVERAGE(0.608,0.502,0.563,0.666,0.668,0.572)</f>
        <v>0.59650000000000003</v>
      </c>
      <c r="U6990" s="79">
        <f t="shared" si="1900"/>
        <v>167.1035</v>
      </c>
      <c r="V6990" s="79">
        <f t="shared" si="1901"/>
        <v>106.1035</v>
      </c>
      <c r="W6990" s="446">
        <f t="shared" si="1902"/>
        <v>1.3544771142281318</v>
      </c>
      <c r="X6990" s="446">
        <f t="shared" si="1903"/>
        <v>0.53828802441340662</v>
      </c>
      <c r="Y6990" s="43">
        <v>20250529</v>
      </c>
      <c r="Z6990" s="48" t="s">
        <v>2457</v>
      </c>
      <c r="AA6990" s="43">
        <v>20250612</v>
      </c>
      <c r="AE6990" s="689" t="s">
        <v>1250</v>
      </c>
      <c r="AF6990" s="130">
        <v>1</v>
      </c>
    </row>
    <row r="6991" spans="1:35" x14ac:dyDescent="0.2">
      <c r="A6991" t="s">
        <v>2361</v>
      </c>
      <c r="B6991" s="45">
        <v>20240508</v>
      </c>
      <c r="C6991" s="107" t="s">
        <v>74</v>
      </c>
      <c r="D6991" s="107">
        <v>23</v>
      </c>
      <c r="E6991" s="107">
        <v>7</v>
      </c>
      <c r="H6991" s="107" t="s">
        <v>10</v>
      </c>
      <c r="I6991" s="107">
        <v>290</v>
      </c>
      <c r="J6991" s="107">
        <v>0</v>
      </c>
      <c r="K6991" s="43">
        <v>5</v>
      </c>
      <c r="L6991" s="43">
        <v>1</v>
      </c>
      <c r="M6991" s="43">
        <v>0</v>
      </c>
      <c r="N6991" s="49">
        <v>1</v>
      </c>
      <c r="O6991" s="43" t="str">
        <f>Cal_052925!$E$2</f>
        <v>Cal_052825</v>
      </c>
      <c r="P6991" s="50">
        <f>Cal_052925!$Q$3</f>
        <v>1.8033877067122157</v>
      </c>
      <c r="Q6991" s="50">
        <f>Cal_052925!$R$3</f>
        <v>0.57372781706974574</v>
      </c>
      <c r="R6991" s="46">
        <v>136.30000000000001</v>
      </c>
      <c r="S6991" s="46">
        <v>87.38</v>
      </c>
      <c r="T6991" s="178">
        <f>AVERAGE(0.608,0.502,0.563,0.666,0.668,0.572)</f>
        <v>0.59650000000000003</v>
      </c>
      <c r="U6991" s="79">
        <f t="shared" si="1900"/>
        <v>135.70350000000002</v>
      </c>
      <c r="V6991" s="79">
        <f t="shared" si="1901"/>
        <v>86.783499999999989</v>
      </c>
      <c r="W6991" s="446">
        <f t="shared" si="1902"/>
        <v>1.0862462365252499</v>
      </c>
      <c r="X6991" s="446">
        <f t="shared" si="1903"/>
        <v>0.46187218943900149</v>
      </c>
      <c r="Y6991" s="43">
        <v>20250529</v>
      </c>
      <c r="Z6991" s="48" t="s">
        <v>2457</v>
      </c>
      <c r="AA6991" s="43">
        <v>20250612</v>
      </c>
      <c r="AE6991" s="689" t="s">
        <v>1250</v>
      </c>
      <c r="AF6991" s="130">
        <v>1</v>
      </c>
    </row>
    <row r="6992" spans="1:35" x14ac:dyDescent="0.2">
      <c r="A6992" t="s">
        <v>2361</v>
      </c>
      <c r="B6992" s="45">
        <v>20240508</v>
      </c>
      <c r="C6992" s="107" t="s">
        <v>74</v>
      </c>
      <c r="D6992" s="107">
        <v>23</v>
      </c>
      <c r="E6992" s="107">
        <v>7</v>
      </c>
      <c r="H6992" s="107" t="s">
        <v>11</v>
      </c>
      <c r="I6992" s="107">
        <v>290</v>
      </c>
      <c r="J6992" s="107">
        <v>0</v>
      </c>
      <c r="K6992" s="43">
        <v>5</v>
      </c>
      <c r="L6992" s="43">
        <v>1</v>
      </c>
      <c r="M6992" s="43">
        <v>0</v>
      </c>
      <c r="N6992" s="49">
        <v>1</v>
      </c>
      <c r="O6992" s="43" t="str">
        <f>Cal_052925!$E$2</f>
        <v>Cal_052825</v>
      </c>
      <c r="P6992" s="50">
        <f>Cal_052925!$Q$3</f>
        <v>1.8033877067122157</v>
      </c>
      <c r="Q6992" s="50">
        <f>Cal_052925!$R$3</f>
        <v>0.57372781706974574</v>
      </c>
      <c r="R6992" s="46">
        <v>133.1</v>
      </c>
      <c r="S6992" s="46">
        <v>83.81</v>
      </c>
      <c r="T6992" s="178">
        <f>AVERAGE(0.608,0.502,0.563,0.666,0.668,0.572)</f>
        <v>0.59650000000000003</v>
      </c>
      <c r="U6992" s="79">
        <f t="shared" si="1900"/>
        <v>132.5035</v>
      </c>
      <c r="V6992" s="79">
        <f t="shared" si="1901"/>
        <v>83.213499999999996</v>
      </c>
      <c r="W6992" s="446">
        <f t="shared" si="1902"/>
        <v>1.0944619173820429</v>
      </c>
      <c r="X6992" s="446">
        <f t="shared" si="1903"/>
        <v>0.38997178993531856</v>
      </c>
      <c r="Y6992" s="43">
        <v>20250529</v>
      </c>
      <c r="Z6992" s="48" t="s">
        <v>2457</v>
      </c>
      <c r="AA6992" s="43">
        <v>20250612</v>
      </c>
      <c r="AE6992" s="689" t="s">
        <v>1250</v>
      </c>
      <c r="AF6992" s="130">
        <v>1</v>
      </c>
    </row>
    <row r="6993" spans="1:35" x14ac:dyDescent="0.2">
      <c r="A6993" t="s">
        <v>2361</v>
      </c>
      <c r="B6993" s="45">
        <v>20240508</v>
      </c>
      <c r="C6993" s="107" t="s">
        <v>74</v>
      </c>
      <c r="D6993" s="107">
        <v>23</v>
      </c>
      <c r="E6993" s="107">
        <v>14</v>
      </c>
      <c r="H6993" s="107" t="s">
        <v>10</v>
      </c>
      <c r="I6993" s="107">
        <v>290</v>
      </c>
      <c r="J6993" s="107">
        <v>0</v>
      </c>
      <c r="K6993" s="43">
        <v>5</v>
      </c>
      <c r="L6993" s="43">
        <v>1</v>
      </c>
      <c r="M6993" s="43">
        <v>0</v>
      </c>
      <c r="N6993" s="49">
        <v>1</v>
      </c>
      <c r="O6993" s="43" t="str">
        <f>Cal_052925!$E$2</f>
        <v>Cal_052825</v>
      </c>
      <c r="P6993" s="50">
        <f>Cal_052925!$Q$3</f>
        <v>1.8033877067122157</v>
      </c>
      <c r="Q6993" s="50">
        <f>Cal_052925!$R$3</f>
        <v>0.57372781706974574</v>
      </c>
      <c r="R6993" s="46">
        <v>122.1</v>
      </c>
      <c r="S6993" s="46">
        <v>78.09</v>
      </c>
      <c r="T6993" s="178">
        <f>AVERAGE(0.608,0.502,0.563,0.666,0.668,0.572)</f>
        <v>0.59650000000000003</v>
      </c>
      <c r="U6993" s="79">
        <f t="shared" si="1900"/>
        <v>121.50349999999999</v>
      </c>
      <c r="V6993" s="79">
        <f t="shared" si="1901"/>
        <v>77.493499999999997</v>
      </c>
      <c r="W6993" s="446">
        <f t="shared" si="1902"/>
        <v>0.97722193110131239</v>
      </c>
      <c r="X6993" s="446">
        <f t="shared" si="1903"/>
        <v>0.40517351552691394</v>
      </c>
      <c r="Y6993" s="43">
        <v>20250529</v>
      </c>
      <c r="Z6993" s="48" t="s">
        <v>2457</v>
      </c>
      <c r="AA6993" s="43">
        <v>20250612</v>
      </c>
      <c r="AE6993" s="689" t="s">
        <v>1250</v>
      </c>
      <c r="AF6993" s="130">
        <v>1</v>
      </c>
    </row>
    <row r="6994" spans="1:35" x14ac:dyDescent="0.2">
      <c r="A6994" t="s">
        <v>2361</v>
      </c>
      <c r="B6994" s="45">
        <v>20240508</v>
      </c>
      <c r="C6994" s="107" t="s">
        <v>74</v>
      </c>
      <c r="D6994" s="107">
        <v>23</v>
      </c>
      <c r="E6994" s="107">
        <v>14</v>
      </c>
      <c r="H6994" s="107" t="s">
        <v>11</v>
      </c>
      <c r="I6994" s="107">
        <v>290</v>
      </c>
      <c r="J6994" s="107">
        <v>0</v>
      </c>
      <c r="K6994" s="43">
        <v>5</v>
      </c>
      <c r="L6994" s="43">
        <v>1</v>
      </c>
      <c r="M6994" s="43">
        <v>0</v>
      </c>
      <c r="N6994" s="49">
        <v>1</v>
      </c>
      <c r="O6994" s="43" t="str">
        <f>Cal_052925!$E$2</f>
        <v>Cal_052825</v>
      </c>
      <c r="P6994" s="50">
        <f>Cal_052925!$Q$3</f>
        <v>1.8033877067122157</v>
      </c>
      <c r="Q6994" s="50">
        <f>Cal_052925!$R$3</f>
        <v>0.57372781706974574</v>
      </c>
      <c r="R6994" s="46">
        <v>125.9</v>
      </c>
      <c r="S6994" s="46">
        <v>79.66</v>
      </c>
      <c r="T6994" s="178">
        <f>AVERAGE(0.608,0.502,0.563,0.666,0.668,0.572)</f>
        <v>0.59650000000000003</v>
      </c>
      <c r="U6994" s="79">
        <f t="shared" si="1900"/>
        <v>125.3035</v>
      </c>
      <c r="V6994" s="79">
        <f t="shared" si="1901"/>
        <v>79.063499999999991</v>
      </c>
      <c r="W6994" s="446">
        <f t="shared" si="1902"/>
        <v>1.0267380616706363</v>
      </c>
      <c r="X6994" s="446">
        <f t="shared" si="1903"/>
        <v>0.38366439007681064</v>
      </c>
      <c r="Y6994" s="43">
        <v>20250529</v>
      </c>
      <c r="Z6994" s="48" t="s">
        <v>2457</v>
      </c>
      <c r="AA6994" s="43">
        <v>20250612</v>
      </c>
      <c r="AE6994" s="689" t="s">
        <v>1250</v>
      </c>
      <c r="AF6994" s="130">
        <v>1</v>
      </c>
    </row>
    <row r="6995" spans="1:35" x14ac:dyDescent="0.2">
      <c r="A6995" t="s">
        <v>2361</v>
      </c>
      <c r="B6995" s="45">
        <v>20240508</v>
      </c>
      <c r="C6995" s="107" t="s">
        <v>74</v>
      </c>
      <c r="D6995" s="107">
        <v>23</v>
      </c>
      <c r="E6995" s="107">
        <v>14</v>
      </c>
      <c r="H6995" s="107" t="s">
        <v>10</v>
      </c>
      <c r="I6995" s="107">
        <v>290</v>
      </c>
      <c r="J6995" s="107">
        <v>10</v>
      </c>
      <c r="K6995" s="43">
        <v>5</v>
      </c>
      <c r="L6995" s="43">
        <v>1</v>
      </c>
      <c r="M6995" s="43">
        <v>0</v>
      </c>
      <c r="N6995" s="49">
        <v>1</v>
      </c>
      <c r="O6995" s="43" t="str">
        <f>Cal_052925!$E$2</f>
        <v>Cal_052825</v>
      </c>
      <c r="P6995" s="50">
        <f>Cal_052925!$Q$3</f>
        <v>1.8033877067122157</v>
      </c>
      <c r="Q6995" s="50">
        <f>Cal_052925!$R$3</f>
        <v>0.57372781706974574</v>
      </c>
      <c r="R6995" s="46">
        <v>57.23</v>
      </c>
      <c r="S6995" s="46">
        <v>37.92</v>
      </c>
      <c r="T6995" s="178">
        <f>AVERAGE(0.567,0.447,0.8,0.475,0.333,0.699)</f>
        <v>0.55349999999999999</v>
      </c>
      <c r="U6995" s="79">
        <f t="shared" si="1900"/>
        <v>56.676499999999997</v>
      </c>
      <c r="V6995" s="79">
        <f t="shared" si="1901"/>
        <v>37.366500000000002</v>
      </c>
      <c r="W6995" s="446">
        <f t="shared" si="1902"/>
        <v>0.42876972255320028</v>
      </c>
      <c r="X6995" s="446">
        <f t="shared" si="1903"/>
        <v>0.23780591871263018</v>
      </c>
      <c r="Y6995" s="43">
        <v>20250529</v>
      </c>
      <c r="Z6995" s="48" t="s">
        <v>2461</v>
      </c>
      <c r="AA6995" s="43">
        <v>20250701</v>
      </c>
      <c r="AE6995" s="689" t="s">
        <v>1250</v>
      </c>
      <c r="AF6995" s="130">
        <v>1</v>
      </c>
    </row>
    <row r="6996" spans="1:35" x14ac:dyDescent="0.2">
      <c r="A6996" t="s">
        <v>2361</v>
      </c>
      <c r="B6996" s="45">
        <v>20240508</v>
      </c>
      <c r="C6996" s="107" t="s">
        <v>74</v>
      </c>
      <c r="D6996" s="107">
        <v>23</v>
      </c>
      <c r="E6996" s="107">
        <v>14</v>
      </c>
      <c r="H6996" s="107" t="s">
        <v>11</v>
      </c>
      <c r="I6996" s="107">
        <v>290</v>
      </c>
      <c r="J6996" s="107">
        <v>10</v>
      </c>
      <c r="K6996" s="43">
        <v>5</v>
      </c>
      <c r="L6996" s="43">
        <v>1</v>
      </c>
      <c r="M6996" s="43">
        <v>0</v>
      </c>
      <c r="N6996" s="49">
        <v>1</v>
      </c>
      <c r="O6996" s="43" t="str">
        <f>Cal_052925!$E$2</f>
        <v>Cal_052825</v>
      </c>
      <c r="P6996" s="50">
        <f>Cal_052925!$Q$3</f>
        <v>1.8033877067122157</v>
      </c>
      <c r="Q6996" s="50">
        <f>Cal_052925!$R$3</f>
        <v>0.57372781706974574</v>
      </c>
      <c r="R6996" s="46">
        <v>54.04</v>
      </c>
      <c r="S6996" s="46">
        <v>35.78</v>
      </c>
      <c r="T6996" s="178">
        <f>AVERAGE(0.608,0.502,0.563,0.666,0.668,0.572)</f>
        <v>0.59650000000000003</v>
      </c>
      <c r="U6996" s="79">
        <f t="shared" si="1900"/>
        <v>53.4435</v>
      </c>
      <c r="V6996" s="79">
        <f t="shared" si="1901"/>
        <v>35.183500000000002</v>
      </c>
      <c r="W6996" s="446">
        <f t="shared" si="1902"/>
        <v>0.40545495255419151</v>
      </c>
      <c r="X6996" s="446">
        <f t="shared" si="1903"/>
        <v>0.2221784643961878</v>
      </c>
      <c r="Y6996" s="43">
        <v>20250529</v>
      </c>
      <c r="Z6996" s="48" t="s">
        <v>2457</v>
      </c>
      <c r="AA6996" s="43">
        <v>20250612</v>
      </c>
      <c r="AE6996" s="689" t="s">
        <v>1250</v>
      </c>
      <c r="AF6996" s="130">
        <v>1</v>
      </c>
    </row>
    <row r="6997" spans="1:35" x14ac:dyDescent="0.2">
      <c r="A6997" s="155" t="s">
        <v>2361</v>
      </c>
      <c r="B6997" s="81">
        <v>20240508</v>
      </c>
      <c r="C6997" s="126" t="s">
        <v>74</v>
      </c>
      <c r="D6997" s="126">
        <v>23</v>
      </c>
      <c r="E6997" s="126">
        <v>14</v>
      </c>
      <c r="F6997" s="126"/>
      <c r="G6997" s="126"/>
      <c r="H6997" s="126" t="s">
        <v>10</v>
      </c>
      <c r="I6997" s="126">
        <v>293</v>
      </c>
      <c r="J6997" s="126">
        <v>5</v>
      </c>
      <c r="K6997" s="82">
        <v>5</v>
      </c>
      <c r="L6997" s="156">
        <v>1</v>
      </c>
      <c r="M6997" s="82">
        <v>0</v>
      </c>
      <c r="N6997" s="83">
        <v>1</v>
      </c>
      <c r="O6997" s="82" t="str">
        <f>Cal_030724!$E$2</f>
        <v>Cal_030724</v>
      </c>
      <c r="P6997" s="158">
        <f>Cal_030724!$Q$3</f>
        <v>1.8135132035581638</v>
      </c>
      <c r="Q6997" s="158">
        <f>Cal_030724!$R$3</f>
        <v>0.5762667345022553</v>
      </c>
      <c r="R6997" s="84">
        <v>68.209999999999994</v>
      </c>
      <c r="S6997" s="84">
        <v>42.42</v>
      </c>
      <c r="T6997" s="158">
        <f>AVERAGE(0.599,0.848,0.588,0.595,0.821,0.663)</f>
        <v>0.68566666666666665</v>
      </c>
      <c r="U6997" s="79">
        <f t="shared" si="1900"/>
        <v>67.524333333333331</v>
      </c>
      <c r="V6997" s="79">
        <f t="shared" si="1901"/>
        <v>41.734333333333332</v>
      </c>
      <c r="W6997" s="446">
        <f t="shared" si="1902"/>
        <v>0.56537082306410158</v>
      </c>
      <c r="X6997" s="446">
        <f t="shared" si="1903"/>
        <v>0.17891566807498827</v>
      </c>
      <c r="Y6997" s="82">
        <v>20240307</v>
      </c>
      <c r="Z6997" s="85" t="s">
        <v>2377</v>
      </c>
      <c r="AA6997" s="82">
        <v>20241017</v>
      </c>
      <c r="AB6997" s="85"/>
      <c r="AC6997" s="82"/>
      <c r="AD6997" s="82"/>
      <c r="AE6997" s="691" t="s">
        <v>1250</v>
      </c>
      <c r="AF6997" s="567">
        <v>1</v>
      </c>
      <c r="AG6997" s="567"/>
      <c r="AH6997" s="159" t="s">
        <v>275</v>
      </c>
      <c r="AI6997" s="155"/>
    </row>
    <row r="6998" spans="1:35" x14ac:dyDescent="0.2">
      <c r="A6998" s="155" t="s">
        <v>2361</v>
      </c>
      <c r="B6998" s="81">
        <v>20240508</v>
      </c>
      <c r="C6998" s="126" t="s">
        <v>74</v>
      </c>
      <c r="D6998" s="126">
        <v>23</v>
      </c>
      <c r="E6998" s="126">
        <v>14</v>
      </c>
      <c r="F6998" s="126"/>
      <c r="G6998" s="126"/>
      <c r="H6998" s="126" t="s">
        <v>11</v>
      </c>
      <c r="I6998" s="126">
        <v>293</v>
      </c>
      <c r="J6998" s="126">
        <v>5</v>
      </c>
      <c r="K6998" s="82">
        <v>5</v>
      </c>
      <c r="L6998" s="156">
        <v>1</v>
      </c>
      <c r="M6998" s="82">
        <v>0</v>
      </c>
      <c r="N6998" s="83">
        <v>1</v>
      </c>
      <c r="O6998" s="82" t="str">
        <f>Cal_030724!$E$2</f>
        <v>Cal_030724</v>
      </c>
      <c r="P6998" s="158">
        <f>Cal_030724!$Q$3</f>
        <v>1.8135132035581638</v>
      </c>
      <c r="Q6998" s="158">
        <f>Cal_030724!$R$3</f>
        <v>0.5762667345022553</v>
      </c>
      <c r="R6998" s="84">
        <v>64.13</v>
      </c>
      <c r="S6998" s="84">
        <v>39.93</v>
      </c>
      <c r="T6998" s="158">
        <f>AVERAGE(0.599,0.848,0.588,0.595,0.821,0.663)</f>
        <v>0.68566666666666665</v>
      </c>
      <c r="U6998" s="79">
        <f t="shared" si="1900"/>
        <v>63.444333333333326</v>
      </c>
      <c r="V6998" s="79">
        <f t="shared" si="1901"/>
        <v>39.24433333333333</v>
      </c>
      <c r="W6998" s="446">
        <f t="shared" si="1902"/>
        <v>0.53051469244479477</v>
      </c>
      <c r="X6998" s="446">
        <f t="shared" si="1903"/>
        <v>0.16936535404992559</v>
      </c>
      <c r="Y6998" s="82">
        <v>20240307</v>
      </c>
      <c r="Z6998" s="85" t="s">
        <v>2377</v>
      </c>
      <c r="AA6998" s="82">
        <v>20241017</v>
      </c>
      <c r="AB6998" s="85"/>
      <c r="AC6998" s="82"/>
      <c r="AD6998" s="82"/>
      <c r="AE6998" s="691" t="s">
        <v>1250</v>
      </c>
      <c r="AF6998" s="567">
        <v>1</v>
      </c>
      <c r="AG6998" s="567"/>
      <c r="AH6998" s="159" t="s">
        <v>276</v>
      </c>
      <c r="AI6998" s="155"/>
    </row>
    <row r="6999" spans="1:35" x14ac:dyDescent="0.2">
      <c r="A6999" s="360" t="s">
        <v>2361</v>
      </c>
      <c r="B6999" s="196">
        <v>20240508</v>
      </c>
      <c r="C6999" s="361" t="s">
        <v>74</v>
      </c>
      <c r="D6999" s="361">
        <v>23</v>
      </c>
      <c r="E6999" s="361">
        <v>14</v>
      </c>
      <c r="F6999" s="361"/>
      <c r="G6999" s="361"/>
      <c r="H6999" s="361" t="s">
        <v>10</v>
      </c>
      <c r="I6999" s="361">
        <v>550</v>
      </c>
      <c r="J6999" s="361">
        <v>20</v>
      </c>
      <c r="K6999" s="44">
        <v>5</v>
      </c>
      <c r="L6999" s="362">
        <v>1</v>
      </c>
      <c r="M6999" s="44">
        <v>0</v>
      </c>
      <c r="N6999" s="363">
        <v>1</v>
      </c>
      <c r="O6999" s="44" t="str">
        <f>Cal_030724!$E$2</f>
        <v>Cal_030724</v>
      </c>
      <c r="P6999" s="365">
        <f>Cal_030724!$Q$3</f>
        <v>1.8135132035581638</v>
      </c>
      <c r="Q6999" s="365">
        <f>Cal_030724!$R$3</f>
        <v>0.5762667345022553</v>
      </c>
      <c r="R6999" s="364">
        <v>57.25</v>
      </c>
      <c r="S6999" s="364">
        <v>34.630000000000003</v>
      </c>
      <c r="T6999" s="365">
        <f>AVERAGE(0.599,0.848,0.588,0.595,0.821,0.663)</f>
        <v>0.68566666666666665</v>
      </c>
      <c r="U6999" s="79">
        <f t="shared" si="1900"/>
        <v>56.56433333333333</v>
      </c>
      <c r="V6999" s="79">
        <f t="shared" si="1901"/>
        <v>33.944333333333333</v>
      </c>
      <c r="W6999" s="446">
        <f t="shared" si="1902"/>
        <v>0.26416761882258966</v>
      </c>
      <c r="X6999" s="446">
        <f t="shared" si="1903"/>
        <v>5.8324325414658693E-2</v>
      </c>
      <c r="Y6999" s="44">
        <v>20240307</v>
      </c>
      <c r="Z6999" s="368" t="s">
        <v>2377</v>
      </c>
      <c r="AA6999" s="44">
        <v>20241017</v>
      </c>
      <c r="AB6999" s="368"/>
      <c r="AC6999" s="44"/>
      <c r="AD6999" s="44"/>
      <c r="AE6999" s="763" t="s">
        <v>1250</v>
      </c>
      <c r="AF6999" s="849">
        <v>1</v>
      </c>
      <c r="AG6999" s="849"/>
      <c r="AH6999" s="370" t="s">
        <v>277</v>
      </c>
      <c r="AI6999" s="360"/>
    </row>
    <row r="7000" spans="1:35" s="585" customFormat="1" x14ac:dyDescent="0.2">
      <c r="A7000" s="876" t="s">
        <v>2361</v>
      </c>
      <c r="B7000" s="877">
        <v>20240508</v>
      </c>
      <c r="C7000" s="878" t="s">
        <v>74</v>
      </c>
      <c r="D7000" s="878">
        <v>23</v>
      </c>
      <c r="E7000" s="878">
        <v>14</v>
      </c>
      <c r="F7000" s="878"/>
      <c r="G7000" s="878"/>
      <c r="H7000" s="878" t="s">
        <v>11</v>
      </c>
      <c r="I7000" s="878">
        <v>552</v>
      </c>
      <c r="J7000" s="878">
        <v>20</v>
      </c>
      <c r="K7000" s="879">
        <v>5</v>
      </c>
      <c r="L7000" s="880">
        <v>1</v>
      </c>
      <c r="M7000" s="879">
        <v>0</v>
      </c>
      <c r="N7000" s="881">
        <v>1</v>
      </c>
      <c r="O7000" s="879" t="str">
        <f>Cal_030724!$E$2</f>
        <v>Cal_030724</v>
      </c>
      <c r="P7000" s="882">
        <f>Cal_030724!$Q$3</f>
        <v>1.8135132035581638</v>
      </c>
      <c r="Q7000" s="882">
        <f>Cal_030724!$R$3</f>
        <v>0.5762667345022553</v>
      </c>
      <c r="R7000" s="883">
        <v>62.59</v>
      </c>
      <c r="S7000" s="883">
        <v>38.880000000000003</v>
      </c>
      <c r="T7000" s="882">
        <f>AVERAGE(0.599,0.848,0.588,0.595,0.821,0.663)</f>
        <v>0.68566666666666665</v>
      </c>
      <c r="U7000" s="590">
        <f t="shared" si="1900"/>
        <v>61.904333333333334</v>
      </c>
      <c r="V7000" s="590">
        <f t="shared" si="1901"/>
        <v>38.194333333333333</v>
      </c>
      <c r="W7000" s="884">
        <f t="shared" si="1902"/>
        <v>0.27589393069939233</v>
      </c>
      <c r="X7000" s="884">
        <f t="shared" si="1903"/>
        <v>8.5660870262653524E-2</v>
      </c>
      <c r="Y7000" s="879">
        <v>20240307</v>
      </c>
      <c r="Z7000" s="886" t="s">
        <v>2377</v>
      </c>
      <c r="AA7000" s="879">
        <v>20241017</v>
      </c>
      <c r="AB7000" s="886"/>
      <c r="AC7000" s="879"/>
      <c r="AD7000" s="879"/>
      <c r="AE7000" s="887" t="s">
        <v>1250</v>
      </c>
      <c r="AF7000" s="888">
        <v>1</v>
      </c>
      <c r="AG7000" s="888"/>
      <c r="AH7000" s="889" t="s">
        <v>278</v>
      </c>
      <c r="AI7000" s="876"/>
    </row>
    <row r="7001" spans="1:35" x14ac:dyDescent="0.2">
      <c r="A7001" t="s">
        <v>2387</v>
      </c>
      <c r="B7001" s="45">
        <v>20240906</v>
      </c>
      <c r="C7001" s="107" t="s">
        <v>51</v>
      </c>
      <c r="D7001" s="107">
        <v>2</v>
      </c>
      <c r="E7001" s="107">
        <v>2</v>
      </c>
      <c r="H7001" s="107" t="s">
        <v>10</v>
      </c>
      <c r="I7001" s="107">
        <v>290</v>
      </c>
      <c r="J7001" s="107">
        <v>0</v>
      </c>
      <c r="K7001" s="43">
        <v>5</v>
      </c>
      <c r="L7001" s="111">
        <v>1</v>
      </c>
      <c r="M7001" s="43">
        <v>0</v>
      </c>
      <c r="N7001" s="49">
        <v>1</v>
      </c>
      <c r="O7001" s="43" t="str">
        <f>Cal_030724!$E$2</f>
        <v>Cal_030724</v>
      </c>
      <c r="P7001" s="50">
        <f>Cal_030724!$Q$3</f>
        <v>1.8135132035581638</v>
      </c>
      <c r="Q7001" s="50">
        <f>Cal_030724!$R$3</f>
        <v>0.5762667345022553</v>
      </c>
      <c r="R7001" s="46">
        <v>90.73</v>
      </c>
      <c r="S7001" s="46">
        <v>56.84</v>
      </c>
      <c r="T7001" s="178">
        <f>AVERAGE(0.807,0.725,0.357,0.599,0.783,0.831)</f>
        <v>0.68366666666666676</v>
      </c>
      <c r="U7001" s="79">
        <f t="shared" si="1900"/>
        <v>90.046333333333337</v>
      </c>
      <c r="V7001" s="79">
        <f t="shared" si="1901"/>
        <v>56.156333333333336</v>
      </c>
      <c r="W7001" s="446">
        <f t="shared" si="1902"/>
        <v>0.75062537440831434</v>
      </c>
      <c r="X7001" s="446">
        <f t="shared" si="1903"/>
        <v>0.26122202972691261</v>
      </c>
      <c r="Y7001" s="43">
        <v>20240307</v>
      </c>
      <c r="Z7001" s="48" t="s">
        <v>2401</v>
      </c>
      <c r="AA7001" s="43">
        <v>20250219</v>
      </c>
      <c r="AE7001" s="689" t="s">
        <v>1250</v>
      </c>
      <c r="AF7001" s="130">
        <v>1</v>
      </c>
    </row>
    <row r="7002" spans="1:35" x14ac:dyDescent="0.2">
      <c r="A7002" t="s">
        <v>2387</v>
      </c>
      <c r="B7002" s="45">
        <v>20240906</v>
      </c>
      <c r="C7002" s="107" t="s">
        <v>51</v>
      </c>
      <c r="D7002" s="107">
        <v>2</v>
      </c>
      <c r="E7002" s="107">
        <v>2</v>
      </c>
      <c r="H7002" s="107" t="s">
        <v>11</v>
      </c>
      <c r="I7002" s="107">
        <v>290</v>
      </c>
      <c r="J7002" s="107">
        <v>0</v>
      </c>
      <c r="K7002" s="43">
        <v>5</v>
      </c>
      <c r="L7002" s="111">
        <v>1</v>
      </c>
      <c r="M7002" s="43">
        <v>0</v>
      </c>
      <c r="N7002" s="49">
        <v>1</v>
      </c>
      <c r="O7002" s="43" t="str">
        <f>Cal_030724!$E$2</f>
        <v>Cal_030724</v>
      </c>
      <c r="P7002" s="50">
        <f>Cal_030724!$Q$3</f>
        <v>1.8135132035581638</v>
      </c>
      <c r="Q7002" s="50">
        <f>Cal_030724!$R$3</f>
        <v>0.5762667345022553</v>
      </c>
      <c r="R7002" s="46">
        <v>94.43</v>
      </c>
      <c r="S7002" s="46">
        <v>60.37</v>
      </c>
      <c r="T7002" s="178">
        <f>AVERAGE(0.807,0.725,0.357,0.599,0.783,0.831)</f>
        <v>0.68366666666666676</v>
      </c>
      <c r="U7002" s="79">
        <f t="shared" si="1900"/>
        <v>93.74633333333334</v>
      </c>
      <c r="V7002" s="79">
        <f t="shared" si="1901"/>
        <v>59.68633333333333</v>
      </c>
      <c r="W7002" s="446">
        <f t="shared" si="1902"/>
        <v>0.75439068316161684</v>
      </c>
      <c r="X7002" s="446">
        <f t="shared" si="1903"/>
        <v>0.32106168099469456</v>
      </c>
      <c r="Y7002" s="43">
        <v>20240307</v>
      </c>
      <c r="Z7002" s="48" t="s">
        <v>2401</v>
      </c>
      <c r="AA7002" s="43">
        <v>20250219</v>
      </c>
      <c r="AE7002" s="689" t="s">
        <v>1250</v>
      </c>
      <c r="AF7002" s="130">
        <v>1</v>
      </c>
    </row>
    <row r="7003" spans="1:35" x14ac:dyDescent="0.2">
      <c r="A7003" t="s">
        <v>2387</v>
      </c>
      <c r="B7003" s="45">
        <v>20240906</v>
      </c>
      <c r="C7003" s="107" t="s">
        <v>51</v>
      </c>
      <c r="D7003" s="107">
        <v>2</v>
      </c>
      <c r="E7003" s="107">
        <v>2</v>
      </c>
      <c r="H7003" s="107" t="s">
        <v>10</v>
      </c>
      <c r="I7003" s="107">
        <v>290</v>
      </c>
      <c r="J7003" s="107">
        <v>10</v>
      </c>
      <c r="K7003" s="43">
        <v>5</v>
      </c>
      <c r="L7003" s="43">
        <v>1</v>
      </c>
      <c r="M7003" s="43">
        <v>0</v>
      </c>
      <c r="N7003" s="49">
        <v>1</v>
      </c>
      <c r="O7003" s="43" t="str">
        <f>Cal_052925!$E$2</f>
        <v>Cal_052825</v>
      </c>
      <c r="P7003" s="50">
        <f>Cal_052925!$Q$3</f>
        <v>1.8033877067122157</v>
      </c>
      <c r="Q7003" s="50">
        <f>Cal_052925!$R$3</f>
        <v>0.57372781706974574</v>
      </c>
      <c r="R7003" s="46">
        <v>69.38</v>
      </c>
      <c r="S7003" s="46">
        <v>44.51</v>
      </c>
      <c r="T7003" s="178">
        <f>AVERAGE(0.829,0.716,0.633,0.709,0.657,0.636)</f>
        <v>0.69666666666666666</v>
      </c>
      <c r="U7003" s="79">
        <f t="shared" si="1900"/>
        <v>68.683333333333323</v>
      </c>
      <c r="V7003" s="79">
        <f t="shared" si="1901"/>
        <v>43.813333333333333</v>
      </c>
      <c r="W7003" s="446">
        <f t="shared" si="1902"/>
        <v>0.55222698083366595</v>
      </c>
      <c r="X7003" s="446">
        <f t="shared" si="1903"/>
        <v>0.229352796845813</v>
      </c>
      <c r="Y7003" s="43">
        <v>20250529</v>
      </c>
      <c r="Z7003" s="48" t="s">
        <v>2466</v>
      </c>
      <c r="AA7003" s="43">
        <v>20250715</v>
      </c>
      <c r="AE7003" s="689" t="s">
        <v>1250</v>
      </c>
      <c r="AF7003" s="130">
        <v>1</v>
      </c>
    </row>
    <row r="7004" spans="1:35" x14ac:dyDescent="0.2">
      <c r="A7004" t="s">
        <v>2387</v>
      </c>
      <c r="B7004" s="45">
        <v>20240906</v>
      </c>
      <c r="C7004" s="107" t="s">
        <v>51</v>
      </c>
      <c r="D7004" s="107">
        <v>2</v>
      </c>
      <c r="E7004" s="107">
        <v>2</v>
      </c>
      <c r="H7004" s="107" t="s">
        <v>11</v>
      </c>
      <c r="I7004" s="107">
        <v>290</v>
      </c>
      <c r="J7004" s="107">
        <v>10</v>
      </c>
      <c r="K7004" s="43">
        <v>5</v>
      </c>
      <c r="L7004" s="111">
        <v>1</v>
      </c>
      <c r="M7004" s="43">
        <v>0</v>
      </c>
      <c r="N7004" s="49">
        <v>1</v>
      </c>
      <c r="O7004" s="43" t="str">
        <f>Cal_030724!$E$2</f>
        <v>Cal_030724</v>
      </c>
      <c r="P7004" s="50">
        <f>Cal_030724!$Q$3</f>
        <v>1.8135132035581638</v>
      </c>
      <c r="Q7004" s="50">
        <f>Cal_030724!$R$3</f>
        <v>0.5762667345022553</v>
      </c>
      <c r="R7004" s="46">
        <v>63.2</v>
      </c>
      <c r="S7004" s="46">
        <v>41.23</v>
      </c>
      <c r="T7004" s="178">
        <f>AVERAGE(0.807,0.725,0.357,0.599,0.783,0.831)</f>
        <v>0.68366666666666676</v>
      </c>
      <c r="U7004" s="79">
        <f t="shared" si="1900"/>
        <v>62.516333333333336</v>
      </c>
      <c r="V7004" s="79">
        <f t="shared" si="1901"/>
        <v>40.54633333333333</v>
      </c>
      <c r="W7004" s="446">
        <f t="shared" si="1902"/>
        <v>0.48661078417676806</v>
      </c>
      <c r="X7004" s="446">
        <f t="shared" si="1903"/>
        <v>0.2439693604884513</v>
      </c>
      <c r="Y7004" s="43">
        <v>20240307</v>
      </c>
      <c r="Z7004" s="48" t="s">
        <v>2401</v>
      </c>
      <c r="AA7004" s="43">
        <v>20250219</v>
      </c>
      <c r="AE7004" s="689" t="s">
        <v>1250</v>
      </c>
      <c r="AF7004" s="130">
        <v>1</v>
      </c>
    </row>
    <row r="7005" spans="1:35" x14ac:dyDescent="0.2">
      <c r="A7005" s="155" t="s">
        <v>2387</v>
      </c>
      <c r="B7005" s="81">
        <v>20240906</v>
      </c>
      <c r="C7005" s="126" t="s">
        <v>51</v>
      </c>
      <c r="D7005" s="126">
        <v>2</v>
      </c>
      <c r="E7005" s="126">
        <v>2</v>
      </c>
      <c r="F7005" s="126"/>
      <c r="G7005" s="126"/>
      <c r="H7005" s="126" t="s">
        <v>10</v>
      </c>
      <c r="I7005" s="126">
        <v>293</v>
      </c>
      <c r="J7005" s="126">
        <v>5</v>
      </c>
      <c r="K7005" s="82">
        <v>5</v>
      </c>
      <c r="L7005" s="156">
        <v>1</v>
      </c>
      <c r="M7005" s="82">
        <v>0</v>
      </c>
      <c r="N7005" s="83">
        <v>1</v>
      </c>
      <c r="O7005" s="82" t="str">
        <f>Cal_030724!$E$2</f>
        <v>Cal_030724</v>
      </c>
      <c r="P7005" s="158">
        <f>Cal_030724!$Q$3</f>
        <v>1.8135132035581638</v>
      </c>
      <c r="Q7005" s="158">
        <f>Cal_030724!$R$3</f>
        <v>0.5762667345022553</v>
      </c>
      <c r="R7005" s="84">
        <v>29.3</v>
      </c>
      <c r="S7005" s="84">
        <v>19.04</v>
      </c>
      <c r="T7005" s="158">
        <f>AVERAGE(0.399,0.676,0.495,0.57,0.743,0.657)</f>
        <v>0.59</v>
      </c>
      <c r="U7005" s="79">
        <f t="shared" si="1900"/>
        <v>28.71</v>
      </c>
      <c r="V7005" s="79">
        <f t="shared" si="1901"/>
        <v>18.45</v>
      </c>
      <c r="W7005" s="446">
        <f t="shared" si="1902"/>
        <v>0.22492069192080974</v>
      </c>
      <c r="X7005" s="446">
        <f t="shared" si="1903"/>
        <v>0.10411501237180804</v>
      </c>
      <c r="Y7005" s="82">
        <v>20240307</v>
      </c>
      <c r="Z7005" s="85" t="s">
        <v>2445</v>
      </c>
      <c r="AA7005" s="82">
        <v>20250325</v>
      </c>
      <c r="AB7005" s="85"/>
      <c r="AC7005" s="82"/>
      <c r="AD7005" s="82"/>
      <c r="AE7005" s="691" t="s">
        <v>1250</v>
      </c>
      <c r="AF7005" s="567">
        <v>1</v>
      </c>
      <c r="AG7005" s="567"/>
      <c r="AH7005" s="159" t="s">
        <v>153</v>
      </c>
      <c r="AI7005" s="155"/>
    </row>
    <row r="7006" spans="1:35" x14ac:dyDescent="0.2">
      <c r="A7006" s="155" t="s">
        <v>2387</v>
      </c>
      <c r="B7006" s="81">
        <v>20240906</v>
      </c>
      <c r="C7006" s="126" t="s">
        <v>51</v>
      </c>
      <c r="D7006" s="126">
        <v>2</v>
      </c>
      <c r="E7006" s="126">
        <v>2</v>
      </c>
      <c r="F7006" s="126"/>
      <c r="G7006" s="126"/>
      <c r="H7006" s="126" t="s">
        <v>11</v>
      </c>
      <c r="I7006" s="126">
        <v>293</v>
      </c>
      <c r="J7006" s="126">
        <v>5</v>
      </c>
      <c r="K7006" s="82">
        <v>5</v>
      </c>
      <c r="L7006" s="156">
        <v>1</v>
      </c>
      <c r="M7006" s="82">
        <v>0</v>
      </c>
      <c r="N7006" s="83">
        <v>1</v>
      </c>
      <c r="O7006" s="82" t="str">
        <f>Cal_030724!$E$2</f>
        <v>Cal_030724</v>
      </c>
      <c r="P7006" s="158">
        <f>Cal_030724!$Q$3</f>
        <v>1.8135132035581638</v>
      </c>
      <c r="Q7006" s="158">
        <f>Cal_030724!$R$3</f>
        <v>0.5762667345022553</v>
      </c>
      <c r="R7006" s="84">
        <v>26.54</v>
      </c>
      <c r="S7006" s="84">
        <v>16.72</v>
      </c>
      <c r="T7006" s="158">
        <f>AVERAGE(0.399,0.676,0.495,0.57,0.743,0.657)</f>
        <v>0.59</v>
      </c>
      <c r="U7006" s="79">
        <f t="shared" si="1900"/>
        <v>25.95</v>
      </c>
      <c r="V7006" s="79">
        <f t="shared" si="1901"/>
        <v>16.13</v>
      </c>
      <c r="W7006" s="446">
        <f t="shared" si="1902"/>
        <v>0.21527497023999523</v>
      </c>
      <c r="X7006" s="446">
        <f t="shared" si="1903"/>
        <v>7.2386054705258121E-2</v>
      </c>
      <c r="Y7006" s="82">
        <v>20240307</v>
      </c>
      <c r="Z7006" s="85" t="s">
        <v>2445</v>
      </c>
      <c r="AA7006" s="82">
        <v>20250325</v>
      </c>
      <c r="AB7006" s="85"/>
      <c r="AC7006" s="82"/>
      <c r="AD7006" s="82"/>
      <c r="AE7006" s="691" t="s">
        <v>1250</v>
      </c>
      <c r="AF7006" s="567">
        <v>1</v>
      </c>
      <c r="AG7006" s="567"/>
      <c r="AH7006" s="159" t="s">
        <v>156</v>
      </c>
      <c r="AI7006" s="155"/>
    </row>
    <row r="7007" spans="1:35" x14ac:dyDescent="0.2">
      <c r="A7007" s="360" t="s">
        <v>2387</v>
      </c>
      <c r="B7007" s="196">
        <v>20240906</v>
      </c>
      <c r="C7007" s="361" t="s">
        <v>51</v>
      </c>
      <c r="D7007" s="361">
        <v>2</v>
      </c>
      <c r="E7007" s="361">
        <v>2</v>
      </c>
      <c r="F7007" s="361"/>
      <c r="G7007" s="361"/>
      <c r="H7007" s="361" t="s">
        <v>10</v>
      </c>
      <c r="I7007" s="361">
        <v>551</v>
      </c>
      <c r="J7007" s="361">
        <v>20</v>
      </c>
      <c r="K7007" s="44">
        <v>5</v>
      </c>
      <c r="L7007" s="362">
        <v>1</v>
      </c>
      <c r="M7007" s="44">
        <v>0</v>
      </c>
      <c r="N7007" s="363">
        <v>1</v>
      </c>
      <c r="O7007" s="44" t="str">
        <f>Cal_030724!$E$2</f>
        <v>Cal_030724</v>
      </c>
      <c r="P7007" s="365">
        <f>Cal_030724!$Q$3</f>
        <v>1.8135132035581638</v>
      </c>
      <c r="Q7007" s="365">
        <f>Cal_030724!$R$3</f>
        <v>0.5762667345022553</v>
      </c>
      <c r="R7007" s="364">
        <v>21.03</v>
      </c>
      <c r="S7007" s="364">
        <v>13.86</v>
      </c>
      <c r="T7007" s="365">
        <f>AVERAGE(0.399,0.676,0.495,0.57,0.743,0.657)</f>
        <v>0.59</v>
      </c>
      <c r="U7007" s="79">
        <f t="shared" si="1900"/>
        <v>20.440000000000001</v>
      </c>
      <c r="V7007" s="79">
        <f t="shared" si="1901"/>
        <v>13.27</v>
      </c>
      <c r="W7007" s="446">
        <f t="shared" si="1902"/>
        <v>8.3582859941725013E-2</v>
      </c>
      <c r="X7007" s="446">
        <f t="shared" si="1903"/>
        <v>4.22614548755985E-2</v>
      </c>
      <c r="Y7007" s="44">
        <v>20240307</v>
      </c>
      <c r="Z7007" s="368" t="s">
        <v>2445</v>
      </c>
      <c r="AA7007" s="44">
        <v>20250325</v>
      </c>
      <c r="AB7007" s="368"/>
      <c r="AC7007" s="44"/>
      <c r="AD7007" s="44"/>
      <c r="AE7007" s="763" t="s">
        <v>1250</v>
      </c>
      <c r="AF7007" s="849">
        <v>1</v>
      </c>
      <c r="AG7007" s="849"/>
      <c r="AH7007" s="370" t="s">
        <v>160</v>
      </c>
      <c r="AI7007" s="360"/>
    </row>
    <row r="7008" spans="1:35" x14ac:dyDescent="0.2">
      <c r="A7008" s="360" t="s">
        <v>2387</v>
      </c>
      <c r="B7008" s="196">
        <v>20240906</v>
      </c>
      <c r="C7008" s="361" t="s">
        <v>51</v>
      </c>
      <c r="D7008" s="361">
        <v>2</v>
      </c>
      <c r="E7008" s="361">
        <v>2</v>
      </c>
      <c r="F7008" s="361"/>
      <c r="G7008" s="361"/>
      <c r="H7008" s="361" t="s">
        <v>11</v>
      </c>
      <c r="I7008" s="361">
        <v>551</v>
      </c>
      <c r="J7008" s="361">
        <v>20</v>
      </c>
      <c r="K7008" s="44">
        <v>5</v>
      </c>
      <c r="L7008" s="362">
        <v>1</v>
      </c>
      <c r="M7008" s="44">
        <v>0</v>
      </c>
      <c r="N7008" s="363">
        <v>1</v>
      </c>
      <c r="O7008" s="44" t="str">
        <f>Cal_030724!$E$2</f>
        <v>Cal_030724</v>
      </c>
      <c r="P7008" s="365">
        <f>Cal_030724!$Q$3</f>
        <v>1.8135132035581638</v>
      </c>
      <c r="Q7008" s="365">
        <f>Cal_030724!$R$3</f>
        <v>0.5762667345022553</v>
      </c>
      <c r="R7008" s="364">
        <v>16.82</v>
      </c>
      <c r="S7008" s="364">
        <v>10.98</v>
      </c>
      <c r="T7008" s="365">
        <f>AVERAGE(0.399,0.676,0.495,0.57,0.743,0.657)</f>
        <v>0.59</v>
      </c>
      <c r="U7008" s="79">
        <f t="shared" si="1900"/>
        <v>16.23</v>
      </c>
      <c r="V7008" s="79">
        <f t="shared" si="1901"/>
        <v>10.39</v>
      </c>
      <c r="W7008" s="446">
        <f t="shared" si="1902"/>
        <v>6.807864742812747E-2</v>
      </c>
      <c r="X7008" s="446">
        <f t="shared" si="1903"/>
        <v>3.0453562892293895E-2</v>
      </c>
      <c r="Y7008" s="44">
        <v>20240307</v>
      </c>
      <c r="Z7008" s="368" t="s">
        <v>2445</v>
      </c>
      <c r="AA7008" s="44">
        <v>20250325</v>
      </c>
      <c r="AB7008" s="368"/>
      <c r="AC7008" s="44"/>
      <c r="AD7008" s="44"/>
      <c r="AE7008" s="763" t="s">
        <v>1250</v>
      </c>
      <c r="AF7008" s="849">
        <v>1</v>
      </c>
      <c r="AG7008" s="849"/>
      <c r="AH7008" s="370" t="s">
        <v>161</v>
      </c>
      <c r="AI7008" s="360"/>
    </row>
    <row r="7009" spans="1:35" x14ac:dyDescent="0.2">
      <c r="A7009" t="s">
        <v>2387</v>
      </c>
      <c r="B7009" s="45">
        <v>20240906</v>
      </c>
      <c r="C7009" s="107" t="s">
        <v>51</v>
      </c>
      <c r="D7009" s="107">
        <v>2</v>
      </c>
      <c r="E7009" s="107">
        <v>7</v>
      </c>
      <c r="H7009" s="107" t="s">
        <v>10</v>
      </c>
      <c r="I7009" s="107">
        <v>290</v>
      </c>
      <c r="J7009" s="107">
        <v>0</v>
      </c>
      <c r="U7009" s="79" t="e">
        <f t="shared" si="1900"/>
        <v>#DIV/0!</v>
      </c>
      <c r="V7009" s="79" t="e">
        <f t="shared" si="1901"/>
        <v>#DIV/0!</v>
      </c>
      <c r="W7009" s="446" t="e">
        <f t="shared" si="1902"/>
        <v>#DIV/0!</v>
      </c>
      <c r="X7009" s="446" t="e">
        <f t="shared" si="1903"/>
        <v>#DIV/0!</v>
      </c>
    </row>
    <row r="7010" spans="1:35" x14ac:dyDescent="0.2">
      <c r="A7010" t="s">
        <v>2387</v>
      </c>
      <c r="B7010" s="45">
        <v>20240906</v>
      </c>
      <c r="C7010" s="107" t="s">
        <v>51</v>
      </c>
      <c r="D7010" s="107">
        <v>2</v>
      </c>
      <c r="E7010" s="107">
        <v>7</v>
      </c>
      <c r="H7010" s="107" t="s">
        <v>11</v>
      </c>
      <c r="I7010" s="107">
        <v>290</v>
      </c>
      <c r="J7010" s="107">
        <v>0</v>
      </c>
      <c r="K7010" s="43">
        <v>5</v>
      </c>
      <c r="L7010" s="43">
        <v>1</v>
      </c>
      <c r="M7010" s="43">
        <v>0</v>
      </c>
      <c r="N7010" s="49">
        <v>1</v>
      </c>
      <c r="O7010" s="43" t="str">
        <f>Cal_052925!$E$2</f>
        <v>Cal_052825</v>
      </c>
      <c r="P7010" s="50">
        <f>Cal_052925!$Q$3</f>
        <v>1.8033877067122157</v>
      </c>
      <c r="Q7010" s="50">
        <f>Cal_052925!$R$3</f>
        <v>0.57372781706974574</v>
      </c>
      <c r="R7010" s="46">
        <v>64.48</v>
      </c>
      <c r="S7010" s="46">
        <v>40.32</v>
      </c>
      <c r="T7010" s="178">
        <f>AVERAGE(0.608,0.502,0.563,0.666,0.668,0.572)</f>
        <v>0.59650000000000003</v>
      </c>
      <c r="U7010" s="79">
        <f t="shared" si="1900"/>
        <v>63.883500000000005</v>
      </c>
      <c r="V7010" s="79">
        <f t="shared" si="1901"/>
        <v>39.723500000000001</v>
      </c>
      <c r="W7010" s="446">
        <f t="shared" si="1902"/>
        <v>0.53646175540576502</v>
      </c>
      <c r="X7010" s="446">
        <f t="shared" si="1903"/>
        <v>0.17216007125242389</v>
      </c>
      <c r="Y7010" s="43">
        <v>20250529</v>
      </c>
      <c r="Z7010" s="48" t="s">
        <v>2457</v>
      </c>
      <c r="AA7010" s="43">
        <v>20250612</v>
      </c>
      <c r="AE7010" s="689" t="s">
        <v>1250</v>
      </c>
      <c r="AF7010" s="130">
        <v>1</v>
      </c>
    </row>
    <row r="7011" spans="1:35" x14ac:dyDescent="0.2">
      <c r="A7011" s="155" t="s">
        <v>2387</v>
      </c>
      <c r="B7011" s="81">
        <v>20240906</v>
      </c>
      <c r="C7011" s="126" t="s">
        <v>51</v>
      </c>
      <c r="D7011" s="126">
        <v>2</v>
      </c>
      <c r="E7011" s="126">
        <v>7</v>
      </c>
      <c r="F7011" s="126"/>
      <c r="G7011" s="126"/>
      <c r="H7011" s="126" t="s">
        <v>10</v>
      </c>
      <c r="I7011" s="126">
        <v>293</v>
      </c>
      <c r="J7011" s="126">
        <v>5</v>
      </c>
      <c r="K7011" s="82">
        <v>5</v>
      </c>
      <c r="L7011" s="156">
        <v>1</v>
      </c>
      <c r="M7011" s="82">
        <v>0</v>
      </c>
      <c r="N7011" s="83">
        <v>1</v>
      </c>
      <c r="O7011" s="82" t="str">
        <f>Cal_030724!$E$2</f>
        <v>Cal_030724</v>
      </c>
      <c r="P7011" s="158">
        <f>Cal_030724!$Q$3</f>
        <v>1.8135132035581638</v>
      </c>
      <c r="Q7011" s="158">
        <f>Cal_030724!$R$3</f>
        <v>0.5762667345022553</v>
      </c>
      <c r="R7011" s="84">
        <v>24.64</v>
      </c>
      <c r="S7011" s="84">
        <v>15.59</v>
      </c>
      <c r="T7011" s="158">
        <f>AVERAGE(0.399,0.676,0.495,0.57,0.743,0.657)</f>
        <v>0.59</v>
      </c>
      <c r="U7011" s="79">
        <f t="shared" si="1900"/>
        <v>24.05</v>
      </c>
      <c r="V7011" s="79">
        <f t="shared" si="1901"/>
        <v>15</v>
      </c>
      <c r="W7011" s="446">
        <f t="shared" si="1902"/>
        <v>0.19839495729856996</v>
      </c>
      <c r="X7011" s="446">
        <f t="shared" si="1903"/>
        <v>6.911374537835506E-2</v>
      </c>
      <c r="Y7011" s="82">
        <v>20240307</v>
      </c>
      <c r="Z7011" s="85" t="s">
        <v>2445</v>
      </c>
      <c r="AA7011" s="82">
        <v>20250325</v>
      </c>
      <c r="AB7011" s="85"/>
      <c r="AC7011" s="82"/>
      <c r="AD7011" s="82"/>
      <c r="AE7011" s="691" t="s">
        <v>1250</v>
      </c>
      <c r="AF7011" s="567">
        <v>1</v>
      </c>
      <c r="AG7011" s="567"/>
      <c r="AH7011" s="159" t="s">
        <v>151</v>
      </c>
      <c r="AI7011" s="155"/>
    </row>
    <row r="7012" spans="1:35" x14ac:dyDescent="0.2">
      <c r="A7012" s="155" t="s">
        <v>2387</v>
      </c>
      <c r="B7012" s="81">
        <v>20240906</v>
      </c>
      <c r="C7012" s="126" t="s">
        <v>51</v>
      </c>
      <c r="D7012" s="126">
        <v>2</v>
      </c>
      <c r="E7012" s="126">
        <v>7</v>
      </c>
      <c r="F7012" s="126"/>
      <c r="G7012" s="126"/>
      <c r="H7012" s="126" t="s">
        <v>11</v>
      </c>
      <c r="I7012" s="126">
        <v>294</v>
      </c>
      <c r="J7012" s="126">
        <v>5</v>
      </c>
      <c r="K7012" s="82">
        <v>5</v>
      </c>
      <c r="L7012" s="156">
        <v>1</v>
      </c>
      <c r="M7012" s="82">
        <v>0</v>
      </c>
      <c r="N7012" s="83">
        <v>1</v>
      </c>
      <c r="O7012" s="82" t="str">
        <f>Cal_030724!$E$2</f>
        <v>Cal_030724</v>
      </c>
      <c r="P7012" s="158">
        <f>Cal_030724!$Q$3</f>
        <v>1.8135132035581638</v>
      </c>
      <c r="Q7012" s="158">
        <f>Cal_030724!$R$3</f>
        <v>0.5762667345022553</v>
      </c>
      <c r="R7012" s="84">
        <v>25.1</v>
      </c>
      <c r="S7012" s="84">
        <v>15.54</v>
      </c>
      <c r="T7012" s="158">
        <f>AVERAGE(0.399,0.676,0.495,0.57,0.743,0.657)</f>
        <v>0.59</v>
      </c>
      <c r="U7012" s="79">
        <f t="shared" si="1900"/>
        <v>24.51</v>
      </c>
      <c r="V7012" s="79">
        <f t="shared" si="1901"/>
        <v>14.95</v>
      </c>
      <c r="W7012" s="446">
        <f t="shared" si="1902"/>
        <v>0.20886238470698631</v>
      </c>
      <c r="X7012" s="446">
        <f t="shared" si="1903"/>
        <v>5.684776172631717E-2</v>
      </c>
      <c r="Y7012" s="82">
        <v>20240307</v>
      </c>
      <c r="Z7012" s="85" t="s">
        <v>2445</v>
      </c>
      <c r="AA7012" s="82">
        <v>20250325</v>
      </c>
      <c r="AB7012" s="85"/>
      <c r="AC7012" s="82"/>
      <c r="AD7012" s="82"/>
      <c r="AE7012" s="691" t="s">
        <v>1250</v>
      </c>
      <c r="AF7012" s="567">
        <v>1</v>
      </c>
      <c r="AG7012" s="567"/>
      <c r="AH7012" s="159" t="s">
        <v>152</v>
      </c>
      <c r="AI7012" s="155"/>
    </row>
    <row r="7013" spans="1:35" x14ac:dyDescent="0.2">
      <c r="A7013" s="360" t="s">
        <v>2387</v>
      </c>
      <c r="B7013" s="196">
        <v>20240906</v>
      </c>
      <c r="C7013" s="361" t="s">
        <v>51</v>
      </c>
      <c r="D7013" s="361">
        <v>2</v>
      </c>
      <c r="E7013" s="361">
        <v>7</v>
      </c>
      <c r="F7013" s="361"/>
      <c r="G7013" s="361"/>
      <c r="H7013" s="361" t="s">
        <v>10</v>
      </c>
      <c r="I7013" s="361">
        <v>550</v>
      </c>
      <c r="J7013" s="361">
        <v>20</v>
      </c>
      <c r="K7013" s="44">
        <v>5</v>
      </c>
      <c r="L7013" s="362">
        <v>1</v>
      </c>
      <c r="M7013" s="44">
        <v>0</v>
      </c>
      <c r="N7013" s="363">
        <v>1</v>
      </c>
      <c r="O7013" s="44" t="str">
        <f>Cal_030724!$E$2</f>
        <v>Cal_030724</v>
      </c>
      <c r="P7013" s="365">
        <f>Cal_030724!$Q$3</f>
        <v>1.8135132035581638</v>
      </c>
      <c r="Q7013" s="365">
        <f>Cal_030724!$R$3</f>
        <v>0.5762667345022553</v>
      </c>
      <c r="R7013" s="364">
        <v>19.95</v>
      </c>
      <c r="S7013" s="364">
        <v>12.2</v>
      </c>
      <c r="T7013" s="365">
        <f>AVERAGE(0.399,0.676,0.495,0.57,0.743,0.657)</f>
        <v>0.59</v>
      </c>
      <c r="U7013" s="79">
        <f t="shared" si="1900"/>
        <v>19.36</v>
      </c>
      <c r="V7013" s="79">
        <f t="shared" si="1901"/>
        <v>11.61</v>
      </c>
      <c r="W7013" s="446">
        <f t="shared" si="1902"/>
        <v>9.0508357465741374E-2</v>
      </c>
      <c r="X7013" s="446">
        <f t="shared" si="1903"/>
        <v>1.9793749098764808E-2</v>
      </c>
      <c r="Y7013" s="44">
        <v>20240307</v>
      </c>
      <c r="Z7013" s="368" t="s">
        <v>2445</v>
      </c>
      <c r="AA7013" s="44">
        <v>20250325</v>
      </c>
      <c r="AB7013" s="368"/>
      <c r="AC7013" s="44"/>
      <c r="AD7013" s="44"/>
      <c r="AE7013" s="763" t="s">
        <v>1250</v>
      </c>
      <c r="AF7013" s="849">
        <v>1</v>
      </c>
      <c r="AG7013" s="849"/>
      <c r="AH7013" s="370" t="s">
        <v>159</v>
      </c>
      <c r="AI7013" s="360"/>
    </row>
    <row r="7014" spans="1:35" x14ac:dyDescent="0.2">
      <c r="A7014" s="360" t="s">
        <v>2387</v>
      </c>
      <c r="B7014" s="196">
        <v>20240906</v>
      </c>
      <c r="C7014" s="361" t="s">
        <v>51</v>
      </c>
      <c r="D7014" s="361">
        <v>2</v>
      </c>
      <c r="E7014" s="361">
        <v>7</v>
      </c>
      <c r="F7014" s="361"/>
      <c r="G7014" s="361"/>
      <c r="H7014" s="361" t="s">
        <v>11</v>
      </c>
      <c r="I7014" s="361">
        <v>550</v>
      </c>
      <c r="J7014" s="361">
        <v>20</v>
      </c>
      <c r="K7014" s="44">
        <v>5</v>
      </c>
      <c r="L7014" s="362">
        <v>1</v>
      </c>
      <c r="M7014" s="44">
        <v>0</v>
      </c>
      <c r="N7014" s="363">
        <v>1</v>
      </c>
      <c r="O7014" s="44" t="str">
        <f>Cal_030724!$E$2</f>
        <v>Cal_030724</v>
      </c>
      <c r="P7014" s="365">
        <f>Cal_030724!$Q$3</f>
        <v>1.8135132035581638</v>
      </c>
      <c r="Q7014" s="365">
        <f>Cal_030724!$R$3</f>
        <v>0.5762667345022553</v>
      </c>
      <c r="R7014" s="364">
        <v>19.05</v>
      </c>
      <c r="S7014" s="364">
        <v>11.67</v>
      </c>
      <c r="T7014" s="365">
        <f>AVERAGE(0.399,0.676,0.495,0.57,0.743,0.657)</f>
        <v>0.59</v>
      </c>
      <c r="U7014" s="79">
        <f t="shared" si="1900"/>
        <v>18.46</v>
      </c>
      <c r="V7014" s="79">
        <f t="shared" si="1901"/>
        <v>11.08</v>
      </c>
      <c r="W7014" s="446">
        <f t="shared" si="1902"/>
        <v>8.6187313302860821E-2</v>
      </c>
      <c r="X7014" s="446">
        <f t="shared" si="1903"/>
        <v>1.9079468844833292E-2</v>
      </c>
      <c r="Y7014" s="44">
        <v>20240307</v>
      </c>
      <c r="Z7014" s="368" t="s">
        <v>2445</v>
      </c>
      <c r="AA7014" s="44">
        <v>20250325</v>
      </c>
      <c r="AB7014" s="368"/>
      <c r="AC7014" s="44"/>
      <c r="AD7014" s="44"/>
      <c r="AE7014" s="763" t="s">
        <v>1250</v>
      </c>
      <c r="AF7014" s="849">
        <v>1</v>
      </c>
      <c r="AG7014" s="849"/>
      <c r="AH7014" s="370" t="s">
        <v>155</v>
      </c>
      <c r="AI7014" s="360"/>
    </row>
    <row r="7015" spans="1:35" x14ac:dyDescent="0.2">
      <c r="A7015" t="s">
        <v>2387</v>
      </c>
      <c r="B7015" s="45">
        <v>20240906</v>
      </c>
      <c r="C7015" s="107" t="s">
        <v>51</v>
      </c>
      <c r="D7015" s="107">
        <v>2</v>
      </c>
      <c r="E7015" s="107">
        <v>13</v>
      </c>
      <c r="H7015" s="107" t="s">
        <v>10</v>
      </c>
      <c r="I7015" s="107">
        <v>290</v>
      </c>
      <c r="J7015" s="107">
        <v>0</v>
      </c>
      <c r="K7015" s="43">
        <v>5</v>
      </c>
      <c r="L7015" s="43">
        <v>1</v>
      </c>
      <c r="M7015" s="43">
        <v>0</v>
      </c>
      <c r="N7015" s="49">
        <v>1</v>
      </c>
      <c r="O7015" s="43" t="str">
        <f>Cal_052925!$E$2</f>
        <v>Cal_052825</v>
      </c>
      <c r="P7015" s="50">
        <f>Cal_052925!$Q$3</f>
        <v>1.8033877067122157</v>
      </c>
      <c r="Q7015" s="50">
        <f>Cal_052925!$R$3</f>
        <v>0.57372781706974574</v>
      </c>
      <c r="R7015" s="46">
        <v>92.37</v>
      </c>
      <c r="S7015" s="46">
        <v>58.68</v>
      </c>
      <c r="T7015" s="178">
        <f>AVERAGE(0.608,0.502,0.563,0.666,0.668,0.572)</f>
        <v>0.59650000000000003</v>
      </c>
      <c r="U7015" s="79">
        <f t="shared" si="1900"/>
        <v>91.773499999999999</v>
      </c>
      <c r="V7015" s="79">
        <f t="shared" si="1901"/>
        <v>58.083500000000001</v>
      </c>
      <c r="W7015" s="446">
        <f t="shared" si="1902"/>
        <v>0.74807104882534026</v>
      </c>
      <c r="X7015" s="446">
        <f t="shared" si="1903"/>
        <v>0.28807218801685452</v>
      </c>
      <c r="Y7015" s="43">
        <v>20250529</v>
      </c>
      <c r="Z7015" s="48" t="s">
        <v>2457</v>
      </c>
      <c r="AA7015" s="43">
        <v>20250612</v>
      </c>
      <c r="AE7015" s="689" t="s">
        <v>1250</v>
      </c>
      <c r="AF7015" s="130">
        <v>1</v>
      </c>
    </row>
    <row r="7016" spans="1:35" x14ac:dyDescent="0.2">
      <c r="A7016" t="s">
        <v>2387</v>
      </c>
      <c r="B7016" s="45">
        <v>20240906</v>
      </c>
      <c r="C7016" s="107" t="s">
        <v>51</v>
      </c>
      <c r="D7016" s="107">
        <v>2</v>
      </c>
      <c r="E7016" s="107">
        <v>13</v>
      </c>
      <c r="H7016" s="107" t="s">
        <v>11</v>
      </c>
      <c r="I7016" s="107">
        <v>290</v>
      </c>
      <c r="J7016" s="107">
        <v>0</v>
      </c>
      <c r="K7016" s="43">
        <v>5</v>
      </c>
      <c r="L7016" s="43">
        <v>1</v>
      </c>
      <c r="M7016" s="43">
        <v>0</v>
      </c>
      <c r="N7016" s="49">
        <v>1</v>
      </c>
      <c r="O7016" s="43" t="str">
        <f>Cal_052925!$E$2</f>
        <v>Cal_052825</v>
      </c>
      <c r="P7016" s="50">
        <f>Cal_052925!$Q$3</f>
        <v>1.8033877067122157</v>
      </c>
      <c r="Q7016" s="50">
        <f>Cal_052925!$R$3</f>
        <v>0.57372781706974574</v>
      </c>
      <c r="R7016" s="46">
        <v>99.18</v>
      </c>
      <c r="S7016" s="46">
        <v>62.33</v>
      </c>
      <c r="T7016" s="178">
        <f>AVERAGE(0.829,0.716,0.633,0.709,0.657,0.636)</f>
        <v>0.69666666666666666</v>
      </c>
      <c r="U7016" s="79">
        <f t="shared" si="1900"/>
        <v>98.483333333333334</v>
      </c>
      <c r="V7016" s="79">
        <f t="shared" si="1901"/>
        <v>61.633333333333333</v>
      </c>
      <c r="W7016" s="446">
        <f t="shared" si="1902"/>
        <v>0.81823740425092872</v>
      </c>
      <c r="X7016" s="446">
        <f t="shared" si="1903"/>
        <v>0.28123080096008524</v>
      </c>
      <c r="Y7016" s="43">
        <v>20250529</v>
      </c>
      <c r="Z7016" s="48" t="s">
        <v>2466</v>
      </c>
      <c r="AA7016" s="43">
        <v>20250715</v>
      </c>
      <c r="AE7016" s="689" t="s">
        <v>1250</v>
      </c>
      <c r="AF7016" s="130">
        <v>1</v>
      </c>
    </row>
    <row r="7017" spans="1:35" x14ac:dyDescent="0.2">
      <c r="A7017" t="s">
        <v>2387</v>
      </c>
      <c r="B7017" s="45">
        <v>20240906</v>
      </c>
      <c r="C7017" s="107" t="s">
        <v>51</v>
      </c>
      <c r="D7017" s="107">
        <v>2</v>
      </c>
      <c r="E7017" s="107">
        <v>13</v>
      </c>
      <c r="H7017" s="107" t="s">
        <v>10</v>
      </c>
      <c r="I7017" s="107">
        <v>290</v>
      </c>
      <c r="J7017" s="107">
        <v>10</v>
      </c>
      <c r="K7017" s="43">
        <v>5</v>
      </c>
      <c r="L7017" s="43">
        <v>1</v>
      </c>
      <c r="M7017" s="43">
        <v>0</v>
      </c>
      <c r="N7017" s="49">
        <v>1</v>
      </c>
      <c r="O7017" s="43" t="str">
        <f>Cal_052925!$E$2</f>
        <v>Cal_052825</v>
      </c>
      <c r="P7017" s="50">
        <f>Cal_052925!$Q$3</f>
        <v>1.8033877067122157</v>
      </c>
      <c r="Q7017" s="50">
        <f>Cal_052925!$R$3</f>
        <v>0.57372781706974574</v>
      </c>
      <c r="R7017" s="46">
        <v>65.010000000000005</v>
      </c>
      <c r="S7017" s="46">
        <v>41.18</v>
      </c>
      <c r="T7017" s="178">
        <f>AVERAGE(0.608,0.502,0.563,0.666,0.668,0.572)</f>
        <v>0.59650000000000003</v>
      </c>
      <c r="U7017" s="79">
        <f t="shared" si="1900"/>
        <v>64.413499999999999</v>
      </c>
      <c r="V7017" s="79">
        <f t="shared" si="1901"/>
        <v>40.583500000000001</v>
      </c>
      <c r="W7017" s="446">
        <f t="shared" si="1902"/>
        <v>0.52913425626321919</v>
      </c>
      <c r="X7017" s="446">
        <f t="shared" si="1903"/>
        <v>0.19482898721186739</v>
      </c>
      <c r="Y7017" s="43">
        <v>20250529</v>
      </c>
      <c r="Z7017" s="48" t="s">
        <v>2457</v>
      </c>
      <c r="AA7017" s="43">
        <v>20250612</v>
      </c>
      <c r="AE7017" s="689" t="s">
        <v>1250</v>
      </c>
      <c r="AF7017" s="130">
        <v>1</v>
      </c>
    </row>
    <row r="7018" spans="1:35" x14ac:dyDescent="0.2">
      <c r="A7018" t="s">
        <v>2387</v>
      </c>
      <c r="B7018" s="45">
        <v>20240906</v>
      </c>
      <c r="C7018" s="107" t="s">
        <v>51</v>
      </c>
      <c r="D7018" s="107">
        <v>2</v>
      </c>
      <c r="E7018" s="107">
        <v>13</v>
      </c>
      <c r="H7018" s="107" t="s">
        <v>11</v>
      </c>
      <c r="I7018" s="107">
        <v>290</v>
      </c>
      <c r="J7018" s="107">
        <v>10</v>
      </c>
      <c r="K7018" s="43">
        <v>5</v>
      </c>
      <c r="L7018" s="111">
        <v>1</v>
      </c>
      <c r="M7018" s="43">
        <v>0</v>
      </c>
      <c r="N7018" s="49">
        <v>1</v>
      </c>
      <c r="O7018" s="43" t="str">
        <f>Cal_030724!$E$2</f>
        <v>Cal_030724</v>
      </c>
      <c r="P7018" s="50">
        <f>Cal_030724!$Q$3</f>
        <v>1.8135132035581638</v>
      </c>
      <c r="Q7018" s="50">
        <f>Cal_030724!$R$3</f>
        <v>0.5762667345022553</v>
      </c>
      <c r="R7018" s="46">
        <v>72.19</v>
      </c>
      <c r="S7018" s="46">
        <v>46.57</v>
      </c>
      <c r="T7018" s="178">
        <f>AVERAGE(0.807,0.725,0.357,0.599,0.783,0.831)</f>
        <v>0.68366666666666676</v>
      </c>
      <c r="U7018" s="79">
        <f t="shared" si="1900"/>
        <v>71.50633333333333</v>
      </c>
      <c r="V7018" s="79">
        <f t="shared" si="1901"/>
        <v>45.886333333333333</v>
      </c>
      <c r="W7018" s="446">
        <f t="shared" si="1902"/>
        <v>0.56745417799766917</v>
      </c>
      <c r="X7018" s="446">
        <f t="shared" si="1903"/>
        <v>0.25934423480142843</v>
      </c>
      <c r="Y7018" s="43">
        <v>20240307</v>
      </c>
      <c r="Z7018" s="48" t="s">
        <v>2401</v>
      </c>
      <c r="AA7018" s="43">
        <v>20250219</v>
      </c>
      <c r="AE7018" s="689" t="s">
        <v>1250</v>
      </c>
      <c r="AF7018" s="130">
        <v>1</v>
      </c>
    </row>
    <row r="7019" spans="1:35" x14ac:dyDescent="0.2">
      <c r="A7019" s="155" t="s">
        <v>2387</v>
      </c>
      <c r="B7019" s="81">
        <v>20240906</v>
      </c>
      <c r="C7019" s="126" t="s">
        <v>51</v>
      </c>
      <c r="D7019" s="126">
        <v>2</v>
      </c>
      <c r="E7019" s="126">
        <v>13</v>
      </c>
      <c r="F7019" s="126"/>
      <c r="G7019" s="126"/>
      <c r="H7019" s="126" t="s">
        <v>10</v>
      </c>
      <c r="I7019" s="126">
        <v>293</v>
      </c>
      <c r="J7019" s="126">
        <v>5</v>
      </c>
      <c r="K7019" s="82">
        <v>5</v>
      </c>
      <c r="L7019" s="156">
        <v>1</v>
      </c>
      <c r="M7019" s="82">
        <v>0</v>
      </c>
      <c r="N7019" s="83">
        <v>1</v>
      </c>
      <c r="O7019" s="82" t="str">
        <f>Cal_030724!$E$2</f>
        <v>Cal_030724</v>
      </c>
      <c r="P7019" s="158">
        <f>Cal_030724!$Q$3</f>
        <v>1.8135132035581638</v>
      </c>
      <c r="Q7019" s="158">
        <f>Cal_030724!$R$3</f>
        <v>0.5762667345022553</v>
      </c>
      <c r="R7019" s="84">
        <v>38.96</v>
      </c>
      <c r="S7019" s="84">
        <v>24.09</v>
      </c>
      <c r="T7019" s="158">
        <f>AVERAGE(0.399,0.676,0.495,0.57,0.743,0.657)</f>
        <v>0.59</v>
      </c>
      <c r="U7019" s="79">
        <f t="shared" si="1900"/>
        <v>38.369999999999997</v>
      </c>
      <c r="V7019" s="79">
        <f t="shared" si="1901"/>
        <v>23.5</v>
      </c>
      <c r="W7019" s="446">
        <f t="shared" si="1902"/>
        <v>0.32598154862207013</v>
      </c>
      <c r="X7019" s="446">
        <f t="shared" si="1903"/>
        <v>9.3115418905112324E-2</v>
      </c>
      <c r="Y7019" s="82">
        <v>20240307</v>
      </c>
      <c r="Z7019" s="85" t="s">
        <v>2445</v>
      </c>
      <c r="AA7019" s="82">
        <v>20250325</v>
      </c>
      <c r="AB7019" s="85"/>
      <c r="AC7019" s="82"/>
      <c r="AD7019" s="82"/>
      <c r="AE7019" s="691" t="s">
        <v>1250</v>
      </c>
      <c r="AF7019" s="567">
        <v>1</v>
      </c>
      <c r="AG7019" s="567"/>
      <c r="AH7019" s="159" t="s">
        <v>149</v>
      </c>
      <c r="AI7019" s="155"/>
    </row>
    <row r="7020" spans="1:35" x14ac:dyDescent="0.2">
      <c r="A7020" s="155" t="s">
        <v>2387</v>
      </c>
      <c r="B7020" s="81">
        <v>20240906</v>
      </c>
      <c r="C7020" s="126" t="s">
        <v>51</v>
      </c>
      <c r="D7020" s="126">
        <v>2</v>
      </c>
      <c r="E7020" s="126">
        <v>13</v>
      </c>
      <c r="F7020" s="126"/>
      <c r="G7020" s="126"/>
      <c r="H7020" s="126" t="s">
        <v>11</v>
      </c>
      <c r="I7020" s="126">
        <v>293</v>
      </c>
      <c r="J7020" s="126">
        <v>5</v>
      </c>
      <c r="K7020" s="82">
        <v>5</v>
      </c>
      <c r="L7020" s="156">
        <v>1</v>
      </c>
      <c r="M7020" s="82">
        <v>0</v>
      </c>
      <c r="N7020" s="83">
        <v>1</v>
      </c>
      <c r="O7020" s="82" t="str">
        <f>Cal_030724!$E$2</f>
        <v>Cal_030724</v>
      </c>
      <c r="P7020" s="158">
        <f>Cal_030724!$Q$3</f>
        <v>1.8135132035581638</v>
      </c>
      <c r="Q7020" s="158">
        <f>Cal_030724!$R$3</f>
        <v>0.5762667345022553</v>
      </c>
      <c r="R7020" s="84">
        <v>35.729999999999997</v>
      </c>
      <c r="S7020" s="84">
        <v>22.04</v>
      </c>
      <c r="T7020" s="158">
        <f>AVERAGE(0.399,0.676,0.495,0.57,0.743,0.657)</f>
        <v>0.59</v>
      </c>
      <c r="U7020" s="79">
        <f t="shared" si="1900"/>
        <v>35.139999999999993</v>
      </c>
      <c r="V7020" s="79">
        <f t="shared" si="1901"/>
        <v>21.45</v>
      </c>
      <c r="W7020" s="446">
        <f t="shared" si="1902"/>
        <v>0.30011347684170403</v>
      </c>
      <c r="X7020" s="446">
        <f t="shared" si="1903"/>
        <v>8.2423967986298724E-2</v>
      </c>
      <c r="Y7020" s="82">
        <v>20240307</v>
      </c>
      <c r="Z7020" s="85" t="s">
        <v>2445</v>
      </c>
      <c r="AA7020" s="82">
        <v>20250325</v>
      </c>
      <c r="AB7020" s="85"/>
      <c r="AC7020" s="82"/>
      <c r="AD7020" s="82"/>
      <c r="AE7020" s="691" t="s">
        <v>1250</v>
      </c>
      <c r="AF7020" s="567">
        <v>1</v>
      </c>
      <c r="AG7020" s="567"/>
      <c r="AH7020" s="159" t="s">
        <v>150</v>
      </c>
      <c r="AI7020" s="155"/>
    </row>
    <row r="7021" spans="1:35" x14ac:dyDescent="0.2">
      <c r="A7021" s="360" t="s">
        <v>2387</v>
      </c>
      <c r="B7021" s="196">
        <v>20240906</v>
      </c>
      <c r="C7021" s="361" t="s">
        <v>51</v>
      </c>
      <c r="D7021" s="361">
        <v>2</v>
      </c>
      <c r="E7021" s="361">
        <v>13</v>
      </c>
      <c r="F7021" s="361"/>
      <c r="G7021" s="361"/>
      <c r="H7021" s="361" t="s">
        <v>10</v>
      </c>
      <c r="I7021" s="361">
        <v>550</v>
      </c>
      <c r="J7021" s="361">
        <v>20</v>
      </c>
      <c r="K7021" s="44">
        <v>5</v>
      </c>
      <c r="L7021" s="362">
        <v>1</v>
      </c>
      <c r="M7021" s="44">
        <v>0</v>
      </c>
      <c r="N7021" s="363">
        <v>1</v>
      </c>
      <c r="O7021" s="44" t="str">
        <f>Cal_030724!$E$2</f>
        <v>Cal_030724</v>
      </c>
      <c r="P7021" s="365">
        <f>Cal_030724!$Q$3</f>
        <v>1.8135132035581638</v>
      </c>
      <c r="Q7021" s="365">
        <f>Cal_030724!$R$3</f>
        <v>0.5762667345022553</v>
      </c>
      <c r="R7021" s="364">
        <v>40.56</v>
      </c>
      <c r="S7021" s="364">
        <v>24.71</v>
      </c>
      <c r="T7021" s="365">
        <f>AVERAGE(0.399,0.676,0.495,0.57,0.743,0.657)</f>
        <v>0.59</v>
      </c>
      <c r="U7021" s="79">
        <f t="shared" si="1900"/>
        <v>39.97</v>
      </c>
      <c r="V7021" s="79">
        <f t="shared" si="1901"/>
        <v>24.12</v>
      </c>
      <c r="W7021" s="446">
        <f t="shared" si="1902"/>
        <v>0.18510418913961296</v>
      </c>
      <c r="X7021" s="446">
        <f t="shared" si="1903"/>
        <v>4.4050574885872745E-2</v>
      </c>
      <c r="Y7021" s="44">
        <v>20240307</v>
      </c>
      <c r="Z7021" s="368" t="s">
        <v>2445</v>
      </c>
      <c r="AA7021" s="44">
        <v>20250325</v>
      </c>
      <c r="AB7021" s="368"/>
      <c r="AC7021" s="44"/>
      <c r="AD7021" s="44"/>
      <c r="AE7021" s="763" t="s">
        <v>1250</v>
      </c>
      <c r="AF7021" s="849">
        <v>1</v>
      </c>
      <c r="AG7021" s="849"/>
      <c r="AH7021" s="370" t="s">
        <v>157</v>
      </c>
      <c r="AI7021" s="360"/>
    </row>
    <row r="7022" spans="1:35" x14ac:dyDescent="0.2">
      <c r="A7022" s="360" t="s">
        <v>2387</v>
      </c>
      <c r="B7022" s="196">
        <v>20240906</v>
      </c>
      <c r="C7022" s="361" t="s">
        <v>51</v>
      </c>
      <c r="D7022" s="361">
        <v>2</v>
      </c>
      <c r="E7022" s="361">
        <v>13</v>
      </c>
      <c r="F7022" s="361"/>
      <c r="G7022" s="361"/>
      <c r="H7022" s="361" t="s">
        <v>11</v>
      </c>
      <c r="I7022" s="361">
        <v>552</v>
      </c>
      <c r="J7022" s="361">
        <v>20</v>
      </c>
      <c r="K7022" s="44">
        <v>5</v>
      </c>
      <c r="L7022" s="362">
        <v>1</v>
      </c>
      <c r="M7022" s="44">
        <v>0</v>
      </c>
      <c r="N7022" s="363">
        <v>1</v>
      </c>
      <c r="O7022" s="44" t="str">
        <f>Cal_030724!$E$2</f>
        <v>Cal_030724</v>
      </c>
      <c r="P7022" s="365">
        <f>Cal_030724!$Q$3</f>
        <v>1.8135132035581638</v>
      </c>
      <c r="Q7022" s="365">
        <f>Cal_030724!$R$3</f>
        <v>0.5762667345022553</v>
      </c>
      <c r="R7022" s="364">
        <v>38.799999999999997</v>
      </c>
      <c r="S7022" s="364">
        <v>23.99</v>
      </c>
      <c r="T7022" s="365">
        <f>AVERAGE(0.399,0.676,0.495,0.57,0.743,0.657)</f>
        <v>0.59</v>
      </c>
      <c r="U7022" s="79">
        <f t="shared" si="1900"/>
        <v>38.209999999999994</v>
      </c>
      <c r="V7022" s="79">
        <f t="shared" si="1901"/>
        <v>23.4</v>
      </c>
      <c r="W7022" s="446">
        <f t="shared" si="1902"/>
        <v>0.1723318900741459</v>
      </c>
      <c r="X7022" s="446">
        <f t="shared" si="1903"/>
        <v>4.9176946555507861E-2</v>
      </c>
      <c r="Y7022" s="44">
        <v>20240307</v>
      </c>
      <c r="Z7022" s="368" t="s">
        <v>2445</v>
      </c>
      <c r="AA7022" s="44">
        <v>20250325</v>
      </c>
      <c r="AB7022" s="368"/>
      <c r="AC7022" s="44"/>
      <c r="AD7022" s="44"/>
      <c r="AE7022" s="763" t="s">
        <v>1250</v>
      </c>
      <c r="AF7022" s="849">
        <v>1</v>
      </c>
      <c r="AG7022" s="849"/>
      <c r="AH7022" s="370" t="s">
        <v>158</v>
      </c>
      <c r="AI7022" s="360"/>
    </row>
    <row r="7023" spans="1:35" x14ac:dyDescent="0.2">
      <c r="A7023" t="s">
        <v>2387</v>
      </c>
      <c r="B7023" s="45">
        <v>20240907</v>
      </c>
      <c r="C7023" s="107" t="s">
        <v>59</v>
      </c>
      <c r="D7023" s="107">
        <v>3</v>
      </c>
      <c r="E7023" s="107">
        <v>1</v>
      </c>
      <c r="H7023" s="107" t="s">
        <v>10</v>
      </c>
      <c r="I7023" s="107">
        <v>290</v>
      </c>
      <c r="J7023" s="107">
        <v>0</v>
      </c>
      <c r="K7023" s="43">
        <v>5</v>
      </c>
      <c r="L7023" s="43">
        <v>1</v>
      </c>
      <c r="M7023" s="43">
        <v>0</v>
      </c>
      <c r="N7023" s="49">
        <v>1</v>
      </c>
      <c r="O7023" s="43" t="str">
        <f>Cal_052925!$E$2</f>
        <v>Cal_052825</v>
      </c>
      <c r="P7023" s="50">
        <f>Cal_052925!$Q$3</f>
        <v>1.8033877067122157</v>
      </c>
      <c r="Q7023" s="50">
        <f>Cal_052925!$R$3</f>
        <v>0.57372781706974574</v>
      </c>
      <c r="R7023" s="46">
        <v>87.78</v>
      </c>
      <c r="S7023" s="46">
        <v>62.13</v>
      </c>
      <c r="T7023" s="178">
        <f>AVERAGE(0.829,0.716,0.633,0.709,0.657,0.636)</f>
        <v>0.69666666666666666</v>
      </c>
      <c r="U7023" s="79">
        <f t="shared" si="1900"/>
        <v>87.083333333333329</v>
      </c>
      <c r="V7023" s="79">
        <f t="shared" si="1901"/>
        <v>61.433333333333337</v>
      </c>
      <c r="W7023" s="446">
        <f t="shared" si="1902"/>
        <v>0.5695465242615011</v>
      </c>
      <c r="X7023" s="446">
        <f t="shared" si="1903"/>
        <v>0.52635390959674588</v>
      </c>
      <c r="Y7023" s="43">
        <v>20250529</v>
      </c>
      <c r="Z7023" s="48" t="s">
        <v>2466</v>
      </c>
      <c r="AA7023" s="43">
        <v>20250715</v>
      </c>
      <c r="AE7023" s="689" t="s">
        <v>1250</v>
      </c>
      <c r="AF7023" s="130">
        <v>1</v>
      </c>
    </row>
    <row r="7024" spans="1:35" x14ac:dyDescent="0.2">
      <c r="A7024" t="s">
        <v>2387</v>
      </c>
      <c r="B7024" s="45">
        <v>20240907</v>
      </c>
      <c r="C7024" s="107" t="s">
        <v>59</v>
      </c>
      <c r="D7024" s="107">
        <v>3</v>
      </c>
      <c r="E7024" s="107">
        <v>1</v>
      </c>
      <c r="H7024" s="107" t="s">
        <v>11</v>
      </c>
      <c r="I7024" s="107">
        <v>290</v>
      </c>
      <c r="J7024" s="107">
        <v>0</v>
      </c>
      <c r="K7024" s="43">
        <v>10</v>
      </c>
      <c r="L7024" s="43">
        <v>1</v>
      </c>
      <c r="M7024" s="43">
        <v>0</v>
      </c>
      <c r="N7024" s="49">
        <v>1</v>
      </c>
      <c r="O7024" s="43" t="str">
        <f>Cal_052925!$E$2</f>
        <v>Cal_052825</v>
      </c>
      <c r="P7024" s="50">
        <f>Cal_052925!$Q$3</f>
        <v>1.8033877067122157</v>
      </c>
      <c r="Q7024" s="50">
        <f>Cal_052925!$R$3</f>
        <v>0.57372781706974574</v>
      </c>
      <c r="R7024" s="46">
        <v>45.31</v>
      </c>
      <c r="S7024" s="46">
        <v>32.03</v>
      </c>
      <c r="T7024" s="178">
        <f>AVERAGE(0.829,0.716,0.633,0.709,0.657,0.636)</f>
        <v>0.69666666666666666</v>
      </c>
      <c r="U7024" s="79">
        <f t="shared" si="1900"/>
        <v>44.613333333333337</v>
      </c>
      <c r="V7024" s="79">
        <f t="shared" si="1901"/>
        <v>31.333333333333336</v>
      </c>
      <c r="W7024" s="446">
        <f t="shared" si="1902"/>
        <v>0.58975265826064227</v>
      </c>
      <c r="X7024" s="446">
        <f t="shared" si="1903"/>
        <v>0.52814903227300103</v>
      </c>
      <c r="Y7024" s="43">
        <v>20250529</v>
      </c>
      <c r="Z7024" s="48" t="s">
        <v>2466</v>
      </c>
      <c r="AA7024" s="43">
        <v>20250715</v>
      </c>
      <c r="AE7024" s="689" t="s">
        <v>1250</v>
      </c>
      <c r="AF7024" s="130">
        <v>1</v>
      </c>
    </row>
    <row r="7025" spans="1:35" x14ac:dyDescent="0.2">
      <c r="A7025" t="s">
        <v>2387</v>
      </c>
      <c r="B7025" s="45">
        <v>20240907</v>
      </c>
      <c r="C7025" s="107" t="s">
        <v>59</v>
      </c>
      <c r="D7025" s="107">
        <v>3</v>
      </c>
      <c r="E7025" s="107">
        <v>3</v>
      </c>
      <c r="H7025" s="107" t="s">
        <v>10</v>
      </c>
      <c r="I7025" s="107">
        <v>290</v>
      </c>
      <c r="J7025" s="107">
        <v>0</v>
      </c>
      <c r="K7025" s="43">
        <v>5</v>
      </c>
      <c r="L7025" s="43">
        <v>1</v>
      </c>
      <c r="M7025" s="43">
        <v>0</v>
      </c>
      <c r="N7025" s="49">
        <v>1</v>
      </c>
      <c r="O7025" s="43" t="str">
        <f>Cal_052925!$E$2</f>
        <v>Cal_052825</v>
      </c>
      <c r="P7025" s="50">
        <f>Cal_052925!$Q$3</f>
        <v>1.8033877067122157</v>
      </c>
      <c r="Q7025" s="50">
        <f>Cal_052925!$R$3</f>
        <v>0.57372781706974574</v>
      </c>
      <c r="R7025" s="46">
        <v>141.9</v>
      </c>
      <c r="S7025" s="46">
        <v>94.45</v>
      </c>
      <c r="T7025" s="178">
        <f>AVERAGE(0.829,0.716,0.633,0.709,0.657,0.636)</f>
        <v>0.69666666666666666</v>
      </c>
      <c r="U7025" s="79">
        <f t="shared" si="1900"/>
        <v>141.20333333333335</v>
      </c>
      <c r="V7025" s="79">
        <f t="shared" si="1901"/>
        <v>93.75333333333333</v>
      </c>
      <c r="W7025" s="446">
        <f t="shared" si="1902"/>
        <v>1.0536055585266373</v>
      </c>
      <c r="X7025" s="446">
        <f t="shared" si="1903"/>
        <v>0.61884672593874834</v>
      </c>
      <c r="Y7025" s="43">
        <v>20250529</v>
      </c>
      <c r="Z7025" s="48" t="s">
        <v>2466</v>
      </c>
      <c r="AA7025" s="43">
        <v>20250715</v>
      </c>
      <c r="AE7025" s="689" t="s">
        <v>1250</v>
      </c>
      <c r="AF7025" s="130">
        <v>1</v>
      </c>
    </row>
    <row r="7026" spans="1:35" x14ac:dyDescent="0.2">
      <c r="A7026" t="s">
        <v>2387</v>
      </c>
      <c r="B7026" s="45">
        <v>20240907</v>
      </c>
      <c r="C7026" s="107" t="s">
        <v>59</v>
      </c>
      <c r="D7026" s="107">
        <v>3</v>
      </c>
      <c r="E7026" s="107">
        <v>3</v>
      </c>
      <c r="H7026" s="107" t="s">
        <v>11</v>
      </c>
      <c r="I7026" s="107">
        <v>290</v>
      </c>
      <c r="J7026" s="107">
        <v>0</v>
      </c>
      <c r="K7026" s="43">
        <v>5</v>
      </c>
      <c r="L7026" s="111">
        <v>1</v>
      </c>
      <c r="M7026" s="43">
        <v>0</v>
      </c>
      <c r="N7026" s="49">
        <v>1</v>
      </c>
      <c r="O7026" s="43" t="str">
        <f>Cal_030724!$E$2</f>
        <v>Cal_030724</v>
      </c>
      <c r="P7026" s="50">
        <f>Cal_030724!$Q$3</f>
        <v>1.8135132035581638</v>
      </c>
      <c r="Q7026" s="50">
        <f>Cal_030724!$R$3</f>
        <v>0.5762667345022553</v>
      </c>
      <c r="R7026" s="46">
        <v>133.5</v>
      </c>
      <c r="S7026" s="46">
        <v>89.4</v>
      </c>
      <c r="T7026" s="178">
        <f>AVERAGE(0.763,0.746,0.699,0.8,0.548,0.621)</f>
        <v>0.6961666666666666</v>
      </c>
      <c r="U7026" s="79">
        <f t="shared" si="1900"/>
        <v>132.80383333333333</v>
      </c>
      <c r="V7026" s="79">
        <f t="shared" si="1901"/>
        <v>88.703833333333336</v>
      </c>
      <c r="W7026" s="446">
        <f t="shared" si="1902"/>
        <v>0.97676538835664384</v>
      </c>
      <c r="X7026" s="446">
        <f t="shared" si="1903"/>
        <v>0.6215359637350254</v>
      </c>
      <c r="Y7026" s="43">
        <v>20240307</v>
      </c>
      <c r="Z7026" s="48" t="s">
        <v>2415</v>
      </c>
      <c r="AA7026" s="43">
        <v>20250227</v>
      </c>
      <c r="AE7026" s="689" t="s">
        <v>1250</v>
      </c>
      <c r="AF7026" s="130">
        <v>1</v>
      </c>
    </row>
    <row r="7027" spans="1:35" x14ac:dyDescent="0.2">
      <c r="A7027" t="s">
        <v>2387</v>
      </c>
      <c r="B7027" s="45">
        <v>20240907</v>
      </c>
      <c r="C7027" s="107" t="s">
        <v>59</v>
      </c>
      <c r="D7027" s="107">
        <v>3</v>
      </c>
      <c r="E7027" s="107">
        <v>6</v>
      </c>
      <c r="H7027" s="107" t="s">
        <v>10</v>
      </c>
      <c r="I7027" s="107">
        <v>290</v>
      </c>
      <c r="J7027" s="107">
        <v>0</v>
      </c>
      <c r="K7027" s="43">
        <v>10</v>
      </c>
      <c r="L7027" s="43">
        <v>1</v>
      </c>
      <c r="M7027" s="43">
        <v>0</v>
      </c>
      <c r="N7027" s="49">
        <v>1</v>
      </c>
      <c r="O7027" s="43" t="str">
        <f>Cal_052925!$E$2</f>
        <v>Cal_052825</v>
      </c>
      <c r="P7027" s="50">
        <f>Cal_052925!$Q$3</f>
        <v>1.8033877067122157</v>
      </c>
      <c r="Q7027" s="50">
        <f>Cal_052925!$R$3</f>
        <v>0.57372781706974574</v>
      </c>
      <c r="R7027" s="46">
        <v>137.80000000000001</v>
      </c>
      <c r="S7027" s="46">
        <v>88.06</v>
      </c>
      <c r="T7027" s="178">
        <f>AVERAGE(0.829,0.716,0.633,0.709,0.657,0.636)</f>
        <v>0.69666666666666666</v>
      </c>
      <c r="U7027" s="79">
        <f t="shared" si="1900"/>
        <v>137.10333333333335</v>
      </c>
      <c r="V7027" s="79">
        <f t="shared" si="1901"/>
        <v>87.36333333333333</v>
      </c>
      <c r="W7027" s="446">
        <f t="shared" si="1902"/>
        <v>2.2089079233346656</v>
      </c>
      <c r="X7027" s="446">
        <f t="shared" si="1903"/>
        <v>0.90801605615429704</v>
      </c>
      <c r="Y7027" s="43">
        <v>20250529</v>
      </c>
      <c r="Z7027" s="48" t="s">
        <v>2466</v>
      </c>
      <c r="AA7027" s="43">
        <v>20250715</v>
      </c>
      <c r="AE7027" s="689" t="s">
        <v>1250</v>
      </c>
      <c r="AF7027" s="130">
        <v>1</v>
      </c>
    </row>
    <row r="7028" spans="1:35" x14ac:dyDescent="0.2">
      <c r="A7028" t="s">
        <v>2387</v>
      </c>
      <c r="B7028" s="45">
        <v>20240907</v>
      </c>
      <c r="C7028" s="107" t="s">
        <v>59</v>
      </c>
      <c r="D7028" s="107">
        <v>3</v>
      </c>
      <c r="E7028" s="107">
        <v>6</v>
      </c>
      <c r="H7028" s="107" t="s">
        <v>11</v>
      </c>
      <c r="I7028" s="107">
        <v>290</v>
      </c>
      <c r="J7028" s="107">
        <v>0</v>
      </c>
      <c r="K7028" s="43">
        <v>5</v>
      </c>
      <c r="L7028" s="43">
        <v>1</v>
      </c>
      <c r="M7028" s="43">
        <v>0</v>
      </c>
      <c r="N7028" s="49">
        <v>1</v>
      </c>
      <c r="O7028" s="43" t="str">
        <f>Cal_052925!$E$2</f>
        <v>Cal_052825</v>
      </c>
      <c r="P7028" s="50">
        <f>Cal_052925!$Q$3</f>
        <v>1.8033877067122157</v>
      </c>
      <c r="Q7028" s="50">
        <f>Cal_052925!$R$3</f>
        <v>0.57372781706974574</v>
      </c>
      <c r="R7028" s="46">
        <v>265.3</v>
      </c>
      <c r="S7028" s="46">
        <v>170.7</v>
      </c>
      <c r="T7028" s="178">
        <f>AVERAGE(0.829,0.716,0.633,0.709,0.657,0.636)</f>
        <v>0.69666666666666666</v>
      </c>
      <c r="U7028" s="79">
        <f t="shared" si="1900"/>
        <v>264.60333333333335</v>
      </c>
      <c r="V7028" s="79">
        <f t="shared" si="1901"/>
        <v>170.00333333333333</v>
      </c>
      <c r="W7028" s="446">
        <f t="shared" si="1902"/>
        <v>2.1005497541964142</v>
      </c>
      <c r="X7028" s="446">
        <f t="shared" si="1903"/>
        <v>0.93211535851136951</v>
      </c>
      <c r="Y7028" s="43">
        <v>20250529</v>
      </c>
      <c r="Z7028" s="48" t="s">
        <v>2466</v>
      </c>
      <c r="AA7028" s="43">
        <v>20250715</v>
      </c>
      <c r="AE7028" s="689" t="s">
        <v>1250</v>
      </c>
      <c r="AF7028" s="130">
        <v>1</v>
      </c>
    </row>
    <row r="7029" spans="1:35" x14ac:dyDescent="0.2">
      <c r="A7029" t="s">
        <v>2387</v>
      </c>
      <c r="B7029" s="45">
        <v>20240907</v>
      </c>
      <c r="C7029" s="107" t="s">
        <v>59</v>
      </c>
      <c r="D7029" s="107">
        <v>3</v>
      </c>
      <c r="E7029" s="107">
        <v>6</v>
      </c>
      <c r="H7029" s="107" t="s">
        <v>10</v>
      </c>
      <c r="I7029" s="107">
        <v>290</v>
      </c>
      <c r="J7029" s="107">
        <v>10</v>
      </c>
      <c r="U7029" s="79" t="e">
        <f t="shared" si="1900"/>
        <v>#DIV/0!</v>
      </c>
      <c r="V7029" s="79" t="e">
        <f t="shared" si="1901"/>
        <v>#DIV/0!</v>
      </c>
      <c r="W7029" s="446" t="e">
        <f t="shared" si="1902"/>
        <v>#DIV/0!</v>
      </c>
      <c r="X7029" s="446" t="e">
        <f t="shared" si="1903"/>
        <v>#DIV/0!</v>
      </c>
    </row>
    <row r="7030" spans="1:35" x14ac:dyDescent="0.2">
      <c r="A7030" t="s">
        <v>2387</v>
      </c>
      <c r="B7030" s="45">
        <v>20240907</v>
      </c>
      <c r="C7030" s="107" t="s">
        <v>59</v>
      </c>
      <c r="D7030" s="107">
        <v>3</v>
      </c>
      <c r="E7030" s="107">
        <v>6</v>
      </c>
      <c r="H7030" s="107" t="s">
        <v>11</v>
      </c>
      <c r="I7030" s="107">
        <v>290</v>
      </c>
      <c r="J7030" s="107">
        <v>10</v>
      </c>
      <c r="K7030" s="43">
        <v>5</v>
      </c>
      <c r="L7030" s="111">
        <v>1</v>
      </c>
      <c r="M7030" s="43">
        <v>0</v>
      </c>
      <c r="N7030" s="49">
        <v>1</v>
      </c>
      <c r="O7030" s="43" t="str">
        <f>Cal_030724!$E$2</f>
        <v>Cal_030724</v>
      </c>
      <c r="P7030" s="50">
        <f>Cal_030724!$Q$3</f>
        <v>1.8135132035581638</v>
      </c>
      <c r="Q7030" s="50">
        <f>Cal_030724!$R$3</f>
        <v>0.5762667345022553</v>
      </c>
      <c r="R7030" s="46">
        <v>172.1</v>
      </c>
      <c r="S7030" s="46">
        <v>112</v>
      </c>
      <c r="T7030" s="178">
        <f>AVERAGE(0.825,1.005,0.711,0.796,0.679,0.769)</f>
        <v>0.79749999999999999</v>
      </c>
      <c r="U7030" s="79">
        <f t="shared" si="1900"/>
        <v>171.30249999999998</v>
      </c>
      <c r="V7030" s="79">
        <f t="shared" si="1901"/>
        <v>111.2025</v>
      </c>
      <c r="W7030" s="446">
        <f t="shared" si="1902"/>
        <v>1.3311473886674439</v>
      </c>
      <c r="X7030" s="446">
        <f t="shared" si="1903"/>
        <v>0.67254399001375376</v>
      </c>
      <c r="Y7030" s="43">
        <v>20240307</v>
      </c>
      <c r="Z7030" s="48" t="s">
        <v>2408</v>
      </c>
      <c r="AA7030" s="43">
        <v>20250225</v>
      </c>
      <c r="AE7030" s="689" t="s">
        <v>1250</v>
      </c>
      <c r="AF7030" s="130">
        <v>1</v>
      </c>
    </row>
    <row r="7031" spans="1:35" x14ac:dyDescent="0.2">
      <c r="A7031" s="155" t="s">
        <v>2387</v>
      </c>
      <c r="B7031" s="81">
        <v>20240907</v>
      </c>
      <c r="C7031" s="126" t="s">
        <v>59</v>
      </c>
      <c r="D7031" s="126">
        <v>3</v>
      </c>
      <c r="E7031" s="126">
        <v>6</v>
      </c>
      <c r="F7031" s="126"/>
      <c r="G7031" s="126"/>
      <c r="H7031" s="126" t="s">
        <v>10</v>
      </c>
      <c r="I7031" s="126">
        <v>293</v>
      </c>
      <c r="J7031" s="126">
        <v>5</v>
      </c>
      <c r="K7031" s="82">
        <v>5</v>
      </c>
      <c r="L7031" s="156">
        <v>1</v>
      </c>
      <c r="M7031" s="82">
        <v>0</v>
      </c>
      <c r="N7031" s="83">
        <v>1</v>
      </c>
      <c r="O7031" s="82" t="str">
        <f>Cal_030724!$E$2</f>
        <v>Cal_030724</v>
      </c>
      <c r="P7031" s="158">
        <f>Cal_030724!$Q$3</f>
        <v>1.8135132035581638</v>
      </c>
      <c r="Q7031" s="158">
        <f>Cal_030724!$R$3</f>
        <v>0.5762667345022553</v>
      </c>
      <c r="R7031" s="84">
        <v>139.5</v>
      </c>
      <c r="S7031" s="84">
        <v>88.99</v>
      </c>
      <c r="T7031" s="158">
        <f>AVERAGE(0.399,0.676,0.495,0.57,0.743,0.657)</f>
        <v>0.59</v>
      </c>
      <c r="U7031" s="79">
        <f t="shared" si="1900"/>
        <v>138.91</v>
      </c>
      <c r="V7031" s="79">
        <f t="shared" si="1901"/>
        <v>88.399999999999991</v>
      </c>
      <c r="W7031" s="446">
        <f t="shared" si="1902"/>
        <v>1.1072850047680407</v>
      </c>
      <c r="X7031" s="446">
        <f t="shared" si="1903"/>
        <v>0.46923294967463719</v>
      </c>
      <c r="Y7031" s="82">
        <v>20240307</v>
      </c>
      <c r="Z7031" s="85" t="s">
        <v>2445</v>
      </c>
      <c r="AA7031" s="82">
        <v>20250325</v>
      </c>
      <c r="AB7031" s="85"/>
      <c r="AC7031" s="82"/>
      <c r="AD7031" s="82"/>
      <c r="AE7031" s="691" t="s">
        <v>1250</v>
      </c>
      <c r="AF7031" s="567">
        <v>1</v>
      </c>
      <c r="AG7031" s="567"/>
      <c r="AH7031" s="159" t="s">
        <v>167</v>
      </c>
      <c r="AI7031" s="155"/>
    </row>
    <row r="7032" spans="1:35" x14ac:dyDescent="0.2">
      <c r="A7032" s="155" t="s">
        <v>2387</v>
      </c>
      <c r="B7032" s="81">
        <v>20240907</v>
      </c>
      <c r="C7032" s="126" t="s">
        <v>59</v>
      </c>
      <c r="D7032" s="126">
        <v>3</v>
      </c>
      <c r="E7032" s="126">
        <v>6</v>
      </c>
      <c r="F7032" s="126"/>
      <c r="G7032" s="126"/>
      <c r="H7032" s="126" t="s">
        <v>11</v>
      </c>
      <c r="I7032" s="126">
        <v>293</v>
      </c>
      <c r="J7032" s="126">
        <v>5</v>
      </c>
      <c r="K7032" s="82">
        <v>5</v>
      </c>
      <c r="L7032" s="156">
        <v>1</v>
      </c>
      <c r="M7032" s="82">
        <v>0</v>
      </c>
      <c r="N7032" s="83">
        <v>1</v>
      </c>
      <c r="O7032" s="82" t="str">
        <f>Cal_030724!$E$2</f>
        <v>Cal_030724</v>
      </c>
      <c r="P7032" s="158">
        <f>Cal_030724!$Q$3</f>
        <v>1.8135132035581638</v>
      </c>
      <c r="Q7032" s="158">
        <f>Cal_030724!$R$3</f>
        <v>0.5762667345022553</v>
      </c>
      <c r="R7032" s="84">
        <v>149.30000000000001</v>
      </c>
      <c r="S7032" s="84">
        <v>96.46</v>
      </c>
      <c r="T7032" s="158">
        <f>AVERAGE(0.399,0.676,0.495,0.57,0.743,0.657)</f>
        <v>0.59</v>
      </c>
      <c r="U7032" s="79">
        <f t="shared" si="1900"/>
        <v>148.71</v>
      </c>
      <c r="V7032" s="79">
        <f t="shared" si="1901"/>
        <v>95.86999999999999</v>
      </c>
      <c r="W7032" s="446">
        <f t="shared" si="1902"/>
        <v>1.1583634854868994</v>
      </c>
      <c r="X7032" s="446">
        <f t="shared" si="1903"/>
        <v>0.55137380288888693</v>
      </c>
      <c r="Y7032" s="82">
        <v>20240307</v>
      </c>
      <c r="Z7032" s="85" t="s">
        <v>2445</v>
      </c>
      <c r="AA7032" s="82">
        <v>20250325</v>
      </c>
      <c r="AB7032" s="85"/>
      <c r="AC7032" s="82"/>
      <c r="AD7032" s="82"/>
      <c r="AE7032" s="691" t="s">
        <v>1250</v>
      </c>
      <c r="AF7032" s="567">
        <v>1</v>
      </c>
      <c r="AG7032" s="567"/>
      <c r="AH7032" s="159" t="s">
        <v>168</v>
      </c>
      <c r="AI7032" s="155"/>
    </row>
    <row r="7033" spans="1:35" x14ac:dyDescent="0.2">
      <c r="A7033" s="360" t="s">
        <v>2387</v>
      </c>
      <c r="B7033" s="196">
        <v>20240907</v>
      </c>
      <c r="C7033" s="361" t="s">
        <v>59</v>
      </c>
      <c r="D7033" s="361">
        <v>3</v>
      </c>
      <c r="E7033" s="361">
        <v>6</v>
      </c>
      <c r="F7033" s="361"/>
      <c r="G7033" s="361"/>
      <c r="H7033" s="361" t="s">
        <v>10</v>
      </c>
      <c r="I7033" s="361">
        <v>551</v>
      </c>
      <c r="J7033" s="361">
        <v>20</v>
      </c>
      <c r="K7033" s="44">
        <v>5</v>
      </c>
      <c r="L7033" s="362">
        <v>1</v>
      </c>
      <c r="M7033" s="44">
        <v>0</v>
      </c>
      <c r="N7033" s="363">
        <v>1</v>
      </c>
      <c r="O7033" s="44" t="str">
        <f>Cal_030724!$E$2</f>
        <v>Cal_030724</v>
      </c>
      <c r="P7033" s="365">
        <f>Cal_030724!$Q$3</f>
        <v>1.8135132035581638</v>
      </c>
      <c r="Q7033" s="365">
        <f>Cal_030724!$R$3</f>
        <v>0.5762667345022553</v>
      </c>
      <c r="R7033" s="364">
        <v>133.30000000000001</v>
      </c>
      <c r="S7033" s="364">
        <v>81.650000000000006</v>
      </c>
      <c r="T7033" s="365">
        <f>AVERAGE(0.399,0.676,0.495,0.57,0.743,0.657)</f>
        <v>0.59</v>
      </c>
      <c r="U7033" s="79">
        <f t="shared" ref="U7033:U7096" si="1904">(R7033-T7033)*(L7033+M7033)/L7033</f>
        <v>132.71</v>
      </c>
      <c r="V7033" s="79">
        <f t="shared" ref="V7033:V7096" si="1905">(S7033-T7033)*(L7033+M7033)/L7033</f>
        <v>81.06</v>
      </c>
      <c r="W7033" s="446">
        <f t="shared" ref="W7033:W7096" si="1906">(Q7033*P7033/(P7033-1)*(U7033-V7033)*(K7033)/I7033)/N7033</f>
        <v>0.60209968144910686</v>
      </c>
      <c r="X7033" s="446">
        <f t="shared" ref="X7033:X7096" si="1907">(Q7033*P7033/(P7033-1)*(P7033*V7033-U7033)*(K7033)/I7033)/N7033</f>
        <v>0.16662225970328523</v>
      </c>
      <c r="Y7033" s="44">
        <v>20240307</v>
      </c>
      <c r="Z7033" s="368" t="s">
        <v>2445</v>
      </c>
      <c r="AA7033" s="44">
        <v>20250325</v>
      </c>
      <c r="AB7033" s="368"/>
      <c r="AC7033" s="44"/>
      <c r="AD7033" s="44"/>
      <c r="AE7033" s="763" t="s">
        <v>1250</v>
      </c>
      <c r="AF7033" s="849">
        <v>1</v>
      </c>
      <c r="AG7033" s="849"/>
      <c r="AH7033" s="370" t="s">
        <v>172</v>
      </c>
      <c r="AI7033" s="360"/>
    </row>
    <row r="7034" spans="1:35" x14ac:dyDescent="0.2">
      <c r="A7034" s="360" t="s">
        <v>2387</v>
      </c>
      <c r="B7034" s="196">
        <v>20240907</v>
      </c>
      <c r="C7034" s="361" t="s">
        <v>59</v>
      </c>
      <c r="D7034" s="361">
        <v>3</v>
      </c>
      <c r="E7034" s="361">
        <v>6</v>
      </c>
      <c r="F7034" s="361"/>
      <c r="G7034" s="361"/>
      <c r="H7034" s="361" t="s">
        <v>11</v>
      </c>
      <c r="I7034" s="361">
        <v>551</v>
      </c>
      <c r="J7034" s="361">
        <v>20</v>
      </c>
      <c r="K7034" s="44">
        <v>5</v>
      </c>
      <c r="L7034" s="362">
        <v>1</v>
      </c>
      <c r="M7034" s="44">
        <v>0</v>
      </c>
      <c r="N7034" s="363">
        <v>1</v>
      </c>
      <c r="O7034" s="44" t="str">
        <f>Cal_030724!$E$2</f>
        <v>Cal_030724</v>
      </c>
      <c r="P7034" s="365">
        <f>Cal_030724!$Q$3</f>
        <v>1.8135132035581638</v>
      </c>
      <c r="Q7034" s="365">
        <f>Cal_030724!$R$3</f>
        <v>0.5762667345022553</v>
      </c>
      <c r="R7034" s="364">
        <v>165.3</v>
      </c>
      <c r="S7034" s="364">
        <v>101.8</v>
      </c>
      <c r="T7034" s="365">
        <f>AVERAGE(0.399,0.676,0.495,0.57,0.743,0.657)</f>
        <v>0.59</v>
      </c>
      <c r="U7034" s="79">
        <f t="shared" si="1904"/>
        <v>164.71</v>
      </c>
      <c r="V7034" s="79">
        <f t="shared" si="1905"/>
        <v>101.21</v>
      </c>
      <c r="W7034" s="446">
        <f t="shared" si="1906"/>
        <v>0.74023871775446826</v>
      </c>
      <c r="X7034" s="446">
        <f t="shared" si="1907"/>
        <v>0.21957312118006911</v>
      </c>
      <c r="Y7034" s="44">
        <v>20240307</v>
      </c>
      <c r="Z7034" s="368" t="s">
        <v>2445</v>
      </c>
      <c r="AA7034" s="44">
        <v>20250325</v>
      </c>
      <c r="AB7034" s="368"/>
      <c r="AC7034" s="44"/>
      <c r="AD7034" s="44"/>
      <c r="AE7034" s="763" t="s">
        <v>1250</v>
      </c>
      <c r="AF7034" s="849">
        <v>1</v>
      </c>
      <c r="AG7034" s="849"/>
      <c r="AH7034" s="370" t="s">
        <v>173</v>
      </c>
      <c r="AI7034" s="360"/>
    </row>
    <row r="7035" spans="1:35" x14ac:dyDescent="0.2">
      <c r="A7035" t="s">
        <v>2387</v>
      </c>
      <c r="B7035" s="45">
        <v>20240907</v>
      </c>
      <c r="C7035" s="107" t="s">
        <v>59</v>
      </c>
      <c r="D7035" s="107">
        <v>3</v>
      </c>
      <c r="E7035" s="107">
        <v>10</v>
      </c>
      <c r="H7035" s="107" t="s">
        <v>10</v>
      </c>
      <c r="I7035" s="107">
        <v>290</v>
      </c>
      <c r="J7035" s="107">
        <v>0</v>
      </c>
      <c r="K7035" s="43">
        <v>10</v>
      </c>
      <c r="L7035" s="43">
        <v>1</v>
      </c>
      <c r="M7035" s="43">
        <v>0</v>
      </c>
      <c r="N7035" s="49">
        <v>1</v>
      </c>
      <c r="O7035" s="43" t="str">
        <f>Cal_052925!$E$2</f>
        <v>Cal_052825</v>
      </c>
      <c r="P7035" s="50">
        <f>Cal_052925!$Q$3</f>
        <v>1.8033877067122157</v>
      </c>
      <c r="Q7035" s="50">
        <f>Cal_052925!$R$3</f>
        <v>0.57372781706974574</v>
      </c>
      <c r="R7035" s="46">
        <v>167.8</v>
      </c>
      <c r="S7035" s="46">
        <v>109.9</v>
      </c>
      <c r="T7035" s="178">
        <f>AVERAGE(0.608,0.502,0.563,0.666,0.668,0.572)</f>
        <v>0.59650000000000003</v>
      </c>
      <c r="U7035" s="79">
        <f t="shared" si="1904"/>
        <v>167.20350000000002</v>
      </c>
      <c r="V7035" s="79">
        <f t="shared" si="1905"/>
        <v>109.3035</v>
      </c>
      <c r="W7035" s="446">
        <f t="shared" si="1906"/>
        <v>2.5712860627478311</v>
      </c>
      <c r="X7035" s="446">
        <f t="shared" si="1907"/>
        <v>1.3284128978237881</v>
      </c>
      <c r="Y7035" s="43">
        <v>20250529</v>
      </c>
      <c r="Z7035" s="48" t="s">
        <v>2457</v>
      </c>
      <c r="AA7035" s="43">
        <v>20250612</v>
      </c>
      <c r="AE7035" s="689" t="s">
        <v>1250</v>
      </c>
      <c r="AF7035" s="130">
        <v>1</v>
      </c>
    </row>
    <row r="7036" spans="1:35" x14ac:dyDescent="0.2">
      <c r="A7036" t="s">
        <v>2387</v>
      </c>
      <c r="B7036" s="45">
        <v>20240907</v>
      </c>
      <c r="C7036" s="107" t="s">
        <v>59</v>
      </c>
      <c r="D7036" s="107">
        <v>3</v>
      </c>
      <c r="E7036" s="107">
        <v>10</v>
      </c>
      <c r="H7036" s="107" t="s">
        <v>11</v>
      </c>
      <c r="I7036" s="107">
        <v>290</v>
      </c>
      <c r="J7036" s="107">
        <v>0</v>
      </c>
      <c r="K7036" s="43">
        <v>10</v>
      </c>
      <c r="L7036" s="43">
        <v>1</v>
      </c>
      <c r="M7036" s="43">
        <v>0</v>
      </c>
      <c r="N7036" s="49">
        <v>1</v>
      </c>
      <c r="O7036" s="43" t="str">
        <f>Cal_052925!$E$2</f>
        <v>Cal_052825</v>
      </c>
      <c r="P7036" s="50">
        <f>Cal_052925!$Q$3</f>
        <v>1.8033877067122157</v>
      </c>
      <c r="Q7036" s="50">
        <f>Cal_052925!$R$3</f>
        <v>0.57372781706974574</v>
      </c>
      <c r="R7036" s="46">
        <v>169.5</v>
      </c>
      <c r="S7036" s="46">
        <v>109.3</v>
      </c>
      <c r="T7036" s="178">
        <f>AVERAGE(0.829,0.716,0.633,0.709,0.657,0.636)</f>
        <v>0.69666666666666666</v>
      </c>
      <c r="U7036" s="79">
        <f t="shared" si="1904"/>
        <v>168.80333333333334</v>
      </c>
      <c r="V7036" s="79">
        <f t="shared" si="1905"/>
        <v>108.60333333333332</v>
      </c>
      <c r="W7036" s="446">
        <f t="shared" si="1906"/>
        <v>2.673426959886346</v>
      </c>
      <c r="X7036" s="446">
        <f t="shared" si="1907"/>
        <v>1.2012916549303165</v>
      </c>
      <c r="Y7036" s="43">
        <v>20250529</v>
      </c>
      <c r="Z7036" s="48" t="s">
        <v>2466</v>
      </c>
      <c r="AA7036" s="43">
        <v>20250715</v>
      </c>
      <c r="AE7036" s="689" t="s">
        <v>1250</v>
      </c>
      <c r="AF7036" s="130">
        <v>1</v>
      </c>
    </row>
    <row r="7037" spans="1:35" x14ac:dyDescent="0.2">
      <c r="A7037" t="s">
        <v>2387</v>
      </c>
      <c r="B7037" s="45">
        <v>20240907</v>
      </c>
      <c r="C7037" s="107" t="s">
        <v>59</v>
      </c>
      <c r="D7037" s="107">
        <v>3</v>
      </c>
      <c r="E7037" s="107">
        <v>10</v>
      </c>
      <c r="H7037" s="107" t="s">
        <v>10</v>
      </c>
      <c r="I7037" s="107">
        <v>290</v>
      </c>
      <c r="J7037" s="107">
        <v>10</v>
      </c>
      <c r="K7037" s="43">
        <v>10</v>
      </c>
      <c r="L7037" s="43">
        <v>1</v>
      </c>
      <c r="M7037" s="43">
        <v>0</v>
      </c>
      <c r="N7037" s="49">
        <v>1</v>
      </c>
      <c r="O7037" s="43" t="str">
        <f>Cal_052925!$E$2</f>
        <v>Cal_052825</v>
      </c>
      <c r="P7037" s="50">
        <f>Cal_052925!$Q$3</f>
        <v>1.8033877067122157</v>
      </c>
      <c r="Q7037" s="50">
        <f>Cal_052925!$R$3</f>
        <v>0.57372781706974574</v>
      </c>
      <c r="R7037" s="46">
        <v>132</v>
      </c>
      <c r="S7037" s="46">
        <v>85.25</v>
      </c>
      <c r="T7037" s="178">
        <f>AVERAGE(0.829,0.716,0.633,0.709,0.657,0.636)</f>
        <v>0.69666666666666666</v>
      </c>
      <c r="U7037" s="79">
        <f t="shared" si="1904"/>
        <v>131.30333333333334</v>
      </c>
      <c r="V7037" s="79">
        <f t="shared" si="1905"/>
        <v>84.553333333333327</v>
      </c>
      <c r="W7037" s="446">
        <f t="shared" si="1906"/>
        <v>2.076124757054596</v>
      </c>
      <c r="X7037" s="446">
        <f t="shared" si="1907"/>
        <v>0.94054484742161615</v>
      </c>
      <c r="Y7037" s="43">
        <v>20250529</v>
      </c>
      <c r="Z7037" s="48" t="s">
        <v>2466</v>
      </c>
      <c r="AA7037" s="43">
        <v>20250715</v>
      </c>
      <c r="AE7037" s="689" t="s">
        <v>1250</v>
      </c>
      <c r="AF7037" s="130">
        <v>1</v>
      </c>
    </row>
    <row r="7038" spans="1:35" x14ac:dyDescent="0.2">
      <c r="A7038" t="s">
        <v>2387</v>
      </c>
      <c r="B7038" s="45">
        <v>20240907</v>
      </c>
      <c r="C7038" s="107" t="s">
        <v>59</v>
      </c>
      <c r="D7038" s="107">
        <v>3</v>
      </c>
      <c r="E7038" s="107">
        <v>10</v>
      </c>
      <c r="H7038" s="107" t="s">
        <v>11</v>
      </c>
      <c r="I7038" s="107">
        <v>290</v>
      </c>
      <c r="J7038" s="107">
        <v>10</v>
      </c>
      <c r="K7038" s="43">
        <v>10</v>
      </c>
      <c r="L7038" s="43">
        <v>1</v>
      </c>
      <c r="M7038" s="43">
        <v>0</v>
      </c>
      <c r="N7038" s="49">
        <v>1</v>
      </c>
      <c r="O7038" s="43" t="str">
        <f>Cal_052925!$E$2</f>
        <v>Cal_052825</v>
      </c>
      <c r="P7038" s="50">
        <f>Cal_052925!$Q$3</f>
        <v>1.8033877067122157</v>
      </c>
      <c r="Q7038" s="50">
        <f>Cal_052925!$R$3</f>
        <v>0.57372781706974574</v>
      </c>
      <c r="R7038" s="46">
        <v>137.69999999999999</v>
      </c>
      <c r="S7038" s="46">
        <v>88.21</v>
      </c>
      <c r="T7038" s="178">
        <f>AVERAGE(0.608,0.502,0.563,0.666,0.668,0.572)</f>
        <v>0.59650000000000003</v>
      </c>
      <c r="U7038" s="79">
        <f t="shared" si="1904"/>
        <v>137.1035</v>
      </c>
      <c r="V7038" s="79">
        <f t="shared" si="1905"/>
        <v>87.613499999999988</v>
      </c>
      <c r="W7038" s="446">
        <f t="shared" si="1906"/>
        <v>2.1978056519065654</v>
      </c>
      <c r="X7038" s="446">
        <f t="shared" si="1907"/>
        <v>0.92804370224990151</v>
      </c>
      <c r="Y7038" s="43">
        <v>20250529</v>
      </c>
      <c r="Z7038" s="48" t="s">
        <v>2457</v>
      </c>
      <c r="AA7038" s="43">
        <v>20250612</v>
      </c>
      <c r="AE7038" s="689" t="s">
        <v>1250</v>
      </c>
      <c r="AF7038" s="130">
        <v>1</v>
      </c>
    </row>
    <row r="7039" spans="1:35" x14ac:dyDescent="0.2">
      <c r="A7039" s="155" t="s">
        <v>2387</v>
      </c>
      <c r="B7039" s="81">
        <v>20240907</v>
      </c>
      <c r="C7039" s="126" t="s">
        <v>59</v>
      </c>
      <c r="D7039" s="126">
        <v>3</v>
      </c>
      <c r="E7039" s="126">
        <v>10</v>
      </c>
      <c r="F7039" s="126"/>
      <c r="G7039" s="126"/>
      <c r="H7039" s="126" t="s">
        <v>10</v>
      </c>
      <c r="I7039" s="126">
        <v>293</v>
      </c>
      <c r="J7039" s="126">
        <v>5</v>
      </c>
      <c r="K7039" s="82">
        <v>5</v>
      </c>
      <c r="L7039" s="156">
        <v>1</v>
      </c>
      <c r="M7039" s="82">
        <v>0</v>
      </c>
      <c r="N7039" s="83">
        <v>1</v>
      </c>
      <c r="O7039" s="82" t="str">
        <f>Cal_030724!$E$2</f>
        <v>Cal_030724</v>
      </c>
      <c r="P7039" s="158">
        <f>Cal_030724!$Q$3</f>
        <v>1.8135132035581638</v>
      </c>
      <c r="Q7039" s="158">
        <f>Cal_030724!$R$3</f>
        <v>0.5762667345022553</v>
      </c>
      <c r="R7039" s="84">
        <v>111.3</v>
      </c>
      <c r="S7039" s="84">
        <v>73.62</v>
      </c>
      <c r="T7039" s="158">
        <f>AVERAGE(0.399,0.676,0.495,0.57,0.743,0.657)</f>
        <v>0.59</v>
      </c>
      <c r="U7039" s="79">
        <f t="shared" si="1904"/>
        <v>110.71</v>
      </c>
      <c r="V7039" s="79">
        <f t="shared" si="1905"/>
        <v>73.03</v>
      </c>
      <c r="W7039" s="446">
        <f t="shared" si="1906"/>
        <v>0.82602452939338278</v>
      </c>
      <c r="X7039" s="446">
        <f t="shared" si="1907"/>
        <v>0.47638617437300601</v>
      </c>
      <c r="Y7039" s="82">
        <v>20240307</v>
      </c>
      <c r="Z7039" s="85" t="s">
        <v>2445</v>
      </c>
      <c r="AA7039" s="82">
        <v>20250325</v>
      </c>
      <c r="AB7039" s="85"/>
      <c r="AC7039" s="82"/>
      <c r="AD7039" s="82"/>
      <c r="AE7039" s="691" t="s">
        <v>1250</v>
      </c>
      <c r="AF7039" s="567">
        <v>1</v>
      </c>
      <c r="AG7039" s="567"/>
      <c r="AH7039" s="159" t="s">
        <v>164</v>
      </c>
      <c r="AI7039" s="155"/>
    </row>
    <row r="7040" spans="1:35" x14ac:dyDescent="0.2">
      <c r="A7040" s="155" t="s">
        <v>2387</v>
      </c>
      <c r="B7040" s="81">
        <v>20240907</v>
      </c>
      <c r="C7040" s="126" t="s">
        <v>59</v>
      </c>
      <c r="D7040" s="126">
        <v>3</v>
      </c>
      <c r="E7040" s="126">
        <v>10</v>
      </c>
      <c r="F7040" s="126"/>
      <c r="G7040" s="126"/>
      <c r="H7040" s="126" t="s">
        <v>11</v>
      </c>
      <c r="I7040" s="126">
        <v>294</v>
      </c>
      <c r="J7040" s="126">
        <v>5</v>
      </c>
      <c r="K7040" s="82">
        <v>5</v>
      </c>
      <c r="L7040" s="156">
        <v>1</v>
      </c>
      <c r="M7040" s="82">
        <v>0</v>
      </c>
      <c r="N7040" s="83">
        <v>1</v>
      </c>
      <c r="O7040" s="82" t="str">
        <f>Cal_030724!$E$2</f>
        <v>Cal_030724</v>
      </c>
      <c r="P7040" s="158">
        <f>Cal_030724!$Q$3</f>
        <v>1.8135132035581638</v>
      </c>
      <c r="Q7040" s="158">
        <f>Cal_030724!$R$3</f>
        <v>0.5762667345022553</v>
      </c>
      <c r="R7040" s="84">
        <v>106.2</v>
      </c>
      <c r="S7040" s="84">
        <v>69.73</v>
      </c>
      <c r="T7040" s="158">
        <f>AVERAGE(0.399,0.676,0.495,0.57,0.743,0.657)</f>
        <v>0.59</v>
      </c>
      <c r="U7040" s="79">
        <f t="shared" si="1904"/>
        <v>105.61</v>
      </c>
      <c r="V7040" s="79">
        <f t="shared" si="1905"/>
        <v>69.14</v>
      </c>
      <c r="W7040" s="446">
        <f t="shared" si="1906"/>
        <v>0.79677941111545891</v>
      </c>
      <c r="X7040" s="446">
        <f t="shared" si="1907"/>
        <v>0.43206336643628712</v>
      </c>
      <c r="Y7040" s="82">
        <v>20240307</v>
      </c>
      <c r="Z7040" s="85" t="s">
        <v>2445</v>
      </c>
      <c r="AA7040" s="82">
        <v>20250325</v>
      </c>
      <c r="AB7040" s="85"/>
      <c r="AC7040" s="82"/>
      <c r="AD7040" s="82"/>
      <c r="AE7040" s="691" t="s">
        <v>1250</v>
      </c>
      <c r="AF7040" s="567">
        <v>1</v>
      </c>
      <c r="AG7040" s="567"/>
      <c r="AH7040" s="159" t="s">
        <v>166</v>
      </c>
      <c r="AI7040" s="155"/>
    </row>
    <row r="7041" spans="1:35" x14ac:dyDescent="0.2">
      <c r="A7041" s="360" t="s">
        <v>2387</v>
      </c>
      <c r="B7041" s="196">
        <v>20240907</v>
      </c>
      <c r="C7041" s="361" t="s">
        <v>59</v>
      </c>
      <c r="D7041" s="361">
        <v>3</v>
      </c>
      <c r="E7041" s="361">
        <v>10</v>
      </c>
      <c r="F7041" s="361"/>
      <c r="G7041" s="361"/>
      <c r="H7041" s="361" t="s">
        <v>10</v>
      </c>
      <c r="I7041" s="361">
        <v>550</v>
      </c>
      <c r="J7041" s="361">
        <v>20</v>
      </c>
      <c r="K7041" s="44">
        <v>5</v>
      </c>
      <c r="L7041" s="362">
        <v>1</v>
      </c>
      <c r="M7041" s="44">
        <v>0</v>
      </c>
      <c r="N7041" s="363">
        <v>1</v>
      </c>
      <c r="O7041" s="44" t="str">
        <f>Cal_030724!$E$2</f>
        <v>Cal_030724</v>
      </c>
      <c r="P7041" s="365">
        <f>Cal_030724!$Q$3</f>
        <v>1.8135132035581638</v>
      </c>
      <c r="Q7041" s="365">
        <f>Cal_030724!$R$3</f>
        <v>0.5762667345022553</v>
      </c>
      <c r="R7041" s="364">
        <v>54.47</v>
      </c>
      <c r="S7041" s="364">
        <v>35.11</v>
      </c>
      <c r="T7041" s="365">
        <f>AVERAGE(0.399,0.676,0.495,0.57,0.743,0.657)</f>
        <v>0.59</v>
      </c>
      <c r="U7041" s="79">
        <f t="shared" si="1904"/>
        <v>53.879999999999995</v>
      </c>
      <c r="V7041" s="79">
        <f t="shared" si="1905"/>
        <v>34.519999999999996</v>
      </c>
      <c r="W7041" s="446">
        <f t="shared" si="1906"/>
        <v>0.22609571619829069</v>
      </c>
      <c r="X7041" s="446">
        <f t="shared" si="1907"/>
        <v>0.10186541374199816</v>
      </c>
      <c r="Y7041" s="44">
        <v>20240307</v>
      </c>
      <c r="Z7041" s="368" t="s">
        <v>2445</v>
      </c>
      <c r="AA7041" s="44">
        <v>20250325</v>
      </c>
      <c r="AB7041" s="368"/>
      <c r="AC7041" s="44"/>
      <c r="AD7041" s="44"/>
      <c r="AE7041" s="763" t="s">
        <v>1250</v>
      </c>
      <c r="AF7041" s="849">
        <v>1</v>
      </c>
      <c r="AG7041" s="849"/>
      <c r="AH7041" s="370" t="s">
        <v>170</v>
      </c>
      <c r="AI7041" s="360"/>
    </row>
    <row r="7042" spans="1:35" x14ac:dyDescent="0.2">
      <c r="A7042" s="360" t="s">
        <v>2387</v>
      </c>
      <c r="B7042" s="196">
        <v>20240907</v>
      </c>
      <c r="C7042" s="361" t="s">
        <v>59</v>
      </c>
      <c r="D7042" s="361">
        <v>3</v>
      </c>
      <c r="E7042" s="361">
        <v>10</v>
      </c>
      <c r="F7042" s="361"/>
      <c r="G7042" s="361"/>
      <c r="H7042" s="361" t="s">
        <v>11</v>
      </c>
      <c r="I7042" s="361">
        <v>550</v>
      </c>
      <c r="J7042" s="361">
        <v>20</v>
      </c>
      <c r="K7042" s="44">
        <v>5</v>
      </c>
      <c r="L7042" s="362">
        <v>1</v>
      </c>
      <c r="M7042" s="44">
        <v>0</v>
      </c>
      <c r="N7042" s="363">
        <v>1</v>
      </c>
      <c r="O7042" s="44" t="str">
        <f>Cal_030724!$E$2</f>
        <v>Cal_030724</v>
      </c>
      <c r="P7042" s="365">
        <f>Cal_030724!$Q$3</f>
        <v>1.8135132035581638</v>
      </c>
      <c r="Q7042" s="365">
        <f>Cal_030724!$R$3</f>
        <v>0.5762667345022553</v>
      </c>
      <c r="R7042" s="364">
        <v>54.75</v>
      </c>
      <c r="S7042" s="364">
        <v>35.520000000000003</v>
      </c>
      <c r="T7042" s="365">
        <f>AVERAGE(0.399,0.676,0.495,0.57,0.743,0.657)</f>
        <v>0.59</v>
      </c>
      <c r="U7042" s="79">
        <f t="shared" si="1904"/>
        <v>54.16</v>
      </c>
      <c r="V7042" s="79">
        <f t="shared" si="1905"/>
        <v>34.93</v>
      </c>
      <c r="W7042" s="446">
        <f t="shared" si="1906"/>
        <v>0.22457751149241373</v>
      </c>
      <c r="X7042" s="446">
        <f t="shared" si="1907"/>
        <v>0.10727886941182412</v>
      </c>
      <c r="Y7042" s="44">
        <v>20240307</v>
      </c>
      <c r="Z7042" s="368" t="s">
        <v>2445</v>
      </c>
      <c r="AA7042" s="44">
        <v>20250325</v>
      </c>
      <c r="AB7042" s="368"/>
      <c r="AC7042" s="44"/>
      <c r="AD7042" s="44"/>
      <c r="AE7042" s="763" t="s">
        <v>1250</v>
      </c>
      <c r="AF7042" s="849">
        <v>1</v>
      </c>
      <c r="AG7042" s="849"/>
      <c r="AH7042" s="370" t="s">
        <v>171</v>
      </c>
      <c r="AI7042" s="360"/>
    </row>
    <row r="7043" spans="1:35" x14ac:dyDescent="0.2">
      <c r="A7043" t="s">
        <v>2387</v>
      </c>
      <c r="B7043" s="45">
        <v>20240907</v>
      </c>
      <c r="C7043" s="107" t="s">
        <v>59</v>
      </c>
      <c r="D7043" s="107">
        <v>3</v>
      </c>
      <c r="E7043" s="107">
        <v>18</v>
      </c>
      <c r="H7043" s="107" t="s">
        <v>10</v>
      </c>
      <c r="I7043" s="107">
        <v>290</v>
      </c>
      <c r="J7043" s="107">
        <v>0</v>
      </c>
      <c r="K7043" s="43">
        <v>5</v>
      </c>
      <c r="L7043" s="43">
        <v>1</v>
      </c>
      <c r="M7043" s="43">
        <v>0</v>
      </c>
      <c r="N7043" s="49">
        <v>1</v>
      </c>
      <c r="O7043" s="43" t="str">
        <f>Cal_052925!$E$2</f>
        <v>Cal_052825</v>
      </c>
      <c r="P7043" s="50">
        <f>Cal_052925!$Q$3</f>
        <v>1.8033877067122157</v>
      </c>
      <c r="Q7043" s="50">
        <f>Cal_052925!$R$3</f>
        <v>0.57372781706974574</v>
      </c>
      <c r="R7043" s="46">
        <v>38.39</v>
      </c>
      <c r="S7043" s="46">
        <v>24.63</v>
      </c>
      <c r="T7043" s="178">
        <f>AVERAGE(0.829,0.716,0.633,0.709,0.657,0.636)</f>
        <v>0.69666666666666666</v>
      </c>
      <c r="U7043" s="79">
        <f t="shared" si="1904"/>
        <v>37.693333333333335</v>
      </c>
      <c r="V7043" s="79">
        <f t="shared" si="1905"/>
        <v>23.933333333333334</v>
      </c>
      <c r="W7043" s="446">
        <f t="shared" si="1906"/>
        <v>0.30553450970129664</v>
      </c>
      <c r="X7043" s="446">
        <f t="shared" si="1907"/>
        <v>0.12140879551314789</v>
      </c>
      <c r="Y7043" s="43">
        <v>20250529</v>
      </c>
      <c r="Z7043" s="48" t="s">
        <v>2466</v>
      </c>
      <c r="AA7043" s="43">
        <v>20250715</v>
      </c>
      <c r="AE7043" s="689" t="s">
        <v>1250</v>
      </c>
      <c r="AF7043" s="130">
        <v>1</v>
      </c>
    </row>
    <row r="7044" spans="1:35" x14ac:dyDescent="0.2">
      <c r="A7044" t="s">
        <v>2387</v>
      </c>
      <c r="B7044" s="45">
        <v>20240907</v>
      </c>
      <c r="C7044" s="107" t="s">
        <v>59</v>
      </c>
      <c r="D7044" s="107">
        <v>3</v>
      </c>
      <c r="E7044" s="107">
        <v>18</v>
      </c>
      <c r="H7044" s="107" t="s">
        <v>11</v>
      </c>
      <c r="I7044" s="107">
        <v>290</v>
      </c>
      <c r="J7044" s="107">
        <v>0</v>
      </c>
      <c r="K7044" s="43">
        <v>5</v>
      </c>
      <c r="L7044" s="43">
        <v>1</v>
      </c>
      <c r="M7044" s="43">
        <v>0</v>
      </c>
      <c r="N7044" s="49">
        <v>1</v>
      </c>
      <c r="O7044" s="43" t="str">
        <f>Cal_052925!$E$2</f>
        <v>Cal_052825</v>
      </c>
      <c r="P7044" s="50">
        <f>Cal_052925!$Q$3</f>
        <v>1.8033877067122157</v>
      </c>
      <c r="Q7044" s="50">
        <f>Cal_052925!$R$3</f>
        <v>0.57372781706974574</v>
      </c>
      <c r="R7044" s="46">
        <v>37.619999999999997</v>
      </c>
      <c r="S7044" s="46">
        <v>24.7</v>
      </c>
      <c r="T7044" s="178">
        <f>AVERAGE(0.608,0.502,0.563,0.666,0.668,0.572)</f>
        <v>0.59650000000000003</v>
      </c>
      <c r="U7044" s="79">
        <f t="shared" si="1904"/>
        <v>37.023499999999999</v>
      </c>
      <c r="V7044" s="79">
        <f t="shared" si="1905"/>
        <v>24.1035</v>
      </c>
      <c r="W7044" s="446">
        <f t="shared" si="1906"/>
        <v>0.28688269370208952</v>
      </c>
      <c r="X7044" s="446">
        <f t="shared" si="1907"/>
        <v>0.14309619030500098</v>
      </c>
      <c r="Y7044" s="43">
        <v>20250529</v>
      </c>
      <c r="Z7044" s="48" t="s">
        <v>2457</v>
      </c>
      <c r="AA7044" s="43">
        <v>20250612</v>
      </c>
      <c r="AE7044" s="689" t="s">
        <v>1250</v>
      </c>
      <c r="AF7044" s="130">
        <v>1</v>
      </c>
    </row>
    <row r="7045" spans="1:35" x14ac:dyDescent="0.2">
      <c r="A7045" t="s">
        <v>2387</v>
      </c>
      <c r="B7045" s="45">
        <v>20240907</v>
      </c>
      <c r="C7045" s="107" t="s">
        <v>59</v>
      </c>
      <c r="D7045" s="107">
        <v>3</v>
      </c>
      <c r="E7045" s="107">
        <v>18</v>
      </c>
      <c r="H7045" s="107" t="s">
        <v>10</v>
      </c>
      <c r="I7045" s="107">
        <v>290</v>
      </c>
      <c r="J7045" s="107">
        <v>10</v>
      </c>
      <c r="K7045" s="43">
        <v>5</v>
      </c>
      <c r="L7045" s="43">
        <v>1</v>
      </c>
      <c r="M7045" s="43">
        <v>0</v>
      </c>
      <c r="N7045" s="49">
        <v>1</v>
      </c>
      <c r="O7045" s="43" t="str">
        <f>Cal_052925!$E$2</f>
        <v>Cal_052825</v>
      </c>
      <c r="P7045" s="50">
        <f>Cal_052925!$Q$3</f>
        <v>1.8033877067122157</v>
      </c>
      <c r="Q7045" s="50">
        <f>Cal_052925!$R$3</f>
        <v>0.57372781706974574</v>
      </c>
      <c r="R7045" s="46">
        <v>23.6</v>
      </c>
      <c r="S7045" s="46">
        <v>15.87</v>
      </c>
      <c r="T7045" s="178">
        <f>AVERAGE(0.608,0.502,0.563,0.666,0.668,0.572)</f>
        <v>0.59650000000000003</v>
      </c>
      <c r="U7045" s="79">
        <f t="shared" si="1904"/>
        <v>23.003500000000003</v>
      </c>
      <c r="V7045" s="79">
        <f t="shared" si="1905"/>
        <v>15.273499999999999</v>
      </c>
      <c r="W7045" s="446">
        <f t="shared" si="1906"/>
        <v>0.17164111627841744</v>
      </c>
      <c r="X7045" s="446">
        <f t="shared" si="1907"/>
        <v>0.10082066250401228</v>
      </c>
      <c r="Y7045" s="43">
        <v>20250529</v>
      </c>
      <c r="Z7045" s="48" t="s">
        <v>2457</v>
      </c>
      <c r="AA7045" s="43">
        <v>20250612</v>
      </c>
      <c r="AE7045" s="689" t="s">
        <v>1250</v>
      </c>
      <c r="AF7045" s="130">
        <v>1</v>
      </c>
    </row>
    <row r="7046" spans="1:35" x14ac:dyDescent="0.2">
      <c r="A7046" t="s">
        <v>2387</v>
      </c>
      <c r="B7046" s="45">
        <v>20240907</v>
      </c>
      <c r="C7046" s="107" t="s">
        <v>59</v>
      </c>
      <c r="D7046" s="107">
        <v>3</v>
      </c>
      <c r="E7046" s="107">
        <v>18</v>
      </c>
      <c r="H7046" s="107" t="s">
        <v>11</v>
      </c>
      <c r="I7046" s="107">
        <v>290</v>
      </c>
      <c r="J7046" s="107">
        <v>10</v>
      </c>
      <c r="K7046" s="43">
        <v>5</v>
      </c>
      <c r="L7046" s="43">
        <v>1</v>
      </c>
      <c r="M7046" s="43">
        <v>0</v>
      </c>
      <c r="N7046" s="49">
        <v>1</v>
      </c>
      <c r="O7046" s="43" t="str">
        <f>Cal_052925!$E$2</f>
        <v>Cal_052825</v>
      </c>
      <c r="P7046" s="50">
        <f>Cal_052925!$Q$3</f>
        <v>1.8033877067122157</v>
      </c>
      <c r="Q7046" s="50">
        <f>Cal_052925!$R$3</f>
        <v>0.57372781706974574</v>
      </c>
      <c r="R7046" s="46">
        <v>25.21</v>
      </c>
      <c r="S7046" s="46">
        <v>16.829999999999998</v>
      </c>
      <c r="T7046" s="178">
        <f>AVERAGE(0.829,0.716,0.633,0.709,0.657,0.636)</f>
        <v>0.69666666666666666</v>
      </c>
      <c r="U7046" s="79">
        <f t="shared" si="1904"/>
        <v>24.513333333333335</v>
      </c>
      <c r="V7046" s="79">
        <f t="shared" si="1905"/>
        <v>16.133333333333333</v>
      </c>
      <c r="W7046" s="446">
        <f t="shared" si="1906"/>
        <v>0.18607406913494665</v>
      </c>
      <c r="X7046" s="446">
        <f t="shared" si="1907"/>
        <v>0.10172615332158697</v>
      </c>
      <c r="Y7046" s="43">
        <v>20250529</v>
      </c>
      <c r="Z7046" s="48" t="s">
        <v>2466</v>
      </c>
      <c r="AA7046" s="43">
        <v>20250715</v>
      </c>
      <c r="AE7046" s="689" t="s">
        <v>1250</v>
      </c>
      <c r="AF7046" s="130">
        <v>1</v>
      </c>
    </row>
    <row r="7047" spans="1:35" x14ac:dyDescent="0.2">
      <c r="A7047" s="155" t="s">
        <v>2387</v>
      </c>
      <c r="B7047" s="81">
        <v>20240907</v>
      </c>
      <c r="C7047" s="126" t="s">
        <v>59</v>
      </c>
      <c r="D7047" s="126">
        <v>3</v>
      </c>
      <c r="E7047" s="126">
        <v>18</v>
      </c>
      <c r="F7047" s="126"/>
      <c r="G7047" s="126"/>
      <c r="H7047" s="126" t="s">
        <v>10</v>
      </c>
      <c r="I7047" s="126">
        <v>293</v>
      </c>
      <c r="J7047" s="126">
        <v>5</v>
      </c>
      <c r="K7047" s="82">
        <v>5</v>
      </c>
      <c r="L7047" s="156">
        <v>1</v>
      </c>
      <c r="M7047" s="82">
        <v>0</v>
      </c>
      <c r="N7047" s="83">
        <v>1</v>
      </c>
      <c r="O7047" s="82" t="str">
        <f>Cal_030724!$E$2</f>
        <v>Cal_030724</v>
      </c>
      <c r="P7047" s="158">
        <f>Cal_030724!$Q$3</f>
        <v>1.8135132035581638</v>
      </c>
      <c r="Q7047" s="158">
        <f>Cal_030724!$R$3</f>
        <v>0.5762667345022553</v>
      </c>
      <c r="R7047" s="84">
        <v>16.75</v>
      </c>
      <c r="S7047" s="84">
        <v>10.43</v>
      </c>
      <c r="T7047" s="158">
        <f>AVERAGE(0.399,0.676,0.495,0.57,0.743,0.657)</f>
        <v>0.59</v>
      </c>
      <c r="U7047" s="79">
        <f t="shared" si="1904"/>
        <v>16.16</v>
      </c>
      <c r="V7047" s="79">
        <f t="shared" si="1905"/>
        <v>9.84</v>
      </c>
      <c r="W7047" s="446">
        <f t="shared" si="1906"/>
        <v>0.13854763868806214</v>
      </c>
      <c r="X7047" s="446">
        <f t="shared" si="1907"/>
        <v>3.6938070268000701E-2</v>
      </c>
      <c r="Y7047" s="82">
        <v>20240307</v>
      </c>
      <c r="Z7047" s="85" t="s">
        <v>2445</v>
      </c>
      <c r="AA7047" s="82">
        <v>20250325</v>
      </c>
      <c r="AB7047" s="85"/>
      <c r="AC7047" s="82"/>
      <c r="AD7047" s="82"/>
      <c r="AE7047" s="691" t="s">
        <v>1250</v>
      </c>
      <c r="AF7047" s="567">
        <v>1</v>
      </c>
      <c r="AG7047" s="567"/>
      <c r="AH7047" s="159" t="s">
        <v>162</v>
      </c>
      <c r="AI7047" s="155"/>
    </row>
    <row r="7048" spans="1:35" x14ac:dyDescent="0.2">
      <c r="A7048" s="155" t="s">
        <v>2387</v>
      </c>
      <c r="B7048" s="81">
        <v>20240907</v>
      </c>
      <c r="C7048" s="126" t="s">
        <v>59</v>
      </c>
      <c r="D7048" s="126">
        <v>3</v>
      </c>
      <c r="E7048" s="126">
        <v>18</v>
      </c>
      <c r="F7048" s="126"/>
      <c r="G7048" s="126"/>
      <c r="H7048" s="126" t="s">
        <v>11</v>
      </c>
      <c r="I7048" s="126">
        <v>293</v>
      </c>
      <c r="J7048" s="126">
        <v>5</v>
      </c>
      <c r="K7048" s="82">
        <v>5</v>
      </c>
      <c r="L7048" s="156">
        <v>1</v>
      </c>
      <c r="M7048" s="82">
        <v>0</v>
      </c>
      <c r="N7048" s="83">
        <v>1</v>
      </c>
      <c r="O7048" s="82" t="str">
        <f>Cal_030724!$E$2</f>
        <v>Cal_030724</v>
      </c>
      <c r="P7048" s="158">
        <f>Cal_030724!$Q$3</f>
        <v>1.8135132035581638</v>
      </c>
      <c r="Q7048" s="158">
        <f>Cal_030724!$R$3</f>
        <v>0.5762667345022553</v>
      </c>
      <c r="R7048" s="84">
        <v>15.96</v>
      </c>
      <c r="S7048" s="84">
        <v>10.14</v>
      </c>
      <c r="T7048" s="158">
        <f>AVERAGE(0.399,0.676,0.495,0.57,0.743,0.657)</f>
        <v>0.59</v>
      </c>
      <c r="U7048" s="79">
        <f t="shared" si="1904"/>
        <v>15.370000000000001</v>
      </c>
      <c r="V7048" s="79">
        <f t="shared" si="1905"/>
        <v>9.5500000000000007</v>
      </c>
      <c r="W7048" s="446">
        <f t="shared" si="1906"/>
        <v>0.12758659132350023</v>
      </c>
      <c r="X7048" s="446">
        <f t="shared" si="1907"/>
        <v>4.2727282714142036E-2</v>
      </c>
      <c r="Y7048" s="82">
        <v>20240307</v>
      </c>
      <c r="Z7048" s="85" t="s">
        <v>2445</v>
      </c>
      <c r="AA7048" s="82">
        <v>20250325</v>
      </c>
      <c r="AB7048" s="85"/>
      <c r="AC7048" s="82"/>
      <c r="AD7048" s="82"/>
      <c r="AE7048" s="691" t="s">
        <v>1250</v>
      </c>
      <c r="AF7048" s="567">
        <v>1</v>
      </c>
      <c r="AG7048" s="567"/>
      <c r="AH7048" s="159" t="s">
        <v>163</v>
      </c>
      <c r="AI7048" s="155"/>
    </row>
    <row r="7049" spans="1:35" x14ac:dyDescent="0.2">
      <c r="A7049" s="360" t="s">
        <v>2387</v>
      </c>
      <c r="B7049" s="196">
        <v>20240907</v>
      </c>
      <c r="C7049" s="361" t="s">
        <v>59</v>
      </c>
      <c r="D7049" s="361">
        <v>3</v>
      </c>
      <c r="E7049" s="361">
        <v>18</v>
      </c>
      <c r="F7049" s="361"/>
      <c r="G7049" s="361"/>
      <c r="H7049" s="361" t="s">
        <v>10</v>
      </c>
      <c r="I7049" s="361">
        <v>550</v>
      </c>
      <c r="J7049" s="361">
        <v>20</v>
      </c>
      <c r="K7049" s="44">
        <v>5</v>
      </c>
      <c r="L7049" s="362">
        <v>1</v>
      </c>
      <c r="M7049" s="44">
        <v>0</v>
      </c>
      <c r="N7049" s="363">
        <v>1</v>
      </c>
      <c r="O7049" s="44" t="str">
        <f>Cal_030724!$E$2</f>
        <v>Cal_030724</v>
      </c>
      <c r="P7049" s="365">
        <f>Cal_030724!$Q$3</f>
        <v>1.8135132035581638</v>
      </c>
      <c r="Q7049" s="365">
        <f>Cal_030724!$R$3</f>
        <v>0.5762667345022553</v>
      </c>
      <c r="R7049" s="364">
        <v>22.88</v>
      </c>
      <c r="S7049" s="364">
        <v>14.32</v>
      </c>
      <c r="T7049" s="365">
        <f>AVERAGE(0.399,0.676,0.495,0.57,0.743,0.657)</f>
        <v>0.59</v>
      </c>
      <c r="U7049" s="79">
        <f t="shared" si="1904"/>
        <v>22.29</v>
      </c>
      <c r="V7049" s="79">
        <f t="shared" si="1905"/>
        <v>13.73</v>
      </c>
      <c r="W7049" s="446">
        <f t="shared" si="1906"/>
        <v>9.9967940633128527E-2</v>
      </c>
      <c r="X7049" s="446">
        <f t="shared" si="1907"/>
        <v>3.0475463598625987E-2</v>
      </c>
      <c r="Y7049" s="44">
        <v>20240307</v>
      </c>
      <c r="Z7049" s="368" t="s">
        <v>2445</v>
      </c>
      <c r="AA7049" s="44">
        <v>20250325</v>
      </c>
      <c r="AB7049" s="368"/>
      <c r="AC7049" s="44"/>
      <c r="AD7049" s="44"/>
      <c r="AE7049" s="763" t="s">
        <v>1250</v>
      </c>
      <c r="AF7049" s="849">
        <v>1</v>
      </c>
      <c r="AG7049" s="849"/>
      <c r="AH7049" s="370" t="s">
        <v>169</v>
      </c>
      <c r="AI7049" s="360"/>
    </row>
    <row r="7050" spans="1:35" x14ac:dyDescent="0.2">
      <c r="A7050" s="360" t="s">
        <v>2387</v>
      </c>
      <c r="B7050" s="196">
        <v>20240907</v>
      </c>
      <c r="C7050" s="361" t="s">
        <v>59</v>
      </c>
      <c r="D7050" s="361">
        <v>3</v>
      </c>
      <c r="E7050" s="361">
        <v>18</v>
      </c>
      <c r="F7050" s="361"/>
      <c r="G7050" s="361"/>
      <c r="H7050" s="361" t="s">
        <v>11</v>
      </c>
      <c r="I7050" s="361">
        <v>552</v>
      </c>
      <c r="J7050" s="361">
        <v>20</v>
      </c>
      <c r="K7050" s="44">
        <v>5</v>
      </c>
      <c r="L7050" s="362">
        <v>1</v>
      </c>
      <c r="M7050" s="44">
        <v>0</v>
      </c>
      <c r="N7050" s="363">
        <v>1</v>
      </c>
      <c r="O7050" s="44" t="str">
        <f>Cal_030724!$E$2</f>
        <v>Cal_030724</v>
      </c>
      <c r="P7050" s="365">
        <f>Cal_030724!$Q$3</f>
        <v>1.8135132035581638</v>
      </c>
      <c r="Q7050" s="365">
        <f>Cal_030724!$R$3</f>
        <v>0.5762667345022553</v>
      </c>
      <c r="R7050" s="364">
        <v>19.45</v>
      </c>
      <c r="S7050" s="364">
        <v>12.04</v>
      </c>
      <c r="T7050" s="365">
        <f>AVERAGE(0.399,0.676,0.495,0.57,0.743,0.657)</f>
        <v>0.59</v>
      </c>
      <c r="U7050" s="79">
        <f t="shared" si="1904"/>
        <v>18.86</v>
      </c>
      <c r="V7050" s="79">
        <f t="shared" si="1905"/>
        <v>11.45</v>
      </c>
      <c r="W7050" s="446">
        <f t="shared" si="1906"/>
        <v>8.622412595877256E-2</v>
      </c>
      <c r="X7050" s="446">
        <f t="shared" si="1907"/>
        <v>2.2163744956164872E-2</v>
      </c>
      <c r="Y7050" s="44">
        <v>20240307</v>
      </c>
      <c r="Z7050" s="368" t="s">
        <v>2445</v>
      </c>
      <c r="AA7050" s="44">
        <v>20250325</v>
      </c>
      <c r="AB7050" s="368"/>
      <c r="AC7050" s="44"/>
      <c r="AD7050" s="44"/>
      <c r="AE7050" s="763" t="s">
        <v>1250</v>
      </c>
      <c r="AF7050" s="849">
        <v>1</v>
      </c>
      <c r="AG7050" s="849"/>
      <c r="AH7050" s="370" t="s">
        <v>154</v>
      </c>
      <c r="AI7050" s="360"/>
    </row>
    <row r="7051" spans="1:35" x14ac:dyDescent="0.2">
      <c r="A7051" t="s">
        <v>2387</v>
      </c>
      <c r="B7051" s="45">
        <v>20240907</v>
      </c>
      <c r="C7051" s="107" t="s">
        <v>64</v>
      </c>
      <c r="D7051" s="107">
        <v>6</v>
      </c>
      <c r="E7051" s="107">
        <v>3</v>
      </c>
      <c r="H7051" s="107" t="s">
        <v>10</v>
      </c>
      <c r="I7051" s="107">
        <v>290</v>
      </c>
      <c r="J7051" s="107">
        <v>0</v>
      </c>
      <c r="K7051" s="43">
        <v>5</v>
      </c>
      <c r="L7051" s="111">
        <v>1</v>
      </c>
      <c r="M7051" s="43">
        <v>0</v>
      </c>
      <c r="N7051" s="49">
        <v>1</v>
      </c>
      <c r="O7051" s="43" t="str">
        <f>Cal_030724!$E$2</f>
        <v>Cal_030724</v>
      </c>
      <c r="P7051" s="50">
        <f>Cal_030724!$Q$3</f>
        <v>1.8135132035581638</v>
      </c>
      <c r="Q7051" s="50">
        <f>Cal_030724!$R$3</f>
        <v>0.5762667345022553</v>
      </c>
      <c r="R7051" s="46">
        <v>62.84</v>
      </c>
      <c r="S7051" s="46">
        <v>44.71</v>
      </c>
      <c r="T7051" s="178">
        <f>AVERAGE(0.807,0.725,0.357,0.599,0.783,0.831)</f>
        <v>0.68366666666666676</v>
      </c>
      <c r="U7051" s="79">
        <f t="shared" si="1904"/>
        <v>62.156333333333336</v>
      </c>
      <c r="V7051" s="79">
        <f t="shared" si="1905"/>
        <v>44.026333333333334</v>
      </c>
      <c r="W7051" s="446">
        <f t="shared" si="1906"/>
        <v>0.40155910410217588</v>
      </c>
      <c r="X7051" s="446">
        <f t="shared" si="1907"/>
        <v>0.39172508047051496</v>
      </c>
      <c r="Y7051" s="43">
        <v>20240307</v>
      </c>
      <c r="Z7051" s="48" t="s">
        <v>2401</v>
      </c>
      <c r="AA7051" s="43">
        <v>20250219</v>
      </c>
      <c r="AE7051" s="689" t="s">
        <v>1250</v>
      </c>
      <c r="AF7051" s="130">
        <v>3</v>
      </c>
      <c r="AH7051" s="490" t="s">
        <v>2402</v>
      </c>
    </row>
    <row r="7052" spans="1:35" x14ac:dyDescent="0.2">
      <c r="A7052" t="s">
        <v>2387</v>
      </c>
      <c r="B7052" s="45">
        <v>20240907</v>
      </c>
      <c r="C7052" s="107" t="s">
        <v>64</v>
      </c>
      <c r="D7052" s="107">
        <v>6</v>
      </c>
      <c r="E7052" s="107">
        <v>3</v>
      </c>
      <c r="H7052" s="107" t="s">
        <v>11</v>
      </c>
      <c r="I7052" s="107">
        <v>290</v>
      </c>
      <c r="J7052" s="107">
        <v>0</v>
      </c>
      <c r="K7052" s="43">
        <v>5</v>
      </c>
      <c r="L7052" s="43">
        <v>1</v>
      </c>
      <c r="M7052" s="43">
        <v>0</v>
      </c>
      <c r="N7052" s="49">
        <v>1</v>
      </c>
      <c r="O7052" s="43" t="str">
        <f>Cal_052925!$E$2</f>
        <v>Cal_052825</v>
      </c>
      <c r="P7052" s="50">
        <f>Cal_052925!$Q$3</f>
        <v>1.8033877067122157</v>
      </c>
      <c r="Q7052" s="50">
        <f>Cal_052925!$R$3</f>
        <v>0.57372781706974574</v>
      </c>
      <c r="R7052" s="46">
        <v>62.66</v>
      </c>
      <c r="S7052" s="46">
        <v>43.55</v>
      </c>
      <c r="T7052" s="178">
        <f>AVERAGE(0.608,0.502,0.563,0.666,0.668,0.572)</f>
        <v>0.59650000000000003</v>
      </c>
      <c r="U7052" s="79">
        <f t="shared" si="1904"/>
        <v>62.063499999999998</v>
      </c>
      <c r="V7052" s="79">
        <f t="shared" si="1905"/>
        <v>42.953499999999998</v>
      </c>
      <c r="W7052" s="446">
        <f t="shared" si="1906"/>
        <v>0.4243288139819606</v>
      </c>
      <c r="X7052" s="446">
        <f t="shared" si="1907"/>
        <v>0.34191252002341438</v>
      </c>
      <c r="Y7052" s="43">
        <v>20250529</v>
      </c>
      <c r="Z7052" s="48" t="s">
        <v>2457</v>
      </c>
      <c r="AA7052" s="43">
        <v>20250612</v>
      </c>
      <c r="AE7052" s="689" t="s">
        <v>1250</v>
      </c>
      <c r="AF7052" s="130">
        <v>3</v>
      </c>
      <c r="AH7052" s="490" t="s">
        <v>2402</v>
      </c>
    </row>
    <row r="7053" spans="1:35" x14ac:dyDescent="0.2">
      <c r="A7053" s="491" t="s">
        <v>2387</v>
      </c>
      <c r="B7053" s="505">
        <v>20240907</v>
      </c>
      <c r="C7053" s="143" t="s">
        <v>64</v>
      </c>
      <c r="D7053" s="143">
        <v>6</v>
      </c>
      <c r="E7053" s="143">
        <v>5</v>
      </c>
      <c r="F7053" s="143"/>
      <c r="G7053" s="143"/>
      <c r="H7053" s="143" t="s">
        <v>10</v>
      </c>
      <c r="I7053" s="143">
        <v>290</v>
      </c>
      <c r="J7053" s="143">
        <v>0</v>
      </c>
      <c r="K7053" s="492">
        <v>10</v>
      </c>
      <c r="L7053" s="498">
        <v>1</v>
      </c>
      <c r="M7053" s="492">
        <v>0</v>
      </c>
      <c r="N7053" s="493">
        <v>1</v>
      </c>
      <c r="O7053" s="492" t="str">
        <f>Cal_030724!$E$2</f>
        <v>Cal_030724</v>
      </c>
      <c r="P7053" s="797">
        <f>Cal_030724!$Q$3</f>
        <v>1.8135132035581638</v>
      </c>
      <c r="Q7053" s="797">
        <f>Cal_030724!$R$3</f>
        <v>0.5762667345022553</v>
      </c>
      <c r="R7053" s="298">
        <v>187</v>
      </c>
      <c r="S7053" s="298">
        <v>123.7</v>
      </c>
      <c r="T7053" s="797">
        <f>AVERAGE(0.807,0.725,0.357,0.599,0.783,0.831)</f>
        <v>0.68366666666666676</v>
      </c>
      <c r="U7053" s="79">
        <f t="shared" si="1904"/>
        <v>186.31633333333335</v>
      </c>
      <c r="V7053" s="79">
        <f t="shared" si="1905"/>
        <v>123.01633333333334</v>
      </c>
      <c r="W7053" s="446">
        <f t="shared" si="1906"/>
        <v>2.8040475774592095</v>
      </c>
      <c r="X7053" s="446">
        <f t="shared" si="1907"/>
        <v>1.6290679826580983</v>
      </c>
      <c r="Y7053" s="492">
        <v>20240307</v>
      </c>
      <c r="Z7053" s="496" t="s">
        <v>2401</v>
      </c>
      <c r="AA7053" s="492">
        <v>20250219</v>
      </c>
      <c r="AB7053" s="496"/>
      <c r="AC7053" s="492"/>
      <c r="AD7053" s="492"/>
      <c r="AE7053" s="746" t="s">
        <v>1250</v>
      </c>
      <c r="AF7053" s="747">
        <v>3</v>
      </c>
      <c r="AG7053" s="747"/>
      <c r="AH7053" s="874" t="s">
        <v>2468</v>
      </c>
      <c r="AI7053" s="491"/>
    </row>
    <row r="7054" spans="1:35" x14ac:dyDescent="0.2">
      <c r="A7054" s="491" t="s">
        <v>2387</v>
      </c>
      <c r="B7054" s="505">
        <v>20240907</v>
      </c>
      <c r="C7054" s="143" t="s">
        <v>64</v>
      </c>
      <c r="D7054" s="143">
        <v>6</v>
      </c>
      <c r="E7054" s="143">
        <v>5</v>
      </c>
      <c r="F7054" s="143"/>
      <c r="G7054" s="143"/>
      <c r="H7054" s="143" t="s">
        <v>11</v>
      </c>
      <c r="I7054" s="143">
        <v>290</v>
      </c>
      <c r="J7054" s="143">
        <v>0</v>
      </c>
      <c r="K7054" s="492">
        <v>10</v>
      </c>
      <c r="L7054" s="492">
        <v>1</v>
      </c>
      <c r="M7054" s="492">
        <v>0</v>
      </c>
      <c r="N7054" s="493">
        <v>1</v>
      </c>
      <c r="O7054" s="492" t="str">
        <f>Cal_052925!$E$2</f>
        <v>Cal_052825</v>
      </c>
      <c r="P7054" s="797">
        <f>Cal_052925!$Q$3</f>
        <v>1.8033877067122157</v>
      </c>
      <c r="Q7054" s="797">
        <f>Cal_052925!$R$3</f>
        <v>0.57372781706974574</v>
      </c>
      <c r="R7054" s="298">
        <v>199.1</v>
      </c>
      <c r="S7054" s="298">
        <v>132.6</v>
      </c>
      <c r="T7054" s="797">
        <f>AVERAGE(0.608,0.502,0.563,0.666,0.668,0.572)</f>
        <v>0.59650000000000003</v>
      </c>
      <c r="U7054" s="79">
        <f t="shared" si="1904"/>
        <v>198.5035</v>
      </c>
      <c r="V7054" s="79">
        <f t="shared" si="1905"/>
        <v>132.0035</v>
      </c>
      <c r="W7054" s="446">
        <f t="shared" si="1906"/>
        <v>2.9532041998744507</v>
      </c>
      <c r="X7054" s="446">
        <f t="shared" si="1907"/>
        <v>1.7563788577752646</v>
      </c>
      <c r="Y7054" s="492">
        <v>20250529</v>
      </c>
      <c r="Z7054" s="496" t="s">
        <v>2457</v>
      </c>
      <c r="AA7054" s="492">
        <v>20250612</v>
      </c>
      <c r="AB7054" s="496"/>
      <c r="AC7054" s="492"/>
      <c r="AD7054" s="492"/>
      <c r="AE7054" s="746" t="s">
        <v>1250</v>
      </c>
      <c r="AF7054" s="747">
        <v>3</v>
      </c>
      <c r="AG7054" s="747"/>
      <c r="AH7054" s="874" t="s">
        <v>2469</v>
      </c>
      <c r="AI7054" s="491"/>
    </row>
    <row r="7055" spans="1:35" x14ac:dyDescent="0.2">
      <c r="A7055" s="491" t="s">
        <v>2387</v>
      </c>
      <c r="B7055" s="505">
        <v>20240907</v>
      </c>
      <c r="C7055" s="143" t="s">
        <v>64</v>
      </c>
      <c r="D7055" s="143">
        <v>6</v>
      </c>
      <c r="E7055" s="143">
        <v>5</v>
      </c>
      <c r="F7055" s="143"/>
      <c r="G7055" s="143"/>
      <c r="H7055" s="143" t="s">
        <v>10</v>
      </c>
      <c r="I7055" s="143">
        <v>290</v>
      </c>
      <c r="J7055" s="143">
        <v>10</v>
      </c>
      <c r="K7055" s="492">
        <v>10</v>
      </c>
      <c r="L7055" s="492">
        <v>1</v>
      </c>
      <c r="M7055" s="492">
        <v>0</v>
      </c>
      <c r="N7055" s="493">
        <v>1</v>
      </c>
      <c r="O7055" s="492" t="str">
        <f>Cal_052925!$E$2</f>
        <v>Cal_052825</v>
      </c>
      <c r="P7055" s="797">
        <f>Cal_052925!$Q$3</f>
        <v>1.8033877067122157</v>
      </c>
      <c r="Q7055" s="797">
        <f>Cal_052925!$R$3</f>
        <v>0.57372781706974574</v>
      </c>
      <c r="R7055" s="298">
        <v>176</v>
      </c>
      <c r="S7055" s="298">
        <v>114.4</v>
      </c>
      <c r="T7055" s="797">
        <f>AVERAGE(0.829,0.716,0.633,0.709,0.657,0.636)</f>
        <v>0.69666666666666666</v>
      </c>
      <c r="U7055" s="79">
        <f t="shared" si="1904"/>
        <v>175.30333333333334</v>
      </c>
      <c r="V7055" s="79">
        <f t="shared" si="1905"/>
        <v>113.70333333333333</v>
      </c>
      <c r="W7055" s="446">
        <f t="shared" si="1906"/>
        <v>2.7355996798837028</v>
      </c>
      <c r="X7055" s="446">
        <f t="shared" si="1907"/>
        <v>1.3210752739240739</v>
      </c>
      <c r="Y7055" s="492">
        <v>20250529</v>
      </c>
      <c r="Z7055" s="496" t="s">
        <v>2466</v>
      </c>
      <c r="AA7055" s="492">
        <v>20250715</v>
      </c>
      <c r="AB7055" s="496"/>
      <c r="AC7055" s="492"/>
      <c r="AD7055" s="492"/>
      <c r="AE7055" s="746" t="s">
        <v>1250</v>
      </c>
      <c r="AF7055" s="747">
        <v>3</v>
      </c>
      <c r="AG7055" s="747"/>
      <c r="AH7055" s="874" t="s">
        <v>2468</v>
      </c>
      <c r="AI7055" s="491"/>
    </row>
    <row r="7056" spans="1:35" x14ac:dyDescent="0.2">
      <c r="A7056" s="491" t="s">
        <v>2387</v>
      </c>
      <c r="B7056" s="505">
        <v>20240907</v>
      </c>
      <c r="C7056" s="143" t="s">
        <v>64</v>
      </c>
      <c r="D7056" s="143">
        <v>6</v>
      </c>
      <c r="E7056" s="143">
        <v>5</v>
      </c>
      <c r="F7056" s="143"/>
      <c r="G7056" s="143"/>
      <c r="H7056" s="143" t="s">
        <v>11</v>
      </c>
      <c r="I7056" s="143">
        <v>290</v>
      </c>
      <c r="J7056" s="143">
        <v>10</v>
      </c>
      <c r="K7056" s="492">
        <v>10</v>
      </c>
      <c r="L7056" s="492">
        <v>1</v>
      </c>
      <c r="M7056" s="492">
        <v>0</v>
      </c>
      <c r="N7056" s="493">
        <v>1</v>
      </c>
      <c r="O7056" s="492" t="str">
        <f>Cal_052925!$E$2</f>
        <v>Cal_052825</v>
      </c>
      <c r="P7056" s="797">
        <f>Cal_052925!$Q$3</f>
        <v>1.8033877067122157</v>
      </c>
      <c r="Q7056" s="797">
        <f>Cal_052925!$R$3</f>
        <v>0.57372781706974574</v>
      </c>
      <c r="R7056" s="298">
        <v>165.1</v>
      </c>
      <c r="S7056" s="298">
        <v>107.5</v>
      </c>
      <c r="T7056" s="797">
        <f>AVERAGE(0.608,0.502,0.563,0.666,0.668,0.572)</f>
        <v>0.59650000000000003</v>
      </c>
      <c r="U7056" s="79">
        <f t="shared" si="1904"/>
        <v>164.5035</v>
      </c>
      <c r="V7056" s="79">
        <f t="shared" si="1905"/>
        <v>106.90349999999999</v>
      </c>
      <c r="W7056" s="446">
        <f t="shared" si="1906"/>
        <v>2.5579633370341113</v>
      </c>
      <c r="X7056" s="446">
        <f t="shared" si="1907"/>
        <v>1.2561091110711005</v>
      </c>
      <c r="Y7056" s="492">
        <v>20250529</v>
      </c>
      <c r="Z7056" s="496" t="s">
        <v>2457</v>
      </c>
      <c r="AA7056" s="492">
        <v>20250612</v>
      </c>
      <c r="AB7056" s="496"/>
      <c r="AC7056" s="492"/>
      <c r="AD7056" s="492"/>
      <c r="AE7056" s="746" t="s">
        <v>1250</v>
      </c>
      <c r="AF7056" s="747">
        <v>3</v>
      </c>
      <c r="AG7056" s="747"/>
      <c r="AH7056" s="874" t="s">
        <v>2468</v>
      </c>
      <c r="AI7056" s="491"/>
    </row>
    <row r="7057" spans="1:35" x14ac:dyDescent="0.2">
      <c r="A7057" s="155" t="s">
        <v>2387</v>
      </c>
      <c r="B7057" s="81">
        <v>20240907</v>
      </c>
      <c r="C7057" s="126" t="s">
        <v>64</v>
      </c>
      <c r="D7057" s="126">
        <v>6</v>
      </c>
      <c r="E7057" s="126">
        <v>5</v>
      </c>
      <c r="F7057" s="126"/>
      <c r="G7057" s="126"/>
      <c r="H7057" s="126" t="s">
        <v>10</v>
      </c>
      <c r="I7057" s="126">
        <v>293</v>
      </c>
      <c r="J7057" s="126">
        <v>5</v>
      </c>
      <c r="K7057" s="82">
        <v>5</v>
      </c>
      <c r="L7057" s="156">
        <v>1</v>
      </c>
      <c r="M7057" s="82">
        <v>0</v>
      </c>
      <c r="N7057" s="83">
        <v>1</v>
      </c>
      <c r="O7057" s="82" t="str">
        <f>Cal_030724!$E$2</f>
        <v>Cal_030724</v>
      </c>
      <c r="P7057" s="158">
        <f>Cal_030724!$Q$3</f>
        <v>1.8135132035581638</v>
      </c>
      <c r="Q7057" s="158">
        <f>Cal_030724!$R$3</f>
        <v>0.5762667345022553</v>
      </c>
      <c r="R7057" s="84">
        <v>121.4</v>
      </c>
      <c r="S7057" s="84">
        <v>79.87</v>
      </c>
      <c r="T7057" s="158">
        <f>AVERAGE(0.399,0.676,0.495,0.57,0.743,0.657)</f>
        <v>0.59</v>
      </c>
      <c r="U7057" s="79">
        <f t="shared" si="1904"/>
        <v>120.81</v>
      </c>
      <c r="V7057" s="79">
        <f t="shared" si="1905"/>
        <v>79.28</v>
      </c>
      <c r="W7057" s="446">
        <f t="shared" si="1906"/>
        <v>0.91042459410050935</v>
      </c>
      <c r="X7057" s="446">
        <f t="shared" si="1907"/>
        <v>0.50344806911459816</v>
      </c>
      <c r="Y7057" s="82">
        <v>20240307</v>
      </c>
      <c r="Z7057" s="85" t="s">
        <v>2445</v>
      </c>
      <c r="AA7057" s="82">
        <v>20250325</v>
      </c>
      <c r="AB7057" s="85"/>
      <c r="AC7057" s="82"/>
      <c r="AD7057" s="82"/>
      <c r="AE7057" s="691" t="s">
        <v>1250</v>
      </c>
      <c r="AF7057" s="567">
        <v>1</v>
      </c>
      <c r="AG7057" s="567"/>
      <c r="AH7057" s="159" t="s">
        <v>178</v>
      </c>
      <c r="AI7057" s="155"/>
    </row>
    <row r="7058" spans="1:35" x14ac:dyDescent="0.2">
      <c r="A7058" s="155" t="s">
        <v>2387</v>
      </c>
      <c r="B7058" s="81">
        <v>20240907</v>
      </c>
      <c r="C7058" s="126" t="s">
        <v>64</v>
      </c>
      <c r="D7058" s="126">
        <v>6</v>
      </c>
      <c r="E7058" s="126">
        <v>5</v>
      </c>
      <c r="F7058" s="126"/>
      <c r="G7058" s="126"/>
      <c r="H7058" s="126" t="s">
        <v>11</v>
      </c>
      <c r="I7058" s="126">
        <v>293</v>
      </c>
      <c r="J7058" s="126">
        <v>5</v>
      </c>
      <c r="K7058" s="82">
        <v>5</v>
      </c>
      <c r="L7058" s="156">
        <v>1</v>
      </c>
      <c r="M7058" s="82">
        <v>0</v>
      </c>
      <c r="N7058" s="83">
        <v>1</v>
      </c>
      <c r="O7058" s="82" t="str">
        <f>Cal_030724!$E$2</f>
        <v>Cal_030724</v>
      </c>
      <c r="P7058" s="158">
        <f>Cal_030724!$Q$3</f>
        <v>1.8135132035581638</v>
      </c>
      <c r="Q7058" s="158">
        <f>Cal_030724!$R$3</f>
        <v>0.5762667345022553</v>
      </c>
      <c r="R7058" s="84">
        <v>116.1</v>
      </c>
      <c r="S7058" s="84">
        <v>77.55</v>
      </c>
      <c r="T7058" s="158">
        <f>AVERAGE(0.399,0.676,0.495,0.57,0.743,0.657)</f>
        <v>0.59</v>
      </c>
      <c r="U7058" s="79">
        <f t="shared" si="1904"/>
        <v>115.50999999999999</v>
      </c>
      <c r="V7058" s="79">
        <f t="shared" si="1905"/>
        <v>76.959999999999994</v>
      </c>
      <c r="W7058" s="446">
        <f t="shared" si="1906"/>
        <v>0.84509675180772059</v>
      </c>
      <c r="X7058" s="446">
        <f t="shared" si="1907"/>
        <v>0.52740123206002243</v>
      </c>
      <c r="Y7058" s="82">
        <v>20240307</v>
      </c>
      <c r="Z7058" s="85" t="s">
        <v>2445</v>
      </c>
      <c r="AA7058" s="82">
        <v>20250325</v>
      </c>
      <c r="AB7058" s="85"/>
      <c r="AC7058" s="82"/>
      <c r="AD7058" s="82"/>
      <c r="AE7058" s="691" t="s">
        <v>1250</v>
      </c>
      <c r="AF7058" s="567">
        <v>1</v>
      </c>
      <c r="AG7058" s="567"/>
      <c r="AH7058" s="159" t="s">
        <v>179</v>
      </c>
      <c r="AI7058" s="155"/>
    </row>
    <row r="7059" spans="1:35" x14ac:dyDescent="0.2">
      <c r="A7059" s="360" t="s">
        <v>2387</v>
      </c>
      <c r="B7059" s="196">
        <v>20240907</v>
      </c>
      <c r="C7059" s="361" t="s">
        <v>64</v>
      </c>
      <c r="D7059" s="361">
        <v>6</v>
      </c>
      <c r="E7059" s="361">
        <v>5</v>
      </c>
      <c r="F7059" s="361"/>
      <c r="G7059" s="361"/>
      <c r="H7059" s="361" t="s">
        <v>10</v>
      </c>
      <c r="I7059" s="361">
        <v>551</v>
      </c>
      <c r="J7059" s="361">
        <v>20</v>
      </c>
      <c r="K7059" s="44">
        <v>5</v>
      </c>
      <c r="L7059" s="362">
        <v>1</v>
      </c>
      <c r="M7059" s="44">
        <v>0</v>
      </c>
      <c r="N7059" s="363">
        <v>1</v>
      </c>
      <c r="O7059" s="44" t="str">
        <f>Cal_030724!$E$2</f>
        <v>Cal_030724</v>
      </c>
      <c r="P7059" s="365">
        <f>Cal_030724!$Q$3</f>
        <v>1.8135132035581638</v>
      </c>
      <c r="Q7059" s="365">
        <f>Cal_030724!$R$3</f>
        <v>0.5762667345022553</v>
      </c>
      <c r="R7059" s="364">
        <v>34.64</v>
      </c>
      <c r="S7059" s="364">
        <v>24.57</v>
      </c>
      <c r="T7059" s="365">
        <f>AVERAGE(0.399,0.676,0.495,0.57,0.743,0.657)</f>
        <v>0.59</v>
      </c>
      <c r="U7059" s="79">
        <f t="shared" si="1904"/>
        <v>34.049999999999997</v>
      </c>
      <c r="V7059" s="79">
        <f t="shared" si="1905"/>
        <v>23.98</v>
      </c>
      <c r="W7059" s="446">
        <f t="shared" si="1906"/>
        <v>0.11738903760295263</v>
      </c>
      <c r="X7059" s="446">
        <f t="shared" si="1907"/>
        <v>0.11002216581222583</v>
      </c>
      <c r="Y7059" s="44">
        <v>20240307</v>
      </c>
      <c r="Z7059" s="368" t="s">
        <v>2446</v>
      </c>
      <c r="AA7059" s="44">
        <v>20250325</v>
      </c>
      <c r="AB7059" s="368"/>
      <c r="AC7059" s="44"/>
      <c r="AD7059" s="44"/>
      <c r="AE7059" s="763" t="s">
        <v>1250</v>
      </c>
      <c r="AF7059" s="849">
        <v>1</v>
      </c>
      <c r="AG7059" s="849"/>
      <c r="AH7059" s="370" t="s">
        <v>184</v>
      </c>
      <c r="AI7059" s="360"/>
    </row>
    <row r="7060" spans="1:35" x14ac:dyDescent="0.2">
      <c r="A7060" s="360" t="s">
        <v>2387</v>
      </c>
      <c r="B7060" s="196">
        <v>20240907</v>
      </c>
      <c r="C7060" s="361" t="s">
        <v>64</v>
      </c>
      <c r="D7060" s="361">
        <v>6</v>
      </c>
      <c r="E7060" s="361">
        <v>5</v>
      </c>
      <c r="F7060" s="361"/>
      <c r="G7060" s="361"/>
      <c r="H7060" s="361" t="s">
        <v>11</v>
      </c>
      <c r="I7060" s="361">
        <v>551</v>
      </c>
      <c r="J7060" s="361">
        <v>20</v>
      </c>
      <c r="K7060" s="44">
        <v>5</v>
      </c>
      <c r="L7060" s="362">
        <v>1</v>
      </c>
      <c r="M7060" s="44">
        <v>0</v>
      </c>
      <c r="N7060" s="363">
        <v>1</v>
      </c>
      <c r="O7060" s="44" t="str">
        <f>Cal_030724!$E$2</f>
        <v>Cal_030724</v>
      </c>
      <c r="P7060" s="365">
        <f>Cal_030724!$Q$3</f>
        <v>1.8135132035581638</v>
      </c>
      <c r="Q7060" s="365">
        <f>Cal_030724!$R$3</f>
        <v>0.5762667345022553</v>
      </c>
      <c r="R7060" s="364">
        <v>29.02</v>
      </c>
      <c r="S7060" s="364">
        <v>20.350000000000001</v>
      </c>
      <c r="T7060" s="365">
        <f>AVERAGE(0.399,0.676,0.495,0.57,0.743,0.657)</f>
        <v>0.59</v>
      </c>
      <c r="U7060" s="79">
        <f t="shared" si="1904"/>
        <v>28.43</v>
      </c>
      <c r="V7060" s="79">
        <f t="shared" si="1905"/>
        <v>19.760000000000002</v>
      </c>
      <c r="W7060" s="446">
        <f t="shared" si="1906"/>
        <v>0.10106881390442893</v>
      </c>
      <c r="X7060" s="446">
        <f t="shared" si="1907"/>
        <v>8.632256972709422E-2</v>
      </c>
      <c r="Y7060" s="44">
        <v>20240307</v>
      </c>
      <c r="Z7060" s="368" t="s">
        <v>2446</v>
      </c>
      <c r="AA7060" s="44">
        <v>20250325</v>
      </c>
      <c r="AB7060" s="368"/>
      <c r="AC7060" s="44"/>
      <c r="AD7060" s="44"/>
      <c r="AE7060" s="763" t="s">
        <v>1250</v>
      </c>
      <c r="AF7060" s="849">
        <v>1</v>
      </c>
      <c r="AG7060" s="849"/>
      <c r="AH7060" s="370" t="s">
        <v>185</v>
      </c>
      <c r="AI7060" s="360"/>
    </row>
    <row r="7061" spans="1:35" x14ac:dyDescent="0.2">
      <c r="A7061" s="491" t="s">
        <v>2387</v>
      </c>
      <c r="B7061" s="505">
        <v>20240907</v>
      </c>
      <c r="C7061" s="143" t="s">
        <v>64</v>
      </c>
      <c r="D7061" s="143">
        <v>6</v>
      </c>
      <c r="E7061" s="143">
        <v>11</v>
      </c>
      <c r="F7061" s="143"/>
      <c r="G7061" s="143"/>
      <c r="H7061" s="143" t="s">
        <v>10</v>
      </c>
      <c r="I7061" s="143">
        <v>290</v>
      </c>
      <c r="J7061" s="143">
        <v>0</v>
      </c>
      <c r="K7061" s="492">
        <v>5</v>
      </c>
      <c r="L7061" s="492">
        <v>1</v>
      </c>
      <c r="M7061" s="492">
        <v>0</v>
      </c>
      <c r="N7061" s="493">
        <v>1</v>
      </c>
      <c r="O7061" s="492" t="str">
        <f>Cal_052925!$E$2</f>
        <v>Cal_052825</v>
      </c>
      <c r="P7061" s="797">
        <f>Cal_052925!$Q$3</f>
        <v>1.8033877067122157</v>
      </c>
      <c r="Q7061" s="797">
        <f>Cal_052925!$R$3</f>
        <v>0.57372781706974574</v>
      </c>
      <c r="R7061" s="298">
        <v>41.89</v>
      </c>
      <c r="S7061" s="298">
        <v>26.84</v>
      </c>
      <c r="T7061" s="797">
        <f>AVERAGE(0.829,0.716,0.633,0.709,0.657,0.636)</f>
        <v>0.69666666666666666</v>
      </c>
      <c r="U7061" s="79">
        <f t="shared" si="1904"/>
        <v>41.193333333333335</v>
      </c>
      <c r="V7061" s="79">
        <f t="shared" si="1905"/>
        <v>26.143333333333334</v>
      </c>
      <c r="W7061" s="446">
        <f t="shared" si="1906"/>
        <v>0.33417836998579314</v>
      </c>
      <c r="X7061" s="446">
        <f t="shared" si="1907"/>
        <v>0.13218880867672619</v>
      </c>
      <c r="Y7061" s="492">
        <v>20250529</v>
      </c>
      <c r="Z7061" s="496" t="s">
        <v>2466</v>
      </c>
      <c r="AA7061" s="492">
        <v>20250715</v>
      </c>
      <c r="AB7061" s="496"/>
      <c r="AC7061" s="492"/>
      <c r="AD7061" s="492"/>
      <c r="AE7061" s="746" t="s">
        <v>1250</v>
      </c>
      <c r="AF7061" s="747">
        <v>3</v>
      </c>
      <c r="AG7061" s="747"/>
      <c r="AH7061" s="874" t="s">
        <v>2470</v>
      </c>
      <c r="AI7061" s="491"/>
    </row>
    <row r="7062" spans="1:35" x14ac:dyDescent="0.2">
      <c r="A7062" s="491" t="s">
        <v>2387</v>
      </c>
      <c r="B7062" s="505">
        <v>20240907</v>
      </c>
      <c r="C7062" s="143" t="s">
        <v>64</v>
      </c>
      <c r="D7062" s="143">
        <v>6</v>
      </c>
      <c r="E7062" s="143">
        <v>11</v>
      </c>
      <c r="F7062" s="143"/>
      <c r="G7062" s="143"/>
      <c r="H7062" s="143" t="s">
        <v>11</v>
      </c>
      <c r="I7062" s="143">
        <v>290</v>
      </c>
      <c r="J7062" s="143">
        <v>0</v>
      </c>
      <c r="K7062" s="492">
        <v>5</v>
      </c>
      <c r="L7062" s="492">
        <v>1</v>
      </c>
      <c r="M7062" s="492">
        <v>0</v>
      </c>
      <c r="N7062" s="493">
        <v>1</v>
      </c>
      <c r="O7062" s="492" t="str">
        <f>Cal_052925!$E$2</f>
        <v>Cal_052825</v>
      </c>
      <c r="P7062" s="797">
        <f>Cal_052925!$Q$3</f>
        <v>1.8033877067122157</v>
      </c>
      <c r="Q7062" s="797">
        <f>Cal_052925!$R$3</f>
        <v>0.57372781706974574</v>
      </c>
      <c r="R7062" s="298">
        <v>27.36</v>
      </c>
      <c r="S7062" s="298">
        <v>17.489999999999998</v>
      </c>
      <c r="T7062" s="797">
        <f>AVERAGE(0.608,0.502,0.563,0.666,0.668,0.572)</f>
        <v>0.59650000000000003</v>
      </c>
      <c r="U7062" s="79">
        <f t="shared" si="1904"/>
        <v>26.763500000000001</v>
      </c>
      <c r="V7062" s="79">
        <f t="shared" si="1905"/>
        <v>16.8935</v>
      </c>
      <c r="W7062" s="446">
        <f t="shared" si="1906"/>
        <v>0.21915883799068298</v>
      </c>
      <c r="X7062" s="446">
        <f t="shared" si="1907"/>
        <v>8.2201888749158999E-2</v>
      </c>
      <c r="Y7062" s="492">
        <v>20250529</v>
      </c>
      <c r="Z7062" s="496" t="s">
        <v>2457</v>
      </c>
      <c r="AA7062" s="492">
        <v>20250612</v>
      </c>
      <c r="AB7062" s="496"/>
      <c r="AC7062" s="492"/>
      <c r="AD7062" s="492"/>
      <c r="AE7062" s="746" t="s">
        <v>1250</v>
      </c>
      <c r="AF7062" s="747">
        <v>3</v>
      </c>
      <c r="AG7062" s="747"/>
      <c r="AH7062" s="874" t="s">
        <v>2470</v>
      </c>
      <c r="AI7062" s="491"/>
    </row>
    <row r="7063" spans="1:35" x14ac:dyDescent="0.2">
      <c r="A7063" t="s">
        <v>2387</v>
      </c>
      <c r="B7063" s="45">
        <v>20240907</v>
      </c>
      <c r="C7063" s="107" t="s">
        <v>64</v>
      </c>
      <c r="D7063" s="107">
        <v>6</v>
      </c>
      <c r="E7063" s="107">
        <v>11</v>
      </c>
      <c r="H7063" s="107" t="s">
        <v>10</v>
      </c>
      <c r="I7063" s="107">
        <v>290</v>
      </c>
      <c r="J7063" s="107">
        <v>10</v>
      </c>
      <c r="K7063" s="43">
        <v>5</v>
      </c>
      <c r="L7063" s="111">
        <v>1</v>
      </c>
      <c r="M7063" s="43">
        <v>0</v>
      </c>
      <c r="N7063" s="49">
        <v>1</v>
      </c>
      <c r="O7063" s="43" t="str">
        <f>Cal_030724!$E$2</f>
        <v>Cal_030724</v>
      </c>
      <c r="P7063" s="50">
        <f>Cal_030724!$Q$3</f>
        <v>1.8135132035581638</v>
      </c>
      <c r="Q7063" s="50">
        <f>Cal_030724!$R$3</f>
        <v>0.5762667345022553</v>
      </c>
      <c r="R7063" s="46">
        <v>36.619999999999997</v>
      </c>
      <c r="S7063" s="46">
        <v>22.81</v>
      </c>
      <c r="T7063" s="178">
        <f>AVERAGE(0.807,0.725,0.357,0.599,0.783,0.831)</f>
        <v>0.68366666666666676</v>
      </c>
      <c r="U7063" s="79">
        <f t="shared" si="1904"/>
        <v>35.93633333333333</v>
      </c>
      <c r="V7063" s="79">
        <f t="shared" si="1905"/>
        <v>22.126333333333331</v>
      </c>
      <c r="W7063" s="446">
        <f t="shared" si="1906"/>
        <v>0.30587596401825967</v>
      </c>
      <c r="X7063" s="446">
        <f t="shared" si="1907"/>
        <v>9.2805210791896686E-2</v>
      </c>
      <c r="Y7063" s="43">
        <v>20240307</v>
      </c>
      <c r="Z7063" s="48" t="s">
        <v>2401</v>
      </c>
      <c r="AA7063" s="43">
        <v>20250219</v>
      </c>
      <c r="AE7063" s="689" t="s">
        <v>1250</v>
      </c>
      <c r="AF7063" s="130">
        <v>3</v>
      </c>
    </row>
    <row r="7064" spans="1:35" x14ac:dyDescent="0.2">
      <c r="A7064" t="s">
        <v>2387</v>
      </c>
      <c r="B7064" s="45">
        <v>20240907</v>
      </c>
      <c r="C7064" s="107" t="s">
        <v>64</v>
      </c>
      <c r="D7064" s="107">
        <v>6</v>
      </c>
      <c r="E7064" s="107">
        <v>11</v>
      </c>
      <c r="H7064" s="107" t="s">
        <v>11</v>
      </c>
      <c r="I7064" s="107">
        <v>290</v>
      </c>
      <c r="J7064" s="107">
        <v>10</v>
      </c>
      <c r="K7064" s="43">
        <v>5</v>
      </c>
      <c r="L7064" s="111">
        <v>1</v>
      </c>
      <c r="M7064" s="43">
        <v>0</v>
      </c>
      <c r="N7064" s="49">
        <v>1</v>
      </c>
      <c r="O7064" s="43" t="str">
        <f>Cal_030724!$E$2</f>
        <v>Cal_030724</v>
      </c>
      <c r="P7064" s="50">
        <f>Cal_030724!$Q$3</f>
        <v>1.8135132035581638</v>
      </c>
      <c r="Q7064" s="50">
        <f>Cal_030724!$R$3</f>
        <v>0.5762667345022553</v>
      </c>
      <c r="R7064" s="46">
        <v>35.619999999999997</v>
      </c>
      <c r="S7064" s="46">
        <v>22.21</v>
      </c>
      <c r="T7064" s="178">
        <f>AVERAGE(0.825,1.005,0.711,0.796,0.679,0.769)</f>
        <v>0.79749999999999999</v>
      </c>
      <c r="U7064" s="79">
        <f t="shared" si="1904"/>
        <v>34.822499999999998</v>
      </c>
      <c r="V7064" s="79">
        <f t="shared" si="1905"/>
        <v>21.412500000000001</v>
      </c>
      <c r="W7064" s="446">
        <f t="shared" si="1906"/>
        <v>0.29701641401048962</v>
      </c>
      <c r="X7064" s="446">
        <f t="shared" si="1907"/>
        <v>8.8802624644317124E-2</v>
      </c>
      <c r="Y7064" s="43">
        <v>20240307</v>
      </c>
      <c r="Z7064" s="48" t="s">
        <v>2408</v>
      </c>
      <c r="AA7064" s="43">
        <v>20250225</v>
      </c>
      <c r="AE7064" s="689" t="s">
        <v>1250</v>
      </c>
      <c r="AF7064" s="130">
        <v>3</v>
      </c>
    </row>
    <row r="7065" spans="1:35" x14ac:dyDescent="0.2">
      <c r="A7065" s="155" t="s">
        <v>2387</v>
      </c>
      <c r="B7065" s="81">
        <v>20240907</v>
      </c>
      <c r="C7065" s="126" t="s">
        <v>64</v>
      </c>
      <c r="D7065" s="126">
        <v>6</v>
      </c>
      <c r="E7065" s="126">
        <v>11</v>
      </c>
      <c r="F7065" s="126"/>
      <c r="G7065" s="126"/>
      <c r="H7065" s="126" t="s">
        <v>10</v>
      </c>
      <c r="I7065" s="126">
        <v>293</v>
      </c>
      <c r="J7065" s="126">
        <v>5</v>
      </c>
      <c r="K7065" s="82">
        <v>5</v>
      </c>
      <c r="L7065" s="156">
        <v>1</v>
      </c>
      <c r="M7065" s="82">
        <v>0</v>
      </c>
      <c r="N7065" s="83">
        <v>1</v>
      </c>
      <c r="O7065" s="82" t="str">
        <f>Cal_030724!$E$2</f>
        <v>Cal_030724</v>
      </c>
      <c r="P7065" s="158">
        <f>Cal_030724!$Q$3</f>
        <v>1.8135132035581638</v>
      </c>
      <c r="Q7065" s="158">
        <f>Cal_030724!$R$3</f>
        <v>0.5762667345022553</v>
      </c>
      <c r="R7065" s="84">
        <v>8.6449999999999996</v>
      </c>
      <c r="S7065" s="84">
        <v>6.048</v>
      </c>
      <c r="T7065" s="158">
        <f>AVERAGE(0.399,0.676,0.495,0.57,0.743,0.657)</f>
        <v>0.59</v>
      </c>
      <c r="U7065" s="79">
        <f t="shared" si="1904"/>
        <v>8.0549999999999997</v>
      </c>
      <c r="V7065" s="79">
        <f t="shared" si="1905"/>
        <v>5.4580000000000002</v>
      </c>
      <c r="W7065" s="446">
        <f t="shared" si="1906"/>
        <v>5.6931680011534369E-2</v>
      </c>
      <c r="X7065" s="446">
        <f t="shared" si="1907"/>
        <v>4.040581993584276E-2</v>
      </c>
      <c r="Y7065" s="82">
        <v>20240307</v>
      </c>
      <c r="Z7065" s="85" t="s">
        <v>2445</v>
      </c>
      <c r="AA7065" s="82">
        <v>20250325</v>
      </c>
      <c r="AB7065" s="85"/>
      <c r="AC7065" s="82"/>
      <c r="AD7065" s="82"/>
      <c r="AE7065" s="691" t="s">
        <v>1250</v>
      </c>
      <c r="AF7065" s="567">
        <v>1</v>
      </c>
      <c r="AG7065" s="567"/>
      <c r="AH7065" s="159" t="s">
        <v>176</v>
      </c>
      <c r="AI7065" s="155"/>
    </row>
    <row r="7066" spans="1:35" x14ac:dyDescent="0.2">
      <c r="A7066" s="155" t="s">
        <v>2387</v>
      </c>
      <c r="B7066" s="81">
        <v>20240907</v>
      </c>
      <c r="C7066" s="126" t="s">
        <v>64</v>
      </c>
      <c r="D7066" s="126">
        <v>6</v>
      </c>
      <c r="E7066" s="126">
        <v>11</v>
      </c>
      <c r="F7066" s="126"/>
      <c r="G7066" s="126"/>
      <c r="H7066" s="126" t="s">
        <v>11</v>
      </c>
      <c r="I7066" s="126">
        <v>294</v>
      </c>
      <c r="J7066" s="126">
        <v>5</v>
      </c>
      <c r="K7066" s="82">
        <v>5</v>
      </c>
      <c r="L7066" s="156">
        <v>1</v>
      </c>
      <c r="M7066" s="82">
        <v>0</v>
      </c>
      <c r="N7066" s="83">
        <v>1</v>
      </c>
      <c r="O7066" s="82" t="str">
        <f>Cal_030724!$E$2</f>
        <v>Cal_030724</v>
      </c>
      <c r="P7066" s="158">
        <f>Cal_030724!$Q$3</f>
        <v>1.8135132035581638</v>
      </c>
      <c r="Q7066" s="158">
        <f>Cal_030724!$R$3</f>
        <v>0.5762667345022553</v>
      </c>
      <c r="R7066" s="84">
        <v>8.0239999999999991</v>
      </c>
      <c r="S7066" s="84">
        <v>5.4269999999999996</v>
      </c>
      <c r="T7066" s="158">
        <f>AVERAGE(0.399,0.676,0.495,0.57,0.743,0.657)</f>
        <v>0.59</v>
      </c>
      <c r="U7066" s="79">
        <f t="shared" si="1904"/>
        <v>7.4339999999999993</v>
      </c>
      <c r="V7066" s="79">
        <f t="shared" si="1905"/>
        <v>4.8369999999999997</v>
      </c>
      <c r="W7066" s="446">
        <f t="shared" si="1906"/>
        <v>5.6738034841427115E-2</v>
      </c>
      <c r="X7066" s="446">
        <f t="shared" si="1907"/>
        <v>2.9231194476157414E-2</v>
      </c>
      <c r="Y7066" s="82">
        <v>20240307</v>
      </c>
      <c r="Z7066" s="85" t="s">
        <v>2445</v>
      </c>
      <c r="AA7066" s="82">
        <v>20250325</v>
      </c>
      <c r="AB7066" s="85"/>
      <c r="AC7066" s="82"/>
      <c r="AD7066" s="82"/>
      <c r="AE7066" s="691" t="s">
        <v>1250</v>
      </c>
      <c r="AF7066" s="567">
        <v>1</v>
      </c>
      <c r="AG7066" s="567"/>
      <c r="AH7066" s="159" t="s">
        <v>177</v>
      </c>
      <c r="AI7066" s="155"/>
    </row>
    <row r="7067" spans="1:35" x14ac:dyDescent="0.2">
      <c r="A7067" s="360" t="s">
        <v>2387</v>
      </c>
      <c r="B7067" s="196">
        <v>20240907</v>
      </c>
      <c r="C7067" s="361" t="s">
        <v>64</v>
      </c>
      <c r="D7067" s="361">
        <v>6</v>
      </c>
      <c r="E7067" s="361">
        <v>11</v>
      </c>
      <c r="F7067" s="361"/>
      <c r="G7067" s="361"/>
      <c r="H7067" s="361" t="s">
        <v>10</v>
      </c>
      <c r="I7067" s="361">
        <v>550</v>
      </c>
      <c r="J7067" s="361">
        <v>20</v>
      </c>
      <c r="K7067" s="44">
        <v>5</v>
      </c>
      <c r="L7067" s="362">
        <v>1</v>
      </c>
      <c r="M7067" s="44">
        <v>0</v>
      </c>
      <c r="N7067" s="363">
        <v>1</v>
      </c>
      <c r="O7067" s="44" t="str">
        <f>Cal_030724!$E$2</f>
        <v>Cal_030724</v>
      </c>
      <c r="P7067" s="365">
        <f>Cal_030724!$Q$3</f>
        <v>1.8135132035581638</v>
      </c>
      <c r="Q7067" s="365">
        <f>Cal_030724!$R$3</f>
        <v>0.5762667345022553</v>
      </c>
      <c r="R7067" s="364">
        <v>4.819</v>
      </c>
      <c r="S7067" s="364">
        <v>3.742</v>
      </c>
      <c r="T7067" s="365">
        <f>AVERAGE(0.399,0.676,0.495,0.57,0.743,0.657)</f>
        <v>0.59</v>
      </c>
      <c r="U7067" s="79">
        <f t="shared" si="1904"/>
        <v>4.2290000000000001</v>
      </c>
      <c r="V7067" s="79">
        <f t="shared" si="1905"/>
        <v>3.1520000000000001</v>
      </c>
      <c r="W7067" s="446">
        <f t="shared" si="1906"/>
        <v>1.2577742063303674E-2</v>
      </c>
      <c r="X7067" s="446">
        <f t="shared" si="1907"/>
        <v>1.7368187298567435E-2</v>
      </c>
      <c r="Y7067" s="44">
        <v>20240307</v>
      </c>
      <c r="Z7067" s="368" t="s">
        <v>2446</v>
      </c>
      <c r="AA7067" s="44">
        <v>20250325</v>
      </c>
      <c r="AB7067" s="368"/>
      <c r="AC7067" s="44"/>
      <c r="AD7067" s="44"/>
      <c r="AE7067" s="763" t="s">
        <v>1250</v>
      </c>
      <c r="AF7067" s="849">
        <v>3</v>
      </c>
      <c r="AG7067" s="849"/>
      <c r="AH7067" s="370" t="s">
        <v>182</v>
      </c>
      <c r="AI7067" s="360" t="s">
        <v>2448</v>
      </c>
    </row>
    <row r="7068" spans="1:35" x14ac:dyDescent="0.2">
      <c r="A7068" s="360" t="s">
        <v>2387</v>
      </c>
      <c r="B7068" s="196">
        <v>20240907</v>
      </c>
      <c r="C7068" s="361" t="s">
        <v>64</v>
      </c>
      <c r="D7068" s="361">
        <v>6</v>
      </c>
      <c r="E7068" s="361">
        <v>11</v>
      </c>
      <c r="F7068" s="361"/>
      <c r="G7068" s="361"/>
      <c r="H7068" s="361" t="s">
        <v>11</v>
      </c>
      <c r="I7068" s="361">
        <v>550</v>
      </c>
      <c r="J7068" s="361">
        <v>20</v>
      </c>
      <c r="K7068" s="44">
        <v>5</v>
      </c>
      <c r="L7068" s="362">
        <v>1</v>
      </c>
      <c r="M7068" s="44">
        <v>0</v>
      </c>
      <c r="N7068" s="363">
        <v>1</v>
      </c>
      <c r="O7068" s="44" t="str">
        <f>Cal_030724!$E$2</f>
        <v>Cal_030724</v>
      </c>
      <c r="P7068" s="365">
        <f>Cal_030724!$Q$3</f>
        <v>1.8135132035581638</v>
      </c>
      <c r="Q7068" s="365">
        <f>Cal_030724!$R$3</f>
        <v>0.5762667345022553</v>
      </c>
      <c r="R7068" s="364">
        <v>7.617</v>
      </c>
      <c r="S7068" s="364">
        <v>5.2910000000000004</v>
      </c>
      <c r="T7068" s="365">
        <f>AVERAGE(0.399,0.676,0.495,0.57,0.743,0.657)</f>
        <v>0.59</v>
      </c>
      <c r="U7068" s="79">
        <f t="shared" si="1904"/>
        <v>7.0270000000000001</v>
      </c>
      <c r="V7068" s="79">
        <f t="shared" si="1905"/>
        <v>4.7010000000000005</v>
      </c>
      <c r="W7068" s="446">
        <f t="shared" si="1906"/>
        <v>2.7164185737459923E-2</v>
      </c>
      <c r="X7068" s="446">
        <f t="shared" si="1907"/>
        <v>1.7498191778452538E-2</v>
      </c>
      <c r="Y7068" s="44">
        <v>20240307</v>
      </c>
      <c r="Z7068" s="368" t="s">
        <v>2446</v>
      </c>
      <c r="AA7068" s="44">
        <v>20250325</v>
      </c>
      <c r="AB7068" s="368"/>
      <c r="AC7068" s="44"/>
      <c r="AD7068" s="44"/>
      <c r="AE7068" s="763" t="s">
        <v>1250</v>
      </c>
      <c r="AF7068" s="849">
        <v>1</v>
      </c>
      <c r="AG7068" s="849"/>
      <c r="AH7068" s="370" t="s">
        <v>183</v>
      </c>
      <c r="AI7068" s="360"/>
    </row>
    <row r="7069" spans="1:35" x14ac:dyDescent="0.2">
      <c r="A7069" s="491" t="s">
        <v>2387</v>
      </c>
      <c r="B7069" s="505">
        <v>20240907</v>
      </c>
      <c r="C7069" s="143" t="s">
        <v>64</v>
      </c>
      <c r="D7069" s="143">
        <v>6</v>
      </c>
      <c r="E7069" s="143">
        <v>14</v>
      </c>
      <c r="F7069" s="143"/>
      <c r="G7069" s="143"/>
      <c r="H7069" s="143" t="s">
        <v>10</v>
      </c>
      <c r="I7069" s="143">
        <v>290</v>
      </c>
      <c r="J7069" s="143">
        <v>0</v>
      </c>
      <c r="K7069" s="492">
        <v>5</v>
      </c>
      <c r="L7069" s="498">
        <v>1</v>
      </c>
      <c r="M7069" s="492">
        <v>0</v>
      </c>
      <c r="N7069" s="493">
        <v>1</v>
      </c>
      <c r="O7069" s="492" t="str">
        <f>Cal_030724!$E$2</f>
        <v>Cal_030724</v>
      </c>
      <c r="P7069" s="797">
        <f>Cal_030724!$Q$3</f>
        <v>1.8135132035581638</v>
      </c>
      <c r="Q7069" s="797">
        <f>Cal_030724!$R$3</f>
        <v>0.5762667345022553</v>
      </c>
      <c r="R7069" s="298">
        <v>40.75</v>
      </c>
      <c r="S7069" s="298">
        <v>25.32</v>
      </c>
      <c r="T7069" s="797">
        <f>AVERAGE(0.807,0.725,0.357,0.599,0.783,0.831)</f>
        <v>0.68366666666666676</v>
      </c>
      <c r="U7069" s="79">
        <f t="shared" si="1904"/>
        <v>40.066333333333333</v>
      </c>
      <c r="V7069" s="79">
        <f t="shared" si="1905"/>
        <v>24.636333333333333</v>
      </c>
      <c r="W7069" s="446">
        <f t="shared" si="1906"/>
        <v>0.34175714154972825</v>
      </c>
      <c r="X7069" s="446">
        <f t="shared" si="1907"/>
        <v>0.10215022296380537</v>
      </c>
      <c r="Y7069" s="492">
        <v>20240307</v>
      </c>
      <c r="Z7069" s="496" t="s">
        <v>2401</v>
      </c>
      <c r="AA7069" s="492">
        <v>20250219</v>
      </c>
      <c r="AB7069" s="496"/>
      <c r="AC7069" s="492"/>
      <c r="AD7069" s="492"/>
      <c r="AE7069" s="746" t="s">
        <v>1250</v>
      </c>
      <c r="AF7069" s="747">
        <v>3</v>
      </c>
      <c r="AG7069" s="747"/>
      <c r="AH7069" s="874" t="s">
        <v>2403</v>
      </c>
      <c r="AI7069" s="491"/>
    </row>
    <row r="7070" spans="1:35" x14ac:dyDescent="0.2">
      <c r="A7070" s="491" t="s">
        <v>2387</v>
      </c>
      <c r="B7070" s="505">
        <v>20240907</v>
      </c>
      <c r="C7070" s="143" t="s">
        <v>64</v>
      </c>
      <c r="D7070" s="143">
        <v>6</v>
      </c>
      <c r="E7070" s="143">
        <v>14</v>
      </c>
      <c r="F7070" s="143"/>
      <c r="G7070" s="143"/>
      <c r="H7070" s="143" t="s">
        <v>11</v>
      </c>
      <c r="I7070" s="143">
        <v>290</v>
      </c>
      <c r="J7070" s="143">
        <v>0</v>
      </c>
      <c r="K7070" s="492">
        <v>5</v>
      </c>
      <c r="L7070" s="492">
        <v>1</v>
      </c>
      <c r="M7070" s="492">
        <v>0</v>
      </c>
      <c r="N7070" s="493">
        <v>1</v>
      </c>
      <c r="O7070" s="492" t="str">
        <f>Cal_052925!$E$2</f>
        <v>Cal_052825</v>
      </c>
      <c r="P7070" s="797">
        <f>Cal_052925!$Q$3</f>
        <v>1.8033877067122157</v>
      </c>
      <c r="Q7070" s="797">
        <f>Cal_052925!$R$3</f>
        <v>0.57372781706974574</v>
      </c>
      <c r="R7070" s="298">
        <v>31.82</v>
      </c>
      <c r="S7070" s="298">
        <v>19.91</v>
      </c>
      <c r="T7070" s="797">
        <f>AVERAGE(0.829,0.716,0.633,0.709,0.657,0.636)</f>
        <v>0.69666666666666666</v>
      </c>
      <c r="U7070" s="79">
        <f t="shared" si="1904"/>
        <v>31.123333333333335</v>
      </c>
      <c r="V7070" s="79">
        <f t="shared" si="1905"/>
        <v>19.213333333333335</v>
      </c>
      <c r="W7070" s="446">
        <f t="shared" si="1906"/>
        <v>0.26445610541732861</v>
      </c>
      <c r="X7070" s="446">
        <f t="shared" si="1907"/>
        <v>7.8287795871816057E-2</v>
      </c>
      <c r="Y7070" s="492">
        <v>20250529</v>
      </c>
      <c r="Z7070" s="496" t="s">
        <v>2466</v>
      </c>
      <c r="AA7070" s="492">
        <v>20250715</v>
      </c>
      <c r="AB7070" s="496"/>
      <c r="AC7070" s="492"/>
      <c r="AD7070" s="492"/>
      <c r="AE7070" s="746" t="s">
        <v>1250</v>
      </c>
      <c r="AF7070" s="747">
        <v>3</v>
      </c>
      <c r="AG7070" s="747"/>
      <c r="AH7070" s="874" t="s">
        <v>2403</v>
      </c>
      <c r="AI7070" s="491"/>
    </row>
    <row r="7071" spans="1:35" x14ac:dyDescent="0.2">
      <c r="A7071" s="155" t="s">
        <v>2387</v>
      </c>
      <c r="B7071" s="81">
        <v>20240907</v>
      </c>
      <c r="C7071" s="126" t="s">
        <v>64</v>
      </c>
      <c r="D7071" s="126">
        <v>6</v>
      </c>
      <c r="E7071" s="126">
        <v>14</v>
      </c>
      <c r="F7071" s="126"/>
      <c r="G7071" s="126"/>
      <c r="H7071" s="126" t="s">
        <v>10</v>
      </c>
      <c r="I7071" s="126">
        <v>294</v>
      </c>
      <c r="J7071" s="126">
        <v>5</v>
      </c>
      <c r="K7071" s="82">
        <v>5</v>
      </c>
      <c r="L7071" s="156">
        <v>1</v>
      </c>
      <c r="M7071" s="82">
        <v>0</v>
      </c>
      <c r="N7071" s="83">
        <v>1</v>
      </c>
      <c r="O7071" s="82" t="str">
        <f>Cal_030724!$E$2</f>
        <v>Cal_030724</v>
      </c>
      <c r="P7071" s="158">
        <f>Cal_030724!$Q$3</f>
        <v>1.8135132035581638</v>
      </c>
      <c r="Q7071" s="158">
        <f>Cal_030724!$R$3</f>
        <v>0.5762667345022553</v>
      </c>
      <c r="R7071" s="84">
        <v>5.3849999999999998</v>
      </c>
      <c r="S7071" s="84">
        <v>3.6909999999999998</v>
      </c>
      <c r="T7071" s="158">
        <f>AVERAGE(0.399,0.676,0.495,0.57,0.743,0.657)</f>
        <v>0.59</v>
      </c>
      <c r="U7071" s="79">
        <f t="shared" si="1904"/>
        <v>4.7949999999999999</v>
      </c>
      <c r="V7071" s="79">
        <f t="shared" si="1905"/>
        <v>3.101</v>
      </c>
      <c r="W7071" s="446">
        <f t="shared" si="1906"/>
        <v>3.7009715449124965E-2</v>
      </c>
      <c r="X7071" s="446">
        <f t="shared" si="1907"/>
        <v>1.810514502510072E-2</v>
      </c>
      <c r="Y7071" s="82">
        <v>20240307</v>
      </c>
      <c r="Z7071" s="85" t="s">
        <v>2446</v>
      </c>
      <c r="AA7071" s="82">
        <v>20250325</v>
      </c>
      <c r="AB7071" s="85"/>
      <c r="AC7071" s="82"/>
      <c r="AD7071" s="82"/>
      <c r="AE7071" s="691" t="s">
        <v>1250</v>
      </c>
      <c r="AF7071" s="567">
        <v>1</v>
      </c>
      <c r="AG7071" s="567"/>
      <c r="AH7071" s="159" t="s">
        <v>186</v>
      </c>
      <c r="AI7071" s="155"/>
    </row>
    <row r="7072" spans="1:35" x14ac:dyDescent="0.2">
      <c r="A7072" s="155" t="s">
        <v>2387</v>
      </c>
      <c r="B7072" s="81">
        <v>20240907</v>
      </c>
      <c r="C7072" s="126" t="s">
        <v>64</v>
      </c>
      <c r="D7072" s="126">
        <v>6</v>
      </c>
      <c r="E7072" s="126">
        <v>14</v>
      </c>
      <c r="F7072" s="126"/>
      <c r="G7072" s="126"/>
      <c r="H7072" s="126" t="s">
        <v>11</v>
      </c>
      <c r="I7072" s="126">
        <v>294</v>
      </c>
      <c r="J7072" s="126">
        <v>5</v>
      </c>
      <c r="K7072" s="82">
        <v>5</v>
      </c>
      <c r="L7072" s="156">
        <v>1</v>
      </c>
      <c r="M7072" s="82">
        <v>0</v>
      </c>
      <c r="N7072" s="83">
        <v>1</v>
      </c>
      <c r="O7072" s="82" t="str">
        <f>Cal_030724!$E$2</f>
        <v>Cal_030724</v>
      </c>
      <c r="P7072" s="158">
        <f>Cal_030724!$Q$3</f>
        <v>1.8135132035581638</v>
      </c>
      <c r="Q7072" s="158">
        <f>Cal_030724!$R$3</f>
        <v>0.5762667345022553</v>
      </c>
      <c r="R7072" s="84">
        <v>7.8490000000000002</v>
      </c>
      <c r="S7072" s="84">
        <v>5.4470000000000001</v>
      </c>
      <c r="T7072" s="158">
        <f>AVERAGE(0.399,0.676,0.495,0.57,0.743,0.657)</f>
        <v>0.59</v>
      </c>
      <c r="U7072" s="79">
        <f t="shared" si="1904"/>
        <v>7.2590000000000003</v>
      </c>
      <c r="V7072" s="79">
        <f t="shared" si="1905"/>
        <v>4.8570000000000002</v>
      </c>
      <c r="W7072" s="446">
        <f t="shared" si="1906"/>
        <v>5.2477766534119348E-2</v>
      </c>
      <c r="X7072" s="446">
        <f t="shared" si="1907"/>
        <v>3.3846927862305747E-2</v>
      </c>
      <c r="Y7072" s="82">
        <v>20240307</v>
      </c>
      <c r="Z7072" s="85" t="s">
        <v>2446</v>
      </c>
      <c r="AA7072" s="82">
        <v>20250325</v>
      </c>
      <c r="AB7072" s="85"/>
      <c r="AC7072" s="82"/>
      <c r="AD7072" s="82"/>
      <c r="AE7072" s="691" t="s">
        <v>1250</v>
      </c>
      <c r="AF7072" s="567">
        <v>1</v>
      </c>
      <c r="AG7072" s="567"/>
      <c r="AH7072" s="159" t="s">
        <v>187</v>
      </c>
      <c r="AI7072" s="155"/>
    </row>
    <row r="7073" spans="1:35" x14ac:dyDescent="0.2">
      <c r="A7073" s="360" t="s">
        <v>2387</v>
      </c>
      <c r="B7073" s="196">
        <v>20240907</v>
      </c>
      <c r="C7073" s="361" t="s">
        <v>64</v>
      </c>
      <c r="D7073" s="361">
        <v>6</v>
      </c>
      <c r="E7073" s="361">
        <v>14</v>
      </c>
      <c r="F7073" s="361"/>
      <c r="G7073" s="361"/>
      <c r="H7073" s="361" t="s">
        <v>10</v>
      </c>
      <c r="I7073" s="361">
        <v>551</v>
      </c>
      <c r="J7073" s="361">
        <v>20</v>
      </c>
      <c r="K7073" s="44">
        <v>5</v>
      </c>
      <c r="L7073" s="362">
        <v>1</v>
      </c>
      <c r="M7073" s="44">
        <v>0</v>
      </c>
      <c r="N7073" s="363">
        <v>1</v>
      </c>
      <c r="O7073" s="44" t="str">
        <f>Cal_030724!$E$2</f>
        <v>Cal_030724</v>
      </c>
      <c r="P7073" s="365">
        <f>Cal_030724!$Q$3</f>
        <v>1.8135132035581638</v>
      </c>
      <c r="Q7073" s="365">
        <f>Cal_030724!$R$3</f>
        <v>0.5762667345022553</v>
      </c>
      <c r="R7073" s="364">
        <v>6.032</v>
      </c>
      <c r="S7073" s="364">
        <v>4.6959999999999997</v>
      </c>
      <c r="T7073" s="365">
        <f>AVERAGE(0.399,0.676,0.495,0.57,0.743,0.657)</f>
        <v>0.59</v>
      </c>
      <c r="U7073" s="79">
        <f t="shared" si="1904"/>
        <v>5.4420000000000002</v>
      </c>
      <c r="V7073" s="79">
        <f t="shared" si="1905"/>
        <v>4.1059999999999999</v>
      </c>
      <c r="W7073" s="446">
        <f t="shared" si="1906"/>
        <v>1.5574156329448342E-2</v>
      </c>
      <c r="X7073" s="446">
        <f t="shared" si="1907"/>
        <v>2.3364559317871198E-2</v>
      </c>
      <c r="Y7073" s="44">
        <v>20240307</v>
      </c>
      <c r="Z7073" s="368" t="s">
        <v>2446</v>
      </c>
      <c r="AA7073" s="44">
        <v>20250325</v>
      </c>
      <c r="AB7073" s="368"/>
      <c r="AC7073" s="44"/>
      <c r="AD7073" s="44"/>
      <c r="AE7073" s="763" t="s">
        <v>1250</v>
      </c>
      <c r="AF7073" s="849">
        <v>3</v>
      </c>
      <c r="AG7073" s="849"/>
      <c r="AH7073" s="370" t="s">
        <v>188</v>
      </c>
      <c r="AI7073" s="360" t="s">
        <v>2426</v>
      </c>
    </row>
    <row r="7074" spans="1:35" x14ac:dyDescent="0.2">
      <c r="A7074" s="360" t="s">
        <v>2387</v>
      </c>
      <c r="B7074" s="196">
        <v>20240907</v>
      </c>
      <c r="C7074" s="361" t="s">
        <v>64</v>
      </c>
      <c r="D7074" s="361">
        <v>6</v>
      </c>
      <c r="E7074" s="361">
        <v>14</v>
      </c>
      <c r="F7074" s="361"/>
      <c r="G7074" s="361"/>
      <c r="H7074" s="361" t="s">
        <v>11</v>
      </c>
      <c r="I7074" s="361">
        <v>552</v>
      </c>
      <c r="J7074" s="361">
        <v>20</v>
      </c>
      <c r="K7074" s="44">
        <v>5</v>
      </c>
      <c r="L7074" s="362">
        <v>1</v>
      </c>
      <c r="M7074" s="44">
        <v>0</v>
      </c>
      <c r="N7074" s="363">
        <v>1</v>
      </c>
      <c r="O7074" s="44" t="str">
        <f>Cal_030724!$E$2</f>
        <v>Cal_030724</v>
      </c>
      <c r="P7074" s="365">
        <f>Cal_030724!$Q$3</f>
        <v>1.8135132035581638</v>
      </c>
      <c r="Q7074" s="365">
        <f>Cal_030724!$R$3</f>
        <v>0.5762667345022553</v>
      </c>
      <c r="R7074" s="364">
        <v>5.226</v>
      </c>
      <c r="S7074" s="364">
        <v>3.7240000000000002</v>
      </c>
      <c r="T7074" s="365">
        <f>AVERAGE(0.399,0.676,0.495,0.57,0.743,0.657)</f>
        <v>0.59</v>
      </c>
      <c r="U7074" s="79">
        <f t="shared" si="1904"/>
        <v>4.6360000000000001</v>
      </c>
      <c r="V7074" s="79">
        <f t="shared" si="1905"/>
        <v>3.1340000000000003</v>
      </c>
      <c r="W7074" s="446">
        <f t="shared" si="1906"/>
        <v>1.7477548878552816E-2</v>
      </c>
      <c r="X7074" s="446">
        <f t="shared" si="1907"/>
        <v>1.21894893264615E-2</v>
      </c>
      <c r="Y7074" s="44">
        <v>20240307</v>
      </c>
      <c r="Z7074" s="368" t="s">
        <v>2446</v>
      </c>
      <c r="AA7074" s="44">
        <v>20250325</v>
      </c>
      <c r="AB7074" s="368"/>
      <c r="AC7074" s="44"/>
      <c r="AD7074" s="44"/>
      <c r="AE7074" s="763" t="s">
        <v>1250</v>
      </c>
      <c r="AF7074" s="849">
        <v>1</v>
      </c>
      <c r="AG7074" s="849"/>
      <c r="AH7074" s="370" t="s">
        <v>189</v>
      </c>
      <c r="AI7074" s="360"/>
    </row>
    <row r="7075" spans="1:35" x14ac:dyDescent="0.2">
      <c r="A7075" t="s">
        <v>2387</v>
      </c>
      <c r="B7075" s="45">
        <v>20240907</v>
      </c>
      <c r="C7075" s="107" t="s">
        <v>64</v>
      </c>
      <c r="D7075" s="107">
        <v>6</v>
      </c>
      <c r="E7075" s="107">
        <v>18</v>
      </c>
      <c r="H7075" s="107" t="s">
        <v>10</v>
      </c>
      <c r="I7075" s="107">
        <v>290</v>
      </c>
      <c r="J7075" s="107">
        <v>0</v>
      </c>
      <c r="K7075" s="43">
        <v>5</v>
      </c>
      <c r="L7075" s="111">
        <v>1</v>
      </c>
      <c r="M7075" s="43">
        <v>0</v>
      </c>
      <c r="N7075" s="49">
        <v>1</v>
      </c>
      <c r="O7075" s="43" t="str">
        <f>Cal_030724!$E$2</f>
        <v>Cal_030724</v>
      </c>
      <c r="P7075" s="50">
        <f>Cal_030724!$Q$3</f>
        <v>1.8135132035581638</v>
      </c>
      <c r="Q7075" s="50">
        <f>Cal_030724!$R$3</f>
        <v>0.5762667345022553</v>
      </c>
      <c r="R7075" s="46">
        <v>27.76</v>
      </c>
      <c r="S7075" s="46">
        <v>17.829999999999998</v>
      </c>
      <c r="T7075" s="178">
        <f>AVERAGE(0.807,0.725,0.357,0.599,0.783,0.831)</f>
        <v>0.68366666666666676</v>
      </c>
      <c r="U7075" s="79">
        <f t="shared" si="1904"/>
        <v>27.076333333333334</v>
      </c>
      <c r="V7075" s="79">
        <f t="shared" si="1905"/>
        <v>17.146333333333331</v>
      </c>
      <c r="W7075" s="446">
        <f t="shared" si="1906"/>
        <v>0.21993832894289064</v>
      </c>
      <c r="X7075" s="446">
        <f t="shared" si="1907"/>
        <v>8.90112025514017E-2</v>
      </c>
      <c r="Y7075" s="43">
        <v>20240307</v>
      </c>
      <c r="Z7075" s="48" t="s">
        <v>2401</v>
      </c>
      <c r="AA7075" s="43">
        <v>20250219</v>
      </c>
      <c r="AE7075" s="689" t="s">
        <v>1250</v>
      </c>
      <c r="AF7075" s="130">
        <v>1</v>
      </c>
    </row>
    <row r="7076" spans="1:35" x14ac:dyDescent="0.2">
      <c r="A7076" t="s">
        <v>2387</v>
      </c>
      <c r="B7076" s="45">
        <v>20240907</v>
      </c>
      <c r="C7076" s="107" t="s">
        <v>64</v>
      </c>
      <c r="D7076" s="107">
        <v>6</v>
      </c>
      <c r="E7076" s="107">
        <v>18</v>
      </c>
      <c r="H7076" s="107" t="s">
        <v>11</v>
      </c>
      <c r="I7076" s="107">
        <v>290</v>
      </c>
      <c r="J7076" s="107">
        <v>0</v>
      </c>
      <c r="U7076" s="79" t="e">
        <f t="shared" si="1904"/>
        <v>#DIV/0!</v>
      </c>
      <c r="V7076" s="79" t="e">
        <f t="shared" si="1905"/>
        <v>#DIV/0!</v>
      </c>
      <c r="W7076" s="446" t="e">
        <f t="shared" si="1906"/>
        <v>#DIV/0!</v>
      </c>
      <c r="X7076" s="446" t="e">
        <f t="shared" si="1907"/>
        <v>#DIV/0!</v>
      </c>
    </row>
    <row r="7077" spans="1:35" x14ac:dyDescent="0.2">
      <c r="A7077" t="s">
        <v>2387</v>
      </c>
      <c r="B7077" s="45">
        <v>20240907</v>
      </c>
      <c r="C7077" s="107" t="s">
        <v>64</v>
      </c>
      <c r="D7077" s="107">
        <v>6</v>
      </c>
      <c r="E7077" s="107">
        <v>18</v>
      </c>
      <c r="H7077" s="107" t="s">
        <v>10</v>
      </c>
      <c r="I7077" s="107">
        <v>290</v>
      </c>
      <c r="J7077" s="107">
        <v>10</v>
      </c>
      <c r="K7077" s="43">
        <v>5</v>
      </c>
      <c r="L7077" s="43">
        <v>1</v>
      </c>
      <c r="M7077" s="43">
        <v>0</v>
      </c>
      <c r="N7077" s="49">
        <v>1</v>
      </c>
      <c r="O7077" s="43" t="str">
        <f>Cal_052925!$E$2</f>
        <v>Cal_052825</v>
      </c>
      <c r="P7077" s="50">
        <f>Cal_052925!$Q$3</f>
        <v>1.8033877067122157</v>
      </c>
      <c r="Q7077" s="50">
        <f>Cal_052925!$R$3</f>
        <v>0.57372781706974574</v>
      </c>
      <c r="R7077" s="46">
        <v>25.5</v>
      </c>
      <c r="S7077" s="46">
        <v>15.67</v>
      </c>
      <c r="T7077" s="178">
        <f>AVERAGE(0.608,0.502,0.563,0.666,0.668,0.572)</f>
        <v>0.59650000000000003</v>
      </c>
      <c r="U7077" s="79">
        <f t="shared" si="1904"/>
        <v>24.903500000000001</v>
      </c>
      <c r="V7077" s="79">
        <f t="shared" si="1905"/>
        <v>15.073499999999999</v>
      </c>
      <c r="W7077" s="446">
        <f t="shared" si="1906"/>
        <v>0.21827065627643502</v>
      </c>
      <c r="X7077" s="446">
        <f t="shared" si="1907"/>
        <v>5.0623351153227795E-2</v>
      </c>
      <c r="Y7077" s="43">
        <v>20250529</v>
      </c>
      <c r="Z7077" s="48" t="s">
        <v>2457</v>
      </c>
      <c r="AA7077" s="43">
        <v>20250612</v>
      </c>
      <c r="AE7077" s="689" t="s">
        <v>1250</v>
      </c>
      <c r="AF7077" s="130">
        <v>1</v>
      </c>
    </row>
    <row r="7078" spans="1:35" x14ac:dyDescent="0.2">
      <c r="A7078" t="s">
        <v>2387</v>
      </c>
      <c r="B7078" s="45">
        <v>20240907</v>
      </c>
      <c r="C7078" s="107" t="s">
        <v>64</v>
      </c>
      <c r="D7078" s="107">
        <v>6</v>
      </c>
      <c r="E7078" s="107">
        <v>18</v>
      </c>
      <c r="H7078" s="107" t="s">
        <v>11</v>
      </c>
      <c r="I7078" s="107">
        <v>290</v>
      </c>
      <c r="J7078" s="107">
        <v>10</v>
      </c>
      <c r="K7078" s="43">
        <v>5</v>
      </c>
      <c r="L7078" s="43">
        <v>1</v>
      </c>
      <c r="M7078" s="43">
        <v>0</v>
      </c>
      <c r="N7078" s="49">
        <v>1</v>
      </c>
      <c r="O7078" s="43" t="str">
        <f>Cal_052925!$E$2</f>
        <v>Cal_052825</v>
      </c>
      <c r="P7078" s="50">
        <f>Cal_052925!$Q$3</f>
        <v>1.8033877067122157</v>
      </c>
      <c r="Q7078" s="50">
        <f>Cal_052925!$R$3</f>
        <v>0.57372781706974574</v>
      </c>
      <c r="R7078" s="46">
        <v>25.23</v>
      </c>
      <c r="S7078" s="46">
        <v>15.85</v>
      </c>
      <c r="T7078" s="178">
        <f>AVERAGE(0.829,0.716,0.633,0.709,0.657,0.636)</f>
        <v>0.69666666666666666</v>
      </c>
      <c r="U7078" s="79">
        <f t="shared" si="1904"/>
        <v>24.533333333333335</v>
      </c>
      <c r="V7078" s="79">
        <f t="shared" si="1905"/>
        <v>15.153333333333332</v>
      </c>
      <c r="W7078" s="446">
        <f t="shared" si="1906"/>
        <v>0.20827861199114553</v>
      </c>
      <c r="X7078" s="446">
        <f t="shared" si="1907"/>
        <v>6.2039530836830073E-2</v>
      </c>
      <c r="Y7078" s="43">
        <v>20250529</v>
      </c>
      <c r="Z7078" s="48" t="s">
        <v>2466</v>
      </c>
      <c r="AA7078" s="43">
        <v>20250715</v>
      </c>
      <c r="AE7078" s="689" t="s">
        <v>1250</v>
      </c>
      <c r="AF7078" s="130">
        <v>1</v>
      </c>
    </row>
    <row r="7079" spans="1:35" x14ac:dyDescent="0.2">
      <c r="A7079" s="155" t="s">
        <v>2387</v>
      </c>
      <c r="B7079" s="81">
        <v>20240907</v>
      </c>
      <c r="C7079" s="126" t="s">
        <v>64</v>
      </c>
      <c r="D7079" s="126">
        <v>6</v>
      </c>
      <c r="E7079" s="126">
        <v>18</v>
      </c>
      <c r="F7079" s="126"/>
      <c r="G7079" s="126"/>
      <c r="H7079" s="126" t="s">
        <v>10</v>
      </c>
      <c r="I7079" s="126">
        <v>293</v>
      </c>
      <c r="J7079" s="126">
        <v>5</v>
      </c>
      <c r="K7079" s="82">
        <v>5</v>
      </c>
      <c r="L7079" s="156">
        <v>1</v>
      </c>
      <c r="M7079" s="82">
        <v>0</v>
      </c>
      <c r="N7079" s="83">
        <v>1</v>
      </c>
      <c r="O7079" s="82" t="str">
        <f>Cal_030724!$E$2</f>
        <v>Cal_030724</v>
      </c>
      <c r="P7079" s="158">
        <f>Cal_030724!$Q$3</f>
        <v>1.8135132035581638</v>
      </c>
      <c r="Q7079" s="158">
        <f>Cal_030724!$R$3</f>
        <v>0.5762667345022553</v>
      </c>
      <c r="R7079" s="84">
        <v>5.3239999999999998</v>
      </c>
      <c r="S7079" s="84">
        <v>3.7210000000000001</v>
      </c>
      <c r="T7079" s="158">
        <f>AVERAGE(0.399,0.676,0.495,0.57,0.743,0.657)</f>
        <v>0.59</v>
      </c>
      <c r="U7079" s="79">
        <f t="shared" si="1904"/>
        <v>4.734</v>
      </c>
      <c r="V7079" s="79">
        <f t="shared" si="1905"/>
        <v>3.1310000000000002</v>
      </c>
      <c r="W7079" s="446">
        <f t="shared" si="1906"/>
        <v>3.5141117850785365E-2</v>
      </c>
      <c r="X7079" s="446">
        <f t="shared" si="1907"/>
        <v>2.0696865354644784E-2</v>
      </c>
      <c r="Y7079" s="82">
        <v>20240307</v>
      </c>
      <c r="Z7079" s="85" t="s">
        <v>2445</v>
      </c>
      <c r="AA7079" s="82">
        <v>20250325</v>
      </c>
      <c r="AB7079" s="85"/>
      <c r="AC7079" s="82"/>
      <c r="AD7079" s="82"/>
      <c r="AE7079" s="691" t="s">
        <v>1250</v>
      </c>
      <c r="AF7079" s="567">
        <v>1</v>
      </c>
      <c r="AG7079" s="567"/>
      <c r="AH7079" s="159" t="s">
        <v>174</v>
      </c>
      <c r="AI7079" s="155"/>
    </row>
    <row r="7080" spans="1:35" x14ac:dyDescent="0.2">
      <c r="A7080" s="155" t="s">
        <v>2387</v>
      </c>
      <c r="B7080" s="81">
        <v>20240907</v>
      </c>
      <c r="C7080" s="126" t="s">
        <v>64</v>
      </c>
      <c r="D7080" s="126">
        <v>6</v>
      </c>
      <c r="E7080" s="126">
        <v>18</v>
      </c>
      <c r="F7080" s="126"/>
      <c r="G7080" s="126"/>
      <c r="H7080" s="126" t="s">
        <v>11</v>
      </c>
      <c r="I7080" s="126">
        <v>293</v>
      </c>
      <c r="J7080" s="126">
        <v>5</v>
      </c>
      <c r="K7080" s="82">
        <v>5</v>
      </c>
      <c r="L7080" s="156">
        <v>1</v>
      </c>
      <c r="M7080" s="82">
        <v>0</v>
      </c>
      <c r="N7080" s="83">
        <v>1</v>
      </c>
      <c r="O7080" s="82" t="str">
        <f>Cal_030724!$E$2</f>
        <v>Cal_030724</v>
      </c>
      <c r="P7080" s="158">
        <f>Cal_030724!$Q$3</f>
        <v>1.8135132035581638</v>
      </c>
      <c r="Q7080" s="158">
        <f>Cal_030724!$R$3</f>
        <v>0.5762667345022553</v>
      </c>
      <c r="R7080" s="84">
        <v>7.5750000000000002</v>
      </c>
      <c r="S7080" s="84">
        <v>5.36</v>
      </c>
      <c r="T7080" s="158">
        <f>AVERAGE(0.399,0.676,0.495,0.57,0.743,0.657)</f>
        <v>0.59</v>
      </c>
      <c r="U7080" s="79">
        <f t="shared" si="1904"/>
        <v>6.9850000000000003</v>
      </c>
      <c r="V7080" s="79">
        <f t="shared" si="1905"/>
        <v>4.7700000000000005</v>
      </c>
      <c r="W7080" s="446">
        <f t="shared" si="1906"/>
        <v>4.8557439825009104E-2</v>
      </c>
      <c r="X7080" s="446">
        <f t="shared" si="1907"/>
        <v>3.6510327626253058E-2</v>
      </c>
      <c r="Y7080" s="82">
        <v>20240307</v>
      </c>
      <c r="Z7080" s="85" t="s">
        <v>2445</v>
      </c>
      <c r="AA7080" s="82">
        <v>20250325</v>
      </c>
      <c r="AB7080" s="85"/>
      <c r="AC7080" s="82"/>
      <c r="AD7080" s="82"/>
      <c r="AE7080" s="691" t="s">
        <v>1250</v>
      </c>
      <c r="AF7080" s="567">
        <v>1</v>
      </c>
      <c r="AG7080" s="567"/>
      <c r="AH7080" s="159" t="s">
        <v>175</v>
      </c>
      <c r="AI7080" s="155"/>
    </row>
    <row r="7081" spans="1:35" x14ac:dyDescent="0.2">
      <c r="A7081" s="360" t="s">
        <v>2387</v>
      </c>
      <c r="B7081" s="196">
        <v>20240907</v>
      </c>
      <c r="C7081" s="361" t="s">
        <v>64</v>
      </c>
      <c r="D7081" s="361">
        <v>6</v>
      </c>
      <c r="E7081" s="361">
        <v>18</v>
      </c>
      <c r="F7081" s="361"/>
      <c r="G7081" s="361"/>
      <c r="H7081" s="361" t="s">
        <v>10</v>
      </c>
      <c r="I7081" s="361">
        <v>550</v>
      </c>
      <c r="J7081" s="361">
        <v>20</v>
      </c>
      <c r="K7081" s="44">
        <v>5</v>
      </c>
      <c r="L7081" s="362">
        <v>1</v>
      </c>
      <c r="M7081" s="44">
        <v>0</v>
      </c>
      <c r="N7081" s="363">
        <v>1</v>
      </c>
      <c r="O7081" s="44" t="str">
        <f>Cal_030724!$E$2</f>
        <v>Cal_030724</v>
      </c>
      <c r="P7081" s="365">
        <f>Cal_030724!$Q$3</f>
        <v>1.8135132035581638</v>
      </c>
      <c r="Q7081" s="365">
        <f>Cal_030724!$R$3</f>
        <v>0.5762667345022553</v>
      </c>
      <c r="R7081" s="364">
        <v>9.4169999999999998</v>
      </c>
      <c r="S7081" s="364">
        <v>6.5890000000000004</v>
      </c>
      <c r="T7081" s="365">
        <f>AVERAGE(0.399,0.676,0.495,0.57,0.743,0.657)</f>
        <v>0.59</v>
      </c>
      <c r="U7081" s="79">
        <f t="shared" si="1904"/>
        <v>8.827</v>
      </c>
      <c r="V7081" s="79">
        <f t="shared" si="1905"/>
        <v>5.9990000000000006</v>
      </c>
      <c r="W7081" s="446">
        <f t="shared" si="1906"/>
        <v>3.302679160169246E-2</v>
      </c>
      <c r="X7081" s="446">
        <f t="shared" si="1907"/>
        <v>2.3967380429356002E-2</v>
      </c>
      <c r="Y7081" s="44">
        <v>20240307</v>
      </c>
      <c r="Z7081" s="368" t="s">
        <v>2445</v>
      </c>
      <c r="AA7081" s="44">
        <v>20250325</v>
      </c>
      <c r="AB7081" s="368"/>
      <c r="AC7081" s="44"/>
      <c r="AD7081" s="44"/>
      <c r="AE7081" s="763" t="s">
        <v>1250</v>
      </c>
      <c r="AF7081" s="849">
        <v>1</v>
      </c>
      <c r="AG7081" s="849"/>
      <c r="AH7081" s="370" t="s">
        <v>180</v>
      </c>
      <c r="AI7081" s="360"/>
    </row>
    <row r="7082" spans="1:35" x14ac:dyDescent="0.2">
      <c r="A7082" s="360" t="s">
        <v>2387</v>
      </c>
      <c r="B7082" s="196">
        <v>20240907</v>
      </c>
      <c r="C7082" s="361" t="s">
        <v>64</v>
      </c>
      <c r="D7082" s="361">
        <v>6</v>
      </c>
      <c r="E7082" s="361">
        <v>18</v>
      </c>
      <c r="F7082" s="361"/>
      <c r="G7082" s="361"/>
      <c r="H7082" s="361" t="s">
        <v>11</v>
      </c>
      <c r="I7082" s="361">
        <v>552</v>
      </c>
      <c r="J7082" s="361">
        <v>20</v>
      </c>
      <c r="K7082" s="44">
        <v>5</v>
      </c>
      <c r="L7082" s="362">
        <v>1</v>
      </c>
      <c r="M7082" s="44">
        <v>0</v>
      </c>
      <c r="N7082" s="363">
        <v>1</v>
      </c>
      <c r="O7082" s="44" t="str">
        <f>Cal_030724!$E$2</f>
        <v>Cal_030724</v>
      </c>
      <c r="P7082" s="365">
        <f>Cal_030724!$Q$3</f>
        <v>1.8135132035581638</v>
      </c>
      <c r="Q7082" s="365">
        <f>Cal_030724!$R$3</f>
        <v>0.5762667345022553</v>
      </c>
      <c r="R7082" s="364">
        <v>4.0270000000000001</v>
      </c>
      <c r="S7082" s="364">
        <v>3.1680000000000001</v>
      </c>
      <c r="T7082" s="365">
        <f>AVERAGE(0.399,0.676,0.495,0.57,0.743,0.657)</f>
        <v>0.59</v>
      </c>
      <c r="U7082" s="79">
        <f t="shared" si="1904"/>
        <v>3.4370000000000003</v>
      </c>
      <c r="V7082" s="79">
        <f t="shared" si="1905"/>
        <v>2.5780000000000003</v>
      </c>
      <c r="W7082" s="446">
        <f t="shared" si="1906"/>
        <v>9.995482347987264E-3</v>
      </c>
      <c r="X7082" s="446">
        <f t="shared" si="1907"/>
        <v>1.4408354439672885E-2</v>
      </c>
      <c r="Y7082" s="44">
        <v>20240307</v>
      </c>
      <c r="Z7082" s="368" t="s">
        <v>2445</v>
      </c>
      <c r="AA7082" s="44">
        <v>20250325</v>
      </c>
      <c r="AB7082" s="368"/>
      <c r="AC7082" s="44"/>
      <c r="AD7082" s="44"/>
      <c r="AE7082" s="763" t="s">
        <v>1250</v>
      </c>
      <c r="AF7082" s="849">
        <v>3</v>
      </c>
      <c r="AG7082" s="849"/>
      <c r="AH7082" s="370" t="s">
        <v>181</v>
      </c>
      <c r="AI7082" s="360" t="s">
        <v>2447</v>
      </c>
    </row>
    <row r="7083" spans="1:35" x14ac:dyDescent="0.2">
      <c r="A7083" t="s">
        <v>2387</v>
      </c>
      <c r="B7083" s="45">
        <v>20240907</v>
      </c>
      <c r="C7083" s="107" t="s">
        <v>66</v>
      </c>
      <c r="D7083" s="107">
        <v>7</v>
      </c>
      <c r="E7083" s="107">
        <v>3</v>
      </c>
      <c r="H7083" s="107" t="s">
        <v>10</v>
      </c>
      <c r="I7083" s="107">
        <v>290</v>
      </c>
      <c r="J7083" s="107">
        <v>0</v>
      </c>
      <c r="K7083" s="43">
        <v>5</v>
      </c>
      <c r="L7083" s="43">
        <v>1</v>
      </c>
      <c r="M7083" s="43">
        <v>0</v>
      </c>
      <c r="N7083" s="49">
        <v>1</v>
      </c>
      <c r="O7083" s="43" t="str">
        <f>Cal_052925!$E$2</f>
        <v>Cal_052825</v>
      </c>
      <c r="P7083" s="50">
        <f>Cal_052925!$Q$3</f>
        <v>1.8033877067122157</v>
      </c>
      <c r="Q7083" s="50">
        <f>Cal_052925!$R$3</f>
        <v>0.57372781706974574</v>
      </c>
      <c r="R7083" s="46">
        <v>47.02</v>
      </c>
      <c r="S7083" s="46">
        <v>34.92</v>
      </c>
      <c r="T7083" s="178">
        <f>AVERAGE(0.829,0.716,0.633,0.709,0.657,0.636)</f>
        <v>0.69666666666666666</v>
      </c>
      <c r="U7083" s="79">
        <f t="shared" si="1904"/>
        <v>46.323333333333338</v>
      </c>
      <c r="V7083" s="79">
        <f t="shared" si="1905"/>
        <v>34.223333333333336</v>
      </c>
      <c r="W7083" s="446">
        <f t="shared" si="1906"/>
        <v>0.2686749685600065</v>
      </c>
      <c r="X7083" s="446">
        <f t="shared" si="1907"/>
        <v>0.34183017275429745</v>
      </c>
      <c r="Y7083" s="43">
        <v>20250529</v>
      </c>
      <c r="Z7083" s="48" t="s">
        <v>2466</v>
      </c>
      <c r="AA7083" s="43">
        <v>20250715</v>
      </c>
      <c r="AE7083" s="689" t="s">
        <v>1250</v>
      </c>
      <c r="AF7083" s="130">
        <v>3</v>
      </c>
      <c r="AH7083" s="490" t="s">
        <v>2374</v>
      </c>
    </row>
    <row r="7084" spans="1:35" x14ac:dyDescent="0.2">
      <c r="A7084" t="s">
        <v>2387</v>
      </c>
      <c r="B7084" s="45">
        <v>20240907</v>
      </c>
      <c r="C7084" s="107" t="s">
        <v>66</v>
      </c>
      <c r="D7084" s="107">
        <v>7</v>
      </c>
      <c r="E7084" s="107">
        <v>3</v>
      </c>
      <c r="H7084" s="107" t="s">
        <v>11</v>
      </c>
      <c r="I7084" s="107">
        <v>290</v>
      </c>
      <c r="J7084" s="107">
        <v>0</v>
      </c>
      <c r="K7084" s="43">
        <v>5</v>
      </c>
      <c r="L7084" s="43">
        <v>1</v>
      </c>
      <c r="M7084" s="43">
        <v>0</v>
      </c>
      <c r="N7084" s="49">
        <v>1</v>
      </c>
      <c r="O7084" s="43" t="str">
        <f>Cal_052925!$E$2</f>
        <v>Cal_052825</v>
      </c>
      <c r="P7084" s="50">
        <f>Cal_052925!$Q$3</f>
        <v>1.8033877067122157</v>
      </c>
      <c r="Q7084" s="50">
        <f>Cal_052925!$R$3</f>
        <v>0.57372781706974574</v>
      </c>
      <c r="R7084" s="46">
        <v>47.73</v>
      </c>
      <c r="S7084" s="46">
        <v>35.18</v>
      </c>
      <c r="T7084" s="178">
        <f>AVERAGE(0.608,0.502,0.563,0.666,0.668,0.572)</f>
        <v>0.59650000000000003</v>
      </c>
      <c r="U7084" s="79">
        <f t="shared" si="1904"/>
        <v>47.133499999999998</v>
      </c>
      <c r="V7084" s="79">
        <f t="shared" si="1905"/>
        <v>34.583500000000001</v>
      </c>
      <c r="W7084" s="446">
        <f t="shared" si="1906"/>
        <v>0.27866701284529588</v>
      </c>
      <c r="X7084" s="446">
        <f t="shared" si="1907"/>
        <v>0.33826309004678251</v>
      </c>
      <c r="Y7084" s="43">
        <v>20250529</v>
      </c>
      <c r="Z7084" s="48" t="s">
        <v>2457</v>
      </c>
      <c r="AA7084" s="43">
        <v>20250612</v>
      </c>
      <c r="AE7084" s="689" t="s">
        <v>1250</v>
      </c>
      <c r="AF7084" s="130">
        <v>3</v>
      </c>
      <c r="AH7084" s="490" t="s">
        <v>2374</v>
      </c>
    </row>
    <row r="7085" spans="1:35" x14ac:dyDescent="0.2">
      <c r="A7085" t="s">
        <v>2387</v>
      </c>
      <c r="B7085" s="45">
        <v>20240907</v>
      </c>
      <c r="C7085" s="107" t="s">
        <v>66</v>
      </c>
      <c r="D7085" s="107">
        <v>7</v>
      </c>
      <c r="E7085" s="107">
        <v>6</v>
      </c>
      <c r="H7085" s="107" t="s">
        <v>10</v>
      </c>
      <c r="I7085" s="107">
        <v>290</v>
      </c>
      <c r="J7085" s="107">
        <v>0</v>
      </c>
      <c r="K7085" s="43">
        <v>5</v>
      </c>
      <c r="L7085" s="43">
        <v>1</v>
      </c>
      <c r="M7085" s="43">
        <v>0</v>
      </c>
      <c r="N7085" s="49">
        <v>1</v>
      </c>
      <c r="O7085" s="43" t="str">
        <f>Cal_052925!$E$2</f>
        <v>Cal_052825</v>
      </c>
      <c r="P7085" s="50">
        <f>Cal_052925!$Q$3</f>
        <v>1.8033877067122157</v>
      </c>
      <c r="Q7085" s="50">
        <f>Cal_052925!$R$3</f>
        <v>0.57372781706974574</v>
      </c>
      <c r="R7085" s="46">
        <v>122.3</v>
      </c>
      <c r="S7085" s="46">
        <v>85.49</v>
      </c>
      <c r="T7085" s="178">
        <f>AVERAGE(0.608,0.502,0.563,0.666,0.668,0.572)</f>
        <v>0.59650000000000003</v>
      </c>
      <c r="U7085" s="79">
        <f t="shared" si="1904"/>
        <v>121.70349999999999</v>
      </c>
      <c r="V7085" s="79">
        <f t="shared" si="1905"/>
        <v>84.893499999999989</v>
      </c>
      <c r="W7085" s="446">
        <f t="shared" si="1906"/>
        <v>0.81734922253668096</v>
      </c>
      <c r="X7085" s="446">
        <f t="shared" si="1907"/>
        <v>0.69705376414392251</v>
      </c>
      <c r="Y7085" s="43">
        <v>20250529</v>
      </c>
      <c r="Z7085" s="48" t="s">
        <v>2457</v>
      </c>
      <c r="AA7085" s="43">
        <v>20250612</v>
      </c>
      <c r="AE7085" s="689" t="s">
        <v>1250</v>
      </c>
      <c r="AF7085" s="130">
        <v>1</v>
      </c>
    </row>
    <row r="7086" spans="1:35" x14ac:dyDescent="0.2">
      <c r="A7086" t="s">
        <v>2387</v>
      </c>
      <c r="B7086" s="45">
        <v>20240907</v>
      </c>
      <c r="C7086" s="107" t="s">
        <v>66</v>
      </c>
      <c r="D7086" s="107">
        <v>7</v>
      </c>
      <c r="E7086" s="107">
        <v>6</v>
      </c>
      <c r="H7086" s="107" t="s">
        <v>11</v>
      </c>
      <c r="I7086" s="107">
        <v>290</v>
      </c>
      <c r="J7086" s="107">
        <v>0</v>
      </c>
      <c r="K7086" s="43">
        <v>5</v>
      </c>
      <c r="L7086" s="43">
        <v>1</v>
      </c>
      <c r="M7086" s="43">
        <v>0</v>
      </c>
      <c r="N7086" s="49">
        <v>1</v>
      </c>
      <c r="O7086" s="43" t="str">
        <f>Cal_052925!$E$2</f>
        <v>Cal_052825</v>
      </c>
      <c r="P7086" s="50">
        <f>Cal_052925!$Q$3</f>
        <v>1.8033877067122157</v>
      </c>
      <c r="Q7086" s="50">
        <f>Cal_052925!$R$3</f>
        <v>0.57372781706974574</v>
      </c>
      <c r="R7086" s="46">
        <v>125</v>
      </c>
      <c r="S7086" s="46">
        <v>86.34</v>
      </c>
      <c r="T7086" s="178">
        <f>AVERAGE(0.608,0.502,0.563,0.666,0.668,0.572)</f>
        <v>0.59650000000000003</v>
      </c>
      <c r="U7086" s="79">
        <f t="shared" si="1904"/>
        <v>124.40349999999999</v>
      </c>
      <c r="V7086" s="79">
        <f t="shared" si="1905"/>
        <v>85.743499999999997</v>
      </c>
      <c r="W7086" s="446">
        <f t="shared" si="1906"/>
        <v>0.85842762682064855</v>
      </c>
      <c r="X7086" s="446">
        <f t="shared" si="1907"/>
        <v>0.67113838810921422</v>
      </c>
      <c r="Y7086" s="43">
        <v>20250529</v>
      </c>
      <c r="Z7086" s="48" t="s">
        <v>2458</v>
      </c>
      <c r="AA7086" s="43">
        <v>20250612</v>
      </c>
      <c r="AE7086" s="689" t="s">
        <v>1250</v>
      </c>
      <c r="AF7086" s="130">
        <v>1</v>
      </c>
    </row>
    <row r="7087" spans="1:35" x14ac:dyDescent="0.2">
      <c r="A7087" s="155" t="s">
        <v>2387</v>
      </c>
      <c r="B7087" s="81">
        <v>20240907</v>
      </c>
      <c r="C7087" s="126" t="s">
        <v>66</v>
      </c>
      <c r="D7087" s="126">
        <v>7</v>
      </c>
      <c r="E7087" s="126">
        <v>6</v>
      </c>
      <c r="F7087" s="126"/>
      <c r="G7087" s="126"/>
      <c r="H7087" s="126" t="s">
        <v>10</v>
      </c>
      <c r="I7087" s="126">
        <v>293</v>
      </c>
      <c r="J7087" s="126">
        <v>5</v>
      </c>
      <c r="K7087" s="82">
        <v>5</v>
      </c>
      <c r="L7087" s="156">
        <v>1</v>
      </c>
      <c r="M7087" s="82">
        <v>0</v>
      </c>
      <c r="N7087" s="83">
        <v>1</v>
      </c>
      <c r="O7087" s="82" t="str">
        <f>Cal_030724!$E$2</f>
        <v>Cal_030724</v>
      </c>
      <c r="P7087" s="158">
        <f>Cal_030724!$Q$3</f>
        <v>1.8135132035581638</v>
      </c>
      <c r="Q7087" s="158">
        <f>Cal_030724!$R$3</f>
        <v>0.5762667345022553</v>
      </c>
      <c r="R7087" s="84">
        <v>18.62</v>
      </c>
      <c r="S7087" s="84">
        <v>13.38</v>
      </c>
      <c r="T7087" s="158">
        <f>AVERAGE(0.399,0.676,0.495,0.57,0.743,0.657)</f>
        <v>0.59</v>
      </c>
      <c r="U7087" s="79">
        <f t="shared" si="1904"/>
        <v>18.03</v>
      </c>
      <c r="V7087" s="79">
        <f t="shared" si="1905"/>
        <v>12.790000000000001</v>
      </c>
      <c r="W7087" s="446">
        <f t="shared" si="1906"/>
        <v>0.11487177638060847</v>
      </c>
      <c r="X7087" s="446">
        <f t="shared" si="1907"/>
        <v>0.11322397743524958</v>
      </c>
      <c r="Y7087" s="82">
        <v>20240307</v>
      </c>
      <c r="Z7087" s="85" t="s">
        <v>2446</v>
      </c>
      <c r="AA7087" s="82">
        <v>20250325</v>
      </c>
      <c r="AB7087" s="85"/>
      <c r="AC7087" s="82"/>
      <c r="AD7087" s="82"/>
      <c r="AE7087" s="691" t="s">
        <v>1250</v>
      </c>
      <c r="AF7087" s="567">
        <v>1</v>
      </c>
      <c r="AG7087" s="567"/>
      <c r="AH7087" s="159" t="s">
        <v>192</v>
      </c>
      <c r="AI7087" s="155"/>
    </row>
    <row r="7088" spans="1:35" x14ac:dyDescent="0.2">
      <c r="A7088" s="155" t="s">
        <v>2387</v>
      </c>
      <c r="B7088" s="81">
        <v>20240907</v>
      </c>
      <c r="C7088" s="126" t="s">
        <v>66</v>
      </c>
      <c r="D7088" s="126">
        <v>7</v>
      </c>
      <c r="E7088" s="126">
        <v>6</v>
      </c>
      <c r="F7088" s="126"/>
      <c r="G7088" s="126"/>
      <c r="H7088" s="126" t="s">
        <v>11</v>
      </c>
      <c r="I7088" s="126">
        <v>294</v>
      </c>
      <c r="J7088" s="126">
        <v>5</v>
      </c>
      <c r="K7088" s="82">
        <v>5</v>
      </c>
      <c r="L7088" s="156">
        <v>1</v>
      </c>
      <c r="M7088" s="82">
        <v>0</v>
      </c>
      <c r="N7088" s="83">
        <v>1</v>
      </c>
      <c r="O7088" s="82" t="str">
        <f>Cal_030724!$E$2</f>
        <v>Cal_030724</v>
      </c>
      <c r="P7088" s="158">
        <f>Cal_030724!$Q$3</f>
        <v>1.8135132035581638</v>
      </c>
      <c r="Q7088" s="158">
        <f>Cal_030724!$R$3</f>
        <v>0.5762667345022553</v>
      </c>
      <c r="R7088" s="84">
        <v>16.73</v>
      </c>
      <c r="S7088" s="84">
        <v>11.99</v>
      </c>
      <c r="T7088" s="158">
        <f>AVERAGE(0.399,0.676,0.495,0.57,0.743,0.657)</f>
        <v>0.59</v>
      </c>
      <c r="U7088" s="79">
        <f t="shared" si="1904"/>
        <v>16.14</v>
      </c>
      <c r="V7088" s="79">
        <f t="shared" si="1905"/>
        <v>11.4</v>
      </c>
      <c r="W7088" s="446">
        <f t="shared" si="1906"/>
        <v>0.1035572911622505</v>
      </c>
      <c r="X7088" s="446">
        <f t="shared" si="1907"/>
        <v>9.9057803776857176E-2</v>
      </c>
      <c r="Y7088" s="82">
        <v>20240307</v>
      </c>
      <c r="Z7088" s="85" t="s">
        <v>2446</v>
      </c>
      <c r="AA7088" s="82">
        <v>20250325</v>
      </c>
      <c r="AB7088" s="85"/>
      <c r="AC7088" s="82"/>
      <c r="AD7088" s="82"/>
      <c r="AE7088" s="691" t="s">
        <v>1250</v>
      </c>
      <c r="AF7088" s="567">
        <v>1</v>
      </c>
      <c r="AG7088" s="567"/>
      <c r="AH7088" s="159" t="s">
        <v>195</v>
      </c>
      <c r="AI7088" s="155"/>
    </row>
    <row r="7089" spans="1:35" x14ac:dyDescent="0.2">
      <c r="A7089" s="360" t="s">
        <v>2387</v>
      </c>
      <c r="B7089" s="196">
        <v>20240907</v>
      </c>
      <c r="C7089" s="361" t="s">
        <v>66</v>
      </c>
      <c r="D7089" s="361">
        <v>7</v>
      </c>
      <c r="E7089" s="361">
        <v>6</v>
      </c>
      <c r="F7089" s="361"/>
      <c r="G7089" s="361"/>
      <c r="H7089" s="361" t="s">
        <v>10</v>
      </c>
      <c r="I7089" s="361">
        <v>550</v>
      </c>
      <c r="J7089" s="361">
        <v>20</v>
      </c>
      <c r="K7089" s="44">
        <v>5</v>
      </c>
      <c r="L7089" s="362">
        <v>1</v>
      </c>
      <c r="M7089" s="44">
        <v>0</v>
      </c>
      <c r="N7089" s="363">
        <v>1</v>
      </c>
      <c r="O7089" s="44" t="str">
        <f>Cal_030724!$E$2</f>
        <v>Cal_030724</v>
      </c>
      <c r="P7089" s="365">
        <f>Cal_030724!$Q$3</f>
        <v>1.8135132035581638</v>
      </c>
      <c r="Q7089" s="365">
        <f>Cal_030724!$R$3</f>
        <v>0.5762667345022553</v>
      </c>
      <c r="R7089" s="364">
        <v>4.7850000000000001</v>
      </c>
      <c r="S7089" s="364">
        <v>3.5670000000000002</v>
      </c>
      <c r="T7089" s="365">
        <f>AVERAGE(0.399,0.676,0.495,0.57,0.743,0.657)</f>
        <v>0.59</v>
      </c>
      <c r="U7089" s="79">
        <f t="shared" si="1904"/>
        <v>4.1950000000000003</v>
      </c>
      <c r="V7089" s="79">
        <f t="shared" si="1905"/>
        <v>2.9770000000000003</v>
      </c>
      <c r="W7089" s="446">
        <f t="shared" si="1906"/>
        <v>1.422441024429329E-2</v>
      </c>
      <c r="X7089" s="446">
        <f t="shared" si="1907"/>
        <v>1.4058911998819108E-2</v>
      </c>
      <c r="Y7089" s="44">
        <v>20240307</v>
      </c>
      <c r="Z7089" s="368" t="s">
        <v>2446</v>
      </c>
      <c r="AA7089" s="44">
        <v>20250325</v>
      </c>
      <c r="AB7089" s="368"/>
      <c r="AC7089" s="44"/>
      <c r="AD7089" s="44"/>
      <c r="AE7089" s="763" t="s">
        <v>1250</v>
      </c>
      <c r="AF7089" s="849">
        <v>3</v>
      </c>
      <c r="AG7089" s="849"/>
      <c r="AH7089" s="370" t="s">
        <v>200</v>
      </c>
      <c r="AI7089" s="360" t="s">
        <v>2450</v>
      </c>
    </row>
    <row r="7090" spans="1:35" x14ac:dyDescent="0.2">
      <c r="A7090" s="360" t="s">
        <v>2387</v>
      </c>
      <c r="B7090" s="196">
        <v>20240907</v>
      </c>
      <c r="C7090" s="361" t="s">
        <v>66</v>
      </c>
      <c r="D7090" s="361">
        <v>7</v>
      </c>
      <c r="E7090" s="361">
        <v>6</v>
      </c>
      <c r="F7090" s="361"/>
      <c r="G7090" s="361"/>
      <c r="H7090" s="361" t="s">
        <v>11</v>
      </c>
      <c r="I7090" s="361">
        <v>550</v>
      </c>
      <c r="J7090" s="361">
        <v>20</v>
      </c>
      <c r="K7090" s="44">
        <v>5</v>
      </c>
      <c r="L7090" s="362">
        <v>1</v>
      </c>
      <c r="M7090" s="44">
        <v>0</v>
      </c>
      <c r="N7090" s="363">
        <v>1</v>
      </c>
      <c r="O7090" s="44" t="str">
        <f>Cal_030724!$E$2</f>
        <v>Cal_030724</v>
      </c>
      <c r="P7090" s="365">
        <f>Cal_030724!$Q$3</f>
        <v>1.8135132035581638</v>
      </c>
      <c r="Q7090" s="365">
        <f>Cal_030724!$R$3</f>
        <v>0.5762667345022553</v>
      </c>
      <c r="R7090" s="364">
        <v>4.617</v>
      </c>
      <c r="S7090" s="364">
        <v>3.6469999999999998</v>
      </c>
      <c r="T7090" s="365">
        <f>AVERAGE(0.399,0.676,0.495,0.57,0.743,0.657)</f>
        <v>0.59</v>
      </c>
      <c r="U7090" s="79">
        <f t="shared" si="1904"/>
        <v>4.0270000000000001</v>
      </c>
      <c r="V7090" s="79">
        <f t="shared" si="1905"/>
        <v>3.0569999999999999</v>
      </c>
      <c r="W7090" s="446">
        <f t="shared" si="1906"/>
        <v>1.1328142805389569E-2</v>
      </c>
      <c r="X7090" s="446">
        <f t="shared" si="1907"/>
        <v>1.7715228406298238E-2</v>
      </c>
      <c r="Y7090" s="44">
        <v>20240307</v>
      </c>
      <c r="Z7090" s="368" t="s">
        <v>2446</v>
      </c>
      <c r="AA7090" s="44">
        <v>20250325</v>
      </c>
      <c r="AB7090" s="368"/>
      <c r="AC7090" s="44"/>
      <c r="AD7090" s="44"/>
      <c r="AE7090" s="763" t="s">
        <v>1250</v>
      </c>
      <c r="AF7090" s="849">
        <v>3</v>
      </c>
      <c r="AG7090" s="849"/>
      <c r="AH7090" s="370" t="s">
        <v>201</v>
      </c>
      <c r="AI7090" s="360" t="s">
        <v>2451</v>
      </c>
    </row>
    <row r="7091" spans="1:35" x14ac:dyDescent="0.2">
      <c r="A7091" t="s">
        <v>2387</v>
      </c>
      <c r="B7091" s="45">
        <v>20240907</v>
      </c>
      <c r="C7091" s="107" t="s">
        <v>66</v>
      </c>
      <c r="D7091" s="107">
        <v>7</v>
      </c>
      <c r="E7091" s="107">
        <v>9</v>
      </c>
      <c r="H7091" s="107" t="s">
        <v>10</v>
      </c>
      <c r="I7091" s="107">
        <v>290</v>
      </c>
      <c r="J7091" s="107">
        <v>0</v>
      </c>
      <c r="K7091" s="43">
        <v>5</v>
      </c>
      <c r="L7091" s="43">
        <v>1</v>
      </c>
      <c r="M7091" s="43">
        <v>0</v>
      </c>
      <c r="N7091" s="49">
        <v>1</v>
      </c>
      <c r="O7091" s="43" t="str">
        <f>Cal_052925!$E$2</f>
        <v>Cal_052825</v>
      </c>
      <c r="P7091" s="50">
        <f>Cal_052925!$Q$3</f>
        <v>1.8033877067122157</v>
      </c>
      <c r="Q7091" s="50">
        <f>Cal_052925!$R$3</f>
        <v>0.57372781706974574</v>
      </c>
      <c r="R7091" s="46">
        <v>60.36</v>
      </c>
      <c r="S7091" s="46">
        <v>38.67</v>
      </c>
      <c r="T7091" s="178">
        <f>AVERAGE(0.608,0.502,0.563,0.666,0.668,0.572)</f>
        <v>0.59650000000000003</v>
      </c>
      <c r="U7091" s="79">
        <f t="shared" si="1904"/>
        <v>59.763500000000001</v>
      </c>
      <c r="V7091" s="79">
        <f t="shared" si="1905"/>
        <v>38.073500000000003</v>
      </c>
      <c r="W7091" s="446">
        <f t="shared" si="1906"/>
        <v>0.48161653455095366</v>
      </c>
      <c r="X7091" s="446">
        <f t="shared" si="1907"/>
        <v>0.19757117844690808</v>
      </c>
      <c r="Y7091" s="43">
        <v>20250529</v>
      </c>
      <c r="Z7091" s="48" t="s">
        <v>2458</v>
      </c>
      <c r="AA7091" s="43">
        <v>20250612</v>
      </c>
      <c r="AE7091" s="689" t="s">
        <v>1250</v>
      </c>
      <c r="AF7091" s="130">
        <v>1</v>
      </c>
    </row>
    <row r="7092" spans="1:35" x14ac:dyDescent="0.2">
      <c r="A7092" t="s">
        <v>2387</v>
      </c>
      <c r="B7092" s="45">
        <v>20240907</v>
      </c>
      <c r="C7092" s="107" t="s">
        <v>66</v>
      </c>
      <c r="D7092" s="107">
        <v>7</v>
      </c>
      <c r="E7092" s="107">
        <v>9</v>
      </c>
      <c r="H7092" s="107" t="s">
        <v>11</v>
      </c>
      <c r="I7092" s="107">
        <v>290</v>
      </c>
      <c r="J7092" s="107">
        <v>0</v>
      </c>
      <c r="K7092" s="43">
        <v>5</v>
      </c>
      <c r="L7092" s="43">
        <v>1</v>
      </c>
      <c r="M7092" s="43">
        <v>0</v>
      </c>
      <c r="N7092" s="49">
        <v>1</v>
      </c>
      <c r="O7092" s="43" t="str">
        <f>Cal_052925!$E$2</f>
        <v>Cal_052825</v>
      </c>
      <c r="P7092" s="50">
        <f>Cal_052925!$Q$3</f>
        <v>1.8033877067122157</v>
      </c>
      <c r="Q7092" s="50">
        <f>Cal_052925!$R$3</f>
        <v>0.57372781706974574</v>
      </c>
      <c r="R7092" s="46">
        <v>60.12</v>
      </c>
      <c r="S7092" s="46">
        <v>38.409999999999997</v>
      </c>
      <c r="T7092" s="178">
        <f>AVERAGE(0.829,0.716,0.633,0.709,0.657,0.636)</f>
        <v>0.69666666666666666</v>
      </c>
      <c r="U7092" s="79">
        <f t="shared" si="1904"/>
        <v>59.423333333333332</v>
      </c>
      <c r="V7092" s="79">
        <f t="shared" si="1905"/>
        <v>37.713333333333331</v>
      </c>
      <c r="W7092" s="446">
        <f t="shared" si="1906"/>
        <v>0.48206062540807765</v>
      </c>
      <c r="X7092" s="446">
        <f t="shared" si="1907"/>
        <v>0.19070212601200939</v>
      </c>
      <c r="Y7092" s="43">
        <v>20250529</v>
      </c>
      <c r="Z7092" s="48" t="s">
        <v>2466</v>
      </c>
      <c r="AA7092" s="43">
        <v>20250715</v>
      </c>
      <c r="AE7092" s="689" t="s">
        <v>1250</v>
      </c>
      <c r="AF7092" s="130">
        <v>1</v>
      </c>
    </row>
    <row r="7093" spans="1:35" x14ac:dyDescent="0.2">
      <c r="A7093" s="155" t="s">
        <v>2387</v>
      </c>
      <c r="B7093" s="81">
        <v>20240907</v>
      </c>
      <c r="C7093" s="126" t="s">
        <v>66</v>
      </c>
      <c r="D7093" s="126">
        <v>7</v>
      </c>
      <c r="E7093" s="126">
        <v>9</v>
      </c>
      <c r="F7093" s="126"/>
      <c r="G7093" s="126"/>
      <c r="H7093" s="126" t="s">
        <v>10</v>
      </c>
      <c r="I7093" s="126">
        <v>293</v>
      </c>
      <c r="J7093" s="126">
        <v>5</v>
      </c>
      <c r="K7093" s="82">
        <v>5</v>
      </c>
      <c r="L7093" s="156">
        <v>1</v>
      </c>
      <c r="M7093" s="82">
        <v>0</v>
      </c>
      <c r="N7093" s="83">
        <v>1</v>
      </c>
      <c r="O7093" s="82" t="str">
        <f>Cal_030724!$E$2</f>
        <v>Cal_030724</v>
      </c>
      <c r="P7093" s="158">
        <f>Cal_030724!$Q$3</f>
        <v>1.8135132035581638</v>
      </c>
      <c r="Q7093" s="158">
        <f>Cal_030724!$R$3</f>
        <v>0.5762667345022553</v>
      </c>
      <c r="R7093" s="84">
        <v>10.02</v>
      </c>
      <c r="S7093" s="84">
        <v>6.7119999999999997</v>
      </c>
      <c r="T7093" s="158">
        <f>AVERAGE(0.399,0.676,0.495,0.57,0.743,0.657)</f>
        <v>0.59</v>
      </c>
      <c r="U7093" s="79">
        <f t="shared" si="1904"/>
        <v>9.43</v>
      </c>
      <c r="V7093" s="79">
        <f t="shared" si="1905"/>
        <v>6.1219999999999999</v>
      </c>
      <c r="W7093" s="446">
        <f t="shared" si="1906"/>
        <v>7.2518289363941377E-2</v>
      </c>
      <c r="X7093" s="446">
        <f t="shared" si="1907"/>
        <v>3.6660929155267627E-2</v>
      </c>
      <c r="Y7093" s="82">
        <v>20240307</v>
      </c>
      <c r="Z7093" s="85" t="s">
        <v>2446</v>
      </c>
      <c r="AA7093" s="82">
        <v>20250325</v>
      </c>
      <c r="AB7093" s="85"/>
      <c r="AC7093" s="82"/>
      <c r="AD7093" s="82"/>
      <c r="AE7093" s="691" t="s">
        <v>1250</v>
      </c>
      <c r="AF7093" s="567">
        <v>1</v>
      </c>
      <c r="AG7093" s="567"/>
      <c r="AH7093" s="159" t="s">
        <v>196</v>
      </c>
      <c r="AI7093" s="155"/>
    </row>
    <row r="7094" spans="1:35" x14ac:dyDescent="0.2">
      <c r="A7094" s="155" t="s">
        <v>2387</v>
      </c>
      <c r="B7094" s="81">
        <v>20240907</v>
      </c>
      <c r="C7094" s="126" t="s">
        <v>66</v>
      </c>
      <c r="D7094" s="126">
        <v>7</v>
      </c>
      <c r="E7094" s="126">
        <v>9</v>
      </c>
      <c r="F7094" s="126"/>
      <c r="G7094" s="126"/>
      <c r="H7094" s="126" t="s">
        <v>11</v>
      </c>
      <c r="I7094" s="126">
        <v>293</v>
      </c>
      <c r="J7094" s="126">
        <v>5</v>
      </c>
      <c r="K7094" s="82">
        <v>5</v>
      </c>
      <c r="L7094" s="156">
        <v>1</v>
      </c>
      <c r="M7094" s="82">
        <v>0</v>
      </c>
      <c r="N7094" s="83">
        <v>1</v>
      </c>
      <c r="O7094" s="82" t="str">
        <f>Cal_030724!$E$2</f>
        <v>Cal_030724</v>
      </c>
      <c r="P7094" s="158">
        <f>Cal_030724!$Q$3</f>
        <v>1.8135132035581638</v>
      </c>
      <c r="Q7094" s="158">
        <f>Cal_030724!$R$3</f>
        <v>0.5762667345022553</v>
      </c>
      <c r="R7094" s="84">
        <v>11.1</v>
      </c>
      <c r="S7094" s="84">
        <v>7.6790000000000003</v>
      </c>
      <c r="T7094" s="158">
        <f>AVERAGE(0.399,0.676,0.495,0.57,0.743,0.657)</f>
        <v>0.59</v>
      </c>
      <c r="U7094" s="79">
        <f t="shared" si="1904"/>
        <v>10.51</v>
      </c>
      <c r="V7094" s="79">
        <f t="shared" si="1905"/>
        <v>7.0890000000000004</v>
      </c>
      <c r="W7094" s="446">
        <f t="shared" si="1906"/>
        <v>7.499548606833234E-2</v>
      </c>
      <c r="X7094" s="446">
        <f t="shared" si="1907"/>
        <v>5.1429126816782425E-2</v>
      </c>
      <c r="Y7094" s="82">
        <v>20240307</v>
      </c>
      <c r="Z7094" s="85" t="s">
        <v>2446</v>
      </c>
      <c r="AA7094" s="82">
        <v>20250325</v>
      </c>
      <c r="AB7094" s="85"/>
      <c r="AC7094" s="82"/>
      <c r="AD7094" s="82"/>
      <c r="AE7094" s="691" t="s">
        <v>1250</v>
      </c>
      <c r="AF7094" s="567">
        <v>1</v>
      </c>
      <c r="AG7094" s="567"/>
      <c r="AH7094" s="159" t="s">
        <v>197</v>
      </c>
      <c r="AI7094" s="155"/>
    </row>
    <row r="7095" spans="1:35" x14ac:dyDescent="0.2">
      <c r="A7095" s="360" t="s">
        <v>2387</v>
      </c>
      <c r="B7095" s="196">
        <v>20240907</v>
      </c>
      <c r="C7095" s="361" t="s">
        <v>66</v>
      </c>
      <c r="D7095" s="361">
        <v>7</v>
      </c>
      <c r="E7095" s="361">
        <v>9</v>
      </c>
      <c r="F7095" s="361"/>
      <c r="G7095" s="361"/>
      <c r="H7095" s="361" t="s">
        <v>10</v>
      </c>
      <c r="I7095" s="361">
        <v>551</v>
      </c>
      <c r="J7095" s="361">
        <v>20</v>
      </c>
      <c r="K7095" s="44">
        <v>5</v>
      </c>
      <c r="L7095" s="362">
        <v>1</v>
      </c>
      <c r="M7095" s="44">
        <v>0</v>
      </c>
      <c r="N7095" s="363">
        <v>1</v>
      </c>
      <c r="O7095" s="44" t="str">
        <f>Cal_030724!$E$2</f>
        <v>Cal_030724</v>
      </c>
      <c r="P7095" s="365">
        <f>Cal_030724!$Q$3</f>
        <v>1.8135132035581638</v>
      </c>
      <c r="Q7095" s="365">
        <f>Cal_030724!$R$3</f>
        <v>0.5762667345022553</v>
      </c>
      <c r="R7095" s="364">
        <v>5.3310000000000004</v>
      </c>
      <c r="S7095" s="364">
        <v>3.7869999999999999</v>
      </c>
      <c r="T7095" s="365">
        <f>AVERAGE(0.399,0.676,0.495,0.57,0.743,0.657)</f>
        <v>0.59</v>
      </c>
      <c r="U7095" s="79">
        <f t="shared" si="1904"/>
        <v>4.7410000000000005</v>
      </c>
      <c r="V7095" s="79">
        <f t="shared" si="1905"/>
        <v>3.1970000000000001</v>
      </c>
      <c r="W7095" s="446">
        <f t="shared" si="1906"/>
        <v>1.7998875278943293E-2</v>
      </c>
      <c r="X7095" s="446">
        <f t="shared" si="1907"/>
        <v>1.2319457386541506E-2</v>
      </c>
      <c r="Y7095" s="44">
        <v>20240307</v>
      </c>
      <c r="Z7095" s="368" t="s">
        <v>2446</v>
      </c>
      <c r="AA7095" s="44">
        <v>20250325</v>
      </c>
      <c r="AB7095" s="368"/>
      <c r="AC7095" s="44"/>
      <c r="AD7095" s="44"/>
      <c r="AE7095" s="763" t="s">
        <v>1250</v>
      </c>
      <c r="AF7095" s="849">
        <v>1</v>
      </c>
      <c r="AG7095" s="849"/>
      <c r="AH7095" s="370" t="s">
        <v>202</v>
      </c>
      <c r="AI7095" s="360"/>
    </row>
    <row r="7096" spans="1:35" x14ac:dyDescent="0.2">
      <c r="A7096" s="360" t="s">
        <v>2387</v>
      </c>
      <c r="B7096" s="196">
        <v>20240907</v>
      </c>
      <c r="C7096" s="361" t="s">
        <v>66</v>
      </c>
      <c r="D7096" s="361">
        <v>7</v>
      </c>
      <c r="E7096" s="361">
        <v>9</v>
      </c>
      <c r="F7096" s="361"/>
      <c r="G7096" s="361"/>
      <c r="H7096" s="361" t="s">
        <v>11</v>
      </c>
      <c r="I7096" s="361">
        <v>551</v>
      </c>
      <c r="J7096" s="361">
        <v>20</v>
      </c>
      <c r="K7096" s="44">
        <v>5</v>
      </c>
      <c r="L7096" s="362">
        <v>1</v>
      </c>
      <c r="M7096" s="44">
        <v>0</v>
      </c>
      <c r="N7096" s="363">
        <v>1</v>
      </c>
      <c r="O7096" s="44" t="str">
        <f>Cal_030724!$E$2</f>
        <v>Cal_030724</v>
      </c>
      <c r="P7096" s="365">
        <f>Cal_030724!$Q$3</f>
        <v>1.8135132035581638</v>
      </c>
      <c r="Q7096" s="365">
        <f>Cal_030724!$R$3</f>
        <v>0.5762667345022553</v>
      </c>
      <c r="R7096" s="364">
        <v>4.0060000000000002</v>
      </c>
      <c r="S7096" s="364">
        <v>2.831</v>
      </c>
      <c r="T7096" s="365">
        <f>AVERAGE(0.399,0.676,0.495,0.57,0.743,0.657)</f>
        <v>0.59</v>
      </c>
      <c r="U7096" s="79">
        <f t="shared" si="1904"/>
        <v>3.4160000000000004</v>
      </c>
      <c r="V7096" s="79">
        <f t="shared" si="1905"/>
        <v>2.2410000000000001</v>
      </c>
      <c r="W7096" s="446">
        <f t="shared" si="1906"/>
        <v>1.3697330604118116E-2</v>
      </c>
      <c r="X7096" s="446">
        <f t="shared" si="1907"/>
        <v>7.5549007075338829E-3</v>
      </c>
      <c r="Y7096" s="44">
        <v>20240307</v>
      </c>
      <c r="Z7096" s="368" t="s">
        <v>2446</v>
      </c>
      <c r="AA7096" s="44">
        <v>20250325</v>
      </c>
      <c r="AB7096" s="368"/>
      <c r="AC7096" s="44"/>
      <c r="AD7096" s="44"/>
      <c r="AE7096" s="763" t="s">
        <v>1250</v>
      </c>
      <c r="AF7096" s="849">
        <v>1</v>
      </c>
      <c r="AG7096" s="849"/>
      <c r="AH7096" s="370" t="s">
        <v>203</v>
      </c>
      <c r="AI7096" s="360"/>
    </row>
    <row r="7097" spans="1:35" x14ac:dyDescent="0.2">
      <c r="A7097" t="s">
        <v>2387</v>
      </c>
      <c r="B7097" s="45">
        <v>20240907</v>
      </c>
      <c r="C7097" s="107" t="s">
        <v>66</v>
      </c>
      <c r="D7097" s="107">
        <v>7</v>
      </c>
      <c r="E7097" s="107">
        <v>11</v>
      </c>
      <c r="H7097" s="107" t="s">
        <v>10</v>
      </c>
      <c r="I7097" s="107">
        <v>290</v>
      </c>
      <c r="J7097" s="107">
        <v>0</v>
      </c>
      <c r="K7097" s="43">
        <v>5</v>
      </c>
      <c r="L7097" s="43">
        <v>1</v>
      </c>
      <c r="M7097" s="43">
        <v>0</v>
      </c>
      <c r="N7097" s="49">
        <v>1</v>
      </c>
      <c r="O7097" s="43" t="str">
        <f>Cal_052925!$E$2</f>
        <v>Cal_052825</v>
      </c>
      <c r="P7097" s="50">
        <f>Cal_052925!$Q$3</f>
        <v>1.8033877067122157</v>
      </c>
      <c r="Q7097" s="50">
        <f>Cal_052925!$R$3</f>
        <v>0.57372781706974574</v>
      </c>
      <c r="R7097" s="46">
        <v>30.78</v>
      </c>
      <c r="S7097" s="46">
        <v>19.149999999999999</v>
      </c>
      <c r="T7097" s="178">
        <f>AVERAGE(0.608,0.502,0.563,0.666,0.668,0.572)</f>
        <v>0.59650000000000003</v>
      </c>
      <c r="U7097" s="79">
        <f t="shared" ref="U7097:U7160" si="1908">(R7097-T7097)*(L7097+M7097)/L7097</f>
        <v>30.183500000000002</v>
      </c>
      <c r="V7097" s="79">
        <f t="shared" ref="V7097:V7160" si="1909">(S7097-T7097)*(L7097+M7097)/L7097</f>
        <v>18.5535</v>
      </c>
      <c r="W7097" s="446">
        <f t="shared" ref="W7097:W7160" si="1910">(Q7097*P7097/(P7097-1)*(U7097-V7097)*(K7097)/I7097)/N7097</f>
        <v>0.25823883341759302</v>
      </c>
      <c r="X7097" s="446">
        <f t="shared" ref="X7097:X7160" si="1911">(Q7097*P7097/(P7097-1)*(P7097*V7097-U7097)*(K7097)/I7097)/N7097</f>
        <v>7.2734395550214589E-2</v>
      </c>
      <c r="Y7097" s="43">
        <v>20250529</v>
      </c>
      <c r="Z7097" s="48" t="s">
        <v>2458</v>
      </c>
      <c r="AA7097" s="43">
        <v>20250612</v>
      </c>
      <c r="AE7097" s="689" t="s">
        <v>1250</v>
      </c>
      <c r="AF7097" s="130">
        <v>1</v>
      </c>
    </row>
    <row r="7098" spans="1:35" x14ac:dyDescent="0.2">
      <c r="A7098" t="s">
        <v>2387</v>
      </c>
      <c r="B7098" s="45">
        <v>20240907</v>
      </c>
      <c r="C7098" s="107" t="s">
        <v>66</v>
      </c>
      <c r="D7098" s="107">
        <v>7</v>
      </c>
      <c r="E7098" s="107">
        <v>11</v>
      </c>
      <c r="H7098" s="107" t="s">
        <v>11</v>
      </c>
      <c r="I7098" s="107">
        <v>290</v>
      </c>
      <c r="J7098" s="107">
        <v>0</v>
      </c>
      <c r="K7098" s="43">
        <v>5</v>
      </c>
      <c r="L7098" s="43">
        <v>1</v>
      </c>
      <c r="M7098" s="43">
        <v>0</v>
      </c>
      <c r="N7098" s="49">
        <v>1</v>
      </c>
      <c r="O7098" s="43" t="str">
        <f>Cal_052925!$E$2</f>
        <v>Cal_052825</v>
      </c>
      <c r="P7098" s="50">
        <f>Cal_052925!$Q$3</f>
        <v>1.8033877067122157</v>
      </c>
      <c r="Q7098" s="50">
        <f>Cal_052925!$R$3</f>
        <v>0.57372781706974574</v>
      </c>
      <c r="R7098" s="46">
        <v>36.770000000000003</v>
      </c>
      <c r="S7098" s="46">
        <v>22.78</v>
      </c>
      <c r="T7098" s="178">
        <f>AVERAGE(0.608,0.502,0.563,0.666,0.668,0.572)</f>
        <v>0.59650000000000003</v>
      </c>
      <c r="U7098" s="79">
        <f t="shared" si="1908"/>
        <v>36.173500000000004</v>
      </c>
      <c r="V7098" s="79">
        <f t="shared" si="1909"/>
        <v>22.183500000000002</v>
      </c>
      <c r="W7098" s="446">
        <f t="shared" si="1910"/>
        <v>0.3106415545582224</v>
      </c>
      <c r="X7098" s="446">
        <f t="shared" si="1911"/>
        <v>8.5086724462305391E-2</v>
      </c>
      <c r="Y7098" s="43">
        <v>20250529</v>
      </c>
      <c r="Z7098" s="48" t="s">
        <v>2458</v>
      </c>
      <c r="AA7098" s="43">
        <v>20250612</v>
      </c>
      <c r="AE7098" s="689" t="s">
        <v>1250</v>
      </c>
      <c r="AF7098" s="130">
        <v>1</v>
      </c>
    </row>
    <row r="7099" spans="1:35" x14ac:dyDescent="0.2">
      <c r="A7099" t="s">
        <v>2387</v>
      </c>
      <c r="B7099" s="45">
        <v>20240907</v>
      </c>
      <c r="C7099" s="107" t="s">
        <v>66</v>
      </c>
      <c r="D7099" s="107">
        <v>7</v>
      </c>
      <c r="E7099" s="107">
        <v>15</v>
      </c>
      <c r="H7099" s="107" t="s">
        <v>10</v>
      </c>
      <c r="I7099" s="107">
        <v>290</v>
      </c>
      <c r="J7099" s="107">
        <v>0</v>
      </c>
      <c r="K7099" s="43">
        <v>5</v>
      </c>
      <c r="L7099" s="43">
        <v>1</v>
      </c>
      <c r="M7099" s="43">
        <v>0</v>
      </c>
      <c r="N7099" s="49">
        <v>1</v>
      </c>
      <c r="O7099" s="43" t="str">
        <f>Cal_052925!$E$2</f>
        <v>Cal_052825</v>
      </c>
      <c r="P7099" s="50">
        <f>Cal_052925!$Q$3</f>
        <v>1.8033877067122157</v>
      </c>
      <c r="Q7099" s="50">
        <f>Cal_052925!$R$3</f>
        <v>0.57372781706974574</v>
      </c>
      <c r="R7099" s="46">
        <v>21.07</v>
      </c>
      <c r="S7099" s="46">
        <v>13.8</v>
      </c>
      <c r="T7099" s="178">
        <f>AVERAGE(0.829,0.716,0.633,0.709,0.657,0.636)</f>
        <v>0.69666666666666666</v>
      </c>
      <c r="U7099" s="79">
        <f t="shared" si="1908"/>
        <v>20.373333333333335</v>
      </c>
      <c r="V7099" s="79">
        <f t="shared" si="1909"/>
        <v>13.103333333333333</v>
      </c>
      <c r="W7099" s="446">
        <f t="shared" si="1910"/>
        <v>0.16142702656456587</v>
      </c>
      <c r="X7099" s="446">
        <f t="shared" si="1911"/>
        <v>7.2321459897548485E-2</v>
      </c>
      <c r="Y7099" s="43">
        <v>20250529</v>
      </c>
      <c r="Z7099" s="48" t="s">
        <v>2466</v>
      </c>
      <c r="AA7099" s="43">
        <v>20250715</v>
      </c>
      <c r="AE7099" s="689" t="s">
        <v>1250</v>
      </c>
      <c r="AF7099" s="130">
        <v>1</v>
      </c>
    </row>
    <row r="7100" spans="1:35" x14ac:dyDescent="0.2">
      <c r="A7100" t="s">
        <v>2387</v>
      </c>
      <c r="B7100" s="45">
        <v>20240907</v>
      </c>
      <c r="C7100" s="107" t="s">
        <v>66</v>
      </c>
      <c r="D7100" s="107">
        <v>7</v>
      </c>
      <c r="E7100" s="107">
        <v>15</v>
      </c>
      <c r="H7100" s="107" t="s">
        <v>11</v>
      </c>
      <c r="I7100" s="107">
        <v>290</v>
      </c>
      <c r="J7100" s="107">
        <v>0</v>
      </c>
      <c r="K7100" s="43">
        <v>5</v>
      </c>
      <c r="L7100" s="43">
        <v>1</v>
      </c>
      <c r="M7100" s="43">
        <v>0</v>
      </c>
      <c r="N7100" s="49">
        <v>1</v>
      </c>
      <c r="O7100" s="43" t="str">
        <f>Cal_052925!$E$2</f>
        <v>Cal_052825</v>
      </c>
      <c r="P7100" s="50">
        <f>Cal_052925!$Q$3</f>
        <v>1.8033877067122157</v>
      </c>
      <c r="Q7100" s="50">
        <f>Cal_052925!$R$3</f>
        <v>0.57372781706974574</v>
      </c>
      <c r="R7100" s="46">
        <v>19.329999999999998</v>
      </c>
      <c r="S7100" s="46">
        <v>12</v>
      </c>
      <c r="T7100" s="178">
        <f>AVERAGE(0.608,0.502,0.563,0.666,0.668,0.572)</f>
        <v>0.59650000000000003</v>
      </c>
      <c r="U7100" s="79">
        <f t="shared" si="1908"/>
        <v>18.733499999999999</v>
      </c>
      <c r="V7100" s="79">
        <f t="shared" si="1909"/>
        <v>11.403499999999999</v>
      </c>
      <c r="W7100" s="446">
        <f t="shared" si="1910"/>
        <v>0.16275929913593781</v>
      </c>
      <c r="X7100" s="446">
        <f t="shared" si="1911"/>
        <v>4.0666103970451541E-2</v>
      </c>
      <c r="Y7100" s="43">
        <v>20250529</v>
      </c>
      <c r="Z7100" s="48" t="s">
        <v>2458</v>
      </c>
      <c r="AA7100" s="43">
        <v>20250612</v>
      </c>
      <c r="AE7100" s="689" t="s">
        <v>1250</v>
      </c>
      <c r="AF7100" s="130">
        <v>1</v>
      </c>
    </row>
    <row r="7101" spans="1:35" x14ac:dyDescent="0.2">
      <c r="A7101" t="s">
        <v>2387</v>
      </c>
      <c r="B7101" s="45">
        <v>20240907</v>
      </c>
      <c r="C7101" s="107" t="s">
        <v>66</v>
      </c>
      <c r="D7101" s="107">
        <v>7</v>
      </c>
      <c r="E7101" s="107">
        <v>15</v>
      </c>
      <c r="H7101" s="107" t="s">
        <v>10</v>
      </c>
      <c r="I7101" s="107">
        <v>290</v>
      </c>
      <c r="J7101" s="107">
        <v>10</v>
      </c>
      <c r="K7101" s="43">
        <v>5</v>
      </c>
      <c r="L7101" s="43">
        <v>1</v>
      </c>
      <c r="M7101" s="43">
        <v>0</v>
      </c>
      <c r="N7101" s="49">
        <v>1</v>
      </c>
      <c r="O7101" s="43" t="str">
        <f>Cal_052925!$E$2</f>
        <v>Cal_052825</v>
      </c>
      <c r="P7101" s="50">
        <f>Cal_052925!$Q$3</f>
        <v>1.8033877067122157</v>
      </c>
      <c r="Q7101" s="50">
        <f>Cal_052925!$R$3</f>
        <v>0.57372781706974574</v>
      </c>
      <c r="R7101" s="46">
        <v>15.44</v>
      </c>
      <c r="S7101" s="46">
        <v>9.94</v>
      </c>
      <c r="T7101" s="178">
        <f>AVERAGE(0.608,0.502,0.563,0.666,0.668,0.572)</f>
        <v>0.59650000000000003</v>
      </c>
      <c r="U7101" s="79">
        <f t="shared" si="1908"/>
        <v>14.843499999999999</v>
      </c>
      <c r="V7101" s="79">
        <f t="shared" si="1909"/>
        <v>9.3434999999999988</v>
      </c>
      <c r="W7101" s="446">
        <f t="shared" si="1910"/>
        <v>0.12212498570909384</v>
      </c>
      <c r="X7101" s="446">
        <f t="shared" si="1911"/>
        <v>4.4552372463795939E-2</v>
      </c>
      <c r="Y7101" s="43">
        <v>20250529</v>
      </c>
      <c r="Z7101" s="48" t="s">
        <v>2458</v>
      </c>
      <c r="AA7101" s="43">
        <v>20250612</v>
      </c>
      <c r="AE7101" s="689" t="s">
        <v>1250</v>
      </c>
      <c r="AF7101" s="130">
        <v>1</v>
      </c>
    </row>
    <row r="7102" spans="1:35" x14ac:dyDescent="0.2">
      <c r="A7102" t="s">
        <v>2387</v>
      </c>
      <c r="B7102" s="45">
        <v>20240907</v>
      </c>
      <c r="C7102" s="107" t="s">
        <v>66</v>
      </c>
      <c r="D7102" s="107">
        <v>7</v>
      </c>
      <c r="E7102" s="107">
        <v>15</v>
      </c>
      <c r="H7102" s="107" t="s">
        <v>11</v>
      </c>
      <c r="I7102" s="107">
        <v>290</v>
      </c>
      <c r="J7102" s="107">
        <v>10</v>
      </c>
      <c r="K7102" s="43">
        <v>5</v>
      </c>
      <c r="L7102" s="111">
        <v>1</v>
      </c>
      <c r="M7102" s="43">
        <v>0</v>
      </c>
      <c r="N7102" s="49">
        <v>1</v>
      </c>
      <c r="O7102" s="43" t="str">
        <f>Cal_030724!$E$2</f>
        <v>Cal_030724</v>
      </c>
      <c r="P7102" s="50">
        <f>Cal_030724!$Q$3</f>
        <v>1.8135132035581638</v>
      </c>
      <c r="Q7102" s="50">
        <f>Cal_030724!$R$3</f>
        <v>0.5762667345022553</v>
      </c>
      <c r="R7102" s="46">
        <v>18.82</v>
      </c>
      <c r="S7102" s="46">
        <v>12.18</v>
      </c>
      <c r="T7102" s="178">
        <f>AVERAGE(0.807,0.725,0.357,0.599,0.783,0.831)</f>
        <v>0.68366666666666676</v>
      </c>
      <c r="U7102" s="79">
        <f t="shared" si="1908"/>
        <v>18.136333333333333</v>
      </c>
      <c r="V7102" s="79">
        <f t="shared" si="1909"/>
        <v>11.496333333333332</v>
      </c>
      <c r="W7102" s="446">
        <f t="shared" si="1910"/>
        <v>0.14706853012898222</v>
      </c>
      <c r="X7102" s="446">
        <f t="shared" si="1911"/>
        <v>6.0077028527030688E-2</v>
      </c>
      <c r="Y7102" s="43">
        <v>20240307</v>
      </c>
      <c r="Z7102" s="48" t="s">
        <v>2401</v>
      </c>
      <c r="AA7102" s="43">
        <v>20250219</v>
      </c>
      <c r="AE7102" s="689" t="s">
        <v>1250</v>
      </c>
      <c r="AF7102" s="130">
        <v>1</v>
      </c>
    </row>
    <row r="7103" spans="1:35" x14ac:dyDescent="0.2">
      <c r="A7103" s="155" t="s">
        <v>2387</v>
      </c>
      <c r="B7103" s="81">
        <v>20240907</v>
      </c>
      <c r="C7103" s="126" t="s">
        <v>66</v>
      </c>
      <c r="D7103" s="126">
        <v>7</v>
      </c>
      <c r="E7103" s="126">
        <v>15</v>
      </c>
      <c r="F7103" s="126"/>
      <c r="G7103" s="126"/>
      <c r="H7103" s="126" t="s">
        <v>10</v>
      </c>
      <c r="I7103" s="126">
        <v>293</v>
      </c>
      <c r="J7103" s="126">
        <v>5</v>
      </c>
      <c r="K7103" s="82">
        <v>5</v>
      </c>
      <c r="L7103" s="156">
        <v>1</v>
      </c>
      <c r="M7103" s="82">
        <v>0</v>
      </c>
      <c r="N7103" s="83">
        <v>1</v>
      </c>
      <c r="O7103" s="82" t="str">
        <f>Cal_030724!$E$2</f>
        <v>Cal_030724</v>
      </c>
      <c r="P7103" s="158">
        <f>Cal_030724!$Q$3</f>
        <v>1.8135132035581638</v>
      </c>
      <c r="Q7103" s="158">
        <f>Cal_030724!$R$3</f>
        <v>0.5762667345022553</v>
      </c>
      <c r="R7103" s="84">
        <v>6.43</v>
      </c>
      <c r="S7103" s="84">
        <v>4.6970000000000001</v>
      </c>
      <c r="T7103" s="158">
        <f>AVERAGE(0.399,0.676,0.495,0.57,0.743,0.657)</f>
        <v>0.59</v>
      </c>
      <c r="U7103" s="79">
        <f t="shared" si="1908"/>
        <v>5.84</v>
      </c>
      <c r="V7103" s="79">
        <f t="shared" si="1909"/>
        <v>4.1070000000000002</v>
      </c>
      <c r="W7103" s="446">
        <f t="shared" si="1910"/>
        <v>3.7990990165571455E-2</v>
      </c>
      <c r="X7103" s="446">
        <f t="shared" si="1911"/>
        <v>3.5252892627370622E-2</v>
      </c>
      <c r="Y7103" s="82">
        <v>20240307</v>
      </c>
      <c r="Z7103" s="85" t="s">
        <v>2446</v>
      </c>
      <c r="AA7103" s="82">
        <v>20250325</v>
      </c>
      <c r="AB7103" s="85"/>
      <c r="AC7103" s="82"/>
      <c r="AD7103" s="82"/>
      <c r="AE7103" s="691" t="s">
        <v>1250</v>
      </c>
      <c r="AF7103" s="567">
        <v>1</v>
      </c>
      <c r="AG7103" s="567"/>
      <c r="AH7103" s="159" t="s">
        <v>190</v>
      </c>
      <c r="AI7103" s="155"/>
    </row>
    <row r="7104" spans="1:35" x14ac:dyDescent="0.2">
      <c r="A7104" s="155" t="s">
        <v>2387</v>
      </c>
      <c r="B7104" s="81">
        <v>20240907</v>
      </c>
      <c r="C7104" s="126" t="s">
        <v>66</v>
      </c>
      <c r="D7104" s="126">
        <v>7</v>
      </c>
      <c r="E7104" s="126">
        <v>15</v>
      </c>
      <c r="F7104" s="126"/>
      <c r="G7104" s="126"/>
      <c r="H7104" s="126" t="s">
        <v>11</v>
      </c>
      <c r="I7104" s="126">
        <v>293</v>
      </c>
      <c r="J7104" s="126">
        <v>5</v>
      </c>
      <c r="K7104" s="82">
        <v>5</v>
      </c>
      <c r="L7104" s="156">
        <v>1</v>
      </c>
      <c r="M7104" s="82">
        <v>0</v>
      </c>
      <c r="N7104" s="83">
        <v>1</v>
      </c>
      <c r="O7104" s="82" t="str">
        <f>Cal_030724!$E$2</f>
        <v>Cal_030724</v>
      </c>
      <c r="P7104" s="158">
        <f>Cal_030724!$Q$3</f>
        <v>1.8135132035581638</v>
      </c>
      <c r="Q7104" s="158">
        <f>Cal_030724!$R$3</f>
        <v>0.5762667345022553</v>
      </c>
      <c r="R7104" s="84">
        <v>4.8079999999999998</v>
      </c>
      <c r="S7104" s="84">
        <v>3.2829999999999999</v>
      </c>
      <c r="T7104" s="158">
        <f>AVERAGE(0.399,0.676,0.495,0.57,0.743,0.657)</f>
        <v>0.59</v>
      </c>
      <c r="U7104" s="79">
        <f t="shared" si="1908"/>
        <v>4.218</v>
      </c>
      <c r="V7104" s="79">
        <f t="shared" si="1909"/>
        <v>2.6930000000000001</v>
      </c>
      <c r="W7104" s="446">
        <f t="shared" si="1910"/>
        <v>3.3431194461913713E-2</v>
      </c>
      <c r="X7104" s="446">
        <f t="shared" si="1911"/>
        <v>1.4595534625350215E-2</v>
      </c>
      <c r="Y7104" s="82">
        <v>20240307</v>
      </c>
      <c r="Z7104" s="85" t="s">
        <v>2446</v>
      </c>
      <c r="AA7104" s="82">
        <v>20250325</v>
      </c>
      <c r="AB7104" s="85"/>
      <c r="AC7104" s="82"/>
      <c r="AD7104" s="82"/>
      <c r="AE7104" s="691" t="s">
        <v>1250</v>
      </c>
      <c r="AF7104" s="567">
        <v>1</v>
      </c>
      <c r="AG7104" s="567"/>
      <c r="AH7104" s="159" t="s">
        <v>191</v>
      </c>
      <c r="AI7104" s="155"/>
    </row>
    <row r="7105" spans="1:35" x14ac:dyDescent="0.2">
      <c r="A7105" s="360" t="s">
        <v>2387</v>
      </c>
      <c r="B7105" s="196">
        <v>20240907</v>
      </c>
      <c r="C7105" s="361" t="s">
        <v>66</v>
      </c>
      <c r="D7105" s="361">
        <v>7</v>
      </c>
      <c r="E7105" s="361">
        <v>15</v>
      </c>
      <c r="F7105" s="361"/>
      <c r="G7105" s="361"/>
      <c r="H7105" s="361" t="s">
        <v>10</v>
      </c>
      <c r="I7105" s="361">
        <v>550</v>
      </c>
      <c r="J7105" s="361">
        <v>20</v>
      </c>
      <c r="K7105" s="44">
        <v>5</v>
      </c>
      <c r="L7105" s="362">
        <v>1</v>
      </c>
      <c r="M7105" s="44">
        <v>0</v>
      </c>
      <c r="N7105" s="363">
        <v>1</v>
      </c>
      <c r="O7105" s="44" t="str">
        <f>Cal_030724!$E$2</f>
        <v>Cal_030724</v>
      </c>
      <c r="P7105" s="365">
        <f>Cal_030724!$Q$3</f>
        <v>1.8135132035581638</v>
      </c>
      <c r="Q7105" s="365">
        <f>Cal_030724!$R$3</f>
        <v>0.5762667345022553</v>
      </c>
      <c r="R7105" s="364">
        <v>4.1589999999999998</v>
      </c>
      <c r="S7105" s="364">
        <v>2.9249999999999998</v>
      </c>
      <c r="T7105" s="365">
        <f>AVERAGE(0.399,0.676,0.495,0.57,0.743,0.657)</f>
        <v>0.59</v>
      </c>
      <c r="U7105" s="79">
        <f t="shared" si="1908"/>
        <v>3.569</v>
      </c>
      <c r="V7105" s="79">
        <f t="shared" si="1909"/>
        <v>2.335</v>
      </c>
      <c r="W7105" s="446">
        <f t="shared" si="1910"/>
        <v>1.4411266208093531E-2</v>
      </c>
      <c r="X7105" s="446">
        <f t="shared" si="1911"/>
        <v>7.7726630622012103E-3</v>
      </c>
      <c r="Y7105" s="44">
        <v>20240307</v>
      </c>
      <c r="Z7105" s="368" t="s">
        <v>2446</v>
      </c>
      <c r="AA7105" s="44">
        <v>20250325</v>
      </c>
      <c r="AB7105" s="368"/>
      <c r="AC7105" s="44"/>
      <c r="AD7105" s="44"/>
      <c r="AE7105" s="763" t="s">
        <v>1250</v>
      </c>
      <c r="AF7105" s="849">
        <v>1</v>
      </c>
      <c r="AG7105" s="849"/>
      <c r="AH7105" s="370" t="s">
        <v>198</v>
      </c>
      <c r="AI7105" s="360"/>
    </row>
    <row r="7106" spans="1:35" x14ac:dyDescent="0.2">
      <c r="A7106" s="360" t="s">
        <v>2387</v>
      </c>
      <c r="B7106" s="196">
        <v>20240907</v>
      </c>
      <c r="C7106" s="361" t="s">
        <v>66</v>
      </c>
      <c r="D7106" s="361">
        <v>7</v>
      </c>
      <c r="E7106" s="361">
        <v>15</v>
      </c>
      <c r="F7106" s="361"/>
      <c r="G7106" s="361"/>
      <c r="H7106" s="361" t="s">
        <v>11</v>
      </c>
      <c r="I7106" s="361">
        <v>552</v>
      </c>
      <c r="J7106" s="361">
        <v>20</v>
      </c>
      <c r="K7106" s="44">
        <v>5</v>
      </c>
      <c r="L7106" s="362">
        <v>1</v>
      </c>
      <c r="M7106" s="44">
        <v>0</v>
      </c>
      <c r="N7106" s="363">
        <v>1</v>
      </c>
      <c r="O7106" s="44" t="str">
        <f>Cal_030724!$E$2</f>
        <v>Cal_030724</v>
      </c>
      <c r="P7106" s="365">
        <f>Cal_030724!$Q$3</f>
        <v>1.8135132035581638</v>
      </c>
      <c r="Q7106" s="365">
        <f>Cal_030724!$R$3</f>
        <v>0.5762667345022553</v>
      </c>
      <c r="R7106" s="364">
        <v>3.4620000000000002</v>
      </c>
      <c r="S7106" s="364">
        <v>2.3519999999999999</v>
      </c>
      <c r="T7106" s="365">
        <f>AVERAGE(0.399,0.676,0.495,0.57,0.743,0.657)</f>
        <v>0.59</v>
      </c>
      <c r="U7106" s="79">
        <f t="shared" si="1908"/>
        <v>2.8720000000000003</v>
      </c>
      <c r="V7106" s="79">
        <f t="shared" si="1909"/>
        <v>1.762</v>
      </c>
      <c r="W7106" s="446">
        <f t="shared" si="1910"/>
        <v>1.2916164617306014E-2</v>
      </c>
      <c r="X7106" s="446">
        <f t="shared" si="1911"/>
        <v>3.7632614571149266E-3</v>
      </c>
      <c r="Y7106" s="44">
        <v>20240307</v>
      </c>
      <c r="Z7106" s="368" t="s">
        <v>2446</v>
      </c>
      <c r="AA7106" s="44">
        <v>20250325</v>
      </c>
      <c r="AB7106" s="368"/>
      <c r="AC7106" s="44"/>
      <c r="AD7106" s="44"/>
      <c r="AE7106" s="763" t="s">
        <v>1250</v>
      </c>
      <c r="AF7106" s="849">
        <v>1</v>
      </c>
      <c r="AG7106" s="849"/>
      <c r="AH7106" s="370" t="s">
        <v>199</v>
      </c>
      <c r="AI7106" s="360"/>
    </row>
    <row r="7107" spans="1:35" x14ac:dyDescent="0.2">
      <c r="A7107" t="s">
        <v>2387</v>
      </c>
      <c r="B7107" s="45">
        <v>20240908</v>
      </c>
      <c r="C7107" s="107" t="s">
        <v>72</v>
      </c>
      <c r="D7107" s="107">
        <v>8</v>
      </c>
      <c r="E7107" s="107">
        <v>6</v>
      </c>
      <c r="H7107" s="107" t="s">
        <v>10</v>
      </c>
      <c r="I7107" s="107">
        <v>290</v>
      </c>
      <c r="J7107" s="107">
        <v>0</v>
      </c>
      <c r="K7107" s="43">
        <v>5</v>
      </c>
      <c r="L7107" s="43">
        <v>1</v>
      </c>
      <c r="M7107" s="43">
        <v>0</v>
      </c>
      <c r="N7107" s="49">
        <v>1</v>
      </c>
      <c r="O7107" s="43" t="str">
        <f>Cal_052925!$E$2</f>
        <v>Cal_052825</v>
      </c>
      <c r="P7107" s="50">
        <f>Cal_052925!$Q$3</f>
        <v>1.8033877067122157</v>
      </c>
      <c r="Q7107" s="50">
        <f>Cal_052925!$R$3</f>
        <v>0.57372781706974574</v>
      </c>
      <c r="R7107" s="46">
        <v>28.29</v>
      </c>
      <c r="S7107" s="46">
        <v>20.49</v>
      </c>
      <c r="T7107" s="178">
        <f>AVERAGE(0.829,0.716,0.633,0.709,0.657,0.636)</f>
        <v>0.69666666666666666</v>
      </c>
      <c r="U7107" s="79">
        <f t="shared" si="1908"/>
        <v>27.593333333333334</v>
      </c>
      <c r="V7107" s="79">
        <f t="shared" si="1909"/>
        <v>19.793333333333333</v>
      </c>
      <c r="W7107" s="446">
        <f t="shared" si="1910"/>
        <v>0.1731954342783513</v>
      </c>
      <c r="X7107" s="446">
        <f t="shared" si="1911"/>
        <v>0.17989500393381741</v>
      </c>
      <c r="Y7107" s="43">
        <v>20250529</v>
      </c>
      <c r="Z7107" s="48" t="s">
        <v>2466</v>
      </c>
      <c r="AA7107" s="43">
        <v>20250715</v>
      </c>
      <c r="AE7107" s="689" t="s">
        <v>1250</v>
      </c>
      <c r="AF7107" s="130">
        <v>1</v>
      </c>
      <c r="AH7107" s="490" t="s">
        <v>2374</v>
      </c>
    </row>
    <row r="7108" spans="1:35" x14ac:dyDescent="0.2">
      <c r="A7108" t="s">
        <v>2387</v>
      </c>
      <c r="B7108" s="45">
        <v>20240908</v>
      </c>
      <c r="C7108" s="107" t="s">
        <v>72</v>
      </c>
      <c r="D7108" s="107">
        <v>8</v>
      </c>
      <c r="E7108" s="107">
        <v>6</v>
      </c>
      <c r="H7108" s="107" t="s">
        <v>11</v>
      </c>
      <c r="I7108" s="107">
        <v>290</v>
      </c>
      <c r="J7108" s="107">
        <v>0</v>
      </c>
      <c r="K7108" s="43">
        <v>5</v>
      </c>
      <c r="L7108" s="43">
        <v>1</v>
      </c>
      <c r="M7108" s="43">
        <v>0</v>
      </c>
      <c r="N7108" s="49">
        <v>1</v>
      </c>
      <c r="O7108" s="43" t="str">
        <f>Cal_052925!$E$2</f>
        <v>Cal_052825</v>
      </c>
      <c r="P7108" s="50">
        <f>Cal_052925!$Q$3</f>
        <v>1.8033877067122157</v>
      </c>
      <c r="Q7108" s="50">
        <f>Cal_052925!$R$3</f>
        <v>0.57372781706974574</v>
      </c>
      <c r="R7108" s="46">
        <v>26.16</v>
      </c>
      <c r="S7108" s="46">
        <v>18.88</v>
      </c>
      <c r="T7108" s="178">
        <f>AVERAGE(0.829,0.716,0.633,0.709,0.657,0.636)</f>
        <v>0.69666666666666666</v>
      </c>
      <c r="U7108" s="79">
        <f t="shared" si="1908"/>
        <v>25.463333333333335</v>
      </c>
      <c r="V7108" s="79">
        <f t="shared" si="1909"/>
        <v>18.183333333333334</v>
      </c>
      <c r="W7108" s="446">
        <f t="shared" si="1910"/>
        <v>0.16164907199312786</v>
      </c>
      <c r="X7108" s="446">
        <f t="shared" si="1911"/>
        <v>0.16272080682926704</v>
      </c>
      <c r="Y7108" s="43">
        <v>20250529</v>
      </c>
      <c r="Z7108" s="48" t="s">
        <v>2466</v>
      </c>
      <c r="AA7108" s="43">
        <v>20250715</v>
      </c>
      <c r="AE7108" s="689" t="s">
        <v>1250</v>
      </c>
      <c r="AF7108" s="130">
        <v>1</v>
      </c>
      <c r="AH7108" s="490" t="s">
        <v>2374</v>
      </c>
    </row>
    <row r="7109" spans="1:35" x14ac:dyDescent="0.2">
      <c r="A7109" t="s">
        <v>2387</v>
      </c>
      <c r="B7109" s="45">
        <v>20240908</v>
      </c>
      <c r="C7109" s="107" t="s">
        <v>72</v>
      </c>
      <c r="D7109" s="107">
        <v>8</v>
      </c>
      <c r="E7109" s="107">
        <v>6</v>
      </c>
      <c r="H7109" s="107" t="s">
        <v>10</v>
      </c>
      <c r="I7109" s="107">
        <v>290</v>
      </c>
      <c r="J7109" s="107">
        <v>10</v>
      </c>
      <c r="K7109" s="43">
        <v>5</v>
      </c>
      <c r="L7109" s="43">
        <v>1</v>
      </c>
      <c r="M7109" s="43">
        <v>0</v>
      </c>
      <c r="N7109" s="49">
        <v>1</v>
      </c>
      <c r="O7109" s="43" t="str">
        <f>Cal_052925!$E$2</f>
        <v>Cal_052825</v>
      </c>
      <c r="P7109" s="50">
        <f>Cal_052925!$Q$3</f>
        <v>1.8033877067122157</v>
      </c>
      <c r="Q7109" s="50">
        <f>Cal_052925!$R$3</f>
        <v>0.57372781706974574</v>
      </c>
      <c r="R7109" s="46">
        <v>23.66</v>
      </c>
      <c r="S7109" s="46">
        <v>16.78</v>
      </c>
      <c r="T7109" s="178">
        <f>AVERAGE(0.829,0.716,0.633,0.709,0.657,0.636)</f>
        <v>0.69666666666666666</v>
      </c>
      <c r="U7109" s="79">
        <f t="shared" si="1908"/>
        <v>22.963333333333335</v>
      </c>
      <c r="V7109" s="79">
        <f t="shared" si="1909"/>
        <v>16.083333333333336</v>
      </c>
      <c r="W7109" s="446">
        <f t="shared" si="1910"/>
        <v>0.15276725485064827</v>
      </c>
      <c r="X7109" s="446">
        <f t="shared" si="1911"/>
        <v>0.13414102476769366</v>
      </c>
      <c r="Y7109" s="43">
        <v>20250529</v>
      </c>
      <c r="Z7109" s="48" t="s">
        <v>2466</v>
      </c>
      <c r="AA7109" s="43">
        <v>20250715</v>
      </c>
      <c r="AE7109" s="689" t="s">
        <v>1250</v>
      </c>
      <c r="AF7109" s="130">
        <v>1</v>
      </c>
    </row>
    <row r="7110" spans="1:35" x14ac:dyDescent="0.2">
      <c r="A7110" t="s">
        <v>2387</v>
      </c>
      <c r="B7110" s="45">
        <v>20240908</v>
      </c>
      <c r="C7110" s="107" t="s">
        <v>72</v>
      </c>
      <c r="D7110" s="107">
        <v>8</v>
      </c>
      <c r="E7110" s="107">
        <v>6</v>
      </c>
      <c r="H7110" s="107" t="s">
        <v>11</v>
      </c>
      <c r="I7110" s="107">
        <v>290</v>
      </c>
      <c r="J7110" s="107">
        <v>10</v>
      </c>
      <c r="K7110" s="43">
        <v>5</v>
      </c>
      <c r="L7110" s="43">
        <v>1</v>
      </c>
      <c r="M7110" s="43">
        <v>0</v>
      </c>
      <c r="N7110" s="49">
        <v>1</v>
      </c>
      <c r="O7110" s="43" t="str">
        <f>Cal_052925!$E$2</f>
        <v>Cal_052825</v>
      </c>
      <c r="P7110" s="50">
        <f>Cal_052925!$Q$3</f>
        <v>1.8033877067122157</v>
      </c>
      <c r="Q7110" s="50">
        <f>Cal_052925!$R$3</f>
        <v>0.57372781706974574</v>
      </c>
      <c r="R7110" s="46">
        <v>22.7</v>
      </c>
      <c r="S7110" s="46">
        <v>16.2</v>
      </c>
      <c r="T7110" s="178">
        <f>AVERAGE(0.829,0.716,0.633,0.709,0.657,0.636)</f>
        <v>0.69666666666666666</v>
      </c>
      <c r="U7110" s="79">
        <f t="shared" si="1908"/>
        <v>22.003333333333334</v>
      </c>
      <c r="V7110" s="79">
        <f t="shared" si="1909"/>
        <v>15.503333333333332</v>
      </c>
      <c r="W7110" s="446">
        <f t="shared" si="1910"/>
        <v>0.14432952856529274</v>
      </c>
      <c r="X7110" s="446">
        <f t="shared" si="1911"/>
        <v>0.13223221413002501</v>
      </c>
      <c r="Y7110" s="43">
        <v>20250529</v>
      </c>
      <c r="Z7110" s="48" t="s">
        <v>2466</v>
      </c>
      <c r="AA7110" s="43">
        <v>20250715</v>
      </c>
      <c r="AE7110" s="689" t="s">
        <v>1250</v>
      </c>
      <c r="AF7110" s="130">
        <v>1</v>
      </c>
    </row>
    <row r="7111" spans="1:35" x14ac:dyDescent="0.2">
      <c r="A7111" t="s">
        <v>2387</v>
      </c>
      <c r="B7111" s="45">
        <v>20240908</v>
      </c>
      <c r="C7111" s="107" t="s">
        <v>72</v>
      </c>
      <c r="D7111" s="107">
        <v>8</v>
      </c>
      <c r="E7111" s="107">
        <v>9</v>
      </c>
      <c r="H7111" s="107" t="s">
        <v>10</v>
      </c>
      <c r="I7111" s="107">
        <v>290</v>
      </c>
      <c r="J7111" s="107">
        <v>0</v>
      </c>
      <c r="K7111" s="43">
        <v>5</v>
      </c>
      <c r="L7111" s="43">
        <v>1</v>
      </c>
      <c r="M7111" s="43">
        <v>0</v>
      </c>
      <c r="N7111" s="49">
        <v>1</v>
      </c>
      <c r="O7111" s="43" t="str">
        <f>Cal_052925!$E$2</f>
        <v>Cal_052825</v>
      </c>
      <c r="P7111" s="50">
        <f>Cal_052925!$Q$3</f>
        <v>1.8033877067122157</v>
      </c>
      <c r="Q7111" s="50">
        <f>Cal_052925!$R$3</f>
        <v>0.57372781706974574</v>
      </c>
      <c r="R7111" s="46">
        <v>144.9</v>
      </c>
      <c r="S7111" s="46">
        <v>99.68</v>
      </c>
      <c r="T7111" s="178">
        <f>AVERAGE(0.608,0.502,0.563,0.666,0.668,0.572)</f>
        <v>0.59650000000000003</v>
      </c>
      <c r="U7111" s="79">
        <f t="shared" si="1908"/>
        <v>144.30350000000001</v>
      </c>
      <c r="V7111" s="79">
        <f t="shared" si="1909"/>
        <v>99.083500000000001</v>
      </c>
      <c r="W7111" s="446">
        <f t="shared" si="1910"/>
        <v>1.0040894279573136</v>
      </c>
      <c r="X7111" s="446">
        <f t="shared" si="1911"/>
        <v>0.7634469362021048</v>
      </c>
      <c r="Y7111" s="43">
        <v>20250529</v>
      </c>
      <c r="Z7111" s="48" t="s">
        <v>2458</v>
      </c>
      <c r="AA7111" s="43">
        <v>20250612</v>
      </c>
      <c r="AE7111" s="689" t="s">
        <v>1250</v>
      </c>
      <c r="AF7111" s="130">
        <v>1</v>
      </c>
    </row>
    <row r="7112" spans="1:35" x14ac:dyDescent="0.2">
      <c r="A7112" t="s">
        <v>2387</v>
      </c>
      <c r="B7112" s="45">
        <v>20240908</v>
      </c>
      <c r="C7112" s="107" t="s">
        <v>72</v>
      </c>
      <c r="D7112" s="107">
        <v>8</v>
      </c>
      <c r="E7112" s="107">
        <v>9</v>
      </c>
      <c r="H7112" s="107" t="s">
        <v>11</v>
      </c>
      <c r="I7112" s="107">
        <v>290</v>
      </c>
      <c r="J7112" s="107">
        <v>0</v>
      </c>
      <c r="K7112" s="43">
        <v>5</v>
      </c>
      <c r="L7112" s="43">
        <v>1</v>
      </c>
      <c r="M7112" s="43">
        <v>0</v>
      </c>
      <c r="N7112" s="49">
        <v>1</v>
      </c>
      <c r="O7112" s="43" t="str">
        <f>Cal_052925!$E$2</f>
        <v>Cal_052825</v>
      </c>
      <c r="P7112" s="50">
        <f>Cal_052925!$Q$3</f>
        <v>1.8033877067122157</v>
      </c>
      <c r="Q7112" s="50">
        <f>Cal_052925!$R$3</f>
        <v>0.57372781706974574</v>
      </c>
      <c r="R7112" s="46">
        <v>147.5</v>
      </c>
      <c r="S7112" s="46">
        <v>103</v>
      </c>
      <c r="T7112" s="178">
        <f>AVERAGE(0.608,0.502,0.563,0.666,0.668,0.572)</f>
        <v>0.59650000000000003</v>
      </c>
      <c r="U7112" s="79">
        <f t="shared" si="1908"/>
        <v>146.90350000000001</v>
      </c>
      <c r="V7112" s="79">
        <f t="shared" si="1909"/>
        <v>102.40349999999999</v>
      </c>
      <c r="W7112" s="446">
        <f t="shared" si="1910"/>
        <v>0.98810215710085048</v>
      </c>
      <c r="X7112" s="446">
        <f t="shared" si="1911"/>
        <v>0.83865921151449929</v>
      </c>
      <c r="Y7112" s="43">
        <v>20250529</v>
      </c>
      <c r="Z7112" s="48" t="s">
        <v>2458</v>
      </c>
      <c r="AA7112" s="43">
        <v>20250612</v>
      </c>
      <c r="AE7112" s="689" t="s">
        <v>1250</v>
      </c>
      <c r="AF7112" s="130">
        <v>1</v>
      </c>
    </row>
    <row r="7113" spans="1:35" x14ac:dyDescent="0.2">
      <c r="A7113" t="s">
        <v>2387</v>
      </c>
      <c r="B7113" s="45">
        <v>20240908</v>
      </c>
      <c r="C7113" s="107" t="s">
        <v>72</v>
      </c>
      <c r="D7113" s="107">
        <v>8</v>
      </c>
      <c r="E7113" s="107">
        <v>9</v>
      </c>
      <c r="H7113" s="107" t="s">
        <v>10</v>
      </c>
      <c r="I7113" s="107">
        <v>290</v>
      </c>
      <c r="J7113" s="107">
        <v>10</v>
      </c>
      <c r="K7113" s="43">
        <v>5</v>
      </c>
      <c r="L7113" s="43">
        <v>1</v>
      </c>
      <c r="M7113" s="43">
        <v>0</v>
      </c>
      <c r="N7113" s="49">
        <v>1</v>
      </c>
      <c r="O7113" s="43" t="str">
        <f>Cal_052925!$E$2</f>
        <v>Cal_052825</v>
      </c>
      <c r="P7113" s="50">
        <f>Cal_052925!$Q$3</f>
        <v>1.8033877067122157</v>
      </c>
      <c r="Q7113" s="50">
        <f>Cal_052925!$R$3</f>
        <v>0.57372781706974574</v>
      </c>
      <c r="R7113" s="46">
        <v>80.19</v>
      </c>
      <c r="S7113" s="46">
        <v>55.71</v>
      </c>
      <c r="T7113" s="178">
        <f>AVERAGE(0.608,0.502,0.563,0.666,0.668,0.572)</f>
        <v>0.59650000000000003</v>
      </c>
      <c r="U7113" s="79">
        <f t="shared" si="1908"/>
        <v>79.593499999999992</v>
      </c>
      <c r="V7113" s="79">
        <f t="shared" si="1909"/>
        <v>55.113500000000002</v>
      </c>
      <c r="W7113" s="446">
        <f t="shared" si="1910"/>
        <v>0.54356720911974832</v>
      </c>
      <c r="X7113" s="446">
        <f t="shared" si="1911"/>
        <v>0.43959462313385722</v>
      </c>
      <c r="Y7113" s="43">
        <v>20250529</v>
      </c>
      <c r="Z7113" s="48" t="s">
        <v>2458</v>
      </c>
      <c r="AA7113" s="43">
        <v>20250612</v>
      </c>
      <c r="AE7113" s="689" t="s">
        <v>1250</v>
      </c>
      <c r="AF7113" s="130">
        <v>1</v>
      </c>
    </row>
    <row r="7114" spans="1:35" x14ac:dyDescent="0.2">
      <c r="A7114" t="s">
        <v>2387</v>
      </c>
      <c r="B7114" s="45">
        <v>20240908</v>
      </c>
      <c r="C7114" s="107" t="s">
        <v>72</v>
      </c>
      <c r="D7114" s="107">
        <v>8</v>
      </c>
      <c r="E7114" s="107">
        <v>9</v>
      </c>
      <c r="H7114" s="107" t="s">
        <v>11</v>
      </c>
      <c r="I7114" s="107">
        <v>290</v>
      </c>
      <c r="J7114" s="107">
        <v>10</v>
      </c>
      <c r="K7114" s="43">
        <v>5</v>
      </c>
      <c r="L7114" s="111">
        <v>1</v>
      </c>
      <c r="M7114" s="43">
        <v>0</v>
      </c>
      <c r="N7114" s="49">
        <v>1</v>
      </c>
      <c r="O7114" s="43" t="str">
        <f>Cal_030724!$E$2</f>
        <v>Cal_030724</v>
      </c>
      <c r="P7114" s="50">
        <f>Cal_030724!$Q$3</f>
        <v>1.8135132035581638</v>
      </c>
      <c r="Q7114" s="50">
        <f>Cal_030724!$R$3</f>
        <v>0.5762667345022553</v>
      </c>
      <c r="R7114" s="46">
        <v>83.43</v>
      </c>
      <c r="S7114" s="46">
        <v>58.79</v>
      </c>
      <c r="T7114" s="178">
        <f>AVERAGE(0.807,0.725,0.357,0.599,0.783,0.831)</f>
        <v>0.68366666666666676</v>
      </c>
      <c r="U7114" s="79">
        <f t="shared" si="1908"/>
        <v>82.74633333333334</v>
      </c>
      <c r="V7114" s="79">
        <f t="shared" si="1909"/>
        <v>58.106333333333332</v>
      </c>
      <c r="W7114" s="446">
        <f t="shared" si="1910"/>
        <v>0.54574828047863289</v>
      </c>
      <c r="X7114" s="446">
        <f t="shared" si="1911"/>
        <v>0.50123500808750454</v>
      </c>
      <c r="Y7114" s="43">
        <v>20240307</v>
      </c>
      <c r="Z7114" s="48" t="s">
        <v>2401</v>
      </c>
      <c r="AA7114" s="43">
        <v>20250219</v>
      </c>
      <c r="AE7114" s="689" t="s">
        <v>1250</v>
      </c>
      <c r="AF7114" s="130">
        <v>1</v>
      </c>
    </row>
    <row r="7115" spans="1:35" x14ac:dyDescent="0.2">
      <c r="A7115" s="155" t="s">
        <v>2387</v>
      </c>
      <c r="B7115" s="81">
        <v>20240908</v>
      </c>
      <c r="C7115" s="126" t="s">
        <v>72</v>
      </c>
      <c r="D7115" s="126">
        <v>8</v>
      </c>
      <c r="E7115" s="126">
        <v>9</v>
      </c>
      <c r="H7115" s="126" t="s">
        <v>10</v>
      </c>
      <c r="I7115" s="126">
        <v>293</v>
      </c>
      <c r="J7115" s="126">
        <v>5</v>
      </c>
      <c r="K7115" s="82">
        <v>5</v>
      </c>
      <c r="L7115" s="156">
        <v>1</v>
      </c>
      <c r="M7115" s="82">
        <v>0</v>
      </c>
      <c r="N7115" s="83">
        <v>1</v>
      </c>
      <c r="O7115" s="82" t="str">
        <f>Cal_030724!$E$2</f>
        <v>Cal_030724</v>
      </c>
      <c r="P7115" s="158">
        <f>Cal_030724!$Q$3</f>
        <v>1.8135132035581638</v>
      </c>
      <c r="Q7115" s="158">
        <f>Cal_030724!$R$3</f>
        <v>0.5762667345022553</v>
      </c>
      <c r="R7115" s="84">
        <v>72.12</v>
      </c>
      <c r="S7115" s="84">
        <v>49.81</v>
      </c>
      <c r="T7115" s="158">
        <f>AVERAGE(0.902,0.823,0.688,0.559,0.695,0.953)</f>
        <v>0.77</v>
      </c>
      <c r="U7115" s="79">
        <f t="shared" si="1908"/>
        <v>71.350000000000009</v>
      </c>
      <c r="V7115" s="79">
        <f t="shared" si="1909"/>
        <v>49.04</v>
      </c>
      <c r="W7115" s="446">
        <f t="shared" si="1910"/>
        <v>0.4890819334067511</v>
      </c>
      <c r="X7115" s="446">
        <f t="shared" si="1911"/>
        <v>0.38549318521167575</v>
      </c>
      <c r="Y7115" s="82">
        <v>20240307</v>
      </c>
      <c r="Z7115" s="85" t="s">
        <v>2398</v>
      </c>
      <c r="AA7115" s="82">
        <v>20250114</v>
      </c>
      <c r="AB7115" s="85"/>
      <c r="AC7115" s="82"/>
      <c r="AD7115" s="82"/>
      <c r="AE7115" s="691" t="s">
        <v>1250</v>
      </c>
      <c r="AF7115" s="567">
        <v>1</v>
      </c>
      <c r="AG7115" s="567"/>
      <c r="AH7115" s="159" t="s">
        <v>210</v>
      </c>
      <c r="AI7115" s="155"/>
    </row>
    <row r="7116" spans="1:35" x14ac:dyDescent="0.2">
      <c r="A7116" s="155" t="s">
        <v>2387</v>
      </c>
      <c r="B7116" s="81">
        <v>20240908</v>
      </c>
      <c r="C7116" s="126" t="s">
        <v>72</v>
      </c>
      <c r="D7116" s="126">
        <v>8</v>
      </c>
      <c r="E7116" s="126">
        <v>9</v>
      </c>
      <c r="H7116" s="126" t="s">
        <v>11</v>
      </c>
      <c r="I7116" s="126">
        <v>294</v>
      </c>
      <c r="J7116" s="126">
        <v>5</v>
      </c>
      <c r="K7116" s="82">
        <v>5</v>
      </c>
      <c r="L7116" s="156">
        <v>1</v>
      </c>
      <c r="M7116" s="82">
        <v>0</v>
      </c>
      <c r="N7116" s="83">
        <v>1</v>
      </c>
      <c r="O7116" s="82" t="str">
        <f>Cal_030724!$E$2</f>
        <v>Cal_030724</v>
      </c>
      <c r="P7116" s="158">
        <f>Cal_030724!$Q$3</f>
        <v>1.8135132035581638</v>
      </c>
      <c r="Q7116" s="158">
        <f>Cal_030724!$R$3</f>
        <v>0.5762667345022553</v>
      </c>
      <c r="R7116" s="84">
        <v>76.03</v>
      </c>
      <c r="S7116" s="84">
        <v>52.31</v>
      </c>
      <c r="T7116" s="158">
        <f>AVERAGE(0.902,0.823,0.688,0.559,0.695,0.953)</f>
        <v>0.77</v>
      </c>
      <c r="U7116" s="79">
        <f t="shared" si="1908"/>
        <v>75.260000000000005</v>
      </c>
      <c r="V7116" s="79">
        <f t="shared" si="1909"/>
        <v>51.54</v>
      </c>
      <c r="W7116" s="446">
        <f t="shared" si="1910"/>
        <v>0.51822340640687403</v>
      </c>
      <c r="X7116" s="446">
        <f t="shared" si="1911"/>
        <v>0.39781010176519721</v>
      </c>
      <c r="Y7116" s="82">
        <v>20240307</v>
      </c>
      <c r="Z7116" s="85" t="s">
        <v>2398</v>
      </c>
      <c r="AA7116" s="82">
        <v>20250114</v>
      </c>
      <c r="AB7116" s="85"/>
      <c r="AC7116" s="82"/>
      <c r="AD7116" s="82"/>
      <c r="AE7116" s="691" t="s">
        <v>1250</v>
      </c>
      <c r="AF7116" s="567">
        <v>1</v>
      </c>
      <c r="AG7116" s="567"/>
      <c r="AH7116" s="159" t="s">
        <v>212</v>
      </c>
      <c r="AI7116" s="155"/>
    </row>
    <row r="7117" spans="1:35" x14ac:dyDescent="0.2">
      <c r="A7117" s="360" t="s">
        <v>2387</v>
      </c>
      <c r="B7117" s="196">
        <v>20240908</v>
      </c>
      <c r="C7117" s="361" t="s">
        <v>72</v>
      </c>
      <c r="D7117" s="361">
        <v>8</v>
      </c>
      <c r="E7117" s="361">
        <v>9</v>
      </c>
      <c r="H7117" s="361" t="s">
        <v>10</v>
      </c>
      <c r="I7117" s="361">
        <v>550</v>
      </c>
      <c r="J7117" s="361">
        <v>20</v>
      </c>
      <c r="K7117" s="44">
        <v>5</v>
      </c>
      <c r="L7117" s="362">
        <v>1</v>
      </c>
      <c r="M7117" s="44">
        <v>0</v>
      </c>
      <c r="N7117" s="363">
        <v>1</v>
      </c>
      <c r="O7117" s="44" t="str">
        <f>Cal_030724!$E$2</f>
        <v>Cal_030724</v>
      </c>
      <c r="P7117" s="365">
        <f>Cal_030724!$Q$3</f>
        <v>1.8135132035581638</v>
      </c>
      <c r="Q7117" s="365">
        <f>Cal_030724!$R$3</f>
        <v>0.5762667345022553</v>
      </c>
      <c r="R7117" s="364">
        <v>80.099999999999994</v>
      </c>
      <c r="S7117" s="364">
        <v>55.18</v>
      </c>
      <c r="T7117" s="365">
        <f>AVERAGE(0.902,0.823,0.688,0.559,0.695,0.953)</f>
        <v>0.77</v>
      </c>
      <c r="U7117" s="79">
        <f t="shared" si="1908"/>
        <v>79.33</v>
      </c>
      <c r="V7117" s="79">
        <f t="shared" si="1909"/>
        <v>54.41</v>
      </c>
      <c r="W7117" s="446">
        <f t="shared" si="1910"/>
        <v>0.29102816361887418</v>
      </c>
      <c r="X7117" s="446">
        <f t="shared" si="1911"/>
        <v>0.22590014113347551</v>
      </c>
      <c r="Y7117" s="44">
        <v>20240307</v>
      </c>
      <c r="Z7117" s="368" t="s">
        <v>2398</v>
      </c>
      <c r="AA7117" s="44">
        <v>20250114</v>
      </c>
      <c r="AB7117" s="368"/>
      <c r="AC7117" s="44"/>
      <c r="AD7117" s="44"/>
      <c r="AE7117" s="763" t="s">
        <v>1250</v>
      </c>
      <c r="AF7117" s="849">
        <v>1</v>
      </c>
      <c r="AG7117" s="849"/>
      <c r="AH7117" s="370" t="s">
        <v>216</v>
      </c>
      <c r="AI7117" s="360"/>
    </row>
    <row r="7118" spans="1:35" x14ac:dyDescent="0.2">
      <c r="A7118" s="360" t="s">
        <v>2387</v>
      </c>
      <c r="B7118" s="196">
        <v>20240908</v>
      </c>
      <c r="C7118" s="361" t="s">
        <v>72</v>
      </c>
      <c r="D7118" s="361">
        <v>8</v>
      </c>
      <c r="E7118" s="361">
        <v>9</v>
      </c>
      <c r="H7118" s="361" t="s">
        <v>11</v>
      </c>
      <c r="I7118" s="361">
        <v>550</v>
      </c>
      <c r="J7118" s="361">
        <v>20</v>
      </c>
      <c r="K7118" s="44">
        <v>5</v>
      </c>
      <c r="L7118" s="362">
        <v>1</v>
      </c>
      <c r="M7118" s="44">
        <v>0</v>
      </c>
      <c r="N7118" s="363">
        <v>1</v>
      </c>
      <c r="O7118" s="44" t="str">
        <f>Cal_030724!$E$2</f>
        <v>Cal_030724</v>
      </c>
      <c r="P7118" s="365">
        <f>Cal_030724!$Q$3</f>
        <v>1.8135132035581638</v>
      </c>
      <c r="Q7118" s="365">
        <f>Cal_030724!$R$3</f>
        <v>0.5762667345022553</v>
      </c>
      <c r="R7118" s="364">
        <v>83.33</v>
      </c>
      <c r="S7118" s="364">
        <v>55.6</v>
      </c>
      <c r="T7118" s="365">
        <f>AVERAGE(0.902,0.823,0.688,0.559,0.695,0.953)</f>
        <v>0.77</v>
      </c>
      <c r="U7118" s="79">
        <f t="shared" si="1908"/>
        <v>82.56</v>
      </c>
      <c r="V7118" s="79">
        <f t="shared" si="1909"/>
        <v>54.83</v>
      </c>
      <c r="W7118" s="446">
        <f t="shared" si="1910"/>
        <v>0.3238447422612914</v>
      </c>
      <c r="X7118" s="446">
        <f t="shared" si="1911"/>
        <v>0.19707381957607933</v>
      </c>
      <c r="Y7118" s="44">
        <v>20240307</v>
      </c>
      <c r="Z7118" s="368" t="s">
        <v>2398</v>
      </c>
      <c r="AA7118" s="44">
        <v>20250114</v>
      </c>
      <c r="AB7118" s="368"/>
      <c r="AC7118" s="44"/>
      <c r="AD7118" s="44"/>
      <c r="AE7118" s="763" t="s">
        <v>1250</v>
      </c>
      <c r="AF7118" s="849">
        <v>1</v>
      </c>
      <c r="AG7118" s="849"/>
      <c r="AH7118" s="370" t="s">
        <v>217</v>
      </c>
      <c r="AI7118" s="360"/>
    </row>
    <row r="7119" spans="1:35" x14ac:dyDescent="0.2">
      <c r="A7119" t="s">
        <v>2387</v>
      </c>
      <c r="B7119" s="45">
        <v>20240908</v>
      </c>
      <c r="C7119" s="107" t="s">
        <v>72</v>
      </c>
      <c r="D7119" s="107">
        <v>8</v>
      </c>
      <c r="E7119" s="107">
        <v>14</v>
      </c>
      <c r="H7119" s="107" t="s">
        <v>10</v>
      </c>
      <c r="I7119" s="107">
        <v>290</v>
      </c>
      <c r="J7119" s="107">
        <v>0</v>
      </c>
      <c r="K7119" s="43">
        <v>5</v>
      </c>
      <c r="L7119" s="111">
        <v>1</v>
      </c>
      <c r="M7119" s="43">
        <v>0</v>
      </c>
      <c r="N7119" s="49">
        <v>1</v>
      </c>
      <c r="O7119" s="43" t="str">
        <f>Cal_030724!$E$2</f>
        <v>Cal_030724</v>
      </c>
      <c r="P7119" s="50">
        <f>Cal_030724!$Q$3</f>
        <v>1.8135132035581638</v>
      </c>
      <c r="Q7119" s="50">
        <f>Cal_030724!$R$3</f>
        <v>0.5762667345022553</v>
      </c>
      <c r="R7119" s="46">
        <v>91.2</v>
      </c>
      <c r="S7119" s="46">
        <v>64.94</v>
      </c>
      <c r="T7119" s="178">
        <f>AVERAGE(0.825,1.005,0.711,0.796,0.679,0.769)</f>
        <v>0.79749999999999999</v>
      </c>
      <c r="U7119" s="79">
        <f t="shared" si="1908"/>
        <v>90.402500000000003</v>
      </c>
      <c r="V7119" s="79">
        <f t="shared" si="1909"/>
        <v>64.142499999999998</v>
      </c>
      <c r="W7119" s="446">
        <f t="shared" si="1910"/>
        <v>0.58162945801010146</v>
      </c>
      <c r="X7119" s="446">
        <f t="shared" si="1911"/>
        <v>0.57411590973845394</v>
      </c>
      <c r="Y7119" s="43">
        <v>20240307</v>
      </c>
      <c r="Z7119" s="48" t="s">
        <v>2408</v>
      </c>
      <c r="AA7119" s="43">
        <v>20250225</v>
      </c>
      <c r="AE7119" s="689" t="s">
        <v>1250</v>
      </c>
      <c r="AF7119" s="130">
        <v>1</v>
      </c>
    </row>
    <row r="7120" spans="1:35" x14ac:dyDescent="0.2">
      <c r="A7120" t="s">
        <v>2387</v>
      </c>
      <c r="B7120" s="45">
        <v>20240908</v>
      </c>
      <c r="C7120" s="107" t="s">
        <v>72</v>
      </c>
      <c r="D7120" s="107">
        <v>8</v>
      </c>
      <c r="E7120" s="107">
        <v>14</v>
      </c>
      <c r="H7120" s="107" t="s">
        <v>11</v>
      </c>
      <c r="I7120" s="107">
        <v>290</v>
      </c>
      <c r="J7120" s="107">
        <v>0</v>
      </c>
      <c r="K7120" s="43">
        <v>5</v>
      </c>
      <c r="L7120" s="111">
        <v>1</v>
      </c>
      <c r="M7120" s="43">
        <v>0</v>
      </c>
      <c r="N7120" s="49">
        <v>1</v>
      </c>
      <c r="O7120" s="43" t="str">
        <f>Cal_030724!$E$2</f>
        <v>Cal_030724</v>
      </c>
      <c r="P7120" s="50">
        <f>Cal_030724!$Q$3</f>
        <v>1.8135132035581638</v>
      </c>
      <c r="Q7120" s="50">
        <f>Cal_030724!$R$3</f>
        <v>0.5762667345022553</v>
      </c>
      <c r="R7120" s="46">
        <v>90.88</v>
      </c>
      <c r="S7120" s="46">
        <v>63.51</v>
      </c>
      <c r="T7120" s="178">
        <f>AVERAGE(0.825,1.005,0.711,0.796,0.679,0.769)</f>
        <v>0.79749999999999999</v>
      </c>
      <c r="U7120" s="79">
        <f t="shared" si="1908"/>
        <v>90.082499999999996</v>
      </c>
      <c r="V7120" s="79">
        <f t="shared" si="1909"/>
        <v>62.712499999999999</v>
      </c>
      <c r="W7120" s="446">
        <f t="shared" si="1910"/>
        <v>0.6062147092816631</v>
      </c>
      <c r="X7120" s="446">
        <f t="shared" si="1911"/>
        <v>0.52376434321755772</v>
      </c>
      <c r="Y7120" s="43">
        <v>20240307</v>
      </c>
      <c r="Z7120" s="48" t="s">
        <v>2408</v>
      </c>
      <c r="AA7120" s="43">
        <v>20250225</v>
      </c>
      <c r="AE7120" s="689" t="s">
        <v>1250</v>
      </c>
      <c r="AF7120" s="130">
        <v>1</v>
      </c>
    </row>
    <row r="7121" spans="1:35" x14ac:dyDescent="0.2">
      <c r="A7121" t="s">
        <v>2387</v>
      </c>
      <c r="B7121" s="45">
        <v>20240908</v>
      </c>
      <c r="C7121" s="107" t="s">
        <v>72</v>
      </c>
      <c r="D7121" s="107">
        <v>8</v>
      </c>
      <c r="E7121" s="107">
        <v>17</v>
      </c>
      <c r="H7121" s="107" t="s">
        <v>10</v>
      </c>
      <c r="I7121" s="107">
        <v>290</v>
      </c>
      <c r="J7121" s="107">
        <v>0</v>
      </c>
      <c r="U7121" s="79" t="e">
        <f t="shared" si="1908"/>
        <v>#DIV/0!</v>
      </c>
      <c r="V7121" s="79" t="e">
        <f t="shared" si="1909"/>
        <v>#DIV/0!</v>
      </c>
      <c r="W7121" s="446" t="e">
        <f t="shared" si="1910"/>
        <v>#DIV/0!</v>
      </c>
      <c r="X7121" s="446" t="e">
        <f t="shared" si="1911"/>
        <v>#DIV/0!</v>
      </c>
    </row>
    <row r="7122" spans="1:35" x14ac:dyDescent="0.2">
      <c r="A7122" t="s">
        <v>2387</v>
      </c>
      <c r="B7122" s="45">
        <v>20240908</v>
      </c>
      <c r="C7122" s="107" t="s">
        <v>72</v>
      </c>
      <c r="D7122" s="107">
        <v>8</v>
      </c>
      <c r="E7122" s="107">
        <v>17</v>
      </c>
      <c r="H7122" s="107" t="s">
        <v>11</v>
      </c>
      <c r="I7122" s="107">
        <v>290</v>
      </c>
      <c r="J7122" s="107">
        <v>0</v>
      </c>
      <c r="K7122" s="43">
        <v>5</v>
      </c>
      <c r="L7122" s="111">
        <v>1</v>
      </c>
      <c r="M7122" s="43">
        <v>0</v>
      </c>
      <c r="N7122" s="49">
        <v>1</v>
      </c>
      <c r="O7122" s="43" t="str">
        <f>Cal_030724!$E$2</f>
        <v>Cal_030724</v>
      </c>
      <c r="P7122" s="50">
        <f>Cal_030724!$Q$3</f>
        <v>1.8135132035581638</v>
      </c>
      <c r="Q7122" s="50">
        <f>Cal_030724!$R$3</f>
        <v>0.5762667345022553</v>
      </c>
      <c r="R7122" s="46">
        <v>37.53</v>
      </c>
      <c r="S7122" s="46">
        <v>25.65</v>
      </c>
      <c r="T7122" s="178">
        <f>AVERAGE(0.825,1.005,0.711,0.796,0.679,0.769)</f>
        <v>0.79749999999999999</v>
      </c>
      <c r="U7122" s="79">
        <f t="shared" si="1908"/>
        <v>36.732500000000002</v>
      </c>
      <c r="V7122" s="79">
        <f t="shared" si="1909"/>
        <v>24.852499999999999</v>
      </c>
      <c r="W7122" s="446">
        <f t="shared" si="1910"/>
        <v>0.26312863523076946</v>
      </c>
      <c r="X7122" s="446">
        <f t="shared" si="1911"/>
        <v>0.18467370724061802</v>
      </c>
      <c r="Y7122" s="43">
        <v>20240307</v>
      </c>
      <c r="Z7122" s="48" t="s">
        <v>2408</v>
      </c>
      <c r="AA7122" s="43">
        <v>20250225</v>
      </c>
      <c r="AE7122" s="689" t="s">
        <v>1250</v>
      </c>
      <c r="AF7122" s="130">
        <v>1</v>
      </c>
    </row>
    <row r="7123" spans="1:35" x14ac:dyDescent="0.2">
      <c r="A7123" s="155" t="s">
        <v>2387</v>
      </c>
      <c r="B7123" s="81">
        <v>20240908</v>
      </c>
      <c r="C7123" s="126" t="s">
        <v>72</v>
      </c>
      <c r="D7123" s="126">
        <v>8</v>
      </c>
      <c r="E7123" s="126">
        <v>17</v>
      </c>
      <c r="H7123" s="126" t="s">
        <v>10</v>
      </c>
      <c r="I7123" s="126">
        <v>293</v>
      </c>
      <c r="J7123" s="126">
        <v>5</v>
      </c>
      <c r="K7123" s="82">
        <v>5</v>
      </c>
      <c r="L7123" s="156">
        <v>1</v>
      </c>
      <c r="M7123" s="82">
        <v>0</v>
      </c>
      <c r="N7123" s="83">
        <v>1</v>
      </c>
      <c r="O7123" s="82" t="str">
        <f>Cal_030724!$E$2</f>
        <v>Cal_030724</v>
      </c>
      <c r="P7123" s="158">
        <f>Cal_030724!$Q$3</f>
        <v>1.8135132035581638</v>
      </c>
      <c r="Q7123" s="158">
        <f>Cal_030724!$R$3</f>
        <v>0.5762667345022553</v>
      </c>
      <c r="R7123" s="84">
        <v>5.0880000000000001</v>
      </c>
      <c r="S7123" s="84">
        <v>3.597</v>
      </c>
      <c r="T7123" s="158">
        <f>AVERAGE(0.902,0.823,0.688,0.559,0.695,0.953)</f>
        <v>0.77</v>
      </c>
      <c r="U7123" s="79">
        <f t="shared" si="1908"/>
        <v>4.3179999999999996</v>
      </c>
      <c r="V7123" s="79">
        <f t="shared" si="1909"/>
        <v>2.827</v>
      </c>
      <c r="W7123" s="446">
        <f t="shared" si="1910"/>
        <v>3.2685843241123509E-2</v>
      </c>
      <c r="X7123" s="446">
        <f t="shared" si="1911"/>
        <v>1.7730630256720965E-2</v>
      </c>
      <c r="Y7123" s="82">
        <v>20240307</v>
      </c>
      <c r="Z7123" s="85" t="s">
        <v>2398</v>
      </c>
      <c r="AA7123" s="82">
        <v>20250114</v>
      </c>
      <c r="AB7123" s="85"/>
      <c r="AC7123" s="82"/>
      <c r="AD7123" s="82"/>
      <c r="AE7123" s="691" t="s">
        <v>1250</v>
      </c>
      <c r="AF7123" s="567">
        <v>1</v>
      </c>
      <c r="AG7123" s="567"/>
      <c r="AH7123" s="159" t="s">
        <v>206</v>
      </c>
      <c r="AI7123" s="155"/>
    </row>
    <row r="7124" spans="1:35" x14ac:dyDescent="0.2">
      <c r="A7124" s="155" t="s">
        <v>2387</v>
      </c>
      <c r="B7124" s="81">
        <v>20240908</v>
      </c>
      <c r="C7124" s="126" t="s">
        <v>72</v>
      </c>
      <c r="D7124" s="126">
        <v>8</v>
      </c>
      <c r="E7124" s="126">
        <v>17</v>
      </c>
      <c r="H7124" s="126" t="s">
        <v>11</v>
      </c>
      <c r="I7124" s="126">
        <v>293</v>
      </c>
      <c r="J7124" s="126">
        <v>5</v>
      </c>
      <c r="K7124" s="82">
        <v>5</v>
      </c>
      <c r="L7124" s="156">
        <v>1</v>
      </c>
      <c r="M7124" s="82">
        <v>0</v>
      </c>
      <c r="N7124" s="83">
        <v>1</v>
      </c>
      <c r="O7124" s="82" t="str">
        <f>Cal_030724!$E$2</f>
        <v>Cal_030724</v>
      </c>
      <c r="P7124" s="158">
        <f>Cal_030724!$Q$3</f>
        <v>1.8135132035581638</v>
      </c>
      <c r="Q7124" s="158">
        <f>Cal_030724!$R$3</f>
        <v>0.5762667345022553</v>
      </c>
      <c r="R7124" s="84">
        <v>4.8849999999999998</v>
      </c>
      <c r="S7124" s="84">
        <v>3.7050000000000001</v>
      </c>
      <c r="T7124" s="158">
        <f>AVERAGE(0.902,0.823,0.688,0.559,0.695,0.953)</f>
        <v>0.77</v>
      </c>
      <c r="U7124" s="79">
        <f t="shared" si="1908"/>
        <v>4.1150000000000002</v>
      </c>
      <c r="V7124" s="79">
        <f t="shared" si="1909"/>
        <v>2.9350000000000001</v>
      </c>
      <c r="W7124" s="446">
        <f t="shared" si="1910"/>
        <v>2.5868071780366028E-2</v>
      </c>
      <c r="X7124" s="446">
        <f t="shared" si="1911"/>
        <v>2.6474464376752306E-2</v>
      </c>
      <c r="Y7124" s="82">
        <v>20240307</v>
      </c>
      <c r="Z7124" s="85" t="s">
        <v>2398</v>
      </c>
      <c r="AA7124" s="82">
        <v>20250114</v>
      </c>
      <c r="AB7124" s="85"/>
      <c r="AC7124" s="82"/>
      <c r="AD7124" s="82"/>
      <c r="AE7124" s="691" t="s">
        <v>1250</v>
      </c>
      <c r="AF7124" s="567">
        <v>1</v>
      </c>
      <c r="AG7124" s="567"/>
      <c r="AH7124" s="159" t="s">
        <v>209</v>
      </c>
      <c r="AI7124" s="155" t="s">
        <v>2393</v>
      </c>
    </row>
    <row r="7125" spans="1:35" x14ac:dyDescent="0.2">
      <c r="A7125" s="360" t="s">
        <v>2387</v>
      </c>
      <c r="B7125" s="196">
        <v>20240908</v>
      </c>
      <c r="C7125" s="361" t="s">
        <v>72</v>
      </c>
      <c r="D7125" s="361">
        <v>8</v>
      </c>
      <c r="E7125" s="361">
        <v>17</v>
      </c>
      <c r="H7125" s="361" t="s">
        <v>10</v>
      </c>
      <c r="I7125" s="361">
        <v>551</v>
      </c>
      <c r="J7125" s="361">
        <v>20</v>
      </c>
      <c r="K7125" s="44">
        <v>5</v>
      </c>
      <c r="L7125" s="362">
        <v>1</v>
      </c>
      <c r="M7125" s="44">
        <v>0</v>
      </c>
      <c r="N7125" s="363">
        <v>1</v>
      </c>
      <c r="O7125" s="44" t="str">
        <f>Cal_030724!$E$2</f>
        <v>Cal_030724</v>
      </c>
      <c r="P7125" s="365">
        <f>Cal_030724!$Q$3</f>
        <v>1.8135132035581638</v>
      </c>
      <c r="Q7125" s="365">
        <f>Cal_030724!$R$3</f>
        <v>0.5762667345022553</v>
      </c>
      <c r="R7125" s="364">
        <v>8.8889999999999993</v>
      </c>
      <c r="S7125" s="364">
        <v>6.7069999999999999</v>
      </c>
      <c r="T7125" s="365">
        <f>AVERAGE(0.902,0.823,0.688,0.559,0.695,0.953)</f>
        <v>0.77</v>
      </c>
      <c r="U7125" s="79">
        <f t="shared" si="1908"/>
        <v>8.1189999999999998</v>
      </c>
      <c r="V7125" s="79">
        <f t="shared" si="1909"/>
        <v>5.9369999999999994</v>
      </c>
      <c r="W7125" s="446">
        <f t="shared" si="1910"/>
        <v>2.5436234364413383E-2</v>
      </c>
      <c r="X7125" s="446">
        <f t="shared" si="1911"/>
        <v>3.0866531051596386E-2</v>
      </c>
      <c r="Y7125" s="44">
        <v>20240307</v>
      </c>
      <c r="Z7125" s="368" t="s">
        <v>2398</v>
      </c>
      <c r="AA7125" s="44">
        <v>20250114</v>
      </c>
      <c r="AB7125" s="368"/>
      <c r="AC7125" s="44"/>
      <c r="AD7125" s="44"/>
      <c r="AE7125" s="763" t="s">
        <v>1250</v>
      </c>
      <c r="AF7125" s="849">
        <v>3</v>
      </c>
      <c r="AG7125" s="849"/>
      <c r="AH7125" s="370" t="s">
        <v>214</v>
      </c>
      <c r="AI7125" s="360" t="s">
        <v>2329</v>
      </c>
    </row>
    <row r="7126" spans="1:35" x14ac:dyDescent="0.2">
      <c r="A7126" s="360" t="s">
        <v>2387</v>
      </c>
      <c r="B7126" s="196">
        <v>20240908</v>
      </c>
      <c r="C7126" s="361" t="s">
        <v>72</v>
      </c>
      <c r="D7126" s="361">
        <v>8</v>
      </c>
      <c r="E7126" s="361">
        <v>17</v>
      </c>
      <c r="H7126" s="361" t="s">
        <v>11</v>
      </c>
      <c r="I7126" s="361">
        <v>551</v>
      </c>
      <c r="J7126" s="361">
        <v>20</v>
      </c>
      <c r="K7126" s="44">
        <v>5</v>
      </c>
      <c r="L7126" s="362">
        <v>1</v>
      </c>
      <c r="M7126" s="44">
        <v>0</v>
      </c>
      <c r="N7126" s="363">
        <v>1</v>
      </c>
      <c r="O7126" s="44" t="str">
        <f>Cal_030724!$E$2</f>
        <v>Cal_030724</v>
      </c>
      <c r="P7126" s="365">
        <f>Cal_030724!$Q$3</f>
        <v>1.8135132035581638</v>
      </c>
      <c r="Q7126" s="365">
        <f>Cal_030724!$R$3</f>
        <v>0.5762667345022553</v>
      </c>
      <c r="R7126" s="364">
        <v>2.5350000000000001</v>
      </c>
      <c r="S7126" s="364">
        <v>2.371</v>
      </c>
      <c r="T7126" s="365">
        <f>AVERAGE(0.902,0.823,0.688,0.559,0.695,0.953)</f>
        <v>0.77</v>
      </c>
      <c r="U7126" s="79">
        <f t="shared" si="1908"/>
        <v>1.7650000000000001</v>
      </c>
      <c r="V7126" s="79">
        <f t="shared" si="1909"/>
        <v>1.601</v>
      </c>
      <c r="W7126" s="446">
        <f t="shared" si="1910"/>
        <v>1.9117976332556359E-3</v>
      </c>
      <c r="X7126" s="446">
        <f t="shared" si="1911"/>
        <v>1.3271077123529216E-2</v>
      </c>
      <c r="Y7126" s="44">
        <v>20240307</v>
      </c>
      <c r="Z7126" s="368" t="s">
        <v>2398</v>
      </c>
      <c r="AA7126" s="44">
        <v>20250114</v>
      </c>
      <c r="AB7126" s="368"/>
      <c r="AC7126" s="44"/>
      <c r="AD7126" s="44"/>
      <c r="AE7126" s="763" t="s">
        <v>1250</v>
      </c>
      <c r="AF7126" s="849">
        <v>3</v>
      </c>
      <c r="AG7126" s="849"/>
      <c r="AH7126" s="370" t="s">
        <v>215</v>
      </c>
      <c r="AI7126" s="360" t="s">
        <v>2392</v>
      </c>
    </row>
    <row r="7127" spans="1:35" x14ac:dyDescent="0.2">
      <c r="A7127" t="s">
        <v>2387</v>
      </c>
      <c r="B7127" s="45">
        <v>20240908</v>
      </c>
      <c r="C7127" s="107" t="s">
        <v>72</v>
      </c>
      <c r="D7127" s="107">
        <v>8</v>
      </c>
      <c r="E7127" s="107">
        <v>21</v>
      </c>
      <c r="H7127" s="107" t="s">
        <v>10</v>
      </c>
      <c r="I7127" s="107">
        <v>290</v>
      </c>
      <c r="J7127" s="107">
        <v>0</v>
      </c>
      <c r="K7127" s="43">
        <v>5</v>
      </c>
      <c r="L7127" s="43">
        <v>1</v>
      </c>
      <c r="M7127" s="43">
        <v>0</v>
      </c>
      <c r="N7127" s="49">
        <v>1</v>
      </c>
      <c r="O7127" s="43" t="str">
        <f>Cal_052925!$E$2</f>
        <v>Cal_052825</v>
      </c>
      <c r="P7127" s="50">
        <f>Cal_052925!$Q$3</f>
        <v>1.8033877067122157</v>
      </c>
      <c r="Q7127" s="50">
        <f>Cal_052925!$R$3</f>
        <v>0.57372781706974574</v>
      </c>
      <c r="R7127" s="46">
        <v>16.100000000000001</v>
      </c>
      <c r="S7127" s="46">
        <v>10.71</v>
      </c>
      <c r="T7127" s="178">
        <f>AVERAGE(0.608,0.502,0.563,0.666,0.668,0.572)</f>
        <v>0.59650000000000003</v>
      </c>
      <c r="U7127" s="79">
        <f t="shared" si="1908"/>
        <v>15.503500000000001</v>
      </c>
      <c r="V7127" s="79">
        <f t="shared" si="1909"/>
        <v>10.1135</v>
      </c>
      <c r="W7127" s="446">
        <f t="shared" si="1910"/>
        <v>0.11968248599491195</v>
      </c>
      <c r="X7127" s="446">
        <f t="shared" si="1911"/>
        <v>6.0730791886130585E-2</v>
      </c>
      <c r="Y7127" s="43">
        <v>20250529</v>
      </c>
      <c r="Z7127" s="48" t="s">
        <v>2458</v>
      </c>
      <c r="AA7127" s="43">
        <v>20250612</v>
      </c>
      <c r="AE7127" s="689" t="s">
        <v>1250</v>
      </c>
      <c r="AF7127" s="130">
        <v>1</v>
      </c>
    </row>
    <row r="7128" spans="1:35" x14ac:dyDescent="0.2">
      <c r="A7128" t="s">
        <v>2387</v>
      </c>
      <c r="B7128" s="45">
        <v>20240908</v>
      </c>
      <c r="C7128" s="107" t="s">
        <v>72</v>
      </c>
      <c r="D7128" s="107">
        <v>8</v>
      </c>
      <c r="E7128" s="107">
        <v>21</v>
      </c>
      <c r="H7128" s="107" t="s">
        <v>11</v>
      </c>
      <c r="I7128" s="107">
        <v>290</v>
      </c>
      <c r="J7128" s="107">
        <v>0</v>
      </c>
      <c r="K7128" s="43">
        <v>5</v>
      </c>
      <c r="L7128" s="43">
        <v>1</v>
      </c>
      <c r="M7128" s="43">
        <v>0</v>
      </c>
      <c r="N7128" s="49">
        <v>1</v>
      </c>
      <c r="O7128" s="43" t="str">
        <f>Cal_052925!$E$2</f>
        <v>Cal_052825</v>
      </c>
      <c r="P7128" s="50">
        <f>Cal_052925!$Q$3</f>
        <v>1.8033877067122157</v>
      </c>
      <c r="Q7128" s="50">
        <f>Cal_052925!$R$3</f>
        <v>0.57372781706974574</v>
      </c>
      <c r="R7128" s="46">
        <v>16.05</v>
      </c>
      <c r="S7128" s="46">
        <v>11.02</v>
      </c>
      <c r="T7128" s="178">
        <f>AVERAGE(0.608,0.502,0.563,0.666,0.668,0.572)</f>
        <v>0.59650000000000003</v>
      </c>
      <c r="U7128" s="79">
        <f t="shared" si="1908"/>
        <v>15.4535</v>
      </c>
      <c r="V7128" s="79">
        <f t="shared" si="1909"/>
        <v>10.423499999999999</v>
      </c>
      <c r="W7128" s="446">
        <f t="shared" si="1910"/>
        <v>0.1116888505666804</v>
      </c>
      <c r="X7128" s="446">
        <f t="shared" si="1911"/>
        <v>7.4254472911150934E-2</v>
      </c>
      <c r="Y7128" s="43">
        <v>20250529</v>
      </c>
      <c r="Z7128" s="48" t="s">
        <v>2458</v>
      </c>
      <c r="AA7128" s="43">
        <v>20250612</v>
      </c>
      <c r="AE7128" s="689" t="s">
        <v>1250</v>
      </c>
      <c r="AF7128" s="130">
        <v>1</v>
      </c>
    </row>
    <row r="7129" spans="1:35" x14ac:dyDescent="0.2">
      <c r="A7129" t="s">
        <v>2387</v>
      </c>
      <c r="B7129" s="45">
        <v>20240908</v>
      </c>
      <c r="C7129" s="107" t="s">
        <v>72</v>
      </c>
      <c r="D7129" s="107">
        <v>8</v>
      </c>
      <c r="E7129" s="107">
        <v>21</v>
      </c>
      <c r="H7129" s="107" t="s">
        <v>10</v>
      </c>
      <c r="I7129" s="107">
        <v>290</v>
      </c>
      <c r="J7129" s="107">
        <v>10</v>
      </c>
      <c r="K7129" s="43">
        <v>5</v>
      </c>
      <c r="L7129" s="43">
        <v>1</v>
      </c>
      <c r="M7129" s="43">
        <v>0</v>
      </c>
      <c r="N7129" s="49">
        <v>1</v>
      </c>
      <c r="O7129" s="43" t="str">
        <f>Cal_052925!$E$2</f>
        <v>Cal_052825</v>
      </c>
      <c r="P7129" s="50">
        <f>Cal_052925!$Q$3</f>
        <v>1.8033877067122157</v>
      </c>
      <c r="Q7129" s="50">
        <f>Cal_052925!$R$3</f>
        <v>0.57372781706974574</v>
      </c>
      <c r="R7129" s="46">
        <v>14.2</v>
      </c>
      <c r="S7129" s="46">
        <v>9.6059999999999999</v>
      </c>
      <c r="T7129" s="178">
        <f>AVERAGE(0.608,0.502,0.563,0.666,0.668,0.572)</f>
        <v>0.59650000000000003</v>
      </c>
      <c r="U7129" s="79">
        <f t="shared" si="1908"/>
        <v>13.603499999999999</v>
      </c>
      <c r="V7129" s="79">
        <f t="shared" si="1909"/>
        <v>9.0094999999999992</v>
      </c>
      <c r="W7129" s="446">
        <f t="shared" si="1910"/>
        <v>0.10200766988137763</v>
      </c>
      <c r="X7129" s="446">
        <f t="shared" si="1911"/>
        <v>5.8711510132391315E-2</v>
      </c>
      <c r="Y7129" s="43">
        <v>20250529</v>
      </c>
      <c r="Z7129" s="48" t="s">
        <v>2458</v>
      </c>
      <c r="AA7129" s="43">
        <v>20250612</v>
      </c>
      <c r="AE7129" s="689" t="s">
        <v>1250</v>
      </c>
      <c r="AF7129" s="130">
        <v>1</v>
      </c>
    </row>
    <row r="7130" spans="1:35" x14ac:dyDescent="0.2">
      <c r="A7130" t="s">
        <v>2387</v>
      </c>
      <c r="B7130" s="45">
        <v>20240908</v>
      </c>
      <c r="C7130" s="107" t="s">
        <v>72</v>
      </c>
      <c r="D7130" s="107">
        <v>8</v>
      </c>
      <c r="E7130" s="107">
        <v>21</v>
      </c>
      <c r="H7130" s="107" t="s">
        <v>11</v>
      </c>
      <c r="I7130" s="107">
        <v>290</v>
      </c>
      <c r="J7130" s="107">
        <v>10</v>
      </c>
      <c r="K7130" s="43">
        <v>5</v>
      </c>
      <c r="L7130" s="43">
        <v>1</v>
      </c>
      <c r="M7130" s="43">
        <v>0</v>
      </c>
      <c r="N7130" s="49">
        <v>1</v>
      </c>
      <c r="O7130" s="43" t="str">
        <f>Cal_052925!$E$2</f>
        <v>Cal_052825</v>
      </c>
      <c r="P7130" s="50">
        <f>Cal_052925!$Q$3</f>
        <v>1.8033877067122157</v>
      </c>
      <c r="Q7130" s="50">
        <f>Cal_052925!$R$3</f>
        <v>0.57372781706974574</v>
      </c>
      <c r="R7130" s="46">
        <v>14.73</v>
      </c>
      <c r="S7130" s="46">
        <v>10</v>
      </c>
      <c r="T7130" s="178">
        <f>AVERAGE(0.608,0.502,0.563,0.666,0.668,0.572)</f>
        <v>0.59650000000000003</v>
      </c>
      <c r="U7130" s="79">
        <f t="shared" si="1908"/>
        <v>14.1335</v>
      </c>
      <c r="V7130" s="79">
        <f t="shared" si="1909"/>
        <v>9.4034999999999993</v>
      </c>
      <c r="W7130" s="446">
        <f t="shared" si="1910"/>
        <v>0.10502748770982069</v>
      </c>
      <c r="X7130" s="446">
        <f t="shared" si="1911"/>
        <v>6.2720201868899123E-2</v>
      </c>
      <c r="Y7130" s="43">
        <v>20250529</v>
      </c>
      <c r="Z7130" s="48" t="s">
        <v>2458</v>
      </c>
      <c r="AA7130" s="43">
        <v>20250612</v>
      </c>
      <c r="AE7130" s="689" t="s">
        <v>1250</v>
      </c>
      <c r="AF7130" s="130">
        <v>1</v>
      </c>
    </row>
    <row r="7131" spans="1:35" x14ac:dyDescent="0.2">
      <c r="A7131" s="155" t="s">
        <v>2387</v>
      </c>
      <c r="B7131" s="81">
        <v>20240908</v>
      </c>
      <c r="C7131" s="126" t="s">
        <v>72</v>
      </c>
      <c r="D7131" s="126">
        <v>8</v>
      </c>
      <c r="E7131" s="126">
        <v>21</v>
      </c>
      <c r="H7131" s="126" t="s">
        <v>10</v>
      </c>
      <c r="I7131" s="126">
        <v>293</v>
      </c>
      <c r="J7131" s="126">
        <v>5</v>
      </c>
      <c r="K7131" s="82">
        <v>5</v>
      </c>
      <c r="L7131" s="156">
        <v>1</v>
      </c>
      <c r="M7131" s="82">
        <v>0</v>
      </c>
      <c r="N7131" s="83">
        <v>1</v>
      </c>
      <c r="O7131" s="82" t="str">
        <f>Cal_030724!$E$2</f>
        <v>Cal_030724</v>
      </c>
      <c r="P7131" s="158">
        <f>Cal_030724!$Q$3</f>
        <v>1.8135132035581638</v>
      </c>
      <c r="Q7131" s="158">
        <f>Cal_030724!$R$3</f>
        <v>0.5762667345022553</v>
      </c>
      <c r="R7131" s="84">
        <v>3.1589999999999998</v>
      </c>
      <c r="S7131" s="84">
        <v>2.3959999999999999</v>
      </c>
      <c r="T7131" s="158">
        <f t="shared" ref="T7131:T7137" si="1912">AVERAGE(0.902,0.823,0.688,0.559,0.695,0.953)</f>
        <v>0.77</v>
      </c>
      <c r="U7131" s="79">
        <f t="shared" si="1908"/>
        <v>2.3889999999999998</v>
      </c>
      <c r="V7131" s="79">
        <f t="shared" si="1909"/>
        <v>1.6259999999999999</v>
      </c>
      <c r="W7131" s="446">
        <f t="shared" si="1910"/>
        <v>1.672655827832142E-2</v>
      </c>
      <c r="X7131" s="446">
        <f t="shared" si="1911"/>
        <v>1.2271385091857254E-2</v>
      </c>
      <c r="Y7131" s="82">
        <v>20240307</v>
      </c>
      <c r="Z7131" s="85" t="s">
        <v>2398</v>
      </c>
      <c r="AA7131" s="82">
        <v>20250114</v>
      </c>
      <c r="AB7131" s="85"/>
      <c r="AC7131" s="82"/>
      <c r="AD7131" s="82"/>
      <c r="AE7131" s="691" t="s">
        <v>1250</v>
      </c>
      <c r="AF7131" s="567">
        <v>1</v>
      </c>
      <c r="AG7131" s="567"/>
      <c r="AH7131" s="159" t="s">
        <v>204</v>
      </c>
      <c r="AI7131" s="155"/>
    </row>
    <row r="7132" spans="1:35" x14ac:dyDescent="0.2">
      <c r="A7132" s="155" t="s">
        <v>2387</v>
      </c>
      <c r="B7132" s="81">
        <v>20240908</v>
      </c>
      <c r="C7132" s="126" t="s">
        <v>72</v>
      </c>
      <c r="D7132" s="126">
        <v>8</v>
      </c>
      <c r="E7132" s="126">
        <v>21</v>
      </c>
      <c r="H7132" s="126" t="s">
        <v>11</v>
      </c>
      <c r="I7132" s="126">
        <v>293</v>
      </c>
      <c r="J7132" s="126">
        <v>5</v>
      </c>
      <c r="K7132" s="82">
        <v>5</v>
      </c>
      <c r="L7132" s="156">
        <v>1</v>
      </c>
      <c r="M7132" s="82">
        <v>0</v>
      </c>
      <c r="N7132" s="83">
        <v>1</v>
      </c>
      <c r="O7132" s="82" t="str">
        <f>Cal_030724!$E$2</f>
        <v>Cal_030724</v>
      </c>
      <c r="P7132" s="158">
        <f>Cal_030724!$Q$3</f>
        <v>1.8135132035581638</v>
      </c>
      <c r="Q7132" s="158">
        <f>Cal_030724!$R$3</f>
        <v>0.5762667345022553</v>
      </c>
      <c r="R7132" s="84">
        <v>3.5139999999999998</v>
      </c>
      <c r="S7132" s="84">
        <v>2.363</v>
      </c>
      <c r="T7132" s="158">
        <f t="shared" si="1912"/>
        <v>0.77</v>
      </c>
      <c r="U7132" s="79">
        <f t="shared" si="1908"/>
        <v>2.7439999999999998</v>
      </c>
      <c r="V7132" s="79">
        <f t="shared" si="1909"/>
        <v>1.593</v>
      </c>
      <c r="W7132" s="446">
        <f t="shared" si="1910"/>
        <v>2.5232331033221433E-2</v>
      </c>
      <c r="X7132" s="446">
        <f t="shared" si="1911"/>
        <v>3.1770931910680054E-3</v>
      </c>
      <c r="Y7132" s="82">
        <v>20240307</v>
      </c>
      <c r="Z7132" s="85" t="s">
        <v>2398</v>
      </c>
      <c r="AA7132" s="82">
        <v>20250114</v>
      </c>
      <c r="AB7132" s="85"/>
      <c r="AC7132" s="82"/>
      <c r="AD7132" s="82"/>
      <c r="AE7132" s="691" t="s">
        <v>1250</v>
      </c>
      <c r="AF7132" s="567">
        <v>1</v>
      </c>
      <c r="AG7132" s="567"/>
      <c r="AH7132" s="159" t="s">
        <v>205</v>
      </c>
      <c r="AI7132" s="155"/>
    </row>
    <row r="7133" spans="1:35" x14ac:dyDescent="0.2">
      <c r="A7133" s="360" t="s">
        <v>2387</v>
      </c>
      <c r="B7133" s="196">
        <v>20240908</v>
      </c>
      <c r="C7133" s="361" t="s">
        <v>72</v>
      </c>
      <c r="D7133" s="361">
        <v>8</v>
      </c>
      <c r="E7133" s="361">
        <v>21</v>
      </c>
      <c r="H7133" s="361" t="s">
        <v>10</v>
      </c>
      <c r="I7133" s="361">
        <v>550</v>
      </c>
      <c r="J7133" s="361">
        <v>20</v>
      </c>
      <c r="K7133" s="44">
        <v>5</v>
      </c>
      <c r="L7133" s="362">
        <v>1</v>
      </c>
      <c r="M7133" s="44">
        <v>0</v>
      </c>
      <c r="N7133" s="363">
        <v>1</v>
      </c>
      <c r="O7133" s="44" t="str">
        <f>Cal_030724!$E$2</f>
        <v>Cal_030724</v>
      </c>
      <c r="P7133" s="365">
        <f>Cal_030724!$Q$3</f>
        <v>1.8135132035581638</v>
      </c>
      <c r="Q7133" s="365">
        <f>Cal_030724!$R$3</f>
        <v>0.5762667345022553</v>
      </c>
      <c r="R7133" s="364">
        <v>2.6269999999999998</v>
      </c>
      <c r="S7133" s="364">
        <v>2.0150000000000001</v>
      </c>
      <c r="T7133" s="365">
        <f t="shared" si="1912"/>
        <v>0.77</v>
      </c>
      <c r="U7133" s="79">
        <f t="shared" si="1908"/>
        <v>1.8569999999999998</v>
      </c>
      <c r="V7133" s="79">
        <f t="shared" si="1909"/>
        <v>1.2450000000000001</v>
      </c>
      <c r="W7133" s="446">
        <f t="shared" si="1910"/>
        <v>7.1472406153591864E-3</v>
      </c>
      <c r="X7133" s="446">
        <f t="shared" si="1911"/>
        <v>4.6810214580956157E-3</v>
      </c>
      <c r="Y7133" s="44">
        <v>20240307</v>
      </c>
      <c r="Z7133" s="368" t="s">
        <v>2398</v>
      </c>
      <c r="AA7133" s="44">
        <v>20250114</v>
      </c>
      <c r="AB7133" s="368"/>
      <c r="AC7133" s="44"/>
      <c r="AD7133" s="44"/>
      <c r="AE7133" s="763" t="s">
        <v>1250</v>
      </c>
      <c r="AF7133" s="849">
        <v>1</v>
      </c>
      <c r="AG7133" s="849"/>
      <c r="AH7133" s="370" t="s">
        <v>211</v>
      </c>
      <c r="AI7133" s="360"/>
    </row>
    <row r="7134" spans="1:35" x14ac:dyDescent="0.2">
      <c r="A7134" s="360" t="s">
        <v>2387</v>
      </c>
      <c r="B7134" s="196">
        <v>20240908</v>
      </c>
      <c r="C7134" s="361" t="s">
        <v>72</v>
      </c>
      <c r="D7134" s="361">
        <v>8</v>
      </c>
      <c r="E7134" s="361">
        <v>21</v>
      </c>
      <c r="H7134" s="361" t="s">
        <v>11</v>
      </c>
      <c r="I7134" s="361">
        <v>552</v>
      </c>
      <c r="J7134" s="361">
        <v>20</v>
      </c>
      <c r="K7134" s="44">
        <v>5</v>
      </c>
      <c r="L7134" s="362">
        <v>1</v>
      </c>
      <c r="M7134" s="44">
        <v>0</v>
      </c>
      <c r="N7134" s="363">
        <v>1</v>
      </c>
      <c r="O7134" s="44" t="str">
        <f>Cal_030724!$E$2</f>
        <v>Cal_030724</v>
      </c>
      <c r="P7134" s="365">
        <f>Cal_030724!$Q$3</f>
        <v>1.8135132035581638</v>
      </c>
      <c r="Q7134" s="365">
        <f>Cal_030724!$R$3</f>
        <v>0.5762667345022553</v>
      </c>
      <c r="R7134" s="364">
        <v>2.0350000000000001</v>
      </c>
      <c r="S7134" s="364">
        <v>1.6120000000000001</v>
      </c>
      <c r="T7134" s="365">
        <f t="shared" si="1912"/>
        <v>0.77</v>
      </c>
      <c r="U7134" s="79">
        <f t="shared" si="1908"/>
        <v>1.2650000000000001</v>
      </c>
      <c r="V7134" s="79">
        <f t="shared" si="1909"/>
        <v>0.84200000000000008</v>
      </c>
      <c r="W7134" s="446">
        <f t="shared" si="1910"/>
        <v>4.922105975784183E-3</v>
      </c>
      <c r="X7134" s="446">
        <f t="shared" si="1911"/>
        <v>3.0484256670435294E-3</v>
      </c>
      <c r="Y7134" s="44">
        <v>20240307</v>
      </c>
      <c r="Z7134" s="368" t="s">
        <v>2398</v>
      </c>
      <c r="AA7134" s="44">
        <v>20250114</v>
      </c>
      <c r="AB7134" s="368"/>
      <c r="AC7134" s="44"/>
      <c r="AD7134" s="44"/>
      <c r="AE7134" s="763" t="s">
        <v>1250</v>
      </c>
      <c r="AF7134" s="849">
        <v>1</v>
      </c>
      <c r="AG7134" s="849"/>
      <c r="AH7134" s="370" t="s">
        <v>213</v>
      </c>
      <c r="AI7134" s="360"/>
    </row>
    <row r="7135" spans="1:35" x14ac:dyDescent="0.2">
      <c r="A7135" s="155" t="s">
        <v>2387</v>
      </c>
      <c r="B7135" s="81">
        <v>20240908</v>
      </c>
      <c r="C7135" s="126" t="s">
        <v>73</v>
      </c>
      <c r="D7135" s="126">
        <v>11</v>
      </c>
      <c r="E7135" s="126">
        <v>4</v>
      </c>
      <c r="H7135" s="126" t="s">
        <v>10</v>
      </c>
      <c r="I7135" s="126">
        <v>294</v>
      </c>
      <c r="J7135" s="126">
        <v>5</v>
      </c>
      <c r="K7135" s="82">
        <v>5</v>
      </c>
      <c r="L7135" s="156">
        <v>1</v>
      </c>
      <c r="M7135" s="82">
        <v>0</v>
      </c>
      <c r="N7135" s="83">
        <v>1</v>
      </c>
      <c r="O7135" s="82" t="str">
        <f>Cal_030724!$E$2</f>
        <v>Cal_030724</v>
      </c>
      <c r="P7135" s="158">
        <f>Cal_030724!$Q$3</f>
        <v>1.8135132035581638</v>
      </c>
      <c r="Q7135" s="158">
        <f>Cal_030724!$R$3</f>
        <v>0.5762667345022553</v>
      </c>
      <c r="R7135" s="84">
        <v>3.645</v>
      </c>
      <c r="S7135" s="84">
        <v>3.3740000000000001</v>
      </c>
      <c r="T7135" s="158">
        <f t="shared" si="1912"/>
        <v>0.77</v>
      </c>
      <c r="U7135" s="79">
        <f t="shared" si="1908"/>
        <v>2.875</v>
      </c>
      <c r="V7135" s="79">
        <f t="shared" si="1909"/>
        <v>2.6040000000000001</v>
      </c>
      <c r="W7135" s="446">
        <f t="shared" si="1910"/>
        <v>5.9206805706687503E-3</v>
      </c>
      <c r="X7135" s="446">
        <f t="shared" si="1911"/>
        <v>4.036087269436954E-2</v>
      </c>
      <c r="Y7135" s="82">
        <v>20240307</v>
      </c>
      <c r="Z7135" s="85" t="s">
        <v>2398</v>
      </c>
      <c r="AA7135" s="82">
        <v>20250114</v>
      </c>
      <c r="AB7135" s="85"/>
      <c r="AC7135" s="82"/>
      <c r="AD7135" s="82"/>
      <c r="AE7135" s="691" t="s">
        <v>1250</v>
      </c>
      <c r="AF7135" s="567">
        <v>1</v>
      </c>
      <c r="AG7135" s="567"/>
      <c r="AH7135" s="159" t="s">
        <v>224</v>
      </c>
      <c r="AI7135" s="155" t="s">
        <v>2394</v>
      </c>
    </row>
    <row r="7136" spans="1:35" x14ac:dyDescent="0.2">
      <c r="A7136" s="155" t="s">
        <v>2387</v>
      </c>
      <c r="B7136" s="81">
        <v>20240908</v>
      </c>
      <c r="C7136" s="126" t="s">
        <v>73</v>
      </c>
      <c r="D7136" s="126">
        <v>11</v>
      </c>
      <c r="E7136" s="126">
        <v>4</v>
      </c>
      <c r="H7136" s="126" t="s">
        <v>11</v>
      </c>
      <c r="I7136" s="126">
        <v>294</v>
      </c>
      <c r="J7136" s="126">
        <v>5</v>
      </c>
      <c r="K7136" s="82">
        <v>5</v>
      </c>
      <c r="L7136" s="156">
        <v>1</v>
      </c>
      <c r="M7136" s="82">
        <v>0</v>
      </c>
      <c r="N7136" s="83">
        <v>1</v>
      </c>
      <c r="O7136" s="82" t="str">
        <f>Cal_030724!$E$2</f>
        <v>Cal_030724</v>
      </c>
      <c r="P7136" s="158">
        <f>Cal_030724!$Q$3</f>
        <v>1.8135132035581638</v>
      </c>
      <c r="Q7136" s="158">
        <f>Cal_030724!$R$3</f>
        <v>0.5762667345022553</v>
      </c>
      <c r="R7136" s="84">
        <v>3.6680000000000001</v>
      </c>
      <c r="S7136" s="84">
        <v>3.1560000000000001</v>
      </c>
      <c r="T7136" s="158">
        <f t="shared" si="1912"/>
        <v>0.77</v>
      </c>
      <c r="U7136" s="79">
        <f t="shared" si="1908"/>
        <v>2.8980000000000001</v>
      </c>
      <c r="V7136" s="79">
        <f t="shared" si="1909"/>
        <v>2.3860000000000001</v>
      </c>
      <c r="W7136" s="446">
        <f t="shared" si="1910"/>
        <v>1.1185935247905539E-2</v>
      </c>
      <c r="X7136" s="446">
        <f t="shared" si="1911"/>
        <v>3.1221048657770867E-2</v>
      </c>
      <c r="Y7136" s="82">
        <v>20240307</v>
      </c>
      <c r="Z7136" s="85" t="s">
        <v>2398</v>
      </c>
      <c r="AA7136" s="82">
        <v>20250114</v>
      </c>
      <c r="AB7136" s="85"/>
      <c r="AC7136" s="82"/>
      <c r="AD7136" s="82"/>
      <c r="AE7136" s="691" t="s">
        <v>1250</v>
      </c>
      <c r="AF7136" s="567">
        <v>1</v>
      </c>
      <c r="AG7136" s="567"/>
      <c r="AH7136" s="159" t="s">
        <v>225</v>
      </c>
      <c r="AI7136" s="155" t="s">
        <v>2394</v>
      </c>
    </row>
    <row r="7137" spans="1:35" x14ac:dyDescent="0.2">
      <c r="A7137" s="360" t="s">
        <v>2387</v>
      </c>
      <c r="B7137" s="196">
        <v>20240908</v>
      </c>
      <c r="C7137" s="361" t="s">
        <v>73</v>
      </c>
      <c r="D7137" s="361">
        <v>11</v>
      </c>
      <c r="E7137" s="361">
        <v>4</v>
      </c>
      <c r="H7137" s="361" t="s">
        <v>10</v>
      </c>
      <c r="I7137" s="361">
        <v>551</v>
      </c>
      <c r="J7137" s="361">
        <v>20</v>
      </c>
      <c r="K7137" s="44">
        <v>5</v>
      </c>
      <c r="L7137" s="362">
        <v>1</v>
      </c>
      <c r="M7137" s="44">
        <v>0</v>
      </c>
      <c r="N7137" s="363">
        <v>1</v>
      </c>
      <c r="O7137" s="44" t="str">
        <f>Cal_030724!$E$2</f>
        <v>Cal_030724</v>
      </c>
      <c r="P7137" s="365">
        <f>Cal_030724!$Q$3</f>
        <v>1.8135132035581638</v>
      </c>
      <c r="Q7137" s="365">
        <f>Cal_030724!$R$3</f>
        <v>0.5762667345022553</v>
      </c>
      <c r="R7137" s="364">
        <v>2.391</v>
      </c>
      <c r="S7137" s="364">
        <v>1.9650000000000001</v>
      </c>
      <c r="T7137" s="365">
        <f t="shared" si="1912"/>
        <v>0.77</v>
      </c>
      <c r="U7137" s="79">
        <f t="shared" si="1908"/>
        <v>1.621</v>
      </c>
      <c r="V7137" s="79">
        <f t="shared" si="1909"/>
        <v>1.1950000000000001</v>
      </c>
      <c r="W7137" s="446">
        <f t="shared" si="1910"/>
        <v>4.9660109254079272E-3</v>
      </c>
      <c r="X7137" s="446">
        <f t="shared" si="1911"/>
        <v>6.366615766883077E-3</v>
      </c>
      <c r="Y7137" s="44">
        <v>20240307</v>
      </c>
      <c r="Z7137" s="368" t="s">
        <v>2398</v>
      </c>
      <c r="AA7137" s="44">
        <v>20250114</v>
      </c>
      <c r="AB7137" s="368"/>
      <c r="AC7137" s="44"/>
      <c r="AD7137" s="44"/>
      <c r="AE7137" s="763" t="s">
        <v>1250</v>
      </c>
      <c r="AF7137" s="849">
        <v>1</v>
      </c>
      <c r="AG7137" s="849"/>
      <c r="AH7137" s="370" t="s">
        <v>230</v>
      </c>
      <c r="AI7137" s="360" t="s">
        <v>2394</v>
      </c>
    </row>
    <row r="7138" spans="1:35" x14ac:dyDescent="0.2">
      <c r="A7138" s="360" t="s">
        <v>2387</v>
      </c>
      <c r="B7138" s="196">
        <v>20240908</v>
      </c>
      <c r="C7138" s="361" t="s">
        <v>73</v>
      </c>
      <c r="D7138" s="361">
        <v>11</v>
      </c>
      <c r="E7138" s="361">
        <v>4</v>
      </c>
      <c r="H7138" s="361" t="s">
        <v>11</v>
      </c>
      <c r="I7138" s="361">
        <v>552</v>
      </c>
      <c r="J7138" s="361">
        <v>20</v>
      </c>
      <c r="K7138" s="44">
        <v>5</v>
      </c>
      <c r="L7138" s="362">
        <v>1</v>
      </c>
      <c r="M7138" s="44">
        <v>0</v>
      </c>
      <c r="N7138" s="363">
        <v>1</v>
      </c>
      <c r="O7138" s="44" t="str">
        <f>Cal_030724!$E$2</f>
        <v>Cal_030724</v>
      </c>
      <c r="P7138" s="365">
        <f>Cal_030724!$Q$3</f>
        <v>1.8135132035581638</v>
      </c>
      <c r="Q7138" s="365">
        <f>Cal_030724!$R$3</f>
        <v>0.5762667345022553</v>
      </c>
      <c r="R7138" s="364">
        <v>2.3420000000000001</v>
      </c>
      <c r="S7138" s="364">
        <v>1.873</v>
      </c>
      <c r="T7138" s="365">
        <f>AVERAGE(0.399,0.676,0.495,0.57,0.743,0.657)</f>
        <v>0.59</v>
      </c>
      <c r="U7138" s="79">
        <f t="shared" si="1908"/>
        <v>1.7520000000000002</v>
      </c>
      <c r="V7138" s="79">
        <f t="shared" si="1909"/>
        <v>1.2829999999999999</v>
      </c>
      <c r="W7138" s="446">
        <f t="shared" si="1910"/>
        <v>5.4573704554202905E-3</v>
      </c>
      <c r="X7138" s="446">
        <f t="shared" si="1911"/>
        <v>6.6877508008124338E-3</v>
      </c>
      <c r="Y7138" s="44">
        <v>20240307</v>
      </c>
      <c r="Z7138" s="368" t="s">
        <v>2446</v>
      </c>
      <c r="AA7138" s="44">
        <v>20250325</v>
      </c>
      <c r="AB7138" s="368"/>
      <c r="AC7138" s="44"/>
      <c r="AD7138" s="44"/>
      <c r="AE7138" s="763" t="s">
        <v>1250</v>
      </c>
      <c r="AF7138" s="849">
        <v>1</v>
      </c>
      <c r="AG7138" s="849"/>
      <c r="AH7138" s="370" t="s">
        <v>231</v>
      </c>
      <c r="AI7138" s="360" t="s">
        <v>2394</v>
      </c>
    </row>
    <row r="7139" spans="1:35" x14ac:dyDescent="0.2">
      <c r="A7139" t="s">
        <v>2387</v>
      </c>
      <c r="B7139" s="45">
        <v>20240908</v>
      </c>
      <c r="C7139" s="107" t="s">
        <v>73</v>
      </c>
      <c r="D7139" s="107">
        <v>11</v>
      </c>
      <c r="E7139" s="107">
        <v>7</v>
      </c>
      <c r="H7139" s="107" t="s">
        <v>10</v>
      </c>
      <c r="I7139" s="107">
        <v>290</v>
      </c>
      <c r="J7139" s="107">
        <v>0</v>
      </c>
      <c r="K7139" s="43">
        <v>5</v>
      </c>
      <c r="L7139" s="111">
        <v>1</v>
      </c>
      <c r="M7139" s="43">
        <v>0</v>
      </c>
      <c r="N7139" s="49">
        <v>1</v>
      </c>
      <c r="O7139" s="43" t="str">
        <f>Cal_030724!$E$2</f>
        <v>Cal_030724</v>
      </c>
      <c r="P7139" s="50">
        <f>Cal_030724!$Q$3</f>
        <v>1.8135132035581638</v>
      </c>
      <c r="Q7139" s="50">
        <f>Cal_030724!$R$3</f>
        <v>0.5762667345022553</v>
      </c>
      <c r="R7139" s="46">
        <v>27.92</v>
      </c>
      <c r="S7139" s="46">
        <v>20.82</v>
      </c>
      <c r="T7139" s="178">
        <f>AVERAGE(0.825,1.005,0.711,0.796,0.679,0.769)</f>
        <v>0.79749999999999999</v>
      </c>
      <c r="U7139" s="79">
        <f t="shared" si="1908"/>
        <v>27.122500000000002</v>
      </c>
      <c r="V7139" s="79">
        <f t="shared" si="1909"/>
        <v>20.022500000000001</v>
      </c>
      <c r="W7139" s="446">
        <f t="shared" si="1910"/>
        <v>0.15725701263791775</v>
      </c>
      <c r="X7139" s="446">
        <f t="shared" si="1911"/>
        <v>0.203516446858445</v>
      </c>
      <c r="Y7139" s="43">
        <v>20240307</v>
      </c>
      <c r="Z7139" s="48" t="s">
        <v>2408</v>
      </c>
      <c r="AA7139" s="43">
        <v>20250225</v>
      </c>
      <c r="AE7139" s="689" t="s">
        <v>1250</v>
      </c>
      <c r="AF7139" s="130">
        <v>1</v>
      </c>
      <c r="AH7139" s="490" t="s">
        <v>2409</v>
      </c>
    </row>
    <row r="7140" spans="1:35" x14ac:dyDescent="0.2">
      <c r="A7140" t="s">
        <v>2387</v>
      </c>
      <c r="B7140" s="45">
        <v>20240908</v>
      </c>
      <c r="C7140" s="107" t="s">
        <v>73</v>
      </c>
      <c r="D7140" s="107">
        <v>11</v>
      </c>
      <c r="E7140" s="107">
        <v>7</v>
      </c>
      <c r="H7140" s="107" t="s">
        <v>11</v>
      </c>
      <c r="I7140" s="107">
        <v>290</v>
      </c>
      <c r="J7140" s="107">
        <v>0</v>
      </c>
      <c r="K7140" s="43">
        <v>5</v>
      </c>
      <c r="L7140" s="43">
        <v>1</v>
      </c>
      <c r="M7140" s="43">
        <v>0</v>
      </c>
      <c r="N7140" s="49">
        <v>1</v>
      </c>
      <c r="O7140" s="43" t="str">
        <f>Cal_052925!$E$2</f>
        <v>Cal_052825</v>
      </c>
      <c r="P7140" s="50">
        <f>Cal_052925!$Q$3</f>
        <v>1.8033877067122157</v>
      </c>
      <c r="Q7140" s="50">
        <f>Cal_052925!$R$3</f>
        <v>0.57372781706974574</v>
      </c>
      <c r="R7140" s="46">
        <v>27.47</v>
      </c>
      <c r="S7140" s="46">
        <v>20.59</v>
      </c>
      <c r="T7140" s="178">
        <f>AVERAGE(0.608,0.502,0.563,0.666,0.668,0.572)</f>
        <v>0.59650000000000003</v>
      </c>
      <c r="U7140" s="79">
        <f t="shared" si="1908"/>
        <v>26.8735</v>
      </c>
      <c r="V7140" s="79">
        <f t="shared" si="1909"/>
        <v>19.993500000000001</v>
      </c>
      <c r="W7140" s="446">
        <f t="shared" si="1910"/>
        <v>0.15276725485064827</v>
      </c>
      <c r="X7140" s="446">
        <f t="shared" si="1911"/>
        <v>0.20389392785708146</v>
      </c>
      <c r="Y7140" s="43">
        <v>20250529</v>
      </c>
      <c r="Z7140" s="48" t="s">
        <v>2458</v>
      </c>
      <c r="AA7140" s="43">
        <v>20250612</v>
      </c>
      <c r="AE7140" s="689" t="s">
        <v>1250</v>
      </c>
      <c r="AF7140" s="130">
        <v>1</v>
      </c>
    </row>
    <row r="7141" spans="1:35" x14ac:dyDescent="0.2">
      <c r="A7141" t="s">
        <v>2387</v>
      </c>
      <c r="B7141" s="45">
        <v>20240908</v>
      </c>
      <c r="C7141" s="107" t="s">
        <v>73</v>
      </c>
      <c r="D7141" s="107">
        <v>11</v>
      </c>
      <c r="E7141" s="107">
        <v>9</v>
      </c>
      <c r="H7141" s="107" t="s">
        <v>10</v>
      </c>
      <c r="I7141" s="107">
        <v>290</v>
      </c>
      <c r="J7141" s="107">
        <v>0</v>
      </c>
      <c r="K7141" s="43">
        <v>5</v>
      </c>
      <c r="L7141" s="43">
        <v>1</v>
      </c>
      <c r="M7141" s="43">
        <v>0</v>
      </c>
      <c r="N7141" s="49">
        <v>1</v>
      </c>
      <c r="O7141" s="43" t="str">
        <f>Cal_052925!$E$2</f>
        <v>Cal_052825</v>
      </c>
      <c r="P7141" s="50">
        <f>Cal_052925!$Q$3</f>
        <v>1.8033877067122157</v>
      </c>
      <c r="Q7141" s="50">
        <f>Cal_052925!$R$3</f>
        <v>0.57372781706974574</v>
      </c>
      <c r="R7141" s="46">
        <v>108.6</v>
      </c>
      <c r="S7141" s="46">
        <v>76.27</v>
      </c>
      <c r="T7141" s="178">
        <f>AVERAGE(0.829,0.716,0.633,0.709,0.657,0.636)</f>
        <v>0.69666666666666666</v>
      </c>
      <c r="U7141" s="79">
        <f t="shared" si="1908"/>
        <v>107.90333333333332</v>
      </c>
      <c r="V7141" s="79">
        <f t="shared" si="1909"/>
        <v>75.573333333333323</v>
      </c>
      <c r="W7141" s="446">
        <f t="shared" si="1910"/>
        <v>0.71787287054090976</v>
      </c>
      <c r="X7141" s="446">
        <f t="shared" si="1911"/>
        <v>0.63026899795796021</v>
      </c>
      <c r="Y7141" s="43">
        <v>20250529</v>
      </c>
      <c r="Z7141" s="48" t="s">
        <v>2466</v>
      </c>
      <c r="AA7141" s="43">
        <v>20250715</v>
      </c>
      <c r="AE7141" s="689" t="s">
        <v>1250</v>
      </c>
      <c r="AF7141" s="130">
        <v>1</v>
      </c>
    </row>
    <row r="7142" spans="1:35" x14ac:dyDescent="0.2">
      <c r="A7142" t="s">
        <v>2387</v>
      </c>
      <c r="B7142" s="45">
        <v>20240908</v>
      </c>
      <c r="C7142" s="107" t="s">
        <v>73</v>
      </c>
      <c r="D7142" s="107">
        <v>11</v>
      </c>
      <c r="E7142" s="107">
        <v>9</v>
      </c>
      <c r="H7142" s="107" t="s">
        <v>11</v>
      </c>
      <c r="I7142" s="107">
        <v>290</v>
      </c>
      <c r="J7142" s="107">
        <v>0</v>
      </c>
      <c r="K7142" s="43">
        <v>5</v>
      </c>
      <c r="L7142" s="111">
        <v>1</v>
      </c>
      <c r="M7142" s="43">
        <v>0</v>
      </c>
      <c r="N7142" s="49">
        <v>1</v>
      </c>
      <c r="O7142" s="43" t="str">
        <f>Cal_030724!$E$2</f>
        <v>Cal_030724</v>
      </c>
      <c r="P7142" s="50">
        <f>Cal_030724!$Q$3</f>
        <v>1.8135132035581638</v>
      </c>
      <c r="Q7142" s="50">
        <f>Cal_030724!$R$3</f>
        <v>0.5762667345022553</v>
      </c>
      <c r="R7142" s="46">
        <v>111.8</v>
      </c>
      <c r="S7142" s="46">
        <v>79.05</v>
      </c>
      <c r="T7142" s="178">
        <f>AVERAGE(0.807,0.725,0.357,0.599,0.783,0.831)</f>
        <v>0.68366666666666676</v>
      </c>
      <c r="U7142" s="79">
        <f t="shared" si="1908"/>
        <v>111.11633333333333</v>
      </c>
      <c r="V7142" s="79">
        <f t="shared" si="1909"/>
        <v>78.36633333333333</v>
      </c>
      <c r="W7142" s="446">
        <f t="shared" si="1910"/>
        <v>0.72537565688616978</v>
      </c>
      <c r="X7142" s="446">
        <f t="shared" si="1911"/>
        <v>0.68666046171599249</v>
      </c>
      <c r="Y7142" s="43">
        <v>20240307</v>
      </c>
      <c r="Z7142" s="48" t="s">
        <v>2401</v>
      </c>
      <c r="AA7142" s="43">
        <v>20250219</v>
      </c>
      <c r="AE7142" s="689" t="s">
        <v>1250</v>
      </c>
      <c r="AF7142" s="130">
        <v>1</v>
      </c>
    </row>
    <row r="7143" spans="1:35" x14ac:dyDescent="0.2">
      <c r="A7143" t="s">
        <v>2387</v>
      </c>
      <c r="B7143" s="45">
        <v>20240908</v>
      </c>
      <c r="C7143" s="107" t="s">
        <v>73</v>
      </c>
      <c r="D7143" s="107">
        <v>11</v>
      </c>
      <c r="E7143" s="107">
        <v>9</v>
      </c>
      <c r="H7143" s="107" t="s">
        <v>10</v>
      </c>
      <c r="I7143" s="107">
        <v>290</v>
      </c>
      <c r="J7143" s="107">
        <v>10</v>
      </c>
      <c r="K7143" s="43">
        <v>5</v>
      </c>
      <c r="L7143" s="111">
        <v>1</v>
      </c>
      <c r="M7143" s="43">
        <v>0</v>
      </c>
      <c r="N7143" s="49">
        <v>1</v>
      </c>
      <c r="O7143" s="43" t="str">
        <f>Cal_030724!$E$2</f>
        <v>Cal_030724</v>
      </c>
      <c r="P7143" s="50">
        <f>Cal_030724!$Q$3</f>
        <v>1.8135132035581638</v>
      </c>
      <c r="Q7143" s="50">
        <f>Cal_030724!$R$3</f>
        <v>0.5762667345022553</v>
      </c>
      <c r="R7143" s="46">
        <v>88.16</v>
      </c>
      <c r="S7143" s="46">
        <v>62.62</v>
      </c>
      <c r="T7143" s="178">
        <f>AVERAGE(0.825,1.005,0.711,0.796,0.679,0.769)</f>
        <v>0.79749999999999999</v>
      </c>
      <c r="U7143" s="79">
        <f t="shared" si="1908"/>
        <v>87.362499999999997</v>
      </c>
      <c r="V7143" s="79">
        <f t="shared" si="1909"/>
        <v>61.822499999999998</v>
      </c>
      <c r="W7143" s="446">
        <f t="shared" si="1910"/>
        <v>0.56568226799611532</v>
      </c>
      <c r="X7143" s="446">
        <f t="shared" si="1911"/>
        <v>0.54826040648079255</v>
      </c>
      <c r="Y7143" s="43">
        <v>20240307</v>
      </c>
      <c r="Z7143" s="48" t="s">
        <v>2408</v>
      </c>
      <c r="AA7143" s="43">
        <v>20250225</v>
      </c>
      <c r="AE7143" s="689" t="s">
        <v>1250</v>
      </c>
      <c r="AF7143" s="130">
        <v>1</v>
      </c>
    </row>
    <row r="7144" spans="1:35" x14ac:dyDescent="0.2">
      <c r="A7144" t="s">
        <v>2387</v>
      </c>
      <c r="B7144" s="45">
        <v>20240908</v>
      </c>
      <c r="C7144" s="107" t="s">
        <v>73</v>
      </c>
      <c r="D7144" s="107">
        <v>11</v>
      </c>
      <c r="E7144" s="107">
        <v>9</v>
      </c>
      <c r="H7144" s="107" t="s">
        <v>11</v>
      </c>
      <c r="I7144" s="107">
        <v>290</v>
      </c>
      <c r="J7144" s="107">
        <v>10</v>
      </c>
      <c r="K7144" s="43">
        <v>5</v>
      </c>
      <c r="L7144" s="111">
        <v>1</v>
      </c>
      <c r="M7144" s="43">
        <v>0</v>
      </c>
      <c r="N7144" s="49">
        <v>1</v>
      </c>
      <c r="O7144" s="43" t="str">
        <f>Cal_030724!$E$2</f>
        <v>Cal_030724</v>
      </c>
      <c r="P7144" s="50">
        <f>Cal_030724!$Q$3</f>
        <v>1.8135132035581638</v>
      </c>
      <c r="Q7144" s="50">
        <f>Cal_030724!$R$3</f>
        <v>0.5762667345022553</v>
      </c>
      <c r="R7144" s="46">
        <v>96.04</v>
      </c>
      <c r="S7144" s="46">
        <v>68.209999999999994</v>
      </c>
      <c r="T7144" s="178">
        <f>AVERAGE(0.807,0.725,0.357,0.599,0.783,0.831)</f>
        <v>0.68366666666666676</v>
      </c>
      <c r="U7144" s="79">
        <f t="shared" si="1908"/>
        <v>95.356333333333339</v>
      </c>
      <c r="V7144" s="79">
        <f t="shared" si="1909"/>
        <v>67.526333333333326</v>
      </c>
      <c r="W7144" s="446">
        <f t="shared" si="1910"/>
        <v>0.61640319179059888</v>
      </c>
      <c r="X7144" s="446">
        <f t="shared" si="1911"/>
        <v>0.60031344618024529</v>
      </c>
      <c r="Y7144" s="43">
        <v>20240307</v>
      </c>
      <c r="Z7144" s="48" t="s">
        <v>2401</v>
      </c>
      <c r="AA7144" s="43">
        <v>20250219</v>
      </c>
      <c r="AE7144" s="689" t="s">
        <v>1250</v>
      </c>
      <c r="AF7144" s="130">
        <v>1</v>
      </c>
    </row>
    <row r="7145" spans="1:35" x14ac:dyDescent="0.2">
      <c r="A7145" s="155" t="s">
        <v>2387</v>
      </c>
      <c r="B7145" s="81">
        <v>20240908</v>
      </c>
      <c r="C7145" s="126" t="s">
        <v>73</v>
      </c>
      <c r="D7145" s="126">
        <v>11</v>
      </c>
      <c r="E7145" s="126">
        <v>9</v>
      </c>
      <c r="H7145" s="126" t="s">
        <v>10</v>
      </c>
      <c r="I7145" s="126">
        <v>293</v>
      </c>
      <c r="J7145" s="126">
        <v>5</v>
      </c>
      <c r="K7145" s="82">
        <v>5</v>
      </c>
      <c r="L7145" s="156">
        <v>1</v>
      </c>
      <c r="M7145" s="82">
        <v>0</v>
      </c>
      <c r="N7145" s="83">
        <v>1</v>
      </c>
      <c r="O7145" s="82" t="str">
        <f>Cal_030724!$E$2</f>
        <v>Cal_030724</v>
      </c>
      <c r="P7145" s="158">
        <f>Cal_030724!$Q$3</f>
        <v>1.8135132035581638</v>
      </c>
      <c r="Q7145" s="158">
        <f>Cal_030724!$R$3</f>
        <v>0.5762667345022553</v>
      </c>
      <c r="R7145" s="84">
        <v>20.48</v>
      </c>
      <c r="S7145" s="84">
        <v>14.52</v>
      </c>
      <c r="T7145" s="158">
        <f>AVERAGE(0.902,0.823,0.688,0.559,0.695,0.953)</f>
        <v>0.77</v>
      </c>
      <c r="U7145" s="79">
        <f t="shared" si="1908"/>
        <v>19.71</v>
      </c>
      <c r="V7145" s="79">
        <f t="shared" si="1909"/>
        <v>13.75</v>
      </c>
      <c r="W7145" s="446">
        <f t="shared" si="1910"/>
        <v>0.13065568458557758</v>
      </c>
      <c r="X7145" s="446">
        <f t="shared" si="1911"/>
        <v>0.11456062620160366</v>
      </c>
      <c r="Y7145" s="82">
        <v>20240307</v>
      </c>
      <c r="Z7145" s="85" t="s">
        <v>2398</v>
      </c>
      <c r="AA7145" s="82">
        <v>20250114</v>
      </c>
      <c r="AB7145" s="85"/>
      <c r="AC7145" s="82"/>
      <c r="AD7145" s="82"/>
      <c r="AE7145" s="691" t="s">
        <v>1250</v>
      </c>
      <c r="AF7145" s="567">
        <v>1</v>
      </c>
      <c r="AG7145" s="567"/>
      <c r="AH7145" s="159" t="s">
        <v>222</v>
      </c>
      <c r="AI7145" s="155"/>
    </row>
    <row r="7146" spans="1:35" x14ac:dyDescent="0.2">
      <c r="A7146" s="155" t="s">
        <v>2387</v>
      </c>
      <c r="B7146" s="81">
        <v>20240908</v>
      </c>
      <c r="C7146" s="126" t="s">
        <v>73</v>
      </c>
      <c r="D7146" s="126">
        <v>11</v>
      </c>
      <c r="E7146" s="126">
        <v>9</v>
      </c>
      <c r="H7146" s="126" t="s">
        <v>11</v>
      </c>
      <c r="I7146" s="126">
        <v>294</v>
      </c>
      <c r="J7146" s="126">
        <v>5</v>
      </c>
      <c r="K7146" s="82">
        <v>5</v>
      </c>
      <c r="L7146" s="156">
        <v>1</v>
      </c>
      <c r="M7146" s="82">
        <v>0</v>
      </c>
      <c r="N7146" s="83">
        <v>1</v>
      </c>
      <c r="O7146" s="82" t="str">
        <f>Cal_030724!$E$2</f>
        <v>Cal_030724</v>
      </c>
      <c r="P7146" s="158">
        <f>Cal_030724!$Q$3</f>
        <v>1.8135132035581638</v>
      </c>
      <c r="Q7146" s="158">
        <f>Cal_030724!$R$3</f>
        <v>0.5762667345022553</v>
      </c>
      <c r="R7146" s="84">
        <v>20.59</v>
      </c>
      <c r="S7146" s="84">
        <v>14.77</v>
      </c>
      <c r="T7146" s="158">
        <f>AVERAGE(0.902,0.823,0.688,0.559,0.695,0.953)</f>
        <v>0.77</v>
      </c>
      <c r="U7146" s="79">
        <f t="shared" si="1908"/>
        <v>19.82</v>
      </c>
      <c r="V7146" s="79">
        <f t="shared" si="1909"/>
        <v>14</v>
      </c>
      <c r="W7146" s="446">
        <f t="shared" si="1910"/>
        <v>0.12715262332580124</v>
      </c>
      <c r="X7146" s="446">
        <f t="shared" si="1911"/>
        <v>0.12167293186257656</v>
      </c>
      <c r="Y7146" s="82">
        <v>20240307</v>
      </c>
      <c r="Z7146" s="85" t="s">
        <v>2398</v>
      </c>
      <c r="AA7146" s="82">
        <v>20250114</v>
      </c>
      <c r="AB7146" s="85"/>
      <c r="AC7146" s="82"/>
      <c r="AD7146" s="82"/>
      <c r="AE7146" s="691" t="s">
        <v>1250</v>
      </c>
      <c r="AF7146" s="567">
        <v>1</v>
      </c>
      <c r="AG7146" s="567"/>
      <c r="AH7146" s="159" t="s">
        <v>223</v>
      </c>
      <c r="AI7146" s="155"/>
    </row>
    <row r="7147" spans="1:35" x14ac:dyDescent="0.2">
      <c r="A7147" s="360" t="s">
        <v>2387</v>
      </c>
      <c r="B7147" s="196">
        <v>20240908</v>
      </c>
      <c r="C7147" s="361" t="s">
        <v>73</v>
      </c>
      <c r="D7147" s="361">
        <v>11</v>
      </c>
      <c r="E7147" s="361">
        <v>9</v>
      </c>
      <c r="H7147" s="361" t="s">
        <v>10</v>
      </c>
      <c r="I7147" s="361">
        <v>550</v>
      </c>
      <c r="J7147" s="361">
        <v>20</v>
      </c>
      <c r="K7147" s="44">
        <v>5</v>
      </c>
      <c r="L7147" s="362">
        <v>1</v>
      </c>
      <c r="M7147" s="44">
        <v>0</v>
      </c>
      <c r="N7147" s="363">
        <v>1</v>
      </c>
      <c r="O7147" s="44" t="str">
        <f>Cal_030724!$E$2</f>
        <v>Cal_030724</v>
      </c>
      <c r="P7147" s="365">
        <f>Cal_030724!$Q$3</f>
        <v>1.8135132035581638</v>
      </c>
      <c r="Q7147" s="365">
        <f>Cal_030724!$R$3</f>
        <v>0.5762667345022553</v>
      </c>
      <c r="R7147" s="364">
        <v>8.2240000000000002</v>
      </c>
      <c r="S7147" s="364">
        <v>6.1070000000000002</v>
      </c>
      <c r="T7147" s="365">
        <f>AVERAGE(0.902,0.823,0.688,0.559,0.695,0.953)</f>
        <v>0.77</v>
      </c>
      <c r="U7147" s="79">
        <f t="shared" si="1908"/>
        <v>7.4540000000000006</v>
      </c>
      <c r="V7147" s="79">
        <f t="shared" si="1909"/>
        <v>5.3369999999999997</v>
      </c>
      <c r="W7147" s="446">
        <f t="shared" si="1910"/>
        <v>2.4723379710319304E-2</v>
      </c>
      <c r="X7147" s="446">
        <f t="shared" si="1911"/>
        <v>2.598138710576766E-2</v>
      </c>
      <c r="Y7147" s="44">
        <v>20240307</v>
      </c>
      <c r="Z7147" s="368" t="s">
        <v>2398</v>
      </c>
      <c r="AA7147" s="44">
        <v>20250114</v>
      </c>
      <c r="AB7147" s="368"/>
      <c r="AC7147" s="44"/>
      <c r="AD7147" s="44"/>
      <c r="AE7147" s="763" t="s">
        <v>1250</v>
      </c>
      <c r="AF7147" s="849">
        <v>3</v>
      </c>
      <c r="AG7147" s="849"/>
      <c r="AH7147" s="370" t="s">
        <v>207</v>
      </c>
      <c r="AI7147" s="360" t="s">
        <v>2395</v>
      </c>
    </row>
    <row r="7148" spans="1:35" x14ac:dyDescent="0.2">
      <c r="A7148" s="360" t="s">
        <v>2387</v>
      </c>
      <c r="B7148" s="196">
        <v>20240908</v>
      </c>
      <c r="C7148" s="361" t="s">
        <v>73</v>
      </c>
      <c r="D7148" s="361">
        <v>11</v>
      </c>
      <c r="E7148" s="361">
        <v>9</v>
      </c>
      <c r="H7148" s="361" t="s">
        <v>11</v>
      </c>
      <c r="I7148" s="361">
        <v>550</v>
      </c>
      <c r="J7148" s="361">
        <v>20</v>
      </c>
      <c r="K7148" s="44">
        <v>5</v>
      </c>
      <c r="L7148" s="362">
        <v>1</v>
      </c>
      <c r="M7148" s="44">
        <v>0</v>
      </c>
      <c r="N7148" s="363">
        <v>1</v>
      </c>
      <c r="O7148" s="44" t="str">
        <f>Cal_030724!$E$2</f>
        <v>Cal_030724</v>
      </c>
      <c r="P7148" s="365">
        <f>Cal_030724!$Q$3</f>
        <v>1.8135132035581638</v>
      </c>
      <c r="Q7148" s="365">
        <f>Cal_030724!$R$3</f>
        <v>0.5762667345022553</v>
      </c>
      <c r="R7148" s="364">
        <v>7.91</v>
      </c>
      <c r="S7148" s="364">
        <v>5.4880000000000004</v>
      </c>
      <c r="T7148" s="365">
        <f>AVERAGE(0.902,0.823,0.688,0.559,0.695,0.953)</f>
        <v>0.77</v>
      </c>
      <c r="U7148" s="79">
        <f t="shared" si="1908"/>
        <v>7.1400000000000006</v>
      </c>
      <c r="V7148" s="79">
        <f t="shared" si="1909"/>
        <v>4.718</v>
      </c>
      <c r="W7148" s="446">
        <f t="shared" si="1910"/>
        <v>2.8285321520261374E-2</v>
      </c>
      <c r="X7148" s="446">
        <f t="shared" si="1911"/>
        <v>1.6538566401473345E-2</v>
      </c>
      <c r="Y7148" s="44">
        <v>20240307</v>
      </c>
      <c r="Z7148" s="368" t="s">
        <v>2398</v>
      </c>
      <c r="AA7148" s="44">
        <v>20250114</v>
      </c>
      <c r="AB7148" s="368"/>
      <c r="AC7148" s="44"/>
      <c r="AD7148" s="44"/>
      <c r="AE7148" s="763" t="s">
        <v>1250</v>
      </c>
      <c r="AF7148" s="849">
        <v>1</v>
      </c>
      <c r="AG7148" s="849"/>
      <c r="AH7148" s="370" t="s">
        <v>229</v>
      </c>
      <c r="AI7148" s="360"/>
    </row>
    <row r="7149" spans="1:35" x14ac:dyDescent="0.2">
      <c r="A7149" t="s">
        <v>2387</v>
      </c>
      <c r="B7149" s="45">
        <v>20240908</v>
      </c>
      <c r="C7149" s="107" t="s">
        <v>73</v>
      </c>
      <c r="D7149" s="107">
        <v>11</v>
      </c>
      <c r="E7149" s="107">
        <v>14</v>
      </c>
      <c r="H7149" s="107" t="s">
        <v>10</v>
      </c>
      <c r="I7149" s="107">
        <v>290</v>
      </c>
      <c r="J7149" s="107">
        <v>0</v>
      </c>
      <c r="K7149" s="43">
        <v>5</v>
      </c>
      <c r="L7149" s="111">
        <v>1</v>
      </c>
      <c r="M7149" s="43">
        <v>0</v>
      </c>
      <c r="N7149" s="49">
        <v>1</v>
      </c>
      <c r="O7149" s="43" t="str">
        <f>Cal_030724!$E$2</f>
        <v>Cal_030724</v>
      </c>
      <c r="P7149" s="50">
        <f>Cal_030724!$Q$3</f>
        <v>1.8135132035581638</v>
      </c>
      <c r="Q7149" s="50">
        <f>Cal_030724!$R$3</f>
        <v>0.5762667345022553</v>
      </c>
      <c r="R7149" s="46">
        <v>23.43</v>
      </c>
      <c r="S7149" s="46">
        <v>16.04</v>
      </c>
      <c r="T7149" s="178">
        <f>AVERAGE(0.825,1.005,0.711,0.796,0.679,0.769)</f>
        <v>0.79749999999999999</v>
      </c>
      <c r="U7149" s="79">
        <f t="shared" si="1908"/>
        <v>22.6325</v>
      </c>
      <c r="V7149" s="79">
        <f t="shared" si="1909"/>
        <v>15.2425</v>
      </c>
      <c r="W7149" s="446">
        <f t="shared" si="1910"/>
        <v>0.16368018639355103</v>
      </c>
      <c r="X7149" s="446">
        <f t="shared" si="1911"/>
        <v>0.11096531024140019</v>
      </c>
      <c r="Y7149" s="43">
        <v>20240307</v>
      </c>
      <c r="Z7149" s="48" t="s">
        <v>2408</v>
      </c>
      <c r="AA7149" s="43">
        <v>20250225</v>
      </c>
      <c r="AE7149" s="689" t="s">
        <v>1250</v>
      </c>
      <c r="AF7149" s="130">
        <v>1</v>
      </c>
    </row>
    <row r="7150" spans="1:35" x14ac:dyDescent="0.2">
      <c r="A7150" t="s">
        <v>2387</v>
      </c>
      <c r="B7150" s="45">
        <v>20240908</v>
      </c>
      <c r="C7150" s="107" t="s">
        <v>73</v>
      </c>
      <c r="D7150" s="107">
        <v>11</v>
      </c>
      <c r="E7150" s="107">
        <v>14</v>
      </c>
      <c r="H7150" s="107" t="s">
        <v>11</v>
      </c>
      <c r="I7150" s="107">
        <v>290</v>
      </c>
      <c r="J7150" s="107">
        <v>0</v>
      </c>
      <c r="K7150" s="43">
        <v>5</v>
      </c>
      <c r="L7150" s="111">
        <v>1</v>
      </c>
      <c r="M7150" s="43">
        <v>0</v>
      </c>
      <c r="N7150" s="49">
        <v>1</v>
      </c>
      <c r="O7150" s="43" t="str">
        <f>Cal_030724!$E$2</f>
        <v>Cal_030724</v>
      </c>
      <c r="P7150" s="50">
        <f>Cal_030724!$Q$3</f>
        <v>1.8135132035581638</v>
      </c>
      <c r="Q7150" s="50">
        <f>Cal_030724!$R$3</f>
        <v>0.5762667345022553</v>
      </c>
      <c r="R7150" s="46">
        <v>23.4</v>
      </c>
      <c r="S7150" s="46">
        <v>15.88</v>
      </c>
      <c r="T7150" s="178">
        <f>AVERAGE(0.807,0.725,0.357,0.599,0.783,0.831)</f>
        <v>0.68366666666666676</v>
      </c>
      <c r="U7150" s="79">
        <f t="shared" si="1908"/>
        <v>22.716333333333331</v>
      </c>
      <c r="V7150" s="79">
        <f t="shared" si="1909"/>
        <v>15.196333333333333</v>
      </c>
      <c r="W7150" s="446">
        <f t="shared" si="1910"/>
        <v>0.16655954014607621</v>
      </c>
      <c r="X7150" s="446">
        <f t="shared" si="1911"/>
        <v>0.10725410691730554</v>
      </c>
      <c r="Y7150" s="43">
        <v>20240307</v>
      </c>
      <c r="Z7150" s="48" t="s">
        <v>2401</v>
      </c>
      <c r="AA7150" s="43">
        <v>20250219</v>
      </c>
      <c r="AE7150" s="689" t="s">
        <v>1250</v>
      </c>
      <c r="AF7150" s="130">
        <v>1</v>
      </c>
    </row>
    <row r="7151" spans="1:35" x14ac:dyDescent="0.2">
      <c r="A7151" t="s">
        <v>2387</v>
      </c>
      <c r="B7151" s="45">
        <v>20240908</v>
      </c>
      <c r="C7151" s="107" t="s">
        <v>73</v>
      </c>
      <c r="D7151" s="107">
        <v>11</v>
      </c>
      <c r="E7151" s="107">
        <v>14</v>
      </c>
      <c r="H7151" s="107" t="s">
        <v>10</v>
      </c>
      <c r="I7151" s="107">
        <v>290</v>
      </c>
      <c r="J7151" s="107">
        <v>10</v>
      </c>
      <c r="K7151" s="43">
        <v>5</v>
      </c>
      <c r="L7151" s="43">
        <v>1</v>
      </c>
      <c r="M7151" s="43">
        <v>0</v>
      </c>
      <c r="N7151" s="49">
        <v>1</v>
      </c>
      <c r="O7151" s="43" t="str">
        <f>Cal_052925!$E$2</f>
        <v>Cal_052825</v>
      </c>
      <c r="P7151" s="50">
        <f>Cal_052925!$Q$3</f>
        <v>1.8033877067122157</v>
      </c>
      <c r="Q7151" s="50">
        <f>Cal_052925!$R$3</f>
        <v>0.57372781706974574</v>
      </c>
      <c r="R7151" s="46">
        <v>23.41</v>
      </c>
      <c r="S7151" s="46">
        <v>15.85</v>
      </c>
      <c r="T7151" s="178">
        <f>AVERAGE(0.829,0.716,0.633,0.709,0.657,0.636)</f>
        <v>0.69666666666666666</v>
      </c>
      <c r="U7151" s="79">
        <f t="shared" si="1908"/>
        <v>22.713333333333335</v>
      </c>
      <c r="V7151" s="79">
        <f t="shared" si="1909"/>
        <v>15.153333333333332</v>
      </c>
      <c r="W7151" s="446">
        <f t="shared" si="1910"/>
        <v>0.16786634399286357</v>
      </c>
      <c r="X7151" s="446">
        <f t="shared" si="1911"/>
        <v>0.10245179883511203</v>
      </c>
      <c r="Y7151" s="43">
        <v>20250529</v>
      </c>
      <c r="Z7151" s="48" t="s">
        <v>2466</v>
      </c>
      <c r="AA7151" s="43">
        <v>20250715</v>
      </c>
      <c r="AE7151" s="689" t="s">
        <v>1250</v>
      </c>
      <c r="AF7151" s="130">
        <v>1</v>
      </c>
    </row>
    <row r="7152" spans="1:35" x14ac:dyDescent="0.2">
      <c r="A7152" t="s">
        <v>2387</v>
      </c>
      <c r="B7152" s="45">
        <v>20240908</v>
      </c>
      <c r="C7152" s="107" t="s">
        <v>73</v>
      </c>
      <c r="D7152" s="107">
        <v>11</v>
      </c>
      <c r="E7152" s="107">
        <v>14</v>
      </c>
      <c r="H7152" s="107" t="s">
        <v>11</v>
      </c>
      <c r="I7152" s="107">
        <v>290</v>
      </c>
      <c r="J7152" s="107">
        <v>10</v>
      </c>
      <c r="K7152" s="43">
        <v>5</v>
      </c>
      <c r="L7152" s="111">
        <v>1</v>
      </c>
      <c r="M7152" s="43">
        <v>0</v>
      </c>
      <c r="N7152" s="49">
        <v>1</v>
      </c>
      <c r="O7152" s="43" t="str">
        <f>Cal_030724!$E$2</f>
        <v>Cal_030724</v>
      </c>
      <c r="P7152" s="50">
        <f>Cal_030724!$Q$3</f>
        <v>1.8135132035581638</v>
      </c>
      <c r="Q7152" s="50">
        <f>Cal_030724!$R$3</f>
        <v>0.5762667345022553</v>
      </c>
      <c r="R7152" s="46">
        <v>23.5</v>
      </c>
      <c r="S7152" s="46">
        <v>15.53</v>
      </c>
      <c r="T7152" s="178">
        <f>AVERAGE(0.825,1.005,0.711,0.796,0.679,0.769)</f>
        <v>0.79749999999999999</v>
      </c>
      <c r="U7152" s="79">
        <f t="shared" si="1908"/>
        <v>22.702500000000001</v>
      </c>
      <c r="V7152" s="79">
        <f t="shared" si="1909"/>
        <v>14.7325</v>
      </c>
      <c r="W7152" s="446">
        <f t="shared" si="1910"/>
        <v>0.17652653390481751</v>
      </c>
      <c r="X7152" s="446">
        <f t="shared" si="1911"/>
        <v>8.8929577571280088E-2</v>
      </c>
      <c r="Y7152" s="43">
        <v>20240307</v>
      </c>
      <c r="Z7152" s="48" t="s">
        <v>2408</v>
      </c>
      <c r="AA7152" s="43">
        <v>20250225</v>
      </c>
      <c r="AE7152" s="689" t="s">
        <v>1250</v>
      </c>
      <c r="AF7152" s="130">
        <v>1</v>
      </c>
    </row>
    <row r="7153" spans="1:35" x14ac:dyDescent="0.2">
      <c r="A7153" s="155" t="s">
        <v>2387</v>
      </c>
      <c r="B7153" s="81">
        <v>20240908</v>
      </c>
      <c r="C7153" s="126" t="s">
        <v>73</v>
      </c>
      <c r="D7153" s="126">
        <v>11</v>
      </c>
      <c r="E7153" s="126">
        <v>14</v>
      </c>
      <c r="H7153" s="126" t="s">
        <v>10</v>
      </c>
      <c r="I7153" s="126">
        <v>293</v>
      </c>
      <c r="J7153" s="126">
        <v>5</v>
      </c>
      <c r="K7153" s="82">
        <v>5</v>
      </c>
      <c r="L7153" s="156">
        <v>1</v>
      </c>
      <c r="M7153" s="82">
        <v>0</v>
      </c>
      <c r="N7153" s="83">
        <v>1</v>
      </c>
      <c r="O7153" s="82" t="str">
        <f>Cal_030724!$E$2</f>
        <v>Cal_030724</v>
      </c>
      <c r="P7153" s="158">
        <f>Cal_030724!$Q$3</f>
        <v>1.8135132035581638</v>
      </c>
      <c r="Q7153" s="158">
        <f>Cal_030724!$R$3</f>
        <v>0.5762667345022553</v>
      </c>
      <c r="R7153" s="84">
        <v>4.8719999999999999</v>
      </c>
      <c r="S7153" s="84">
        <v>3.51</v>
      </c>
      <c r="T7153" s="158">
        <f>AVERAGE(0.902,0.823,0.688,0.559,0.695,0.953)</f>
        <v>0.77</v>
      </c>
      <c r="U7153" s="79">
        <f t="shared" si="1908"/>
        <v>4.1020000000000003</v>
      </c>
      <c r="V7153" s="79">
        <f t="shared" si="1909"/>
        <v>2.7399999999999998</v>
      </c>
      <c r="W7153" s="446">
        <f t="shared" si="1910"/>
        <v>2.9857893021066565E-2</v>
      </c>
      <c r="X7153" s="446">
        <f t="shared" si="1911"/>
        <v>1.9007030001251739E-2</v>
      </c>
      <c r="Y7153" s="82">
        <v>20240307</v>
      </c>
      <c r="Z7153" s="85" t="s">
        <v>2398</v>
      </c>
      <c r="AA7153" s="82">
        <v>20250114</v>
      </c>
      <c r="AB7153" s="85"/>
      <c r="AC7153" s="82"/>
      <c r="AD7153" s="82"/>
      <c r="AE7153" s="691" t="s">
        <v>1250</v>
      </c>
      <c r="AF7153" s="567">
        <v>1</v>
      </c>
      <c r="AG7153" s="567"/>
      <c r="AH7153" s="159" t="s">
        <v>220</v>
      </c>
      <c r="AI7153" s="155"/>
    </row>
    <row r="7154" spans="1:35" x14ac:dyDescent="0.2">
      <c r="A7154" s="155" t="s">
        <v>2387</v>
      </c>
      <c r="B7154" s="81">
        <v>20240908</v>
      </c>
      <c r="C7154" s="126" t="s">
        <v>73</v>
      </c>
      <c r="D7154" s="126">
        <v>11</v>
      </c>
      <c r="E7154" s="126">
        <v>14</v>
      </c>
      <c r="H7154" s="126" t="s">
        <v>11</v>
      </c>
      <c r="I7154" s="126">
        <v>293</v>
      </c>
      <c r="J7154" s="126">
        <v>5</v>
      </c>
      <c r="K7154" s="82">
        <v>5</v>
      </c>
      <c r="L7154" s="156">
        <v>1</v>
      </c>
      <c r="M7154" s="82">
        <v>0</v>
      </c>
      <c r="N7154" s="83">
        <v>1</v>
      </c>
      <c r="O7154" s="82" t="str">
        <f>Cal_030724!$E$2</f>
        <v>Cal_030724</v>
      </c>
      <c r="P7154" s="158">
        <f>Cal_030724!$Q$3</f>
        <v>1.8135132035581638</v>
      </c>
      <c r="Q7154" s="158">
        <f>Cal_030724!$R$3</f>
        <v>0.5762667345022553</v>
      </c>
      <c r="R7154" s="84">
        <v>4.1189999999999998</v>
      </c>
      <c r="S7154" s="84">
        <v>3.08</v>
      </c>
      <c r="T7154" s="158">
        <f>AVERAGE(0.902,0.823,0.688,0.559,0.695,0.953)</f>
        <v>0.77</v>
      </c>
      <c r="U7154" s="79">
        <f t="shared" si="1908"/>
        <v>3.3489999999999998</v>
      </c>
      <c r="V7154" s="79">
        <f t="shared" si="1909"/>
        <v>2.31</v>
      </c>
      <c r="W7154" s="446">
        <f t="shared" si="1910"/>
        <v>2.277705642355957E-2</v>
      </c>
      <c r="X7154" s="446">
        <f t="shared" si="1911"/>
        <v>1.8419283788686878E-2</v>
      </c>
      <c r="Y7154" s="82">
        <v>20240307</v>
      </c>
      <c r="Z7154" s="85" t="s">
        <v>2398</v>
      </c>
      <c r="AA7154" s="82">
        <v>20250114</v>
      </c>
      <c r="AB7154" s="85"/>
      <c r="AC7154" s="82"/>
      <c r="AD7154" s="82"/>
      <c r="AE7154" s="691" t="s">
        <v>1250</v>
      </c>
      <c r="AF7154" s="567">
        <v>1</v>
      </c>
      <c r="AG7154" s="567"/>
      <c r="AH7154" s="159" t="s">
        <v>221</v>
      </c>
      <c r="AI7154" s="155"/>
    </row>
    <row r="7155" spans="1:35" x14ac:dyDescent="0.2">
      <c r="A7155" s="360" t="s">
        <v>2387</v>
      </c>
      <c r="B7155" s="196">
        <v>20240908</v>
      </c>
      <c r="C7155" s="361" t="s">
        <v>73</v>
      </c>
      <c r="D7155" s="361">
        <v>11</v>
      </c>
      <c r="E7155" s="361">
        <v>14</v>
      </c>
      <c r="H7155" s="361" t="s">
        <v>10</v>
      </c>
      <c r="I7155" s="361">
        <v>551</v>
      </c>
      <c r="J7155" s="361">
        <v>20</v>
      </c>
      <c r="K7155" s="44">
        <v>5</v>
      </c>
      <c r="L7155" s="362">
        <v>1</v>
      </c>
      <c r="M7155" s="44">
        <v>0</v>
      </c>
      <c r="N7155" s="363">
        <v>1</v>
      </c>
      <c r="O7155" s="44" t="str">
        <f>Cal_030724!$E$2</f>
        <v>Cal_030724</v>
      </c>
      <c r="P7155" s="365">
        <f>Cal_030724!$Q$3</f>
        <v>1.8135132035581638</v>
      </c>
      <c r="Q7155" s="365">
        <f>Cal_030724!$R$3</f>
        <v>0.5762667345022553</v>
      </c>
      <c r="R7155" s="364">
        <v>5.6909999999999998</v>
      </c>
      <c r="S7155" s="364">
        <v>4.4249999999999998</v>
      </c>
      <c r="T7155" s="365">
        <f>AVERAGE(0.902,0.823,0.688,0.559,0.695,0.953)</f>
        <v>0.77</v>
      </c>
      <c r="U7155" s="79">
        <f t="shared" si="1908"/>
        <v>4.9209999999999994</v>
      </c>
      <c r="V7155" s="79">
        <f t="shared" si="1909"/>
        <v>3.6549999999999998</v>
      </c>
      <c r="W7155" s="446">
        <f t="shared" si="1910"/>
        <v>1.4758145144522146E-2</v>
      </c>
      <c r="X7155" s="446">
        <f t="shared" si="1911"/>
        <v>1.9903570805539453E-2</v>
      </c>
      <c r="Y7155" s="44">
        <v>20240307</v>
      </c>
      <c r="Z7155" s="368" t="s">
        <v>2398</v>
      </c>
      <c r="AA7155" s="44">
        <v>20250114</v>
      </c>
      <c r="AB7155" s="368"/>
      <c r="AC7155" s="44"/>
      <c r="AD7155" s="44"/>
      <c r="AE7155" s="763" t="s">
        <v>1250</v>
      </c>
      <c r="AF7155" s="849">
        <v>1</v>
      </c>
      <c r="AG7155" s="849"/>
      <c r="AH7155" s="370" t="s">
        <v>227</v>
      </c>
      <c r="AI7155" s="360"/>
    </row>
    <row r="7156" spans="1:35" x14ac:dyDescent="0.2">
      <c r="A7156" s="360" t="s">
        <v>2387</v>
      </c>
      <c r="B7156" s="196">
        <v>20240908</v>
      </c>
      <c r="C7156" s="361" t="s">
        <v>73</v>
      </c>
      <c r="D7156" s="361">
        <v>11</v>
      </c>
      <c r="E7156" s="361">
        <v>14</v>
      </c>
      <c r="H7156" s="361" t="s">
        <v>11</v>
      </c>
      <c r="I7156" s="361">
        <v>551</v>
      </c>
      <c r="J7156" s="361">
        <v>20</v>
      </c>
      <c r="K7156" s="44">
        <v>5</v>
      </c>
      <c r="L7156" s="362">
        <v>1</v>
      </c>
      <c r="M7156" s="44">
        <v>0</v>
      </c>
      <c r="N7156" s="363">
        <v>1</v>
      </c>
      <c r="O7156" s="44" t="str">
        <f>Cal_030724!$E$2</f>
        <v>Cal_030724</v>
      </c>
      <c r="P7156" s="365">
        <f>Cal_030724!$Q$3</f>
        <v>1.8135132035581638</v>
      </c>
      <c r="Q7156" s="365">
        <f>Cal_030724!$R$3</f>
        <v>0.5762667345022553</v>
      </c>
      <c r="R7156" s="364">
        <v>2.2029999999999998</v>
      </c>
      <c r="S7156" s="364">
        <v>1.8109999999999999</v>
      </c>
      <c r="T7156" s="365">
        <f>AVERAGE(0.902,0.823,0.688,0.559,0.695,0.953)</f>
        <v>0.77</v>
      </c>
      <c r="U7156" s="79">
        <f t="shared" si="1908"/>
        <v>1.4329999999999998</v>
      </c>
      <c r="V7156" s="79">
        <f t="shared" si="1909"/>
        <v>1.0409999999999999</v>
      </c>
      <c r="W7156" s="446">
        <f t="shared" si="1910"/>
        <v>4.5696626355866366E-3</v>
      </c>
      <c r="X7156" s="446">
        <f t="shared" si="1911"/>
        <v>5.302525135689456E-3</v>
      </c>
      <c r="Y7156" s="44">
        <v>20240307</v>
      </c>
      <c r="Z7156" s="368" t="s">
        <v>2398</v>
      </c>
      <c r="AA7156" s="44">
        <v>20250114</v>
      </c>
      <c r="AB7156" s="368"/>
      <c r="AC7156" s="44"/>
      <c r="AD7156" s="44"/>
      <c r="AE7156" s="763" t="s">
        <v>1250</v>
      </c>
      <c r="AF7156" s="849">
        <v>1</v>
      </c>
      <c r="AG7156" s="849"/>
      <c r="AH7156" s="370" t="s">
        <v>228</v>
      </c>
      <c r="AI7156" s="360" t="s">
        <v>2393</v>
      </c>
    </row>
    <row r="7157" spans="1:35" x14ac:dyDescent="0.2">
      <c r="A7157" t="s">
        <v>2387</v>
      </c>
      <c r="B7157" s="45">
        <v>20240908</v>
      </c>
      <c r="C7157" s="107" t="s">
        <v>73</v>
      </c>
      <c r="D7157" s="107">
        <v>11</v>
      </c>
      <c r="E7157" s="107">
        <v>16</v>
      </c>
      <c r="H7157" s="107" t="s">
        <v>10</v>
      </c>
      <c r="I7157" s="107">
        <v>290</v>
      </c>
      <c r="J7157" s="107">
        <v>0</v>
      </c>
      <c r="K7157" s="43">
        <v>5</v>
      </c>
      <c r="L7157" s="43">
        <v>1</v>
      </c>
      <c r="M7157" s="43">
        <v>0</v>
      </c>
      <c r="N7157" s="49">
        <v>1</v>
      </c>
      <c r="O7157" s="43" t="str">
        <f>Cal_052925!$E$2</f>
        <v>Cal_052825</v>
      </c>
      <c r="P7157" s="50">
        <f>Cal_052925!$Q$3</f>
        <v>1.8033877067122157</v>
      </c>
      <c r="Q7157" s="50">
        <f>Cal_052925!$R$3</f>
        <v>0.57372781706974574</v>
      </c>
      <c r="R7157" s="46">
        <v>17.98</v>
      </c>
      <c r="S7157" s="46">
        <v>11.88</v>
      </c>
      <c r="T7157" s="178">
        <f>AVERAGE(0.829,0.716,0.633,0.709,0.657,0.636)</f>
        <v>0.69666666666666666</v>
      </c>
      <c r="U7157" s="79">
        <f t="shared" si="1908"/>
        <v>17.283333333333335</v>
      </c>
      <c r="V7157" s="79">
        <f t="shared" si="1909"/>
        <v>11.183333333333334</v>
      </c>
      <c r="W7157" s="446">
        <f t="shared" si="1910"/>
        <v>0.1354477114228132</v>
      </c>
      <c r="X7157" s="446">
        <f t="shared" si="1911"/>
        <v>6.4050170052738525E-2</v>
      </c>
      <c r="Y7157" s="43">
        <v>20250529</v>
      </c>
      <c r="Z7157" s="48" t="s">
        <v>2466</v>
      </c>
      <c r="AA7157" s="43">
        <v>20250715</v>
      </c>
      <c r="AE7157" s="689" t="s">
        <v>1250</v>
      </c>
      <c r="AF7157" s="130">
        <v>1</v>
      </c>
    </row>
    <row r="7158" spans="1:35" x14ac:dyDescent="0.2">
      <c r="A7158" t="s">
        <v>2387</v>
      </c>
      <c r="B7158" s="45">
        <v>20240908</v>
      </c>
      <c r="C7158" s="107" t="s">
        <v>73</v>
      </c>
      <c r="D7158" s="107">
        <v>11</v>
      </c>
      <c r="E7158" s="107">
        <v>16</v>
      </c>
      <c r="H7158" s="107" t="s">
        <v>11</v>
      </c>
      <c r="I7158" s="107">
        <v>290</v>
      </c>
      <c r="J7158" s="107">
        <v>0</v>
      </c>
      <c r="K7158" s="43">
        <v>5</v>
      </c>
      <c r="L7158" s="111">
        <v>1</v>
      </c>
      <c r="M7158" s="43">
        <v>0</v>
      </c>
      <c r="N7158" s="49">
        <v>1</v>
      </c>
      <c r="O7158" s="43" t="str">
        <f>Cal_030724!$E$2</f>
        <v>Cal_030724</v>
      </c>
      <c r="P7158" s="50">
        <f>Cal_030724!$Q$3</f>
        <v>1.8135132035581638</v>
      </c>
      <c r="Q7158" s="50">
        <f>Cal_030724!$R$3</f>
        <v>0.5762667345022553</v>
      </c>
      <c r="R7158" s="46">
        <v>18.75</v>
      </c>
      <c r="S7158" s="46">
        <v>12.41</v>
      </c>
      <c r="T7158" s="178">
        <f>AVERAGE(0.825,1.005,0.711,0.796,0.679,0.769)</f>
        <v>0.79749999999999999</v>
      </c>
      <c r="U7158" s="79">
        <f t="shared" si="1908"/>
        <v>17.952500000000001</v>
      </c>
      <c r="V7158" s="79">
        <f t="shared" si="1909"/>
        <v>11.612500000000001</v>
      </c>
      <c r="W7158" s="446">
        <f t="shared" si="1910"/>
        <v>0.1404238676231547</v>
      </c>
      <c r="X7158" s="446">
        <f t="shared" si="1911"/>
        <v>6.8814828763486019E-2</v>
      </c>
      <c r="Y7158" s="43">
        <v>20240307</v>
      </c>
      <c r="Z7158" s="48" t="s">
        <v>2408</v>
      </c>
      <c r="AA7158" s="43">
        <v>20250225</v>
      </c>
      <c r="AE7158" s="689" t="s">
        <v>1250</v>
      </c>
      <c r="AF7158" s="130">
        <v>1</v>
      </c>
    </row>
    <row r="7159" spans="1:35" x14ac:dyDescent="0.2">
      <c r="A7159" t="s">
        <v>2387</v>
      </c>
      <c r="B7159" s="45">
        <v>20240908</v>
      </c>
      <c r="C7159" s="107" t="s">
        <v>73</v>
      </c>
      <c r="D7159" s="107">
        <v>11</v>
      </c>
      <c r="E7159" s="107">
        <v>18</v>
      </c>
      <c r="H7159" s="107" t="s">
        <v>10</v>
      </c>
      <c r="I7159" s="107">
        <v>290</v>
      </c>
      <c r="J7159" s="107">
        <v>0</v>
      </c>
      <c r="K7159" s="43">
        <v>5</v>
      </c>
      <c r="L7159" s="43">
        <v>1</v>
      </c>
      <c r="M7159" s="43">
        <v>0</v>
      </c>
      <c r="N7159" s="49">
        <v>1</v>
      </c>
      <c r="O7159" s="43" t="str">
        <f>Cal_052925!$E$2</f>
        <v>Cal_052825</v>
      </c>
      <c r="P7159" s="50">
        <f>Cal_052925!$Q$3</f>
        <v>1.8033877067122157</v>
      </c>
      <c r="Q7159" s="50">
        <f>Cal_052925!$R$3</f>
        <v>0.57372781706974574</v>
      </c>
      <c r="R7159" s="46">
        <v>16.88</v>
      </c>
      <c r="S7159" s="46">
        <v>11.23</v>
      </c>
      <c r="T7159" s="178">
        <f>AVERAGE(0.608,0.502,0.563,0.666,0.668,0.572)</f>
        <v>0.59650000000000003</v>
      </c>
      <c r="U7159" s="79">
        <f t="shared" si="1908"/>
        <v>16.2835</v>
      </c>
      <c r="V7159" s="79">
        <f t="shared" si="1909"/>
        <v>10.6335</v>
      </c>
      <c r="W7159" s="446">
        <f t="shared" si="1910"/>
        <v>0.12545566713752368</v>
      </c>
      <c r="X7159" s="446">
        <f t="shared" si="1911"/>
        <v>6.4233816260712923E-2</v>
      </c>
      <c r="Y7159" s="43">
        <v>20250529</v>
      </c>
      <c r="Z7159" s="48" t="s">
        <v>2458</v>
      </c>
      <c r="AA7159" s="43">
        <v>20250612</v>
      </c>
      <c r="AE7159" s="689" t="s">
        <v>1250</v>
      </c>
      <c r="AF7159" s="130">
        <v>1</v>
      </c>
    </row>
    <row r="7160" spans="1:35" x14ac:dyDescent="0.2">
      <c r="A7160" t="s">
        <v>2387</v>
      </c>
      <c r="B7160" s="45">
        <v>20240908</v>
      </c>
      <c r="C7160" s="107" t="s">
        <v>73</v>
      </c>
      <c r="D7160" s="107">
        <v>11</v>
      </c>
      <c r="E7160" s="107">
        <v>18</v>
      </c>
      <c r="H7160" s="107" t="s">
        <v>11</v>
      </c>
      <c r="I7160" s="107">
        <v>290</v>
      </c>
      <c r="J7160" s="107">
        <v>0</v>
      </c>
      <c r="K7160" s="43">
        <v>5</v>
      </c>
      <c r="L7160" s="111">
        <v>1</v>
      </c>
      <c r="M7160" s="43">
        <v>0</v>
      </c>
      <c r="N7160" s="49">
        <v>1</v>
      </c>
      <c r="O7160" s="43" t="str">
        <f>Cal_030724!$E$2</f>
        <v>Cal_030724</v>
      </c>
      <c r="P7160" s="50">
        <f>Cal_030724!$Q$3</f>
        <v>1.8135132035581638</v>
      </c>
      <c r="Q7160" s="50">
        <f>Cal_030724!$R$3</f>
        <v>0.5762667345022553</v>
      </c>
      <c r="R7160" s="46">
        <v>18.64</v>
      </c>
      <c r="S7160" s="46">
        <v>12.43</v>
      </c>
      <c r="T7160" s="178">
        <f>AVERAGE(0.807,0.725,0.357,0.599,0.783,0.831)</f>
        <v>0.68366666666666676</v>
      </c>
      <c r="U7160" s="79">
        <f t="shared" si="1908"/>
        <v>17.956333333333333</v>
      </c>
      <c r="V7160" s="79">
        <f t="shared" si="1909"/>
        <v>11.746333333333332</v>
      </c>
      <c r="W7160" s="446">
        <f t="shared" si="1910"/>
        <v>0.13754451387062946</v>
      </c>
      <c r="X7160" s="446">
        <f t="shared" si="1911"/>
        <v>7.4105645353448893E-2</v>
      </c>
      <c r="Y7160" s="43">
        <v>20240307</v>
      </c>
      <c r="Z7160" s="48" t="s">
        <v>2401</v>
      </c>
      <c r="AA7160" s="43">
        <v>20250219</v>
      </c>
      <c r="AE7160" s="689" t="s">
        <v>1250</v>
      </c>
      <c r="AF7160" s="130">
        <v>1</v>
      </c>
    </row>
    <row r="7161" spans="1:35" x14ac:dyDescent="0.2">
      <c r="A7161" t="s">
        <v>2387</v>
      </c>
      <c r="B7161" s="45">
        <v>20240908</v>
      </c>
      <c r="C7161" s="107" t="s">
        <v>73</v>
      </c>
      <c r="D7161" s="107">
        <v>11</v>
      </c>
      <c r="E7161" s="107">
        <v>18</v>
      </c>
      <c r="H7161" s="107" t="s">
        <v>10</v>
      </c>
      <c r="I7161" s="107">
        <v>290</v>
      </c>
      <c r="J7161" s="107">
        <v>10</v>
      </c>
      <c r="K7161" s="43">
        <v>5</v>
      </c>
      <c r="L7161" s="43">
        <v>1</v>
      </c>
      <c r="M7161" s="43">
        <v>0</v>
      </c>
      <c r="N7161" s="49">
        <v>1</v>
      </c>
      <c r="O7161" s="43" t="str">
        <f>Cal_052925!$E$2</f>
        <v>Cal_052825</v>
      </c>
      <c r="P7161" s="50">
        <f>Cal_052925!$Q$3</f>
        <v>1.8033877067122157</v>
      </c>
      <c r="Q7161" s="50">
        <f>Cal_052925!$R$3</f>
        <v>0.57372781706974574</v>
      </c>
      <c r="R7161" s="46">
        <v>15.09</v>
      </c>
      <c r="S7161" s="46">
        <v>10.050000000000001</v>
      </c>
      <c r="T7161" s="178">
        <f>AVERAGE(0.829,0.716,0.633,0.709,0.657,0.636)</f>
        <v>0.69666666666666666</v>
      </c>
      <c r="U7161" s="79">
        <f t="shared" ref="U7161:U7224" si="1913">(R7161-T7161)*(L7161+M7161)/L7161</f>
        <v>14.393333333333333</v>
      </c>
      <c r="V7161" s="79">
        <f t="shared" ref="V7161:V7224" si="1914">(S7161-T7161)*(L7161+M7161)/L7161</f>
        <v>9.3533333333333335</v>
      </c>
      <c r="W7161" s="446">
        <f t="shared" ref="W7161:W7224" si="1915">(Q7161*P7161/(P7161-1)*(U7161-V7161)*(K7161)/I7161)/N7161</f>
        <v>0.11191089599524234</v>
      </c>
      <c r="X7161" s="446">
        <f t="shared" ref="X7161:X7224" si="1916">(Q7161*P7161/(P7161-1)*(P7161*V7161-U7161)*(K7161)/I7161)/N7161</f>
        <v>5.4941877602491876E-2</v>
      </c>
      <c r="Y7161" s="43">
        <v>20250529</v>
      </c>
      <c r="Z7161" s="48" t="s">
        <v>2466</v>
      </c>
      <c r="AA7161" s="43">
        <v>20250715</v>
      </c>
      <c r="AE7161" s="689" t="s">
        <v>1250</v>
      </c>
      <c r="AF7161" s="130">
        <v>1</v>
      </c>
    </row>
    <row r="7162" spans="1:35" x14ac:dyDescent="0.2">
      <c r="A7162" t="s">
        <v>2387</v>
      </c>
      <c r="B7162" s="45">
        <v>20240908</v>
      </c>
      <c r="C7162" s="107" t="s">
        <v>73</v>
      </c>
      <c r="D7162" s="107">
        <v>11</v>
      </c>
      <c r="E7162" s="107">
        <v>18</v>
      </c>
      <c r="H7162" s="107" t="s">
        <v>11</v>
      </c>
      <c r="I7162" s="107">
        <v>290</v>
      </c>
      <c r="J7162" s="107">
        <v>10</v>
      </c>
      <c r="K7162" s="43">
        <v>5</v>
      </c>
      <c r="L7162" s="111">
        <v>1</v>
      </c>
      <c r="M7162" s="43">
        <v>0</v>
      </c>
      <c r="N7162" s="49">
        <v>1</v>
      </c>
      <c r="O7162" s="43" t="str">
        <f>Cal_030724!$E$2</f>
        <v>Cal_030724</v>
      </c>
      <c r="P7162" s="50">
        <f>Cal_030724!$Q$3</f>
        <v>1.8135132035581638</v>
      </c>
      <c r="Q7162" s="50">
        <f>Cal_030724!$R$3</f>
        <v>0.5762667345022553</v>
      </c>
      <c r="R7162" s="46">
        <v>15.39</v>
      </c>
      <c r="S7162" s="46">
        <v>10.72</v>
      </c>
      <c r="T7162" s="178">
        <f>AVERAGE(0.807,0.725,0.357,0.599,0.783,0.831)</f>
        <v>0.68366666666666676</v>
      </c>
      <c r="U7162" s="79">
        <f t="shared" si="1913"/>
        <v>14.706333333333333</v>
      </c>
      <c r="V7162" s="79">
        <f t="shared" si="1914"/>
        <v>10.036333333333333</v>
      </c>
      <c r="W7162" s="446">
        <f t="shared" si="1915"/>
        <v>0.1034352463407149</v>
      </c>
      <c r="X7162" s="446">
        <f t="shared" si="1916"/>
        <v>7.7403444997795764E-2</v>
      </c>
      <c r="Y7162" s="43">
        <v>20240307</v>
      </c>
      <c r="Z7162" s="48" t="s">
        <v>2401</v>
      </c>
      <c r="AA7162" s="43">
        <v>20250219</v>
      </c>
      <c r="AE7162" s="689" t="s">
        <v>1250</v>
      </c>
      <c r="AF7162" s="130">
        <v>1</v>
      </c>
    </row>
    <row r="7163" spans="1:35" x14ac:dyDescent="0.2">
      <c r="A7163" s="155" t="s">
        <v>2387</v>
      </c>
      <c r="B7163" s="81">
        <v>20240908</v>
      </c>
      <c r="C7163" s="126" t="s">
        <v>73</v>
      </c>
      <c r="D7163" s="126">
        <v>11</v>
      </c>
      <c r="E7163" s="126">
        <v>18</v>
      </c>
      <c r="H7163" s="126" t="s">
        <v>10</v>
      </c>
      <c r="I7163" s="126">
        <v>293</v>
      </c>
      <c r="J7163" s="126">
        <v>5</v>
      </c>
      <c r="K7163" s="82">
        <v>5</v>
      </c>
      <c r="L7163" s="156">
        <v>1</v>
      </c>
      <c r="M7163" s="82">
        <v>0</v>
      </c>
      <c r="N7163" s="83">
        <v>1</v>
      </c>
      <c r="O7163" s="82" t="str">
        <f>Cal_030724!$E$2</f>
        <v>Cal_030724</v>
      </c>
      <c r="P7163" s="158">
        <f>Cal_030724!$Q$3</f>
        <v>1.8135132035581638</v>
      </c>
      <c r="Q7163" s="158">
        <f>Cal_030724!$R$3</f>
        <v>0.5762667345022553</v>
      </c>
      <c r="R7163" s="84">
        <v>3.4009999999999998</v>
      </c>
      <c r="S7163" s="84">
        <v>2.3460000000000001</v>
      </c>
      <c r="T7163" s="158">
        <f>AVERAGE(0.902,0.823,0.688,0.559,0.695,0.953)</f>
        <v>0.77</v>
      </c>
      <c r="U7163" s="79">
        <f t="shared" si="1913"/>
        <v>2.6309999999999998</v>
      </c>
      <c r="V7163" s="79">
        <f t="shared" si="1914"/>
        <v>1.5760000000000001</v>
      </c>
      <c r="W7163" s="446">
        <f t="shared" si="1915"/>
        <v>2.3127809939225551E-2</v>
      </c>
      <c r="X7163" s="446">
        <f t="shared" si="1916"/>
        <v>4.9784377553633713E-3</v>
      </c>
      <c r="Y7163" s="82">
        <v>20240307</v>
      </c>
      <c r="Z7163" s="85" t="s">
        <v>2398</v>
      </c>
      <c r="AA7163" s="82">
        <v>20250114</v>
      </c>
      <c r="AB7163" s="85"/>
      <c r="AC7163" s="82"/>
      <c r="AD7163" s="82"/>
      <c r="AE7163" s="691" t="s">
        <v>1250</v>
      </c>
      <c r="AF7163" s="567">
        <v>1</v>
      </c>
      <c r="AG7163" s="567"/>
      <c r="AH7163" s="159" t="s">
        <v>218</v>
      </c>
      <c r="AI7163" s="155"/>
    </row>
    <row r="7164" spans="1:35" x14ac:dyDescent="0.2">
      <c r="A7164" s="155" t="s">
        <v>2387</v>
      </c>
      <c r="B7164" s="81">
        <v>20240908</v>
      </c>
      <c r="C7164" s="126" t="s">
        <v>73</v>
      </c>
      <c r="D7164" s="126">
        <v>11</v>
      </c>
      <c r="E7164" s="126">
        <v>18</v>
      </c>
      <c r="H7164" s="126" t="s">
        <v>11</v>
      </c>
      <c r="I7164" s="126">
        <v>293</v>
      </c>
      <c r="J7164" s="126">
        <v>5</v>
      </c>
      <c r="K7164" s="82">
        <v>5</v>
      </c>
      <c r="L7164" s="156">
        <v>1</v>
      </c>
      <c r="M7164" s="82">
        <v>0</v>
      </c>
      <c r="N7164" s="83">
        <v>1</v>
      </c>
      <c r="O7164" s="82" t="str">
        <f>Cal_030724!$E$2</f>
        <v>Cal_030724</v>
      </c>
      <c r="P7164" s="158">
        <f>Cal_030724!$Q$3</f>
        <v>1.8135132035581638</v>
      </c>
      <c r="Q7164" s="158">
        <f>Cal_030724!$R$3</f>
        <v>0.5762667345022553</v>
      </c>
      <c r="R7164" s="84">
        <v>2.649</v>
      </c>
      <c r="S7164" s="84">
        <v>2.101</v>
      </c>
      <c r="T7164" s="158">
        <f>AVERAGE(0.902,0.823,0.688,0.559,0.695,0.953)</f>
        <v>0.77</v>
      </c>
      <c r="U7164" s="79">
        <f t="shared" si="1913"/>
        <v>1.879</v>
      </c>
      <c r="V7164" s="79">
        <f t="shared" si="1914"/>
        <v>1.331</v>
      </c>
      <c r="W7164" s="446">
        <f t="shared" si="1915"/>
        <v>1.2013307911559816E-2</v>
      </c>
      <c r="X7164" s="446">
        <f t="shared" si="1916"/>
        <v>1.1723630972639329E-2</v>
      </c>
      <c r="Y7164" s="82">
        <v>20240307</v>
      </c>
      <c r="Z7164" s="85" t="s">
        <v>2398</v>
      </c>
      <c r="AA7164" s="82">
        <v>20250114</v>
      </c>
      <c r="AB7164" s="85"/>
      <c r="AC7164" s="82"/>
      <c r="AD7164" s="82"/>
      <c r="AE7164" s="691" t="s">
        <v>1250</v>
      </c>
      <c r="AF7164" s="567">
        <v>1</v>
      </c>
      <c r="AG7164" s="567"/>
      <c r="AH7164" s="159" t="s">
        <v>219</v>
      </c>
      <c r="AI7164" s="155" t="s">
        <v>2393</v>
      </c>
    </row>
    <row r="7165" spans="1:35" x14ac:dyDescent="0.2">
      <c r="A7165" s="360" t="s">
        <v>2387</v>
      </c>
      <c r="B7165" s="196">
        <v>20240908</v>
      </c>
      <c r="C7165" s="361" t="s">
        <v>73</v>
      </c>
      <c r="D7165" s="361">
        <v>11</v>
      </c>
      <c r="E7165" s="361">
        <v>18</v>
      </c>
      <c r="H7165" s="361" t="s">
        <v>10</v>
      </c>
      <c r="I7165" s="361">
        <v>550</v>
      </c>
      <c r="J7165" s="361">
        <v>20</v>
      </c>
      <c r="K7165" s="44">
        <v>5</v>
      </c>
      <c r="L7165" s="362">
        <v>1</v>
      </c>
      <c r="M7165" s="44">
        <v>0</v>
      </c>
      <c r="N7165" s="363">
        <v>1</v>
      </c>
      <c r="O7165" s="44" t="str">
        <f>Cal_030724!$E$2</f>
        <v>Cal_030724</v>
      </c>
      <c r="P7165" s="365">
        <f>Cal_030724!$Q$3</f>
        <v>1.8135132035581638</v>
      </c>
      <c r="Q7165" s="365">
        <f>Cal_030724!$R$3</f>
        <v>0.5762667345022553</v>
      </c>
      <c r="R7165" s="364">
        <v>2.1800000000000002</v>
      </c>
      <c r="S7165" s="364">
        <v>1.4950000000000001</v>
      </c>
      <c r="T7165" s="365">
        <f>AVERAGE(0.902,0.823,0.688,0.559,0.695,0.953)</f>
        <v>0.77</v>
      </c>
      <c r="U7165" s="79">
        <f t="shared" si="1913"/>
        <v>1.4100000000000001</v>
      </c>
      <c r="V7165" s="79">
        <f t="shared" si="1914"/>
        <v>0.72500000000000009</v>
      </c>
      <c r="W7165" s="446">
        <f t="shared" si="1915"/>
        <v>7.9997709501977866E-3</v>
      </c>
      <c r="X7165" s="446">
        <f t="shared" si="1916"/>
        <v>-1.1118271724831442E-3</v>
      </c>
      <c r="Y7165" s="44">
        <v>20240307</v>
      </c>
      <c r="Z7165" s="368" t="s">
        <v>2398</v>
      </c>
      <c r="AA7165" s="44">
        <v>20250114</v>
      </c>
      <c r="AB7165" s="368"/>
      <c r="AC7165" s="44"/>
      <c r="AD7165" s="44"/>
      <c r="AE7165" s="763" t="s">
        <v>1250</v>
      </c>
      <c r="AF7165" s="849">
        <v>1</v>
      </c>
      <c r="AG7165" s="849"/>
      <c r="AH7165" s="370" t="s">
        <v>193</v>
      </c>
      <c r="AI7165" s="360"/>
    </row>
    <row r="7166" spans="1:35" x14ac:dyDescent="0.2">
      <c r="A7166" s="360" t="s">
        <v>2387</v>
      </c>
      <c r="B7166" s="196">
        <v>20240908</v>
      </c>
      <c r="C7166" s="361" t="s">
        <v>73</v>
      </c>
      <c r="D7166" s="361">
        <v>11</v>
      </c>
      <c r="E7166" s="361">
        <v>18</v>
      </c>
      <c r="H7166" s="361" t="s">
        <v>11</v>
      </c>
      <c r="I7166" s="361">
        <v>552</v>
      </c>
      <c r="J7166" s="361">
        <v>20</v>
      </c>
      <c r="K7166" s="44">
        <v>5</v>
      </c>
      <c r="L7166" s="362">
        <v>1</v>
      </c>
      <c r="M7166" s="44">
        <v>0</v>
      </c>
      <c r="N7166" s="363">
        <v>1</v>
      </c>
      <c r="O7166" s="44" t="str">
        <f>Cal_030724!$E$2</f>
        <v>Cal_030724</v>
      </c>
      <c r="P7166" s="365">
        <f>Cal_030724!$Q$3</f>
        <v>1.8135132035581638</v>
      </c>
      <c r="Q7166" s="365">
        <f>Cal_030724!$R$3</f>
        <v>0.5762667345022553</v>
      </c>
      <c r="R7166" s="364">
        <v>2.06</v>
      </c>
      <c r="S7166" s="364">
        <v>1.643</v>
      </c>
      <c r="T7166" s="365">
        <f>AVERAGE(0.902,0.823,0.688,0.559,0.695,0.953)</f>
        <v>0.77</v>
      </c>
      <c r="U7166" s="79">
        <f t="shared" si="1913"/>
        <v>1.29</v>
      </c>
      <c r="V7166" s="79">
        <f t="shared" si="1914"/>
        <v>0.873</v>
      </c>
      <c r="W7166" s="446">
        <f t="shared" si="1915"/>
        <v>4.8522888697446909E-3</v>
      </c>
      <c r="X7166" s="446">
        <f t="shared" si="1916"/>
        <v>3.4116946506693143E-3</v>
      </c>
      <c r="Y7166" s="44">
        <v>20240307</v>
      </c>
      <c r="Z7166" s="368" t="s">
        <v>2398</v>
      </c>
      <c r="AA7166" s="44">
        <v>20250114</v>
      </c>
      <c r="AB7166" s="368"/>
      <c r="AC7166" s="44"/>
      <c r="AD7166" s="44"/>
      <c r="AE7166" s="763" t="s">
        <v>1250</v>
      </c>
      <c r="AF7166" s="849">
        <v>1</v>
      </c>
      <c r="AG7166" s="849"/>
      <c r="AH7166" s="370" t="s">
        <v>226</v>
      </c>
      <c r="AI7166" s="360"/>
    </row>
    <row r="7167" spans="1:35" x14ac:dyDescent="0.2">
      <c r="A7167" t="s">
        <v>2387</v>
      </c>
      <c r="B7167" s="45">
        <v>20240909</v>
      </c>
      <c r="C7167" s="107" t="s">
        <v>67</v>
      </c>
      <c r="D7167" s="107">
        <v>14</v>
      </c>
      <c r="E7167" s="107">
        <v>3</v>
      </c>
      <c r="H7167" s="107" t="s">
        <v>10</v>
      </c>
      <c r="I7167" s="107">
        <v>290</v>
      </c>
      <c r="J7167" s="107">
        <v>0</v>
      </c>
      <c r="K7167" s="43">
        <v>5</v>
      </c>
      <c r="L7167" s="111">
        <v>1</v>
      </c>
      <c r="M7167" s="43">
        <v>0</v>
      </c>
      <c r="N7167" s="49">
        <v>1</v>
      </c>
      <c r="O7167" s="43" t="str">
        <f>Cal_030724!$E$2</f>
        <v>Cal_030724</v>
      </c>
      <c r="P7167" s="50">
        <f>Cal_030724!$Q$3</f>
        <v>1.8135132035581638</v>
      </c>
      <c r="Q7167" s="50">
        <f>Cal_030724!$R$3</f>
        <v>0.5762667345022553</v>
      </c>
      <c r="R7167" s="46">
        <v>18.239999999999998</v>
      </c>
      <c r="S7167" s="46">
        <v>14.23</v>
      </c>
      <c r="T7167" s="178">
        <f>AVERAGE(0.807,0.725,0.357,0.599,0.783,0.831)</f>
        <v>0.68366666666666676</v>
      </c>
      <c r="U7167" s="79">
        <f t="shared" si="1913"/>
        <v>17.556333333333331</v>
      </c>
      <c r="V7167" s="79">
        <f t="shared" si="1914"/>
        <v>13.546333333333333</v>
      </c>
      <c r="W7167" s="446">
        <f t="shared" si="1915"/>
        <v>8.8816988827894336E-2</v>
      </c>
      <c r="X7167" s="446">
        <f t="shared" si="1916"/>
        <v>0.15526629448625537</v>
      </c>
      <c r="Y7167" s="43">
        <v>20240307</v>
      </c>
      <c r="Z7167" s="48" t="s">
        <v>2401</v>
      </c>
      <c r="AA7167" s="43">
        <v>20250219</v>
      </c>
      <c r="AE7167" s="689" t="s">
        <v>1250</v>
      </c>
      <c r="AF7167" s="130">
        <v>1</v>
      </c>
      <c r="AH7167" s="490" t="s">
        <v>2404</v>
      </c>
    </row>
    <row r="7168" spans="1:35" x14ac:dyDescent="0.2">
      <c r="A7168" t="s">
        <v>2387</v>
      </c>
      <c r="B7168" s="45">
        <v>20240909</v>
      </c>
      <c r="C7168" s="107" t="s">
        <v>67</v>
      </c>
      <c r="D7168" s="107">
        <v>14</v>
      </c>
      <c r="E7168" s="107">
        <v>3</v>
      </c>
      <c r="H7168" s="107" t="s">
        <v>11</v>
      </c>
      <c r="I7168" s="107">
        <v>290</v>
      </c>
      <c r="J7168" s="107">
        <v>0</v>
      </c>
      <c r="K7168" s="43">
        <v>5</v>
      </c>
      <c r="L7168" s="111">
        <v>1</v>
      </c>
      <c r="M7168" s="43">
        <v>0</v>
      </c>
      <c r="N7168" s="49">
        <v>1</v>
      </c>
      <c r="O7168" s="43" t="str">
        <f>Cal_030724!$E$2</f>
        <v>Cal_030724</v>
      </c>
      <c r="P7168" s="50">
        <f>Cal_030724!$Q$3</f>
        <v>1.8135132035581638</v>
      </c>
      <c r="Q7168" s="50">
        <f>Cal_030724!$R$3</f>
        <v>0.5762667345022553</v>
      </c>
      <c r="R7168" s="46">
        <v>19.010000000000002</v>
      </c>
      <c r="S7168" s="46">
        <v>14.82</v>
      </c>
      <c r="T7168" s="178">
        <f>AVERAGE(0.807,0.725,0.357,0.599,0.783,0.831)</f>
        <v>0.68366666666666676</v>
      </c>
      <c r="U7168" s="79">
        <f t="shared" si="1913"/>
        <v>18.326333333333334</v>
      </c>
      <c r="V7168" s="79">
        <f t="shared" si="1914"/>
        <v>14.136333333333333</v>
      </c>
      <c r="W7168" s="446">
        <f t="shared" si="1915"/>
        <v>9.2803786331390914E-2</v>
      </c>
      <c r="X7168" s="446">
        <f t="shared" si="1916"/>
        <v>0.16191035432339329</v>
      </c>
      <c r="Y7168" s="43">
        <v>20240307</v>
      </c>
      <c r="Z7168" s="48" t="s">
        <v>2401</v>
      </c>
      <c r="AA7168" s="43">
        <v>20250219</v>
      </c>
      <c r="AE7168" s="689" t="s">
        <v>1250</v>
      </c>
      <c r="AF7168" s="130">
        <v>1</v>
      </c>
      <c r="AH7168" s="490" t="s">
        <v>2404</v>
      </c>
    </row>
    <row r="7169" spans="1:35" x14ac:dyDescent="0.2">
      <c r="A7169" t="s">
        <v>2387</v>
      </c>
      <c r="B7169" s="45">
        <v>20240909</v>
      </c>
      <c r="C7169" s="107" t="s">
        <v>67</v>
      </c>
      <c r="D7169" s="107">
        <v>14</v>
      </c>
      <c r="E7169" s="107">
        <v>5</v>
      </c>
      <c r="H7169" s="107" t="s">
        <v>10</v>
      </c>
      <c r="I7169" s="107">
        <v>290</v>
      </c>
      <c r="J7169" s="107">
        <v>0</v>
      </c>
      <c r="K7169" s="43">
        <v>5</v>
      </c>
      <c r="L7169" s="43">
        <v>1</v>
      </c>
      <c r="M7169" s="43">
        <v>0</v>
      </c>
      <c r="N7169" s="49">
        <v>1</v>
      </c>
      <c r="O7169" s="43" t="str">
        <f>Cal_052925!$E$2</f>
        <v>Cal_052825</v>
      </c>
      <c r="P7169" s="50">
        <f>Cal_052925!$Q$3</f>
        <v>1.8033877067122157</v>
      </c>
      <c r="Q7169" s="50">
        <f>Cal_052925!$R$3</f>
        <v>0.57372781706974574</v>
      </c>
      <c r="R7169" s="46">
        <v>75.02</v>
      </c>
      <c r="S7169" s="46">
        <v>54.69</v>
      </c>
      <c r="T7169" s="178">
        <f>AVERAGE(0.829,0.716,0.633,0.709,0.657,0.636)</f>
        <v>0.69666666666666666</v>
      </c>
      <c r="U7169" s="79">
        <f t="shared" si="1913"/>
        <v>74.323333333333323</v>
      </c>
      <c r="V7169" s="79">
        <f t="shared" si="1914"/>
        <v>53.993333333333332</v>
      </c>
      <c r="W7169" s="446">
        <f t="shared" si="1915"/>
        <v>0.45141835626652299</v>
      </c>
      <c r="X7169" s="446">
        <f t="shared" si="1916"/>
        <v>0.51176098326879327</v>
      </c>
      <c r="Y7169" s="43">
        <v>20250529</v>
      </c>
      <c r="Z7169" s="48" t="s">
        <v>2466</v>
      </c>
      <c r="AA7169" s="43">
        <v>20250715</v>
      </c>
      <c r="AE7169" s="689" t="s">
        <v>1250</v>
      </c>
      <c r="AF7169" s="130">
        <v>1</v>
      </c>
      <c r="AH7169" s="490" t="s">
        <v>2396</v>
      </c>
    </row>
    <row r="7170" spans="1:35" x14ac:dyDescent="0.2">
      <c r="A7170" t="s">
        <v>2387</v>
      </c>
      <c r="B7170" s="45">
        <v>20240909</v>
      </c>
      <c r="C7170" s="107" t="s">
        <v>67</v>
      </c>
      <c r="D7170" s="107">
        <v>14</v>
      </c>
      <c r="E7170" s="107">
        <v>5</v>
      </c>
      <c r="H7170" s="107" t="s">
        <v>11</v>
      </c>
      <c r="I7170" s="107">
        <v>290</v>
      </c>
      <c r="J7170" s="107">
        <v>0</v>
      </c>
      <c r="K7170" s="43">
        <v>5</v>
      </c>
      <c r="L7170" s="111">
        <v>1</v>
      </c>
      <c r="M7170" s="43">
        <v>0</v>
      </c>
      <c r="N7170" s="49">
        <v>1</v>
      </c>
      <c r="O7170" s="43" t="str">
        <f>Cal_030724!$E$2</f>
        <v>Cal_030724</v>
      </c>
      <c r="P7170" s="50">
        <f>Cal_030724!$Q$3</f>
        <v>1.8135132035581638</v>
      </c>
      <c r="Q7170" s="50">
        <f>Cal_030724!$R$3</f>
        <v>0.5762667345022553</v>
      </c>
      <c r="R7170" s="46">
        <v>77.459999999999994</v>
      </c>
      <c r="S7170" s="46">
        <v>55.5</v>
      </c>
      <c r="T7170" s="178">
        <f>AVERAGE(0.807,0.725,0.357,0.599,0.783,0.831)</f>
        <v>0.68366666666666676</v>
      </c>
      <c r="U7170" s="79">
        <f t="shared" si="1913"/>
        <v>76.776333333333326</v>
      </c>
      <c r="V7170" s="79">
        <f t="shared" si="1914"/>
        <v>54.816333333333333</v>
      </c>
      <c r="W7170" s="446">
        <f t="shared" si="1915"/>
        <v>0.48638929542657355</v>
      </c>
      <c r="X7170" s="446">
        <f t="shared" si="1916"/>
        <v>0.50131344966382241</v>
      </c>
      <c r="Y7170" s="43">
        <v>20240307</v>
      </c>
      <c r="Z7170" s="48" t="s">
        <v>2401</v>
      </c>
      <c r="AA7170" s="43">
        <v>20250219</v>
      </c>
      <c r="AE7170" s="689" t="s">
        <v>1250</v>
      </c>
      <c r="AF7170" s="130">
        <v>1</v>
      </c>
      <c r="AH7170" s="490" t="s">
        <v>2396</v>
      </c>
    </row>
    <row r="7171" spans="1:35" x14ac:dyDescent="0.2">
      <c r="A7171" t="s">
        <v>2387</v>
      </c>
      <c r="B7171" s="45">
        <v>20240909</v>
      </c>
      <c r="C7171" s="107" t="s">
        <v>67</v>
      </c>
      <c r="D7171" s="107">
        <v>14</v>
      </c>
      <c r="E7171" s="107">
        <v>5</v>
      </c>
      <c r="H7171" s="107" t="s">
        <v>10</v>
      </c>
      <c r="I7171" s="107">
        <v>290</v>
      </c>
      <c r="J7171" s="107">
        <v>10</v>
      </c>
      <c r="K7171" s="43">
        <v>5</v>
      </c>
      <c r="L7171" s="43">
        <v>1</v>
      </c>
      <c r="M7171" s="43">
        <v>0</v>
      </c>
      <c r="N7171" s="49">
        <v>1</v>
      </c>
      <c r="O7171" s="43" t="str">
        <f>Cal_052925!$E$2</f>
        <v>Cal_052825</v>
      </c>
      <c r="P7171" s="50">
        <f>Cal_052925!$Q$3</f>
        <v>1.8033877067122157</v>
      </c>
      <c r="Q7171" s="50">
        <f>Cal_052925!$R$3</f>
        <v>0.57372781706974574</v>
      </c>
      <c r="R7171" s="46">
        <v>65.959999999999994</v>
      </c>
      <c r="S7171" s="46">
        <v>48.45</v>
      </c>
      <c r="T7171" s="178">
        <f>AVERAGE(0.829,0.716,0.633,0.709,0.657,0.636)</f>
        <v>0.69666666666666666</v>
      </c>
      <c r="U7171" s="79">
        <f t="shared" si="1913"/>
        <v>65.263333333333321</v>
      </c>
      <c r="V7171" s="79">
        <f t="shared" si="1914"/>
        <v>47.753333333333337</v>
      </c>
      <c r="W7171" s="446">
        <f t="shared" si="1915"/>
        <v>0.38880154541204204</v>
      </c>
      <c r="X7171" s="446">
        <f t="shared" si="1916"/>
        <v>0.46306332791694571</v>
      </c>
      <c r="Y7171" s="43">
        <v>20250529</v>
      </c>
      <c r="Z7171" s="48" t="s">
        <v>2466</v>
      </c>
      <c r="AA7171" s="43">
        <v>20250715</v>
      </c>
      <c r="AE7171" s="689" t="s">
        <v>1250</v>
      </c>
      <c r="AF7171" s="130">
        <v>1</v>
      </c>
      <c r="AH7171" s="490" t="s">
        <v>2396</v>
      </c>
    </row>
    <row r="7172" spans="1:35" x14ac:dyDescent="0.2">
      <c r="A7172" t="s">
        <v>2387</v>
      </c>
      <c r="B7172" s="45">
        <v>20240909</v>
      </c>
      <c r="C7172" s="107" t="s">
        <v>67</v>
      </c>
      <c r="D7172" s="107">
        <v>14</v>
      </c>
      <c r="E7172" s="107">
        <v>5</v>
      </c>
      <c r="H7172" s="107" t="s">
        <v>11</v>
      </c>
      <c r="I7172" s="107">
        <v>285</v>
      </c>
      <c r="J7172" s="107">
        <v>10</v>
      </c>
      <c r="K7172" s="43">
        <v>5</v>
      </c>
      <c r="L7172" s="43">
        <v>1</v>
      </c>
      <c r="M7172" s="43">
        <v>0</v>
      </c>
      <c r="N7172" s="49">
        <v>1</v>
      </c>
      <c r="O7172" s="43" t="str">
        <f>Cal_052925!$E$2</f>
        <v>Cal_052825</v>
      </c>
      <c r="P7172" s="50">
        <f>Cal_052925!$Q$3</f>
        <v>1.8033877067122157</v>
      </c>
      <c r="Q7172" s="50">
        <f>Cal_052925!$R$3</f>
        <v>0.57372781706974574</v>
      </c>
      <c r="R7172" s="46">
        <v>65.55</v>
      </c>
      <c r="S7172" s="46">
        <v>48.63</v>
      </c>
      <c r="T7172" s="178">
        <f>AVERAGE(0.608,0.502,0.563,0.666,0.668,0.572)</f>
        <v>0.59650000000000003</v>
      </c>
      <c r="U7172" s="79">
        <f t="shared" si="1913"/>
        <v>64.953499999999991</v>
      </c>
      <c r="V7172" s="79">
        <f t="shared" si="1914"/>
        <v>48.033500000000004</v>
      </c>
      <c r="W7172" s="446">
        <f t="shared" si="1915"/>
        <v>0.38229210837472483</v>
      </c>
      <c r="X7172" s="446">
        <f t="shared" si="1916"/>
        <v>0.48960329740085434</v>
      </c>
      <c r="Y7172" s="43">
        <v>20250529</v>
      </c>
      <c r="Z7172" s="48" t="s">
        <v>2458</v>
      </c>
      <c r="AA7172" s="43">
        <v>20250612</v>
      </c>
      <c r="AE7172" s="689" t="s">
        <v>1250</v>
      </c>
      <c r="AF7172" s="130">
        <v>1</v>
      </c>
      <c r="AH7172" s="490" t="s">
        <v>2467</v>
      </c>
    </row>
    <row r="7173" spans="1:35" x14ac:dyDescent="0.2">
      <c r="A7173" s="155" t="s">
        <v>2387</v>
      </c>
      <c r="B7173" s="81">
        <v>20240909</v>
      </c>
      <c r="C7173" s="126" t="s">
        <v>67</v>
      </c>
      <c r="D7173" s="126">
        <v>14</v>
      </c>
      <c r="E7173" s="126">
        <v>5</v>
      </c>
      <c r="H7173" s="126" t="s">
        <v>10</v>
      </c>
      <c r="I7173" s="126">
        <v>293</v>
      </c>
      <c r="J7173" s="126">
        <v>5</v>
      </c>
      <c r="K7173" s="82">
        <v>5</v>
      </c>
      <c r="L7173" s="156">
        <v>1</v>
      </c>
      <c r="M7173" s="82">
        <v>0</v>
      </c>
      <c r="N7173" s="83">
        <v>1</v>
      </c>
      <c r="O7173" s="82" t="str">
        <f>Cal_030724!$E$2</f>
        <v>Cal_030724</v>
      </c>
      <c r="P7173" s="158">
        <f>Cal_030724!$Q$3</f>
        <v>1.8135132035581638</v>
      </c>
      <c r="Q7173" s="158">
        <f>Cal_030724!$R$3</f>
        <v>0.5762667345022553</v>
      </c>
      <c r="R7173" s="84">
        <v>13.18</v>
      </c>
      <c r="S7173" s="84">
        <v>9.827</v>
      </c>
      <c r="T7173" s="158">
        <f>AVERAGE(0.902,0.823,0.688,0.559,0.695,0.953)</f>
        <v>0.77</v>
      </c>
      <c r="U7173" s="79">
        <f t="shared" si="1913"/>
        <v>12.41</v>
      </c>
      <c r="V7173" s="79">
        <f t="shared" si="1914"/>
        <v>9.0570000000000004</v>
      </c>
      <c r="W7173" s="446">
        <f t="shared" si="1915"/>
        <v>7.3504783626751932E-2</v>
      </c>
      <c r="X7173" s="446">
        <f t="shared" si="1916"/>
        <v>8.8016971049575385E-2</v>
      </c>
      <c r="Y7173" s="82">
        <v>20240307</v>
      </c>
      <c r="Z7173" s="85" t="s">
        <v>2398</v>
      </c>
      <c r="AA7173" s="82">
        <v>20250114</v>
      </c>
      <c r="AB7173" s="85"/>
      <c r="AC7173" s="82"/>
      <c r="AD7173" s="82"/>
      <c r="AE7173" s="691" t="s">
        <v>1250</v>
      </c>
      <c r="AF7173" s="567">
        <v>1</v>
      </c>
      <c r="AG7173" s="567"/>
      <c r="AH7173" s="159" t="s">
        <v>238</v>
      </c>
      <c r="AI7173" s="155" t="s">
        <v>2396</v>
      </c>
    </row>
    <row r="7174" spans="1:35" x14ac:dyDescent="0.2">
      <c r="A7174" s="155" t="s">
        <v>2387</v>
      </c>
      <c r="B7174" s="81">
        <v>20240909</v>
      </c>
      <c r="C7174" s="126" t="s">
        <v>67</v>
      </c>
      <c r="D7174" s="126">
        <v>14</v>
      </c>
      <c r="E7174" s="126">
        <v>5</v>
      </c>
      <c r="H7174" s="126" t="s">
        <v>11</v>
      </c>
      <c r="I7174" s="126">
        <v>293</v>
      </c>
      <c r="J7174" s="126">
        <v>5</v>
      </c>
      <c r="K7174" s="82">
        <v>5</v>
      </c>
      <c r="L7174" s="156">
        <v>1</v>
      </c>
      <c r="M7174" s="82">
        <v>0</v>
      </c>
      <c r="N7174" s="83">
        <v>1</v>
      </c>
      <c r="O7174" s="82" t="str">
        <f>Cal_030724!$E$2</f>
        <v>Cal_030724</v>
      </c>
      <c r="P7174" s="158">
        <f>Cal_030724!$Q$3</f>
        <v>1.8135132035581638</v>
      </c>
      <c r="Q7174" s="158">
        <f>Cal_030724!$R$3</f>
        <v>0.5762667345022553</v>
      </c>
      <c r="R7174" s="84">
        <v>12.35</v>
      </c>
      <c r="S7174" s="84">
        <v>9.2720000000000002</v>
      </c>
      <c r="T7174" s="158">
        <f>AVERAGE(0.902,0.823,0.688,0.559,0.695,0.953)</f>
        <v>0.77</v>
      </c>
      <c r="U7174" s="79">
        <f t="shared" si="1913"/>
        <v>11.58</v>
      </c>
      <c r="V7174" s="79">
        <f t="shared" si="1914"/>
        <v>8.5020000000000007</v>
      </c>
      <c r="W7174" s="446">
        <f t="shared" si="1915"/>
        <v>6.7476207576242897E-2</v>
      </c>
      <c r="X7174" s="446">
        <f t="shared" si="1916"/>
        <v>8.4147725101038226E-2</v>
      </c>
      <c r="Y7174" s="82">
        <v>20240307</v>
      </c>
      <c r="Z7174" s="85" t="s">
        <v>2398</v>
      </c>
      <c r="AA7174" s="82">
        <v>20250114</v>
      </c>
      <c r="AB7174" s="85"/>
      <c r="AC7174" s="82"/>
      <c r="AD7174" s="82"/>
      <c r="AE7174" s="691" t="s">
        <v>1250</v>
      </c>
      <c r="AF7174" s="567">
        <v>1</v>
      </c>
      <c r="AG7174" s="567"/>
      <c r="AH7174" s="159" t="s">
        <v>239</v>
      </c>
      <c r="AI7174" s="155" t="s">
        <v>2396</v>
      </c>
    </row>
    <row r="7175" spans="1:35" x14ac:dyDescent="0.2">
      <c r="A7175" s="360" t="s">
        <v>2387</v>
      </c>
      <c r="B7175" s="196">
        <v>20240909</v>
      </c>
      <c r="C7175" s="361" t="s">
        <v>67</v>
      </c>
      <c r="D7175" s="361">
        <v>14</v>
      </c>
      <c r="E7175" s="361">
        <v>5</v>
      </c>
      <c r="H7175" s="361" t="s">
        <v>10</v>
      </c>
      <c r="I7175" s="361">
        <v>551</v>
      </c>
      <c r="J7175" s="361">
        <v>20</v>
      </c>
      <c r="K7175" s="44">
        <v>5</v>
      </c>
      <c r="L7175" s="362">
        <v>1</v>
      </c>
      <c r="M7175" s="44">
        <v>0</v>
      </c>
      <c r="N7175" s="363">
        <v>1</v>
      </c>
      <c r="O7175" s="44" t="str">
        <f>Cal_030724!$E$2</f>
        <v>Cal_030724</v>
      </c>
      <c r="P7175" s="365">
        <f>Cal_030724!$Q$3</f>
        <v>1.8135132035581638</v>
      </c>
      <c r="Q7175" s="365">
        <f>Cal_030724!$R$3</f>
        <v>0.5762667345022553</v>
      </c>
      <c r="R7175" s="364">
        <v>2.3620000000000001</v>
      </c>
      <c r="S7175" s="364">
        <v>1.8819999999999999</v>
      </c>
      <c r="T7175" s="365">
        <f>AVERAGE(0.399,0.676,0.495,0.57,0.743,0.657)</f>
        <v>0.59</v>
      </c>
      <c r="U7175" s="79">
        <f t="shared" si="1913"/>
        <v>1.7720000000000002</v>
      </c>
      <c r="V7175" s="79">
        <f t="shared" si="1914"/>
        <v>1.2919999999999998</v>
      </c>
      <c r="W7175" s="446">
        <f t="shared" si="1915"/>
        <v>5.5955052680652763E-3</v>
      </c>
      <c r="X7175" s="446">
        <f t="shared" si="1916"/>
        <v>6.6570082770727769E-3</v>
      </c>
      <c r="Y7175" s="44">
        <v>20240307</v>
      </c>
      <c r="Z7175" s="368" t="s">
        <v>2446</v>
      </c>
      <c r="AA7175" s="44">
        <v>20250325</v>
      </c>
      <c r="AB7175" s="368"/>
      <c r="AC7175" s="44"/>
      <c r="AD7175" s="44"/>
      <c r="AE7175" s="763" t="s">
        <v>1250</v>
      </c>
      <c r="AF7175" s="849">
        <v>1</v>
      </c>
      <c r="AG7175" s="849"/>
      <c r="AH7175" s="370" t="s">
        <v>246</v>
      </c>
      <c r="AI7175" s="360" t="s">
        <v>2396</v>
      </c>
    </row>
    <row r="7176" spans="1:35" x14ac:dyDescent="0.2">
      <c r="A7176" s="360" t="s">
        <v>2387</v>
      </c>
      <c r="B7176" s="196">
        <v>20240909</v>
      </c>
      <c r="C7176" s="361" t="s">
        <v>67</v>
      </c>
      <c r="D7176" s="361">
        <v>14</v>
      </c>
      <c r="E7176" s="361">
        <v>5</v>
      </c>
      <c r="H7176" s="361" t="s">
        <v>11</v>
      </c>
      <c r="I7176" s="361">
        <v>551</v>
      </c>
      <c r="J7176" s="361">
        <v>20</v>
      </c>
      <c r="K7176" s="44">
        <v>5</v>
      </c>
      <c r="L7176" s="362">
        <v>1</v>
      </c>
      <c r="M7176" s="44">
        <v>0</v>
      </c>
      <c r="N7176" s="363">
        <v>1</v>
      </c>
      <c r="O7176" s="44" t="str">
        <f>Cal_030724!$E$2</f>
        <v>Cal_030724</v>
      </c>
      <c r="P7176" s="365">
        <f>Cal_030724!$Q$3</f>
        <v>1.8135132035581638</v>
      </c>
      <c r="Q7176" s="365">
        <f>Cal_030724!$R$3</f>
        <v>0.5762667345022553</v>
      </c>
      <c r="R7176" s="364">
        <v>2.3540000000000001</v>
      </c>
      <c r="S7176" s="364">
        <v>1.958</v>
      </c>
      <c r="T7176" s="365">
        <f>AVERAGE(0.399,0.676,0.495,0.57,0.743,0.657)</f>
        <v>0.59</v>
      </c>
      <c r="U7176" s="79">
        <f t="shared" si="1913"/>
        <v>1.7640000000000002</v>
      </c>
      <c r="V7176" s="79">
        <f t="shared" si="1914"/>
        <v>1.3679999999999999</v>
      </c>
      <c r="W7176" s="446">
        <f t="shared" si="1915"/>
        <v>4.6162918461538525E-3</v>
      </c>
      <c r="X7176" s="446">
        <f t="shared" si="1916"/>
        <v>8.3569577898746743E-3</v>
      </c>
      <c r="Y7176" s="44">
        <v>20240307</v>
      </c>
      <c r="Z7176" s="368" t="s">
        <v>2446</v>
      </c>
      <c r="AA7176" s="44">
        <v>20250325</v>
      </c>
      <c r="AB7176" s="368"/>
      <c r="AC7176" s="44"/>
      <c r="AD7176" s="44"/>
      <c r="AE7176" s="763" t="s">
        <v>1250</v>
      </c>
      <c r="AF7176" s="849">
        <v>1</v>
      </c>
      <c r="AG7176" s="849"/>
      <c r="AH7176" s="370" t="s">
        <v>247</v>
      </c>
      <c r="AI7176" s="360" t="s">
        <v>2396</v>
      </c>
    </row>
    <row r="7177" spans="1:35" x14ac:dyDescent="0.2">
      <c r="A7177" t="s">
        <v>2387</v>
      </c>
      <c r="B7177" s="45">
        <v>20240909</v>
      </c>
      <c r="C7177" s="107" t="s">
        <v>67</v>
      </c>
      <c r="D7177" s="107">
        <v>14</v>
      </c>
      <c r="E7177" s="107">
        <v>8</v>
      </c>
      <c r="H7177" s="107" t="s">
        <v>10</v>
      </c>
      <c r="I7177" s="107">
        <v>290</v>
      </c>
      <c r="J7177" s="107">
        <v>0</v>
      </c>
      <c r="K7177" s="43">
        <v>5</v>
      </c>
      <c r="L7177" s="111">
        <v>1</v>
      </c>
      <c r="M7177" s="43">
        <v>0</v>
      </c>
      <c r="N7177" s="49">
        <v>1</v>
      </c>
      <c r="O7177" s="43" t="str">
        <f>Cal_030724!$E$2</f>
        <v>Cal_030724</v>
      </c>
      <c r="P7177" s="50">
        <f>Cal_030724!$Q$3</f>
        <v>1.8135132035581638</v>
      </c>
      <c r="Q7177" s="50">
        <f>Cal_030724!$R$3</f>
        <v>0.5762667345022553</v>
      </c>
      <c r="R7177" s="46">
        <v>278.3</v>
      </c>
      <c r="S7177" s="46">
        <v>180.8</v>
      </c>
      <c r="T7177" s="178">
        <f>AVERAGE(0.825,1.005,0.711,0.796,0.679,0.769)</f>
        <v>0.79749999999999999</v>
      </c>
      <c r="U7177" s="79">
        <f t="shared" si="1913"/>
        <v>277.5025</v>
      </c>
      <c r="V7177" s="79">
        <f t="shared" si="1914"/>
        <v>180.0025</v>
      </c>
      <c r="W7177" s="446">
        <f t="shared" si="1915"/>
        <v>2.1595153143939405</v>
      </c>
      <c r="X7177" s="446">
        <f t="shared" si="1916"/>
        <v>1.0838421406188719</v>
      </c>
      <c r="Y7177" s="43">
        <v>20240307</v>
      </c>
      <c r="Z7177" s="48" t="s">
        <v>2408</v>
      </c>
      <c r="AA7177" s="43">
        <v>20250225</v>
      </c>
      <c r="AE7177" s="689" t="s">
        <v>1250</v>
      </c>
      <c r="AF7177" s="130">
        <v>1</v>
      </c>
    </row>
    <row r="7178" spans="1:35" x14ac:dyDescent="0.2">
      <c r="A7178" t="s">
        <v>2387</v>
      </c>
      <c r="B7178" s="45">
        <v>20240909</v>
      </c>
      <c r="C7178" s="107" t="s">
        <v>67</v>
      </c>
      <c r="D7178" s="107">
        <v>14</v>
      </c>
      <c r="E7178" s="107">
        <v>8</v>
      </c>
      <c r="H7178" s="107" t="s">
        <v>11</v>
      </c>
      <c r="I7178" s="107">
        <v>290</v>
      </c>
      <c r="J7178" s="107">
        <v>0</v>
      </c>
      <c r="K7178" s="43">
        <v>10</v>
      </c>
      <c r="L7178" s="111">
        <v>1</v>
      </c>
      <c r="M7178" s="43">
        <v>0</v>
      </c>
      <c r="N7178" s="49">
        <v>1</v>
      </c>
      <c r="O7178" s="43" t="str">
        <f>Cal_030724!$E$2</f>
        <v>Cal_030724</v>
      </c>
      <c r="P7178" s="50">
        <f>Cal_030724!$Q$3</f>
        <v>1.8135132035581638</v>
      </c>
      <c r="Q7178" s="50">
        <f>Cal_030724!$R$3</f>
        <v>0.5762667345022553</v>
      </c>
      <c r="R7178" s="46">
        <v>136</v>
      </c>
      <c r="S7178" s="46">
        <v>89.04</v>
      </c>
      <c r="T7178" s="178">
        <f>AVERAGE(0.807,0.725,0.357,0.599,0.783,0.831)</f>
        <v>0.68366666666666676</v>
      </c>
      <c r="U7178" s="79">
        <f t="shared" si="1913"/>
        <v>135.31633333333335</v>
      </c>
      <c r="V7178" s="79">
        <f t="shared" si="1914"/>
        <v>88.356333333333339</v>
      </c>
      <c r="W7178" s="446">
        <f t="shared" si="1915"/>
        <v>2.0802223418243995</v>
      </c>
      <c r="X7178" s="446">
        <f t="shared" si="1916"/>
        <v>1.1038575727797182</v>
      </c>
      <c r="Y7178" s="43">
        <v>20240307</v>
      </c>
      <c r="Z7178" s="48" t="s">
        <v>2401</v>
      </c>
      <c r="AA7178" s="43">
        <v>20250219</v>
      </c>
      <c r="AE7178" s="689" t="s">
        <v>1250</v>
      </c>
      <c r="AF7178" s="130">
        <v>1</v>
      </c>
    </row>
    <row r="7179" spans="1:35" x14ac:dyDescent="0.2">
      <c r="A7179" t="s">
        <v>2387</v>
      </c>
      <c r="B7179" s="45">
        <v>20240909</v>
      </c>
      <c r="C7179" s="107" t="s">
        <v>67</v>
      </c>
      <c r="D7179" s="107">
        <v>14</v>
      </c>
      <c r="E7179" s="107">
        <v>8</v>
      </c>
      <c r="H7179" s="107" t="s">
        <v>10</v>
      </c>
      <c r="I7179" s="107">
        <v>290</v>
      </c>
      <c r="J7179" s="107">
        <v>10</v>
      </c>
      <c r="K7179" s="43">
        <v>5</v>
      </c>
      <c r="L7179" s="111">
        <v>1</v>
      </c>
      <c r="M7179" s="43">
        <v>0</v>
      </c>
      <c r="N7179" s="49">
        <v>1</v>
      </c>
      <c r="O7179" s="43" t="str">
        <f>Cal_030724!$E$2</f>
        <v>Cal_030724</v>
      </c>
      <c r="P7179" s="50">
        <f>Cal_030724!$Q$3</f>
        <v>1.8135132035581638</v>
      </c>
      <c r="Q7179" s="50">
        <f>Cal_030724!$R$3</f>
        <v>0.5762667345022553</v>
      </c>
      <c r="R7179" s="46">
        <v>264.89999999999998</v>
      </c>
      <c r="S7179" s="46">
        <v>173</v>
      </c>
      <c r="T7179" s="178">
        <f>AVERAGE(0.807,0.725,0.357,0.599,0.783,0.831)</f>
        <v>0.68366666666666676</v>
      </c>
      <c r="U7179" s="79">
        <f t="shared" si="1913"/>
        <v>264.2163333333333</v>
      </c>
      <c r="V7179" s="79">
        <f t="shared" si="1914"/>
        <v>172.31633333333335</v>
      </c>
      <c r="W7179" s="446">
        <f t="shared" si="1915"/>
        <v>2.0354816142851595</v>
      </c>
      <c r="X7179" s="446">
        <f t="shared" si="1916"/>
        <v>1.0693833977960039</v>
      </c>
      <c r="Y7179" s="43">
        <v>20240307</v>
      </c>
      <c r="Z7179" s="48" t="s">
        <v>2401</v>
      </c>
      <c r="AA7179" s="43">
        <v>20250219</v>
      </c>
      <c r="AE7179" s="689" t="s">
        <v>1250</v>
      </c>
      <c r="AF7179" s="130">
        <v>1</v>
      </c>
    </row>
    <row r="7180" spans="1:35" x14ac:dyDescent="0.2">
      <c r="A7180" t="s">
        <v>2387</v>
      </c>
      <c r="B7180" s="45">
        <v>20240909</v>
      </c>
      <c r="C7180" s="107" t="s">
        <v>67</v>
      </c>
      <c r="D7180" s="107">
        <v>14</v>
      </c>
      <c r="E7180" s="107">
        <v>8</v>
      </c>
      <c r="H7180" s="107" t="s">
        <v>11</v>
      </c>
      <c r="I7180" s="107">
        <v>290</v>
      </c>
      <c r="J7180" s="107">
        <v>10</v>
      </c>
      <c r="K7180" s="43">
        <v>5</v>
      </c>
      <c r="L7180" s="111">
        <v>1</v>
      </c>
      <c r="M7180" s="43">
        <v>0</v>
      </c>
      <c r="N7180" s="49">
        <v>1</v>
      </c>
      <c r="O7180" s="43" t="str">
        <f>Cal_030724!$E$2</f>
        <v>Cal_030724</v>
      </c>
      <c r="P7180" s="50">
        <f>Cal_030724!$Q$3</f>
        <v>1.8135132035581638</v>
      </c>
      <c r="Q7180" s="50">
        <f>Cal_030724!$R$3</f>
        <v>0.5762667345022553</v>
      </c>
      <c r="R7180" s="46">
        <v>246</v>
      </c>
      <c r="S7180" s="46">
        <v>162.5</v>
      </c>
      <c r="T7180" s="178">
        <f>AVERAGE(0.825,1.005,0.711,0.796,0.679,0.769)</f>
        <v>0.79749999999999999</v>
      </c>
      <c r="U7180" s="79">
        <f t="shared" si="1913"/>
        <v>245.20249999999999</v>
      </c>
      <c r="V7180" s="79">
        <f t="shared" si="1914"/>
        <v>161.70249999999999</v>
      </c>
      <c r="W7180" s="446">
        <f t="shared" si="1915"/>
        <v>1.84943106412199</v>
      </c>
      <c r="X7180" s="446">
        <f t="shared" si="1916"/>
        <v>1.0641896293084303</v>
      </c>
      <c r="Y7180" s="43">
        <v>20240307</v>
      </c>
      <c r="Z7180" s="48" t="s">
        <v>2408</v>
      </c>
      <c r="AA7180" s="43">
        <v>20250225</v>
      </c>
      <c r="AE7180" s="689" t="s">
        <v>1250</v>
      </c>
      <c r="AF7180" s="130">
        <v>1</v>
      </c>
    </row>
    <row r="7181" spans="1:35" x14ac:dyDescent="0.2">
      <c r="A7181" s="155" t="s">
        <v>2387</v>
      </c>
      <c r="B7181" s="81">
        <v>20240909</v>
      </c>
      <c r="C7181" s="126" t="s">
        <v>67</v>
      </c>
      <c r="D7181" s="126">
        <v>14</v>
      </c>
      <c r="E7181" s="126">
        <v>8</v>
      </c>
      <c r="H7181" s="126" t="s">
        <v>10</v>
      </c>
      <c r="I7181" s="126">
        <v>293</v>
      </c>
      <c r="J7181" s="126">
        <v>5</v>
      </c>
      <c r="K7181" s="82">
        <v>5</v>
      </c>
      <c r="L7181" s="156">
        <v>1</v>
      </c>
      <c r="M7181" s="82">
        <v>0</v>
      </c>
      <c r="N7181" s="83">
        <v>1</v>
      </c>
      <c r="O7181" s="82" t="str">
        <f>Cal_030724!$E$2</f>
        <v>Cal_030724</v>
      </c>
      <c r="P7181" s="158">
        <f>Cal_030724!$Q$3</f>
        <v>1.8135132035581638</v>
      </c>
      <c r="Q7181" s="158">
        <f>Cal_030724!$R$3</f>
        <v>0.5762667345022553</v>
      </c>
      <c r="R7181" s="84">
        <v>24.76</v>
      </c>
      <c r="S7181" s="84">
        <v>16.68</v>
      </c>
      <c r="T7181" s="158">
        <f>AVERAGE(0.399,0.676,0.495,0.57,0.743,0.657)</f>
        <v>0.59</v>
      </c>
      <c r="U7181" s="79">
        <f t="shared" si="1913"/>
        <v>24.17</v>
      </c>
      <c r="V7181" s="79">
        <f t="shared" si="1914"/>
        <v>16.09</v>
      </c>
      <c r="W7181" s="446">
        <f t="shared" si="1915"/>
        <v>0.17713052541131993</v>
      </c>
      <c r="X7181" s="446">
        <f t="shared" si="1916"/>
        <v>0.10981714299346161</v>
      </c>
      <c r="Y7181" s="82">
        <v>20240307</v>
      </c>
      <c r="Z7181" s="85" t="s">
        <v>2446</v>
      </c>
      <c r="AA7181" s="82">
        <v>20250325</v>
      </c>
      <c r="AB7181" s="85"/>
      <c r="AC7181" s="82"/>
      <c r="AD7181" s="82"/>
      <c r="AE7181" s="691" t="s">
        <v>1250</v>
      </c>
      <c r="AF7181" s="567">
        <v>1</v>
      </c>
      <c r="AG7181" s="567"/>
      <c r="AH7181" s="159" t="s">
        <v>236</v>
      </c>
      <c r="AI7181" s="155"/>
    </row>
    <row r="7182" spans="1:35" x14ac:dyDescent="0.2">
      <c r="A7182" s="155" t="s">
        <v>2387</v>
      </c>
      <c r="B7182" s="81">
        <v>20240909</v>
      </c>
      <c r="C7182" s="126" t="s">
        <v>67</v>
      </c>
      <c r="D7182" s="126">
        <v>14</v>
      </c>
      <c r="E7182" s="126">
        <v>8</v>
      </c>
      <c r="H7182" s="126" t="s">
        <v>11</v>
      </c>
      <c r="I7182" s="126">
        <v>294</v>
      </c>
      <c r="J7182" s="126">
        <v>5</v>
      </c>
      <c r="K7182" s="82">
        <v>5</v>
      </c>
      <c r="L7182" s="156">
        <v>1</v>
      </c>
      <c r="M7182" s="82">
        <v>0</v>
      </c>
      <c r="N7182" s="83">
        <v>1</v>
      </c>
      <c r="O7182" s="82" t="str">
        <f>Cal_030724!$E$2</f>
        <v>Cal_030724</v>
      </c>
      <c r="P7182" s="158">
        <f>Cal_030724!$Q$3</f>
        <v>1.8135132035581638</v>
      </c>
      <c r="Q7182" s="158">
        <f>Cal_030724!$R$3</f>
        <v>0.5762667345022553</v>
      </c>
      <c r="R7182" s="84">
        <v>22.96</v>
      </c>
      <c r="S7182" s="84">
        <v>15.29</v>
      </c>
      <c r="T7182" s="158">
        <f>AVERAGE(0.902,0.823,0.688,0.559,0.695,0.953)</f>
        <v>0.77</v>
      </c>
      <c r="U7182" s="79">
        <f t="shared" si="1913"/>
        <v>22.19</v>
      </c>
      <c r="V7182" s="79">
        <f t="shared" si="1914"/>
        <v>14.52</v>
      </c>
      <c r="W7182" s="446">
        <f t="shared" si="1915"/>
        <v>0.16757055342077248</v>
      </c>
      <c r="X7182" s="446">
        <f t="shared" si="1916"/>
        <v>9.049709381745942E-2</v>
      </c>
      <c r="Y7182" s="82">
        <v>20240307</v>
      </c>
      <c r="Z7182" s="85" t="s">
        <v>2398</v>
      </c>
      <c r="AA7182" s="82">
        <v>20250114</v>
      </c>
      <c r="AB7182" s="85"/>
      <c r="AC7182" s="82"/>
      <c r="AD7182" s="82"/>
      <c r="AE7182" s="691" t="s">
        <v>1250</v>
      </c>
      <c r="AF7182" s="567">
        <v>1</v>
      </c>
      <c r="AG7182" s="567"/>
      <c r="AH7182" s="159" t="s">
        <v>237</v>
      </c>
      <c r="AI7182" s="155"/>
    </row>
    <row r="7183" spans="1:35" x14ac:dyDescent="0.2">
      <c r="A7183" s="360" t="s">
        <v>2387</v>
      </c>
      <c r="B7183" s="196">
        <v>20240909</v>
      </c>
      <c r="C7183" s="361" t="s">
        <v>67</v>
      </c>
      <c r="D7183" s="361">
        <v>14</v>
      </c>
      <c r="E7183" s="361">
        <v>8</v>
      </c>
      <c r="H7183" s="361" t="s">
        <v>10</v>
      </c>
      <c r="I7183" s="361">
        <v>550</v>
      </c>
      <c r="J7183" s="361">
        <v>20</v>
      </c>
      <c r="K7183" s="44">
        <v>5</v>
      </c>
      <c r="L7183" s="362">
        <v>1</v>
      </c>
      <c r="M7183" s="44">
        <v>0</v>
      </c>
      <c r="N7183" s="363">
        <v>1</v>
      </c>
      <c r="O7183" s="44" t="str">
        <f>Cal_030724!$E$2</f>
        <v>Cal_030724</v>
      </c>
      <c r="P7183" s="365">
        <f>Cal_030724!$Q$3</f>
        <v>1.8135132035581638</v>
      </c>
      <c r="Q7183" s="365">
        <f>Cal_030724!$R$3</f>
        <v>0.5762667345022553</v>
      </c>
      <c r="R7183" s="364">
        <v>2.5819999999999999</v>
      </c>
      <c r="S7183" s="364">
        <v>2.0289999999999999</v>
      </c>
      <c r="T7183" s="365">
        <f>AVERAGE(0.902,0.823,0.688,0.559,0.695,0.953)</f>
        <v>0.77</v>
      </c>
      <c r="U7183" s="79">
        <f t="shared" si="1913"/>
        <v>1.8119999999999998</v>
      </c>
      <c r="V7183" s="79">
        <f t="shared" si="1914"/>
        <v>1.2589999999999999</v>
      </c>
      <c r="W7183" s="446">
        <f t="shared" si="1915"/>
        <v>6.4582092488458037E-3</v>
      </c>
      <c r="X7183" s="446">
        <f t="shared" si="1916"/>
        <v>5.5030613941096911E-3</v>
      </c>
      <c r="Y7183" s="44">
        <v>20240307</v>
      </c>
      <c r="Z7183" s="368" t="s">
        <v>2397</v>
      </c>
      <c r="AA7183" s="44">
        <v>20250114</v>
      </c>
      <c r="AB7183" s="368"/>
      <c r="AC7183" s="44"/>
      <c r="AD7183" s="44"/>
      <c r="AE7183" s="763" t="s">
        <v>1250</v>
      </c>
      <c r="AF7183" s="849">
        <v>3</v>
      </c>
      <c r="AG7183" s="849"/>
      <c r="AH7183" s="370" t="s">
        <v>244</v>
      </c>
      <c r="AI7183" s="360" t="s">
        <v>2452</v>
      </c>
    </row>
    <row r="7184" spans="1:35" x14ac:dyDescent="0.2">
      <c r="A7184" s="360" t="s">
        <v>2387</v>
      </c>
      <c r="B7184" s="196">
        <v>20240909</v>
      </c>
      <c r="C7184" s="361" t="s">
        <v>67</v>
      </c>
      <c r="D7184" s="361">
        <v>14</v>
      </c>
      <c r="E7184" s="361">
        <v>8</v>
      </c>
      <c r="H7184" s="361" t="s">
        <v>11</v>
      </c>
      <c r="I7184" s="361">
        <v>550</v>
      </c>
      <c r="J7184" s="361">
        <v>20</v>
      </c>
      <c r="K7184" s="44">
        <v>5</v>
      </c>
      <c r="L7184" s="362">
        <v>1</v>
      </c>
      <c r="M7184" s="44">
        <v>0</v>
      </c>
      <c r="N7184" s="363">
        <v>1</v>
      </c>
      <c r="O7184" s="44" t="str">
        <f>Cal_030724!$E$2</f>
        <v>Cal_030724</v>
      </c>
      <c r="P7184" s="365">
        <f>Cal_030724!$Q$3</f>
        <v>1.8135132035581638</v>
      </c>
      <c r="Q7184" s="365">
        <f>Cal_030724!$R$3</f>
        <v>0.5762667345022553</v>
      </c>
      <c r="R7184" s="364">
        <v>2.6779999999999999</v>
      </c>
      <c r="S7184" s="364">
        <v>1.998</v>
      </c>
      <c r="T7184" s="365">
        <f>AVERAGE(0.902,0.823,0.688,0.559,0.695,0.953)</f>
        <v>0.77</v>
      </c>
      <c r="U7184" s="79">
        <f t="shared" si="1913"/>
        <v>1.9079999999999999</v>
      </c>
      <c r="V7184" s="79">
        <f t="shared" si="1914"/>
        <v>1.228</v>
      </c>
      <c r="W7184" s="446">
        <f t="shared" si="1915"/>
        <v>7.9413784615102109E-3</v>
      </c>
      <c r="X7184" s="446">
        <f t="shared" si="1916"/>
        <v>3.7253732061223142E-3</v>
      </c>
      <c r="Y7184" s="44">
        <v>20240307</v>
      </c>
      <c r="Z7184" s="368" t="s">
        <v>2397</v>
      </c>
      <c r="AA7184" s="44">
        <v>20250114</v>
      </c>
      <c r="AB7184" s="368"/>
      <c r="AC7184" s="44"/>
      <c r="AD7184" s="44"/>
      <c r="AE7184" s="763" t="s">
        <v>1250</v>
      </c>
      <c r="AF7184" s="849">
        <v>1</v>
      </c>
      <c r="AG7184" s="849"/>
      <c r="AH7184" s="370" t="s">
        <v>245</v>
      </c>
      <c r="AI7184" s="360"/>
    </row>
    <row r="7185" spans="1:35" x14ac:dyDescent="0.2">
      <c r="A7185" t="s">
        <v>2387</v>
      </c>
      <c r="B7185" s="45">
        <v>20240909</v>
      </c>
      <c r="C7185" s="107" t="s">
        <v>67</v>
      </c>
      <c r="D7185" s="107">
        <v>14</v>
      </c>
      <c r="E7185" s="107">
        <v>14</v>
      </c>
      <c r="H7185" s="107" t="s">
        <v>10</v>
      </c>
      <c r="I7185" s="107">
        <v>290</v>
      </c>
      <c r="J7185" s="107">
        <v>0</v>
      </c>
      <c r="K7185" s="43">
        <v>5</v>
      </c>
      <c r="L7185" s="111">
        <v>1</v>
      </c>
      <c r="M7185" s="43">
        <v>0</v>
      </c>
      <c r="N7185" s="49">
        <v>1</v>
      </c>
      <c r="O7185" s="43" t="str">
        <f>Cal_030724!$E$2</f>
        <v>Cal_030724</v>
      </c>
      <c r="P7185" s="50">
        <f>Cal_030724!$Q$3</f>
        <v>1.8135132035581638</v>
      </c>
      <c r="Q7185" s="50">
        <f>Cal_030724!$R$3</f>
        <v>0.5762667345022553</v>
      </c>
      <c r="R7185" s="46">
        <v>82.15</v>
      </c>
      <c r="S7185" s="46">
        <v>53.21</v>
      </c>
      <c r="T7185" s="178">
        <f>AVERAGE(0.807,0.725,0.357,0.599,0.783,0.831)</f>
        <v>0.68366666666666676</v>
      </c>
      <c r="U7185" s="79">
        <f t="shared" si="1913"/>
        <v>81.466333333333338</v>
      </c>
      <c r="V7185" s="79">
        <f t="shared" si="1914"/>
        <v>52.526333333333334</v>
      </c>
      <c r="W7185" s="446">
        <f t="shared" si="1915"/>
        <v>0.64098844306216052</v>
      </c>
      <c r="X7185" s="446">
        <f t="shared" si="1916"/>
        <v>0.30545216082475601</v>
      </c>
      <c r="Y7185" s="43">
        <v>20240307</v>
      </c>
      <c r="Z7185" s="48" t="s">
        <v>2401</v>
      </c>
      <c r="AA7185" s="43">
        <v>20250219</v>
      </c>
      <c r="AE7185" s="689" t="s">
        <v>1250</v>
      </c>
      <c r="AF7185" s="130">
        <v>1</v>
      </c>
    </row>
    <row r="7186" spans="1:35" x14ac:dyDescent="0.2">
      <c r="A7186" t="s">
        <v>2387</v>
      </c>
      <c r="B7186" s="45">
        <v>20240909</v>
      </c>
      <c r="C7186" s="107" t="s">
        <v>67</v>
      </c>
      <c r="D7186" s="107">
        <v>14</v>
      </c>
      <c r="E7186" s="107">
        <v>14</v>
      </c>
      <c r="H7186" s="107" t="s">
        <v>11</v>
      </c>
      <c r="I7186" s="107">
        <v>290</v>
      </c>
      <c r="J7186" s="107">
        <v>0</v>
      </c>
      <c r="K7186" s="43">
        <v>5</v>
      </c>
      <c r="L7186" s="111">
        <v>1</v>
      </c>
      <c r="M7186" s="43">
        <v>0</v>
      </c>
      <c r="N7186" s="49">
        <v>1</v>
      </c>
      <c r="O7186" s="43" t="str">
        <f>Cal_030724!$E$2</f>
        <v>Cal_030724</v>
      </c>
      <c r="P7186" s="50">
        <f>Cal_030724!$Q$3</f>
        <v>1.8135132035581638</v>
      </c>
      <c r="Q7186" s="50">
        <f>Cal_030724!$R$3</f>
        <v>0.5762667345022553</v>
      </c>
      <c r="R7186" s="46">
        <v>78.010000000000005</v>
      </c>
      <c r="S7186" s="46">
        <v>50.77</v>
      </c>
      <c r="T7186" s="178">
        <f>AVERAGE(0.807,0.725,0.357,0.599,0.783,0.831)</f>
        <v>0.68366666666666676</v>
      </c>
      <c r="U7186" s="79">
        <f t="shared" si="1913"/>
        <v>77.326333333333338</v>
      </c>
      <c r="V7186" s="79">
        <f t="shared" si="1914"/>
        <v>50.086333333333336</v>
      </c>
      <c r="W7186" s="446">
        <f t="shared" si="1915"/>
        <v>0.60333535552913786</v>
      </c>
      <c r="X7186" s="446">
        <f t="shared" si="1916"/>
        <v>0.29914034681345963</v>
      </c>
      <c r="Y7186" s="43">
        <v>20240307</v>
      </c>
      <c r="Z7186" s="48" t="s">
        <v>2401</v>
      </c>
      <c r="AA7186" s="43">
        <v>20250219</v>
      </c>
      <c r="AE7186" s="689" t="s">
        <v>1250</v>
      </c>
      <c r="AF7186" s="130">
        <v>1</v>
      </c>
    </row>
    <row r="7187" spans="1:35" x14ac:dyDescent="0.2">
      <c r="A7187" s="155" t="s">
        <v>2387</v>
      </c>
      <c r="B7187" s="81">
        <v>20240909</v>
      </c>
      <c r="C7187" s="126" t="s">
        <v>67</v>
      </c>
      <c r="D7187" s="126">
        <v>14</v>
      </c>
      <c r="E7187" s="126">
        <v>14</v>
      </c>
      <c r="H7187" s="126" t="s">
        <v>10</v>
      </c>
      <c r="I7187" s="126">
        <v>294</v>
      </c>
      <c r="J7187" s="126">
        <v>5</v>
      </c>
      <c r="K7187" s="82">
        <v>5</v>
      </c>
      <c r="L7187" s="156">
        <v>1</v>
      </c>
      <c r="M7187" s="82">
        <v>0</v>
      </c>
      <c r="N7187" s="83">
        <v>1</v>
      </c>
      <c r="O7187" s="82" t="str">
        <f>Cal_030724!$E$2</f>
        <v>Cal_030724</v>
      </c>
      <c r="P7187" s="158">
        <f>Cal_030724!$Q$3</f>
        <v>1.8135132035581638</v>
      </c>
      <c r="Q7187" s="158">
        <f>Cal_030724!$R$3</f>
        <v>0.5762667345022553</v>
      </c>
      <c r="R7187" s="84">
        <v>11.43</v>
      </c>
      <c r="S7187" s="84">
        <v>7.718</v>
      </c>
      <c r="T7187" s="158">
        <f>AVERAGE(0.399,0.676,0.495,0.57,0.743,0.657)</f>
        <v>0.59</v>
      </c>
      <c r="U7187" s="79">
        <f t="shared" si="1913"/>
        <v>10.84</v>
      </c>
      <c r="V7187" s="79">
        <f t="shared" si="1914"/>
        <v>7.1280000000000001</v>
      </c>
      <c r="W7187" s="446">
        <f t="shared" si="1915"/>
        <v>8.1098030547315167E-2</v>
      </c>
      <c r="X7187" s="446">
        <f t="shared" si="1916"/>
        <v>4.5589723551453236E-2</v>
      </c>
      <c r="Y7187" s="82">
        <v>20240307</v>
      </c>
      <c r="Z7187" s="85" t="s">
        <v>2446</v>
      </c>
      <c r="AA7187" s="82">
        <v>20250325</v>
      </c>
      <c r="AB7187" s="85"/>
      <c r="AC7187" s="82"/>
      <c r="AD7187" s="82"/>
      <c r="AE7187" s="691" t="s">
        <v>1250</v>
      </c>
      <c r="AF7187" s="567">
        <v>1</v>
      </c>
      <c r="AG7187" s="567"/>
      <c r="AH7187" s="159" t="s">
        <v>234</v>
      </c>
      <c r="AI7187" s="155"/>
    </row>
    <row r="7188" spans="1:35" x14ac:dyDescent="0.2">
      <c r="A7188" s="155" t="s">
        <v>2387</v>
      </c>
      <c r="B7188" s="81">
        <v>20240909</v>
      </c>
      <c r="C7188" s="126" t="s">
        <v>67</v>
      </c>
      <c r="D7188" s="126">
        <v>14</v>
      </c>
      <c r="E7188" s="126">
        <v>14</v>
      </c>
      <c r="H7188" s="126" t="s">
        <v>11</v>
      </c>
      <c r="I7188" s="126">
        <v>294</v>
      </c>
      <c r="J7188" s="126">
        <v>5</v>
      </c>
      <c r="K7188" s="82">
        <v>5</v>
      </c>
      <c r="L7188" s="156">
        <v>1</v>
      </c>
      <c r="M7188" s="82">
        <v>0</v>
      </c>
      <c r="N7188" s="83">
        <v>1</v>
      </c>
      <c r="O7188" s="82" t="str">
        <f>Cal_030724!$E$2</f>
        <v>Cal_030724</v>
      </c>
      <c r="P7188" s="158">
        <f>Cal_030724!$Q$3</f>
        <v>1.8135132035581638</v>
      </c>
      <c r="Q7188" s="158">
        <f>Cal_030724!$R$3</f>
        <v>0.5762667345022553</v>
      </c>
      <c r="R7188" s="84">
        <v>12.55</v>
      </c>
      <c r="S7188" s="84">
        <v>8.5210000000000008</v>
      </c>
      <c r="T7188" s="158">
        <f>AVERAGE(0.399,0.676,0.495,0.57,0.743,0.657)</f>
        <v>0.59</v>
      </c>
      <c r="U7188" s="79">
        <f t="shared" si="1913"/>
        <v>11.96</v>
      </c>
      <c r="V7188" s="79">
        <f t="shared" si="1914"/>
        <v>7.9310000000000009</v>
      </c>
      <c r="W7188" s="446">
        <f t="shared" si="1915"/>
        <v>8.8023697487912916E-2</v>
      </c>
      <c r="X7188" s="446">
        <f t="shared" si="1916"/>
        <v>5.2935979526303148E-2</v>
      </c>
      <c r="Y7188" s="82">
        <v>20240307</v>
      </c>
      <c r="Z7188" s="85" t="s">
        <v>2446</v>
      </c>
      <c r="AA7188" s="82">
        <v>20250325</v>
      </c>
      <c r="AB7188" s="85"/>
      <c r="AC7188" s="82"/>
      <c r="AD7188" s="82"/>
      <c r="AE7188" s="691" t="s">
        <v>1250</v>
      </c>
      <c r="AF7188" s="567">
        <v>1</v>
      </c>
      <c r="AG7188" s="567"/>
      <c r="AH7188" s="159" t="s">
        <v>235</v>
      </c>
      <c r="AI7188" s="155"/>
    </row>
    <row r="7189" spans="1:35" x14ac:dyDescent="0.2">
      <c r="A7189" s="360" t="s">
        <v>2387</v>
      </c>
      <c r="B7189" s="196">
        <v>20240909</v>
      </c>
      <c r="C7189" s="361" t="s">
        <v>67</v>
      </c>
      <c r="D7189" s="361">
        <v>14</v>
      </c>
      <c r="E7189" s="361">
        <v>14</v>
      </c>
      <c r="H7189" s="361" t="s">
        <v>10</v>
      </c>
      <c r="I7189" s="361">
        <v>551</v>
      </c>
      <c r="J7189" s="361">
        <v>20</v>
      </c>
      <c r="K7189" s="44">
        <v>5</v>
      </c>
      <c r="L7189" s="362">
        <v>1</v>
      </c>
      <c r="M7189" s="44">
        <v>0</v>
      </c>
      <c r="N7189" s="363">
        <v>1</v>
      </c>
      <c r="O7189" s="44" t="str">
        <f>Cal_030724!$E$2</f>
        <v>Cal_030724</v>
      </c>
      <c r="P7189" s="365">
        <f>Cal_030724!$Q$3</f>
        <v>1.8135132035581638</v>
      </c>
      <c r="Q7189" s="365">
        <f>Cal_030724!$R$3</f>
        <v>0.5762667345022553</v>
      </c>
      <c r="R7189" s="364">
        <v>9.2289999999999992</v>
      </c>
      <c r="S7189" s="364">
        <v>6.1760000000000002</v>
      </c>
      <c r="T7189" s="365">
        <f>AVERAGE(0.902,0.823,0.688,0.559,0.695,0.953)</f>
        <v>0.77</v>
      </c>
      <c r="U7189" s="79">
        <f t="shared" si="1913"/>
        <v>8.4589999999999996</v>
      </c>
      <c r="V7189" s="79">
        <f t="shared" si="1914"/>
        <v>5.4060000000000006</v>
      </c>
      <c r="W7189" s="446">
        <f t="shared" si="1915"/>
        <v>3.558974496542347E-2</v>
      </c>
      <c r="X7189" s="446">
        <f t="shared" si="1916"/>
        <v>1.5677351183969977E-2</v>
      </c>
      <c r="Y7189" s="44">
        <v>20240307</v>
      </c>
      <c r="Z7189" s="368" t="s">
        <v>2397</v>
      </c>
      <c r="AA7189" s="44">
        <v>20250114</v>
      </c>
      <c r="AB7189" s="368"/>
      <c r="AC7189" s="44"/>
      <c r="AD7189" s="44"/>
      <c r="AE7189" s="763" t="s">
        <v>1250</v>
      </c>
      <c r="AF7189" s="849">
        <v>1</v>
      </c>
      <c r="AG7189" s="849"/>
      <c r="AH7189" s="370" t="s">
        <v>242</v>
      </c>
      <c r="AI7189" s="360"/>
    </row>
    <row r="7190" spans="1:35" x14ac:dyDescent="0.2">
      <c r="A7190" s="360" t="s">
        <v>2387</v>
      </c>
      <c r="B7190" s="196">
        <v>20240909</v>
      </c>
      <c r="C7190" s="361" t="s">
        <v>67</v>
      </c>
      <c r="D7190" s="361">
        <v>14</v>
      </c>
      <c r="E7190" s="361">
        <v>14</v>
      </c>
      <c r="H7190" s="361" t="s">
        <v>11</v>
      </c>
      <c r="I7190" s="361">
        <v>552</v>
      </c>
      <c r="J7190" s="361">
        <v>20</v>
      </c>
      <c r="K7190" s="44">
        <v>5</v>
      </c>
      <c r="L7190" s="362">
        <v>1</v>
      </c>
      <c r="M7190" s="44">
        <v>0</v>
      </c>
      <c r="N7190" s="363">
        <v>1</v>
      </c>
      <c r="O7190" s="44" t="str">
        <f>Cal_030724!$E$2</f>
        <v>Cal_030724</v>
      </c>
      <c r="P7190" s="365">
        <f>Cal_030724!$Q$3</f>
        <v>1.8135132035581638</v>
      </c>
      <c r="Q7190" s="365">
        <f>Cal_030724!$R$3</f>
        <v>0.5762667345022553</v>
      </c>
      <c r="R7190" s="364">
        <v>7.7</v>
      </c>
      <c r="S7190" s="364">
        <v>5.3330000000000002</v>
      </c>
      <c r="T7190" s="365">
        <f>AVERAGE(0.902,0.823,0.688,0.559,0.695,0.953)</f>
        <v>0.77</v>
      </c>
      <c r="U7190" s="79">
        <f t="shared" si="1913"/>
        <v>6.93</v>
      </c>
      <c r="V7190" s="79">
        <f t="shared" si="1914"/>
        <v>4.5630000000000006</v>
      </c>
      <c r="W7190" s="446">
        <f t="shared" si="1915"/>
        <v>2.7542848332579563E-2</v>
      </c>
      <c r="X7190" s="446">
        <f t="shared" si="1916"/>
        <v>1.5651374810202935E-2</v>
      </c>
      <c r="Y7190" s="44">
        <v>20240307</v>
      </c>
      <c r="Z7190" s="368" t="s">
        <v>2397</v>
      </c>
      <c r="AA7190" s="44">
        <v>20250114</v>
      </c>
      <c r="AB7190" s="368"/>
      <c r="AC7190" s="44"/>
      <c r="AD7190" s="44"/>
      <c r="AE7190" s="763" t="s">
        <v>1250</v>
      </c>
      <c r="AF7190" s="849">
        <v>1</v>
      </c>
      <c r="AG7190" s="849"/>
      <c r="AH7190" s="370" t="s">
        <v>243</v>
      </c>
      <c r="AI7190" s="360"/>
    </row>
    <row r="7191" spans="1:35" x14ac:dyDescent="0.2">
      <c r="A7191" t="s">
        <v>2387</v>
      </c>
      <c r="B7191" s="45">
        <v>20240909</v>
      </c>
      <c r="C7191" s="107" t="s">
        <v>67</v>
      </c>
      <c r="D7191" s="107">
        <v>14</v>
      </c>
      <c r="E7191" s="107">
        <v>16</v>
      </c>
      <c r="H7191" s="107" t="s">
        <v>10</v>
      </c>
      <c r="I7191" s="107">
        <v>290</v>
      </c>
      <c r="J7191" s="107">
        <v>0</v>
      </c>
      <c r="K7191" s="43">
        <v>5</v>
      </c>
      <c r="L7191" s="111">
        <v>1</v>
      </c>
      <c r="M7191" s="43">
        <v>0</v>
      </c>
      <c r="N7191" s="49">
        <v>1</v>
      </c>
      <c r="O7191" s="43" t="str">
        <f>Cal_030724!$E$2</f>
        <v>Cal_030724</v>
      </c>
      <c r="P7191" s="50">
        <f>Cal_030724!$Q$3</f>
        <v>1.8135132035581638</v>
      </c>
      <c r="Q7191" s="50">
        <f>Cal_030724!$R$3</f>
        <v>0.5762667345022553</v>
      </c>
      <c r="R7191" s="46">
        <v>25.5</v>
      </c>
      <c r="S7191" s="46">
        <v>16.89</v>
      </c>
      <c r="T7191" s="178">
        <f>AVERAGE(0.807,0.725,0.357,0.599,0.783,0.831)</f>
        <v>0.68366666666666676</v>
      </c>
      <c r="U7191" s="79">
        <f t="shared" si="1913"/>
        <v>24.816333333333333</v>
      </c>
      <c r="V7191" s="79">
        <f t="shared" si="1914"/>
        <v>16.206333333333333</v>
      </c>
      <c r="W7191" s="446">
        <f t="shared" si="1915"/>
        <v>0.1907018139172495</v>
      </c>
      <c r="X7191" s="446">
        <f t="shared" si="1916"/>
        <v>0.10131041944111674</v>
      </c>
      <c r="Y7191" s="43">
        <v>20240307</v>
      </c>
      <c r="Z7191" s="48" t="s">
        <v>2401</v>
      </c>
      <c r="AA7191" s="43">
        <v>20250219</v>
      </c>
      <c r="AE7191" s="689" t="s">
        <v>1250</v>
      </c>
      <c r="AF7191" s="130">
        <v>1</v>
      </c>
    </row>
    <row r="7192" spans="1:35" x14ac:dyDescent="0.2">
      <c r="A7192" t="s">
        <v>2387</v>
      </c>
      <c r="B7192" s="45">
        <v>20240909</v>
      </c>
      <c r="C7192" s="107" t="s">
        <v>67</v>
      </c>
      <c r="D7192" s="107">
        <v>14</v>
      </c>
      <c r="E7192" s="107">
        <v>16</v>
      </c>
      <c r="H7192" s="107" t="s">
        <v>11</v>
      </c>
      <c r="I7192" s="107">
        <v>290</v>
      </c>
      <c r="J7192" s="107">
        <v>0</v>
      </c>
      <c r="K7192" s="43">
        <v>5</v>
      </c>
      <c r="L7192" s="43">
        <v>1</v>
      </c>
      <c r="M7192" s="43">
        <v>0</v>
      </c>
      <c r="N7192" s="49">
        <v>1</v>
      </c>
      <c r="O7192" s="43" t="str">
        <f>Cal_052925!$E$2</f>
        <v>Cal_052825</v>
      </c>
      <c r="P7192" s="50">
        <f>Cal_052925!$Q$3</f>
        <v>1.8033877067122157</v>
      </c>
      <c r="Q7192" s="50">
        <f>Cal_052925!$R$3</f>
        <v>0.57372781706974574</v>
      </c>
      <c r="R7192" s="46">
        <v>24.7</v>
      </c>
      <c r="S7192" s="46">
        <v>15.77</v>
      </c>
      <c r="T7192" s="178">
        <f>AVERAGE(0.608,0.502,0.563,0.666,0.668,0.572)</f>
        <v>0.59650000000000003</v>
      </c>
      <c r="U7192" s="79">
        <f t="shared" si="1913"/>
        <v>24.1035</v>
      </c>
      <c r="V7192" s="79">
        <f t="shared" si="1914"/>
        <v>15.173499999999999</v>
      </c>
      <c r="W7192" s="446">
        <f t="shared" si="1915"/>
        <v>0.19828656770585601</v>
      </c>
      <c r="X7192" s="446">
        <f t="shared" si="1916"/>
        <v>7.2391325400190248E-2</v>
      </c>
      <c r="Y7192" s="43">
        <v>20250529</v>
      </c>
      <c r="Z7192" s="48" t="s">
        <v>2458</v>
      </c>
      <c r="AA7192" s="43">
        <v>20250612</v>
      </c>
      <c r="AE7192" s="689" t="s">
        <v>1250</v>
      </c>
      <c r="AF7192" s="130">
        <v>1</v>
      </c>
    </row>
    <row r="7193" spans="1:35" x14ac:dyDescent="0.2">
      <c r="A7193" t="s">
        <v>2387</v>
      </c>
      <c r="B7193" s="45">
        <v>20240909</v>
      </c>
      <c r="C7193" s="107" t="s">
        <v>67</v>
      </c>
      <c r="D7193" s="107">
        <v>14</v>
      </c>
      <c r="E7193" s="107">
        <v>18</v>
      </c>
      <c r="H7193" s="107" t="s">
        <v>10</v>
      </c>
      <c r="I7193" s="107">
        <v>290</v>
      </c>
      <c r="J7193" s="107">
        <v>0</v>
      </c>
      <c r="K7193" s="43">
        <v>5</v>
      </c>
      <c r="L7193" s="111">
        <v>1</v>
      </c>
      <c r="M7193" s="43">
        <v>0</v>
      </c>
      <c r="N7193" s="49">
        <v>1</v>
      </c>
      <c r="O7193" s="43" t="str">
        <f>Cal_030724!$E$2</f>
        <v>Cal_030724</v>
      </c>
      <c r="P7193" s="50">
        <f>Cal_030724!$Q$3</f>
        <v>1.8135132035581638</v>
      </c>
      <c r="Q7193" s="50">
        <f>Cal_030724!$R$3</f>
        <v>0.5762667345022553</v>
      </c>
      <c r="R7193" s="46">
        <v>25.18</v>
      </c>
      <c r="S7193" s="46">
        <v>16.32</v>
      </c>
      <c r="T7193" s="178">
        <f>AVERAGE(0.807,0.725,0.357,0.599,0.783,0.831)</f>
        <v>0.68366666666666676</v>
      </c>
      <c r="U7193" s="79">
        <f t="shared" si="1913"/>
        <v>24.496333333333332</v>
      </c>
      <c r="V7193" s="79">
        <f t="shared" si="1914"/>
        <v>15.636333333333333</v>
      </c>
      <c r="W7193" s="446">
        <f t="shared" si="1915"/>
        <v>0.19623903267210574</v>
      </c>
      <c r="X7193" s="446">
        <f t="shared" si="1916"/>
        <v>8.5502711391071212E-2</v>
      </c>
      <c r="Y7193" s="43">
        <v>20240307</v>
      </c>
      <c r="Z7193" s="48" t="s">
        <v>2401</v>
      </c>
      <c r="AA7193" s="43">
        <v>20250219</v>
      </c>
      <c r="AE7193" s="689" t="s">
        <v>1250</v>
      </c>
      <c r="AF7193" s="130">
        <v>1</v>
      </c>
    </row>
    <row r="7194" spans="1:35" x14ac:dyDescent="0.2">
      <c r="A7194" t="s">
        <v>2387</v>
      </c>
      <c r="B7194" s="45">
        <v>20240909</v>
      </c>
      <c r="C7194" s="107" t="s">
        <v>67</v>
      </c>
      <c r="D7194" s="107">
        <v>14</v>
      </c>
      <c r="E7194" s="107">
        <v>18</v>
      </c>
      <c r="H7194" s="107" t="s">
        <v>11</v>
      </c>
      <c r="I7194" s="107">
        <v>290</v>
      </c>
      <c r="J7194" s="107">
        <v>0</v>
      </c>
      <c r="K7194" s="43">
        <v>5</v>
      </c>
      <c r="L7194" s="111">
        <v>1</v>
      </c>
      <c r="M7194" s="43">
        <v>0</v>
      </c>
      <c r="N7194" s="49">
        <v>1</v>
      </c>
      <c r="O7194" s="43" t="str">
        <f>Cal_030724!$E$2</f>
        <v>Cal_030724</v>
      </c>
      <c r="P7194" s="50">
        <f>Cal_030724!$Q$3</f>
        <v>1.8135132035581638</v>
      </c>
      <c r="Q7194" s="50">
        <f>Cal_030724!$R$3</f>
        <v>0.5762667345022553</v>
      </c>
      <c r="R7194" s="46">
        <v>28.16</v>
      </c>
      <c r="S7194" s="46">
        <v>18.14</v>
      </c>
      <c r="T7194" s="178">
        <f>AVERAGE(0.825,1.005,0.711,0.796,0.679,0.769)</f>
        <v>0.79749999999999999</v>
      </c>
      <c r="U7194" s="79">
        <f t="shared" si="1913"/>
        <v>27.362500000000001</v>
      </c>
      <c r="V7194" s="79">
        <f t="shared" si="1914"/>
        <v>17.342500000000001</v>
      </c>
      <c r="W7194" s="446">
        <f t="shared" si="1915"/>
        <v>0.22193172769463881</v>
      </c>
      <c r="X7194" s="446">
        <f t="shared" si="1916"/>
        <v>9.0552413712062241E-2</v>
      </c>
      <c r="Y7194" s="43">
        <v>20240307</v>
      </c>
      <c r="Z7194" s="48" t="s">
        <v>2408</v>
      </c>
      <c r="AA7194" s="43">
        <v>20250225</v>
      </c>
      <c r="AE7194" s="689" t="s">
        <v>1250</v>
      </c>
      <c r="AF7194" s="130">
        <v>1</v>
      </c>
    </row>
    <row r="7195" spans="1:35" x14ac:dyDescent="0.2">
      <c r="A7195" t="s">
        <v>2387</v>
      </c>
      <c r="B7195" s="45">
        <v>20240909</v>
      </c>
      <c r="C7195" s="107" t="s">
        <v>67</v>
      </c>
      <c r="D7195" s="107">
        <v>14</v>
      </c>
      <c r="E7195" s="107">
        <v>18</v>
      </c>
      <c r="H7195" s="107" t="s">
        <v>10</v>
      </c>
      <c r="I7195" s="107">
        <v>290</v>
      </c>
      <c r="J7195" s="107">
        <v>10</v>
      </c>
      <c r="K7195" s="43">
        <v>5</v>
      </c>
      <c r="L7195" s="111">
        <v>1</v>
      </c>
      <c r="M7195" s="43">
        <v>0</v>
      </c>
      <c r="N7195" s="49">
        <v>1</v>
      </c>
      <c r="O7195" s="43" t="str">
        <f>Cal_030724!$E$2</f>
        <v>Cal_030724</v>
      </c>
      <c r="P7195" s="50">
        <f>Cal_030724!$Q$3</f>
        <v>1.8135132035581638</v>
      </c>
      <c r="Q7195" s="50">
        <f>Cal_030724!$R$3</f>
        <v>0.5762667345022553</v>
      </c>
      <c r="R7195" s="46">
        <v>21.25</v>
      </c>
      <c r="S7195" s="46">
        <v>13.83</v>
      </c>
      <c r="T7195" s="178">
        <f>AVERAGE(0.807,0.725,0.357,0.599,0.783,0.831)</f>
        <v>0.68366666666666676</v>
      </c>
      <c r="U7195" s="79">
        <f t="shared" si="1913"/>
        <v>20.566333333333333</v>
      </c>
      <c r="V7195" s="79">
        <f t="shared" si="1914"/>
        <v>13.146333333333333</v>
      </c>
      <c r="W7195" s="446">
        <f t="shared" si="1915"/>
        <v>0.1643446526441337</v>
      </c>
      <c r="X7195" s="446">
        <f t="shared" si="1916"/>
        <v>7.2531269761111197E-2</v>
      </c>
      <c r="Y7195" s="43">
        <v>20240307</v>
      </c>
      <c r="Z7195" s="48" t="s">
        <v>2401</v>
      </c>
      <c r="AA7195" s="43">
        <v>20250219</v>
      </c>
      <c r="AE7195" s="689" t="s">
        <v>1250</v>
      </c>
      <c r="AF7195" s="130">
        <v>1</v>
      </c>
    </row>
    <row r="7196" spans="1:35" x14ac:dyDescent="0.2">
      <c r="A7196" t="s">
        <v>2387</v>
      </c>
      <c r="B7196" s="45">
        <v>20240909</v>
      </c>
      <c r="C7196" s="107" t="s">
        <v>67</v>
      </c>
      <c r="D7196" s="107">
        <v>14</v>
      </c>
      <c r="E7196" s="107">
        <v>18</v>
      </c>
      <c r="H7196" s="107" t="s">
        <v>11</v>
      </c>
      <c r="I7196" s="107">
        <v>290</v>
      </c>
      <c r="J7196" s="107">
        <v>10</v>
      </c>
      <c r="K7196" s="43">
        <v>5</v>
      </c>
      <c r="L7196" s="111">
        <v>1</v>
      </c>
      <c r="M7196" s="43">
        <v>0</v>
      </c>
      <c r="N7196" s="49">
        <v>1</v>
      </c>
      <c r="O7196" s="43" t="str">
        <f>Cal_030724!$E$2</f>
        <v>Cal_030724</v>
      </c>
      <c r="P7196" s="50">
        <f>Cal_030724!$Q$3</f>
        <v>1.8135132035581638</v>
      </c>
      <c r="Q7196" s="50">
        <f>Cal_030724!$R$3</f>
        <v>0.5762667345022553</v>
      </c>
      <c r="R7196" s="46">
        <v>20.58</v>
      </c>
      <c r="S7196" s="46">
        <v>13.5</v>
      </c>
      <c r="T7196" s="178">
        <f>AVERAGE(0.825,1.005,0.711,0.796,0.679,0.769)</f>
        <v>0.79749999999999999</v>
      </c>
      <c r="U7196" s="79">
        <f t="shared" si="1913"/>
        <v>19.782499999999999</v>
      </c>
      <c r="V7196" s="79">
        <f t="shared" si="1914"/>
        <v>12.702500000000001</v>
      </c>
      <c r="W7196" s="446">
        <f t="shared" si="1915"/>
        <v>0.15681403513752917</v>
      </c>
      <c r="X7196" s="446">
        <f t="shared" si="1916"/>
        <v>7.2064719725876913E-2</v>
      </c>
      <c r="Y7196" s="43">
        <v>20240307</v>
      </c>
      <c r="Z7196" s="48" t="s">
        <v>2408</v>
      </c>
      <c r="AA7196" s="43">
        <v>20250225</v>
      </c>
      <c r="AE7196" s="689" t="s">
        <v>1250</v>
      </c>
      <c r="AF7196" s="130">
        <v>1</v>
      </c>
    </row>
    <row r="7197" spans="1:35" x14ac:dyDescent="0.2">
      <c r="A7197" s="155" t="s">
        <v>2387</v>
      </c>
      <c r="B7197" s="81">
        <v>20240909</v>
      </c>
      <c r="C7197" s="126" t="s">
        <v>67</v>
      </c>
      <c r="D7197" s="126">
        <v>14</v>
      </c>
      <c r="E7197" s="126">
        <v>18</v>
      </c>
      <c r="H7197" s="126" t="s">
        <v>10</v>
      </c>
      <c r="I7197" s="126">
        <v>293</v>
      </c>
      <c r="J7197" s="126">
        <v>5</v>
      </c>
      <c r="K7197" s="82">
        <v>5</v>
      </c>
      <c r="L7197" s="156">
        <v>1</v>
      </c>
      <c r="M7197" s="82">
        <v>0</v>
      </c>
      <c r="N7197" s="83">
        <v>1</v>
      </c>
      <c r="O7197" s="82" t="str">
        <f>Cal_030724!$E$2</f>
        <v>Cal_030724</v>
      </c>
      <c r="P7197" s="158">
        <f>Cal_030724!$Q$3</f>
        <v>1.8135132035581638</v>
      </c>
      <c r="Q7197" s="158">
        <f>Cal_030724!$R$3</f>
        <v>0.5762667345022553</v>
      </c>
      <c r="R7197" s="84">
        <v>7.1280000000000001</v>
      </c>
      <c r="S7197" s="84">
        <v>4.7030000000000003</v>
      </c>
      <c r="T7197" s="158">
        <f>AVERAGE(0.399,0.676,0.495,0.57,0.743,0.657)</f>
        <v>0.59</v>
      </c>
      <c r="U7197" s="79">
        <f t="shared" si="1913"/>
        <v>6.5380000000000003</v>
      </c>
      <c r="V7197" s="79">
        <f t="shared" si="1914"/>
        <v>4.1130000000000004</v>
      </c>
      <c r="W7197" s="446">
        <f t="shared" si="1915"/>
        <v>5.3161079718125094E-2</v>
      </c>
      <c r="X7197" s="446">
        <f t="shared" si="1916"/>
        <v>2.0189806555887743E-2</v>
      </c>
      <c r="Y7197" s="82">
        <v>20240307</v>
      </c>
      <c r="Z7197" s="85" t="s">
        <v>2446</v>
      </c>
      <c r="AA7197" s="82">
        <v>20250325</v>
      </c>
      <c r="AB7197" s="85"/>
      <c r="AC7197" s="82"/>
      <c r="AD7197" s="82"/>
      <c r="AE7197" s="691" t="s">
        <v>1250</v>
      </c>
      <c r="AF7197" s="567">
        <v>1</v>
      </c>
      <c r="AG7197" s="567"/>
      <c r="AH7197" s="159" t="s">
        <v>232</v>
      </c>
      <c r="AI7197" s="155"/>
    </row>
    <row r="7198" spans="1:35" x14ac:dyDescent="0.2">
      <c r="A7198" s="155" t="s">
        <v>2387</v>
      </c>
      <c r="B7198" s="81">
        <v>20240909</v>
      </c>
      <c r="C7198" s="126" t="s">
        <v>67</v>
      </c>
      <c r="D7198" s="126">
        <v>14</v>
      </c>
      <c r="E7198" s="126">
        <v>18</v>
      </c>
      <c r="H7198" s="126" t="s">
        <v>11</v>
      </c>
      <c r="I7198" s="126">
        <v>293</v>
      </c>
      <c r="J7198" s="126">
        <v>5</v>
      </c>
      <c r="K7198" s="82">
        <v>5</v>
      </c>
      <c r="L7198" s="156">
        <v>1</v>
      </c>
      <c r="M7198" s="82">
        <v>0</v>
      </c>
      <c r="N7198" s="83">
        <v>1</v>
      </c>
      <c r="O7198" s="82" t="str">
        <f>Cal_030724!$E$2</f>
        <v>Cal_030724</v>
      </c>
      <c r="P7198" s="158">
        <f>Cal_030724!$Q$3</f>
        <v>1.8135132035581638</v>
      </c>
      <c r="Q7198" s="158">
        <f>Cal_030724!$R$3</f>
        <v>0.5762667345022553</v>
      </c>
      <c r="R7198" s="84">
        <v>5.6840000000000002</v>
      </c>
      <c r="S7198" s="84">
        <v>3.923</v>
      </c>
      <c r="T7198" s="158">
        <f>AVERAGE(0.399,0.676,0.495,0.57,0.743,0.657)</f>
        <v>0.59</v>
      </c>
      <c r="U7198" s="79">
        <f t="shared" si="1913"/>
        <v>5.0940000000000003</v>
      </c>
      <c r="V7198" s="79">
        <f t="shared" si="1914"/>
        <v>3.3330000000000002</v>
      </c>
      <c r="W7198" s="446">
        <f t="shared" si="1915"/>
        <v>3.8604808817986926E-2</v>
      </c>
      <c r="X7198" s="446">
        <f t="shared" si="1916"/>
        <v>2.0835624916825814E-2</v>
      </c>
      <c r="Y7198" s="82">
        <v>20240307</v>
      </c>
      <c r="Z7198" s="85" t="s">
        <v>2446</v>
      </c>
      <c r="AA7198" s="82">
        <v>20250325</v>
      </c>
      <c r="AB7198" s="85"/>
      <c r="AC7198" s="82"/>
      <c r="AD7198" s="82"/>
      <c r="AE7198" s="691" t="s">
        <v>1250</v>
      </c>
      <c r="AF7198" s="567">
        <v>1</v>
      </c>
      <c r="AG7198" s="567"/>
      <c r="AH7198" s="159" t="s">
        <v>233</v>
      </c>
      <c r="AI7198" s="155"/>
    </row>
    <row r="7199" spans="1:35" x14ac:dyDescent="0.2">
      <c r="A7199" s="360" t="s">
        <v>2387</v>
      </c>
      <c r="B7199" s="196">
        <v>20240909</v>
      </c>
      <c r="C7199" s="361" t="s">
        <v>67</v>
      </c>
      <c r="D7199" s="361">
        <v>14</v>
      </c>
      <c r="E7199" s="361">
        <v>18</v>
      </c>
      <c r="H7199" s="361" t="s">
        <v>10</v>
      </c>
      <c r="I7199" s="361">
        <v>550</v>
      </c>
      <c r="J7199" s="361">
        <v>20</v>
      </c>
      <c r="K7199" s="44">
        <v>5</v>
      </c>
      <c r="L7199" s="362">
        <v>1</v>
      </c>
      <c r="M7199" s="44">
        <v>0</v>
      </c>
      <c r="N7199" s="363">
        <v>1</v>
      </c>
      <c r="O7199" s="44" t="str">
        <f>Cal_030724!$E$2</f>
        <v>Cal_030724</v>
      </c>
      <c r="P7199" s="365">
        <f>Cal_030724!$Q$3</f>
        <v>1.8135132035581638</v>
      </c>
      <c r="Q7199" s="365">
        <f>Cal_030724!$R$3</f>
        <v>0.5762667345022553</v>
      </c>
      <c r="R7199" s="364">
        <v>7.9139999999999997</v>
      </c>
      <c r="S7199" s="364">
        <v>5.4740000000000002</v>
      </c>
      <c r="T7199" s="365">
        <f>AVERAGE(0.902,0.823,0.688,0.559,0.695,0.953)</f>
        <v>0.77</v>
      </c>
      <c r="U7199" s="79">
        <f t="shared" si="1913"/>
        <v>7.1440000000000001</v>
      </c>
      <c r="V7199" s="79">
        <f t="shared" si="1914"/>
        <v>4.7040000000000006</v>
      </c>
      <c r="W7199" s="446">
        <f t="shared" si="1915"/>
        <v>2.8495534479536636E-2</v>
      </c>
      <c r="X7199" s="446">
        <f t="shared" si="1916"/>
        <v>1.6195344872697408E-2</v>
      </c>
      <c r="Y7199" s="44">
        <v>20240307</v>
      </c>
      <c r="Z7199" s="368" t="s">
        <v>2398</v>
      </c>
      <c r="AA7199" s="44">
        <v>20250114</v>
      </c>
      <c r="AB7199" s="368"/>
      <c r="AC7199" s="44"/>
      <c r="AD7199" s="44"/>
      <c r="AE7199" s="763" t="s">
        <v>1250</v>
      </c>
      <c r="AF7199" s="849">
        <v>1</v>
      </c>
      <c r="AG7199" s="849"/>
      <c r="AH7199" s="370" t="s">
        <v>240</v>
      </c>
      <c r="AI7199" s="360"/>
    </row>
    <row r="7200" spans="1:35" x14ac:dyDescent="0.2">
      <c r="A7200" s="360" t="s">
        <v>2387</v>
      </c>
      <c r="B7200" s="196">
        <v>20240909</v>
      </c>
      <c r="C7200" s="361" t="s">
        <v>67</v>
      </c>
      <c r="D7200" s="361">
        <v>14</v>
      </c>
      <c r="E7200" s="361">
        <v>18</v>
      </c>
      <c r="H7200" s="361" t="s">
        <v>11</v>
      </c>
      <c r="I7200" s="361">
        <v>552</v>
      </c>
      <c r="J7200" s="361">
        <v>20</v>
      </c>
      <c r="K7200" s="44">
        <v>5</v>
      </c>
      <c r="L7200" s="362">
        <v>1</v>
      </c>
      <c r="M7200" s="44">
        <v>0</v>
      </c>
      <c r="N7200" s="363">
        <v>1</v>
      </c>
      <c r="O7200" s="44" t="str">
        <f>Cal_030724!$E$2</f>
        <v>Cal_030724</v>
      </c>
      <c r="P7200" s="365">
        <f>Cal_030724!$Q$3</f>
        <v>1.8135132035581638</v>
      </c>
      <c r="Q7200" s="365">
        <f>Cal_030724!$R$3</f>
        <v>0.5762667345022553</v>
      </c>
      <c r="R7200" s="364">
        <v>7.5750000000000002</v>
      </c>
      <c r="S7200" s="364">
        <v>4.8140000000000001</v>
      </c>
      <c r="T7200" s="365">
        <f>AVERAGE(0.902,0.823,0.688,0.559,0.695,0.953)</f>
        <v>0.77</v>
      </c>
      <c r="U7200" s="79">
        <f t="shared" si="1913"/>
        <v>6.8049999999999997</v>
      </c>
      <c r="V7200" s="79">
        <f t="shared" si="1914"/>
        <v>4.0440000000000005</v>
      </c>
      <c r="W7200" s="446">
        <f t="shared" si="1915"/>
        <v>3.2127504962506201E-2</v>
      </c>
      <c r="X7200" s="446">
        <f t="shared" si="1916"/>
        <v>6.1537657781057598E-3</v>
      </c>
      <c r="Y7200" s="44">
        <v>20240307</v>
      </c>
      <c r="Z7200" s="368" t="s">
        <v>2397</v>
      </c>
      <c r="AA7200" s="44">
        <v>20250114</v>
      </c>
      <c r="AB7200" s="368"/>
      <c r="AC7200" s="44"/>
      <c r="AD7200" s="44"/>
      <c r="AE7200" s="763" t="s">
        <v>1250</v>
      </c>
      <c r="AF7200" s="849">
        <v>1</v>
      </c>
      <c r="AG7200" s="849"/>
      <c r="AH7200" s="370" t="s">
        <v>241</v>
      </c>
      <c r="AI7200" s="360"/>
    </row>
    <row r="7201" spans="1:35" x14ac:dyDescent="0.2">
      <c r="A7201" t="s">
        <v>2387</v>
      </c>
      <c r="B7201" s="45">
        <v>20240909</v>
      </c>
      <c r="C7201" s="107" t="s">
        <v>69</v>
      </c>
      <c r="D7201" s="107">
        <v>15</v>
      </c>
      <c r="E7201" s="107">
        <v>3</v>
      </c>
      <c r="H7201" s="107" t="s">
        <v>10</v>
      </c>
      <c r="I7201" s="107">
        <v>290</v>
      </c>
      <c r="J7201" s="107">
        <v>0</v>
      </c>
      <c r="U7201" s="79" t="e">
        <f t="shared" si="1913"/>
        <v>#DIV/0!</v>
      </c>
      <c r="V7201" s="79" t="e">
        <f t="shared" si="1914"/>
        <v>#DIV/0!</v>
      </c>
      <c r="W7201" s="446" t="e">
        <f t="shared" si="1915"/>
        <v>#DIV/0!</v>
      </c>
      <c r="X7201" s="446" t="e">
        <f t="shared" si="1916"/>
        <v>#DIV/0!</v>
      </c>
    </row>
    <row r="7202" spans="1:35" x14ac:dyDescent="0.2">
      <c r="A7202" t="s">
        <v>2387</v>
      </c>
      <c r="B7202" s="45">
        <v>20240909</v>
      </c>
      <c r="C7202" s="107" t="s">
        <v>69</v>
      </c>
      <c r="D7202" s="107">
        <v>15</v>
      </c>
      <c r="E7202" s="107">
        <v>3</v>
      </c>
      <c r="H7202" s="107" t="s">
        <v>11</v>
      </c>
      <c r="I7202" s="107">
        <v>290</v>
      </c>
      <c r="J7202" s="107">
        <v>0</v>
      </c>
      <c r="U7202" s="79" t="e">
        <f t="shared" si="1913"/>
        <v>#DIV/0!</v>
      </c>
      <c r="V7202" s="79" t="e">
        <f t="shared" si="1914"/>
        <v>#DIV/0!</v>
      </c>
      <c r="W7202" s="446" t="e">
        <f t="shared" si="1915"/>
        <v>#DIV/0!</v>
      </c>
      <c r="X7202" s="446" t="e">
        <f t="shared" si="1916"/>
        <v>#DIV/0!</v>
      </c>
    </row>
    <row r="7203" spans="1:35" x14ac:dyDescent="0.2">
      <c r="A7203" t="s">
        <v>2387</v>
      </c>
      <c r="B7203" s="45">
        <v>20240909</v>
      </c>
      <c r="C7203" s="107" t="s">
        <v>69</v>
      </c>
      <c r="D7203" s="107">
        <v>15</v>
      </c>
      <c r="E7203" s="107">
        <v>5</v>
      </c>
      <c r="H7203" s="107" t="s">
        <v>10</v>
      </c>
      <c r="I7203" s="107">
        <v>290</v>
      </c>
      <c r="J7203" s="107">
        <v>0</v>
      </c>
      <c r="K7203" s="43">
        <v>5</v>
      </c>
      <c r="L7203" s="111">
        <v>1</v>
      </c>
      <c r="M7203" s="43">
        <v>0</v>
      </c>
      <c r="N7203" s="49">
        <v>1</v>
      </c>
      <c r="O7203" s="43" t="str">
        <f>Cal_030724!$E$2</f>
        <v>Cal_030724</v>
      </c>
      <c r="P7203" s="50">
        <f>Cal_030724!$Q$3</f>
        <v>1.8135132035581638</v>
      </c>
      <c r="Q7203" s="50">
        <f>Cal_030724!$R$3</f>
        <v>0.5762667345022553</v>
      </c>
      <c r="R7203" s="46">
        <v>44.71</v>
      </c>
      <c r="S7203" s="46">
        <v>35.15</v>
      </c>
      <c r="T7203" s="178">
        <f>AVERAGE(0.825,1.005,0.711,0.796,0.679,0.769)</f>
        <v>0.79749999999999999</v>
      </c>
      <c r="U7203" s="79">
        <f t="shared" si="1913"/>
        <v>43.912500000000001</v>
      </c>
      <c r="V7203" s="79">
        <f t="shared" si="1914"/>
        <v>34.352499999999999</v>
      </c>
      <c r="W7203" s="446">
        <f t="shared" si="1915"/>
        <v>0.21174324518570337</v>
      </c>
      <c r="X7203" s="446">
        <f t="shared" si="1916"/>
        <v>0.40723391887217159</v>
      </c>
      <c r="Y7203" s="43">
        <v>20240307</v>
      </c>
      <c r="Z7203" s="48" t="s">
        <v>2408</v>
      </c>
      <c r="AA7203" s="43">
        <v>20250225</v>
      </c>
      <c r="AE7203" s="689" t="s">
        <v>1250</v>
      </c>
      <c r="AF7203" s="130">
        <v>1</v>
      </c>
      <c r="AH7203" s="490" t="s">
        <v>2410</v>
      </c>
    </row>
    <row r="7204" spans="1:35" x14ac:dyDescent="0.2">
      <c r="A7204" t="s">
        <v>2387</v>
      </c>
      <c r="B7204" s="45">
        <v>20240909</v>
      </c>
      <c r="C7204" s="107" t="s">
        <v>69</v>
      </c>
      <c r="D7204" s="107">
        <v>15</v>
      </c>
      <c r="E7204" s="107">
        <v>5</v>
      </c>
      <c r="H7204" s="107" t="s">
        <v>11</v>
      </c>
      <c r="I7204" s="107">
        <v>290</v>
      </c>
      <c r="J7204" s="107">
        <v>0</v>
      </c>
      <c r="K7204" s="43">
        <v>5</v>
      </c>
      <c r="L7204" s="111">
        <v>1</v>
      </c>
      <c r="M7204" s="43">
        <v>0</v>
      </c>
      <c r="N7204" s="49">
        <v>1</v>
      </c>
      <c r="O7204" s="43" t="str">
        <f>Cal_030724!$E$2</f>
        <v>Cal_030724</v>
      </c>
      <c r="P7204" s="50">
        <f>Cal_030724!$Q$3</f>
        <v>1.8135132035581638</v>
      </c>
      <c r="Q7204" s="50">
        <f>Cal_030724!$R$3</f>
        <v>0.5762667345022553</v>
      </c>
      <c r="R7204" s="46">
        <v>44.79</v>
      </c>
      <c r="S7204" s="46">
        <v>34.799999999999997</v>
      </c>
      <c r="T7204" s="178">
        <f>AVERAGE(0.763,0.746,0.699,0.8,0.548,0.621)</f>
        <v>0.6961666666666666</v>
      </c>
      <c r="U7204" s="79">
        <f t="shared" si="1913"/>
        <v>44.093833333333336</v>
      </c>
      <c r="V7204" s="79">
        <f t="shared" si="1914"/>
        <v>34.103833333333327</v>
      </c>
      <c r="W7204" s="446">
        <f t="shared" si="1915"/>
        <v>0.22126726144405628</v>
      </c>
      <c r="X7204" s="446">
        <f t="shared" si="1916"/>
        <v>0.39322932658211612</v>
      </c>
      <c r="Y7204" s="43">
        <v>20240307</v>
      </c>
      <c r="Z7204" s="48" t="s">
        <v>2415</v>
      </c>
      <c r="AA7204" s="43">
        <v>20250227</v>
      </c>
      <c r="AE7204" s="689" t="s">
        <v>1250</v>
      </c>
      <c r="AF7204" s="130">
        <v>1</v>
      </c>
    </row>
    <row r="7205" spans="1:35" x14ac:dyDescent="0.2">
      <c r="A7205" s="155" t="s">
        <v>2387</v>
      </c>
      <c r="B7205" s="81">
        <v>20240909</v>
      </c>
      <c r="C7205" s="126" t="s">
        <v>69</v>
      </c>
      <c r="D7205" s="126">
        <v>15</v>
      </c>
      <c r="E7205" s="126">
        <v>5</v>
      </c>
      <c r="H7205" s="126" t="s">
        <v>10</v>
      </c>
      <c r="I7205" s="126">
        <v>294</v>
      </c>
      <c r="J7205" s="126">
        <v>5</v>
      </c>
      <c r="K7205" s="82">
        <v>5</v>
      </c>
      <c r="L7205" s="156">
        <v>1</v>
      </c>
      <c r="M7205" s="82">
        <v>0</v>
      </c>
      <c r="N7205" s="83">
        <v>1</v>
      </c>
      <c r="O7205" s="82" t="str">
        <f>Cal_030724!$E$2</f>
        <v>Cal_030724</v>
      </c>
      <c r="P7205" s="158">
        <f>Cal_030724!$Q$3</f>
        <v>1.8135132035581638</v>
      </c>
      <c r="Q7205" s="158">
        <f>Cal_030724!$R$3</f>
        <v>0.5762667345022553</v>
      </c>
      <c r="R7205" s="84">
        <v>13.69</v>
      </c>
      <c r="S7205" s="84">
        <v>10.5</v>
      </c>
      <c r="T7205" s="158">
        <f>AVERAGE(0.399,0.676,0.495,0.57,0.743,0.657)</f>
        <v>0.59</v>
      </c>
      <c r="U7205" s="79">
        <f t="shared" si="1913"/>
        <v>13.1</v>
      </c>
      <c r="V7205" s="79">
        <f t="shared" si="1914"/>
        <v>9.91</v>
      </c>
      <c r="W7205" s="446">
        <f t="shared" si="1915"/>
        <v>6.9693620001598969E-2</v>
      </c>
      <c r="X7205" s="446">
        <f t="shared" si="1916"/>
        <v>0.10643932656388852</v>
      </c>
      <c r="Y7205" s="82">
        <v>20240307</v>
      </c>
      <c r="Z7205" s="85" t="s">
        <v>2446</v>
      </c>
      <c r="AA7205" s="82">
        <v>20250325</v>
      </c>
      <c r="AB7205" s="85"/>
      <c r="AC7205" s="82"/>
      <c r="AD7205" s="82"/>
      <c r="AE7205" s="691" t="s">
        <v>1250</v>
      </c>
      <c r="AF7205" s="567">
        <v>1</v>
      </c>
      <c r="AG7205" s="567"/>
      <c r="AH7205" s="159" t="s">
        <v>194</v>
      </c>
      <c r="AI7205" s="155" t="s">
        <v>2410</v>
      </c>
    </row>
    <row r="7206" spans="1:35" x14ac:dyDescent="0.2">
      <c r="A7206" s="155" t="s">
        <v>2387</v>
      </c>
      <c r="B7206" s="81">
        <v>20240909</v>
      </c>
      <c r="C7206" s="126" t="s">
        <v>69</v>
      </c>
      <c r="D7206" s="126">
        <v>15</v>
      </c>
      <c r="E7206" s="126">
        <v>5</v>
      </c>
      <c r="H7206" s="126" t="s">
        <v>11</v>
      </c>
      <c r="I7206" s="126">
        <v>294</v>
      </c>
      <c r="J7206" s="126">
        <v>5</v>
      </c>
      <c r="K7206" s="82">
        <v>5</v>
      </c>
      <c r="L7206" s="156">
        <v>1</v>
      </c>
      <c r="M7206" s="82">
        <v>0</v>
      </c>
      <c r="N7206" s="83">
        <v>1</v>
      </c>
      <c r="O7206" s="82" t="str">
        <f>Cal_030724!$E$2</f>
        <v>Cal_030724</v>
      </c>
      <c r="P7206" s="158">
        <f>Cal_030724!$Q$3</f>
        <v>1.8135132035581638</v>
      </c>
      <c r="Q7206" s="158">
        <f>Cal_030724!$R$3</f>
        <v>0.5762667345022553</v>
      </c>
      <c r="R7206" s="84">
        <v>12.06</v>
      </c>
      <c r="S7206" s="84">
        <v>10.039999999999999</v>
      </c>
      <c r="T7206" s="158">
        <f>AVERAGE(0.399,0.676,0.495,0.57,0.743,0.657)</f>
        <v>0.59</v>
      </c>
      <c r="U7206" s="79">
        <f t="shared" si="1913"/>
        <v>11.47</v>
      </c>
      <c r="V7206" s="79">
        <f t="shared" si="1914"/>
        <v>9.4499999999999993</v>
      </c>
      <c r="W7206" s="446">
        <f t="shared" si="1915"/>
        <v>4.4132010157752359E-2</v>
      </c>
      <c r="X7206" s="446">
        <f t="shared" si="1916"/>
        <v>0.1238252395944027</v>
      </c>
      <c r="Y7206" s="82">
        <v>20240307</v>
      </c>
      <c r="Z7206" s="85" t="s">
        <v>2446</v>
      </c>
      <c r="AA7206" s="82">
        <v>20250325</v>
      </c>
      <c r="AB7206" s="85"/>
      <c r="AC7206" s="82"/>
      <c r="AD7206" s="82"/>
      <c r="AE7206" s="691" t="s">
        <v>1250</v>
      </c>
      <c r="AF7206" s="567">
        <v>1</v>
      </c>
      <c r="AG7206" s="567"/>
      <c r="AH7206" s="159" t="s">
        <v>253</v>
      </c>
      <c r="AI7206" s="155" t="s">
        <v>2410</v>
      </c>
    </row>
    <row r="7207" spans="1:35" x14ac:dyDescent="0.2">
      <c r="A7207" s="360" t="s">
        <v>2387</v>
      </c>
      <c r="B7207" s="196">
        <v>20240909</v>
      </c>
      <c r="C7207" s="361" t="s">
        <v>69</v>
      </c>
      <c r="D7207" s="361">
        <v>15</v>
      </c>
      <c r="E7207" s="361">
        <v>5</v>
      </c>
      <c r="H7207" s="361" t="s">
        <v>10</v>
      </c>
      <c r="I7207" s="361">
        <v>551</v>
      </c>
      <c r="J7207" s="361">
        <v>20</v>
      </c>
      <c r="K7207" s="44">
        <v>5</v>
      </c>
      <c r="L7207" s="362">
        <v>1</v>
      </c>
      <c r="M7207" s="44">
        <v>0</v>
      </c>
      <c r="N7207" s="363">
        <v>1</v>
      </c>
      <c r="O7207" s="44" t="str">
        <f>Cal_030724!$E$2</f>
        <v>Cal_030724</v>
      </c>
      <c r="P7207" s="365">
        <f>Cal_030724!$Q$3</f>
        <v>1.8135132035581638</v>
      </c>
      <c r="Q7207" s="365">
        <f>Cal_030724!$R$3</f>
        <v>0.5762667345022553</v>
      </c>
      <c r="R7207" s="364">
        <v>4.3760000000000003</v>
      </c>
      <c r="S7207" s="364">
        <v>3.3519999999999999</v>
      </c>
      <c r="T7207" s="365">
        <f>AVERAGE(0.399,0.676,0.495,0.57,0.743,0.657)</f>
        <v>0.59</v>
      </c>
      <c r="U7207" s="79">
        <f t="shared" si="1913"/>
        <v>3.7860000000000005</v>
      </c>
      <c r="V7207" s="79">
        <f t="shared" si="1914"/>
        <v>2.762</v>
      </c>
      <c r="W7207" s="446">
        <f t="shared" si="1915"/>
        <v>1.1937077905205916E-2</v>
      </c>
      <c r="X7207" s="446">
        <f t="shared" si="1916"/>
        <v>1.4255988976892623E-2</v>
      </c>
      <c r="Y7207" s="44">
        <v>20240307</v>
      </c>
      <c r="Z7207" s="368" t="s">
        <v>2449</v>
      </c>
      <c r="AA7207" s="44">
        <v>20250325</v>
      </c>
      <c r="AB7207" s="368"/>
      <c r="AC7207" s="44"/>
      <c r="AD7207" s="44"/>
      <c r="AE7207" s="763" t="s">
        <v>1250</v>
      </c>
      <c r="AF7207" s="849">
        <v>1</v>
      </c>
      <c r="AG7207" s="849"/>
      <c r="AH7207" s="370" t="s">
        <v>259</v>
      </c>
      <c r="AI7207" s="360" t="s">
        <v>2410</v>
      </c>
    </row>
    <row r="7208" spans="1:35" x14ac:dyDescent="0.2">
      <c r="A7208" s="360" t="s">
        <v>2387</v>
      </c>
      <c r="B7208" s="196">
        <v>20240909</v>
      </c>
      <c r="C7208" s="361" t="s">
        <v>69</v>
      </c>
      <c r="D7208" s="361">
        <v>15</v>
      </c>
      <c r="E7208" s="361">
        <v>5</v>
      </c>
      <c r="H7208" s="361" t="s">
        <v>11</v>
      </c>
      <c r="I7208" s="361">
        <v>552</v>
      </c>
      <c r="J7208" s="361">
        <v>20</v>
      </c>
      <c r="K7208" s="44">
        <v>5</v>
      </c>
      <c r="L7208" s="362">
        <v>1</v>
      </c>
      <c r="M7208" s="44">
        <v>0</v>
      </c>
      <c r="N7208" s="363">
        <v>1</v>
      </c>
      <c r="O7208" s="44" t="str">
        <f>Cal_030724!$E$2</f>
        <v>Cal_030724</v>
      </c>
      <c r="P7208" s="365">
        <f>Cal_030724!$Q$3</f>
        <v>1.8135132035581638</v>
      </c>
      <c r="Q7208" s="365">
        <f>Cal_030724!$R$3</f>
        <v>0.5762667345022553</v>
      </c>
      <c r="R7208" s="364">
        <v>4.1509999999999998</v>
      </c>
      <c r="S7208" s="364">
        <v>2.9049999999999998</v>
      </c>
      <c r="T7208" s="365">
        <f>AVERAGE(0.399,0.676,0.495,0.57,0.743,0.657)</f>
        <v>0.59</v>
      </c>
      <c r="U7208" s="79">
        <f t="shared" si="1913"/>
        <v>3.5609999999999999</v>
      </c>
      <c r="V7208" s="79">
        <f t="shared" si="1914"/>
        <v>2.3149999999999999</v>
      </c>
      <c r="W7208" s="446">
        <f t="shared" si="1915"/>
        <v>1.4498685687534494E-2</v>
      </c>
      <c r="X7208" s="446">
        <f t="shared" si="1916"/>
        <v>7.4155432354419352E-3</v>
      </c>
      <c r="Y7208" s="44">
        <v>20240307</v>
      </c>
      <c r="Z7208" s="368" t="s">
        <v>2449</v>
      </c>
      <c r="AA7208" s="44">
        <v>20250325</v>
      </c>
      <c r="AB7208" s="368"/>
      <c r="AC7208" s="44"/>
      <c r="AD7208" s="44"/>
      <c r="AE7208" s="763" t="s">
        <v>1250</v>
      </c>
      <c r="AF7208" s="849">
        <v>1</v>
      </c>
      <c r="AG7208" s="849"/>
      <c r="AH7208" s="370" t="s">
        <v>260</v>
      </c>
      <c r="AI7208" s="360"/>
    </row>
    <row r="7209" spans="1:35" x14ac:dyDescent="0.2">
      <c r="A7209" t="s">
        <v>2387</v>
      </c>
      <c r="B7209" s="45">
        <v>20240909</v>
      </c>
      <c r="C7209" s="107" t="s">
        <v>69</v>
      </c>
      <c r="D7209" s="107">
        <v>15</v>
      </c>
      <c r="E7209" s="107">
        <v>8</v>
      </c>
      <c r="H7209" s="107" t="s">
        <v>10</v>
      </c>
      <c r="I7209" s="107">
        <v>290</v>
      </c>
      <c r="J7209" s="107">
        <v>0</v>
      </c>
      <c r="K7209" s="43">
        <v>5</v>
      </c>
      <c r="L7209" s="111">
        <v>1</v>
      </c>
      <c r="M7209" s="43">
        <v>0</v>
      </c>
      <c r="N7209" s="49">
        <v>1</v>
      </c>
      <c r="O7209" s="43" t="str">
        <f>Cal_030724!$E$2</f>
        <v>Cal_030724</v>
      </c>
      <c r="P7209" s="50">
        <f>Cal_030724!$Q$3</f>
        <v>1.8135132035581638</v>
      </c>
      <c r="Q7209" s="50">
        <f>Cal_030724!$R$3</f>
        <v>0.5762667345022553</v>
      </c>
      <c r="R7209" s="46">
        <v>50.18</v>
      </c>
      <c r="S7209" s="46">
        <v>34.04</v>
      </c>
      <c r="T7209" s="178">
        <f>AVERAGE(0.763,0.746,0.699,0.8,0.548,0.621)</f>
        <v>0.6961666666666666</v>
      </c>
      <c r="U7209" s="79">
        <f t="shared" si="1913"/>
        <v>49.483833333333337</v>
      </c>
      <c r="V7209" s="79">
        <f t="shared" si="1914"/>
        <v>33.343833333333336</v>
      </c>
      <c r="W7209" s="446">
        <f t="shared" si="1915"/>
        <v>0.35748284281352</v>
      </c>
      <c r="X7209" s="446">
        <f t="shared" si="1916"/>
        <v>0.24331975948573353</v>
      </c>
      <c r="Y7209" s="43">
        <v>20240307</v>
      </c>
      <c r="Z7209" s="48" t="s">
        <v>2415</v>
      </c>
      <c r="AA7209" s="43">
        <v>20250227</v>
      </c>
      <c r="AE7209" s="689" t="s">
        <v>1250</v>
      </c>
      <c r="AF7209" s="130">
        <v>1</v>
      </c>
    </row>
    <row r="7210" spans="1:35" x14ac:dyDescent="0.2">
      <c r="A7210" t="s">
        <v>2387</v>
      </c>
      <c r="B7210" s="45">
        <v>20240909</v>
      </c>
      <c r="C7210" s="107" t="s">
        <v>69</v>
      </c>
      <c r="D7210" s="107">
        <v>15</v>
      </c>
      <c r="E7210" s="107">
        <v>8</v>
      </c>
      <c r="H7210" s="107" t="s">
        <v>11</v>
      </c>
      <c r="I7210" s="107">
        <v>290</v>
      </c>
      <c r="J7210" s="107">
        <v>0</v>
      </c>
      <c r="K7210" s="43">
        <v>5</v>
      </c>
      <c r="L7210" s="111">
        <v>1</v>
      </c>
      <c r="M7210" s="43">
        <v>0</v>
      </c>
      <c r="N7210" s="49">
        <v>1</v>
      </c>
      <c r="O7210" s="43" t="str">
        <f>Cal_030724!$E$2</f>
        <v>Cal_030724</v>
      </c>
      <c r="P7210" s="50">
        <f>Cal_030724!$Q$3</f>
        <v>1.8135132035581638</v>
      </c>
      <c r="Q7210" s="50">
        <f>Cal_030724!$R$3</f>
        <v>0.5762667345022553</v>
      </c>
      <c r="R7210" s="46">
        <v>47.69</v>
      </c>
      <c r="S7210" s="46">
        <v>32.76</v>
      </c>
      <c r="T7210" s="178">
        <f>AVERAGE(0.825,1.005,0.711,0.796,0.679,0.769)</f>
        <v>0.79749999999999999</v>
      </c>
      <c r="U7210" s="79">
        <f t="shared" si="1913"/>
        <v>46.892499999999998</v>
      </c>
      <c r="V7210" s="79">
        <f t="shared" si="1914"/>
        <v>31.962499999999999</v>
      </c>
      <c r="W7210" s="446">
        <f t="shared" si="1915"/>
        <v>0.33068270404001571</v>
      </c>
      <c r="X7210" s="446">
        <f t="shared" si="1916"/>
        <v>0.24523047858715355</v>
      </c>
      <c r="Y7210" s="43">
        <v>20240307</v>
      </c>
      <c r="Z7210" s="48" t="s">
        <v>2408</v>
      </c>
      <c r="AA7210" s="43">
        <v>20250225</v>
      </c>
      <c r="AE7210" s="689" t="s">
        <v>1250</v>
      </c>
      <c r="AF7210" s="130">
        <v>1</v>
      </c>
    </row>
    <row r="7211" spans="1:35" x14ac:dyDescent="0.2">
      <c r="A7211" t="s">
        <v>2387</v>
      </c>
      <c r="B7211" s="45">
        <v>20240909</v>
      </c>
      <c r="C7211" s="107" t="s">
        <v>69</v>
      </c>
      <c r="D7211" s="107">
        <v>15</v>
      </c>
      <c r="E7211" s="107">
        <v>8</v>
      </c>
      <c r="H7211" s="107" t="s">
        <v>10</v>
      </c>
      <c r="I7211" s="107">
        <v>290</v>
      </c>
      <c r="J7211" s="107">
        <v>10</v>
      </c>
      <c r="K7211" s="43">
        <v>5</v>
      </c>
      <c r="L7211" s="111">
        <v>1</v>
      </c>
      <c r="M7211" s="43">
        <v>0</v>
      </c>
      <c r="N7211" s="49">
        <v>1</v>
      </c>
      <c r="O7211" s="43" t="str">
        <f>Cal_030724!$E$2</f>
        <v>Cal_030724</v>
      </c>
      <c r="P7211" s="50">
        <f>Cal_030724!$Q$3</f>
        <v>1.8135132035581638</v>
      </c>
      <c r="Q7211" s="50">
        <f>Cal_030724!$R$3</f>
        <v>0.5762667345022553</v>
      </c>
      <c r="R7211" s="46">
        <v>41.83</v>
      </c>
      <c r="S7211" s="46">
        <v>27.79</v>
      </c>
      <c r="T7211" s="178">
        <f>AVERAGE(0.825,1.005,0.711,0.796,0.679,0.769)</f>
        <v>0.79749999999999999</v>
      </c>
      <c r="U7211" s="79">
        <f t="shared" si="1913"/>
        <v>41.032499999999999</v>
      </c>
      <c r="V7211" s="79">
        <f t="shared" si="1914"/>
        <v>26.9925</v>
      </c>
      <c r="W7211" s="446">
        <f t="shared" si="1915"/>
        <v>0.3109702052727274</v>
      </c>
      <c r="X7211" s="446">
        <f t="shared" si="1916"/>
        <v>0.17539151806130049</v>
      </c>
      <c r="Y7211" s="43">
        <v>20240307</v>
      </c>
      <c r="Z7211" s="48" t="s">
        <v>2408</v>
      </c>
      <c r="AA7211" s="43">
        <v>20250225</v>
      </c>
      <c r="AE7211" s="689" t="s">
        <v>1250</v>
      </c>
      <c r="AF7211" s="130">
        <v>1</v>
      </c>
    </row>
    <row r="7212" spans="1:35" x14ac:dyDescent="0.2">
      <c r="A7212" t="s">
        <v>2387</v>
      </c>
      <c r="B7212" s="45">
        <v>20240909</v>
      </c>
      <c r="C7212" s="107" t="s">
        <v>69</v>
      </c>
      <c r="D7212" s="107">
        <v>15</v>
      </c>
      <c r="E7212" s="107">
        <v>8</v>
      </c>
      <c r="H7212" s="107" t="s">
        <v>11</v>
      </c>
      <c r="I7212" s="107">
        <v>290</v>
      </c>
      <c r="J7212" s="107">
        <v>10</v>
      </c>
      <c r="K7212" s="43">
        <v>5</v>
      </c>
      <c r="L7212" s="111">
        <v>1</v>
      </c>
      <c r="M7212" s="43">
        <v>0</v>
      </c>
      <c r="N7212" s="49">
        <v>1</v>
      </c>
      <c r="O7212" s="43" t="str">
        <f>Cal_030724!$E$2</f>
        <v>Cal_030724</v>
      </c>
      <c r="P7212" s="50">
        <f>Cal_030724!$Q$3</f>
        <v>1.8135132035581638</v>
      </c>
      <c r="Q7212" s="50">
        <f>Cal_030724!$R$3</f>
        <v>0.5762667345022553</v>
      </c>
      <c r="R7212" s="46">
        <v>39.409999999999997</v>
      </c>
      <c r="S7212" s="46">
        <v>26.27</v>
      </c>
      <c r="T7212" s="178">
        <f>AVERAGE(0.807,0.725,0.357,0.599,0.783,0.831)</f>
        <v>0.68366666666666676</v>
      </c>
      <c r="U7212" s="79">
        <f t="shared" si="1913"/>
        <v>38.726333333333329</v>
      </c>
      <c r="V7212" s="79">
        <f t="shared" si="1914"/>
        <v>25.586333333333332</v>
      </c>
      <c r="W7212" s="446">
        <f t="shared" si="1915"/>
        <v>0.29103621775524485</v>
      </c>
      <c r="X7212" s="446">
        <f t="shared" si="1916"/>
        <v>0.16998862891693745</v>
      </c>
      <c r="Y7212" s="43">
        <v>20240307</v>
      </c>
      <c r="Z7212" s="48" t="s">
        <v>2401</v>
      </c>
      <c r="AA7212" s="43">
        <v>20250219</v>
      </c>
      <c r="AE7212" s="689" t="s">
        <v>1250</v>
      </c>
      <c r="AF7212" s="130">
        <v>1</v>
      </c>
    </row>
    <row r="7213" spans="1:35" x14ac:dyDescent="0.2">
      <c r="A7213" s="155" t="s">
        <v>2387</v>
      </c>
      <c r="B7213" s="81">
        <v>20240909</v>
      </c>
      <c r="C7213" s="126" t="s">
        <v>69</v>
      </c>
      <c r="D7213" s="126">
        <v>15</v>
      </c>
      <c r="E7213" s="126">
        <v>8</v>
      </c>
      <c r="H7213" s="126" t="s">
        <v>10</v>
      </c>
      <c r="I7213" s="126">
        <v>293</v>
      </c>
      <c r="J7213" s="126">
        <v>5</v>
      </c>
      <c r="K7213" s="82">
        <v>5</v>
      </c>
      <c r="L7213" s="156">
        <v>1</v>
      </c>
      <c r="M7213" s="82">
        <v>0</v>
      </c>
      <c r="N7213" s="83">
        <v>1</v>
      </c>
      <c r="O7213" s="82" t="str">
        <f>Cal_030724!$E$2</f>
        <v>Cal_030724</v>
      </c>
      <c r="P7213" s="158">
        <f>Cal_030724!$Q$3</f>
        <v>1.8135132035581638</v>
      </c>
      <c r="Q7213" s="158">
        <f>Cal_030724!$R$3</f>
        <v>0.5762667345022553</v>
      </c>
      <c r="R7213" s="84">
        <v>14.06</v>
      </c>
      <c r="S7213" s="84">
        <v>10.63</v>
      </c>
      <c r="T7213" s="158">
        <f>AVERAGE(0.399,0.676,0.495,0.57,0.743,0.657)</f>
        <v>0.59</v>
      </c>
      <c r="U7213" s="79">
        <f t="shared" si="1913"/>
        <v>13.47</v>
      </c>
      <c r="V7213" s="79">
        <f t="shared" si="1914"/>
        <v>10.040000000000001</v>
      </c>
      <c r="W7213" s="446">
        <f t="shared" si="1915"/>
        <v>7.519278492089447E-2</v>
      </c>
      <c r="X7213" s="446">
        <f t="shared" si="1916"/>
        <v>0.1038597067375274</v>
      </c>
      <c r="Y7213" s="82">
        <v>20240307</v>
      </c>
      <c r="Z7213" s="85" t="s">
        <v>2446</v>
      </c>
      <c r="AA7213" s="82">
        <v>20250325</v>
      </c>
      <c r="AB7213" s="85"/>
      <c r="AC7213" s="82"/>
      <c r="AD7213" s="82"/>
      <c r="AE7213" s="691" t="s">
        <v>1250</v>
      </c>
      <c r="AF7213" s="567">
        <v>3</v>
      </c>
      <c r="AG7213" s="567"/>
      <c r="AH7213" s="159" t="s">
        <v>251</v>
      </c>
      <c r="AI7213" s="155" t="s">
        <v>2453</v>
      </c>
    </row>
    <row r="7214" spans="1:35" x14ac:dyDescent="0.2">
      <c r="A7214" s="155" t="s">
        <v>2387</v>
      </c>
      <c r="B7214" s="81">
        <v>20240909</v>
      </c>
      <c r="C7214" s="126" t="s">
        <v>69</v>
      </c>
      <c r="D7214" s="126">
        <v>15</v>
      </c>
      <c r="E7214" s="126">
        <v>8</v>
      </c>
      <c r="H7214" s="126" t="s">
        <v>11</v>
      </c>
      <c r="I7214" s="126">
        <v>293</v>
      </c>
      <c r="J7214" s="126">
        <v>5</v>
      </c>
      <c r="K7214" s="82">
        <v>5</v>
      </c>
      <c r="L7214" s="156">
        <v>1</v>
      </c>
      <c r="M7214" s="82">
        <v>0</v>
      </c>
      <c r="N7214" s="83">
        <v>1</v>
      </c>
      <c r="O7214" s="82" t="str">
        <f>Cal_030724!$E$2</f>
        <v>Cal_030724</v>
      </c>
      <c r="P7214" s="158">
        <f>Cal_030724!$Q$3</f>
        <v>1.8135132035581638</v>
      </c>
      <c r="Q7214" s="158">
        <f>Cal_030724!$R$3</f>
        <v>0.5762667345022553</v>
      </c>
      <c r="R7214" s="84">
        <v>13.9</v>
      </c>
      <c r="S7214" s="84">
        <v>10.49</v>
      </c>
      <c r="T7214" s="158">
        <f>AVERAGE(0.399,0.676,0.495,0.57,0.743,0.657)</f>
        <v>0.59</v>
      </c>
      <c r="U7214" s="79">
        <f t="shared" si="1913"/>
        <v>13.31</v>
      </c>
      <c r="V7214" s="79">
        <f t="shared" si="1914"/>
        <v>9.9</v>
      </c>
      <c r="W7214" s="446">
        <f t="shared" si="1915"/>
        <v>7.4754343026311981E-2</v>
      </c>
      <c r="X7214" s="446">
        <f t="shared" si="1916"/>
        <v>0.1018014007404585</v>
      </c>
      <c r="Y7214" s="82">
        <v>20240307</v>
      </c>
      <c r="Z7214" s="85" t="s">
        <v>2446</v>
      </c>
      <c r="AA7214" s="82">
        <v>20250325</v>
      </c>
      <c r="AB7214" s="85"/>
      <c r="AC7214" s="82"/>
      <c r="AD7214" s="82"/>
      <c r="AE7214" s="691" t="s">
        <v>1250</v>
      </c>
      <c r="AF7214" s="567">
        <v>3</v>
      </c>
      <c r="AG7214" s="567"/>
      <c r="AH7214" s="159" t="s">
        <v>252</v>
      </c>
      <c r="AI7214" s="155" t="s">
        <v>2453</v>
      </c>
    </row>
    <row r="7215" spans="1:35" x14ac:dyDescent="0.2">
      <c r="A7215" s="360" t="s">
        <v>2387</v>
      </c>
      <c r="B7215" s="196">
        <v>20240909</v>
      </c>
      <c r="C7215" s="361" t="s">
        <v>69</v>
      </c>
      <c r="D7215" s="361">
        <v>15</v>
      </c>
      <c r="E7215" s="361">
        <v>8</v>
      </c>
      <c r="H7215" s="361" t="s">
        <v>10</v>
      </c>
      <c r="I7215" s="361">
        <v>551</v>
      </c>
      <c r="J7215" s="361">
        <v>20</v>
      </c>
      <c r="K7215" s="44">
        <v>5</v>
      </c>
      <c r="L7215" s="362">
        <v>1</v>
      </c>
      <c r="M7215" s="44">
        <v>0</v>
      </c>
      <c r="N7215" s="363">
        <v>1</v>
      </c>
      <c r="O7215" s="44" t="str">
        <f>Cal_030724!$E$2</f>
        <v>Cal_030724</v>
      </c>
      <c r="P7215" s="365">
        <f>Cal_030724!$Q$3</f>
        <v>1.8135132035581638</v>
      </c>
      <c r="Q7215" s="365">
        <f>Cal_030724!$R$3</f>
        <v>0.5762667345022553</v>
      </c>
      <c r="R7215" s="364">
        <v>6.8230000000000004</v>
      </c>
      <c r="S7215" s="364">
        <v>4.9320000000000004</v>
      </c>
      <c r="T7215" s="365">
        <f>AVERAGE(0.399,0.676,0.495,0.57,0.743,0.657)</f>
        <v>0.59</v>
      </c>
      <c r="U7215" s="79">
        <f t="shared" si="1913"/>
        <v>6.2330000000000005</v>
      </c>
      <c r="V7215" s="79">
        <f t="shared" si="1914"/>
        <v>4.3420000000000005</v>
      </c>
      <c r="W7215" s="446">
        <f t="shared" si="1915"/>
        <v>2.2043959295648809E-2</v>
      </c>
      <c r="X7215" s="446">
        <f t="shared" si="1916"/>
        <v>1.9132831581278004E-2</v>
      </c>
      <c r="Y7215" s="44">
        <v>20240307</v>
      </c>
      <c r="Z7215" s="368" t="s">
        <v>2449</v>
      </c>
      <c r="AA7215" s="44">
        <v>20250325</v>
      </c>
      <c r="AB7215" s="368"/>
      <c r="AC7215" s="44"/>
      <c r="AD7215" s="44"/>
      <c r="AE7215" s="763" t="s">
        <v>1250</v>
      </c>
      <c r="AF7215" s="849">
        <v>1</v>
      </c>
      <c r="AG7215" s="849"/>
      <c r="AH7215" s="370" t="s">
        <v>258</v>
      </c>
      <c r="AI7215" s="360"/>
    </row>
    <row r="7216" spans="1:35" x14ac:dyDescent="0.2">
      <c r="A7216" s="360" t="s">
        <v>2387</v>
      </c>
      <c r="B7216" s="196">
        <v>20240909</v>
      </c>
      <c r="C7216" s="361" t="s">
        <v>69</v>
      </c>
      <c r="D7216" s="361">
        <v>15</v>
      </c>
      <c r="E7216" s="361">
        <v>8</v>
      </c>
      <c r="H7216" s="361" t="s">
        <v>11</v>
      </c>
      <c r="I7216" s="361">
        <v>551</v>
      </c>
      <c r="J7216" s="361">
        <v>20</v>
      </c>
      <c r="K7216" s="44">
        <v>5</v>
      </c>
      <c r="L7216" s="362">
        <v>1</v>
      </c>
      <c r="M7216" s="44">
        <v>0</v>
      </c>
      <c r="N7216" s="363">
        <v>1</v>
      </c>
      <c r="O7216" s="44" t="str">
        <f>Cal_030724!$E$2</f>
        <v>Cal_030724</v>
      </c>
      <c r="P7216" s="365">
        <f>Cal_030724!$Q$3</f>
        <v>1.8135132035581638</v>
      </c>
      <c r="Q7216" s="365">
        <f>Cal_030724!$R$3</f>
        <v>0.5762667345022553</v>
      </c>
      <c r="R7216" s="364">
        <v>7.569</v>
      </c>
      <c r="S7216" s="364">
        <v>5.1470000000000002</v>
      </c>
      <c r="T7216" s="365">
        <f>AVERAGE(0.399,0.676,0.495,0.57,0.743,0.657)</f>
        <v>0.59</v>
      </c>
      <c r="U7216" s="79">
        <f t="shared" si="1913"/>
        <v>6.9790000000000001</v>
      </c>
      <c r="V7216" s="79">
        <f t="shared" si="1914"/>
        <v>4.5570000000000004</v>
      </c>
      <c r="W7216" s="446">
        <f t="shared" si="1915"/>
        <v>2.8233986998446012E-2</v>
      </c>
      <c r="X7216" s="446">
        <f t="shared" si="1916"/>
        <v>1.4981728346131474E-2</v>
      </c>
      <c r="Y7216" s="44">
        <v>20240307</v>
      </c>
      <c r="Z7216" s="368" t="s">
        <v>2449</v>
      </c>
      <c r="AA7216" s="44">
        <v>20250325</v>
      </c>
      <c r="AB7216" s="368"/>
      <c r="AC7216" s="44"/>
      <c r="AD7216" s="44"/>
      <c r="AE7216" s="763" t="s">
        <v>1250</v>
      </c>
      <c r="AF7216" s="849">
        <v>1</v>
      </c>
      <c r="AG7216" s="849"/>
      <c r="AH7216" s="370" t="s">
        <v>165</v>
      </c>
      <c r="AI7216" s="360"/>
    </row>
    <row r="7217" spans="1:35" x14ac:dyDescent="0.2">
      <c r="A7217" t="s">
        <v>2387</v>
      </c>
      <c r="B7217" s="45">
        <v>20240909</v>
      </c>
      <c r="C7217" s="107" t="s">
        <v>69</v>
      </c>
      <c r="D7217" s="107">
        <v>15</v>
      </c>
      <c r="E7217" s="107">
        <v>11</v>
      </c>
      <c r="H7217" s="107" t="s">
        <v>10</v>
      </c>
      <c r="I7217" s="107">
        <v>290</v>
      </c>
      <c r="J7217" s="107">
        <v>0</v>
      </c>
      <c r="K7217" s="43">
        <v>5</v>
      </c>
      <c r="L7217" s="111">
        <v>1</v>
      </c>
      <c r="M7217" s="43">
        <v>0</v>
      </c>
      <c r="N7217" s="49">
        <v>1</v>
      </c>
      <c r="O7217" s="43" t="str">
        <f>Cal_030724!$E$2</f>
        <v>Cal_030724</v>
      </c>
      <c r="P7217" s="50">
        <f>Cal_030724!$Q$3</f>
        <v>1.8135132035581638</v>
      </c>
      <c r="Q7217" s="50">
        <f>Cal_030724!$R$3</f>
        <v>0.5762667345022553</v>
      </c>
      <c r="R7217" s="46">
        <v>197.6</v>
      </c>
      <c r="S7217" s="46">
        <v>127.6</v>
      </c>
      <c r="T7217" s="178">
        <f>AVERAGE(0.807,0.725,0.357,0.599,0.783,0.831)</f>
        <v>0.68366666666666676</v>
      </c>
      <c r="U7217" s="79">
        <f t="shared" si="1913"/>
        <v>196.91633333333334</v>
      </c>
      <c r="V7217" s="79">
        <f t="shared" si="1914"/>
        <v>126.91633333333333</v>
      </c>
      <c r="W7217" s="446">
        <f t="shared" si="1915"/>
        <v>1.5504212513597526</v>
      </c>
      <c r="X7217" s="446">
        <f t="shared" si="1916"/>
        <v>0.73640829756072246</v>
      </c>
      <c r="Y7217" s="43">
        <v>20240307</v>
      </c>
      <c r="Z7217" s="48" t="s">
        <v>2401</v>
      </c>
      <c r="AA7217" s="43">
        <v>20250219</v>
      </c>
      <c r="AE7217" s="689" t="s">
        <v>1250</v>
      </c>
      <c r="AF7217" s="130">
        <v>1</v>
      </c>
    </row>
    <row r="7218" spans="1:35" x14ac:dyDescent="0.2">
      <c r="A7218" t="s">
        <v>2387</v>
      </c>
      <c r="B7218" s="45">
        <v>20240909</v>
      </c>
      <c r="C7218" s="107" t="s">
        <v>69</v>
      </c>
      <c r="D7218" s="107">
        <v>15</v>
      </c>
      <c r="E7218" s="107">
        <v>11</v>
      </c>
      <c r="H7218" s="107" t="s">
        <v>11</v>
      </c>
      <c r="I7218" s="107">
        <v>290</v>
      </c>
      <c r="J7218" s="107">
        <v>0</v>
      </c>
      <c r="K7218" s="43">
        <v>5</v>
      </c>
      <c r="L7218" s="111">
        <v>1</v>
      </c>
      <c r="M7218" s="43">
        <v>0</v>
      </c>
      <c r="N7218" s="49">
        <v>1</v>
      </c>
      <c r="O7218" s="43" t="str">
        <f>Cal_030724!$E$2</f>
        <v>Cal_030724</v>
      </c>
      <c r="P7218" s="50">
        <f>Cal_030724!$Q$3</f>
        <v>1.8135132035581638</v>
      </c>
      <c r="Q7218" s="50">
        <f>Cal_030724!$R$3</f>
        <v>0.5762667345022553</v>
      </c>
      <c r="R7218" s="46">
        <v>201.6</v>
      </c>
      <c r="S7218" s="46">
        <v>131.9</v>
      </c>
      <c r="T7218" s="178">
        <f>AVERAGE(0.807,0.725,0.357,0.599,0.783,0.831)</f>
        <v>0.68366666666666676</v>
      </c>
      <c r="U7218" s="79">
        <f t="shared" si="1913"/>
        <v>200.91633333333334</v>
      </c>
      <c r="V7218" s="79">
        <f t="shared" si="1914"/>
        <v>131.21633333333335</v>
      </c>
      <c r="W7218" s="446">
        <f t="shared" si="1915"/>
        <v>1.5437765888539243</v>
      </c>
      <c r="X7218" s="446">
        <f t="shared" si="1916"/>
        <v>0.82053208983727666</v>
      </c>
      <c r="Y7218" s="43">
        <v>20240307</v>
      </c>
      <c r="Z7218" s="48" t="s">
        <v>2401</v>
      </c>
      <c r="AA7218" s="43">
        <v>20250219</v>
      </c>
      <c r="AE7218" s="689" t="s">
        <v>1250</v>
      </c>
      <c r="AF7218" s="130">
        <v>1</v>
      </c>
    </row>
    <row r="7219" spans="1:35" x14ac:dyDescent="0.2">
      <c r="A7219" t="s">
        <v>2387</v>
      </c>
      <c r="B7219" s="45">
        <v>20240909</v>
      </c>
      <c r="C7219" s="107" t="s">
        <v>69</v>
      </c>
      <c r="D7219" s="107">
        <v>15</v>
      </c>
      <c r="E7219" s="107">
        <v>11</v>
      </c>
      <c r="H7219" s="107" t="s">
        <v>10</v>
      </c>
      <c r="I7219" s="107">
        <v>290</v>
      </c>
      <c r="J7219" s="107">
        <v>10</v>
      </c>
      <c r="K7219" s="43">
        <v>5</v>
      </c>
      <c r="L7219" s="111">
        <v>1</v>
      </c>
      <c r="M7219" s="43">
        <v>0</v>
      </c>
      <c r="N7219" s="49">
        <v>1</v>
      </c>
      <c r="O7219" s="43" t="str">
        <f>Cal_030724!$E$2</f>
        <v>Cal_030724</v>
      </c>
      <c r="P7219" s="50">
        <f>Cal_030724!$Q$3</f>
        <v>1.8135132035581638</v>
      </c>
      <c r="Q7219" s="50">
        <f>Cal_030724!$R$3</f>
        <v>0.5762667345022553</v>
      </c>
      <c r="R7219" s="46">
        <v>179.1</v>
      </c>
      <c r="S7219" s="46">
        <v>115.7</v>
      </c>
      <c r="T7219" s="178">
        <f>AVERAGE(0.825,1.005,0.711,0.796,0.679,0.769)</f>
        <v>0.79749999999999999</v>
      </c>
      <c r="U7219" s="79">
        <f t="shared" si="1913"/>
        <v>178.30249999999998</v>
      </c>
      <c r="V7219" s="79">
        <f t="shared" si="1914"/>
        <v>114.9025</v>
      </c>
      <c r="W7219" s="446">
        <f t="shared" si="1915"/>
        <v>1.4042386762315464</v>
      </c>
      <c r="X7219" s="446">
        <f t="shared" si="1916"/>
        <v>0.66612079085702025</v>
      </c>
      <c r="Y7219" s="43">
        <v>20240307</v>
      </c>
      <c r="Z7219" s="48" t="s">
        <v>2408</v>
      </c>
      <c r="AA7219" s="43">
        <v>20250225</v>
      </c>
      <c r="AE7219" s="689" t="s">
        <v>1250</v>
      </c>
      <c r="AF7219" s="130">
        <v>1</v>
      </c>
    </row>
    <row r="7220" spans="1:35" x14ac:dyDescent="0.2">
      <c r="A7220" t="s">
        <v>2387</v>
      </c>
      <c r="B7220" s="45">
        <v>20240909</v>
      </c>
      <c r="C7220" s="107" t="s">
        <v>69</v>
      </c>
      <c r="D7220" s="107">
        <v>15</v>
      </c>
      <c r="E7220" s="107">
        <v>11</v>
      </c>
      <c r="H7220" s="107" t="s">
        <v>11</v>
      </c>
      <c r="I7220" s="107">
        <v>290</v>
      </c>
      <c r="J7220" s="107">
        <v>10</v>
      </c>
      <c r="K7220" s="43">
        <v>5</v>
      </c>
      <c r="L7220" s="111">
        <v>1</v>
      </c>
      <c r="M7220" s="43">
        <v>0</v>
      </c>
      <c r="N7220" s="49">
        <v>1</v>
      </c>
      <c r="O7220" s="43" t="str">
        <f>Cal_030724!$E$2</f>
        <v>Cal_030724</v>
      </c>
      <c r="P7220" s="50">
        <f>Cal_030724!$Q$3</f>
        <v>1.8135132035581638</v>
      </c>
      <c r="Q7220" s="50">
        <f>Cal_030724!$R$3</f>
        <v>0.5762667345022553</v>
      </c>
      <c r="R7220" s="46">
        <v>187.7</v>
      </c>
      <c r="S7220" s="46">
        <v>121.9</v>
      </c>
      <c r="T7220" s="178">
        <f>AVERAGE(0.763,0.746,0.699,0.8,0.548,0.621)</f>
        <v>0.6961666666666666</v>
      </c>
      <c r="U7220" s="79">
        <f t="shared" si="1913"/>
        <v>187.00383333333332</v>
      </c>
      <c r="V7220" s="79">
        <f t="shared" si="1914"/>
        <v>121.20383333333334</v>
      </c>
      <c r="W7220" s="446">
        <f t="shared" si="1915"/>
        <v>1.4573959762781667</v>
      </c>
      <c r="X7220" s="446">
        <f t="shared" si="1916"/>
        <v>0.72650344966201286</v>
      </c>
      <c r="Y7220" s="43">
        <v>20240307</v>
      </c>
      <c r="Z7220" s="48" t="s">
        <v>2415</v>
      </c>
      <c r="AA7220" s="43">
        <v>20250227</v>
      </c>
      <c r="AE7220" s="689" t="s">
        <v>1250</v>
      </c>
      <c r="AF7220" s="130">
        <v>1</v>
      </c>
    </row>
    <row r="7221" spans="1:35" x14ac:dyDescent="0.2">
      <c r="A7221" s="155" t="s">
        <v>2387</v>
      </c>
      <c r="B7221" s="81">
        <v>20240909</v>
      </c>
      <c r="C7221" s="126" t="s">
        <v>69</v>
      </c>
      <c r="D7221" s="126">
        <v>15</v>
      </c>
      <c r="E7221" s="126">
        <v>11</v>
      </c>
      <c r="H7221" s="126" t="s">
        <v>10</v>
      </c>
      <c r="I7221" s="126">
        <v>293</v>
      </c>
      <c r="J7221" s="126">
        <v>5</v>
      </c>
      <c r="K7221" s="82">
        <v>5</v>
      </c>
      <c r="L7221" s="156">
        <v>1</v>
      </c>
      <c r="M7221" s="82">
        <v>0</v>
      </c>
      <c r="N7221" s="83">
        <v>1</v>
      </c>
      <c r="O7221" s="82" t="str">
        <f>Cal_030724!$E$2</f>
        <v>Cal_030724</v>
      </c>
      <c r="P7221" s="158">
        <f>Cal_030724!$Q$3</f>
        <v>1.8135132035581638</v>
      </c>
      <c r="Q7221" s="158">
        <f>Cal_030724!$R$3</f>
        <v>0.5762667345022553</v>
      </c>
      <c r="R7221" s="84">
        <v>42.04</v>
      </c>
      <c r="S7221" s="84">
        <v>27.05</v>
      </c>
      <c r="T7221" s="158">
        <f>AVERAGE(0.399,0.676,0.495,0.57,0.743,0.657)</f>
        <v>0.59</v>
      </c>
      <c r="U7221" s="79">
        <f t="shared" si="1913"/>
        <v>41.449999999999996</v>
      </c>
      <c r="V7221" s="79">
        <f t="shared" si="1914"/>
        <v>26.46</v>
      </c>
      <c r="W7221" s="446">
        <f t="shared" si="1915"/>
        <v>0.32861219998956492</v>
      </c>
      <c r="X7221" s="446">
        <f t="shared" si="1916"/>
        <v>0.1432731515325309</v>
      </c>
      <c r="Y7221" s="82">
        <v>20240307</v>
      </c>
      <c r="Z7221" s="85" t="s">
        <v>2446</v>
      </c>
      <c r="AA7221" s="82">
        <v>20250325</v>
      </c>
      <c r="AB7221" s="85"/>
      <c r="AC7221" s="82"/>
      <c r="AD7221" s="82"/>
      <c r="AE7221" s="691" t="s">
        <v>1250</v>
      </c>
      <c r="AF7221" s="567">
        <v>1</v>
      </c>
      <c r="AG7221" s="567"/>
      <c r="AH7221" s="159" t="s">
        <v>208</v>
      </c>
      <c r="AI7221" s="155"/>
    </row>
    <row r="7222" spans="1:35" x14ac:dyDescent="0.2">
      <c r="A7222" s="155" t="s">
        <v>2387</v>
      </c>
      <c r="B7222" s="81">
        <v>20240909</v>
      </c>
      <c r="C7222" s="126" t="s">
        <v>69</v>
      </c>
      <c r="D7222" s="126">
        <v>15</v>
      </c>
      <c r="E7222" s="126">
        <v>11</v>
      </c>
      <c r="H7222" s="126" t="s">
        <v>11</v>
      </c>
      <c r="I7222" s="126">
        <v>294</v>
      </c>
      <c r="J7222" s="126">
        <v>5</v>
      </c>
      <c r="K7222" s="82">
        <v>5</v>
      </c>
      <c r="L7222" s="156">
        <v>1</v>
      </c>
      <c r="M7222" s="82">
        <v>0</v>
      </c>
      <c r="N7222" s="83">
        <v>1</v>
      </c>
      <c r="O7222" s="82" t="str">
        <f>Cal_030724!$E$2</f>
        <v>Cal_030724</v>
      </c>
      <c r="P7222" s="158">
        <f>Cal_030724!$Q$3</f>
        <v>1.8135132035581638</v>
      </c>
      <c r="Q7222" s="158">
        <f>Cal_030724!$R$3</f>
        <v>0.5762667345022553</v>
      </c>
      <c r="R7222" s="84">
        <v>40.69</v>
      </c>
      <c r="S7222" s="84">
        <v>25.9</v>
      </c>
      <c r="T7222" s="158">
        <f>AVERAGE(0.399,0.676,0.495,0.57,0.743,0.657)</f>
        <v>0.59</v>
      </c>
      <c r="U7222" s="79">
        <f t="shared" si="1913"/>
        <v>40.099999999999994</v>
      </c>
      <c r="V7222" s="79">
        <f t="shared" si="1914"/>
        <v>25.31</v>
      </c>
      <c r="W7222" s="446">
        <f t="shared" si="1915"/>
        <v>0.32312496546195874</v>
      </c>
      <c r="X7222" s="446">
        <f t="shared" si="1916"/>
        <v>0.12671609181074431</v>
      </c>
      <c r="Y7222" s="82">
        <v>20240307</v>
      </c>
      <c r="Z7222" s="85" t="s">
        <v>2446</v>
      </c>
      <c r="AA7222" s="82">
        <v>20250325</v>
      </c>
      <c r="AB7222" s="85"/>
      <c r="AC7222" s="82"/>
      <c r="AD7222" s="82"/>
      <c r="AE7222" s="691" t="s">
        <v>1250</v>
      </c>
      <c r="AF7222" s="567">
        <v>1</v>
      </c>
      <c r="AG7222" s="567"/>
      <c r="AH7222" s="159" t="s">
        <v>250</v>
      </c>
      <c r="AI7222" s="155"/>
    </row>
    <row r="7223" spans="1:35" x14ac:dyDescent="0.2">
      <c r="A7223" s="360" t="s">
        <v>2387</v>
      </c>
      <c r="B7223" s="196">
        <v>20240909</v>
      </c>
      <c r="C7223" s="361" t="s">
        <v>69</v>
      </c>
      <c r="D7223" s="361">
        <v>15</v>
      </c>
      <c r="E7223" s="361">
        <v>11</v>
      </c>
      <c r="H7223" s="361" t="s">
        <v>10</v>
      </c>
      <c r="I7223" s="361">
        <v>550</v>
      </c>
      <c r="J7223" s="361">
        <v>20</v>
      </c>
      <c r="K7223" s="44">
        <v>5</v>
      </c>
      <c r="L7223" s="362">
        <v>1</v>
      </c>
      <c r="M7223" s="44">
        <v>0</v>
      </c>
      <c r="N7223" s="363">
        <v>1</v>
      </c>
      <c r="O7223" s="44" t="str">
        <f>Cal_030724!$E$2</f>
        <v>Cal_030724</v>
      </c>
      <c r="P7223" s="365">
        <f>Cal_030724!$Q$3</f>
        <v>1.8135132035581638</v>
      </c>
      <c r="Q7223" s="365">
        <f>Cal_030724!$R$3</f>
        <v>0.5762667345022553</v>
      </c>
      <c r="R7223" s="364">
        <v>4.4569999999999999</v>
      </c>
      <c r="S7223" s="364">
        <v>3.2</v>
      </c>
      <c r="T7223" s="365">
        <f>AVERAGE(0.399,0.676,0.495,0.57,0.743,0.657)</f>
        <v>0.59</v>
      </c>
      <c r="U7223" s="79">
        <f t="shared" si="1913"/>
        <v>3.867</v>
      </c>
      <c r="V7223" s="79">
        <f t="shared" si="1914"/>
        <v>2.6100000000000003</v>
      </c>
      <c r="W7223" s="446">
        <f t="shared" si="1915"/>
        <v>1.4679871656056371E-2</v>
      </c>
      <c r="X7223" s="446">
        <f t="shared" si="1916"/>
        <v>1.0116725943716338E-2</v>
      </c>
      <c r="Y7223" s="44">
        <v>20240307</v>
      </c>
      <c r="Z7223" s="368" t="s">
        <v>2449</v>
      </c>
      <c r="AA7223" s="44">
        <v>20250325</v>
      </c>
      <c r="AB7223" s="368"/>
      <c r="AC7223" s="44"/>
      <c r="AD7223" s="44"/>
      <c r="AE7223" s="763" t="s">
        <v>1250</v>
      </c>
      <c r="AF7223" s="849">
        <v>1</v>
      </c>
      <c r="AG7223" s="849"/>
      <c r="AH7223" s="370" t="s">
        <v>256</v>
      </c>
      <c r="AI7223" s="360"/>
    </row>
    <row r="7224" spans="1:35" x14ac:dyDescent="0.2">
      <c r="A7224" s="360" t="s">
        <v>2387</v>
      </c>
      <c r="B7224" s="196">
        <v>20240909</v>
      </c>
      <c r="C7224" s="361" t="s">
        <v>69</v>
      </c>
      <c r="D7224" s="361">
        <v>15</v>
      </c>
      <c r="E7224" s="361">
        <v>11</v>
      </c>
      <c r="H7224" s="361" t="s">
        <v>11</v>
      </c>
      <c r="I7224" s="361">
        <v>550</v>
      </c>
      <c r="J7224" s="361">
        <v>20</v>
      </c>
      <c r="K7224" s="44">
        <v>5</v>
      </c>
      <c r="L7224" s="362">
        <v>1</v>
      </c>
      <c r="M7224" s="44">
        <v>0</v>
      </c>
      <c r="N7224" s="363">
        <v>1</v>
      </c>
      <c r="O7224" s="44" t="str">
        <f>Cal_030724!$E$2</f>
        <v>Cal_030724</v>
      </c>
      <c r="P7224" s="365">
        <f>Cal_030724!$Q$3</f>
        <v>1.8135132035581638</v>
      </c>
      <c r="Q7224" s="365">
        <f>Cal_030724!$R$3</f>
        <v>0.5762667345022553</v>
      </c>
      <c r="R7224" s="364">
        <v>5.0640000000000001</v>
      </c>
      <c r="S7224" s="364">
        <v>3.3730000000000002</v>
      </c>
      <c r="T7224" s="365">
        <f>AVERAGE(0.399,0.676,0.495,0.57,0.743,0.657)</f>
        <v>0.59</v>
      </c>
      <c r="U7224" s="79">
        <f t="shared" si="1913"/>
        <v>4.4740000000000002</v>
      </c>
      <c r="V7224" s="79">
        <f t="shared" si="1914"/>
        <v>2.7830000000000004</v>
      </c>
      <c r="W7224" s="446">
        <f t="shared" si="1915"/>
        <v>1.9748339674137888E-2</v>
      </c>
      <c r="X7224" s="446">
        <f t="shared" si="1916"/>
        <v>6.6918638201791392E-3</v>
      </c>
      <c r="Y7224" s="44">
        <v>20240307</v>
      </c>
      <c r="Z7224" s="368" t="s">
        <v>2449</v>
      </c>
      <c r="AA7224" s="44">
        <v>20250325</v>
      </c>
      <c r="AB7224" s="368"/>
      <c r="AC7224" s="44"/>
      <c r="AD7224" s="44"/>
      <c r="AE7224" s="763" t="s">
        <v>1250</v>
      </c>
      <c r="AF7224" s="849">
        <v>1</v>
      </c>
      <c r="AG7224" s="849"/>
      <c r="AH7224" s="370" t="s">
        <v>257</v>
      </c>
      <c r="AI7224" s="360"/>
    </row>
    <row r="7225" spans="1:35" x14ac:dyDescent="0.2">
      <c r="A7225" t="s">
        <v>2387</v>
      </c>
      <c r="B7225" s="45">
        <v>20240909</v>
      </c>
      <c r="C7225" s="107" t="s">
        <v>69</v>
      </c>
      <c r="D7225" s="107">
        <v>15</v>
      </c>
      <c r="E7225" s="107">
        <v>16</v>
      </c>
      <c r="H7225" s="107" t="s">
        <v>10</v>
      </c>
      <c r="I7225" s="107">
        <v>290</v>
      </c>
      <c r="J7225" s="107">
        <v>0</v>
      </c>
      <c r="K7225" s="43">
        <v>5</v>
      </c>
      <c r="L7225" s="43">
        <v>1</v>
      </c>
      <c r="M7225" s="43">
        <v>0</v>
      </c>
      <c r="N7225" s="49">
        <v>1</v>
      </c>
      <c r="O7225" s="43" t="str">
        <f>Cal_052925!$E$2</f>
        <v>Cal_052825</v>
      </c>
      <c r="P7225" s="50">
        <f>Cal_052925!$Q$3</f>
        <v>1.8033877067122157</v>
      </c>
      <c r="Q7225" s="50">
        <f>Cal_052925!$R$3</f>
        <v>0.57372781706974574</v>
      </c>
      <c r="R7225" s="46">
        <v>31.55</v>
      </c>
      <c r="S7225" s="46">
        <v>20.88</v>
      </c>
      <c r="T7225" s="178">
        <f>AVERAGE(0.608,0.502,0.563,0.666,0.668,0.572)</f>
        <v>0.59650000000000003</v>
      </c>
      <c r="U7225" s="79">
        <f t="shared" ref="U7225:U7261" si="1917">(R7225-T7225)*(L7225+M7225)/L7225</f>
        <v>30.953500000000002</v>
      </c>
      <c r="V7225" s="79">
        <f t="shared" ref="V7225:V7261" si="1918">(S7225-T7225)*(L7225+M7225)/L7225</f>
        <v>20.2835</v>
      </c>
      <c r="W7225" s="446">
        <f t="shared" ref="W7225:W7261" si="1919">(Q7225*P7225/(P7225-1)*(U7225-V7225)*(K7225)/I7225)/N7225</f>
        <v>0.23692247227564206</v>
      </c>
      <c r="X7225" s="446">
        <f t="shared" ref="X7225:X7261" si="1920">(Q7225*P7225/(P7225-1)*(P7225*V7225-U7225)*(K7225)/I7225)/N7225</f>
        <v>0.12491197889359973</v>
      </c>
      <c r="Y7225" s="43">
        <v>20250529</v>
      </c>
      <c r="Z7225" s="48" t="s">
        <v>2458</v>
      </c>
      <c r="AA7225" s="43">
        <v>20250612</v>
      </c>
      <c r="AE7225" s="689" t="s">
        <v>1250</v>
      </c>
      <c r="AF7225" s="130">
        <v>1</v>
      </c>
    </row>
    <row r="7226" spans="1:35" x14ac:dyDescent="0.2">
      <c r="A7226" t="s">
        <v>2387</v>
      </c>
      <c r="B7226" s="45">
        <v>20240909</v>
      </c>
      <c r="C7226" s="107" t="s">
        <v>69</v>
      </c>
      <c r="D7226" s="107">
        <v>15</v>
      </c>
      <c r="E7226" s="107">
        <v>16</v>
      </c>
      <c r="H7226" s="107" t="s">
        <v>11</v>
      </c>
      <c r="I7226" s="107">
        <v>290</v>
      </c>
      <c r="J7226" s="107">
        <v>0</v>
      </c>
      <c r="K7226" s="43">
        <v>5</v>
      </c>
      <c r="L7226" s="43">
        <v>1</v>
      </c>
      <c r="M7226" s="43">
        <v>0</v>
      </c>
      <c r="N7226" s="49">
        <v>1</v>
      </c>
      <c r="O7226" s="43" t="str">
        <f>Cal_052925!$E$2</f>
        <v>Cal_052825</v>
      </c>
      <c r="P7226" s="50">
        <f>Cal_052925!$Q$3</f>
        <v>1.8033877067122157</v>
      </c>
      <c r="Q7226" s="50">
        <f>Cal_052925!$R$3</f>
        <v>0.57372781706974574</v>
      </c>
      <c r="R7226" s="46">
        <v>30.64</v>
      </c>
      <c r="S7226" s="46">
        <v>20.170000000000002</v>
      </c>
      <c r="T7226" s="178">
        <f>AVERAGE(0.608,0.502,0.563,0.666,0.668,0.572)</f>
        <v>0.59650000000000003</v>
      </c>
      <c r="U7226" s="79">
        <f t="shared" si="1917"/>
        <v>30.043500000000002</v>
      </c>
      <c r="V7226" s="79">
        <f t="shared" si="1918"/>
        <v>19.573500000000003</v>
      </c>
      <c r="W7226" s="446">
        <f t="shared" si="1919"/>
        <v>0.23248156370440221</v>
      </c>
      <c r="X7226" s="446">
        <f t="shared" si="1920"/>
        <v>0.11668729916251686</v>
      </c>
      <c r="Y7226" s="43">
        <v>20250529</v>
      </c>
      <c r="Z7226" s="48" t="s">
        <v>2458</v>
      </c>
      <c r="AA7226" s="43">
        <v>20250612</v>
      </c>
      <c r="AE7226" s="689" t="s">
        <v>1250</v>
      </c>
      <c r="AF7226" s="130">
        <v>1</v>
      </c>
    </row>
    <row r="7227" spans="1:35" x14ac:dyDescent="0.2">
      <c r="A7227" s="491" t="s">
        <v>2387</v>
      </c>
      <c r="B7227" s="505">
        <v>20240909</v>
      </c>
      <c r="C7227" s="143" t="s">
        <v>69</v>
      </c>
      <c r="D7227" s="143">
        <v>15</v>
      </c>
      <c r="E7227" s="143">
        <v>18</v>
      </c>
      <c r="F7227" s="143"/>
      <c r="G7227" s="143"/>
      <c r="H7227" s="143" t="s">
        <v>10</v>
      </c>
      <c r="I7227" s="143">
        <v>290</v>
      </c>
      <c r="J7227" s="143">
        <v>0</v>
      </c>
      <c r="K7227" s="492">
        <v>5</v>
      </c>
      <c r="L7227" s="498">
        <v>1</v>
      </c>
      <c r="M7227" s="492">
        <v>0</v>
      </c>
      <c r="N7227" s="493">
        <v>1</v>
      </c>
      <c r="O7227" s="492" t="str">
        <f>Cal_030724!$E$2</f>
        <v>Cal_030724</v>
      </c>
      <c r="P7227" s="797">
        <f>Cal_030724!$Q$3</f>
        <v>1.8135132035581638</v>
      </c>
      <c r="Q7227" s="797">
        <f>Cal_030724!$R$3</f>
        <v>0.5762667345022553</v>
      </c>
      <c r="R7227" s="298">
        <v>13.74</v>
      </c>
      <c r="S7227" s="298">
        <v>9.5679999999999996</v>
      </c>
      <c r="T7227" s="797">
        <f>AVERAGE(0.825,1.005,0.711,0.796,0.679,0.769)</f>
        <v>0.79749999999999999</v>
      </c>
      <c r="U7227" s="79">
        <f t="shared" si="1917"/>
        <v>12.942500000000001</v>
      </c>
      <c r="V7227" s="79">
        <f t="shared" si="1918"/>
        <v>8.7705000000000002</v>
      </c>
      <c r="W7227" s="446">
        <f t="shared" si="1919"/>
        <v>9.2405106581041258E-2</v>
      </c>
      <c r="X7227" s="446">
        <f t="shared" si="1920"/>
        <v>6.5625290547831269E-2</v>
      </c>
      <c r="Y7227" s="492">
        <v>20240307</v>
      </c>
      <c r="Z7227" s="496" t="s">
        <v>2408</v>
      </c>
      <c r="AA7227" s="492">
        <v>20250225</v>
      </c>
      <c r="AB7227" s="496"/>
      <c r="AC7227" s="492"/>
      <c r="AD7227" s="492"/>
      <c r="AE7227" s="746" t="s">
        <v>1250</v>
      </c>
      <c r="AF7227" s="747">
        <v>3</v>
      </c>
      <c r="AG7227" s="747"/>
      <c r="AH7227" s="874" t="s">
        <v>2411</v>
      </c>
      <c r="AI7227" s="491"/>
    </row>
    <row r="7228" spans="1:35" x14ac:dyDescent="0.2">
      <c r="A7228" s="491" t="s">
        <v>2387</v>
      </c>
      <c r="B7228" s="505">
        <v>20240909</v>
      </c>
      <c r="C7228" s="143" t="s">
        <v>69</v>
      </c>
      <c r="D7228" s="143">
        <v>15</v>
      </c>
      <c r="E7228" s="143">
        <v>18</v>
      </c>
      <c r="F7228" s="143"/>
      <c r="G7228" s="143"/>
      <c r="H7228" s="143" t="s">
        <v>11</v>
      </c>
      <c r="I7228" s="143">
        <v>290</v>
      </c>
      <c r="J7228" s="143">
        <v>0</v>
      </c>
      <c r="K7228" s="492">
        <v>5</v>
      </c>
      <c r="L7228" s="498">
        <v>1</v>
      </c>
      <c r="M7228" s="492">
        <v>0</v>
      </c>
      <c r="N7228" s="493">
        <v>1</v>
      </c>
      <c r="O7228" s="492" t="str">
        <f>Cal_030724!$E$2</f>
        <v>Cal_030724</v>
      </c>
      <c r="P7228" s="797">
        <f>Cal_030724!$Q$3</f>
        <v>1.8135132035581638</v>
      </c>
      <c r="Q7228" s="797">
        <f>Cal_030724!$R$3</f>
        <v>0.5762667345022553</v>
      </c>
      <c r="R7228" s="298">
        <v>17.149999999999999</v>
      </c>
      <c r="S7228" s="298">
        <v>11.51</v>
      </c>
      <c r="T7228" s="797">
        <f>AVERAGE(0.825,1.005,0.711,0.796,0.679,0.769)</f>
        <v>0.79749999999999999</v>
      </c>
      <c r="U7228" s="79">
        <f t="shared" si="1917"/>
        <v>16.352499999999999</v>
      </c>
      <c r="V7228" s="79">
        <f t="shared" si="1918"/>
        <v>10.7125</v>
      </c>
      <c r="W7228" s="446">
        <f t="shared" si="1919"/>
        <v>0.12491965510955716</v>
      </c>
      <c r="X7228" s="446">
        <f t="shared" si="1920"/>
        <v>6.8102479232047847E-2</v>
      </c>
      <c r="Y7228" s="492">
        <v>20240307</v>
      </c>
      <c r="Z7228" s="496" t="s">
        <v>2408</v>
      </c>
      <c r="AA7228" s="492">
        <v>20250225</v>
      </c>
      <c r="AB7228" s="496"/>
      <c r="AC7228" s="492"/>
      <c r="AD7228" s="492"/>
      <c r="AE7228" s="746" t="s">
        <v>1250</v>
      </c>
      <c r="AF7228" s="747">
        <v>3</v>
      </c>
      <c r="AG7228" s="747"/>
      <c r="AH7228" s="874" t="s">
        <v>2411</v>
      </c>
      <c r="AI7228" s="491"/>
    </row>
    <row r="7229" spans="1:35" x14ac:dyDescent="0.2">
      <c r="A7229" s="491" t="s">
        <v>2387</v>
      </c>
      <c r="B7229" s="505">
        <v>20240909</v>
      </c>
      <c r="C7229" s="143" t="s">
        <v>69</v>
      </c>
      <c r="D7229" s="143">
        <v>15</v>
      </c>
      <c r="E7229" s="143">
        <v>18</v>
      </c>
      <c r="F7229" s="143"/>
      <c r="G7229" s="143"/>
      <c r="H7229" s="143" t="s">
        <v>10</v>
      </c>
      <c r="I7229" s="143">
        <v>290</v>
      </c>
      <c r="J7229" s="143">
        <v>10</v>
      </c>
      <c r="K7229" s="492">
        <v>5</v>
      </c>
      <c r="L7229" s="498">
        <v>1</v>
      </c>
      <c r="M7229" s="492">
        <v>0</v>
      </c>
      <c r="N7229" s="493">
        <v>1</v>
      </c>
      <c r="O7229" s="492" t="str">
        <f>Cal_030724!$E$2</f>
        <v>Cal_030724</v>
      </c>
      <c r="P7229" s="797">
        <f>Cal_030724!$Q$3</f>
        <v>1.8135132035581638</v>
      </c>
      <c r="Q7229" s="797">
        <f>Cal_030724!$R$3</f>
        <v>0.5762667345022553</v>
      </c>
      <c r="R7229" s="298">
        <v>25.52</v>
      </c>
      <c r="S7229" s="298">
        <v>17.079999999999998</v>
      </c>
      <c r="T7229" s="797">
        <f>AVERAGE(0.807,0.725,0.357,0.599,0.783,0.831)</f>
        <v>0.68366666666666676</v>
      </c>
      <c r="U7229" s="79">
        <f t="shared" si="1917"/>
        <v>24.836333333333332</v>
      </c>
      <c r="V7229" s="79">
        <f t="shared" si="1918"/>
        <v>16.396333333333331</v>
      </c>
      <c r="W7229" s="446">
        <f t="shared" si="1919"/>
        <v>0.1869365051639473</v>
      </c>
      <c r="X7229" s="446">
        <f t="shared" si="1920"/>
        <v>0.10849922462614865</v>
      </c>
      <c r="Y7229" s="492">
        <v>20240307</v>
      </c>
      <c r="Z7229" s="496" t="s">
        <v>2401</v>
      </c>
      <c r="AA7229" s="492">
        <v>20250219</v>
      </c>
      <c r="AB7229" s="496"/>
      <c r="AC7229" s="492"/>
      <c r="AD7229" s="492"/>
      <c r="AE7229" s="746" t="s">
        <v>1250</v>
      </c>
      <c r="AF7229" s="747">
        <v>3</v>
      </c>
      <c r="AG7229" s="747"/>
      <c r="AH7229" s="874" t="s">
        <v>2411</v>
      </c>
      <c r="AI7229" s="491"/>
    </row>
    <row r="7230" spans="1:35" x14ac:dyDescent="0.2">
      <c r="A7230" s="491" t="s">
        <v>2387</v>
      </c>
      <c r="B7230" s="505">
        <v>20240909</v>
      </c>
      <c r="C7230" s="143" t="s">
        <v>69</v>
      </c>
      <c r="D7230" s="143">
        <v>15</v>
      </c>
      <c r="E7230" s="143">
        <v>18</v>
      </c>
      <c r="F7230" s="143"/>
      <c r="G7230" s="143"/>
      <c r="H7230" s="143" t="s">
        <v>11</v>
      </c>
      <c r="I7230" s="143">
        <v>290</v>
      </c>
      <c r="J7230" s="143">
        <v>10</v>
      </c>
      <c r="K7230" s="492">
        <v>5</v>
      </c>
      <c r="L7230" s="498">
        <v>1</v>
      </c>
      <c r="M7230" s="492">
        <v>0</v>
      </c>
      <c r="N7230" s="493">
        <v>1</v>
      </c>
      <c r="O7230" s="492" t="str">
        <f>Cal_030724!$E$2</f>
        <v>Cal_030724</v>
      </c>
      <c r="P7230" s="797">
        <f>Cal_030724!$Q$3</f>
        <v>1.8135132035581638</v>
      </c>
      <c r="Q7230" s="797">
        <f>Cal_030724!$R$3</f>
        <v>0.5762667345022553</v>
      </c>
      <c r="R7230" s="298">
        <v>26.21</v>
      </c>
      <c r="S7230" s="298">
        <v>17.600000000000001</v>
      </c>
      <c r="T7230" s="797">
        <f>AVERAGE(0.807,0.725,0.357,0.599,0.783,0.831)</f>
        <v>0.68366666666666676</v>
      </c>
      <c r="U7230" s="79">
        <f t="shared" si="1917"/>
        <v>25.526333333333334</v>
      </c>
      <c r="V7230" s="79">
        <f t="shared" si="1918"/>
        <v>16.916333333333334</v>
      </c>
      <c r="W7230" s="446">
        <f t="shared" si="1919"/>
        <v>0.1907018139172495</v>
      </c>
      <c r="X7230" s="446">
        <f t="shared" si="1920"/>
        <v>0.11410348505442264</v>
      </c>
      <c r="Y7230" s="492">
        <v>20240307</v>
      </c>
      <c r="Z7230" s="496" t="s">
        <v>2401</v>
      </c>
      <c r="AA7230" s="492">
        <v>20250219</v>
      </c>
      <c r="AB7230" s="496"/>
      <c r="AC7230" s="492"/>
      <c r="AD7230" s="492"/>
      <c r="AE7230" s="746" t="s">
        <v>1250</v>
      </c>
      <c r="AF7230" s="747">
        <v>3</v>
      </c>
      <c r="AG7230" s="747"/>
      <c r="AH7230" s="874" t="s">
        <v>2412</v>
      </c>
      <c r="AI7230" s="491"/>
    </row>
    <row r="7231" spans="1:35" x14ac:dyDescent="0.2">
      <c r="A7231" s="155" t="s">
        <v>2387</v>
      </c>
      <c r="B7231" s="81">
        <v>20240909</v>
      </c>
      <c r="C7231" s="126" t="s">
        <v>69</v>
      </c>
      <c r="D7231" s="126">
        <v>15</v>
      </c>
      <c r="E7231" s="126">
        <v>18</v>
      </c>
      <c r="H7231" s="126" t="s">
        <v>10</v>
      </c>
      <c r="I7231" s="126">
        <v>293</v>
      </c>
      <c r="J7231" s="126">
        <v>5</v>
      </c>
      <c r="K7231" s="82">
        <v>5</v>
      </c>
      <c r="L7231" s="156">
        <v>1</v>
      </c>
      <c r="M7231" s="82">
        <v>0</v>
      </c>
      <c r="N7231" s="83">
        <v>1</v>
      </c>
      <c r="O7231" s="82" t="str">
        <f>Cal_030724!$E$2</f>
        <v>Cal_030724</v>
      </c>
      <c r="P7231" s="158">
        <f>Cal_030724!$Q$3</f>
        <v>1.8135132035581638</v>
      </c>
      <c r="Q7231" s="158">
        <f>Cal_030724!$R$3</f>
        <v>0.5762667345022553</v>
      </c>
      <c r="R7231" s="84">
        <v>5.3929999999999998</v>
      </c>
      <c r="S7231" s="84">
        <v>3.6659999999999999</v>
      </c>
      <c r="T7231" s="158">
        <f>AVERAGE(0.399,0.676,0.495,0.57,0.743,0.657)</f>
        <v>0.59</v>
      </c>
      <c r="U7231" s="79">
        <f t="shared" si="1917"/>
        <v>4.8029999999999999</v>
      </c>
      <c r="V7231" s="79">
        <f t="shared" si="1918"/>
        <v>3.0760000000000001</v>
      </c>
      <c r="W7231" s="446">
        <f t="shared" si="1919"/>
        <v>3.7859457597196715E-2</v>
      </c>
      <c r="X7231" s="446">
        <f t="shared" si="1920"/>
        <v>1.69976603650847E-2</v>
      </c>
      <c r="Y7231" s="82">
        <v>20240307</v>
      </c>
      <c r="Z7231" s="85" t="s">
        <v>2446</v>
      </c>
      <c r="AA7231" s="82">
        <v>20250325</v>
      </c>
      <c r="AB7231" s="85"/>
      <c r="AC7231" s="82"/>
      <c r="AD7231" s="82"/>
      <c r="AE7231" s="691" t="s">
        <v>1250</v>
      </c>
      <c r="AF7231" s="567">
        <v>1</v>
      </c>
      <c r="AG7231" s="567"/>
      <c r="AH7231" s="159" t="s">
        <v>248</v>
      </c>
      <c r="AI7231" s="155"/>
    </row>
    <row r="7232" spans="1:35" x14ac:dyDescent="0.2">
      <c r="A7232" s="155" t="s">
        <v>2387</v>
      </c>
      <c r="B7232" s="81">
        <v>20240909</v>
      </c>
      <c r="C7232" s="126" t="s">
        <v>69</v>
      </c>
      <c r="D7232" s="126">
        <v>15</v>
      </c>
      <c r="E7232" s="126">
        <v>18</v>
      </c>
      <c r="H7232" s="126" t="s">
        <v>11</v>
      </c>
      <c r="I7232" s="126">
        <v>293</v>
      </c>
      <c r="J7232" s="126">
        <v>5</v>
      </c>
      <c r="K7232" s="82">
        <v>5</v>
      </c>
      <c r="L7232" s="156">
        <v>1</v>
      </c>
      <c r="M7232" s="82">
        <v>0</v>
      </c>
      <c r="N7232" s="83">
        <v>1</v>
      </c>
      <c r="O7232" s="82" t="str">
        <f>Cal_030724!$E$2</f>
        <v>Cal_030724</v>
      </c>
      <c r="P7232" s="158">
        <f>Cal_030724!$Q$3</f>
        <v>1.8135132035581638</v>
      </c>
      <c r="Q7232" s="158">
        <f>Cal_030724!$R$3</f>
        <v>0.5762667345022553</v>
      </c>
      <c r="R7232" s="84">
        <v>5.2939999999999996</v>
      </c>
      <c r="S7232" s="84">
        <v>3.806</v>
      </c>
      <c r="T7232" s="158">
        <f>AVERAGE(0.399,0.676,0.495,0.57,0.743,0.657)</f>
        <v>0.59</v>
      </c>
      <c r="U7232" s="79">
        <f t="shared" si="1917"/>
        <v>4.7039999999999997</v>
      </c>
      <c r="V7232" s="79">
        <f t="shared" si="1918"/>
        <v>3.2160000000000002</v>
      </c>
      <c r="W7232" s="446">
        <f t="shared" si="1919"/>
        <v>3.2620076956936132E-2</v>
      </c>
      <c r="X7232" s="446">
        <f t="shared" si="1920"/>
        <v>2.4733788896996584E-2</v>
      </c>
      <c r="Y7232" s="82">
        <v>20240307</v>
      </c>
      <c r="Z7232" s="85" t="s">
        <v>2446</v>
      </c>
      <c r="AA7232" s="82">
        <v>20250325</v>
      </c>
      <c r="AB7232" s="85"/>
      <c r="AC7232" s="82"/>
      <c r="AD7232" s="82"/>
      <c r="AE7232" s="691" t="s">
        <v>1250</v>
      </c>
      <c r="AF7232" s="567">
        <v>1</v>
      </c>
      <c r="AG7232" s="567"/>
      <c r="AH7232" s="159" t="s">
        <v>249</v>
      </c>
      <c r="AI7232" s="155"/>
    </row>
    <row r="7233" spans="1:35" x14ac:dyDescent="0.2">
      <c r="A7233" s="360" t="s">
        <v>2387</v>
      </c>
      <c r="B7233" s="196">
        <v>20240909</v>
      </c>
      <c r="C7233" s="361" t="s">
        <v>69</v>
      </c>
      <c r="D7233" s="361">
        <v>15</v>
      </c>
      <c r="E7233" s="361">
        <v>18</v>
      </c>
      <c r="H7233" s="361" t="s">
        <v>10</v>
      </c>
      <c r="I7233" s="361">
        <v>550</v>
      </c>
      <c r="J7233" s="361">
        <v>20</v>
      </c>
      <c r="K7233" s="44">
        <v>5</v>
      </c>
      <c r="L7233" s="362">
        <v>1</v>
      </c>
      <c r="M7233" s="44">
        <v>0</v>
      </c>
      <c r="N7233" s="363">
        <v>1</v>
      </c>
      <c r="O7233" s="44" t="str">
        <f>Cal_030724!$E$2</f>
        <v>Cal_030724</v>
      </c>
      <c r="P7233" s="365">
        <f>Cal_030724!$Q$3</f>
        <v>1.8135132035581638</v>
      </c>
      <c r="Q7233" s="365">
        <f>Cal_030724!$R$3</f>
        <v>0.5762667345022553</v>
      </c>
      <c r="R7233" s="364">
        <v>5.2530000000000001</v>
      </c>
      <c r="S7233" s="364">
        <v>3.6859999999999999</v>
      </c>
      <c r="T7233" s="365">
        <f>AVERAGE(0.399,0.676,0.495,0.57,0.743,0.657)</f>
        <v>0.59</v>
      </c>
      <c r="U7233" s="79">
        <f t="shared" si="1917"/>
        <v>4.6630000000000003</v>
      </c>
      <c r="V7233" s="79">
        <f t="shared" si="1918"/>
        <v>3.0960000000000001</v>
      </c>
      <c r="W7233" s="446">
        <f t="shared" si="1919"/>
        <v>1.8300205954686032E-2</v>
      </c>
      <c r="X7233" s="446">
        <f t="shared" si="1920"/>
        <v>1.1113689129182282E-2</v>
      </c>
      <c r="Y7233" s="44">
        <v>20240307</v>
      </c>
      <c r="Z7233" s="368" t="s">
        <v>2449</v>
      </c>
      <c r="AA7233" s="44">
        <v>20250325</v>
      </c>
      <c r="AB7233" s="368"/>
      <c r="AC7233" s="44"/>
      <c r="AD7233" s="44"/>
      <c r="AE7233" s="763" t="s">
        <v>1250</v>
      </c>
      <c r="AF7233" s="849">
        <v>1</v>
      </c>
      <c r="AG7233" s="849"/>
      <c r="AH7233" s="370" t="s">
        <v>254</v>
      </c>
      <c r="AI7233" s="360"/>
    </row>
    <row r="7234" spans="1:35" x14ac:dyDescent="0.2">
      <c r="A7234" s="360" t="s">
        <v>2387</v>
      </c>
      <c r="B7234" s="196">
        <v>20240909</v>
      </c>
      <c r="C7234" s="361" t="s">
        <v>69</v>
      </c>
      <c r="D7234" s="361">
        <v>15</v>
      </c>
      <c r="E7234" s="361">
        <v>18</v>
      </c>
      <c r="H7234" s="361" t="s">
        <v>11</v>
      </c>
      <c r="I7234" s="361">
        <v>552</v>
      </c>
      <c r="J7234" s="361">
        <v>20</v>
      </c>
      <c r="K7234" s="44">
        <v>5</v>
      </c>
      <c r="L7234" s="362">
        <v>1</v>
      </c>
      <c r="M7234" s="44">
        <v>0</v>
      </c>
      <c r="N7234" s="363">
        <v>1</v>
      </c>
      <c r="O7234" s="44" t="str">
        <f>Cal_030724!$E$2</f>
        <v>Cal_030724</v>
      </c>
      <c r="P7234" s="365">
        <f>Cal_030724!$Q$3</f>
        <v>1.8135132035581638</v>
      </c>
      <c r="Q7234" s="365">
        <f>Cal_030724!$R$3</f>
        <v>0.5762667345022553</v>
      </c>
      <c r="R7234" s="364">
        <v>4.7320000000000002</v>
      </c>
      <c r="S7234" s="364">
        <v>3.1309999999999998</v>
      </c>
      <c r="T7234" s="365">
        <f>AVERAGE(0.399,0.676,0.495,0.57,0.743,0.657)</f>
        <v>0.59</v>
      </c>
      <c r="U7234" s="79">
        <f t="shared" si="1917"/>
        <v>4.1420000000000003</v>
      </c>
      <c r="V7234" s="79">
        <f t="shared" si="1918"/>
        <v>2.5409999999999999</v>
      </c>
      <c r="W7234" s="446">
        <f t="shared" si="1919"/>
        <v>1.8629531128204438E-2</v>
      </c>
      <c r="X7234" s="446">
        <f t="shared" si="1920"/>
        <v>5.4240566442720628E-3</v>
      </c>
      <c r="Y7234" s="44">
        <v>20240307</v>
      </c>
      <c r="Z7234" s="368" t="s">
        <v>2449</v>
      </c>
      <c r="AA7234" s="44">
        <v>20250325</v>
      </c>
      <c r="AB7234" s="368"/>
      <c r="AC7234" s="44"/>
      <c r="AD7234" s="44"/>
      <c r="AE7234" s="763" t="s">
        <v>1250</v>
      </c>
      <c r="AF7234" s="849">
        <v>1</v>
      </c>
      <c r="AG7234" s="849"/>
      <c r="AH7234" s="370" t="s">
        <v>255</v>
      </c>
      <c r="AI7234" s="360"/>
    </row>
    <row r="7235" spans="1:35" x14ac:dyDescent="0.2">
      <c r="A7235" t="s">
        <v>2387</v>
      </c>
      <c r="B7235" s="45">
        <v>20240909</v>
      </c>
      <c r="C7235" s="107" t="s">
        <v>68</v>
      </c>
      <c r="D7235" s="107">
        <v>16</v>
      </c>
      <c r="E7235" s="107">
        <v>2</v>
      </c>
      <c r="H7235" s="107" t="s">
        <v>10</v>
      </c>
      <c r="I7235" s="107">
        <v>290</v>
      </c>
      <c r="J7235" s="107">
        <v>0</v>
      </c>
      <c r="K7235" s="43">
        <v>5</v>
      </c>
      <c r="L7235" s="111">
        <v>1</v>
      </c>
      <c r="M7235" s="43">
        <v>0</v>
      </c>
      <c r="N7235" s="49">
        <v>1</v>
      </c>
      <c r="O7235" s="43" t="str">
        <f>Cal_030724!$E$2</f>
        <v>Cal_030724</v>
      </c>
      <c r="P7235" s="50">
        <f>Cal_030724!$Q$3</f>
        <v>1.8135132035581638</v>
      </c>
      <c r="Q7235" s="50">
        <f>Cal_030724!$R$3</f>
        <v>0.5762667345022553</v>
      </c>
      <c r="R7235" s="46">
        <v>9.2910000000000004</v>
      </c>
      <c r="S7235" s="46">
        <v>7.944</v>
      </c>
      <c r="T7235" s="178">
        <f>AVERAGE(0.763,0.746,0.699,0.8,0.548,0.621)</f>
        <v>0.6961666666666666</v>
      </c>
      <c r="U7235" s="79">
        <f t="shared" si="1917"/>
        <v>8.5948333333333338</v>
      </c>
      <c r="V7235" s="79">
        <f t="shared" si="1918"/>
        <v>7.2478333333333333</v>
      </c>
      <c r="W7235" s="446">
        <f t="shared" si="1919"/>
        <v>2.9834534651165527E-2</v>
      </c>
      <c r="X7235" s="446">
        <f t="shared" si="1920"/>
        <v>0.10075984195114296</v>
      </c>
      <c r="Y7235" s="43">
        <v>20240307</v>
      </c>
      <c r="Z7235" s="48" t="s">
        <v>2415</v>
      </c>
      <c r="AA7235" s="43">
        <v>20250227</v>
      </c>
      <c r="AE7235" s="689" t="s">
        <v>1250</v>
      </c>
      <c r="AF7235" s="130">
        <v>1</v>
      </c>
      <c r="AH7235" s="490" t="s">
        <v>2413</v>
      </c>
    </row>
    <row r="7236" spans="1:35" x14ac:dyDescent="0.2">
      <c r="A7236" t="s">
        <v>2387</v>
      </c>
      <c r="B7236" s="45">
        <v>20240909</v>
      </c>
      <c r="C7236" s="107" t="s">
        <v>68</v>
      </c>
      <c r="D7236" s="107">
        <v>16</v>
      </c>
      <c r="E7236" s="107">
        <v>2</v>
      </c>
      <c r="H7236" s="107" t="s">
        <v>11</v>
      </c>
      <c r="I7236" s="107">
        <v>290</v>
      </c>
      <c r="J7236" s="107">
        <v>0</v>
      </c>
      <c r="K7236" s="43">
        <v>5</v>
      </c>
      <c r="L7236" s="111">
        <v>1</v>
      </c>
      <c r="M7236" s="43">
        <v>0</v>
      </c>
      <c r="N7236" s="49">
        <v>1</v>
      </c>
      <c r="O7236" s="43" t="str">
        <f>Cal_030724!$E$2</f>
        <v>Cal_030724</v>
      </c>
      <c r="P7236" s="50">
        <f>Cal_030724!$Q$3</f>
        <v>1.8135132035581638</v>
      </c>
      <c r="Q7236" s="50">
        <f>Cal_030724!$R$3</f>
        <v>0.5762667345022553</v>
      </c>
      <c r="R7236" s="46">
        <v>8.9380000000000006</v>
      </c>
      <c r="S7236" s="46">
        <v>7.6349999999999998</v>
      </c>
      <c r="T7236" s="178">
        <f>AVERAGE(0.825,1.005,0.711,0.796,0.679,0.769)</f>
        <v>0.79749999999999999</v>
      </c>
      <c r="U7236" s="79">
        <f t="shared" si="1917"/>
        <v>8.1405000000000012</v>
      </c>
      <c r="V7236" s="79">
        <f t="shared" si="1918"/>
        <v>6.8374999999999995</v>
      </c>
      <c r="W7236" s="446">
        <f t="shared" si="1919"/>
        <v>2.8859984150310852E-2</v>
      </c>
      <c r="X7236" s="446">
        <f t="shared" si="1920"/>
        <v>9.4340841386279489E-2</v>
      </c>
      <c r="Y7236" s="43">
        <v>20240307</v>
      </c>
      <c r="Z7236" s="48" t="s">
        <v>2408</v>
      </c>
      <c r="AA7236" s="43">
        <v>20250225</v>
      </c>
      <c r="AE7236" s="689" t="s">
        <v>1250</v>
      </c>
      <c r="AF7236" s="130">
        <v>1</v>
      </c>
      <c r="AH7236" s="490" t="s">
        <v>2413</v>
      </c>
    </row>
    <row r="7237" spans="1:35" x14ac:dyDescent="0.2">
      <c r="A7237" t="s">
        <v>2387</v>
      </c>
      <c r="B7237" s="45">
        <v>20240909</v>
      </c>
      <c r="C7237" s="107" t="s">
        <v>68</v>
      </c>
      <c r="D7237" s="107">
        <v>16</v>
      </c>
      <c r="E7237" s="107">
        <v>3</v>
      </c>
      <c r="H7237" s="107" t="s">
        <v>10</v>
      </c>
      <c r="I7237" s="107">
        <v>290</v>
      </c>
      <c r="J7237" s="107">
        <v>0</v>
      </c>
      <c r="K7237" s="43">
        <v>5</v>
      </c>
      <c r="L7237" s="111">
        <v>1</v>
      </c>
      <c r="M7237" s="43">
        <v>0</v>
      </c>
      <c r="N7237" s="49">
        <v>1</v>
      </c>
      <c r="O7237" s="43" t="str">
        <f>Cal_030724!$E$2</f>
        <v>Cal_030724</v>
      </c>
      <c r="P7237" s="50">
        <f>Cal_030724!$Q$3</f>
        <v>1.8135132035581638</v>
      </c>
      <c r="Q7237" s="50">
        <f>Cal_030724!$R$3</f>
        <v>0.5762667345022553</v>
      </c>
      <c r="R7237" s="46">
        <v>32.96</v>
      </c>
      <c r="S7237" s="46">
        <v>24.81</v>
      </c>
      <c r="T7237" s="178">
        <f>AVERAGE(0.763,0.746,0.699,0.8,0.548,0.621)</f>
        <v>0.6961666666666666</v>
      </c>
      <c r="U7237" s="79">
        <f t="shared" si="1917"/>
        <v>32.263833333333338</v>
      </c>
      <c r="V7237" s="79">
        <f t="shared" si="1918"/>
        <v>24.113833333333332</v>
      </c>
      <c r="W7237" s="446">
        <f t="shared" si="1919"/>
        <v>0.18051333140831413</v>
      </c>
      <c r="X7237" s="446">
        <f t="shared" si="1920"/>
        <v>0.25397941791796258</v>
      </c>
      <c r="Y7237" s="43">
        <v>20240307</v>
      </c>
      <c r="Z7237" s="48" t="s">
        <v>2415</v>
      </c>
      <c r="AA7237" s="43">
        <v>20250227</v>
      </c>
      <c r="AE7237" s="689" t="s">
        <v>1250</v>
      </c>
      <c r="AF7237" s="130">
        <v>1</v>
      </c>
      <c r="AH7237" s="490" t="s">
        <v>2418</v>
      </c>
    </row>
    <row r="7238" spans="1:35" x14ac:dyDescent="0.2">
      <c r="A7238" t="s">
        <v>2387</v>
      </c>
      <c r="B7238" s="45">
        <v>20240909</v>
      </c>
      <c r="C7238" s="107" t="s">
        <v>68</v>
      </c>
      <c r="D7238" s="107">
        <v>16</v>
      </c>
      <c r="E7238" s="107">
        <v>3</v>
      </c>
      <c r="H7238" s="107" t="s">
        <v>11</v>
      </c>
      <c r="I7238" s="107">
        <v>290</v>
      </c>
      <c r="J7238" s="107">
        <v>0</v>
      </c>
      <c r="K7238" s="43">
        <v>5</v>
      </c>
      <c r="L7238" s="111">
        <v>1</v>
      </c>
      <c r="M7238" s="43">
        <v>0</v>
      </c>
      <c r="N7238" s="49">
        <v>1</v>
      </c>
      <c r="O7238" s="43" t="str">
        <f>Cal_030724!$E$2</f>
        <v>Cal_030724</v>
      </c>
      <c r="P7238" s="50">
        <f>Cal_030724!$Q$3</f>
        <v>1.8135132035581638</v>
      </c>
      <c r="Q7238" s="50">
        <f>Cal_030724!$R$3</f>
        <v>0.5762667345022553</v>
      </c>
      <c r="R7238" s="46">
        <v>31.91</v>
      </c>
      <c r="S7238" s="46">
        <v>23.92</v>
      </c>
      <c r="T7238" s="178">
        <f>AVERAGE(0.763,0.746,0.699,0.8,0.548,0.621)</f>
        <v>0.6961666666666666</v>
      </c>
      <c r="U7238" s="79">
        <f t="shared" si="1917"/>
        <v>31.213833333333334</v>
      </c>
      <c r="V7238" s="79">
        <f t="shared" si="1918"/>
        <v>23.223833333333335</v>
      </c>
      <c r="W7238" s="446">
        <f t="shared" si="1919"/>
        <v>0.17696951140520595</v>
      </c>
      <c r="X7238" s="446">
        <f t="shared" si="1920"/>
        <v>0.24148685989875771</v>
      </c>
      <c r="Y7238" s="43">
        <v>20240307</v>
      </c>
      <c r="Z7238" s="48" t="s">
        <v>2415</v>
      </c>
      <c r="AA7238" s="43">
        <v>20250227</v>
      </c>
      <c r="AE7238" s="689" t="s">
        <v>1250</v>
      </c>
      <c r="AF7238" s="130">
        <v>1</v>
      </c>
      <c r="AH7238" s="490" t="s">
        <v>2418</v>
      </c>
    </row>
    <row r="7239" spans="1:35" x14ac:dyDescent="0.2">
      <c r="A7239" t="s">
        <v>2387</v>
      </c>
      <c r="B7239" s="45">
        <v>20240909</v>
      </c>
      <c r="C7239" s="107" t="s">
        <v>68</v>
      </c>
      <c r="D7239" s="107">
        <v>16</v>
      </c>
      <c r="E7239" s="107">
        <v>5</v>
      </c>
      <c r="H7239" s="107" t="s">
        <v>10</v>
      </c>
      <c r="I7239" s="107">
        <v>290</v>
      </c>
      <c r="J7239" s="107">
        <v>0</v>
      </c>
      <c r="K7239" s="43">
        <v>5</v>
      </c>
      <c r="L7239" s="111">
        <v>1</v>
      </c>
      <c r="M7239" s="43">
        <v>0</v>
      </c>
      <c r="N7239" s="49">
        <v>1</v>
      </c>
      <c r="O7239" s="43" t="str">
        <f>Cal_030724!$E$2</f>
        <v>Cal_030724</v>
      </c>
      <c r="P7239" s="50">
        <f>Cal_030724!$Q$3</f>
        <v>1.8135132035581638</v>
      </c>
      <c r="Q7239" s="50">
        <f>Cal_030724!$R$3</f>
        <v>0.5762667345022553</v>
      </c>
      <c r="R7239" s="46">
        <v>34.21</v>
      </c>
      <c r="S7239" s="46">
        <v>23.86</v>
      </c>
      <c r="T7239" s="178">
        <f>AVERAGE(0.825,1.005,0.711,0.796,0.679,0.769)</f>
        <v>0.79749999999999999</v>
      </c>
      <c r="U7239" s="79">
        <f t="shared" si="1917"/>
        <v>33.412500000000001</v>
      </c>
      <c r="V7239" s="79">
        <f t="shared" si="1918"/>
        <v>23.0625</v>
      </c>
      <c r="W7239" s="446">
        <f t="shared" si="1919"/>
        <v>0.22924085645104908</v>
      </c>
      <c r="X7239" s="446">
        <f t="shared" si="1920"/>
        <v>0.18630854595298965</v>
      </c>
      <c r="Y7239" s="43">
        <v>20240307</v>
      </c>
      <c r="Z7239" s="48" t="s">
        <v>2408</v>
      </c>
      <c r="AA7239" s="43">
        <v>20250225</v>
      </c>
      <c r="AE7239" s="689" t="s">
        <v>1250</v>
      </c>
      <c r="AF7239" s="130">
        <v>1</v>
      </c>
    </row>
    <row r="7240" spans="1:35" x14ac:dyDescent="0.2">
      <c r="A7240" t="s">
        <v>2387</v>
      </c>
      <c r="B7240" s="45">
        <v>20240909</v>
      </c>
      <c r="C7240" s="107" t="s">
        <v>68</v>
      </c>
      <c r="D7240" s="107">
        <v>16</v>
      </c>
      <c r="E7240" s="107">
        <v>5</v>
      </c>
      <c r="H7240" s="107" t="s">
        <v>11</v>
      </c>
      <c r="I7240" s="107">
        <v>290</v>
      </c>
      <c r="J7240" s="107">
        <v>0</v>
      </c>
      <c r="K7240" s="43">
        <v>5</v>
      </c>
      <c r="L7240" s="111">
        <v>1</v>
      </c>
      <c r="M7240" s="43">
        <v>0</v>
      </c>
      <c r="N7240" s="49">
        <v>1</v>
      </c>
      <c r="O7240" s="43" t="str">
        <f>Cal_030724!$E$2</f>
        <v>Cal_030724</v>
      </c>
      <c r="P7240" s="50">
        <f>Cal_030724!$Q$3</f>
        <v>1.8135132035581638</v>
      </c>
      <c r="Q7240" s="50">
        <f>Cal_030724!$R$3</f>
        <v>0.5762667345022553</v>
      </c>
      <c r="R7240" s="46">
        <v>33.840000000000003</v>
      </c>
      <c r="S7240" s="46">
        <v>23.78</v>
      </c>
      <c r="T7240" s="178">
        <f>AVERAGE(0.763,0.746,0.699,0.8,0.548,0.621)</f>
        <v>0.6961666666666666</v>
      </c>
      <c r="U7240" s="79">
        <f t="shared" si="1917"/>
        <v>33.143833333333333</v>
      </c>
      <c r="V7240" s="79">
        <f t="shared" si="1918"/>
        <v>23.083833333333335</v>
      </c>
      <c r="W7240" s="446">
        <f t="shared" si="1919"/>
        <v>0.2228176826954158</v>
      </c>
      <c r="X7240" s="446">
        <f t="shared" si="1920"/>
        <v>0.19311611229043127</v>
      </c>
      <c r="Y7240" s="43">
        <v>20240307</v>
      </c>
      <c r="Z7240" s="48" t="s">
        <v>2415</v>
      </c>
      <c r="AA7240" s="43">
        <v>20250227</v>
      </c>
      <c r="AE7240" s="689" t="s">
        <v>1250</v>
      </c>
      <c r="AF7240" s="130">
        <v>1</v>
      </c>
    </row>
    <row r="7241" spans="1:35" x14ac:dyDescent="0.2">
      <c r="A7241" t="s">
        <v>2387</v>
      </c>
      <c r="B7241" s="45">
        <v>20240909</v>
      </c>
      <c r="C7241" s="107" t="s">
        <v>68</v>
      </c>
      <c r="D7241" s="107">
        <v>16</v>
      </c>
      <c r="E7241" s="107">
        <v>6</v>
      </c>
      <c r="H7241" s="107" t="s">
        <v>10</v>
      </c>
      <c r="I7241" s="107">
        <v>290</v>
      </c>
      <c r="J7241" s="107">
        <v>0</v>
      </c>
      <c r="K7241" s="43">
        <v>5</v>
      </c>
      <c r="L7241" s="111">
        <v>1</v>
      </c>
      <c r="M7241" s="43">
        <v>0</v>
      </c>
      <c r="N7241" s="49">
        <v>1</v>
      </c>
      <c r="O7241" s="43" t="str">
        <f>Cal_030724!$E$2</f>
        <v>Cal_030724</v>
      </c>
      <c r="P7241" s="50">
        <f>Cal_030724!$Q$3</f>
        <v>1.8135132035581638</v>
      </c>
      <c r="Q7241" s="50">
        <f>Cal_030724!$R$3</f>
        <v>0.5762667345022553</v>
      </c>
      <c r="R7241" s="46">
        <v>33.68</v>
      </c>
      <c r="S7241" s="46">
        <v>23.35</v>
      </c>
      <c r="T7241" s="178">
        <f>AVERAGE(0.763,0.746,0.699,0.8,0.548,0.621)</f>
        <v>0.6961666666666666</v>
      </c>
      <c r="U7241" s="79">
        <f t="shared" si="1917"/>
        <v>32.983833333333337</v>
      </c>
      <c r="V7241" s="79">
        <f t="shared" si="1918"/>
        <v>22.653833333333335</v>
      </c>
      <c r="W7241" s="446">
        <f t="shared" si="1919"/>
        <v>0.22879787895066062</v>
      </c>
      <c r="X7241" s="446">
        <f t="shared" si="1920"/>
        <v>0.17938800305811387</v>
      </c>
      <c r="Y7241" s="43">
        <v>20240307</v>
      </c>
      <c r="Z7241" s="48" t="s">
        <v>2415</v>
      </c>
      <c r="AA7241" s="43">
        <v>20250227</v>
      </c>
      <c r="AE7241" s="689" t="s">
        <v>1250</v>
      </c>
      <c r="AF7241" s="130">
        <v>1</v>
      </c>
    </row>
    <row r="7242" spans="1:35" x14ac:dyDescent="0.2">
      <c r="A7242" t="s">
        <v>2387</v>
      </c>
      <c r="B7242" s="45">
        <v>20240909</v>
      </c>
      <c r="C7242" s="107" t="s">
        <v>68</v>
      </c>
      <c r="D7242" s="107">
        <v>16</v>
      </c>
      <c r="E7242" s="107">
        <v>6</v>
      </c>
      <c r="H7242" s="107" t="s">
        <v>11</v>
      </c>
      <c r="I7242" s="107">
        <v>290</v>
      </c>
      <c r="J7242" s="107">
        <v>0</v>
      </c>
      <c r="K7242" s="43">
        <v>5</v>
      </c>
      <c r="L7242" s="111">
        <v>1</v>
      </c>
      <c r="M7242" s="43">
        <v>0</v>
      </c>
      <c r="N7242" s="49">
        <v>1</v>
      </c>
      <c r="O7242" s="43" t="str">
        <f>Cal_030724!$E$2</f>
        <v>Cal_030724</v>
      </c>
      <c r="P7242" s="50">
        <f>Cal_030724!$Q$3</f>
        <v>1.8135132035581638</v>
      </c>
      <c r="Q7242" s="50">
        <f>Cal_030724!$R$3</f>
        <v>0.5762667345022553</v>
      </c>
      <c r="R7242" s="46">
        <v>32.58</v>
      </c>
      <c r="S7242" s="46">
        <v>22.75</v>
      </c>
      <c r="T7242" s="178">
        <f>AVERAGE(0.807,0.725,0.357,0.599,0.783,0.831)</f>
        <v>0.68366666666666676</v>
      </c>
      <c r="U7242" s="79">
        <f t="shared" si="1917"/>
        <v>31.896333333333331</v>
      </c>
      <c r="V7242" s="79">
        <f t="shared" si="1918"/>
        <v>22.066333333333333</v>
      </c>
      <c r="W7242" s="446">
        <f t="shared" si="1919"/>
        <v>0.21772344144094802</v>
      </c>
      <c r="X7242" s="446">
        <f t="shared" si="1920"/>
        <v>0.17987662923287262</v>
      </c>
      <c r="Y7242" s="43">
        <v>20240307</v>
      </c>
      <c r="Z7242" s="48" t="s">
        <v>2401</v>
      </c>
      <c r="AA7242" s="43">
        <v>20250219</v>
      </c>
      <c r="AE7242" s="689" t="s">
        <v>1250</v>
      </c>
      <c r="AF7242" s="130">
        <v>1</v>
      </c>
    </row>
    <row r="7243" spans="1:35" x14ac:dyDescent="0.2">
      <c r="A7243" t="s">
        <v>2387</v>
      </c>
      <c r="B7243" s="45">
        <v>20240909</v>
      </c>
      <c r="C7243" s="107" t="s">
        <v>68</v>
      </c>
      <c r="D7243" s="107">
        <v>16</v>
      </c>
      <c r="E7243" s="107">
        <v>8</v>
      </c>
      <c r="H7243" s="107" t="s">
        <v>10</v>
      </c>
      <c r="I7243" s="107">
        <v>290</v>
      </c>
      <c r="J7243" s="107">
        <v>0</v>
      </c>
      <c r="K7243" s="43">
        <v>10</v>
      </c>
      <c r="L7243" s="111">
        <v>1</v>
      </c>
      <c r="M7243" s="43">
        <v>0</v>
      </c>
      <c r="N7243" s="49">
        <v>1</v>
      </c>
      <c r="O7243" s="43" t="str">
        <f>Cal_030724!$E$2</f>
        <v>Cal_030724</v>
      </c>
      <c r="P7243" s="50">
        <f>Cal_030724!$Q$3</f>
        <v>1.8135132035581638</v>
      </c>
      <c r="Q7243" s="50">
        <f>Cal_030724!$R$3</f>
        <v>0.5762667345022553</v>
      </c>
      <c r="R7243" s="46">
        <v>235.7</v>
      </c>
      <c r="S7243" s="46">
        <v>152.19999999999999</v>
      </c>
      <c r="T7243" s="178">
        <f>AVERAGE(0.763,0.746,0.699,0.8,0.548,0.621)</f>
        <v>0.6961666666666666</v>
      </c>
      <c r="U7243" s="79">
        <f t="shared" si="1917"/>
        <v>235.00383333333332</v>
      </c>
      <c r="V7243" s="79">
        <f t="shared" si="1918"/>
        <v>151.50383333333332</v>
      </c>
      <c r="W7243" s="446">
        <f t="shared" si="1919"/>
        <v>3.69886212824398</v>
      </c>
      <c r="X7243" s="446">
        <f t="shared" si="1920"/>
        <v>1.760851901335446</v>
      </c>
      <c r="Y7243" s="43">
        <v>20240307</v>
      </c>
      <c r="Z7243" s="48" t="s">
        <v>2415</v>
      </c>
      <c r="AA7243" s="43">
        <v>20250227</v>
      </c>
      <c r="AE7243" s="689" t="s">
        <v>1250</v>
      </c>
      <c r="AF7243" s="130">
        <v>1</v>
      </c>
    </row>
    <row r="7244" spans="1:35" x14ac:dyDescent="0.2">
      <c r="A7244" t="s">
        <v>2387</v>
      </c>
      <c r="B7244" s="45">
        <v>20240909</v>
      </c>
      <c r="C7244" s="107" t="s">
        <v>68</v>
      </c>
      <c r="D7244" s="107">
        <v>16</v>
      </c>
      <c r="E7244" s="107">
        <v>8</v>
      </c>
      <c r="H7244" s="107" t="s">
        <v>11</v>
      </c>
      <c r="I7244" s="107">
        <v>290</v>
      </c>
      <c r="J7244" s="107">
        <v>0</v>
      </c>
      <c r="K7244" s="43">
        <v>10</v>
      </c>
      <c r="L7244" s="111">
        <v>1</v>
      </c>
      <c r="M7244" s="43">
        <v>0</v>
      </c>
      <c r="N7244" s="49">
        <v>1</v>
      </c>
      <c r="O7244" s="43" t="str">
        <f>Cal_030724!$E$2</f>
        <v>Cal_030724</v>
      </c>
      <c r="P7244" s="50">
        <f>Cal_030724!$Q$3</f>
        <v>1.8135132035581638</v>
      </c>
      <c r="Q7244" s="50">
        <f>Cal_030724!$R$3</f>
        <v>0.5762667345022553</v>
      </c>
      <c r="R7244" s="46">
        <v>237</v>
      </c>
      <c r="S7244" s="46">
        <v>152.4</v>
      </c>
      <c r="T7244" s="178">
        <f>AVERAGE(0.825,1.005,0.711,0.796,0.679,0.769)</f>
        <v>0.79749999999999999</v>
      </c>
      <c r="U7244" s="79">
        <f t="shared" si="1917"/>
        <v>236.20249999999999</v>
      </c>
      <c r="V7244" s="79">
        <f t="shared" si="1918"/>
        <v>151.60249999999999</v>
      </c>
      <c r="W7244" s="446">
        <f t="shared" si="1919"/>
        <v>3.747589653286715</v>
      </c>
      <c r="X7244" s="446">
        <f t="shared" si="1920"/>
        <v>1.7156800076744383</v>
      </c>
      <c r="Y7244" s="43">
        <v>20240307</v>
      </c>
      <c r="Z7244" s="48" t="s">
        <v>2408</v>
      </c>
      <c r="AA7244" s="43">
        <v>20250225</v>
      </c>
      <c r="AE7244" s="689" t="s">
        <v>1250</v>
      </c>
      <c r="AF7244" s="130">
        <v>1</v>
      </c>
    </row>
    <row r="7245" spans="1:35" x14ac:dyDescent="0.2">
      <c r="A7245" t="s">
        <v>2387</v>
      </c>
      <c r="B7245" s="45">
        <v>20240909</v>
      </c>
      <c r="C7245" s="107" t="s">
        <v>68</v>
      </c>
      <c r="D7245" s="107">
        <v>16</v>
      </c>
      <c r="E7245" s="107">
        <v>8</v>
      </c>
      <c r="H7245" s="107" t="s">
        <v>10</v>
      </c>
      <c r="I7245" s="107">
        <v>290</v>
      </c>
      <c r="J7245" s="107">
        <v>10</v>
      </c>
      <c r="K7245" s="43">
        <v>10</v>
      </c>
      <c r="L7245" s="111">
        <v>1</v>
      </c>
      <c r="M7245" s="43">
        <v>0</v>
      </c>
      <c r="N7245" s="49">
        <v>1</v>
      </c>
      <c r="O7245" s="43" t="str">
        <f>Cal_030724!$E$2</f>
        <v>Cal_030724</v>
      </c>
      <c r="P7245" s="50">
        <f>Cal_030724!$Q$3</f>
        <v>1.8135132035581638</v>
      </c>
      <c r="Q7245" s="50">
        <f>Cal_030724!$R$3</f>
        <v>0.5762667345022553</v>
      </c>
      <c r="R7245" s="46">
        <v>202.4</v>
      </c>
      <c r="S7245" s="46">
        <v>131.19999999999999</v>
      </c>
      <c r="T7245" s="178">
        <f>AVERAGE(0.825,1.005,0.711,0.796,0.679,0.769)</f>
        <v>0.79749999999999999</v>
      </c>
      <c r="U7245" s="79">
        <f t="shared" ref="U7245:U7246" si="1921">(R7245-T7245)*(L7245+M7245)/L7245</f>
        <v>201.60249999999999</v>
      </c>
      <c r="V7245" s="79">
        <f t="shared" ref="V7245:V7246" si="1922">(S7245-T7245)*(L7245+M7245)/L7245</f>
        <v>130.40249999999997</v>
      </c>
      <c r="W7245" s="446">
        <f t="shared" ref="W7245:W7246" si="1923">(Q7245*P7245/(P7245-1)*(U7245-V7245)*(K7245)/I7245)/N7245</f>
        <v>3.1539998027661249</v>
      </c>
      <c r="X7245" s="446">
        <f t="shared" ref="X7245:X7246" si="1924">(Q7245*P7245/(P7245-1)*(P7245*V7245-U7245)*(K7245)/I7245)/N7245</f>
        <v>1.5452896018511248</v>
      </c>
      <c r="Y7245" s="43">
        <v>20240307</v>
      </c>
      <c r="Z7245" s="48" t="s">
        <v>2408</v>
      </c>
      <c r="AA7245" s="43">
        <v>20250225</v>
      </c>
      <c r="AE7245" s="689" t="s">
        <v>1250</v>
      </c>
      <c r="AF7245" s="130">
        <v>1</v>
      </c>
    </row>
    <row r="7246" spans="1:35" x14ac:dyDescent="0.2">
      <c r="A7246" t="s">
        <v>2387</v>
      </c>
      <c r="B7246" s="45">
        <v>20240909</v>
      </c>
      <c r="C7246" s="107" t="s">
        <v>68</v>
      </c>
      <c r="D7246" s="107">
        <v>16</v>
      </c>
      <c r="E7246" s="107">
        <v>8</v>
      </c>
      <c r="H7246" s="107" t="s">
        <v>11</v>
      </c>
      <c r="I7246" s="107">
        <v>290</v>
      </c>
      <c r="J7246" s="107">
        <v>10</v>
      </c>
      <c r="K7246" s="43">
        <v>10</v>
      </c>
      <c r="L7246" s="111">
        <v>1</v>
      </c>
      <c r="M7246" s="43">
        <v>0</v>
      </c>
      <c r="N7246" s="49">
        <v>1</v>
      </c>
      <c r="O7246" s="43" t="str">
        <f>Cal_030724!$E$2</f>
        <v>Cal_030724</v>
      </c>
      <c r="P7246" s="50">
        <f>Cal_030724!$Q$3</f>
        <v>1.8135132035581638</v>
      </c>
      <c r="Q7246" s="50">
        <f>Cal_030724!$R$3</f>
        <v>0.5762667345022553</v>
      </c>
      <c r="R7246" s="46">
        <v>225.2</v>
      </c>
      <c r="S7246" s="46">
        <v>144.80000000000001</v>
      </c>
      <c r="T7246" s="178">
        <f>AVERAGE(0.807,0.725,0.357,0.599,0.783,0.831)</f>
        <v>0.68366666666666676</v>
      </c>
      <c r="U7246" s="79">
        <f t="shared" si="1921"/>
        <v>224.51633333333334</v>
      </c>
      <c r="V7246" s="79">
        <f t="shared" si="1922"/>
        <v>144.11633333333336</v>
      </c>
      <c r="W7246" s="446">
        <f t="shared" si="1923"/>
        <v>3.5615391031235442</v>
      </c>
      <c r="X7246" s="446">
        <f t="shared" si="1924"/>
        <v>1.6319530328832146</v>
      </c>
      <c r="Y7246" s="43">
        <v>20240307</v>
      </c>
      <c r="Z7246" s="48" t="s">
        <v>2405</v>
      </c>
      <c r="AA7246" s="43">
        <v>20250219</v>
      </c>
      <c r="AE7246" s="689" t="s">
        <v>1250</v>
      </c>
      <c r="AF7246" s="130">
        <v>1</v>
      </c>
    </row>
    <row r="7247" spans="1:35" x14ac:dyDescent="0.2">
      <c r="A7247" s="155" t="s">
        <v>2387</v>
      </c>
      <c r="B7247" s="81">
        <v>20240909</v>
      </c>
      <c r="C7247" s="126" t="s">
        <v>68</v>
      </c>
      <c r="D7247" s="126">
        <v>16</v>
      </c>
      <c r="E7247" s="126">
        <v>8</v>
      </c>
      <c r="H7247" s="126" t="s">
        <v>10</v>
      </c>
      <c r="I7247" s="126">
        <v>293</v>
      </c>
      <c r="J7247" s="126">
        <v>5</v>
      </c>
      <c r="K7247" s="82">
        <v>5</v>
      </c>
      <c r="L7247" s="156">
        <v>1</v>
      </c>
      <c r="M7247" s="82">
        <v>0</v>
      </c>
      <c r="N7247" s="83">
        <v>1</v>
      </c>
      <c r="O7247" s="82" t="str">
        <f>Cal_030724!$E$2</f>
        <v>Cal_030724</v>
      </c>
      <c r="P7247" s="158">
        <f>Cal_030724!$Q$3</f>
        <v>1.8135132035581638</v>
      </c>
      <c r="Q7247" s="158">
        <f>Cal_030724!$R$3</f>
        <v>0.5762667345022553</v>
      </c>
      <c r="R7247" s="84">
        <v>72.86</v>
      </c>
      <c r="S7247" s="84">
        <v>48.52</v>
      </c>
      <c r="T7247" s="158">
        <f>AVERAGE(0.902,0.823,0.688,0.559,0.695,0.953)</f>
        <v>0.77</v>
      </c>
      <c r="U7247" s="79">
        <f t="shared" si="1917"/>
        <v>72.09</v>
      </c>
      <c r="V7247" s="79">
        <f t="shared" si="1918"/>
        <v>47.75</v>
      </c>
      <c r="W7247" s="446">
        <f t="shared" si="1919"/>
        <v>0.53358378570687215</v>
      </c>
      <c r="X7247" s="446">
        <f t="shared" si="1920"/>
        <v>0.31798558448133918</v>
      </c>
      <c r="Y7247" s="82">
        <v>20240307</v>
      </c>
      <c r="Z7247" s="85" t="s">
        <v>2397</v>
      </c>
      <c r="AA7247" s="82">
        <v>20250114</v>
      </c>
      <c r="AB7247" s="85"/>
      <c r="AC7247" s="82"/>
      <c r="AD7247" s="82"/>
      <c r="AE7247" s="691" t="s">
        <v>1250</v>
      </c>
      <c r="AF7247" s="567">
        <v>1</v>
      </c>
      <c r="AG7247" s="567"/>
      <c r="AH7247" s="159" t="s">
        <v>263</v>
      </c>
      <c r="AI7247" s="155"/>
    </row>
    <row r="7248" spans="1:35" x14ac:dyDescent="0.2">
      <c r="A7248" s="155" t="s">
        <v>2387</v>
      </c>
      <c r="B7248" s="81">
        <v>20240909</v>
      </c>
      <c r="C7248" s="126" t="s">
        <v>68</v>
      </c>
      <c r="D7248" s="126">
        <v>16</v>
      </c>
      <c r="E7248" s="126">
        <v>8</v>
      </c>
      <c r="H7248" s="126" t="s">
        <v>11</v>
      </c>
      <c r="I7248" s="126">
        <v>294</v>
      </c>
      <c r="J7248" s="126">
        <v>5</v>
      </c>
      <c r="K7248" s="82">
        <v>5</v>
      </c>
      <c r="L7248" s="156">
        <v>1</v>
      </c>
      <c r="M7248" s="82">
        <v>0</v>
      </c>
      <c r="N7248" s="83">
        <v>1</v>
      </c>
      <c r="O7248" s="82" t="str">
        <f>Cal_030724!$E$2</f>
        <v>Cal_030724</v>
      </c>
      <c r="P7248" s="158">
        <f>Cal_030724!$Q$3</f>
        <v>1.8135132035581638</v>
      </c>
      <c r="Q7248" s="158">
        <f>Cal_030724!$R$3</f>
        <v>0.5762667345022553</v>
      </c>
      <c r="R7248" s="84">
        <v>80.510000000000005</v>
      </c>
      <c r="S7248" s="84">
        <v>52.07</v>
      </c>
      <c r="T7248" s="158">
        <f>AVERAGE(0.399,0.676,0.495,0.57,0.743,0.657)</f>
        <v>0.59</v>
      </c>
      <c r="U7248" s="79">
        <f t="shared" si="1917"/>
        <v>79.92</v>
      </c>
      <c r="V7248" s="79">
        <f t="shared" si="1918"/>
        <v>51.48</v>
      </c>
      <c r="W7248" s="446">
        <f t="shared" si="1919"/>
        <v>0.62134374697350314</v>
      </c>
      <c r="X7248" s="446">
        <f t="shared" si="1920"/>
        <v>0.29362336596204608</v>
      </c>
      <c r="Y7248" s="82">
        <v>20240307</v>
      </c>
      <c r="Z7248" s="85" t="s">
        <v>2449</v>
      </c>
      <c r="AA7248" s="82">
        <v>20250325</v>
      </c>
      <c r="AB7248" s="85"/>
      <c r="AC7248" s="82"/>
      <c r="AD7248" s="82"/>
      <c r="AE7248" s="691" t="s">
        <v>1250</v>
      </c>
      <c r="AF7248" s="567">
        <v>1</v>
      </c>
      <c r="AG7248" s="567"/>
      <c r="AH7248" s="159" t="s">
        <v>264</v>
      </c>
      <c r="AI7248" s="155"/>
    </row>
    <row r="7249" spans="1:35" x14ac:dyDescent="0.2">
      <c r="A7249" s="360" t="s">
        <v>2387</v>
      </c>
      <c r="B7249" s="196">
        <v>20240909</v>
      </c>
      <c r="C7249" s="361" t="s">
        <v>68</v>
      </c>
      <c r="D7249" s="361">
        <v>16</v>
      </c>
      <c r="E7249" s="361">
        <v>8</v>
      </c>
      <c r="H7249" s="361" t="s">
        <v>10</v>
      </c>
      <c r="I7249" s="361">
        <v>550</v>
      </c>
      <c r="J7249" s="361">
        <v>20</v>
      </c>
      <c r="K7249" s="44">
        <v>5</v>
      </c>
      <c r="L7249" s="362">
        <v>1</v>
      </c>
      <c r="M7249" s="44">
        <v>0</v>
      </c>
      <c r="N7249" s="363">
        <v>1</v>
      </c>
      <c r="O7249" s="44" t="str">
        <f>Cal_030724!$E$2</f>
        <v>Cal_030724</v>
      </c>
      <c r="P7249" s="365">
        <f>Cal_030724!$Q$3</f>
        <v>1.8135132035581638</v>
      </c>
      <c r="Q7249" s="365">
        <f>Cal_030724!$R$3</f>
        <v>0.5762667345022553</v>
      </c>
      <c r="R7249" s="364">
        <v>6.2770000000000001</v>
      </c>
      <c r="S7249" s="364">
        <v>4.266</v>
      </c>
      <c r="T7249" s="365">
        <f>AVERAGE(0.399,0.676,0.495,0.57,0.743,0.657)</f>
        <v>0.59</v>
      </c>
      <c r="U7249" s="79">
        <f t="shared" si="1917"/>
        <v>5.6870000000000003</v>
      </c>
      <c r="V7249" s="79">
        <f t="shared" si="1918"/>
        <v>3.6760000000000002</v>
      </c>
      <c r="W7249" s="446">
        <f t="shared" si="1919"/>
        <v>2.3485458950142698E-2</v>
      </c>
      <c r="X7249" s="446">
        <f t="shared" si="1920"/>
        <v>1.1438791155897337E-2</v>
      </c>
      <c r="Y7249" s="44">
        <v>20240307</v>
      </c>
      <c r="Z7249" s="368" t="s">
        <v>2449</v>
      </c>
      <c r="AA7249" s="44">
        <v>20250325</v>
      </c>
      <c r="AB7249" s="368"/>
      <c r="AC7249" s="44"/>
      <c r="AD7249" s="44"/>
      <c r="AE7249" s="763" t="s">
        <v>1250</v>
      </c>
      <c r="AF7249" s="849">
        <v>1</v>
      </c>
      <c r="AG7249" s="849"/>
      <c r="AH7249" s="370" t="s">
        <v>267</v>
      </c>
      <c r="AI7249" s="360"/>
    </row>
    <row r="7250" spans="1:35" x14ac:dyDescent="0.2">
      <c r="A7250" s="360" t="s">
        <v>2387</v>
      </c>
      <c r="B7250" s="196">
        <v>20240909</v>
      </c>
      <c r="C7250" s="361" t="s">
        <v>68</v>
      </c>
      <c r="D7250" s="361">
        <v>16</v>
      </c>
      <c r="E7250" s="361">
        <v>8</v>
      </c>
      <c r="H7250" s="361" t="s">
        <v>11</v>
      </c>
      <c r="I7250" s="361">
        <v>550</v>
      </c>
      <c r="J7250" s="361">
        <v>20</v>
      </c>
      <c r="K7250" s="44">
        <v>5</v>
      </c>
      <c r="L7250" s="362">
        <v>1</v>
      </c>
      <c r="M7250" s="44">
        <v>0</v>
      </c>
      <c r="N7250" s="363">
        <v>1</v>
      </c>
      <c r="O7250" s="44" t="str">
        <f>Cal_030724!$E$2</f>
        <v>Cal_030724</v>
      </c>
      <c r="P7250" s="365">
        <f>Cal_030724!$Q$3</f>
        <v>1.8135132035581638</v>
      </c>
      <c r="Q7250" s="365">
        <f>Cal_030724!$R$3</f>
        <v>0.5762667345022553</v>
      </c>
      <c r="R7250" s="364">
        <v>5.1420000000000003</v>
      </c>
      <c r="S7250" s="364">
        <v>3.411</v>
      </c>
      <c r="T7250" s="365">
        <f>AVERAGE(0.902,0.823,0.688,0.559,0.695,0.953)</f>
        <v>0.77</v>
      </c>
      <c r="U7250" s="79">
        <f t="shared" si="1917"/>
        <v>4.3719999999999999</v>
      </c>
      <c r="V7250" s="79">
        <f t="shared" si="1918"/>
        <v>2.641</v>
      </c>
      <c r="W7250" s="446">
        <f t="shared" si="1919"/>
        <v>2.0215479583638493E-2</v>
      </c>
      <c r="X7250" s="446">
        <f t="shared" si="1920"/>
        <v>4.8756369914571889E-3</v>
      </c>
      <c r="Y7250" s="44">
        <v>20240307</v>
      </c>
      <c r="Z7250" s="368" t="s">
        <v>2397</v>
      </c>
      <c r="AA7250" s="44">
        <v>20250114</v>
      </c>
      <c r="AB7250" s="368"/>
      <c r="AC7250" s="44"/>
      <c r="AD7250" s="44"/>
      <c r="AE7250" s="763" t="s">
        <v>1250</v>
      </c>
      <c r="AF7250" s="849">
        <v>1</v>
      </c>
      <c r="AG7250" s="849"/>
      <c r="AH7250" s="370" t="s">
        <v>268</v>
      </c>
      <c r="AI7250" s="360"/>
    </row>
    <row r="7251" spans="1:35" x14ac:dyDescent="0.2">
      <c r="A7251" t="s">
        <v>2387</v>
      </c>
      <c r="B7251" s="45">
        <v>20240909</v>
      </c>
      <c r="C7251" s="107" t="s">
        <v>68</v>
      </c>
      <c r="D7251" s="107">
        <v>16</v>
      </c>
      <c r="E7251" s="107">
        <v>16</v>
      </c>
      <c r="H7251" s="107" t="s">
        <v>10</v>
      </c>
      <c r="I7251" s="107">
        <v>290</v>
      </c>
      <c r="J7251" s="107">
        <v>0</v>
      </c>
      <c r="K7251" s="43">
        <v>5</v>
      </c>
      <c r="L7251" s="111">
        <v>1</v>
      </c>
      <c r="M7251" s="43">
        <v>0</v>
      </c>
      <c r="N7251" s="49">
        <v>1</v>
      </c>
      <c r="O7251" s="43" t="str">
        <f>Cal_030724!$E$2</f>
        <v>Cal_030724</v>
      </c>
      <c r="P7251" s="50">
        <f>Cal_030724!$Q$3</f>
        <v>1.8135132035581638</v>
      </c>
      <c r="Q7251" s="50">
        <f>Cal_030724!$R$3</f>
        <v>0.5762667345022553</v>
      </c>
      <c r="R7251" s="46">
        <v>47.27</v>
      </c>
      <c r="S7251" s="46">
        <v>30.48</v>
      </c>
      <c r="T7251" s="178">
        <f>AVERAGE(0.825,1.005,0.711,0.796,0.679,0.769)</f>
        <v>0.79749999999999999</v>
      </c>
      <c r="U7251" s="79">
        <f t="shared" si="1917"/>
        <v>46.472500000000004</v>
      </c>
      <c r="V7251" s="79">
        <f t="shared" si="1918"/>
        <v>29.682500000000001</v>
      </c>
      <c r="W7251" s="446">
        <f t="shared" si="1919"/>
        <v>0.37187961157614635</v>
      </c>
      <c r="X7251" s="446">
        <f t="shared" si="1920"/>
        <v>0.16295161387026594</v>
      </c>
      <c r="Y7251" s="43">
        <v>20240307</v>
      </c>
      <c r="Z7251" s="48" t="s">
        <v>2408</v>
      </c>
      <c r="AA7251" s="43">
        <v>20250225</v>
      </c>
      <c r="AE7251" s="689" t="s">
        <v>1250</v>
      </c>
      <c r="AF7251" s="130">
        <v>1</v>
      </c>
    </row>
    <row r="7252" spans="1:35" x14ac:dyDescent="0.2">
      <c r="A7252" t="s">
        <v>2387</v>
      </c>
      <c r="B7252" s="45">
        <v>20240909</v>
      </c>
      <c r="C7252" s="107" t="s">
        <v>68</v>
      </c>
      <c r="D7252" s="107">
        <v>16</v>
      </c>
      <c r="E7252" s="107">
        <v>16</v>
      </c>
      <c r="H7252" s="107" t="s">
        <v>11</v>
      </c>
      <c r="I7252" s="107">
        <v>290</v>
      </c>
      <c r="J7252" s="107">
        <v>0</v>
      </c>
      <c r="K7252" s="43">
        <v>5</v>
      </c>
      <c r="L7252" s="111">
        <v>1</v>
      </c>
      <c r="M7252" s="43">
        <v>0</v>
      </c>
      <c r="N7252" s="49">
        <v>1</v>
      </c>
      <c r="O7252" s="43" t="str">
        <f>Cal_030724!$E$2</f>
        <v>Cal_030724</v>
      </c>
      <c r="P7252" s="50">
        <f>Cal_030724!$Q$3</f>
        <v>1.8135132035581638</v>
      </c>
      <c r="Q7252" s="50">
        <f>Cal_030724!$R$3</f>
        <v>0.5762667345022553</v>
      </c>
      <c r="R7252" s="46">
        <v>49.04</v>
      </c>
      <c r="S7252" s="46">
        <v>31.64</v>
      </c>
      <c r="T7252" s="178">
        <f>AVERAGE(0.763,0.746,0.699,0.8,0.548,0.621)</f>
        <v>0.6961666666666666</v>
      </c>
      <c r="U7252" s="79">
        <f t="shared" si="1917"/>
        <v>48.343833333333336</v>
      </c>
      <c r="V7252" s="79">
        <f t="shared" si="1918"/>
        <v>30.943833333333334</v>
      </c>
      <c r="W7252" s="446">
        <f t="shared" si="1919"/>
        <v>0.38539042533799561</v>
      </c>
      <c r="X7252" s="446">
        <f t="shared" si="1920"/>
        <v>0.17216801150782954</v>
      </c>
      <c r="Y7252" s="43">
        <v>20240307</v>
      </c>
      <c r="Z7252" s="48" t="s">
        <v>2415</v>
      </c>
      <c r="AA7252" s="43">
        <v>20250227</v>
      </c>
      <c r="AE7252" s="689" t="s">
        <v>1250</v>
      </c>
      <c r="AF7252" s="130">
        <v>1</v>
      </c>
    </row>
    <row r="7253" spans="1:35" x14ac:dyDescent="0.2">
      <c r="A7253" s="155" t="s">
        <v>2387</v>
      </c>
      <c r="B7253" s="81">
        <v>20240909</v>
      </c>
      <c r="C7253" s="126" t="s">
        <v>68</v>
      </c>
      <c r="D7253" s="126">
        <v>16</v>
      </c>
      <c r="E7253" s="126">
        <v>16</v>
      </c>
      <c r="H7253" s="126" t="s">
        <v>10</v>
      </c>
      <c r="I7253" s="126">
        <v>293</v>
      </c>
      <c r="J7253" s="126">
        <v>5</v>
      </c>
      <c r="K7253" s="82">
        <v>5</v>
      </c>
      <c r="L7253" s="156">
        <v>1</v>
      </c>
      <c r="M7253" s="82">
        <v>0</v>
      </c>
      <c r="N7253" s="83">
        <v>1</v>
      </c>
      <c r="O7253" s="82" t="str">
        <f>Cal_030724!$E$2</f>
        <v>Cal_030724</v>
      </c>
      <c r="P7253" s="158">
        <f>Cal_030724!$Q$3</f>
        <v>1.8135132035581638</v>
      </c>
      <c r="Q7253" s="158">
        <f>Cal_030724!$R$3</f>
        <v>0.5762667345022553</v>
      </c>
      <c r="R7253" s="84">
        <v>10.94</v>
      </c>
      <c r="S7253" s="84">
        <v>6.7789999999999999</v>
      </c>
      <c r="T7253" s="158">
        <f>AVERAGE(0.399,0.676,0.495,0.57,0.743,0.657)</f>
        <v>0.59</v>
      </c>
      <c r="U7253" s="79">
        <f t="shared" si="1917"/>
        <v>10.35</v>
      </c>
      <c r="V7253" s="79">
        <f t="shared" si="1918"/>
        <v>6.1890000000000001</v>
      </c>
      <c r="W7253" s="446">
        <f t="shared" si="1919"/>
        <v>9.1217836167883926E-2</v>
      </c>
      <c r="X7253" s="446">
        <f t="shared" si="1920"/>
        <v>1.9156254556615328E-2</v>
      </c>
      <c r="Y7253" s="82">
        <v>20240307</v>
      </c>
      <c r="Z7253" s="85" t="s">
        <v>2449</v>
      </c>
      <c r="AA7253" s="82">
        <v>20250325</v>
      </c>
      <c r="AB7253" s="85"/>
      <c r="AC7253" s="82"/>
      <c r="AD7253" s="82"/>
      <c r="AE7253" s="691" t="s">
        <v>1250</v>
      </c>
      <c r="AF7253" s="567">
        <v>1</v>
      </c>
      <c r="AG7253" s="567"/>
      <c r="AH7253" s="159" t="s">
        <v>2388</v>
      </c>
      <c r="AI7253" s="155"/>
    </row>
    <row r="7254" spans="1:35" x14ac:dyDescent="0.2">
      <c r="A7254" s="155" t="s">
        <v>2387</v>
      </c>
      <c r="B7254" s="81">
        <v>20240909</v>
      </c>
      <c r="C7254" s="126" t="s">
        <v>68</v>
      </c>
      <c r="D7254" s="126">
        <v>16</v>
      </c>
      <c r="E7254" s="126">
        <v>16</v>
      </c>
      <c r="H7254" s="126" t="s">
        <v>11</v>
      </c>
      <c r="I7254" s="126">
        <v>293</v>
      </c>
      <c r="J7254" s="126">
        <v>5</v>
      </c>
      <c r="K7254" s="82">
        <v>5</v>
      </c>
      <c r="L7254" s="156">
        <v>1</v>
      </c>
      <c r="M7254" s="82">
        <v>0</v>
      </c>
      <c r="N7254" s="83">
        <v>1</v>
      </c>
      <c r="O7254" s="82" t="str">
        <f>Cal_030724!$E$2</f>
        <v>Cal_030724</v>
      </c>
      <c r="P7254" s="158">
        <f>Cal_030724!$Q$3</f>
        <v>1.8135132035581638</v>
      </c>
      <c r="Q7254" s="158">
        <f>Cal_030724!$R$3</f>
        <v>0.5762667345022553</v>
      </c>
      <c r="R7254" s="84">
        <v>10.24</v>
      </c>
      <c r="S7254" s="84">
        <v>6.6689999999999996</v>
      </c>
      <c r="T7254" s="158">
        <f>AVERAGE(0.399,0.676,0.495,0.57,0.743,0.657)</f>
        <v>0.59</v>
      </c>
      <c r="U7254" s="79">
        <f t="shared" si="1917"/>
        <v>9.65</v>
      </c>
      <c r="V7254" s="79">
        <f t="shared" si="1918"/>
        <v>6.0789999999999997</v>
      </c>
      <c r="W7254" s="446">
        <f t="shared" si="1919"/>
        <v>7.8283800277700918E-2</v>
      </c>
      <c r="X7254" s="446">
        <f t="shared" si="1920"/>
        <v>3.012855996050089E-2</v>
      </c>
      <c r="Y7254" s="82">
        <v>20240307</v>
      </c>
      <c r="Z7254" s="85" t="s">
        <v>2449</v>
      </c>
      <c r="AA7254" s="82">
        <v>20250325</v>
      </c>
      <c r="AB7254" s="85"/>
      <c r="AC7254" s="82"/>
      <c r="AD7254" s="82"/>
      <c r="AE7254" s="691" t="s">
        <v>1250</v>
      </c>
      <c r="AF7254" s="567">
        <v>1</v>
      </c>
      <c r="AG7254" s="567"/>
      <c r="AH7254" s="159" t="s">
        <v>2389</v>
      </c>
      <c r="AI7254" s="155"/>
    </row>
    <row r="7255" spans="1:35" x14ac:dyDescent="0.2">
      <c r="A7255" s="360" t="s">
        <v>2387</v>
      </c>
      <c r="B7255" s="196">
        <v>20240909</v>
      </c>
      <c r="C7255" s="361" t="s">
        <v>68</v>
      </c>
      <c r="D7255" s="361">
        <v>16</v>
      </c>
      <c r="E7255" s="361">
        <v>16</v>
      </c>
      <c r="H7255" s="361" t="s">
        <v>10</v>
      </c>
      <c r="I7255" s="361">
        <v>551</v>
      </c>
      <c r="J7255" s="361">
        <v>20</v>
      </c>
      <c r="K7255" s="44">
        <v>5</v>
      </c>
      <c r="L7255" s="362">
        <v>1</v>
      </c>
      <c r="M7255" s="44">
        <v>0</v>
      </c>
      <c r="N7255" s="363">
        <v>1</v>
      </c>
      <c r="O7255" s="44" t="str">
        <f>Cal_030724!$E$2</f>
        <v>Cal_030724</v>
      </c>
      <c r="P7255" s="365">
        <f>Cal_030724!$Q$3</f>
        <v>1.8135132035581638</v>
      </c>
      <c r="Q7255" s="365">
        <f>Cal_030724!$R$3</f>
        <v>0.5762667345022553</v>
      </c>
      <c r="R7255" s="364">
        <v>8.6739999999999995</v>
      </c>
      <c r="S7255" s="364">
        <v>5.8360000000000003</v>
      </c>
      <c r="T7255" s="365">
        <f>AVERAGE(0.902,0.823,0.688,0.559,0.695,0.953)</f>
        <v>0.77</v>
      </c>
      <c r="U7255" s="79">
        <f t="shared" si="1917"/>
        <v>7.9039999999999999</v>
      </c>
      <c r="V7255" s="79">
        <f t="shared" si="1918"/>
        <v>5.0660000000000007</v>
      </c>
      <c r="W7255" s="446">
        <f t="shared" si="1919"/>
        <v>3.3083424897435904E-2</v>
      </c>
      <c r="X7255" s="446">
        <f t="shared" si="1920"/>
        <v>1.4959325582184367E-2</v>
      </c>
      <c r="Y7255" s="44">
        <v>20240307</v>
      </c>
      <c r="Z7255" s="368" t="s">
        <v>2397</v>
      </c>
      <c r="AA7255" s="44">
        <v>20250114</v>
      </c>
      <c r="AB7255" s="368"/>
      <c r="AC7255" s="44"/>
      <c r="AD7255" s="44"/>
      <c r="AE7255" s="763" t="s">
        <v>1250</v>
      </c>
      <c r="AF7255" s="849">
        <v>1</v>
      </c>
      <c r="AG7255" s="849"/>
      <c r="AH7255" s="370" t="s">
        <v>2390</v>
      </c>
      <c r="AI7255" s="360"/>
    </row>
    <row r="7256" spans="1:35" x14ac:dyDescent="0.2">
      <c r="A7256" s="360" t="s">
        <v>2387</v>
      </c>
      <c r="B7256" s="196">
        <v>20240909</v>
      </c>
      <c r="C7256" s="361" t="s">
        <v>68</v>
      </c>
      <c r="D7256" s="361">
        <v>16</v>
      </c>
      <c r="E7256" s="361">
        <v>16</v>
      </c>
      <c r="H7256" s="361" t="s">
        <v>11</v>
      </c>
      <c r="I7256" s="361">
        <v>551</v>
      </c>
      <c r="J7256" s="361">
        <v>20</v>
      </c>
      <c r="K7256" s="44">
        <v>5</v>
      </c>
      <c r="L7256" s="362">
        <v>1</v>
      </c>
      <c r="M7256" s="44">
        <v>0</v>
      </c>
      <c r="N7256" s="363">
        <v>1</v>
      </c>
      <c r="O7256" s="44" t="str">
        <f>Cal_030724!$E$2</f>
        <v>Cal_030724</v>
      </c>
      <c r="P7256" s="365">
        <f>Cal_030724!$Q$3</f>
        <v>1.8135132035581638</v>
      </c>
      <c r="Q7256" s="365">
        <f>Cal_030724!$R$3</f>
        <v>0.5762667345022553</v>
      </c>
      <c r="R7256" s="364">
        <v>8.1129999999999995</v>
      </c>
      <c r="S7256" s="364">
        <v>5.5350000000000001</v>
      </c>
      <c r="T7256" s="365">
        <f>AVERAGE(0.902,0.823,0.688,0.559,0.695,0.953)</f>
        <v>0.77</v>
      </c>
      <c r="U7256" s="79">
        <f t="shared" si="1917"/>
        <v>7.343</v>
      </c>
      <c r="V7256" s="79">
        <f t="shared" si="1918"/>
        <v>4.7650000000000006</v>
      </c>
      <c r="W7256" s="446">
        <f t="shared" si="1919"/>
        <v>3.0052526210567223E-2</v>
      </c>
      <c r="X7256" s="446">
        <f t="shared" si="1920"/>
        <v>1.5135730014342094E-2</v>
      </c>
      <c r="Y7256" s="44">
        <v>20240307</v>
      </c>
      <c r="Z7256" s="368" t="s">
        <v>2397</v>
      </c>
      <c r="AA7256" s="44">
        <v>20250114</v>
      </c>
      <c r="AB7256" s="368"/>
      <c r="AC7256" s="44"/>
      <c r="AD7256" s="44"/>
      <c r="AE7256" s="763" t="s">
        <v>1250</v>
      </c>
      <c r="AF7256" s="849">
        <v>1</v>
      </c>
      <c r="AG7256" s="849"/>
      <c r="AH7256" s="370" t="s">
        <v>2391</v>
      </c>
      <c r="AI7256" s="360"/>
    </row>
    <row r="7257" spans="1:35" x14ac:dyDescent="0.2">
      <c r="A7257" t="s">
        <v>2387</v>
      </c>
      <c r="B7257" s="45">
        <v>20240909</v>
      </c>
      <c r="C7257" s="107" t="s">
        <v>68</v>
      </c>
      <c r="D7257" s="107">
        <v>16</v>
      </c>
      <c r="E7257" s="107">
        <v>19</v>
      </c>
      <c r="H7257" s="107" t="s">
        <v>10</v>
      </c>
      <c r="I7257" s="107">
        <v>290</v>
      </c>
      <c r="J7257" s="107">
        <v>0</v>
      </c>
      <c r="K7257" s="43">
        <v>5</v>
      </c>
      <c r="L7257" s="111">
        <v>1</v>
      </c>
      <c r="M7257" s="43">
        <v>0</v>
      </c>
      <c r="N7257" s="49">
        <v>1</v>
      </c>
      <c r="O7257" s="43" t="str">
        <f>Cal_030724!$E$2</f>
        <v>Cal_030724</v>
      </c>
      <c r="P7257" s="50">
        <f>Cal_030724!$Q$3</f>
        <v>1.8135132035581638</v>
      </c>
      <c r="Q7257" s="50">
        <f>Cal_030724!$R$3</f>
        <v>0.5762667345022553</v>
      </c>
      <c r="R7257" s="46">
        <v>37.39</v>
      </c>
      <c r="S7257" s="46">
        <v>23.77</v>
      </c>
      <c r="T7257" s="178">
        <f>AVERAGE(0.807,0.725,0.357,0.599,0.783,0.831)</f>
        <v>0.68366666666666676</v>
      </c>
      <c r="U7257" s="79">
        <f t="shared" si="1917"/>
        <v>36.706333333333333</v>
      </c>
      <c r="V7257" s="79">
        <f t="shared" si="1918"/>
        <v>23.086333333333332</v>
      </c>
      <c r="W7257" s="446">
        <f t="shared" si="1919"/>
        <v>0.30166767776456893</v>
      </c>
      <c r="X7257" s="446">
        <f t="shared" si="1920"/>
        <v>0.11431116322695881</v>
      </c>
      <c r="Y7257" s="43">
        <v>20240307</v>
      </c>
      <c r="Z7257" s="48" t="s">
        <v>2405</v>
      </c>
      <c r="AA7257" s="43">
        <v>20250219</v>
      </c>
      <c r="AE7257" s="689" t="s">
        <v>1250</v>
      </c>
      <c r="AF7257" s="130">
        <v>1</v>
      </c>
    </row>
    <row r="7258" spans="1:35" x14ac:dyDescent="0.2">
      <c r="A7258" t="s">
        <v>2387</v>
      </c>
      <c r="B7258" s="45">
        <v>20240909</v>
      </c>
      <c r="C7258" s="107" t="s">
        <v>68</v>
      </c>
      <c r="D7258" s="107">
        <v>16</v>
      </c>
      <c r="E7258" s="107">
        <v>19</v>
      </c>
      <c r="H7258" s="107" t="s">
        <v>11</v>
      </c>
      <c r="I7258" s="107">
        <v>290</v>
      </c>
      <c r="J7258" s="107">
        <v>0</v>
      </c>
      <c r="K7258" s="43">
        <v>5</v>
      </c>
      <c r="L7258" s="111">
        <v>1</v>
      </c>
      <c r="M7258" s="43">
        <v>0</v>
      </c>
      <c r="N7258" s="49">
        <v>1</v>
      </c>
      <c r="O7258" s="43" t="str">
        <f>Cal_030724!$E$2</f>
        <v>Cal_030724</v>
      </c>
      <c r="P7258" s="50">
        <f>Cal_030724!$Q$3</f>
        <v>1.8135132035581638</v>
      </c>
      <c r="Q7258" s="50">
        <f>Cal_030724!$R$3</f>
        <v>0.5762667345022553</v>
      </c>
      <c r="R7258" s="46">
        <v>41.36</v>
      </c>
      <c r="S7258" s="46">
        <v>26.31</v>
      </c>
      <c r="T7258" s="178">
        <f>AVERAGE(0.763,0.746,0.699,0.8,0.548,0.621)</f>
        <v>0.6961666666666666</v>
      </c>
      <c r="U7258" s="79">
        <f t="shared" si="1917"/>
        <v>40.663833333333329</v>
      </c>
      <c r="V7258" s="79">
        <f t="shared" si="1918"/>
        <v>25.613833333333332</v>
      </c>
      <c r="W7258" s="446">
        <f t="shared" si="1919"/>
        <v>0.33334056904234666</v>
      </c>
      <c r="X7258" s="446">
        <f t="shared" si="1920"/>
        <v>0.12817978369232283</v>
      </c>
      <c r="Y7258" s="43">
        <v>20240307</v>
      </c>
      <c r="Z7258" s="48" t="s">
        <v>2415</v>
      </c>
      <c r="AA7258" s="43">
        <v>20250227</v>
      </c>
      <c r="AE7258" s="689" t="s">
        <v>1250</v>
      </c>
      <c r="AF7258" s="130">
        <v>1</v>
      </c>
    </row>
    <row r="7259" spans="1:35" x14ac:dyDescent="0.2">
      <c r="A7259" t="s">
        <v>2387</v>
      </c>
      <c r="B7259" s="45">
        <v>20240909</v>
      </c>
      <c r="C7259" s="107" t="s">
        <v>68</v>
      </c>
      <c r="D7259" s="107">
        <v>16</v>
      </c>
      <c r="E7259" s="107">
        <v>19</v>
      </c>
      <c r="H7259" s="107" t="s">
        <v>10</v>
      </c>
      <c r="I7259" s="107">
        <v>290</v>
      </c>
      <c r="J7259" s="107">
        <v>10</v>
      </c>
      <c r="K7259" s="43">
        <v>5</v>
      </c>
      <c r="L7259" s="111">
        <v>1</v>
      </c>
      <c r="M7259" s="43">
        <v>0</v>
      </c>
      <c r="N7259" s="49">
        <v>1</v>
      </c>
      <c r="O7259" s="43" t="str">
        <f>Cal_030724!$E$2</f>
        <v>Cal_030724</v>
      </c>
      <c r="P7259" s="50">
        <f>Cal_030724!$Q$3</f>
        <v>1.8135132035581638</v>
      </c>
      <c r="Q7259" s="50">
        <f>Cal_030724!$R$3</f>
        <v>0.5762667345022553</v>
      </c>
      <c r="R7259" s="46">
        <v>31.54</v>
      </c>
      <c r="S7259" s="46">
        <v>20.18</v>
      </c>
      <c r="T7259" s="178">
        <f>AVERAGE(0.807,0.725,0.357,0.599,0.783,0.831)</f>
        <v>0.68366666666666676</v>
      </c>
      <c r="U7259" s="79">
        <f t="shared" si="1917"/>
        <v>30.856333333333332</v>
      </c>
      <c r="V7259" s="79">
        <f t="shared" si="1918"/>
        <v>19.496333333333332</v>
      </c>
      <c r="W7259" s="446">
        <f t="shared" si="1919"/>
        <v>0.25161122022066834</v>
      </c>
      <c r="X7259" s="446">
        <f t="shared" si="1920"/>
        <v>9.968155661343929E-2</v>
      </c>
      <c r="Y7259" s="43">
        <v>20240307</v>
      </c>
      <c r="Z7259" s="48" t="s">
        <v>2405</v>
      </c>
      <c r="AA7259" s="43">
        <v>20250219</v>
      </c>
      <c r="AE7259" s="689" t="s">
        <v>1250</v>
      </c>
      <c r="AF7259" s="130">
        <v>1</v>
      </c>
    </row>
    <row r="7260" spans="1:35" x14ac:dyDescent="0.2">
      <c r="A7260" t="s">
        <v>2387</v>
      </c>
      <c r="B7260" s="45">
        <v>20240909</v>
      </c>
      <c r="C7260" s="107" t="s">
        <v>68</v>
      </c>
      <c r="D7260" s="107">
        <v>16</v>
      </c>
      <c r="E7260" s="107">
        <v>19</v>
      </c>
      <c r="H7260" s="107" t="s">
        <v>11</v>
      </c>
      <c r="I7260" s="107">
        <v>290</v>
      </c>
      <c r="J7260" s="107">
        <v>10</v>
      </c>
      <c r="K7260" s="43">
        <v>5</v>
      </c>
      <c r="L7260" s="43">
        <v>1</v>
      </c>
      <c r="M7260" s="43">
        <v>0</v>
      </c>
      <c r="N7260" s="49">
        <v>1</v>
      </c>
      <c r="O7260" s="43" t="str">
        <f>Cal_052925!$E$2</f>
        <v>Cal_052825</v>
      </c>
      <c r="P7260" s="50">
        <f>Cal_052925!$Q$3</f>
        <v>1.8033877067122157</v>
      </c>
      <c r="Q7260" s="50">
        <f>Cal_052925!$R$3</f>
        <v>0.57372781706974574</v>
      </c>
      <c r="R7260" s="46">
        <v>31.95</v>
      </c>
      <c r="S7260" s="46">
        <v>20.6</v>
      </c>
      <c r="T7260" s="178">
        <f>AVERAGE(0.829,0.716,0.633,0.709,0.657,0.636)</f>
        <v>0.69666666666666666</v>
      </c>
      <c r="U7260" s="79">
        <f t="shared" si="1917"/>
        <v>31.253333333333334</v>
      </c>
      <c r="V7260" s="79">
        <f t="shared" si="1918"/>
        <v>19.903333333333336</v>
      </c>
      <c r="W7260" s="446">
        <f t="shared" si="1919"/>
        <v>0.25202156141785725</v>
      </c>
      <c r="X7260" s="446">
        <f t="shared" si="1920"/>
        <v>0.10303115103833342</v>
      </c>
      <c r="Y7260" s="43">
        <v>20250529</v>
      </c>
      <c r="Z7260" s="48" t="s">
        <v>2466</v>
      </c>
      <c r="AA7260" s="43">
        <v>20250715</v>
      </c>
      <c r="AE7260" s="689" t="s">
        <v>1250</v>
      </c>
      <c r="AF7260" s="130">
        <v>1</v>
      </c>
    </row>
    <row r="7261" spans="1:35" x14ac:dyDescent="0.2">
      <c r="A7261" s="155" t="s">
        <v>2387</v>
      </c>
      <c r="B7261" s="81">
        <v>20240909</v>
      </c>
      <c r="C7261" s="126" t="s">
        <v>68</v>
      </c>
      <c r="D7261" s="126">
        <v>16</v>
      </c>
      <c r="E7261" s="126">
        <v>19</v>
      </c>
      <c r="H7261" s="126" t="s">
        <v>10</v>
      </c>
      <c r="I7261" s="126">
        <v>293</v>
      </c>
      <c r="J7261" s="126">
        <v>5</v>
      </c>
      <c r="K7261" s="82">
        <v>5</v>
      </c>
      <c r="L7261" s="156">
        <v>1</v>
      </c>
      <c r="M7261" s="82">
        <v>0</v>
      </c>
      <c r="N7261" s="83">
        <v>1</v>
      </c>
      <c r="O7261" s="82" t="str">
        <f>Cal_030724!$E$2</f>
        <v>Cal_030724</v>
      </c>
      <c r="P7261" s="158">
        <f>Cal_030724!$Q$3</f>
        <v>1.8135132035581638</v>
      </c>
      <c r="Q7261" s="158">
        <f>Cal_030724!$R$3</f>
        <v>0.5762667345022553</v>
      </c>
      <c r="R7261" s="84">
        <v>8.9090000000000007</v>
      </c>
      <c r="S7261" s="84">
        <v>5.8689999999999998</v>
      </c>
      <c r="T7261" s="158">
        <f>AVERAGE(0.902,0.823,0.688,0.559,0.695,0.953)</f>
        <v>0.77</v>
      </c>
      <c r="U7261" s="79">
        <f t="shared" si="1917"/>
        <v>8.1390000000000011</v>
      </c>
      <c r="V7261" s="79">
        <f t="shared" si="1918"/>
        <v>5.0990000000000002</v>
      </c>
      <c r="W7261" s="446">
        <f t="shared" si="1919"/>
        <v>6.664316797653623E-2</v>
      </c>
      <c r="X7261" s="446">
        <f t="shared" si="1920"/>
        <v>2.4291957020106499E-2</v>
      </c>
      <c r="Y7261" s="82">
        <v>20240307</v>
      </c>
      <c r="Z7261" s="85" t="s">
        <v>2397</v>
      </c>
      <c r="AA7261" s="82">
        <v>20250114</v>
      </c>
      <c r="AB7261" s="85"/>
      <c r="AC7261" s="82"/>
      <c r="AD7261" s="82"/>
      <c r="AE7261" s="691" t="s">
        <v>1250</v>
      </c>
      <c r="AF7261" s="567">
        <v>1</v>
      </c>
      <c r="AG7261" s="567"/>
      <c r="AH7261" s="159" t="s">
        <v>261</v>
      </c>
      <c r="AI7261" s="155"/>
    </row>
    <row r="7262" spans="1:35" x14ac:dyDescent="0.2">
      <c r="A7262" s="155" t="s">
        <v>2387</v>
      </c>
      <c r="B7262" s="81">
        <v>20240909</v>
      </c>
      <c r="C7262" s="126" t="s">
        <v>68</v>
      </c>
      <c r="D7262" s="126">
        <v>16</v>
      </c>
      <c r="E7262" s="126">
        <v>19</v>
      </c>
      <c r="H7262" s="126" t="s">
        <v>11</v>
      </c>
      <c r="I7262" s="126">
        <v>293</v>
      </c>
      <c r="J7262" s="126">
        <v>5</v>
      </c>
      <c r="K7262" s="82">
        <v>5</v>
      </c>
      <c r="L7262" s="156">
        <v>1</v>
      </c>
      <c r="M7262" s="82">
        <v>0</v>
      </c>
      <c r="N7262" s="83">
        <v>1</v>
      </c>
      <c r="O7262" s="82" t="str">
        <f>Cal_030724!$E$2</f>
        <v>Cal_030724</v>
      </c>
      <c r="P7262" s="158">
        <f>Cal_030724!$Q$3</f>
        <v>1.8135132035581638</v>
      </c>
      <c r="Q7262" s="158">
        <f>Cal_030724!$R$3</f>
        <v>0.5762667345022553</v>
      </c>
      <c r="R7262" s="84">
        <v>9.27</v>
      </c>
      <c r="S7262" s="84">
        <v>6.2809999999999997</v>
      </c>
      <c r="T7262" s="158">
        <f>AVERAGE(0.902,0.823,0.688,0.559,0.695,0.953)</f>
        <v>0.77</v>
      </c>
      <c r="U7262" s="79">
        <f t="shared" ref="U7262:U7325" si="1925">(R7262-T7262)*(L7262+M7262)/L7262</f>
        <v>8.5</v>
      </c>
      <c r="V7262" s="79">
        <f t="shared" ref="V7262:V7325" si="1926">(S7262-T7262)*(L7262+M7262)/L7262</f>
        <v>5.5109999999999992</v>
      </c>
      <c r="W7262" s="446">
        <f t="shared" ref="W7262:W7325" si="1927">(Q7262*P7262/(P7262-1)*(U7262-V7262)*(K7262)/I7262)/N7262</f>
        <v>6.5525141145350907E-2</v>
      </c>
      <c r="X7262" s="446">
        <f t="shared" ref="X7262:X7325" si="1928">(Q7262*P7262/(P7262-1)*(P7262*V7262-U7262)*(K7262)/I7262)/N7262</f>
        <v>3.2757556218151337E-2</v>
      </c>
      <c r="Y7262" s="82">
        <v>20240307</v>
      </c>
      <c r="Z7262" s="85" t="s">
        <v>2397</v>
      </c>
      <c r="AA7262" s="82">
        <v>20250114</v>
      </c>
      <c r="AB7262" s="85"/>
      <c r="AC7262" s="82"/>
      <c r="AD7262" s="82"/>
      <c r="AE7262" s="691" t="s">
        <v>1250</v>
      </c>
      <c r="AF7262" s="567">
        <v>1</v>
      </c>
      <c r="AG7262" s="567"/>
      <c r="AH7262" s="159" t="s">
        <v>262</v>
      </c>
      <c r="AI7262" s="155"/>
    </row>
    <row r="7263" spans="1:35" x14ac:dyDescent="0.2">
      <c r="A7263" s="360" t="s">
        <v>2387</v>
      </c>
      <c r="B7263" s="196">
        <v>20240909</v>
      </c>
      <c r="C7263" s="361" t="s">
        <v>68</v>
      </c>
      <c r="D7263" s="361">
        <v>16</v>
      </c>
      <c r="E7263" s="361">
        <v>19</v>
      </c>
      <c r="H7263" s="361" t="s">
        <v>10</v>
      </c>
      <c r="I7263" s="361">
        <v>552</v>
      </c>
      <c r="J7263" s="361">
        <v>20</v>
      </c>
      <c r="K7263" s="44">
        <v>5</v>
      </c>
      <c r="L7263" s="362">
        <v>1</v>
      </c>
      <c r="M7263" s="44">
        <v>0</v>
      </c>
      <c r="N7263" s="363">
        <v>1</v>
      </c>
      <c r="O7263" s="44" t="str">
        <f>Cal_030724!$E$2</f>
        <v>Cal_030724</v>
      </c>
      <c r="P7263" s="365">
        <f>Cal_030724!$Q$3</f>
        <v>1.8135132035581638</v>
      </c>
      <c r="Q7263" s="365">
        <f>Cal_030724!$R$3</f>
        <v>0.5762667345022553</v>
      </c>
      <c r="R7263" s="364">
        <v>11.64</v>
      </c>
      <c r="S7263" s="364">
        <v>7.4790000000000001</v>
      </c>
      <c r="T7263" s="365">
        <f>AVERAGE(0.399,0.676,0.495,0.57,0.743,0.657)</f>
        <v>0.59</v>
      </c>
      <c r="U7263" s="79">
        <f t="shared" si="1925"/>
        <v>11.05</v>
      </c>
      <c r="V7263" s="79">
        <f t="shared" si="1926"/>
        <v>6.8890000000000002</v>
      </c>
      <c r="W7263" s="446">
        <f t="shared" si="1927"/>
        <v>4.8418163038387668E-2</v>
      </c>
      <c r="X7263" s="446">
        <f t="shared" si="1928"/>
        <v>1.6794417112966378E-2</v>
      </c>
      <c r="Y7263" s="44">
        <v>20240307</v>
      </c>
      <c r="Z7263" s="368" t="s">
        <v>2449</v>
      </c>
      <c r="AA7263" s="44">
        <v>20250325</v>
      </c>
      <c r="AB7263" s="368"/>
      <c r="AC7263" s="44"/>
      <c r="AD7263" s="44"/>
      <c r="AE7263" s="763" t="s">
        <v>1250</v>
      </c>
      <c r="AF7263" s="849">
        <v>1</v>
      </c>
      <c r="AG7263" s="849"/>
      <c r="AH7263" s="370" t="s">
        <v>679</v>
      </c>
      <c r="AI7263" s="360"/>
    </row>
    <row r="7264" spans="1:35" x14ac:dyDescent="0.2">
      <c r="A7264" s="360" t="s">
        <v>2387</v>
      </c>
      <c r="B7264" s="196">
        <v>20240909</v>
      </c>
      <c r="C7264" s="361" t="s">
        <v>68</v>
      </c>
      <c r="D7264" s="361">
        <v>16</v>
      </c>
      <c r="E7264" s="361">
        <v>19</v>
      </c>
      <c r="H7264" s="361" t="s">
        <v>11</v>
      </c>
      <c r="I7264" s="361">
        <v>550</v>
      </c>
      <c r="J7264" s="361">
        <v>20</v>
      </c>
      <c r="K7264" s="44">
        <v>5</v>
      </c>
      <c r="L7264" s="362">
        <v>1</v>
      </c>
      <c r="M7264" s="44">
        <v>0</v>
      </c>
      <c r="N7264" s="363">
        <v>1</v>
      </c>
      <c r="O7264" s="44" t="str">
        <f>Cal_030724!$E$2</f>
        <v>Cal_030724</v>
      </c>
      <c r="P7264" s="365">
        <f>Cal_030724!$Q$3</f>
        <v>1.8135132035581638</v>
      </c>
      <c r="Q7264" s="365">
        <f>Cal_030724!$R$3</f>
        <v>0.5762667345022553</v>
      </c>
      <c r="R7264" s="364">
        <v>9.827</v>
      </c>
      <c r="S7264" s="364">
        <v>6.4340000000000002</v>
      </c>
      <c r="T7264" s="365">
        <f>AVERAGE(0.399,0.676,0.495,0.57,0.743,0.657)</f>
        <v>0.59</v>
      </c>
      <c r="U7264" s="79">
        <f t="shared" si="1925"/>
        <v>9.2370000000000001</v>
      </c>
      <c r="V7264" s="79">
        <f t="shared" si="1926"/>
        <v>5.8440000000000003</v>
      </c>
      <c r="W7264" s="446">
        <f t="shared" si="1927"/>
        <v>3.962514282338845E-2</v>
      </c>
      <c r="X7264" s="446">
        <f t="shared" si="1928"/>
        <v>1.5896434331045168E-2</v>
      </c>
      <c r="Y7264" s="44">
        <v>20240307</v>
      </c>
      <c r="Z7264" s="368" t="s">
        <v>2449</v>
      </c>
      <c r="AA7264" s="44">
        <v>20250325</v>
      </c>
      <c r="AB7264" s="368"/>
      <c r="AC7264" s="44"/>
      <c r="AD7264" s="44"/>
      <c r="AE7264" s="763" t="s">
        <v>1250</v>
      </c>
      <c r="AF7264" s="849">
        <v>1</v>
      </c>
      <c r="AG7264" s="849"/>
      <c r="AH7264" s="370" t="s">
        <v>680</v>
      </c>
      <c r="AI7264" s="360"/>
    </row>
    <row r="7265" spans="1:35" x14ac:dyDescent="0.2">
      <c r="A7265" t="s">
        <v>2387</v>
      </c>
      <c r="B7265" s="45">
        <v>20240910</v>
      </c>
      <c r="C7265" s="107" t="s">
        <v>70</v>
      </c>
      <c r="D7265" s="107">
        <v>19</v>
      </c>
      <c r="E7265" s="107">
        <v>3</v>
      </c>
      <c r="H7265" s="107" t="s">
        <v>10</v>
      </c>
      <c r="I7265" s="107">
        <v>290</v>
      </c>
      <c r="J7265" s="107">
        <v>0</v>
      </c>
      <c r="K7265" s="43">
        <v>5</v>
      </c>
      <c r="L7265" s="111">
        <v>1</v>
      </c>
      <c r="M7265" s="43">
        <v>0</v>
      </c>
      <c r="N7265" s="49">
        <v>1</v>
      </c>
      <c r="O7265" s="43" t="str">
        <f>Cal_030724!$E$2</f>
        <v>Cal_030724</v>
      </c>
      <c r="P7265" s="50">
        <f>Cal_030724!$Q$3</f>
        <v>1.8135132035581638</v>
      </c>
      <c r="Q7265" s="50">
        <f>Cal_030724!$R$3</f>
        <v>0.5762667345022553</v>
      </c>
      <c r="R7265" s="46">
        <v>23.54</v>
      </c>
      <c r="S7265" s="46">
        <v>18.12</v>
      </c>
      <c r="T7265" s="178">
        <f>AVERAGE(0.807,0.725,0.357,0.599,0.783,0.831)</f>
        <v>0.68366666666666676</v>
      </c>
      <c r="U7265" s="79">
        <f t="shared" si="1925"/>
        <v>22.856333333333332</v>
      </c>
      <c r="V7265" s="79">
        <f t="shared" si="1926"/>
        <v>17.436333333333334</v>
      </c>
      <c r="W7265" s="446">
        <f t="shared" si="1927"/>
        <v>0.12004690260528364</v>
      </c>
      <c r="X7265" s="446">
        <f t="shared" si="1928"/>
        <v>0.19412796554796463</v>
      </c>
      <c r="Y7265" s="43">
        <v>20240307</v>
      </c>
      <c r="Z7265" s="48" t="s">
        <v>2405</v>
      </c>
      <c r="AA7265" s="43">
        <v>20250219</v>
      </c>
      <c r="AE7265" s="689" t="s">
        <v>1250</v>
      </c>
      <c r="AF7265" s="130">
        <v>1</v>
      </c>
      <c r="AH7265" s="490" t="s">
        <v>2406</v>
      </c>
    </row>
    <row r="7266" spans="1:35" x14ac:dyDescent="0.2">
      <c r="A7266" t="s">
        <v>2387</v>
      </c>
      <c r="B7266" s="45">
        <v>20240910</v>
      </c>
      <c r="C7266" s="107" t="s">
        <v>70</v>
      </c>
      <c r="D7266" s="107">
        <v>19</v>
      </c>
      <c r="E7266" s="107">
        <v>3</v>
      </c>
      <c r="H7266" s="107" t="s">
        <v>11</v>
      </c>
      <c r="I7266" s="107">
        <v>290</v>
      </c>
      <c r="J7266" s="107">
        <v>0</v>
      </c>
      <c r="K7266" s="43">
        <v>5</v>
      </c>
      <c r="L7266" s="111">
        <v>1</v>
      </c>
      <c r="M7266" s="43">
        <v>0</v>
      </c>
      <c r="N7266" s="49">
        <v>1</v>
      </c>
      <c r="O7266" s="43" t="str">
        <f>Cal_030724!$E$2</f>
        <v>Cal_030724</v>
      </c>
      <c r="P7266" s="50">
        <f>Cal_030724!$Q$3</f>
        <v>1.8135132035581638</v>
      </c>
      <c r="Q7266" s="50">
        <f>Cal_030724!$R$3</f>
        <v>0.5762667345022553</v>
      </c>
      <c r="R7266" s="46">
        <v>23.63</v>
      </c>
      <c r="S7266" s="46">
        <v>18.54</v>
      </c>
      <c r="T7266" s="178">
        <f>AVERAGE(0.825,1.005,0.711,0.796,0.679,0.769)</f>
        <v>0.79749999999999999</v>
      </c>
      <c r="U7266" s="79">
        <f t="shared" si="1925"/>
        <v>22.8325</v>
      </c>
      <c r="V7266" s="79">
        <f t="shared" si="1926"/>
        <v>17.7425</v>
      </c>
      <c r="W7266" s="446">
        <f t="shared" si="1927"/>
        <v>0.11273777384887339</v>
      </c>
      <c r="X7266" s="446">
        <f t="shared" si="1928"/>
        <v>0.20695372846673243</v>
      </c>
      <c r="Y7266" s="43">
        <v>20240307</v>
      </c>
      <c r="Z7266" s="48" t="s">
        <v>2408</v>
      </c>
      <c r="AA7266" s="43">
        <v>20250225</v>
      </c>
      <c r="AE7266" s="689" t="s">
        <v>1250</v>
      </c>
      <c r="AF7266" s="130">
        <v>1</v>
      </c>
      <c r="AH7266" s="490" t="s">
        <v>2406</v>
      </c>
    </row>
    <row r="7267" spans="1:35" x14ac:dyDescent="0.2">
      <c r="A7267" t="s">
        <v>2387</v>
      </c>
      <c r="B7267" s="45">
        <v>20240910</v>
      </c>
      <c r="C7267" s="107" t="s">
        <v>70</v>
      </c>
      <c r="D7267" s="107">
        <v>19</v>
      </c>
      <c r="E7267" s="107">
        <v>5</v>
      </c>
      <c r="H7267" s="107" t="s">
        <v>10</v>
      </c>
      <c r="I7267" s="107">
        <v>290</v>
      </c>
      <c r="J7267" s="107">
        <v>0</v>
      </c>
      <c r="K7267" s="43">
        <v>5</v>
      </c>
      <c r="L7267" s="111">
        <v>1</v>
      </c>
      <c r="M7267" s="43">
        <v>0</v>
      </c>
      <c r="N7267" s="49">
        <v>1</v>
      </c>
      <c r="O7267" s="43" t="str">
        <f>Cal_030724!$E$2</f>
        <v>Cal_030724</v>
      </c>
      <c r="P7267" s="50">
        <f>Cal_030724!$Q$3</f>
        <v>1.8135132035581638</v>
      </c>
      <c r="Q7267" s="50">
        <f>Cal_030724!$R$3</f>
        <v>0.5762667345022553</v>
      </c>
      <c r="R7267" s="46">
        <v>14.72</v>
      </c>
      <c r="S7267" s="46">
        <v>11.56</v>
      </c>
      <c r="T7267" s="178">
        <f>AVERAGE(0.825,1.005,0.711,0.796,0.679,0.769)</f>
        <v>0.79749999999999999</v>
      </c>
      <c r="U7267" s="79">
        <f t="shared" si="1925"/>
        <v>13.922500000000001</v>
      </c>
      <c r="V7267" s="79">
        <f t="shared" si="1926"/>
        <v>10.762500000000001</v>
      </c>
      <c r="W7267" s="446">
        <f t="shared" si="1927"/>
        <v>6.9990445061383105E-2</v>
      </c>
      <c r="X7267" s="446">
        <f t="shared" si="1928"/>
        <v>0.12393260939383503</v>
      </c>
      <c r="Y7267" s="43">
        <v>20240307</v>
      </c>
      <c r="Z7267" s="48" t="s">
        <v>2408</v>
      </c>
      <c r="AA7267" s="43">
        <v>20250225</v>
      </c>
      <c r="AE7267" s="689" t="s">
        <v>1250</v>
      </c>
      <c r="AF7267" s="130">
        <v>1</v>
      </c>
      <c r="AH7267" s="490" t="s">
        <v>2407</v>
      </c>
    </row>
    <row r="7268" spans="1:35" x14ac:dyDescent="0.2">
      <c r="A7268" t="s">
        <v>2387</v>
      </c>
      <c r="B7268" s="45">
        <v>20240910</v>
      </c>
      <c r="C7268" s="107" t="s">
        <v>70</v>
      </c>
      <c r="D7268" s="107">
        <v>19</v>
      </c>
      <c r="E7268" s="107">
        <v>5</v>
      </c>
      <c r="H7268" s="107" t="s">
        <v>11</v>
      </c>
      <c r="I7268" s="107">
        <v>290</v>
      </c>
      <c r="J7268" s="107">
        <v>0</v>
      </c>
      <c r="K7268" s="43">
        <v>5</v>
      </c>
      <c r="L7268" s="111">
        <v>1</v>
      </c>
      <c r="M7268" s="43">
        <v>0</v>
      </c>
      <c r="N7268" s="49">
        <v>1</v>
      </c>
      <c r="O7268" s="43" t="str">
        <f>Cal_030724!$E$2</f>
        <v>Cal_030724</v>
      </c>
      <c r="P7268" s="50">
        <f>Cal_030724!$Q$3</f>
        <v>1.8135132035581638</v>
      </c>
      <c r="Q7268" s="50">
        <f>Cal_030724!$R$3</f>
        <v>0.5762667345022553</v>
      </c>
      <c r="R7268" s="46">
        <v>14.79</v>
      </c>
      <c r="S7268" s="46">
        <v>11.44</v>
      </c>
      <c r="T7268" s="178">
        <f>AVERAGE(0.807,0.725,0.357,0.599,0.783,0.831)</f>
        <v>0.68366666666666676</v>
      </c>
      <c r="U7268" s="79">
        <f t="shared" si="1925"/>
        <v>14.106333333333332</v>
      </c>
      <c r="V7268" s="79">
        <f t="shared" si="1926"/>
        <v>10.756333333333332</v>
      </c>
      <c r="W7268" s="446">
        <f t="shared" si="1927"/>
        <v>7.4198731315073846E-2</v>
      </c>
      <c r="X7268" s="446">
        <f t="shared" si="1928"/>
        <v>0.11961320965946531</v>
      </c>
      <c r="Y7268" s="43">
        <v>20240307</v>
      </c>
      <c r="Z7268" s="48" t="s">
        <v>2405</v>
      </c>
      <c r="AA7268" s="43">
        <v>20250219</v>
      </c>
      <c r="AE7268" s="689" t="s">
        <v>1250</v>
      </c>
      <c r="AF7268" s="130">
        <v>1</v>
      </c>
      <c r="AH7268" s="490" t="s">
        <v>2407</v>
      </c>
    </row>
    <row r="7269" spans="1:35" x14ac:dyDescent="0.2">
      <c r="A7269" t="s">
        <v>2387</v>
      </c>
      <c r="B7269" s="45">
        <v>20240910</v>
      </c>
      <c r="C7269" s="107" t="s">
        <v>70</v>
      </c>
      <c r="D7269" s="107">
        <v>19</v>
      </c>
      <c r="E7269" s="107">
        <v>7</v>
      </c>
      <c r="H7269" s="107" t="s">
        <v>10</v>
      </c>
      <c r="I7269" s="107">
        <v>290</v>
      </c>
      <c r="J7269" s="107">
        <v>0</v>
      </c>
      <c r="K7269" s="43">
        <v>5</v>
      </c>
      <c r="L7269" s="111">
        <v>1</v>
      </c>
      <c r="M7269" s="43">
        <v>0</v>
      </c>
      <c r="N7269" s="49">
        <v>1</v>
      </c>
      <c r="O7269" s="43" t="str">
        <f>Cal_030724!$E$2</f>
        <v>Cal_030724</v>
      </c>
      <c r="P7269" s="50">
        <f>Cal_030724!$Q$3</f>
        <v>1.8135132035581638</v>
      </c>
      <c r="Q7269" s="50">
        <f>Cal_030724!$R$3</f>
        <v>0.5762667345022553</v>
      </c>
      <c r="R7269" s="46">
        <v>53.48</v>
      </c>
      <c r="S7269" s="46">
        <v>38.72</v>
      </c>
      <c r="T7269" s="178">
        <f>AVERAGE(0.763,0.746,0.699,0.8,0.548,0.621)</f>
        <v>0.6961666666666666</v>
      </c>
      <c r="U7269" s="79">
        <f t="shared" si="1925"/>
        <v>52.783833333333334</v>
      </c>
      <c r="V7269" s="79">
        <f t="shared" si="1926"/>
        <v>38.023833333333329</v>
      </c>
      <c r="W7269" s="446">
        <f t="shared" si="1927"/>
        <v>0.32691739528671354</v>
      </c>
      <c r="X7269" s="446">
        <f t="shared" si="1928"/>
        <v>0.35821132964672531</v>
      </c>
      <c r="Y7269" s="43">
        <v>20240307</v>
      </c>
      <c r="Z7269" s="48" t="s">
        <v>2415</v>
      </c>
      <c r="AA7269" s="43">
        <v>20250227</v>
      </c>
      <c r="AE7269" s="689" t="s">
        <v>1250</v>
      </c>
      <c r="AF7269" s="130">
        <v>1</v>
      </c>
      <c r="AH7269" s="490" t="s">
        <v>2419</v>
      </c>
    </row>
    <row r="7270" spans="1:35" x14ac:dyDescent="0.2">
      <c r="A7270" t="s">
        <v>2387</v>
      </c>
      <c r="B7270" s="45">
        <v>20240910</v>
      </c>
      <c r="C7270" s="107" t="s">
        <v>70</v>
      </c>
      <c r="D7270" s="107">
        <v>19</v>
      </c>
      <c r="E7270" s="107">
        <v>7</v>
      </c>
      <c r="H7270" s="107" t="s">
        <v>11</v>
      </c>
      <c r="I7270" s="107">
        <v>290</v>
      </c>
      <c r="J7270" s="107">
        <v>0</v>
      </c>
      <c r="K7270" s="43">
        <v>5</v>
      </c>
      <c r="L7270" s="111">
        <v>1</v>
      </c>
      <c r="M7270" s="43">
        <v>0</v>
      </c>
      <c r="N7270" s="49">
        <v>1</v>
      </c>
      <c r="O7270" s="43" t="str">
        <f>Cal_030724!$E$2</f>
        <v>Cal_030724</v>
      </c>
      <c r="P7270" s="50">
        <f>Cal_030724!$Q$3</f>
        <v>1.8135132035581638</v>
      </c>
      <c r="Q7270" s="50">
        <f>Cal_030724!$R$3</f>
        <v>0.5762667345022553</v>
      </c>
      <c r="R7270" s="46">
        <v>51.83</v>
      </c>
      <c r="S7270" s="46">
        <v>37.409999999999997</v>
      </c>
      <c r="T7270" s="178">
        <f>AVERAGE(0.763,0.746,0.699,0.8,0.548,0.621)</f>
        <v>0.6961666666666666</v>
      </c>
      <c r="U7270" s="79">
        <f t="shared" si="1925"/>
        <v>51.133833333333328</v>
      </c>
      <c r="V7270" s="79">
        <f t="shared" si="1926"/>
        <v>36.713833333333326</v>
      </c>
      <c r="W7270" s="446">
        <f t="shared" si="1927"/>
        <v>0.31938677778010899</v>
      </c>
      <c r="X7270" s="446">
        <f t="shared" si="1928"/>
        <v>0.34213784017666671</v>
      </c>
      <c r="Y7270" s="43">
        <v>20240307</v>
      </c>
      <c r="Z7270" s="48" t="s">
        <v>2415</v>
      </c>
      <c r="AA7270" s="43">
        <v>20250227</v>
      </c>
      <c r="AE7270" s="689" t="s">
        <v>1250</v>
      </c>
      <c r="AF7270" s="130">
        <v>1</v>
      </c>
      <c r="AH7270" s="490" t="s">
        <v>2419</v>
      </c>
    </row>
    <row r="7271" spans="1:35" x14ac:dyDescent="0.2">
      <c r="A7271" t="s">
        <v>2387</v>
      </c>
      <c r="B7271" s="45">
        <v>20240910</v>
      </c>
      <c r="C7271" s="107" t="s">
        <v>70</v>
      </c>
      <c r="D7271" s="107">
        <v>19</v>
      </c>
      <c r="E7271" s="107">
        <v>10</v>
      </c>
      <c r="H7271" s="107" t="s">
        <v>10</v>
      </c>
      <c r="I7271" s="107">
        <v>290</v>
      </c>
      <c r="J7271" s="107">
        <v>0</v>
      </c>
      <c r="K7271" s="43">
        <v>5</v>
      </c>
      <c r="L7271" s="43">
        <v>1</v>
      </c>
      <c r="M7271" s="43">
        <v>0</v>
      </c>
      <c r="N7271" s="49">
        <v>1</v>
      </c>
      <c r="O7271" s="43" t="str">
        <f>Cal_052925!$E$2</f>
        <v>Cal_052825</v>
      </c>
      <c r="P7271" s="50">
        <f>Cal_052925!$Q$3</f>
        <v>1.8033877067122157</v>
      </c>
      <c r="Q7271" s="50">
        <f>Cal_052925!$R$3</f>
        <v>0.57372781706974574</v>
      </c>
      <c r="R7271" s="46">
        <v>173.8</v>
      </c>
      <c r="S7271" s="46">
        <v>113.6</v>
      </c>
      <c r="T7271" s="178">
        <f>AVERAGE(0.608,0.502,0.563,0.666,0.668,0.572)</f>
        <v>0.59650000000000003</v>
      </c>
      <c r="U7271" s="79">
        <f t="shared" si="1925"/>
        <v>173.20350000000002</v>
      </c>
      <c r="V7271" s="79">
        <f t="shared" si="1926"/>
        <v>113.00349999999999</v>
      </c>
      <c r="W7271" s="446">
        <f t="shared" si="1927"/>
        <v>1.3367134799431732</v>
      </c>
      <c r="X7271" s="446">
        <f t="shared" si="1928"/>
        <v>0.67913977036882478</v>
      </c>
      <c r="Y7271" s="43">
        <v>20250529</v>
      </c>
      <c r="Z7271" s="48" t="s">
        <v>2458</v>
      </c>
      <c r="AA7271" s="43">
        <v>20250612</v>
      </c>
      <c r="AE7271" s="689" t="s">
        <v>1250</v>
      </c>
      <c r="AF7271" s="130">
        <v>1</v>
      </c>
    </row>
    <row r="7272" spans="1:35" x14ac:dyDescent="0.2">
      <c r="A7272" t="s">
        <v>2387</v>
      </c>
      <c r="B7272" s="45">
        <v>20240910</v>
      </c>
      <c r="C7272" s="107" t="s">
        <v>70</v>
      </c>
      <c r="D7272" s="107">
        <v>19</v>
      </c>
      <c r="E7272" s="107">
        <v>10</v>
      </c>
      <c r="H7272" s="107" t="s">
        <v>11</v>
      </c>
      <c r="I7272" s="107">
        <v>290</v>
      </c>
      <c r="J7272" s="107">
        <v>0</v>
      </c>
      <c r="K7272" s="43">
        <v>5</v>
      </c>
      <c r="L7272" s="111">
        <v>1</v>
      </c>
      <c r="M7272" s="43">
        <v>0</v>
      </c>
      <c r="N7272" s="49">
        <v>1</v>
      </c>
      <c r="O7272" s="43" t="str">
        <f>Cal_030724!$E$2</f>
        <v>Cal_030724</v>
      </c>
      <c r="P7272" s="50">
        <f>Cal_030724!$Q$3</f>
        <v>1.8135132035581638</v>
      </c>
      <c r="Q7272" s="50">
        <f>Cal_030724!$R$3</f>
        <v>0.5762667345022553</v>
      </c>
      <c r="R7272" s="46">
        <v>174.1</v>
      </c>
      <c r="S7272" s="46">
        <v>114.9</v>
      </c>
      <c r="T7272" s="178">
        <f>AVERAGE(0.763,0.746,0.699,0.8,0.548,0.621)</f>
        <v>0.6961666666666666</v>
      </c>
      <c r="U7272" s="79">
        <f t="shared" si="1925"/>
        <v>173.40383333333332</v>
      </c>
      <c r="V7272" s="79">
        <f t="shared" si="1926"/>
        <v>114.20383333333334</v>
      </c>
      <c r="W7272" s="446">
        <f t="shared" si="1927"/>
        <v>1.3112134011499617</v>
      </c>
      <c r="X7272" s="446">
        <f t="shared" si="1928"/>
        <v>0.74655720888438515</v>
      </c>
      <c r="Y7272" s="43">
        <v>20240307</v>
      </c>
      <c r="Z7272" s="48" t="s">
        <v>2415</v>
      </c>
      <c r="AA7272" s="43">
        <v>20250227</v>
      </c>
      <c r="AE7272" s="689" t="s">
        <v>1250</v>
      </c>
      <c r="AF7272" s="130">
        <v>1</v>
      </c>
    </row>
    <row r="7273" spans="1:35" x14ac:dyDescent="0.2">
      <c r="A7273" t="s">
        <v>2387</v>
      </c>
      <c r="B7273" s="45">
        <v>20240910</v>
      </c>
      <c r="C7273" s="107" t="s">
        <v>70</v>
      </c>
      <c r="D7273" s="107">
        <v>19</v>
      </c>
      <c r="E7273" s="107">
        <v>10</v>
      </c>
      <c r="H7273" s="107" t="s">
        <v>10</v>
      </c>
      <c r="I7273" s="107">
        <v>290</v>
      </c>
      <c r="J7273" s="107">
        <v>10</v>
      </c>
      <c r="K7273" s="43">
        <v>5</v>
      </c>
      <c r="L7273" s="111">
        <v>1</v>
      </c>
      <c r="M7273" s="43">
        <v>0</v>
      </c>
      <c r="N7273" s="49">
        <v>1</v>
      </c>
      <c r="O7273" s="43" t="str">
        <f>Cal_030724!$E$2</f>
        <v>Cal_030724</v>
      </c>
      <c r="P7273" s="50">
        <f>Cal_030724!$Q$3</f>
        <v>1.8135132035581638</v>
      </c>
      <c r="Q7273" s="50">
        <f>Cal_030724!$R$3</f>
        <v>0.5762667345022553</v>
      </c>
      <c r="R7273" s="46">
        <v>158.30000000000001</v>
      </c>
      <c r="S7273" s="46">
        <v>104</v>
      </c>
      <c r="T7273" s="178">
        <f>AVERAGE(0.825,1.005,0.711,0.796,0.679,0.769)</f>
        <v>0.79749999999999999</v>
      </c>
      <c r="U7273" s="79">
        <f t="shared" si="1925"/>
        <v>157.5025</v>
      </c>
      <c r="V7273" s="79">
        <f t="shared" si="1926"/>
        <v>103.2025</v>
      </c>
      <c r="W7273" s="446">
        <f t="shared" si="1927"/>
        <v>1.2026839135547791</v>
      </c>
      <c r="X7273" s="446">
        <f t="shared" si="1928"/>
        <v>0.6568602469483239</v>
      </c>
      <c r="Y7273" s="43">
        <v>20240307</v>
      </c>
      <c r="Z7273" s="48" t="s">
        <v>2408</v>
      </c>
      <c r="AA7273" s="43">
        <v>20250225</v>
      </c>
      <c r="AE7273" s="689" t="s">
        <v>1250</v>
      </c>
      <c r="AF7273" s="130">
        <v>1</v>
      </c>
    </row>
    <row r="7274" spans="1:35" x14ac:dyDescent="0.2">
      <c r="A7274" t="s">
        <v>2387</v>
      </c>
      <c r="B7274" s="45">
        <v>20240910</v>
      </c>
      <c r="C7274" s="107" t="s">
        <v>70</v>
      </c>
      <c r="D7274" s="107">
        <v>19</v>
      </c>
      <c r="E7274" s="107">
        <v>10</v>
      </c>
      <c r="H7274" s="107" t="s">
        <v>11</v>
      </c>
      <c r="I7274" s="107">
        <v>290</v>
      </c>
      <c r="J7274" s="107">
        <v>10</v>
      </c>
      <c r="K7274" s="43">
        <v>5</v>
      </c>
      <c r="L7274" s="111">
        <v>1</v>
      </c>
      <c r="M7274" s="43">
        <v>0</v>
      </c>
      <c r="N7274" s="49">
        <v>1</v>
      </c>
      <c r="O7274" s="43" t="str">
        <f>Cal_030724!$E$2</f>
        <v>Cal_030724</v>
      </c>
      <c r="P7274" s="50">
        <f>Cal_030724!$Q$3</f>
        <v>1.8135132035581638</v>
      </c>
      <c r="Q7274" s="50">
        <f>Cal_030724!$R$3</f>
        <v>0.5762667345022553</v>
      </c>
      <c r="R7274" s="46">
        <v>152.69999999999999</v>
      </c>
      <c r="S7274" s="46">
        <v>101.3</v>
      </c>
      <c r="T7274" s="178">
        <f>AVERAGE(0.763,0.746,0.699,0.8,0.548,0.621)</f>
        <v>0.6961666666666666</v>
      </c>
      <c r="U7274" s="79">
        <f t="shared" si="1925"/>
        <v>152.00383333333332</v>
      </c>
      <c r="V7274" s="79">
        <f t="shared" si="1926"/>
        <v>100.60383333333333</v>
      </c>
      <c r="W7274" s="446">
        <f t="shared" si="1927"/>
        <v>1.1384521759984465</v>
      </c>
      <c r="X7274" s="446">
        <f t="shared" si="1928"/>
        <v>0.67426816313313886</v>
      </c>
      <c r="Y7274" s="43">
        <v>20240307</v>
      </c>
      <c r="Z7274" s="48" t="s">
        <v>2415</v>
      </c>
      <c r="AA7274" s="43">
        <v>20250227</v>
      </c>
      <c r="AE7274" s="689" t="s">
        <v>1250</v>
      </c>
      <c r="AF7274" s="130">
        <v>1</v>
      </c>
    </row>
    <row r="7275" spans="1:35" x14ac:dyDescent="0.2">
      <c r="A7275" s="155" t="s">
        <v>2387</v>
      </c>
      <c r="B7275" s="81">
        <v>20240910</v>
      </c>
      <c r="C7275" s="126" t="s">
        <v>70</v>
      </c>
      <c r="D7275" s="126">
        <v>19</v>
      </c>
      <c r="E7275" s="126">
        <v>10</v>
      </c>
      <c r="H7275" s="126" t="s">
        <v>10</v>
      </c>
      <c r="I7275" s="126">
        <v>293</v>
      </c>
      <c r="J7275" s="126">
        <v>5</v>
      </c>
      <c r="K7275" s="82">
        <v>5</v>
      </c>
      <c r="L7275" s="156">
        <v>1</v>
      </c>
      <c r="M7275" s="82">
        <v>0</v>
      </c>
      <c r="N7275" s="83">
        <v>1</v>
      </c>
      <c r="O7275" s="82" t="str">
        <f>Cal_030724!$E$2</f>
        <v>Cal_030724</v>
      </c>
      <c r="P7275" s="158">
        <f>Cal_030724!$Q$3</f>
        <v>1.8135132035581638</v>
      </c>
      <c r="Q7275" s="158">
        <f>Cal_030724!$R$3</f>
        <v>0.5762667345022553</v>
      </c>
      <c r="R7275" s="84">
        <v>23.35</v>
      </c>
      <c r="S7275" s="84">
        <v>15.92</v>
      </c>
      <c r="T7275" s="158">
        <f>AVERAGE(0.902,0.823,0.688,0.559,0.695,0.953)</f>
        <v>0.77</v>
      </c>
      <c r="U7275" s="79">
        <f t="shared" si="1925"/>
        <v>22.580000000000002</v>
      </c>
      <c r="V7275" s="79">
        <f t="shared" si="1926"/>
        <v>15.15</v>
      </c>
      <c r="W7275" s="446">
        <f t="shared" si="1927"/>
        <v>0.16288116383738951</v>
      </c>
      <c r="X7275" s="446">
        <f t="shared" si="1928"/>
        <v>0.10730262586630475</v>
      </c>
      <c r="Y7275" s="82">
        <v>20240307</v>
      </c>
      <c r="Z7275" s="85" t="s">
        <v>2397</v>
      </c>
      <c r="AA7275" s="82">
        <v>20250114</v>
      </c>
      <c r="AB7275" s="85"/>
      <c r="AC7275" s="82"/>
      <c r="AD7275" s="82"/>
      <c r="AE7275" s="691" t="s">
        <v>1250</v>
      </c>
      <c r="AF7275" s="567">
        <v>1</v>
      </c>
      <c r="AG7275" s="567"/>
      <c r="AH7275" s="159" t="s">
        <v>275</v>
      </c>
      <c r="AI7275" s="155"/>
    </row>
    <row r="7276" spans="1:35" x14ac:dyDescent="0.2">
      <c r="A7276" s="155" t="s">
        <v>2387</v>
      </c>
      <c r="B7276" s="81">
        <v>20240910</v>
      </c>
      <c r="C7276" s="126" t="s">
        <v>70</v>
      </c>
      <c r="D7276" s="126">
        <v>19</v>
      </c>
      <c r="E7276" s="126">
        <v>10</v>
      </c>
      <c r="H7276" s="126" t="s">
        <v>11</v>
      </c>
      <c r="I7276" s="126">
        <v>294</v>
      </c>
      <c r="J7276" s="126">
        <v>5</v>
      </c>
      <c r="K7276" s="82">
        <v>5</v>
      </c>
      <c r="L7276" s="156">
        <v>1</v>
      </c>
      <c r="M7276" s="82">
        <v>0</v>
      </c>
      <c r="N7276" s="83">
        <v>1</v>
      </c>
      <c r="O7276" s="82" t="str">
        <f>Cal_030724!$E$2</f>
        <v>Cal_030724</v>
      </c>
      <c r="P7276" s="158">
        <f>Cal_030724!$Q$3</f>
        <v>1.8135132035581638</v>
      </c>
      <c r="Q7276" s="158">
        <f>Cal_030724!$R$3</f>
        <v>0.5762667345022553</v>
      </c>
      <c r="R7276" s="84">
        <v>24.84</v>
      </c>
      <c r="S7276" s="84">
        <v>16.68</v>
      </c>
      <c r="T7276" s="158">
        <f>AVERAGE(0.902,0.823,0.688,0.559,0.695,0.953)</f>
        <v>0.77</v>
      </c>
      <c r="U7276" s="79">
        <f t="shared" si="1925"/>
        <v>24.07</v>
      </c>
      <c r="V7276" s="79">
        <f t="shared" si="1926"/>
        <v>15.91</v>
      </c>
      <c r="W7276" s="446">
        <f t="shared" si="1927"/>
        <v>0.17827584301349456</v>
      </c>
      <c r="X7276" s="446">
        <f t="shared" si="1928"/>
        <v>0.10449662720415487</v>
      </c>
      <c r="Y7276" s="82">
        <v>20240307</v>
      </c>
      <c r="Z7276" s="85" t="s">
        <v>2397</v>
      </c>
      <c r="AA7276" s="82">
        <v>20250114</v>
      </c>
      <c r="AB7276" s="85"/>
      <c r="AC7276" s="82"/>
      <c r="AD7276" s="82"/>
      <c r="AE7276" s="691" t="s">
        <v>1250</v>
      </c>
      <c r="AF7276" s="567">
        <v>1</v>
      </c>
      <c r="AG7276" s="567"/>
      <c r="AH7276" s="159" t="s">
        <v>276</v>
      </c>
      <c r="AI7276" s="155"/>
    </row>
    <row r="7277" spans="1:35" x14ac:dyDescent="0.2">
      <c r="A7277" s="360" t="s">
        <v>2387</v>
      </c>
      <c r="B7277" s="196">
        <v>20240910</v>
      </c>
      <c r="C7277" s="361" t="s">
        <v>70</v>
      </c>
      <c r="D7277" s="361">
        <v>19</v>
      </c>
      <c r="E7277" s="361">
        <v>10</v>
      </c>
      <c r="H7277" s="361" t="s">
        <v>10</v>
      </c>
      <c r="I7277" s="361">
        <v>550</v>
      </c>
      <c r="J7277" s="361">
        <v>20</v>
      </c>
      <c r="K7277" s="44">
        <v>5</v>
      </c>
      <c r="L7277" s="362">
        <v>1</v>
      </c>
      <c r="M7277" s="44">
        <v>0</v>
      </c>
      <c r="N7277" s="363">
        <v>1</v>
      </c>
      <c r="O7277" s="44" t="str">
        <f>Cal_030724!$E$2</f>
        <v>Cal_030724</v>
      </c>
      <c r="P7277" s="365">
        <f>Cal_030724!$Q$3</f>
        <v>1.8135132035581638</v>
      </c>
      <c r="Q7277" s="365">
        <f>Cal_030724!$R$3</f>
        <v>0.5762667345022553</v>
      </c>
      <c r="R7277" s="364">
        <v>5.3449999999999998</v>
      </c>
      <c r="S7277" s="364">
        <v>3.6949999999999998</v>
      </c>
      <c r="T7277" s="365">
        <f>AVERAGE(0.902,0.823,0.688,0.559,0.695,0.953)</f>
        <v>0.77</v>
      </c>
      <c r="U7277" s="79">
        <f t="shared" si="1925"/>
        <v>4.5749999999999993</v>
      </c>
      <c r="V7277" s="79">
        <f t="shared" si="1926"/>
        <v>2.9249999999999998</v>
      </c>
      <c r="W7277" s="446">
        <f t="shared" si="1927"/>
        <v>1.9269521266899771E-2</v>
      </c>
      <c r="X7277" s="446">
        <f t="shared" si="1928"/>
        <v>8.5197691466386092E-3</v>
      </c>
      <c r="Y7277" s="44">
        <v>20240307</v>
      </c>
      <c r="Z7277" s="368" t="s">
        <v>2397</v>
      </c>
      <c r="AA7277" s="44">
        <v>20250114</v>
      </c>
      <c r="AB7277" s="368"/>
      <c r="AC7277" s="44"/>
      <c r="AD7277" s="44"/>
      <c r="AE7277" s="763" t="s">
        <v>1250</v>
      </c>
      <c r="AF7277" s="849">
        <v>1</v>
      </c>
      <c r="AG7277" s="849"/>
      <c r="AH7277" s="370" t="s">
        <v>1278</v>
      </c>
      <c r="AI7277" s="360"/>
    </row>
    <row r="7278" spans="1:35" x14ac:dyDescent="0.2">
      <c r="A7278" s="360" t="s">
        <v>2387</v>
      </c>
      <c r="B7278" s="196">
        <v>20240910</v>
      </c>
      <c r="C7278" s="361" t="s">
        <v>70</v>
      </c>
      <c r="D7278" s="361">
        <v>19</v>
      </c>
      <c r="E7278" s="361">
        <v>10</v>
      </c>
      <c r="H7278" s="361" t="s">
        <v>11</v>
      </c>
      <c r="I7278" s="361">
        <v>550</v>
      </c>
      <c r="J7278" s="361">
        <v>20</v>
      </c>
      <c r="K7278" s="44">
        <v>5</v>
      </c>
      <c r="L7278" s="362">
        <v>1</v>
      </c>
      <c r="M7278" s="44">
        <v>0</v>
      </c>
      <c r="N7278" s="363">
        <v>1</v>
      </c>
      <c r="O7278" s="44" t="str">
        <f>Cal_030724!$E$2</f>
        <v>Cal_030724</v>
      </c>
      <c r="P7278" s="365">
        <f>Cal_030724!$Q$3</f>
        <v>1.8135132035581638</v>
      </c>
      <c r="Q7278" s="365">
        <f>Cal_030724!$R$3</f>
        <v>0.5762667345022553</v>
      </c>
      <c r="R7278" s="364">
        <v>5.64</v>
      </c>
      <c r="S7278" s="364">
        <v>4.0549999999999997</v>
      </c>
      <c r="T7278" s="365">
        <f>AVERAGE(0.902,0.823,0.688,0.559,0.695,0.953)</f>
        <v>0.77</v>
      </c>
      <c r="U7278" s="79">
        <f t="shared" si="1925"/>
        <v>4.8699999999999992</v>
      </c>
      <c r="V7278" s="79">
        <f t="shared" si="1926"/>
        <v>3.2849999999999997</v>
      </c>
      <c r="W7278" s="446">
        <f t="shared" si="1927"/>
        <v>1.8510418913961296E-2</v>
      </c>
      <c r="X7278" s="446">
        <f t="shared" si="1928"/>
        <v>1.2699091858166428E-2</v>
      </c>
      <c r="Y7278" s="44">
        <v>20240307</v>
      </c>
      <c r="Z7278" s="368" t="s">
        <v>2397</v>
      </c>
      <c r="AA7278" s="44">
        <v>20250114</v>
      </c>
      <c r="AB7278" s="368"/>
      <c r="AC7278" s="44"/>
      <c r="AD7278" s="44"/>
      <c r="AE7278" s="763" t="s">
        <v>1250</v>
      </c>
      <c r="AF7278" s="849">
        <v>1</v>
      </c>
      <c r="AG7278" s="849"/>
      <c r="AH7278" s="370" t="s">
        <v>1279</v>
      </c>
      <c r="AI7278" s="360"/>
    </row>
    <row r="7279" spans="1:35" x14ac:dyDescent="0.2">
      <c r="A7279" t="s">
        <v>2387</v>
      </c>
      <c r="B7279" s="45">
        <v>20240910</v>
      </c>
      <c r="C7279" s="107" t="s">
        <v>70</v>
      </c>
      <c r="D7279" s="107">
        <v>19</v>
      </c>
      <c r="E7279" s="107">
        <v>15</v>
      </c>
      <c r="H7279" s="107" t="s">
        <v>10</v>
      </c>
      <c r="I7279" s="107">
        <v>290</v>
      </c>
      <c r="J7279" s="107">
        <v>0</v>
      </c>
      <c r="K7279" s="43">
        <v>5</v>
      </c>
      <c r="L7279" s="111">
        <v>1</v>
      </c>
      <c r="M7279" s="43">
        <v>0</v>
      </c>
      <c r="N7279" s="49">
        <v>1</v>
      </c>
      <c r="O7279" s="43" t="str">
        <f>Cal_030724!$E$2</f>
        <v>Cal_030724</v>
      </c>
      <c r="P7279" s="50">
        <f>Cal_030724!$Q$3</f>
        <v>1.8135132035581638</v>
      </c>
      <c r="Q7279" s="50">
        <f>Cal_030724!$R$3</f>
        <v>0.5762667345022553</v>
      </c>
      <c r="R7279" s="46">
        <v>52.62</v>
      </c>
      <c r="S7279" s="46">
        <v>35.49</v>
      </c>
      <c r="T7279" s="178">
        <f>AVERAGE(0.763,0.746,0.699,0.8,0.548,0.621)</f>
        <v>0.6961666666666666</v>
      </c>
      <c r="U7279" s="79">
        <f t="shared" si="1925"/>
        <v>51.923833333333334</v>
      </c>
      <c r="V7279" s="79">
        <f t="shared" si="1926"/>
        <v>34.793833333333339</v>
      </c>
      <c r="W7279" s="446">
        <f t="shared" si="1927"/>
        <v>0.37941022908275074</v>
      </c>
      <c r="X7279" s="446">
        <f t="shared" si="1928"/>
        <v>0.2475190565112827</v>
      </c>
      <c r="Y7279" s="43">
        <v>20240307</v>
      </c>
      <c r="Z7279" s="48" t="s">
        <v>2415</v>
      </c>
      <c r="AA7279" s="43">
        <v>20250227</v>
      </c>
      <c r="AE7279" s="689" t="s">
        <v>1250</v>
      </c>
      <c r="AF7279" s="130">
        <v>1</v>
      </c>
    </row>
    <row r="7280" spans="1:35" x14ac:dyDescent="0.2">
      <c r="A7280" t="s">
        <v>2387</v>
      </c>
      <c r="B7280" s="45">
        <v>20240910</v>
      </c>
      <c r="C7280" s="107" t="s">
        <v>70</v>
      </c>
      <c r="D7280" s="107">
        <v>19</v>
      </c>
      <c r="E7280" s="107">
        <v>15</v>
      </c>
      <c r="H7280" s="107" t="s">
        <v>11</v>
      </c>
      <c r="I7280" s="107">
        <v>290</v>
      </c>
      <c r="J7280" s="107">
        <v>0</v>
      </c>
      <c r="K7280" s="43">
        <v>5</v>
      </c>
      <c r="L7280" s="111">
        <v>1</v>
      </c>
      <c r="M7280" s="43">
        <v>0</v>
      </c>
      <c r="N7280" s="49">
        <v>1</v>
      </c>
      <c r="O7280" s="43" t="str">
        <f>Cal_030724!$E$2</f>
        <v>Cal_030724</v>
      </c>
      <c r="P7280" s="50">
        <f>Cal_030724!$Q$3</f>
        <v>1.8135132035581638</v>
      </c>
      <c r="Q7280" s="50">
        <f>Cal_030724!$R$3</f>
        <v>0.5762667345022553</v>
      </c>
      <c r="R7280" s="46">
        <v>50.04</v>
      </c>
      <c r="S7280" s="46">
        <v>33.51</v>
      </c>
      <c r="T7280" s="178">
        <f>AVERAGE(0.763,0.746,0.699,0.8,0.548,0.621)</f>
        <v>0.6961666666666666</v>
      </c>
      <c r="U7280" s="79">
        <f t="shared" si="1925"/>
        <v>49.343833333333336</v>
      </c>
      <c r="V7280" s="79">
        <f t="shared" si="1926"/>
        <v>32.813833333333335</v>
      </c>
      <c r="W7280" s="446">
        <f t="shared" si="1927"/>
        <v>0.36612090407109577</v>
      </c>
      <c r="X7280" s="446">
        <f t="shared" si="1928"/>
        <v>0.22513194502385914</v>
      </c>
      <c r="Y7280" s="43">
        <v>20240307</v>
      </c>
      <c r="Z7280" s="48" t="s">
        <v>2415</v>
      </c>
      <c r="AA7280" s="43">
        <v>20250227</v>
      </c>
      <c r="AE7280" s="689" t="s">
        <v>1250</v>
      </c>
      <c r="AF7280" s="130">
        <v>1</v>
      </c>
    </row>
    <row r="7281" spans="1:35" x14ac:dyDescent="0.2">
      <c r="A7281" s="155" t="s">
        <v>2387</v>
      </c>
      <c r="B7281" s="81">
        <v>20240910</v>
      </c>
      <c r="C7281" s="126" t="s">
        <v>70</v>
      </c>
      <c r="D7281" s="126">
        <v>19</v>
      </c>
      <c r="E7281" s="126">
        <v>15</v>
      </c>
      <c r="H7281" s="126" t="s">
        <v>10</v>
      </c>
      <c r="I7281" s="126">
        <v>293</v>
      </c>
      <c r="J7281" s="126">
        <v>5</v>
      </c>
      <c r="K7281" s="82">
        <v>5</v>
      </c>
      <c r="L7281" s="156">
        <v>1</v>
      </c>
      <c r="M7281" s="82">
        <v>0</v>
      </c>
      <c r="N7281" s="83">
        <v>1</v>
      </c>
      <c r="O7281" s="82" t="str">
        <f>Cal_030724!$E$2</f>
        <v>Cal_030724</v>
      </c>
      <c r="P7281" s="158">
        <f>Cal_030724!$Q$3</f>
        <v>1.8135132035581638</v>
      </c>
      <c r="Q7281" s="158">
        <f>Cal_030724!$R$3</f>
        <v>0.5762667345022553</v>
      </c>
      <c r="R7281" s="84">
        <v>6.7709999999999999</v>
      </c>
      <c r="S7281" s="84">
        <v>5.0439999999999996</v>
      </c>
      <c r="T7281" s="158">
        <f>AVERAGE(0.902,0.823,0.688,0.559,0.695,0.953)</f>
        <v>0.77</v>
      </c>
      <c r="U7281" s="79">
        <f t="shared" si="1925"/>
        <v>6.0009999999999994</v>
      </c>
      <c r="V7281" s="79">
        <f t="shared" si="1926"/>
        <v>4.2739999999999991</v>
      </c>
      <c r="W7281" s="446">
        <f t="shared" si="1927"/>
        <v>3.7859457597196729E-2</v>
      </c>
      <c r="X7281" s="446">
        <f t="shared" si="1928"/>
        <v>3.8362688752215088E-2</v>
      </c>
      <c r="Y7281" s="82">
        <v>20240307</v>
      </c>
      <c r="Z7281" s="85" t="s">
        <v>2397</v>
      </c>
      <c r="AA7281" s="82">
        <v>20250114</v>
      </c>
      <c r="AB7281" s="85"/>
      <c r="AC7281" s="82"/>
      <c r="AD7281" s="82"/>
      <c r="AE7281" s="691" t="s">
        <v>1250</v>
      </c>
      <c r="AF7281" s="567">
        <v>3</v>
      </c>
      <c r="AG7281" s="567"/>
      <c r="AH7281" s="159" t="s">
        <v>273</v>
      </c>
      <c r="AI7281" s="155" t="s">
        <v>2455</v>
      </c>
    </row>
    <row r="7282" spans="1:35" x14ac:dyDescent="0.2">
      <c r="A7282" s="155" t="s">
        <v>2387</v>
      </c>
      <c r="B7282" s="81">
        <v>20240910</v>
      </c>
      <c r="C7282" s="126" t="s">
        <v>70</v>
      </c>
      <c r="D7282" s="126">
        <v>19</v>
      </c>
      <c r="E7282" s="126">
        <v>15</v>
      </c>
      <c r="H7282" s="126" t="s">
        <v>11</v>
      </c>
      <c r="I7282" s="126">
        <v>293</v>
      </c>
      <c r="J7282" s="126">
        <v>5</v>
      </c>
      <c r="K7282" s="82">
        <v>5</v>
      </c>
      <c r="L7282" s="156">
        <v>1</v>
      </c>
      <c r="M7282" s="82">
        <v>0</v>
      </c>
      <c r="N7282" s="83">
        <v>1</v>
      </c>
      <c r="O7282" s="82" t="str">
        <f>Cal_030724!$E$2</f>
        <v>Cal_030724</v>
      </c>
      <c r="P7282" s="158">
        <f>Cal_030724!$Q$3</f>
        <v>1.8135132035581638</v>
      </c>
      <c r="Q7282" s="158">
        <f>Cal_030724!$R$3</f>
        <v>0.5762667345022553</v>
      </c>
      <c r="R7282" s="84">
        <v>6.6349999999999998</v>
      </c>
      <c r="S7282" s="84">
        <v>4.9130000000000003</v>
      </c>
      <c r="T7282" s="158">
        <f>AVERAGE(0.902,0.823,0.688,0.559,0.695,0.953)</f>
        <v>0.77</v>
      </c>
      <c r="U7282" s="79">
        <f t="shared" si="1925"/>
        <v>5.8650000000000002</v>
      </c>
      <c r="V7282" s="79">
        <f t="shared" si="1926"/>
        <v>4.1430000000000007</v>
      </c>
      <c r="W7282" s="446">
        <f t="shared" si="1927"/>
        <v>3.7749847123551096E-2</v>
      </c>
      <c r="X7282" s="446">
        <f t="shared" si="1928"/>
        <v>3.6136056555815609E-2</v>
      </c>
      <c r="Y7282" s="82">
        <v>20240307</v>
      </c>
      <c r="Z7282" s="85" t="s">
        <v>2397</v>
      </c>
      <c r="AA7282" s="82">
        <v>20250114</v>
      </c>
      <c r="AB7282" s="85"/>
      <c r="AC7282" s="82"/>
      <c r="AD7282" s="82"/>
      <c r="AE7282" s="691" t="s">
        <v>1250</v>
      </c>
      <c r="AF7282" s="567">
        <v>1</v>
      </c>
      <c r="AG7282" s="567"/>
      <c r="AH7282" s="159" t="s">
        <v>274</v>
      </c>
      <c r="AI7282" s="155"/>
    </row>
    <row r="7283" spans="1:35" x14ac:dyDescent="0.2">
      <c r="A7283" s="360" t="s">
        <v>2387</v>
      </c>
      <c r="B7283" s="196">
        <v>20240910</v>
      </c>
      <c r="C7283" s="361" t="s">
        <v>70</v>
      </c>
      <c r="D7283" s="361">
        <v>19</v>
      </c>
      <c r="E7283" s="361">
        <v>15</v>
      </c>
      <c r="H7283" s="361" t="s">
        <v>10</v>
      </c>
      <c r="I7283" s="361">
        <v>551</v>
      </c>
      <c r="J7283" s="361">
        <v>20</v>
      </c>
      <c r="K7283" s="44">
        <v>5</v>
      </c>
      <c r="L7283" s="362">
        <v>1</v>
      </c>
      <c r="M7283" s="44">
        <v>0</v>
      </c>
      <c r="N7283" s="363">
        <v>1</v>
      </c>
      <c r="O7283" s="44" t="str">
        <f>Cal_030724!$E$2</f>
        <v>Cal_030724</v>
      </c>
      <c r="P7283" s="365">
        <f>Cal_030724!$Q$3</f>
        <v>1.8135132035581638</v>
      </c>
      <c r="Q7283" s="365">
        <f>Cal_030724!$R$3</f>
        <v>0.5762667345022553</v>
      </c>
      <c r="R7283" s="364">
        <v>4.2370000000000001</v>
      </c>
      <c r="S7283" s="364">
        <v>2.9510000000000001</v>
      </c>
      <c r="T7283" s="365">
        <f>AVERAGE(0.902,0.823,0.688,0.559,0.695,0.953)</f>
        <v>0.77</v>
      </c>
      <c r="U7283" s="79">
        <f t="shared" si="1925"/>
        <v>3.4670000000000001</v>
      </c>
      <c r="V7283" s="79">
        <f t="shared" si="1926"/>
        <v>2.181</v>
      </c>
      <c r="W7283" s="446">
        <f t="shared" si="1927"/>
        <v>1.4991291197358207E-2</v>
      </c>
      <c r="X7283" s="446">
        <f t="shared" si="1928"/>
        <v>5.6919379372749965E-3</v>
      </c>
      <c r="Y7283" s="44">
        <v>20240307</v>
      </c>
      <c r="Z7283" s="368" t="s">
        <v>2397</v>
      </c>
      <c r="AA7283" s="44">
        <v>20250114</v>
      </c>
      <c r="AB7283" s="368"/>
      <c r="AC7283" s="44"/>
      <c r="AD7283" s="44"/>
      <c r="AE7283" s="763" t="s">
        <v>1250</v>
      </c>
      <c r="AF7283" s="849">
        <v>1</v>
      </c>
      <c r="AG7283" s="849"/>
      <c r="AH7283" s="370" t="s">
        <v>2163</v>
      </c>
      <c r="AI7283" s="360"/>
    </row>
    <row r="7284" spans="1:35" x14ac:dyDescent="0.2">
      <c r="A7284" s="360" t="s">
        <v>2387</v>
      </c>
      <c r="B7284" s="196">
        <v>20240910</v>
      </c>
      <c r="C7284" s="361" t="s">
        <v>70</v>
      </c>
      <c r="D7284" s="361">
        <v>19</v>
      </c>
      <c r="E7284" s="361">
        <v>15</v>
      </c>
      <c r="H7284" s="361" t="s">
        <v>11</v>
      </c>
      <c r="I7284" s="361">
        <v>551</v>
      </c>
      <c r="J7284" s="361">
        <v>20</v>
      </c>
      <c r="K7284" s="44">
        <v>5</v>
      </c>
      <c r="L7284" s="362">
        <v>1</v>
      </c>
      <c r="M7284" s="44">
        <v>0</v>
      </c>
      <c r="N7284" s="363">
        <v>1</v>
      </c>
      <c r="O7284" s="44" t="str">
        <f>Cal_030724!$E$2</f>
        <v>Cal_030724</v>
      </c>
      <c r="P7284" s="365">
        <f>Cal_030724!$Q$3</f>
        <v>1.8135132035581638</v>
      </c>
      <c r="Q7284" s="365">
        <f>Cal_030724!$R$3</f>
        <v>0.5762667345022553</v>
      </c>
      <c r="R7284" s="364">
        <v>4.7859999999999996</v>
      </c>
      <c r="S7284" s="364">
        <v>3.1179999999999999</v>
      </c>
      <c r="T7284" s="365">
        <f>AVERAGE(0.902,0.823,0.688,0.559,0.695,0.953)</f>
        <v>0.77</v>
      </c>
      <c r="U7284" s="79">
        <f t="shared" si="1925"/>
        <v>4.016</v>
      </c>
      <c r="V7284" s="79">
        <f t="shared" si="1926"/>
        <v>2.3479999999999999</v>
      </c>
      <c r="W7284" s="446">
        <f t="shared" si="1927"/>
        <v>1.9444380806526818E-2</v>
      </c>
      <c r="X7284" s="446">
        <f t="shared" si="1928"/>
        <v>2.8225710541420275E-3</v>
      </c>
      <c r="Y7284" s="44">
        <v>20240307</v>
      </c>
      <c r="Z7284" s="368" t="s">
        <v>2397</v>
      </c>
      <c r="AA7284" s="44">
        <v>20250114</v>
      </c>
      <c r="AB7284" s="368"/>
      <c r="AC7284" s="44"/>
      <c r="AD7284" s="44"/>
      <c r="AE7284" s="763" t="s">
        <v>1250</v>
      </c>
      <c r="AF7284" s="849">
        <v>1</v>
      </c>
      <c r="AG7284" s="849"/>
      <c r="AH7284" s="370" t="s">
        <v>2279</v>
      </c>
      <c r="AI7284" s="360"/>
    </row>
    <row r="7285" spans="1:35" x14ac:dyDescent="0.2">
      <c r="A7285" t="s">
        <v>2387</v>
      </c>
      <c r="B7285" s="45">
        <v>20240910</v>
      </c>
      <c r="C7285" s="107" t="s">
        <v>70</v>
      </c>
      <c r="D7285" s="107">
        <v>19</v>
      </c>
      <c r="E7285" s="107">
        <v>17</v>
      </c>
      <c r="H7285" s="107" t="s">
        <v>10</v>
      </c>
      <c r="I7285" s="107">
        <v>290</v>
      </c>
      <c r="J7285" s="107">
        <v>0</v>
      </c>
      <c r="K7285" s="43">
        <v>5</v>
      </c>
      <c r="L7285" s="111">
        <v>1</v>
      </c>
      <c r="M7285" s="43">
        <v>0</v>
      </c>
      <c r="N7285" s="49">
        <v>1</v>
      </c>
      <c r="O7285" s="43" t="str">
        <f>Cal_030724!$E$2</f>
        <v>Cal_030724</v>
      </c>
      <c r="P7285" s="50">
        <f>Cal_030724!$Q$3</f>
        <v>1.8135132035581638</v>
      </c>
      <c r="Q7285" s="50">
        <f>Cal_030724!$R$3</f>
        <v>0.5762667345022553</v>
      </c>
      <c r="R7285" s="46">
        <v>15.9</v>
      </c>
      <c r="S7285" s="46">
        <v>11.08</v>
      </c>
      <c r="T7285" s="178">
        <f>AVERAGE(0.807,0.725,0.357,0.599,0.783,0.831)</f>
        <v>0.68366666666666676</v>
      </c>
      <c r="U7285" s="79">
        <f t="shared" si="1925"/>
        <v>15.216333333333333</v>
      </c>
      <c r="V7285" s="79">
        <f t="shared" si="1926"/>
        <v>10.396333333333333</v>
      </c>
      <c r="W7285" s="446">
        <f t="shared" si="1927"/>
        <v>0.10675757759362865</v>
      </c>
      <c r="X7285" s="446">
        <f t="shared" si="1928"/>
        <v>8.0567738562896257E-2</v>
      </c>
      <c r="Y7285" s="43">
        <v>20240307</v>
      </c>
      <c r="Z7285" s="48" t="s">
        <v>2405</v>
      </c>
      <c r="AA7285" s="43">
        <v>20250219</v>
      </c>
      <c r="AE7285" s="689" t="s">
        <v>1250</v>
      </c>
      <c r="AF7285" s="130">
        <v>1</v>
      </c>
    </row>
    <row r="7286" spans="1:35" x14ac:dyDescent="0.2">
      <c r="A7286" t="s">
        <v>2387</v>
      </c>
      <c r="B7286" s="45">
        <v>20240910</v>
      </c>
      <c r="C7286" s="107" t="s">
        <v>70</v>
      </c>
      <c r="D7286" s="107">
        <v>19</v>
      </c>
      <c r="E7286" s="107">
        <v>17</v>
      </c>
      <c r="H7286" s="107" t="s">
        <v>11</v>
      </c>
      <c r="I7286" s="107">
        <v>290</v>
      </c>
      <c r="J7286" s="107">
        <v>0</v>
      </c>
      <c r="K7286" s="43">
        <v>5</v>
      </c>
      <c r="L7286" s="111">
        <v>1</v>
      </c>
      <c r="M7286" s="43">
        <v>0</v>
      </c>
      <c r="N7286" s="49">
        <v>1</v>
      </c>
      <c r="O7286" s="43" t="str">
        <f>Cal_030724!$E$2</f>
        <v>Cal_030724</v>
      </c>
      <c r="P7286" s="50">
        <f>Cal_030724!$Q$3</f>
        <v>1.8135132035581638</v>
      </c>
      <c r="Q7286" s="50">
        <f>Cal_030724!$R$3</f>
        <v>0.5762667345022553</v>
      </c>
      <c r="R7286" s="46">
        <v>16.809999999999999</v>
      </c>
      <c r="S7286" s="46">
        <v>11.03</v>
      </c>
      <c r="T7286" s="178">
        <f>AVERAGE(0.825,1.005,0.711,0.796,0.679,0.769)</f>
        <v>0.79749999999999999</v>
      </c>
      <c r="U7286" s="79">
        <f t="shared" si="1925"/>
        <v>16.012499999999999</v>
      </c>
      <c r="V7286" s="79">
        <f t="shared" si="1926"/>
        <v>10.2325</v>
      </c>
      <c r="W7286" s="446">
        <f t="shared" si="1927"/>
        <v>0.12802049761227666</v>
      </c>
      <c r="X7286" s="446">
        <f t="shared" si="1928"/>
        <v>5.6352803638642639E-2</v>
      </c>
      <c r="Y7286" s="43">
        <v>20240307</v>
      </c>
      <c r="Z7286" s="48" t="s">
        <v>2408</v>
      </c>
      <c r="AA7286" s="43">
        <v>20250225</v>
      </c>
      <c r="AE7286" s="689" t="s">
        <v>1250</v>
      </c>
      <c r="AF7286" s="130">
        <v>1</v>
      </c>
    </row>
    <row r="7287" spans="1:35" x14ac:dyDescent="0.2">
      <c r="A7287" t="s">
        <v>2387</v>
      </c>
      <c r="B7287" s="45">
        <v>20240910</v>
      </c>
      <c r="C7287" s="107" t="s">
        <v>70</v>
      </c>
      <c r="D7287" s="107">
        <v>19</v>
      </c>
      <c r="E7287" s="107">
        <v>20</v>
      </c>
      <c r="H7287" s="107" t="s">
        <v>10</v>
      </c>
      <c r="I7287" s="107">
        <v>290</v>
      </c>
      <c r="J7287" s="107">
        <v>0</v>
      </c>
      <c r="K7287" s="43">
        <v>5</v>
      </c>
      <c r="L7287" s="111">
        <v>1</v>
      </c>
      <c r="M7287" s="43">
        <v>0</v>
      </c>
      <c r="N7287" s="49">
        <v>1</v>
      </c>
      <c r="O7287" s="43" t="str">
        <f>Cal_030724!$E$2</f>
        <v>Cal_030724</v>
      </c>
      <c r="P7287" s="50">
        <f>Cal_030724!$Q$3</f>
        <v>1.8135132035581638</v>
      </c>
      <c r="Q7287" s="50">
        <f>Cal_030724!$R$3</f>
        <v>0.5762667345022553</v>
      </c>
      <c r="R7287" s="46">
        <v>16.829999999999998</v>
      </c>
      <c r="S7287" s="46">
        <v>11.22</v>
      </c>
      <c r="T7287" s="178">
        <f>AVERAGE(0.763,0.746,0.699,0.8,0.548,0.621)</f>
        <v>0.6961666666666666</v>
      </c>
      <c r="U7287" s="79">
        <f t="shared" si="1925"/>
        <v>16.133833333333332</v>
      </c>
      <c r="V7287" s="79">
        <f t="shared" si="1926"/>
        <v>10.523833333333334</v>
      </c>
      <c r="W7287" s="446">
        <f t="shared" si="1927"/>
        <v>0.12425518885897437</v>
      </c>
      <c r="X7287" s="446">
        <f t="shared" si="1928"/>
        <v>6.5367473587263955E-2</v>
      </c>
      <c r="Y7287" s="43">
        <v>20240307</v>
      </c>
      <c r="Z7287" s="48" t="s">
        <v>2415</v>
      </c>
      <c r="AA7287" s="43">
        <v>20250227</v>
      </c>
      <c r="AE7287" s="689" t="s">
        <v>1250</v>
      </c>
      <c r="AF7287" s="130">
        <v>1</v>
      </c>
    </row>
    <row r="7288" spans="1:35" x14ac:dyDescent="0.2">
      <c r="A7288" t="s">
        <v>2387</v>
      </c>
      <c r="B7288" s="45">
        <v>20240910</v>
      </c>
      <c r="C7288" s="107" t="s">
        <v>70</v>
      </c>
      <c r="D7288" s="107">
        <v>19</v>
      </c>
      <c r="E7288" s="107">
        <v>20</v>
      </c>
      <c r="H7288" s="107" t="s">
        <v>11</v>
      </c>
      <c r="I7288" s="107">
        <v>290</v>
      </c>
      <c r="J7288" s="107">
        <v>0</v>
      </c>
      <c r="K7288" s="43">
        <v>5</v>
      </c>
      <c r="L7288" s="111">
        <v>1</v>
      </c>
      <c r="M7288" s="43">
        <v>0</v>
      </c>
      <c r="N7288" s="49">
        <v>1</v>
      </c>
      <c r="O7288" s="43" t="str">
        <f>Cal_030724!$E$2</f>
        <v>Cal_030724</v>
      </c>
      <c r="P7288" s="50">
        <f>Cal_030724!$Q$3</f>
        <v>1.8135132035581638</v>
      </c>
      <c r="Q7288" s="50">
        <f>Cal_030724!$R$3</f>
        <v>0.5762667345022553</v>
      </c>
      <c r="R7288" s="46">
        <v>16.649999999999999</v>
      </c>
      <c r="S7288" s="46">
        <v>11.29</v>
      </c>
      <c r="T7288" s="178">
        <f>AVERAGE(0.763,0.746,0.699,0.8,0.548,0.621)</f>
        <v>0.6961666666666666</v>
      </c>
      <c r="U7288" s="79">
        <f t="shared" si="1925"/>
        <v>15.953833333333332</v>
      </c>
      <c r="V7288" s="79">
        <f t="shared" si="1926"/>
        <v>10.593833333333333</v>
      </c>
      <c r="W7288" s="446">
        <f t="shared" si="1927"/>
        <v>0.11871797010411816</v>
      </c>
      <c r="X7288" s="446">
        <f t="shared" si="1928"/>
        <v>7.2165980501178451E-2</v>
      </c>
      <c r="Y7288" s="43">
        <v>20240307</v>
      </c>
      <c r="Z7288" s="48" t="s">
        <v>2415</v>
      </c>
      <c r="AA7288" s="43">
        <v>20250227</v>
      </c>
      <c r="AE7288" s="689" t="s">
        <v>1250</v>
      </c>
      <c r="AF7288" s="130">
        <v>1</v>
      </c>
    </row>
    <row r="7289" spans="1:35" x14ac:dyDescent="0.2">
      <c r="A7289" t="s">
        <v>2387</v>
      </c>
      <c r="B7289" s="45">
        <v>20240910</v>
      </c>
      <c r="C7289" s="107" t="s">
        <v>70</v>
      </c>
      <c r="D7289" s="107">
        <v>19</v>
      </c>
      <c r="E7289" s="107">
        <v>20</v>
      </c>
      <c r="H7289" s="107" t="s">
        <v>10</v>
      </c>
      <c r="I7289" s="107">
        <v>290</v>
      </c>
      <c r="J7289" s="107">
        <v>10</v>
      </c>
      <c r="K7289" s="43">
        <v>5</v>
      </c>
      <c r="L7289" s="111">
        <v>1</v>
      </c>
      <c r="M7289" s="43">
        <v>0</v>
      </c>
      <c r="N7289" s="49">
        <v>1</v>
      </c>
      <c r="O7289" s="43" t="str">
        <f>Cal_030724!$E$2</f>
        <v>Cal_030724</v>
      </c>
      <c r="P7289" s="50">
        <f>Cal_030724!$Q$3</f>
        <v>1.8135132035581638</v>
      </c>
      <c r="Q7289" s="50">
        <f>Cal_030724!$R$3</f>
        <v>0.5762667345022553</v>
      </c>
      <c r="R7289" s="46">
        <v>13.8</v>
      </c>
      <c r="S7289" s="46">
        <v>9.3889999999999993</v>
      </c>
      <c r="T7289" s="178">
        <f>AVERAGE(0.825,1.005,0.711,0.796,0.679,0.769)</f>
        <v>0.79749999999999999</v>
      </c>
      <c r="U7289" s="79">
        <f t="shared" si="1925"/>
        <v>13.002500000000001</v>
      </c>
      <c r="V7289" s="79">
        <f t="shared" si="1926"/>
        <v>8.5914999999999999</v>
      </c>
      <c r="W7289" s="446">
        <f t="shared" si="1927"/>
        <v>9.7698687710683838E-2</v>
      </c>
      <c r="X7289" s="446">
        <f t="shared" si="1928"/>
        <v>5.7106415411453781E-2</v>
      </c>
      <c r="Y7289" s="43">
        <v>20240307</v>
      </c>
      <c r="Z7289" s="48" t="s">
        <v>2408</v>
      </c>
      <c r="AA7289" s="43">
        <v>20250225</v>
      </c>
      <c r="AE7289" s="689" t="s">
        <v>1250</v>
      </c>
      <c r="AF7289" s="130">
        <v>1</v>
      </c>
    </row>
    <row r="7290" spans="1:35" x14ac:dyDescent="0.2">
      <c r="A7290" t="s">
        <v>2387</v>
      </c>
      <c r="B7290" s="45">
        <v>20240910</v>
      </c>
      <c r="C7290" s="107" t="s">
        <v>70</v>
      </c>
      <c r="D7290" s="107">
        <v>19</v>
      </c>
      <c r="E7290" s="107">
        <v>20</v>
      </c>
      <c r="H7290" s="107" t="s">
        <v>11</v>
      </c>
      <c r="I7290" s="107">
        <v>290</v>
      </c>
      <c r="J7290" s="107">
        <v>10</v>
      </c>
      <c r="K7290" s="43">
        <v>5</v>
      </c>
      <c r="L7290" s="111">
        <v>1</v>
      </c>
      <c r="M7290" s="43">
        <v>0</v>
      </c>
      <c r="N7290" s="49">
        <v>1</v>
      </c>
      <c r="O7290" s="43" t="str">
        <f>Cal_030724!$E$2</f>
        <v>Cal_030724</v>
      </c>
      <c r="P7290" s="50">
        <f>Cal_030724!$Q$3</f>
        <v>1.8135132035581638</v>
      </c>
      <c r="Q7290" s="50">
        <f>Cal_030724!$R$3</f>
        <v>0.5762667345022553</v>
      </c>
      <c r="R7290" s="46">
        <v>15.33</v>
      </c>
      <c r="S7290" s="46">
        <v>10.29</v>
      </c>
      <c r="T7290" s="178">
        <f>AVERAGE(0.763,0.746,0.699,0.8,0.548,0.621)</f>
        <v>0.6961666666666666</v>
      </c>
      <c r="U7290" s="79">
        <f t="shared" si="1925"/>
        <v>14.633833333333333</v>
      </c>
      <c r="V7290" s="79">
        <f t="shared" si="1926"/>
        <v>9.5938333333333325</v>
      </c>
      <c r="W7290" s="446">
        <f t="shared" si="1927"/>
        <v>0.11163033009790217</v>
      </c>
      <c r="X7290" s="446">
        <f t="shared" si="1928"/>
        <v>6.1235218235132616E-2</v>
      </c>
      <c r="Y7290" s="43">
        <v>20240307</v>
      </c>
      <c r="Z7290" s="48" t="s">
        <v>2415</v>
      </c>
      <c r="AA7290" s="43">
        <v>20250227</v>
      </c>
      <c r="AE7290" s="689" t="s">
        <v>1250</v>
      </c>
      <c r="AF7290" s="130">
        <v>1</v>
      </c>
    </row>
    <row r="7291" spans="1:35" x14ac:dyDescent="0.2">
      <c r="A7291" s="155" t="s">
        <v>2387</v>
      </c>
      <c r="B7291" s="81">
        <v>20240910</v>
      </c>
      <c r="C7291" s="126" t="s">
        <v>70</v>
      </c>
      <c r="D7291" s="126">
        <v>19</v>
      </c>
      <c r="E7291" s="126">
        <v>20</v>
      </c>
      <c r="H7291" s="126" t="s">
        <v>10</v>
      </c>
      <c r="I7291" s="126">
        <v>293</v>
      </c>
      <c r="J7291" s="126">
        <v>5</v>
      </c>
      <c r="K7291" s="82">
        <v>5</v>
      </c>
      <c r="L7291" s="156">
        <v>1</v>
      </c>
      <c r="M7291" s="82">
        <v>0</v>
      </c>
      <c r="N7291" s="83">
        <v>1</v>
      </c>
      <c r="O7291" s="82" t="str">
        <f>Cal_030724!$E$2</f>
        <v>Cal_030724</v>
      </c>
      <c r="P7291" s="158">
        <f>Cal_030724!$Q$3</f>
        <v>1.8135132035581638</v>
      </c>
      <c r="Q7291" s="158">
        <f>Cal_030724!$R$3</f>
        <v>0.5762667345022553</v>
      </c>
      <c r="R7291" s="84">
        <v>3.1539999999999999</v>
      </c>
      <c r="S7291" s="84">
        <v>2.4820000000000002</v>
      </c>
      <c r="T7291" s="158">
        <f>AVERAGE(0.902,0.823,0.688,0.559,0.695,0.953)</f>
        <v>0.77</v>
      </c>
      <c r="U7291" s="79">
        <f t="shared" si="1925"/>
        <v>2.3839999999999999</v>
      </c>
      <c r="V7291" s="79">
        <f t="shared" si="1926"/>
        <v>1.7120000000000002</v>
      </c>
      <c r="W7291" s="446">
        <f t="shared" si="1927"/>
        <v>1.4731647657971154E-2</v>
      </c>
      <c r="X7291" s="446">
        <f t="shared" si="1928"/>
        <v>1.580001227422189E-2</v>
      </c>
      <c r="Y7291" s="82">
        <v>20240307</v>
      </c>
      <c r="Z7291" s="85" t="s">
        <v>2397</v>
      </c>
      <c r="AA7291" s="82">
        <v>20250114</v>
      </c>
      <c r="AB7291" s="85"/>
      <c r="AC7291" s="82"/>
      <c r="AD7291" s="82"/>
      <c r="AE7291" s="691" t="s">
        <v>1250</v>
      </c>
      <c r="AF7291" s="567">
        <v>3</v>
      </c>
      <c r="AG7291" s="567"/>
      <c r="AH7291" s="159" t="s">
        <v>271</v>
      </c>
      <c r="AI7291" s="155" t="s">
        <v>2399</v>
      </c>
    </row>
    <row r="7292" spans="1:35" x14ac:dyDescent="0.2">
      <c r="A7292" s="155" t="s">
        <v>2387</v>
      </c>
      <c r="B7292" s="81">
        <v>20240910</v>
      </c>
      <c r="C7292" s="126" t="s">
        <v>70</v>
      </c>
      <c r="D7292" s="126">
        <v>19</v>
      </c>
      <c r="E7292" s="126">
        <v>20</v>
      </c>
      <c r="H7292" s="126" t="s">
        <v>11</v>
      </c>
      <c r="I7292" s="126">
        <v>293</v>
      </c>
      <c r="J7292" s="126">
        <v>5</v>
      </c>
      <c r="K7292" s="82">
        <v>5</v>
      </c>
      <c r="L7292" s="156">
        <v>1</v>
      </c>
      <c r="M7292" s="82">
        <v>0</v>
      </c>
      <c r="N7292" s="83">
        <v>1</v>
      </c>
      <c r="O7292" s="82" t="str">
        <f>Cal_030724!$E$2</f>
        <v>Cal_030724</v>
      </c>
      <c r="P7292" s="158">
        <f>Cal_030724!$Q$3</f>
        <v>1.8135132035581638</v>
      </c>
      <c r="Q7292" s="158">
        <f>Cal_030724!$R$3</f>
        <v>0.5762667345022553</v>
      </c>
      <c r="R7292" s="84">
        <v>2.871</v>
      </c>
      <c r="S7292" s="84">
        <v>2.109</v>
      </c>
      <c r="T7292" s="158">
        <f>AVERAGE(0.902,0.823,0.688,0.559,0.695,0.953)</f>
        <v>0.77</v>
      </c>
      <c r="U7292" s="79">
        <f t="shared" si="1925"/>
        <v>2.101</v>
      </c>
      <c r="V7292" s="79">
        <f t="shared" si="1926"/>
        <v>1.339</v>
      </c>
      <c r="W7292" s="446">
        <f t="shared" si="1927"/>
        <v>1.6704636183592299E-2</v>
      </c>
      <c r="X7292" s="446">
        <f t="shared" si="1928"/>
        <v>7.1749740087012062E-3</v>
      </c>
      <c r="Y7292" s="82">
        <v>20240307</v>
      </c>
      <c r="Z7292" s="85" t="s">
        <v>2397</v>
      </c>
      <c r="AA7292" s="82">
        <v>20250114</v>
      </c>
      <c r="AB7292" s="85"/>
      <c r="AC7292" s="82"/>
      <c r="AD7292" s="82"/>
      <c r="AE7292" s="691" t="s">
        <v>1250</v>
      </c>
      <c r="AF7292" s="567">
        <v>1</v>
      </c>
      <c r="AG7292" s="567"/>
      <c r="AH7292" s="159" t="s">
        <v>272</v>
      </c>
      <c r="AI7292" s="155"/>
    </row>
    <row r="7293" spans="1:35" x14ac:dyDescent="0.2">
      <c r="A7293" s="360" t="s">
        <v>2387</v>
      </c>
      <c r="B7293" s="196">
        <v>20240910</v>
      </c>
      <c r="C7293" s="361" t="s">
        <v>70</v>
      </c>
      <c r="D7293" s="361">
        <v>19</v>
      </c>
      <c r="E7293" s="361">
        <v>20</v>
      </c>
      <c r="H7293" s="361" t="s">
        <v>10</v>
      </c>
      <c r="I7293" s="361">
        <v>550</v>
      </c>
      <c r="J7293" s="361">
        <v>20</v>
      </c>
      <c r="K7293" s="44">
        <v>5</v>
      </c>
      <c r="L7293" s="362">
        <v>1</v>
      </c>
      <c r="M7293" s="44">
        <v>0</v>
      </c>
      <c r="N7293" s="363">
        <v>1</v>
      </c>
      <c r="O7293" s="44" t="str">
        <f>Cal_030724!$E$2</f>
        <v>Cal_030724</v>
      </c>
      <c r="P7293" s="365">
        <f>Cal_030724!$Q$3</f>
        <v>1.8135132035581638</v>
      </c>
      <c r="Q7293" s="365">
        <f>Cal_030724!$R$3</f>
        <v>0.5762667345022553</v>
      </c>
      <c r="R7293" s="364">
        <v>2.1339999999999999</v>
      </c>
      <c r="S7293" s="364">
        <v>1.641</v>
      </c>
      <c r="T7293" s="365">
        <f>AVERAGE(0.902,0.823,0.688,0.559,0.695,0.953)</f>
        <v>0.77</v>
      </c>
      <c r="U7293" s="79">
        <f t="shared" si="1925"/>
        <v>1.3639999999999999</v>
      </c>
      <c r="V7293" s="79">
        <f t="shared" si="1926"/>
        <v>0.871</v>
      </c>
      <c r="W7293" s="446">
        <f t="shared" si="1927"/>
        <v>5.7574993845949012E-3</v>
      </c>
      <c r="X7293" s="446">
        <f t="shared" si="1928"/>
        <v>2.5175337607698601E-3</v>
      </c>
      <c r="Y7293" s="44">
        <v>20240307</v>
      </c>
      <c r="Z7293" s="368" t="s">
        <v>2397</v>
      </c>
      <c r="AA7293" s="44">
        <v>20250114</v>
      </c>
      <c r="AB7293" s="368"/>
      <c r="AC7293" s="44"/>
      <c r="AD7293" s="44"/>
      <c r="AE7293" s="763" t="s">
        <v>1250</v>
      </c>
      <c r="AF7293" s="849">
        <v>1</v>
      </c>
      <c r="AG7293" s="849"/>
      <c r="AH7293" s="370" t="s">
        <v>277</v>
      </c>
      <c r="AI7293" s="360"/>
    </row>
    <row r="7294" spans="1:35" x14ac:dyDescent="0.2">
      <c r="A7294" s="360" t="s">
        <v>2387</v>
      </c>
      <c r="B7294" s="196">
        <v>20240910</v>
      </c>
      <c r="C7294" s="361" t="s">
        <v>70</v>
      </c>
      <c r="D7294" s="361">
        <v>19</v>
      </c>
      <c r="E7294" s="361">
        <v>20</v>
      </c>
      <c r="H7294" s="361" t="s">
        <v>11</v>
      </c>
      <c r="I7294" s="361">
        <v>552</v>
      </c>
      <c r="J7294" s="361">
        <v>20</v>
      </c>
      <c r="K7294" s="44">
        <v>5</v>
      </c>
      <c r="L7294" s="362">
        <v>1</v>
      </c>
      <c r="M7294" s="44">
        <v>0</v>
      </c>
      <c r="N7294" s="363">
        <v>1</v>
      </c>
      <c r="O7294" s="44" t="str">
        <f>Cal_030724!$E$2</f>
        <v>Cal_030724</v>
      </c>
      <c r="P7294" s="365">
        <f>Cal_030724!$Q$3</f>
        <v>1.8135132035581638</v>
      </c>
      <c r="Q7294" s="365">
        <f>Cal_030724!$R$3</f>
        <v>0.5762667345022553</v>
      </c>
      <c r="R7294" s="364">
        <v>2.5089999999999999</v>
      </c>
      <c r="S7294" s="364">
        <v>1.879</v>
      </c>
      <c r="T7294" s="365">
        <f>AVERAGE(0.902,0.823,0.688,0.559,0.695,0.953)</f>
        <v>0.77</v>
      </c>
      <c r="U7294" s="79">
        <f t="shared" si="1925"/>
        <v>1.7389999999999999</v>
      </c>
      <c r="V7294" s="79">
        <f t="shared" si="1926"/>
        <v>1.109</v>
      </c>
      <c r="W7294" s="446">
        <f t="shared" si="1927"/>
        <v>7.3307961341466535E-3</v>
      </c>
      <c r="X7294" s="446">
        <f t="shared" si="1928"/>
        <v>3.167208131763008E-3</v>
      </c>
      <c r="Y7294" s="44">
        <v>20240307</v>
      </c>
      <c r="Z7294" s="368" t="s">
        <v>2397</v>
      </c>
      <c r="AA7294" s="44">
        <v>20250114</v>
      </c>
      <c r="AB7294" s="368"/>
      <c r="AC7294" s="44"/>
      <c r="AD7294" s="44"/>
      <c r="AE7294" s="763" t="s">
        <v>1250</v>
      </c>
      <c r="AF7294" s="849">
        <v>1</v>
      </c>
      <c r="AG7294" s="849"/>
      <c r="AH7294" s="370" t="s">
        <v>278</v>
      </c>
      <c r="AI7294" s="360"/>
    </row>
    <row r="7295" spans="1:35" x14ac:dyDescent="0.2">
      <c r="A7295" t="s">
        <v>2387</v>
      </c>
      <c r="B7295" s="45">
        <v>20240910</v>
      </c>
      <c r="C7295" s="107" t="s">
        <v>61</v>
      </c>
      <c r="D7295" s="107">
        <v>20</v>
      </c>
      <c r="E7295" s="107">
        <v>1</v>
      </c>
      <c r="H7295" s="107" t="s">
        <v>10</v>
      </c>
      <c r="I7295" s="107">
        <v>290</v>
      </c>
      <c r="J7295" s="107">
        <v>0</v>
      </c>
      <c r="K7295" s="43">
        <v>5</v>
      </c>
      <c r="L7295" s="111">
        <v>1</v>
      </c>
      <c r="M7295" s="43">
        <v>0</v>
      </c>
      <c r="N7295" s="49">
        <v>1</v>
      </c>
      <c r="O7295" s="43" t="str">
        <f>Cal_030724!$E$2</f>
        <v>Cal_030724</v>
      </c>
      <c r="P7295" s="50">
        <f>Cal_030724!$Q$3</f>
        <v>1.8135132035581638</v>
      </c>
      <c r="Q7295" s="50">
        <f>Cal_030724!$R$3</f>
        <v>0.5762667345022553</v>
      </c>
      <c r="R7295" s="46">
        <v>57.27</v>
      </c>
      <c r="S7295" s="46">
        <v>39.58</v>
      </c>
      <c r="T7295" s="178">
        <f>AVERAGE(0.825,1.005,0.711,0.796,0.679,0.769)</f>
        <v>0.79749999999999999</v>
      </c>
      <c r="U7295" s="79">
        <f t="shared" si="1925"/>
        <v>56.472500000000004</v>
      </c>
      <c r="V7295" s="79">
        <f t="shared" si="1926"/>
        <v>38.782499999999999</v>
      </c>
      <c r="W7295" s="446">
        <f t="shared" si="1927"/>
        <v>0.39181359909362889</v>
      </c>
      <c r="X7295" s="446">
        <f t="shared" si="1928"/>
        <v>0.3069850870303662</v>
      </c>
      <c r="Y7295" s="43">
        <v>20240307</v>
      </c>
      <c r="Z7295" s="48" t="s">
        <v>2408</v>
      </c>
      <c r="AA7295" s="43">
        <v>20250225</v>
      </c>
      <c r="AE7295" s="689" t="s">
        <v>1250</v>
      </c>
      <c r="AF7295" s="130">
        <v>1</v>
      </c>
    </row>
    <row r="7296" spans="1:35" x14ac:dyDescent="0.2">
      <c r="A7296" t="s">
        <v>2387</v>
      </c>
      <c r="B7296" s="45">
        <v>20240910</v>
      </c>
      <c r="C7296" s="107" t="s">
        <v>61</v>
      </c>
      <c r="D7296" s="107">
        <v>20</v>
      </c>
      <c r="E7296" s="107">
        <v>1</v>
      </c>
      <c r="H7296" s="107" t="s">
        <v>11</v>
      </c>
      <c r="I7296" s="107">
        <v>290</v>
      </c>
      <c r="J7296" s="107">
        <v>0</v>
      </c>
      <c r="K7296" s="43">
        <v>5</v>
      </c>
      <c r="L7296" s="111">
        <v>1</v>
      </c>
      <c r="M7296" s="43">
        <v>0</v>
      </c>
      <c r="N7296" s="49">
        <v>1</v>
      </c>
      <c r="O7296" s="43" t="str">
        <f>Cal_030724!$E$2</f>
        <v>Cal_030724</v>
      </c>
      <c r="P7296" s="50">
        <f>Cal_030724!$Q$3</f>
        <v>1.8135132035581638</v>
      </c>
      <c r="Q7296" s="50">
        <f>Cal_030724!$R$3</f>
        <v>0.5762667345022553</v>
      </c>
      <c r="R7296" s="46">
        <v>49.81</v>
      </c>
      <c r="S7296" s="46">
        <v>37.159999999999997</v>
      </c>
      <c r="T7296" s="178">
        <f>AVERAGE(0.763,0.746,0.699,0.8,0.548,0.621)</f>
        <v>0.6961666666666666</v>
      </c>
      <c r="U7296" s="79">
        <f t="shared" si="1925"/>
        <v>49.113833333333332</v>
      </c>
      <c r="V7296" s="79">
        <f t="shared" si="1926"/>
        <v>36.463833333333326</v>
      </c>
      <c r="W7296" s="446">
        <f t="shared" si="1927"/>
        <v>0.28018326899572676</v>
      </c>
      <c r="X7296" s="446">
        <f t="shared" si="1928"/>
        <v>0.37683674839298348</v>
      </c>
      <c r="Y7296" s="43">
        <v>20240307</v>
      </c>
      <c r="Z7296" s="48" t="s">
        <v>2420</v>
      </c>
      <c r="AA7296" s="43">
        <v>20250227</v>
      </c>
      <c r="AE7296" s="689" t="s">
        <v>1250</v>
      </c>
      <c r="AF7296" s="130">
        <v>1</v>
      </c>
    </row>
    <row r="7297" spans="1:35" x14ac:dyDescent="0.2">
      <c r="A7297" t="s">
        <v>2387</v>
      </c>
      <c r="B7297" s="45">
        <v>20240910</v>
      </c>
      <c r="C7297" s="107" t="s">
        <v>61</v>
      </c>
      <c r="D7297" s="107">
        <v>20</v>
      </c>
      <c r="E7297" s="107">
        <v>5</v>
      </c>
      <c r="H7297" s="107" t="s">
        <v>10</v>
      </c>
      <c r="I7297" s="107">
        <v>290</v>
      </c>
      <c r="J7297" s="107">
        <v>0</v>
      </c>
      <c r="K7297" s="43">
        <v>5</v>
      </c>
      <c r="L7297" s="111">
        <v>1</v>
      </c>
      <c r="M7297" s="43">
        <v>0</v>
      </c>
      <c r="N7297" s="49">
        <v>1</v>
      </c>
      <c r="O7297" s="43" t="str">
        <f>Cal_030724!$E$2</f>
        <v>Cal_030724</v>
      </c>
      <c r="P7297" s="50">
        <f>Cal_030724!$Q$3</f>
        <v>1.8135132035581638</v>
      </c>
      <c r="Q7297" s="50">
        <f>Cal_030724!$R$3</f>
        <v>0.5762667345022553</v>
      </c>
      <c r="R7297" s="46">
        <v>113.2</v>
      </c>
      <c r="S7297" s="46">
        <v>77.39</v>
      </c>
      <c r="T7297" s="178">
        <f>AVERAGE(0.763,0.746,0.699,0.8,0.548,0.621)</f>
        <v>0.6961666666666666</v>
      </c>
      <c r="U7297" s="79">
        <f t="shared" si="1925"/>
        <v>112.50383333333333</v>
      </c>
      <c r="V7297" s="79">
        <f t="shared" si="1926"/>
        <v>76.69383333333333</v>
      </c>
      <c r="W7297" s="446">
        <f t="shared" si="1927"/>
        <v>0.79315121444561043</v>
      </c>
      <c r="X7297" s="446">
        <f t="shared" si="1928"/>
        <v>0.58874912635619414</v>
      </c>
      <c r="Y7297" s="43">
        <v>20240307</v>
      </c>
      <c r="Z7297" s="48" t="s">
        <v>2420</v>
      </c>
      <c r="AA7297" s="43">
        <v>20250227</v>
      </c>
      <c r="AE7297" s="689" t="s">
        <v>1250</v>
      </c>
      <c r="AF7297" s="130">
        <v>1</v>
      </c>
    </row>
    <row r="7298" spans="1:35" x14ac:dyDescent="0.2">
      <c r="A7298" t="s">
        <v>2387</v>
      </c>
      <c r="B7298" s="45">
        <v>20240910</v>
      </c>
      <c r="C7298" s="107" t="s">
        <v>61</v>
      </c>
      <c r="D7298" s="107">
        <v>20</v>
      </c>
      <c r="E7298" s="107">
        <v>5</v>
      </c>
      <c r="H7298" s="107" t="s">
        <v>11</v>
      </c>
      <c r="I7298" s="107">
        <v>290</v>
      </c>
      <c r="J7298" s="107">
        <v>0</v>
      </c>
      <c r="K7298" s="43">
        <v>5</v>
      </c>
      <c r="L7298" s="111">
        <v>1</v>
      </c>
      <c r="M7298" s="43">
        <v>0</v>
      </c>
      <c r="N7298" s="49">
        <v>1</v>
      </c>
      <c r="O7298" s="43" t="str">
        <f>Cal_030724!$E$2</f>
        <v>Cal_030724</v>
      </c>
      <c r="P7298" s="50">
        <f>Cal_030724!$Q$3</f>
        <v>1.8135132035581638</v>
      </c>
      <c r="Q7298" s="50">
        <f>Cal_030724!$R$3</f>
        <v>0.5762667345022553</v>
      </c>
      <c r="R7298" s="46">
        <v>102.2</v>
      </c>
      <c r="S7298" s="46">
        <v>68.61</v>
      </c>
      <c r="T7298" s="178">
        <f>AVERAGE(0.763,0.746,0.699,0.8,0.548,0.621)</f>
        <v>0.6961666666666666</v>
      </c>
      <c r="U7298" s="79">
        <f t="shared" si="1925"/>
        <v>101.50383333333333</v>
      </c>
      <c r="V7298" s="79">
        <f t="shared" si="1926"/>
        <v>67.913833333333329</v>
      </c>
      <c r="W7298" s="446">
        <f t="shared" si="1927"/>
        <v>0.74398071190248682</v>
      </c>
      <c r="X7298" s="446">
        <f t="shared" si="1928"/>
        <v>0.47971805694885861</v>
      </c>
      <c r="Y7298" s="43">
        <v>20240307</v>
      </c>
      <c r="Z7298" s="48" t="s">
        <v>2420</v>
      </c>
      <c r="AA7298" s="43">
        <v>20250227</v>
      </c>
      <c r="AE7298" s="689" t="s">
        <v>1250</v>
      </c>
      <c r="AF7298" s="130">
        <v>1</v>
      </c>
    </row>
    <row r="7299" spans="1:35" x14ac:dyDescent="0.2">
      <c r="A7299" t="s">
        <v>2387</v>
      </c>
      <c r="B7299" s="45">
        <v>20240910</v>
      </c>
      <c r="C7299" s="107" t="s">
        <v>61</v>
      </c>
      <c r="D7299" s="107">
        <v>20</v>
      </c>
      <c r="E7299" s="107">
        <v>9</v>
      </c>
      <c r="H7299" s="107" t="s">
        <v>10</v>
      </c>
      <c r="I7299" s="107">
        <v>290</v>
      </c>
      <c r="J7299" s="107">
        <v>0</v>
      </c>
      <c r="K7299" s="43">
        <v>5</v>
      </c>
      <c r="L7299" s="111">
        <v>1</v>
      </c>
      <c r="M7299" s="43">
        <v>0</v>
      </c>
      <c r="N7299" s="49">
        <v>1</v>
      </c>
      <c r="O7299" s="43" t="str">
        <f>Cal_030724!$E$2</f>
        <v>Cal_030724</v>
      </c>
      <c r="P7299" s="50">
        <f>Cal_030724!$Q$3</f>
        <v>1.8135132035581638</v>
      </c>
      <c r="Q7299" s="50">
        <f>Cal_030724!$R$3</f>
        <v>0.5762667345022553</v>
      </c>
      <c r="R7299" s="46">
        <v>136.30000000000001</v>
      </c>
      <c r="S7299" s="46">
        <v>91.33</v>
      </c>
      <c r="T7299" s="178">
        <f>AVERAGE(0.825,1.005,0.711,0.796,0.679,0.769)</f>
        <v>0.79749999999999999</v>
      </c>
      <c r="U7299" s="79">
        <f t="shared" si="1925"/>
        <v>135.5025</v>
      </c>
      <c r="V7299" s="79">
        <f t="shared" si="1926"/>
        <v>90.532499999999999</v>
      </c>
      <c r="W7299" s="446">
        <f t="shared" si="1927"/>
        <v>0.99603490962354357</v>
      </c>
      <c r="X7299" s="446">
        <f t="shared" si="1928"/>
        <v>0.6352160940900019</v>
      </c>
      <c r="Y7299" s="43">
        <v>20240307</v>
      </c>
      <c r="Z7299" s="48" t="s">
        <v>2408</v>
      </c>
      <c r="AA7299" s="43">
        <v>20250225</v>
      </c>
      <c r="AE7299" s="689" t="s">
        <v>1250</v>
      </c>
      <c r="AF7299" s="130">
        <v>1</v>
      </c>
    </row>
    <row r="7300" spans="1:35" x14ac:dyDescent="0.2">
      <c r="A7300" t="s">
        <v>2387</v>
      </c>
      <c r="B7300" s="45">
        <v>20240910</v>
      </c>
      <c r="C7300" s="107" t="s">
        <v>61</v>
      </c>
      <c r="D7300" s="107">
        <v>20</v>
      </c>
      <c r="E7300" s="107">
        <v>9</v>
      </c>
      <c r="H7300" s="107" t="s">
        <v>11</v>
      </c>
      <c r="I7300" s="107">
        <v>290</v>
      </c>
      <c r="J7300" s="107">
        <v>0</v>
      </c>
      <c r="K7300" s="43">
        <v>5</v>
      </c>
      <c r="L7300" s="111">
        <v>1</v>
      </c>
      <c r="M7300" s="43">
        <v>0</v>
      </c>
      <c r="N7300" s="49">
        <v>1</v>
      </c>
      <c r="O7300" s="43" t="str">
        <f>Cal_030724!$E$2</f>
        <v>Cal_030724</v>
      </c>
      <c r="P7300" s="50">
        <f>Cal_030724!$Q$3</f>
        <v>1.8135132035581638</v>
      </c>
      <c r="Q7300" s="50">
        <f>Cal_030724!$R$3</f>
        <v>0.5762667345022553</v>
      </c>
      <c r="R7300" s="46">
        <v>141.69999999999999</v>
      </c>
      <c r="S7300" s="46">
        <v>93.41</v>
      </c>
      <c r="T7300" s="178">
        <f>AVERAGE(0.825,1.005,0.711,0.796,0.679,0.769)</f>
        <v>0.79749999999999999</v>
      </c>
      <c r="U7300" s="79">
        <f t="shared" si="1925"/>
        <v>140.90249999999997</v>
      </c>
      <c r="V7300" s="79">
        <f t="shared" si="1926"/>
        <v>92.612499999999997</v>
      </c>
      <c r="W7300" s="446">
        <f t="shared" si="1927"/>
        <v>1.0695691746880343</v>
      </c>
      <c r="X7300" s="446">
        <f t="shared" si="1928"/>
        <v>0.59916010575181566</v>
      </c>
      <c r="Y7300" s="43">
        <v>20240307</v>
      </c>
      <c r="Z7300" s="48" t="s">
        <v>2414</v>
      </c>
      <c r="AA7300" s="43">
        <v>20250225</v>
      </c>
      <c r="AE7300" s="689" t="s">
        <v>1250</v>
      </c>
      <c r="AF7300" s="130">
        <v>1</v>
      </c>
    </row>
    <row r="7301" spans="1:35" x14ac:dyDescent="0.2">
      <c r="A7301" t="s">
        <v>2387</v>
      </c>
      <c r="B7301" s="45">
        <v>20240910</v>
      </c>
      <c r="C7301" s="107" t="s">
        <v>61</v>
      </c>
      <c r="D7301" s="107">
        <v>20</v>
      </c>
      <c r="E7301" s="107">
        <v>9</v>
      </c>
      <c r="H7301" s="107" t="s">
        <v>10</v>
      </c>
      <c r="I7301" s="107">
        <v>290</v>
      </c>
      <c r="J7301" s="107">
        <v>10</v>
      </c>
      <c r="K7301" s="43">
        <v>5</v>
      </c>
      <c r="L7301" s="111">
        <v>1</v>
      </c>
      <c r="M7301" s="43">
        <v>0</v>
      </c>
      <c r="N7301" s="49">
        <v>1</v>
      </c>
      <c r="O7301" s="43" t="str">
        <f>Cal_030724!$E$2</f>
        <v>Cal_030724</v>
      </c>
      <c r="P7301" s="50">
        <f>Cal_030724!$Q$3</f>
        <v>1.8135132035581638</v>
      </c>
      <c r="Q7301" s="50">
        <f>Cal_030724!$R$3</f>
        <v>0.5762667345022553</v>
      </c>
      <c r="R7301" s="46">
        <v>116.4</v>
      </c>
      <c r="S7301" s="46">
        <v>75.489999999999995</v>
      </c>
      <c r="T7301" s="178">
        <f>AVERAGE(0.763,0.746,0.699,0.8,0.548,0.621)</f>
        <v>0.6961666666666666</v>
      </c>
      <c r="U7301" s="79">
        <f t="shared" si="1925"/>
        <v>115.70383333333334</v>
      </c>
      <c r="V7301" s="79">
        <f t="shared" si="1926"/>
        <v>74.793833333333325</v>
      </c>
      <c r="W7301" s="446">
        <f t="shared" si="1927"/>
        <v>0.90611047704467829</v>
      </c>
      <c r="X7301" s="446">
        <f t="shared" si="1928"/>
        <v>0.44155489943982834</v>
      </c>
      <c r="Y7301" s="43">
        <v>20240307</v>
      </c>
      <c r="Z7301" s="48" t="s">
        <v>2420</v>
      </c>
      <c r="AA7301" s="43">
        <v>20250227</v>
      </c>
      <c r="AE7301" s="689" t="s">
        <v>1250</v>
      </c>
      <c r="AF7301" s="130">
        <v>1</v>
      </c>
    </row>
    <row r="7302" spans="1:35" x14ac:dyDescent="0.2">
      <c r="A7302" t="s">
        <v>2387</v>
      </c>
      <c r="B7302" s="45">
        <v>20240910</v>
      </c>
      <c r="C7302" s="107" t="s">
        <v>61</v>
      </c>
      <c r="D7302" s="107">
        <v>20</v>
      </c>
      <c r="E7302" s="107">
        <v>9</v>
      </c>
      <c r="H7302" s="107" t="s">
        <v>11</v>
      </c>
      <c r="I7302" s="107">
        <v>290</v>
      </c>
      <c r="J7302" s="107">
        <v>10</v>
      </c>
      <c r="K7302" s="43">
        <v>5</v>
      </c>
      <c r="L7302" s="111">
        <v>1</v>
      </c>
      <c r="M7302" s="43">
        <v>0</v>
      </c>
      <c r="N7302" s="49">
        <v>1</v>
      </c>
      <c r="O7302" s="43" t="str">
        <f>Cal_030724!$E$2</f>
        <v>Cal_030724</v>
      </c>
      <c r="P7302" s="50">
        <f>Cal_030724!$Q$3</f>
        <v>1.8135132035581638</v>
      </c>
      <c r="Q7302" s="50">
        <f>Cal_030724!$R$3</f>
        <v>0.5762667345022553</v>
      </c>
      <c r="R7302" s="46">
        <v>116.7</v>
      </c>
      <c r="S7302" s="46">
        <v>77.11</v>
      </c>
      <c r="T7302" s="178">
        <f>AVERAGE(0.807,0.725,0.357,0.599,0.783,0.831)</f>
        <v>0.68366666666666676</v>
      </c>
      <c r="U7302" s="79">
        <f t="shared" si="1925"/>
        <v>116.01633333333334</v>
      </c>
      <c r="V7302" s="79">
        <f t="shared" si="1926"/>
        <v>76.426333333333332</v>
      </c>
      <c r="W7302" s="446">
        <f t="shared" si="1927"/>
        <v>0.876873962019037</v>
      </c>
      <c r="X7302" s="446">
        <f t="shared" si="1928"/>
        <v>0.50020645617493731</v>
      </c>
      <c r="Y7302" s="43">
        <v>20240307</v>
      </c>
      <c r="Z7302" s="48" t="s">
        <v>2405</v>
      </c>
      <c r="AA7302" s="43">
        <v>20250219</v>
      </c>
      <c r="AE7302" s="689" t="s">
        <v>1250</v>
      </c>
      <c r="AF7302" s="130">
        <v>1</v>
      </c>
    </row>
    <row r="7303" spans="1:35" x14ac:dyDescent="0.2">
      <c r="A7303" s="155" t="s">
        <v>2387</v>
      </c>
      <c r="B7303" s="81">
        <v>20240910</v>
      </c>
      <c r="C7303" s="126" t="s">
        <v>61</v>
      </c>
      <c r="D7303" s="126">
        <v>20</v>
      </c>
      <c r="E7303" s="126">
        <v>9</v>
      </c>
      <c r="H7303" s="126" t="s">
        <v>10</v>
      </c>
      <c r="I7303" s="126">
        <v>293</v>
      </c>
      <c r="J7303" s="126">
        <v>5</v>
      </c>
      <c r="K7303" s="82">
        <v>5</v>
      </c>
      <c r="L7303" s="156">
        <v>1</v>
      </c>
      <c r="M7303" s="82">
        <v>0</v>
      </c>
      <c r="N7303" s="83">
        <v>1</v>
      </c>
      <c r="O7303" s="82" t="str">
        <f>Cal_030724!$E$2</f>
        <v>Cal_030724</v>
      </c>
      <c r="P7303" s="158">
        <f>Cal_030724!$Q$3</f>
        <v>1.8135132035581638</v>
      </c>
      <c r="Q7303" s="158">
        <f>Cal_030724!$R$3</f>
        <v>0.5762667345022553</v>
      </c>
      <c r="R7303" s="84">
        <v>35.75</v>
      </c>
      <c r="S7303" s="84">
        <v>25.32</v>
      </c>
      <c r="T7303" s="158">
        <f>AVERAGE(0.902,0.823,0.688,0.559,0.695,0.953)</f>
        <v>0.77</v>
      </c>
      <c r="U7303" s="79">
        <f t="shared" si="1925"/>
        <v>34.979999999999997</v>
      </c>
      <c r="V7303" s="79">
        <f t="shared" si="1926"/>
        <v>24.55</v>
      </c>
      <c r="W7303" s="446">
        <f t="shared" si="1927"/>
        <v>0.22864744802476061</v>
      </c>
      <c r="X7303" s="446">
        <f t="shared" si="1928"/>
        <v>0.20917512868980656</v>
      </c>
      <c r="Y7303" s="82">
        <v>20240307</v>
      </c>
      <c r="Z7303" s="85" t="s">
        <v>2397</v>
      </c>
      <c r="AA7303" s="82">
        <v>20250114</v>
      </c>
      <c r="AB7303" s="85"/>
      <c r="AC7303" s="82"/>
      <c r="AD7303" s="82"/>
      <c r="AE7303" s="691" t="s">
        <v>1250</v>
      </c>
      <c r="AF7303" s="567">
        <v>1</v>
      </c>
      <c r="AG7303" s="567"/>
      <c r="AH7303" s="159" t="s">
        <v>1288</v>
      </c>
      <c r="AI7303" s="155"/>
    </row>
    <row r="7304" spans="1:35" x14ac:dyDescent="0.2">
      <c r="A7304" s="155" t="s">
        <v>2387</v>
      </c>
      <c r="B7304" s="81">
        <v>20240910</v>
      </c>
      <c r="C7304" s="126" t="s">
        <v>61</v>
      </c>
      <c r="D7304" s="126">
        <v>20</v>
      </c>
      <c r="E7304" s="126">
        <v>9</v>
      </c>
      <c r="H7304" s="126" t="s">
        <v>11</v>
      </c>
      <c r="I7304" s="126">
        <v>294</v>
      </c>
      <c r="J7304" s="126">
        <v>5</v>
      </c>
      <c r="K7304" s="82">
        <v>5</v>
      </c>
      <c r="L7304" s="156">
        <v>1</v>
      </c>
      <c r="M7304" s="82">
        <v>0</v>
      </c>
      <c r="N7304" s="83">
        <v>1</v>
      </c>
      <c r="O7304" s="82" t="str">
        <f>Cal_030724!$E$2</f>
        <v>Cal_030724</v>
      </c>
      <c r="P7304" s="158">
        <f>Cal_030724!$Q$3</f>
        <v>1.8135132035581638</v>
      </c>
      <c r="Q7304" s="158">
        <f>Cal_030724!$R$3</f>
        <v>0.5762667345022553</v>
      </c>
      <c r="R7304" s="84">
        <v>34.090000000000003</v>
      </c>
      <c r="S7304" s="84">
        <v>24.44</v>
      </c>
      <c r="T7304" s="158">
        <f>AVERAGE(0.902,0.823,0.688,0.559,0.695,0.953)</f>
        <v>0.77</v>
      </c>
      <c r="U7304" s="79">
        <f t="shared" si="1925"/>
        <v>33.32</v>
      </c>
      <c r="V7304" s="79">
        <f t="shared" si="1926"/>
        <v>23.67</v>
      </c>
      <c r="W7304" s="446">
        <f t="shared" si="1927"/>
        <v>0.2108286623872821</v>
      </c>
      <c r="X7304" s="446">
        <f t="shared" si="1928"/>
        <v>0.20986425842049677</v>
      </c>
      <c r="Y7304" s="82">
        <v>20240307</v>
      </c>
      <c r="Z7304" s="85" t="s">
        <v>2397</v>
      </c>
      <c r="AA7304" s="82">
        <v>20250114</v>
      </c>
      <c r="AB7304" s="85"/>
      <c r="AC7304" s="82"/>
      <c r="AD7304" s="82"/>
      <c r="AE7304" s="691" t="s">
        <v>1250</v>
      </c>
      <c r="AF7304" s="567">
        <v>1</v>
      </c>
      <c r="AG7304" s="567"/>
      <c r="AH7304" s="159" t="s">
        <v>1289</v>
      </c>
      <c r="AI7304" s="155"/>
    </row>
    <row r="7305" spans="1:35" x14ac:dyDescent="0.2">
      <c r="A7305" s="360" t="s">
        <v>2387</v>
      </c>
      <c r="B7305" s="196">
        <v>20240910</v>
      </c>
      <c r="C7305" s="361" t="s">
        <v>61</v>
      </c>
      <c r="D7305" s="361">
        <v>20</v>
      </c>
      <c r="E7305" s="361">
        <v>9</v>
      </c>
      <c r="H7305" s="361" t="s">
        <v>10</v>
      </c>
      <c r="I7305" s="361">
        <v>550</v>
      </c>
      <c r="J7305" s="361">
        <v>20</v>
      </c>
      <c r="K7305" s="44">
        <v>5</v>
      </c>
      <c r="L7305" s="362">
        <v>1</v>
      </c>
      <c r="M7305" s="44">
        <v>0</v>
      </c>
      <c r="N7305" s="363">
        <v>1</v>
      </c>
      <c r="O7305" s="44" t="str">
        <f>Cal_030724!$E$2</f>
        <v>Cal_030724</v>
      </c>
      <c r="P7305" s="365">
        <f>Cal_030724!$Q$3</f>
        <v>1.8135132035581638</v>
      </c>
      <c r="Q7305" s="365">
        <f>Cal_030724!$R$3</f>
        <v>0.5762667345022553</v>
      </c>
      <c r="R7305" s="364">
        <v>20.2</v>
      </c>
      <c r="S7305" s="364">
        <v>15.07</v>
      </c>
      <c r="T7305" s="365">
        <f>AVERAGE(0.902,0.823,0.688,0.559,0.695,0.953)</f>
        <v>0.77</v>
      </c>
      <c r="U7305" s="79">
        <f t="shared" si="1925"/>
        <v>19.43</v>
      </c>
      <c r="V7305" s="79">
        <f t="shared" si="1926"/>
        <v>14.3</v>
      </c>
      <c r="W7305" s="446">
        <f t="shared" si="1927"/>
        <v>5.9910693393452022E-2</v>
      </c>
      <c r="X7305" s="446">
        <f t="shared" si="1928"/>
        <v>7.5948059739402274E-2</v>
      </c>
      <c r="Y7305" s="44">
        <v>20240307</v>
      </c>
      <c r="Z7305" s="368" t="s">
        <v>2397</v>
      </c>
      <c r="AA7305" s="44">
        <v>20250114</v>
      </c>
      <c r="AB7305" s="368"/>
      <c r="AC7305" s="44"/>
      <c r="AD7305" s="44"/>
      <c r="AE7305" s="763" t="s">
        <v>1250</v>
      </c>
      <c r="AF7305" s="849">
        <v>3</v>
      </c>
      <c r="AG7305" s="849"/>
      <c r="AH7305" s="370" t="s">
        <v>1290</v>
      </c>
      <c r="AI7305" s="360" t="s">
        <v>2400</v>
      </c>
    </row>
    <row r="7306" spans="1:35" x14ac:dyDescent="0.2">
      <c r="A7306" s="360" t="s">
        <v>2387</v>
      </c>
      <c r="B7306" s="196">
        <v>20240910</v>
      </c>
      <c r="C7306" s="361" t="s">
        <v>61</v>
      </c>
      <c r="D7306" s="361">
        <v>20</v>
      </c>
      <c r="E7306" s="361">
        <v>9</v>
      </c>
      <c r="H7306" s="361" t="s">
        <v>11</v>
      </c>
      <c r="I7306" s="361">
        <v>550</v>
      </c>
      <c r="J7306" s="361">
        <v>20</v>
      </c>
      <c r="K7306" s="44">
        <v>5</v>
      </c>
      <c r="L7306" s="362">
        <v>1</v>
      </c>
      <c r="M7306" s="44">
        <v>0</v>
      </c>
      <c r="N7306" s="363">
        <v>1</v>
      </c>
      <c r="O7306" s="44" t="str">
        <f>Cal_030724!$E$2</f>
        <v>Cal_030724</v>
      </c>
      <c r="P7306" s="365">
        <f>Cal_030724!$Q$3</f>
        <v>1.8135132035581638</v>
      </c>
      <c r="Q7306" s="365">
        <f>Cal_030724!$R$3</f>
        <v>0.5762667345022553</v>
      </c>
      <c r="R7306" s="364">
        <v>25.14</v>
      </c>
      <c r="S7306" s="364">
        <v>18.809999999999999</v>
      </c>
      <c r="T7306" s="365">
        <f>AVERAGE(0.902,0.823,0.688,0.559,0.695,0.953)</f>
        <v>0.77</v>
      </c>
      <c r="U7306" s="79">
        <f t="shared" si="1925"/>
        <v>24.37</v>
      </c>
      <c r="V7306" s="79">
        <f t="shared" si="1926"/>
        <v>18.04</v>
      </c>
      <c r="W7306" s="446">
        <f t="shared" si="1927"/>
        <v>7.3924890678470065E-2</v>
      </c>
      <c r="X7306" s="446">
        <f t="shared" si="1928"/>
        <v>9.7466151735284612E-2</v>
      </c>
      <c r="Y7306" s="44">
        <v>20240307</v>
      </c>
      <c r="Z7306" s="368" t="s">
        <v>2397</v>
      </c>
      <c r="AA7306" s="44">
        <v>20250114</v>
      </c>
      <c r="AB7306" s="368"/>
      <c r="AC7306" s="44"/>
      <c r="AD7306" s="44"/>
      <c r="AE7306" s="763" t="s">
        <v>1250</v>
      </c>
      <c r="AF7306" s="849">
        <v>3</v>
      </c>
      <c r="AG7306" s="849"/>
      <c r="AH7306" s="370" t="s">
        <v>1291</v>
      </c>
      <c r="AI7306" s="360" t="s">
        <v>2400</v>
      </c>
    </row>
    <row r="7307" spans="1:35" x14ac:dyDescent="0.2">
      <c r="A7307" t="s">
        <v>2387</v>
      </c>
      <c r="B7307" s="45">
        <v>20240910</v>
      </c>
      <c r="C7307" s="107" t="s">
        <v>61</v>
      </c>
      <c r="D7307" s="107">
        <v>20</v>
      </c>
      <c r="E7307" s="107">
        <v>15</v>
      </c>
      <c r="H7307" s="107" t="s">
        <v>10</v>
      </c>
      <c r="I7307" s="107">
        <v>290</v>
      </c>
      <c r="J7307" s="107">
        <v>0</v>
      </c>
      <c r="K7307" s="43">
        <v>5</v>
      </c>
      <c r="L7307" s="111">
        <v>1</v>
      </c>
      <c r="M7307" s="43">
        <v>0</v>
      </c>
      <c r="N7307" s="49">
        <v>1</v>
      </c>
      <c r="O7307" s="43" t="str">
        <f>Cal_030724!$E$2</f>
        <v>Cal_030724</v>
      </c>
      <c r="P7307" s="50">
        <f>Cal_030724!$Q$3</f>
        <v>1.8135132035581638</v>
      </c>
      <c r="Q7307" s="50">
        <f>Cal_030724!$R$3</f>
        <v>0.5762667345022553</v>
      </c>
      <c r="R7307" s="46">
        <v>110.9</v>
      </c>
      <c r="S7307" s="46">
        <v>73.599999999999994</v>
      </c>
      <c r="T7307" s="178">
        <f>AVERAGE(0.763,0.746,0.699,0.8,0.548,0.621)</f>
        <v>0.6961666666666666</v>
      </c>
      <c r="U7307" s="79">
        <f t="shared" si="1925"/>
        <v>110.20383333333334</v>
      </c>
      <c r="V7307" s="79">
        <f t="shared" si="1926"/>
        <v>72.903833333333324</v>
      </c>
      <c r="W7307" s="446">
        <f t="shared" si="1927"/>
        <v>0.82615303822455388</v>
      </c>
      <c r="X7307" s="446">
        <f t="shared" si="1928"/>
        <v>0.4874575579653781</v>
      </c>
      <c r="Y7307" s="43">
        <v>20240307</v>
      </c>
      <c r="Z7307" s="48" t="s">
        <v>2420</v>
      </c>
      <c r="AA7307" s="43">
        <v>20250227</v>
      </c>
      <c r="AE7307" s="689" t="s">
        <v>1250</v>
      </c>
      <c r="AF7307" s="130">
        <v>1</v>
      </c>
    </row>
    <row r="7308" spans="1:35" x14ac:dyDescent="0.2">
      <c r="A7308" t="s">
        <v>2387</v>
      </c>
      <c r="B7308" s="45">
        <v>20240910</v>
      </c>
      <c r="C7308" s="107" t="s">
        <v>61</v>
      </c>
      <c r="D7308" s="107">
        <v>20</v>
      </c>
      <c r="E7308" s="107">
        <v>15</v>
      </c>
      <c r="H7308" s="107" t="s">
        <v>11</v>
      </c>
      <c r="I7308" s="107">
        <v>290</v>
      </c>
      <c r="J7308" s="107">
        <v>0</v>
      </c>
      <c r="K7308" s="43">
        <v>5</v>
      </c>
      <c r="L7308" s="111">
        <v>1</v>
      </c>
      <c r="M7308" s="43">
        <v>0</v>
      </c>
      <c r="N7308" s="49">
        <v>1</v>
      </c>
      <c r="O7308" s="43" t="str">
        <f>Cal_030724!$E$2</f>
        <v>Cal_030724</v>
      </c>
      <c r="P7308" s="50">
        <f>Cal_030724!$Q$3</f>
        <v>1.8135132035581638</v>
      </c>
      <c r="Q7308" s="50">
        <f>Cal_030724!$R$3</f>
        <v>0.5762667345022553</v>
      </c>
      <c r="R7308" s="46">
        <v>104.9</v>
      </c>
      <c r="S7308" s="46">
        <v>69.63</v>
      </c>
      <c r="T7308" s="178">
        <f>AVERAGE(0.763,0.746,0.699,0.8,0.548,0.621)</f>
        <v>0.6961666666666666</v>
      </c>
      <c r="U7308" s="79">
        <f t="shared" si="1925"/>
        <v>104.20383333333334</v>
      </c>
      <c r="V7308" s="79">
        <f t="shared" si="1926"/>
        <v>68.933833333333325</v>
      </c>
      <c r="W7308" s="446">
        <f t="shared" si="1927"/>
        <v>0.78119082193512102</v>
      </c>
      <c r="X7308" s="446">
        <f t="shared" si="1928"/>
        <v>0.46088671723393149</v>
      </c>
      <c r="Y7308" s="43">
        <v>20240307</v>
      </c>
      <c r="Z7308" s="48" t="s">
        <v>2420</v>
      </c>
      <c r="AA7308" s="43">
        <v>20250227</v>
      </c>
      <c r="AE7308" s="689" t="s">
        <v>1250</v>
      </c>
      <c r="AF7308" s="130">
        <v>1</v>
      </c>
    </row>
    <row r="7309" spans="1:35" x14ac:dyDescent="0.2">
      <c r="A7309" t="s">
        <v>2387</v>
      </c>
      <c r="B7309" s="45">
        <v>20240910</v>
      </c>
      <c r="C7309" s="107" t="s">
        <v>61</v>
      </c>
      <c r="D7309" s="107">
        <v>20</v>
      </c>
      <c r="E7309" s="107">
        <v>17</v>
      </c>
      <c r="H7309" s="107" t="s">
        <v>10</v>
      </c>
      <c r="I7309" s="107">
        <v>290</v>
      </c>
      <c r="J7309" s="107">
        <v>0</v>
      </c>
      <c r="K7309" s="43">
        <v>5</v>
      </c>
      <c r="L7309" s="111">
        <v>1</v>
      </c>
      <c r="M7309" s="43">
        <v>0</v>
      </c>
      <c r="N7309" s="49">
        <v>1</v>
      </c>
      <c r="O7309" s="43" t="str">
        <f>Cal_030724!$E$2</f>
        <v>Cal_030724</v>
      </c>
      <c r="P7309" s="50">
        <f>Cal_030724!$Q$3</f>
        <v>1.8135132035581638</v>
      </c>
      <c r="Q7309" s="50">
        <f>Cal_030724!$R$3</f>
        <v>0.5762667345022553</v>
      </c>
      <c r="R7309" s="46">
        <v>35.54</v>
      </c>
      <c r="S7309" s="46">
        <v>22.63</v>
      </c>
      <c r="T7309" s="178">
        <f>AVERAGE(0.763,0.746,0.699,0.8,0.548,0.621)</f>
        <v>0.6961666666666666</v>
      </c>
      <c r="U7309" s="79">
        <f t="shared" si="1925"/>
        <v>34.843833333333336</v>
      </c>
      <c r="V7309" s="79">
        <f t="shared" si="1926"/>
        <v>21.933833333333332</v>
      </c>
      <c r="W7309" s="446">
        <f t="shared" si="1927"/>
        <v>0.2859419765007773</v>
      </c>
      <c r="X7309" s="446">
        <f t="shared" si="1928"/>
        <v>0.1092706558719687</v>
      </c>
      <c r="Y7309" s="43">
        <v>20240307</v>
      </c>
      <c r="Z7309" s="48" t="s">
        <v>2420</v>
      </c>
      <c r="AA7309" s="43">
        <v>20250227</v>
      </c>
      <c r="AE7309" s="689" t="s">
        <v>1250</v>
      </c>
      <c r="AF7309" s="130">
        <v>1</v>
      </c>
    </row>
    <row r="7310" spans="1:35" x14ac:dyDescent="0.2">
      <c r="A7310" t="s">
        <v>2387</v>
      </c>
      <c r="B7310" s="45">
        <v>20240910</v>
      </c>
      <c r="C7310" s="107" t="s">
        <v>61</v>
      </c>
      <c r="D7310" s="107">
        <v>20</v>
      </c>
      <c r="E7310" s="107">
        <v>17</v>
      </c>
      <c r="H7310" s="107" t="s">
        <v>11</v>
      </c>
      <c r="I7310" s="107">
        <v>290</v>
      </c>
      <c r="J7310" s="107">
        <v>0</v>
      </c>
      <c r="K7310" s="43">
        <v>5</v>
      </c>
      <c r="L7310" s="111">
        <v>1</v>
      </c>
      <c r="M7310" s="43">
        <v>0</v>
      </c>
      <c r="N7310" s="49">
        <v>1</v>
      </c>
      <c r="O7310" s="43" t="str">
        <f>Cal_030724!$E$2</f>
        <v>Cal_030724</v>
      </c>
      <c r="P7310" s="50">
        <f>Cal_030724!$Q$3</f>
        <v>1.8135132035581638</v>
      </c>
      <c r="Q7310" s="50">
        <f>Cal_030724!$R$3</f>
        <v>0.5762667345022553</v>
      </c>
      <c r="R7310" s="46">
        <v>37.159999999999997</v>
      </c>
      <c r="S7310" s="46">
        <v>24.19</v>
      </c>
      <c r="T7310" s="178">
        <f>AVERAGE(0.825,1.005,0.711,0.796,0.679,0.769)</f>
        <v>0.79749999999999999</v>
      </c>
      <c r="U7310" s="79">
        <f t="shared" si="1925"/>
        <v>36.362499999999997</v>
      </c>
      <c r="V7310" s="79">
        <f t="shared" si="1926"/>
        <v>23.392500000000002</v>
      </c>
      <c r="W7310" s="446">
        <f t="shared" si="1927"/>
        <v>0.28727090900194258</v>
      </c>
      <c r="X7310" s="446">
        <f t="shared" si="1928"/>
        <v>0.13422456615194273</v>
      </c>
      <c r="Y7310" s="43">
        <v>20240307</v>
      </c>
      <c r="Z7310" s="48" t="s">
        <v>2414</v>
      </c>
      <c r="AA7310" s="43">
        <v>20250225</v>
      </c>
      <c r="AE7310" s="689" t="s">
        <v>1250</v>
      </c>
      <c r="AF7310" s="130">
        <v>1</v>
      </c>
    </row>
    <row r="7311" spans="1:35" x14ac:dyDescent="0.2">
      <c r="A7311" s="155" t="s">
        <v>2387</v>
      </c>
      <c r="B7311" s="81">
        <v>20240910</v>
      </c>
      <c r="C7311" s="126" t="s">
        <v>61</v>
      </c>
      <c r="D7311" s="126">
        <v>20</v>
      </c>
      <c r="E7311" s="126">
        <v>17</v>
      </c>
      <c r="H7311" s="126" t="s">
        <v>10</v>
      </c>
      <c r="I7311" s="126">
        <v>293</v>
      </c>
      <c r="J7311" s="126">
        <v>5</v>
      </c>
      <c r="K7311" s="82">
        <v>5</v>
      </c>
      <c r="L7311" s="156">
        <v>1</v>
      </c>
      <c r="M7311" s="82">
        <v>0</v>
      </c>
      <c r="N7311" s="83">
        <v>1</v>
      </c>
      <c r="O7311" s="82" t="str">
        <f>Cal_030724!$E$2</f>
        <v>Cal_030724</v>
      </c>
      <c r="P7311" s="158">
        <f>Cal_030724!$Q$3</f>
        <v>1.8135132035581638</v>
      </c>
      <c r="Q7311" s="158">
        <f>Cal_030724!$R$3</f>
        <v>0.5762667345022553</v>
      </c>
      <c r="R7311" s="84">
        <v>8.7430000000000003</v>
      </c>
      <c r="S7311" s="84">
        <v>6.1539999999999999</v>
      </c>
      <c r="T7311" s="158">
        <f>AVERAGE(0.902,0.823,0.688,0.559,0.695,0.953)</f>
        <v>0.77</v>
      </c>
      <c r="U7311" s="79">
        <f t="shared" si="1925"/>
        <v>7.9730000000000008</v>
      </c>
      <c r="V7311" s="79">
        <f t="shared" si="1926"/>
        <v>5.3840000000000003</v>
      </c>
      <c r="W7311" s="446">
        <f t="shared" si="1927"/>
        <v>5.6756303253701394E-2</v>
      </c>
      <c r="X7311" s="446">
        <f t="shared" si="1928"/>
        <v>3.9261487093802866E-2</v>
      </c>
      <c r="Y7311" s="82">
        <v>20240307</v>
      </c>
      <c r="Z7311" s="85" t="s">
        <v>2397</v>
      </c>
      <c r="AA7311" s="82">
        <v>20250114</v>
      </c>
      <c r="AB7311" s="85"/>
      <c r="AC7311" s="82"/>
      <c r="AD7311" s="82"/>
      <c r="AE7311" s="691" t="s">
        <v>1250</v>
      </c>
      <c r="AF7311" s="567">
        <v>1</v>
      </c>
      <c r="AG7311" s="567"/>
      <c r="AH7311" s="159" t="s">
        <v>1274</v>
      </c>
      <c r="AI7311" s="155"/>
    </row>
    <row r="7312" spans="1:35" x14ac:dyDescent="0.2">
      <c r="A7312" s="155" t="s">
        <v>2387</v>
      </c>
      <c r="B7312" s="81">
        <v>20240910</v>
      </c>
      <c r="C7312" s="126" t="s">
        <v>61</v>
      </c>
      <c r="D7312" s="126">
        <v>20</v>
      </c>
      <c r="E7312" s="126">
        <v>17</v>
      </c>
      <c r="H7312" s="126" t="s">
        <v>11</v>
      </c>
      <c r="I7312" s="126">
        <v>293</v>
      </c>
      <c r="J7312" s="126">
        <v>5</v>
      </c>
      <c r="K7312" s="82">
        <v>5</v>
      </c>
      <c r="L7312" s="156">
        <v>1</v>
      </c>
      <c r="M7312" s="82">
        <v>0</v>
      </c>
      <c r="N7312" s="83">
        <v>1</v>
      </c>
      <c r="O7312" s="82" t="str">
        <f>Cal_030724!$E$2</f>
        <v>Cal_030724</v>
      </c>
      <c r="P7312" s="158">
        <f>Cal_030724!$Q$3</f>
        <v>1.8135132035581638</v>
      </c>
      <c r="Q7312" s="158">
        <f>Cal_030724!$R$3</f>
        <v>0.5762667345022553</v>
      </c>
      <c r="R7312" s="84">
        <v>8.1940000000000008</v>
      </c>
      <c r="S7312" s="84">
        <v>5.8570000000000002</v>
      </c>
      <c r="T7312" s="158">
        <f>AVERAGE(0.902,0.823,0.688,0.559,0.695,0.953)</f>
        <v>0.77</v>
      </c>
      <c r="U7312" s="79">
        <f t="shared" si="1925"/>
        <v>7.4240000000000013</v>
      </c>
      <c r="V7312" s="79">
        <f t="shared" si="1926"/>
        <v>5.0869999999999997</v>
      </c>
      <c r="W7312" s="446">
        <f t="shared" si="1927"/>
        <v>5.1231935381962246E-2</v>
      </c>
      <c r="X7312" s="446">
        <f t="shared" si="1928"/>
        <v>3.9489182652538916E-2</v>
      </c>
      <c r="Y7312" s="82">
        <v>20240307</v>
      </c>
      <c r="Z7312" s="85" t="s">
        <v>2397</v>
      </c>
      <c r="AA7312" s="82">
        <v>20250114</v>
      </c>
      <c r="AB7312" s="85"/>
      <c r="AC7312" s="82"/>
      <c r="AD7312" s="82"/>
      <c r="AE7312" s="691" t="s">
        <v>1250</v>
      </c>
      <c r="AF7312" s="567">
        <v>1</v>
      </c>
      <c r="AG7312" s="567"/>
      <c r="AH7312" s="159" t="s">
        <v>1275</v>
      </c>
      <c r="AI7312" s="155"/>
    </row>
    <row r="7313" spans="1:35" x14ac:dyDescent="0.2">
      <c r="A7313" s="360" t="s">
        <v>2387</v>
      </c>
      <c r="B7313" s="196">
        <v>20240910</v>
      </c>
      <c r="C7313" s="361" t="s">
        <v>61</v>
      </c>
      <c r="D7313" s="361">
        <v>20</v>
      </c>
      <c r="E7313" s="361">
        <v>17</v>
      </c>
      <c r="H7313" s="361" t="s">
        <v>10</v>
      </c>
      <c r="I7313" s="361">
        <v>551</v>
      </c>
      <c r="J7313" s="361">
        <v>20</v>
      </c>
      <c r="K7313" s="44">
        <v>5</v>
      </c>
      <c r="L7313" s="362">
        <v>1</v>
      </c>
      <c r="M7313" s="44">
        <v>0</v>
      </c>
      <c r="N7313" s="363">
        <v>1</v>
      </c>
      <c r="O7313" s="44" t="str">
        <f>Cal_030724!$E$2</f>
        <v>Cal_030724</v>
      </c>
      <c r="P7313" s="365">
        <f>Cal_030724!$Q$3</f>
        <v>1.8135132035581638</v>
      </c>
      <c r="Q7313" s="365">
        <f>Cal_030724!$R$3</f>
        <v>0.5762667345022553</v>
      </c>
      <c r="R7313" s="364">
        <v>8.0839999999999996</v>
      </c>
      <c r="S7313" s="364">
        <v>5.8079999999999998</v>
      </c>
      <c r="T7313" s="365">
        <f>AVERAGE(0.902,0.823,0.688,0.559,0.695,0.953)</f>
        <v>0.77</v>
      </c>
      <c r="U7313" s="79">
        <f t="shared" si="1925"/>
        <v>7.3140000000000001</v>
      </c>
      <c r="V7313" s="79">
        <f t="shared" si="1926"/>
        <v>5.0380000000000003</v>
      </c>
      <c r="W7313" s="446">
        <f t="shared" si="1927"/>
        <v>2.6532020812742824E-2</v>
      </c>
      <c r="X7313" s="446">
        <f t="shared" si="1928"/>
        <v>2.1245195317601995E-2</v>
      </c>
      <c r="Y7313" s="44">
        <v>20240307</v>
      </c>
      <c r="Z7313" s="368" t="s">
        <v>2397</v>
      </c>
      <c r="AA7313" s="44">
        <v>20250114</v>
      </c>
      <c r="AB7313" s="368"/>
      <c r="AC7313" s="44"/>
      <c r="AD7313" s="44"/>
      <c r="AE7313" s="763" t="s">
        <v>1250</v>
      </c>
      <c r="AF7313" s="849">
        <v>1</v>
      </c>
      <c r="AG7313" s="849"/>
      <c r="AH7313" s="370" t="s">
        <v>1280</v>
      </c>
      <c r="AI7313" s="360"/>
    </row>
    <row r="7314" spans="1:35" x14ac:dyDescent="0.2">
      <c r="A7314" s="360" t="s">
        <v>2387</v>
      </c>
      <c r="B7314" s="196">
        <v>20240910</v>
      </c>
      <c r="C7314" s="361" t="s">
        <v>61</v>
      </c>
      <c r="D7314" s="361">
        <v>20</v>
      </c>
      <c r="E7314" s="361">
        <v>17</v>
      </c>
      <c r="H7314" s="361" t="s">
        <v>11</v>
      </c>
      <c r="I7314" s="361">
        <v>551</v>
      </c>
      <c r="J7314" s="361">
        <v>20</v>
      </c>
      <c r="K7314" s="44">
        <v>5</v>
      </c>
      <c r="L7314" s="362">
        <v>1</v>
      </c>
      <c r="M7314" s="44">
        <v>0</v>
      </c>
      <c r="N7314" s="363">
        <v>1</v>
      </c>
      <c r="O7314" s="44" t="str">
        <f>Cal_030724!$E$2</f>
        <v>Cal_030724</v>
      </c>
      <c r="P7314" s="365">
        <f>Cal_030724!$Q$3</f>
        <v>1.8135132035581638</v>
      </c>
      <c r="Q7314" s="365">
        <f>Cal_030724!$R$3</f>
        <v>0.5762667345022553</v>
      </c>
      <c r="R7314" s="364">
        <v>5.7919999999999998</v>
      </c>
      <c r="S7314" s="364">
        <v>4.2270000000000003</v>
      </c>
      <c r="T7314" s="365">
        <f>AVERAGE(0.902,0.823,0.688,0.559,0.695,0.953)</f>
        <v>0.77</v>
      </c>
      <c r="U7314" s="79">
        <f t="shared" si="1925"/>
        <v>5.0220000000000002</v>
      </c>
      <c r="V7314" s="79">
        <f t="shared" si="1926"/>
        <v>3.4570000000000003</v>
      </c>
      <c r="W7314" s="446">
        <f t="shared" si="1927"/>
        <v>1.824367863442114E-2</v>
      </c>
      <c r="X7314" s="446">
        <f t="shared" si="1928"/>
        <v>1.454033013147844E-2</v>
      </c>
      <c r="Y7314" s="44">
        <v>20240307</v>
      </c>
      <c r="Z7314" s="368" t="s">
        <v>2397</v>
      </c>
      <c r="AA7314" s="44">
        <v>20250114</v>
      </c>
      <c r="AB7314" s="368"/>
      <c r="AC7314" s="44"/>
      <c r="AD7314" s="44"/>
      <c r="AE7314" s="763" t="s">
        <v>1250</v>
      </c>
      <c r="AF7314" s="849">
        <v>1</v>
      </c>
      <c r="AG7314" s="849"/>
      <c r="AH7314" s="370" t="s">
        <v>1281</v>
      </c>
      <c r="AI7314" s="360"/>
    </row>
    <row r="7315" spans="1:35" x14ac:dyDescent="0.2">
      <c r="A7315" t="s">
        <v>2387</v>
      </c>
      <c r="B7315" s="45">
        <v>20240910</v>
      </c>
      <c r="C7315" s="107" t="s">
        <v>61</v>
      </c>
      <c r="D7315" s="107">
        <v>20</v>
      </c>
      <c r="E7315" s="107">
        <v>20</v>
      </c>
      <c r="H7315" s="107" t="s">
        <v>10</v>
      </c>
      <c r="I7315" s="107">
        <v>290</v>
      </c>
      <c r="J7315" s="107">
        <v>0</v>
      </c>
      <c r="K7315" s="43">
        <v>5</v>
      </c>
      <c r="L7315" s="111">
        <v>1</v>
      </c>
      <c r="M7315" s="43">
        <v>0</v>
      </c>
      <c r="N7315" s="49">
        <v>1</v>
      </c>
      <c r="O7315" s="43" t="str">
        <f>Cal_030724!$E$2</f>
        <v>Cal_030724</v>
      </c>
      <c r="P7315" s="50">
        <f>Cal_030724!$Q$3</f>
        <v>1.8135132035581638</v>
      </c>
      <c r="Q7315" s="50">
        <f>Cal_030724!$R$3</f>
        <v>0.5762667345022553</v>
      </c>
      <c r="R7315" s="46">
        <v>27.35</v>
      </c>
      <c r="S7315" s="46">
        <v>17.940000000000001</v>
      </c>
      <c r="T7315" s="178">
        <f>AVERAGE(0.763,0.746,0.699,0.8,0.548,0.621)</f>
        <v>0.6961666666666666</v>
      </c>
      <c r="U7315" s="79">
        <f t="shared" si="1925"/>
        <v>26.653833333333335</v>
      </c>
      <c r="V7315" s="79">
        <f t="shared" si="1926"/>
        <v>17.243833333333335</v>
      </c>
      <c r="W7315" s="446">
        <f t="shared" si="1927"/>
        <v>0.20842091393278955</v>
      </c>
      <c r="X7315" s="446">
        <f t="shared" si="1928"/>
        <v>0.10228541178304837</v>
      </c>
      <c r="Y7315" s="43">
        <v>20240307</v>
      </c>
      <c r="Z7315" s="48" t="s">
        <v>2420</v>
      </c>
      <c r="AA7315" s="43">
        <v>20250227</v>
      </c>
      <c r="AE7315" s="689" t="s">
        <v>1250</v>
      </c>
      <c r="AF7315" s="130">
        <v>1</v>
      </c>
    </row>
    <row r="7316" spans="1:35" x14ac:dyDescent="0.2">
      <c r="A7316" t="s">
        <v>2387</v>
      </c>
      <c r="B7316" s="45">
        <v>20240910</v>
      </c>
      <c r="C7316" s="107" t="s">
        <v>61</v>
      </c>
      <c r="D7316" s="107">
        <v>20</v>
      </c>
      <c r="E7316" s="107">
        <v>20</v>
      </c>
      <c r="H7316" s="107" t="s">
        <v>11</v>
      </c>
      <c r="I7316" s="107">
        <v>290</v>
      </c>
      <c r="J7316" s="107">
        <v>0</v>
      </c>
      <c r="K7316" s="43">
        <v>5</v>
      </c>
      <c r="L7316" s="111">
        <v>1</v>
      </c>
      <c r="M7316" s="43">
        <v>0</v>
      </c>
      <c r="N7316" s="49">
        <v>1</v>
      </c>
      <c r="O7316" s="43" t="str">
        <f>Cal_030724!$E$2</f>
        <v>Cal_030724</v>
      </c>
      <c r="P7316" s="50">
        <f>Cal_030724!$Q$3</f>
        <v>1.8135132035581638</v>
      </c>
      <c r="Q7316" s="50">
        <f>Cal_030724!$R$3</f>
        <v>0.5762667345022553</v>
      </c>
      <c r="R7316" s="46">
        <v>25.47</v>
      </c>
      <c r="S7316" s="46">
        <v>16.78</v>
      </c>
      <c r="T7316" s="178">
        <f>AVERAGE(0.825,1.005,0.711,0.796,0.679,0.769)</f>
        <v>0.79749999999999999</v>
      </c>
      <c r="U7316" s="79">
        <f t="shared" si="1925"/>
        <v>24.672499999999999</v>
      </c>
      <c r="V7316" s="79">
        <f t="shared" si="1926"/>
        <v>15.982500000000002</v>
      </c>
      <c r="W7316" s="446">
        <f t="shared" si="1927"/>
        <v>0.19247372391880346</v>
      </c>
      <c r="X7316" s="446">
        <f t="shared" si="1928"/>
        <v>9.5505390397621515E-2</v>
      </c>
      <c r="Y7316" s="43">
        <v>20240307</v>
      </c>
      <c r="Z7316" s="48" t="s">
        <v>2414</v>
      </c>
      <c r="AA7316" s="43">
        <v>20250225</v>
      </c>
      <c r="AE7316" s="689" t="s">
        <v>1250</v>
      </c>
      <c r="AF7316" s="130">
        <v>1</v>
      </c>
    </row>
    <row r="7317" spans="1:35" x14ac:dyDescent="0.2">
      <c r="A7317" t="s">
        <v>2387</v>
      </c>
      <c r="B7317" s="45">
        <v>20240910</v>
      </c>
      <c r="C7317" s="107" t="s">
        <v>61</v>
      </c>
      <c r="D7317" s="107">
        <v>20</v>
      </c>
      <c r="E7317" s="107">
        <v>20</v>
      </c>
      <c r="H7317" s="107" t="s">
        <v>10</v>
      </c>
      <c r="I7317" s="107">
        <v>290</v>
      </c>
      <c r="J7317" s="107">
        <v>10</v>
      </c>
      <c r="K7317" s="43">
        <v>5</v>
      </c>
      <c r="L7317" s="111">
        <v>1</v>
      </c>
      <c r="M7317" s="43">
        <v>0</v>
      </c>
      <c r="N7317" s="49">
        <v>1</v>
      </c>
      <c r="O7317" s="43" t="str">
        <f>Cal_030724!$E$2</f>
        <v>Cal_030724</v>
      </c>
      <c r="P7317" s="50">
        <f>Cal_030724!$Q$3</f>
        <v>1.8135132035581638</v>
      </c>
      <c r="Q7317" s="50">
        <f>Cal_030724!$R$3</f>
        <v>0.5762667345022553</v>
      </c>
      <c r="R7317" s="46">
        <v>21.68</v>
      </c>
      <c r="S7317" s="46">
        <v>13.69</v>
      </c>
      <c r="T7317" s="178">
        <f>AVERAGE(0.825,1.005,0.711,0.796,0.679,0.769)</f>
        <v>0.79749999999999999</v>
      </c>
      <c r="U7317" s="79">
        <f t="shared" si="1925"/>
        <v>20.8825</v>
      </c>
      <c r="V7317" s="79">
        <f t="shared" si="1926"/>
        <v>12.8925</v>
      </c>
      <c r="W7317" s="446">
        <f t="shared" si="1927"/>
        <v>0.17696951140520603</v>
      </c>
      <c r="X7317" s="446">
        <f t="shared" si="1928"/>
        <v>5.5332739889929837E-2</v>
      </c>
      <c r="Y7317" s="43">
        <v>20240307</v>
      </c>
      <c r="Z7317" s="48" t="s">
        <v>2414</v>
      </c>
      <c r="AA7317" s="43">
        <v>20250225</v>
      </c>
      <c r="AE7317" s="689" t="s">
        <v>1250</v>
      </c>
      <c r="AF7317" s="130">
        <v>1</v>
      </c>
    </row>
    <row r="7318" spans="1:35" x14ac:dyDescent="0.2">
      <c r="A7318" t="s">
        <v>2387</v>
      </c>
      <c r="B7318" s="45">
        <v>20240910</v>
      </c>
      <c r="C7318" s="107" t="s">
        <v>61</v>
      </c>
      <c r="D7318" s="107">
        <v>20</v>
      </c>
      <c r="E7318" s="107">
        <v>20</v>
      </c>
      <c r="H7318" s="107" t="s">
        <v>11</v>
      </c>
      <c r="I7318" s="107">
        <v>290</v>
      </c>
      <c r="J7318" s="107">
        <v>10</v>
      </c>
      <c r="K7318" s="43">
        <v>5</v>
      </c>
      <c r="L7318" s="111">
        <v>1</v>
      </c>
      <c r="M7318" s="43">
        <v>0</v>
      </c>
      <c r="N7318" s="49">
        <v>1</v>
      </c>
      <c r="O7318" s="43" t="str">
        <f>Cal_030724!$E$2</f>
        <v>Cal_030724</v>
      </c>
      <c r="P7318" s="50">
        <f>Cal_030724!$Q$3</f>
        <v>1.8135132035581638</v>
      </c>
      <c r="Q7318" s="50">
        <f>Cal_030724!$R$3</f>
        <v>0.5762667345022553</v>
      </c>
      <c r="R7318" s="46">
        <v>22.39</v>
      </c>
      <c r="S7318" s="46">
        <v>13.79</v>
      </c>
      <c r="T7318" s="178">
        <f>AVERAGE(0.763,0.746,0.699,0.8,0.548,0.621)</f>
        <v>0.6961666666666666</v>
      </c>
      <c r="U7318" s="79">
        <f t="shared" si="1925"/>
        <v>21.693833333333334</v>
      </c>
      <c r="V7318" s="79">
        <f t="shared" si="1926"/>
        <v>13.093833333333333</v>
      </c>
      <c r="W7318" s="446">
        <f t="shared" si="1927"/>
        <v>0.19048032516705529</v>
      </c>
      <c r="X7318" s="446">
        <f t="shared" si="1928"/>
        <v>4.5449631118895897E-2</v>
      </c>
      <c r="Y7318" s="43">
        <v>20240307</v>
      </c>
      <c r="Z7318" s="48" t="s">
        <v>2420</v>
      </c>
      <c r="AA7318" s="43">
        <v>20250227</v>
      </c>
      <c r="AE7318" s="689" t="s">
        <v>1250</v>
      </c>
      <c r="AF7318" s="130">
        <v>1</v>
      </c>
    </row>
    <row r="7319" spans="1:35" x14ac:dyDescent="0.2">
      <c r="A7319" s="155" t="s">
        <v>2387</v>
      </c>
      <c r="B7319" s="81">
        <v>20240910</v>
      </c>
      <c r="C7319" s="126" t="s">
        <v>61</v>
      </c>
      <c r="D7319" s="126">
        <v>20</v>
      </c>
      <c r="E7319" s="126">
        <v>20</v>
      </c>
      <c r="H7319" s="126" t="s">
        <v>10</v>
      </c>
      <c r="I7319" s="126">
        <v>293</v>
      </c>
      <c r="J7319" s="126">
        <v>5</v>
      </c>
      <c r="K7319" s="82">
        <v>5</v>
      </c>
      <c r="L7319" s="156">
        <v>1</v>
      </c>
      <c r="M7319" s="82">
        <v>0</v>
      </c>
      <c r="N7319" s="83">
        <v>1</v>
      </c>
      <c r="O7319" s="82" t="str">
        <f>Cal_030724!$E$2</f>
        <v>Cal_030724</v>
      </c>
      <c r="P7319" s="158">
        <f>Cal_030724!$Q$3</f>
        <v>1.8135132035581638</v>
      </c>
      <c r="Q7319" s="158">
        <f>Cal_030724!$R$3</f>
        <v>0.5762667345022553</v>
      </c>
      <c r="R7319" s="84">
        <v>7.4710000000000001</v>
      </c>
      <c r="S7319" s="84">
        <v>5.415</v>
      </c>
      <c r="T7319" s="158">
        <f>AVERAGE(0.902,0.823,0.688,0.559,0.695,0.953)</f>
        <v>0.77</v>
      </c>
      <c r="U7319" s="79">
        <f t="shared" si="1925"/>
        <v>6.7010000000000005</v>
      </c>
      <c r="V7319" s="79">
        <f t="shared" si="1926"/>
        <v>4.6449999999999996</v>
      </c>
      <c r="W7319" s="446">
        <f t="shared" si="1927"/>
        <v>4.5071826763078457E-2</v>
      </c>
      <c r="X7319" s="446">
        <f t="shared" si="1928"/>
        <v>3.7766701499209326E-2</v>
      </c>
      <c r="Y7319" s="82">
        <v>20240307</v>
      </c>
      <c r="Z7319" s="85" t="s">
        <v>2397</v>
      </c>
      <c r="AA7319" s="82">
        <v>20250114</v>
      </c>
      <c r="AB7319" s="85"/>
      <c r="AC7319" s="82"/>
      <c r="AD7319" s="82"/>
      <c r="AE7319" s="691" t="s">
        <v>1250</v>
      </c>
      <c r="AF7319" s="567">
        <v>1</v>
      </c>
      <c r="AG7319" s="567"/>
      <c r="AH7319" s="159" t="s">
        <v>1276</v>
      </c>
      <c r="AI7319" s="155"/>
    </row>
    <row r="7320" spans="1:35" x14ac:dyDescent="0.2">
      <c r="A7320" s="155" t="s">
        <v>2387</v>
      </c>
      <c r="B7320" s="81">
        <v>20240910</v>
      </c>
      <c r="C7320" s="126" t="s">
        <v>61</v>
      </c>
      <c r="D7320" s="126">
        <v>20</v>
      </c>
      <c r="E7320" s="126">
        <v>20</v>
      </c>
      <c r="H7320" s="126" t="s">
        <v>11</v>
      </c>
      <c r="I7320" s="126">
        <v>293</v>
      </c>
      <c r="J7320" s="126">
        <v>5</v>
      </c>
      <c r="K7320" s="82">
        <v>5</v>
      </c>
      <c r="L7320" s="156">
        <v>1</v>
      </c>
      <c r="M7320" s="82">
        <v>0</v>
      </c>
      <c r="N7320" s="83">
        <v>1</v>
      </c>
      <c r="O7320" s="82" t="str">
        <f>Cal_030724!$E$2</f>
        <v>Cal_030724</v>
      </c>
      <c r="P7320" s="158">
        <f>Cal_030724!$Q$3</f>
        <v>1.8135132035581638</v>
      </c>
      <c r="Q7320" s="158">
        <f>Cal_030724!$R$3</f>
        <v>0.5762667345022553</v>
      </c>
      <c r="R7320" s="84">
        <v>5.6440000000000001</v>
      </c>
      <c r="S7320" s="84">
        <v>4.0579999999999998</v>
      </c>
      <c r="T7320" s="158">
        <f>AVERAGE(0.902,0.823,0.688,0.559,0.695,0.953)</f>
        <v>0.77</v>
      </c>
      <c r="U7320" s="79">
        <f t="shared" si="1925"/>
        <v>4.8740000000000006</v>
      </c>
      <c r="V7320" s="79">
        <f t="shared" si="1926"/>
        <v>3.2879999999999998</v>
      </c>
      <c r="W7320" s="446">
        <f t="shared" si="1927"/>
        <v>3.4768442240390281E-2</v>
      </c>
      <c r="X7320" s="446">
        <f t="shared" si="1928"/>
        <v>2.3869465386391675E-2</v>
      </c>
      <c r="Y7320" s="82">
        <v>20240307</v>
      </c>
      <c r="Z7320" s="85" t="s">
        <v>2397</v>
      </c>
      <c r="AA7320" s="82">
        <v>20250114</v>
      </c>
      <c r="AB7320" s="85"/>
      <c r="AC7320" s="82"/>
      <c r="AD7320" s="82"/>
      <c r="AE7320" s="691" t="s">
        <v>1250</v>
      </c>
      <c r="AF7320" s="567">
        <v>1</v>
      </c>
      <c r="AG7320" s="567"/>
      <c r="AH7320" s="159" t="s">
        <v>1277</v>
      </c>
      <c r="AI7320" s="155"/>
    </row>
    <row r="7321" spans="1:35" x14ac:dyDescent="0.2">
      <c r="A7321" s="360" t="s">
        <v>2387</v>
      </c>
      <c r="B7321" s="196">
        <v>20240910</v>
      </c>
      <c r="C7321" s="361" t="s">
        <v>61</v>
      </c>
      <c r="D7321" s="361">
        <v>20</v>
      </c>
      <c r="E7321" s="361">
        <v>20</v>
      </c>
      <c r="H7321" s="361" t="s">
        <v>10</v>
      </c>
      <c r="I7321" s="361">
        <v>550</v>
      </c>
      <c r="J7321" s="361">
        <v>20</v>
      </c>
      <c r="K7321" s="44">
        <v>5</v>
      </c>
      <c r="L7321" s="362">
        <v>1</v>
      </c>
      <c r="M7321" s="44">
        <v>0</v>
      </c>
      <c r="N7321" s="363">
        <v>1</v>
      </c>
      <c r="O7321" s="44" t="str">
        <f>Cal_030724!$E$2</f>
        <v>Cal_030724</v>
      </c>
      <c r="P7321" s="365">
        <f>Cal_030724!$Q$3</f>
        <v>1.8135132035581638</v>
      </c>
      <c r="Q7321" s="365">
        <f>Cal_030724!$R$3</f>
        <v>0.5762667345022553</v>
      </c>
      <c r="R7321" s="364">
        <v>6.1269999999999998</v>
      </c>
      <c r="S7321" s="364">
        <v>4.556</v>
      </c>
      <c r="T7321" s="365">
        <f>AVERAGE(0.902,0.823,0.688,0.559,0.695,0.953)</f>
        <v>0.77</v>
      </c>
      <c r="U7321" s="79">
        <f t="shared" si="1925"/>
        <v>5.3569999999999993</v>
      </c>
      <c r="V7321" s="79">
        <f t="shared" si="1926"/>
        <v>3.786</v>
      </c>
      <c r="W7321" s="446">
        <f t="shared" si="1927"/>
        <v>1.8346919945636083E-2</v>
      </c>
      <c r="X7321" s="446">
        <f t="shared" si="1928"/>
        <v>1.7622397492195137E-2</v>
      </c>
      <c r="Y7321" s="44">
        <v>20240307</v>
      </c>
      <c r="Z7321" s="368" t="s">
        <v>2397</v>
      </c>
      <c r="AA7321" s="44">
        <v>20250114</v>
      </c>
      <c r="AB7321" s="368"/>
      <c r="AC7321" s="44"/>
      <c r="AD7321" s="44"/>
      <c r="AE7321" s="763" t="s">
        <v>1250</v>
      </c>
      <c r="AF7321" s="849">
        <v>3</v>
      </c>
      <c r="AG7321" s="849"/>
      <c r="AH7321" s="370" t="s">
        <v>1284</v>
      </c>
      <c r="AI7321" s="360" t="s">
        <v>2454</v>
      </c>
    </row>
    <row r="7322" spans="1:35" x14ac:dyDescent="0.2">
      <c r="A7322" s="360" t="s">
        <v>2387</v>
      </c>
      <c r="B7322" s="196">
        <v>20240910</v>
      </c>
      <c r="C7322" s="361" t="s">
        <v>61</v>
      </c>
      <c r="D7322" s="361">
        <v>20</v>
      </c>
      <c r="E7322" s="361">
        <v>20</v>
      </c>
      <c r="H7322" s="361" t="s">
        <v>11</v>
      </c>
      <c r="I7322" s="361">
        <v>552</v>
      </c>
      <c r="J7322" s="361">
        <v>20</v>
      </c>
      <c r="K7322" s="44">
        <v>5</v>
      </c>
      <c r="L7322" s="362">
        <v>1</v>
      </c>
      <c r="M7322" s="44">
        <v>0</v>
      </c>
      <c r="N7322" s="363">
        <v>1</v>
      </c>
      <c r="O7322" s="44" t="str">
        <f>Cal_030724!$E$2</f>
        <v>Cal_030724</v>
      </c>
      <c r="P7322" s="365">
        <f>Cal_030724!$Q$3</f>
        <v>1.8135132035581638</v>
      </c>
      <c r="Q7322" s="365">
        <f>Cal_030724!$R$3</f>
        <v>0.5762667345022553</v>
      </c>
      <c r="R7322" s="364">
        <v>5.3109999999999999</v>
      </c>
      <c r="S7322" s="364">
        <v>3.7810000000000001</v>
      </c>
      <c r="T7322" s="365">
        <f>AVERAGE(0.902,0.823,0.688,0.559,0.695,0.953)</f>
        <v>0.77</v>
      </c>
      <c r="U7322" s="79">
        <f t="shared" si="1925"/>
        <v>4.5410000000000004</v>
      </c>
      <c r="V7322" s="79">
        <f t="shared" si="1926"/>
        <v>3.0110000000000001</v>
      </c>
      <c r="W7322" s="446">
        <f t="shared" si="1927"/>
        <v>1.7803362040070447E-2</v>
      </c>
      <c r="X7322" s="446">
        <f t="shared" si="1928"/>
        <v>1.0699334844198247E-2</v>
      </c>
      <c r="Y7322" s="44">
        <v>20240307</v>
      </c>
      <c r="Z7322" s="368" t="s">
        <v>2397</v>
      </c>
      <c r="AA7322" s="44">
        <v>20250114</v>
      </c>
      <c r="AB7322" s="368"/>
      <c r="AC7322" s="44"/>
      <c r="AD7322" s="44"/>
      <c r="AE7322" s="763" t="s">
        <v>1250</v>
      </c>
      <c r="AF7322" s="849">
        <v>1</v>
      </c>
      <c r="AG7322" s="849"/>
      <c r="AH7322" s="370" t="s">
        <v>1285</v>
      </c>
      <c r="AI7322" s="360"/>
    </row>
    <row r="7323" spans="1:35" x14ac:dyDescent="0.2">
      <c r="A7323" t="s">
        <v>2387</v>
      </c>
      <c r="B7323" s="45">
        <v>20240911</v>
      </c>
      <c r="C7323" s="107" t="s">
        <v>74</v>
      </c>
      <c r="D7323" s="107">
        <v>24</v>
      </c>
      <c r="E7323" s="107">
        <v>2</v>
      </c>
      <c r="H7323" s="107" t="s">
        <v>10</v>
      </c>
      <c r="I7323" s="107">
        <v>290</v>
      </c>
      <c r="J7323" s="107">
        <v>0</v>
      </c>
      <c r="K7323" s="43">
        <v>10</v>
      </c>
      <c r="L7323" s="111">
        <v>1</v>
      </c>
      <c r="M7323" s="43">
        <v>0</v>
      </c>
      <c r="N7323" s="49">
        <v>1</v>
      </c>
      <c r="O7323" s="43" t="str">
        <f>Cal_030724!$E$2</f>
        <v>Cal_030724</v>
      </c>
      <c r="P7323" s="50">
        <f>Cal_030724!$Q$3</f>
        <v>1.8135132035581638</v>
      </c>
      <c r="Q7323" s="50">
        <f>Cal_030724!$R$3</f>
        <v>0.5762667345022553</v>
      </c>
      <c r="R7323" s="46">
        <v>204.1</v>
      </c>
      <c r="S7323" s="46">
        <v>131.1</v>
      </c>
      <c r="T7323" s="178">
        <f>AVERAGE(0.825,1.005,0.711,0.796,0.679,0.769)</f>
        <v>0.79749999999999999</v>
      </c>
      <c r="U7323" s="79">
        <f t="shared" si="1925"/>
        <v>203.30249999999998</v>
      </c>
      <c r="V7323" s="79">
        <f t="shared" si="1926"/>
        <v>130.30249999999998</v>
      </c>
      <c r="W7323" s="446">
        <f t="shared" si="1927"/>
        <v>3.2337357528360546</v>
      </c>
      <c r="X7323" s="446">
        <f t="shared" si="1928"/>
        <v>1.4619499713267425</v>
      </c>
      <c r="Y7323" s="43">
        <v>20240307</v>
      </c>
      <c r="Z7323" s="48" t="s">
        <v>2414</v>
      </c>
      <c r="AA7323" s="43">
        <v>20250225</v>
      </c>
      <c r="AE7323" s="689" t="s">
        <v>1250</v>
      </c>
      <c r="AF7323" s="130">
        <v>1</v>
      </c>
    </row>
    <row r="7324" spans="1:35" x14ac:dyDescent="0.2">
      <c r="A7324" t="s">
        <v>2387</v>
      </c>
      <c r="B7324" s="45">
        <v>20240911</v>
      </c>
      <c r="C7324" s="107" t="s">
        <v>74</v>
      </c>
      <c r="D7324" s="107">
        <v>24</v>
      </c>
      <c r="E7324" s="107">
        <v>2</v>
      </c>
      <c r="H7324" s="107" t="s">
        <v>11</v>
      </c>
      <c r="I7324" s="107">
        <v>290</v>
      </c>
      <c r="J7324" s="107">
        <v>0</v>
      </c>
      <c r="K7324" s="43">
        <v>10</v>
      </c>
      <c r="L7324" s="111">
        <v>1</v>
      </c>
      <c r="M7324" s="43">
        <v>0</v>
      </c>
      <c r="N7324" s="49">
        <v>1</v>
      </c>
      <c r="O7324" s="43" t="str">
        <f>Cal_030724!$E$2</f>
        <v>Cal_030724</v>
      </c>
      <c r="P7324" s="50">
        <f>Cal_030724!$Q$3</f>
        <v>1.8135132035581638</v>
      </c>
      <c r="Q7324" s="50">
        <f>Cal_030724!$R$3</f>
        <v>0.5762667345022553</v>
      </c>
      <c r="R7324" s="46">
        <v>195.3</v>
      </c>
      <c r="S7324" s="46">
        <v>126.3</v>
      </c>
      <c r="T7324" s="178">
        <f>AVERAGE(0.763,0.746,0.699,0.8,0.548,0.621)</f>
        <v>0.6961666666666666</v>
      </c>
      <c r="U7324" s="79">
        <f t="shared" si="1925"/>
        <v>194.60383333333334</v>
      </c>
      <c r="V7324" s="79">
        <f t="shared" si="1926"/>
        <v>125.60383333333333</v>
      </c>
      <c r="W7324" s="446">
        <f t="shared" si="1927"/>
        <v>3.0565447526806548</v>
      </c>
      <c r="X7324" s="446">
        <f t="shared" si="1928"/>
        <v>1.4698160391956079</v>
      </c>
      <c r="Y7324" s="43">
        <v>20240307</v>
      </c>
      <c r="Z7324" s="48" t="s">
        <v>2420</v>
      </c>
      <c r="AA7324" s="43">
        <v>20250227</v>
      </c>
      <c r="AE7324" s="689" t="s">
        <v>1250</v>
      </c>
      <c r="AF7324" s="130">
        <v>1</v>
      </c>
    </row>
    <row r="7325" spans="1:35" x14ac:dyDescent="0.2">
      <c r="A7325" t="s">
        <v>2387</v>
      </c>
      <c r="B7325" s="45">
        <v>20240911</v>
      </c>
      <c r="C7325" s="107" t="s">
        <v>74</v>
      </c>
      <c r="D7325" s="107">
        <v>24</v>
      </c>
      <c r="E7325" s="107">
        <v>2</v>
      </c>
      <c r="H7325" s="107" t="s">
        <v>10</v>
      </c>
      <c r="I7325" s="107">
        <v>290</v>
      </c>
      <c r="J7325" s="107">
        <v>10</v>
      </c>
      <c r="U7325" s="79" t="e">
        <f t="shared" si="1925"/>
        <v>#DIV/0!</v>
      </c>
      <c r="V7325" s="79" t="e">
        <f t="shared" si="1926"/>
        <v>#DIV/0!</v>
      </c>
      <c r="W7325" s="446" t="e">
        <f t="shared" si="1927"/>
        <v>#DIV/0!</v>
      </c>
      <c r="X7325" s="446" t="e">
        <f t="shared" si="1928"/>
        <v>#DIV/0!</v>
      </c>
    </row>
    <row r="7326" spans="1:35" x14ac:dyDescent="0.2">
      <c r="A7326" t="s">
        <v>2387</v>
      </c>
      <c r="B7326" s="45">
        <v>20240911</v>
      </c>
      <c r="C7326" s="107" t="s">
        <v>74</v>
      </c>
      <c r="D7326" s="107">
        <v>24</v>
      </c>
      <c r="E7326" s="107">
        <v>2</v>
      </c>
      <c r="H7326" s="107" t="s">
        <v>11</v>
      </c>
      <c r="I7326" s="107">
        <v>290</v>
      </c>
      <c r="J7326" s="107">
        <v>10</v>
      </c>
      <c r="U7326" s="79" t="e">
        <f t="shared" ref="U7326:U7334" si="1929">(R7326-T7326)*(L7326+M7326)/L7326</f>
        <v>#DIV/0!</v>
      </c>
      <c r="V7326" s="79" t="e">
        <f t="shared" ref="V7326:V7334" si="1930">(S7326-T7326)*(L7326+M7326)/L7326</f>
        <v>#DIV/0!</v>
      </c>
      <c r="W7326" s="446" t="e">
        <f t="shared" ref="W7326:W7334" si="1931">(Q7326*P7326/(P7326-1)*(U7326-V7326)*(K7326)/I7326)/N7326</f>
        <v>#DIV/0!</v>
      </c>
      <c r="X7326" s="446" t="e">
        <f t="shared" ref="X7326:X7334" si="1932">(Q7326*P7326/(P7326-1)*(P7326*V7326-U7326)*(K7326)/I7326)/N7326</f>
        <v>#DIV/0!</v>
      </c>
    </row>
    <row r="7327" spans="1:35" x14ac:dyDescent="0.2">
      <c r="A7327" t="s">
        <v>2387</v>
      </c>
      <c r="B7327" s="45">
        <v>20240911</v>
      </c>
      <c r="C7327" s="107" t="s">
        <v>74</v>
      </c>
      <c r="D7327" s="107">
        <v>24</v>
      </c>
      <c r="E7327" s="107">
        <v>4</v>
      </c>
      <c r="H7327" s="107" t="s">
        <v>10</v>
      </c>
      <c r="I7327" s="107">
        <v>290</v>
      </c>
      <c r="J7327" s="107">
        <v>0</v>
      </c>
      <c r="K7327" s="43">
        <v>10</v>
      </c>
      <c r="L7327" s="111">
        <v>1</v>
      </c>
      <c r="M7327" s="43">
        <v>0</v>
      </c>
      <c r="N7327" s="49">
        <v>1</v>
      </c>
      <c r="O7327" s="43" t="str">
        <f>Cal_030724!$E$2</f>
        <v>Cal_030724</v>
      </c>
      <c r="P7327" s="50">
        <f>Cal_030724!$Q$3</f>
        <v>1.8135132035581638</v>
      </c>
      <c r="Q7327" s="50">
        <f>Cal_030724!$R$3</f>
        <v>0.5762667345022553</v>
      </c>
      <c r="R7327" s="46">
        <v>301.2</v>
      </c>
      <c r="S7327" s="46">
        <v>193</v>
      </c>
      <c r="T7327" s="178">
        <f>AVERAGE(0.825,1.005,0.711,0.796,0.679,0.769)</f>
        <v>0.79749999999999999</v>
      </c>
      <c r="U7327" s="79">
        <f t="shared" si="1929"/>
        <v>300.40249999999997</v>
      </c>
      <c r="V7327" s="79">
        <f t="shared" si="1930"/>
        <v>192.20249999999999</v>
      </c>
      <c r="W7327" s="446">
        <f t="shared" si="1931"/>
        <v>4.7930165542035761</v>
      </c>
      <c r="X7327" s="446">
        <f t="shared" si="1932"/>
        <v>2.1333473712652382</v>
      </c>
      <c r="Y7327" s="43">
        <v>20240307</v>
      </c>
      <c r="Z7327" s="48" t="s">
        <v>2414</v>
      </c>
      <c r="AA7327" s="43">
        <v>20250225</v>
      </c>
      <c r="AE7327" s="689" t="s">
        <v>1250</v>
      </c>
      <c r="AF7327" s="130">
        <v>1</v>
      </c>
    </row>
    <row r="7328" spans="1:35" x14ac:dyDescent="0.2">
      <c r="A7328" t="s">
        <v>2387</v>
      </c>
      <c r="B7328" s="45">
        <v>20240911</v>
      </c>
      <c r="C7328" s="107" t="s">
        <v>74</v>
      </c>
      <c r="D7328" s="107">
        <v>24</v>
      </c>
      <c r="E7328" s="107">
        <v>4</v>
      </c>
      <c r="H7328" s="107" t="s">
        <v>11</v>
      </c>
      <c r="I7328" s="107">
        <v>290</v>
      </c>
      <c r="J7328" s="107">
        <v>0</v>
      </c>
      <c r="U7328" s="79" t="e">
        <f t="shared" si="1929"/>
        <v>#DIV/0!</v>
      </c>
      <c r="V7328" s="79" t="e">
        <f t="shared" si="1930"/>
        <v>#DIV/0!</v>
      </c>
      <c r="W7328" s="446" t="e">
        <f t="shared" si="1931"/>
        <v>#DIV/0!</v>
      </c>
      <c r="X7328" s="446" t="e">
        <f t="shared" si="1932"/>
        <v>#DIV/0!</v>
      </c>
    </row>
    <row r="7329" spans="1:35" x14ac:dyDescent="0.2">
      <c r="A7329" t="s">
        <v>2387</v>
      </c>
      <c r="B7329" s="45">
        <v>20240911</v>
      </c>
      <c r="C7329" s="107" t="s">
        <v>74</v>
      </c>
      <c r="D7329" s="107">
        <v>24</v>
      </c>
      <c r="E7329" s="107">
        <v>4</v>
      </c>
      <c r="H7329" s="107" t="s">
        <v>10</v>
      </c>
      <c r="I7329" s="107">
        <v>290</v>
      </c>
      <c r="J7329" s="107">
        <v>10</v>
      </c>
      <c r="U7329" s="79" t="e">
        <f t="shared" si="1929"/>
        <v>#DIV/0!</v>
      </c>
      <c r="V7329" s="79" t="e">
        <f t="shared" si="1930"/>
        <v>#DIV/0!</v>
      </c>
      <c r="W7329" s="446" t="e">
        <f t="shared" si="1931"/>
        <v>#DIV/0!</v>
      </c>
      <c r="X7329" s="446" t="e">
        <f t="shared" si="1932"/>
        <v>#DIV/0!</v>
      </c>
    </row>
    <row r="7330" spans="1:35" x14ac:dyDescent="0.2">
      <c r="A7330" t="s">
        <v>2387</v>
      </c>
      <c r="B7330" s="45">
        <v>20240911</v>
      </c>
      <c r="C7330" s="107" t="s">
        <v>74</v>
      </c>
      <c r="D7330" s="107">
        <v>24</v>
      </c>
      <c r="E7330" s="107">
        <v>4</v>
      </c>
      <c r="H7330" s="107" t="s">
        <v>11</v>
      </c>
      <c r="I7330" s="107">
        <v>290</v>
      </c>
      <c r="J7330" s="107">
        <v>10</v>
      </c>
      <c r="K7330" s="43">
        <v>15</v>
      </c>
      <c r="L7330" s="43">
        <v>1</v>
      </c>
      <c r="M7330" s="43">
        <v>0</v>
      </c>
      <c r="N7330" s="49">
        <v>1</v>
      </c>
      <c r="O7330" s="43" t="str">
        <f>Cal_052925!$E$2</f>
        <v>Cal_052825</v>
      </c>
      <c r="P7330" s="50">
        <f>Cal_052925!$Q$3</f>
        <v>1.8033877067122157</v>
      </c>
      <c r="Q7330" s="50">
        <f>Cal_052925!$R$3</f>
        <v>0.57372781706974574</v>
      </c>
      <c r="R7330" s="46">
        <v>216.1</v>
      </c>
      <c r="S7330" s="46">
        <v>135.5</v>
      </c>
      <c r="T7330" s="178">
        <f>AVERAGE(0.608,0.502,0.563,0.666,0.668,0.572)</f>
        <v>0.59650000000000003</v>
      </c>
      <c r="U7330" s="79">
        <f t="shared" si="1929"/>
        <v>215.5035</v>
      </c>
      <c r="V7330" s="79">
        <f t="shared" si="1930"/>
        <v>134.90350000000001</v>
      </c>
      <c r="W7330" s="446">
        <f t="shared" si="1931"/>
        <v>5.3690584626288889</v>
      </c>
      <c r="X7330" s="446">
        <f t="shared" si="1932"/>
        <v>1.8505141776910476</v>
      </c>
      <c r="Y7330" s="43">
        <v>20250529</v>
      </c>
      <c r="Z7330" s="48" t="s">
        <v>2458</v>
      </c>
      <c r="AA7330" s="43">
        <v>20250612</v>
      </c>
      <c r="AE7330" s="689" t="s">
        <v>1250</v>
      </c>
      <c r="AF7330" s="130">
        <v>1</v>
      </c>
    </row>
    <row r="7331" spans="1:35" x14ac:dyDescent="0.2">
      <c r="A7331" t="s">
        <v>2387</v>
      </c>
      <c r="B7331" s="45">
        <v>20240911</v>
      </c>
      <c r="C7331" s="107" t="s">
        <v>74</v>
      </c>
      <c r="D7331" s="107">
        <v>24</v>
      </c>
      <c r="E7331" s="107">
        <v>7</v>
      </c>
      <c r="H7331" s="107" t="s">
        <v>10</v>
      </c>
      <c r="I7331" s="107">
        <v>290</v>
      </c>
      <c r="J7331" s="107">
        <v>0</v>
      </c>
      <c r="K7331" s="43">
        <v>10</v>
      </c>
      <c r="L7331" s="111">
        <v>1</v>
      </c>
      <c r="M7331" s="43">
        <v>0</v>
      </c>
      <c r="N7331" s="49">
        <v>1</v>
      </c>
      <c r="O7331" s="43" t="str">
        <f>Cal_030724!$E$2</f>
        <v>Cal_030724</v>
      </c>
      <c r="P7331" s="50">
        <f>Cal_030724!$Q$3</f>
        <v>1.8135132035581638</v>
      </c>
      <c r="Q7331" s="50">
        <f>Cal_030724!$R$3</f>
        <v>0.5762667345022553</v>
      </c>
      <c r="R7331" s="46">
        <v>307.3</v>
      </c>
      <c r="S7331" s="46">
        <v>193</v>
      </c>
      <c r="T7331" s="178">
        <f>AVERAGE(0.825,1.005,0.711,0.796,0.679,0.769)</f>
        <v>0.79749999999999999</v>
      </c>
      <c r="U7331" s="79">
        <f t="shared" si="1929"/>
        <v>306.5025</v>
      </c>
      <c r="V7331" s="79">
        <f t="shared" si="1930"/>
        <v>192.20249999999999</v>
      </c>
      <c r="W7331" s="446">
        <f t="shared" si="1931"/>
        <v>5.0632328294405635</v>
      </c>
      <c r="X7331" s="446">
        <f t="shared" si="1932"/>
        <v>1.8631310960282517</v>
      </c>
      <c r="Y7331" s="43">
        <v>20240307</v>
      </c>
      <c r="Z7331" s="48" t="s">
        <v>2414</v>
      </c>
      <c r="AA7331" s="43">
        <v>20250225</v>
      </c>
      <c r="AE7331" s="689" t="s">
        <v>1250</v>
      </c>
      <c r="AF7331" s="130">
        <v>1</v>
      </c>
    </row>
    <row r="7332" spans="1:35" x14ac:dyDescent="0.2">
      <c r="A7332" t="s">
        <v>2387</v>
      </c>
      <c r="B7332" s="45">
        <v>20240911</v>
      </c>
      <c r="C7332" s="107" t="s">
        <v>74</v>
      </c>
      <c r="D7332" s="107">
        <v>24</v>
      </c>
      <c r="E7332" s="107">
        <v>7</v>
      </c>
      <c r="H7332" s="107" t="s">
        <v>11</v>
      </c>
      <c r="I7332" s="107">
        <v>290</v>
      </c>
      <c r="J7332" s="107">
        <v>0</v>
      </c>
      <c r="K7332" s="43">
        <v>10</v>
      </c>
      <c r="L7332" s="111">
        <v>1</v>
      </c>
      <c r="M7332" s="43">
        <v>0</v>
      </c>
      <c r="N7332" s="49">
        <v>1</v>
      </c>
      <c r="O7332" s="43" t="str">
        <f>Cal_030724!$E$2</f>
        <v>Cal_030724</v>
      </c>
      <c r="P7332" s="50">
        <f>Cal_030724!$Q$3</f>
        <v>1.8135132035581638</v>
      </c>
      <c r="Q7332" s="50">
        <f>Cal_030724!$R$3</f>
        <v>0.5762667345022553</v>
      </c>
      <c r="R7332" s="46">
        <v>318.3</v>
      </c>
      <c r="S7332" s="46">
        <v>200.2</v>
      </c>
      <c r="T7332" s="178">
        <f>AVERAGE(0.763,0.746,0.699,0.8,0.548,0.621)</f>
        <v>0.6961666666666666</v>
      </c>
      <c r="U7332" s="79">
        <f t="shared" si="1929"/>
        <v>317.60383333333334</v>
      </c>
      <c r="V7332" s="79">
        <f t="shared" si="1930"/>
        <v>199.50383333333332</v>
      </c>
      <c r="W7332" s="446">
        <f t="shared" si="1931"/>
        <v>5.2315642795881931</v>
      </c>
      <c r="X7332" s="446">
        <f t="shared" si="1932"/>
        <v>1.9579163681283702</v>
      </c>
      <c r="Y7332" s="43">
        <v>20240307</v>
      </c>
      <c r="Z7332" s="48" t="s">
        <v>2420</v>
      </c>
      <c r="AA7332" s="43">
        <v>20250227</v>
      </c>
      <c r="AE7332" s="689" t="s">
        <v>1250</v>
      </c>
      <c r="AF7332" s="130">
        <v>1</v>
      </c>
    </row>
    <row r="7333" spans="1:35" x14ac:dyDescent="0.2">
      <c r="A7333" t="s">
        <v>2387</v>
      </c>
      <c r="B7333" s="45">
        <v>20240911</v>
      </c>
      <c r="C7333" s="107" t="s">
        <v>74</v>
      </c>
      <c r="D7333" s="107">
        <v>24</v>
      </c>
      <c r="E7333" s="107">
        <v>7</v>
      </c>
      <c r="H7333" s="107" t="s">
        <v>10</v>
      </c>
      <c r="I7333" s="107">
        <v>290</v>
      </c>
      <c r="J7333" s="107">
        <v>10</v>
      </c>
      <c r="K7333" s="43">
        <v>10</v>
      </c>
      <c r="L7333" s="111">
        <v>1</v>
      </c>
      <c r="M7333" s="43">
        <v>0</v>
      </c>
      <c r="N7333" s="49">
        <v>1</v>
      </c>
      <c r="O7333" s="43" t="str">
        <f>Cal_030724!$E$2</f>
        <v>Cal_030724</v>
      </c>
      <c r="P7333" s="50">
        <f>Cal_030724!$Q$3</f>
        <v>1.8135132035581638</v>
      </c>
      <c r="Q7333" s="50">
        <f>Cal_030724!$R$3</f>
        <v>0.5762667345022553</v>
      </c>
      <c r="R7333" s="46">
        <v>162.69999999999999</v>
      </c>
      <c r="S7333" s="46">
        <v>106</v>
      </c>
      <c r="T7333" s="178">
        <f>AVERAGE(0.825,1.005,0.711,0.796,0.679,0.769)</f>
        <v>0.79749999999999999</v>
      </c>
      <c r="U7333" s="79">
        <f t="shared" si="1929"/>
        <v>161.90249999999997</v>
      </c>
      <c r="V7333" s="79">
        <f t="shared" si="1930"/>
        <v>105.2025</v>
      </c>
      <c r="W7333" s="446">
        <f t="shared" si="1931"/>
        <v>2.5116824272027976</v>
      </c>
      <c r="X7333" s="446">
        <f t="shared" si="1932"/>
        <v>1.2794795028924557</v>
      </c>
      <c r="Y7333" s="43">
        <v>20240307</v>
      </c>
      <c r="Z7333" s="48" t="s">
        <v>2414</v>
      </c>
      <c r="AA7333" s="43">
        <v>20250225</v>
      </c>
      <c r="AE7333" s="689" t="s">
        <v>1250</v>
      </c>
      <c r="AF7333" s="130">
        <v>1</v>
      </c>
    </row>
    <row r="7334" spans="1:35" s="585" customFormat="1" x14ac:dyDescent="0.2">
      <c r="A7334" s="594" t="s">
        <v>2387</v>
      </c>
      <c r="B7334" s="586">
        <v>20240911</v>
      </c>
      <c r="C7334" s="587" t="s">
        <v>74</v>
      </c>
      <c r="D7334" s="587">
        <v>24</v>
      </c>
      <c r="E7334" s="587">
        <v>7</v>
      </c>
      <c r="F7334" s="587"/>
      <c r="G7334" s="587"/>
      <c r="H7334" s="587" t="s">
        <v>11</v>
      </c>
      <c r="I7334" s="587">
        <v>290</v>
      </c>
      <c r="J7334" s="587">
        <v>10</v>
      </c>
      <c r="K7334" s="585">
        <v>10</v>
      </c>
      <c r="L7334" s="636">
        <v>1</v>
      </c>
      <c r="M7334" s="585">
        <v>0</v>
      </c>
      <c r="N7334" s="588">
        <v>1</v>
      </c>
      <c r="O7334" s="585" t="str">
        <f>Cal_030724!$E$2</f>
        <v>Cal_030724</v>
      </c>
      <c r="P7334" s="838">
        <f>Cal_030724!$Q$3</f>
        <v>1.8135132035581638</v>
      </c>
      <c r="Q7334" s="838">
        <f>Cal_030724!$R$3</f>
        <v>0.5762667345022553</v>
      </c>
      <c r="R7334" s="589">
        <v>150.1</v>
      </c>
      <c r="S7334" s="589">
        <v>100</v>
      </c>
      <c r="T7334" s="839">
        <f>AVERAGE(0.763,0.746,0.699,0.8,0.548,0.621)</f>
        <v>0.6961666666666666</v>
      </c>
      <c r="U7334" s="590">
        <f t="shared" si="1929"/>
        <v>149.40383333333332</v>
      </c>
      <c r="V7334" s="590">
        <f t="shared" si="1930"/>
        <v>99.30383333333333</v>
      </c>
      <c r="W7334" s="884">
        <f t="shared" si="1931"/>
        <v>2.2193172769463878</v>
      </c>
      <c r="X7334" s="884">
        <f t="shared" si="1932"/>
        <v>1.359275555408902</v>
      </c>
      <c r="Y7334" s="585">
        <v>20240307</v>
      </c>
      <c r="Z7334" s="592" t="s">
        <v>2420</v>
      </c>
      <c r="AA7334" s="585">
        <v>20250227</v>
      </c>
      <c r="AB7334" s="592"/>
      <c r="AE7334" s="842" t="s">
        <v>1250</v>
      </c>
      <c r="AF7334" s="843">
        <v>1</v>
      </c>
      <c r="AG7334" s="843"/>
      <c r="AH7334" s="896"/>
      <c r="AI7334" s="594"/>
    </row>
  </sheetData>
  <autoFilter ref="A1:AJ7334" xr:uid="{00000000-0009-0000-0000-000000000000}"/>
  <sortState xmlns:xlrd2="http://schemas.microsoft.com/office/spreadsheetml/2017/richdata2" ref="R30:S30">
    <sortCondition descending="1" ref="R30"/>
  </sortState>
  <phoneticPr fontId="3" type="noConversion"/>
  <conditionalFormatting sqref="A5699:A5714">
    <cfRule type="beginsWith" dxfId="22" priority="7" operator="beginsWith" text="r">
      <formula>LEFT(A5699,LEN("r"))="r"</formula>
    </cfRule>
    <cfRule type="beginsWith" dxfId="21" priority="8" operator="beginsWith" text="f">
      <formula>LEFT(A5699,LEN("f"))="f"</formula>
    </cfRule>
    <cfRule type="beginsWith" dxfId="20" priority="9" operator="beginsWith" text="n">
      <formula>LEFT(A5699,LEN("n"))="n"</formula>
    </cfRule>
    <cfRule type="beginsWith" dxfId="19" priority="10" operator="beginsWith" text="y">
      <formula>LEFT(A5699,LEN("y"))="y"</formula>
    </cfRule>
    <cfRule type="containsBlanks" dxfId="18" priority="11">
      <formula>LEN(TRIM(A5699))=0</formula>
    </cfRule>
  </conditionalFormatting>
  <conditionalFormatting sqref="A5427:B5698">
    <cfRule type="beginsWith" dxfId="17" priority="82" operator="beginsWith" text="r">
      <formula>LEFT(A5427,LEN("r"))="r"</formula>
    </cfRule>
    <cfRule type="beginsWith" dxfId="16" priority="83" operator="beginsWith" text="f">
      <formula>LEFT(A5427,LEN("f"))="f"</formula>
    </cfRule>
    <cfRule type="beginsWith" dxfId="15" priority="84" operator="beginsWith" text="n">
      <formula>LEFT(A5427,LEN("n"))="n"</formula>
    </cfRule>
    <cfRule type="beginsWith" dxfId="14" priority="85" operator="beginsWith" text="y">
      <formula>LEFT(A5427,LEN("y"))="y"</formula>
    </cfRule>
    <cfRule type="containsBlanks" dxfId="13" priority="86">
      <formula>LEN(TRIM(A5427))=0</formula>
    </cfRule>
  </conditionalFormatting>
  <conditionalFormatting sqref="B1101:B1450">
    <cfRule type="containsBlanks" dxfId="12" priority="979" stopIfTrue="1">
      <formula>LEN(TRIM(B1101))=0</formula>
    </cfRule>
  </conditionalFormatting>
  <conditionalFormatting sqref="B5404:B5426">
    <cfRule type="beginsWith" dxfId="11" priority="972" operator="beginsWith" text="r">
      <formula>LEFT(B5404,LEN("r"))="r"</formula>
    </cfRule>
    <cfRule type="beginsWith" dxfId="10" priority="973" operator="beginsWith" text="f">
      <formula>LEFT(B5404,LEN("f"))="f"</formula>
    </cfRule>
    <cfRule type="beginsWith" dxfId="9" priority="974" operator="beginsWith" text="n">
      <formula>LEFT(B5404,LEN("n"))="n"</formula>
    </cfRule>
    <cfRule type="beginsWith" dxfId="8" priority="975" operator="beginsWith" text="y">
      <formula>LEFT(B5404,LEN("y"))="y"</formula>
    </cfRule>
    <cfRule type="containsBlanks" dxfId="7" priority="976">
      <formula>LEN(TRIM(B5404))=0</formula>
    </cfRule>
  </conditionalFormatting>
  <conditionalFormatting sqref="I2700:I2705">
    <cfRule type="containsBlanks" dxfId="6" priority="977" stopIfTrue="1">
      <formula>LEN(TRIM(I2700))=0</formula>
    </cfRule>
  </conditionalFormatting>
  <conditionalFormatting sqref="AI5887">
    <cfRule type="cellIs" dxfId="5" priority="1" operator="equal">
      <formula>"F"</formula>
    </cfRule>
    <cfRule type="cellIs" dxfId="4" priority="2" operator="equal">
      <formula>"R"</formula>
    </cfRule>
    <cfRule type="cellIs" dxfId="3" priority="3" operator="equal">
      <formula>"D"</formula>
    </cfRule>
    <cfRule type="cellIs" dxfId="2" priority="4" operator="equal">
      <formula>"Y"</formula>
    </cfRule>
    <cfRule type="cellIs" dxfId="1" priority="5" operator="equal">
      <formula>"N"</formula>
    </cfRule>
    <cfRule type="containsBlanks" dxfId="0" priority="6">
      <formula>LEN(TRIM(AI5887))=0</formula>
    </cfRule>
  </conditionalFormatting>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7"/>
  <sheetViews>
    <sheetView workbookViewId="0">
      <selection activeCell="A4" sqref="A4:J7"/>
    </sheetView>
  </sheetViews>
  <sheetFormatPr defaultColWidth="8.7109375" defaultRowHeight="12.75" x14ac:dyDescent="0.2"/>
  <sheetData>
    <row r="4" spans="1:10" x14ac:dyDescent="0.2">
      <c r="A4" s="27" t="s">
        <v>79</v>
      </c>
      <c r="B4" s="10">
        <v>20171027</v>
      </c>
      <c r="C4" s="133" t="s">
        <v>51</v>
      </c>
      <c r="D4" s="9">
        <v>1</v>
      </c>
      <c r="E4" s="133">
        <v>4</v>
      </c>
      <c r="F4" s="9"/>
      <c r="G4" s="9"/>
      <c r="H4" s="30" t="s">
        <v>10</v>
      </c>
      <c r="I4" s="10">
        <v>282</v>
      </c>
      <c r="J4" s="10">
        <v>0</v>
      </c>
    </row>
    <row r="5" spans="1:10" x14ac:dyDescent="0.2">
      <c r="A5" s="27" t="s">
        <v>79</v>
      </c>
      <c r="B5" s="10">
        <v>20171027</v>
      </c>
      <c r="C5" s="133" t="s">
        <v>51</v>
      </c>
      <c r="D5" s="9">
        <v>1</v>
      </c>
      <c r="E5" s="133">
        <v>4</v>
      </c>
      <c r="F5" s="9"/>
      <c r="G5" s="9"/>
      <c r="H5" s="30" t="s">
        <v>11</v>
      </c>
      <c r="I5" s="10">
        <v>282</v>
      </c>
      <c r="J5" s="10">
        <v>0</v>
      </c>
    </row>
    <row r="6" spans="1:10" x14ac:dyDescent="0.2">
      <c r="A6" s="27" t="s">
        <v>79</v>
      </c>
      <c r="B6" s="10">
        <v>20171027</v>
      </c>
      <c r="C6" s="133" t="s">
        <v>51</v>
      </c>
      <c r="D6" s="9">
        <v>1</v>
      </c>
      <c r="E6" s="133">
        <v>5</v>
      </c>
      <c r="F6" s="9"/>
      <c r="G6" s="9"/>
      <c r="H6" s="30" t="s">
        <v>10</v>
      </c>
      <c r="I6" s="10">
        <v>282</v>
      </c>
      <c r="J6" s="10">
        <v>0</v>
      </c>
    </row>
    <row r="7" spans="1:10" x14ac:dyDescent="0.2">
      <c r="A7" s="27" t="s">
        <v>79</v>
      </c>
      <c r="B7" s="10">
        <v>20171027</v>
      </c>
      <c r="C7" s="133" t="s">
        <v>51</v>
      </c>
      <c r="D7" s="9">
        <v>1</v>
      </c>
      <c r="E7" s="133">
        <v>5</v>
      </c>
      <c r="F7" s="9"/>
      <c r="G7" s="9"/>
      <c r="H7" s="30" t="s">
        <v>11</v>
      </c>
      <c r="I7" s="10">
        <v>282</v>
      </c>
      <c r="J7" s="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A3" sqref="A3"/>
    </sheetView>
  </sheetViews>
  <sheetFormatPr defaultColWidth="9.140625" defaultRowHeight="20.25" x14ac:dyDescent="0.3"/>
  <cols>
    <col min="1" max="1" width="11.42578125" style="87" bestFit="1" customWidth="1"/>
    <col min="2" max="2" width="32.28515625" style="87" bestFit="1" customWidth="1"/>
    <col min="3" max="16384" width="9.140625" style="87"/>
  </cols>
  <sheetData>
    <row r="1" spans="1:2" s="88" customFormat="1" x14ac:dyDescent="0.3">
      <c r="A1" s="88" t="s">
        <v>475</v>
      </c>
      <c r="B1" s="88" t="s">
        <v>476</v>
      </c>
    </row>
    <row r="2" spans="1:2" x14ac:dyDescent="0.3">
      <c r="A2" s="87">
        <v>1</v>
      </c>
      <c r="B2" s="87" t="s">
        <v>477</v>
      </c>
    </row>
    <row r="3" spans="1:2" x14ac:dyDescent="0.3">
      <c r="A3" s="87">
        <v>2</v>
      </c>
      <c r="B3" s="87" t="s">
        <v>478</v>
      </c>
    </row>
    <row r="4" spans="1:2" x14ac:dyDescent="0.3">
      <c r="A4" s="87">
        <v>3</v>
      </c>
      <c r="B4" s="87" t="s">
        <v>480</v>
      </c>
    </row>
    <row r="5" spans="1:2" x14ac:dyDescent="0.3">
      <c r="A5" s="87">
        <v>4</v>
      </c>
      <c r="B5" s="87" t="s">
        <v>479</v>
      </c>
    </row>
    <row r="6" spans="1:2" x14ac:dyDescent="0.3">
      <c r="A6" s="87">
        <v>5</v>
      </c>
      <c r="B6" s="87" t="s">
        <v>481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E1D0-221B-4F59-88EC-2C5C16D0C5B2}">
  <sheetPr codeName="Sheet68">
    <tabColor rgb="FFFFFF00"/>
  </sheetPr>
  <dimension ref="A1:V49"/>
  <sheetViews>
    <sheetView topLeftCell="B1" workbookViewId="0">
      <selection activeCell="R3" sqref="R3"/>
    </sheetView>
  </sheetViews>
  <sheetFormatPr defaultColWidth="9.140625" defaultRowHeight="11.25" x14ac:dyDescent="0.2"/>
  <cols>
    <col min="1" max="1" width="15.85546875" style="2" bestFit="1" customWidth="1"/>
    <col min="2" max="2" width="11.28515625" style="2" bestFit="1" customWidth="1"/>
    <col min="3" max="3" width="39.140625" style="2" bestFit="1" customWidth="1"/>
    <col min="4" max="4" width="8.7109375" style="2" bestFit="1" customWidth="1"/>
    <col min="5" max="5" width="13.140625" style="2" bestFit="1" customWidth="1"/>
    <col min="6" max="6" width="1.28515625" style="2" customWidth="1"/>
    <col min="7" max="7" width="12.7109375" style="2" bestFit="1" customWidth="1"/>
    <col min="8" max="8" width="8.7109375" style="2" bestFit="1" customWidth="1"/>
    <col min="9" max="9" width="11" style="2" bestFit="1" customWidth="1"/>
    <col min="10" max="10" width="12" style="2" bestFit="1" customWidth="1"/>
    <col min="11" max="11" width="20.28515625" style="2" bestFit="1" customWidth="1"/>
    <col min="12" max="12" width="19.85546875" style="2" bestFit="1" customWidth="1"/>
    <col min="13" max="13" width="30" style="2" bestFit="1" customWidth="1"/>
    <col min="14" max="14" width="29.7109375" style="2" bestFit="1" customWidth="1"/>
    <col min="15" max="15" width="38.5703125" style="2" bestFit="1" customWidth="1"/>
    <col min="16" max="16" width="32.140625" style="2" bestFit="1" customWidth="1"/>
    <col min="17" max="256" width="9.140625" style="2"/>
    <col min="257" max="257" width="15.85546875" style="2" bestFit="1" customWidth="1"/>
    <col min="258" max="258" width="11.28515625" style="2" bestFit="1" customWidth="1"/>
    <col min="259" max="259" width="39.140625" style="2" bestFit="1" customWidth="1"/>
    <col min="260" max="260" width="8.7109375" style="2" bestFit="1" customWidth="1"/>
    <col min="261" max="261" width="13.140625" style="2" bestFit="1" customWidth="1"/>
    <col min="262" max="262" width="1.28515625" style="2" customWidth="1"/>
    <col min="263" max="263" width="12.7109375" style="2" bestFit="1" customWidth="1"/>
    <col min="264" max="264" width="8.7109375" style="2" bestFit="1" customWidth="1"/>
    <col min="265" max="265" width="11" style="2" bestFit="1" customWidth="1"/>
    <col min="266" max="266" width="12" style="2" bestFit="1" customWidth="1"/>
    <col min="267" max="267" width="20.28515625" style="2" bestFit="1" customWidth="1"/>
    <col min="268" max="268" width="19.85546875" style="2" bestFit="1" customWidth="1"/>
    <col min="269" max="269" width="30" style="2" bestFit="1" customWidth="1"/>
    <col min="270" max="270" width="29.7109375" style="2" bestFit="1" customWidth="1"/>
    <col min="271" max="271" width="38.5703125" style="2" bestFit="1" customWidth="1"/>
    <col min="272" max="272" width="32.140625" style="2" bestFit="1" customWidth="1"/>
    <col min="273" max="512" width="9.140625" style="2"/>
    <col min="513" max="513" width="15.85546875" style="2" bestFit="1" customWidth="1"/>
    <col min="514" max="514" width="11.28515625" style="2" bestFit="1" customWidth="1"/>
    <col min="515" max="515" width="39.140625" style="2" bestFit="1" customWidth="1"/>
    <col min="516" max="516" width="8.7109375" style="2" bestFit="1" customWidth="1"/>
    <col min="517" max="517" width="13.140625" style="2" bestFit="1" customWidth="1"/>
    <col min="518" max="518" width="1.28515625" style="2" customWidth="1"/>
    <col min="519" max="519" width="12.7109375" style="2" bestFit="1" customWidth="1"/>
    <col min="520" max="520" width="8.7109375" style="2" bestFit="1" customWidth="1"/>
    <col min="521" max="521" width="11" style="2" bestFit="1" customWidth="1"/>
    <col min="522" max="522" width="12" style="2" bestFit="1" customWidth="1"/>
    <col min="523" max="523" width="20.28515625" style="2" bestFit="1" customWidth="1"/>
    <col min="524" max="524" width="19.85546875" style="2" bestFit="1" customWidth="1"/>
    <col min="525" max="525" width="30" style="2" bestFit="1" customWidth="1"/>
    <col min="526" max="526" width="29.7109375" style="2" bestFit="1" customWidth="1"/>
    <col min="527" max="527" width="38.5703125" style="2" bestFit="1" customWidth="1"/>
    <col min="528" max="528" width="32.140625" style="2" bestFit="1" customWidth="1"/>
    <col min="529" max="768" width="9.140625" style="2"/>
    <col min="769" max="769" width="15.85546875" style="2" bestFit="1" customWidth="1"/>
    <col min="770" max="770" width="11.28515625" style="2" bestFit="1" customWidth="1"/>
    <col min="771" max="771" width="39.140625" style="2" bestFit="1" customWidth="1"/>
    <col min="772" max="772" width="8.7109375" style="2" bestFit="1" customWidth="1"/>
    <col min="773" max="773" width="13.140625" style="2" bestFit="1" customWidth="1"/>
    <col min="774" max="774" width="1.28515625" style="2" customWidth="1"/>
    <col min="775" max="775" width="12.7109375" style="2" bestFit="1" customWidth="1"/>
    <col min="776" max="776" width="8.7109375" style="2" bestFit="1" customWidth="1"/>
    <col min="777" max="777" width="11" style="2" bestFit="1" customWidth="1"/>
    <col min="778" max="778" width="12" style="2" bestFit="1" customWidth="1"/>
    <col min="779" max="779" width="20.28515625" style="2" bestFit="1" customWidth="1"/>
    <col min="780" max="780" width="19.85546875" style="2" bestFit="1" customWidth="1"/>
    <col min="781" max="781" width="30" style="2" bestFit="1" customWidth="1"/>
    <col min="782" max="782" width="29.7109375" style="2" bestFit="1" customWidth="1"/>
    <col min="783" max="783" width="38.5703125" style="2" bestFit="1" customWidth="1"/>
    <col min="784" max="784" width="32.140625" style="2" bestFit="1" customWidth="1"/>
    <col min="785" max="1024" width="9.140625" style="2"/>
    <col min="1025" max="1025" width="15.85546875" style="2" bestFit="1" customWidth="1"/>
    <col min="1026" max="1026" width="11.28515625" style="2" bestFit="1" customWidth="1"/>
    <col min="1027" max="1027" width="39.140625" style="2" bestFit="1" customWidth="1"/>
    <col min="1028" max="1028" width="8.7109375" style="2" bestFit="1" customWidth="1"/>
    <col min="1029" max="1029" width="13.140625" style="2" bestFit="1" customWidth="1"/>
    <col min="1030" max="1030" width="1.28515625" style="2" customWidth="1"/>
    <col min="1031" max="1031" width="12.7109375" style="2" bestFit="1" customWidth="1"/>
    <col min="1032" max="1032" width="8.7109375" style="2" bestFit="1" customWidth="1"/>
    <col min="1033" max="1033" width="11" style="2" bestFit="1" customWidth="1"/>
    <col min="1034" max="1034" width="12" style="2" bestFit="1" customWidth="1"/>
    <col min="1035" max="1035" width="20.28515625" style="2" bestFit="1" customWidth="1"/>
    <col min="1036" max="1036" width="19.85546875" style="2" bestFit="1" customWidth="1"/>
    <col min="1037" max="1037" width="30" style="2" bestFit="1" customWidth="1"/>
    <col min="1038" max="1038" width="29.7109375" style="2" bestFit="1" customWidth="1"/>
    <col min="1039" max="1039" width="38.5703125" style="2" bestFit="1" customWidth="1"/>
    <col min="1040" max="1040" width="32.140625" style="2" bestFit="1" customWidth="1"/>
    <col min="1041" max="1280" width="9.140625" style="2"/>
    <col min="1281" max="1281" width="15.85546875" style="2" bestFit="1" customWidth="1"/>
    <col min="1282" max="1282" width="11.28515625" style="2" bestFit="1" customWidth="1"/>
    <col min="1283" max="1283" width="39.140625" style="2" bestFit="1" customWidth="1"/>
    <col min="1284" max="1284" width="8.7109375" style="2" bestFit="1" customWidth="1"/>
    <col min="1285" max="1285" width="13.140625" style="2" bestFit="1" customWidth="1"/>
    <col min="1286" max="1286" width="1.28515625" style="2" customWidth="1"/>
    <col min="1287" max="1287" width="12.7109375" style="2" bestFit="1" customWidth="1"/>
    <col min="1288" max="1288" width="8.7109375" style="2" bestFit="1" customWidth="1"/>
    <col min="1289" max="1289" width="11" style="2" bestFit="1" customWidth="1"/>
    <col min="1290" max="1290" width="12" style="2" bestFit="1" customWidth="1"/>
    <col min="1291" max="1291" width="20.28515625" style="2" bestFit="1" customWidth="1"/>
    <col min="1292" max="1292" width="19.85546875" style="2" bestFit="1" customWidth="1"/>
    <col min="1293" max="1293" width="30" style="2" bestFit="1" customWidth="1"/>
    <col min="1294" max="1294" width="29.7109375" style="2" bestFit="1" customWidth="1"/>
    <col min="1295" max="1295" width="38.5703125" style="2" bestFit="1" customWidth="1"/>
    <col min="1296" max="1296" width="32.140625" style="2" bestFit="1" customWidth="1"/>
    <col min="1297" max="1536" width="9.140625" style="2"/>
    <col min="1537" max="1537" width="15.85546875" style="2" bestFit="1" customWidth="1"/>
    <col min="1538" max="1538" width="11.28515625" style="2" bestFit="1" customWidth="1"/>
    <col min="1539" max="1539" width="39.140625" style="2" bestFit="1" customWidth="1"/>
    <col min="1540" max="1540" width="8.7109375" style="2" bestFit="1" customWidth="1"/>
    <col min="1541" max="1541" width="13.140625" style="2" bestFit="1" customWidth="1"/>
    <col min="1542" max="1542" width="1.28515625" style="2" customWidth="1"/>
    <col min="1543" max="1543" width="12.7109375" style="2" bestFit="1" customWidth="1"/>
    <col min="1544" max="1544" width="8.7109375" style="2" bestFit="1" customWidth="1"/>
    <col min="1545" max="1545" width="11" style="2" bestFit="1" customWidth="1"/>
    <col min="1546" max="1546" width="12" style="2" bestFit="1" customWidth="1"/>
    <col min="1547" max="1547" width="20.28515625" style="2" bestFit="1" customWidth="1"/>
    <col min="1548" max="1548" width="19.85546875" style="2" bestFit="1" customWidth="1"/>
    <col min="1549" max="1549" width="30" style="2" bestFit="1" customWidth="1"/>
    <col min="1550" max="1550" width="29.7109375" style="2" bestFit="1" customWidth="1"/>
    <col min="1551" max="1551" width="38.5703125" style="2" bestFit="1" customWidth="1"/>
    <col min="1552" max="1552" width="32.140625" style="2" bestFit="1" customWidth="1"/>
    <col min="1553" max="1792" width="9.140625" style="2"/>
    <col min="1793" max="1793" width="15.85546875" style="2" bestFit="1" customWidth="1"/>
    <col min="1794" max="1794" width="11.28515625" style="2" bestFit="1" customWidth="1"/>
    <col min="1795" max="1795" width="39.140625" style="2" bestFit="1" customWidth="1"/>
    <col min="1796" max="1796" width="8.7109375" style="2" bestFit="1" customWidth="1"/>
    <col min="1797" max="1797" width="13.140625" style="2" bestFit="1" customWidth="1"/>
    <col min="1798" max="1798" width="1.28515625" style="2" customWidth="1"/>
    <col min="1799" max="1799" width="12.7109375" style="2" bestFit="1" customWidth="1"/>
    <col min="1800" max="1800" width="8.7109375" style="2" bestFit="1" customWidth="1"/>
    <col min="1801" max="1801" width="11" style="2" bestFit="1" customWidth="1"/>
    <col min="1802" max="1802" width="12" style="2" bestFit="1" customWidth="1"/>
    <col min="1803" max="1803" width="20.28515625" style="2" bestFit="1" customWidth="1"/>
    <col min="1804" max="1804" width="19.85546875" style="2" bestFit="1" customWidth="1"/>
    <col min="1805" max="1805" width="30" style="2" bestFit="1" customWidth="1"/>
    <col min="1806" max="1806" width="29.7109375" style="2" bestFit="1" customWidth="1"/>
    <col min="1807" max="1807" width="38.5703125" style="2" bestFit="1" customWidth="1"/>
    <col min="1808" max="1808" width="32.140625" style="2" bestFit="1" customWidth="1"/>
    <col min="1809" max="2048" width="9.140625" style="2"/>
    <col min="2049" max="2049" width="15.85546875" style="2" bestFit="1" customWidth="1"/>
    <col min="2050" max="2050" width="11.28515625" style="2" bestFit="1" customWidth="1"/>
    <col min="2051" max="2051" width="39.140625" style="2" bestFit="1" customWidth="1"/>
    <col min="2052" max="2052" width="8.7109375" style="2" bestFit="1" customWidth="1"/>
    <col min="2053" max="2053" width="13.140625" style="2" bestFit="1" customWidth="1"/>
    <col min="2054" max="2054" width="1.28515625" style="2" customWidth="1"/>
    <col min="2055" max="2055" width="12.7109375" style="2" bestFit="1" customWidth="1"/>
    <col min="2056" max="2056" width="8.7109375" style="2" bestFit="1" customWidth="1"/>
    <col min="2057" max="2057" width="11" style="2" bestFit="1" customWidth="1"/>
    <col min="2058" max="2058" width="12" style="2" bestFit="1" customWidth="1"/>
    <col min="2059" max="2059" width="20.28515625" style="2" bestFit="1" customWidth="1"/>
    <col min="2060" max="2060" width="19.85546875" style="2" bestFit="1" customWidth="1"/>
    <col min="2061" max="2061" width="30" style="2" bestFit="1" customWidth="1"/>
    <col min="2062" max="2062" width="29.7109375" style="2" bestFit="1" customWidth="1"/>
    <col min="2063" max="2063" width="38.5703125" style="2" bestFit="1" customWidth="1"/>
    <col min="2064" max="2064" width="32.140625" style="2" bestFit="1" customWidth="1"/>
    <col min="2065" max="2304" width="9.140625" style="2"/>
    <col min="2305" max="2305" width="15.85546875" style="2" bestFit="1" customWidth="1"/>
    <col min="2306" max="2306" width="11.28515625" style="2" bestFit="1" customWidth="1"/>
    <col min="2307" max="2307" width="39.140625" style="2" bestFit="1" customWidth="1"/>
    <col min="2308" max="2308" width="8.7109375" style="2" bestFit="1" customWidth="1"/>
    <col min="2309" max="2309" width="13.140625" style="2" bestFit="1" customWidth="1"/>
    <col min="2310" max="2310" width="1.28515625" style="2" customWidth="1"/>
    <col min="2311" max="2311" width="12.7109375" style="2" bestFit="1" customWidth="1"/>
    <col min="2312" max="2312" width="8.7109375" style="2" bestFit="1" customWidth="1"/>
    <col min="2313" max="2313" width="11" style="2" bestFit="1" customWidth="1"/>
    <col min="2314" max="2314" width="12" style="2" bestFit="1" customWidth="1"/>
    <col min="2315" max="2315" width="20.28515625" style="2" bestFit="1" customWidth="1"/>
    <col min="2316" max="2316" width="19.85546875" style="2" bestFit="1" customWidth="1"/>
    <col min="2317" max="2317" width="30" style="2" bestFit="1" customWidth="1"/>
    <col min="2318" max="2318" width="29.7109375" style="2" bestFit="1" customWidth="1"/>
    <col min="2319" max="2319" width="38.5703125" style="2" bestFit="1" customWidth="1"/>
    <col min="2320" max="2320" width="32.140625" style="2" bestFit="1" customWidth="1"/>
    <col min="2321" max="2560" width="9.140625" style="2"/>
    <col min="2561" max="2561" width="15.85546875" style="2" bestFit="1" customWidth="1"/>
    <col min="2562" max="2562" width="11.28515625" style="2" bestFit="1" customWidth="1"/>
    <col min="2563" max="2563" width="39.140625" style="2" bestFit="1" customWidth="1"/>
    <col min="2564" max="2564" width="8.7109375" style="2" bestFit="1" customWidth="1"/>
    <col min="2565" max="2565" width="13.140625" style="2" bestFit="1" customWidth="1"/>
    <col min="2566" max="2566" width="1.28515625" style="2" customWidth="1"/>
    <col min="2567" max="2567" width="12.7109375" style="2" bestFit="1" customWidth="1"/>
    <col min="2568" max="2568" width="8.7109375" style="2" bestFit="1" customWidth="1"/>
    <col min="2569" max="2569" width="11" style="2" bestFit="1" customWidth="1"/>
    <col min="2570" max="2570" width="12" style="2" bestFit="1" customWidth="1"/>
    <col min="2571" max="2571" width="20.28515625" style="2" bestFit="1" customWidth="1"/>
    <col min="2572" max="2572" width="19.85546875" style="2" bestFit="1" customWidth="1"/>
    <col min="2573" max="2573" width="30" style="2" bestFit="1" customWidth="1"/>
    <col min="2574" max="2574" width="29.7109375" style="2" bestFit="1" customWidth="1"/>
    <col min="2575" max="2575" width="38.5703125" style="2" bestFit="1" customWidth="1"/>
    <col min="2576" max="2576" width="32.140625" style="2" bestFit="1" customWidth="1"/>
    <col min="2577" max="2816" width="9.140625" style="2"/>
    <col min="2817" max="2817" width="15.85546875" style="2" bestFit="1" customWidth="1"/>
    <col min="2818" max="2818" width="11.28515625" style="2" bestFit="1" customWidth="1"/>
    <col min="2819" max="2819" width="39.140625" style="2" bestFit="1" customWidth="1"/>
    <col min="2820" max="2820" width="8.7109375" style="2" bestFit="1" customWidth="1"/>
    <col min="2821" max="2821" width="13.140625" style="2" bestFit="1" customWidth="1"/>
    <col min="2822" max="2822" width="1.28515625" style="2" customWidth="1"/>
    <col min="2823" max="2823" width="12.7109375" style="2" bestFit="1" customWidth="1"/>
    <col min="2824" max="2824" width="8.7109375" style="2" bestFit="1" customWidth="1"/>
    <col min="2825" max="2825" width="11" style="2" bestFit="1" customWidth="1"/>
    <col min="2826" max="2826" width="12" style="2" bestFit="1" customWidth="1"/>
    <col min="2827" max="2827" width="20.28515625" style="2" bestFit="1" customWidth="1"/>
    <col min="2828" max="2828" width="19.85546875" style="2" bestFit="1" customWidth="1"/>
    <col min="2829" max="2829" width="30" style="2" bestFit="1" customWidth="1"/>
    <col min="2830" max="2830" width="29.7109375" style="2" bestFit="1" customWidth="1"/>
    <col min="2831" max="2831" width="38.5703125" style="2" bestFit="1" customWidth="1"/>
    <col min="2832" max="2832" width="32.140625" style="2" bestFit="1" customWidth="1"/>
    <col min="2833" max="3072" width="9.140625" style="2"/>
    <col min="3073" max="3073" width="15.85546875" style="2" bestFit="1" customWidth="1"/>
    <col min="3074" max="3074" width="11.28515625" style="2" bestFit="1" customWidth="1"/>
    <col min="3075" max="3075" width="39.140625" style="2" bestFit="1" customWidth="1"/>
    <col min="3076" max="3076" width="8.7109375" style="2" bestFit="1" customWidth="1"/>
    <col min="3077" max="3077" width="13.140625" style="2" bestFit="1" customWidth="1"/>
    <col min="3078" max="3078" width="1.28515625" style="2" customWidth="1"/>
    <col min="3079" max="3079" width="12.7109375" style="2" bestFit="1" customWidth="1"/>
    <col min="3080" max="3080" width="8.7109375" style="2" bestFit="1" customWidth="1"/>
    <col min="3081" max="3081" width="11" style="2" bestFit="1" customWidth="1"/>
    <col min="3082" max="3082" width="12" style="2" bestFit="1" customWidth="1"/>
    <col min="3083" max="3083" width="20.28515625" style="2" bestFit="1" customWidth="1"/>
    <col min="3084" max="3084" width="19.85546875" style="2" bestFit="1" customWidth="1"/>
    <col min="3085" max="3085" width="30" style="2" bestFit="1" customWidth="1"/>
    <col min="3086" max="3086" width="29.7109375" style="2" bestFit="1" customWidth="1"/>
    <col min="3087" max="3087" width="38.5703125" style="2" bestFit="1" customWidth="1"/>
    <col min="3088" max="3088" width="32.140625" style="2" bestFit="1" customWidth="1"/>
    <col min="3089" max="3328" width="9.140625" style="2"/>
    <col min="3329" max="3329" width="15.85546875" style="2" bestFit="1" customWidth="1"/>
    <col min="3330" max="3330" width="11.28515625" style="2" bestFit="1" customWidth="1"/>
    <col min="3331" max="3331" width="39.140625" style="2" bestFit="1" customWidth="1"/>
    <col min="3332" max="3332" width="8.7109375" style="2" bestFit="1" customWidth="1"/>
    <col min="3333" max="3333" width="13.140625" style="2" bestFit="1" customWidth="1"/>
    <col min="3334" max="3334" width="1.28515625" style="2" customWidth="1"/>
    <col min="3335" max="3335" width="12.7109375" style="2" bestFit="1" customWidth="1"/>
    <col min="3336" max="3336" width="8.7109375" style="2" bestFit="1" customWidth="1"/>
    <col min="3337" max="3337" width="11" style="2" bestFit="1" customWidth="1"/>
    <col min="3338" max="3338" width="12" style="2" bestFit="1" customWidth="1"/>
    <col min="3339" max="3339" width="20.28515625" style="2" bestFit="1" customWidth="1"/>
    <col min="3340" max="3340" width="19.85546875" style="2" bestFit="1" customWidth="1"/>
    <col min="3341" max="3341" width="30" style="2" bestFit="1" customWidth="1"/>
    <col min="3342" max="3342" width="29.7109375" style="2" bestFit="1" customWidth="1"/>
    <col min="3343" max="3343" width="38.5703125" style="2" bestFit="1" customWidth="1"/>
    <col min="3344" max="3344" width="32.140625" style="2" bestFit="1" customWidth="1"/>
    <col min="3345" max="3584" width="9.140625" style="2"/>
    <col min="3585" max="3585" width="15.85546875" style="2" bestFit="1" customWidth="1"/>
    <col min="3586" max="3586" width="11.28515625" style="2" bestFit="1" customWidth="1"/>
    <col min="3587" max="3587" width="39.140625" style="2" bestFit="1" customWidth="1"/>
    <col min="3588" max="3588" width="8.7109375" style="2" bestFit="1" customWidth="1"/>
    <col min="3589" max="3589" width="13.140625" style="2" bestFit="1" customWidth="1"/>
    <col min="3590" max="3590" width="1.28515625" style="2" customWidth="1"/>
    <col min="3591" max="3591" width="12.7109375" style="2" bestFit="1" customWidth="1"/>
    <col min="3592" max="3592" width="8.7109375" style="2" bestFit="1" customWidth="1"/>
    <col min="3593" max="3593" width="11" style="2" bestFit="1" customWidth="1"/>
    <col min="3594" max="3594" width="12" style="2" bestFit="1" customWidth="1"/>
    <col min="3595" max="3595" width="20.28515625" style="2" bestFit="1" customWidth="1"/>
    <col min="3596" max="3596" width="19.85546875" style="2" bestFit="1" customWidth="1"/>
    <col min="3597" max="3597" width="30" style="2" bestFit="1" customWidth="1"/>
    <col min="3598" max="3598" width="29.7109375" style="2" bestFit="1" customWidth="1"/>
    <col min="3599" max="3599" width="38.5703125" style="2" bestFit="1" customWidth="1"/>
    <col min="3600" max="3600" width="32.140625" style="2" bestFit="1" customWidth="1"/>
    <col min="3601" max="3840" width="9.140625" style="2"/>
    <col min="3841" max="3841" width="15.85546875" style="2" bestFit="1" customWidth="1"/>
    <col min="3842" max="3842" width="11.28515625" style="2" bestFit="1" customWidth="1"/>
    <col min="3843" max="3843" width="39.140625" style="2" bestFit="1" customWidth="1"/>
    <col min="3844" max="3844" width="8.7109375" style="2" bestFit="1" customWidth="1"/>
    <col min="3845" max="3845" width="13.140625" style="2" bestFit="1" customWidth="1"/>
    <col min="3846" max="3846" width="1.28515625" style="2" customWidth="1"/>
    <col min="3847" max="3847" width="12.7109375" style="2" bestFit="1" customWidth="1"/>
    <col min="3848" max="3848" width="8.7109375" style="2" bestFit="1" customWidth="1"/>
    <col min="3849" max="3849" width="11" style="2" bestFit="1" customWidth="1"/>
    <col min="3850" max="3850" width="12" style="2" bestFit="1" customWidth="1"/>
    <col min="3851" max="3851" width="20.28515625" style="2" bestFit="1" customWidth="1"/>
    <col min="3852" max="3852" width="19.85546875" style="2" bestFit="1" customWidth="1"/>
    <col min="3853" max="3853" width="30" style="2" bestFit="1" customWidth="1"/>
    <col min="3854" max="3854" width="29.7109375" style="2" bestFit="1" customWidth="1"/>
    <col min="3855" max="3855" width="38.5703125" style="2" bestFit="1" customWidth="1"/>
    <col min="3856" max="3856" width="32.140625" style="2" bestFit="1" customWidth="1"/>
    <col min="3857" max="4096" width="9.140625" style="2"/>
    <col min="4097" max="4097" width="15.85546875" style="2" bestFit="1" customWidth="1"/>
    <col min="4098" max="4098" width="11.28515625" style="2" bestFit="1" customWidth="1"/>
    <col min="4099" max="4099" width="39.140625" style="2" bestFit="1" customWidth="1"/>
    <col min="4100" max="4100" width="8.7109375" style="2" bestFit="1" customWidth="1"/>
    <col min="4101" max="4101" width="13.140625" style="2" bestFit="1" customWidth="1"/>
    <col min="4102" max="4102" width="1.28515625" style="2" customWidth="1"/>
    <col min="4103" max="4103" width="12.7109375" style="2" bestFit="1" customWidth="1"/>
    <col min="4104" max="4104" width="8.7109375" style="2" bestFit="1" customWidth="1"/>
    <col min="4105" max="4105" width="11" style="2" bestFit="1" customWidth="1"/>
    <col min="4106" max="4106" width="12" style="2" bestFit="1" customWidth="1"/>
    <col min="4107" max="4107" width="20.28515625" style="2" bestFit="1" customWidth="1"/>
    <col min="4108" max="4108" width="19.85546875" style="2" bestFit="1" customWidth="1"/>
    <col min="4109" max="4109" width="30" style="2" bestFit="1" customWidth="1"/>
    <col min="4110" max="4110" width="29.7109375" style="2" bestFit="1" customWidth="1"/>
    <col min="4111" max="4111" width="38.5703125" style="2" bestFit="1" customWidth="1"/>
    <col min="4112" max="4112" width="32.140625" style="2" bestFit="1" customWidth="1"/>
    <col min="4113" max="4352" width="9.140625" style="2"/>
    <col min="4353" max="4353" width="15.85546875" style="2" bestFit="1" customWidth="1"/>
    <col min="4354" max="4354" width="11.28515625" style="2" bestFit="1" customWidth="1"/>
    <col min="4355" max="4355" width="39.140625" style="2" bestFit="1" customWidth="1"/>
    <col min="4356" max="4356" width="8.7109375" style="2" bestFit="1" customWidth="1"/>
    <col min="4357" max="4357" width="13.140625" style="2" bestFit="1" customWidth="1"/>
    <col min="4358" max="4358" width="1.28515625" style="2" customWidth="1"/>
    <col min="4359" max="4359" width="12.7109375" style="2" bestFit="1" customWidth="1"/>
    <col min="4360" max="4360" width="8.7109375" style="2" bestFit="1" customWidth="1"/>
    <col min="4361" max="4361" width="11" style="2" bestFit="1" customWidth="1"/>
    <col min="4362" max="4362" width="12" style="2" bestFit="1" customWidth="1"/>
    <col min="4363" max="4363" width="20.28515625" style="2" bestFit="1" customWidth="1"/>
    <col min="4364" max="4364" width="19.85546875" style="2" bestFit="1" customWidth="1"/>
    <col min="4365" max="4365" width="30" style="2" bestFit="1" customWidth="1"/>
    <col min="4366" max="4366" width="29.7109375" style="2" bestFit="1" customWidth="1"/>
    <col min="4367" max="4367" width="38.5703125" style="2" bestFit="1" customWidth="1"/>
    <col min="4368" max="4368" width="32.140625" style="2" bestFit="1" customWidth="1"/>
    <col min="4369" max="4608" width="9.140625" style="2"/>
    <col min="4609" max="4609" width="15.85546875" style="2" bestFit="1" customWidth="1"/>
    <col min="4610" max="4610" width="11.28515625" style="2" bestFit="1" customWidth="1"/>
    <col min="4611" max="4611" width="39.140625" style="2" bestFit="1" customWidth="1"/>
    <col min="4612" max="4612" width="8.7109375" style="2" bestFit="1" customWidth="1"/>
    <col min="4613" max="4613" width="13.140625" style="2" bestFit="1" customWidth="1"/>
    <col min="4614" max="4614" width="1.28515625" style="2" customWidth="1"/>
    <col min="4615" max="4615" width="12.7109375" style="2" bestFit="1" customWidth="1"/>
    <col min="4616" max="4616" width="8.7109375" style="2" bestFit="1" customWidth="1"/>
    <col min="4617" max="4617" width="11" style="2" bestFit="1" customWidth="1"/>
    <col min="4618" max="4618" width="12" style="2" bestFit="1" customWidth="1"/>
    <col min="4619" max="4619" width="20.28515625" style="2" bestFit="1" customWidth="1"/>
    <col min="4620" max="4620" width="19.85546875" style="2" bestFit="1" customWidth="1"/>
    <col min="4621" max="4621" width="30" style="2" bestFit="1" customWidth="1"/>
    <col min="4622" max="4622" width="29.7109375" style="2" bestFit="1" customWidth="1"/>
    <col min="4623" max="4623" width="38.5703125" style="2" bestFit="1" customWidth="1"/>
    <col min="4624" max="4624" width="32.140625" style="2" bestFit="1" customWidth="1"/>
    <col min="4625" max="4864" width="9.140625" style="2"/>
    <col min="4865" max="4865" width="15.85546875" style="2" bestFit="1" customWidth="1"/>
    <col min="4866" max="4866" width="11.28515625" style="2" bestFit="1" customWidth="1"/>
    <col min="4867" max="4867" width="39.140625" style="2" bestFit="1" customWidth="1"/>
    <col min="4868" max="4868" width="8.7109375" style="2" bestFit="1" customWidth="1"/>
    <col min="4869" max="4869" width="13.140625" style="2" bestFit="1" customWidth="1"/>
    <col min="4870" max="4870" width="1.28515625" style="2" customWidth="1"/>
    <col min="4871" max="4871" width="12.7109375" style="2" bestFit="1" customWidth="1"/>
    <col min="4872" max="4872" width="8.7109375" style="2" bestFit="1" customWidth="1"/>
    <col min="4873" max="4873" width="11" style="2" bestFit="1" customWidth="1"/>
    <col min="4874" max="4874" width="12" style="2" bestFit="1" customWidth="1"/>
    <col min="4875" max="4875" width="20.28515625" style="2" bestFit="1" customWidth="1"/>
    <col min="4876" max="4876" width="19.85546875" style="2" bestFit="1" customWidth="1"/>
    <col min="4877" max="4877" width="30" style="2" bestFit="1" customWidth="1"/>
    <col min="4878" max="4878" width="29.7109375" style="2" bestFit="1" customWidth="1"/>
    <col min="4879" max="4879" width="38.5703125" style="2" bestFit="1" customWidth="1"/>
    <col min="4880" max="4880" width="32.140625" style="2" bestFit="1" customWidth="1"/>
    <col min="4881" max="5120" width="9.140625" style="2"/>
    <col min="5121" max="5121" width="15.85546875" style="2" bestFit="1" customWidth="1"/>
    <col min="5122" max="5122" width="11.28515625" style="2" bestFit="1" customWidth="1"/>
    <col min="5123" max="5123" width="39.140625" style="2" bestFit="1" customWidth="1"/>
    <col min="5124" max="5124" width="8.7109375" style="2" bestFit="1" customWidth="1"/>
    <col min="5125" max="5125" width="13.140625" style="2" bestFit="1" customWidth="1"/>
    <col min="5126" max="5126" width="1.28515625" style="2" customWidth="1"/>
    <col min="5127" max="5127" width="12.7109375" style="2" bestFit="1" customWidth="1"/>
    <col min="5128" max="5128" width="8.7109375" style="2" bestFit="1" customWidth="1"/>
    <col min="5129" max="5129" width="11" style="2" bestFit="1" customWidth="1"/>
    <col min="5130" max="5130" width="12" style="2" bestFit="1" customWidth="1"/>
    <col min="5131" max="5131" width="20.28515625" style="2" bestFit="1" customWidth="1"/>
    <col min="5132" max="5132" width="19.85546875" style="2" bestFit="1" customWidth="1"/>
    <col min="5133" max="5133" width="30" style="2" bestFit="1" customWidth="1"/>
    <col min="5134" max="5134" width="29.7109375" style="2" bestFit="1" customWidth="1"/>
    <col min="5135" max="5135" width="38.5703125" style="2" bestFit="1" customWidth="1"/>
    <col min="5136" max="5136" width="32.140625" style="2" bestFit="1" customWidth="1"/>
    <col min="5137" max="5376" width="9.140625" style="2"/>
    <col min="5377" max="5377" width="15.85546875" style="2" bestFit="1" customWidth="1"/>
    <col min="5378" max="5378" width="11.28515625" style="2" bestFit="1" customWidth="1"/>
    <col min="5379" max="5379" width="39.140625" style="2" bestFit="1" customWidth="1"/>
    <col min="5380" max="5380" width="8.7109375" style="2" bestFit="1" customWidth="1"/>
    <col min="5381" max="5381" width="13.140625" style="2" bestFit="1" customWidth="1"/>
    <col min="5382" max="5382" width="1.28515625" style="2" customWidth="1"/>
    <col min="5383" max="5383" width="12.7109375" style="2" bestFit="1" customWidth="1"/>
    <col min="5384" max="5384" width="8.7109375" style="2" bestFit="1" customWidth="1"/>
    <col min="5385" max="5385" width="11" style="2" bestFit="1" customWidth="1"/>
    <col min="5386" max="5386" width="12" style="2" bestFit="1" customWidth="1"/>
    <col min="5387" max="5387" width="20.28515625" style="2" bestFit="1" customWidth="1"/>
    <col min="5388" max="5388" width="19.85546875" style="2" bestFit="1" customWidth="1"/>
    <col min="5389" max="5389" width="30" style="2" bestFit="1" customWidth="1"/>
    <col min="5390" max="5390" width="29.7109375" style="2" bestFit="1" customWidth="1"/>
    <col min="5391" max="5391" width="38.5703125" style="2" bestFit="1" customWidth="1"/>
    <col min="5392" max="5392" width="32.140625" style="2" bestFit="1" customWidth="1"/>
    <col min="5393" max="5632" width="9.140625" style="2"/>
    <col min="5633" max="5633" width="15.85546875" style="2" bestFit="1" customWidth="1"/>
    <col min="5634" max="5634" width="11.28515625" style="2" bestFit="1" customWidth="1"/>
    <col min="5635" max="5635" width="39.140625" style="2" bestFit="1" customWidth="1"/>
    <col min="5636" max="5636" width="8.7109375" style="2" bestFit="1" customWidth="1"/>
    <col min="5637" max="5637" width="13.140625" style="2" bestFit="1" customWidth="1"/>
    <col min="5638" max="5638" width="1.28515625" style="2" customWidth="1"/>
    <col min="5639" max="5639" width="12.7109375" style="2" bestFit="1" customWidth="1"/>
    <col min="5640" max="5640" width="8.7109375" style="2" bestFit="1" customWidth="1"/>
    <col min="5641" max="5641" width="11" style="2" bestFit="1" customWidth="1"/>
    <col min="5642" max="5642" width="12" style="2" bestFit="1" customWidth="1"/>
    <col min="5643" max="5643" width="20.28515625" style="2" bestFit="1" customWidth="1"/>
    <col min="5644" max="5644" width="19.85546875" style="2" bestFit="1" customWidth="1"/>
    <col min="5645" max="5645" width="30" style="2" bestFit="1" customWidth="1"/>
    <col min="5646" max="5646" width="29.7109375" style="2" bestFit="1" customWidth="1"/>
    <col min="5647" max="5647" width="38.5703125" style="2" bestFit="1" customWidth="1"/>
    <col min="5648" max="5648" width="32.140625" style="2" bestFit="1" customWidth="1"/>
    <col min="5649" max="5888" width="9.140625" style="2"/>
    <col min="5889" max="5889" width="15.85546875" style="2" bestFit="1" customWidth="1"/>
    <col min="5890" max="5890" width="11.28515625" style="2" bestFit="1" customWidth="1"/>
    <col min="5891" max="5891" width="39.140625" style="2" bestFit="1" customWidth="1"/>
    <col min="5892" max="5892" width="8.7109375" style="2" bestFit="1" customWidth="1"/>
    <col min="5893" max="5893" width="13.140625" style="2" bestFit="1" customWidth="1"/>
    <col min="5894" max="5894" width="1.28515625" style="2" customWidth="1"/>
    <col min="5895" max="5895" width="12.7109375" style="2" bestFit="1" customWidth="1"/>
    <col min="5896" max="5896" width="8.7109375" style="2" bestFit="1" customWidth="1"/>
    <col min="5897" max="5897" width="11" style="2" bestFit="1" customWidth="1"/>
    <col min="5898" max="5898" width="12" style="2" bestFit="1" customWidth="1"/>
    <col min="5899" max="5899" width="20.28515625" style="2" bestFit="1" customWidth="1"/>
    <col min="5900" max="5900" width="19.85546875" style="2" bestFit="1" customWidth="1"/>
    <col min="5901" max="5901" width="30" style="2" bestFit="1" customWidth="1"/>
    <col min="5902" max="5902" width="29.7109375" style="2" bestFit="1" customWidth="1"/>
    <col min="5903" max="5903" width="38.5703125" style="2" bestFit="1" customWidth="1"/>
    <col min="5904" max="5904" width="32.140625" style="2" bestFit="1" customWidth="1"/>
    <col min="5905" max="6144" width="9.140625" style="2"/>
    <col min="6145" max="6145" width="15.85546875" style="2" bestFit="1" customWidth="1"/>
    <col min="6146" max="6146" width="11.28515625" style="2" bestFit="1" customWidth="1"/>
    <col min="6147" max="6147" width="39.140625" style="2" bestFit="1" customWidth="1"/>
    <col min="6148" max="6148" width="8.7109375" style="2" bestFit="1" customWidth="1"/>
    <col min="6149" max="6149" width="13.140625" style="2" bestFit="1" customWidth="1"/>
    <col min="6150" max="6150" width="1.28515625" style="2" customWidth="1"/>
    <col min="6151" max="6151" width="12.7109375" style="2" bestFit="1" customWidth="1"/>
    <col min="6152" max="6152" width="8.7109375" style="2" bestFit="1" customWidth="1"/>
    <col min="6153" max="6153" width="11" style="2" bestFit="1" customWidth="1"/>
    <col min="6154" max="6154" width="12" style="2" bestFit="1" customWidth="1"/>
    <col min="6155" max="6155" width="20.28515625" style="2" bestFit="1" customWidth="1"/>
    <col min="6156" max="6156" width="19.85546875" style="2" bestFit="1" customWidth="1"/>
    <col min="6157" max="6157" width="30" style="2" bestFit="1" customWidth="1"/>
    <col min="6158" max="6158" width="29.7109375" style="2" bestFit="1" customWidth="1"/>
    <col min="6159" max="6159" width="38.5703125" style="2" bestFit="1" customWidth="1"/>
    <col min="6160" max="6160" width="32.140625" style="2" bestFit="1" customWidth="1"/>
    <col min="6161" max="6400" width="9.140625" style="2"/>
    <col min="6401" max="6401" width="15.85546875" style="2" bestFit="1" customWidth="1"/>
    <col min="6402" max="6402" width="11.28515625" style="2" bestFit="1" customWidth="1"/>
    <col min="6403" max="6403" width="39.140625" style="2" bestFit="1" customWidth="1"/>
    <col min="6404" max="6404" width="8.7109375" style="2" bestFit="1" customWidth="1"/>
    <col min="6405" max="6405" width="13.140625" style="2" bestFit="1" customWidth="1"/>
    <col min="6406" max="6406" width="1.28515625" style="2" customWidth="1"/>
    <col min="6407" max="6407" width="12.7109375" style="2" bestFit="1" customWidth="1"/>
    <col min="6408" max="6408" width="8.7109375" style="2" bestFit="1" customWidth="1"/>
    <col min="6409" max="6409" width="11" style="2" bestFit="1" customWidth="1"/>
    <col min="6410" max="6410" width="12" style="2" bestFit="1" customWidth="1"/>
    <col min="6411" max="6411" width="20.28515625" style="2" bestFit="1" customWidth="1"/>
    <col min="6412" max="6412" width="19.85546875" style="2" bestFit="1" customWidth="1"/>
    <col min="6413" max="6413" width="30" style="2" bestFit="1" customWidth="1"/>
    <col min="6414" max="6414" width="29.7109375" style="2" bestFit="1" customWidth="1"/>
    <col min="6415" max="6415" width="38.5703125" style="2" bestFit="1" customWidth="1"/>
    <col min="6416" max="6416" width="32.140625" style="2" bestFit="1" customWidth="1"/>
    <col min="6417" max="6656" width="9.140625" style="2"/>
    <col min="6657" max="6657" width="15.85546875" style="2" bestFit="1" customWidth="1"/>
    <col min="6658" max="6658" width="11.28515625" style="2" bestFit="1" customWidth="1"/>
    <col min="6659" max="6659" width="39.140625" style="2" bestFit="1" customWidth="1"/>
    <col min="6660" max="6660" width="8.7109375" style="2" bestFit="1" customWidth="1"/>
    <col min="6661" max="6661" width="13.140625" style="2" bestFit="1" customWidth="1"/>
    <col min="6662" max="6662" width="1.28515625" style="2" customWidth="1"/>
    <col min="6663" max="6663" width="12.7109375" style="2" bestFit="1" customWidth="1"/>
    <col min="6664" max="6664" width="8.7109375" style="2" bestFit="1" customWidth="1"/>
    <col min="6665" max="6665" width="11" style="2" bestFit="1" customWidth="1"/>
    <col min="6666" max="6666" width="12" style="2" bestFit="1" customWidth="1"/>
    <col min="6667" max="6667" width="20.28515625" style="2" bestFit="1" customWidth="1"/>
    <col min="6668" max="6668" width="19.85546875" style="2" bestFit="1" customWidth="1"/>
    <col min="6669" max="6669" width="30" style="2" bestFit="1" customWidth="1"/>
    <col min="6670" max="6670" width="29.7109375" style="2" bestFit="1" customWidth="1"/>
    <col min="6671" max="6671" width="38.5703125" style="2" bestFit="1" customWidth="1"/>
    <col min="6672" max="6672" width="32.140625" style="2" bestFit="1" customWidth="1"/>
    <col min="6673" max="6912" width="9.140625" style="2"/>
    <col min="6913" max="6913" width="15.85546875" style="2" bestFit="1" customWidth="1"/>
    <col min="6914" max="6914" width="11.28515625" style="2" bestFit="1" customWidth="1"/>
    <col min="6915" max="6915" width="39.140625" style="2" bestFit="1" customWidth="1"/>
    <col min="6916" max="6916" width="8.7109375" style="2" bestFit="1" customWidth="1"/>
    <col min="6917" max="6917" width="13.140625" style="2" bestFit="1" customWidth="1"/>
    <col min="6918" max="6918" width="1.28515625" style="2" customWidth="1"/>
    <col min="6919" max="6919" width="12.7109375" style="2" bestFit="1" customWidth="1"/>
    <col min="6920" max="6920" width="8.7109375" style="2" bestFit="1" customWidth="1"/>
    <col min="6921" max="6921" width="11" style="2" bestFit="1" customWidth="1"/>
    <col min="6922" max="6922" width="12" style="2" bestFit="1" customWidth="1"/>
    <col min="6923" max="6923" width="20.28515625" style="2" bestFit="1" customWidth="1"/>
    <col min="6924" max="6924" width="19.85546875" style="2" bestFit="1" customWidth="1"/>
    <col min="6925" max="6925" width="30" style="2" bestFit="1" customWidth="1"/>
    <col min="6926" max="6926" width="29.7109375" style="2" bestFit="1" customWidth="1"/>
    <col min="6927" max="6927" width="38.5703125" style="2" bestFit="1" customWidth="1"/>
    <col min="6928" max="6928" width="32.140625" style="2" bestFit="1" customWidth="1"/>
    <col min="6929" max="7168" width="9.140625" style="2"/>
    <col min="7169" max="7169" width="15.85546875" style="2" bestFit="1" customWidth="1"/>
    <col min="7170" max="7170" width="11.28515625" style="2" bestFit="1" customWidth="1"/>
    <col min="7171" max="7171" width="39.140625" style="2" bestFit="1" customWidth="1"/>
    <col min="7172" max="7172" width="8.7109375" style="2" bestFit="1" customWidth="1"/>
    <col min="7173" max="7173" width="13.140625" style="2" bestFit="1" customWidth="1"/>
    <col min="7174" max="7174" width="1.28515625" style="2" customWidth="1"/>
    <col min="7175" max="7175" width="12.7109375" style="2" bestFit="1" customWidth="1"/>
    <col min="7176" max="7176" width="8.7109375" style="2" bestFit="1" customWidth="1"/>
    <col min="7177" max="7177" width="11" style="2" bestFit="1" customWidth="1"/>
    <col min="7178" max="7178" width="12" style="2" bestFit="1" customWidth="1"/>
    <col min="7179" max="7179" width="20.28515625" style="2" bestFit="1" customWidth="1"/>
    <col min="7180" max="7180" width="19.85546875" style="2" bestFit="1" customWidth="1"/>
    <col min="7181" max="7181" width="30" style="2" bestFit="1" customWidth="1"/>
    <col min="7182" max="7182" width="29.7109375" style="2" bestFit="1" customWidth="1"/>
    <col min="7183" max="7183" width="38.5703125" style="2" bestFit="1" customWidth="1"/>
    <col min="7184" max="7184" width="32.140625" style="2" bestFit="1" customWidth="1"/>
    <col min="7185" max="7424" width="9.140625" style="2"/>
    <col min="7425" max="7425" width="15.85546875" style="2" bestFit="1" customWidth="1"/>
    <col min="7426" max="7426" width="11.28515625" style="2" bestFit="1" customWidth="1"/>
    <col min="7427" max="7427" width="39.140625" style="2" bestFit="1" customWidth="1"/>
    <col min="7428" max="7428" width="8.7109375" style="2" bestFit="1" customWidth="1"/>
    <col min="7429" max="7429" width="13.140625" style="2" bestFit="1" customWidth="1"/>
    <col min="7430" max="7430" width="1.28515625" style="2" customWidth="1"/>
    <col min="7431" max="7431" width="12.7109375" style="2" bestFit="1" customWidth="1"/>
    <col min="7432" max="7432" width="8.7109375" style="2" bestFit="1" customWidth="1"/>
    <col min="7433" max="7433" width="11" style="2" bestFit="1" customWidth="1"/>
    <col min="7434" max="7434" width="12" style="2" bestFit="1" customWidth="1"/>
    <col min="7435" max="7435" width="20.28515625" style="2" bestFit="1" customWidth="1"/>
    <col min="7436" max="7436" width="19.85546875" style="2" bestFit="1" customWidth="1"/>
    <col min="7437" max="7437" width="30" style="2" bestFit="1" customWidth="1"/>
    <col min="7438" max="7438" width="29.7109375" style="2" bestFit="1" customWidth="1"/>
    <col min="7439" max="7439" width="38.5703125" style="2" bestFit="1" customWidth="1"/>
    <col min="7440" max="7440" width="32.140625" style="2" bestFit="1" customWidth="1"/>
    <col min="7441" max="7680" width="9.140625" style="2"/>
    <col min="7681" max="7681" width="15.85546875" style="2" bestFit="1" customWidth="1"/>
    <col min="7682" max="7682" width="11.28515625" style="2" bestFit="1" customWidth="1"/>
    <col min="7683" max="7683" width="39.140625" style="2" bestFit="1" customWidth="1"/>
    <col min="7684" max="7684" width="8.7109375" style="2" bestFit="1" customWidth="1"/>
    <col min="7685" max="7685" width="13.140625" style="2" bestFit="1" customWidth="1"/>
    <col min="7686" max="7686" width="1.28515625" style="2" customWidth="1"/>
    <col min="7687" max="7687" width="12.7109375" style="2" bestFit="1" customWidth="1"/>
    <col min="7688" max="7688" width="8.7109375" style="2" bestFit="1" customWidth="1"/>
    <col min="7689" max="7689" width="11" style="2" bestFit="1" customWidth="1"/>
    <col min="7690" max="7690" width="12" style="2" bestFit="1" customWidth="1"/>
    <col min="7691" max="7691" width="20.28515625" style="2" bestFit="1" customWidth="1"/>
    <col min="7692" max="7692" width="19.85546875" style="2" bestFit="1" customWidth="1"/>
    <col min="7693" max="7693" width="30" style="2" bestFit="1" customWidth="1"/>
    <col min="7694" max="7694" width="29.7109375" style="2" bestFit="1" customWidth="1"/>
    <col min="7695" max="7695" width="38.5703125" style="2" bestFit="1" customWidth="1"/>
    <col min="7696" max="7696" width="32.140625" style="2" bestFit="1" customWidth="1"/>
    <col min="7697" max="7936" width="9.140625" style="2"/>
    <col min="7937" max="7937" width="15.85546875" style="2" bestFit="1" customWidth="1"/>
    <col min="7938" max="7938" width="11.28515625" style="2" bestFit="1" customWidth="1"/>
    <col min="7939" max="7939" width="39.140625" style="2" bestFit="1" customWidth="1"/>
    <col min="7940" max="7940" width="8.7109375" style="2" bestFit="1" customWidth="1"/>
    <col min="7941" max="7941" width="13.140625" style="2" bestFit="1" customWidth="1"/>
    <col min="7942" max="7942" width="1.28515625" style="2" customWidth="1"/>
    <col min="7943" max="7943" width="12.7109375" style="2" bestFit="1" customWidth="1"/>
    <col min="7944" max="7944" width="8.7109375" style="2" bestFit="1" customWidth="1"/>
    <col min="7945" max="7945" width="11" style="2" bestFit="1" customWidth="1"/>
    <col min="7946" max="7946" width="12" style="2" bestFit="1" customWidth="1"/>
    <col min="7947" max="7947" width="20.28515625" style="2" bestFit="1" customWidth="1"/>
    <col min="7948" max="7948" width="19.85546875" style="2" bestFit="1" customWidth="1"/>
    <col min="7949" max="7949" width="30" style="2" bestFit="1" customWidth="1"/>
    <col min="7950" max="7950" width="29.7109375" style="2" bestFit="1" customWidth="1"/>
    <col min="7951" max="7951" width="38.5703125" style="2" bestFit="1" customWidth="1"/>
    <col min="7952" max="7952" width="32.140625" style="2" bestFit="1" customWidth="1"/>
    <col min="7953" max="8192" width="9.140625" style="2"/>
    <col min="8193" max="8193" width="15.85546875" style="2" bestFit="1" customWidth="1"/>
    <col min="8194" max="8194" width="11.28515625" style="2" bestFit="1" customWidth="1"/>
    <col min="8195" max="8195" width="39.140625" style="2" bestFit="1" customWidth="1"/>
    <col min="8196" max="8196" width="8.7109375" style="2" bestFit="1" customWidth="1"/>
    <col min="8197" max="8197" width="13.140625" style="2" bestFit="1" customWidth="1"/>
    <col min="8198" max="8198" width="1.28515625" style="2" customWidth="1"/>
    <col min="8199" max="8199" width="12.7109375" style="2" bestFit="1" customWidth="1"/>
    <col min="8200" max="8200" width="8.7109375" style="2" bestFit="1" customWidth="1"/>
    <col min="8201" max="8201" width="11" style="2" bestFit="1" customWidth="1"/>
    <col min="8202" max="8202" width="12" style="2" bestFit="1" customWidth="1"/>
    <col min="8203" max="8203" width="20.28515625" style="2" bestFit="1" customWidth="1"/>
    <col min="8204" max="8204" width="19.85546875" style="2" bestFit="1" customWidth="1"/>
    <col min="8205" max="8205" width="30" style="2" bestFit="1" customWidth="1"/>
    <col min="8206" max="8206" width="29.7109375" style="2" bestFit="1" customWidth="1"/>
    <col min="8207" max="8207" width="38.5703125" style="2" bestFit="1" customWidth="1"/>
    <col min="8208" max="8208" width="32.140625" style="2" bestFit="1" customWidth="1"/>
    <col min="8209" max="8448" width="9.140625" style="2"/>
    <col min="8449" max="8449" width="15.85546875" style="2" bestFit="1" customWidth="1"/>
    <col min="8450" max="8450" width="11.28515625" style="2" bestFit="1" customWidth="1"/>
    <col min="8451" max="8451" width="39.140625" style="2" bestFit="1" customWidth="1"/>
    <col min="8452" max="8452" width="8.7109375" style="2" bestFit="1" customWidth="1"/>
    <col min="8453" max="8453" width="13.140625" style="2" bestFit="1" customWidth="1"/>
    <col min="8454" max="8454" width="1.28515625" style="2" customWidth="1"/>
    <col min="8455" max="8455" width="12.7109375" style="2" bestFit="1" customWidth="1"/>
    <col min="8456" max="8456" width="8.7109375" style="2" bestFit="1" customWidth="1"/>
    <col min="8457" max="8457" width="11" style="2" bestFit="1" customWidth="1"/>
    <col min="8458" max="8458" width="12" style="2" bestFit="1" customWidth="1"/>
    <col min="8459" max="8459" width="20.28515625" style="2" bestFit="1" customWidth="1"/>
    <col min="8460" max="8460" width="19.85546875" style="2" bestFit="1" customWidth="1"/>
    <col min="8461" max="8461" width="30" style="2" bestFit="1" customWidth="1"/>
    <col min="8462" max="8462" width="29.7109375" style="2" bestFit="1" customWidth="1"/>
    <col min="8463" max="8463" width="38.5703125" style="2" bestFit="1" customWidth="1"/>
    <col min="8464" max="8464" width="32.140625" style="2" bestFit="1" customWidth="1"/>
    <col min="8465" max="8704" width="9.140625" style="2"/>
    <col min="8705" max="8705" width="15.85546875" style="2" bestFit="1" customWidth="1"/>
    <col min="8706" max="8706" width="11.28515625" style="2" bestFit="1" customWidth="1"/>
    <col min="8707" max="8707" width="39.140625" style="2" bestFit="1" customWidth="1"/>
    <col min="8708" max="8708" width="8.7109375" style="2" bestFit="1" customWidth="1"/>
    <col min="8709" max="8709" width="13.140625" style="2" bestFit="1" customWidth="1"/>
    <col min="8710" max="8710" width="1.28515625" style="2" customWidth="1"/>
    <col min="8711" max="8711" width="12.7109375" style="2" bestFit="1" customWidth="1"/>
    <col min="8712" max="8712" width="8.7109375" style="2" bestFit="1" customWidth="1"/>
    <col min="8713" max="8713" width="11" style="2" bestFit="1" customWidth="1"/>
    <col min="8714" max="8714" width="12" style="2" bestFit="1" customWidth="1"/>
    <col min="8715" max="8715" width="20.28515625" style="2" bestFit="1" customWidth="1"/>
    <col min="8716" max="8716" width="19.85546875" style="2" bestFit="1" customWidth="1"/>
    <col min="8717" max="8717" width="30" style="2" bestFit="1" customWidth="1"/>
    <col min="8718" max="8718" width="29.7109375" style="2" bestFit="1" customWidth="1"/>
    <col min="8719" max="8719" width="38.5703125" style="2" bestFit="1" customWidth="1"/>
    <col min="8720" max="8720" width="32.140625" style="2" bestFit="1" customWidth="1"/>
    <col min="8721" max="8960" width="9.140625" style="2"/>
    <col min="8961" max="8961" width="15.85546875" style="2" bestFit="1" customWidth="1"/>
    <col min="8962" max="8962" width="11.28515625" style="2" bestFit="1" customWidth="1"/>
    <col min="8963" max="8963" width="39.140625" style="2" bestFit="1" customWidth="1"/>
    <col min="8964" max="8964" width="8.7109375" style="2" bestFit="1" customWidth="1"/>
    <col min="8965" max="8965" width="13.140625" style="2" bestFit="1" customWidth="1"/>
    <col min="8966" max="8966" width="1.28515625" style="2" customWidth="1"/>
    <col min="8967" max="8967" width="12.7109375" style="2" bestFit="1" customWidth="1"/>
    <col min="8968" max="8968" width="8.7109375" style="2" bestFit="1" customWidth="1"/>
    <col min="8969" max="8969" width="11" style="2" bestFit="1" customWidth="1"/>
    <col min="8970" max="8970" width="12" style="2" bestFit="1" customWidth="1"/>
    <col min="8971" max="8971" width="20.28515625" style="2" bestFit="1" customWidth="1"/>
    <col min="8972" max="8972" width="19.85546875" style="2" bestFit="1" customWidth="1"/>
    <col min="8973" max="8973" width="30" style="2" bestFit="1" customWidth="1"/>
    <col min="8974" max="8974" width="29.7109375" style="2" bestFit="1" customWidth="1"/>
    <col min="8975" max="8975" width="38.5703125" style="2" bestFit="1" customWidth="1"/>
    <col min="8976" max="8976" width="32.140625" style="2" bestFit="1" customWidth="1"/>
    <col min="8977" max="9216" width="9.140625" style="2"/>
    <col min="9217" max="9217" width="15.85546875" style="2" bestFit="1" customWidth="1"/>
    <col min="9218" max="9218" width="11.28515625" style="2" bestFit="1" customWidth="1"/>
    <col min="9219" max="9219" width="39.140625" style="2" bestFit="1" customWidth="1"/>
    <col min="9220" max="9220" width="8.7109375" style="2" bestFit="1" customWidth="1"/>
    <col min="9221" max="9221" width="13.140625" style="2" bestFit="1" customWidth="1"/>
    <col min="9222" max="9222" width="1.28515625" style="2" customWidth="1"/>
    <col min="9223" max="9223" width="12.7109375" style="2" bestFit="1" customWidth="1"/>
    <col min="9224" max="9224" width="8.7109375" style="2" bestFit="1" customWidth="1"/>
    <col min="9225" max="9225" width="11" style="2" bestFit="1" customWidth="1"/>
    <col min="9226" max="9226" width="12" style="2" bestFit="1" customWidth="1"/>
    <col min="9227" max="9227" width="20.28515625" style="2" bestFit="1" customWidth="1"/>
    <col min="9228" max="9228" width="19.85546875" style="2" bestFit="1" customWidth="1"/>
    <col min="9229" max="9229" width="30" style="2" bestFit="1" customWidth="1"/>
    <col min="9230" max="9230" width="29.7109375" style="2" bestFit="1" customWidth="1"/>
    <col min="9231" max="9231" width="38.5703125" style="2" bestFit="1" customWidth="1"/>
    <col min="9232" max="9232" width="32.140625" style="2" bestFit="1" customWidth="1"/>
    <col min="9233" max="9472" width="9.140625" style="2"/>
    <col min="9473" max="9473" width="15.85546875" style="2" bestFit="1" customWidth="1"/>
    <col min="9474" max="9474" width="11.28515625" style="2" bestFit="1" customWidth="1"/>
    <col min="9475" max="9475" width="39.140625" style="2" bestFit="1" customWidth="1"/>
    <col min="9476" max="9476" width="8.7109375" style="2" bestFit="1" customWidth="1"/>
    <col min="9477" max="9477" width="13.140625" style="2" bestFit="1" customWidth="1"/>
    <col min="9478" max="9478" width="1.28515625" style="2" customWidth="1"/>
    <col min="9479" max="9479" width="12.7109375" style="2" bestFit="1" customWidth="1"/>
    <col min="9480" max="9480" width="8.7109375" style="2" bestFit="1" customWidth="1"/>
    <col min="9481" max="9481" width="11" style="2" bestFit="1" customWidth="1"/>
    <col min="9482" max="9482" width="12" style="2" bestFit="1" customWidth="1"/>
    <col min="9483" max="9483" width="20.28515625" style="2" bestFit="1" customWidth="1"/>
    <col min="9484" max="9484" width="19.85546875" style="2" bestFit="1" customWidth="1"/>
    <col min="9485" max="9485" width="30" style="2" bestFit="1" customWidth="1"/>
    <col min="9486" max="9486" width="29.7109375" style="2" bestFit="1" customWidth="1"/>
    <col min="9487" max="9487" width="38.5703125" style="2" bestFit="1" customWidth="1"/>
    <col min="9488" max="9488" width="32.140625" style="2" bestFit="1" customWidth="1"/>
    <col min="9489" max="9728" width="9.140625" style="2"/>
    <col min="9729" max="9729" width="15.85546875" style="2" bestFit="1" customWidth="1"/>
    <col min="9730" max="9730" width="11.28515625" style="2" bestFit="1" customWidth="1"/>
    <col min="9731" max="9731" width="39.140625" style="2" bestFit="1" customWidth="1"/>
    <col min="9732" max="9732" width="8.7109375" style="2" bestFit="1" customWidth="1"/>
    <col min="9733" max="9733" width="13.140625" style="2" bestFit="1" customWidth="1"/>
    <col min="9734" max="9734" width="1.28515625" style="2" customWidth="1"/>
    <col min="9735" max="9735" width="12.7109375" style="2" bestFit="1" customWidth="1"/>
    <col min="9736" max="9736" width="8.7109375" style="2" bestFit="1" customWidth="1"/>
    <col min="9737" max="9737" width="11" style="2" bestFit="1" customWidth="1"/>
    <col min="9738" max="9738" width="12" style="2" bestFit="1" customWidth="1"/>
    <col min="9739" max="9739" width="20.28515625" style="2" bestFit="1" customWidth="1"/>
    <col min="9740" max="9740" width="19.85546875" style="2" bestFit="1" customWidth="1"/>
    <col min="9741" max="9741" width="30" style="2" bestFit="1" customWidth="1"/>
    <col min="9742" max="9742" width="29.7109375" style="2" bestFit="1" customWidth="1"/>
    <col min="9743" max="9743" width="38.5703125" style="2" bestFit="1" customWidth="1"/>
    <col min="9744" max="9744" width="32.140625" style="2" bestFit="1" customWidth="1"/>
    <col min="9745" max="9984" width="9.140625" style="2"/>
    <col min="9985" max="9985" width="15.85546875" style="2" bestFit="1" customWidth="1"/>
    <col min="9986" max="9986" width="11.28515625" style="2" bestFit="1" customWidth="1"/>
    <col min="9987" max="9987" width="39.140625" style="2" bestFit="1" customWidth="1"/>
    <col min="9988" max="9988" width="8.7109375" style="2" bestFit="1" customWidth="1"/>
    <col min="9989" max="9989" width="13.140625" style="2" bestFit="1" customWidth="1"/>
    <col min="9990" max="9990" width="1.28515625" style="2" customWidth="1"/>
    <col min="9991" max="9991" width="12.7109375" style="2" bestFit="1" customWidth="1"/>
    <col min="9992" max="9992" width="8.7109375" style="2" bestFit="1" customWidth="1"/>
    <col min="9993" max="9993" width="11" style="2" bestFit="1" customWidth="1"/>
    <col min="9994" max="9994" width="12" style="2" bestFit="1" customWidth="1"/>
    <col min="9995" max="9995" width="20.28515625" style="2" bestFit="1" customWidth="1"/>
    <col min="9996" max="9996" width="19.85546875" style="2" bestFit="1" customWidth="1"/>
    <col min="9997" max="9997" width="30" style="2" bestFit="1" customWidth="1"/>
    <col min="9998" max="9998" width="29.7109375" style="2" bestFit="1" customWidth="1"/>
    <col min="9999" max="9999" width="38.5703125" style="2" bestFit="1" customWidth="1"/>
    <col min="10000" max="10000" width="32.140625" style="2" bestFit="1" customWidth="1"/>
    <col min="10001" max="10240" width="9.140625" style="2"/>
    <col min="10241" max="10241" width="15.85546875" style="2" bestFit="1" customWidth="1"/>
    <col min="10242" max="10242" width="11.28515625" style="2" bestFit="1" customWidth="1"/>
    <col min="10243" max="10243" width="39.140625" style="2" bestFit="1" customWidth="1"/>
    <col min="10244" max="10244" width="8.7109375" style="2" bestFit="1" customWidth="1"/>
    <col min="10245" max="10245" width="13.140625" style="2" bestFit="1" customWidth="1"/>
    <col min="10246" max="10246" width="1.28515625" style="2" customWidth="1"/>
    <col min="10247" max="10247" width="12.7109375" style="2" bestFit="1" customWidth="1"/>
    <col min="10248" max="10248" width="8.7109375" style="2" bestFit="1" customWidth="1"/>
    <col min="10249" max="10249" width="11" style="2" bestFit="1" customWidth="1"/>
    <col min="10250" max="10250" width="12" style="2" bestFit="1" customWidth="1"/>
    <col min="10251" max="10251" width="20.28515625" style="2" bestFit="1" customWidth="1"/>
    <col min="10252" max="10252" width="19.85546875" style="2" bestFit="1" customWidth="1"/>
    <col min="10253" max="10253" width="30" style="2" bestFit="1" customWidth="1"/>
    <col min="10254" max="10254" width="29.7109375" style="2" bestFit="1" customWidth="1"/>
    <col min="10255" max="10255" width="38.5703125" style="2" bestFit="1" customWidth="1"/>
    <col min="10256" max="10256" width="32.140625" style="2" bestFit="1" customWidth="1"/>
    <col min="10257" max="10496" width="9.140625" style="2"/>
    <col min="10497" max="10497" width="15.85546875" style="2" bestFit="1" customWidth="1"/>
    <col min="10498" max="10498" width="11.28515625" style="2" bestFit="1" customWidth="1"/>
    <col min="10499" max="10499" width="39.140625" style="2" bestFit="1" customWidth="1"/>
    <col min="10500" max="10500" width="8.7109375" style="2" bestFit="1" customWidth="1"/>
    <col min="10501" max="10501" width="13.140625" style="2" bestFit="1" customWidth="1"/>
    <col min="10502" max="10502" width="1.28515625" style="2" customWidth="1"/>
    <col min="10503" max="10503" width="12.7109375" style="2" bestFit="1" customWidth="1"/>
    <col min="10504" max="10504" width="8.7109375" style="2" bestFit="1" customWidth="1"/>
    <col min="10505" max="10505" width="11" style="2" bestFit="1" customWidth="1"/>
    <col min="10506" max="10506" width="12" style="2" bestFit="1" customWidth="1"/>
    <col min="10507" max="10507" width="20.28515625" style="2" bestFit="1" customWidth="1"/>
    <col min="10508" max="10508" width="19.85546875" style="2" bestFit="1" customWidth="1"/>
    <col min="10509" max="10509" width="30" style="2" bestFit="1" customWidth="1"/>
    <col min="10510" max="10510" width="29.7109375" style="2" bestFit="1" customWidth="1"/>
    <col min="10511" max="10511" width="38.5703125" style="2" bestFit="1" customWidth="1"/>
    <col min="10512" max="10512" width="32.140625" style="2" bestFit="1" customWidth="1"/>
    <col min="10513" max="10752" width="9.140625" style="2"/>
    <col min="10753" max="10753" width="15.85546875" style="2" bestFit="1" customWidth="1"/>
    <col min="10754" max="10754" width="11.28515625" style="2" bestFit="1" customWidth="1"/>
    <col min="10755" max="10755" width="39.140625" style="2" bestFit="1" customWidth="1"/>
    <col min="10756" max="10756" width="8.7109375" style="2" bestFit="1" customWidth="1"/>
    <col min="10757" max="10757" width="13.140625" style="2" bestFit="1" customWidth="1"/>
    <col min="10758" max="10758" width="1.28515625" style="2" customWidth="1"/>
    <col min="10759" max="10759" width="12.7109375" style="2" bestFit="1" customWidth="1"/>
    <col min="10760" max="10760" width="8.7109375" style="2" bestFit="1" customWidth="1"/>
    <col min="10761" max="10761" width="11" style="2" bestFit="1" customWidth="1"/>
    <col min="10762" max="10762" width="12" style="2" bestFit="1" customWidth="1"/>
    <col min="10763" max="10763" width="20.28515625" style="2" bestFit="1" customWidth="1"/>
    <col min="10764" max="10764" width="19.85546875" style="2" bestFit="1" customWidth="1"/>
    <col min="10765" max="10765" width="30" style="2" bestFit="1" customWidth="1"/>
    <col min="10766" max="10766" width="29.7109375" style="2" bestFit="1" customWidth="1"/>
    <col min="10767" max="10767" width="38.5703125" style="2" bestFit="1" customWidth="1"/>
    <col min="10768" max="10768" width="32.140625" style="2" bestFit="1" customWidth="1"/>
    <col min="10769" max="11008" width="9.140625" style="2"/>
    <col min="11009" max="11009" width="15.85546875" style="2" bestFit="1" customWidth="1"/>
    <col min="11010" max="11010" width="11.28515625" style="2" bestFit="1" customWidth="1"/>
    <col min="11011" max="11011" width="39.140625" style="2" bestFit="1" customWidth="1"/>
    <col min="11012" max="11012" width="8.7109375" style="2" bestFit="1" customWidth="1"/>
    <col min="11013" max="11013" width="13.140625" style="2" bestFit="1" customWidth="1"/>
    <col min="11014" max="11014" width="1.28515625" style="2" customWidth="1"/>
    <col min="11015" max="11015" width="12.7109375" style="2" bestFit="1" customWidth="1"/>
    <col min="11016" max="11016" width="8.7109375" style="2" bestFit="1" customWidth="1"/>
    <col min="11017" max="11017" width="11" style="2" bestFit="1" customWidth="1"/>
    <col min="11018" max="11018" width="12" style="2" bestFit="1" customWidth="1"/>
    <col min="11019" max="11019" width="20.28515625" style="2" bestFit="1" customWidth="1"/>
    <col min="11020" max="11020" width="19.85546875" style="2" bestFit="1" customWidth="1"/>
    <col min="11021" max="11021" width="30" style="2" bestFit="1" customWidth="1"/>
    <col min="11022" max="11022" width="29.7109375" style="2" bestFit="1" customWidth="1"/>
    <col min="11023" max="11023" width="38.5703125" style="2" bestFit="1" customWidth="1"/>
    <col min="11024" max="11024" width="32.140625" style="2" bestFit="1" customWidth="1"/>
    <col min="11025" max="11264" width="9.140625" style="2"/>
    <col min="11265" max="11265" width="15.85546875" style="2" bestFit="1" customWidth="1"/>
    <col min="11266" max="11266" width="11.28515625" style="2" bestFit="1" customWidth="1"/>
    <col min="11267" max="11267" width="39.140625" style="2" bestFit="1" customWidth="1"/>
    <col min="11268" max="11268" width="8.7109375" style="2" bestFit="1" customWidth="1"/>
    <col min="11269" max="11269" width="13.140625" style="2" bestFit="1" customWidth="1"/>
    <col min="11270" max="11270" width="1.28515625" style="2" customWidth="1"/>
    <col min="11271" max="11271" width="12.7109375" style="2" bestFit="1" customWidth="1"/>
    <col min="11272" max="11272" width="8.7109375" style="2" bestFit="1" customWidth="1"/>
    <col min="11273" max="11273" width="11" style="2" bestFit="1" customWidth="1"/>
    <col min="11274" max="11274" width="12" style="2" bestFit="1" customWidth="1"/>
    <col min="11275" max="11275" width="20.28515625" style="2" bestFit="1" customWidth="1"/>
    <col min="11276" max="11276" width="19.85546875" style="2" bestFit="1" customWidth="1"/>
    <col min="11277" max="11277" width="30" style="2" bestFit="1" customWidth="1"/>
    <col min="11278" max="11278" width="29.7109375" style="2" bestFit="1" customWidth="1"/>
    <col min="11279" max="11279" width="38.5703125" style="2" bestFit="1" customWidth="1"/>
    <col min="11280" max="11280" width="32.140625" style="2" bestFit="1" customWidth="1"/>
    <col min="11281" max="11520" width="9.140625" style="2"/>
    <col min="11521" max="11521" width="15.85546875" style="2" bestFit="1" customWidth="1"/>
    <col min="11522" max="11522" width="11.28515625" style="2" bestFit="1" customWidth="1"/>
    <col min="11523" max="11523" width="39.140625" style="2" bestFit="1" customWidth="1"/>
    <col min="11524" max="11524" width="8.7109375" style="2" bestFit="1" customWidth="1"/>
    <col min="11525" max="11525" width="13.140625" style="2" bestFit="1" customWidth="1"/>
    <col min="11526" max="11526" width="1.28515625" style="2" customWidth="1"/>
    <col min="11527" max="11527" width="12.7109375" style="2" bestFit="1" customWidth="1"/>
    <col min="11528" max="11528" width="8.7109375" style="2" bestFit="1" customWidth="1"/>
    <col min="11529" max="11529" width="11" style="2" bestFit="1" customWidth="1"/>
    <col min="11530" max="11530" width="12" style="2" bestFit="1" customWidth="1"/>
    <col min="11531" max="11531" width="20.28515625" style="2" bestFit="1" customWidth="1"/>
    <col min="11532" max="11532" width="19.85546875" style="2" bestFit="1" customWidth="1"/>
    <col min="11533" max="11533" width="30" style="2" bestFit="1" customWidth="1"/>
    <col min="11534" max="11534" width="29.7109375" style="2" bestFit="1" customWidth="1"/>
    <col min="11535" max="11535" width="38.5703125" style="2" bestFit="1" customWidth="1"/>
    <col min="11536" max="11536" width="32.140625" style="2" bestFit="1" customWidth="1"/>
    <col min="11537" max="11776" width="9.140625" style="2"/>
    <col min="11777" max="11777" width="15.85546875" style="2" bestFit="1" customWidth="1"/>
    <col min="11778" max="11778" width="11.28515625" style="2" bestFit="1" customWidth="1"/>
    <col min="11779" max="11779" width="39.140625" style="2" bestFit="1" customWidth="1"/>
    <col min="11780" max="11780" width="8.7109375" style="2" bestFit="1" customWidth="1"/>
    <col min="11781" max="11781" width="13.140625" style="2" bestFit="1" customWidth="1"/>
    <col min="11782" max="11782" width="1.28515625" style="2" customWidth="1"/>
    <col min="11783" max="11783" width="12.7109375" style="2" bestFit="1" customWidth="1"/>
    <col min="11784" max="11784" width="8.7109375" style="2" bestFit="1" customWidth="1"/>
    <col min="11785" max="11785" width="11" style="2" bestFit="1" customWidth="1"/>
    <col min="11786" max="11786" width="12" style="2" bestFit="1" customWidth="1"/>
    <col min="11787" max="11787" width="20.28515625" style="2" bestFit="1" customWidth="1"/>
    <col min="11788" max="11788" width="19.85546875" style="2" bestFit="1" customWidth="1"/>
    <col min="11789" max="11789" width="30" style="2" bestFit="1" customWidth="1"/>
    <col min="11790" max="11790" width="29.7109375" style="2" bestFit="1" customWidth="1"/>
    <col min="11791" max="11791" width="38.5703125" style="2" bestFit="1" customWidth="1"/>
    <col min="11792" max="11792" width="32.140625" style="2" bestFit="1" customWidth="1"/>
    <col min="11793" max="12032" width="9.140625" style="2"/>
    <col min="12033" max="12033" width="15.85546875" style="2" bestFit="1" customWidth="1"/>
    <col min="12034" max="12034" width="11.28515625" style="2" bestFit="1" customWidth="1"/>
    <col min="12035" max="12035" width="39.140625" style="2" bestFit="1" customWidth="1"/>
    <col min="12036" max="12036" width="8.7109375" style="2" bestFit="1" customWidth="1"/>
    <col min="12037" max="12037" width="13.140625" style="2" bestFit="1" customWidth="1"/>
    <col min="12038" max="12038" width="1.28515625" style="2" customWidth="1"/>
    <col min="12039" max="12039" width="12.7109375" style="2" bestFit="1" customWidth="1"/>
    <col min="12040" max="12040" width="8.7109375" style="2" bestFit="1" customWidth="1"/>
    <col min="12041" max="12041" width="11" style="2" bestFit="1" customWidth="1"/>
    <col min="12042" max="12042" width="12" style="2" bestFit="1" customWidth="1"/>
    <col min="12043" max="12043" width="20.28515625" style="2" bestFit="1" customWidth="1"/>
    <col min="12044" max="12044" width="19.85546875" style="2" bestFit="1" customWidth="1"/>
    <col min="12045" max="12045" width="30" style="2" bestFit="1" customWidth="1"/>
    <col min="12046" max="12046" width="29.7109375" style="2" bestFit="1" customWidth="1"/>
    <col min="12047" max="12047" width="38.5703125" style="2" bestFit="1" customWidth="1"/>
    <col min="12048" max="12048" width="32.140625" style="2" bestFit="1" customWidth="1"/>
    <col min="12049" max="12288" width="9.140625" style="2"/>
    <col min="12289" max="12289" width="15.85546875" style="2" bestFit="1" customWidth="1"/>
    <col min="12290" max="12290" width="11.28515625" style="2" bestFit="1" customWidth="1"/>
    <col min="12291" max="12291" width="39.140625" style="2" bestFit="1" customWidth="1"/>
    <col min="12292" max="12292" width="8.7109375" style="2" bestFit="1" customWidth="1"/>
    <col min="12293" max="12293" width="13.140625" style="2" bestFit="1" customWidth="1"/>
    <col min="12294" max="12294" width="1.28515625" style="2" customWidth="1"/>
    <col min="12295" max="12295" width="12.7109375" style="2" bestFit="1" customWidth="1"/>
    <col min="12296" max="12296" width="8.7109375" style="2" bestFit="1" customWidth="1"/>
    <col min="12297" max="12297" width="11" style="2" bestFit="1" customWidth="1"/>
    <col min="12298" max="12298" width="12" style="2" bestFit="1" customWidth="1"/>
    <col min="12299" max="12299" width="20.28515625" style="2" bestFit="1" customWidth="1"/>
    <col min="12300" max="12300" width="19.85546875" style="2" bestFit="1" customWidth="1"/>
    <col min="12301" max="12301" width="30" style="2" bestFit="1" customWidth="1"/>
    <col min="12302" max="12302" width="29.7109375" style="2" bestFit="1" customWidth="1"/>
    <col min="12303" max="12303" width="38.5703125" style="2" bestFit="1" customWidth="1"/>
    <col min="12304" max="12304" width="32.140625" style="2" bestFit="1" customWidth="1"/>
    <col min="12305" max="12544" width="9.140625" style="2"/>
    <col min="12545" max="12545" width="15.85546875" style="2" bestFit="1" customWidth="1"/>
    <col min="12546" max="12546" width="11.28515625" style="2" bestFit="1" customWidth="1"/>
    <col min="12547" max="12547" width="39.140625" style="2" bestFit="1" customWidth="1"/>
    <col min="12548" max="12548" width="8.7109375" style="2" bestFit="1" customWidth="1"/>
    <col min="12549" max="12549" width="13.140625" style="2" bestFit="1" customWidth="1"/>
    <col min="12550" max="12550" width="1.28515625" style="2" customWidth="1"/>
    <col min="12551" max="12551" width="12.7109375" style="2" bestFit="1" customWidth="1"/>
    <col min="12552" max="12552" width="8.7109375" style="2" bestFit="1" customWidth="1"/>
    <col min="12553" max="12553" width="11" style="2" bestFit="1" customWidth="1"/>
    <col min="12554" max="12554" width="12" style="2" bestFit="1" customWidth="1"/>
    <col min="12555" max="12555" width="20.28515625" style="2" bestFit="1" customWidth="1"/>
    <col min="12556" max="12556" width="19.85546875" style="2" bestFit="1" customWidth="1"/>
    <col min="12557" max="12557" width="30" style="2" bestFit="1" customWidth="1"/>
    <col min="12558" max="12558" width="29.7109375" style="2" bestFit="1" customWidth="1"/>
    <col min="12559" max="12559" width="38.5703125" style="2" bestFit="1" customWidth="1"/>
    <col min="12560" max="12560" width="32.140625" style="2" bestFit="1" customWidth="1"/>
    <col min="12561" max="12800" width="9.140625" style="2"/>
    <col min="12801" max="12801" width="15.85546875" style="2" bestFit="1" customWidth="1"/>
    <col min="12802" max="12802" width="11.28515625" style="2" bestFit="1" customWidth="1"/>
    <col min="12803" max="12803" width="39.140625" style="2" bestFit="1" customWidth="1"/>
    <col min="12804" max="12804" width="8.7109375" style="2" bestFit="1" customWidth="1"/>
    <col min="12805" max="12805" width="13.140625" style="2" bestFit="1" customWidth="1"/>
    <col min="12806" max="12806" width="1.28515625" style="2" customWidth="1"/>
    <col min="12807" max="12807" width="12.7109375" style="2" bestFit="1" customWidth="1"/>
    <col min="12808" max="12808" width="8.7109375" style="2" bestFit="1" customWidth="1"/>
    <col min="12809" max="12809" width="11" style="2" bestFit="1" customWidth="1"/>
    <col min="12810" max="12810" width="12" style="2" bestFit="1" customWidth="1"/>
    <col min="12811" max="12811" width="20.28515625" style="2" bestFit="1" customWidth="1"/>
    <col min="12812" max="12812" width="19.85546875" style="2" bestFit="1" customWidth="1"/>
    <col min="12813" max="12813" width="30" style="2" bestFit="1" customWidth="1"/>
    <col min="12814" max="12814" width="29.7109375" style="2" bestFit="1" customWidth="1"/>
    <col min="12815" max="12815" width="38.5703125" style="2" bestFit="1" customWidth="1"/>
    <col min="12816" max="12816" width="32.140625" style="2" bestFit="1" customWidth="1"/>
    <col min="12817" max="13056" width="9.140625" style="2"/>
    <col min="13057" max="13057" width="15.85546875" style="2" bestFit="1" customWidth="1"/>
    <col min="13058" max="13058" width="11.28515625" style="2" bestFit="1" customWidth="1"/>
    <col min="13059" max="13059" width="39.140625" style="2" bestFit="1" customWidth="1"/>
    <col min="13060" max="13060" width="8.7109375" style="2" bestFit="1" customWidth="1"/>
    <col min="13061" max="13061" width="13.140625" style="2" bestFit="1" customWidth="1"/>
    <col min="13062" max="13062" width="1.28515625" style="2" customWidth="1"/>
    <col min="13063" max="13063" width="12.7109375" style="2" bestFit="1" customWidth="1"/>
    <col min="13064" max="13064" width="8.7109375" style="2" bestFit="1" customWidth="1"/>
    <col min="13065" max="13065" width="11" style="2" bestFit="1" customWidth="1"/>
    <col min="13066" max="13066" width="12" style="2" bestFit="1" customWidth="1"/>
    <col min="13067" max="13067" width="20.28515625" style="2" bestFit="1" customWidth="1"/>
    <col min="13068" max="13068" width="19.85546875" style="2" bestFit="1" customWidth="1"/>
    <col min="13069" max="13069" width="30" style="2" bestFit="1" customWidth="1"/>
    <col min="13070" max="13070" width="29.7109375" style="2" bestFit="1" customWidth="1"/>
    <col min="13071" max="13071" width="38.5703125" style="2" bestFit="1" customWidth="1"/>
    <col min="13072" max="13072" width="32.140625" style="2" bestFit="1" customWidth="1"/>
    <col min="13073" max="13312" width="9.140625" style="2"/>
    <col min="13313" max="13313" width="15.85546875" style="2" bestFit="1" customWidth="1"/>
    <col min="13314" max="13314" width="11.28515625" style="2" bestFit="1" customWidth="1"/>
    <col min="13315" max="13315" width="39.140625" style="2" bestFit="1" customWidth="1"/>
    <col min="13316" max="13316" width="8.7109375" style="2" bestFit="1" customWidth="1"/>
    <col min="13317" max="13317" width="13.140625" style="2" bestFit="1" customWidth="1"/>
    <col min="13318" max="13318" width="1.28515625" style="2" customWidth="1"/>
    <col min="13319" max="13319" width="12.7109375" style="2" bestFit="1" customWidth="1"/>
    <col min="13320" max="13320" width="8.7109375" style="2" bestFit="1" customWidth="1"/>
    <col min="13321" max="13321" width="11" style="2" bestFit="1" customWidth="1"/>
    <col min="13322" max="13322" width="12" style="2" bestFit="1" customWidth="1"/>
    <col min="13323" max="13323" width="20.28515625" style="2" bestFit="1" customWidth="1"/>
    <col min="13324" max="13324" width="19.85546875" style="2" bestFit="1" customWidth="1"/>
    <col min="13325" max="13325" width="30" style="2" bestFit="1" customWidth="1"/>
    <col min="13326" max="13326" width="29.7109375" style="2" bestFit="1" customWidth="1"/>
    <col min="13327" max="13327" width="38.5703125" style="2" bestFit="1" customWidth="1"/>
    <col min="13328" max="13328" width="32.140625" style="2" bestFit="1" customWidth="1"/>
    <col min="13329" max="13568" width="9.140625" style="2"/>
    <col min="13569" max="13569" width="15.85546875" style="2" bestFit="1" customWidth="1"/>
    <col min="13570" max="13570" width="11.28515625" style="2" bestFit="1" customWidth="1"/>
    <col min="13571" max="13571" width="39.140625" style="2" bestFit="1" customWidth="1"/>
    <col min="13572" max="13572" width="8.7109375" style="2" bestFit="1" customWidth="1"/>
    <col min="13573" max="13573" width="13.140625" style="2" bestFit="1" customWidth="1"/>
    <col min="13574" max="13574" width="1.28515625" style="2" customWidth="1"/>
    <col min="13575" max="13575" width="12.7109375" style="2" bestFit="1" customWidth="1"/>
    <col min="13576" max="13576" width="8.7109375" style="2" bestFit="1" customWidth="1"/>
    <col min="13577" max="13577" width="11" style="2" bestFit="1" customWidth="1"/>
    <col min="13578" max="13578" width="12" style="2" bestFit="1" customWidth="1"/>
    <col min="13579" max="13579" width="20.28515625" style="2" bestFit="1" customWidth="1"/>
    <col min="13580" max="13580" width="19.85546875" style="2" bestFit="1" customWidth="1"/>
    <col min="13581" max="13581" width="30" style="2" bestFit="1" customWidth="1"/>
    <col min="13582" max="13582" width="29.7109375" style="2" bestFit="1" customWidth="1"/>
    <col min="13583" max="13583" width="38.5703125" style="2" bestFit="1" customWidth="1"/>
    <col min="13584" max="13584" width="32.140625" style="2" bestFit="1" customWidth="1"/>
    <col min="13585" max="13824" width="9.140625" style="2"/>
    <col min="13825" max="13825" width="15.85546875" style="2" bestFit="1" customWidth="1"/>
    <col min="13826" max="13826" width="11.28515625" style="2" bestFit="1" customWidth="1"/>
    <col min="13827" max="13827" width="39.140625" style="2" bestFit="1" customWidth="1"/>
    <col min="13828" max="13828" width="8.7109375" style="2" bestFit="1" customWidth="1"/>
    <col min="13829" max="13829" width="13.140625" style="2" bestFit="1" customWidth="1"/>
    <col min="13830" max="13830" width="1.28515625" style="2" customWidth="1"/>
    <col min="13831" max="13831" width="12.7109375" style="2" bestFit="1" customWidth="1"/>
    <col min="13832" max="13832" width="8.7109375" style="2" bestFit="1" customWidth="1"/>
    <col min="13833" max="13833" width="11" style="2" bestFit="1" customWidth="1"/>
    <col min="13834" max="13834" width="12" style="2" bestFit="1" customWidth="1"/>
    <col min="13835" max="13835" width="20.28515625" style="2" bestFit="1" customWidth="1"/>
    <col min="13836" max="13836" width="19.85546875" style="2" bestFit="1" customWidth="1"/>
    <col min="13837" max="13837" width="30" style="2" bestFit="1" customWidth="1"/>
    <col min="13838" max="13838" width="29.7109375" style="2" bestFit="1" customWidth="1"/>
    <col min="13839" max="13839" width="38.5703125" style="2" bestFit="1" customWidth="1"/>
    <col min="13840" max="13840" width="32.140625" style="2" bestFit="1" customWidth="1"/>
    <col min="13841" max="14080" width="9.140625" style="2"/>
    <col min="14081" max="14081" width="15.85546875" style="2" bestFit="1" customWidth="1"/>
    <col min="14082" max="14082" width="11.28515625" style="2" bestFit="1" customWidth="1"/>
    <col min="14083" max="14083" width="39.140625" style="2" bestFit="1" customWidth="1"/>
    <col min="14084" max="14084" width="8.7109375" style="2" bestFit="1" customWidth="1"/>
    <col min="14085" max="14085" width="13.140625" style="2" bestFit="1" customWidth="1"/>
    <col min="14086" max="14086" width="1.28515625" style="2" customWidth="1"/>
    <col min="14087" max="14087" width="12.7109375" style="2" bestFit="1" customWidth="1"/>
    <col min="14088" max="14088" width="8.7109375" style="2" bestFit="1" customWidth="1"/>
    <col min="14089" max="14089" width="11" style="2" bestFit="1" customWidth="1"/>
    <col min="14090" max="14090" width="12" style="2" bestFit="1" customWidth="1"/>
    <col min="14091" max="14091" width="20.28515625" style="2" bestFit="1" customWidth="1"/>
    <col min="14092" max="14092" width="19.85546875" style="2" bestFit="1" customWidth="1"/>
    <col min="14093" max="14093" width="30" style="2" bestFit="1" customWidth="1"/>
    <col min="14094" max="14094" width="29.7109375" style="2" bestFit="1" customWidth="1"/>
    <col min="14095" max="14095" width="38.5703125" style="2" bestFit="1" customWidth="1"/>
    <col min="14096" max="14096" width="32.140625" style="2" bestFit="1" customWidth="1"/>
    <col min="14097" max="14336" width="9.140625" style="2"/>
    <col min="14337" max="14337" width="15.85546875" style="2" bestFit="1" customWidth="1"/>
    <col min="14338" max="14338" width="11.28515625" style="2" bestFit="1" customWidth="1"/>
    <col min="14339" max="14339" width="39.140625" style="2" bestFit="1" customWidth="1"/>
    <col min="14340" max="14340" width="8.7109375" style="2" bestFit="1" customWidth="1"/>
    <col min="14341" max="14341" width="13.140625" style="2" bestFit="1" customWidth="1"/>
    <col min="14342" max="14342" width="1.28515625" style="2" customWidth="1"/>
    <col min="14343" max="14343" width="12.7109375" style="2" bestFit="1" customWidth="1"/>
    <col min="14344" max="14344" width="8.7109375" style="2" bestFit="1" customWidth="1"/>
    <col min="14345" max="14345" width="11" style="2" bestFit="1" customWidth="1"/>
    <col min="14346" max="14346" width="12" style="2" bestFit="1" customWidth="1"/>
    <col min="14347" max="14347" width="20.28515625" style="2" bestFit="1" customWidth="1"/>
    <col min="14348" max="14348" width="19.85546875" style="2" bestFit="1" customWidth="1"/>
    <col min="14349" max="14349" width="30" style="2" bestFit="1" customWidth="1"/>
    <col min="14350" max="14350" width="29.7109375" style="2" bestFit="1" customWidth="1"/>
    <col min="14351" max="14351" width="38.5703125" style="2" bestFit="1" customWidth="1"/>
    <col min="14352" max="14352" width="32.140625" style="2" bestFit="1" customWidth="1"/>
    <col min="14353" max="14592" width="9.140625" style="2"/>
    <col min="14593" max="14593" width="15.85546875" style="2" bestFit="1" customWidth="1"/>
    <col min="14594" max="14594" width="11.28515625" style="2" bestFit="1" customWidth="1"/>
    <col min="14595" max="14595" width="39.140625" style="2" bestFit="1" customWidth="1"/>
    <col min="14596" max="14596" width="8.7109375" style="2" bestFit="1" customWidth="1"/>
    <col min="14597" max="14597" width="13.140625" style="2" bestFit="1" customWidth="1"/>
    <col min="14598" max="14598" width="1.28515625" style="2" customWidth="1"/>
    <col min="14599" max="14599" width="12.7109375" style="2" bestFit="1" customWidth="1"/>
    <col min="14600" max="14600" width="8.7109375" style="2" bestFit="1" customWidth="1"/>
    <col min="14601" max="14601" width="11" style="2" bestFit="1" customWidth="1"/>
    <col min="14602" max="14602" width="12" style="2" bestFit="1" customWidth="1"/>
    <col min="14603" max="14603" width="20.28515625" style="2" bestFit="1" customWidth="1"/>
    <col min="14604" max="14604" width="19.85546875" style="2" bestFit="1" customWidth="1"/>
    <col min="14605" max="14605" width="30" style="2" bestFit="1" customWidth="1"/>
    <col min="14606" max="14606" width="29.7109375" style="2" bestFit="1" customWidth="1"/>
    <col min="14607" max="14607" width="38.5703125" style="2" bestFit="1" customWidth="1"/>
    <col min="14608" max="14608" width="32.140625" style="2" bestFit="1" customWidth="1"/>
    <col min="14609" max="14848" width="9.140625" style="2"/>
    <col min="14849" max="14849" width="15.85546875" style="2" bestFit="1" customWidth="1"/>
    <col min="14850" max="14850" width="11.28515625" style="2" bestFit="1" customWidth="1"/>
    <col min="14851" max="14851" width="39.140625" style="2" bestFit="1" customWidth="1"/>
    <col min="14852" max="14852" width="8.7109375" style="2" bestFit="1" customWidth="1"/>
    <col min="14853" max="14853" width="13.140625" style="2" bestFit="1" customWidth="1"/>
    <col min="14854" max="14854" width="1.28515625" style="2" customWidth="1"/>
    <col min="14855" max="14855" width="12.7109375" style="2" bestFit="1" customWidth="1"/>
    <col min="14856" max="14856" width="8.7109375" style="2" bestFit="1" customWidth="1"/>
    <col min="14857" max="14857" width="11" style="2" bestFit="1" customWidth="1"/>
    <col min="14858" max="14858" width="12" style="2" bestFit="1" customWidth="1"/>
    <col min="14859" max="14859" width="20.28515625" style="2" bestFit="1" customWidth="1"/>
    <col min="14860" max="14860" width="19.85546875" style="2" bestFit="1" customWidth="1"/>
    <col min="14861" max="14861" width="30" style="2" bestFit="1" customWidth="1"/>
    <col min="14862" max="14862" width="29.7109375" style="2" bestFit="1" customWidth="1"/>
    <col min="14863" max="14863" width="38.5703125" style="2" bestFit="1" customWidth="1"/>
    <col min="14864" max="14864" width="32.140625" style="2" bestFit="1" customWidth="1"/>
    <col min="14865" max="15104" width="9.140625" style="2"/>
    <col min="15105" max="15105" width="15.85546875" style="2" bestFit="1" customWidth="1"/>
    <col min="15106" max="15106" width="11.28515625" style="2" bestFit="1" customWidth="1"/>
    <col min="15107" max="15107" width="39.140625" style="2" bestFit="1" customWidth="1"/>
    <col min="15108" max="15108" width="8.7109375" style="2" bestFit="1" customWidth="1"/>
    <col min="15109" max="15109" width="13.140625" style="2" bestFit="1" customWidth="1"/>
    <col min="15110" max="15110" width="1.28515625" style="2" customWidth="1"/>
    <col min="15111" max="15111" width="12.7109375" style="2" bestFit="1" customWidth="1"/>
    <col min="15112" max="15112" width="8.7109375" style="2" bestFit="1" customWidth="1"/>
    <col min="15113" max="15113" width="11" style="2" bestFit="1" customWidth="1"/>
    <col min="15114" max="15114" width="12" style="2" bestFit="1" customWidth="1"/>
    <col min="15115" max="15115" width="20.28515625" style="2" bestFit="1" customWidth="1"/>
    <col min="15116" max="15116" width="19.85546875" style="2" bestFit="1" customWidth="1"/>
    <col min="15117" max="15117" width="30" style="2" bestFit="1" customWidth="1"/>
    <col min="15118" max="15118" width="29.7109375" style="2" bestFit="1" customWidth="1"/>
    <col min="15119" max="15119" width="38.5703125" style="2" bestFit="1" customWidth="1"/>
    <col min="15120" max="15120" width="32.140625" style="2" bestFit="1" customWidth="1"/>
    <col min="15121" max="15360" width="9.140625" style="2"/>
    <col min="15361" max="15361" width="15.85546875" style="2" bestFit="1" customWidth="1"/>
    <col min="15362" max="15362" width="11.28515625" style="2" bestFit="1" customWidth="1"/>
    <col min="15363" max="15363" width="39.140625" style="2" bestFit="1" customWidth="1"/>
    <col min="15364" max="15364" width="8.7109375" style="2" bestFit="1" customWidth="1"/>
    <col min="15365" max="15365" width="13.140625" style="2" bestFit="1" customWidth="1"/>
    <col min="15366" max="15366" width="1.28515625" style="2" customWidth="1"/>
    <col min="15367" max="15367" width="12.7109375" style="2" bestFit="1" customWidth="1"/>
    <col min="15368" max="15368" width="8.7109375" style="2" bestFit="1" customWidth="1"/>
    <col min="15369" max="15369" width="11" style="2" bestFit="1" customWidth="1"/>
    <col min="15370" max="15370" width="12" style="2" bestFit="1" customWidth="1"/>
    <col min="15371" max="15371" width="20.28515625" style="2" bestFit="1" customWidth="1"/>
    <col min="15372" max="15372" width="19.85546875" style="2" bestFit="1" customWidth="1"/>
    <col min="15373" max="15373" width="30" style="2" bestFit="1" customWidth="1"/>
    <col min="15374" max="15374" width="29.7109375" style="2" bestFit="1" customWidth="1"/>
    <col min="15375" max="15375" width="38.5703125" style="2" bestFit="1" customWidth="1"/>
    <col min="15376" max="15376" width="32.140625" style="2" bestFit="1" customWidth="1"/>
    <col min="15377" max="15616" width="9.140625" style="2"/>
    <col min="15617" max="15617" width="15.85546875" style="2" bestFit="1" customWidth="1"/>
    <col min="15618" max="15618" width="11.28515625" style="2" bestFit="1" customWidth="1"/>
    <col min="15619" max="15619" width="39.140625" style="2" bestFit="1" customWidth="1"/>
    <col min="15620" max="15620" width="8.7109375" style="2" bestFit="1" customWidth="1"/>
    <col min="15621" max="15621" width="13.140625" style="2" bestFit="1" customWidth="1"/>
    <col min="15622" max="15622" width="1.28515625" style="2" customWidth="1"/>
    <col min="15623" max="15623" width="12.7109375" style="2" bestFit="1" customWidth="1"/>
    <col min="15624" max="15624" width="8.7109375" style="2" bestFit="1" customWidth="1"/>
    <col min="15625" max="15625" width="11" style="2" bestFit="1" customWidth="1"/>
    <col min="15626" max="15626" width="12" style="2" bestFit="1" customWidth="1"/>
    <col min="15627" max="15627" width="20.28515625" style="2" bestFit="1" customWidth="1"/>
    <col min="15628" max="15628" width="19.85546875" style="2" bestFit="1" customWidth="1"/>
    <col min="15629" max="15629" width="30" style="2" bestFit="1" customWidth="1"/>
    <col min="15630" max="15630" width="29.7109375" style="2" bestFit="1" customWidth="1"/>
    <col min="15631" max="15631" width="38.5703125" style="2" bestFit="1" customWidth="1"/>
    <col min="15632" max="15632" width="32.140625" style="2" bestFit="1" customWidth="1"/>
    <col min="15633" max="15872" width="9.140625" style="2"/>
    <col min="15873" max="15873" width="15.85546875" style="2" bestFit="1" customWidth="1"/>
    <col min="15874" max="15874" width="11.28515625" style="2" bestFit="1" customWidth="1"/>
    <col min="15875" max="15875" width="39.140625" style="2" bestFit="1" customWidth="1"/>
    <col min="15876" max="15876" width="8.7109375" style="2" bestFit="1" customWidth="1"/>
    <col min="15877" max="15877" width="13.140625" style="2" bestFit="1" customWidth="1"/>
    <col min="15878" max="15878" width="1.28515625" style="2" customWidth="1"/>
    <col min="15879" max="15879" width="12.7109375" style="2" bestFit="1" customWidth="1"/>
    <col min="15880" max="15880" width="8.7109375" style="2" bestFit="1" customWidth="1"/>
    <col min="15881" max="15881" width="11" style="2" bestFit="1" customWidth="1"/>
    <col min="15882" max="15882" width="12" style="2" bestFit="1" customWidth="1"/>
    <col min="15883" max="15883" width="20.28515625" style="2" bestFit="1" customWidth="1"/>
    <col min="15884" max="15884" width="19.85546875" style="2" bestFit="1" customWidth="1"/>
    <col min="15885" max="15885" width="30" style="2" bestFit="1" customWidth="1"/>
    <col min="15886" max="15886" width="29.7109375" style="2" bestFit="1" customWidth="1"/>
    <col min="15887" max="15887" width="38.5703125" style="2" bestFit="1" customWidth="1"/>
    <col min="15888" max="15888" width="32.140625" style="2" bestFit="1" customWidth="1"/>
    <col min="15889" max="16128" width="9.140625" style="2"/>
    <col min="16129" max="16129" width="15.85546875" style="2" bestFit="1" customWidth="1"/>
    <col min="16130" max="16130" width="11.28515625" style="2" bestFit="1" customWidth="1"/>
    <col min="16131" max="16131" width="39.140625" style="2" bestFit="1" customWidth="1"/>
    <col min="16132" max="16132" width="8.7109375" style="2" bestFit="1" customWidth="1"/>
    <col min="16133" max="16133" width="13.140625" style="2" bestFit="1" customWidth="1"/>
    <col min="16134" max="16134" width="1.28515625" style="2" customWidth="1"/>
    <col min="16135" max="16135" width="12.7109375" style="2" bestFit="1" customWidth="1"/>
    <col min="16136" max="16136" width="8.7109375" style="2" bestFit="1" customWidth="1"/>
    <col min="16137" max="16137" width="11" style="2" bestFit="1" customWidth="1"/>
    <col min="16138" max="16138" width="12" style="2" bestFit="1" customWidth="1"/>
    <col min="16139" max="16139" width="20.28515625" style="2" bestFit="1" customWidth="1"/>
    <col min="16140" max="16140" width="19.85546875" style="2" bestFit="1" customWidth="1"/>
    <col min="16141" max="16141" width="30" style="2" bestFit="1" customWidth="1"/>
    <col min="16142" max="16142" width="29.7109375" style="2" bestFit="1" customWidth="1"/>
    <col min="16143" max="16143" width="38.5703125" style="2" bestFit="1" customWidth="1"/>
    <col min="16144" max="16144" width="32.140625" style="2" bestFit="1" customWidth="1"/>
    <col min="16145" max="16384" width="9.140625" style="2"/>
  </cols>
  <sheetData>
    <row r="1" spans="1:22" s="3" customFormat="1" x14ac:dyDescent="0.2">
      <c r="A1" s="3" t="s">
        <v>12</v>
      </c>
      <c r="B1" s="3" t="s">
        <v>13</v>
      </c>
      <c r="C1" s="3" t="s">
        <v>9</v>
      </c>
      <c r="D1" s="3" t="s">
        <v>14</v>
      </c>
      <c r="E1" s="3" t="s">
        <v>15</v>
      </c>
      <c r="G1" s="3" t="s">
        <v>16</v>
      </c>
      <c r="H1" s="3" t="s">
        <v>17</v>
      </c>
      <c r="I1" s="3" t="s">
        <v>18</v>
      </c>
      <c r="J1" s="3" t="s">
        <v>19</v>
      </c>
      <c r="K1" s="3" t="s">
        <v>20</v>
      </c>
      <c r="L1" s="3" t="s">
        <v>21</v>
      </c>
      <c r="M1" s="3" t="s">
        <v>22</v>
      </c>
      <c r="N1" s="3" t="s">
        <v>23</v>
      </c>
      <c r="O1" s="3" t="s">
        <v>24</v>
      </c>
      <c r="P1" s="3" t="s">
        <v>25</v>
      </c>
      <c r="Q1" s="3" t="s">
        <v>26</v>
      </c>
      <c r="R1" s="3" t="s">
        <v>27</v>
      </c>
    </row>
    <row r="2" spans="1:22" ht="12.75" x14ac:dyDescent="0.2">
      <c r="A2" s="4">
        <v>45805</v>
      </c>
      <c r="B2" s="2" t="s">
        <v>28</v>
      </c>
      <c r="C2" s="1" t="s">
        <v>1250</v>
      </c>
      <c r="D2" s="2" t="s">
        <v>30</v>
      </c>
      <c r="E2" s="2" t="s">
        <v>2456</v>
      </c>
      <c r="G2">
        <v>0.55200000000000005</v>
      </c>
      <c r="H2" s="2">
        <f>AVERAGE(G2:G8)</f>
        <v>0.53500000000000003</v>
      </c>
      <c r="I2" s="2" t="s">
        <v>31</v>
      </c>
      <c r="J2" s="2">
        <f>(0.95778-0.000645)/87.67*10^6</f>
        <v>10917.474620736853</v>
      </c>
    </row>
    <row r="3" spans="1:22" ht="12.75" x14ac:dyDescent="0.2">
      <c r="A3" s="2">
        <v>20250529</v>
      </c>
      <c r="G3">
        <v>0.51</v>
      </c>
      <c r="I3" s="2">
        <v>20</v>
      </c>
      <c r="J3" s="2">
        <f>J2/I3</f>
        <v>545.87373103684263</v>
      </c>
      <c r="K3" s="2">
        <v>952</v>
      </c>
      <c r="L3" s="2">
        <v>523.1</v>
      </c>
      <c r="M3" s="2">
        <f>K3-H2</f>
        <v>951.46500000000003</v>
      </c>
      <c r="N3" s="2">
        <f>L3-H2</f>
        <v>522.56500000000005</v>
      </c>
      <c r="O3" s="2">
        <f t="shared" ref="O3:O13" si="0">M3/N3</f>
        <v>1.8207591400112904</v>
      </c>
      <c r="P3" s="2">
        <f>J3/M3</f>
        <v>0.57371919202161148</v>
      </c>
      <c r="Q3" s="2">
        <f>LINEST(M3:M13,N3:N13,FALSE)</f>
        <v>1.8033877067122157</v>
      </c>
      <c r="R3" s="2">
        <f>LINEST(J3:J13,M3:M13,FALSE)</f>
        <v>0.57372781706974574</v>
      </c>
      <c r="U3" s="2">
        <f t="shared" ref="U3:U13" si="1">$Q$3</f>
        <v>1.8033877067122157</v>
      </c>
      <c r="V3" s="2">
        <v>1.9</v>
      </c>
    </row>
    <row r="4" spans="1:22" ht="12.75" x14ac:dyDescent="0.2">
      <c r="G4">
        <v>0.35599999999999998</v>
      </c>
      <c r="I4" s="2">
        <f t="shared" ref="I4:I12" si="2">I3*2</f>
        <v>40</v>
      </c>
      <c r="J4" s="2">
        <f>J2/I4</f>
        <v>272.93686551842131</v>
      </c>
      <c r="K4" s="2">
        <v>471.5</v>
      </c>
      <c r="L4" s="5">
        <v>271</v>
      </c>
      <c r="M4" s="2">
        <f>K4-H2</f>
        <v>470.96499999999997</v>
      </c>
      <c r="N4" s="2">
        <f>L4-H2</f>
        <v>270.46499999999997</v>
      </c>
      <c r="O4" s="2">
        <f t="shared" si="0"/>
        <v>1.741315881907086</v>
      </c>
      <c r="P4" s="2">
        <f t="shared" ref="P4:P13" si="3">J4/M4</f>
        <v>0.57952685553793026</v>
      </c>
      <c r="U4" s="2">
        <f t="shared" si="1"/>
        <v>1.8033877067122157</v>
      </c>
      <c r="V4" s="2">
        <v>1.9</v>
      </c>
    </row>
    <row r="5" spans="1:22" ht="12.75" x14ac:dyDescent="0.2">
      <c r="G5">
        <v>0.72</v>
      </c>
      <c r="I5" s="2">
        <f t="shared" si="2"/>
        <v>80</v>
      </c>
      <c r="J5" s="2">
        <f>J2/I5</f>
        <v>136.46843275921066</v>
      </c>
      <c r="K5" s="5">
        <v>245.7</v>
      </c>
      <c r="L5" s="2">
        <v>136.9</v>
      </c>
      <c r="M5" s="5">
        <f>K5-H2</f>
        <v>245.16499999999999</v>
      </c>
      <c r="N5" s="2">
        <f>L5-H2</f>
        <v>136.36500000000001</v>
      </c>
      <c r="O5" s="2">
        <f t="shared" si="0"/>
        <v>1.7978586880797858</v>
      </c>
      <c r="P5" s="2">
        <f t="shared" si="3"/>
        <v>0.55663913184675895</v>
      </c>
      <c r="Q5" s="2" t="s">
        <v>32</v>
      </c>
      <c r="U5" s="2">
        <f t="shared" si="1"/>
        <v>1.8033877067122157</v>
      </c>
      <c r="V5" s="2">
        <v>1.9</v>
      </c>
    </row>
    <row r="6" spans="1:22" ht="12.75" x14ac:dyDescent="0.2">
      <c r="G6">
        <v>0.55500000000000005</v>
      </c>
      <c r="I6" s="2">
        <f t="shared" si="2"/>
        <v>160</v>
      </c>
      <c r="J6" s="2">
        <f>J2/I6</f>
        <v>68.234216379605328</v>
      </c>
      <c r="K6" s="2">
        <v>122.2</v>
      </c>
      <c r="L6" s="2">
        <v>68.849999999999994</v>
      </c>
      <c r="M6" s="2">
        <f>K6-H2</f>
        <v>121.66500000000001</v>
      </c>
      <c r="N6" s="2">
        <f>L6-H2</f>
        <v>68.314999999999998</v>
      </c>
      <c r="O6" s="2">
        <f t="shared" si="0"/>
        <v>1.7809412281343777</v>
      </c>
      <c r="P6" s="2">
        <f t="shared" si="3"/>
        <v>0.56083685841947417</v>
      </c>
      <c r="Q6" s="6">
        <f>AVERAGE(O3:O13)</f>
        <v>1.7607628348581235</v>
      </c>
      <c r="R6" s="6">
        <f>AVERAGE(P3:P13)</f>
        <v>0.56364818614897161</v>
      </c>
      <c r="U6" s="2">
        <f t="shared" si="1"/>
        <v>1.8033877067122157</v>
      </c>
      <c r="V6" s="2">
        <v>1.9</v>
      </c>
    </row>
    <row r="7" spans="1:22" ht="12.75" x14ac:dyDescent="0.2">
      <c r="G7">
        <v>0.51700000000000002</v>
      </c>
      <c r="I7" s="2">
        <f t="shared" si="2"/>
        <v>320</v>
      </c>
      <c r="J7" s="2">
        <f>J2/I7</f>
        <v>34.117108189802664</v>
      </c>
      <c r="K7" s="2">
        <v>61.41</v>
      </c>
      <c r="L7" s="2">
        <v>34.15</v>
      </c>
      <c r="M7" s="2">
        <f>K7-H2</f>
        <v>60.875</v>
      </c>
      <c r="N7" s="2">
        <f>L7-H2</f>
        <v>33.615000000000002</v>
      </c>
      <c r="O7" s="2">
        <f t="shared" si="0"/>
        <v>1.8109474936784173</v>
      </c>
      <c r="P7" s="2">
        <f t="shared" si="3"/>
        <v>0.56044530907273371</v>
      </c>
      <c r="U7" s="2">
        <f t="shared" si="1"/>
        <v>1.8033877067122157</v>
      </c>
      <c r="V7" s="2">
        <v>1.9</v>
      </c>
    </row>
    <row r="8" spans="1:22" ht="12.75" x14ac:dyDescent="0.2">
      <c r="G8"/>
      <c r="I8" s="2">
        <f t="shared" si="2"/>
        <v>640</v>
      </c>
      <c r="J8" s="2">
        <f>J2/I8</f>
        <v>17.058554094901332</v>
      </c>
      <c r="K8" s="2">
        <v>30.95</v>
      </c>
      <c r="L8" s="2">
        <v>17.32</v>
      </c>
      <c r="M8" s="2">
        <f>K8-H2</f>
        <v>30.414999999999999</v>
      </c>
      <c r="N8" s="2">
        <f>L8-H2</f>
        <v>16.785</v>
      </c>
      <c r="O8" s="2">
        <f t="shared" si="0"/>
        <v>1.8120345546619003</v>
      </c>
      <c r="P8" s="2">
        <f t="shared" si="3"/>
        <v>0.56085990777252448</v>
      </c>
      <c r="U8" s="2">
        <f t="shared" si="1"/>
        <v>1.8033877067122157</v>
      </c>
      <c r="V8" s="2">
        <v>1.9</v>
      </c>
    </row>
    <row r="9" spans="1:22" ht="12.75" x14ac:dyDescent="0.2">
      <c r="G9"/>
      <c r="I9" s="2">
        <f t="shared" si="2"/>
        <v>1280</v>
      </c>
      <c r="J9" s="2">
        <f>J2/I9</f>
        <v>8.5292770474506661</v>
      </c>
      <c r="K9" s="2">
        <v>15.31</v>
      </c>
      <c r="L9" s="2">
        <v>9.1340000000000003</v>
      </c>
      <c r="M9" s="2">
        <f>K9-H2</f>
        <v>14.775</v>
      </c>
      <c r="N9" s="2">
        <f>L9-H2</f>
        <v>8.5990000000000002</v>
      </c>
      <c r="O9" s="2">
        <f t="shared" si="0"/>
        <v>1.7182230491917665</v>
      </c>
      <c r="P9" s="2">
        <f t="shared" si="3"/>
        <v>0.57727763434522272</v>
      </c>
      <c r="U9" s="2">
        <f t="shared" si="1"/>
        <v>1.8033877067122157</v>
      </c>
      <c r="V9" s="2">
        <v>1.9</v>
      </c>
    </row>
    <row r="10" spans="1:22" ht="12.75" x14ac:dyDescent="0.2">
      <c r="G10"/>
      <c r="I10" s="2">
        <f t="shared" si="2"/>
        <v>2560</v>
      </c>
      <c r="J10" s="2">
        <f>J2/I10</f>
        <v>4.264638523725333</v>
      </c>
      <c r="K10" s="2">
        <v>7.9249999999999998</v>
      </c>
      <c r="L10" s="7">
        <v>4.5679999999999996</v>
      </c>
      <c r="M10" s="2">
        <f>K10-H2</f>
        <v>7.39</v>
      </c>
      <c r="N10" s="2">
        <f>L10-H2</f>
        <v>4.0329999999999995</v>
      </c>
      <c r="O10" s="2">
        <f t="shared" si="0"/>
        <v>1.8323828415571537</v>
      </c>
      <c r="P10" s="2">
        <f t="shared" si="3"/>
        <v>0.57708234421181781</v>
      </c>
      <c r="U10" s="2">
        <f t="shared" si="1"/>
        <v>1.8033877067122157</v>
      </c>
      <c r="V10" s="2">
        <v>1.9</v>
      </c>
    </row>
    <row r="11" spans="1:22" ht="12.75" x14ac:dyDescent="0.2">
      <c r="G11"/>
      <c r="I11" s="2">
        <f t="shared" si="2"/>
        <v>5120</v>
      </c>
      <c r="J11" s="2">
        <f>J2/I11</f>
        <v>2.1323192618626665</v>
      </c>
      <c r="K11" s="2">
        <v>4.4050000000000002</v>
      </c>
      <c r="L11" s="2">
        <v>2.7669999999999999</v>
      </c>
      <c r="M11" s="2">
        <f>K11-H2</f>
        <v>3.87</v>
      </c>
      <c r="N11" s="2">
        <f>L11-H2</f>
        <v>2.2319999999999998</v>
      </c>
      <c r="O11" s="2">
        <f t="shared" si="0"/>
        <v>1.7338709677419357</v>
      </c>
      <c r="P11" s="2">
        <f t="shared" si="3"/>
        <v>0.55098688937019802</v>
      </c>
      <c r="U11" s="2">
        <f t="shared" si="1"/>
        <v>1.8033877067122157</v>
      </c>
      <c r="V11" s="2">
        <v>1.9</v>
      </c>
    </row>
    <row r="12" spans="1:22" ht="12.75" x14ac:dyDescent="0.2">
      <c r="G12"/>
      <c r="I12" s="2">
        <f t="shared" si="2"/>
        <v>10240</v>
      </c>
      <c r="J12" s="2">
        <f>J2/I12</f>
        <v>1.0661596309313333</v>
      </c>
      <c r="K12" s="2">
        <v>2.3370000000000002</v>
      </c>
      <c r="L12" s="2">
        <v>1.6619999999999999</v>
      </c>
      <c r="M12" s="7">
        <f>K12-H2</f>
        <v>1.802</v>
      </c>
      <c r="N12" s="2">
        <f>L12-H2</f>
        <v>1.1269999999999998</v>
      </c>
      <c r="O12" s="2">
        <f t="shared" si="0"/>
        <v>1.5989352262644192</v>
      </c>
      <c r="P12" s="2">
        <f t="shared" si="3"/>
        <v>0.59165351328042914</v>
      </c>
      <c r="U12" s="2">
        <f t="shared" si="1"/>
        <v>1.8033877067122157</v>
      </c>
      <c r="V12" s="2">
        <v>1.9</v>
      </c>
    </row>
    <row r="13" spans="1:22" ht="12.75" x14ac:dyDescent="0.2">
      <c r="G13"/>
      <c r="I13" s="2">
        <v>20480</v>
      </c>
      <c r="J13" s="2">
        <f>J2/I13</f>
        <v>0.53307981546566663</v>
      </c>
      <c r="K13" s="7">
        <v>1.5780000000000001</v>
      </c>
      <c r="L13" s="7">
        <v>1.141</v>
      </c>
      <c r="M13" s="7">
        <f>K13-H2</f>
        <v>1.0430000000000001</v>
      </c>
      <c r="N13" s="7">
        <f>L13-H2</f>
        <v>0.60599999999999998</v>
      </c>
      <c r="O13" s="2">
        <f t="shared" si="0"/>
        <v>1.7211221122112215</v>
      </c>
      <c r="P13" s="2">
        <f t="shared" si="3"/>
        <v>0.51110241175998705</v>
      </c>
      <c r="U13" s="2">
        <f t="shared" si="1"/>
        <v>1.8033877067122157</v>
      </c>
      <c r="V13" s="2">
        <v>1.9</v>
      </c>
    </row>
    <row r="14" spans="1:22" ht="12.75" x14ac:dyDescent="0.2">
      <c r="G14"/>
    </row>
    <row r="15" spans="1:22" ht="12.75" x14ac:dyDescent="0.2">
      <c r="G15"/>
    </row>
    <row r="17" spans="7:18" ht="12.75" x14ac:dyDescent="0.2">
      <c r="G17"/>
      <c r="H17" s="8"/>
      <c r="I17" s="2">
        <f>(0.04923-0.000378)/87.67*10^6</f>
        <v>557.22596099007637</v>
      </c>
      <c r="J17" s="2" t="s">
        <v>48</v>
      </c>
      <c r="R17" s="2" t="s">
        <v>33</v>
      </c>
    </row>
    <row r="18" spans="7:18" ht="12.75" x14ac:dyDescent="0.2">
      <c r="G18"/>
      <c r="I18" s="2">
        <f>I17/J2</f>
        <v>5.1039821968687803E-2</v>
      </c>
    </row>
    <row r="19" spans="7:18" ht="12.75" x14ac:dyDescent="0.2">
      <c r="G19"/>
      <c r="I19" s="2">
        <f>J2/I17</f>
        <v>19.592544829280275</v>
      </c>
    </row>
    <row r="20" spans="7:18" ht="12.75" x14ac:dyDescent="0.2">
      <c r="G20"/>
    </row>
    <row r="21" spans="7:18" ht="12.75" x14ac:dyDescent="0.2">
      <c r="G21"/>
      <c r="H21" s="8"/>
    </row>
    <row r="22" spans="7:18" x14ac:dyDescent="0.2">
      <c r="I22" s="2">
        <f>(0.049657-0.000606)/87.67*10^6</f>
        <v>559.49583666020294</v>
      </c>
      <c r="J22" s="2" t="s">
        <v>48</v>
      </c>
    </row>
    <row r="23" spans="7:18" x14ac:dyDescent="0.2">
      <c r="I23" s="2">
        <f>I22/J2</f>
        <v>5.1247734123190558E-2</v>
      </c>
    </row>
    <row r="24" spans="7:18" x14ac:dyDescent="0.2">
      <c r="I24" s="2">
        <f>J2/I22</f>
        <v>19.513057837760702</v>
      </c>
    </row>
    <row r="40" spans="11:13" x14ac:dyDescent="0.2">
      <c r="K40" s="5"/>
      <c r="L40" s="5"/>
      <c r="M40" s="5"/>
    </row>
    <row r="46" spans="11:13" x14ac:dyDescent="0.2">
      <c r="K46" s="7"/>
      <c r="L46" s="7"/>
      <c r="M46" s="7"/>
    </row>
    <row r="49" spans="11:13" x14ac:dyDescent="0.2">
      <c r="K49" s="7"/>
      <c r="L49" s="7"/>
      <c r="M49" s="7"/>
    </row>
  </sheetData>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159C8-0D33-44C5-BFD5-D5DC530A8C9F}">
  <sheetPr codeName="Sheet65">
    <tabColor rgb="FFFFFF00"/>
  </sheetPr>
  <dimension ref="A1:V49"/>
  <sheetViews>
    <sheetView topLeftCell="I1" workbookViewId="0">
      <selection activeCell="Q3" sqref="Q3"/>
    </sheetView>
  </sheetViews>
  <sheetFormatPr defaultRowHeight="11.25" x14ac:dyDescent="0.2"/>
  <cols>
    <col min="1" max="1" width="15.85546875" style="801" bestFit="1" customWidth="1"/>
    <col min="2" max="2" width="11.28515625" style="801" bestFit="1" customWidth="1"/>
    <col min="3" max="3" width="39.140625" style="801" bestFit="1" customWidth="1"/>
    <col min="4" max="4" width="8.7109375" style="801" bestFit="1" customWidth="1"/>
    <col min="5" max="5" width="13.140625" style="801" bestFit="1" customWidth="1"/>
    <col min="6" max="6" width="1.28515625" style="801" customWidth="1"/>
    <col min="7" max="7" width="12.7109375" style="801" bestFit="1" customWidth="1"/>
    <col min="8" max="8" width="8.7109375" style="801" bestFit="1" customWidth="1"/>
    <col min="9" max="9" width="11" style="801" bestFit="1" customWidth="1"/>
    <col min="10" max="10" width="12" style="801" bestFit="1" customWidth="1"/>
    <col min="11" max="11" width="20.28515625" style="801" bestFit="1" customWidth="1"/>
    <col min="12" max="12" width="19.85546875" style="801" bestFit="1" customWidth="1"/>
    <col min="13" max="13" width="30" style="801" bestFit="1" customWidth="1"/>
    <col min="14" max="14" width="29.7109375" style="801" bestFit="1" customWidth="1"/>
    <col min="15" max="15" width="38.5703125" style="801" bestFit="1" customWidth="1"/>
    <col min="16" max="16" width="32.140625" style="801" bestFit="1" customWidth="1"/>
    <col min="17" max="256" width="9.140625" style="801"/>
    <col min="257" max="257" width="15.85546875" style="801" bestFit="1" customWidth="1"/>
    <col min="258" max="258" width="11.28515625" style="801" bestFit="1" customWidth="1"/>
    <col min="259" max="259" width="39.140625" style="801" bestFit="1" customWidth="1"/>
    <col min="260" max="260" width="8.7109375" style="801" bestFit="1" customWidth="1"/>
    <col min="261" max="261" width="13.140625" style="801" bestFit="1" customWidth="1"/>
    <col min="262" max="262" width="1.28515625" style="801" customWidth="1"/>
    <col min="263" max="263" width="12.7109375" style="801" bestFit="1" customWidth="1"/>
    <col min="264" max="264" width="8.7109375" style="801" bestFit="1" customWidth="1"/>
    <col min="265" max="265" width="11" style="801" bestFit="1" customWidth="1"/>
    <col min="266" max="266" width="12" style="801" bestFit="1" customWidth="1"/>
    <col min="267" max="267" width="20.28515625" style="801" bestFit="1" customWidth="1"/>
    <col min="268" max="268" width="19.85546875" style="801" bestFit="1" customWidth="1"/>
    <col min="269" max="269" width="30" style="801" bestFit="1" customWidth="1"/>
    <col min="270" max="270" width="29.7109375" style="801" bestFit="1" customWidth="1"/>
    <col min="271" max="271" width="38.5703125" style="801" bestFit="1" customWidth="1"/>
    <col min="272" max="272" width="32.140625" style="801" bestFit="1" customWidth="1"/>
    <col min="273" max="512" width="9.140625" style="801"/>
    <col min="513" max="513" width="15.85546875" style="801" bestFit="1" customWidth="1"/>
    <col min="514" max="514" width="11.28515625" style="801" bestFit="1" customWidth="1"/>
    <col min="515" max="515" width="39.140625" style="801" bestFit="1" customWidth="1"/>
    <col min="516" max="516" width="8.7109375" style="801" bestFit="1" customWidth="1"/>
    <col min="517" max="517" width="13.140625" style="801" bestFit="1" customWidth="1"/>
    <col min="518" max="518" width="1.28515625" style="801" customWidth="1"/>
    <col min="519" max="519" width="12.7109375" style="801" bestFit="1" customWidth="1"/>
    <col min="520" max="520" width="8.7109375" style="801" bestFit="1" customWidth="1"/>
    <col min="521" max="521" width="11" style="801" bestFit="1" customWidth="1"/>
    <col min="522" max="522" width="12" style="801" bestFit="1" customWidth="1"/>
    <col min="523" max="523" width="20.28515625" style="801" bestFit="1" customWidth="1"/>
    <col min="524" max="524" width="19.85546875" style="801" bestFit="1" customWidth="1"/>
    <col min="525" max="525" width="30" style="801" bestFit="1" customWidth="1"/>
    <col min="526" max="526" width="29.7109375" style="801" bestFit="1" customWidth="1"/>
    <col min="527" max="527" width="38.5703125" style="801" bestFit="1" customWidth="1"/>
    <col min="528" max="528" width="32.140625" style="801" bestFit="1" customWidth="1"/>
    <col min="529" max="768" width="9.140625" style="801"/>
    <col min="769" max="769" width="15.85546875" style="801" bestFit="1" customWidth="1"/>
    <col min="770" max="770" width="11.28515625" style="801" bestFit="1" customWidth="1"/>
    <col min="771" max="771" width="39.140625" style="801" bestFit="1" customWidth="1"/>
    <col min="772" max="772" width="8.7109375" style="801" bestFit="1" customWidth="1"/>
    <col min="773" max="773" width="13.140625" style="801" bestFit="1" customWidth="1"/>
    <col min="774" max="774" width="1.28515625" style="801" customWidth="1"/>
    <col min="775" max="775" width="12.7109375" style="801" bestFit="1" customWidth="1"/>
    <col min="776" max="776" width="8.7109375" style="801" bestFit="1" customWidth="1"/>
    <col min="777" max="777" width="11" style="801" bestFit="1" customWidth="1"/>
    <col min="778" max="778" width="12" style="801" bestFit="1" customWidth="1"/>
    <col min="779" max="779" width="20.28515625" style="801" bestFit="1" customWidth="1"/>
    <col min="780" max="780" width="19.85546875" style="801" bestFit="1" customWidth="1"/>
    <col min="781" max="781" width="30" style="801" bestFit="1" customWidth="1"/>
    <col min="782" max="782" width="29.7109375" style="801" bestFit="1" customWidth="1"/>
    <col min="783" max="783" width="38.5703125" style="801" bestFit="1" customWidth="1"/>
    <col min="784" max="784" width="32.140625" style="801" bestFit="1" customWidth="1"/>
    <col min="785" max="1024" width="9.140625" style="801"/>
    <col min="1025" max="1025" width="15.85546875" style="801" bestFit="1" customWidth="1"/>
    <col min="1026" max="1026" width="11.28515625" style="801" bestFit="1" customWidth="1"/>
    <col min="1027" max="1027" width="39.140625" style="801" bestFit="1" customWidth="1"/>
    <col min="1028" max="1028" width="8.7109375" style="801" bestFit="1" customWidth="1"/>
    <col min="1029" max="1029" width="13.140625" style="801" bestFit="1" customWidth="1"/>
    <col min="1030" max="1030" width="1.28515625" style="801" customWidth="1"/>
    <col min="1031" max="1031" width="12.7109375" style="801" bestFit="1" customWidth="1"/>
    <col min="1032" max="1032" width="8.7109375" style="801" bestFit="1" customWidth="1"/>
    <col min="1033" max="1033" width="11" style="801" bestFit="1" customWidth="1"/>
    <col min="1034" max="1034" width="12" style="801" bestFit="1" customWidth="1"/>
    <col min="1035" max="1035" width="20.28515625" style="801" bestFit="1" customWidth="1"/>
    <col min="1036" max="1036" width="19.85546875" style="801" bestFit="1" customWidth="1"/>
    <col min="1037" max="1037" width="30" style="801" bestFit="1" customWidth="1"/>
    <col min="1038" max="1038" width="29.7109375" style="801" bestFit="1" customWidth="1"/>
    <col min="1039" max="1039" width="38.5703125" style="801" bestFit="1" customWidth="1"/>
    <col min="1040" max="1040" width="32.140625" style="801" bestFit="1" customWidth="1"/>
    <col min="1041" max="1280" width="9.140625" style="801"/>
    <col min="1281" max="1281" width="15.85546875" style="801" bestFit="1" customWidth="1"/>
    <col min="1282" max="1282" width="11.28515625" style="801" bestFit="1" customWidth="1"/>
    <col min="1283" max="1283" width="39.140625" style="801" bestFit="1" customWidth="1"/>
    <col min="1284" max="1284" width="8.7109375" style="801" bestFit="1" customWidth="1"/>
    <col min="1285" max="1285" width="13.140625" style="801" bestFit="1" customWidth="1"/>
    <col min="1286" max="1286" width="1.28515625" style="801" customWidth="1"/>
    <col min="1287" max="1287" width="12.7109375" style="801" bestFit="1" customWidth="1"/>
    <col min="1288" max="1288" width="8.7109375" style="801" bestFit="1" customWidth="1"/>
    <col min="1289" max="1289" width="11" style="801" bestFit="1" customWidth="1"/>
    <col min="1290" max="1290" width="12" style="801" bestFit="1" customWidth="1"/>
    <col min="1291" max="1291" width="20.28515625" style="801" bestFit="1" customWidth="1"/>
    <col min="1292" max="1292" width="19.85546875" style="801" bestFit="1" customWidth="1"/>
    <col min="1293" max="1293" width="30" style="801" bestFit="1" customWidth="1"/>
    <col min="1294" max="1294" width="29.7109375" style="801" bestFit="1" customWidth="1"/>
    <col min="1295" max="1295" width="38.5703125" style="801" bestFit="1" customWidth="1"/>
    <col min="1296" max="1296" width="32.140625" style="801" bestFit="1" customWidth="1"/>
    <col min="1297" max="1536" width="9.140625" style="801"/>
    <col min="1537" max="1537" width="15.85546875" style="801" bestFit="1" customWidth="1"/>
    <col min="1538" max="1538" width="11.28515625" style="801" bestFit="1" customWidth="1"/>
    <col min="1539" max="1539" width="39.140625" style="801" bestFit="1" customWidth="1"/>
    <col min="1540" max="1540" width="8.7109375" style="801" bestFit="1" customWidth="1"/>
    <col min="1541" max="1541" width="13.140625" style="801" bestFit="1" customWidth="1"/>
    <col min="1542" max="1542" width="1.28515625" style="801" customWidth="1"/>
    <col min="1543" max="1543" width="12.7109375" style="801" bestFit="1" customWidth="1"/>
    <col min="1544" max="1544" width="8.7109375" style="801" bestFit="1" customWidth="1"/>
    <col min="1545" max="1545" width="11" style="801" bestFit="1" customWidth="1"/>
    <col min="1546" max="1546" width="12" style="801" bestFit="1" customWidth="1"/>
    <col min="1547" max="1547" width="20.28515625" style="801" bestFit="1" customWidth="1"/>
    <col min="1548" max="1548" width="19.85546875" style="801" bestFit="1" customWidth="1"/>
    <col min="1549" max="1549" width="30" style="801" bestFit="1" customWidth="1"/>
    <col min="1550" max="1550" width="29.7109375" style="801" bestFit="1" customWidth="1"/>
    <col min="1551" max="1551" width="38.5703125" style="801" bestFit="1" customWidth="1"/>
    <col min="1552" max="1552" width="32.140625" style="801" bestFit="1" customWidth="1"/>
    <col min="1553" max="1792" width="9.140625" style="801"/>
    <col min="1793" max="1793" width="15.85546875" style="801" bestFit="1" customWidth="1"/>
    <col min="1794" max="1794" width="11.28515625" style="801" bestFit="1" customWidth="1"/>
    <col min="1795" max="1795" width="39.140625" style="801" bestFit="1" customWidth="1"/>
    <col min="1796" max="1796" width="8.7109375" style="801" bestFit="1" customWidth="1"/>
    <col min="1797" max="1797" width="13.140625" style="801" bestFit="1" customWidth="1"/>
    <col min="1798" max="1798" width="1.28515625" style="801" customWidth="1"/>
    <col min="1799" max="1799" width="12.7109375" style="801" bestFit="1" customWidth="1"/>
    <col min="1800" max="1800" width="8.7109375" style="801" bestFit="1" customWidth="1"/>
    <col min="1801" max="1801" width="11" style="801" bestFit="1" customWidth="1"/>
    <col min="1802" max="1802" width="12" style="801" bestFit="1" customWidth="1"/>
    <col min="1803" max="1803" width="20.28515625" style="801" bestFit="1" customWidth="1"/>
    <col min="1804" max="1804" width="19.85546875" style="801" bestFit="1" customWidth="1"/>
    <col min="1805" max="1805" width="30" style="801" bestFit="1" customWidth="1"/>
    <col min="1806" max="1806" width="29.7109375" style="801" bestFit="1" customWidth="1"/>
    <col min="1807" max="1807" width="38.5703125" style="801" bestFit="1" customWidth="1"/>
    <col min="1808" max="1808" width="32.140625" style="801" bestFit="1" customWidth="1"/>
    <col min="1809" max="2048" width="9.140625" style="801"/>
    <col min="2049" max="2049" width="15.85546875" style="801" bestFit="1" customWidth="1"/>
    <col min="2050" max="2050" width="11.28515625" style="801" bestFit="1" customWidth="1"/>
    <col min="2051" max="2051" width="39.140625" style="801" bestFit="1" customWidth="1"/>
    <col min="2052" max="2052" width="8.7109375" style="801" bestFit="1" customWidth="1"/>
    <col min="2053" max="2053" width="13.140625" style="801" bestFit="1" customWidth="1"/>
    <col min="2054" max="2054" width="1.28515625" style="801" customWidth="1"/>
    <col min="2055" max="2055" width="12.7109375" style="801" bestFit="1" customWidth="1"/>
    <col min="2056" max="2056" width="8.7109375" style="801" bestFit="1" customWidth="1"/>
    <col min="2057" max="2057" width="11" style="801" bestFit="1" customWidth="1"/>
    <col min="2058" max="2058" width="12" style="801" bestFit="1" customWidth="1"/>
    <col min="2059" max="2059" width="20.28515625" style="801" bestFit="1" customWidth="1"/>
    <col min="2060" max="2060" width="19.85546875" style="801" bestFit="1" customWidth="1"/>
    <col min="2061" max="2061" width="30" style="801" bestFit="1" customWidth="1"/>
    <col min="2062" max="2062" width="29.7109375" style="801" bestFit="1" customWidth="1"/>
    <col min="2063" max="2063" width="38.5703125" style="801" bestFit="1" customWidth="1"/>
    <col min="2064" max="2064" width="32.140625" style="801" bestFit="1" customWidth="1"/>
    <col min="2065" max="2304" width="9.140625" style="801"/>
    <col min="2305" max="2305" width="15.85546875" style="801" bestFit="1" customWidth="1"/>
    <col min="2306" max="2306" width="11.28515625" style="801" bestFit="1" customWidth="1"/>
    <col min="2307" max="2307" width="39.140625" style="801" bestFit="1" customWidth="1"/>
    <col min="2308" max="2308" width="8.7109375" style="801" bestFit="1" customWidth="1"/>
    <col min="2309" max="2309" width="13.140625" style="801" bestFit="1" customWidth="1"/>
    <col min="2310" max="2310" width="1.28515625" style="801" customWidth="1"/>
    <col min="2311" max="2311" width="12.7109375" style="801" bestFit="1" customWidth="1"/>
    <col min="2312" max="2312" width="8.7109375" style="801" bestFit="1" customWidth="1"/>
    <col min="2313" max="2313" width="11" style="801" bestFit="1" customWidth="1"/>
    <col min="2314" max="2314" width="12" style="801" bestFit="1" customWidth="1"/>
    <col min="2315" max="2315" width="20.28515625" style="801" bestFit="1" customWidth="1"/>
    <col min="2316" max="2316" width="19.85546875" style="801" bestFit="1" customWidth="1"/>
    <col min="2317" max="2317" width="30" style="801" bestFit="1" customWidth="1"/>
    <col min="2318" max="2318" width="29.7109375" style="801" bestFit="1" customWidth="1"/>
    <col min="2319" max="2319" width="38.5703125" style="801" bestFit="1" customWidth="1"/>
    <col min="2320" max="2320" width="32.140625" style="801" bestFit="1" customWidth="1"/>
    <col min="2321" max="2560" width="9.140625" style="801"/>
    <col min="2561" max="2561" width="15.85546875" style="801" bestFit="1" customWidth="1"/>
    <col min="2562" max="2562" width="11.28515625" style="801" bestFit="1" customWidth="1"/>
    <col min="2563" max="2563" width="39.140625" style="801" bestFit="1" customWidth="1"/>
    <col min="2564" max="2564" width="8.7109375" style="801" bestFit="1" customWidth="1"/>
    <col min="2565" max="2565" width="13.140625" style="801" bestFit="1" customWidth="1"/>
    <col min="2566" max="2566" width="1.28515625" style="801" customWidth="1"/>
    <col min="2567" max="2567" width="12.7109375" style="801" bestFit="1" customWidth="1"/>
    <col min="2568" max="2568" width="8.7109375" style="801" bestFit="1" customWidth="1"/>
    <col min="2569" max="2569" width="11" style="801" bestFit="1" customWidth="1"/>
    <col min="2570" max="2570" width="12" style="801" bestFit="1" customWidth="1"/>
    <col min="2571" max="2571" width="20.28515625" style="801" bestFit="1" customWidth="1"/>
    <col min="2572" max="2572" width="19.85546875" style="801" bestFit="1" customWidth="1"/>
    <col min="2573" max="2573" width="30" style="801" bestFit="1" customWidth="1"/>
    <col min="2574" max="2574" width="29.7109375" style="801" bestFit="1" customWidth="1"/>
    <col min="2575" max="2575" width="38.5703125" style="801" bestFit="1" customWidth="1"/>
    <col min="2576" max="2576" width="32.140625" style="801" bestFit="1" customWidth="1"/>
    <col min="2577" max="2816" width="9.140625" style="801"/>
    <col min="2817" max="2817" width="15.85546875" style="801" bestFit="1" customWidth="1"/>
    <col min="2818" max="2818" width="11.28515625" style="801" bestFit="1" customWidth="1"/>
    <col min="2819" max="2819" width="39.140625" style="801" bestFit="1" customWidth="1"/>
    <col min="2820" max="2820" width="8.7109375" style="801" bestFit="1" customWidth="1"/>
    <col min="2821" max="2821" width="13.140625" style="801" bestFit="1" customWidth="1"/>
    <col min="2822" max="2822" width="1.28515625" style="801" customWidth="1"/>
    <col min="2823" max="2823" width="12.7109375" style="801" bestFit="1" customWidth="1"/>
    <col min="2824" max="2824" width="8.7109375" style="801" bestFit="1" customWidth="1"/>
    <col min="2825" max="2825" width="11" style="801" bestFit="1" customWidth="1"/>
    <col min="2826" max="2826" width="12" style="801" bestFit="1" customWidth="1"/>
    <col min="2827" max="2827" width="20.28515625" style="801" bestFit="1" customWidth="1"/>
    <col min="2828" max="2828" width="19.85546875" style="801" bestFit="1" customWidth="1"/>
    <col min="2829" max="2829" width="30" style="801" bestFit="1" customWidth="1"/>
    <col min="2830" max="2830" width="29.7109375" style="801" bestFit="1" customWidth="1"/>
    <col min="2831" max="2831" width="38.5703125" style="801" bestFit="1" customWidth="1"/>
    <col min="2832" max="2832" width="32.140625" style="801" bestFit="1" customWidth="1"/>
    <col min="2833" max="3072" width="9.140625" style="801"/>
    <col min="3073" max="3073" width="15.85546875" style="801" bestFit="1" customWidth="1"/>
    <col min="3074" max="3074" width="11.28515625" style="801" bestFit="1" customWidth="1"/>
    <col min="3075" max="3075" width="39.140625" style="801" bestFit="1" customWidth="1"/>
    <col min="3076" max="3076" width="8.7109375" style="801" bestFit="1" customWidth="1"/>
    <col min="3077" max="3077" width="13.140625" style="801" bestFit="1" customWidth="1"/>
    <col min="3078" max="3078" width="1.28515625" style="801" customWidth="1"/>
    <col min="3079" max="3079" width="12.7109375" style="801" bestFit="1" customWidth="1"/>
    <col min="3080" max="3080" width="8.7109375" style="801" bestFit="1" customWidth="1"/>
    <col min="3081" max="3081" width="11" style="801" bestFit="1" customWidth="1"/>
    <col min="3082" max="3082" width="12" style="801" bestFit="1" customWidth="1"/>
    <col min="3083" max="3083" width="20.28515625" style="801" bestFit="1" customWidth="1"/>
    <col min="3084" max="3084" width="19.85546875" style="801" bestFit="1" customWidth="1"/>
    <col min="3085" max="3085" width="30" style="801" bestFit="1" customWidth="1"/>
    <col min="3086" max="3086" width="29.7109375" style="801" bestFit="1" customWidth="1"/>
    <col min="3087" max="3087" width="38.5703125" style="801" bestFit="1" customWidth="1"/>
    <col min="3088" max="3088" width="32.140625" style="801" bestFit="1" customWidth="1"/>
    <col min="3089" max="3328" width="9.140625" style="801"/>
    <col min="3329" max="3329" width="15.85546875" style="801" bestFit="1" customWidth="1"/>
    <col min="3330" max="3330" width="11.28515625" style="801" bestFit="1" customWidth="1"/>
    <col min="3331" max="3331" width="39.140625" style="801" bestFit="1" customWidth="1"/>
    <col min="3332" max="3332" width="8.7109375" style="801" bestFit="1" customWidth="1"/>
    <col min="3333" max="3333" width="13.140625" style="801" bestFit="1" customWidth="1"/>
    <col min="3334" max="3334" width="1.28515625" style="801" customWidth="1"/>
    <col min="3335" max="3335" width="12.7109375" style="801" bestFit="1" customWidth="1"/>
    <col min="3336" max="3336" width="8.7109375" style="801" bestFit="1" customWidth="1"/>
    <col min="3337" max="3337" width="11" style="801" bestFit="1" customWidth="1"/>
    <col min="3338" max="3338" width="12" style="801" bestFit="1" customWidth="1"/>
    <col min="3339" max="3339" width="20.28515625" style="801" bestFit="1" customWidth="1"/>
    <col min="3340" max="3340" width="19.85546875" style="801" bestFit="1" customWidth="1"/>
    <col min="3341" max="3341" width="30" style="801" bestFit="1" customWidth="1"/>
    <col min="3342" max="3342" width="29.7109375" style="801" bestFit="1" customWidth="1"/>
    <col min="3343" max="3343" width="38.5703125" style="801" bestFit="1" customWidth="1"/>
    <col min="3344" max="3344" width="32.140625" style="801" bestFit="1" customWidth="1"/>
    <col min="3345" max="3584" width="9.140625" style="801"/>
    <col min="3585" max="3585" width="15.85546875" style="801" bestFit="1" customWidth="1"/>
    <col min="3586" max="3586" width="11.28515625" style="801" bestFit="1" customWidth="1"/>
    <col min="3587" max="3587" width="39.140625" style="801" bestFit="1" customWidth="1"/>
    <col min="3588" max="3588" width="8.7109375" style="801" bestFit="1" customWidth="1"/>
    <col min="3589" max="3589" width="13.140625" style="801" bestFit="1" customWidth="1"/>
    <col min="3590" max="3590" width="1.28515625" style="801" customWidth="1"/>
    <col min="3591" max="3591" width="12.7109375" style="801" bestFit="1" customWidth="1"/>
    <col min="3592" max="3592" width="8.7109375" style="801" bestFit="1" customWidth="1"/>
    <col min="3593" max="3593" width="11" style="801" bestFit="1" customWidth="1"/>
    <col min="3594" max="3594" width="12" style="801" bestFit="1" customWidth="1"/>
    <col min="3595" max="3595" width="20.28515625" style="801" bestFit="1" customWidth="1"/>
    <col min="3596" max="3596" width="19.85546875" style="801" bestFit="1" customWidth="1"/>
    <col min="3597" max="3597" width="30" style="801" bestFit="1" customWidth="1"/>
    <col min="3598" max="3598" width="29.7109375" style="801" bestFit="1" customWidth="1"/>
    <col min="3599" max="3599" width="38.5703125" style="801" bestFit="1" customWidth="1"/>
    <col min="3600" max="3600" width="32.140625" style="801" bestFit="1" customWidth="1"/>
    <col min="3601" max="3840" width="9.140625" style="801"/>
    <col min="3841" max="3841" width="15.85546875" style="801" bestFit="1" customWidth="1"/>
    <col min="3842" max="3842" width="11.28515625" style="801" bestFit="1" customWidth="1"/>
    <col min="3843" max="3843" width="39.140625" style="801" bestFit="1" customWidth="1"/>
    <col min="3844" max="3844" width="8.7109375" style="801" bestFit="1" customWidth="1"/>
    <col min="3845" max="3845" width="13.140625" style="801" bestFit="1" customWidth="1"/>
    <col min="3846" max="3846" width="1.28515625" style="801" customWidth="1"/>
    <col min="3847" max="3847" width="12.7109375" style="801" bestFit="1" customWidth="1"/>
    <col min="3848" max="3848" width="8.7109375" style="801" bestFit="1" customWidth="1"/>
    <col min="3849" max="3849" width="11" style="801" bestFit="1" customWidth="1"/>
    <col min="3850" max="3850" width="12" style="801" bestFit="1" customWidth="1"/>
    <col min="3851" max="3851" width="20.28515625" style="801" bestFit="1" customWidth="1"/>
    <col min="3852" max="3852" width="19.85546875" style="801" bestFit="1" customWidth="1"/>
    <col min="3853" max="3853" width="30" style="801" bestFit="1" customWidth="1"/>
    <col min="3854" max="3854" width="29.7109375" style="801" bestFit="1" customWidth="1"/>
    <col min="3855" max="3855" width="38.5703125" style="801" bestFit="1" customWidth="1"/>
    <col min="3856" max="3856" width="32.140625" style="801" bestFit="1" customWidth="1"/>
    <col min="3857" max="4096" width="9.140625" style="801"/>
    <col min="4097" max="4097" width="15.85546875" style="801" bestFit="1" customWidth="1"/>
    <col min="4098" max="4098" width="11.28515625" style="801" bestFit="1" customWidth="1"/>
    <col min="4099" max="4099" width="39.140625" style="801" bestFit="1" customWidth="1"/>
    <col min="4100" max="4100" width="8.7109375" style="801" bestFit="1" customWidth="1"/>
    <col min="4101" max="4101" width="13.140625" style="801" bestFit="1" customWidth="1"/>
    <col min="4102" max="4102" width="1.28515625" style="801" customWidth="1"/>
    <col min="4103" max="4103" width="12.7109375" style="801" bestFit="1" customWidth="1"/>
    <col min="4104" max="4104" width="8.7109375" style="801" bestFit="1" customWidth="1"/>
    <col min="4105" max="4105" width="11" style="801" bestFit="1" customWidth="1"/>
    <col min="4106" max="4106" width="12" style="801" bestFit="1" customWidth="1"/>
    <col min="4107" max="4107" width="20.28515625" style="801" bestFit="1" customWidth="1"/>
    <col min="4108" max="4108" width="19.85546875" style="801" bestFit="1" customWidth="1"/>
    <col min="4109" max="4109" width="30" style="801" bestFit="1" customWidth="1"/>
    <col min="4110" max="4110" width="29.7109375" style="801" bestFit="1" customWidth="1"/>
    <col min="4111" max="4111" width="38.5703125" style="801" bestFit="1" customWidth="1"/>
    <col min="4112" max="4112" width="32.140625" style="801" bestFit="1" customWidth="1"/>
    <col min="4113" max="4352" width="9.140625" style="801"/>
    <col min="4353" max="4353" width="15.85546875" style="801" bestFit="1" customWidth="1"/>
    <col min="4354" max="4354" width="11.28515625" style="801" bestFit="1" customWidth="1"/>
    <col min="4355" max="4355" width="39.140625" style="801" bestFit="1" customWidth="1"/>
    <col min="4356" max="4356" width="8.7109375" style="801" bestFit="1" customWidth="1"/>
    <col min="4357" max="4357" width="13.140625" style="801" bestFit="1" customWidth="1"/>
    <col min="4358" max="4358" width="1.28515625" style="801" customWidth="1"/>
    <col min="4359" max="4359" width="12.7109375" style="801" bestFit="1" customWidth="1"/>
    <col min="4360" max="4360" width="8.7109375" style="801" bestFit="1" customWidth="1"/>
    <col min="4361" max="4361" width="11" style="801" bestFit="1" customWidth="1"/>
    <col min="4362" max="4362" width="12" style="801" bestFit="1" customWidth="1"/>
    <col min="4363" max="4363" width="20.28515625" style="801" bestFit="1" customWidth="1"/>
    <col min="4364" max="4364" width="19.85546875" style="801" bestFit="1" customWidth="1"/>
    <col min="4365" max="4365" width="30" style="801" bestFit="1" customWidth="1"/>
    <col min="4366" max="4366" width="29.7109375" style="801" bestFit="1" customWidth="1"/>
    <col min="4367" max="4367" width="38.5703125" style="801" bestFit="1" customWidth="1"/>
    <col min="4368" max="4368" width="32.140625" style="801" bestFit="1" customWidth="1"/>
    <col min="4369" max="4608" width="9.140625" style="801"/>
    <col min="4609" max="4609" width="15.85546875" style="801" bestFit="1" customWidth="1"/>
    <col min="4610" max="4610" width="11.28515625" style="801" bestFit="1" customWidth="1"/>
    <col min="4611" max="4611" width="39.140625" style="801" bestFit="1" customWidth="1"/>
    <col min="4612" max="4612" width="8.7109375" style="801" bestFit="1" customWidth="1"/>
    <col min="4613" max="4613" width="13.140625" style="801" bestFit="1" customWidth="1"/>
    <col min="4614" max="4614" width="1.28515625" style="801" customWidth="1"/>
    <col min="4615" max="4615" width="12.7109375" style="801" bestFit="1" customWidth="1"/>
    <col min="4616" max="4616" width="8.7109375" style="801" bestFit="1" customWidth="1"/>
    <col min="4617" max="4617" width="11" style="801" bestFit="1" customWidth="1"/>
    <col min="4618" max="4618" width="12" style="801" bestFit="1" customWidth="1"/>
    <col min="4619" max="4619" width="20.28515625" style="801" bestFit="1" customWidth="1"/>
    <col min="4620" max="4620" width="19.85546875" style="801" bestFit="1" customWidth="1"/>
    <col min="4621" max="4621" width="30" style="801" bestFit="1" customWidth="1"/>
    <col min="4622" max="4622" width="29.7109375" style="801" bestFit="1" customWidth="1"/>
    <col min="4623" max="4623" width="38.5703125" style="801" bestFit="1" customWidth="1"/>
    <col min="4624" max="4624" width="32.140625" style="801" bestFit="1" customWidth="1"/>
    <col min="4625" max="4864" width="9.140625" style="801"/>
    <col min="4865" max="4865" width="15.85546875" style="801" bestFit="1" customWidth="1"/>
    <col min="4866" max="4866" width="11.28515625" style="801" bestFit="1" customWidth="1"/>
    <col min="4867" max="4867" width="39.140625" style="801" bestFit="1" customWidth="1"/>
    <col min="4868" max="4868" width="8.7109375" style="801" bestFit="1" customWidth="1"/>
    <col min="4869" max="4869" width="13.140625" style="801" bestFit="1" customWidth="1"/>
    <col min="4870" max="4870" width="1.28515625" style="801" customWidth="1"/>
    <col min="4871" max="4871" width="12.7109375" style="801" bestFit="1" customWidth="1"/>
    <col min="4872" max="4872" width="8.7109375" style="801" bestFit="1" customWidth="1"/>
    <col min="4873" max="4873" width="11" style="801" bestFit="1" customWidth="1"/>
    <col min="4874" max="4874" width="12" style="801" bestFit="1" customWidth="1"/>
    <col min="4875" max="4875" width="20.28515625" style="801" bestFit="1" customWidth="1"/>
    <col min="4876" max="4876" width="19.85546875" style="801" bestFit="1" customWidth="1"/>
    <col min="4877" max="4877" width="30" style="801" bestFit="1" customWidth="1"/>
    <col min="4878" max="4878" width="29.7109375" style="801" bestFit="1" customWidth="1"/>
    <col min="4879" max="4879" width="38.5703125" style="801" bestFit="1" customWidth="1"/>
    <col min="4880" max="4880" width="32.140625" style="801" bestFit="1" customWidth="1"/>
    <col min="4881" max="5120" width="9.140625" style="801"/>
    <col min="5121" max="5121" width="15.85546875" style="801" bestFit="1" customWidth="1"/>
    <col min="5122" max="5122" width="11.28515625" style="801" bestFit="1" customWidth="1"/>
    <col min="5123" max="5123" width="39.140625" style="801" bestFit="1" customWidth="1"/>
    <col min="5124" max="5124" width="8.7109375" style="801" bestFit="1" customWidth="1"/>
    <col min="5125" max="5125" width="13.140625" style="801" bestFit="1" customWidth="1"/>
    <col min="5126" max="5126" width="1.28515625" style="801" customWidth="1"/>
    <col min="5127" max="5127" width="12.7109375" style="801" bestFit="1" customWidth="1"/>
    <col min="5128" max="5128" width="8.7109375" style="801" bestFit="1" customWidth="1"/>
    <col min="5129" max="5129" width="11" style="801" bestFit="1" customWidth="1"/>
    <col min="5130" max="5130" width="12" style="801" bestFit="1" customWidth="1"/>
    <col min="5131" max="5131" width="20.28515625" style="801" bestFit="1" customWidth="1"/>
    <col min="5132" max="5132" width="19.85546875" style="801" bestFit="1" customWidth="1"/>
    <col min="5133" max="5133" width="30" style="801" bestFit="1" customWidth="1"/>
    <col min="5134" max="5134" width="29.7109375" style="801" bestFit="1" customWidth="1"/>
    <col min="5135" max="5135" width="38.5703125" style="801" bestFit="1" customWidth="1"/>
    <col min="5136" max="5136" width="32.140625" style="801" bestFit="1" customWidth="1"/>
    <col min="5137" max="5376" width="9.140625" style="801"/>
    <col min="5377" max="5377" width="15.85546875" style="801" bestFit="1" customWidth="1"/>
    <col min="5378" max="5378" width="11.28515625" style="801" bestFit="1" customWidth="1"/>
    <col min="5379" max="5379" width="39.140625" style="801" bestFit="1" customWidth="1"/>
    <col min="5380" max="5380" width="8.7109375" style="801" bestFit="1" customWidth="1"/>
    <col min="5381" max="5381" width="13.140625" style="801" bestFit="1" customWidth="1"/>
    <col min="5382" max="5382" width="1.28515625" style="801" customWidth="1"/>
    <col min="5383" max="5383" width="12.7109375" style="801" bestFit="1" customWidth="1"/>
    <col min="5384" max="5384" width="8.7109375" style="801" bestFit="1" customWidth="1"/>
    <col min="5385" max="5385" width="11" style="801" bestFit="1" customWidth="1"/>
    <col min="5386" max="5386" width="12" style="801" bestFit="1" customWidth="1"/>
    <col min="5387" max="5387" width="20.28515625" style="801" bestFit="1" customWidth="1"/>
    <col min="5388" max="5388" width="19.85546875" style="801" bestFit="1" customWidth="1"/>
    <col min="5389" max="5389" width="30" style="801" bestFit="1" customWidth="1"/>
    <col min="5390" max="5390" width="29.7109375" style="801" bestFit="1" customWidth="1"/>
    <col min="5391" max="5391" width="38.5703125" style="801" bestFit="1" customWidth="1"/>
    <col min="5392" max="5392" width="32.140625" style="801" bestFit="1" customWidth="1"/>
    <col min="5393" max="5632" width="9.140625" style="801"/>
    <col min="5633" max="5633" width="15.85546875" style="801" bestFit="1" customWidth="1"/>
    <col min="5634" max="5634" width="11.28515625" style="801" bestFit="1" customWidth="1"/>
    <col min="5635" max="5635" width="39.140625" style="801" bestFit="1" customWidth="1"/>
    <col min="5636" max="5636" width="8.7109375" style="801" bestFit="1" customWidth="1"/>
    <col min="5637" max="5637" width="13.140625" style="801" bestFit="1" customWidth="1"/>
    <col min="5638" max="5638" width="1.28515625" style="801" customWidth="1"/>
    <col min="5639" max="5639" width="12.7109375" style="801" bestFit="1" customWidth="1"/>
    <col min="5640" max="5640" width="8.7109375" style="801" bestFit="1" customWidth="1"/>
    <col min="5641" max="5641" width="11" style="801" bestFit="1" customWidth="1"/>
    <col min="5642" max="5642" width="12" style="801" bestFit="1" customWidth="1"/>
    <col min="5643" max="5643" width="20.28515625" style="801" bestFit="1" customWidth="1"/>
    <col min="5644" max="5644" width="19.85546875" style="801" bestFit="1" customWidth="1"/>
    <col min="5645" max="5645" width="30" style="801" bestFit="1" customWidth="1"/>
    <col min="5646" max="5646" width="29.7109375" style="801" bestFit="1" customWidth="1"/>
    <col min="5647" max="5647" width="38.5703125" style="801" bestFit="1" customWidth="1"/>
    <col min="5648" max="5648" width="32.140625" style="801" bestFit="1" customWidth="1"/>
    <col min="5649" max="5888" width="9.140625" style="801"/>
    <col min="5889" max="5889" width="15.85546875" style="801" bestFit="1" customWidth="1"/>
    <col min="5890" max="5890" width="11.28515625" style="801" bestFit="1" customWidth="1"/>
    <col min="5891" max="5891" width="39.140625" style="801" bestFit="1" customWidth="1"/>
    <col min="5892" max="5892" width="8.7109375" style="801" bestFit="1" customWidth="1"/>
    <col min="5893" max="5893" width="13.140625" style="801" bestFit="1" customWidth="1"/>
    <col min="5894" max="5894" width="1.28515625" style="801" customWidth="1"/>
    <col min="5895" max="5895" width="12.7109375" style="801" bestFit="1" customWidth="1"/>
    <col min="5896" max="5896" width="8.7109375" style="801" bestFit="1" customWidth="1"/>
    <col min="5897" max="5897" width="11" style="801" bestFit="1" customWidth="1"/>
    <col min="5898" max="5898" width="12" style="801" bestFit="1" customWidth="1"/>
    <col min="5899" max="5899" width="20.28515625" style="801" bestFit="1" customWidth="1"/>
    <col min="5900" max="5900" width="19.85546875" style="801" bestFit="1" customWidth="1"/>
    <col min="5901" max="5901" width="30" style="801" bestFit="1" customWidth="1"/>
    <col min="5902" max="5902" width="29.7109375" style="801" bestFit="1" customWidth="1"/>
    <col min="5903" max="5903" width="38.5703125" style="801" bestFit="1" customWidth="1"/>
    <col min="5904" max="5904" width="32.140625" style="801" bestFit="1" customWidth="1"/>
    <col min="5905" max="6144" width="9.140625" style="801"/>
    <col min="6145" max="6145" width="15.85546875" style="801" bestFit="1" customWidth="1"/>
    <col min="6146" max="6146" width="11.28515625" style="801" bestFit="1" customWidth="1"/>
    <col min="6147" max="6147" width="39.140625" style="801" bestFit="1" customWidth="1"/>
    <col min="6148" max="6148" width="8.7109375" style="801" bestFit="1" customWidth="1"/>
    <col min="6149" max="6149" width="13.140625" style="801" bestFit="1" customWidth="1"/>
    <col min="6150" max="6150" width="1.28515625" style="801" customWidth="1"/>
    <col min="6151" max="6151" width="12.7109375" style="801" bestFit="1" customWidth="1"/>
    <col min="6152" max="6152" width="8.7109375" style="801" bestFit="1" customWidth="1"/>
    <col min="6153" max="6153" width="11" style="801" bestFit="1" customWidth="1"/>
    <col min="6154" max="6154" width="12" style="801" bestFit="1" customWidth="1"/>
    <col min="6155" max="6155" width="20.28515625" style="801" bestFit="1" customWidth="1"/>
    <col min="6156" max="6156" width="19.85546875" style="801" bestFit="1" customWidth="1"/>
    <col min="6157" max="6157" width="30" style="801" bestFit="1" customWidth="1"/>
    <col min="6158" max="6158" width="29.7109375" style="801" bestFit="1" customWidth="1"/>
    <col min="6159" max="6159" width="38.5703125" style="801" bestFit="1" customWidth="1"/>
    <col min="6160" max="6160" width="32.140625" style="801" bestFit="1" customWidth="1"/>
    <col min="6161" max="6400" width="9.140625" style="801"/>
    <col min="6401" max="6401" width="15.85546875" style="801" bestFit="1" customWidth="1"/>
    <col min="6402" max="6402" width="11.28515625" style="801" bestFit="1" customWidth="1"/>
    <col min="6403" max="6403" width="39.140625" style="801" bestFit="1" customWidth="1"/>
    <col min="6404" max="6404" width="8.7109375" style="801" bestFit="1" customWidth="1"/>
    <col min="6405" max="6405" width="13.140625" style="801" bestFit="1" customWidth="1"/>
    <col min="6406" max="6406" width="1.28515625" style="801" customWidth="1"/>
    <col min="6407" max="6407" width="12.7109375" style="801" bestFit="1" customWidth="1"/>
    <col min="6408" max="6408" width="8.7109375" style="801" bestFit="1" customWidth="1"/>
    <col min="6409" max="6409" width="11" style="801" bestFit="1" customWidth="1"/>
    <col min="6410" max="6410" width="12" style="801" bestFit="1" customWidth="1"/>
    <col min="6411" max="6411" width="20.28515625" style="801" bestFit="1" customWidth="1"/>
    <col min="6412" max="6412" width="19.85546875" style="801" bestFit="1" customWidth="1"/>
    <col min="6413" max="6413" width="30" style="801" bestFit="1" customWidth="1"/>
    <col min="6414" max="6414" width="29.7109375" style="801" bestFit="1" customWidth="1"/>
    <col min="6415" max="6415" width="38.5703125" style="801" bestFit="1" customWidth="1"/>
    <col min="6416" max="6416" width="32.140625" style="801" bestFit="1" customWidth="1"/>
    <col min="6417" max="6656" width="9.140625" style="801"/>
    <col min="6657" max="6657" width="15.85546875" style="801" bestFit="1" customWidth="1"/>
    <col min="6658" max="6658" width="11.28515625" style="801" bestFit="1" customWidth="1"/>
    <col min="6659" max="6659" width="39.140625" style="801" bestFit="1" customWidth="1"/>
    <col min="6660" max="6660" width="8.7109375" style="801" bestFit="1" customWidth="1"/>
    <col min="6661" max="6661" width="13.140625" style="801" bestFit="1" customWidth="1"/>
    <col min="6662" max="6662" width="1.28515625" style="801" customWidth="1"/>
    <col min="6663" max="6663" width="12.7109375" style="801" bestFit="1" customWidth="1"/>
    <col min="6664" max="6664" width="8.7109375" style="801" bestFit="1" customWidth="1"/>
    <col min="6665" max="6665" width="11" style="801" bestFit="1" customWidth="1"/>
    <col min="6666" max="6666" width="12" style="801" bestFit="1" customWidth="1"/>
    <col min="6667" max="6667" width="20.28515625" style="801" bestFit="1" customWidth="1"/>
    <col min="6668" max="6668" width="19.85546875" style="801" bestFit="1" customWidth="1"/>
    <col min="6669" max="6669" width="30" style="801" bestFit="1" customWidth="1"/>
    <col min="6670" max="6670" width="29.7109375" style="801" bestFit="1" customWidth="1"/>
    <col min="6671" max="6671" width="38.5703125" style="801" bestFit="1" customWidth="1"/>
    <col min="6672" max="6672" width="32.140625" style="801" bestFit="1" customWidth="1"/>
    <col min="6673" max="6912" width="9.140625" style="801"/>
    <col min="6913" max="6913" width="15.85546875" style="801" bestFit="1" customWidth="1"/>
    <col min="6914" max="6914" width="11.28515625" style="801" bestFit="1" customWidth="1"/>
    <col min="6915" max="6915" width="39.140625" style="801" bestFit="1" customWidth="1"/>
    <col min="6916" max="6916" width="8.7109375" style="801" bestFit="1" customWidth="1"/>
    <col min="6917" max="6917" width="13.140625" style="801" bestFit="1" customWidth="1"/>
    <col min="6918" max="6918" width="1.28515625" style="801" customWidth="1"/>
    <col min="6919" max="6919" width="12.7109375" style="801" bestFit="1" customWidth="1"/>
    <col min="6920" max="6920" width="8.7109375" style="801" bestFit="1" customWidth="1"/>
    <col min="6921" max="6921" width="11" style="801" bestFit="1" customWidth="1"/>
    <col min="6922" max="6922" width="12" style="801" bestFit="1" customWidth="1"/>
    <col min="6923" max="6923" width="20.28515625" style="801" bestFit="1" customWidth="1"/>
    <col min="6924" max="6924" width="19.85546875" style="801" bestFit="1" customWidth="1"/>
    <col min="6925" max="6925" width="30" style="801" bestFit="1" customWidth="1"/>
    <col min="6926" max="6926" width="29.7109375" style="801" bestFit="1" customWidth="1"/>
    <col min="6927" max="6927" width="38.5703125" style="801" bestFit="1" customWidth="1"/>
    <col min="6928" max="6928" width="32.140625" style="801" bestFit="1" customWidth="1"/>
    <col min="6929" max="7168" width="9.140625" style="801"/>
    <col min="7169" max="7169" width="15.85546875" style="801" bestFit="1" customWidth="1"/>
    <col min="7170" max="7170" width="11.28515625" style="801" bestFit="1" customWidth="1"/>
    <col min="7171" max="7171" width="39.140625" style="801" bestFit="1" customWidth="1"/>
    <col min="7172" max="7172" width="8.7109375" style="801" bestFit="1" customWidth="1"/>
    <col min="7173" max="7173" width="13.140625" style="801" bestFit="1" customWidth="1"/>
    <col min="7174" max="7174" width="1.28515625" style="801" customWidth="1"/>
    <col min="7175" max="7175" width="12.7109375" style="801" bestFit="1" customWidth="1"/>
    <col min="7176" max="7176" width="8.7109375" style="801" bestFit="1" customWidth="1"/>
    <col min="7177" max="7177" width="11" style="801" bestFit="1" customWidth="1"/>
    <col min="7178" max="7178" width="12" style="801" bestFit="1" customWidth="1"/>
    <col min="7179" max="7179" width="20.28515625" style="801" bestFit="1" customWidth="1"/>
    <col min="7180" max="7180" width="19.85546875" style="801" bestFit="1" customWidth="1"/>
    <col min="7181" max="7181" width="30" style="801" bestFit="1" customWidth="1"/>
    <col min="7182" max="7182" width="29.7109375" style="801" bestFit="1" customWidth="1"/>
    <col min="7183" max="7183" width="38.5703125" style="801" bestFit="1" customWidth="1"/>
    <col min="7184" max="7184" width="32.140625" style="801" bestFit="1" customWidth="1"/>
    <col min="7185" max="7424" width="9.140625" style="801"/>
    <col min="7425" max="7425" width="15.85546875" style="801" bestFit="1" customWidth="1"/>
    <col min="7426" max="7426" width="11.28515625" style="801" bestFit="1" customWidth="1"/>
    <col min="7427" max="7427" width="39.140625" style="801" bestFit="1" customWidth="1"/>
    <col min="7428" max="7428" width="8.7109375" style="801" bestFit="1" customWidth="1"/>
    <col min="7429" max="7429" width="13.140625" style="801" bestFit="1" customWidth="1"/>
    <col min="7430" max="7430" width="1.28515625" style="801" customWidth="1"/>
    <col min="7431" max="7431" width="12.7109375" style="801" bestFit="1" customWidth="1"/>
    <col min="7432" max="7432" width="8.7109375" style="801" bestFit="1" customWidth="1"/>
    <col min="7433" max="7433" width="11" style="801" bestFit="1" customWidth="1"/>
    <col min="7434" max="7434" width="12" style="801" bestFit="1" customWidth="1"/>
    <col min="7435" max="7435" width="20.28515625" style="801" bestFit="1" customWidth="1"/>
    <col min="7436" max="7436" width="19.85546875" style="801" bestFit="1" customWidth="1"/>
    <col min="7437" max="7437" width="30" style="801" bestFit="1" customWidth="1"/>
    <col min="7438" max="7438" width="29.7109375" style="801" bestFit="1" customWidth="1"/>
    <col min="7439" max="7439" width="38.5703125" style="801" bestFit="1" customWidth="1"/>
    <col min="7440" max="7440" width="32.140625" style="801" bestFit="1" customWidth="1"/>
    <col min="7441" max="7680" width="9.140625" style="801"/>
    <col min="7681" max="7681" width="15.85546875" style="801" bestFit="1" customWidth="1"/>
    <col min="7682" max="7682" width="11.28515625" style="801" bestFit="1" customWidth="1"/>
    <col min="7683" max="7683" width="39.140625" style="801" bestFit="1" customWidth="1"/>
    <col min="7684" max="7684" width="8.7109375" style="801" bestFit="1" customWidth="1"/>
    <col min="7685" max="7685" width="13.140625" style="801" bestFit="1" customWidth="1"/>
    <col min="7686" max="7686" width="1.28515625" style="801" customWidth="1"/>
    <col min="7687" max="7687" width="12.7109375" style="801" bestFit="1" customWidth="1"/>
    <col min="7688" max="7688" width="8.7109375" style="801" bestFit="1" customWidth="1"/>
    <col min="7689" max="7689" width="11" style="801" bestFit="1" customWidth="1"/>
    <col min="7690" max="7690" width="12" style="801" bestFit="1" customWidth="1"/>
    <col min="7691" max="7691" width="20.28515625" style="801" bestFit="1" customWidth="1"/>
    <col min="7692" max="7692" width="19.85546875" style="801" bestFit="1" customWidth="1"/>
    <col min="7693" max="7693" width="30" style="801" bestFit="1" customWidth="1"/>
    <col min="7694" max="7694" width="29.7109375" style="801" bestFit="1" customWidth="1"/>
    <col min="7695" max="7695" width="38.5703125" style="801" bestFit="1" customWidth="1"/>
    <col min="7696" max="7696" width="32.140625" style="801" bestFit="1" customWidth="1"/>
    <col min="7697" max="7936" width="9.140625" style="801"/>
    <col min="7937" max="7937" width="15.85546875" style="801" bestFit="1" customWidth="1"/>
    <col min="7938" max="7938" width="11.28515625" style="801" bestFit="1" customWidth="1"/>
    <col min="7939" max="7939" width="39.140625" style="801" bestFit="1" customWidth="1"/>
    <col min="7940" max="7940" width="8.7109375" style="801" bestFit="1" customWidth="1"/>
    <col min="7941" max="7941" width="13.140625" style="801" bestFit="1" customWidth="1"/>
    <col min="7942" max="7942" width="1.28515625" style="801" customWidth="1"/>
    <col min="7943" max="7943" width="12.7109375" style="801" bestFit="1" customWidth="1"/>
    <col min="7944" max="7944" width="8.7109375" style="801" bestFit="1" customWidth="1"/>
    <col min="7945" max="7945" width="11" style="801" bestFit="1" customWidth="1"/>
    <col min="7946" max="7946" width="12" style="801" bestFit="1" customWidth="1"/>
    <col min="7947" max="7947" width="20.28515625" style="801" bestFit="1" customWidth="1"/>
    <col min="7948" max="7948" width="19.85546875" style="801" bestFit="1" customWidth="1"/>
    <col min="7949" max="7949" width="30" style="801" bestFit="1" customWidth="1"/>
    <col min="7950" max="7950" width="29.7109375" style="801" bestFit="1" customWidth="1"/>
    <col min="7951" max="7951" width="38.5703125" style="801" bestFit="1" customWidth="1"/>
    <col min="7952" max="7952" width="32.140625" style="801" bestFit="1" customWidth="1"/>
    <col min="7953" max="8192" width="9.140625" style="801"/>
    <col min="8193" max="8193" width="15.85546875" style="801" bestFit="1" customWidth="1"/>
    <col min="8194" max="8194" width="11.28515625" style="801" bestFit="1" customWidth="1"/>
    <col min="8195" max="8195" width="39.140625" style="801" bestFit="1" customWidth="1"/>
    <col min="8196" max="8196" width="8.7109375" style="801" bestFit="1" customWidth="1"/>
    <col min="8197" max="8197" width="13.140625" style="801" bestFit="1" customWidth="1"/>
    <col min="8198" max="8198" width="1.28515625" style="801" customWidth="1"/>
    <col min="8199" max="8199" width="12.7109375" style="801" bestFit="1" customWidth="1"/>
    <col min="8200" max="8200" width="8.7109375" style="801" bestFit="1" customWidth="1"/>
    <col min="8201" max="8201" width="11" style="801" bestFit="1" customWidth="1"/>
    <col min="8202" max="8202" width="12" style="801" bestFit="1" customWidth="1"/>
    <col min="8203" max="8203" width="20.28515625" style="801" bestFit="1" customWidth="1"/>
    <col min="8204" max="8204" width="19.85546875" style="801" bestFit="1" customWidth="1"/>
    <col min="8205" max="8205" width="30" style="801" bestFit="1" customWidth="1"/>
    <col min="8206" max="8206" width="29.7109375" style="801" bestFit="1" customWidth="1"/>
    <col min="8207" max="8207" width="38.5703125" style="801" bestFit="1" customWidth="1"/>
    <col min="8208" max="8208" width="32.140625" style="801" bestFit="1" customWidth="1"/>
    <col min="8209" max="8448" width="9.140625" style="801"/>
    <col min="8449" max="8449" width="15.85546875" style="801" bestFit="1" customWidth="1"/>
    <col min="8450" max="8450" width="11.28515625" style="801" bestFit="1" customWidth="1"/>
    <col min="8451" max="8451" width="39.140625" style="801" bestFit="1" customWidth="1"/>
    <col min="8452" max="8452" width="8.7109375" style="801" bestFit="1" customWidth="1"/>
    <col min="8453" max="8453" width="13.140625" style="801" bestFit="1" customWidth="1"/>
    <col min="8454" max="8454" width="1.28515625" style="801" customWidth="1"/>
    <col min="8455" max="8455" width="12.7109375" style="801" bestFit="1" customWidth="1"/>
    <col min="8456" max="8456" width="8.7109375" style="801" bestFit="1" customWidth="1"/>
    <col min="8457" max="8457" width="11" style="801" bestFit="1" customWidth="1"/>
    <col min="8458" max="8458" width="12" style="801" bestFit="1" customWidth="1"/>
    <col min="8459" max="8459" width="20.28515625" style="801" bestFit="1" customWidth="1"/>
    <col min="8460" max="8460" width="19.85546875" style="801" bestFit="1" customWidth="1"/>
    <col min="8461" max="8461" width="30" style="801" bestFit="1" customWidth="1"/>
    <col min="8462" max="8462" width="29.7109375" style="801" bestFit="1" customWidth="1"/>
    <col min="8463" max="8463" width="38.5703125" style="801" bestFit="1" customWidth="1"/>
    <col min="8464" max="8464" width="32.140625" style="801" bestFit="1" customWidth="1"/>
    <col min="8465" max="8704" width="9.140625" style="801"/>
    <col min="8705" max="8705" width="15.85546875" style="801" bestFit="1" customWidth="1"/>
    <col min="8706" max="8706" width="11.28515625" style="801" bestFit="1" customWidth="1"/>
    <col min="8707" max="8707" width="39.140625" style="801" bestFit="1" customWidth="1"/>
    <col min="8708" max="8708" width="8.7109375" style="801" bestFit="1" customWidth="1"/>
    <col min="8709" max="8709" width="13.140625" style="801" bestFit="1" customWidth="1"/>
    <col min="8710" max="8710" width="1.28515625" style="801" customWidth="1"/>
    <col min="8711" max="8711" width="12.7109375" style="801" bestFit="1" customWidth="1"/>
    <col min="8712" max="8712" width="8.7109375" style="801" bestFit="1" customWidth="1"/>
    <col min="8713" max="8713" width="11" style="801" bestFit="1" customWidth="1"/>
    <col min="8714" max="8714" width="12" style="801" bestFit="1" customWidth="1"/>
    <col min="8715" max="8715" width="20.28515625" style="801" bestFit="1" customWidth="1"/>
    <col min="8716" max="8716" width="19.85546875" style="801" bestFit="1" customWidth="1"/>
    <col min="8717" max="8717" width="30" style="801" bestFit="1" customWidth="1"/>
    <col min="8718" max="8718" width="29.7109375" style="801" bestFit="1" customWidth="1"/>
    <col min="8719" max="8719" width="38.5703125" style="801" bestFit="1" customWidth="1"/>
    <col min="8720" max="8720" width="32.140625" style="801" bestFit="1" customWidth="1"/>
    <col min="8721" max="8960" width="9.140625" style="801"/>
    <col min="8961" max="8961" width="15.85546875" style="801" bestFit="1" customWidth="1"/>
    <col min="8962" max="8962" width="11.28515625" style="801" bestFit="1" customWidth="1"/>
    <col min="8963" max="8963" width="39.140625" style="801" bestFit="1" customWidth="1"/>
    <col min="8964" max="8964" width="8.7109375" style="801" bestFit="1" customWidth="1"/>
    <col min="8965" max="8965" width="13.140625" style="801" bestFit="1" customWidth="1"/>
    <col min="8966" max="8966" width="1.28515625" style="801" customWidth="1"/>
    <col min="8967" max="8967" width="12.7109375" style="801" bestFit="1" customWidth="1"/>
    <col min="8968" max="8968" width="8.7109375" style="801" bestFit="1" customWidth="1"/>
    <col min="8969" max="8969" width="11" style="801" bestFit="1" customWidth="1"/>
    <col min="8970" max="8970" width="12" style="801" bestFit="1" customWidth="1"/>
    <col min="8971" max="8971" width="20.28515625" style="801" bestFit="1" customWidth="1"/>
    <col min="8972" max="8972" width="19.85546875" style="801" bestFit="1" customWidth="1"/>
    <col min="8973" max="8973" width="30" style="801" bestFit="1" customWidth="1"/>
    <col min="8974" max="8974" width="29.7109375" style="801" bestFit="1" customWidth="1"/>
    <col min="8975" max="8975" width="38.5703125" style="801" bestFit="1" customWidth="1"/>
    <col min="8976" max="8976" width="32.140625" style="801" bestFit="1" customWidth="1"/>
    <col min="8977" max="9216" width="9.140625" style="801"/>
    <col min="9217" max="9217" width="15.85546875" style="801" bestFit="1" customWidth="1"/>
    <col min="9218" max="9218" width="11.28515625" style="801" bestFit="1" customWidth="1"/>
    <col min="9219" max="9219" width="39.140625" style="801" bestFit="1" customWidth="1"/>
    <col min="9220" max="9220" width="8.7109375" style="801" bestFit="1" customWidth="1"/>
    <col min="9221" max="9221" width="13.140625" style="801" bestFit="1" customWidth="1"/>
    <col min="9222" max="9222" width="1.28515625" style="801" customWidth="1"/>
    <col min="9223" max="9223" width="12.7109375" style="801" bestFit="1" customWidth="1"/>
    <col min="9224" max="9224" width="8.7109375" style="801" bestFit="1" customWidth="1"/>
    <col min="9225" max="9225" width="11" style="801" bestFit="1" customWidth="1"/>
    <col min="9226" max="9226" width="12" style="801" bestFit="1" customWidth="1"/>
    <col min="9227" max="9227" width="20.28515625" style="801" bestFit="1" customWidth="1"/>
    <col min="9228" max="9228" width="19.85546875" style="801" bestFit="1" customWidth="1"/>
    <col min="9229" max="9229" width="30" style="801" bestFit="1" customWidth="1"/>
    <col min="9230" max="9230" width="29.7109375" style="801" bestFit="1" customWidth="1"/>
    <col min="9231" max="9231" width="38.5703125" style="801" bestFit="1" customWidth="1"/>
    <col min="9232" max="9232" width="32.140625" style="801" bestFit="1" customWidth="1"/>
    <col min="9233" max="9472" width="9.140625" style="801"/>
    <col min="9473" max="9473" width="15.85546875" style="801" bestFit="1" customWidth="1"/>
    <col min="9474" max="9474" width="11.28515625" style="801" bestFit="1" customWidth="1"/>
    <col min="9475" max="9475" width="39.140625" style="801" bestFit="1" customWidth="1"/>
    <col min="9476" max="9476" width="8.7109375" style="801" bestFit="1" customWidth="1"/>
    <col min="9477" max="9477" width="13.140625" style="801" bestFit="1" customWidth="1"/>
    <col min="9478" max="9478" width="1.28515625" style="801" customWidth="1"/>
    <col min="9479" max="9479" width="12.7109375" style="801" bestFit="1" customWidth="1"/>
    <col min="9480" max="9480" width="8.7109375" style="801" bestFit="1" customWidth="1"/>
    <col min="9481" max="9481" width="11" style="801" bestFit="1" customWidth="1"/>
    <col min="9482" max="9482" width="12" style="801" bestFit="1" customWidth="1"/>
    <col min="9483" max="9483" width="20.28515625" style="801" bestFit="1" customWidth="1"/>
    <col min="9484" max="9484" width="19.85546875" style="801" bestFit="1" customWidth="1"/>
    <col min="9485" max="9485" width="30" style="801" bestFit="1" customWidth="1"/>
    <col min="9486" max="9486" width="29.7109375" style="801" bestFit="1" customWidth="1"/>
    <col min="9487" max="9487" width="38.5703125" style="801" bestFit="1" customWidth="1"/>
    <col min="9488" max="9488" width="32.140625" style="801" bestFit="1" customWidth="1"/>
    <col min="9489" max="9728" width="9.140625" style="801"/>
    <col min="9729" max="9729" width="15.85546875" style="801" bestFit="1" customWidth="1"/>
    <col min="9730" max="9730" width="11.28515625" style="801" bestFit="1" customWidth="1"/>
    <col min="9731" max="9731" width="39.140625" style="801" bestFit="1" customWidth="1"/>
    <col min="9732" max="9732" width="8.7109375" style="801" bestFit="1" customWidth="1"/>
    <col min="9733" max="9733" width="13.140625" style="801" bestFit="1" customWidth="1"/>
    <col min="9734" max="9734" width="1.28515625" style="801" customWidth="1"/>
    <col min="9735" max="9735" width="12.7109375" style="801" bestFit="1" customWidth="1"/>
    <col min="9736" max="9736" width="8.7109375" style="801" bestFit="1" customWidth="1"/>
    <col min="9737" max="9737" width="11" style="801" bestFit="1" customWidth="1"/>
    <col min="9738" max="9738" width="12" style="801" bestFit="1" customWidth="1"/>
    <col min="9739" max="9739" width="20.28515625" style="801" bestFit="1" customWidth="1"/>
    <col min="9740" max="9740" width="19.85546875" style="801" bestFit="1" customWidth="1"/>
    <col min="9741" max="9741" width="30" style="801" bestFit="1" customWidth="1"/>
    <col min="9742" max="9742" width="29.7109375" style="801" bestFit="1" customWidth="1"/>
    <col min="9743" max="9743" width="38.5703125" style="801" bestFit="1" customWidth="1"/>
    <col min="9744" max="9744" width="32.140625" style="801" bestFit="1" customWidth="1"/>
    <col min="9745" max="9984" width="9.140625" style="801"/>
    <col min="9985" max="9985" width="15.85546875" style="801" bestFit="1" customWidth="1"/>
    <col min="9986" max="9986" width="11.28515625" style="801" bestFit="1" customWidth="1"/>
    <col min="9987" max="9987" width="39.140625" style="801" bestFit="1" customWidth="1"/>
    <col min="9988" max="9988" width="8.7109375" style="801" bestFit="1" customWidth="1"/>
    <col min="9989" max="9989" width="13.140625" style="801" bestFit="1" customWidth="1"/>
    <col min="9990" max="9990" width="1.28515625" style="801" customWidth="1"/>
    <col min="9991" max="9991" width="12.7109375" style="801" bestFit="1" customWidth="1"/>
    <col min="9992" max="9992" width="8.7109375" style="801" bestFit="1" customWidth="1"/>
    <col min="9993" max="9993" width="11" style="801" bestFit="1" customWidth="1"/>
    <col min="9994" max="9994" width="12" style="801" bestFit="1" customWidth="1"/>
    <col min="9995" max="9995" width="20.28515625" style="801" bestFit="1" customWidth="1"/>
    <col min="9996" max="9996" width="19.85546875" style="801" bestFit="1" customWidth="1"/>
    <col min="9997" max="9997" width="30" style="801" bestFit="1" customWidth="1"/>
    <col min="9998" max="9998" width="29.7109375" style="801" bestFit="1" customWidth="1"/>
    <col min="9999" max="9999" width="38.5703125" style="801" bestFit="1" customWidth="1"/>
    <col min="10000" max="10000" width="32.140625" style="801" bestFit="1" customWidth="1"/>
    <col min="10001" max="10240" width="9.140625" style="801"/>
    <col min="10241" max="10241" width="15.85546875" style="801" bestFit="1" customWidth="1"/>
    <col min="10242" max="10242" width="11.28515625" style="801" bestFit="1" customWidth="1"/>
    <col min="10243" max="10243" width="39.140625" style="801" bestFit="1" customWidth="1"/>
    <col min="10244" max="10244" width="8.7109375" style="801" bestFit="1" customWidth="1"/>
    <col min="10245" max="10245" width="13.140625" style="801" bestFit="1" customWidth="1"/>
    <col min="10246" max="10246" width="1.28515625" style="801" customWidth="1"/>
    <col min="10247" max="10247" width="12.7109375" style="801" bestFit="1" customWidth="1"/>
    <col min="10248" max="10248" width="8.7109375" style="801" bestFit="1" customWidth="1"/>
    <col min="10249" max="10249" width="11" style="801" bestFit="1" customWidth="1"/>
    <col min="10250" max="10250" width="12" style="801" bestFit="1" customWidth="1"/>
    <col min="10251" max="10251" width="20.28515625" style="801" bestFit="1" customWidth="1"/>
    <col min="10252" max="10252" width="19.85546875" style="801" bestFit="1" customWidth="1"/>
    <col min="10253" max="10253" width="30" style="801" bestFit="1" customWidth="1"/>
    <col min="10254" max="10254" width="29.7109375" style="801" bestFit="1" customWidth="1"/>
    <col min="10255" max="10255" width="38.5703125" style="801" bestFit="1" customWidth="1"/>
    <col min="10256" max="10256" width="32.140625" style="801" bestFit="1" customWidth="1"/>
    <col min="10257" max="10496" width="9.140625" style="801"/>
    <col min="10497" max="10497" width="15.85546875" style="801" bestFit="1" customWidth="1"/>
    <col min="10498" max="10498" width="11.28515625" style="801" bestFit="1" customWidth="1"/>
    <col min="10499" max="10499" width="39.140625" style="801" bestFit="1" customWidth="1"/>
    <col min="10500" max="10500" width="8.7109375" style="801" bestFit="1" customWidth="1"/>
    <col min="10501" max="10501" width="13.140625" style="801" bestFit="1" customWidth="1"/>
    <col min="10502" max="10502" width="1.28515625" style="801" customWidth="1"/>
    <col min="10503" max="10503" width="12.7109375" style="801" bestFit="1" customWidth="1"/>
    <col min="10504" max="10504" width="8.7109375" style="801" bestFit="1" customWidth="1"/>
    <col min="10505" max="10505" width="11" style="801" bestFit="1" customWidth="1"/>
    <col min="10506" max="10506" width="12" style="801" bestFit="1" customWidth="1"/>
    <col min="10507" max="10507" width="20.28515625" style="801" bestFit="1" customWidth="1"/>
    <col min="10508" max="10508" width="19.85546875" style="801" bestFit="1" customWidth="1"/>
    <col min="10509" max="10509" width="30" style="801" bestFit="1" customWidth="1"/>
    <col min="10510" max="10510" width="29.7109375" style="801" bestFit="1" customWidth="1"/>
    <col min="10511" max="10511" width="38.5703125" style="801" bestFit="1" customWidth="1"/>
    <col min="10512" max="10512" width="32.140625" style="801" bestFit="1" customWidth="1"/>
    <col min="10513" max="10752" width="9.140625" style="801"/>
    <col min="10753" max="10753" width="15.85546875" style="801" bestFit="1" customWidth="1"/>
    <col min="10754" max="10754" width="11.28515625" style="801" bestFit="1" customWidth="1"/>
    <col min="10755" max="10755" width="39.140625" style="801" bestFit="1" customWidth="1"/>
    <col min="10756" max="10756" width="8.7109375" style="801" bestFit="1" customWidth="1"/>
    <col min="10757" max="10757" width="13.140625" style="801" bestFit="1" customWidth="1"/>
    <col min="10758" max="10758" width="1.28515625" style="801" customWidth="1"/>
    <col min="10759" max="10759" width="12.7109375" style="801" bestFit="1" customWidth="1"/>
    <col min="10760" max="10760" width="8.7109375" style="801" bestFit="1" customWidth="1"/>
    <col min="10761" max="10761" width="11" style="801" bestFit="1" customWidth="1"/>
    <col min="10762" max="10762" width="12" style="801" bestFit="1" customWidth="1"/>
    <col min="10763" max="10763" width="20.28515625" style="801" bestFit="1" customWidth="1"/>
    <col min="10764" max="10764" width="19.85546875" style="801" bestFit="1" customWidth="1"/>
    <col min="10765" max="10765" width="30" style="801" bestFit="1" customWidth="1"/>
    <col min="10766" max="10766" width="29.7109375" style="801" bestFit="1" customWidth="1"/>
    <col min="10767" max="10767" width="38.5703125" style="801" bestFit="1" customWidth="1"/>
    <col min="10768" max="10768" width="32.140625" style="801" bestFit="1" customWidth="1"/>
    <col min="10769" max="11008" width="9.140625" style="801"/>
    <col min="11009" max="11009" width="15.85546875" style="801" bestFit="1" customWidth="1"/>
    <col min="11010" max="11010" width="11.28515625" style="801" bestFit="1" customWidth="1"/>
    <col min="11011" max="11011" width="39.140625" style="801" bestFit="1" customWidth="1"/>
    <col min="11012" max="11012" width="8.7109375" style="801" bestFit="1" customWidth="1"/>
    <col min="11013" max="11013" width="13.140625" style="801" bestFit="1" customWidth="1"/>
    <col min="11014" max="11014" width="1.28515625" style="801" customWidth="1"/>
    <col min="11015" max="11015" width="12.7109375" style="801" bestFit="1" customWidth="1"/>
    <col min="11016" max="11016" width="8.7109375" style="801" bestFit="1" customWidth="1"/>
    <col min="11017" max="11017" width="11" style="801" bestFit="1" customWidth="1"/>
    <col min="11018" max="11018" width="12" style="801" bestFit="1" customWidth="1"/>
    <col min="11019" max="11019" width="20.28515625" style="801" bestFit="1" customWidth="1"/>
    <col min="11020" max="11020" width="19.85546875" style="801" bestFit="1" customWidth="1"/>
    <col min="11021" max="11021" width="30" style="801" bestFit="1" customWidth="1"/>
    <col min="11022" max="11022" width="29.7109375" style="801" bestFit="1" customWidth="1"/>
    <col min="11023" max="11023" width="38.5703125" style="801" bestFit="1" customWidth="1"/>
    <col min="11024" max="11024" width="32.140625" style="801" bestFit="1" customWidth="1"/>
    <col min="11025" max="11264" width="9.140625" style="801"/>
    <col min="11265" max="11265" width="15.85546875" style="801" bestFit="1" customWidth="1"/>
    <col min="11266" max="11266" width="11.28515625" style="801" bestFit="1" customWidth="1"/>
    <col min="11267" max="11267" width="39.140625" style="801" bestFit="1" customWidth="1"/>
    <col min="11268" max="11268" width="8.7109375" style="801" bestFit="1" customWidth="1"/>
    <col min="11269" max="11269" width="13.140625" style="801" bestFit="1" customWidth="1"/>
    <col min="11270" max="11270" width="1.28515625" style="801" customWidth="1"/>
    <col min="11271" max="11271" width="12.7109375" style="801" bestFit="1" customWidth="1"/>
    <col min="11272" max="11272" width="8.7109375" style="801" bestFit="1" customWidth="1"/>
    <col min="11273" max="11273" width="11" style="801" bestFit="1" customWidth="1"/>
    <col min="11274" max="11274" width="12" style="801" bestFit="1" customWidth="1"/>
    <col min="11275" max="11275" width="20.28515625" style="801" bestFit="1" customWidth="1"/>
    <col min="11276" max="11276" width="19.85546875" style="801" bestFit="1" customWidth="1"/>
    <col min="11277" max="11277" width="30" style="801" bestFit="1" customWidth="1"/>
    <col min="11278" max="11278" width="29.7109375" style="801" bestFit="1" customWidth="1"/>
    <col min="11279" max="11279" width="38.5703125" style="801" bestFit="1" customWidth="1"/>
    <col min="11280" max="11280" width="32.140625" style="801" bestFit="1" customWidth="1"/>
    <col min="11281" max="11520" width="9.140625" style="801"/>
    <col min="11521" max="11521" width="15.85546875" style="801" bestFit="1" customWidth="1"/>
    <col min="11522" max="11522" width="11.28515625" style="801" bestFit="1" customWidth="1"/>
    <col min="11523" max="11523" width="39.140625" style="801" bestFit="1" customWidth="1"/>
    <col min="11524" max="11524" width="8.7109375" style="801" bestFit="1" customWidth="1"/>
    <col min="11525" max="11525" width="13.140625" style="801" bestFit="1" customWidth="1"/>
    <col min="11526" max="11526" width="1.28515625" style="801" customWidth="1"/>
    <col min="11527" max="11527" width="12.7109375" style="801" bestFit="1" customWidth="1"/>
    <col min="11528" max="11528" width="8.7109375" style="801" bestFit="1" customWidth="1"/>
    <col min="11529" max="11529" width="11" style="801" bestFit="1" customWidth="1"/>
    <col min="11530" max="11530" width="12" style="801" bestFit="1" customWidth="1"/>
    <col min="11531" max="11531" width="20.28515625" style="801" bestFit="1" customWidth="1"/>
    <col min="11532" max="11532" width="19.85546875" style="801" bestFit="1" customWidth="1"/>
    <col min="11533" max="11533" width="30" style="801" bestFit="1" customWidth="1"/>
    <col min="11534" max="11534" width="29.7109375" style="801" bestFit="1" customWidth="1"/>
    <col min="11535" max="11535" width="38.5703125" style="801" bestFit="1" customWidth="1"/>
    <col min="11536" max="11536" width="32.140625" style="801" bestFit="1" customWidth="1"/>
    <col min="11537" max="11776" width="9.140625" style="801"/>
    <col min="11777" max="11777" width="15.85546875" style="801" bestFit="1" customWidth="1"/>
    <col min="11778" max="11778" width="11.28515625" style="801" bestFit="1" customWidth="1"/>
    <col min="11779" max="11779" width="39.140625" style="801" bestFit="1" customWidth="1"/>
    <col min="11780" max="11780" width="8.7109375" style="801" bestFit="1" customWidth="1"/>
    <col min="11781" max="11781" width="13.140625" style="801" bestFit="1" customWidth="1"/>
    <col min="11782" max="11782" width="1.28515625" style="801" customWidth="1"/>
    <col min="11783" max="11783" width="12.7109375" style="801" bestFit="1" customWidth="1"/>
    <col min="11784" max="11784" width="8.7109375" style="801" bestFit="1" customWidth="1"/>
    <col min="11785" max="11785" width="11" style="801" bestFit="1" customWidth="1"/>
    <col min="11786" max="11786" width="12" style="801" bestFit="1" customWidth="1"/>
    <col min="11787" max="11787" width="20.28515625" style="801" bestFit="1" customWidth="1"/>
    <col min="11788" max="11788" width="19.85546875" style="801" bestFit="1" customWidth="1"/>
    <col min="11789" max="11789" width="30" style="801" bestFit="1" customWidth="1"/>
    <col min="11790" max="11790" width="29.7109375" style="801" bestFit="1" customWidth="1"/>
    <col min="11791" max="11791" width="38.5703125" style="801" bestFit="1" customWidth="1"/>
    <col min="11792" max="11792" width="32.140625" style="801" bestFit="1" customWidth="1"/>
    <col min="11793" max="12032" width="9.140625" style="801"/>
    <col min="12033" max="12033" width="15.85546875" style="801" bestFit="1" customWidth="1"/>
    <col min="12034" max="12034" width="11.28515625" style="801" bestFit="1" customWidth="1"/>
    <col min="12035" max="12035" width="39.140625" style="801" bestFit="1" customWidth="1"/>
    <col min="12036" max="12036" width="8.7109375" style="801" bestFit="1" customWidth="1"/>
    <col min="12037" max="12037" width="13.140625" style="801" bestFit="1" customWidth="1"/>
    <col min="12038" max="12038" width="1.28515625" style="801" customWidth="1"/>
    <col min="12039" max="12039" width="12.7109375" style="801" bestFit="1" customWidth="1"/>
    <col min="12040" max="12040" width="8.7109375" style="801" bestFit="1" customWidth="1"/>
    <col min="12041" max="12041" width="11" style="801" bestFit="1" customWidth="1"/>
    <col min="12042" max="12042" width="12" style="801" bestFit="1" customWidth="1"/>
    <col min="12043" max="12043" width="20.28515625" style="801" bestFit="1" customWidth="1"/>
    <col min="12044" max="12044" width="19.85546875" style="801" bestFit="1" customWidth="1"/>
    <col min="12045" max="12045" width="30" style="801" bestFit="1" customWidth="1"/>
    <col min="12046" max="12046" width="29.7109375" style="801" bestFit="1" customWidth="1"/>
    <col min="12047" max="12047" width="38.5703125" style="801" bestFit="1" customWidth="1"/>
    <col min="12048" max="12048" width="32.140625" style="801" bestFit="1" customWidth="1"/>
    <col min="12049" max="12288" width="9.140625" style="801"/>
    <col min="12289" max="12289" width="15.85546875" style="801" bestFit="1" customWidth="1"/>
    <col min="12290" max="12290" width="11.28515625" style="801" bestFit="1" customWidth="1"/>
    <col min="12291" max="12291" width="39.140625" style="801" bestFit="1" customWidth="1"/>
    <col min="12292" max="12292" width="8.7109375" style="801" bestFit="1" customWidth="1"/>
    <col min="12293" max="12293" width="13.140625" style="801" bestFit="1" customWidth="1"/>
    <col min="12294" max="12294" width="1.28515625" style="801" customWidth="1"/>
    <col min="12295" max="12295" width="12.7109375" style="801" bestFit="1" customWidth="1"/>
    <col min="12296" max="12296" width="8.7109375" style="801" bestFit="1" customWidth="1"/>
    <col min="12297" max="12297" width="11" style="801" bestFit="1" customWidth="1"/>
    <col min="12298" max="12298" width="12" style="801" bestFit="1" customWidth="1"/>
    <col min="12299" max="12299" width="20.28515625" style="801" bestFit="1" customWidth="1"/>
    <col min="12300" max="12300" width="19.85546875" style="801" bestFit="1" customWidth="1"/>
    <col min="12301" max="12301" width="30" style="801" bestFit="1" customWidth="1"/>
    <col min="12302" max="12302" width="29.7109375" style="801" bestFit="1" customWidth="1"/>
    <col min="12303" max="12303" width="38.5703125" style="801" bestFit="1" customWidth="1"/>
    <col min="12304" max="12304" width="32.140625" style="801" bestFit="1" customWidth="1"/>
    <col min="12305" max="12544" width="9.140625" style="801"/>
    <col min="12545" max="12545" width="15.85546875" style="801" bestFit="1" customWidth="1"/>
    <col min="12546" max="12546" width="11.28515625" style="801" bestFit="1" customWidth="1"/>
    <col min="12547" max="12547" width="39.140625" style="801" bestFit="1" customWidth="1"/>
    <col min="12548" max="12548" width="8.7109375" style="801" bestFit="1" customWidth="1"/>
    <col min="12549" max="12549" width="13.140625" style="801" bestFit="1" customWidth="1"/>
    <col min="12550" max="12550" width="1.28515625" style="801" customWidth="1"/>
    <col min="12551" max="12551" width="12.7109375" style="801" bestFit="1" customWidth="1"/>
    <col min="12552" max="12552" width="8.7109375" style="801" bestFit="1" customWidth="1"/>
    <col min="12553" max="12553" width="11" style="801" bestFit="1" customWidth="1"/>
    <col min="12554" max="12554" width="12" style="801" bestFit="1" customWidth="1"/>
    <col min="12555" max="12555" width="20.28515625" style="801" bestFit="1" customWidth="1"/>
    <col min="12556" max="12556" width="19.85546875" style="801" bestFit="1" customWidth="1"/>
    <col min="12557" max="12557" width="30" style="801" bestFit="1" customWidth="1"/>
    <col min="12558" max="12558" width="29.7109375" style="801" bestFit="1" customWidth="1"/>
    <col min="12559" max="12559" width="38.5703125" style="801" bestFit="1" customWidth="1"/>
    <col min="12560" max="12560" width="32.140625" style="801" bestFit="1" customWidth="1"/>
    <col min="12561" max="12800" width="9.140625" style="801"/>
    <col min="12801" max="12801" width="15.85546875" style="801" bestFit="1" customWidth="1"/>
    <col min="12802" max="12802" width="11.28515625" style="801" bestFit="1" customWidth="1"/>
    <col min="12803" max="12803" width="39.140625" style="801" bestFit="1" customWidth="1"/>
    <col min="12804" max="12804" width="8.7109375" style="801" bestFit="1" customWidth="1"/>
    <col min="12805" max="12805" width="13.140625" style="801" bestFit="1" customWidth="1"/>
    <col min="12806" max="12806" width="1.28515625" style="801" customWidth="1"/>
    <col min="12807" max="12807" width="12.7109375" style="801" bestFit="1" customWidth="1"/>
    <col min="12808" max="12808" width="8.7109375" style="801" bestFit="1" customWidth="1"/>
    <col min="12809" max="12809" width="11" style="801" bestFit="1" customWidth="1"/>
    <col min="12810" max="12810" width="12" style="801" bestFit="1" customWidth="1"/>
    <col min="12811" max="12811" width="20.28515625" style="801" bestFit="1" customWidth="1"/>
    <col min="12812" max="12812" width="19.85546875" style="801" bestFit="1" customWidth="1"/>
    <col min="12813" max="12813" width="30" style="801" bestFit="1" customWidth="1"/>
    <col min="12814" max="12814" width="29.7109375" style="801" bestFit="1" customWidth="1"/>
    <col min="12815" max="12815" width="38.5703125" style="801" bestFit="1" customWidth="1"/>
    <col min="12816" max="12816" width="32.140625" style="801" bestFit="1" customWidth="1"/>
    <col min="12817" max="13056" width="9.140625" style="801"/>
    <col min="13057" max="13057" width="15.85546875" style="801" bestFit="1" customWidth="1"/>
    <col min="13058" max="13058" width="11.28515625" style="801" bestFit="1" customWidth="1"/>
    <col min="13059" max="13059" width="39.140625" style="801" bestFit="1" customWidth="1"/>
    <col min="13060" max="13060" width="8.7109375" style="801" bestFit="1" customWidth="1"/>
    <col min="13061" max="13061" width="13.140625" style="801" bestFit="1" customWidth="1"/>
    <col min="13062" max="13062" width="1.28515625" style="801" customWidth="1"/>
    <col min="13063" max="13063" width="12.7109375" style="801" bestFit="1" customWidth="1"/>
    <col min="13064" max="13064" width="8.7109375" style="801" bestFit="1" customWidth="1"/>
    <col min="13065" max="13065" width="11" style="801" bestFit="1" customWidth="1"/>
    <col min="13066" max="13066" width="12" style="801" bestFit="1" customWidth="1"/>
    <col min="13067" max="13067" width="20.28515625" style="801" bestFit="1" customWidth="1"/>
    <col min="13068" max="13068" width="19.85546875" style="801" bestFit="1" customWidth="1"/>
    <col min="13069" max="13069" width="30" style="801" bestFit="1" customWidth="1"/>
    <col min="13070" max="13070" width="29.7109375" style="801" bestFit="1" customWidth="1"/>
    <col min="13071" max="13071" width="38.5703125" style="801" bestFit="1" customWidth="1"/>
    <col min="13072" max="13072" width="32.140625" style="801" bestFit="1" customWidth="1"/>
    <col min="13073" max="13312" width="9.140625" style="801"/>
    <col min="13313" max="13313" width="15.85546875" style="801" bestFit="1" customWidth="1"/>
    <col min="13314" max="13314" width="11.28515625" style="801" bestFit="1" customWidth="1"/>
    <col min="13315" max="13315" width="39.140625" style="801" bestFit="1" customWidth="1"/>
    <col min="13316" max="13316" width="8.7109375" style="801" bestFit="1" customWidth="1"/>
    <col min="13317" max="13317" width="13.140625" style="801" bestFit="1" customWidth="1"/>
    <col min="13318" max="13318" width="1.28515625" style="801" customWidth="1"/>
    <col min="13319" max="13319" width="12.7109375" style="801" bestFit="1" customWidth="1"/>
    <col min="13320" max="13320" width="8.7109375" style="801" bestFit="1" customWidth="1"/>
    <col min="13321" max="13321" width="11" style="801" bestFit="1" customWidth="1"/>
    <col min="13322" max="13322" width="12" style="801" bestFit="1" customWidth="1"/>
    <col min="13323" max="13323" width="20.28515625" style="801" bestFit="1" customWidth="1"/>
    <col min="13324" max="13324" width="19.85546875" style="801" bestFit="1" customWidth="1"/>
    <col min="13325" max="13325" width="30" style="801" bestFit="1" customWidth="1"/>
    <col min="13326" max="13326" width="29.7109375" style="801" bestFit="1" customWidth="1"/>
    <col min="13327" max="13327" width="38.5703125" style="801" bestFit="1" customWidth="1"/>
    <col min="13328" max="13328" width="32.140625" style="801" bestFit="1" customWidth="1"/>
    <col min="13329" max="13568" width="9.140625" style="801"/>
    <col min="13569" max="13569" width="15.85546875" style="801" bestFit="1" customWidth="1"/>
    <col min="13570" max="13570" width="11.28515625" style="801" bestFit="1" customWidth="1"/>
    <col min="13571" max="13571" width="39.140625" style="801" bestFit="1" customWidth="1"/>
    <col min="13572" max="13572" width="8.7109375" style="801" bestFit="1" customWidth="1"/>
    <col min="13573" max="13573" width="13.140625" style="801" bestFit="1" customWidth="1"/>
    <col min="13574" max="13574" width="1.28515625" style="801" customWidth="1"/>
    <col min="13575" max="13575" width="12.7109375" style="801" bestFit="1" customWidth="1"/>
    <col min="13576" max="13576" width="8.7109375" style="801" bestFit="1" customWidth="1"/>
    <col min="13577" max="13577" width="11" style="801" bestFit="1" customWidth="1"/>
    <col min="13578" max="13578" width="12" style="801" bestFit="1" customWidth="1"/>
    <col min="13579" max="13579" width="20.28515625" style="801" bestFit="1" customWidth="1"/>
    <col min="13580" max="13580" width="19.85546875" style="801" bestFit="1" customWidth="1"/>
    <col min="13581" max="13581" width="30" style="801" bestFit="1" customWidth="1"/>
    <col min="13582" max="13582" width="29.7109375" style="801" bestFit="1" customWidth="1"/>
    <col min="13583" max="13583" width="38.5703125" style="801" bestFit="1" customWidth="1"/>
    <col min="13584" max="13584" width="32.140625" style="801" bestFit="1" customWidth="1"/>
    <col min="13585" max="13824" width="9.140625" style="801"/>
    <col min="13825" max="13825" width="15.85546875" style="801" bestFit="1" customWidth="1"/>
    <col min="13826" max="13826" width="11.28515625" style="801" bestFit="1" customWidth="1"/>
    <col min="13827" max="13827" width="39.140625" style="801" bestFit="1" customWidth="1"/>
    <col min="13828" max="13828" width="8.7109375" style="801" bestFit="1" customWidth="1"/>
    <col min="13829" max="13829" width="13.140625" style="801" bestFit="1" customWidth="1"/>
    <col min="13830" max="13830" width="1.28515625" style="801" customWidth="1"/>
    <col min="13831" max="13831" width="12.7109375" style="801" bestFit="1" customWidth="1"/>
    <col min="13832" max="13832" width="8.7109375" style="801" bestFit="1" customWidth="1"/>
    <col min="13833" max="13833" width="11" style="801" bestFit="1" customWidth="1"/>
    <col min="13834" max="13834" width="12" style="801" bestFit="1" customWidth="1"/>
    <col min="13835" max="13835" width="20.28515625" style="801" bestFit="1" customWidth="1"/>
    <col min="13836" max="13836" width="19.85546875" style="801" bestFit="1" customWidth="1"/>
    <col min="13837" max="13837" width="30" style="801" bestFit="1" customWidth="1"/>
    <col min="13838" max="13838" width="29.7109375" style="801" bestFit="1" customWidth="1"/>
    <col min="13839" max="13839" width="38.5703125" style="801" bestFit="1" customWidth="1"/>
    <col min="13840" max="13840" width="32.140625" style="801" bestFit="1" customWidth="1"/>
    <col min="13841" max="14080" width="9.140625" style="801"/>
    <col min="14081" max="14081" width="15.85546875" style="801" bestFit="1" customWidth="1"/>
    <col min="14082" max="14082" width="11.28515625" style="801" bestFit="1" customWidth="1"/>
    <col min="14083" max="14083" width="39.140625" style="801" bestFit="1" customWidth="1"/>
    <col min="14084" max="14084" width="8.7109375" style="801" bestFit="1" customWidth="1"/>
    <col min="14085" max="14085" width="13.140625" style="801" bestFit="1" customWidth="1"/>
    <col min="14086" max="14086" width="1.28515625" style="801" customWidth="1"/>
    <col min="14087" max="14087" width="12.7109375" style="801" bestFit="1" customWidth="1"/>
    <col min="14088" max="14088" width="8.7109375" style="801" bestFit="1" customWidth="1"/>
    <col min="14089" max="14089" width="11" style="801" bestFit="1" customWidth="1"/>
    <col min="14090" max="14090" width="12" style="801" bestFit="1" customWidth="1"/>
    <col min="14091" max="14091" width="20.28515625" style="801" bestFit="1" customWidth="1"/>
    <col min="14092" max="14092" width="19.85546875" style="801" bestFit="1" customWidth="1"/>
    <col min="14093" max="14093" width="30" style="801" bestFit="1" customWidth="1"/>
    <col min="14094" max="14094" width="29.7109375" style="801" bestFit="1" customWidth="1"/>
    <col min="14095" max="14095" width="38.5703125" style="801" bestFit="1" customWidth="1"/>
    <col min="14096" max="14096" width="32.140625" style="801" bestFit="1" customWidth="1"/>
    <col min="14097" max="14336" width="9.140625" style="801"/>
    <col min="14337" max="14337" width="15.85546875" style="801" bestFit="1" customWidth="1"/>
    <col min="14338" max="14338" width="11.28515625" style="801" bestFit="1" customWidth="1"/>
    <col min="14339" max="14339" width="39.140625" style="801" bestFit="1" customWidth="1"/>
    <col min="14340" max="14340" width="8.7109375" style="801" bestFit="1" customWidth="1"/>
    <col min="14341" max="14341" width="13.140625" style="801" bestFit="1" customWidth="1"/>
    <col min="14342" max="14342" width="1.28515625" style="801" customWidth="1"/>
    <col min="14343" max="14343" width="12.7109375" style="801" bestFit="1" customWidth="1"/>
    <col min="14344" max="14344" width="8.7109375" style="801" bestFit="1" customWidth="1"/>
    <col min="14345" max="14345" width="11" style="801" bestFit="1" customWidth="1"/>
    <col min="14346" max="14346" width="12" style="801" bestFit="1" customWidth="1"/>
    <col min="14347" max="14347" width="20.28515625" style="801" bestFit="1" customWidth="1"/>
    <col min="14348" max="14348" width="19.85546875" style="801" bestFit="1" customWidth="1"/>
    <col min="14349" max="14349" width="30" style="801" bestFit="1" customWidth="1"/>
    <col min="14350" max="14350" width="29.7109375" style="801" bestFit="1" customWidth="1"/>
    <col min="14351" max="14351" width="38.5703125" style="801" bestFit="1" customWidth="1"/>
    <col min="14352" max="14352" width="32.140625" style="801" bestFit="1" customWidth="1"/>
    <col min="14353" max="14592" width="9.140625" style="801"/>
    <col min="14593" max="14593" width="15.85546875" style="801" bestFit="1" customWidth="1"/>
    <col min="14594" max="14594" width="11.28515625" style="801" bestFit="1" customWidth="1"/>
    <col min="14595" max="14595" width="39.140625" style="801" bestFit="1" customWidth="1"/>
    <col min="14596" max="14596" width="8.7109375" style="801" bestFit="1" customWidth="1"/>
    <col min="14597" max="14597" width="13.140625" style="801" bestFit="1" customWidth="1"/>
    <col min="14598" max="14598" width="1.28515625" style="801" customWidth="1"/>
    <col min="14599" max="14599" width="12.7109375" style="801" bestFit="1" customWidth="1"/>
    <col min="14600" max="14600" width="8.7109375" style="801" bestFit="1" customWidth="1"/>
    <col min="14601" max="14601" width="11" style="801" bestFit="1" customWidth="1"/>
    <col min="14602" max="14602" width="12" style="801" bestFit="1" customWidth="1"/>
    <col min="14603" max="14603" width="20.28515625" style="801" bestFit="1" customWidth="1"/>
    <col min="14604" max="14604" width="19.85546875" style="801" bestFit="1" customWidth="1"/>
    <col min="14605" max="14605" width="30" style="801" bestFit="1" customWidth="1"/>
    <col min="14606" max="14606" width="29.7109375" style="801" bestFit="1" customWidth="1"/>
    <col min="14607" max="14607" width="38.5703125" style="801" bestFit="1" customWidth="1"/>
    <col min="14608" max="14608" width="32.140625" style="801" bestFit="1" customWidth="1"/>
    <col min="14609" max="14848" width="9.140625" style="801"/>
    <col min="14849" max="14849" width="15.85546875" style="801" bestFit="1" customWidth="1"/>
    <col min="14850" max="14850" width="11.28515625" style="801" bestFit="1" customWidth="1"/>
    <col min="14851" max="14851" width="39.140625" style="801" bestFit="1" customWidth="1"/>
    <col min="14852" max="14852" width="8.7109375" style="801" bestFit="1" customWidth="1"/>
    <col min="14853" max="14853" width="13.140625" style="801" bestFit="1" customWidth="1"/>
    <col min="14854" max="14854" width="1.28515625" style="801" customWidth="1"/>
    <col min="14855" max="14855" width="12.7109375" style="801" bestFit="1" customWidth="1"/>
    <col min="14856" max="14856" width="8.7109375" style="801" bestFit="1" customWidth="1"/>
    <col min="14857" max="14857" width="11" style="801" bestFit="1" customWidth="1"/>
    <col min="14858" max="14858" width="12" style="801" bestFit="1" customWidth="1"/>
    <col min="14859" max="14859" width="20.28515625" style="801" bestFit="1" customWidth="1"/>
    <col min="14860" max="14860" width="19.85546875" style="801" bestFit="1" customWidth="1"/>
    <col min="14861" max="14861" width="30" style="801" bestFit="1" customWidth="1"/>
    <col min="14862" max="14862" width="29.7109375" style="801" bestFit="1" customWidth="1"/>
    <col min="14863" max="14863" width="38.5703125" style="801" bestFit="1" customWidth="1"/>
    <col min="14864" max="14864" width="32.140625" style="801" bestFit="1" customWidth="1"/>
    <col min="14865" max="15104" width="9.140625" style="801"/>
    <col min="15105" max="15105" width="15.85546875" style="801" bestFit="1" customWidth="1"/>
    <col min="15106" max="15106" width="11.28515625" style="801" bestFit="1" customWidth="1"/>
    <col min="15107" max="15107" width="39.140625" style="801" bestFit="1" customWidth="1"/>
    <col min="15108" max="15108" width="8.7109375" style="801" bestFit="1" customWidth="1"/>
    <col min="15109" max="15109" width="13.140625" style="801" bestFit="1" customWidth="1"/>
    <col min="15110" max="15110" width="1.28515625" style="801" customWidth="1"/>
    <col min="15111" max="15111" width="12.7109375" style="801" bestFit="1" customWidth="1"/>
    <col min="15112" max="15112" width="8.7109375" style="801" bestFit="1" customWidth="1"/>
    <col min="15113" max="15113" width="11" style="801" bestFit="1" customWidth="1"/>
    <col min="15114" max="15114" width="12" style="801" bestFit="1" customWidth="1"/>
    <col min="15115" max="15115" width="20.28515625" style="801" bestFit="1" customWidth="1"/>
    <col min="15116" max="15116" width="19.85546875" style="801" bestFit="1" customWidth="1"/>
    <col min="15117" max="15117" width="30" style="801" bestFit="1" customWidth="1"/>
    <col min="15118" max="15118" width="29.7109375" style="801" bestFit="1" customWidth="1"/>
    <col min="15119" max="15119" width="38.5703125" style="801" bestFit="1" customWidth="1"/>
    <col min="15120" max="15120" width="32.140625" style="801" bestFit="1" customWidth="1"/>
    <col min="15121" max="15360" width="9.140625" style="801"/>
    <col min="15361" max="15361" width="15.85546875" style="801" bestFit="1" customWidth="1"/>
    <col min="15362" max="15362" width="11.28515625" style="801" bestFit="1" customWidth="1"/>
    <col min="15363" max="15363" width="39.140625" style="801" bestFit="1" customWidth="1"/>
    <col min="15364" max="15364" width="8.7109375" style="801" bestFit="1" customWidth="1"/>
    <col min="15365" max="15365" width="13.140625" style="801" bestFit="1" customWidth="1"/>
    <col min="15366" max="15366" width="1.28515625" style="801" customWidth="1"/>
    <col min="15367" max="15367" width="12.7109375" style="801" bestFit="1" customWidth="1"/>
    <col min="15368" max="15368" width="8.7109375" style="801" bestFit="1" customWidth="1"/>
    <col min="15369" max="15369" width="11" style="801" bestFit="1" customWidth="1"/>
    <col min="15370" max="15370" width="12" style="801" bestFit="1" customWidth="1"/>
    <col min="15371" max="15371" width="20.28515625" style="801" bestFit="1" customWidth="1"/>
    <col min="15372" max="15372" width="19.85546875" style="801" bestFit="1" customWidth="1"/>
    <col min="15373" max="15373" width="30" style="801" bestFit="1" customWidth="1"/>
    <col min="15374" max="15374" width="29.7109375" style="801" bestFit="1" customWidth="1"/>
    <col min="15375" max="15375" width="38.5703125" style="801" bestFit="1" customWidth="1"/>
    <col min="15376" max="15376" width="32.140625" style="801" bestFit="1" customWidth="1"/>
    <col min="15377" max="15616" width="9.140625" style="801"/>
    <col min="15617" max="15617" width="15.85546875" style="801" bestFit="1" customWidth="1"/>
    <col min="15618" max="15618" width="11.28515625" style="801" bestFit="1" customWidth="1"/>
    <col min="15619" max="15619" width="39.140625" style="801" bestFit="1" customWidth="1"/>
    <col min="15620" max="15620" width="8.7109375" style="801" bestFit="1" customWidth="1"/>
    <col min="15621" max="15621" width="13.140625" style="801" bestFit="1" customWidth="1"/>
    <col min="15622" max="15622" width="1.28515625" style="801" customWidth="1"/>
    <col min="15623" max="15623" width="12.7109375" style="801" bestFit="1" customWidth="1"/>
    <col min="15624" max="15624" width="8.7109375" style="801" bestFit="1" customWidth="1"/>
    <col min="15625" max="15625" width="11" style="801" bestFit="1" customWidth="1"/>
    <col min="15626" max="15626" width="12" style="801" bestFit="1" customWidth="1"/>
    <col min="15627" max="15627" width="20.28515625" style="801" bestFit="1" customWidth="1"/>
    <col min="15628" max="15628" width="19.85546875" style="801" bestFit="1" customWidth="1"/>
    <col min="15629" max="15629" width="30" style="801" bestFit="1" customWidth="1"/>
    <col min="15630" max="15630" width="29.7109375" style="801" bestFit="1" customWidth="1"/>
    <col min="15631" max="15631" width="38.5703125" style="801" bestFit="1" customWidth="1"/>
    <col min="15632" max="15632" width="32.140625" style="801" bestFit="1" customWidth="1"/>
    <col min="15633" max="15872" width="9.140625" style="801"/>
    <col min="15873" max="15873" width="15.85546875" style="801" bestFit="1" customWidth="1"/>
    <col min="15874" max="15874" width="11.28515625" style="801" bestFit="1" customWidth="1"/>
    <col min="15875" max="15875" width="39.140625" style="801" bestFit="1" customWidth="1"/>
    <col min="15876" max="15876" width="8.7109375" style="801" bestFit="1" customWidth="1"/>
    <col min="15877" max="15877" width="13.140625" style="801" bestFit="1" customWidth="1"/>
    <col min="15878" max="15878" width="1.28515625" style="801" customWidth="1"/>
    <col min="15879" max="15879" width="12.7109375" style="801" bestFit="1" customWidth="1"/>
    <col min="15880" max="15880" width="8.7109375" style="801" bestFit="1" customWidth="1"/>
    <col min="15881" max="15881" width="11" style="801" bestFit="1" customWidth="1"/>
    <col min="15882" max="15882" width="12" style="801" bestFit="1" customWidth="1"/>
    <col min="15883" max="15883" width="20.28515625" style="801" bestFit="1" customWidth="1"/>
    <col min="15884" max="15884" width="19.85546875" style="801" bestFit="1" customWidth="1"/>
    <col min="15885" max="15885" width="30" style="801" bestFit="1" customWidth="1"/>
    <col min="15886" max="15886" width="29.7109375" style="801" bestFit="1" customWidth="1"/>
    <col min="15887" max="15887" width="38.5703125" style="801" bestFit="1" customWidth="1"/>
    <col min="15888" max="15888" width="32.140625" style="801" bestFit="1" customWidth="1"/>
    <col min="15889" max="16128" width="9.140625" style="801"/>
    <col min="16129" max="16129" width="15.85546875" style="801" bestFit="1" customWidth="1"/>
    <col min="16130" max="16130" width="11.28515625" style="801" bestFit="1" customWidth="1"/>
    <col min="16131" max="16131" width="39.140625" style="801" bestFit="1" customWidth="1"/>
    <col min="16132" max="16132" width="8.7109375" style="801" bestFit="1" customWidth="1"/>
    <col min="16133" max="16133" width="13.140625" style="801" bestFit="1" customWidth="1"/>
    <col min="16134" max="16134" width="1.28515625" style="801" customWidth="1"/>
    <col min="16135" max="16135" width="12.7109375" style="801" bestFit="1" customWidth="1"/>
    <col min="16136" max="16136" width="8.7109375" style="801" bestFit="1" customWidth="1"/>
    <col min="16137" max="16137" width="11" style="801" bestFit="1" customWidth="1"/>
    <col min="16138" max="16138" width="12" style="801" bestFit="1" customWidth="1"/>
    <col min="16139" max="16139" width="20.28515625" style="801" bestFit="1" customWidth="1"/>
    <col min="16140" max="16140" width="19.85546875" style="801" bestFit="1" customWidth="1"/>
    <col min="16141" max="16141" width="30" style="801" bestFit="1" customWidth="1"/>
    <col min="16142" max="16142" width="29.7109375" style="801" bestFit="1" customWidth="1"/>
    <col min="16143" max="16143" width="38.5703125" style="801" bestFit="1" customWidth="1"/>
    <col min="16144" max="16144" width="32.140625" style="801" bestFit="1" customWidth="1"/>
    <col min="16145" max="16384" width="9.140625" style="801"/>
  </cols>
  <sheetData>
    <row r="1" spans="1:22" s="799" customFormat="1" x14ac:dyDescent="0.2">
      <c r="A1" s="799" t="s">
        <v>12</v>
      </c>
      <c r="B1" s="799" t="s">
        <v>13</v>
      </c>
      <c r="C1" s="799" t="s">
        <v>9</v>
      </c>
      <c r="D1" s="799" t="s">
        <v>14</v>
      </c>
      <c r="E1" s="799" t="s">
        <v>15</v>
      </c>
      <c r="G1" s="799" t="s">
        <v>16</v>
      </c>
      <c r="H1" s="799" t="s">
        <v>17</v>
      </c>
      <c r="I1" s="799" t="s">
        <v>18</v>
      </c>
      <c r="J1" s="799" t="s">
        <v>19</v>
      </c>
      <c r="K1" s="799" t="s">
        <v>20</v>
      </c>
      <c r="L1" s="799" t="s">
        <v>21</v>
      </c>
      <c r="M1" s="799" t="s">
        <v>22</v>
      </c>
      <c r="N1" s="799" t="s">
        <v>23</v>
      </c>
      <c r="O1" s="799" t="s">
        <v>24</v>
      </c>
      <c r="P1" s="799" t="s">
        <v>25</v>
      </c>
      <c r="Q1" s="799" t="s">
        <v>26</v>
      </c>
      <c r="R1" s="799" t="s">
        <v>27</v>
      </c>
    </row>
    <row r="2" spans="1:22" ht="12.75" x14ac:dyDescent="0.2">
      <c r="A2" s="800">
        <v>45358</v>
      </c>
      <c r="B2" s="801" t="s">
        <v>28</v>
      </c>
      <c r="C2" s="802" t="s">
        <v>1250</v>
      </c>
      <c r="D2" s="801" t="s">
        <v>30</v>
      </c>
      <c r="E2" s="801" t="s">
        <v>2325</v>
      </c>
      <c r="G2" s="803">
        <v>0.64500000000000002</v>
      </c>
      <c r="H2" s="801">
        <f>AVERAGE(G2:G8)</f>
        <v>0.67066666666666663</v>
      </c>
      <c r="I2" s="801" t="s">
        <v>31</v>
      </c>
      <c r="J2" s="801">
        <f>(1.046733-0.001627)/87.67*10^6</f>
        <v>11920.907950268049</v>
      </c>
    </row>
    <row r="3" spans="1:22" ht="12.75" x14ac:dyDescent="0.2">
      <c r="A3" s="801">
        <v>20240307</v>
      </c>
      <c r="G3" s="803">
        <v>0.70799999999999996</v>
      </c>
      <c r="I3" s="801">
        <v>20</v>
      </c>
      <c r="J3" s="801">
        <f>J2/I3</f>
        <v>596.04539751340246</v>
      </c>
      <c r="K3" s="801">
        <v>1021</v>
      </c>
      <c r="L3" s="801">
        <v>560.5</v>
      </c>
      <c r="M3" s="801">
        <f>K3-H2</f>
        <v>1020.3293333333334</v>
      </c>
      <c r="N3" s="801">
        <f>L3-H2</f>
        <v>559.82933333333335</v>
      </c>
      <c r="O3" s="801">
        <f t="shared" ref="O3:O13" si="0">M3/N3</f>
        <v>1.8225721172166756</v>
      </c>
      <c r="P3" s="801">
        <f>J3/M3</f>
        <v>0.58416961861340433</v>
      </c>
      <c r="Q3" s="801">
        <f>LINEST(M3:M13,N3:N13,FALSE)</f>
        <v>1.8135132035581638</v>
      </c>
      <c r="R3" s="801">
        <f>LINEST(J3:J13,M3:M13,FALSE)</f>
        <v>0.5762667345022553</v>
      </c>
      <c r="U3" s="801">
        <f t="shared" ref="U3:U13" si="1">$Q$3</f>
        <v>1.8135132035581638</v>
      </c>
      <c r="V3" s="801">
        <v>1.9</v>
      </c>
    </row>
    <row r="4" spans="1:22" ht="12.75" x14ac:dyDescent="0.2">
      <c r="G4" s="803">
        <v>0.54600000000000004</v>
      </c>
      <c r="I4" s="801">
        <f t="shared" ref="I4:I12" si="2">I3*2</f>
        <v>40</v>
      </c>
      <c r="J4" s="801">
        <f>J2/I4</f>
        <v>298.02269875670123</v>
      </c>
      <c r="K4" s="801">
        <v>535.79999999999995</v>
      </c>
      <c r="L4" s="804">
        <v>299.8</v>
      </c>
      <c r="M4" s="801">
        <f>K4-H2</f>
        <v>535.12933333333331</v>
      </c>
      <c r="N4" s="801">
        <f>L4-H2</f>
        <v>299.12933333333336</v>
      </c>
      <c r="O4" s="801">
        <f t="shared" si="0"/>
        <v>1.7889563934440842</v>
      </c>
      <c r="P4" s="801">
        <f t="shared" ref="P4:P13" si="3">J4/M4</f>
        <v>0.55691714169415973</v>
      </c>
      <c r="U4" s="801">
        <f t="shared" si="1"/>
        <v>1.8135132035581638</v>
      </c>
      <c r="V4" s="801">
        <v>1.9</v>
      </c>
    </row>
    <row r="5" spans="1:22" ht="12.75" x14ac:dyDescent="0.2">
      <c r="G5" s="803">
        <v>0.89</v>
      </c>
      <c r="I5" s="801">
        <f t="shared" si="2"/>
        <v>80</v>
      </c>
      <c r="J5" s="801">
        <f>J2/I5</f>
        <v>149.01134937835062</v>
      </c>
      <c r="K5" s="804">
        <v>271.3</v>
      </c>
      <c r="L5" s="801">
        <v>151.5</v>
      </c>
      <c r="M5" s="804">
        <f>K5-H2</f>
        <v>270.62933333333336</v>
      </c>
      <c r="N5" s="801">
        <f>L5-H2</f>
        <v>150.82933333333332</v>
      </c>
      <c r="O5" s="801">
        <f t="shared" si="0"/>
        <v>1.7942752072983155</v>
      </c>
      <c r="P5" s="801">
        <f t="shared" si="3"/>
        <v>0.55061048831249115</v>
      </c>
      <c r="Q5" s="801" t="s">
        <v>32</v>
      </c>
      <c r="U5" s="801">
        <f t="shared" si="1"/>
        <v>1.8135132035581638</v>
      </c>
      <c r="V5" s="801">
        <v>1.9</v>
      </c>
    </row>
    <row r="6" spans="1:22" ht="12.75" x14ac:dyDescent="0.2">
      <c r="G6" s="803">
        <v>0.61299999999999999</v>
      </c>
      <c r="I6" s="801">
        <f t="shared" si="2"/>
        <v>160</v>
      </c>
      <c r="J6" s="801">
        <f>J2/I6</f>
        <v>74.505674689175308</v>
      </c>
      <c r="K6" s="801">
        <v>137.19999999999999</v>
      </c>
      <c r="L6" s="801">
        <v>77.14</v>
      </c>
      <c r="M6" s="801">
        <f>K6-H2</f>
        <v>136.52933333333331</v>
      </c>
      <c r="N6" s="801">
        <f>L6-H2</f>
        <v>76.469333333333338</v>
      </c>
      <c r="O6" s="801">
        <f t="shared" si="0"/>
        <v>1.7854128888268932</v>
      </c>
      <c r="P6" s="801">
        <f t="shared" si="3"/>
        <v>0.54571184719163146</v>
      </c>
      <c r="Q6" s="805">
        <f>AVERAGE(O3:O13)</f>
        <v>1.8098319705643826</v>
      </c>
      <c r="R6" s="805">
        <f>AVERAGE(P3:P13)</f>
        <v>0.54645901379835116</v>
      </c>
      <c r="U6" s="801">
        <f t="shared" si="1"/>
        <v>1.8135132035581638</v>
      </c>
      <c r="V6" s="801">
        <v>1.9</v>
      </c>
    </row>
    <row r="7" spans="1:22" ht="12.75" x14ac:dyDescent="0.2">
      <c r="G7" s="803">
        <v>0.622</v>
      </c>
      <c r="I7" s="801">
        <f t="shared" si="2"/>
        <v>320</v>
      </c>
      <c r="J7" s="801">
        <f>J2/I7</f>
        <v>37.252837344587654</v>
      </c>
      <c r="K7" s="801">
        <v>69.989999999999995</v>
      </c>
      <c r="L7" s="801">
        <v>39.17</v>
      </c>
      <c r="M7" s="801">
        <f>K7-H2</f>
        <v>69.319333333333333</v>
      </c>
      <c r="N7" s="801">
        <f>L7-H2</f>
        <v>38.499333333333333</v>
      </c>
      <c r="O7" s="801">
        <f t="shared" si="0"/>
        <v>1.8005333425687025</v>
      </c>
      <c r="P7" s="801">
        <f t="shared" si="3"/>
        <v>0.53740905391359295</v>
      </c>
      <c r="U7" s="801">
        <f t="shared" si="1"/>
        <v>1.8135132035581638</v>
      </c>
      <c r="V7" s="801">
        <v>1.9</v>
      </c>
    </row>
    <row r="8" spans="1:22" ht="12.75" x14ac:dyDescent="0.2">
      <c r="G8" s="803"/>
      <c r="I8" s="801">
        <f t="shared" si="2"/>
        <v>640</v>
      </c>
      <c r="J8" s="801">
        <f>J2/I8</f>
        <v>18.626418672293827</v>
      </c>
      <c r="K8" s="801">
        <v>34.94</v>
      </c>
      <c r="L8" s="801">
        <v>19.98</v>
      </c>
      <c r="M8" s="801">
        <f>K8-H2</f>
        <v>34.269333333333329</v>
      </c>
      <c r="N8" s="801">
        <f>L8-H2</f>
        <v>19.309333333333335</v>
      </c>
      <c r="O8" s="801">
        <f t="shared" si="0"/>
        <v>1.7747548681121388</v>
      </c>
      <c r="P8" s="801">
        <f t="shared" si="3"/>
        <v>0.54353023127462341</v>
      </c>
      <c r="U8" s="801">
        <f t="shared" si="1"/>
        <v>1.8135132035581638</v>
      </c>
      <c r="V8" s="801">
        <v>1.9</v>
      </c>
    </row>
    <row r="9" spans="1:22" ht="12.75" x14ac:dyDescent="0.2">
      <c r="G9" s="803"/>
      <c r="I9" s="801">
        <f t="shared" si="2"/>
        <v>1280</v>
      </c>
      <c r="J9" s="801">
        <f>J2/I9</f>
        <v>9.3132093361469135</v>
      </c>
      <c r="K9" s="801">
        <v>17.8</v>
      </c>
      <c r="L9" s="801">
        <v>10.27</v>
      </c>
      <c r="M9" s="801">
        <f>K9-H2</f>
        <v>17.129333333333335</v>
      </c>
      <c r="N9" s="801">
        <f>L9-H2</f>
        <v>9.5993333333333322</v>
      </c>
      <c r="O9" s="801">
        <f t="shared" si="0"/>
        <v>1.784429474269047</v>
      </c>
      <c r="P9" s="801">
        <f t="shared" si="3"/>
        <v>0.54369946307388373</v>
      </c>
      <c r="U9" s="801">
        <f t="shared" si="1"/>
        <v>1.8135132035581638</v>
      </c>
      <c r="V9" s="801">
        <v>1.9</v>
      </c>
    </row>
    <row r="10" spans="1:22" ht="12.75" x14ac:dyDescent="0.2">
      <c r="G10" s="803"/>
      <c r="I10" s="801">
        <f t="shared" si="2"/>
        <v>2560</v>
      </c>
      <c r="J10" s="801">
        <f>J2/I10</f>
        <v>4.6566046680734567</v>
      </c>
      <c r="K10" s="801">
        <v>9.2530000000000001</v>
      </c>
      <c r="L10" s="806">
        <v>5.76</v>
      </c>
      <c r="M10" s="801">
        <f>K10-H2</f>
        <v>8.5823333333333327</v>
      </c>
      <c r="N10" s="801">
        <f>L10-H2</f>
        <v>5.0893333333333333</v>
      </c>
      <c r="O10" s="801">
        <f t="shared" si="0"/>
        <v>1.6863374377783598</v>
      </c>
      <c r="P10" s="801">
        <f t="shared" si="3"/>
        <v>0.54258026194198827</v>
      </c>
      <c r="U10" s="801">
        <f t="shared" si="1"/>
        <v>1.8135132035581638</v>
      </c>
      <c r="V10" s="801">
        <v>1.9</v>
      </c>
    </row>
    <row r="11" spans="1:22" ht="12.75" x14ac:dyDescent="0.2">
      <c r="G11" s="803"/>
      <c r="I11" s="801">
        <f t="shared" si="2"/>
        <v>5120</v>
      </c>
      <c r="J11" s="801">
        <f>J2/I11</f>
        <v>2.3283023340367284</v>
      </c>
      <c r="K11" s="801">
        <v>4.9130000000000003</v>
      </c>
      <c r="L11" s="801">
        <v>3.0579999999999998</v>
      </c>
      <c r="M11" s="801">
        <f>K11-H2</f>
        <v>4.2423333333333337</v>
      </c>
      <c r="N11" s="801">
        <f>L11-H2</f>
        <v>2.3873333333333333</v>
      </c>
      <c r="O11" s="801">
        <f t="shared" si="0"/>
        <v>1.7770175928511591</v>
      </c>
      <c r="P11" s="801">
        <f t="shared" si="3"/>
        <v>0.54882588214898909</v>
      </c>
      <c r="U11" s="801">
        <f t="shared" si="1"/>
        <v>1.8135132035581638</v>
      </c>
      <c r="V11" s="801">
        <v>1.9</v>
      </c>
    </row>
    <row r="12" spans="1:22" ht="12.75" x14ac:dyDescent="0.2">
      <c r="G12" s="803"/>
      <c r="I12" s="801">
        <f t="shared" si="2"/>
        <v>10240</v>
      </c>
      <c r="J12" s="801">
        <f>J2/I12</f>
        <v>1.1641511670183642</v>
      </c>
      <c r="K12" s="801">
        <v>2.6949999999999998</v>
      </c>
      <c r="L12" s="801">
        <v>1.8360000000000001</v>
      </c>
      <c r="M12" s="806">
        <f>K12-H2</f>
        <v>2.0243333333333333</v>
      </c>
      <c r="N12" s="801">
        <f>L12-H2</f>
        <v>1.1653333333333333</v>
      </c>
      <c r="O12" s="801">
        <f t="shared" si="0"/>
        <v>1.7371281464530892</v>
      </c>
      <c r="P12" s="801">
        <f t="shared" si="3"/>
        <v>0.57507879154538</v>
      </c>
      <c r="U12" s="801">
        <f t="shared" si="1"/>
        <v>1.8135132035581638</v>
      </c>
      <c r="V12" s="801">
        <v>1.9</v>
      </c>
    </row>
    <row r="13" spans="1:22" ht="12.75" x14ac:dyDescent="0.2">
      <c r="G13" s="803"/>
      <c r="I13" s="801">
        <v>20480</v>
      </c>
      <c r="J13" s="801">
        <f>J2/I13</f>
        <v>0.58207558350918209</v>
      </c>
      <c r="K13" s="806">
        <v>1.877</v>
      </c>
      <c r="L13" s="806">
        <v>1.23</v>
      </c>
      <c r="M13" s="806">
        <f>K13-H2</f>
        <v>1.2063333333333333</v>
      </c>
      <c r="N13" s="806">
        <f>L13-H2</f>
        <v>0.55933333333333335</v>
      </c>
      <c r="O13" s="801">
        <f t="shared" si="0"/>
        <v>2.1567342073897495</v>
      </c>
      <c r="P13" s="801">
        <f t="shared" si="3"/>
        <v>0.48251637207171771</v>
      </c>
      <c r="U13" s="801">
        <f t="shared" si="1"/>
        <v>1.8135132035581638</v>
      </c>
      <c r="V13" s="801">
        <v>1.9</v>
      </c>
    </row>
    <row r="14" spans="1:22" ht="12.75" x14ac:dyDescent="0.2">
      <c r="G14" s="803"/>
    </row>
    <row r="15" spans="1:22" ht="12.75" x14ac:dyDescent="0.2">
      <c r="G15" s="803"/>
    </row>
    <row r="17" spans="7:18" ht="12.75" x14ac:dyDescent="0.2">
      <c r="G17" s="803"/>
      <c r="H17" s="807"/>
      <c r="I17" s="801">
        <f>(0.054542-0.000256)/87.67*10^6</f>
        <v>619.20839511805627</v>
      </c>
      <c r="J17" s="801" t="s">
        <v>48</v>
      </c>
      <c r="R17" s="801" t="s">
        <v>33</v>
      </c>
    </row>
    <row r="18" spans="7:18" ht="12.75" x14ac:dyDescent="0.2">
      <c r="G18" s="803"/>
      <c r="I18" s="801">
        <f>I17/J2</f>
        <v>5.1943056493791065E-2</v>
      </c>
    </row>
    <row r="19" spans="7:18" ht="12.75" x14ac:dyDescent="0.2">
      <c r="G19" s="803"/>
      <c r="I19" s="801">
        <f>J2/I17</f>
        <v>19.251851306045758</v>
      </c>
    </row>
    <row r="20" spans="7:18" ht="12.75" x14ac:dyDescent="0.2">
      <c r="G20" s="803"/>
    </row>
    <row r="21" spans="7:18" ht="12.75" x14ac:dyDescent="0.2">
      <c r="G21" s="803"/>
      <c r="H21" s="807"/>
    </row>
    <row r="22" spans="7:18" x14ac:dyDescent="0.2">
      <c r="I22" s="801">
        <f>(0.052878-0.00028)/87.67*10^6</f>
        <v>599.95437435838949</v>
      </c>
      <c r="J22" s="801" t="s">
        <v>48</v>
      </c>
    </row>
    <row r="23" spans="7:18" x14ac:dyDescent="0.2">
      <c r="I23" s="801">
        <f>I22/J2</f>
        <v>5.0327909322116622E-2</v>
      </c>
    </row>
    <row r="24" spans="7:18" x14ac:dyDescent="0.2">
      <c r="I24" s="801">
        <f>J2/I22</f>
        <v>19.869690862770444</v>
      </c>
    </row>
    <row r="40" spans="11:13" x14ac:dyDescent="0.2">
      <c r="K40" s="804"/>
      <c r="L40" s="804"/>
      <c r="M40" s="804"/>
    </row>
    <row r="46" spans="11:13" x14ac:dyDescent="0.2">
      <c r="K46" s="806"/>
      <c r="L46" s="806"/>
      <c r="M46" s="806"/>
    </row>
    <row r="49" spans="11:13" x14ac:dyDescent="0.2">
      <c r="K49" s="806"/>
      <c r="L49" s="806"/>
      <c r="M49" s="806"/>
    </row>
  </sheetData>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1">
    <tabColor rgb="FFFFFF00"/>
  </sheetPr>
  <dimension ref="A1:V49"/>
  <sheetViews>
    <sheetView topLeftCell="D1" workbookViewId="0">
      <selection activeCell="A4" sqref="A4"/>
    </sheetView>
  </sheetViews>
  <sheetFormatPr defaultColWidth="9.140625" defaultRowHeight="11.25" x14ac:dyDescent="0.2"/>
  <cols>
    <col min="1" max="1" width="15.7109375" style="2" bestFit="1" customWidth="1"/>
    <col min="2" max="2" width="11.28515625" style="2" bestFit="1" customWidth="1"/>
    <col min="3" max="3" width="39.140625" style="2" bestFit="1" customWidth="1"/>
    <col min="4" max="4" width="8.7109375" style="2" bestFit="1" customWidth="1"/>
    <col min="5" max="5" width="13.140625" style="2" bestFit="1" customWidth="1"/>
    <col min="6" max="6" width="1.28515625" style="2" customWidth="1"/>
    <col min="7" max="7" width="12.7109375" style="2" bestFit="1" customWidth="1"/>
    <col min="8" max="8" width="8.7109375" style="2" bestFit="1" customWidth="1"/>
    <col min="9" max="9" width="11" style="2" bestFit="1" customWidth="1"/>
    <col min="10" max="10" width="12" style="2" bestFit="1" customWidth="1"/>
    <col min="11" max="11" width="20.28515625" style="2" bestFit="1" customWidth="1"/>
    <col min="12" max="12" width="19.7109375" style="2" bestFit="1" customWidth="1"/>
    <col min="13" max="13" width="30" style="2" bestFit="1" customWidth="1"/>
    <col min="14" max="14" width="29.7109375" style="2" bestFit="1" customWidth="1"/>
    <col min="15" max="15" width="38.42578125" style="2" bestFit="1" customWidth="1"/>
    <col min="16" max="16" width="32.140625" style="2" bestFit="1" customWidth="1"/>
    <col min="17" max="256" width="9.140625" style="2"/>
    <col min="257" max="257" width="15.7109375" style="2" bestFit="1" customWidth="1"/>
    <col min="258" max="258" width="11.28515625" style="2" bestFit="1" customWidth="1"/>
    <col min="259" max="259" width="39.140625" style="2" bestFit="1" customWidth="1"/>
    <col min="260" max="260" width="8.7109375" style="2" bestFit="1" customWidth="1"/>
    <col min="261" max="261" width="13.140625" style="2" bestFit="1" customWidth="1"/>
    <col min="262" max="262" width="1.28515625" style="2" customWidth="1"/>
    <col min="263" max="263" width="12.7109375" style="2" bestFit="1" customWidth="1"/>
    <col min="264" max="264" width="8.7109375" style="2" bestFit="1" customWidth="1"/>
    <col min="265" max="265" width="11" style="2" bestFit="1" customWidth="1"/>
    <col min="266" max="266" width="12" style="2" bestFit="1" customWidth="1"/>
    <col min="267" max="267" width="20.28515625" style="2" bestFit="1" customWidth="1"/>
    <col min="268" max="268" width="19.7109375" style="2" bestFit="1" customWidth="1"/>
    <col min="269" max="269" width="30" style="2" bestFit="1" customWidth="1"/>
    <col min="270" max="270" width="29.7109375" style="2" bestFit="1" customWidth="1"/>
    <col min="271" max="271" width="38.42578125" style="2" bestFit="1" customWidth="1"/>
    <col min="272" max="272" width="32.140625" style="2" bestFit="1" customWidth="1"/>
    <col min="273" max="512" width="9.140625" style="2"/>
    <col min="513" max="513" width="15.7109375" style="2" bestFit="1" customWidth="1"/>
    <col min="514" max="514" width="11.28515625" style="2" bestFit="1" customWidth="1"/>
    <col min="515" max="515" width="39.140625" style="2" bestFit="1" customWidth="1"/>
    <col min="516" max="516" width="8.7109375" style="2" bestFit="1" customWidth="1"/>
    <col min="517" max="517" width="13.140625" style="2" bestFit="1" customWidth="1"/>
    <col min="518" max="518" width="1.28515625" style="2" customWidth="1"/>
    <col min="519" max="519" width="12.7109375" style="2" bestFit="1" customWidth="1"/>
    <col min="520" max="520" width="8.7109375" style="2" bestFit="1" customWidth="1"/>
    <col min="521" max="521" width="11" style="2" bestFit="1" customWidth="1"/>
    <col min="522" max="522" width="12" style="2" bestFit="1" customWidth="1"/>
    <col min="523" max="523" width="20.28515625" style="2" bestFit="1" customWidth="1"/>
    <col min="524" max="524" width="19.7109375" style="2" bestFit="1" customWidth="1"/>
    <col min="525" max="525" width="30" style="2" bestFit="1" customWidth="1"/>
    <col min="526" max="526" width="29.7109375" style="2" bestFit="1" customWidth="1"/>
    <col min="527" max="527" width="38.42578125" style="2" bestFit="1" customWidth="1"/>
    <col min="528" max="528" width="32.140625" style="2" bestFit="1" customWidth="1"/>
    <col min="529" max="768" width="9.140625" style="2"/>
    <col min="769" max="769" width="15.7109375" style="2" bestFit="1" customWidth="1"/>
    <col min="770" max="770" width="11.28515625" style="2" bestFit="1" customWidth="1"/>
    <col min="771" max="771" width="39.140625" style="2" bestFit="1" customWidth="1"/>
    <col min="772" max="772" width="8.7109375" style="2" bestFit="1" customWidth="1"/>
    <col min="773" max="773" width="13.140625" style="2" bestFit="1" customWidth="1"/>
    <col min="774" max="774" width="1.28515625" style="2" customWidth="1"/>
    <col min="775" max="775" width="12.7109375" style="2" bestFit="1" customWidth="1"/>
    <col min="776" max="776" width="8.7109375" style="2" bestFit="1" customWidth="1"/>
    <col min="777" max="777" width="11" style="2" bestFit="1" customWidth="1"/>
    <col min="778" max="778" width="12" style="2" bestFit="1" customWidth="1"/>
    <col min="779" max="779" width="20.28515625" style="2" bestFit="1" customWidth="1"/>
    <col min="780" max="780" width="19.7109375" style="2" bestFit="1" customWidth="1"/>
    <col min="781" max="781" width="30" style="2" bestFit="1" customWidth="1"/>
    <col min="782" max="782" width="29.7109375" style="2" bestFit="1" customWidth="1"/>
    <col min="783" max="783" width="38.42578125" style="2" bestFit="1" customWidth="1"/>
    <col min="784" max="784" width="32.140625" style="2" bestFit="1" customWidth="1"/>
    <col min="785" max="1024" width="9.140625" style="2"/>
    <col min="1025" max="1025" width="15.7109375" style="2" bestFit="1" customWidth="1"/>
    <col min="1026" max="1026" width="11.28515625" style="2" bestFit="1" customWidth="1"/>
    <col min="1027" max="1027" width="39.140625" style="2" bestFit="1" customWidth="1"/>
    <col min="1028" max="1028" width="8.7109375" style="2" bestFit="1" customWidth="1"/>
    <col min="1029" max="1029" width="13.140625" style="2" bestFit="1" customWidth="1"/>
    <col min="1030" max="1030" width="1.28515625" style="2" customWidth="1"/>
    <col min="1031" max="1031" width="12.7109375" style="2" bestFit="1" customWidth="1"/>
    <col min="1032" max="1032" width="8.7109375" style="2" bestFit="1" customWidth="1"/>
    <col min="1033" max="1033" width="11" style="2" bestFit="1" customWidth="1"/>
    <col min="1034" max="1034" width="12" style="2" bestFit="1" customWidth="1"/>
    <col min="1035" max="1035" width="20.28515625" style="2" bestFit="1" customWidth="1"/>
    <col min="1036" max="1036" width="19.7109375" style="2" bestFit="1" customWidth="1"/>
    <col min="1037" max="1037" width="30" style="2" bestFit="1" customWidth="1"/>
    <col min="1038" max="1038" width="29.7109375" style="2" bestFit="1" customWidth="1"/>
    <col min="1039" max="1039" width="38.42578125" style="2" bestFit="1" customWidth="1"/>
    <col min="1040" max="1040" width="32.140625" style="2" bestFit="1" customWidth="1"/>
    <col min="1041" max="1280" width="9.140625" style="2"/>
    <col min="1281" max="1281" width="15.7109375" style="2" bestFit="1" customWidth="1"/>
    <col min="1282" max="1282" width="11.28515625" style="2" bestFit="1" customWidth="1"/>
    <col min="1283" max="1283" width="39.140625" style="2" bestFit="1" customWidth="1"/>
    <col min="1284" max="1284" width="8.7109375" style="2" bestFit="1" customWidth="1"/>
    <col min="1285" max="1285" width="13.140625" style="2" bestFit="1" customWidth="1"/>
    <col min="1286" max="1286" width="1.28515625" style="2" customWidth="1"/>
    <col min="1287" max="1287" width="12.7109375" style="2" bestFit="1" customWidth="1"/>
    <col min="1288" max="1288" width="8.7109375" style="2" bestFit="1" customWidth="1"/>
    <col min="1289" max="1289" width="11" style="2" bestFit="1" customWidth="1"/>
    <col min="1290" max="1290" width="12" style="2" bestFit="1" customWidth="1"/>
    <col min="1291" max="1291" width="20.28515625" style="2" bestFit="1" customWidth="1"/>
    <col min="1292" max="1292" width="19.7109375" style="2" bestFit="1" customWidth="1"/>
    <col min="1293" max="1293" width="30" style="2" bestFit="1" customWidth="1"/>
    <col min="1294" max="1294" width="29.7109375" style="2" bestFit="1" customWidth="1"/>
    <col min="1295" max="1295" width="38.42578125" style="2" bestFit="1" customWidth="1"/>
    <col min="1296" max="1296" width="32.140625" style="2" bestFit="1" customWidth="1"/>
    <col min="1297" max="1536" width="9.140625" style="2"/>
    <col min="1537" max="1537" width="15.7109375" style="2" bestFit="1" customWidth="1"/>
    <col min="1538" max="1538" width="11.28515625" style="2" bestFit="1" customWidth="1"/>
    <col min="1539" max="1539" width="39.140625" style="2" bestFit="1" customWidth="1"/>
    <col min="1540" max="1540" width="8.7109375" style="2" bestFit="1" customWidth="1"/>
    <col min="1541" max="1541" width="13.140625" style="2" bestFit="1" customWidth="1"/>
    <col min="1542" max="1542" width="1.28515625" style="2" customWidth="1"/>
    <col min="1543" max="1543" width="12.7109375" style="2" bestFit="1" customWidth="1"/>
    <col min="1544" max="1544" width="8.7109375" style="2" bestFit="1" customWidth="1"/>
    <col min="1545" max="1545" width="11" style="2" bestFit="1" customWidth="1"/>
    <col min="1546" max="1546" width="12" style="2" bestFit="1" customWidth="1"/>
    <col min="1547" max="1547" width="20.28515625" style="2" bestFit="1" customWidth="1"/>
    <col min="1548" max="1548" width="19.7109375" style="2" bestFit="1" customWidth="1"/>
    <col min="1549" max="1549" width="30" style="2" bestFit="1" customWidth="1"/>
    <col min="1550" max="1550" width="29.7109375" style="2" bestFit="1" customWidth="1"/>
    <col min="1551" max="1551" width="38.42578125" style="2" bestFit="1" customWidth="1"/>
    <col min="1552" max="1552" width="32.140625" style="2" bestFit="1" customWidth="1"/>
    <col min="1553" max="1792" width="9.140625" style="2"/>
    <col min="1793" max="1793" width="15.7109375" style="2" bestFit="1" customWidth="1"/>
    <col min="1794" max="1794" width="11.28515625" style="2" bestFit="1" customWidth="1"/>
    <col min="1795" max="1795" width="39.140625" style="2" bestFit="1" customWidth="1"/>
    <col min="1796" max="1796" width="8.7109375" style="2" bestFit="1" customWidth="1"/>
    <col min="1797" max="1797" width="13.140625" style="2" bestFit="1" customWidth="1"/>
    <col min="1798" max="1798" width="1.28515625" style="2" customWidth="1"/>
    <col min="1799" max="1799" width="12.7109375" style="2" bestFit="1" customWidth="1"/>
    <col min="1800" max="1800" width="8.7109375" style="2" bestFit="1" customWidth="1"/>
    <col min="1801" max="1801" width="11" style="2" bestFit="1" customWidth="1"/>
    <col min="1802" max="1802" width="12" style="2" bestFit="1" customWidth="1"/>
    <col min="1803" max="1803" width="20.28515625" style="2" bestFit="1" customWidth="1"/>
    <col min="1804" max="1804" width="19.7109375" style="2" bestFit="1" customWidth="1"/>
    <col min="1805" max="1805" width="30" style="2" bestFit="1" customWidth="1"/>
    <col min="1806" max="1806" width="29.7109375" style="2" bestFit="1" customWidth="1"/>
    <col min="1807" max="1807" width="38.42578125" style="2" bestFit="1" customWidth="1"/>
    <col min="1808" max="1808" width="32.140625" style="2" bestFit="1" customWidth="1"/>
    <col min="1809" max="2048" width="9.140625" style="2"/>
    <col min="2049" max="2049" width="15.7109375" style="2" bestFit="1" customWidth="1"/>
    <col min="2050" max="2050" width="11.28515625" style="2" bestFit="1" customWidth="1"/>
    <col min="2051" max="2051" width="39.140625" style="2" bestFit="1" customWidth="1"/>
    <col min="2052" max="2052" width="8.7109375" style="2" bestFit="1" customWidth="1"/>
    <col min="2053" max="2053" width="13.140625" style="2" bestFit="1" customWidth="1"/>
    <col min="2054" max="2054" width="1.28515625" style="2" customWidth="1"/>
    <col min="2055" max="2055" width="12.7109375" style="2" bestFit="1" customWidth="1"/>
    <col min="2056" max="2056" width="8.7109375" style="2" bestFit="1" customWidth="1"/>
    <col min="2057" max="2057" width="11" style="2" bestFit="1" customWidth="1"/>
    <col min="2058" max="2058" width="12" style="2" bestFit="1" customWidth="1"/>
    <col min="2059" max="2059" width="20.28515625" style="2" bestFit="1" customWidth="1"/>
    <col min="2060" max="2060" width="19.7109375" style="2" bestFit="1" customWidth="1"/>
    <col min="2061" max="2061" width="30" style="2" bestFit="1" customWidth="1"/>
    <col min="2062" max="2062" width="29.7109375" style="2" bestFit="1" customWidth="1"/>
    <col min="2063" max="2063" width="38.42578125" style="2" bestFit="1" customWidth="1"/>
    <col min="2064" max="2064" width="32.140625" style="2" bestFit="1" customWidth="1"/>
    <col min="2065" max="2304" width="9.140625" style="2"/>
    <col min="2305" max="2305" width="15.7109375" style="2" bestFit="1" customWidth="1"/>
    <col min="2306" max="2306" width="11.28515625" style="2" bestFit="1" customWidth="1"/>
    <col min="2307" max="2307" width="39.140625" style="2" bestFit="1" customWidth="1"/>
    <col min="2308" max="2308" width="8.7109375" style="2" bestFit="1" customWidth="1"/>
    <col min="2309" max="2309" width="13.140625" style="2" bestFit="1" customWidth="1"/>
    <col min="2310" max="2310" width="1.28515625" style="2" customWidth="1"/>
    <col min="2311" max="2311" width="12.7109375" style="2" bestFit="1" customWidth="1"/>
    <col min="2312" max="2312" width="8.7109375" style="2" bestFit="1" customWidth="1"/>
    <col min="2313" max="2313" width="11" style="2" bestFit="1" customWidth="1"/>
    <col min="2314" max="2314" width="12" style="2" bestFit="1" customWidth="1"/>
    <col min="2315" max="2315" width="20.28515625" style="2" bestFit="1" customWidth="1"/>
    <col min="2316" max="2316" width="19.7109375" style="2" bestFit="1" customWidth="1"/>
    <col min="2317" max="2317" width="30" style="2" bestFit="1" customWidth="1"/>
    <col min="2318" max="2318" width="29.7109375" style="2" bestFit="1" customWidth="1"/>
    <col min="2319" max="2319" width="38.42578125" style="2" bestFit="1" customWidth="1"/>
    <col min="2320" max="2320" width="32.140625" style="2" bestFit="1" customWidth="1"/>
    <col min="2321" max="2560" width="9.140625" style="2"/>
    <col min="2561" max="2561" width="15.7109375" style="2" bestFit="1" customWidth="1"/>
    <col min="2562" max="2562" width="11.28515625" style="2" bestFit="1" customWidth="1"/>
    <col min="2563" max="2563" width="39.140625" style="2" bestFit="1" customWidth="1"/>
    <col min="2564" max="2564" width="8.7109375" style="2" bestFit="1" customWidth="1"/>
    <col min="2565" max="2565" width="13.140625" style="2" bestFit="1" customWidth="1"/>
    <col min="2566" max="2566" width="1.28515625" style="2" customWidth="1"/>
    <col min="2567" max="2567" width="12.7109375" style="2" bestFit="1" customWidth="1"/>
    <col min="2568" max="2568" width="8.7109375" style="2" bestFit="1" customWidth="1"/>
    <col min="2569" max="2569" width="11" style="2" bestFit="1" customWidth="1"/>
    <col min="2570" max="2570" width="12" style="2" bestFit="1" customWidth="1"/>
    <col min="2571" max="2571" width="20.28515625" style="2" bestFit="1" customWidth="1"/>
    <col min="2572" max="2572" width="19.7109375" style="2" bestFit="1" customWidth="1"/>
    <col min="2573" max="2573" width="30" style="2" bestFit="1" customWidth="1"/>
    <col min="2574" max="2574" width="29.7109375" style="2" bestFit="1" customWidth="1"/>
    <col min="2575" max="2575" width="38.42578125" style="2" bestFit="1" customWidth="1"/>
    <col min="2576" max="2576" width="32.140625" style="2" bestFit="1" customWidth="1"/>
    <col min="2577" max="2816" width="9.140625" style="2"/>
    <col min="2817" max="2817" width="15.7109375" style="2" bestFit="1" customWidth="1"/>
    <col min="2818" max="2818" width="11.28515625" style="2" bestFit="1" customWidth="1"/>
    <col min="2819" max="2819" width="39.140625" style="2" bestFit="1" customWidth="1"/>
    <col min="2820" max="2820" width="8.7109375" style="2" bestFit="1" customWidth="1"/>
    <col min="2821" max="2821" width="13.140625" style="2" bestFit="1" customWidth="1"/>
    <col min="2822" max="2822" width="1.28515625" style="2" customWidth="1"/>
    <col min="2823" max="2823" width="12.7109375" style="2" bestFit="1" customWidth="1"/>
    <col min="2824" max="2824" width="8.7109375" style="2" bestFit="1" customWidth="1"/>
    <col min="2825" max="2825" width="11" style="2" bestFit="1" customWidth="1"/>
    <col min="2826" max="2826" width="12" style="2" bestFit="1" customWidth="1"/>
    <col min="2827" max="2827" width="20.28515625" style="2" bestFit="1" customWidth="1"/>
    <col min="2828" max="2828" width="19.7109375" style="2" bestFit="1" customWidth="1"/>
    <col min="2829" max="2829" width="30" style="2" bestFit="1" customWidth="1"/>
    <col min="2830" max="2830" width="29.7109375" style="2" bestFit="1" customWidth="1"/>
    <col min="2831" max="2831" width="38.42578125" style="2" bestFit="1" customWidth="1"/>
    <col min="2832" max="2832" width="32.140625" style="2" bestFit="1" customWidth="1"/>
    <col min="2833" max="3072" width="9.140625" style="2"/>
    <col min="3073" max="3073" width="15.7109375" style="2" bestFit="1" customWidth="1"/>
    <col min="3074" max="3074" width="11.28515625" style="2" bestFit="1" customWidth="1"/>
    <col min="3075" max="3075" width="39.140625" style="2" bestFit="1" customWidth="1"/>
    <col min="3076" max="3076" width="8.7109375" style="2" bestFit="1" customWidth="1"/>
    <col min="3077" max="3077" width="13.140625" style="2" bestFit="1" customWidth="1"/>
    <col min="3078" max="3078" width="1.28515625" style="2" customWidth="1"/>
    <col min="3079" max="3079" width="12.7109375" style="2" bestFit="1" customWidth="1"/>
    <col min="3080" max="3080" width="8.7109375" style="2" bestFit="1" customWidth="1"/>
    <col min="3081" max="3081" width="11" style="2" bestFit="1" customWidth="1"/>
    <col min="3082" max="3082" width="12" style="2" bestFit="1" customWidth="1"/>
    <col min="3083" max="3083" width="20.28515625" style="2" bestFit="1" customWidth="1"/>
    <col min="3084" max="3084" width="19.7109375" style="2" bestFit="1" customWidth="1"/>
    <col min="3085" max="3085" width="30" style="2" bestFit="1" customWidth="1"/>
    <col min="3086" max="3086" width="29.7109375" style="2" bestFit="1" customWidth="1"/>
    <col min="3087" max="3087" width="38.42578125" style="2" bestFit="1" customWidth="1"/>
    <col min="3088" max="3088" width="32.140625" style="2" bestFit="1" customWidth="1"/>
    <col min="3089" max="3328" width="9.140625" style="2"/>
    <col min="3329" max="3329" width="15.7109375" style="2" bestFit="1" customWidth="1"/>
    <col min="3330" max="3330" width="11.28515625" style="2" bestFit="1" customWidth="1"/>
    <col min="3331" max="3331" width="39.140625" style="2" bestFit="1" customWidth="1"/>
    <col min="3332" max="3332" width="8.7109375" style="2" bestFit="1" customWidth="1"/>
    <col min="3333" max="3333" width="13.140625" style="2" bestFit="1" customWidth="1"/>
    <col min="3334" max="3334" width="1.28515625" style="2" customWidth="1"/>
    <col min="3335" max="3335" width="12.7109375" style="2" bestFit="1" customWidth="1"/>
    <col min="3336" max="3336" width="8.7109375" style="2" bestFit="1" customWidth="1"/>
    <col min="3337" max="3337" width="11" style="2" bestFit="1" customWidth="1"/>
    <col min="3338" max="3338" width="12" style="2" bestFit="1" customWidth="1"/>
    <col min="3339" max="3339" width="20.28515625" style="2" bestFit="1" customWidth="1"/>
    <col min="3340" max="3340" width="19.7109375" style="2" bestFit="1" customWidth="1"/>
    <col min="3341" max="3341" width="30" style="2" bestFit="1" customWidth="1"/>
    <col min="3342" max="3342" width="29.7109375" style="2" bestFit="1" customWidth="1"/>
    <col min="3343" max="3343" width="38.42578125" style="2" bestFit="1" customWidth="1"/>
    <col min="3344" max="3344" width="32.140625" style="2" bestFit="1" customWidth="1"/>
    <col min="3345" max="3584" width="9.140625" style="2"/>
    <col min="3585" max="3585" width="15.7109375" style="2" bestFit="1" customWidth="1"/>
    <col min="3586" max="3586" width="11.28515625" style="2" bestFit="1" customWidth="1"/>
    <col min="3587" max="3587" width="39.140625" style="2" bestFit="1" customWidth="1"/>
    <col min="3588" max="3588" width="8.7109375" style="2" bestFit="1" customWidth="1"/>
    <col min="3589" max="3589" width="13.140625" style="2" bestFit="1" customWidth="1"/>
    <col min="3590" max="3590" width="1.28515625" style="2" customWidth="1"/>
    <col min="3591" max="3591" width="12.7109375" style="2" bestFit="1" customWidth="1"/>
    <col min="3592" max="3592" width="8.7109375" style="2" bestFit="1" customWidth="1"/>
    <col min="3593" max="3593" width="11" style="2" bestFit="1" customWidth="1"/>
    <col min="3594" max="3594" width="12" style="2" bestFit="1" customWidth="1"/>
    <col min="3595" max="3595" width="20.28515625" style="2" bestFit="1" customWidth="1"/>
    <col min="3596" max="3596" width="19.7109375" style="2" bestFit="1" customWidth="1"/>
    <col min="3597" max="3597" width="30" style="2" bestFit="1" customWidth="1"/>
    <col min="3598" max="3598" width="29.7109375" style="2" bestFit="1" customWidth="1"/>
    <col min="3599" max="3599" width="38.42578125" style="2" bestFit="1" customWidth="1"/>
    <col min="3600" max="3600" width="32.140625" style="2" bestFit="1" customWidth="1"/>
    <col min="3601" max="3840" width="9.140625" style="2"/>
    <col min="3841" max="3841" width="15.7109375" style="2" bestFit="1" customWidth="1"/>
    <col min="3842" max="3842" width="11.28515625" style="2" bestFit="1" customWidth="1"/>
    <col min="3843" max="3843" width="39.140625" style="2" bestFit="1" customWidth="1"/>
    <col min="3844" max="3844" width="8.7109375" style="2" bestFit="1" customWidth="1"/>
    <col min="3845" max="3845" width="13.140625" style="2" bestFit="1" customWidth="1"/>
    <col min="3846" max="3846" width="1.28515625" style="2" customWidth="1"/>
    <col min="3847" max="3847" width="12.7109375" style="2" bestFit="1" customWidth="1"/>
    <col min="3848" max="3848" width="8.7109375" style="2" bestFit="1" customWidth="1"/>
    <col min="3849" max="3849" width="11" style="2" bestFit="1" customWidth="1"/>
    <col min="3850" max="3850" width="12" style="2" bestFit="1" customWidth="1"/>
    <col min="3851" max="3851" width="20.28515625" style="2" bestFit="1" customWidth="1"/>
    <col min="3852" max="3852" width="19.7109375" style="2" bestFit="1" customWidth="1"/>
    <col min="3853" max="3853" width="30" style="2" bestFit="1" customWidth="1"/>
    <col min="3854" max="3854" width="29.7109375" style="2" bestFit="1" customWidth="1"/>
    <col min="3855" max="3855" width="38.42578125" style="2" bestFit="1" customWidth="1"/>
    <col min="3856" max="3856" width="32.140625" style="2" bestFit="1" customWidth="1"/>
    <col min="3857" max="4096" width="9.140625" style="2"/>
    <col min="4097" max="4097" width="15.7109375" style="2" bestFit="1" customWidth="1"/>
    <col min="4098" max="4098" width="11.28515625" style="2" bestFit="1" customWidth="1"/>
    <col min="4099" max="4099" width="39.140625" style="2" bestFit="1" customWidth="1"/>
    <col min="4100" max="4100" width="8.7109375" style="2" bestFit="1" customWidth="1"/>
    <col min="4101" max="4101" width="13.140625" style="2" bestFit="1" customWidth="1"/>
    <col min="4102" max="4102" width="1.28515625" style="2" customWidth="1"/>
    <col min="4103" max="4103" width="12.7109375" style="2" bestFit="1" customWidth="1"/>
    <col min="4104" max="4104" width="8.7109375" style="2" bestFit="1" customWidth="1"/>
    <col min="4105" max="4105" width="11" style="2" bestFit="1" customWidth="1"/>
    <col min="4106" max="4106" width="12" style="2" bestFit="1" customWidth="1"/>
    <col min="4107" max="4107" width="20.28515625" style="2" bestFit="1" customWidth="1"/>
    <col min="4108" max="4108" width="19.7109375" style="2" bestFit="1" customWidth="1"/>
    <col min="4109" max="4109" width="30" style="2" bestFit="1" customWidth="1"/>
    <col min="4110" max="4110" width="29.7109375" style="2" bestFit="1" customWidth="1"/>
    <col min="4111" max="4111" width="38.42578125" style="2" bestFit="1" customWidth="1"/>
    <col min="4112" max="4112" width="32.140625" style="2" bestFit="1" customWidth="1"/>
    <col min="4113" max="4352" width="9.140625" style="2"/>
    <col min="4353" max="4353" width="15.7109375" style="2" bestFit="1" customWidth="1"/>
    <col min="4354" max="4354" width="11.28515625" style="2" bestFit="1" customWidth="1"/>
    <col min="4355" max="4355" width="39.140625" style="2" bestFit="1" customWidth="1"/>
    <col min="4356" max="4356" width="8.7109375" style="2" bestFit="1" customWidth="1"/>
    <col min="4357" max="4357" width="13.140625" style="2" bestFit="1" customWidth="1"/>
    <col min="4358" max="4358" width="1.28515625" style="2" customWidth="1"/>
    <col min="4359" max="4359" width="12.7109375" style="2" bestFit="1" customWidth="1"/>
    <col min="4360" max="4360" width="8.7109375" style="2" bestFit="1" customWidth="1"/>
    <col min="4361" max="4361" width="11" style="2" bestFit="1" customWidth="1"/>
    <col min="4362" max="4362" width="12" style="2" bestFit="1" customWidth="1"/>
    <col min="4363" max="4363" width="20.28515625" style="2" bestFit="1" customWidth="1"/>
    <col min="4364" max="4364" width="19.7109375" style="2" bestFit="1" customWidth="1"/>
    <col min="4365" max="4365" width="30" style="2" bestFit="1" customWidth="1"/>
    <col min="4366" max="4366" width="29.7109375" style="2" bestFit="1" customWidth="1"/>
    <col min="4367" max="4367" width="38.42578125" style="2" bestFit="1" customWidth="1"/>
    <col min="4368" max="4368" width="32.140625" style="2" bestFit="1" customWidth="1"/>
    <col min="4369" max="4608" width="9.140625" style="2"/>
    <col min="4609" max="4609" width="15.7109375" style="2" bestFit="1" customWidth="1"/>
    <col min="4610" max="4610" width="11.28515625" style="2" bestFit="1" customWidth="1"/>
    <col min="4611" max="4611" width="39.140625" style="2" bestFit="1" customWidth="1"/>
    <col min="4612" max="4612" width="8.7109375" style="2" bestFit="1" customWidth="1"/>
    <col min="4613" max="4613" width="13.140625" style="2" bestFit="1" customWidth="1"/>
    <col min="4614" max="4614" width="1.28515625" style="2" customWidth="1"/>
    <col min="4615" max="4615" width="12.7109375" style="2" bestFit="1" customWidth="1"/>
    <col min="4616" max="4616" width="8.7109375" style="2" bestFit="1" customWidth="1"/>
    <col min="4617" max="4617" width="11" style="2" bestFit="1" customWidth="1"/>
    <col min="4618" max="4618" width="12" style="2" bestFit="1" customWidth="1"/>
    <col min="4619" max="4619" width="20.28515625" style="2" bestFit="1" customWidth="1"/>
    <col min="4620" max="4620" width="19.7109375" style="2" bestFit="1" customWidth="1"/>
    <col min="4621" max="4621" width="30" style="2" bestFit="1" customWidth="1"/>
    <col min="4622" max="4622" width="29.7109375" style="2" bestFit="1" customWidth="1"/>
    <col min="4623" max="4623" width="38.42578125" style="2" bestFit="1" customWidth="1"/>
    <col min="4624" max="4624" width="32.140625" style="2" bestFit="1" customWidth="1"/>
    <col min="4625" max="4864" width="9.140625" style="2"/>
    <col min="4865" max="4865" width="15.7109375" style="2" bestFit="1" customWidth="1"/>
    <col min="4866" max="4866" width="11.28515625" style="2" bestFit="1" customWidth="1"/>
    <col min="4867" max="4867" width="39.140625" style="2" bestFit="1" customWidth="1"/>
    <col min="4868" max="4868" width="8.7109375" style="2" bestFit="1" customWidth="1"/>
    <col min="4869" max="4869" width="13.140625" style="2" bestFit="1" customWidth="1"/>
    <col min="4870" max="4870" width="1.28515625" style="2" customWidth="1"/>
    <col min="4871" max="4871" width="12.7109375" style="2" bestFit="1" customWidth="1"/>
    <col min="4872" max="4872" width="8.7109375" style="2" bestFit="1" customWidth="1"/>
    <col min="4873" max="4873" width="11" style="2" bestFit="1" customWidth="1"/>
    <col min="4874" max="4874" width="12" style="2" bestFit="1" customWidth="1"/>
    <col min="4875" max="4875" width="20.28515625" style="2" bestFit="1" customWidth="1"/>
    <col min="4876" max="4876" width="19.7109375" style="2" bestFit="1" customWidth="1"/>
    <col min="4877" max="4877" width="30" style="2" bestFit="1" customWidth="1"/>
    <col min="4878" max="4878" width="29.7109375" style="2" bestFit="1" customWidth="1"/>
    <col min="4879" max="4879" width="38.42578125" style="2" bestFit="1" customWidth="1"/>
    <col min="4880" max="4880" width="32.140625" style="2" bestFit="1" customWidth="1"/>
    <col min="4881" max="5120" width="9.140625" style="2"/>
    <col min="5121" max="5121" width="15.7109375" style="2" bestFit="1" customWidth="1"/>
    <col min="5122" max="5122" width="11.28515625" style="2" bestFit="1" customWidth="1"/>
    <col min="5123" max="5123" width="39.140625" style="2" bestFit="1" customWidth="1"/>
    <col min="5124" max="5124" width="8.7109375" style="2" bestFit="1" customWidth="1"/>
    <col min="5125" max="5125" width="13.140625" style="2" bestFit="1" customWidth="1"/>
    <col min="5126" max="5126" width="1.28515625" style="2" customWidth="1"/>
    <col min="5127" max="5127" width="12.7109375" style="2" bestFit="1" customWidth="1"/>
    <col min="5128" max="5128" width="8.7109375" style="2" bestFit="1" customWidth="1"/>
    <col min="5129" max="5129" width="11" style="2" bestFit="1" customWidth="1"/>
    <col min="5130" max="5130" width="12" style="2" bestFit="1" customWidth="1"/>
    <col min="5131" max="5131" width="20.28515625" style="2" bestFit="1" customWidth="1"/>
    <col min="5132" max="5132" width="19.7109375" style="2" bestFit="1" customWidth="1"/>
    <col min="5133" max="5133" width="30" style="2" bestFit="1" customWidth="1"/>
    <col min="5134" max="5134" width="29.7109375" style="2" bestFit="1" customWidth="1"/>
    <col min="5135" max="5135" width="38.42578125" style="2" bestFit="1" customWidth="1"/>
    <col min="5136" max="5136" width="32.140625" style="2" bestFit="1" customWidth="1"/>
    <col min="5137" max="5376" width="9.140625" style="2"/>
    <col min="5377" max="5377" width="15.7109375" style="2" bestFit="1" customWidth="1"/>
    <col min="5378" max="5378" width="11.28515625" style="2" bestFit="1" customWidth="1"/>
    <col min="5379" max="5379" width="39.140625" style="2" bestFit="1" customWidth="1"/>
    <col min="5380" max="5380" width="8.7109375" style="2" bestFit="1" customWidth="1"/>
    <col min="5381" max="5381" width="13.140625" style="2" bestFit="1" customWidth="1"/>
    <col min="5382" max="5382" width="1.28515625" style="2" customWidth="1"/>
    <col min="5383" max="5383" width="12.7109375" style="2" bestFit="1" customWidth="1"/>
    <col min="5384" max="5384" width="8.7109375" style="2" bestFit="1" customWidth="1"/>
    <col min="5385" max="5385" width="11" style="2" bestFit="1" customWidth="1"/>
    <col min="5386" max="5386" width="12" style="2" bestFit="1" customWidth="1"/>
    <col min="5387" max="5387" width="20.28515625" style="2" bestFit="1" customWidth="1"/>
    <col min="5388" max="5388" width="19.7109375" style="2" bestFit="1" customWidth="1"/>
    <col min="5389" max="5389" width="30" style="2" bestFit="1" customWidth="1"/>
    <col min="5390" max="5390" width="29.7109375" style="2" bestFit="1" customWidth="1"/>
    <col min="5391" max="5391" width="38.42578125" style="2" bestFit="1" customWidth="1"/>
    <col min="5392" max="5392" width="32.140625" style="2" bestFit="1" customWidth="1"/>
    <col min="5393" max="5632" width="9.140625" style="2"/>
    <col min="5633" max="5633" width="15.7109375" style="2" bestFit="1" customWidth="1"/>
    <col min="5634" max="5634" width="11.28515625" style="2" bestFit="1" customWidth="1"/>
    <col min="5635" max="5635" width="39.140625" style="2" bestFit="1" customWidth="1"/>
    <col min="5636" max="5636" width="8.7109375" style="2" bestFit="1" customWidth="1"/>
    <col min="5637" max="5637" width="13.140625" style="2" bestFit="1" customWidth="1"/>
    <col min="5638" max="5638" width="1.28515625" style="2" customWidth="1"/>
    <col min="5639" max="5639" width="12.7109375" style="2" bestFit="1" customWidth="1"/>
    <col min="5640" max="5640" width="8.7109375" style="2" bestFit="1" customWidth="1"/>
    <col min="5641" max="5641" width="11" style="2" bestFit="1" customWidth="1"/>
    <col min="5642" max="5642" width="12" style="2" bestFit="1" customWidth="1"/>
    <col min="5643" max="5643" width="20.28515625" style="2" bestFit="1" customWidth="1"/>
    <col min="5644" max="5644" width="19.7109375" style="2" bestFit="1" customWidth="1"/>
    <col min="5645" max="5645" width="30" style="2" bestFit="1" customWidth="1"/>
    <col min="5646" max="5646" width="29.7109375" style="2" bestFit="1" customWidth="1"/>
    <col min="5647" max="5647" width="38.42578125" style="2" bestFit="1" customWidth="1"/>
    <col min="5648" max="5648" width="32.140625" style="2" bestFit="1" customWidth="1"/>
    <col min="5649" max="5888" width="9.140625" style="2"/>
    <col min="5889" max="5889" width="15.7109375" style="2" bestFit="1" customWidth="1"/>
    <col min="5890" max="5890" width="11.28515625" style="2" bestFit="1" customWidth="1"/>
    <col min="5891" max="5891" width="39.140625" style="2" bestFit="1" customWidth="1"/>
    <col min="5892" max="5892" width="8.7109375" style="2" bestFit="1" customWidth="1"/>
    <col min="5893" max="5893" width="13.140625" style="2" bestFit="1" customWidth="1"/>
    <col min="5894" max="5894" width="1.28515625" style="2" customWidth="1"/>
    <col min="5895" max="5895" width="12.7109375" style="2" bestFit="1" customWidth="1"/>
    <col min="5896" max="5896" width="8.7109375" style="2" bestFit="1" customWidth="1"/>
    <col min="5897" max="5897" width="11" style="2" bestFit="1" customWidth="1"/>
    <col min="5898" max="5898" width="12" style="2" bestFit="1" customWidth="1"/>
    <col min="5899" max="5899" width="20.28515625" style="2" bestFit="1" customWidth="1"/>
    <col min="5900" max="5900" width="19.7109375" style="2" bestFit="1" customWidth="1"/>
    <col min="5901" max="5901" width="30" style="2" bestFit="1" customWidth="1"/>
    <col min="5902" max="5902" width="29.7109375" style="2" bestFit="1" customWidth="1"/>
    <col min="5903" max="5903" width="38.42578125" style="2" bestFit="1" customWidth="1"/>
    <col min="5904" max="5904" width="32.140625" style="2" bestFit="1" customWidth="1"/>
    <col min="5905" max="6144" width="9.140625" style="2"/>
    <col min="6145" max="6145" width="15.7109375" style="2" bestFit="1" customWidth="1"/>
    <col min="6146" max="6146" width="11.28515625" style="2" bestFit="1" customWidth="1"/>
    <col min="6147" max="6147" width="39.140625" style="2" bestFit="1" customWidth="1"/>
    <col min="6148" max="6148" width="8.7109375" style="2" bestFit="1" customWidth="1"/>
    <col min="6149" max="6149" width="13.140625" style="2" bestFit="1" customWidth="1"/>
    <col min="6150" max="6150" width="1.28515625" style="2" customWidth="1"/>
    <col min="6151" max="6151" width="12.7109375" style="2" bestFit="1" customWidth="1"/>
    <col min="6152" max="6152" width="8.7109375" style="2" bestFit="1" customWidth="1"/>
    <col min="6153" max="6153" width="11" style="2" bestFit="1" customWidth="1"/>
    <col min="6154" max="6154" width="12" style="2" bestFit="1" customWidth="1"/>
    <col min="6155" max="6155" width="20.28515625" style="2" bestFit="1" customWidth="1"/>
    <col min="6156" max="6156" width="19.7109375" style="2" bestFit="1" customWidth="1"/>
    <col min="6157" max="6157" width="30" style="2" bestFit="1" customWidth="1"/>
    <col min="6158" max="6158" width="29.7109375" style="2" bestFit="1" customWidth="1"/>
    <col min="6159" max="6159" width="38.42578125" style="2" bestFit="1" customWidth="1"/>
    <col min="6160" max="6160" width="32.140625" style="2" bestFit="1" customWidth="1"/>
    <col min="6161" max="6400" width="9.140625" style="2"/>
    <col min="6401" max="6401" width="15.7109375" style="2" bestFit="1" customWidth="1"/>
    <col min="6402" max="6402" width="11.28515625" style="2" bestFit="1" customWidth="1"/>
    <col min="6403" max="6403" width="39.140625" style="2" bestFit="1" customWidth="1"/>
    <col min="6404" max="6404" width="8.7109375" style="2" bestFit="1" customWidth="1"/>
    <col min="6405" max="6405" width="13.140625" style="2" bestFit="1" customWidth="1"/>
    <col min="6406" max="6406" width="1.28515625" style="2" customWidth="1"/>
    <col min="6407" max="6407" width="12.7109375" style="2" bestFit="1" customWidth="1"/>
    <col min="6408" max="6408" width="8.7109375" style="2" bestFit="1" customWidth="1"/>
    <col min="6409" max="6409" width="11" style="2" bestFit="1" customWidth="1"/>
    <col min="6410" max="6410" width="12" style="2" bestFit="1" customWidth="1"/>
    <col min="6411" max="6411" width="20.28515625" style="2" bestFit="1" customWidth="1"/>
    <col min="6412" max="6412" width="19.7109375" style="2" bestFit="1" customWidth="1"/>
    <col min="6413" max="6413" width="30" style="2" bestFit="1" customWidth="1"/>
    <col min="6414" max="6414" width="29.7109375" style="2" bestFit="1" customWidth="1"/>
    <col min="6415" max="6415" width="38.42578125" style="2" bestFit="1" customWidth="1"/>
    <col min="6416" max="6416" width="32.140625" style="2" bestFit="1" customWidth="1"/>
    <col min="6417" max="6656" width="9.140625" style="2"/>
    <col min="6657" max="6657" width="15.7109375" style="2" bestFit="1" customWidth="1"/>
    <col min="6658" max="6658" width="11.28515625" style="2" bestFit="1" customWidth="1"/>
    <col min="6659" max="6659" width="39.140625" style="2" bestFit="1" customWidth="1"/>
    <col min="6660" max="6660" width="8.7109375" style="2" bestFit="1" customWidth="1"/>
    <col min="6661" max="6661" width="13.140625" style="2" bestFit="1" customWidth="1"/>
    <col min="6662" max="6662" width="1.28515625" style="2" customWidth="1"/>
    <col min="6663" max="6663" width="12.7109375" style="2" bestFit="1" customWidth="1"/>
    <col min="6664" max="6664" width="8.7109375" style="2" bestFit="1" customWidth="1"/>
    <col min="6665" max="6665" width="11" style="2" bestFit="1" customWidth="1"/>
    <col min="6666" max="6666" width="12" style="2" bestFit="1" customWidth="1"/>
    <col min="6667" max="6667" width="20.28515625" style="2" bestFit="1" customWidth="1"/>
    <col min="6668" max="6668" width="19.7109375" style="2" bestFit="1" customWidth="1"/>
    <col min="6669" max="6669" width="30" style="2" bestFit="1" customWidth="1"/>
    <col min="6670" max="6670" width="29.7109375" style="2" bestFit="1" customWidth="1"/>
    <col min="6671" max="6671" width="38.42578125" style="2" bestFit="1" customWidth="1"/>
    <col min="6672" max="6672" width="32.140625" style="2" bestFit="1" customWidth="1"/>
    <col min="6673" max="6912" width="9.140625" style="2"/>
    <col min="6913" max="6913" width="15.7109375" style="2" bestFit="1" customWidth="1"/>
    <col min="6914" max="6914" width="11.28515625" style="2" bestFit="1" customWidth="1"/>
    <col min="6915" max="6915" width="39.140625" style="2" bestFit="1" customWidth="1"/>
    <col min="6916" max="6916" width="8.7109375" style="2" bestFit="1" customWidth="1"/>
    <col min="6917" max="6917" width="13.140625" style="2" bestFit="1" customWidth="1"/>
    <col min="6918" max="6918" width="1.28515625" style="2" customWidth="1"/>
    <col min="6919" max="6919" width="12.7109375" style="2" bestFit="1" customWidth="1"/>
    <col min="6920" max="6920" width="8.7109375" style="2" bestFit="1" customWidth="1"/>
    <col min="6921" max="6921" width="11" style="2" bestFit="1" customWidth="1"/>
    <col min="6922" max="6922" width="12" style="2" bestFit="1" customWidth="1"/>
    <col min="6923" max="6923" width="20.28515625" style="2" bestFit="1" customWidth="1"/>
    <col min="6924" max="6924" width="19.7109375" style="2" bestFit="1" customWidth="1"/>
    <col min="6925" max="6925" width="30" style="2" bestFit="1" customWidth="1"/>
    <col min="6926" max="6926" width="29.7109375" style="2" bestFit="1" customWidth="1"/>
    <col min="6927" max="6927" width="38.42578125" style="2" bestFit="1" customWidth="1"/>
    <col min="6928" max="6928" width="32.140625" style="2" bestFit="1" customWidth="1"/>
    <col min="6929" max="7168" width="9.140625" style="2"/>
    <col min="7169" max="7169" width="15.7109375" style="2" bestFit="1" customWidth="1"/>
    <col min="7170" max="7170" width="11.28515625" style="2" bestFit="1" customWidth="1"/>
    <col min="7171" max="7171" width="39.140625" style="2" bestFit="1" customWidth="1"/>
    <col min="7172" max="7172" width="8.7109375" style="2" bestFit="1" customWidth="1"/>
    <col min="7173" max="7173" width="13.140625" style="2" bestFit="1" customWidth="1"/>
    <col min="7174" max="7174" width="1.28515625" style="2" customWidth="1"/>
    <col min="7175" max="7175" width="12.7109375" style="2" bestFit="1" customWidth="1"/>
    <col min="7176" max="7176" width="8.7109375" style="2" bestFit="1" customWidth="1"/>
    <col min="7177" max="7177" width="11" style="2" bestFit="1" customWidth="1"/>
    <col min="7178" max="7178" width="12" style="2" bestFit="1" customWidth="1"/>
    <col min="7179" max="7179" width="20.28515625" style="2" bestFit="1" customWidth="1"/>
    <col min="7180" max="7180" width="19.7109375" style="2" bestFit="1" customWidth="1"/>
    <col min="7181" max="7181" width="30" style="2" bestFit="1" customWidth="1"/>
    <col min="7182" max="7182" width="29.7109375" style="2" bestFit="1" customWidth="1"/>
    <col min="7183" max="7183" width="38.42578125" style="2" bestFit="1" customWidth="1"/>
    <col min="7184" max="7184" width="32.140625" style="2" bestFit="1" customWidth="1"/>
    <col min="7185" max="7424" width="9.140625" style="2"/>
    <col min="7425" max="7425" width="15.7109375" style="2" bestFit="1" customWidth="1"/>
    <col min="7426" max="7426" width="11.28515625" style="2" bestFit="1" customWidth="1"/>
    <col min="7427" max="7427" width="39.140625" style="2" bestFit="1" customWidth="1"/>
    <col min="7428" max="7428" width="8.7109375" style="2" bestFit="1" customWidth="1"/>
    <col min="7429" max="7429" width="13.140625" style="2" bestFit="1" customWidth="1"/>
    <col min="7430" max="7430" width="1.28515625" style="2" customWidth="1"/>
    <col min="7431" max="7431" width="12.7109375" style="2" bestFit="1" customWidth="1"/>
    <col min="7432" max="7432" width="8.7109375" style="2" bestFit="1" customWidth="1"/>
    <col min="7433" max="7433" width="11" style="2" bestFit="1" customWidth="1"/>
    <col min="7434" max="7434" width="12" style="2" bestFit="1" customWidth="1"/>
    <col min="7435" max="7435" width="20.28515625" style="2" bestFit="1" customWidth="1"/>
    <col min="7436" max="7436" width="19.7109375" style="2" bestFit="1" customWidth="1"/>
    <col min="7437" max="7437" width="30" style="2" bestFit="1" customWidth="1"/>
    <col min="7438" max="7438" width="29.7109375" style="2" bestFit="1" customWidth="1"/>
    <col min="7439" max="7439" width="38.42578125" style="2" bestFit="1" customWidth="1"/>
    <col min="7440" max="7440" width="32.140625" style="2" bestFit="1" customWidth="1"/>
    <col min="7441" max="7680" width="9.140625" style="2"/>
    <col min="7681" max="7681" width="15.7109375" style="2" bestFit="1" customWidth="1"/>
    <col min="7682" max="7682" width="11.28515625" style="2" bestFit="1" customWidth="1"/>
    <col min="7683" max="7683" width="39.140625" style="2" bestFit="1" customWidth="1"/>
    <col min="7684" max="7684" width="8.7109375" style="2" bestFit="1" customWidth="1"/>
    <col min="7685" max="7685" width="13.140625" style="2" bestFit="1" customWidth="1"/>
    <col min="7686" max="7686" width="1.28515625" style="2" customWidth="1"/>
    <col min="7687" max="7687" width="12.7109375" style="2" bestFit="1" customWidth="1"/>
    <col min="7688" max="7688" width="8.7109375" style="2" bestFit="1" customWidth="1"/>
    <col min="7689" max="7689" width="11" style="2" bestFit="1" customWidth="1"/>
    <col min="7690" max="7690" width="12" style="2" bestFit="1" customWidth="1"/>
    <col min="7691" max="7691" width="20.28515625" style="2" bestFit="1" customWidth="1"/>
    <col min="7692" max="7692" width="19.7109375" style="2" bestFit="1" customWidth="1"/>
    <col min="7693" max="7693" width="30" style="2" bestFit="1" customWidth="1"/>
    <col min="7694" max="7694" width="29.7109375" style="2" bestFit="1" customWidth="1"/>
    <col min="7695" max="7695" width="38.42578125" style="2" bestFit="1" customWidth="1"/>
    <col min="7696" max="7696" width="32.140625" style="2" bestFit="1" customWidth="1"/>
    <col min="7697" max="7936" width="9.140625" style="2"/>
    <col min="7937" max="7937" width="15.7109375" style="2" bestFit="1" customWidth="1"/>
    <col min="7938" max="7938" width="11.28515625" style="2" bestFit="1" customWidth="1"/>
    <col min="7939" max="7939" width="39.140625" style="2" bestFit="1" customWidth="1"/>
    <col min="7940" max="7940" width="8.7109375" style="2" bestFit="1" customWidth="1"/>
    <col min="7941" max="7941" width="13.140625" style="2" bestFit="1" customWidth="1"/>
    <col min="7942" max="7942" width="1.28515625" style="2" customWidth="1"/>
    <col min="7943" max="7943" width="12.7109375" style="2" bestFit="1" customWidth="1"/>
    <col min="7944" max="7944" width="8.7109375" style="2" bestFit="1" customWidth="1"/>
    <col min="7945" max="7945" width="11" style="2" bestFit="1" customWidth="1"/>
    <col min="7946" max="7946" width="12" style="2" bestFit="1" customWidth="1"/>
    <col min="7947" max="7947" width="20.28515625" style="2" bestFit="1" customWidth="1"/>
    <col min="7948" max="7948" width="19.7109375" style="2" bestFit="1" customWidth="1"/>
    <col min="7949" max="7949" width="30" style="2" bestFit="1" customWidth="1"/>
    <col min="7950" max="7950" width="29.7109375" style="2" bestFit="1" customWidth="1"/>
    <col min="7951" max="7951" width="38.42578125" style="2" bestFit="1" customWidth="1"/>
    <col min="7952" max="7952" width="32.140625" style="2" bestFit="1" customWidth="1"/>
    <col min="7953" max="8192" width="9.140625" style="2"/>
    <col min="8193" max="8193" width="15.7109375" style="2" bestFit="1" customWidth="1"/>
    <col min="8194" max="8194" width="11.28515625" style="2" bestFit="1" customWidth="1"/>
    <col min="8195" max="8195" width="39.140625" style="2" bestFit="1" customWidth="1"/>
    <col min="8196" max="8196" width="8.7109375" style="2" bestFit="1" customWidth="1"/>
    <col min="8197" max="8197" width="13.140625" style="2" bestFit="1" customWidth="1"/>
    <col min="8198" max="8198" width="1.28515625" style="2" customWidth="1"/>
    <col min="8199" max="8199" width="12.7109375" style="2" bestFit="1" customWidth="1"/>
    <col min="8200" max="8200" width="8.7109375" style="2" bestFit="1" customWidth="1"/>
    <col min="8201" max="8201" width="11" style="2" bestFit="1" customWidth="1"/>
    <col min="8202" max="8202" width="12" style="2" bestFit="1" customWidth="1"/>
    <col min="8203" max="8203" width="20.28515625" style="2" bestFit="1" customWidth="1"/>
    <col min="8204" max="8204" width="19.7109375" style="2" bestFit="1" customWidth="1"/>
    <col min="8205" max="8205" width="30" style="2" bestFit="1" customWidth="1"/>
    <col min="8206" max="8206" width="29.7109375" style="2" bestFit="1" customWidth="1"/>
    <col min="8207" max="8207" width="38.42578125" style="2" bestFit="1" customWidth="1"/>
    <col min="8208" max="8208" width="32.140625" style="2" bestFit="1" customWidth="1"/>
    <col min="8209" max="8448" width="9.140625" style="2"/>
    <col min="8449" max="8449" width="15.7109375" style="2" bestFit="1" customWidth="1"/>
    <col min="8450" max="8450" width="11.28515625" style="2" bestFit="1" customWidth="1"/>
    <col min="8451" max="8451" width="39.140625" style="2" bestFit="1" customWidth="1"/>
    <col min="8452" max="8452" width="8.7109375" style="2" bestFit="1" customWidth="1"/>
    <col min="8453" max="8453" width="13.140625" style="2" bestFit="1" customWidth="1"/>
    <col min="8454" max="8454" width="1.28515625" style="2" customWidth="1"/>
    <col min="8455" max="8455" width="12.7109375" style="2" bestFit="1" customWidth="1"/>
    <col min="8456" max="8456" width="8.7109375" style="2" bestFit="1" customWidth="1"/>
    <col min="8457" max="8457" width="11" style="2" bestFit="1" customWidth="1"/>
    <col min="8458" max="8458" width="12" style="2" bestFit="1" customWidth="1"/>
    <col min="8459" max="8459" width="20.28515625" style="2" bestFit="1" customWidth="1"/>
    <col min="8460" max="8460" width="19.7109375" style="2" bestFit="1" customWidth="1"/>
    <col min="8461" max="8461" width="30" style="2" bestFit="1" customWidth="1"/>
    <col min="8462" max="8462" width="29.7109375" style="2" bestFit="1" customWidth="1"/>
    <col min="8463" max="8463" width="38.42578125" style="2" bestFit="1" customWidth="1"/>
    <col min="8464" max="8464" width="32.140625" style="2" bestFit="1" customWidth="1"/>
    <col min="8465" max="8704" width="9.140625" style="2"/>
    <col min="8705" max="8705" width="15.7109375" style="2" bestFit="1" customWidth="1"/>
    <col min="8706" max="8706" width="11.28515625" style="2" bestFit="1" customWidth="1"/>
    <col min="8707" max="8707" width="39.140625" style="2" bestFit="1" customWidth="1"/>
    <col min="8708" max="8708" width="8.7109375" style="2" bestFit="1" customWidth="1"/>
    <col min="8709" max="8709" width="13.140625" style="2" bestFit="1" customWidth="1"/>
    <col min="8710" max="8710" width="1.28515625" style="2" customWidth="1"/>
    <col min="8711" max="8711" width="12.7109375" style="2" bestFit="1" customWidth="1"/>
    <col min="8712" max="8712" width="8.7109375" style="2" bestFit="1" customWidth="1"/>
    <col min="8713" max="8713" width="11" style="2" bestFit="1" customWidth="1"/>
    <col min="8714" max="8714" width="12" style="2" bestFit="1" customWidth="1"/>
    <col min="8715" max="8715" width="20.28515625" style="2" bestFit="1" customWidth="1"/>
    <col min="8716" max="8716" width="19.7109375" style="2" bestFit="1" customWidth="1"/>
    <col min="8717" max="8717" width="30" style="2" bestFit="1" customWidth="1"/>
    <col min="8718" max="8718" width="29.7109375" style="2" bestFit="1" customWidth="1"/>
    <col min="8719" max="8719" width="38.42578125" style="2" bestFit="1" customWidth="1"/>
    <col min="8720" max="8720" width="32.140625" style="2" bestFit="1" customWidth="1"/>
    <col min="8721" max="8960" width="9.140625" style="2"/>
    <col min="8961" max="8961" width="15.7109375" style="2" bestFit="1" customWidth="1"/>
    <col min="8962" max="8962" width="11.28515625" style="2" bestFit="1" customWidth="1"/>
    <col min="8963" max="8963" width="39.140625" style="2" bestFit="1" customWidth="1"/>
    <col min="8964" max="8964" width="8.7109375" style="2" bestFit="1" customWidth="1"/>
    <col min="8965" max="8965" width="13.140625" style="2" bestFit="1" customWidth="1"/>
    <col min="8966" max="8966" width="1.28515625" style="2" customWidth="1"/>
    <col min="8967" max="8967" width="12.7109375" style="2" bestFit="1" customWidth="1"/>
    <col min="8968" max="8968" width="8.7109375" style="2" bestFit="1" customWidth="1"/>
    <col min="8969" max="8969" width="11" style="2" bestFit="1" customWidth="1"/>
    <col min="8970" max="8970" width="12" style="2" bestFit="1" customWidth="1"/>
    <col min="8971" max="8971" width="20.28515625" style="2" bestFit="1" customWidth="1"/>
    <col min="8972" max="8972" width="19.7109375" style="2" bestFit="1" customWidth="1"/>
    <col min="8973" max="8973" width="30" style="2" bestFit="1" customWidth="1"/>
    <col min="8974" max="8974" width="29.7109375" style="2" bestFit="1" customWidth="1"/>
    <col min="8975" max="8975" width="38.42578125" style="2" bestFit="1" customWidth="1"/>
    <col min="8976" max="8976" width="32.140625" style="2" bestFit="1" customWidth="1"/>
    <col min="8977" max="9216" width="9.140625" style="2"/>
    <col min="9217" max="9217" width="15.7109375" style="2" bestFit="1" customWidth="1"/>
    <col min="9218" max="9218" width="11.28515625" style="2" bestFit="1" customWidth="1"/>
    <col min="9219" max="9219" width="39.140625" style="2" bestFit="1" customWidth="1"/>
    <col min="9220" max="9220" width="8.7109375" style="2" bestFit="1" customWidth="1"/>
    <col min="9221" max="9221" width="13.140625" style="2" bestFit="1" customWidth="1"/>
    <col min="9222" max="9222" width="1.28515625" style="2" customWidth="1"/>
    <col min="9223" max="9223" width="12.7109375" style="2" bestFit="1" customWidth="1"/>
    <col min="9224" max="9224" width="8.7109375" style="2" bestFit="1" customWidth="1"/>
    <col min="9225" max="9225" width="11" style="2" bestFit="1" customWidth="1"/>
    <col min="9226" max="9226" width="12" style="2" bestFit="1" customWidth="1"/>
    <col min="9227" max="9227" width="20.28515625" style="2" bestFit="1" customWidth="1"/>
    <col min="9228" max="9228" width="19.7109375" style="2" bestFit="1" customWidth="1"/>
    <col min="9229" max="9229" width="30" style="2" bestFit="1" customWidth="1"/>
    <col min="9230" max="9230" width="29.7109375" style="2" bestFit="1" customWidth="1"/>
    <col min="9231" max="9231" width="38.42578125" style="2" bestFit="1" customWidth="1"/>
    <col min="9232" max="9232" width="32.140625" style="2" bestFit="1" customWidth="1"/>
    <col min="9233" max="9472" width="9.140625" style="2"/>
    <col min="9473" max="9473" width="15.7109375" style="2" bestFit="1" customWidth="1"/>
    <col min="9474" max="9474" width="11.28515625" style="2" bestFit="1" customWidth="1"/>
    <col min="9475" max="9475" width="39.140625" style="2" bestFit="1" customWidth="1"/>
    <col min="9476" max="9476" width="8.7109375" style="2" bestFit="1" customWidth="1"/>
    <col min="9477" max="9477" width="13.140625" style="2" bestFit="1" customWidth="1"/>
    <col min="9478" max="9478" width="1.28515625" style="2" customWidth="1"/>
    <col min="9479" max="9479" width="12.7109375" style="2" bestFit="1" customWidth="1"/>
    <col min="9480" max="9480" width="8.7109375" style="2" bestFit="1" customWidth="1"/>
    <col min="9481" max="9481" width="11" style="2" bestFit="1" customWidth="1"/>
    <col min="9482" max="9482" width="12" style="2" bestFit="1" customWidth="1"/>
    <col min="9483" max="9483" width="20.28515625" style="2" bestFit="1" customWidth="1"/>
    <col min="9484" max="9484" width="19.7109375" style="2" bestFit="1" customWidth="1"/>
    <col min="9485" max="9485" width="30" style="2" bestFit="1" customWidth="1"/>
    <col min="9486" max="9486" width="29.7109375" style="2" bestFit="1" customWidth="1"/>
    <col min="9487" max="9487" width="38.42578125" style="2" bestFit="1" customWidth="1"/>
    <col min="9488" max="9488" width="32.140625" style="2" bestFit="1" customWidth="1"/>
    <col min="9489" max="9728" width="9.140625" style="2"/>
    <col min="9729" max="9729" width="15.7109375" style="2" bestFit="1" customWidth="1"/>
    <col min="9730" max="9730" width="11.28515625" style="2" bestFit="1" customWidth="1"/>
    <col min="9731" max="9731" width="39.140625" style="2" bestFit="1" customWidth="1"/>
    <col min="9732" max="9732" width="8.7109375" style="2" bestFit="1" customWidth="1"/>
    <col min="9733" max="9733" width="13.140625" style="2" bestFit="1" customWidth="1"/>
    <col min="9734" max="9734" width="1.28515625" style="2" customWidth="1"/>
    <col min="9735" max="9735" width="12.7109375" style="2" bestFit="1" customWidth="1"/>
    <col min="9736" max="9736" width="8.7109375" style="2" bestFit="1" customWidth="1"/>
    <col min="9737" max="9737" width="11" style="2" bestFit="1" customWidth="1"/>
    <col min="9738" max="9738" width="12" style="2" bestFit="1" customWidth="1"/>
    <col min="9739" max="9739" width="20.28515625" style="2" bestFit="1" customWidth="1"/>
    <col min="9740" max="9740" width="19.7109375" style="2" bestFit="1" customWidth="1"/>
    <col min="9741" max="9741" width="30" style="2" bestFit="1" customWidth="1"/>
    <col min="9742" max="9742" width="29.7109375" style="2" bestFit="1" customWidth="1"/>
    <col min="9743" max="9743" width="38.42578125" style="2" bestFit="1" customWidth="1"/>
    <col min="9744" max="9744" width="32.140625" style="2" bestFit="1" customWidth="1"/>
    <col min="9745" max="9984" width="9.140625" style="2"/>
    <col min="9985" max="9985" width="15.7109375" style="2" bestFit="1" customWidth="1"/>
    <col min="9986" max="9986" width="11.28515625" style="2" bestFit="1" customWidth="1"/>
    <col min="9987" max="9987" width="39.140625" style="2" bestFit="1" customWidth="1"/>
    <col min="9988" max="9988" width="8.7109375" style="2" bestFit="1" customWidth="1"/>
    <col min="9989" max="9989" width="13.140625" style="2" bestFit="1" customWidth="1"/>
    <col min="9990" max="9990" width="1.28515625" style="2" customWidth="1"/>
    <col min="9991" max="9991" width="12.7109375" style="2" bestFit="1" customWidth="1"/>
    <col min="9992" max="9992" width="8.7109375" style="2" bestFit="1" customWidth="1"/>
    <col min="9993" max="9993" width="11" style="2" bestFit="1" customWidth="1"/>
    <col min="9994" max="9994" width="12" style="2" bestFit="1" customWidth="1"/>
    <col min="9995" max="9995" width="20.28515625" style="2" bestFit="1" customWidth="1"/>
    <col min="9996" max="9996" width="19.7109375" style="2" bestFit="1" customWidth="1"/>
    <col min="9997" max="9997" width="30" style="2" bestFit="1" customWidth="1"/>
    <col min="9998" max="9998" width="29.7109375" style="2" bestFit="1" customWidth="1"/>
    <col min="9999" max="9999" width="38.42578125" style="2" bestFit="1" customWidth="1"/>
    <col min="10000" max="10000" width="32.140625" style="2" bestFit="1" customWidth="1"/>
    <col min="10001" max="10240" width="9.140625" style="2"/>
    <col min="10241" max="10241" width="15.7109375" style="2" bestFit="1" customWidth="1"/>
    <col min="10242" max="10242" width="11.28515625" style="2" bestFit="1" customWidth="1"/>
    <col min="10243" max="10243" width="39.140625" style="2" bestFit="1" customWidth="1"/>
    <col min="10244" max="10244" width="8.7109375" style="2" bestFit="1" customWidth="1"/>
    <col min="10245" max="10245" width="13.140625" style="2" bestFit="1" customWidth="1"/>
    <col min="10246" max="10246" width="1.28515625" style="2" customWidth="1"/>
    <col min="10247" max="10247" width="12.7109375" style="2" bestFit="1" customWidth="1"/>
    <col min="10248" max="10248" width="8.7109375" style="2" bestFit="1" customWidth="1"/>
    <col min="10249" max="10249" width="11" style="2" bestFit="1" customWidth="1"/>
    <col min="10250" max="10250" width="12" style="2" bestFit="1" customWidth="1"/>
    <col min="10251" max="10251" width="20.28515625" style="2" bestFit="1" customWidth="1"/>
    <col min="10252" max="10252" width="19.7109375" style="2" bestFit="1" customWidth="1"/>
    <col min="10253" max="10253" width="30" style="2" bestFit="1" customWidth="1"/>
    <col min="10254" max="10254" width="29.7109375" style="2" bestFit="1" customWidth="1"/>
    <col min="10255" max="10255" width="38.42578125" style="2" bestFit="1" customWidth="1"/>
    <col min="10256" max="10256" width="32.140625" style="2" bestFit="1" customWidth="1"/>
    <col min="10257" max="10496" width="9.140625" style="2"/>
    <col min="10497" max="10497" width="15.7109375" style="2" bestFit="1" customWidth="1"/>
    <col min="10498" max="10498" width="11.28515625" style="2" bestFit="1" customWidth="1"/>
    <col min="10499" max="10499" width="39.140625" style="2" bestFit="1" customWidth="1"/>
    <col min="10500" max="10500" width="8.7109375" style="2" bestFit="1" customWidth="1"/>
    <col min="10501" max="10501" width="13.140625" style="2" bestFit="1" customWidth="1"/>
    <col min="10502" max="10502" width="1.28515625" style="2" customWidth="1"/>
    <col min="10503" max="10503" width="12.7109375" style="2" bestFit="1" customWidth="1"/>
    <col min="10504" max="10504" width="8.7109375" style="2" bestFit="1" customWidth="1"/>
    <col min="10505" max="10505" width="11" style="2" bestFit="1" customWidth="1"/>
    <col min="10506" max="10506" width="12" style="2" bestFit="1" customWidth="1"/>
    <col min="10507" max="10507" width="20.28515625" style="2" bestFit="1" customWidth="1"/>
    <col min="10508" max="10508" width="19.7109375" style="2" bestFit="1" customWidth="1"/>
    <col min="10509" max="10509" width="30" style="2" bestFit="1" customWidth="1"/>
    <col min="10510" max="10510" width="29.7109375" style="2" bestFit="1" customWidth="1"/>
    <col min="10511" max="10511" width="38.42578125" style="2" bestFit="1" customWidth="1"/>
    <col min="10512" max="10512" width="32.140625" style="2" bestFit="1" customWidth="1"/>
    <col min="10513" max="10752" width="9.140625" style="2"/>
    <col min="10753" max="10753" width="15.7109375" style="2" bestFit="1" customWidth="1"/>
    <col min="10754" max="10754" width="11.28515625" style="2" bestFit="1" customWidth="1"/>
    <col min="10755" max="10755" width="39.140625" style="2" bestFit="1" customWidth="1"/>
    <col min="10756" max="10756" width="8.7109375" style="2" bestFit="1" customWidth="1"/>
    <col min="10757" max="10757" width="13.140625" style="2" bestFit="1" customWidth="1"/>
    <col min="10758" max="10758" width="1.28515625" style="2" customWidth="1"/>
    <col min="10759" max="10759" width="12.7109375" style="2" bestFit="1" customWidth="1"/>
    <col min="10760" max="10760" width="8.7109375" style="2" bestFit="1" customWidth="1"/>
    <col min="10761" max="10761" width="11" style="2" bestFit="1" customWidth="1"/>
    <col min="10762" max="10762" width="12" style="2" bestFit="1" customWidth="1"/>
    <col min="10763" max="10763" width="20.28515625" style="2" bestFit="1" customWidth="1"/>
    <col min="10764" max="10764" width="19.7109375" style="2" bestFit="1" customWidth="1"/>
    <col min="10765" max="10765" width="30" style="2" bestFit="1" customWidth="1"/>
    <col min="10766" max="10766" width="29.7109375" style="2" bestFit="1" customWidth="1"/>
    <col min="10767" max="10767" width="38.42578125" style="2" bestFit="1" customWidth="1"/>
    <col min="10768" max="10768" width="32.140625" style="2" bestFit="1" customWidth="1"/>
    <col min="10769" max="11008" width="9.140625" style="2"/>
    <col min="11009" max="11009" width="15.7109375" style="2" bestFit="1" customWidth="1"/>
    <col min="11010" max="11010" width="11.28515625" style="2" bestFit="1" customWidth="1"/>
    <col min="11011" max="11011" width="39.140625" style="2" bestFit="1" customWidth="1"/>
    <col min="11012" max="11012" width="8.7109375" style="2" bestFit="1" customWidth="1"/>
    <col min="11013" max="11013" width="13.140625" style="2" bestFit="1" customWidth="1"/>
    <col min="11014" max="11014" width="1.28515625" style="2" customWidth="1"/>
    <col min="11015" max="11015" width="12.7109375" style="2" bestFit="1" customWidth="1"/>
    <col min="11016" max="11016" width="8.7109375" style="2" bestFit="1" customWidth="1"/>
    <col min="11017" max="11017" width="11" style="2" bestFit="1" customWidth="1"/>
    <col min="11018" max="11018" width="12" style="2" bestFit="1" customWidth="1"/>
    <col min="11019" max="11019" width="20.28515625" style="2" bestFit="1" customWidth="1"/>
    <col min="11020" max="11020" width="19.7109375" style="2" bestFit="1" customWidth="1"/>
    <col min="11021" max="11021" width="30" style="2" bestFit="1" customWidth="1"/>
    <col min="11022" max="11022" width="29.7109375" style="2" bestFit="1" customWidth="1"/>
    <col min="11023" max="11023" width="38.42578125" style="2" bestFit="1" customWidth="1"/>
    <col min="11024" max="11024" width="32.140625" style="2" bestFit="1" customWidth="1"/>
    <col min="11025" max="11264" width="9.140625" style="2"/>
    <col min="11265" max="11265" width="15.7109375" style="2" bestFit="1" customWidth="1"/>
    <col min="11266" max="11266" width="11.28515625" style="2" bestFit="1" customWidth="1"/>
    <col min="11267" max="11267" width="39.140625" style="2" bestFit="1" customWidth="1"/>
    <col min="11268" max="11268" width="8.7109375" style="2" bestFit="1" customWidth="1"/>
    <col min="11269" max="11269" width="13.140625" style="2" bestFit="1" customWidth="1"/>
    <col min="11270" max="11270" width="1.28515625" style="2" customWidth="1"/>
    <col min="11271" max="11271" width="12.7109375" style="2" bestFit="1" customWidth="1"/>
    <col min="11272" max="11272" width="8.7109375" style="2" bestFit="1" customWidth="1"/>
    <col min="11273" max="11273" width="11" style="2" bestFit="1" customWidth="1"/>
    <col min="11274" max="11274" width="12" style="2" bestFit="1" customWidth="1"/>
    <col min="11275" max="11275" width="20.28515625" style="2" bestFit="1" customWidth="1"/>
    <col min="11276" max="11276" width="19.7109375" style="2" bestFit="1" customWidth="1"/>
    <col min="11277" max="11277" width="30" style="2" bestFit="1" customWidth="1"/>
    <col min="11278" max="11278" width="29.7109375" style="2" bestFit="1" customWidth="1"/>
    <col min="11279" max="11279" width="38.42578125" style="2" bestFit="1" customWidth="1"/>
    <col min="11280" max="11280" width="32.140625" style="2" bestFit="1" customWidth="1"/>
    <col min="11281" max="11520" width="9.140625" style="2"/>
    <col min="11521" max="11521" width="15.7109375" style="2" bestFit="1" customWidth="1"/>
    <col min="11522" max="11522" width="11.28515625" style="2" bestFit="1" customWidth="1"/>
    <col min="11523" max="11523" width="39.140625" style="2" bestFit="1" customWidth="1"/>
    <col min="11524" max="11524" width="8.7109375" style="2" bestFit="1" customWidth="1"/>
    <col min="11525" max="11525" width="13.140625" style="2" bestFit="1" customWidth="1"/>
    <col min="11526" max="11526" width="1.28515625" style="2" customWidth="1"/>
    <col min="11527" max="11527" width="12.7109375" style="2" bestFit="1" customWidth="1"/>
    <col min="11528" max="11528" width="8.7109375" style="2" bestFit="1" customWidth="1"/>
    <col min="11529" max="11529" width="11" style="2" bestFit="1" customWidth="1"/>
    <col min="11530" max="11530" width="12" style="2" bestFit="1" customWidth="1"/>
    <col min="11531" max="11531" width="20.28515625" style="2" bestFit="1" customWidth="1"/>
    <col min="11532" max="11532" width="19.7109375" style="2" bestFit="1" customWidth="1"/>
    <col min="11533" max="11533" width="30" style="2" bestFit="1" customWidth="1"/>
    <col min="11534" max="11534" width="29.7109375" style="2" bestFit="1" customWidth="1"/>
    <col min="11535" max="11535" width="38.42578125" style="2" bestFit="1" customWidth="1"/>
    <col min="11536" max="11536" width="32.140625" style="2" bestFit="1" customWidth="1"/>
    <col min="11537" max="11776" width="9.140625" style="2"/>
    <col min="11777" max="11777" width="15.7109375" style="2" bestFit="1" customWidth="1"/>
    <col min="11778" max="11778" width="11.28515625" style="2" bestFit="1" customWidth="1"/>
    <col min="11779" max="11779" width="39.140625" style="2" bestFit="1" customWidth="1"/>
    <col min="11780" max="11780" width="8.7109375" style="2" bestFit="1" customWidth="1"/>
    <col min="11781" max="11781" width="13.140625" style="2" bestFit="1" customWidth="1"/>
    <col min="11782" max="11782" width="1.28515625" style="2" customWidth="1"/>
    <col min="11783" max="11783" width="12.7109375" style="2" bestFit="1" customWidth="1"/>
    <col min="11784" max="11784" width="8.7109375" style="2" bestFit="1" customWidth="1"/>
    <col min="11785" max="11785" width="11" style="2" bestFit="1" customWidth="1"/>
    <col min="11786" max="11786" width="12" style="2" bestFit="1" customWidth="1"/>
    <col min="11787" max="11787" width="20.28515625" style="2" bestFit="1" customWidth="1"/>
    <col min="11788" max="11788" width="19.7109375" style="2" bestFit="1" customWidth="1"/>
    <col min="11789" max="11789" width="30" style="2" bestFit="1" customWidth="1"/>
    <col min="11790" max="11790" width="29.7109375" style="2" bestFit="1" customWidth="1"/>
    <col min="11791" max="11791" width="38.42578125" style="2" bestFit="1" customWidth="1"/>
    <col min="11792" max="11792" width="32.140625" style="2" bestFit="1" customWidth="1"/>
    <col min="11793" max="12032" width="9.140625" style="2"/>
    <col min="12033" max="12033" width="15.7109375" style="2" bestFit="1" customWidth="1"/>
    <col min="12034" max="12034" width="11.28515625" style="2" bestFit="1" customWidth="1"/>
    <col min="12035" max="12035" width="39.140625" style="2" bestFit="1" customWidth="1"/>
    <col min="12036" max="12036" width="8.7109375" style="2" bestFit="1" customWidth="1"/>
    <col min="12037" max="12037" width="13.140625" style="2" bestFit="1" customWidth="1"/>
    <col min="12038" max="12038" width="1.28515625" style="2" customWidth="1"/>
    <col min="12039" max="12039" width="12.7109375" style="2" bestFit="1" customWidth="1"/>
    <col min="12040" max="12040" width="8.7109375" style="2" bestFit="1" customWidth="1"/>
    <col min="12041" max="12041" width="11" style="2" bestFit="1" customWidth="1"/>
    <col min="12042" max="12042" width="12" style="2" bestFit="1" customWidth="1"/>
    <col min="12043" max="12043" width="20.28515625" style="2" bestFit="1" customWidth="1"/>
    <col min="12044" max="12044" width="19.7109375" style="2" bestFit="1" customWidth="1"/>
    <col min="12045" max="12045" width="30" style="2" bestFit="1" customWidth="1"/>
    <col min="12046" max="12046" width="29.7109375" style="2" bestFit="1" customWidth="1"/>
    <col min="12047" max="12047" width="38.42578125" style="2" bestFit="1" customWidth="1"/>
    <col min="12048" max="12048" width="32.140625" style="2" bestFit="1" customWidth="1"/>
    <col min="12049" max="12288" width="9.140625" style="2"/>
    <col min="12289" max="12289" width="15.7109375" style="2" bestFit="1" customWidth="1"/>
    <col min="12290" max="12290" width="11.28515625" style="2" bestFit="1" customWidth="1"/>
    <col min="12291" max="12291" width="39.140625" style="2" bestFit="1" customWidth="1"/>
    <col min="12292" max="12292" width="8.7109375" style="2" bestFit="1" customWidth="1"/>
    <col min="12293" max="12293" width="13.140625" style="2" bestFit="1" customWidth="1"/>
    <col min="12294" max="12294" width="1.28515625" style="2" customWidth="1"/>
    <col min="12295" max="12295" width="12.7109375" style="2" bestFit="1" customWidth="1"/>
    <col min="12296" max="12296" width="8.7109375" style="2" bestFit="1" customWidth="1"/>
    <col min="12297" max="12297" width="11" style="2" bestFit="1" customWidth="1"/>
    <col min="12298" max="12298" width="12" style="2" bestFit="1" customWidth="1"/>
    <col min="12299" max="12299" width="20.28515625" style="2" bestFit="1" customWidth="1"/>
    <col min="12300" max="12300" width="19.7109375" style="2" bestFit="1" customWidth="1"/>
    <col min="12301" max="12301" width="30" style="2" bestFit="1" customWidth="1"/>
    <col min="12302" max="12302" width="29.7109375" style="2" bestFit="1" customWidth="1"/>
    <col min="12303" max="12303" width="38.42578125" style="2" bestFit="1" customWidth="1"/>
    <col min="12304" max="12304" width="32.140625" style="2" bestFit="1" customWidth="1"/>
    <col min="12305" max="12544" width="9.140625" style="2"/>
    <col min="12545" max="12545" width="15.7109375" style="2" bestFit="1" customWidth="1"/>
    <col min="12546" max="12546" width="11.28515625" style="2" bestFit="1" customWidth="1"/>
    <col min="12547" max="12547" width="39.140625" style="2" bestFit="1" customWidth="1"/>
    <col min="12548" max="12548" width="8.7109375" style="2" bestFit="1" customWidth="1"/>
    <col min="12549" max="12549" width="13.140625" style="2" bestFit="1" customWidth="1"/>
    <col min="12550" max="12550" width="1.28515625" style="2" customWidth="1"/>
    <col min="12551" max="12551" width="12.7109375" style="2" bestFit="1" customWidth="1"/>
    <col min="12552" max="12552" width="8.7109375" style="2" bestFit="1" customWidth="1"/>
    <col min="12553" max="12553" width="11" style="2" bestFit="1" customWidth="1"/>
    <col min="12554" max="12554" width="12" style="2" bestFit="1" customWidth="1"/>
    <col min="12555" max="12555" width="20.28515625" style="2" bestFit="1" customWidth="1"/>
    <col min="12556" max="12556" width="19.7109375" style="2" bestFit="1" customWidth="1"/>
    <col min="12557" max="12557" width="30" style="2" bestFit="1" customWidth="1"/>
    <col min="12558" max="12558" width="29.7109375" style="2" bestFit="1" customWidth="1"/>
    <col min="12559" max="12559" width="38.42578125" style="2" bestFit="1" customWidth="1"/>
    <col min="12560" max="12560" width="32.140625" style="2" bestFit="1" customWidth="1"/>
    <col min="12561" max="12800" width="9.140625" style="2"/>
    <col min="12801" max="12801" width="15.7109375" style="2" bestFit="1" customWidth="1"/>
    <col min="12802" max="12802" width="11.28515625" style="2" bestFit="1" customWidth="1"/>
    <col min="12803" max="12803" width="39.140625" style="2" bestFit="1" customWidth="1"/>
    <col min="12804" max="12804" width="8.7109375" style="2" bestFit="1" customWidth="1"/>
    <col min="12805" max="12805" width="13.140625" style="2" bestFit="1" customWidth="1"/>
    <col min="12806" max="12806" width="1.28515625" style="2" customWidth="1"/>
    <col min="12807" max="12807" width="12.7109375" style="2" bestFit="1" customWidth="1"/>
    <col min="12808" max="12808" width="8.7109375" style="2" bestFit="1" customWidth="1"/>
    <col min="12809" max="12809" width="11" style="2" bestFit="1" customWidth="1"/>
    <col min="12810" max="12810" width="12" style="2" bestFit="1" customWidth="1"/>
    <col min="12811" max="12811" width="20.28515625" style="2" bestFit="1" customWidth="1"/>
    <col min="12812" max="12812" width="19.7109375" style="2" bestFit="1" customWidth="1"/>
    <col min="12813" max="12813" width="30" style="2" bestFit="1" customWidth="1"/>
    <col min="12814" max="12814" width="29.7109375" style="2" bestFit="1" customWidth="1"/>
    <col min="12815" max="12815" width="38.42578125" style="2" bestFit="1" customWidth="1"/>
    <col min="12816" max="12816" width="32.140625" style="2" bestFit="1" customWidth="1"/>
    <col min="12817" max="13056" width="9.140625" style="2"/>
    <col min="13057" max="13057" width="15.7109375" style="2" bestFit="1" customWidth="1"/>
    <col min="13058" max="13058" width="11.28515625" style="2" bestFit="1" customWidth="1"/>
    <col min="13059" max="13059" width="39.140625" style="2" bestFit="1" customWidth="1"/>
    <col min="13060" max="13060" width="8.7109375" style="2" bestFit="1" customWidth="1"/>
    <col min="13061" max="13061" width="13.140625" style="2" bestFit="1" customWidth="1"/>
    <col min="13062" max="13062" width="1.28515625" style="2" customWidth="1"/>
    <col min="13063" max="13063" width="12.7109375" style="2" bestFit="1" customWidth="1"/>
    <col min="13064" max="13064" width="8.7109375" style="2" bestFit="1" customWidth="1"/>
    <col min="13065" max="13065" width="11" style="2" bestFit="1" customWidth="1"/>
    <col min="13066" max="13066" width="12" style="2" bestFit="1" customWidth="1"/>
    <col min="13067" max="13067" width="20.28515625" style="2" bestFit="1" customWidth="1"/>
    <col min="13068" max="13068" width="19.7109375" style="2" bestFit="1" customWidth="1"/>
    <col min="13069" max="13069" width="30" style="2" bestFit="1" customWidth="1"/>
    <col min="13070" max="13070" width="29.7109375" style="2" bestFit="1" customWidth="1"/>
    <col min="13071" max="13071" width="38.42578125" style="2" bestFit="1" customWidth="1"/>
    <col min="13072" max="13072" width="32.140625" style="2" bestFit="1" customWidth="1"/>
    <col min="13073" max="13312" width="9.140625" style="2"/>
    <col min="13313" max="13313" width="15.7109375" style="2" bestFit="1" customWidth="1"/>
    <col min="13314" max="13314" width="11.28515625" style="2" bestFit="1" customWidth="1"/>
    <col min="13315" max="13315" width="39.140625" style="2" bestFit="1" customWidth="1"/>
    <col min="13316" max="13316" width="8.7109375" style="2" bestFit="1" customWidth="1"/>
    <col min="13317" max="13317" width="13.140625" style="2" bestFit="1" customWidth="1"/>
    <col min="13318" max="13318" width="1.28515625" style="2" customWidth="1"/>
    <col min="13319" max="13319" width="12.7109375" style="2" bestFit="1" customWidth="1"/>
    <col min="13320" max="13320" width="8.7109375" style="2" bestFit="1" customWidth="1"/>
    <col min="13321" max="13321" width="11" style="2" bestFit="1" customWidth="1"/>
    <col min="13322" max="13322" width="12" style="2" bestFit="1" customWidth="1"/>
    <col min="13323" max="13323" width="20.28515625" style="2" bestFit="1" customWidth="1"/>
    <col min="13324" max="13324" width="19.7109375" style="2" bestFit="1" customWidth="1"/>
    <col min="13325" max="13325" width="30" style="2" bestFit="1" customWidth="1"/>
    <col min="13326" max="13326" width="29.7109375" style="2" bestFit="1" customWidth="1"/>
    <col min="13327" max="13327" width="38.42578125" style="2" bestFit="1" customWidth="1"/>
    <col min="13328" max="13328" width="32.140625" style="2" bestFit="1" customWidth="1"/>
    <col min="13329" max="13568" width="9.140625" style="2"/>
    <col min="13569" max="13569" width="15.7109375" style="2" bestFit="1" customWidth="1"/>
    <col min="13570" max="13570" width="11.28515625" style="2" bestFit="1" customWidth="1"/>
    <col min="13571" max="13571" width="39.140625" style="2" bestFit="1" customWidth="1"/>
    <col min="13572" max="13572" width="8.7109375" style="2" bestFit="1" customWidth="1"/>
    <col min="13573" max="13573" width="13.140625" style="2" bestFit="1" customWidth="1"/>
    <col min="13574" max="13574" width="1.28515625" style="2" customWidth="1"/>
    <col min="13575" max="13575" width="12.7109375" style="2" bestFit="1" customWidth="1"/>
    <col min="13576" max="13576" width="8.7109375" style="2" bestFit="1" customWidth="1"/>
    <col min="13577" max="13577" width="11" style="2" bestFit="1" customWidth="1"/>
    <col min="13578" max="13578" width="12" style="2" bestFit="1" customWidth="1"/>
    <col min="13579" max="13579" width="20.28515625" style="2" bestFit="1" customWidth="1"/>
    <col min="13580" max="13580" width="19.7109375" style="2" bestFit="1" customWidth="1"/>
    <col min="13581" max="13581" width="30" style="2" bestFit="1" customWidth="1"/>
    <col min="13582" max="13582" width="29.7109375" style="2" bestFit="1" customWidth="1"/>
    <col min="13583" max="13583" width="38.42578125" style="2" bestFit="1" customWidth="1"/>
    <col min="13584" max="13584" width="32.140625" style="2" bestFit="1" customWidth="1"/>
    <col min="13585" max="13824" width="9.140625" style="2"/>
    <col min="13825" max="13825" width="15.7109375" style="2" bestFit="1" customWidth="1"/>
    <col min="13826" max="13826" width="11.28515625" style="2" bestFit="1" customWidth="1"/>
    <col min="13827" max="13827" width="39.140625" style="2" bestFit="1" customWidth="1"/>
    <col min="13828" max="13828" width="8.7109375" style="2" bestFit="1" customWidth="1"/>
    <col min="13829" max="13829" width="13.140625" style="2" bestFit="1" customWidth="1"/>
    <col min="13830" max="13830" width="1.28515625" style="2" customWidth="1"/>
    <col min="13831" max="13831" width="12.7109375" style="2" bestFit="1" customWidth="1"/>
    <col min="13832" max="13832" width="8.7109375" style="2" bestFit="1" customWidth="1"/>
    <col min="13833" max="13833" width="11" style="2" bestFit="1" customWidth="1"/>
    <col min="13834" max="13834" width="12" style="2" bestFit="1" customWidth="1"/>
    <col min="13835" max="13835" width="20.28515625" style="2" bestFit="1" customWidth="1"/>
    <col min="13836" max="13836" width="19.7109375" style="2" bestFit="1" customWidth="1"/>
    <col min="13837" max="13837" width="30" style="2" bestFit="1" customWidth="1"/>
    <col min="13838" max="13838" width="29.7109375" style="2" bestFit="1" customWidth="1"/>
    <col min="13839" max="13839" width="38.42578125" style="2" bestFit="1" customWidth="1"/>
    <col min="13840" max="13840" width="32.140625" style="2" bestFit="1" customWidth="1"/>
    <col min="13841" max="14080" width="9.140625" style="2"/>
    <col min="14081" max="14081" width="15.7109375" style="2" bestFit="1" customWidth="1"/>
    <col min="14082" max="14082" width="11.28515625" style="2" bestFit="1" customWidth="1"/>
    <col min="14083" max="14083" width="39.140625" style="2" bestFit="1" customWidth="1"/>
    <col min="14084" max="14084" width="8.7109375" style="2" bestFit="1" customWidth="1"/>
    <col min="14085" max="14085" width="13.140625" style="2" bestFit="1" customWidth="1"/>
    <col min="14086" max="14086" width="1.28515625" style="2" customWidth="1"/>
    <col min="14087" max="14087" width="12.7109375" style="2" bestFit="1" customWidth="1"/>
    <col min="14088" max="14088" width="8.7109375" style="2" bestFit="1" customWidth="1"/>
    <col min="14089" max="14089" width="11" style="2" bestFit="1" customWidth="1"/>
    <col min="14090" max="14090" width="12" style="2" bestFit="1" customWidth="1"/>
    <col min="14091" max="14091" width="20.28515625" style="2" bestFit="1" customWidth="1"/>
    <col min="14092" max="14092" width="19.7109375" style="2" bestFit="1" customWidth="1"/>
    <col min="14093" max="14093" width="30" style="2" bestFit="1" customWidth="1"/>
    <col min="14094" max="14094" width="29.7109375" style="2" bestFit="1" customWidth="1"/>
    <col min="14095" max="14095" width="38.42578125" style="2" bestFit="1" customWidth="1"/>
    <col min="14096" max="14096" width="32.140625" style="2" bestFit="1" customWidth="1"/>
    <col min="14097" max="14336" width="9.140625" style="2"/>
    <col min="14337" max="14337" width="15.7109375" style="2" bestFit="1" customWidth="1"/>
    <col min="14338" max="14338" width="11.28515625" style="2" bestFit="1" customWidth="1"/>
    <col min="14339" max="14339" width="39.140625" style="2" bestFit="1" customWidth="1"/>
    <col min="14340" max="14340" width="8.7109375" style="2" bestFit="1" customWidth="1"/>
    <col min="14341" max="14341" width="13.140625" style="2" bestFit="1" customWidth="1"/>
    <col min="14342" max="14342" width="1.28515625" style="2" customWidth="1"/>
    <col min="14343" max="14343" width="12.7109375" style="2" bestFit="1" customWidth="1"/>
    <col min="14344" max="14344" width="8.7109375" style="2" bestFit="1" customWidth="1"/>
    <col min="14345" max="14345" width="11" style="2" bestFit="1" customWidth="1"/>
    <col min="14346" max="14346" width="12" style="2" bestFit="1" customWidth="1"/>
    <col min="14347" max="14347" width="20.28515625" style="2" bestFit="1" customWidth="1"/>
    <col min="14348" max="14348" width="19.7109375" style="2" bestFit="1" customWidth="1"/>
    <col min="14349" max="14349" width="30" style="2" bestFit="1" customWidth="1"/>
    <col min="14350" max="14350" width="29.7109375" style="2" bestFit="1" customWidth="1"/>
    <col min="14351" max="14351" width="38.42578125" style="2" bestFit="1" customWidth="1"/>
    <col min="14352" max="14352" width="32.140625" style="2" bestFit="1" customWidth="1"/>
    <col min="14353" max="14592" width="9.140625" style="2"/>
    <col min="14593" max="14593" width="15.7109375" style="2" bestFit="1" customWidth="1"/>
    <col min="14594" max="14594" width="11.28515625" style="2" bestFit="1" customWidth="1"/>
    <col min="14595" max="14595" width="39.140625" style="2" bestFit="1" customWidth="1"/>
    <col min="14596" max="14596" width="8.7109375" style="2" bestFit="1" customWidth="1"/>
    <col min="14597" max="14597" width="13.140625" style="2" bestFit="1" customWidth="1"/>
    <col min="14598" max="14598" width="1.28515625" style="2" customWidth="1"/>
    <col min="14599" max="14599" width="12.7109375" style="2" bestFit="1" customWidth="1"/>
    <col min="14600" max="14600" width="8.7109375" style="2" bestFit="1" customWidth="1"/>
    <col min="14601" max="14601" width="11" style="2" bestFit="1" customWidth="1"/>
    <col min="14602" max="14602" width="12" style="2" bestFit="1" customWidth="1"/>
    <col min="14603" max="14603" width="20.28515625" style="2" bestFit="1" customWidth="1"/>
    <col min="14604" max="14604" width="19.7109375" style="2" bestFit="1" customWidth="1"/>
    <col min="14605" max="14605" width="30" style="2" bestFit="1" customWidth="1"/>
    <col min="14606" max="14606" width="29.7109375" style="2" bestFit="1" customWidth="1"/>
    <col min="14607" max="14607" width="38.42578125" style="2" bestFit="1" customWidth="1"/>
    <col min="14608" max="14608" width="32.140625" style="2" bestFit="1" customWidth="1"/>
    <col min="14609" max="14848" width="9.140625" style="2"/>
    <col min="14849" max="14849" width="15.7109375" style="2" bestFit="1" customWidth="1"/>
    <col min="14850" max="14850" width="11.28515625" style="2" bestFit="1" customWidth="1"/>
    <col min="14851" max="14851" width="39.140625" style="2" bestFit="1" customWidth="1"/>
    <col min="14852" max="14852" width="8.7109375" style="2" bestFit="1" customWidth="1"/>
    <col min="14853" max="14853" width="13.140625" style="2" bestFit="1" customWidth="1"/>
    <col min="14854" max="14854" width="1.28515625" style="2" customWidth="1"/>
    <col min="14855" max="14855" width="12.7109375" style="2" bestFit="1" customWidth="1"/>
    <col min="14856" max="14856" width="8.7109375" style="2" bestFit="1" customWidth="1"/>
    <col min="14857" max="14857" width="11" style="2" bestFit="1" customWidth="1"/>
    <col min="14858" max="14858" width="12" style="2" bestFit="1" customWidth="1"/>
    <col min="14859" max="14859" width="20.28515625" style="2" bestFit="1" customWidth="1"/>
    <col min="14860" max="14860" width="19.7109375" style="2" bestFit="1" customWidth="1"/>
    <col min="14861" max="14861" width="30" style="2" bestFit="1" customWidth="1"/>
    <col min="14862" max="14862" width="29.7109375" style="2" bestFit="1" customWidth="1"/>
    <col min="14863" max="14863" width="38.42578125" style="2" bestFit="1" customWidth="1"/>
    <col min="14864" max="14864" width="32.140625" style="2" bestFit="1" customWidth="1"/>
    <col min="14865" max="15104" width="9.140625" style="2"/>
    <col min="15105" max="15105" width="15.7109375" style="2" bestFit="1" customWidth="1"/>
    <col min="15106" max="15106" width="11.28515625" style="2" bestFit="1" customWidth="1"/>
    <col min="15107" max="15107" width="39.140625" style="2" bestFit="1" customWidth="1"/>
    <col min="15108" max="15108" width="8.7109375" style="2" bestFit="1" customWidth="1"/>
    <col min="15109" max="15109" width="13.140625" style="2" bestFit="1" customWidth="1"/>
    <col min="15110" max="15110" width="1.28515625" style="2" customWidth="1"/>
    <col min="15111" max="15111" width="12.7109375" style="2" bestFit="1" customWidth="1"/>
    <col min="15112" max="15112" width="8.7109375" style="2" bestFit="1" customWidth="1"/>
    <col min="15113" max="15113" width="11" style="2" bestFit="1" customWidth="1"/>
    <col min="15114" max="15114" width="12" style="2" bestFit="1" customWidth="1"/>
    <col min="15115" max="15115" width="20.28515625" style="2" bestFit="1" customWidth="1"/>
    <col min="15116" max="15116" width="19.7109375" style="2" bestFit="1" customWidth="1"/>
    <col min="15117" max="15117" width="30" style="2" bestFit="1" customWidth="1"/>
    <col min="15118" max="15118" width="29.7109375" style="2" bestFit="1" customWidth="1"/>
    <col min="15119" max="15119" width="38.42578125" style="2" bestFit="1" customWidth="1"/>
    <col min="15120" max="15120" width="32.140625" style="2" bestFit="1" customWidth="1"/>
    <col min="15121" max="15360" width="9.140625" style="2"/>
    <col min="15361" max="15361" width="15.7109375" style="2" bestFit="1" customWidth="1"/>
    <col min="15362" max="15362" width="11.28515625" style="2" bestFit="1" customWidth="1"/>
    <col min="15363" max="15363" width="39.140625" style="2" bestFit="1" customWidth="1"/>
    <col min="15364" max="15364" width="8.7109375" style="2" bestFit="1" customWidth="1"/>
    <col min="15365" max="15365" width="13.140625" style="2" bestFit="1" customWidth="1"/>
    <col min="15366" max="15366" width="1.28515625" style="2" customWidth="1"/>
    <col min="15367" max="15367" width="12.7109375" style="2" bestFit="1" customWidth="1"/>
    <col min="15368" max="15368" width="8.7109375" style="2" bestFit="1" customWidth="1"/>
    <col min="15369" max="15369" width="11" style="2" bestFit="1" customWidth="1"/>
    <col min="15370" max="15370" width="12" style="2" bestFit="1" customWidth="1"/>
    <col min="15371" max="15371" width="20.28515625" style="2" bestFit="1" customWidth="1"/>
    <col min="15372" max="15372" width="19.7109375" style="2" bestFit="1" customWidth="1"/>
    <col min="15373" max="15373" width="30" style="2" bestFit="1" customWidth="1"/>
    <col min="15374" max="15374" width="29.7109375" style="2" bestFit="1" customWidth="1"/>
    <col min="15375" max="15375" width="38.42578125" style="2" bestFit="1" customWidth="1"/>
    <col min="15376" max="15376" width="32.140625" style="2" bestFit="1" customWidth="1"/>
    <col min="15377" max="15616" width="9.140625" style="2"/>
    <col min="15617" max="15617" width="15.7109375" style="2" bestFit="1" customWidth="1"/>
    <col min="15618" max="15618" width="11.28515625" style="2" bestFit="1" customWidth="1"/>
    <col min="15619" max="15619" width="39.140625" style="2" bestFit="1" customWidth="1"/>
    <col min="15620" max="15620" width="8.7109375" style="2" bestFit="1" customWidth="1"/>
    <col min="15621" max="15621" width="13.140625" style="2" bestFit="1" customWidth="1"/>
    <col min="15622" max="15622" width="1.28515625" style="2" customWidth="1"/>
    <col min="15623" max="15623" width="12.7109375" style="2" bestFit="1" customWidth="1"/>
    <col min="15624" max="15624" width="8.7109375" style="2" bestFit="1" customWidth="1"/>
    <col min="15625" max="15625" width="11" style="2" bestFit="1" customWidth="1"/>
    <col min="15626" max="15626" width="12" style="2" bestFit="1" customWidth="1"/>
    <col min="15627" max="15627" width="20.28515625" style="2" bestFit="1" customWidth="1"/>
    <col min="15628" max="15628" width="19.7109375" style="2" bestFit="1" customWidth="1"/>
    <col min="15629" max="15629" width="30" style="2" bestFit="1" customWidth="1"/>
    <col min="15630" max="15630" width="29.7109375" style="2" bestFit="1" customWidth="1"/>
    <col min="15631" max="15631" width="38.42578125" style="2" bestFit="1" customWidth="1"/>
    <col min="15632" max="15632" width="32.140625" style="2" bestFit="1" customWidth="1"/>
    <col min="15633" max="15872" width="9.140625" style="2"/>
    <col min="15873" max="15873" width="15.7109375" style="2" bestFit="1" customWidth="1"/>
    <col min="15874" max="15874" width="11.28515625" style="2" bestFit="1" customWidth="1"/>
    <col min="15875" max="15875" width="39.140625" style="2" bestFit="1" customWidth="1"/>
    <col min="15876" max="15876" width="8.7109375" style="2" bestFit="1" customWidth="1"/>
    <col min="15877" max="15877" width="13.140625" style="2" bestFit="1" customWidth="1"/>
    <col min="15878" max="15878" width="1.28515625" style="2" customWidth="1"/>
    <col min="15879" max="15879" width="12.7109375" style="2" bestFit="1" customWidth="1"/>
    <col min="15880" max="15880" width="8.7109375" style="2" bestFit="1" customWidth="1"/>
    <col min="15881" max="15881" width="11" style="2" bestFit="1" customWidth="1"/>
    <col min="15882" max="15882" width="12" style="2" bestFit="1" customWidth="1"/>
    <col min="15883" max="15883" width="20.28515625" style="2" bestFit="1" customWidth="1"/>
    <col min="15884" max="15884" width="19.7109375" style="2" bestFit="1" customWidth="1"/>
    <col min="15885" max="15885" width="30" style="2" bestFit="1" customWidth="1"/>
    <col min="15886" max="15886" width="29.7109375" style="2" bestFit="1" customWidth="1"/>
    <col min="15887" max="15887" width="38.42578125" style="2" bestFit="1" customWidth="1"/>
    <col min="15888" max="15888" width="32.140625" style="2" bestFit="1" customWidth="1"/>
    <col min="15889" max="16128" width="9.140625" style="2"/>
    <col min="16129" max="16129" width="15.7109375" style="2" bestFit="1" customWidth="1"/>
    <col min="16130" max="16130" width="11.28515625" style="2" bestFit="1" customWidth="1"/>
    <col min="16131" max="16131" width="39.140625" style="2" bestFit="1" customWidth="1"/>
    <col min="16132" max="16132" width="8.7109375" style="2" bestFit="1" customWidth="1"/>
    <col min="16133" max="16133" width="13.140625" style="2" bestFit="1" customWidth="1"/>
    <col min="16134" max="16134" width="1.28515625" style="2" customWidth="1"/>
    <col min="16135" max="16135" width="12.7109375" style="2" bestFit="1" customWidth="1"/>
    <col min="16136" max="16136" width="8.7109375" style="2" bestFit="1" customWidth="1"/>
    <col min="16137" max="16137" width="11" style="2" bestFit="1" customWidth="1"/>
    <col min="16138" max="16138" width="12" style="2" bestFit="1" customWidth="1"/>
    <col min="16139" max="16139" width="20.28515625" style="2" bestFit="1" customWidth="1"/>
    <col min="16140" max="16140" width="19.7109375" style="2" bestFit="1" customWidth="1"/>
    <col min="16141" max="16141" width="30" style="2" bestFit="1" customWidth="1"/>
    <col min="16142" max="16142" width="29.7109375" style="2" bestFit="1" customWidth="1"/>
    <col min="16143" max="16143" width="38.42578125" style="2" bestFit="1" customWidth="1"/>
    <col min="16144" max="16144" width="32.140625" style="2" bestFit="1" customWidth="1"/>
    <col min="16145" max="16384" width="9.140625" style="2"/>
  </cols>
  <sheetData>
    <row r="1" spans="1:22" s="3" customFormat="1" x14ac:dyDescent="0.2">
      <c r="A1" s="3" t="s">
        <v>12</v>
      </c>
      <c r="B1" s="3" t="s">
        <v>13</v>
      </c>
      <c r="C1" s="3" t="s">
        <v>9</v>
      </c>
      <c r="D1" s="3" t="s">
        <v>14</v>
      </c>
      <c r="E1" s="3" t="s">
        <v>15</v>
      </c>
      <c r="G1" s="3" t="s">
        <v>16</v>
      </c>
      <c r="H1" s="3" t="s">
        <v>17</v>
      </c>
      <c r="I1" s="3" t="s">
        <v>18</v>
      </c>
      <c r="J1" s="3" t="s">
        <v>19</v>
      </c>
      <c r="K1" s="3" t="s">
        <v>20</v>
      </c>
      <c r="L1" s="3" t="s">
        <v>21</v>
      </c>
      <c r="M1" s="3" t="s">
        <v>22</v>
      </c>
      <c r="N1" s="3" t="s">
        <v>23</v>
      </c>
      <c r="O1" s="3" t="s">
        <v>24</v>
      </c>
      <c r="P1" s="3" t="s">
        <v>25</v>
      </c>
      <c r="Q1" s="3" t="s">
        <v>26</v>
      </c>
      <c r="R1" s="3" t="s">
        <v>27</v>
      </c>
    </row>
    <row r="2" spans="1:22" ht="12.75" x14ac:dyDescent="0.2">
      <c r="A2" s="4">
        <v>44700</v>
      </c>
      <c r="C2" s="1" t="s">
        <v>1250</v>
      </c>
      <c r="D2" s="2" t="s">
        <v>30</v>
      </c>
      <c r="E2" s="2" t="s">
        <v>1251</v>
      </c>
      <c r="G2">
        <v>0.59</v>
      </c>
      <c r="H2" s="2">
        <f>AVERAGE(G2:G8)</f>
        <v>0.54816666666666658</v>
      </c>
      <c r="I2" s="2" t="s">
        <v>31</v>
      </c>
      <c r="J2" s="2">
        <f>(1.135439-0.001168)/87.67*10^6</f>
        <v>12937.960533820007</v>
      </c>
    </row>
    <row r="3" spans="1:22" ht="12.75" x14ac:dyDescent="0.2">
      <c r="A3" s="2">
        <v>20220519</v>
      </c>
      <c r="G3">
        <v>0.501</v>
      </c>
      <c r="I3" s="2">
        <v>20</v>
      </c>
      <c r="J3" s="2">
        <f>J2/I3</f>
        <v>646.89802669100038</v>
      </c>
      <c r="K3" s="2">
        <v>1145</v>
      </c>
      <c r="L3" s="2">
        <v>616.29999999999995</v>
      </c>
      <c r="M3" s="2">
        <f>K3-H2</f>
        <v>1144.4518333333333</v>
      </c>
      <c r="N3" s="2">
        <f>L3-H2</f>
        <v>615.75183333333325</v>
      </c>
      <c r="O3" s="2">
        <f t="shared" ref="O3:O13" si="0">M3/N3</f>
        <v>1.8586251333397033</v>
      </c>
      <c r="P3" s="2">
        <f>J3/M3</f>
        <v>0.56524705352329552</v>
      </c>
      <c r="Q3" s="2">
        <f>LINEST(M3:M13,N3:N13,FALSE)</f>
        <v>1.8382409380942635</v>
      </c>
      <c r="R3" s="2">
        <f>LINEST(J3:J13,M3:M13,FALSE)</f>
        <v>0.56187208580813652</v>
      </c>
      <c r="U3" s="2">
        <f t="shared" ref="U3:U13" si="1">$Q$3</f>
        <v>1.8382409380942635</v>
      </c>
      <c r="V3" s="2">
        <v>1.9</v>
      </c>
    </row>
    <row r="4" spans="1:22" ht="12.75" x14ac:dyDescent="0.2">
      <c r="G4">
        <v>0.60199999999999998</v>
      </c>
      <c r="I4" s="2">
        <f t="shared" ref="I4:I12" si="2">I3*2</f>
        <v>40</v>
      </c>
      <c r="J4" s="2">
        <f>J2/I4</f>
        <v>323.44901334550019</v>
      </c>
      <c r="K4" s="2">
        <v>583</v>
      </c>
      <c r="L4" s="5">
        <v>327</v>
      </c>
      <c r="M4" s="2">
        <f>K4-H2</f>
        <v>582.4518333333333</v>
      </c>
      <c r="N4" s="2">
        <f>L4-H2</f>
        <v>326.45183333333335</v>
      </c>
      <c r="O4" s="2">
        <f t="shared" si="0"/>
        <v>1.7841891938116443</v>
      </c>
      <c r="P4" s="2">
        <f t="shared" ref="P4:P13" si="3">J4/M4</f>
        <v>0.55532319555837417</v>
      </c>
      <c r="U4" s="2">
        <f t="shared" si="1"/>
        <v>1.8382409380942635</v>
      </c>
      <c r="V4" s="2">
        <v>1.9</v>
      </c>
    </row>
    <row r="5" spans="1:22" ht="12.75" x14ac:dyDescent="0.2">
      <c r="G5">
        <v>0.35599999999999998</v>
      </c>
      <c r="I5" s="2">
        <f t="shared" si="2"/>
        <v>80</v>
      </c>
      <c r="J5" s="2">
        <f>J2/I5</f>
        <v>161.7245066727501</v>
      </c>
      <c r="K5" s="5">
        <v>298</v>
      </c>
      <c r="L5" s="2">
        <v>166.8</v>
      </c>
      <c r="M5" s="5">
        <f>K5-H2</f>
        <v>297.45183333333335</v>
      </c>
      <c r="N5" s="2">
        <f>L5-H2</f>
        <v>166.25183333333334</v>
      </c>
      <c r="O5" s="2">
        <f t="shared" si="0"/>
        <v>1.7891642297678925</v>
      </c>
      <c r="P5" s="2">
        <f t="shared" si="3"/>
        <v>0.54369981472434503</v>
      </c>
      <c r="Q5" s="2" t="s">
        <v>32</v>
      </c>
      <c r="U5" s="2">
        <f t="shared" si="1"/>
        <v>1.8382409380942635</v>
      </c>
      <c r="V5" s="2">
        <v>1.9</v>
      </c>
    </row>
    <row r="6" spans="1:22" ht="12.75" x14ac:dyDescent="0.2">
      <c r="G6">
        <v>0.59799999999999998</v>
      </c>
      <c r="I6" s="2">
        <f t="shared" si="2"/>
        <v>160</v>
      </c>
      <c r="J6" s="2">
        <f>J2/I6</f>
        <v>80.862253336375048</v>
      </c>
      <c r="K6" s="2">
        <v>149</v>
      </c>
      <c r="L6" s="2">
        <v>85.09</v>
      </c>
      <c r="M6" s="2">
        <f>K6-H2</f>
        <v>148.45183333333333</v>
      </c>
      <c r="N6" s="2">
        <f>L6-H2</f>
        <v>84.541833333333344</v>
      </c>
      <c r="O6" s="2">
        <f t="shared" si="0"/>
        <v>1.7559571099909115</v>
      </c>
      <c r="P6" s="2">
        <f t="shared" si="3"/>
        <v>0.54470363565539248</v>
      </c>
      <c r="Q6" s="6">
        <f>AVERAGE(O3:O13)</f>
        <v>1.8248962369604802</v>
      </c>
      <c r="R6" s="6">
        <f>AVERAGE(P3:P13)</f>
        <v>0.55956624020392043</v>
      </c>
      <c r="U6" s="2">
        <f t="shared" si="1"/>
        <v>1.8382409380942635</v>
      </c>
      <c r="V6" s="2">
        <v>1.9</v>
      </c>
    </row>
    <row r="7" spans="1:22" ht="12.75" x14ac:dyDescent="0.2">
      <c r="G7">
        <v>0.64200000000000002</v>
      </c>
      <c r="I7" s="2">
        <f t="shared" si="2"/>
        <v>320</v>
      </c>
      <c r="J7" s="2">
        <f>J2/I7</f>
        <v>40.431126668187524</v>
      </c>
      <c r="K7" s="2">
        <v>76.53</v>
      </c>
      <c r="L7" s="2">
        <v>42.11</v>
      </c>
      <c r="M7" s="2">
        <f>K7-H2</f>
        <v>75.981833333333341</v>
      </c>
      <c r="N7" s="2">
        <f>L7-H2</f>
        <v>41.561833333333333</v>
      </c>
      <c r="O7" s="2">
        <f t="shared" si="0"/>
        <v>1.8281636597679765</v>
      </c>
      <c r="P7" s="2">
        <f t="shared" si="3"/>
        <v>0.5321157031157121</v>
      </c>
      <c r="U7" s="2">
        <f t="shared" si="1"/>
        <v>1.8382409380942635</v>
      </c>
      <c r="V7" s="2">
        <v>1.9</v>
      </c>
    </row>
    <row r="8" spans="1:22" ht="12.75" x14ac:dyDescent="0.2">
      <c r="G8"/>
      <c r="I8" s="2">
        <f t="shared" si="2"/>
        <v>640</v>
      </c>
      <c r="J8" s="2">
        <f>J2/I8</f>
        <v>20.215563334093762</v>
      </c>
      <c r="K8" s="2">
        <v>38.1</v>
      </c>
      <c r="L8" s="2">
        <v>21.23</v>
      </c>
      <c r="M8" s="2">
        <f>K8-H2</f>
        <v>37.551833333333335</v>
      </c>
      <c r="N8" s="2">
        <f>L8-H2</f>
        <v>20.681833333333334</v>
      </c>
      <c r="O8" s="2">
        <f t="shared" si="0"/>
        <v>1.8156917101159633</v>
      </c>
      <c r="P8" s="2">
        <f t="shared" si="3"/>
        <v>0.53833758673372611</v>
      </c>
      <c r="U8" s="2">
        <f t="shared" si="1"/>
        <v>1.8382409380942635</v>
      </c>
      <c r="V8" s="2">
        <v>1.9</v>
      </c>
    </row>
    <row r="9" spans="1:22" ht="12.75" x14ac:dyDescent="0.2">
      <c r="G9"/>
      <c r="I9" s="2">
        <f t="shared" si="2"/>
        <v>1280</v>
      </c>
      <c r="J9" s="2">
        <f>J2/I9</f>
        <v>10.107781667046881</v>
      </c>
      <c r="K9" s="2">
        <v>19.2</v>
      </c>
      <c r="L9" s="2">
        <v>10.49</v>
      </c>
      <c r="M9" s="2">
        <f>K9-H2</f>
        <v>18.651833333333332</v>
      </c>
      <c r="N9" s="2">
        <f>L9-H2</f>
        <v>9.9418333333333333</v>
      </c>
      <c r="O9" s="2">
        <f t="shared" si="0"/>
        <v>1.8760959581566108</v>
      </c>
      <c r="P9" s="2">
        <f t="shared" si="3"/>
        <v>0.54191893560312465</v>
      </c>
      <c r="U9" s="2">
        <f t="shared" si="1"/>
        <v>1.8382409380942635</v>
      </c>
      <c r="V9" s="2">
        <v>1.9</v>
      </c>
    </row>
    <row r="10" spans="1:22" ht="12.75" x14ac:dyDescent="0.2">
      <c r="G10"/>
      <c r="I10" s="2">
        <f t="shared" si="2"/>
        <v>2560</v>
      </c>
      <c r="J10" s="2">
        <f>J2/I10</f>
        <v>5.0538908335234405</v>
      </c>
      <c r="K10" s="2">
        <v>9.5289999999999999</v>
      </c>
      <c r="L10" s="7">
        <v>5.53</v>
      </c>
      <c r="M10" s="2">
        <f>K10-H2</f>
        <v>8.980833333333333</v>
      </c>
      <c r="N10" s="2">
        <f>L10-H2</f>
        <v>4.9818333333333333</v>
      </c>
      <c r="O10" s="2">
        <f t="shared" si="0"/>
        <v>1.8027165367501923</v>
      </c>
      <c r="P10" s="2">
        <f t="shared" si="3"/>
        <v>0.56274185768099927</v>
      </c>
      <c r="U10" s="2">
        <f t="shared" si="1"/>
        <v>1.8382409380942635</v>
      </c>
      <c r="V10" s="2">
        <v>1.9</v>
      </c>
    </row>
    <row r="11" spans="1:22" ht="12.75" x14ac:dyDescent="0.2">
      <c r="G11"/>
      <c r="I11" s="2">
        <f t="shared" si="2"/>
        <v>5120</v>
      </c>
      <c r="J11" s="2">
        <f>J2/I11</f>
        <v>2.5269454167617202</v>
      </c>
      <c r="K11" s="2">
        <v>5.2990000000000004</v>
      </c>
      <c r="L11" s="2">
        <v>3.1040000000000001</v>
      </c>
      <c r="M11" s="2">
        <f>K11-H2</f>
        <v>4.7508333333333335</v>
      </c>
      <c r="N11" s="2">
        <f>L11-H2</f>
        <v>2.5558333333333336</v>
      </c>
      <c r="O11" s="2">
        <f t="shared" si="0"/>
        <v>1.8588196935115746</v>
      </c>
      <c r="P11" s="2">
        <f t="shared" si="3"/>
        <v>0.53189519384565243</v>
      </c>
      <c r="U11" s="2">
        <f t="shared" si="1"/>
        <v>1.8382409380942635</v>
      </c>
      <c r="V11" s="2">
        <v>1.9</v>
      </c>
    </row>
    <row r="12" spans="1:22" ht="12.75" x14ac:dyDescent="0.2">
      <c r="G12"/>
      <c r="I12" s="2">
        <f t="shared" si="2"/>
        <v>10240</v>
      </c>
      <c r="J12" s="2">
        <f>J2/I12</f>
        <v>1.2634727083808601</v>
      </c>
      <c r="K12" s="2">
        <v>2.88</v>
      </c>
      <c r="L12" s="2">
        <v>1.5720000000000001</v>
      </c>
      <c r="M12" s="7">
        <f>K12-H2</f>
        <v>2.3318333333333334</v>
      </c>
      <c r="N12" s="2">
        <f>L12-H2</f>
        <v>1.0238333333333336</v>
      </c>
      <c r="O12" s="2">
        <f t="shared" si="0"/>
        <v>2.2775516848445378</v>
      </c>
      <c r="P12" s="2">
        <f t="shared" si="3"/>
        <v>0.54183662713781433</v>
      </c>
      <c r="U12" s="2">
        <f t="shared" si="1"/>
        <v>1.8382409380942635</v>
      </c>
      <c r="V12" s="2">
        <v>1.9</v>
      </c>
    </row>
    <row r="13" spans="1:22" ht="12.75" x14ac:dyDescent="0.2">
      <c r="G13"/>
      <c r="I13" s="2">
        <v>20480</v>
      </c>
      <c r="J13" s="2">
        <f>J2/I13</f>
        <v>0.63173635419043006</v>
      </c>
      <c r="K13" s="7">
        <v>1.454</v>
      </c>
      <c r="L13" s="7">
        <v>1.1830000000000001</v>
      </c>
      <c r="M13" s="7">
        <f>K13-H2</f>
        <v>0.90583333333333338</v>
      </c>
      <c r="N13" s="7">
        <f>L13-H2</f>
        <v>0.63483333333333347</v>
      </c>
      <c r="O13" s="2">
        <f t="shared" si="0"/>
        <v>1.4268836965082696</v>
      </c>
      <c r="P13" s="2">
        <f t="shared" si="3"/>
        <v>0.69740903866468817</v>
      </c>
      <c r="U13" s="2">
        <f t="shared" si="1"/>
        <v>1.8382409380942635</v>
      </c>
      <c r="V13" s="2">
        <v>1.9</v>
      </c>
    </row>
    <row r="14" spans="1:22" ht="12.75" x14ac:dyDescent="0.2">
      <c r="G14"/>
    </row>
    <row r="15" spans="1:22" ht="12.75" x14ac:dyDescent="0.2">
      <c r="G15"/>
    </row>
    <row r="17" spans="7:18" ht="12.75" x14ac:dyDescent="0.2">
      <c r="G17"/>
      <c r="H17" s="8"/>
      <c r="I17" s="2">
        <f>(0.057354-0.000234)/87.67*10^6</f>
        <v>651.53416219915596</v>
      </c>
      <c r="J17" s="2" t="s">
        <v>48</v>
      </c>
      <c r="R17" s="2" t="s">
        <v>33</v>
      </c>
    </row>
    <row r="18" spans="7:18" ht="12.75" x14ac:dyDescent="0.2">
      <c r="G18"/>
      <c r="I18" s="2">
        <f>I17/J2</f>
        <v>5.0358335882694699E-2</v>
      </c>
    </row>
    <row r="19" spans="7:18" ht="12.75" x14ac:dyDescent="0.2">
      <c r="G19"/>
      <c r="I19" s="2">
        <f>J2/I17</f>
        <v>19.857685574229691</v>
      </c>
    </row>
    <row r="20" spans="7:18" ht="12.75" x14ac:dyDescent="0.2">
      <c r="G20"/>
    </row>
    <row r="21" spans="7:18" ht="12.75" x14ac:dyDescent="0.2">
      <c r="G21"/>
      <c r="H21" s="8"/>
    </row>
    <row r="40" spans="11:13" x14ac:dyDescent="0.2">
      <c r="K40" s="5"/>
      <c r="L40" s="5"/>
      <c r="M40" s="5"/>
    </row>
    <row r="46" spans="11:13" x14ac:dyDescent="0.2">
      <c r="K46" s="7"/>
      <c r="L46" s="7"/>
      <c r="M46" s="7"/>
    </row>
    <row r="49" spans="11:13" x14ac:dyDescent="0.2">
      <c r="K49" s="7"/>
      <c r="L49" s="7"/>
      <c r="M49" s="7"/>
    </row>
  </sheetData>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49"/>
  <sheetViews>
    <sheetView workbookViewId="0">
      <selection activeCell="E13" sqref="E13"/>
    </sheetView>
  </sheetViews>
  <sheetFormatPr defaultColWidth="8.7109375" defaultRowHeight="11.25" x14ac:dyDescent="0.2"/>
  <cols>
    <col min="1" max="1" width="15.7109375" style="801" bestFit="1" customWidth="1"/>
    <col min="2" max="2" width="11.28515625" style="801" bestFit="1" customWidth="1"/>
    <col min="3" max="3" width="39.140625" style="801" bestFit="1" customWidth="1"/>
    <col min="4" max="4" width="8.7109375" style="801" bestFit="1" customWidth="1"/>
    <col min="5" max="5" width="13.140625" style="801" bestFit="1" customWidth="1"/>
    <col min="6" max="6" width="1.28515625" style="801" customWidth="1"/>
    <col min="7" max="7" width="12.7109375" style="801" bestFit="1" customWidth="1"/>
    <col min="8" max="8" width="8.7109375" style="801" bestFit="1" customWidth="1"/>
    <col min="9" max="9" width="11" style="801" bestFit="1" customWidth="1"/>
    <col min="10" max="10" width="12" style="801" bestFit="1" customWidth="1"/>
    <col min="11" max="11" width="20.28515625" style="801" bestFit="1" customWidth="1"/>
    <col min="12" max="12" width="19.7109375" style="801" bestFit="1" customWidth="1"/>
    <col min="13" max="13" width="30" style="801" bestFit="1" customWidth="1"/>
    <col min="14" max="14" width="29.7109375" style="801" bestFit="1" customWidth="1"/>
    <col min="15" max="15" width="38.42578125" style="801" bestFit="1" customWidth="1"/>
    <col min="16" max="16" width="32.140625" style="801" bestFit="1" customWidth="1"/>
    <col min="17" max="256" width="8.7109375" style="801"/>
    <col min="257" max="257" width="15.7109375" style="801" bestFit="1" customWidth="1"/>
    <col min="258" max="258" width="11.28515625" style="801" bestFit="1" customWidth="1"/>
    <col min="259" max="259" width="39.140625" style="801" bestFit="1" customWidth="1"/>
    <col min="260" max="260" width="8.7109375" style="801" bestFit="1" customWidth="1"/>
    <col min="261" max="261" width="13.140625" style="801" bestFit="1" customWidth="1"/>
    <col min="262" max="262" width="1.28515625" style="801" customWidth="1"/>
    <col min="263" max="263" width="12.7109375" style="801" bestFit="1" customWidth="1"/>
    <col min="264" max="264" width="8.7109375" style="801" bestFit="1" customWidth="1"/>
    <col min="265" max="265" width="11" style="801" bestFit="1" customWidth="1"/>
    <col min="266" max="266" width="12" style="801" bestFit="1" customWidth="1"/>
    <col min="267" max="267" width="20.28515625" style="801" bestFit="1" customWidth="1"/>
    <col min="268" max="268" width="19.7109375" style="801" bestFit="1" customWidth="1"/>
    <col min="269" max="269" width="30" style="801" bestFit="1" customWidth="1"/>
    <col min="270" max="270" width="29.7109375" style="801" bestFit="1" customWidth="1"/>
    <col min="271" max="271" width="38.42578125" style="801" bestFit="1" customWidth="1"/>
    <col min="272" max="272" width="32.140625" style="801" bestFit="1" customWidth="1"/>
    <col min="273" max="512" width="8.7109375" style="801"/>
    <col min="513" max="513" width="15.7109375" style="801" bestFit="1" customWidth="1"/>
    <col min="514" max="514" width="11.28515625" style="801" bestFit="1" customWidth="1"/>
    <col min="515" max="515" width="39.140625" style="801" bestFit="1" customWidth="1"/>
    <col min="516" max="516" width="8.7109375" style="801" bestFit="1" customWidth="1"/>
    <col min="517" max="517" width="13.140625" style="801" bestFit="1" customWidth="1"/>
    <col min="518" max="518" width="1.28515625" style="801" customWidth="1"/>
    <col min="519" max="519" width="12.7109375" style="801" bestFit="1" customWidth="1"/>
    <col min="520" max="520" width="8.7109375" style="801" bestFit="1" customWidth="1"/>
    <col min="521" max="521" width="11" style="801" bestFit="1" customWidth="1"/>
    <col min="522" max="522" width="12" style="801" bestFit="1" customWidth="1"/>
    <col min="523" max="523" width="20.28515625" style="801" bestFit="1" customWidth="1"/>
    <col min="524" max="524" width="19.7109375" style="801" bestFit="1" customWidth="1"/>
    <col min="525" max="525" width="30" style="801" bestFit="1" customWidth="1"/>
    <col min="526" max="526" width="29.7109375" style="801" bestFit="1" customWidth="1"/>
    <col min="527" max="527" width="38.42578125" style="801" bestFit="1" customWidth="1"/>
    <col min="528" max="528" width="32.140625" style="801" bestFit="1" customWidth="1"/>
    <col min="529" max="768" width="8.7109375" style="801"/>
    <col min="769" max="769" width="15.7109375" style="801" bestFit="1" customWidth="1"/>
    <col min="770" max="770" width="11.28515625" style="801" bestFit="1" customWidth="1"/>
    <col min="771" max="771" width="39.140625" style="801" bestFit="1" customWidth="1"/>
    <col min="772" max="772" width="8.7109375" style="801" bestFit="1" customWidth="1"/>
    <col min="773" max="773" width="13.140625" style="801" bestFit="1" customWidth="1"/>
    <col min="774" max="774" width="1.28515625" style="801" customWidth="1"/>
    <col min="775" max="775" width="12.7109375" style="801" bestFit="1" customWidth="1"/>
    <col min="776" max="776" width="8.7109375" style="801" bestFit="1" customWidth="1"/>
    <col min="777" max="777" width="11" style="801" bestFit="1" customWidth="1"/>
    <col min="778" max="778" width="12" style="801" bestFit="1" customWidth="1"/>
    <col min="779" max="779" width="20.28515625" style="801" bestFit="1" customWidth="1"/>
    <col min="780" max="780" width="19.7109375" style="801" bestFit="1" customWidth="1"/>
    <col min="781" max="781" width="30" style="801" bestFit="1" customWidth="1"/>
    <col min="782" max="782" width="29.7109375" style="801" bestFit="1" customWidth="1"/>
    <col min="783" max="783" width="38.42578125" style="801" bestFit="1" customWidth="1"/>
    <col min="784" max="784" width="32.140625" style="801" bestFit="1" customWidth="1"/>
    <col min="785" max="1024" width="8.7109375" style="801"/>
    <col min="1025" max="1025" width="15.7109375" style="801" bestFit="1" customWidth="1"/>
    <col min="1026" max="1026" width="11.28515625" style="801" bestFit="1" customWidth="1"/>
    <col min="1027" max="1027" width="39.140625" style="801" bestFit="1" customWidth="1"/>
    <col min="1028" max="1028" width="8.7109375" style="801" bestFit="1" customWidth="1"/>
    <col min="1029" max="1029" width="13.140625" style="801" bestFit="1" customWidth="1"/>
    <col min="1030" max="1030" width="1.28515625" style="801" customWidth="1"/>
    <col min="1031" max="1031" width="12.7109375" style="801" bestFit="1" customWidth="1"/>
    <col min="1032" max="1032" width="8.7109375" style="801" bestFit="1" customWidth="1"/>
    <col min="1033" max="1033" width="11" style="801" bestFit="1" customWidth="1"/>
    <col min="1034" max="1034" width="12" style="801" bestFit="1" customWidth="1"/>
    <col min="1035" max="1035" width="20.28515625" style="801" bestFit="1" customWidth="1"/>
    <col min="1036" max="1036" width="19.7109375" style="801" bestFit="1" customWidth="1"/>
    <col min="1037" max="1037" width="30" style="801" bestFit="1" customWidth="1"/>
    <col min="1038" max="1038" width="29.7109375" style="801" bestFit="1" customWidth="1"/>
    <col min="1039" max="1039" width="38.42578125" style="801" bestFit="1" customWidth="1"/>
    <col min="1040" max="1040" width="32.140625" style="801" bestFit="1" customWidth="1"/>
    <col min="1041" max="1280" width="8.7109375" style="801"/>
    <col min="1281" max="1281" width="15.7109375" style="801" bestFit="1" customWidth="1"/>
    <col min="1282" max="1282" width="11.28515625" style="801" bestFit="1" customWidth="1"/>
    <col min="1283" max="1283" width="39.140625" style="801" bestFit="1" customWidth="1"/>
    <col min="1284" max="1284" width="8.7109375" style="801" bestFit="1" customWidth="1"/>
    <col min="1285" max="1285" width="13.140625" style="801" bestFit="1" customWidth="1"/>
    <col min="1286" max="1286" width="1.28515625" style="801" customWidth="1"/>
    <col min="1287" max="1287" width="12.7109375" style="801" bestFit="1" customWidth="1"/>
    <col min="1288" max="1288" width="8.7109375" style="801" bestFit="1" customWidth="1"/>
    <col min="1289" max="1289" width="11" style="801" bestFit="1" customWidth="1"/>
    <col min="1290" max="1290" width="12" style="801" bestFit="1" customWidth="1"/>
    <col min="1291" max="1291" width="20.28515625" style="801" bestFit="1" customWidth="1"/>
    <col min="1292" max="1292" width="19.7109375" style="801" bestFit="1" customWidth="1"/>
    <col min="1293" max="1293" width="30" style="801" bestFit="1" customWidth="1"/>
    <col min="1294" max="1294" width="29.7109375" style="801" bestFit="1" customWidth="1"/>
    <col min="1295" max="1295" width="38.42578125" style="801" bestFit="1" customWidth="1"/>
    <col min="1296" max="1296" width="32.140625" style="801" bestFit="1" customWidth="1"/>
    <col min="1297" max="1536" width="8.7109375" style="801"/>
    <col min="1537" max="1537" width="15.7109375" style="801" bestFit="1" customWidth="1"/>
    <col min="1538" max="1538" width="11.28515625" style="801" bestFit="1" customWidth="1"/>
    <col min="1539" max="1539" width="39.140625" style="801" bestFit="1" customWidth="1"/>
    <col min="1540" max="1540" width="8.7109375" style="801" bestFit="1" customWidth="1"/>
    <col min="1541" max="1541" width="13.140625" style="801" bestFit="1" customWidth="1"/>
    <col min="1542" max="1542" width="1.28515625" style="801" customWidth="1"/>
    <col min="1543" max="1543" width="12.7109375" style="801" bestFit="1" customWidth="1"/>
    <col min="1544" max="1544" width="8.7109375" style="801" bestFit="1" customWidth="1"/>
    <col min="1545" max="1545" width="11" style="801" bestFit="1" customWidth="1"/>
    <col min="1546" max="1546" width="12" style="801" bestFit="1" customWidth="1"/>
    <col min="1547" max="1547" width="20.28515625" style="801" bestFit="1" customWidth="1"/>
    <col min="1548" max="1548" width="19.7109375" style="801" bestFit="1" customWidth="1"/>
    <col min="1549" max="1549" width="30" style="801" bestFit="1" customWidth="1"/>
    <col min="1550" max="1550" width="29.7109375" style="801" bestFit="1" customWidth="1"/>
    <col min="1551" max="1551" width="38.42578125" style="801" bestFit="1" customWidth="1"/>
    <col min="1552" max="1552" width="32.140625" style="801" bestFit="1" customWidth="1"/>
    <col min="1553" max="1792" width="8.7109375" style="801"/>
    <col min="1793" max="1793" width="15.7109375" style="801" bestFit="1" customWidth="1"/>
    <col min="1794" max="1794" width="11.28515625" style="801" bestFit="1" customWidth="1"/>
    <col min="1795" max="1795" width="39.140625" style="801" bestFit="1" customWidth="1"/>
    <col min="1796" max="1796" width="8.7109375" style="801" bestFit="1" customWidth="1"/>
    <col min="1797" max="1797" width="13.140625" style="801" bestFit="1" customWidth="1"/>
    <col min="1798" max="1798" width="1.28515625" style="801" customWidth="1"/>
    <col min="1799" max="1799" width="12.7109375" style="801" bestFit="1" customWidth="1"/>
    <col min="1800" max="1800" width="8.7109375" style="801" bestFit="1" customWidth="1"/>
    <col min="1801" max="1801" width="11" style="801" bestFit="1" customWidth="1"/>
    <col min="1802" max="1802" width="12" style="801" bestFit="1" customWidth="1"/>
    <col min="1803" max="1803" width="20.28515625" style="801" bestFit="1" customWidth="1"/>
    <col min="1804" max="1804" width="19.7109375" style="801" bestFit="1" customWidth="1"/>
    <col min="1805" max="1805" width="30" style="801" bestFit="1" customWidth="1"/>
    <col min="1806" max="1806" width="29.7109375" style="801" bestFit="1" customWidth="1"/>
    <col min="1807" max="1807" width="38.42578125" style="801" bestFit="1" customWidth="1"/>
    <col min="1808" max="1808" width="32.140625" style="801" bestFit="1" customWidth="1"/>
    <col min="1809" max="2048" width="8.7109375" style="801"/>
    <col min="2049" max="2049" width="15.7109375" style="801" bestFit="1" customWidth="1"/>
    <col min="2050" max="2050" width="11.28515625" style="801" bestFit="1" customWidth="1"/>
    <col min="2051" max="2051" width="39.140625" style="801" bestFit="1" customWidth="1"/>
    <col min="2052" max="2052" width="8.7109375" style="801" bestFit="1" customWidth="1"/>
    <col min="2053" max="2053" width="13.140625" style="801" bestFit="1" customWidth="1"/>
    <col min="2054" max="2054" width="1.28515625" style="801" customWidth="1"/>
    <col min="2055" max="2055" width="12.7109375" style="801" bestFit="1" customWidth="1"/>
    <col min="2056" max="2056" width="8.7109375" style="801" bestFit="1" customWidth="1"/>
    <col min="2057" max="2057" width="11" style="801" bestFit="1" customWidth="1"/>
    <col min="2058" max="2058" width="12" style="801" bestFit="1" customWidth="1"/>
    <col min="2059" max="2059" width="20.28515625" style="801" bestFit="1" customWidth="1"/>
    <col min="2060" max="2060" width="19.7109375" style="801" bestFit="1" customWidth="1"/>
    <col min="2061" max="2061" width="30" style="801" bestFit="1" customWidth="1"/>
    <col min="2062" max="2062" width="29.7109375" style="801" bestFit="1" customWidth="1"/>
    <col min="2063" max="2063" width="38.42578125" style="801" bestFit="1" customWidth="1"/>
    <col min="2064" max="2064" width="32.140625" style="801" bestFit="1" customWidth="1"/>
    <col min="2065" max="2304" width="8.7109375" style="801"/>
    <col min="2305" max="2305" width="15.7109375" style="801" bestFit="1" customWidth="1"/>
    <col min="2306" max="2306" width="11.28515625" style="801" bestFit="1" customWidth="1"/>
    <col min="2307" max="2307" width="39.140625" style="801" bestFit="1" customWidth="1"/>
    <col min="2308" max="2308" width="8.7109375" style="801" bestFit="1" customWidth="1"/>
    <col min="2309" max="2309" width="13.140625" style="801" bestFit="1" customWidth="1"/>
    <col min="2310" max="2310" width="1.28515625" style="801" customWidth="1"/>
    <col min="2311" max="2311" width="12.7109375" style="801" bestFit="1" customWidth="1"/>
    <col min="2312" max="2312" width="8.7109375" style="801" bestFit="1" customWidth="1"/>
    <col min="2313" max="2313" width="11" style="801" bestFit="1" customWidth="1"/>
    <col min="2314" max="2314" width="12" style="801" bestFit="1" customWidth="1"/>
    <col min="2315" max="2315" width="20.28515625" style="801" bestFit="1" customWidth="1"/>
    <col min="2316" max="2316" width="19.7109375" style="801" bestFit="1" customWidth="1"/>
    <col min="2317" max="2317" width="30" style="801" bestFit="1" customWidth="1"/>
    <col min="2318" max="2318" width="29.7109375" style="801" bestFit="1" customWidth="1"/>
    <col min="2319" max="2319" width="38.42578125" style="801" bestFit="1" customWidth="1"/>
    <col min="2320" max="2320" width="32.140625" style="801" bestFit="1" customWidth="1"/>
    <col min="2321" max="2560" width="8.7109375" style="801"/>
    <col min="2561" max="2561" width="15.7109375" style="801" bestFit="1" customWidth="1"/>
    <col min="2562" max="2562" width="11.28515625" style="801" bestFit="1" customWidth="1"/>
    <col min="2563" max="2563" width="39.140625" style="801" bestFit="1" customWidth="1"/>
    <col min="2564" max="2564" width="8.7109375" style="801" bestFit="1" customWidth="1"/>
    <col min="2565" max="2565" width="13.140625" style="801" bestFit="1" customWidth="1"/>
    <col min="2566" max="2566" width="1.28515625" style="801" customWidth="1"/>
    <col min="2567" max="2567" width="12.7109375" style="801" bestFit="1" customWidth="1"/>
    <col min="2568" max="2568" width="8.7109375" style="801" bestFit="1" customWidth="1"/>
    <col min="2569" max="2569" width="11" style="801" bestFit="1" customWidth="1"/>
    <col min="2570" max="2570" width="12" style="801" bestFit="1" customWidth="1"/>
    <col min="2571" max="2571" width="20.28515625" style="801" bestFit="1" customWidth="1"/>
    <col min="2572" max="2572" width="19.7109375" style="801" bestFit="1" customWidth="1"/>
    <col min="2573" max="2573" width="30" style="801" bestFit="1" customWidth="1"/>
    <col min="2574" max="2574" width="29.7109375" style="801" bestFit="1" customWidth="1"/>
    <col min="2575" max="2575" width="38.42578125" style="801" bestFit="1" customWidth="1"/>
    <col min="2576" max="2576" width="32.140625" style="801" bestFit="1" customWidth="1"/>
    <col min="2577" max="2816" width="8.7109375" style="801"/>
    <col min="2817" max="2817" width="15.7109375" style="801" bestFit="1" customWidth="1"/>
    <col min="2818" max="2818" width="11.28515625" style="801" bestFit="1" customWidth="1"/>
    <col min="2819" max="2819" width="39.140625" style="801" bestFit="1" customWidth="1"/>
    <col min="2820" max="2820" width="8.7109375" style="801" bestFit="1" customWidth="1"/>
    <col min="2821" max="2821" width="13.140625" style="801" bestFit="1" customWidth="1"/>
    <col min="2822" max="2822" width="1.28515625" style="801" customWidth="1"/>
    <col min="2823" max="2823" width="12.7109375" style="801" bestFit="1" customWidth="1"/>
    <col min="2824" max="2824" width="8.7109375" style="801" bestFit="1" customWidth="1"/>
    <col min="2825" max="2825" width="11" style="801" bestFit="1" customWidth="1"/>
    <col min="2826" max="2826" width="12" style="801" bestFit="1" customWidth="1"/>
    <col min="2827" max="2827" width="20.28515625" style="801" bestFit="1" customWidth="1"/>
    <col min="2828" max="2828" width="19.7109375" style="801" bestFit="1" customWidth="1"/>
    <col min="2829" max="2829" width="30" style="801" bestFit="1" customWidth="1"/>
    <col min="2830" max="2830" width="29.7109375" style="801" bestFit="1" customWidth="1"/>
    <col min="2831" max="2831" width="38.42578125" style="801" bestFit="1" customWidth="1"/>
    <col min="2832" max="2832" width="32.140625" style="801" bestFit="1" customWidth="1"/>
    <col min="2833" max="3072" width="8.7109375" style="801"/>
    <col min="3073" max="3073" width="15.7109375" style="801" bestFit="1" customWidth="1"/>
    <col min="3074" max="3074" width="11.28515625" style="801" bestFit="1" customWidth="1"/>
    <col min="3075" max="3075" width="39.140625" style="801" bestFit="1" customWidth="1"/>
    <col min="3076" max="3076" width="8.7109375" style="801" bestFit="1" customWidth="1"/>
    <col min="3077" max="3077" width="13.140625" style="801" bestFit="1" customWidth="1"/>
    <col min="3078" max="3078" width="1.28515625" style="801" customWidth="1"/>
    <col min="3079" max="3079" width="12.7109375" style="801" bestFit="1" customWidth="1"/>
    <col min="3080" max="3080" width="8.7109375" style="801" bestFit="1" customWidth="1"/>
    <col min="3081" max="3081" width="11" style="801" bestFit="1" customWidth="1"/>
    <col min="3082" max="3082" width="12" style="801" bestFit="1" customWidth="1"/>
    <col min="3083" max="3083" width="20.28515625" style="801" bestFit="1" customWidth="1"/>
    <col min="3084" max="3084" width="19.7109375" style="801" bestFit="1" customWidth="1"/>
    <col min="3085" max="3085" width="30" style="801" bestFit="1" customWidth="1"/>
    <col min="3086" max="3086" width="29.7109375" style="801" bestFit="1" customWidth="1"/>
    <col min="3087" max="3087" width="38.42578125" style="801" bestFit="1" customWidth="1"/>
    <col min="3088" max="3088" width="32.140625" style="801" bestFit="1" customWidth="1"/>
    <col min="3089" max="3328" width="8.7109375" style="801"/>
    <col min="3329" max="3329" width="15.7109375" style="801" bestFit="1" customWidth="1"/>
    <col min="3330" max="3330" width="11.28515625" style="801" bestFit="1" customWidth="1"/>
    <col min="3331" max="3331" width="39.140625" style="801" bestFit="1" customWidth="1"/>
    <col min="3332" max="3332" width="8.7109375" style="801" bestFit="1" customWidth="1"/>
    <col min="3333" max="3333" width="13.140625" style="801" bestFit="1" customWidth="1"/>
    <col min="3334" max="3334" width="1.28515625" style="801" customWidth="1"/>
    <col min="3335" max="3335" width="12.7109375" style="801" bestFit="1" customWidth="1"/>
    <col min="3336" max="3336" width="8.7109375" style="801" bestFit="1" customWidth="1"/>
    <col min="3337" max="3337" width="11" style="801" bestFit="1" customWidth="1"/>
    <col min="3338" max="3338" width="12" style="801" bestFit="1" customWidth="1"/>
    <col min="3339" max="3339" width="20.28515625" style="801" bestFit="1" customWidth="1"/>
    <col min="3340" max="3340" width="19.7109375" style="801" bestFit="1" customWidth="1"/>
    <col min="3341" max="3341" width="30" style="801" bestFit="1" customWidth="1"/>
    <col min="3342" max="3342" width="29.7109375" style="801" bestFit="1" customWidth="1"/>
    <col min="3343" max="3343" width="38.42578125" style="801" bestFit="1" customWidth="1"/>
    <col min="3344" max="3344" width="32.140625" style="801" bestFit="1" customWidth="1"/>
    <col min="3345" max="3584" width="8.7109375" style="801"/>
    <col min="3585" max="3585" width="15.7109375" style="801" bestFit="1" customWidth="1"/>
    <col min="3586" max="3586" width="11.28515625" style="801" bestFit="1" customWidth="1"/>
    <col min="3587" max="3587" width="39.140625" style="801" bestFit="1" customWidth="1"/>
    <col min="3588" max="3588" width="8.7109375" style="801" bestFit="1" customWidth="1"/>
    <col min="3589" max="3589" width="13.140625" style="801" bestFit="1" customWidth="1"/>
    <col min="3590" max="3590" width="1.28515625" style="801" customWidth="1"/>
    <col min="3591" max="3591" width="12.7109375" style="801" bestFit="1" customWidth="1"/>
    <col min="3592" max="3592" width="8.7109375" style="801" bestFit="1" customWidth="1"/>
    <col min="3593" max="3593" width="11" style="801" bestFit="1" customWidth="1"/>
    <col min="3594" max="3594" width="12" style="801" bestFit="1" customWidth="1"/>
    <col min="3595" max="3595" width="20.28515625" style="801" bestFit="1" customWidth="1"/>
    <col min="3596" max="3596" width="19.7109375" style="801" bestFit="1" customWidth="1"/>
    <col min="3597" max="3597" width="30" style="801" bestFit="1" customWidth="1"/>
    <col min="3598" max="3598" width="29.7109375" style="801" bestFit="1" customWidth="1"/>
    <col min="3599" max="3599" width="38.42578125" style="801" bestFit="1" customWidth="1"/>
    <col min="3600" max="3600" width="32.140625" style="801" bestFit="1" customWidth="1"/>
    <col min="3601" max="3840" width="8.7109375" style="801"/>
    <col min="3841" max="3841" width="15.7109375" style="801" bestFit="1" customWidth="1"/>
    <col min="3842" max="3842" width="11.28515625" style="801" bestFit="1" customWidth="1"/>
    <col min="3843" max="3843" width="39.140625" style="801" bestFit="1" customWidth="1"/>
    <col min="3844" max="3844" width="8.7109375" style="801" bestFit="1" customWidth="1"/>
    <col min="3845" max="3845" width="13.140625" style="801" bestFit="1" customWidth="1"/>
    <col min="3846" max="3846" width="1.28515625" style="801" customWidth="1"/>
    <col min="3847" max="3847" width="12.7109375" style="801" bestFit="1" customWidth="1"/>
    <col min="3848" max="3848" width="8.7109375" style="801" bestFit="1" customWidth="1"/>
    <col min="3849" max="3849" width="11" style="801" bestFit="1" customWidth="1"/>
    <col min="3850" max="3850" width="12" style="801" bestFit="1" customWidth="1"/>
    <col min="3851" max="3851" width="20.28515625" style="801" bestFit="1" customWidth="1"/>
    <col min="3852" max="3852" width="19.7109375" style="801" bestFit="1" customWidth="1"/>
    <col min="3853" max="3853" width="30" style="801" bestFit="1" customWidth="1"/>
    <col min="3854" max="3854" width="29.7109375" style="801" bestFit="1" customWidth="1"/>
    <col min="3855" max="3855" width="38.42578125" style="801" bestFit="1" customWidth="1"/>
    <col min="3856" max="3856" width="32.140625" style="801" bestFit="1" customWidth="1"/>
    <col min="3857" max="4096" width="8.7109375" style="801"/>
    <col min="4097" max="4097" width="15.7109375" style="801" bestFit="1" customWidth="1"/>
    <col min="4098" max="4098" width="11.28515625" style="801" bestFit="1" customWidth="1"/>
    <col min="4099" max="4099" width="39.140625" style="801" bestFit="1" customWidth="1"/>
    <col min="4100" max="4100" width="8.7109375" style="801" bestFit="1" customWidth="1"/>
    <col min="4101" max="4101" width="13.140625" style="801" bestFit="1" customWidth="1"/>
    <col min="4102" max="4102" width="1.28515625" style="801" customWidth="1"/>
    <col min="4103" max="4103" width="12.7109375" style="801" bestFit="1" customWidth="1"/>
    <col min="4104" max="4104" width="8.7109375" style="801" bestFit="1" customWidth="1"/>
    <col min="4105" max="4105" width="11" style="801" bestFit="1" customWidth="1"/>
    <col min="4106" max="4106" width="12" style="801" bestFit="1" customWidth="1"/>
    <col min="4107" max="4107" width="20.28515625" style="801" bestFit="1" customWidth="1"/>
    <col min="4108" max="4108" width="19.7109375" style="801" bestFit="1" customWidth="1"/>
    <col min="4109" max="4109" width="30" style="801" bestFit="1" customWidth="1"/>
    <col min="4110" max="4110" width="29.7109375" style="801" bestFit="1" customWidth="1"/>
    <col min="4111" max="4111" width="38.42578125" style="801" bestFit="1" customWidth="1"/>
    <col min="4112" max="4112" width="32.140625" style="801" bestFit="1" customWidth="1"/>
    <col min="4113" max="4352" width="8.7109375" style="801"/>
    <col min="4353" max="4353" width="15.7109375" style="801" bestFit="1" customWidth="1"/>
    <col min="4354" max="4354" width="11.28515625" style="801" bestFit="1" customWidth="1"/>
    <col min="4355" max="4355" width="39.140625" style="801" bestFit="1" customWidth="1"/>
    <col min="4356" max="4356" width="8.7109375" style="801" bestFit="1" customWidth="1"/>
    <col min="4357" max="4357" width="13.140625" style="801" bestFit="1" customWidth="1"/>
    <col min="4358" max="4358" width="1.28515625" style="801" customWidth="1"/>
    <col min="4359" max="4359" width="12.7109375" style="801" bestFit="1" customWidth="1"/>
    <col min="4360" max="4360" width="8.7109375" style="801" bestFit="1" customWidth="1"/>
    <col min="4361" max="4361" width="11" style="801" bestFit="1" customWidth="1"/>
    <col min="4362" max="4362" width="12" style="801" bestFit="1" customWidth="1"/>
    <col min="4363" max="4363" width="20.28515625" style="801" bestFit="1" customWidth="1"/>
    <col min="4364" max="4364" width="19.7109375" style="801" bestFit="1" customWidth="1"/>
    <col min="4365" max="4365" width="30" style="801" bestFit="1" customWidth="1"/>
    <col min="4366" max="4366" width="29.7109375" style="801" bestFit="1" customWidth="1"/>
    <col min="4367" max="4367" width="38.42578125" style="801" bestFit="1" customWidth="1"/>
    <col min="4368" max="4368" width="32.140625" style="801" bestFit="1" customWidth="1"/>
    <col min="4369" max="4608" width="8.7109375" style="801"/>
    <col min="4609" max="4609" width="15.7109375" style="801" bestFit="1" customWidth="1"/>
    <col min="4610" max="4610" width="11.28515625" style="801" bestFit="1" customWidth="1"/>
    <col min="4611" max="4611" width="39.140625" style="801" bestFit="1" customWidth="1"/>
    <col min="4612" max="4612" width="8.7109375" style="801" bestFit="1" customWidth="1"/>
    <col min="4613" max="4613" width="13.140625" style="801" bestFit="1" customWidth="1"/>
    <col min="4614" max="4614" width="1.28515625" style="801" customWidth="1"/>
    <col min="4615" max="4615" width="12.7109375" style="801" bestFit="1" customWidth="1"/>
    <col min="4616" max="4616" width="8.7109375" style="801" bestFit="1" customWidth="1"/>
    <col min="4617" max="4617" width="11" style="801" bestFit="1" customWidth="1"/>
    <col min="4618" max="4618" width="12" style="801" bestFit="1" customWidth="1"/>
    <col min="4619" max="4619" width="20.28515625" style="801" bestFit="1" customWidth="1"/>
    <col min="4620" max="4620" width="19.7109375" style="801" bestFit="1" customWidth="1"/>
    <col min="4621" max="4621" width="30" style="801" bestFit="1" customWidth="1"/>
    <col min="4622" max="4622" width="29.7109375" style="801" bestFit="1" customWidth="1"/>
    <col min="4623" max="4623" width="38.42578125" style="801" bestFit="1" customWidth="1"/>
    <col min="4624" max="4624" width="32.140625" style="801" bestFit="1" customWidth="1"/>
    <col min="4625" max="4864" width="8.7109375" style="801"/>
    <col min="4865" max="4865" width="15.7109375" style="801" bestFit="1" customWidth="1"/>
    <col min="4866" max="4866" width="11.28515625" style="801" bestFit="1" customWidth="1"/>
    <col min="4867" max="4867" width="39.140625" style="801" bestFit="1" customWidth="1"/>
    <col min="4868" max="4868" width="8.7109375" style="801" bestFit="1" customWidth="1"/>
    <col min="4869" max="4869" width="13.140625" style="801" bestFit="1" customWidth="1"/>
    <col min="4870" max="4870" width="1.28515625" style="801" customWidth="1"/>
    <col min="4871" max="4871" width="12.7109375" style="801" bestFit="1" customWidth="1"/>
    <col min="4872" max="4872" width="8.7109375" style="801" bestFit="1" customWidth="1"/>
    <col min="4873" max="4873" width="11" style="801" bestFit="1" customWidth="1"/>
    <col min="4874" max="4874" width="12" style="801" bestFit="1" customWidth="1"/>
    <col min="4875" max="4875" width="20.28515625" style="801" bestFit="1" customWidth="1"/>
    <col min="4876" max="4876" width="19.7109375" style="801" bestFit="1" customWidth="1"/>
    <col min="4877" max="4877" width="30" style="801" bestFit="1" customWidth="1"/>
    <col min="4878" max="4878" width="29.7109375" style="801" bestFit="1" customWidth="1"/>
    <col min="4879" max="4879" width="38.42578125" style="801" bestFit="1" customWidth="1"/>
    <col min="4880" max="4880" width="32.140625" style="801" bestFit="1" customWidth="1"/>
    <col min="4881" max="5120" width="8.7109375" style="801"/>
    <col min="5121" max="5121" width="15.7109375" style="801" bestFit="1" customWidth="1"/>
    <col min="5122" max="5122" width="11.28515625" style="801" bestFit="1" customWidth="1"/>
    <col min="5123" max="5123" width="39.140625" style="801" bestFit="1" customWidth="1"/>
    <col min="5124" max="5124" width="8.7109375" style="801" bestFit="1" customWidth="1"/>
    <col min="5125" max="5125" width="13.140625" style="801" bestFit="1" customWidth="1"/>
    <col min="5126" max="5126" width="1.28515625" style="801" customWidth="1"/>
    <col min="5127" max="5127" width="12.7109375" style="801" bestFit="1" customWidth="1"/>
    <col min="5128" max="5128" width="8.7109375" style="801" bestFit="1" customWidth="1"/>
    <col min="5129" max="5129" width="11" style="801" bestFit="1" customWidth="1"/>
    <col min="5130" max="5130" width="12" style="801" bestFit="1" customWidth="1"/>
    <col min="5131" max="5131" width="20.28515625" style="801" bestFit="1" customWidth="1"/>
    <col min="5132" max="5132" width="19.7109375" style="801" bestFit="1" customWidth="1"/>
    <col min="5133" max="5133" width="30" style="801" bestFit="1" customWidth="1"/>
    <col min="5134" max="5134" width="29.7109375" style="801" bestFit="1" customWidth="1"/>
    <col min="5135" max="5135" width="38.42578125" style="801" bestFit="1" customWidth="1"/>
    <col min="5136" max="5136" width="32.140625" style="801" bestFit="1" customWidth="1"/>
    <col min="5137" max="5376" width="8.7109375" style="801"/>
    <col min="5377" max="5377" width="15.7109375" style="801" bestFit="1" customWidth="1"/>
    <col min="5378" max="5378" width="11.28515625" style="801" bestFit="1" customWidth="1"/>
    <col min="5379" max="5379" width="39.140625" style="801" bestFit="1" customWidth="1"/>
    <col min="5380" max="5380" width="8.7109375" style="801" bestFit="1" customWidth="1"/>
    <col min="5381" max="5381" width="13.140625" style="801" bestFit="1" customWidth="1"/>
    <col min="5382" max="5382" width="1.28515625" style="801" customWidth="1"/>
    <col min="5383" max="5383" width="12.7109375" style="801" bestFit="1" customWidth="1"/>
    <col min="5384" max="5384" width="8.7109375" style="801" bestFit="1" customWidth="1"/>
    <col min="5385" max="5385" width="11" style="801" bestFit="1" customWidth="1"/>
    <col min="5386" max="5386" width="12" style="801" bestFit="1" customWidth="1"/>
    <col min="5387" max="5387" width="20.28515625" style="801" bestFit="1" customWidth="1"/>
    <col min="5388" max="5388" width="19.7109375" style="801" bestFit="1" customWidth="1"/>
    <col min="5389" max="5389" width="30" style="801" bestFit="1" customWidth="1"/>
    <col min="5390" max="5390" width="29.7109375" style="801" bestFit="1" customWidth="1"/>
    <col min="5391" max="5391" width="38.42578125" style="801" bestFit="1" customWidth="1"/>
    <col min="5392" max="5392" width="32.140625" style="801" bestFit="1" customWidth="1"/>
    <col min="5393" max="5632" width="8.7109375" style="801"/>
    <col min="5633" max="5633" width="15.7109375" style="801" bestFit="1" customWidth="1"/>
    <col min="5634" max="5634" width="11.28515625" style="801" bestFit="1" customWidth="1"/>
    <col min="5635" max="5635" width="39.140625" style="801" bestFit="1" customWidth="1"/>
    <col min="5636" max="5636" width="8.7109375" style="801" bestFit="1" customWidth="1"/>
    <col min="5637" max="5637" width="13.140625" style="801" bestFit="1" customWidth="1"/>
    <col min="5638" max="5638" width="1.28515625" style="801" customWidth="1"/>
    <col min="5639" max="5639" width="12.7109375" style="801" bestFit="1" customWidth="1"/>
    <col min="5640" max="5640" width="8.7109375" style="801" bestFit="1" customWidth="1"/>
    <col min="5641" max="5641" width="11" style="801" bestFit="1" customWidth="1"/>
    <col min="5642" max="5642" width="12" style="801" bestFit="1" customWidth="1"/>
    <col min="5643" max="5643" width="20.28515625" style="801" bestFit="1" customWidth="1"/>
    <col min="5644" max="5644" width="19.7109375" style="801" bestFit="1" customWidth="1"/>
    <col min="5645" max="5645" width="30" style="801" bestFit="1" customWidth="1"/>
    <col min="5646" max="5646" width="29.7109375" style="801" bestFit="1" customWidth="1"/>
    <col min="5647" max="5647" width="38.42578125" style="801" bestFit="1" customWidth="1"/>
    <col min="5648" max="5648" width="32.140625" style="801" bestFit="1" customWidth="1"/>
    <col min="5649" max="5888" width="8.7109375" style="801"/>
    <col min="5889" max="5889" width="15.7109375" style="801" bestFit="1" customWidth="1"/>
    <col min="5890" max="5890" width="11.28515625" style="801" bestFit="1" customWidth="1"/>
    <col min="5891" max="5891" width="39.140625" style="801" bestFit="1" customWidth="1"/>
    <col min="5892" max="5892" width="8.7109375" style="801" bestFit="1" customWidth="1"/>
    <col min="5893" max="5893" width="13.140625" style="801" bestFit="1" customWidth="1"/>
    <col min="5894" max="5894" width="1.28515625" style="801" customWidth="1"/>
    <col min="5895" max="5895" width="12.7109375" style="801" bestFit="1" customWidth="1"/>
    <col min="5896" max="5896" width="8.7109375" style="801" bestFit="1" customWidth="1"/>
    <col min="5897" max="5897" width="11" style="801" bestFit="1" customWidth="1"/>
    <col min="5898" max="5898" width="12" style="801" bestFit="1" customWidth="1"/>
    <col min="5899" max="5899" width="20.28515625" style="801" bestFit="1" customWidth="1"/>
    <col min="5900" max="5900" width="19.7109375" style="801" bestFit="1" customWidth="1"/>
    <col min="5901" max="5901" width="30" style="801" bestFit="1" customWidth="1"/>
    <col min="5902" max="5902" width="29.7109375" style="801" bestFit="1" customWidth="1"/>
    <col min="5903" max="5903" width="38.42578125" style="801" bestFit="1" customWidth="1"/>
    <col min="5904" max="5904" width="32.140625" style="801" bestFit="1" customWidth="1"/>
    <col min="5905" max="6144" width="8.7109375" style="801"/>
    <col min="6145" max="6145" width="15.7109375" style="801" bestFit="1" customWidth="1"/>
    <col min="6146" max="6146" width="11.28515625" style="801" bestFit="1" customWidth="1"/>
    <col min="6147" max="6147" width="39.140625" style="801" bestFit="1" customWidth="1"/>
    <col min="6148" max="6148" width="8.7109375" style="801" bestFit="1" customWidth="1"/>
    <col min="6149" max="6149" width="13.140625" style="801" bestFit="1" customWidth="1"/>
    <col min="6150" max="6150" width="1.28515625" style="801" customWidth="1"/>
    <col min="6151" max="6151" width="12.7109375" style="801" bestFit="1" customWidth="1"/>
    <col min="6152" max="6152" width="8.7109375" style="801" bestFit="1" customWidth="1"/>
    <col min="6153" max="6153" width="11" style="801" bestFit="1" customWidth="1"/>
    <col min="6154" max="6154" width="12" style="801" bestFit="1" customWidth="1"/>
    <col min="6155" max="6155" width="20.28515625" style="801" bestFit="1" customWidth="1"/>
    <col min="6156" max="6156" width="19.7109375" style="801" bestFit="1" customWidth="1"/>
    <col min="6157" max="6157" width="30" style="801" bestFit="1" customWidth="1"/>
    <col min="6158" max="6158" width="29.7109375" style="801" bestFit="1" customWidth="1"/>
    <col min="6159" max="6159" width="38.42578125" style="801" bestFit="1" customWidth="1"/>
    <col min="6160" max="6160" width="32.140625" style="801" bestFit="1" customWidth="1"/>
    <col min="6161" max="6400" width="8.7109375" style="801"/>
    <col min="6401" max="6401" width="15.7109375" style="801" bestFit="1" customWidth="1"/>
    <col min="6402" max="6402" width="11.28515625" style="801" bestFit="1" customWidth="1"/>
    <col min="6403" max="6403" width="39.140625" style="801" bestFit="1" customWidth="1"/>
    <col min="6404" max="6404" width="8.7109375" style="801" bestFit="1" customWidth="1"/>
    <col min="6405" max="6405" width="13.140625" style="801" bestFit="1" customWidth="1"/>
    <col min="6406" max="6406" width="1.28515625" style="801" customWidth="1"/>
    <col min="6407" max="6407" width="12.7109375" style="801" bestFit="1" customWidth="1"/>
    <col min="6408" max="6408" width="8.7109375" style="801" bestFit="1" customWidth="1"/>
    <col min="6409" max="6409" width="11" style="801" bestFit="1" customWidth="1"/>
    <col min="6410" max="6410" width="12" style="801" bestFit="1" customWidth="1"/>
    <col min="6411" max="6411" width="20.28515625" style="801" bestFit="1" customWidth="1"/>
    <col min="6412" max="6412" width="19.7109375" style="801" bestFit="1" customWidth="1"/>
    <col min="6413" max="6413" width="30" style="801" bestFit="1" customWidth="1"/>
    <col min="6414" max="6414" width="29.7109375" style="801" bestFit="1" customWidth="1"/>
    <col min="6415" max="6415" width="38.42578125" style="801" bestFit="1" customWidth="1"/>
    <col min="6416" max="6416" width="32.140625" style="801" bestFit="1" customWidth="1"/>
    <col min="6417" max="6656" width="8.7109375" style="801"/>
    <col min="6657" max="6657" width="15.7109375" style="801" bestFit="1" customWidth="1"/>
    <col min="6658" max="6658" width="11.28515625" style="801" bestFit="1" customWidth="1"/>
    <col min="6659" max="6659" width="39.140625" style="801" bestFit="1" customWidth="1"/>
    <col min="6660" max="6660" width="8.7109375" style="801" bestFit="1" customWidth="1"/>
    <col min="6661" max="6661" width="13.140625" style="801" bestFit="1" customWidth="1"/>
    <col min="6662" max="6662" width="1.28515625" style="801" customWidth="1"/>
    <col min="6663" max="6663" width="12.7109375" style="801" bestFit="1" customWidth="1"/>
    <col min="6664" max="6664" width="8.7109375" style="801" bestFit="1" customWidth="1"/>
    <col min="6665" max="6665" width="11" style="801" bestFit="1" customWidth="1"/>
    <col min="6666" max="6666" width="12" style="801" bestFit="1" customWidth="1"/>
    <col min="6667" max="6667" width="20.28515625" style="801" bestFit="1" customWidth="1"/>
    <col min="6668" max="6668" width="19.7109375" style="801" bestFit="1" customWidth="1"/>
    <col min="6669" max="6669" width="30" style="801" bestFit="1" customWidth="1"/>
    <col min="6670" max="6670" width="29.7109375" style="801" bestFit="1" customWidth="1"/>
    <col min="6671" max="6671" width="38.42578125" style="801" bestFit="1" customWidth="1"/>
    <col min="6672" max="6672" width="32.140625" style="801" bestFit="1" customWidth="1"/>
    <col min="6673" max="6912" width="8.7109375" style="801"/>
    <col min="6913" max="6913" width="15.7109375" style="801" bestFit="1" customWidth="1"/>
    <col min="6914" max="6914" width="11.28515625" style="801" bestFit="1" customWidth="1"/>
    <col min="6915" max="6915" width="39.140625" style="801" bestFit="1" customWidth="1"/>
    <col min="6916" max="6916" width="8.7109375" style="801" bestFit="1" customWidth="1"/>
    <col min="6917" max="6917" width="13.140625" style="801" bestFit="1" customWidth="1"/>
    <col min="6918" max="6918" width="1.28515625" style="801" customWidth="1"/>
    <col min="6919" max="6919" width="12.7109375" style="801" bestFit="1" customWidth="1"/>
    <col min="6920" max="6920" width="8.7109375" style="801" bestFit="1" customWidth="1"/>
    <col min="6921" max="6921" width="11" style="801" bestFit="1" customWidth="1"/>
    <col min="6922" max="6922" width="12" style="801" bestFit="1" customWidth="1"/>
    <col min="6923" max="6923" width="20.28515625" style="801" bestFit="1" customWidth="1"/>
    <col min="6924" max="6924" width="19.7109375" style="801" bestFit="1" customWidth="1"/>
    <col min="6925" max="6925" width="30" style="801" bestFit="1" customWidth="1"/>
    <col min="6926" max="6926" width="29.7109375" style="801" bestFit="1" customWidth="1"/>
    <col min="6927" max="6927" width="38.42578125" style="801" bestFit="1" customWidth="1"/>
    <col min="6928" max="6928" width="32.140625" style="801" bestFit="1" customWidth="1"/>
    <col min="6929" max="7168" width="8.7109375" style="801"/>
    <col min="7169" max="7169" width="15.7109375" style="801" bestFit="1" customWidth="1"/>
    <col min="7170" max="7170" width="11.28515625" style="801" bestFit="1" customWidth="1"/>
    <col min="7171" max="7171" width="39.140625" style="801" bestFit="1" customWidth="1"/>
    <col min="7172" max="7172" width="8.7109375" style="801" bestFit="1" customWidth="1"/>
    <col min="7173" max="7173" width="13.140625" style="801" bestFit="1" customWidth="1"/>
    <col min="7174" max="7174" width="1.28515625" style="801" customWidth="1"/>
    <col min="7175" max="7175" width="12.7109375" style="801" bestFit="1" customWidth="1"/>
    <col min="7176" max="7176" width="8.7109375" style="801" bestFit="1" customWidth="1"/>
    <col min="7177" max="7177" width="11" style="801" bestFit="1" customWidth="1"/>
    <col min="7178" max="7178" width="12" style="801" bestFit="1" customWidth="1"/>
    <col min="7179" max="7179" width="20.28515625" style="801" bestFit="1" customWidth="1"/>
    <col min="7180" max="7180" width="19.7109375" style="801" bestFit="1" customWidth="1"/>
    <col min="7181" max="7181" width="30" style="801" bestFit="1" customWidth="1"/>
    <col min="7182" max="7182" width="29.7109375" style="801" bestFit="1" customWidth="1"/>
    <col min="7183" max="7183" width="38.42578125" style="801" bestFit="1" customWidth="1"/>
    <col min="7184" max="7184" width="32.140625" style="801" bestFit="1" customWidth="1"/>
    <col min="7185" max="7424" width="8.7109375" style="801"/>
    <col min="7425" max="7425" width="15.7109375" style="801" bestFit="1" customWidth="1"/>
    <col min="7426" max="7426" width="11.28515625" style="801" bestFit="1" customWidth="1"/>
    <col min="7427" max="7427" width="39.140625" style="801" bestFit="1" customWidth="1"/>
    <col min="7428" max="7428" width="8.7109375" style="801" bestFit="1" customWidth="1"/>
    <col min="7429" max="7429" width="13.140625" style="801" bestFit="1" customWidth="1"/>
    <col min="7430" max="7430" width="1.28515625" style="801" customWidth="1"/>
    <col min="7431" max="7431" width="12.7109375" style="801" bestFit="1" customWidth="1"/>
    <col min="7432" max="7432" width="8.7109375" style="801" bestFit="1" customWidth="1"/>
    <col min="7433" max="7433" width="11" style="801" bestFit="1" customWidth="1"/>
    <col min="7434" max="7434" width="12" style="801" bestFit="1" customWidth="1"/>
    <col min="7435" max="7435" width="20.28515625" style="801" bestFit="1" customWidth="1"/>
    <col min="7436" max="7436" width="19.7109375" style="801" bestFit="1" customWidth="1"/>
    <col min="7437" max="7437" width="30" style="801" bestFit="1" customWidth="1"/>
    <col min="7438" max="7438" width="29.7109375" style="801" bestFit="1" customWidth="1"/>
    <col min="7439" max="7439" width="38.42578125" style="801" bestFit="1" customWidth="1"/>
    <col min="7440" max="7440" width="32.140625" style="801" bestFit="1" customWidth="1"/>
    <col min="7441" max="7680" width="8.7109375" style="801"/>
    <col min="7681" max="7681" width="15.7109375" style="801" bestFit="1" customWidth="1"/>
    <col min="7682" max="7682" width="11.28515625" style="801" bestFit="1" customWidth="1"/>
    <col min="7683" max="7683" width="39.140625" style="801" bestFit="1" customWidth="1"/>
    <col min="7684" max="7684" width="8.7109375" style="801" bestFit="1" customWidth="1"/>
    <col min="7685" max="7685" width="13.140625" style="801" bestFit="1" customWidth="1"/>
    <col min="7686" max="7686" width="1.28515625" style="801" customWidth="1"/>
    <col min="7687" max="7687" width="12.7109375" style="801" bestFit="1" customWidth="1"/>
    <col min="7688" max="7688" width="8.7109375" style="801" bestFit="1" customWidth="1"/>
    <col min="7689" max="7689" width="11" style="801" bestFit="1" customWidth="1"/>
    <col min="7690" max="7690" width="12" style="801" bestFit="1" customWidth="1"/>
    <col min="7691" max="7691" width="20.28515625" style="801" bestFit="1" customWidth="1"/>
    <col min="7692" max="7692" width="19.7109375" style="801" bestFit="1" customWidth="1"/>
    <col min="7693" max="7693" width="30" style="801" bestFit="1" customWidth="1"/>
    <col min="7694" max="7694" width="29.7109375" style="801" bestFit="1" customWidth="1"/>
    <col min="7695" max="7695" width="38.42578125" style="801" bestFit="1" customWidth="1"/>
    <col min="7696" max="7696" width="32.140625" style="801" bestFit="1" customWidth="1"/>
    <col min="7697" max="7936" width="8.7109375" style="801"/>
    <col min="7937" max="7937" width="15.7109375" style="801" bestFit="1" customWidth="1"/>
    <col min="7938" max="7938" width="11.28515625" style="801" bestFit="1" customWidth="1"/>
    <col min="7939" max="7939" width="39.140625" style="801" bestFit="1" customWidth="1"/>
    <col min="7940" max="7940" width="8.7109375" style="801" bestFit="1" customWidth="1"/>
    <col min="7941" max="7941" width="13.140625" style="801" bestFit="1" customWidth="1"/>
    <col min="7942" max="7942" width="1.28515625" style="801" customWidth="1"/>
    <col min="7943" max="7943" width="12.7109375" style="801" bestFit="1" customWidth="1"/>
    <col min="7944" max="7944" width="8.7109375" style="801" bestFit="1" customWidth="1"/>
    <col min="7945" max="7945" width="11" style="801" bestFit="1" customWidth="1"/>
    <col min="7946" max="7946" width="12" style="801" bestFit="1" customWidth="1"/>
    <col min="7947" max="7947" width="20.28515625" style="801" bestFit="1" customWidth="1"/>
    <col min="7948" max="7948" width="19.7109375" style="801" bestFit="1" customWidth="1"/>
    <col min="7949" max="7949" width="30" style="801" bestFit="1" customWidth="1"/>
    <col min="7950" max="7950" width="29.7109375" style="801" bestFit="1" customWidth="1"/>
    <col min="7951" max="7951" width="38.42578125" style="801" bestFit="1" customWidth="1"/>
    <col min="7952" max="7952" width="32.140625" style="801" bestFit="1" customWidth="1"/>
    <col min="7953" max="8192" width="8.7109375" style="801"/>
    <col min="8193" max="8193" width="15.7109375" style="801" bestFit="1" customWidth="1"/>
    <col min="8194" max="8194" width="11.28515625" style="801" bestFit="1" customWidth="1"/>
    <col min="8195" max="8195" width="39.140625" style="801" bestFit="1" customWidth="1"/>
    <col min="8196" max="8196" width="8.7109375" style="801" bestFit="1" customWidth="1"/>
    <col min="8197" max="8197" width="13.140625" style="801" bestFit="1" customWidth="1"/>
    <col min="8198" max="8198" width="1.28515625" style="801" customWidth="1"/>
    <col min="8199" max="8199" width="12.7109375" style="801" bestFit="1" customWidth="1"/>
    <col min="8200" max="8200" width="8.7109375" style="801" bestFit="1" customWidth="1"/>
    <col min="8201" max="8201" width="11" style="801" bestFit="1" customWidth="1"/>
    <col min="8202" max="8202" width="12" style="801" bestFit="1" customWidth="1"/>
    <col min="8203" max="8203" width="20.28515625" style="801" bestFit="1" customWidth="1"/>
    <col min="8204" max="8204" width="19.7109375" style="801" bestFit="1" customWidth="1"/>
    <col min="8205" max="8205" width="30" style="801" bestFit="1" customWidth="1"/>
    <col min="8206" max="8206" width="29.7109375" style="801" bestFit="1" customWidth="1"/>
    <col min="8207" max="8207" width="38.42578125" style="801" bestFit="1" customWidth="1"/>
    <col min="8208" max="8208" width="32.140625" style="801" bestFit="1" customWidth="1"/>
    <col min="8209" max="8448" width="8.7109375" style="801"/>
    <col min="8449" max="8449" width="15.7109375" style="801" bestFit="1" customWidth="1"/>
    <col min="8450" max="8450" width="11.28515625" style="801" bestFit="1" customWidth="1"/>
    <col min="8451" max="8451" width="39.140625" style="801" bestFit="1" customWidth="1"/>
    <col min="8452" max="8452" width="8.7109375" style="801" bestFit="1" customWidth="1"/>
    <col min="8453" max="8453" width="13.140625" style="801" bestFit="1" customWidth="1"/>
    <col min="8454" max="8454" width="1.28515625" style="801" customWidth="1"/>
    <col min="8455" max="8455" width="12.7109375" style="801" bestFit="1" customWidth="1"/>
    <col min="8456" max="8456" width="8.7109375" style="801" bestFit="1" customWidth="1"/>
    <col min="8457" max="8457" width="11" style="801" bestFit="1" customWidth="1"/>
    <col min="8458" max="8458" width="12" style="801" bestFit="1" customWidth="1"/>
    <col min="8459" max="8459" width="20.28515625" style="801" bestFit="1" customWidth="1"/>
    <col min="8460" max="8460" width="19.7109375" style="801" bestFit="1" customWidth="1"/>
    <col min="8461" max="8461" width="30" style="801" bestFit="1" customWidth="1"/>
    <col min="8462" max="8462" width="29.7109375" style="801" bestFit="1" customWidth="1"/>
    <col min="8463" max="8463" width="38.42578125" style="801" bestFit="1" customWidth="1"/>
    <col min="8464" max="8464" width="32.140625" style="801" bestFit="1" customWidth="1"/>
    <col min="8465" max="8704" width="8.7109375" style="801"/>
    <col min="8705" max="8705" width="15.7109375" style="801" bestFit="1" customWidth="1"/>
    <col min="8706" max="8706" width="11.28515625" style="801" bestFit="1" customWidth="1"/>
    <col min="8707" max="8707" width="39.140625" style="801" bestFit="1" customWidth="1"/>
    <col min="8708" max="8708" width="8.7109375" style="801" bestFit="1" customWidth="1"/>
    <col min="8709" max="8709" width="13.140625" style="801" bestFit="1" customWidth="1"/>
    <col min="8710" max="8710" width="1.28515625" style="801" customWidth="1"/>
    <col min="8711" max="8711" width="12.7109375" style="801" bestFit="1" customWidth="1"/>
    <col min="8712" max="8712" width="8.7109375" style="801" bestFit="1" customWidth="1"/>
    <col min="8713" max="8713" width="11" style="801" bestFit="1" customWidth="1"/>
    <col min="8714" max="8714" width="12" style="801" bestFit="1" customWidth="1"/>
    <col min="8715" max="8715" width="20.28515625" style="801" bestFit="1" customWidth="1"/>
    <col min="8716" max="8716" width="19.7109375" style="801" bestFit="1" customWidth="1"/>
    <col min="8717" max="8717" width="30" style="801" bestFit="1" customWidth="1"/>
    <col min="8718" max="8718" width="29.7109375" style="801" bestFit="1" customWidth="1"/>
    <col min="8719" max="8719" width="38.42578125" style="801" bestFit="1" customWidth="1"/>
    <col min="8720" max="8720" width="32.140625" style="801" bestFit="1" customWidth="1"/>
    <col min="8721" max="8960" width="8.7109375" style="801"/>
    <col min="8961" max="8961" width="15.7109375" style="801" bestFit="1" customWidth="1"/>
    <col min="8962" max="8962" width="11.28515625" style="801" bestFit="1" customWidth="1"/>
    <col min="8963" max="8963" width="39.140625" style="801" bestFit="1" customWidth="1"/>
    <col min="8964" max="8964" width="8.7109375" style="801" bestFit="1" customWidth="1"/>
    <col min="8965" max="8965" width="13.140625" style="801" bestFit="1" customWidth="1"/>
    <col min="8966" max="8966" width="1.28515625" style="801" customWidth="1"/>
    <col min="8967" max="8967" width="12.7109375" style="801" bestFit="1" customWidth="1"/>
    <col min="8968" max="8968" width="8.7109375" style="801" bestFit="1" customWidth="1"/>
    <col min="8969" max="8969" width="11" style="801" bestFit="1" customWidth="1"/>
    <col min="8970" max="8970" width="12" style="801" bestFit="1" customWidth="1"/>
    <col min="8971" max="8971" width="20.28515625" style="801" bestFit="1" customWidth="1"/>
    <col min="8972" max="8972" width="19.7109375" style="801" bestFit="1" customWidth="1"/>
    <col min="8973" max="8973" width="30" style="801" bestFit="1" customWidth="1"/>
    <col min="8974" max="8974" width="29.7109375" style="801" bestFit="1" customWidth="1"/>
    <col min="8975" max="8975" width="38.42578125" style="801" bestFit="1" customWidth="1"/>
    <col min="8976" max="8976" width="32.140625" style="801" bestFit="1" customWidth="1"/>
    <col min="8977" max="9216" width="8.7109375" style="801"/>
    <col min="9217" max="9217" width="15.7109375" style="801" bestFit="1" customWidth="1"/>
    <col min="9218" max="9218" width="11.28515625" style="801" bestFit="1" customWidth="1"/>
    <col min="9219" max="9219" width="39.140625" style="801" bestFit="1" customWidth="1"/>
    <col min="9220" max="9220" width="8.7109375" style="801" bestFit="1" customWidth="1"/>
    <col min="9221" max="9221" width="13.140625" style="801" bestFit="1" customWidth="1"/>
    <col min="9222" max="9222" width="1.28515625" style="801" customWidth="1"/>
    <col min="9223" max="9223" width="12.7109375" style="801" bestFit="1" customWidth="1"/>
    <col min="9224" max="9224" width="8.7109375" style="801" bestFit="1" customWidth="1"/>
    <col min="9225" max="9225" width="11" style="801" bestFit="1" customWidth="1"/>
    <col min="9226" max="9226" width="12" style="801" bestFit="1" customWidth="1"/>
    <col min="9227" max="9227" width="20.28515625" style="801" bestFit="1" customWidth="1"/>
    <col min="9228" max="9228" width="19.7109375" style="801" bestFit="1" customWidth="1"/>
    <col min="9229" max="9229" width="30" style="801" bestFit="1" customWidth="1"/>
    <col min="9230" max="9230" width="29.7109375" style="801" bestFit="1" customWidth="1"/>
    <col min="9231" max="9231" width="38.42578125" style="801" bestFit="1" customWidth="1"/>
    <col min="9232" max="9232" width="32.140625" style="801" bestFit="1" customWidth="1"/>
    <col min="9233" max="9472" width="8.7109375" style="801"/>
    <col min="9473" max="9473" width="15.7109375" style="801" bestFit="1" customWidth="1"/>
    <col min="9474" max="9474" width="11.28515625" style="801" bestFit="1" customWidth="1"/>
    <col min="9475" max="9475" width="39.140625" style="801" bestFit="1" customWidth="1"/>
    <col min="9476" max="9476" width="8.7109375" style="801" bestFit="1" customWidth="1"/>
    <col min="9477" max="9477" width="13.140625" style="801" bestFit="1" customWidth="1"/>
    <col min="9478" max="9478" width="1.28515625" style="801" customWidth="1"/>
    <col min="9479" max="9479" width="12.7109375" style="801" bestFit="1" customWidth="1"/>
    <col min="9480" max="9480" width="8.7109375" style="801" bestFit="1" customWidth="1"/>
    <col min="9481" max="9481" width="11" style="801" bestFit="1" customWidth="1"/>
    <col min="9482" max="9482" width="12" style="801" bestFit="1" customWidth="1"/>
    <col min="9483" max="9483" width="20.28515625" style="801" bestFit="1" customWidth="1"/>
    <col min="9484" max="9484" width="19.7109375" style="801" bestFit="1" customWidth="1"/>
    <col min="9485" max="9485" width="30" style="801" bestFit="1" customWidth="1"/>
    <col min="9486" max="9486" width="29.7109375" style="801" bestFit="1" customWidth="1"/>
    <col min="9487" max="9487" width="38.42578125" style="801" bestFit="1" customWidth="1"/>
    <col min="9488" max="9488" width="32.140625" style="801" bestFit="1" customWidth="1"/>
    <col min="9489" max="9728" width="8.7109375" style="801"/>
    <col min="9729" max="9729" width="15.7109375" style="801" bestFit="1" customWidth="1"/>
    <col min="9730" max="9730" width="11.28515625" style="801" bestFit="1" customWidth="1"/>
    <col min="9731" max="9731" width="39.140625" style="801" bestFit="1" customWidth="1"/>
    <col min="9732" max="9732" width="8.7109375" style="801" bestFit="1" customWidth="1"/>
    <col min="9733" max="9733" width="13.140625" style="801" bestFit="1" customWidth="1"/>
    <col min="9734" max="9734" width="1.28515625" style="801" customWidth="1"/>
    <col min="9735" max="9735" width="12.7109375" style="801" bestFit="1" customWidth="1"/>
    <col min="9736" max="9736" width="8.7109375" style="801" bestFit="1" customWidth="1"/>
    <col min="9737" max="9737" width="11" style="801" bestFit="1" customWidth="1"/>
    <col min="9738" max="9738" width="12" style="801" bestFit="1" customWidth="1"/>
    <col min="9739" max="9739" width="20.28515625" style="801" bestFit="1" customWidth="1"/>
    <col min="9740" max="9740" width="19.7109375" style="801" bestFit="1" customWidth="1"/>
    <col min="9741" max="9741" width="30" style="801" bestFit="1" customWidth="1"/>
    <col min="9742" max="9742" width="29.7109375" style="801" bestFit="1" customWidth="1"/>
    <col min="9743" max="9743" width="38.42578125" style="801" bestFit="1" customWidth="1"/>
    <col min="9744" max="9744" width="32.140625" style="801" bestFit="1" customWidth="1"/>
    <col min="9745" max="9984" width="8.7109375" style="801"/>
    <col min="9985" max="9985" width="15.7109375" style="801" bestFit="1" customWidth="1"/>
    <col min="9986" max="9986" width="11.28515625" style="801" bestFit="1" customWidth="1"/>
    <col min="9987" max="9987" width="39.140625" style="801" bestFit="1" customWidth="1"/>
    <col min="9988" max="9988" width="8.7109375" style="801" bestFit="1" customWidth="1"/>
    <col min="9989" max="9989" width="13.140625" style="801" bestFit="1" customWidth="1"/>
    <col min="9990" max="9990" width="1.28515625" style="801" customWidth="1"/>
    <col min="9991" max="9991" width="12.7109375" style="801" bestFit="1" customWidth="1"/>
    <col min="9992" max="9992" width="8.7109375" style="801" bestFit="1" customWidth="1"/>
    <col min="9993" max="9993" width="11" style="801" bestFit="1" customWidth="1"/>
    <col min="9994" max="9994" width="12" style="801" bestFit="1" customWidth="1"/>
    <col min="9995" max="9995" width="20.28515625" style="801" bestFit="1" customWidth="1"/>
    <col min="9996" max="9996" width="19.7109375" style="801" bestFit="1" customWidth="1"/>
    <col min="9997" max="9997" width="30" style="801" bestFit="1" customWidth="1"/>
    <col min="9998" max="9998" width="29.7109375" style="801" bestFit="1" customWidth="1"/>
    <col min="9999" max="9999" width="38.42578125" style="801" bestFit="1" customWidth="1"/>
    <col min="10000" max="10000" width="32.140625" style="801" bestFit="1" customWidth="1"/>
    <col min="10001" max="10240" width="8.7109375" style="801"/>
    <col min="10241" max="10241" width="15.7109375" style="801" bestFit="1" customWidth="1"/>
    <col min="10242" max="10242" width="11.28515625" style="801" bestFit="1" customWidth="1"/>
    <col min="10243" max="10243" width="39.140625" style="801" bestFit="1" customWidth="1"/>
    <col min="10244" max="10244" width="8.7109375" style="801" bestFit="1" customWidth="1"/>
    <col min="10245" max="10245" width="13.140625" style="801" bestFit="1" customWidth="1"/>
    <col min="10246" max="10246" width="1.28515625" style="801" customWidth="1"/>
    <col min="10247" max="10247" width="12.7109375" style="801" bestFit="1" customWidth="1"/>
    <col min="10248" max="10248" width="8.7109375" style="801" bestFit="1" customWidth="1"/>
    <col min="10249" max="10249" width="11" style="801" bestFit="1" customWidth="1"/>
    <col min="10250" max="10250" width="12" style="801" bestFit="1" customWidth="1"/>
    <col min="10251" max="10251" width="20.28515625" style="801" bestFit="1" customWidth="1"/>
    <col min="10252" max="10252" width="19.7109375" style="801" bestFit="1" customWidth="1"/>
    <col min="10253" max="10253" width="30" style="801" bestFit="1" customWidth="1"/>
    <col min="10254" max="10254" width="29.7109375" style="801" bestFit="1" customWidth="1"/>
    <col min="10255" max="10255" width="38.42578125" style="801" bestFit="1" customWidth="1"/>
    <col min="10256" max="10256" width="32.140625" style="801" bestFit="1" customWidth="1"/>
    <col min="10257" max="10496" width="8.7109375" style="801"/>
    <col min="10497" max="10497" width="15.7109375" style="801" bestFit="1" customWidth="1"/>
    <col min="10498" max="10498" width="11.28515625" style="801" bestFit="1" customWidth="1"/>
    <col min="10499" max="10499" width="39.140625" style="801" bestFit="1" customWidth="1"/>
    <col min="10500" max="10500" width="8.7109375" style="801" bestFit="1" customWidth="1"/>
    <col min="10501" max="10501" width="13.140625" style="801" bestFit="1" customWidth="1"/>
    <col min="10502" max="10502" width="1.28515625" style="801" customWidth="1"/>
    <col min="10503" max="10503" width="12.7109375" style="801" bestFit="1" customWidth="1"/>
    <col min="10504" max="10504" width="8.7109375" style="801" bestFit="1" customWidth="1"/>
    <col min="10505" max="10505" width="11" style="801" bestFit="1" customWidth="1"/>
    <col min="10506" max="10506" width="12" style="801" bestFit="1" customWidth="1"/>
    <col min="10507" max="10507" width="20.28515625" style="801" bestFit="1" customWidth="1"/>
    <col min="10508" max="10508" width="19.7109375" style="801" bestFit="1" customWidth="1"/>
    <col min="10509" max="10509" width="30" style="801" bestFit="1" customWidth="1"/>
    <col min="10510" max="10510" width="29.7109375" style="801" bestFit="1" customWidth="1"/>
    <col min="10511" max="10511" width="38.42578125" style="801" bestFit="1" customWidth="1"/>
    <col min="10512" max="10512" width="32.140625" style="801" bestFit="1" customWidth="1"/>
    <col min="10513" max="10752" width="8.7109375" style="801"/>
    <col min="10753" max="10753" width="15.7109375" style="801" bestFit="1" customWidth="1"/>
    <col min="10754" max="10754" width="11.28515625" style="801" bestFit="1" customWidth="1"/>
    <col min="10755" max="10755" width="39.140625" style="801" bestFit="1" customWidth="1"/>
    <col min="10756" max="10756" width="8.7109375" style="801" bestFit="1" customWidth="1"/>
    <col min="10757" max="10757" width="13.140625" style="801" bestFit="1" customWidth="1"/>
    <col min="10758" max="10758" width="1.28515625" style="801" customWidth="1"/>
    <col min="10759" max="10759" width="12.7109375" style="801" bestFit="1" customWidth="1"/>
    <col min="10760" max="10760" width="8.7109375" style="801" bestFit="1" customWidth="1"/>
    <col min="10761" max="10761" width="11" style="801" bestFit="1" customWidth="1"/>
    <col min="10762" max="10762" width="12" style="801" bestFit="1" customWidth="1"/>
    <col min="10763" max="10763" width="20.28515625" style="801" bestFit="1" customWidth="1"/>
    <col min="10764" max="10764" width="19.7109375" style="801" bestFit="1" customWidth="1"/>
    <col min="10765" max="10765" width="30" style="801" bestFit="1" customWidth="1"/>
    <col min="10766" max="10766" width="29.7109375" style="801" bestFit="1" customWidth="1"/>
    <col min="10767" max="10767" width="38.42578125" style="801" bestFit="1" customWidth="1"/>
    <col min="10768" max="10768" width="32.140625" style="801" bestFit="1" customWidth="1"/>
    <col min="10769" max="11008" width="8.7109375" style="801"/>
    <col min="11009" max="11009" width="15.7109375" style="801" bestFit="1" customWidth="1"/>
    <col min="11010" max="11010" width="11.28515625" style="801" bestFit="1" customWidth="1"/>
    <col min="11011" max="11011" width="39.140625" style="801" bestFit="1" customWidth="1"/>
    <col min="11012" max="11012" width="8.7109375" style="801" bestFit="1" customWidth="1"/>
    <col min="11013" max="11013" width="13.140625" style="801" bestFit="1" customWidth="1"/>
    <col min="11014" max="11014" width="1.28515625" style="801" customWidth="1"/>
    <col min="11015" max="11015" width="12.7109375" style="801" bestFit="1" customWidth="1"/>
    <col min="11016" max="11016" width="8.7109375" style="801" bestFit="1" customWidth="1"/>
    <col min="11017" max="11017" width="11" style="801" bestFit="1" customWidth="1"/>
    <col min="11018" max="11018" width="12" style="801" bestFit="1" customWidth="1"/>
    <col min="11019" max="11019" width="20.28515625" style="801" bestFit="1" customWidth="1"/>
    <col min="11020" max="11020" width="19.7109375" style="801" bestFit="1" customWidth="1"/>
    <col min="11021" max="11021" width="30" style="801" bestFit="1" customWidth="1"/>
    <col min="11022" max="11022" width="29.7109375" style="801" bestFit="1" customWidth="1"/>
    <col min="11023" max="11023" width="38.42578125" style="801" bestFit="1" customWidth="1"/>
    <col min="11024" max="11024" width="32.140625" style="801" bestFit="1" customWidth="1"/>
    <col min="11025" max="11264" width="8.7109375" style="801"/>
    <col min="11265" max="11265" width="15.7109375" style="801" bestFit="1" customWidth="1"/>
    <col min="11266" max="11266" width="11.28515625" style="801" bestFit="1" customWidth="1"/>
    <col min="11267" max="11267" width="39.140625" style="801" bestFit="1" customWidth="1"/>
    <col min="11268" max="11268" width="8.7109375" style="801" bestFit="1" customWidth="1"/>
    <col min="11269" max="11269" width="13.140625" style="801" bestFit="1" customWidth="1"/>
    <col min="11270" max="11270" width="1.28515625" style="801" customWidth="1"/>
    <col min="11271" max="11271" width="12.7109375" style="801" bestFit="1" customWidth="1"/>
    <col min="11272" max="11272" width="8.7109375" style="801" bestFit="1" customWidth="1"/>
    <col min="11273" max="11273" width="11" style="801" bestFit="1" customWidth="1"/>
    <col min="11274" max="11274" width="12" style="801" bestFit="1" customWidth="1"/>
    <col min="11275" max="11275" width="20.28515625" style="801" bestFit="1" customWidth="1"/>
    <col min="11276" max="11276" width="19.7109375" style="801" bestFit="1" customWidth="1"/>
    <col min="11277" max="11277" width="30" style="801" bestFit="1" customWidth="1"/>
    <col min="11278" max="11278" width="29.7109375" style="801" bestFit="1" customWidth="1"/>
    <col min="11279" max="11279" width="38.42578125" style="801" bestFit="1" customWidth="1"/>
    <col min="11280" max="11280" width="32.140625" style="801" bestFit="1" customWidth="1"/>
    <col min="11281" max="11520" width="8.7109375" style="801"/>
    <col min="11521" max="11521" width="15.7109375" style="801" bestFit="1" customWidth="1"/>
    <col min="11522" max="11522" width="11.28515625" style="801" bestFit="1" customWidth="1"/>
    <col min="11523" max="11523" width="39.140625" style="801" bestFit="1" customWidth="1"/>
    <col min="11524" max="11524" width="8.7109375" style="801" bestFit="1" customWidth="1"/>
    <col min="11525" max="11525" width="13.140625" style="801" bestFit="1" customWidth="1"/>
    <col min="11526" max="11526" width="1.28515625" style="801" customWidth="1"/>
    <col min="11527" max="11527" width="12.7109375" style="801" bestFit="1" customWidth="1"/>
    <col min="11528" max="11528" width="8.7109375" style="801" bestFit="1" customWidth="1"/>
    <col min="11529" max="11529" width="11" style="801" bestFit="1" customWidth="1"/>
    <col min="11530" max="11530" width="12" style="801" bestFit="1" customWidth="1"/>
    <col min="11531" max="11531" width="20.28515625" style="801" bestFit="1" customWidth="1"/>
    <col min="11532" max="11532" width="19.7109375" style="801" bestFit="1" customWidth="1"/>
    <col min="11533" max="11533" width="30" style="801" bestFit="1" customWidth="1"/>
    <col min="11534" max="11534" width="29.7109375" style="801" bestFit="1" customWidth="1"/>
    <col min="11535" max="11535" width="38.42578125" style="801" bestFit="1" customWidth="1"/>
    <col min="11536" max="11536" width="32.140625" style="801" bestFit="1" customWidth="1"/>
    <col min="11537" max="11776" width="8.7109375" style="801"/>
    <col min="11777" max="11777" width="15.7109375" style="801" bestFit="1" customWidth="1"/>
    <col min="11778" max="11778" width="11.28515625" style="801" bestFit="1" customWidth="1"/>
    <col min="11779" max="11779" width="39.140625" style="801" bestFit="1" customWidth="1"/>
    <col min="11780" max="11780" width="8.7109375" style="801" bestFit="1" customWidth="1"/>
    <col min="11781" max="11781" width="13.140625" style="801" bestFit="1" customWidth="1"/>
    <col min="11782" max="11782" width="1.28515625" style="801" customWidth="1"/>
    <col min="11783" max="11783" width="12.7109375" style="801" bestFit="1" customWidth="1"/>
    <col min="11784" max="11784" width="8.7109375" style="801" bestFit="1" customWidth="1"/>
    <col min="11785" max="11785" width="11" style="801" bestFit="1" customWidth="1"/>
    <col min="11786" max="11786" width="12" style="801" bestFit="1" customWidth="1"/>
    <col min="11787" max="11787" width="20.28515625" style="801" bestFit="1" customWidth="1"/>
    <col min="11788" max="11788" width="19.7109375" style="801" bestFit="1" customWidth="1"/>
    <col min="11789" max="11789" width="30" style="801" bestFit="1" customWidth="1"/>
    <col min="11790" max="11790" width="29.7109375" style="801" bestFit="1" customWidth="1"/>
    <col min="11791" max="11791" width="38.42578125" style="801" bestFit="1" customWidth="1"/>
    <col min="11792" max="11792" width="32.140625" style="801" bestFit="1" customWidth="1"/>
    <col min="11793" max="12032" width="8.7109375" style="801"/>
    <col min="12033" max="12033" width="15.7109375" style="801" bestFit="1" customWidth="1"/>
    <col min="12034" max="12034" width="11.28515625" style="801" bestFit="1" customWidth="1"/>
    <col min="12035" max="12035" width="39.140625" style="801" bestFit="1" customWidth="1"/>
    <col min="12036" max="12036" width="8.7109375" style="801" bestFit="1" customWidth="1"/>
    <col min="12037" max="12037" width="13.140625" style="801" bestFit="1" customWidth="1"/>
    <col min="12038" max="12038" width="1.28515625" style="801" customWidth="1"/>
    <col min="12039" max="12039" width="12.7109375" style="801" bestFit="1" customWidth="1"/>
    <col min="12040" max="12040" width="8.7109375" style="801" bestFit="1" customWidth="1"/>
    <col min="12041" max="12041" width="11" style="801" bestFit="1" customWidth="1"/>
    <col min="12042" max="12042" width="12" style="801" bestFit="1" customWidth="1"/>
    <col min="12043" max="12043" width="20.28515625" style="801" bestFit="1" customWidth="1"/>
    <col min="12044" max="12044" width="19.7109375" style="801" bestFit="1" customWidth="1"/>
    <col min="12045" max="12045" width="30" style="801" bestFit="1" customWidth="1"/>
    <col min="12046" max="12046" width="29.7109375" style="801" bestFit="1" customWidth="1"/>
    <col min="12047" max="12047" width="38.42578125" style="801" bestFit="1" customWidth="1"/>
    <col min="12048" max="12048" width="32.140625" style="801" bestFit="1" customWidth="1"/>
    <col min="12049" max="12288" width="8.7109375" style="801"/>
    <col min="12289" max="12289" width="15.7109375" style="801" bestFit="1" customWidth="1"/>
    <col min="12290" max="12290" width="11.28515625" style="801" bestFit="1" customWidth="1"/>
    <col min="12291" max="12291" width="39.140625" style="801" bestFit="1" customWidth="1"/>
    <col min="12292" max="12292" width="8.7109375" style="801" bestFit="1" customWidth="1"/>
    <col min="12293" max="12293" width="13.140625" style="801" bestFit="1" customWidth="1"/>
    <col min="12294" max="12294" width="1.28515625" style="801" customWidth="1"/>
    <col min="12295" max="12295" width="12.7109375" style="801" bestFit="1" customWidth="1"/>
    <col min="12296" max="12296" width="8.7109375" style="801" bestFit="1" customWidth="1"/>
    <col min="12297" max="12297" width="11" style="801" bestFit="1" customWidth="1"/>
    <col min="12298" max="12298" width="12" style="801" bestFit="1" customWidth="1"/>
    <col min="12299" max="12299" width="20.28515625" style="801" bestFit="1" customWidth="1"/>
    <col min="12300" max="12300" width="19.7109375" style="801" bestFit="1" customWidth="1"/>
    <col min="12301" max="12301" width="30" style="801" bestFit="1" customWidth="1"/>
    <col min="12302" max="12302" width="29.7109375" style="801" bestFit="1" customWidth="1"/>
    <col min="12303" max="12303" width="38.42578125" style="801" bestFit="1" customWidth="1"/>
    <col min="12304" max="12304" width="32.140625" style="801" bestFit="1" customWidth="1"/>
    <col min="12305" max="12544" width="8.7109375" style="801"/>
    <col min="12545" max="12545" width="15.7109375" style="801" bestFit="1" customWidth="1"/>
    <col min="12546" max="12546" width="11.28515625" style="801" bestFit="1" customWidth="1"/>
    <col min="12547" max="12547" width="39.140625" style="801" bestFit="1" customWidth="1"/>
    <col min="12548" max="12548" width="8.7109375" style="801" bestFit="1" customWidth="1"/>
    <col min="12549" max="12549" width="13.140625" style="801" bestFit="1" customWidth="1"/>
    <col min="12550" max="12550" width="1.28515625" style="801" customWidth="1"/>
    <col min="12551" max="12551" width="12.7109375" style="801" bestFit="1" customWidth="1"/>
    <col min="12552" max="12552" width="8.7109375" style="801" bestFit="1" customWidth="1"/>
    <col min="12553" max="12553" width="11" style="801" bestFit="1" customWidth="1"/>
    <col min="12554" max="12554" width="12" style="801" bestFit="1" customWidth="1"/>
    <col min="12555" max="12555" width="20.28515625" style="801" bestFit="1" customWidth="1"/>
    <col min="12556" max="12556" width="19.7109375" style="801" bestFit="1" customWidth="1"/>
    <col min="12557" max="12557" width="30" style="801" bestFit="1" customWidth="1"/>
    <col min="12558" max="12558" width="29.7109375" style="801" bestFit="1" customWidth="1"/>
    <col min="12559" max="12559" width="38.42578125" style="801" bestFit="1" customWidth="1"/>
    <col min="12560" max="12560" width="32.140625" style="801" bestFit="1" customWidth="1"/>
    <col min="12561" max="12800" width="8.7109375" style="801"/>
    <col min="12801" max="12801" width="15.7109375" style="801" bestFit="1" customWidth="1"/>
    <col min="12802" max="12802" width="11.28515625" style="801" bestFit="1" customWidth="1"/>
    <col min="12803" max="12803" width="39.140625" style="801" bestFit="1" customWidth="1"/>
    <col min="12804" max="12804" width="8.7109375" style="801" bestFit="1" customWidth="1"/>
    <col min="12805" max="12805" width="13.140625" style="801" bestFit="1" customWidth="1"/>
    <col min="12806" max="12806" width="1.28515625" style="801" customWidth="1"/>
    <col min="12807" max="12807" width="12.7109375" style="801" bestFit="1" customWidth="1"/>
    <col min="12808" max="12808" width="8.7109375" style="801" bestFit="1" customWidth="1"/>
    <col min="12809" max="12809" width="11" style="801" bestFit="1" customWidth="1"/>
    <col min="12810" max="12810" width="12" style="801" bestFit="1" customWidth="1"/>
    <col min="12811" max="12811" width="20.28515625" style="801" bestFit="1" customWidth="1"/>
    <col min="12812" max="12812" width="19.7109375" style="801" bestFit="1" customWidth="1"/>
    <col min="12813" max="12813" width="30" style="801" bestFit="1" customWidth="1"/>
    <col min="12814" max="12814" width="29.7109375" style="801" bestFit="1" customWidth="1"/>
    <col min="12815" max="12815" width="38.42578125" style="801" bestFit="1" customWidth="1"/>
    <col min="12816" max="12816" width="32.140625" style="801" bestFit="1" customWidth="1"/>
    <col min="12817" max="13056" width="8.7109375" style="801"/>
    <col min="13057" max="13057" width="15.7109375" style="801" bestFit="1" customWidth="1"/>
    <col min="13058" max="13058" width="11.28515625" style="801" bestFit="1" customWidth="1"/>
    <col min="13059" max="13059" width="39.140625" style="801" bestFit="1" customWidth="1"/>
    <col min="13060" max="13060" width="8.7109375" style="801" bestFit="1" customWidth="1"/>
    <col min="13061" max="13061" width="13.140625" style="801" bestFit="1" customWidth="1"/>
    <col min="13062" max="13062" width="1.28515625" style="801" customWidth="1"/>
    <col min="13063" max="13063" width="12.7109375" style="801" bestFit="1" customWidth="1"/>
    <col min="13064" max="13064" width="8.7109375" style="801" bestFit="1" customWidth="1"/>
    <col min="13065" max="13065" width="11" style="801" bestFit="1" customWidth="1"/>
    <col min="13066" max="13066" width="12" style="801" bestFit="1" customWidth="1"/>
    <col min="13067" max="13067" width="20.28515625" style="801" bestFit="1" customWidth="1"/>
    <col min="13068" max="13068" width="19.7109375" style="801" bestFit="1" customWidth="1"/>
    <col min="13069" max="13069" width="30" style="801" bestFit="1" customWidth="1"/>
    <col min="13070" max="13070" width="29.7109375" style="801" bestFit="1" customWidth="1"/>
    <col min="13071" max="13071" width="38.42578125" style="801" bestFit="1" customWidth="1"/>
    <col min="13072" max="13072" width="32.140625" style="801" bestFit="1" customWidth="1"/>
    <col min="13073" max="13312" width="8.7109375" style="801"/>
    <col min="13313" max="13313" width="15.7109375" style="801" bestFit="1" customWidth="1"/>
    <col min="13314" max="13314" width="11.28515625" style="801" bestFit="1" customWidth="1"/>
    <col min="13315" max="13315" width="39.140625" style="801" bestFit="1" customWidth="1"/>
    <col min="13316" max="13316" width="8.7109375" style="801" bestFit="1" customWidth="1"/>
    <col min="13317" max="13317" width="13.140625" style="801" bestFit="1" customWidth="1"/>
    <col min="13318" max="13318" width="1.28515625" style="801" customWidth="1"/>
    <col min="13319" max="13319" width="12.7109375" style="801" bestFit="1" customWidth="1"/>
    <col min="13320" max="13320" width="8.7109375" style="801" bestFit="1" customWidth="1"/>
    <col min="13321" max="13321" width="11" style="801" bestFit="1" customWidth="1"/>
    <col min="13322" max="13322" width="12" style="801" bestFit="1" customWidth="1"/>
    <col min="13323" max="13323" width="20.28515625" style="801" bestFit="1" customWidth="1"/>
    <col min="13324" max="13324" width="19.7109375" style="801" bestFit="1" customWidth="1"/>
    <col min="13325" max="13325" width="30" style="801" bestFit="1" customWidth="1"/>
    <col min="13326" max="13326" width="29.7109375" style="801" bestFit="1" customWidth="1"/>
    <col min="13327" max="13327" width="38.42578125" style="801" bestFit="1" customWidth="1"/>
    <col min="13328" max="13328" width="32.140625" style="801" bestFit="1" customWidth="1"/>
    <col min="13329" max="13568" width="8.7109375" style="801"/>
    <col min="13569" max="13569" width="15.7109375" style="801" bestFit="1" customWidth="1"/>
    <col min="13570" max="13570" width="11.28515625" style="801" bestFit="1" customWidth="1"/>
    <col min="13571" max="13571" width="39.140625" style="801" bestFit="1" customWidth="1"/>
    <col min="13572" max="13572" width="8.7109375" style="801" bestFit="1" customWidth="1"/>
    <col min="13573" max="13573" width="13.140625" style="801" bestFit="1" customWidth="1"/>
    <col min="13574" max="13574" width="1.28515625" style="801" customWidth="1"/>
    <col min="13575" max="13575" width="12.7109375" style="801" bestFit="1" customWidth="1"/>
    <col min="13576" max="13576" width="8.7109375" style="801" bestFit="1" customWidth="1"/>
    <col min="13577" max="13577" width="11" style="801" bestFit="1" customWidth="1"/>
    <col min="13578" max="13578" width="12" style="801" bestFit="1" customWidth="1"/>
    <col min="13579" max="13579" width="20.28515625" style="801" bestFit="1" customWidth="1"/>
    <col min="13580" max="13580" width="19.7109375" style="801" bestFit="1" customWidth="1"/>
    <col min="13581" max="13581" width="30" style="801" bestFit="1" customWidth="1"/>
    <col min="13582" max="13582" width="29.7109375" style="801" bestFit="1" customWidth="1"/>
    <col min="13583" max="13583" width="38.42578125" style="801" bestFit="1" customWidth="1"/>
    <col min="13584" max="13584" width="32.140625" style="801" bestFit="1" customWidth="1"/>
    <col min="13585" max="13824" width="8.7109375" style="801"/>
    <col min="13825" max="13825" width="15.7109375" style="801" bestFit="1" customWidth="1"/>
    <col min="13826" max="13826" width="11.28515625" style="801" bestFit="1" customWidth="1"/>
    <col min="13827" max="13827" width="39.140625" style="801" bestFit="1" customWidth="1"/>
    <col min="13828" max="13828" width="8.7109375" style="801" bestFit="1" customWidth="1"/>
    <col min="13829" max="13829" width="13.140625" style="801" bestFit="1" customWidth="1"/>
    <col min="13830" max="13830" width="1.28515625" style="801" customWidth="1"/>
    <col min="13831" max="13831" width="12.7109375" style="801" bestFit="1" customWidth="1"/>
    <col min="13832" max="13832" width="8.7109375" style="801" bestFit="1" customWidth="1"/>
    <col min="13833" max="13833" width="11" style="801" bestFit="1" customWidth="1"/>
    <col min="13834" max="13834" width="12" style="801" bestFit="1" customWidth="1"/>
    <col min="13835" max="13835" width="20.28515625" style="801" bestFit="1" customWidth="1"/>
    <col min="13836" max="13836" width="19.7109375" style="801" bestFit="1" customWidth="1"/>
    <col min="13837" max="13837" width="30" style="801" bestFit="1" customWidth="1"/>
    <col min="13838" max="13838" width="29.7109375" style="801" bestFit="1" customWidth="1"/>
    <col min="13839" max="13839" width="38.42578125" style="801" bestFit="1" customWidth="1"/>
    <col min="13840" max="13840" width="32.140625" style="801" bestFit="1" customWidth="1"/>
    <col min="13841" max="14080" width="8.7109375" style="801"/>
    <col min="14081" max="14081" width="15.7109375" style="801" bestFit="1" customWidth="1"/>
    <col min="14082" max="14082" width="11.28515625" style="801" bestFit="1" customWidth="1"/>
    <col min="14083" max="14083" width="39.140625" style="801" bestFit="1" customWidth="1"/>
    <col min="14084" max="14084" width="8.7109375" style="801" bestFit="1" customWidth="1"/>
    <col min="14085" max="14085" width="13.140625" style="801" bestFit="1" customWidth="1"/>
    <col min="14086" max="14086" width="1.28515625" style="801" customWidth="1"/>
    <col min="14087" max="14087" width="12.7109375" style="801" bestFit="1" customWidth="1"/>
    <col min="14088" max="14088" width="8.7109375" style="801" bestFit="1" customWidth="1"/>
    <col min="14089" max="14089" width="11" style="801" bestFit="1" customWidth="1"/>
    <col min="14090" max="14090" width="12" style="801" bestFit="1" customWidth="1"/>
    <col min="14091" max="14091" width="20.28515625" style="801" bestFit="1" customWidth="1"/>
    <col min="14092" max="14092" width="19.7109375" style="801" bestFit="1" customWidth="1"/>
    <col min="14093" max="14093" width="30" style="801" bestFit="1" customWidth="1"/>
    <col min="14094" max="14094" width="29.7109375" style="801" bestFit="1" customWidth="1"/>
    <col min="14095" max="14095" width="38.42578125" style="801" bestFit="1" customWidth="1"/>
    <col min="14096" max="14096" width="32.140625" style="801" bestFit="1" customWidth="1"/>
    <col min="14097" max="14336" width="8.7109375" style="801"/>
    <col min="14337" max="14337" width="15.7109375" style="801" bestFit="1" customWidth="1"/>
    <col min="14338" max="14338" width="11.28515625" style="801" bestFit="1" customWidth="1"/>
    <col min="14339" max="14339" width="39.140625" style="801" bestFit="1" customWidth="1"/>
    <col min="14340" max="14340" width="8.7109375" style="801" bestFit="1" customWidth="1"/>
    <col min="14341" max="14341" width="13.140625" style="801" bestFit="1" customWidth="1"/>
    <col min="14342" max="14342" width="1.28515625" style="801" customWidth="1"/>
    <col min="14343" max="14343" width="12.7109375" style="801" bestFit="1" customWidth="1"/>
    <col min="14344" max="14344" width="8.7109375" style="801" bestFit="1" customWidth="1"/>
    <col min="14345" max="14345" width="11" style="801" bestFit="1" customWidth="1"/>
    <col min="14346" max="14346" width="12" style="801" bestFit="1" customWidth="1"/>
    <col min="14347" max="14347" width="20.28515625" style="801" bestFit="1" customWidth="1"/>
    <col min="14348" max="14348" width="19.7109375" style="801" bestFit="1" customWidth="1"/>
    <col min="14349" max="14349" width="30" style="801" bestFit="1" customWidth="1"/>
    <col min="14350" max="14350" width="29.7109375" style="801" bestFit="1" customWidth="1"/>
    <col min="14351" max="14351" width="38.42578125" style="801" bestFit="1" customWidth="1"/>
    <col min="14352" max="14352" width="32.140625" style="801" bestFit="1" customWidth="1"/>
    <col min="14353" max="14592" width="8.7109375" style="801"/>
    <col min="14593" max="14593" width="15.7109375" style="801" bestFit="1" customWidth="1"/>
    <col min="14594" max="14594" width="11.28515625" style="801" bestFit="1" customWidth="1"/>
    <col min="14595" max="14595" width="39.140625" style="801" bestFit="1" customWidth="1"/>
    <col min="14596" max="14596" width="8.7109375" style="801" bestFit="1" customWidth="1"/>
    <col min="14597" max="14597" width="13.140625" style="801" bestFit="1" customWidth="1"/>
    <col min="14598" max="14598" width="1.28515625" style="801" customWidth="1"/>
    <col min="14599" max="14599" width="12.7109375" style="801" bestFit="1" customWidth="1"/>
    <col min="14600" max="14600" width="8.7109375" style="801" bestFit="1" customWidth="1"/>
    <col min="14601" max="14601" width="11" style="801" bestFit="1" customWidth="1"/>
    <col min="14602" max="14602" width="12" style="801" bestFit="1" customWidth="1"/>
    <col min="14603" max="14603" width="20.28515625" style="801" bestFit="1" customWidth="1"/>
    <col min="14604" max="14604" width="19.7109375" style="801" bestFit="1" customWidth="1"/>
    <col min="14605" max="14605" width="30" style="801" bestFit="1" customWidth="1"/>
    <col min="14606" max="14606" width="29.7109375" style="801" bestFit="1" customWidth="1"/>
    <col min="14607" max="14607" width="38.42578125" style="801" bestFit="1" customWidth="1"/>
    <col min="14608" max="14608" width="32.140625" style="801" bestFit="1" customWidth="1"/>
    <col min="14609" max="14848" width="8.7109375" style="801"/>
    <col min="14849" max="14849" width="15.7109375" style="801" bestFit="1" customWidth="1"/>
    <col min="14850" max="14850" width="11.28515625" style="801" bestFit="1" customWidth="1"/>
    <col min="14851" max="14851" width="39.140625" style="801" bestFit="1" customWidth="1"/>
    <col min="14852" max="14852" width="8.7109375" style="801" bestFit="1" customWidth="1"/>
    <col min="14853" max="14853" width="13.140625" style="801" bestFit="1" customWidth="1"/>
    <col min="14854" max="14854" width="1.28515625" style="801" customWidth="1"/>
    <col min="14855" max="14855" width="12.7109375" style="801" bestFit="1" customWidth="1"/>
    <col min="14856" max="14856" width="8.7109375" style="801" bestFit="1" customWidth="1"/>
    <col min="14857" max="14857" width="11" style="801" bestFit="1" customWidth="1"/>
    <col min="14858" max="14858" width="12" style="801" bestFit="1" customWidth="1"/>
    <col min="14859" max="14859" width="20.28515625" style="801" bestFit="1" customWidth="1"/>
    <col min="14860" max="14860" width="19.7109375" style="801" bestFit="1" customWidth="1"/>
    <col min="14861" max="14861" width="30" style="801" bestFit="1" customWidth="1"/>
    <col min="14862" max="14862" width="29.7109375" style="801" bestFit="1" customWidth="1"/>
    <col min="14863" max="14863" width="38.42578125" style="801" bestFit="1" customWidth="1"/>
    <col min="14864" max="14864" width="32.140625" style="801" bestFit="1" customWidth="1"/>
    <col min="14865" max="15104" width="8.7109375" style="801"/>
    <col min="15105" max="15105" width="15.7109375" style="801" bestFit="1" customWidth="1"/>
    <col min="15106" max="15106" width="11.28515625" style="801" bestFit="1" customWidth="1"/>
    <col min="15107" max="15107" width="39.140625" style="801" bestFit="1" customWidth="1"/>
    <col min="15108" max="15108" width="8.7109375" style="801" bestFit="1" customWidth="1"/>
    <col min="15109" max="15109" width="13.140625" style="801" bestFit="1" customWidth="1"/>
    <col min="15110" max="15110" width="1.28515625" style="801" customWidth="1"/>
    <col min="15111" max="15111" width="12.7109375" style="801" bestFit="1" customWidth="1"/>
    <col min="15112" max="15112" width="8.7109375" style="801" bestFit="1" customWidth="1"/>
    <col min="15113" max="15113" width="11" style="801" bestFit="1" customWidth="1"/>
    <col min="15114" max="15114" width="12" style="801" bestFit="1" customWidth="1"/>
    <col min="15115" max="15115" width="20.28515625" style="801" bestFit="1" customWidth="1"/>
    <col min="15116" max="15116" width="19.7109375" style="801" bestFit="1" customWidth="1"/>
    <col min="15117" max="15117" width="30" style="801" bestFit="1" customWidth="1"/>
    <col min="15118" max="15118" width="29.7109375" style="801" bestFit="1" customWidth="1"/>
    <col min="15119" max="15119" width="38.42578125" style="801" bestFit="1" customWidth="1"/>
    <col min="15120" max="15120" width="32.140625" style="801" bestFit="1" customWidth="1"/>
    <col min="15121" max="15360" width="8.7109375" style="801"/>
    <col min="15361" max="15361" width="15.7109375" style="801" bestFit="1" customWidth="1"/>
    <col min="15362" max="15362" width="11.28515625" style="801" bestFit="1" customWidth="1"/>
    <col min="15363" max="15363" width="39.140625" style="801" bestFit="1" customWidth="1"/>
    <col min="15364" max="15364" width="8.7109375" style="801" bestFit="1" customWidth="1"/>
    <col min="15365" max="15365" width="13.140625" style="801" bestFit="1" customWidth="1"/>
    <col min="15366" max="15366" width="1.28515625" style="801" customWidth="1"/>
    <col min="15367" max="15367" width="12.7109375" style="801" bestFit="1" customWidth="1"/>
    <col min="15368" max="15368" width="8.7109375" style="801" bestFit="1" customWidth="1"/>
    <col min="15369" max="15369" width="11" style="801" bestFit="1" customWidth="1"/>
    <col min="15370" max="15370" width="12" style="801" bestFit="1" customWidth="1"/>
    <col min="15371" max="15371" width="20.28515625" style="801" bestFit="1" customWidth="1"/>
    <col min="15372" max="15372" width="19.7109375" style="801" bestFit="1" customWidth="1"/>
    <col min="15373" max="15373" width="30" style="801" bestFit="1" customWidth="1"/>
    <col min="15374" max="15374" width="29.7109375" style="801" bestFit="1" customWidth="1"/>
    <col min="15375" max="15375" width="38.42578125" style="801" bestFit="1" customWidth="1"/>
    <col min="15376" max="15376" width="32.140625" style="801" bestFit="1" customWidth="1"/>
    <col min="15377" max="15616" width="8.7109375" style="801"/>
    <col min="15617" max="15617" width="15.7109375" style="801" bestFit="1" customWidth="1"/>
    <col min="15618" max="15618" width="11.28515625" style="801" bestFit="1" customWidth="1"/>
    <col min="15619" max="15619" width="39.140625" style="801" bestFit="1" customWidth="1"/>
    <col min="15620" max="15620" width="8.7109375" style="801" bestFit="1" customWidth="1"/>
    <col min="15621" max="15621" width="13.140625" style="801" bestFit="1" customWidth="1"/>
    <col min="15622" max="15622" width="1.28515625" style="801" customWidth="1"/>
    <col min="15623" max="15623" width="12.7109375" style="801" bestFit="1" customWidth="1"/>
    <col min="15624" max="15624" width="8.7109375" style="801" bestFit="1" customWidth="1"/>
    <col min="15625" max="15625" width="11" style="801" bestFit="1" customWidth="1"/>
    <col min="15626" max="15626" width="12" style="801" bestFit="1" customWidth="1"/>
    <col min="15627" max="15627" width="20.28515625" style="801" bestFit="1" customWidth="1"/>
    <col min="15628" max="15628" width="19.7109375" style="801" bestFit="1" customWidth="1"/>
    <col min="15629" max="15629" width="30" style="801" bestFit="1" customWidth="1"/>
    <col min="15630" max="15630" width="29.7109375" style="801" bestFit="1" customWidth="1"/>
    <col min="15631" max="15631" width="38.42578125" style="801" bestFit="1" customWidth="1"/>
    <col min="15632" max="15632" width="32.140625" style="801" bestFit="1" customWidth="1"/>
    <col min="15633" max="15872" width="8.7109375" style="801"/>
    <col min="15873" max="15873" width="15.7109375" style="801" bestFit="1" customWidth="1"/>
    <col min="15874" max="15874" width="11.28515625" style="801" bestFit="1" customWidth="1"/>
    <col min="15875" max="15875" width="39.140625" style="801" bestFit="1" customWidth="1"/>
    <col min="15876" max="15876" width="8.7109375" style="801" bestFit="1" customWidth="1"/>
    <col min="15877" max="15877" width="13.140625" style="801" bestFit="1" customWidth="1"/>
    <col min="15878" max="15878" width="1.28515625" style="801" customWidth="1"/>
    <col min="15879" max="15879" width="12.7109375" style="801" bestFit="1" customWidth="1"/>
    <col min="15880" max="15880" width="8.7109375" style="801" bestFit="1" customWidth="1"/>
    <col min="15881" max="15881" width="11" style="801" bestFit="1" customWidth="1"/>
    <col min="15882" max="15882" width="12" style="801" bestFit="1" customWidth="1"/>
    <col min="15883" max="15883" width="20.28515625" style="801" bestFit="1" customWidth="1"/>
    <col min="15884" max="15884" width="19.7109375" style="801" bestFit="1" customWidth="1"/>
    <col min="15885" max="15885" width="30" style="801" bestFit="1" customWidth="1"/>
    <col min="15886" max="15886" width="29.7109375" style="801" bestFit="1" customWidth="1"/>
    <col min="15887" max="15887" width="38.42578125" style="801" bestFit="1" customWidth="1"/>
    <col min="15888" max="15888" width="32.140625" style="801" bestFit="1" customWidth="1"/>
    <col min="15889" max="16128" width="8.7109375" style="801"/>
    <col min="16129" max="16129" width="15.7109375" style="801" bestFit="1" customWidth="1"/>
    <col min="16130" max="16130" width="11.28515625" style="801" bestFit="1" customWidth="1"/>
    <col min="16131" max="16131" width="39.140625" style="801" bestFit="1" customWidth="1"/>
    <col min="16132" max="16132" width="8.7109375" style="801" bestFit="1" customWidth="1"/>
    <col min="16133" max="16133" width="13.140625" style="801" bestFit="1" customWidth="1"/>
    <col min="16134" max="16134" width="1.28515625" style="801" customWidth="1"/>
    <col min="16135" max="16135" width="12.7109375" style="801" bestFit="1" customWidth="1"/>
    <col min="16136" max="16136" width="8.7109375" style="801" bestFit="1" customWidth="1"/>
    <col min="16137" max="16137" width="11" style="801" bestFit="1" customWidth="1"/>
    <col min="16138" max="16138" width="12" style="801" bestFit="1" customWidth="1"/>
    <col min="16139" max="16139" width="20.28515625" style="801" bestFit="1" customWidth="1"/>
    <col min="16140" max="16140" width="19.7109375" style="801" bestFit="1" customWidth="1"/>
    <col min="16141" max="16141" width="30" style="801" bestFit="1" customWidth="1"/>
    <col min="16142" max="16142" width="29.7109375" style="801" bestFit="1" customWidth="1"/>
    <col min="16143" max="16143" width="38.42578125" style="801" bestFit="1" customWidth="1"/>
    <col min="16144" max="16144" width="32.140625" style="801" bestFit="1" customWidth="1"/>
    <col min="16145" max="16384" width="8.7109375" style="801"/>
  </cols>
  <sheetData>
    <row r="1" spans="1:22" s="799" customFormat="1" x14ac:dyDescent="0.2">
      <c r="A1" s="799" t="s">
        <v>12</v>
      </c>
      <c r="B1" s="799" t="s">
        <v>13</v>
      </c>
      <c r="C1" s="799" t="s">
        <v>9</v>
      </c>
      <c r="D1" s="799" t="s">
        <v>14</v>
      </c>
      <c r="E1" s="799" t="s">
        <v>15</v>
      </c>
      <c r="G1" s="799" t="s">
        <v>16</v>
      </c>
      <c r="H1" s="799" t="s">
        <v>17</v>
      </c>
      <c r="I1" s="799" t="s">
        <v>18</v>
      </c>
      <c r="J1" s="799" t="s">
        <v>19</v>
      </c>
      <c r="K1" s="799" t="s">
        <v>20</v>
      </c>
      <c r="L1" s="799" t="s">
        <v>21</v>
      </c>
      <c r="M1" s="799" t="s">
        <v>22</v>
      </c>
      <c r="N1" s="799" t="s">
        <v>23</v>
      </c>
      <c r="O1" s="799" t="s">
        <v>24</v>
      </c>
      <c r="P1" s="799" t="s">
        <v>25</v>
      </c>
      <c r="Q1" s="799" t="s">
        <v>26</v>
      </c>
      <c r="R1" s="799" t="s">
        <v>27</v>
      </c>
    </row>
    <row r="2" spans="1:22" ht="12.75" x14ac:dyDescent="0.2">
      <c r="A2" s="800">
        <v>44148</v>
      </c>
      <c r="B2" s="801" t="s">
        <v>28</v>
      </c>
      <c r="C2" s="802" t="s">
        <v>29</v>
      </c>
      <c r="D2" s="801" t="s">
        <v>30</v>
      </c>
      <c r="E2" s="801" t="s">
        <v>1118</v>
      </c>
      <c r="G2" s="803">
        <v>0.65900000000000003</v>
      </c>
      <c r="H2" s="801">
        <f>AVERAGE(G2:G7)</f>
        <v>0.50700000000000001</v>
      </c>
      <c r="I2" s="801" t="s">
        <v>31</v>
      </c>
      <c r="J2" s="801">
        <f>(0.961182-0.001831)/87.67*10^6</f>
        <v>10942.751226189119</v>
      </c>
    </row>
    <row r="3" spans="1:22" ht="12.75" x14ac:dyDescent="0.2">
      <c r="A3" s="801">
        <v>20201113</v>
      </c>
      <c r="G3" s="803">
        <v>0.46800000000000003</v>
      </c>
      <c r="I3" s="801">
        <v>20</v>
      </c>
      <c r="J3" s="801">
        <f>J2/I3</f>
        <v>547.13756130945592</v>
      </c>
      <c r="K3" s="801">
        <v>991.7</v>
      </c>
      <c r="L3" s="801">
        <v>539.20000000000005</v>
      </c>
      <c r="M3" s="801">
        <f>K3-H2</f>
        <v>991.1930000000001</v>
      </c>
      <c r="N3" s="801">
        <f>L3-H2</f>
        <v>538.6930000000001</v>
      </c>
      <c r="O3" s="801">
        <f t="shared" ref="O3:O13" si="0">M3/N3</f>
        <v>1.8399960645488245</v>
      </c>
      <c r="P3" s="801">
        <f t="shared" ref="P3:P13" si="1">J3/M3</f>
        <v>0.55199901664908435</v>
      </c>
      <c r="Q3" s="801">
        <f>LINEST(M3:M13,N3:N13,FALSE)</f>
        <v>1.834328118614172</v>
      </c>
      <c r="R3" s="801">
        <f>LINEST(J3:J13,M3:M13,FALSE)</f>
        <v>0.54419533879391391</v>
      </c>
      <c r="U3" s="801">
        <f t="shared" ref="U3:U13" si="2">$Q$3</f>
        <v>1.834328118614172</v>
      </c>
      <c r="V3" s="801">
        <v>1.9</v>
      </c>
    </row>
    <row r="4" spans="1:22" ht="12.75" x14ac:dyDescent="0.2">
      <c r="G4" s="803">
        <v>0.54300000000000004</v>
      </c>
      <c r="I4" s="801">
        <f t="shared" ref="I4:I12" si="3">I3*2</f>
        <v>40</v>
      </c>
      <c r="J4" s="801">
        <f>J2/I4</f>
        <v>273.56878065472796</v>
      </c>
      <c r="K4" s="801">
        <v>520.9</v>
      </c>
      <c r="L4" s="804">
        <v>286.39999999999998</v>
      </c>
      <c r="M4" s="801">
        <f>K4-H2</f>
        <v>520.39300000000003</v>
      </c>
      <c r="N4" s="801">
        <f>L4-H2</f>
        <v>285.89299999999997</v>
      </c>
      <c r="O4" s="801">
        <f t="shared" si="0"/>
        <v>1.8202369417929087</v>
      </c>
      <c r="P4" s="801">
        <f t="shared" si="1"/>
        <v>0.52569650370917353</v>
      </c>
      <c r="U4" s="801">
        <f t="shared" si="2"/>
        <v>1.834328118614172</v>
      </c>
      <c r="V4" s="801">
        <v>1.9</v>
      </c>
    </row>
    <row r="5" spans="1:22" ht="12.75" x14ac:dyDescent="0.2">
      <c r="G5" s="803">
        <v>0.27600000000000002</v>
      </c>
      <c r="I5" s="801">
        <f t="shared" si="3"/>
        <v>80</v>
      </c>
      <c r="J5" s="801">
        <f>J2/I5</f>
        <v>136.78439032736398</v>
      </c>
      <c r="K5" s="804">
        <v>264.2</v>
      </c>
      <c r="L5" s="801">
        <v>145.4</v>
      </c>
      <c r="M5" s="804">
        <f>K5-H2</f>
        <v>263.69299999999998</v>
      </c>
      <c r="N5" s="801">
        <f>L5-H2</f>
        <v>144.893</v>
      </c>
      <c r="O5" s="801">
        <f t="shared" si="0"/>
        <v>1.8199153858364447</v>
      </c>
      <c r="P5" s="801">
        <f t="shared" si="1"/>
        <v>0.51872590598674972</v>
      </c>
      <c r="Q5" s="801" t="s">
        <v>32</v>
      </c>
      <c r="U5" s="801">
        <f t="shared" si="2"/>
        <v>1.834328118614172</v>
      </c>
      <c r="V5" s="801">
        <v>1.9</v>
      </c>
    </row>
    <row r="6" spans="1:22" ht="12.75" x14ac:dyDescent="0.2">
      <c r="G6" s="803">
        <v>0.498</v>
      </c>
      <c r="I6" s="801">
        <f t="shared" si="3"/>
        <v>160</v>
      </c>
      <c r="J6" s="801">
        <f>J2/I6</f>
        <v>68.39219516368199</v>
      </c>
      <c r="K6" s="801">
        <v>135.4</v>
      </c>
      <c r="L6" s="801">
        <v>75.03</v>
      </c>
      <c r="M6" s="801">
        <f>K6-H2</f>
        <v>134.893</v>
      </c>
      <c r="N6" s="801">
        <f>L6-H2</f>
        <v>74.522999999999996</v>
      </c>
      <c r="O6" s="801">
        <f t="shared" si="0"/>
        <v>1.8100854769668426</v>
      </c>
      <c r="P6" s="801">
        <f t="shared" si="1"/>
        <v>0.50701070599424725</v>
      </c>
      <c r="Q6" s="805">
        <f>AVERAGE(O3:O13)</f>
        <v>1.719035243204236</v>
      </c>
      <c r="R6" s="805">
        <f>AVERAGE(P3:P13)</f>
        <v>0.55186569012679543</v>
      </c>
      <c r="U6" s="801">
        <f t="shared" si="2"/>
        <v>1.834328118614172</v>
      </c>
      <c r="V6" s="801">
        <v>1.9</v>
      </c>
    </row>
    <row r="7" spans="1:22" ht="12.75" x14ac:dyDescent="0.2">
      <c r="G7" s="803">
        <v>0.59799999999999998</v>
      </c>
      <c r="I7" s="801">
        <f t="shared" si="3"/>
        <v>320</v>
      </c>
      <c r="J7" s="801">
        <f>J2/I7</f>
        <v>34.196097581840995</v>
      </c>
      <c r="K7" s="801">
        <v>68.3</v>
      </c>
      <c r="L7" s="801">
        <v>37.96</v>
      </c>
      <c r="M7" s="801">
        <f>K7-H2</f>
        <v>67.792999999999992</v>
      </c>
      <c r="N7" s="801">
        <f>L7-H2</f>
        <v>37.453000000000003</v>
      </c>
      <c r="O7" s="801">
        <f t="shared" si="0"/>
        <v>1.8100819694016497</v>
      </c>
      <c r="P7" s="801">
        <f t="shared" si="1"/>
        <v>0.50441929965986165</v>
      </c>
      <c r="U7" s="801">
        <f t="shared" si="2"/>
        <v>1.834328118614172</v>
      </c>
      <c r="V7" s="801">
        <v>1.9</v>
      </c>
    </row>
    <row r="8" spans="1:22" ht="12.75" x14ac:dyDescent="0.2">
      <c r="G8" s="803"/>
      <c r="I8" s="801">
        <f t="shared" si="3"/>
        <v>640</v>
      </c>
      <c r="J8" s="801">
        <f>J2/I8</f>
        <v>17.098048790920497</v>
      </c>
      <c r="K8" s="801">
        <v>33.08</v>
      </c>
      <c r="L8" s="801">
        <v>18.72</v>
      </c>
      <c r="M8" s="801">
        <f>K8-H2</f>
        <v>32.573</v>
      </c>
      <c r="N8" s="801">
        <f>L8-H2</f>
        <v>18.212999999999997</v>
      </c>
      <c r="O8" s="801">
        <f t="shared" si="0"/>
        <v>1.7884478120024161</v>
      </c>
      <c r="P8" s="801">
        <f t="shared" si="1"/>
        <v>0.52491476962270889</v>
      </c>
      <c r="U8" s="801">
        <f t="shared" si="2"/>
        <v>1.834328118614172</v>
      </c>
      <c r="V8" s="801">
        <v>1.9</v>
      </c>
    </row>
    <row r="9" spans="1:22" ht="12.75" x14ac:dyDescent="0.2">
      <c r="G9" s="803"/>
      <c r="I9" s="801">
        <f t="shared" si="3"/>
        <v>1280</v>
      </c>
      <c r="J9" s="801">
        <f>J2/I9</f>
        <v>8.5490243954602487</v>
      </c>
      <c r="K9" s="801">
        <v>16.95</v>
      </c>
      <c r="L9" s="801">
        <v>9.641</v>
      </c>
      <c r="M9" s="801">
        <f>K9-H2</f>
        <v>16.442999999999998</v>
      </c>
      <c r="N9" s="801">
        <f>L9-H2</f>
        <v>9.1340000000000003</v>
      </c>
      <c r="O9" s="801">
        <f t="shared" si="0"/>
        <v>1.8001970659075976</v>
      </c>
      <c r="P9" s="801">
        <f t="shared" si="1"/>
        <v>0.51991877367027006</v>
      </c>
      <c r="U9" s="801">
        <f t="shared" si="2"/>
        <v>1.834328118614172</v>
      </c>
      <c r="V9" s="801">
        <v>1.9</v>
      </c>
    </row>
    <row r="10" spans="1:22" ht="12.75" x14ac:dyDescent="0.2">
      <c r="G10" s="803"/>
      <c r="I10" s="801">
        <f t="shared" si="3"/>
        <v>2560</v>
      </c>
      <c r="J10" s="801">
        <f>J2/I10</f>
        <v>4.2745121977301244</v>
      </c>
      <c r="K10" s="801">
        <v>8.4320000000000004</v>
      </c>
      <c r="L10" s="806">
        <v>5.149</v>
      </c>
      <c r="M10" s="801">
        <f>K10-H2</f>
        <v>7.9250000000000007</v>
      </c>
      <c r="N10" s="801">
        <f>L10-H2</f>
        <v>4.6420000000000003</v>
      </c>
      <c r="O10" s="801">
        <f t="shared" si="0"/>
        <v>1.7072382593709607</v>
      </c>
      <c r="P10" s="801">
        <f t="shared" si="1"/>
        <v>0.53937062431925853</v>
      </c>
      <c r="U10" s="801">
        <f t="shared" si="2"/>
        <v>1.834328118614172</v>
      </c>
      <c r="V10" s="801">
        <v>1.9</v>
      </c>
    </row>
    <row r="11" spans="1:22" ht="12.75" x14ac:dyDescent="0.2">
      <c r="G11" s="803"/>
      <c r="I11" s="801">
        <f t="shared" si="3"/>
        <v>5120</v>
      </c>
      <c r="J11" s="801">
        <f>J2/I11</f>
        <v>2.1372560988650622</v>
      </c>
      <c r="K11" s="801">
        <v>4.2679999999999998</v>
      </c>
      <c r="L11" s="801">
        <v>2.6419999999999999</v>
      </c>
      <c r="M11" s="801">
        <f>K11-H2</f>
        <v>3.7609999999999997</v>
      </c>
      <c r="N11" s="801">
        <f>L11-H2</f>
        <v>2.1349999999999998</v>
      </c>
      <c r="O11" s="801">
        <f t="shared" si="0"/>
        <v>1.761592505854801</v>
      </c>
      <c r="P11" s="801">
        <f t="shared" si="1"/>
        <v>0.56826804011301846</v>
      </c>
      <c r="U11" s="801">
        <f t="shared" si="2"/>
        <v>1.834328118614172</v>
      </c>
      <c r="V11" s="801">
        <v>1.9</v>
      </c>
    </row>
    <row r="12" spans="1:22" ht="12.75" x14ac:dyDescent="0.2">
      <c r="G12" s="803"/>
      <c r="I12" s="801">
        <f t="shared" si="3"/>
        <v>10240</v>
      </c>
      <c r="J12" s="801">
        <f>J2/I12</f>
        <v>1.0686280494325311</v>
      </c>
      <c r="K12" s="801">
        <v>2.355</v>
      </c>
      <c r="L12" s="801">
        <v>1.724</v>
      </c>
      <c r="M12" s="806">
        <f>K12-H2</f>
        <v>1.8479999999999999</v>
      </c>
      <c r="N12" s="801">
        <f>L12-H2</f>
        <v>1.2170000000000001</v>
      </c>
      <c r="O12" s="801">
        <f t="shared" si="0"/>
        <v>1.5184880854560392</v>
      </c>
      <c r="P12" s="801">
        <f t="shared" si="1"/>
        <v>0.57826193151110994</v>
      </c>
      <c r="U12" s="801">
        <f t="shared" si="2"/>
        <v>1.834328118614172</v>
      </c>
      <c r="V12" s="801">
        <v>1.9</v>
      </c>
    </row>
    <row r="13" spans="1:22" ht="12.75" x14ac:dyDescent="0.2">
      <c r="G13" s="803"/>
      <c r="I13" s="801">
        <v>20480</v>
      </c>
      <c r="J13" s="801">
        <f>J2/I13</f>
        <v>0.53431402471626555</v>
      </c>
      <c r="K13" s="806">
        <v>1.2370000000000001</v>
      </c>
      <c r="L13" s="806">
        <v>1.099</v>
      </c>
      <c r="M13" s="806">
        <f>K13-H2</f>
        <v>0.73000000000000009</v>
      </c>
      <c r="N13" s="806">
        <f>L13-H2</f>
        <v>0.59199999999999997</v>
      </c>
      <c r="O13" s="801">
        <f t="shared" si="0"/>
        <v>1.2331081081081083</v>
      </c>
      <c r="P13" s="801">
        <f t="shared" si="1"/>
        <v>0.73193702015926776</v>
      </c>
      <c r="U13" s="801">
        <f t="shared" si="2"/>
        <v>1.834328118614172</v>
      </c>
      <c r="V13" s="801">
        <v>1.9</v>
      </c>
    </row>
    <row r="14" spans="1:22" ht="12.75" x14ac:dyDescent="0.2">
      <c r="G14" s="803"/>
    </row>
    <row r="15" spans="1:22" ht="12.75" x14ac:dyDescent="0.2">
      <c r="G15" s="803"/>
    </row>
    <row r="17" spans="7:18" ht="12.75" x14ac:dyDescent="0.2">
      <c r="G17" s="803"/>
      <c r="H17" s="807">
        <v>44148</v>
      </c>
      <c r="I17" s="801">
        <f>(0.048584-0)/87.67*10^6</f>
        <v>554.1690430021672</v>
      </c>
      <c r="J17" s="801" t="s">
        <v>48</v>
      </c>
      <c r="R17" s="801" t="s">
        <v>33</v>
      </c>
    </row>
    <row r="18" spans="7:18" ht="12.75" x14ac:dyDescent="0.2">
      <c r="G18" s="803"/>
      <c r="I18" s="801">
        <f>I17/J2</f>
        <v>5.0642569820639159E-2</v>
      </c>
    </row>
    <row r="19" spans="7:18" ht="12.75" x14ac:dyDescent="0.2">
      <c r="G19" s="803"/>
      <c r="I19" s="801">
        <f>J2/I17</f>
        <v>19.746233327844561</v>
      </c>
    </row>
    <row r="20" spans="7:18" ht="12.75" x14ac:dyDescent="0.2">
      <c r="G20" s="803"/>
    </row>
    <row r="21" spans="7:18" ht="12.75" x14ac:dyDescent="0.2">
      <c r="G21" s="803"/>
      <c r="H21" s="807">
        <v>43126</v>
      </c>
      <c r="J21" s="801" t="s">
        <v>49</v>
      </c>
    </row>
    <row r="22" spans="7:18" x14ac:dyDescent="0.2">
      <c r="I22" s="801">
        <f>I21/J2</f>
        <v>0</v>
      </c>
    </row>
    <row r="23" spans="7:18" x14ac:dyDescent="0.2">
      <c r="I23" s="801" t="e">
        <f>J2/I21</f>
        <v>#DIV/0!</v>
      </c>
    </row>
    <row r="40" spans="11:13" x14ac:dyDescent="0.2">
      <c r="K40" s="804"/>
      <c r="L40" s="804"/>
      <c r="M40" s="804"/>
    </row>
    <row r="46" spans="11:13" x14ac:dyDescent="0.2">
      <c r="K46" s="806"/>
      <c r="L46" s="806"/>
      <c r="M46" s="806"/>
    </row>
    <row r="49" spans="11:13" x14ac:dyDescent="0.2">
      <c r="K49" s="806"/>
      <c r="L49" s="806"/>
      <c r="M49" s="806"/>
    </row>
  </sheetData>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9"/>
  <sheetViews>
    <sheetView topLeftCell="G1" workbookViewId="0">
      <selection activeCell="R3" sqref="R3"/>
    </sheetView>
  </sheetViews>
  <sheetFormatPr defaultColWidth="8.7109375" defaultRowHeight="11.25" x14ac:dyDescent="0.2"/>
  <cols>
    <col min="1" max="1" width="15.7109375" style="2" bestFit="1" customWidth="1"/>
    <col min="2" max="2" width="11.28515625" style="2" bestFit="1" customWidth="1"/>
    <col min="3" max="3" width="39.140625" style="2" bestFit="1" customWidth="1"/>
    <col min="4" max="4" width="8.7109375" style="2" bestFit="1" customWidth="1"/>
    <col min="5" max="5" width="13.140625" style="2" bestFit="1" customWidth="1"/>
    <col min="6" max="6" width="1.28515625" style="2" customWidth="1"/>
    <col min="7" max="7" width="12.7109375" style="2" bestFit="1" customWidth="1"/>
    <col min="8" max="8" width="8.7109375" style="2" bestFit="1" customWidth="1"/>
    <col min="9" max="9" width="11" style="2" bestFit="1" customWidth="1"/>
    <col min="10" max="10" width="12" style="2" bestFit="1" customWidth="1"/>
    <col min="11" max="11" width="20.28515625" style="2" bestFit="1" customWidth="1"/>
    <col min="12" max="12" width="19.7109375" style="2" bestFit="1" customWidth="1"/>
    <col min="13" max="13" width="30" style="2" bestFit="1" customWidth="1"/>
    <col min="14" max="14" width="29.7109375" style="2" bestFit="1" customWidth="1"/>
    <col min="15" max="15" width="38.42578125" style="2" bestFit="1" customWidth="1"/>
    <col min="16" max="16" width="32.140625" style="2" bestFit="1" customWidth="1"/>
    <col min="17" max="256" width="8.7109375" style="2"/>
    <col min="257" max="257" width="15.7109375" style="2" bestFit="1" customWidth="1"/>
    <col min="258" max="258" width="11.28515625" style="2" bestFit="1" customWidth="1"/>
    <col min="259" max="259" width="39.140625" style="2" bestFit="1" customWidth="1"/>
    <col min="260" max="260" width="8.7109375" style="2" bestFit="1" customWidth="1"/>
    <col min="261" max="261" width="13.140625" style="2" bestFit="1" customWidth="1"/>
    <col min="262" max="262" width="1.28515625" style="2" customWidth="1"/>
    <col min="263" max="263" width="12.7109375" style="2" bestFit="1" customWidth="1"/>
    <col min="264" max="264" width="8.7109375" style="2" bestFit="1" customWidth="1"/>
    <col min="265" max="265" width="11" style="2" bestFit="1" customWidth="1"/>
    <col min="266" max="266" width="12" style="2" bestFit="1" customWidth="1"/>
    <col min="267" max="267" width="20.28515625" style="2" bestFit="1" customWidth="1"/>
    <col min="268" max="268" width="19.7109375" style="2" bestFit="1" customWidth="1"/>
    <col min="269" max="269" width="30" style="2" bestFit="1" customWidth="1"/>
    <col min="270" max="270" width="29.7109375" style="2" bestFit="1" customWidth="1"/>
    <col min="271" max="271" width="38.42578125" style="2" bestFit="1" customWidth="1"/>
    <col min="272" max="272" width="32.140625" style="2" bestFit="1" customWidth="1"/>
    <col min="273" max="512" width="8.7109375" style="2"/>
    <col min="513" max="513" width="15.7109375" style="2" bestFit="1" customWidth="1"/>
    <col min="514" max="514" width="11.28515625" style="2" bestFit="1" customWidth="1"/>
    <col min="515" max="515" width="39.140625" style="2" bestFit="1" customWidth="1"/>
    <col min="516" max="516" width="8.7109375" style="2" bestFit="1" customWidth="1"/>
    <col min="517" max="517" width="13.140625" style="2" bestFit="1" customWidth="1"/>
    <col min="518" max="518" width="1.28515625" style="2" customWidth="1"/>
    <col min="519" max="519" width="12.7109375" style="2" bestFit="1" customWidth="1"/>
    <col min="520" max="520" width="8.7109375" style="2" bestFit="1" customWidth="1"/>
    <col min="521" max="521" width="11" style="2" bestFit="1" customWidth="1"/>
    <col min="522" max="522" width="12" style="2" bestFit="1" customWidth="1"/>
    <col min="523" max="523" width="20.28515625" style="2" bestFit="1" customWidth="1"/>
    <col min="524" max="524" width="19.7109375" style="2" bestFit="1" customWidth="1"/>
    <col min="525" max="525" width="30" style="2" bestFit="1" customWidth="1"/>
    <col min="526" max="526" width="29.7109375" style="2" bestFit="1" customWidth="1"/>
    <col min="527" max="527" width="38.42578125" style="2" bestFit="1" customWidth="1"/>
    <col min="528" max="528" width="32.140625" style="2" bestFit="1" customWidth="1"/>
    <col min="529" max="768" width="8.7109375" style="2"/>
    <col min="769" max="769" width="15.7109375" style="2" bestFit="1" customWidth="1"/>
    <col min="770" max="770" width="11.28515625" style="2" bestFit="1" customWidth="1"/>
    <col min="771" max="771" width="39.140625" style="2" bestFit="1" customWidth="1"/>
    <col min="772" max="772" width="8.7109375" style="2" bestFit="1" customWidth="1"/>
    <col min="773" max="773" width="13.140625" style="2" bestFit="1" customWidth="1"/>
    <col min="774" max="774" width="1.28515625" style="2" customWidth="1"/>
    <col min="775" max="775" width="12.7109375" style="2" bestFit="1" customWidth="1"/>
    <col min="776" max="776" width="8.7109375" style="2" bestFit="1" customWidth="1"/>
    <col min="777" max="777" width="11" style="2" bestFit="1" customWidth="1"/>
    <col min="778" max="778" width="12" style="2" bestFit="1" customWidth="1"/>
    <col min="779" max="779" width="20.28515625" style="2" bestFit="1" customWidth="1"/>
    <col min="780" max="780" width="19.7109375" style="2" bestFit="1" customWidth="1"/>
    <col min="781" max="781" width="30" style="2" bestFit="1" customWidth="1"/>
    <col min="782" max="782" width="29.7109375" style="2" bestFit="1" customWidth="1"/>
    <col min="783" max="783" width="38.42578125" style="2" bestFit="1" customWidth="1"/>
    <col min="784" max="784" width="32.140625" style="2" bestFit="1" customWidth="1"/>
    <col min="785" max="1024" width="8.7109375" style="2"/>
    <col min="1025" max="1025" width="15.7109375" style="2" bestFit="1" customWidth="1"/>
    <col min="1026" max="1026" width="11.28515625" style="2" bestFit="1" customWidth="1"/>
    <col min="1027" max="1027" width="39.140625" style="2" bestFit="1" customWidth="1"/>
    <col min="1028" max="1028" width="8.7109375" style="2" bestFit="1" customWidth="1"/>
    <col min="1029" max="1029" width="13.140625" style="2" bestFit="1" customWidth="1"/>
    <col min="1030" max="1030" width="1.28515625" style="2" customWidth="1"/>
    <col min="1031" max="1031" width="12.7109375" style="2" bestFit="1" customWidth="1"/>
    <col min="1032" max="1032" width="8.7109375" style="2" bestFit="1" customWidth="1"/>
    <col min="1033" max="1033" width="11" style="2" bestFit="1" customWidth="1"/>
    <col min="1034" max="1034" width="12" style="2" bestFit="1" customWidth="1"/>
    <col min="1035" max="1035" width="20.28515625" style="2" bestFit="1" customWidth="1"/>
    <col min="1036" max="1036" width="19.7109375" style="2" bestFit="1" customWidth="1"/>
    <col min="1037" max="1037" width="30" style="2" bestFit="1" customWidth="1"/>
    <col min="1038" max="1038" width="29.7109375" style="2" bestFit="1" customWidth="1"/>
    <col min="1039" max="1039" width="38.42578125" style="2" bestFit="1" customWidth="1"/>
    <col min="1040" max="1040" width="32.140625" style="2" bestFit="1" customWidth="1"/>
    <col min="1041" max="1280" width="8.7109375" style="2"/>
    <col min="1281" max="1281" width="15.7109375" style="2" bestFit="1" customWidth="1"/>
    <col min="1282" max="1282" width="11.28515625" style="2" bestFit="1" customWidth="1"/>
    <col min="1283" max="1283" width="39.140625" style="2" bestFit="1" customWidth="1"/>
    <col min="1284" max="1284" width="8.7109375" style="2" bestFit="1" customWidth="1"/>
    <col min="1285" max="1285" width="13.140625" style="2" bestFit="1" customWidth="1"/>
    <col min="1286" max="1286" width="1.28515625" style="2" customWidth="1"/>
    <col min="1287" max="1287" width="12.7109375" style="2" bestFit="1" customWidth="1"/>
    <col min="1288" max="1288" width="8.7109375" style="2" bestFit="1" customWidth="1"/>
    <col min="1289" max="1289" width="11" style="2" bestFit="1" customWidth="1"/>
    <col min="1290" max="1290" width="12" style="2" bestFit="1" customWidth="1"/>
    <col min="1291" max="1291" width="20.28515625" style="2" bestFit="1" customWidth="1"/>
    <col min="1292" max="1292" width="19.7109375" style="2" bestFit="1" customWidth="1"/>
    <col min="1293" max="1293" width="30" style="2" bestFit="1" customWidth="1"/>
    <col min="1294" max="1294" width="29.7109375" style="2" bestFit="1" customWidth="1"/>
    <col min="1295" max="1295" width="38.42578125" style="2" bestFit="1" customWidth="1"/>
    <col min="1296" max="1296" width="32.140625" style="2" bestFit="1" customWidth="1"/>
    <col min="1297" max="1536" width="8.7109375" style="2"/>
    <col min="1537" max="1537" width="15.7109375" style="2" bestFit="1" customWidth="1"/>
    <col min="1538" max="1538" width="11.28515625" style="2" bestFit="1" customWidth="1"/>
    <col min="1539" max="1539" width="39.140625" style="2" bestFit="1" customWidth="1"/>
    <col min="1540" max="1540" width="8.7109375" style="2" bestFit="1" customWidth="1"/>
    <col min="1541" max="1541" width="13.140625" style="2" bestFit="1" customWidth="1"/>
    <col min="1542" max="1542" width="1.28515625" style="2" customWidth="1"/>
    <col min="1543" max="1543" width="12.7109375" style="2" bestFit="1" customWidth="1"/>
    <col min="1544" max="1544" width="8.7109375" style="2" bestFit="1" customWidth="1"/>
    <col min="1545" max="1545" width="11" style="2" bestFit="1" customWidth="1"/>
    <col min="1546" max="1546" width="12" style="2" bestFit="1" customWidth="1"/>
    <col min="1547" max="1547" width="20.28515625" style="2" bestFit="1" customWidth="1"/>
    <col min="1548" max="1548" width="19.7109375" style="2" bestFit="1" customWidth="1"/>
    <col min="1549" max="1549" width="30" style="2" bestFit="1" customWidth="1"/>
    <col min="1550" max="1550" width="29.7109375" style="2" bestFit="1" customWidth="1"/>
    <col min="1551" max="1551" width="38.42578125" style="2" bestFit="1" customWidth="1"/>
    <col min="1552" max="1552" width="32.140625" style="2" bestFit="1" customWidth="1"/>
    <col min="1553" max="1792" width="8.7109375" style="2"/>
    <col min="1793" max="1793" width="15.7109375" style="2" bestFit="1" customWidth="1"/>
    <col min="1794" max="1794" width="11.28515625" style="2" bestFit="1" customWidth="1"/>
    <col min="1795" max="1795" width="39.140625" style="2" bestFit="1" customWidth="1"/>
    <col min="1796" max="1796" width="8.7109375" style="2" bestFit="1" customWidth="1"/>
    <col min="1797" max="1797" width="13.140625" style="2" bestFit="1" customWidth="1"/>
    <col min="1798" max="1798" width="1.28515625" style="2" customWidth="1"/>
    <col min="1799" max="1799" width="12.7109375" style="2" bestFit="1" customWidth="1"/>
    <col min="1800" max="1800" width="8.7109375" style="2" bestFit="1" customWidth="1"/>
    <col min="1801" max="1801" width="11" style="2" bestFit="1" customWidth="1"/>
    <col min="1802" max="1802" width="12" style="2" bestFit="1" customWidth="1"/>
    <col min="1803" max="1803" width="20.28515625" style="2" bestFit="1" customWidth="1"/>
    <col min="1804" max="1804" width="19.7109375" style="2" bestFit="1" customWidth="1"/>
    <col min="1805" max="1805" width="30" style="2" bestFit="1" customWidth="1"/>
    <col min="1806" max="1806" width="29.7109375" style="2" bestFit="1" customWidth="1"/>
    <col min="1807" max="1807" width="38.42578125" style="2" bestFit="1" customWidth="1"/>
    <col min="1808" max="1808" width="32.140625" style="2" bestFit="1" customWidth="1"/>
    <col min="1809" max="2048" width="8.7109375" style="2"/>
    <col min="2049" max="2049" width="15.7109375" style="2" bestFit="1" customWidth="1"/>
    <col min="2050" max="2050" width="11.28515625" style="2" bestFit="1" customWidth="1"/>
    <col min="2051" max="2051" width="39.140625" style="2" bestFit="1" customWidth="1"/>
    <col min="2052" max="2052" width="8.7109375" style="2" bestFit="1" customWidth="1"/>
    <col min="2053" max="2053" width="13.140625" style="2" bestFit="1" customWidth="1"/>
    <col min="2054" max="2054" width="1.28515625" style="2" customWidth="1"/>
    <col min="2055" max="2055" width="12.7109375" style="2" bestFit="1" customWidth="1"/>
    <col min="2056" max="2056" width="8.7109375" style="2" bestFit="1" customWidth="1"/>
    <col min="2057" max="2057" width="11" style="2" bestFit="1" customWidth="1"/>
    <col min="2058" max="2058" width="12" style="2" bestFit="1" customWidth="1"/>
    <col min="2059" max="2059" width="20.28515625" style="2" bestFit="1" customWidth="1"/>
    <col min="2060" max="2060" width="19.7109375" style="2" bestFit="1" customWidth="1"/>
    <col min="2061" max="2061" width="30" style="2" bestFit="1" customWidth="1"/>
    <col min="2062" max="2062" width="29.7109375" style="2" bestFit="1" customWidth="1"/>
    <col min="2063" max="2063" width="38.42578125" style="2" bestFit="1" customWidth="1"/>
    <col min="2064" max="2064" width="32.140625" style="2" bestFit="1" customWidth="1"/>
    <col min="2065" max="2304" width="8.7109375" style="2"/>
    <col min="2305" max="2305" width="15.7109375" style="2" bestFit="1" customWidth="1"/>
    <col min="2306" max="2306" width="11.28515625" style="2" bestFit="1" customWidth="1"/>
    <col min="2307" max="2307" width="39.140625" style="2" bestFit="1" customWidth="1"/>
    <col min="2308" max="2308" width="8.7109375" style="2" bestFit="1" customWidth="1"/>
    <col min="2309" max="2309" width="13.140625" style="2" bestFit="1" customWidth="1"/>
    <col min="2310" max="2310" width="1.28515625" style="2" customWidth="1"/>
    <col min="2311" max="2311" width="12.7109375" style="2" bestFit="1" customWidth="1"/>
    <col min="2312" max="2312" width="8.7109375" style="2" bestFit="1" customWidth="1"/>
    <col min="2313" max="2313" width="11" style="2" bestFit="1" customWidth="1"/>
    <col min="2314" max="2314" width="12" style="2" bestFit="1" customWidth="1"/>
    <col min="2315" max="2315" width="20.28515625" style="2" bestFit="1" customWidth="1"/>
    <col min="2316" max="2316" width="19.7109375" style="2" bestFit="1" customWidth="1"/>
    <col min="2317" max="2317" width="30" style="2" bestFit="1" customWidth="1"/>
    <col min="2318" max="2318" width="29.7109375" style="2" bestFit="1" customWidth="1"/>
    <col min="2319" max="2319" width="38.42578125" style="2" bestFit="1" customWidth="1"/>
    <col min="2320" max="2320" width="32.140625" style="2" bestFit="1" customWidth="1"/>
    <col min="2321" max="2560" width="8.7109375" style="2"/>
    <col min="2561" max="2561" width="15.7109375" style="2" bestFit="1" customWidth="1"/>
    <col min="2562" max="2562" width="11.28515625" style="2" bestFit="1" customWidth="1"/>
    <col min="2563" max="2563" width="39.140625" style="2" bestFit="1" customWidth="1"/>
    <col min="2564" max="2564" width="8.7109375" style="2" bestFit="1" customWidth="1"/>
    <col min="2565" max="2565" width="13.140625" style="2" bestFit="1" customWidth="1"/>
    <col min="2566" max="2566" width="1.28515625" style="2" customWidth="1"/>
    <col min="2567" max="2567" width="12.7109375" style="2" bestFit="1" customWidth="1"/>
    <col min="2568" max="2568" width="8.7109375" style="2" bestFit="1" customWidth="1"/>
    <col min="2569" max="2569" width="11" style="2" bestFit="1" customWidth="1"/>
    <col min="2570" max="2570" width="12" style="2" bestFit="1" customWidth="1"/>
    <col min="2571" max="2571" width="20.28515625" style="2" bestFit="1" customWidth="1"/>
    <col min="2572" max="2572" width="19.7109375" style="2" bestFit="1" customWidth="1"/>
    <col min="2573" max="2573" width="30" style="2" bestFit="1" customWidth="1"/>
    <col min="2574" max="2574" width="29.7109375" style="2" bestFit="1" customWidth="1"/>
    <col min="2575" max="2575" width="38.42578125" style="2" bestFit="1" customWidth="1"/>
    <col min="2576" max="2576" width="32.140625" style="2" bestFit="1" customWidth="1"/>
    <col min="2577" max="2816" width="8.7109375" style="2"/>
    <col min="2817" max="2817" width="15.7109375" style="2" bestFit="1" customWidth="1"/>
    <col min="2818" max="2818" width="11.28515625" style="2" bestFit="1" customWidth="1"/>
    <col min="2819" max="2819" width="39.140625" style="2" bestFit="1" customWidth="1"/>
    <col min="2820" max="2820" width="8.7109375" style="2" bestFit="1" customWidth="1"/>
    <col min="2821" max="2821" width="13.140625" style="2" bestFit="1" customWidth="1"/>
    <col min="2822" max="2822" width="1.28515625" style="2" customWidth="1"/>
    <col min="2823" max="2823" width="12.7109375" style="2" bestFit="1" customWidth="1"/>
    <col min="2824" max="2824" width="8.7109375" style="2" bestFit="1" customWidth="1"/>
    <col min="2825" max="2825" width="11" style="2" bestFit="1" customWidth="1"/>
    <col min="2826" max="2826" width="12" style="2" bestFit="1" customWidth="1"/>
    <col min="2827" max="2827" width="20.28515625" style="2" bestFit="1" customWidth="1"/>
    <col min="2828" max="2828" width="19.7109375" style="2" bestFit="1" customWidth="1"/>
    <col min="2829" max="2829" width="30" style="2" bestFit="1" customWidth="1"/>
    <col min="2830" max="2830" width="29.7109375" style="2" bestFit="1" customWidth="1"/>
    <col min="2831" max="2831" width="38.42578125" style="2" bestFit="1" customWidth="1"/>
    <col min="2832" max="2832" width="32.140625" style="2" bestFit="1" customWidth="1"/>
    <col min="2833" max="3072" width="8.7109375" style="2"/>
    <col min="3073" max="3073" width="15.7109375" style="2" bestFit="1" customWidth="1"/>
    <col min="3074" max="3074" width="11.28515625" style="2" bestFit="1" customWidth="1"/>
    <col min="3075" max="3075" width="39.140625" style="2" bestFit="1" customWidth="1"/>
    <col min="3076" max="3076" width="8.7109375" style="2" bestFit="1" customWidth="1"/>
    <col min="3077" max="3077" width="13.140625" style="2" bestFit="1" customWidth="1"/>
    <col min="3078" max="3078" width="1.28515625" style="2" customWidth="1"/>
    <col min="3079" max="3079" width="12.7109375" style="2" bestFit="1" customWidth="1"/>
    <col min="3080" max="3080" width="8.7109375" style="2" bestFit="1" customWidth="1"/>
    <col min="3081" max="3081" width="11" style="2" bestFit="1" customWidth="1"/>
    <col min="3082" max="3082" width="12" style="2" bestFit="1" customWidth="1"/>
    <col min="3083" max="3083" width="20.28515625" style="2" bestFit="1" customWidth="1"/>
    <col min="3084" max="3084" width="19.7109375" style="2" bestFit="1" customWidth="1"/>
    <col min="3085" max="3085" width="30" style="2" bestFit="1" customWidth="1"/>
    <col min="3086" max="3086" width="29.7109375" style="2" bestFit="1" customWidth="1"/>
    <col min="3087" max="3087" width="38.42578125" style="2" bestFit="1" customWidth="1"/>
    <col min="3088" max="3088" width="32.140625" style="2" bestFit="1" customWidth="1"/>
    <col min="3089" max="3328" width="8.7109375" style="2"/>
    <col min="3329" max="3329" width="15.7109375" style="2" bestFit="1" customWidth="1"/>
    <col min="3330" max="3330" width="11.28515625" style="2" bestFit="1" customWidth="1"/>
    <col min="3331" max="3331" width="39.140625" style="2" bestFit="1" customWidth="1"/>
    <col min="3332" max="3332" width="8.7109375" style="2" bestFit="1" customWidth="1"/>
    <col min="3333" max="3333" width="13.140625" style="2" bestFit="1" customWidth="1"/>
    <col min="3334" max="3334" width="1.28515625" style="2" customWidth="1"/>
    <col min="3335" max="3335" width="12.7109375" style="2" bestFit="1" customWidth="1"/>
    <col min="3336" max="3336" width="8.7109375" style="2" bestFit="1" customWidth="1"/>
    <col min="3337" max="3337" width="11" style="2" bestFit="1" customWidth="1"/>
    <col min="3338" max="3338" width="12" style="2" bestFit="1" customWidth="1"/>
    <col min="3339" max="3339" width="20.28515625" style="2" bestFit="1" customWidth="1"/>
    <col min="3340" max="3340" width="19.7109375" style="2" bestFit="1" customWidth="1"/>
    <col min="3341" max="3341" width="30" style="2" bestFit="1" customWidth="1"/>
    <col min="3342" max="3342" width="29.7109375" style="2" bestFit="1" customWidth="1"/>
    <col min="3343" max="3343" width="38.42578125" style="2" bestFit="1" customWidth="1"/>
    <col min="3344" max="3344" width="32.140625" style="2" bestFit="1" customWidth="1"/>
    <col min="3345" max="3584" width="8.7109375" style="2"/>
    <col min="3585" max="3585" width="15.7109375" style="2" bestFit="1" customWidth="1"/>
    <col min="3586" max="3586" width="11.28515625" style="2" bestFit="1" customWidth="1"/>
    <col min="3587" max="3587" width="39.140625" style="2" bestFit="1" customWidth="1"/>
    <col min="3588" max="3588" width="8.7109375" style="2" bestFit="1" customWidth="1"/>
    <col min="3589" max="3589" width="13.140625" style="2" bestFit="1" customWidth="1"/>
    <col min="3590" max="3590" width="1.28515625" style="2" customWidth="1"/>
    <col min="3591" max="3591" width="12.7109375" style="2" bestFit="1" customWidth="1"/>
    <col min="3592" max="3592" width="8.7109375" style="2" bestFit="1" customWidth="1"/>
    <col min="3593" max="3593" width="11" style="2" bestFit="1" customWidth="1"/>
    <col min="3594" max="3594" width="12" style="2" bestFit="1" customWidth="1"/>
    <col min="3595" max="3595" width="20.28515625" style="2" bestFit="1" customWidth="1"/>
    <col min="3596" max="3596" width="19.7109375" style="2" bestFit="1" customWidth="1"/>
    <col min="3597" max="3597" width="30" style="2" bestFit="1" customWidth="1"/>
    <col min="3598" max="3598" width="29.7109375" style="2" bestFit="1" customWidth="1"/>
    <col min="3599" max="3599" width="38.42578125" style="2" bestFit="1" customWidth="1"/>
    <col min="3600" max="3600" width="32.140625" style="2" bestFit="1" customWidth="1"/>
    <col min="3601" max="3840" width="8.7109375" style="2"/>
    <col min="3841" max="3841" width="15.7109375" style="2" bestFit="1" customWidth="1"/>
    <col min="3842" max="3842" width="11.28515625" style="2" bestFit="1" customWidth="1"/>
    <col min="3843" max="3843" width="39.140625" style="2" bestFit="1" customWidth="1"/>
    <col min="3844" max="3844" width="8.7109375" style="2" bestFit="1" customWidth="1"/>
    <col min="3845" max="3845" width="13.140625" style="2" bestFit="1" customWidth="1"/>
    <col min="3846" max="3846" width="1.28515625" style="2" customWidth="1"/>
    <col min="3847" max="3847" width="12.7109375" style="2" bestFit="1" customWidth="1"/>
    <col min="3848" max="3848" width="8.7109375" style="2" bestFit="1" customWidth="1"/>
    <col min="3849" max="3849" width="11" style="2" bestFit="1" customWidth="1"/>
    <col min="3850" max="3850" width="12" style="2" bestFit="1" customWidth="1"/>
    <col min="3851" max="3851" width="20.28515625" style="2" bestFit="1" customWidth="1"/>
    <col min="3852" max="3852" width="19.7109375" style="2" bestFit="1" customWidth="1"/>
    <col min="3853" max="3853" width="30" style="2" bestFit="1" customWidth="1"/>
    <col min="3854" max="3854" width="29.7109375" style="2" bestFit="1" customWidth="1"/>
    <col min="3855" max="3855" width="38.42578125" style="2" bestFit="1" customWidth="1"/>
    <col min="3856" max="3856" width="32.140625" style="2" bestFit="1" customWidth="1"/>
    <col min="3857" max="4096" width="8.7109375" style="2"/>
    <col min="4097" max="4097" width="15.7109375" style="2" bestFit="1" customWidth="1"/>
    <col min="4098" max="4098" width="11.28515625" style="2" bestFit="1" customWidth="1"/>
    <col min="4099" max="4099" width="39.140625" style="2" bestFit="1" customWidth="1"/>
    <col min="4100" max="4100" width="8.7109375" style="2" bestFit="1" customWidth="1"/>
    <col min="4101" max="4101" width="13.140625" style="2" bestFit="1" customWidth="1"/>
    <col min="4102" max="4102" width="1.28515625" style="2" customWidth="1"/>
    <col min="4103" max="4103" width="12.7109375" style="2" bestFit="1" customWidth="1"/>
    <col min="4104" max="4104" width="8.7109375" style="2" bestFit="1" customWidth="1"/>
    <col min="4105" max="4105" width="11" style="2" bestFit="1" customWidth="1"/>
    <col min="4106" max="4106" width="12" style="2" bestFit="1" customWidth="1"/>
    <col min="4107" max="4107" width="20.28515625" style="2" bestFit="1" customWidth="1"/>
    <col min="4108" max="4108" width="19.7109375" style="2" bestFit="1" customWidth="1"/>
    <col min="4109" max="4109" width="30" style="2" bestFit="1" customWidth="1"/>
    <col min="4110" max="4110" width="29.7109375" style="2" bestFit="1" customWidth="1"/>
    <col min="4111" max="4111" width="38.42578125" style="2" bestFit="1" customWidth="1"/>
    <col min="4112" max="4112" width="32.140625" style="2" bestFit="1" customWidth="1"/>
    <col min="4113" max="4352" width="8.7109375" style="2"/>
    <col min="4353" max="4353" width="15.7109375" style="2" bestFit="1" customWidth="1"/>
    <col min="4354" max="4354" width="11.28515625" style="2" bestFit="1" customWidth="1"/>
    <col min="4355" max="4355" width="39.140625" style="2" bestFit="1" customWidth="1"/>
    <col min="4356" max="4356" width="8.7109375" style="2" bestFit="1" customWidth="1"/>
    <col min="4357" max="4357" width="13.140625" style="2" bestFit="1" customWidth="1"/>
    <col min="4358" max="4358" width="1.28515625" style="2" customWidth="1"/>
    <col min="4359" max="4359" width="12.7109375" style="2" bestFit="1" customWidth="1"/>
    <col min="4360" max="4360" width="8.7109375" style="2" bestFit="1" customWidth="1"/>
    <col min="4361" max="4361" width="11" style="2" bestFit="1" customWidth="1"/>
    <col min="4362" max="4362" width="12" style="2" bestFit="1" customWidth="1"/>
    <col min="4363" max="4363" width="20.28515625" style="2" bestFit="1" customWidth="1"/>
    <col min="4364" max="4364" width="19.7109375" style="2" bestFit="1" customWidth="1"/>
    <col min="4365" max="4365" width="30" style="2" bestFit="1" customWidth="1"/>
    <col min="4366" max="4366" width="29.7109375" style="2" bestFit="1" customWidth="1"/>
    <col min="4367" max="4367" width="38.42578125" style="2" bestFit="1" customWidth="1"/>
    <col min="4368" max="4368" width="32.140625" style="2" bestFit="1" customWidth="1"/>
    <col min="4369" max="4608" width="8.7109375" style="2"/>
    <col min="4609" max="4609" width="15.7109375" style="2" bestFit="1" customWidth="1"/>
    <col min="4610" max="4610" width="11.28515625" style="2" bestFit="1" customWidth="1"/>
    <col min="4611" max="4611" width="39.140625" style="2" bestFit="1" customWidth="1"/>
    <col min="4612" max="4612" width="8.7109375" style="2" bestFit="1" customWidth="1"/>
    <col min="4613" max="4613" width="13.140625" style="2" bestFit="1" customWidth="1"/>
    <col min="4614" max="4614" width="1.28515625" style="2" customWidth="1"/>
    <col min="4615" max="4615" width="12.7109375" style="2" bestFit="1" customWidth="1"/>
    <col min="4616" max="4616" width="8.7109375" style="2" bestFit="1" customWidth="1"/>
    <col min="4617" max="4617" width="11" style="2" bestFit="1" customWidth="1"/>
    <col min="4618" max="4618" width="12" style="2" bestFit="1" customWidth="1"/>
    <col min="4619" max="4619" width="20.28515625" style="2" bestFit="1" customWidth="1"/>
    <col min="4620" max="4620" width="19.7109375" style="2" bestFit="1" customWidth="1"/>
    <col min="4621" max="4621" width="30" style="2" bestFit="1" customWidth="1"/>
    <col min="4622" max="4622" width="29.7109375" style="2" bestFit="1" customWidth="1"/>
    <col min="4623" max="4623" width="38.42578125" style="2" bestFit="1" customWidth="1"/>
    <col min="4624" max="4624" width="32.140625" style="2" bestFit="1" customWidth="1"/>
    <col min="4625" max="4864" width="8.7109375" style="2"/>
    <col min="4865" max="4865" width="15.7109375" style="2" bestFit="1" customWidth="1"/>
    <col min="4866" max="4866" width="11.28515625" style="2" bestFit="1" customWidth="1"/>
    <col min="4867" max="4867" width="39.140625" style="2" bestFit="1" customWidth="1"/>
    <col min="4868" max="4868" width="8.7109375" style="2" bestFit="1" customWidth="1"/>
    <col min="4869" max="4869" width="13.140625" style="2" bestFit="1" customWidth="1"/>
    <col min="4870" max="4870" width="1.28515625" style="2" customWidth="1"/>
    <col min="4871" max="4871" width="12.7109375" style="2" bestFit="1" customWidth="1"/>
    <col min="4872" max="4872" width="8.7109375" style="2" bestFit="1" customWidth="1"/>
    <col min="4873" max="4873" width="11" style="2" bestFit="1" customWidth="1"/>
    <col min="4874" max="4874" width="12" style="2" bestFit="1" customWidth="1"/>
    <col min="4875" max="4875" width="20.28515625" style="2" bestFit="1" customWidth="1"/>
    <col min="4876" max="4876" width="19.7109375" style="2" bestFit="1" customWidth="1"/>
    <col min="4877" max="4877" width="30" style="2" bestFit="1" customWidth="1"/>
    <col min="4878" max="4878" width="29.7109375" style="2" bestFit="1" customWidth="1"/>
    <col min="4879" max="4879" width="38.42578125" style="2" bestFit="1" customWidth="1"/>
    <col min="4880" max="4880" width="32.140625" style="2" bestFit="1" customWidth="1"/>
    <col min="4881" max="5120" width="8.7109375" style="2"/>
    <col min="5121" max="5121" width="15.7109375" style="2" bestFit="1" customWidth="1"/>
    <col min="5122" max="5122" width="11.28515625" style="2" bestFit="1" customWidth="1"/>
    <col min="5123" max="5123" width="39.140625" style="2" bestFit="1" customWidth="1"/>
    <col min="5124" max="5124" width="8.7109375" style="2" bestFit="1" customWidth="1"/>
    <col min="5125" max="5125" width="13.140625" style="2" bestFit="1" customWidth="1"/>
    <col min="5126" max="5126" width="1.28515625" style="2" customWidth="1"/>
    <col min="5127" max="5127" width="12.7109375" style="2" bestFit="1" customWidth="1"/>
    <col min="5128" max="5128" width="8.7109375" style="2" bestFit="1" customWidth="1"/>
    <col min="5129" max="5129" width="11" style="2" bestFit="1" customWidth="1"/>
    <col min="5130" max="5130" width="12" style="2" bestFit="1" customWidth="1"/>
    <col min="5131" max="5131" width="20.28515625" style="2" bestFit="1" customWidth="1"/>
    <col min="5132" max="5132" width="19.7109375" style="2" bestFit="1" customWidth="1"/>
    <col min="5133" max="5133" width="30" style="2" bestFit="1" customWidth="1"/>
    <col min="5134" max="5134" width="29.7109375" style="2" bestFit="1" customWidth="1"/>
    <col min="5135" max="5135" width="38.42578125" style="2" bestFit="1" customWidth="1"/>
    <col min="5136" max="5136" width="32.140625" style="2" bestFit="1" customWidth="1"/>
    <col min="5137" max="5376" width="8.7109375" style="2"/>
    <col min="5377" max="5377" width="15.7109375" style="2" bestFit="1" customWidth="1"/>
    <col min="5378" max="5378" width="11.28515625" style="2" bestFit="1" customWidth="1"/>
    <col min="5379" max="5379" width="39.140625" style="2" bestFit="1" customWidth="1"/>
    <col min="5380" max="5380" width="8.7109375" style="2" bestFit="1" customWidth="1"/>
    <col min="5381" max="5381" width="13.140625" style="2" bestFit="1" customWidth="1"/>
    <col min="5382" max="5382" width="1.28515625" style="2" customWidth="1"/>
    <col min="5383" max="5383" width="12.7109375" style="2" bestFit="1" customWidth="1"/>
    <col min="5384" max="5384" width="8.7109375" style="2" bestFit="1" customWidth="1"/>
    <col min="5385" max="5385" width="11" style="2" bestFit="1" customWidth="1"/>
    <col min="5386" max="5386" width="12" style="2" bestFit="1" customWidth="1"/>
    <col min="5387" max="5387" width="20.28515625" style="2" bestFit="1" customWidth="1"/>
    <col min="5388" max="5388" width="19.7109375" style="2" bestFit="1" customWidth="1"/>
    <col min="5389" max="5389" width="30" style="2" bestFit="1" customWidth="1"/>
    <col min="5390" max="5390" width="29.7109375" style="2" bestFit="1" customWidth="1"/>
    <col min="5391" max="5391" width="38.42578125" style="2" bestFit="1" customWidth="1"/>
    <col min="5392" max="5392" width="32.140625" style="2" bestFit="1" customWidth="1"/>
    <col min="5393" max="5632" width="8.7109375" style="2"/>
    <col min="5633" max="5633" width="15.7109375" style="2" bestFit="1" customWidth="1"/>
    <col min="5634" max="5634" width="11.28515625" style="2" bestFit="1" customWidth="1"/>
    <col min="5635" max="5635" width="39.140625" style="2" bestFit="1" customWidth="1"/>
    <col min="5636" max="5636" width="8.7109375" style="2" bestFit="1" customWidth="1"/>
    <col min="5637" max="5637" width="13.140625" style="2" bestFit="1" customWidth="1"/>
    <col min="5638" max="5638" width="1.28515625" style="2" customWidth="1"/>
    <col min="5639" max="5639" width="12.7109375" style="2" bestFit="1" customWidth="1"/>
    <col min="5640" max="5640" width="8.7109375" style="2" bestFit="1" customWidth="1"/>
    <col min="5641" max="5641" width="11" style="2" bestFit="1" customWidth="1"/>
    <col min="5642" max="5642" width="12" style="2" bestFit="1" customWidth="1"/>
    <col min="5643" max="5643" width="20.28515625" style="2" bestFit="1" customWidth="1"/>
    <col min="5644" max="5644" width="19.7109375" style="2" bestFit="1" customWidth="1"/>
    <col min="5645" max="5645" width="30" style="2" bestFit="1" customWidth="1"/>
    <col min="5646" max="5646" width="29.7109375" style="2" bestFit="1" customWidth="1"/>
    <col min="5647" max="5647" width="38.42578125" style="2" bestFit="1" customWidth="1"/>
    <col min="5648" max="5648" width="32.140625" style="2" bestFit="1" customWidth="1"/>
    <col min="5649" max="5888" width="8.7109375" style="2"/>
    <col min="5889" max="5889" width="15.7109375" style="2" bestFit="1" customWidth="1"/>
    <col min="5890" max="5890" width="11.28515625" style="2" bestFit="1" customWidth="1"/>
    <col min="5891" max="5891" width="39.140625" style="2" bestFit="1" customWidth="1"/>
    <col min="5892" max="5892" width="8.7109375" style="2" bestFit="1" customWidth="1"/>
    <col min="5893" max="5893" width="13.140625" style="2" bestFit="1" customWidth="1"/>
    <col min="5894" max="5894" width="1.28515625" style="2" customWidth="1"/>
    <col min="5895" max="5895" width="12.7109375" style="2" bestFit="1" customWidth="1"/>
    <col min="5896" max="5896" width="8.7109375" style="2" bestFit="1" customWidth="1"/>
    <col min="5897" max="5897" width="11" style="2" bestFit="1" customWidth="1"/>
    <col min="5898" max="5898" width="12" style="2" bestFit="1" customWidth="1"/>
    <col min="5899" max="5899" width="20.28515625" style="2" bestFit="1" customWidth="1"/>
    <col min="5900" max="5900" width="19.7109375" style="2" bestFit="1" customWidth="1"/>
    <col min="5901" max="5901" width="30" style="2" bestFit="1" customWidth="1"/>
    <col min="5902" max="5902" width="29.7109375" style="2" bestFit="1" customWidth="1"/>
    <col min="5903" max="5903" width="38.42578125" style="2" bestFit="1" customWidth="1"/>
    <col min="5904" max="5904" width="32.140625" style="2" bestFit="1" customWidth="1"/>
    <col min="5905" max="6144" width="8.7109375" style="2"/>
    <col min="6145" max="6145" width="15.7109375" style="2" bestFit="1" customWidth="1"/>
    <col min="6146" max="6146" width="11.28515625" style="2" bestFit="1" customWidth="1"/>
    <col min="6147" max="6147" width="39.140625" style="2" bestFit="1" customWidth="1"/>
    <col min="6148" max="6148" width="8.7109375" style="2" bestFit="1" customWidth="1"/>
    <col min="6149" max="6149" width="13.140625" style="2" bestFit="1" customWidth="1"/>
    <col min="6150" max="6150" width="1.28515625" style="2" customWidth="1"/>
    <col min="6151" max="6151" width="12.7109375" style="2" bestFit="1" customWidth="1"/>
    <col min="6152" max="6152" width="8.7109375" style="2" bestFit="1" customWidth="1"/>
    <col min="6153" max="6153" width="11" style="2" bestFit="1" customWidth="1"/>
    <col min="6154" max="6154" width="12" style="2" bestFit="1" customWidth="1"/>
    <col min="6155" max="6155" width="20.28515625" style="2" bestFit="1" customWidth="1"/>
    <col min="6156" max="6156" width="19.7109375" style="2" bestFit="1" customWidth="1"/>
    <col min="6157" max="6157" width="30" style="2" bestFit="1" customWidth="1"/>
    <col min="6158" max="6158" width="29.7109375" style="2" bestFit="1" customWidth="1"/>
    <col min="6159" max="6159" width="38.42578125" style="2" bestFit="1" customWidth="1"/>
    <col min="6160" max="6160" width="32.140625" style="2" bestFit="1" customWidth="1"/>
    <col min="6161" max="6400" width="8.7109375" style="2"/>
    <col min="6401" max="6401" width="15.7109375" style="2" bestFit="1" customWidth="1"/>
    <col min="6402" max="6402" width="11.28515625" style="2" bestFit="1" customWidth="1"/>
    <col min="6403" max="6403" width="39.140625" style="2" bestFit="1" customWidth="1"/>
    <col min="6404" max="6404" width="8.7109375" style="2" bestFit="1" customWidth="1"/>
    <col min="6405" max="6405" width="13.140625" style="2" bestFit="1" customWidth="1"/>
    <col min="6406" max="6406" width="1.28515625" style="2" customWidth="1"/>
    <col min="6407" max="6407" width="12.7109375" style="2" bestFit="1" customWidth="1"/>
    <col min="6408" max="6408" width="8.7109375" style="2" bestFit="1" customWidth="1"/>
    <col min="6409" max="6409" width="11" style="2" bestFit="1" customWidth="1"/>
    <col min="6410" max="6410" width="12" style="2" bestFit="1" customWidth="1"/>
    <col min="6411" max="6411" width="20.28515625" style="2" bestFit="1" customWidth="1"/>
    <col min="6412" max="6412" width="19.7109375" style="2" bestFit="1" customWidth="1"/>
    <col min="6413" max="6413" width="30" style="2" bestFit="1" customWidth="1"/>
    <col min="6414" max="6414" width="29.7109375" style="2" bestFit="1" customWidth="1"/>
    <col min="6415" max="6415" width="38.42578125" style="2" bestFit="1" customWidth="1"/>
    <col min="6416" max="6416" width="32.140625" style="2" bestFit="1" customWidth="1"/>
    <col min="6417" max="6656" width="8.7109375" style="2"/>
    <col min="6657" max="6657" width="15.7109375" style="2" bestFit="1" customWidth="1"/>
    <col min="6658" max="6658" width="11.28515625" style="2" bestFit="1" customWidth="1"/>
    <col min="6659" max="6659" width="39.140625" style="2" bestFit="1" customWidth="1"/>
    <col min="6660" max="6660" width="8.7109375" style="2" bestFit="1" customWidth="1"/>
    <col min="6661" max="6661" width="13.140625" style="2" bestFit="1" customWidth="1"/>
    <col min="6662" max="6662" width="1.28515625" style="2" customWidth="1"/>
    <col min="6663" max="6663" width="12.7109375" style="2" bestFit="1" customWidth="1"/>
    <col min="6664" max="6664" width="8.7109375" style="2" bestFit="1" customWidth="1"/>
    <col min="6665" max="6665" width="11" style="2" bestFit="1" customWidth="1"/>
    <col min="6666" max="6666" width="12" style="2" bestFit="1" customWidth="1"/>
    <col min="6667" max="6667" width="20.28515625" style="2" bestFit="1" customWidth="1"/>
    <col min="6668" max="6668" width="19.7109375" style="2" bestFit="1" customWidth="1"/>
    <col min="6669" max="6669" width="30" style="2" bestFit="1" customWidth="1"/>
    <col min="6670" max="6670" width="29.7109375" style="2" bestFit="1" customWidth="1"/>
    <col min="6671" max="6671" width="38.42578125" style="2" bestFit="1" customWidth="1"/>
    <col min="6672" max="6672" width="32.140625" style="2" bestFit="1" customWidth="1"/>
    <col min="6673" max="6912" width="8.7109375" style="2"/>
    <col min="6913" max="6913" width="15.7109375" style="2" bestFit="1" customWidth="1"/>
    <col min="6914" max="6914" width="11.28515625" style="2" bestFit="1" customWidth="1"/>
    <col min="6915" max="6915" width="39.140625" style="2" bestFit="1" customWidth="1"/>
    <col min="6916" max="6916" width="8.7109375" style="2" bestFit="1" customWidth="1"/>
    <col min="6917" max="6917" width="13.140625" style="2" bestFit="1" customWidth="1"/>
    <col min="6918" max="6918" width="1.28515625" style="2" customWidth="1"/>
    <col min="6919" max="6919" width="12.7109375" style="2" bestFit="1" customWidth="1"/>
    <col min="6920" max="6920" width="8.7109375" style="2" bestFit="1" customWidth="1"/>
    <col min="6921" max="6921" width="11" style="2" bestFit="1" customWidth="1"/>
    <col min="6922" max="6922" width="12" style="2" bestFit="1" customWidth="1"/>
    <col min="6923" max="6923" width="20.28515625" style="2" bestFit="1" customWidth="1"/>
    <col min="6924" max="6924" width="19.7109375" style="2" bestFit="1" customWidth="1"/>
    <col min="6925" max="6925" width="30" style="2" bestFit="1" customWidth="1"/>
    <col min="6926" max="6926" width="29.7109375" style="2" bestFit="1" customWidth="1"/>
    <col min="6927" max="6927" width="38.42578125" style="2" bestFit="1" customWidth="1"/>
    <col min="6928" max="6928" width="32.140625" style="2" bestFit="1" customWidth="1"/>
    <col min="6929" max="7168" width="8.7109375" style="2"/>
    <col min="7169" max="7169" width="15.7109375" style="2" bestFit="1" customWidth="1"/>
    <col min="7170" max="7170" width="11.28515625" style="2" bestFit="1" customWidth="1"/>
    <col min="7171" max="7171" width="39.140625" style="2" bestFit="1" customWidth="1"/>
    <col min="7172" max="7172" width="8.7109375" style="2" bestFit="1" customWidth="1"/>
    <col min="7173" max="7173" width="13.140625" style="2" bestFit="1" customWidth="1"/>
    <col min="7174" max="7174" width="1.28515625" style="2" customWidth="1"/>
    <col min="7175" max="7175" width="12.7109375" style="2" bestFit="1" customWidth="1"/>
    <col min="7176" max="7176" width="8.7109375" style="2" bestFit="1" customWidth="1"/>
    <col min="7177" max="7177" width="11" style="2" bestFit="1" customWidth="1"/>
    <col min="7178" max="7178" width="12" style="2" bestFit="1" customWidth="1"/>
    <col min="7179" max="7179" width="20.28515625" style="2" bestFit="1" customWidth="1"/>
    <col min="7180" max="7180" width="19.7109375" style="2" bestFit="1" customWidth="1"/>
    <col min="7181" max="7181" width="30" style="2" bestFit="1" customWidth="1"/>
    <col min="7182" max="7182" width="29.7109375" style="2" bestFit="1" customWidth="1"/>
    <col min="7183" max="7183" width="38.42578125" style="2" bestFit="1" customWidth="1"/>
    <col min="7184" max="7184" width="32.140625" style="2" bestFit="1" customWidth="1"/>
    <col min="7185" max="7424" width="8.7109375" style="2"/>
    <col min="7425" max="7425" width="15.7109375" style="2" bestFit="1" customWidth="1"/>
    <col min="7426" max="7426" width="11.28515625" style="2" bestFit="1" customWidth="1"/>
    <col min="7427" max="7427" width="39.140625" style="2" bestFit="1" customWidth="1"/>
    <col min="7428" max="7428" width="8.7109375" style="2" bestFit="1" customWidth="1"/>
    <col min="7429" max="7429" width="13.140625" style="2" bestFit="1" customWidth="1"/>
    <col min="7430" max="7430" width="1.28515625" style="2" customWidth="1"/>
    <col min="7431" max="7431" width="12.7109375" style="2" bestFit="1" customWidth="1"/>
    <col min="7432" max="7432" width="8.7109375" style="2" bestFit="1" customWidth="1"/>
    <col min="7433" max="7433" width="11" style="2" bestFit="1" customWidth="1"/>
    <col min="7434" max="7434" width="12" style="2" bestFit="1" customWidth="1"/>
    <col min="7435" max="7435" width="20.28515625" style="2" bestFit="1" customWidth="1"/>
    <col min="7436" max="7436" width="19.7109375" style="2" bestFit="1" customWidth="1"/>
    <col min="7437" max="7437" width="30" style="2" bestFit="1" customWidth="1"/>
    <col min="7438" max="7438" width="29.7109375" style="2" bestFit="1" customWidth="1"/>
    <col min="7439" max="7439" width="38.42578125" style="2" bestFit="1" customWidth="1"/>
    <col min="7440" max="7440" width="32.140625" style="2" bestFit="1" customWidth="1"/>
    <col min="7441" max="7680" width="8.7109375" style="2"/>
    <col min="7681" max="7681" width="15.7109375" style="2" bestFit="1" customWidth="1"/>
    <col min="7682" max="7682" width="11.28515625" style="2" bestFit="1" customWidth="1"/>
    <col min="7683" max="7683" width="39.140625" style="2" bestFit="1" customWidth="1"/>
    <col min="7684" max="7684" width="8.7109375" style="2" bestFit="1" customWidth="1"/>
    <col min="7685" max="7685" width="13.140625" style="2" bestFit="1" customWidth="1"/>
    <col min="7686" max="7686" width="1.28515625" style="2" customWidth="1"/>
    <col min="7687" max="7687" width="12.7109375" style="2" bestFit="1" customWidth="1"/>
    <col min="7688" max="7688" width="8.7109375" style="2" bestFit="1" customWidth="1"/>
    <col min="7689" max="7689" width="11" style="2" bestFit="1" customWidth="1"/>
    <col min="7690" max="7690" width="12" style="2" bestFit="1" customWidth="1"/>
    <col min="7691" max="7691" width="20.28515625" style="2" bestFit="1" customWidth="1"/>
    <col min="7692" max="7692" width="19.7109375" style="2" bestFit="1" customWidth="1"/>
    <col min="7693" max="7693" width="30" style="2" bestFit="1" customWidth="1"/>
    <col min="7694" max="7694" width="29.7109375" style="2" bestFit="1" customWidth="1"/>
    <col min="7695" max="7695" width="38.42578125" style="2" bestFit="1" customWidth="1"/>
    <col min="7696" max="7696" width="32.140625" style="2" bestFit="1" customWidth="1"/>
    <col min="7697" max="7936" width="8.7109375" style="2"/>
    <col min="7937" max="7937" width="15.7109375" style="2" bestFit="1" customWidth="1"/>
    <col min="7938" max="7938" width="11.28515625" style="2" bestFit="1" customWidth="1"/>
    <col min="7939" max="7939" width="39.140625" style="2" bestFit="1" customWidth="1"/>
    <col min="7940" max="7940" width="8.7109375" style="2" bestFit="1" customWidth="1"/>
    <col min="7941" max="7941" width="13.140625" style="2" bestFit="1" customWidth="1"/>
    <col min="7942" max="7942" width="1.28515625" style="2" customWidth="1"/>
    <col min="7943" max="7943" width="12.7109375" style="2" bestFit="1" customWidth="1"/>
    <col min="7944" max="7944" width="8.7109375" style="2" bestFit="1" customWidth="1"/>
    <col min="7945" max="7945" width="11" style="2" bestFit="1" customWidth="1"/>
    <col min="7946" max="7946" width="12" style="2" bestFit="1" customWidth="1"/>
    <col min="7947" max="7947" width="20.28515625" style="2" bestFit="1" customWidth="1"/>
    <col min="7948" max="7948" width="19.7109375" style="2" bestFit="1" customWidth="1"/>
    <col min="7949" max="7949" width="30" style="2" bestFit="1" customWidth="1"/>
    <col min="7950" max="7950" width="29.7109375" style="2" bestFit="1" customWidth="1"/>
    <col min="7951" max="7951" width="38.42578125" style="2" bestFit="1" customWidth="1"/>
    <col min="7952" max="7952" width="32.140625" style="2" bestFit="1" customWidth="1"/>
    <col min="7953" max="8192" width="8.7109375" style="2"/>
    <col min="8193" max="8193" width="15.7109375" style="2" bestFit="1" customWidth="1"/>
    <col min="8194" max="8194" width="11.28515625" style="2" bestFit="1" customWidth="1"/>
    <col min="8195" max="8195" width="39.140625" style="2" bestFit="1" customWidth="1"/>
    <col min="8196" max="8196" width="8.7109375" style="2" bestFit="1" customWidth="1"/>
    <col min="8197" max="8197" width="13.140625" style="2" bestFit="1" customWidth="1"/>
    <col min="8198" max="8198" width="1.28515625" style="2" customWidth="1"/>
    <col min="8199" max="8199" width="12.7109375" style="2" bestFit="1" customWidth="1"/>
    <col min="8200" max="8200" width="8.7109375" style="2" bestFit="1" customWidth="1"/>
    <col min="8201" max="8201" width="11" style="2" bestFit="1" customWidth="1"/>
    <col min="8202" max="8202" width="12" style="2" bestFit="1" customWidth="1"/>
    <col min="8203" max="8203" width="20.28515625" style="2" bestFit="1" customWidth="1"/>
    <col min="8204" max="8204" width="19.7109375" style="2" bestFit="1" customWidth="1"/>
    <col min="8205" max="8205" width="30" style="2" bestFit="1" customWidth="1"/>
    <col min="8206" max="8206" width="29.7109375" style="2" bestFit="1" customWidth="1"/>
    <col min="8207" max="8207" width="38.42578125" style="2" bestFit="1" customWidth="1"/>
    <col min="8208" max="8208" width="32.140625" style="2" bestFit="1" customWidth="1"/>
    <col min="8209" max="8448" width="8.7109375" style="2"/>
    <col min="8449" max="8449" width="15.7109375" style="2" bestFit="1" customWidth="1"/>
    <col min="8450" max="8450" width="11.28515625" style="2" bestFit="1" customWidth="1"/>
    <col min="8451" max="8451" width="39.140625" style="2" bestFit="1" customWidth="1"/>
    <col min="8452" max="8452" width="8.7109375" style="2" bestFit="1" customWidth="1"/>
    <col min="8453" max="8453" width="13.140625" style="2" bestFit="1" customWidth="1"/>
    <col min="8454" max="8454" width="1.28515625" style="2" customWidth="1"/>
    <col min="8455" max="8455" width="12.7109375" style="2" bestFit="1" customWidth="1"/>
    <col min="8456" max="8456" width="8.7109375" style="2" bestFit="1" customWidth="1"/>
    <col min="8457" max="8457" width="11" style="2" bestFit="1" customWidth="1"/>
    <col min="8458" max="8458" width="12" style="2" bestFit="1" customWidth="1"/>
    <col min="8459" max="8459" width="20.28515625" style="2" bestFit="1" customWidth="1"/>
    <col min="8460" max="8460" width="19.7109375" style="2" bestFit="1" customWidth="1"/>
    <col min="8461" max="8461" width="30" style="2" bestFit="1" customWidth="1"/>
    <col min="8462" max="8462" width="29.7109375" style="2" bestFit="1" customWidth="1"/>
    <col min="8463" max="8463" width="38.42578125" style="2" bestFit="1" customWidth="1"/>
    <col min="8464" max="8464" width="32.140625" style="2" bestFit="1" customWidth="1"/>
    <col min="8465" max="8704" width="8.7109375" style="2"/>
    <col min="8705" max="8705" width="15.7109375" style="2" bestFit="1" customWidth="1"/>
    <col min="8706" max="8706" width="11.28515625" style="2" bestFit="1" customWidth="1"/>
    <col min="8707" max="8707" width="39.140625" style="2" bestFit="1" customWidth="1"/>
    <col min="8708" max="8708" width="8.7109375" style="2" bestFit="1" customWidth="1"/>
    <col min="8709" max="8709" width="13.140625" style="2" bestFit="1" customWidth="1"/>
    <col min="8710" max="8710" width="1.28515625" style="2" customWidth="1"/>
    <col min="8711" max="8711" width="12.7109375" style="2" bestFit="1" customWidth="1"/>
    <col min="8712" max="8712" width="8.7109375" style="2" bestFit="1" customWidth="1"/>
    <col min="8713" max="8713" width="11" style="2" bestFit="1" customWidth="1"/>
    <col min="8714" max="8714" width="12" style="2" bestFit="1" customWidth="1"/>
    <col min="8715" max="8715" width="20.28515625" style="2" bestFit="1" customWidth="1"/>
    <col min="8716" max="8716" width="19.7109375" style="2" bestFit="1" customWidth="1"/>
    <col min="8717" max="8717" width="30" style="2" bestFit="1" customWidth="1"/>
    <col min="8718" max="8718" width="29.7109375" style="2" bestFit="1" customWidth="1"/>
    <col min="8719" max="8719" width="38.42578125" style="2" bestFit="1" customWidth="1"/>
    <col min="8720" max="8720" width="32.140625" style="2" bestFit="1" customWidth="1"/>
    <col min="8721" max="8960" width="8.7109375" style="2"/>
    <col min="8961" max="8961" width="15.7109375" style="2" bestFit="1" customWidth="1"/>
    <col min="8962" max="8962" width="11.28515625" style="2" bestFit="1" customWidth="1"/>
    <col min="8963" max="8963" width="39.140625" style="2" bestFit="1" customWidth="1"/>
    <col min="8964" max="8964" width="8.7109375" style="2" bestFit="1" customWidth="1"/>
    <col min="8965" max="8965" width="13.140625" style="2" bestFit="1" customWidth="1"/>
    <col min="8966" max="8966" width="1.28515625" style="2" customWidth="1"/>
    <col min="8967" max="8967" width="12.7109375" style="2" bestFit="1" customWidth="1"/>
    <col min="8968" max="8968" width="8.7109375" style="2" bestFit="1" customWidth="1"/>
    <col min="8969" max="8969" width="11" style="2" bestFit="1" customWidth="1"/>
    <col min="8970" max="8970" width="12" style="2" bestFit="1" customWidth="1"/>
    <col min="8971" max="8971" width="20.28515625" style="2" bestFit="1" customWidth="1"/>
    <col min="8972" max="8972" width="19.7109375" style="2" bestFit="1" customWidth="1"/>
    <col min="8973" max="8973" width="30" style="2" bestFit="1" customWidth="1"/>
    <col min="8974" max="8974" width="29.7109375" style="2" bestFit="1" customWidth="1"/>
    <col min="8975" max="8975" width="38.42578125" style="2" bestFit="1" customWidth="1"/>
    <col min="8976" max="8976" width="32.140625" style="2" bestFit="1" customWidth="1"/>
    <col min="8977" max="9216" width="8.7109375" style="2"/>
    <col min="9217" max="9217" width="15.7109375" style="2" bestFit="1" customWidth="1"/>
    <col min="9218" max="9218" width="11.28515625" style="2" bestFit="1" customWidth="1"/>
    <col min="9219" max="9219" width="39.140625" style="2" bestFit="1" customWidth="1"/>
    <col min="9220" max="9220" width="8.7109375" style="2" bestFit="1" customWidth="1"/>
    <col min="9221" max="9221" width="13.140625" style="2" bestFit="1" customWidth="1"/>
    <col min="9222" max="9222" width="1.28515625" style="2" customWidth="1"/>
    <col min="9223" max="9223" width="12.7109375" style="2" bestFit="1" customWidth="1"/>
    <col min="9224" max="9224" width="8.7109375" style="2" bestFit="1" customWidth="1"/>
    <col min="9225" max="9225" width="11" style="2" bestFit="1" customWidth="1"/>
    <col min="9226" max="9226" width="12" style="2" bestFit="1" customWidth="1"/>
    <col min="9227" max="9227" width="20.28515625" style="2" bestFit="1" customWidth="1"/>
    <col min="9228" max="9228" width="19.7109375" style="2" bestFit="1" customWidth="1"/>
    <col min="9229" max="9229" width="30" style="2" bestFit="1" customWidth="1"/>
    <col min="9230" max="9230" width="29.7109375" style="2" bestFit="1" customWidth="1"/>
    <col min="9231" max="9231" width="38.42578125" style="2" bestFit="1" customWidth="1"/>
    <col min="9232" max="9232" width="32.140625" style="2" bestFit="1" customWidth="1"/>
    <col min="9233" max="9472" width="8.7109375" style="2"/>
    <col min="9473" max="9473" width="15.7109375" style="2" bestFit="1" customWidth="1"/>
    <col min="9474" max="9474" width="11.28515625" style="2" bestFit="1" customWidth="1"/>
    <col min="9475" max="9475" width="39.140625" style="2" bestFit="1" customWidth="1"/>
    <col min="9476" max="9476" width="8.7109375" style="2" bestFit="1" customWidth="1"/>
    <col min="9477" max="9477" width="13.140625" style="2" bestFit="1" customWidth="1"/>
    <col min="9478" max="9478" width="1.28515625" style="2" customWidth="1"/>
    <col min="9479" max="9479" width="12.7109375" style="2" bestFit="1" customWidth="1"/>
    <col min="9480" max="9480" width="8.7109375" style="2" bestFit="1" customWidth="1"/>
    <col min="9481" max="9481" width="11" style="2" bestFit="1" customWidth="1"/>
    <col min="9482" max="9482" width="12" style="2" bestFit="1" customWidth="1"/>
    <col min="9483" max="9483" width="20.28515625" style="2" bestFit="1" customWidth="1"/>
    <col min="9484" max="9484" width="19.7109375" style="2" bestFit="1" customWidth="1"/>
    <col min="9485" max="9485" width="30" style="2" bestFit="1" customWidth="1"/>
    <col min="9486" max="9486" width="29.7109375" style="2" bestFit="1" customWidth="1"/>
    <col min="9487" max="9487" width="38.42578125" style="2" bestFit="1" customWidth="1"/>
    <col min="9488" max="9488" width="32.140625" style="2" bestFit="1" customWidth="1"/>
    <col min="9489" max="9728" width="8.7109375" style="2"/>
    <col min="9729" max="9729" width="15.7109375" style="2" bestFit="1" customWidth="1"/>
    <col min="9730" max="9730" width="11.28515625" style="2" bestFit="1" customWidth="1"/>
    <col min="9731" max="9731" width="39.140625" style="2" bestFit="1" customWidth="1"/>
    <col min="9732" max="9732" width="8.7109375" style="2" bestFit="1" customWidth="1"/>
    <col min="9733" max="9733" width="13.140625" style="2" bestFit="1" customWidth="1"/>
    <col min="9734" max="9734" width="1.28515625" style="2" customWidth="1"/>
    <col min="9735" max="9735" width="12.7109375" style="2" bestFit="1" customWidth="1"/>
    <col min="9736" max="9736" width="8.7109375" style="2" bestFit="1" customWidth="1"/>
    <col min="9737" max="9737" width="11" style="2" bestFit="1" customWidth="1"/>
    <col min="9738" max="9738" width="12" style="2" bestFit="1" customWidth="1"/>
    <col min="9739" max="9739" width="20.28515625" style="2" bestFit="1" customWidth="1"/>
    <col min="9740" max="9740" width="19.7109375" style="2" bestFit="1" customWidth="1"/>
    <col min="9741" max="9741" width="30" style="2" bestFit="1" customWidth="1"/>
    <col min="9742" max="9742" width="29.7109375" style="2" bestFit="1" customWidth="1"/>
    <col min="9743" max="9743" width="38.42578125" style="2" bestFit="1" customWidth="1"/>
    <col min="9744" max="9744" width="32.140625" style="2" bestFit="1" customWidth="1"/>
    <col min="9745" max="9984" width="8.7109375" style="2"/>
    <col min="9985" max="9985" width="15.7109375" style="2" bestFit="1" customWidth="1"/>
    <col min="9986" max="9986" width="11.28515625" style="2" bestFit="1" customWidth="1"/>
    <col min="9987" max="9987" width="39.140625" style="2" bestFit="1" customWidth="1"/>
    <col min="9988" max="9988" width="8.7109375" style="2" bestFit="1" customWidth="1"/>
    <col min="9989" max="9989" width="13.140625" style="2" bestFit="1" customWidth="1"/>
    <col min="9990" max="9990" width="1.28515625" style="2" customWidth="1"/>
    <col min="9991" max="9991" width="12.7109375" style="2" bestFit="1" customWidth="1"/>
    <col min="9992" max="9992" width="8.7109375" style="2" bestFit="1" customWidth="1"/>
    <col min="9993" max="9993" width="11" style="2" bestFit="1" customWidth="1"/>
    <col min="9994" max="9994" width="12" style="2" bestFit="1" customWidth="1"/>
    <col min="9995" max="9995" width="20.28515625" style="2" bestFit="1" customWidth="1"/>
    <col min="9996" max="9996" width="19.7109375" style="2" bestFit="1" customWidth="1"/>
    <col min="9997" max="9997" width="30" style="2" bestFit="1" customWidth="1"/>
    <col min="9998" max="9998" width="29.7109375" style="2" bestFit="1" customWidth="1"/>
    <col min="9999" max="9999" width="38.42578125" style="2" bestFit="1" customWidth="1"/>
    <col min="10000" max="10000" width="32.140625" style="2" bestFit="1" customWidth="1"/>
    <col min="10001" max="10240" width="8.7109375" style="2"/>
    <col min="10241" max="10241" width="15.7109375" style="2" bestFit="1" customWidth="1"/>
    <col min="10242" max="10242" width="11.28515625" style="2" bestFit="1" customWidth="1"/>
    <col min="10243" max="10243" width="39.140625" style="2" bestFit="1" customWidth="1"/>
    <col min="10244" max="10244" width="8.7109375" style="2" bestFit="1" customWidth="1"/>
    <col min="10245" max="10245" width="13.140625" style="2" bestFit="1" customWidth="1"/>
    <col min="10246" max="10246" width="1.28515625" style="2" customWidth="1"/>
    <col min="10247" max="10247" width="12.7109375" style="2" bestFit="1" customWidth="1"/>
    <col min="10248" max="10248" width="8.7109375" style="2" bestFit="1" customWidth="1"/>
    <col min="10249" max="10249" width="11" style="2" bestFit="1" customWidth="1"/>
    <col min="10250" max="10250" width="12" style="2" bestFit="1" customWidth="1"/>
    <col min="10251" max="10251" width="20.28515625" style="2" bestFit="1" customWidth="1"/>
    <col min="10252" max="10252" width="19.7109375" style="2" bestFit="1" customWidth="1"/>
    <col min="10253" max="10253" width="30" style="2" bestFit="1" customWidth="1"/>
    <col min="10254" max="10254" width="29.7109375" style="2" bestFit="1" customWidth="1"/>
    <col min="10255" max="10255" width="38.42578125" style="2" bestFit="1" customWidth="1"/>
    <col min="10256" max="10256" width="32.140625" style="2" bestFit="1" customWidth="1"/>
    <col min="10257" max="10496" width="8.7109375" style="2"/>
    <col min="10497" max="10497" width="15.7109375" style="2" bestFit="1" customWidth="1"/>
    <col min="10498" max="10498" width="11.28515625" style="2" bestFit="1" customWidth="1"/>
    <col min="10499" max="10499" width="39.140625" style="2" bestFit="1" customWidth="1"/>
    <col min="10500" max="10500" width="8.7109375" style="2" bestFit="1" customWidth="1"/>
    <col min="10501" max="10501" width="13.140625" style="2" bestFit="1" customWidth="1"/>
    <col min="10502" max="10502" width="1.28515625" style="2" customWidth="1"/>
    <col min="10503" max="10503" width="12.7109375" style="2" bestFit="1" customWidth="1"/>
    <col min="10504" max="10504" width="8.7109375" style="2" bestFit="1" customWidth="1"/>
    <col min="10505" max="10505" width="11" style="2" bestFit="1" customWidth="1"/>
    <col min="10506" max="10506" width="12" style="2" bestFit="1" customWidth="1"/>
    <col min="10507" max="10507" width="20.28515625" style="2" bestFit="1" customWidth="1"/>
    <col min="10508" max="10508" width="19.7109375" style="2" bestFit="1" customWidth="1"/>
    <col min="10509" max="10509" width="30" style="2" bestFit="1" customWidth="1"/>
    <col min="10510" max="10510" width="29.7109375" style="2" bestFit="1" customWidth="1"/>
    <col min="10511" max="10511" width="38.42578125" style="2" bestFit="1" customWidth="1"/>
    <col min="10512" max="10512" width="32.140625" style="2" bestFit="1" customWidth="1"/>
    <col min="10513" max="10752" width="8.7109375" style="2"/>
    <col min="10753" max="10753" width="15.7109375" style="2" bestFit="1" customWidth="1"/>
    <col min="10754" max="10754" width="11.28515625" style="2" bestFit="1" customWidth="1"/>
    <col min="10755" max="10755" width="39.140625" style="2" bestFit="1" customWidth="1"/>
    <col min="10756" max="10756" width="8.7109375" style="2" bestFit="1" customWidth="1"/>
    <col min="10757" max="10757" width="13.140625" style="2" bestFit="1" customWidth="1"/>
    <col min="10758" max="10758" width="1.28515625" style="2" customWidth="1"/>
    <col min="10759" max="10759" width="12.7109375" style="2" bestFit="1" customWidth="1"/>
    <col min="10760" max="10760" width="8.7109375" style="2" bestFit="1" customWidth="1"/>
    <col min="10761" max="10761" width="11" style="2" bestFit="1" customWidth="1"/>
    <col min="10762" max="10762" width="12" style="2" bestFit="1" customWidth="1"/>
    <col min="10763" max="10763" width="20.28515625" style="2" bestFit="1" customWidth="1"/>
    <col min="10764" max="10764" width="19.7109375" style="2" bestFit="1" customWidth="1"/>
    <col min="10765" max="10765" width="30" style="2" bestFit="1" customWidth="1"/>
    <col min="10766" max="10766" width="29.7109375" style="2" bestFit="1" customWidth="1"/>
    <col min="10767" max="10767" width="38.42578125" style="2" bestFit="1" customWidth="1"/>
    <col min="10768" max="10768" width="32.140625" style="2" bestFit="1" customWidth="1"/>
    <col min="10769" max="11008" width="8.7109375" style="2"/>
    <col min="11009" max="11009" width="15.7109375" style="2" bestFit="1" customWidth="1"/>
    <col min="11010" max="11010" width="11.28515625" style="2" bestFit="1" customWidth="1"/>
    <col min="11011" max="11011" width="39.140625" style="2" bestFit="1" customWidth="1"/>
    <col min="11012" max="11012" width="8.7109375" style="2" bestFit="1" customWidth="1"/>
    <col min="11013" max="11013" width="13.140625" style="2" bestFit="1" customWidth="1"/>
    <col min="11014" max="11014" width="1.28515625" style="2" customWidth="1"/>
    <col min="11015" max="11015" width="12.7109375" style="2" bestFit="1" customWidth="1"/>
    <col min="11016" max="11016" width="8.7109375" style="2" bestFit="1" customWidth="1"/>
    <col min="11017" max="11017" width="11" style="2" bestFit="1" customWidth="1"/>
    <col min="11018" max="11018" width="12" style="2" bestFit="1" customWidth="1"/>
    <col min="11019" max="11019" width="20.28515625" style="2" bestFit="1" customWidth="1"/>
    <col min="11020" max="11020" width="19.7109375" style="2" bestFit="1" customWidth="1"/>
    <col min="11021" max="11021" width="30" style="2" bestFit="1" customWidth="1"/>
    <col min="11022" max="11022" width="29.7109375" style="2" bestFit="1" customWidth="1"/>
    <col min="11023" max="11023" width="38.42578125" style="2" bestFit="1" customWidth="1"/>
    <col min="11024" max="11024" width="32.140625" style="2" bestFit="1" customWidth="1"/>
    <col min="11025" max="11264" width="8.7109375" style="2"/>
    <col min="11265" max="11265" width="15.7109375" style="2" bestFit="1" customWidth="1"/>
    <col min="11266" max="11266" width="11.28515625" style="2" bestFit="1" customWidth="1"/>
    <col min="11267" max="11267" width="39.140625" style="2" bestFit="1" customWidth="1"/>
    <col min="11268" max="11268" width="8.7109375" style="2" bestFit="1" customWidth="1"/>
    <col min="11269" max="11269" width="13.140625" style="2" bestFit="1" customWidth="1"/>
    <col min="11270" max="11270" width="1.28515625" style="2" customWidth="1"/>
    <col min="11271" max="11271" width="12.7109375" style="2" bestFit="1" customWidth="1"/>
    <col min="11272" max="11272" width="8.7109375" style="2" bestFit="1" customWidth="1"/>
    <col min="11273" max="11273" width="11" style="2" bestFit="1" customWidth="1"/>
    <col min="11274" max="11274" width="12" style="2" bestFit="1" customWidth="1"/>
    <col min="11275" max="11275" width="20.28515625" style="2" bestFit="1" customWidth="1"/>
    <col min="11276" max="11276" width="19.7109375" style="2" bestFit="1" customWidth="1"/>
    <col min="11277" max="11277" width="30" style="2" bestFit="1" customWidth="1"/>
    <col min="11278" max="11278" width="29.7109375" style="2" bestFit="1" customWidth="1"/>
    <col min="11279" max="11279" width="38.42578125" style="2" bestFit="1" customWidth="1"/>
    <col min="11280" max="11280" width="32.140625" style="2" bestFit="1" customWidth="1"/>
    <col min="11281" max="11520" width="8.7109375" style="2"/>
    <col min="11521" max="11521" width="15.7109375" style="2" bestFit="1" customWidth="1"/>
    <col min="11522" max="11522" width="11.28515625" style="2" bestFit="1" customWidth="1"/>
    <col min="11523" max="11523" width="39.140625" style="2" bestFit="1" customWidth="1"/>
    <col min="11524" max="11524" width="8.7109375" style="2" bestFit="1" customWidth="1"/>
    <col min="11525" max="11525" width="13.140625" style="2" bestFit="1" customWidth="1"/>
    <col min="11526" max="11526" width="1.28515625" style="2" customWidth="1"/>
    <col min="11527" max="11527" width="12.7109375" style="2" bestFit="1" customWidth="1"/>
    <col min="11528" max="11528" width="8.7109375" style="2" bestFit="1" customWidth="1"/>
    <col min="11529" max="11529" width="11" style="2" bestFit="1" customWidth="1"/>
    <col min="11530" max="11530" width="12" style="2" bestFit="1" customWidth="1"/>
    <col min="11531" max="11531" width="20.28515625" style="2" bestFit="1" customWidth="1"/>
    <col min="11532" max="11532" width="19.7109375" style="2" bestFit="1" customWidth="1"/>
    <col min="11533" max="11533" width="30" style="2" bestFit="1" customWidth="1"/>
    <col min="11534" max="11534" width="29.7109375" style="2" bestFit="1" customWidth="1"/>
    <col min="11535" max="11535" width="38.42578125" style="2" bestFit="1" customWidth="1"/>
    <col min="11536" max="11536" width="32.140625" style="2" bestFit="1" customWidth="1"/>
    <col min="11537" max="11776" width="8.7109375" style="2"/>
    <col min="11777" max="11777" width="15.7109375" style="2" bestFit="1" customWidth="1"/>
    <col min="11778" max="11778" width="11.28515625" style="2" bestFit="1" customWidth="1"/>
    <col min="11779" max="11779" width="39.140625" style="2" bestFit="1" customWidth="1"/>
    <col min="11780" max="11780" width="8.7109375" style="2" bestFit="1" customWidth="1"/>
    <col min="11781" max="11781" width="13.140625" style="2" bestFit="1" customWidth="1"/>
    <col min="11782" max="11782" width="1.28515625" style="2" customWidth="1"/>
    <col min="11783" max="11783" width="12.7109375" style="2" bestFit="1" customWidth="1"/>
    <col min="11784" max="11784" width="8.7109375" style="2" bestFit="1" customWidth="1"/>
    <col min="11785" max="11785" width="11" style="2" bestFit="1" customWidth="1"/>
    <col min="11786" max="11786" width="12" style="2" bestFit="1" customWidth="1"/>
    <col min="11787" max="11787" width="20.28515625" style="2" bestFit="1" customWidth="1"/>
    <col min="11788" max="11788" width="19.7109375" style="2" bestFit="1" customWidth="1"/>
    <col min="11789" max="11789" width="30" style="2" bestFit="1" customWidth="1"/>
    <col min="11790" max="11790" width="29.7109375" style="2" bestFit="1" customWidth="1"/>
    <col min="11791" max="11791" width="38.42578125" style="2" bestFit="1" customWidth="1"/>
    <col min="11792" max="11792" width="32.140625" style="2" bestFit="1" customWidth="1"/>
    <col min="11793" max="12032" width="8.7109375" style="2"/>
    <col min="12033" max="12033" width="15.7109375" style="2" bestFit="1" customWidth="1"/>
    <col min="12034" max="12034" width="11.28515625" style="2" bestFit="1" customWidth="1"/>
    <col min="12035" max="12035" width="39.140625" style="2" bestFit="1" customWidth="1"/>
    <col min="12036" max="12036" width="8.7109375" style="2" bestFit="1" customWidth="1"/>
    <col min="12037" max="12037" width="13.140625" style="2" bestFit="1" customWidth="1"/>
    <col min="12038" max="12038" width="1.28515625" style="2" customWidth="1"/>
    <col min="12039" max="12039" width="12.7109375" style="2" bestFit="1" customWidth="1"/>
    <col min="12040" max="12040" width="8.7109375" style="2" bestFit="1" customWidth="1"/>
    <col min="12041" max="12041" width="11" style="2" bestFit="1" customWidth="1"/>
    <col min="12042" max="12042" width="12" style="2" bestFit="1" customWidth="1"/>
    <col min="12043" max="12043" width="20.28515625" style="2" bestFit="1" customWidth="1"/>
    <col min="12044" max="12044" width="19.7109375" style="2" bestFit="1" customWidth="1"/>
    <col min="12045" max="12045" width="30" style="2" bestFit="1" customWidth="1"/>
    <col min="12046" max="12046" width="29.7109375" style="2" bestFit="1" customWidth="1"/>
    <col min="12047" max="12047" width="38.42578125" style="2" bestFit="1" customWidth="1"/>
    <col min="12048" max="12048" width="32.140625" style="2" bestFit="1" customWidth="1"/>
    <col min="12049" max="12288" width="8.7109375" style="2"/>
    <col min="12289" max="12289" width="15.7109375" style="2" bestFit="1" customWidth="1"/>
    <col min="12290" max="12290" width="11.28515625" style="2" bestFit="1" customWidth="1"/>
    <col min="12291" max="12291" width="39.140625" style="2" bestFit="1" customWidth="1"/>
    <col min="12292" max="12292" width="8.7109375" style="2" bestFit="1" customWidth="1"/>
    <col min="12293" max="12293" width="13.140625" style="2" bestFit="1" customWidth="1"/>
    <col min="12294" max="12294" width="1.28515625" style="2" customWidth="1"/>
    <col min="12295" max="12295" width="12.7109375" style="2" bestFit="1" customWidth="1"/>
    <col min="12296" max="12296" width="8.7109375" style="2" bestFit="1" customWidth="1"/>
    <col min="12297" max="12297" width="11" style="2" bestFit="1" customWidth="1"/>
    <col min="12298" max="12298" width="12" style="2" bestFit="1" customWidth="1"/>
    <col min="12299" max="12299" width="20.28515625" style="2" bestFit="1" customWidth="1"/>
    <col min="12300" max="12300" width="19.7109375" style="2" bestFit="1" customWidth="1"/>
    <col min="12301" max="12301" width="30" style="2" bestFit="1" customWidth="1"/>
    <col min="12302" max="12302" width="29.7109375" style="2" bestFit="1" customWidth="1"/>
    <col min="12303" max="12303" width="38.42578125" style="2" bestFit="1" customWidth="1"/>
    <col min="12304" max="12304" width="32.140625" style="2" bestFit="1" customWidth="1"/>
    <col min="12305" max="12544" width="8.7109375" style="2"/>
    <col min="12545" max="12545" width="15.7109375" style="2" bestFit="1" customWidth="1"/>
    <col min="12546" max="12546" width="11.28515625" style="2" bestFit="1" customWidth="1"/>
    <col min="12547" max="12547" width="39.140625" style="2" bestFit="1" customWidth="1"/>
    <col min="12548" max="12548" width="8.7109375" style="2" bestFit="1" customWidth="1"/>
    <col min="12549" max="12549" width="13.140625" style="2" bestFit="1" customWidth="1"/>
    <col min="12550" max="12550" width="1.28515625" style="2" customWidth="1"/>
    <col min="12551" max="12551" width="12.7109375" style="2" bestFit="1" customWidth="1"/>
    <col min="12552" max="12552" width="8.7109375" style="2" bestFit="1" customWidth="1"/>
    <col min="12553" max="12553" width="11" style="2" bestFit="1" customWidth="1"/>
    <col min="12554" max="12554" width="12" style="2" bestFit="1" customWidth="1"/>
    <col min="12555" max="12555" width="20.28515625" style="2" bestFit="1" customWidth="1"/>
    <col min="12556" max="12556" width="19.7109375" style="2" bestFit="1" customWidth="1"/>
    <col min="12557" max="12557" width="30" style="2" bestFit="1" customWidth="1"/>
    <col min="12558" max="12558" width="29.7109375" style="2" bestFit="1" customWidth="1"/>
    <col min="12559" max="12559" width="38.42578125" style="2" bestFit="1" customWidth="1"/>
    <col min="12560" max="12560" width="32.140625" style="2" bestFit="1" customWidth="1"/>
    <col min="12561" max="12800" width="8.7109375" style="2"/>
    <col min="12801" max="12801" width="15.7109375" style="2" bestFit="1" customWidth="1"/>
    <col min="12802" max="12802" width="11.28515625" style="2" bestFit="1" customWidth="1"/>
    <col min="12803" max="12803" width="39.140625" style="2" bestFit="1" customWidth="1"/>
    <col min="12804" max="12804" width="8.7109375" style="2" bestFit="1" customWidth="1"/>
    <col min="12805" max="12805" width="13.140625" style="2" bestFit="1" customWidth="1"/>
    <col min="12806" max="12806" width="1.28515625" style="2" customWidth="1"/>
    <col min="12807" max="12807" width="12.7109375" style="2" bestFit="1" customWidth="1"/>
    <col min="12808" max="12808" width="8.7109375" style="2" bestFit="1" customWidth="1"/>
    <col min="12809" max="12809" width="11" style="2" bestFit="1" customWidth="1"/>
    <col min="12810" max="12810" width="12" style="2" bestFit="1" customWidth="1"/>
    <col min="12811" max="12811" width="20.28515625" style="2" bestFit="1" customWidth="1"/>
    <col min="12812" max="12812" width="19.7109375" style="2" bestFit="1" customWidth="1"/>
    <col min="12813" max="12813" width="30" style="2" bestFit="1" customWidth="1"/>
    <col min="12814" max="12814" width="29.7109375" style="2" bestFit="1" customWidth="1"/>
    <col min="12815" max="12815" width="38.42578125" style="2" bestFit="1" customWidth="1"/>
    <col min="12816" max="12816" width="32.140625" style="2" bestFit="1" customWidth="1"/>
    <col min="12817" max="13056" width="8.7109375" style="2"/>
    <col min="13057" max="13057" width="15.7109375" style="2" bestFit="1" customWidth="1"/>
    <col min="13058" max="13058" width="11.28515625" style="2" bestFit="1" customWidth="1"/>
    <col min="13059" max="13059" width="39.140625" style="2" bestFit="1" customWidth="1"/>
    <col min="13060" max="13060" width="8.7109375" style="2" bestFit="1" customWidth="1"/>
    <col min="13061" max="13061" width="13.140625" style="2" bestFit="1" customWidth="1"/>
    <col min="13062" max="13062" width="1.28515625" style="2" customWidth="1"/>
    <col min="13063" max="13063" width="12.7109375" style="2" bestFit="1" customWidth="1"/>
    <col min="13064" max="13064" width="8.7109375" style="2" bestFit="1" customWidth="1"/>
    <col min="13065" max="13065" width="11" style="2" bestFit="1" customWidth="1"/>
    <col min="13066" max="13066" width="12" style="2" bestFit="1" customWidth="1"/>
    <col min="13067" max="13067" width="20.28515625" style="2" bestFit="1" customWidth="1"/>
    <col min="13068" max="13068" width="19.7109375" style="2" bestFit="1" customWidth="1"/>
    <col min="13069" max="13069" width="30" style="2" bestFit="1" customWidth="1"/>
    <col min="13070" max="13070" width="29.7109375" style="2" bestFit="1" customWidth="1"/>
    <col min="13071" max="13071" width="38.42578125" style="2" bestFit="1" customWidth="1"/>
    <col min="13072" max="13072" width="32.140625" style="2" bestFit="1" customWidth="1"/>
    <col min="13073" max="13312" width="8.7109375" style="2"/>
    <col min="13313" max="13313" width="15.7109375" style="2" bestFit="1" customWidth="1"/>
    <col min="13314" max="13314" width="11.28515625" style="2" bestFit="1" customWidth="1"/>
    <col min="13315" max="13315" width="39.140625" style="2" bestFit="1" customWidth="1"/>
    <col min="13316" max="13316" width="8.7109375" style="2" bestFit="1" customWidth="1"/>
    <col min="13317" max="13317" width="13.140625" style="2" bestFit="1" customWidth="1"/>
    <col min="13318" max="13318" width="1.28515625" style="2" customWidth="1"/>
    <col min="13319" max="13319" width="12.7109375" style="2" bestFit="1" customWidth="1"/>
    <col min="13320" max="13320" width="8.7109375" style="2" bestFit="1" customWidth="1"/>
    <col min="13321" max="13321" width="11" style="2" bestFit="1" customWidth="1"/>
    <col min="13322" max="13322" width="12" style="2" bestFit="1" customWidth="1"/>
    <col min="13323" max="13323" width="20.28515625" style="2" bestFit="1" customWidth="1"/>
    <col min="13324" max="13324" width="19.7109375" style="2" bestFit="1" customWidth="1"/>
    <col min="13325" max="13325" width="30" style="2" bestFit="1" customWidth="1"/>
    <col min="13326" max="13326" width="29.7109375" style="2" bestFit="1" customWidth="1"/>
    <col min="13327" max="13327" width="38.42578125" style="2" bestFit="1" customWidth="1"/>
    <col min="13328" max="13328" width="32.140625" style="2" bestFit="1" customWidth="1"/>
    <col min="13329" max="13568" width="8.7109375" style="2"/>
    <col min="13569" max="13569" width="15.7109375" style="2" bestFit="1" customWidth="1"/>
    <col min="13570" max="13570" width="11.28515625" style="2" bestFit="1" customWidth="1"/>
    <col min="13571" max="13571" width="39.140625" style="2" bestFit="1" customWidth="1"/>
    <col min="13572" max="13572" width="8.7109375" style="2" bestFit="1" customWidth="1"/>
    <col min="13573" max="13573" width="13.140625" style="2" bestFit="1" customWidth="1"/>
    <col min="13574" max="13574" width="1.28515625" style="2" customWidth="1"/>
    <col min="13575" max="13575" width="12.7109375" style="2" bestFit="1" customWidth="1"/>
    <col min="13576" max="13576" width="8.7109375" style="2" bestFit="1" customWidth="1"/>
    <col min="13577" max="13577" width="11" style="2" bestFit="1" customWidth="1"/>
    <col min="13578" max="13578" width="12" style="2" bestFit="1" customWidth="1"/>
    <col min="13579" max="13579" width="20.28515625" style="2" bestFit="1" customWidth="1"/>
    <col min="13580" max="13580" width="19.7109375" style="2" bestFit="1" customWidth="1"/>
    <col min="13581" max="13581" width="30" style="2" bestFit="1" customWidth="1"/>
    <col min="13582" max="13582" width="29.7109375" style="2" bestFit="1" customWidth="1"/>
    <col min="13583" max="13583" width="38.42578125" style="2" bestFit="1" customWidth="1"/>
    <col min="13584" max="13584" width="32.140625" style="2" bestFit="1" customWidth="1"/>
    <col min="13585" max="13824" width="8.7109375" style="2"/>
    <col min="13825" max="13825" width="15.7109375" style="2" bestFit="1" customWidth="1"/>
    <col min="13826" max="13826" width="11.28515625" style="2" bestFit="1" customWidth="1"/>
    <col min="13827" max="13827" width="39.140625" style="2" bestFit="1" customWidth="1"/>
    <col min="13828" max="13828" width="8.7109375" style="2" bestFit="1" customWidth="1"/>
    <col min="13829" max="13829" width="13.140625" style="2" bestFit="1" customWidth="1"/>
    <col min="13830" max="13830" width="1.28515625" style="2" customWidth="1"/>
    <col min="13831" max="13831" width="12.7109375" style="2" bestFit="1" customWidth="1"/>
    <col min="13832" max="13832" width="8.7109375" style="2" bestFit="1" customWidth="1"/>
    <col min="13833" max="13833" width="11" style="2" bestFit="1" customWidth="1"/>
    <col min="13834" max="13834" width="12" style="2" bestFit="1" customWidth="1"/>
    <col min="13835" max="13835" width="20.28515625" style="2" bestFit="1" customWidth="1"/>
    <col min="13836" max="13836" width="19.7109375" style="2" bestFit="1" customWidth="1"/>
    <col min="13837" max="13837" width="30" style="2" bestFit="1" customWidth="1"/>
    <col min="13838" max="13838" width="29.7109375" style="2" bestFit="1" customWidth="1"/>
    <col min="13839" max="13839" width="38.42578125" style="2" bestFit="1" customWidth="1"/>
    <col min="13840" max="13840" width="32.140625" style="2" bestFit="1" customWidth="1"/>
    <col min="13841" max="14080" width="8.7109375" style="2"/>
    <col min="14081" max="14081" width="15.7109375" style="2" bestFit="1" customWidth="1"/>
    <col min="14082" max="14082" width="11.28515625" style="2" bestFit="1" customWidth="1"/>
    <col min="14083" max="14083" width="39.140625" style="2" bestFit="1" customWidth="1"/>
    <col min="14084" max="14084" width="8.7109375" style="2" bestFit="1" customWidth="1"/>
    <col min="14085" max="14085" width="13.140625" style="2" bestFit="1" customWidth="1"/>
    <col min="14086" max="14086" width="1.28515625" style="2" customWidth="1"/>
    <col min="14087" max="14087" width="12.7109375" style="2" bestFit="1" customWidth="1"/>
    <col min="14088" max="14088" width="8.7109375" style="2" bestFit="1" customWidth="1"/>
    <col min="14089" max="14089" width="11" style="2" bestFit="1" customWidth="1"/>
    <col min="14090" max="14090" width="12" style="2" bestFit="1" customWidth="1"/>
    <col min="14091" max="14091" width="20.28515625" style="2" bestFit="1" customWidth="1"/>
    <col min="14092" max="14092" width="19.7109375" style="2" bestFit="1" customWidth="1"/>
    <col min="14093" max="14093" width="30" style="2" bestFit="1" customWidth="1"/>
    <col min="14094" max="14094" width="29.7109375" style="2" bestFit="1" customWidth="1"/>
    <col min="14095" max="14095" width="38.42578125" style="2" bestFit="1" customWidth="1"/>
    <col min="14096" max="14096" width="32.140625" style="2" bestFit="1" customWidth="1"/>
    <col min="14097" max="14336" width="8.7109375" style="2"/>
    <col min="14337" max="14337" width="15.7109375" style="2" bestFit="1" customWidth="1"/>
    <col min="14338" max="14338" width="11.28515625" style="2" bestFit="1" customWidth="1"/>
    <col min="14339" max="14339" width="39.140625" style="2" bestFit="1" customWidth="1"/>
    <col min="14340" max="14340" width="8.7109375" style="2" bestFit="1" customWidth="1"/>
    <col min="14341" max="14341" width="13.140625" style="2" bestFit="1" customWidth="1"/>
    <col min="14342" max="14342" width="1.28515625" style="2" customWidth="1"/>
    <col min="14343" max="14343" width="12.7109375" style="2" bestFit="1" customWidth="1"/>
    <col min="14344" max="14344" width="8.7109375" style="2" bestFit="1" customWidth="1"/>
    <col min="14345" max="14345" width="11" style="2" bestFit="1" customWidth="1"/>
    <col min="14346" max="14346" width="12" style="2" bestFit="1" customWidth="1"/>
    <col min="14347" max="14347" width="20.28515625" style="2" bestFit="1" customWidth="1"/>
    <col min="14348" max="14348" width="19.7109375" style="2" bestFit="1" customWidth="1"/>
    <col min="14349" max="14349" width="30" style="2" bestFit="1" customWidth="1"/>
    <col min="14350" max="14350" width="29.7109375" style="2" bestFit="1" customWidth="1"/>
    <col min="14351" max="14351" width="38.42578125" style="2" bestFit="1" customWidth="1"/>
    <col min="14352" max="14352" width="32.140625" style="2" bestFit="1" customWidth="1"/>
    <col min="14353" max="14592" width="8.7109375" style="2"/>
    <col min="14593" max="14593" width="15.7109375" style="2" bestFit="1" customWidth="1"/>
    <col min="14594" max="14594" width="11.28515625" style="2" bestFit="1" customWidth="1"/>
    <col min="14595" max="14595" width="39.140625" style="2" bestFit="1" customWidth="1"/>
    <col min="14596" max="14596" width="8.7109375" style="2" bestFit="1" customWidth="1"/>
    <col min="14597" max="14597" width="13.140625" style="2" bestFit="1" customWidth="1"/>
    <col min="14598" max="14598" width="1.28515625" style="2" customWidth="1"/>
    <col min="14599" max="14599" width="12.7109375" style="2" bestFit="1" customWidth="1"/>
    <col min="14600" max="14600" width="8.7109375" style="2" bestFit="1" customWidth="1"/>
    <col min="14601" max="14601" width="11" style="2" bestFit="1" customWidth="1"/>
    <col min="14602" max="14602" width="12" style="2" bestFit="1" customWidth="1"/>
    <col min="14603" max="14603" width="20.28515625" style="2" bestFit="1" customWidth="1"/>
    <col min="14604" max="14604" width="19.7109375" style="2" bestFit="1" customWidth="1"/>
    <col min="14605" max="14605" width="30" style="2" bestFit="1" customWidth="1"/>
    <col min="14606" max="14606" width="29.7109375" style="2" bestFit="1" customWidth="1"/>
    <col min="14607" max="14607" width="38.42578125" style="2" bestFit="1" customWidth="1"/>
    <col min="14608" max="14608" width="32.140625" style="2" bestFit="1" customWidth="1"/>
    <col min="14609" max="14848" width="8.7109375" style="2"/>
    <col min="14849" max="14849" width="15.7109375" style="2" bestFit="1" customWidth="1"/>
    <col min="14850" max="14850" width="11.28515625" style="2" bestFit="1" customWidth="1"/>
    <col min="14851" max="14851" width="39.140625" style="2" bestFit="1" customWidth="1"/>
    <col min="14852" max="14852" width="8.7109375" style="2" bestFit="1" customWidth="1"/>
    <col min="14853" max="14853" width="13.140625" style="2" bestFit="1" customWidth="1"/>
    <col min="14854" max="14854" width="1.28515625" style="2" customWidth="1"/>
    <col min="14855" max="14855" width="12.7109375" style="2" bestFit="1" customWidth="1"/>
    <col min="14856" max="14856" width="8.7109375" style="2" bestFit="1" customWidth="1"/>
    <col min="14857" max="14857" width="11" style="2" bestFit="1" customWidth="1"/>
    <col min="14858" max="14858" width="12" style="2" bestFit="1" customWidth="1"/>
    <col min="14859" max="14859" width="20.28515625" style="2" bestFit="1" customWidth="1"/>
    <col min="14860" max="14860" width="19.7109375" style="2" bestFit="1" customWidth="1"/>
    <col min="14861" max="14861" width="30" style="2" bestFit="1" customWidth="1"/>
    <col min="14862" max="14862" width="29.7109375" style="2" bestFit="1" customWidth="1"/>
    <col min="14863" max="14863" width="38.42578125" style="2" bestFit="1" customWidth="1"/>
    <col min="14864" max="14864" width="32.140625" style="2" bestFit="1" customWidth="1"/>
    <col min="14865" max="15104" width="8.7109375" style="2"/>
    <col min="15105" max="15105" width="15.7109375" style="2" bestFit="1" customWidth="1"/>
    <col min="15106" max="15106" width="11.28515625" style="2" bestFit="1" customWidth="1"/>
    <col min="15107" max="15107" width="39.140625" style="2" bestFit="1" customWidth="1"/>
    <col min="15108" max="15108" width="8.7109375" style="2" bestFit="1" customWidth="1"/>
    <col min="15109" max="15109" width="13.140625" style="2" bestFit="1" customWidth="1"/>
    <col min="15110" max="15110" width="1.28515625" style="2" customWidth="1"/>
    <col min="15111" max="15111" width="12.7109375" style="2" bestFit="1" customWidth="1"/>
    <col min="15112" max="15112" width="8.7109375" style="2" bestFit="1" customWidth="1"/>
    <col min="15113" max="15113" width="11" style="2" bestFit="1" customWidth="1"/>
    <col min="15114" max="15114" width="12" style="2" bestFit="1" customWidth="1"/>
    <col min="15115" max="15115" width="20.28515625" style="2" bestFit="1" customWidth="1"/>
    <col min="15116" max="15116" width="19.7109375" style="2" bestFit="1" customWidth="1"/>
    <col min="15117" max="15117" width="30" style="2" bestFit="1" customWidth="1"/>
    <col min="15118" max="15118" width="29.7109375" style="2" bestFit="1" customWidth="1"/>
    <col min="15119" max="15119" width="38.42578125" style="2" bestFit="1" customWidth="1"/>
    <col min="15120" max="15120" width="32.140625" style="2" bestFit="1" customWidth="1"/>
    <col min="15121" max="15360" width="8.7109375" style="2"/>
    <col min="15361" max="15361" width="15.7109375" style="2" bestFit="1" customWidth="1"/>
    <col min="15362" max="15362" width="11.28515625" style="2" bestFit="1" customWidth="1"/>
    <col min="15363" max="15363" width="39.140625" style="2" bestFit="1" customWidth="1"/>
    <col min="15364" max="15364" width="8.7109375" style="2" bestFit="1" customWidth="1"/>
    <col min="15365" max="15365" width="13.140625" style="2" bestFit="1" customWidth="1"/>
    <col min="15366" max="15366" width="1.28515625" style="2" customWidth="1"/>
    <col min="15367" max="15367" width="12.7109375" style="2" bestFit="1" customWidth="1"/>
    <col min="15368" max="15368" width="8.7109375" style="2" bestFit="1" customWidth="1"/>
    <col min="15369" max="15369" width="11" style="2" bestFit="1" customWidth="1"/>
    <col min="15370" max="15370" width="12" style="2" bestFit="1" customWidth="1"/>
    <col min="15371" max="15371" width="20.28515625" style="2" bestFit="1" customWidth="1"/>
    <col min="15372" max="15372" width="19.7109375" style="2" bestFit="1" customWidth="1"/>
    <col min="15373" max="15373" width="30" style="2" bestFit="1" customWidth="1"/>
    <col min="15374" max="15374" width="29.7109375" style="2" bestFit="1" customWidth="1"/>
    <col min="15375" max="15375" width="38.42578125" style="2" bestFit="1" customWidth="1"/>
    <col min="15376" max="15376" width="32.140625" style="2" bestFit="1" customWidth="1"/>
    <col min="15377" max="15616" width="8.7109375" style="2"/>
    <col min="15617" max="15617" width="15.7109375" style="2" bestFit="1" customWidth="1"/>
    <col min="15618" max="15618" width="11.28515625" style="2" bestFit="1" customWidth="1"/>
    <col min="15619" max="15619" width="39.140625" style="2" bestFit="1" customWidth="1"/>
    <col min="15620" max="15620" width="8.7109375" style="2" bestFit="1" customWidth="1"/>
    <col min="15621" max="15621" width="13.140625" style="2" bestFit="1" customWidth="1"/>
    <col min="15622" max="15622" width="1.28515625" style="2" customWidth="1"/>
    <col min="15623" max="15623" width="12.7109375" style="2" bestFit="1" customWidth="1"/>
    <col min="15624" max="15624" width="8.7109375" style="2" bestFit="1" customWidth="1"/>
    <col min="15625" max="15625" width="11" style="2" bestFit="1" customWidth="1"/>
    <col min="15626" max="15626" width="12" style="2" bestFit="1" customWidth="1"/>
    <col min="15627" max="15627" width="20.28515625" style="2" bestFit="1" customWidth="1"/>
    <col min="15628" max="15628" width="19.7109375" style="2" bestFit="1" customWidth="1"/>
    <col min="15629" max="15629" width="30" style="2" bestFit="1" customWidth="1"/>
    <col min="15630" max="15630" width="29.7109375" style="2" bestFit="1" customWidth="1"/>
    <col min="15631" max="15631" width="38.42578125" style="2" bestFit="1" customWidth="1"/>
    <col min="15632" max="15632" width="32.140625" style="2" bestFit="1" customWidth="1"/>
    <col min="15633" max="15872" width="8.7109375" style="2"/>
    <col min="15873" max="15873" width="15.7109375" style="2" bestFit="1" customWidth="1"/>
    <col min="15874" max="15874" width="11.28515625" style="2" bestFit="1" customWidth="1"/>
    <col min="15875" max="15875" width="39.140625" style="2" bestFit="1" customWidth="1"/>
    <col min="15876" max="15876" width="8.7109375" style="2" bestFit="1" customWidth="1"/>
    <col min="15877" max="15877" width="13.140625" style="2" bestFit="1" customWidth="1"/>
    <col min="15878" max="15878" width="1.28515625" style="2" customWidth="1"/>
    <col min="15879" max="15879" width="12.7109375" style="2" bestFit="1" customWidth="1"/>
    <col min="15880" max="15880" width="8.7109375" style="2" bestFit="1" customWidth="1"/>
    <col min="15881" max="15881" width="11" style="2" bestFit="1" customWidth="1"/>
    <col min="15882" max="15882" width="12" style="2" bestFit="1" customWidth="1"/>
    <col min="15883" max="15883" width="20.28515625" style="2" bestFit="1" customWidth="1"/>
    <col min="15884" max="15884" width="19.7109375" style="2" bestFit="1" customWidth="1"/>
    <col min="15885" max="15885" width="30" style="2" bestFit="1" customWidth="1"/>
    <col min="15886" max="15886" width="29.7109375" style="2" bestFit="1" customWidth="1"/>
    <col min="15887" max="15887" width="38.42578125" style="2" bestFit="1" customWidth="1"/>
    <col min="15888" max="15888" width="32.140625" style="2" bestFit="1" customWidth="1"/>
    <col min="15889" max="16128" width="8.7109375" style="2"/>
    <col min="16129" max="16129" width="15.7109375" style="2" bestFit="1" customWidth="1"/>
    <col min="16130" max="16130" width="11.28515625" style="2" bestFit="1" customWidth="1"/>
    <col min="16131" max="16131" width="39.140625" style="2" bestFit="1" customWidth="1"/>
    <col min="16132" max="16132" width="8.7109375" style="2" bestFit="1" customWidth="1"/>
    <col min="16133" max="16133" width="13.140625" style="2" bestFit="1" customWidth="1"/>
    <col min="16134" max="16134" width="1.28515625" style="2" customWidth="1"/>
    <col min="16135" max="16135" width="12.7109375" style="2" bestFit="1" customWidth="1"/>
    <col min="16136" max="16136" width="8.7109375" style="2" bestFit="1" customWidth="1"/>
    <col min="16137" max="16137" width="11" style="2" bestFit="1" customWidth="1"/>
    <col min="16138" max="16138" width="12" style="2" bestFit="1" customWidth="1"/>
    <col min="16139" max="16139" width="20.28515625" style="2" bestFit="1" customWidth="1"/>
    <col min="16140" max="16140" width="19.7109375" style="2" bestFit="1" customWidth="1"/>
    <col min="16141" max="16141" width="30" style="2" bestFit="1" customWidth="1"/>
    <col min="16142" max="16142" width="29.7109375" style="2" bestFit="1" customWidth="1"/>
    <col min="16143" max="16143" width="38.42578125" style="2" bestFit="1" customWidth="1"/>
    <col min="16144" max="16144" width="32.140625" style="2" bestFit="1" customWidth="1"/>
    <col min="16145" max="16384" width="8.7109375" style="2"/>
  </cols>
  <sheetData>
    <row r="1" spans="1:22" s="3" customFormat="1" x14ac:dyDescent="0.2">
      <c r="A1" s="3" t="s">
        <v>12</v>
      </c>
      <c r="B1" s="3" t="s">
        <v>13</v>
      </c>
      <c r="C1" s="3" t="s">
        <v>9</v>
      </c>
      <c r="D1" s="3" t="s">
        <v>14</v>
      </c>
      <c r="E1" s="3" t="s">
        <v>15</v>
      </c>
      <c r="G1" s="3" t="s">
        <v>16</v>
      </c>
      <c r="H1" s="3" t="s">
        <v>17</v>
      </c>
      <c r="I1" s="3" t="s">
        <v>18</v>
      </c>
      <c r="J1" s="3" t="s">
        <v>19</v>
      </c>
      <c r="K1" s="3" t="s">
        <v>20</v>
      </c>
      <c r="L1" s="3" t="s">
        <v>21</v>
      </c>
      <c r="M1" s="3" t="s">
        <v>22</v>
      </c>
      <c r="N1" s="3" t="s">
        <v>23</v>
      </c>
      <c r="O1" s="3" t="s">
        <v>24</v>
      </c>
      <c r="P1" s="3" t="s">
        <v>25</v>
      </c>
      <c r="Q1" s="3" t="s">
        <v>26</v>
      </c>
      <c r="R1" s="3" t="s">
        <v>27</v>
      </c>
    </row>
    <row r="2" spans="1:22" ht="12.75" x14ac:dyDescent="0.2">
      <c r="A2" s="4">
        <v>44148</v>
      </c>
      <c r="B2" s="2" t="s">
        <v>28</v>
      </c>
      <c r="C2" s="1" t="s">
        <v>29</v>
      </c>
      <c r="D2" s="2" t="s">
        <v>30</v>
      </c>
      <c r="E2" s="2" t="s">
        <v>1117</v>
      </c>
      <c r="G2">
        <v>0.57999999999999996</v>
      </c>
      <c r="H2" s="2">
        <f>AVERAGE(G2:G8)</f>
        <v>0.59871428571428564</v>
      </c>
      <c r="I2" s="2" t="s">
        <v>31</v>
      </c>
      <c r="J2" s="2">
        <f>(0.897217-0.001343)/87.67*10^6</f>
        <v>10218.706513060341</v>
      </c>
    </row>
    <row r="3" spans="1:22" ht="12.75" x14ac:dyDescent="0.2">
      <c r="G3">
        <v>0.61199999999999999</v>
      </c>
      <c r="I3" s="2">
        <v>20</v>
      </c>
      <c r="J3" s="2">
        <f>J2/I3</f>
        <v>510.935325653017</v>
      </c>
      <c r="K3" s="2">
        <v>935.8</v>
      </c>
      <c r="L3" s="2">
        <v>494.5</v>
      </c>
      <c r="M3" s="2">
        <f>K3-H2</f>
        <v>935.20128571428563</v>
      </c>
      <c r="N3" s="2">
        <f>L3-H2</f>
        <v>493.90128571428573</v>
      </c>
      <c r="O3" s="2">
        <f t="shared" ref="O3:O13" si="0">M3/N3</f>
        <v>1.8934983827016907</v>
      </c>
      <c r="P3" s="2">
        <f>J3/M3</f>
        <v>0.54633727889154482</v>
      </c>
      <c r="Q3" s="2">
        <f>LINEST(M3:M13,N3:N13,FALSE)</f>
        <v>1.8663069210155117</v>
      </c>
      <c r="R3" s="2">
        <f>LINEST(J3:J13,M3:M13,FALSE)</f>
        <v>0.53886030313972677</v>
      </c>
      <c r="U3" s="2">
        <f t="shared" ref="U3:U13" si="1">$Q$3</f>
        <v>1.8663069210155117</v>
      </c>
      <c r="V3" s="2">
        <v>1.9</v>
      </c>
    </row>
    <row r="4" spans="1:22" ht="12.75" x14ac:dyDescent="0.2">
      <c r="G4">
        <v>0.58399999999999996</v>
      </c>
      <c r="I4" s="2">
        <f t="shared" ref="I4:I12" si="2">I3*2</f>
        <v>40</v>
      </c>
      <c r="J4" s="2">
        <f>J2/I4</f>
        <v>255.4676628265085</v>
      </c>
      <c r="K4" s="2">
        <v>490.6</v>
      </c>
      <c r="L4" s="5">
        <v>272.2</v>
      </c>
      <c r="M4" s="2">
        <f>K4-H2</f>
        <v>490.00128571428576</v>
      </c>
      <c r="N4" s="2">
        <f>L4-H2</f>
        <v>271.60128571428572</v>
      </c>
      <c r="O4" s="2">
        <f t="shared" si="0"/>
        <v>1.8041199047553427</v>
      </c>
      <c r="P4" s="2">
        <f t="shared" ref="P4:P13" si="3">J4/M4</f>
        <v>0.52136120919378326</v>
      </c>
      <c r="U4" s="2">
        <f t="shared" si="1"/>
        <v>1.8663069210155117</v>
      </c>
      <c r="V4" s="2">
        <v>1.9</v>
      </c>
    </row>
    <row r="5" spans="1:22" ht="12.75" x14ac:dyDescent="0.2">
      <c r="G5">
        <v>0.56200000000000006</v>
      </c>
      <c r="I5" s="2">
        <f t="shared" si="2"/>
        <v>80</v>
      </c>
      <c r="J5" s="2">
        <f>J2/I5</f>
        <v>127.73383141325425</v>
      </c>
      <c r="K5" s="5">
        <v>249.8</v>
      </c>
      <c r="L5" s="2">
        <v>140.6</v>
      </c>
      <c r="M5" s="5">
        <f>K5-H2</f>
        <v>249.20128571428572</v>
      </c>
      <c r="N5" s="2">
        <f>L5-H2</f>
        <v>140.0012857142857</v>
      </c>
      <c r="O5" s="2">
        <f t="shared" si="0"/>
        <v>1.7799928368004785</v>
      </c>
      <c r="P5" s="2">
        <f t="shared" si="3"/>
        <v>0.5125729229170336</v>
      </c>
      <c r="Q5" s="2" t="s">
        <v>32</v>
      </c>
      <c r="U5" s="2">
        <f t="shared" si="1"/>
        <v>1.8663069210155117</v>
      </c>
      <c r="V5" s="2">
        <v>1.9</v>
      </c>
    </row>
    <row r="6" spans="1:22" ht="12.75" x14ac:dyDescent="0.2">
      <c r="G6">
        <v>0.35899999999999999</v>
      </c>
      <c r="I6" s="2">
        <f t="shared" si="2"/>
        <v>160</v>
      </c>
      <c r="J6" s="2">
        <f>J2/I6</f>
        <v>63.866915706627125</v>
      </c>
      <c r="K6" s="2">
        <v>126.6</v>
      </c>
      <c r="L6" s="2">
        <v>70.540000000000006</v>
      </c>
      <c r="M6" s="2">
        <f>K6-H2</f>
        <v>126.00128571428571</v>
      </c>
      <c r="N6" s="2">
        <f>L6-H2</f>
        <v>69.941285714285726</v>
      </c>
      <c r="O6" s="2">
        <f t="shared" si="0"/>
        <v>1.8015294461272615</v>
      </c>
      <c r="P6" s="2">
        <f t="shared" si="3"/>
        <v>0.50687511119091744</v>
      </c>
      <c r="Q6" s="6">
        <f>AVERAGE(O3:O13)</f>
        <v>1.8207116056969412</v>
      </c>
      <c r="R6" s="6">
        <f>AVERAGE(P3:P13)</f>
        <v>0.53586737175866761</v>
      </c>
      <c r="U6" s="2">
        <f t="shared" si="1"/>
        <v>1.8663069210155117</v>
      </c>
      <c r="V6" s="2">
        <v>1.9</v>
      </c>
    </row>
    <row r="7" spans="1:22" ht="12.75" x14ac:dyDescent="0.2">
      <c r="G7">
        <v>0.77500000000000002</v>
      </c>
      <c r="I7" s="2">
        <f t="shared" si="2"/>
        <v>320</v>
      </c>
      <c r="J7" s="2">
        <f>J2/I7</f>
        <v>31.933457853313563</v>
      </c>
      <c r="K7" s="2">
        <v>64.16</v>
      </c>
      <c r="L7" s="2">
        <v>35.03</v>
      </c>
      <c r="M7" s="2">
        <f>K7-H2</f>
        <v>63.56128571428571</v>
      </c>
      <c r="N7" s="2">
        <f>L7-H2</f>
        <v>34.431285714285714</v>
      </c>
      <c r="O7" s="2">
        <f t="shared" si="0"/>
        <v>1.8460328853741821</v>
      </c>
      <c r="P7" s="2">
        <f t="shared" si="3"/>
        <v>0.50240421499429111</v>
      </c>
      <c r="U7" s="2">
        <f t="shared" si="1"/>
        <v>1.8663069210155117</v>
      </c>
      <c r="V7" s="2">
        <v>1.9</v>
      </c>
    </row>
    <row r="8" spans="1:22" ht="12.75" x14ac:dyDescent="0.2">
      <c r="G8">
        <v>0.71899999999999997</v>
      </c>
      <c r="I8" s="2">
        <f t="shared" si="2"/>
        <v>640</v>
      </c>
      <c r="J8" s="2">
        <f>J2/I8</f>
        <v>15.966728926656781</v>
      </c>
      <c r="K8" s="2">
        <v>32.450000000000003</v>
      </c>
      <c r="L8" s="2">
        <v>18.05</v>
      </c>
      <c r="M8" s="2">
        <f>K8-H2</f>
        <v>31.851285714285716</v>
      </c>
      <c r="N8" s="2">
        <f>L8-H2</f>
        <v>17.451285714285714</v>
      </c>
      <c r="O8" s="2">
        <f t="shared" si="0"/>
        <v>1.8251541024402624</v>
      </c>
      <c r="P8" s="2">
        <f t="shared" si="3"/>
        <v>0.50128993441214509</v>
      </c>
      <c r="U8" s="2">
        <f t="shared" si="1"/>
        <v>1.8663069210155117</v>
      </c>
      <c r="V8" s="2">
        <v>1.9</v>
      </c>
    </row>
    <row r="9" spans="1:22" ht="12.75" x14ac:dyDescent="0.2">
      <c r="G9"/>
      <c r="I9" s="2">
        <f t="shared" si="2"/>
        <v>1280</v>
      </c>
      <c r="J9" s="2">
        <f>J2/I9</f>
        <v>7.9833644633283907</v>
      </c>
      <c r="K9" s="2">
        <v>16.52</v>
      </c>
      <c r="L9" s="2">
        <v>9.2029999999999994</v>
      </c>
      <c r="M9" s="2">
        <f>K9-H2</f>
        <v>15.921285714285714</v>
      </c>
      <c r="N9" s="2">
        <f>L9-H2</f>
        <v>8.6042857142857141</v>
      </c>
      <c r="O9" s="2">
        <f t="shared" si="0"/>
        <v>1.8503901710111241</v>
      </c>
      <c r="P9" s="2">
        <f t="shared" si="3"/>
        <v>0.50142712131377343</v>
      </c>
      <c r="U9" s="2">
        <f t="shared" si="1"/>
        <v>1.8663069210155117</v>
      </c>
      <c r="V9" s="2">
        <v>1.9</v>
      </c>
    </row>
    <row r="10" spans="1:22" ht="12.75" x14ac:dyDescent="0.2">
      <c r="G10"/>
      <c r="I10" s="2">
        <f t="shared" si="2"/>
        <v>2560</v>
      </c>
      <c r="J10" s="2">
        <f>J2/I10</f>
        <v>3.9916822316641953</v>
      </c>
      <c r="K10" s="2">
        <v>8.4659999999999993</v>
      </c>
      <c r="L10" s="7">
        <v>4.7569999999999997</v>
      </c>
      <c r="M10" s="2">
        <f>K10-H2</f>
        <v>7.867285714285714</v>
      </c>
      <c r="N10" s="2">
        <f>L10-H2</f>
        <v>4.1582857142857144</v>
      </c>
      <c r="O10" s="2">
        <f t="shared" si="0"/>
        <v>1.8919541019650954</v>
      </c>
      <c r="P10" s="2">
        <f t="shared" si="3"/>
        <v>0.50737730605308362</v>
      </c>
      <c r="U10" s="2">
        <f t="shared" si="1"/>
        <v>1.8663069210155117</v>
      </c>
      <c r="V10" s="2">
        <v>1.9</v>
      </c>
    </row>
    <row r="11" spans="1:22" ht="12.75" x14ac:dyDescent="0.2">
      <c r="G11"/>
      <c r="I11" s="2">
        <f t="shared" si="2"/>
        <v>5120</v>
      </c>
      <c r="J11" s="2">
        <f>J2/I11</f>
        <v>1.9958411158320977</v>
      </c>
      <c r="K11" s="2">
        <v>4.617</v>
      </c>
      <c r="L11" s="2">
        <v>2.5649999999999999</v>
      </c>
      <c r="M11" s="2">
        <f>K11-H2</f>
        <v>4.0182857142857147</v>
      </c>
      <c r="N11" s="2">
        <f>L11-H2</f>
        <v>1.9662857142857142</v>
      </c>
      <c r="O11" s="2">
        <f t="shared" si="0"/>
        <v>2.0435919790758503</v>
      </c>
      <c r="P11" s="2">
        <f t="shared" si="3"/>
        <v>0.49668969748381264</v>
      </c>
      <c r="U11" s="2">
        <f t="shared" si="1"/>
        <v>1.8663069210155117</v>
      </c>
      <c r="V11" s="2">
        <v>1.9</v>
      </c>
    </row>
    <row r="12" spans="1:22" ht="12.75" x14ac:dyDescent="0.2">
      <c r="G12"/>
      <c r="I12" s="2">
        <f t="shared" si="2"/>
        <v>10240</v>
      </c>
      <c r="J12" s="2">
        <f>J2/I12</f>
        <v>0.99792055791604883</v>
      </c>
      <c r="K12" s="2">
        <v>2.5590000000000002</v>
      </c>
      <c r="L12" s="2">
        <v>1.8120000000000001</v>
      </c>
      <c r="M12" s="7">
        <f>K12-H2</f>
        <v>1.9602857142857144</v>
      </c>
      <c r="N12" s="2">
        <f>L12-H2</f>
        <v>1.2132857142857145</v>
      </c>
      <c r="O12" s="2">
        <f t="shared" si="0"/>
        <v>1.6156835040621687</v>
      </c>
      <c r="P12" s="2">
        <f t="shared" si="3"/>
        <v>0.50906893349455917</v>
      </c>
      <c r="U12" s="2">
        <f t="shared" si="1"/>
        <v>1.8663069210155117</v>
      </c>
      <c r="V12" s="2">
        <v>1.9</v>
      </c>
    </row>
    <row r="13" spans="1:22" ht="12.75" x14ac:dyDescent="0.2">
      <c r="G13"/>
      <c r="I13" s="2">
        <v>20480</v>
      </c>
      <c r="J13" s="2">
        <f>J2/I13</f>
        <v>0.49896027895802442</v>
      </c>
      <c r="K13" s="7">
        <v>1.2310000000000001</v>
      </c>
      <c r="L13" s="7">
        <v>0.97599999999999998</v>
      </c>
      <c r="M13" s="7">
        <f>K13-H2</f>
        <v>0.63228571428571445</v>
      </c>
      <c r="N13" s="7">
        <f>L13-H2</f>
        <v>0.37728571428571434</v>
      </c>
      <c r="O13" s="2">
        <f t="shared" si="0"/>
        <v>1.6758803483528968</v>
      </c>
      <c r="P13" s="2">
        <f t="shared" si="3"/>
        <v>0.78913735940039986</v>
      </c>
      <c r="U13" s="2">
        <f t="shared" si="1"/>
        <v>1.8663069210155117</v>
      </c>
      <c r="V13" s="2">
        <v>1.9</v>
      </c>
    </row>
    <row r="14" spans="1:22" ht="12.75" x14ac:dyDescent="0.2">
      <c r="G14"/>
    </row>
    <row r="15" spans="1:22" ht="12.75" x14ac:dyDescent="0.2">
      <c r="G15"/>
    </row>
    <row r="17" spans="7:18" ht="12.75" x14ac:dyDescent="0.2">
      <c r="G17"/>
      <c r="H17" s="8">
        <v>44148</v>
      </c>
      <c r="I17" s="2">
        <f>(0.045654-0.001099)/87.67*10^6</f>
        <v>508.21261548990532</v>
      </c>
      <c r="J17" s="2" t="s">
        <v>48</v>
      </c>
      <c r="R17" s="2" t="s">
        <v>33</v>
      </c>
    </row>
    <row r="18" spans="7:18" ht="12.75" x14ac:dyDescent="0.2">
      <c r="G18"/>
      <c r="I18" s="2">
        <f>I17/J2</f>
        <v>4.9733556281352058E-2</v>
      </c>
    </row>
    <row r="19" spans="7:18" ht="12.75" x14ac:dyDescent="0.2">
      <c r="G19"/>
      <c r="I19" s="2">
        <f>J2/I17</f>
        <v>20.10714846818539</v>
      </c>
    </row>
    <row r="20" spans="7:18" ht="12.75" x14ac:dyDescent="0.2">
      <c r="G20"/>
    </row>
    <row r="21" spans="7:18" ht="12.75" x14ac:dyDescent="0.2">
      <c r="G21"/>
      <c r="H21" s="8">
        <v>43126</v>
      </c>
      <c r="J21" s="2" t="s">
        <v>49</v>
      </c>
    </row>
    <row r="22" spans="7:18" x14ac:dyDescent="0.2">
      <c r="I22" s="2">
        <f>I21/J2</f>
        <v>0</v>
      </c>
    </row>
    <row r="23" spans="7:18" x14ac:dyDescent="0.2">
      <c r="I23" s="2" t="e">
        <f>J2/I21</f>
        <v>#DIV/0!</v>
      </c>
    </row>
    <row r="40" spans="11:13" x14ac:dyDescent="0.2">
      <c r="K40" s="5"/>
      <c r="L40" s="5"/>
      <c r="M40" s="5"/>
    </row>
    <row r="46" spans="11:13" x14ac:dyDescent="0.2">
      <c r="K46" s="7"/>
      <c r="L46" s="7"/>
      <c r="M46" s="7"/>
    </row>
    <row r="49" spans="11:13" x14ac:dyDescent="0.2">
      <c r="K49" s="7"/>
      <c r="L49" s="7"/>
      <c r="M49" s="7"/>
    </row>
  </sheetData>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R20"/>
  <sheetViews>
    <sheetView workbookViewId="0">
      <selection activeCell="L23" sqref="L23"/>
    </sheetView>
  </sheetViews>
  <sheetFormatPr defaultColWidth="9.140625" defaultRowHeight="12.75" x14ac:dyDescent="0.2"/>
  <cols>
    <col min="15" max="15" width="9" bestFit="1" customWidth="1"/>
    <col min="16" max="16" width="15.7109375" bestFit="1" customWidth="1"/>
  </cols>
  <sheetData>
    <row r="2" spans="2:18" ht="26.25" x14ac:dyDescent="0.4">
      <c r="B2" s="577" t="s">
        <v>1252</v>
      </c>
      <c r="O2" s="152" t="s">
        <v>1263</v>
      </c>
      <c r="P2" s="579" t="s">
        <v>1264</v>
      </c>
      <c r="Q2" s="579" t="s">
        <v>26</v>
      </c>
      <c r="R2" s="579" t="s">
        <v>27</v>
      </c>
    </row>
    <row r="3" spans="2:18" x14ac:dyDescent="0.2">
      <c r="O3">
        <v>20181101</v>
      </c>
      <c r="P3" s="579" t="s">
        <v>1265</v>
      </c>
      <c r="Q3" s="579">
        <v>1.8682000000000001</v>
      </c>
      <c r="R3" s="579">
        <v>0.51219999999999999</v>
      </c>
    </row>
    <row r="5" spans="2:18" x14ac:dyDescent="0.2">
      <c r="B5" t="s">
        <v>1253</v>
      </c>
    </row>
    <row r="6" spans="2:18" ht="26.25" x14ac:dyDescent="0.4">
      <c r="B6" s="577" t="s">
        <v>1254</v>
      </c>
    </row>
    <row r="10" spans="2:18" x14ac:dyDescent="0.2">
      <c r="B10" t="s">
        <v>1255</v>
      </c>
    </row>
    <row r="11" spans="2:18" x14ac:dyDescent="0.2">
      <c r="B11" t="s">
        <v>1256</v>
      </c>
    </row>
    <row r="12" spans="2:18" x14ac:dyDescent="0.2">
      <c r="B12" t="s">
        <v>1257</v>
      </c>
    </row>
    <row r="14" spans="2:18" x14ac:dyDescent="0.2">
      <c r="B14" t="s">
        <v>1258</v>
      </c>
    </row>
    <row r="15" spans="2:18" x14ac:dyDescent="0.2">
      <c r="B15" t="s">
        <v>1259</v>
      </c>
    </row>
    <row r="16" spans="2:18" ht="27.75" x14ac:dyDescent="0.4">
      <c r="B16" s="578" t="s">
        <v>1260</v>
      </c>
    </row>
    <row r="19" spans="2:2" x14ac:dyDescent="0.2">
      <c r="B19" s="152" t="s">
        <v>1261</v>
      </c>
    </row>
    <row r="20" spans="2:2" x14ac:dyDescent="0.2">
      <c r="B20" s="152" t="s">
        <v>1262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8"/>
  <dimension ref="A1:V49"/>
  <sheetViews>
    <sheetView topLeftCell="G1" workbookViewId="0">
      <selection activeCell="R10" sqref="R10"/>
    </sheetView>
  </sheetViews>
  <sheetFormatPr defaultColWidth="8.7109375" defaultRowHeight="11.25" x14ac:dyDescent="0.2"/>
  <cols>
    <col min="1" max="1" width="15.7109375" style="2" bestFit="1" customWidth="1"/>
    <col min="2" max="2" width="11.28515625" style="2" bestFit="1" customWidth="1"/>
    <col min="3" max="3" width="39.140625" style="2" bestFit="1" customWidth="1"/>
    <col min="4" max="4" width="8.7109375" style="2" bestFit="1" customWidth="1"/>
    <col min="5" max="5" width="13.140625" style="2" bestFit="1" customWidth="1"/>
    <col min="6" max="6" width="1.28515625" style="2" customWidth="1"/>
    <col min="7" max="7" width="12.7109375" style="2" bestFit="1" customWidth="1"/>
    <col min="8" max="8" width="8.7109375" style="2" bestFit="1" customWidth="1"/>
    <col min="9" max="9" width="11" style="2" bestFit="1" customWidth="1"/>
    <col min="10" max="10" width="12" style="2" bestFit="1" customWidth="1"/>
    <col min="11" max="11" width="20.28515625" style="2" bestFit="1" customWidth="1"/>
    <col min="12" max="12" width="19.7109375" style="2" bestFit="1" customWidth="1"/>
    <col min="13" max="13" width="30" style="2" bestFit="1" customWidth="1"/>
    <col min="14" max="14" width="29.7109375" style="2" bestFit="1" customWidth="1"/>
    <col min="15" max="15" width="38.42578125" style="2" bestFit="1" customWidth="1"/>
    <col min="16" max="16" width="32.140625" style="2" bestFit="1" customWidth="1"/>
    <col min="17" max="256" width="9.140625" style="2"/>
    <col min="257" max="257" width="15.7109375" style="2" bestFit="1" customWidth="1"/>
    <col min="258" max="258" width="11.28515625" style="2" bestFit="1" customWidth="1"/>
    <col min="259" max="259" width="39.140625" style="2" bestFit="1" customWidth="1"/>
    <col min="260" max="260" width="8.7109375" style="2" bestFit="1" customWidth="1"/>
    <col min="261" max="261" width="13.140625" style="2" bestFit="1" customWidth="1"/>
    <col min="262" max="262" width="1.28515625" style="2" customWidth="1"/>
    <col min="263" max="263" width="12.7109375" style="2" bestFit="1" customWidth="1"/>
    <col min="264" max="264" width="8.7109375" style="2" bestFit="1" customWidth="1"/>
    <col min="265" max="265" width="11" style="2" bestFit="1" customWidth="1"/>
    <col min="266" max="266" width="12" style="2" bestFit="1" customWidth="1"/>
    <col min="267" max="267" width="20.28515625" style="2" bestFit="1" customWidth="1"/>
    <col min="268" max="268" width="19.7109375" style="2" bestFit="1" customWidth="1"/>
    <col min="269" max="269" width="30" style="2" bestFit="1" customWidth="1"/>
    <col min="270" max="270" width="29.7109375" style="2" bestFit="1" customWidth="1"/>
    <col min="271" max="271" width="38.42578125" style="2" bestFit="1" customWidth="1"/>
    <col min="272" max="272" width="32.140625" style="2" bestFit="1" customWidth="1"/>
    <col min="273" max="512" width="9.140625" style="2"/>
    <col min="513" max="513" width="15.7109375" style="2" bestFit="1" customWidth="1"/>
    <col min="514" max="514" width="11.28515625" style="2" bestFit="1" customWidth="1"/>
    <col min="515" max="515" width="39.140625" style="2" bestFit="1" customWidth="1"/>
    <col min="516" max="516" width="8.7109375" style="2" bestFit="1" customWidth="1"/>
    <col min="517" max="517" width="13.140625" style="2" bestFit="1" customWidth="1"/>
    <col min="518" max="518" width="1.28515625" style="2" customWidth="1"/>
    <col min="519" max="519" width="12.7109375" style="2" bestFit="1" customWidth="1"/>
    <col min="520" max="520" width="8.7109375" style="2" bestFit="1" customWidth="1"/>
    <col min="521" max="521" width="11" style="2" bestFit="1" customWidth="1"/>
    <col min="522" max="522" width="12" style="2" bestFit="1" customWidth="1"/>
    <col min="523" max="523" width="20.28515625" style="2" bestFit="1" customWidth="1"/>
    <col min="524" max="524" width="19.7109375" style="2" bestFit="1" customWidth="1"/>
    <col min="525" max="525" width="30" style="2" bestFit="1" customWidth="1"/>
    <col min="526" max="526" width="29.7109375" style="2" bestFit="1" customWidth="1"/>
    <col min="527" max="527" width="38.42578125" style="2" bestFit="1" customWidth="1"/>
    <col min="528" max="528" width="32.140625" style="2" bestFit="1" customWidth="1"/>
    <col min="529" max="768" width="9.140625" style="2"/>
    <col min="769" max="769" width="15.7109375" style="2" bestFit="1" customWidth="1"/>
    <col min="770" max="770" width="11.28515625" style="2" bestFit="1" customWidth="1"/>
    <col min="771" max="771" width="39.140625" style="2" bestFit="1" customWidth="1"/>
    <col min="772" max="772" width="8.7109375" style="2" bestFit="1" customWidth="1"/>
    <col min="773" max="773" width="13.140625" style="2" bestFit="1" customWidth="1"/>
    <col min="774" max="774" width="1.28515625" style="2" customWidth="1"/>
    <col min="775" max="775" width="12.7109375" style="2" bestFit="1" customWidth="1"/>
    <col min="776" max="776" width="8.7109375" style="2" bestFit="1" customWidth="1"/>
    <col min="777" max="777" width="11" style="2" bestFit="1" customWidth="1"/>
    <col min="778" max="778" width="12" style="2" bestFit="1" customWidth="1"/>
    <col min="779" max="779" width="20.28515625" style="2" bestFit="1" customWidth="1"/>
    <col min="780" max="780" width="19.7109375" style="2" bestFit="1" customWidth="1"/>
    <col min="781" max="781" width="30" style="2" bestFit="1" customWidth="1"/>
    <col min="782" max="782" width="29.7109375" style="2" bestFit="1" customWidth="1"/>
    <col min="783" max="783" width="38.42578125" style="2" bestFit="1" customWidth="1"/>
    <col min="784" max="784" width="32.140625" style="2" bestFit="1" customWidth="1"/>
    <col min="785" max="1024" width="9.140625" style="2"/>
    <col min="1025" max="1025" width="15.7109375" style="2" bestFit="1" customWidth="1"/>
    <col min="1026" max="1026" width="11.28515625" style="2" bestFit="1" customWidth="1"/>
    <col min="1027" max="1027" width="39.140625" style="2" bestFit="1" customWidth="1"/>
    <col min="1028" max="1028" width="8.7109375" style="2" bestFit="1" customWidth="1"/>
    <col min="1029" max="1029" width="13.140625" style="2" bestFit="1" customWidth="1"/>
    <col min="1030" max="1030" width="1.28515625" style="2" customWidth="1"/>
    <col min="1031" max="1031" width="12.7109375" style="2" bestFit="1" customWidth="1"/>
    <col min="1032" max="1032" width="8.7109375" style="2" bestFit="1" customWidth="1"/>
    <col min="1033" max="1033" width="11" style="2" bestFit="1" customWidth="1"/>
    <col min="1034" max="1034" width="12" style="2" bestFit="1" customWidth="1"/>
    <col min="1035" max="1035" width="20.28515625" style="2" bestFit="1" customWidth="1"/>
    <col min="1036" max="1036" width="19.7109375" style="2" bestFit="1" customWidth="1"/>
    <col min="1037" max="1037" width="30" style="2" bestFit="1" customWidth="1"/>
    <col min="1038" max="1038" width="29.7109375" style="2" bestFit="1" customWidth="1"/>
    <col min="1039" max="1039" width="38.42578125" style="2" bestFit="1" customWidth="1"/>
    <col min="1040" max="1040" width="32.140625" style="2" bestFit="1" customWidth="1"/>
    <col min="1041" max="1280" width="9.140625" style="2"/>
    <col min="1281" max="1281" width="15.7109375" style="2" bestFit="1" customWidth="1"/>
    <col min="1282" max="1282" width="11.28515625" style="2" bestFit="1" customWidth="1"/>
    <col min="1283" max="1283" width="39.140625" style="2" bestFit="1" customWidth="1"/>
    <col min="1284" max="1284" width="8.7109375" style="2" bestFit="1" customWidth="1"/>
    <col min="1285" max="1285" width="13.140625" style="2" bestFit="1" customWidth="1"/>
    <col min="1286" max="1286" width="1.28515625" style="2" customWidth="1"/>
    <col min="1287" max="1287" width="12.7109375" style="2" bestFit="1" customWidth="1"/>
    <col min="1288" max="1288" width="8.7109375" style="2" bestFit="1" customWidth="1"/>
    <col min="1289" max="1289" width="11" style="2" bestFit="1" customWidth="1"/>
    <col min="1290" max="1290" width="12" style="2" bestFit="1" customWidth="1"/>
    <col min="1291" max="1291" width="20.28515625" style="2" bestFit="1" customWidth="1"/>
    <col min="1292" max="1292" width="19.7109375" style="2" bestFit="1" customWidth="1"/>
    <col min="1293" max="1293" width="30" style="2" bestFit="1" customWidth="1"/>
    <col min="1294" max="1294" width="29.7109375" style="2" bestFit="1" customWidth="1"/>
    <col min="1295" max="1295" width="38.42578125" style="2" bestFit="1" customWidth="1"/>
    <col min="1296" max="1296" width="32.140625" style="2" bestFit="1" customWidth="1"/>
    <col min="1297" max="1536" width="9.140625" style="2"/>
    <col min="1537" max="1537" width="15.7109375" style="2" bestFit="1" customWidth="1"/>
    <col min="1538" max="1538" width="11.28515625" style="2" bestFit="1" customWidth="1"/>
    <col min="1539" max="1539" width="39.140625" style="2" bestFit="1" customWidth="1"/>
    <col min="1540" max="1540" width="8.7109375" style="2" bestFit="1" customWidth="1"/>
    <col min="1541" max="1541" width="13.140625" style="2" bestFit="1" customWidth="1"/>
    <col min="1542" max="1542" width="1.28515625" style="2" customWidth="1"/>
    <col min="1543" max="1543" width="12.7109375" style="2" bestFit="1" customWidth="1"/>
    <col min="1544" max="1544" width="8.7109375" style="2" bestFit="1" customWidth="1"/>
    <col min="1545" max="1545" width="11" style="2" bestFit="1" customWidth="1"/>
    <col min="1546" max="1546" width="12" style="2" bestFit="1" customWidth="1"/>
    <col min="1547" max="1547" width="20.28515625" style="2" bestFit="1" customWidth="1"/>
    <col min="1548" max="1548" width="19.7109375" style="2" bestFit="1" customWidth="1"/>
    <col min="1549" max="1549" width="30" style="2" bestFit="1" customWidth="1"/>
    <col min="1550" max="1550" width="29.7109375" style="2" bestFit="1" customWidth="1"/>
    <col min="1551" max="1551" width="38.42578125" style="2" bestFit="1" customWidth="1"/>
    <col min="1552" max="1552" width="32.140625" style="2" bestFit="1" customWidth="1"/>
    <col min="1553" max="1792" width="9.140625" style="2"/>
    <col min="1793" max="1793" width="15.7109375" style="2" bestFit="1" customWidth="1"/>
    <col min="1794" max="1794" width="11.28515625" style="2" bestFit="1" customWidth="1"/>
    <col min="1795" max="1795" width="39.140625" style="2" bestFit="1" customWidth="1"/>
    <col min="1796" max="1796" width="8.7109375" style="2" bestFit="1" customWidth="1"/>
    <col min="1797" max="1797" width="13.140625" style="2" bestFit="1" customWidth="1"/>
    <col min="1798" max="1798" width="1.28515625" style="2" customWidth="1"/>
    <col min="1799" max="1799" width="12.7109375" style="2" bestFit="1" customWidth="1"/>
    <col min="1800" max="1800" width="8.7109375" style="2" bestFit="1" customWidth="1"/>
    <col min="1801" max="1801" width="11" style="2" bestFit="1" customWidth="1"/>
    <col min="1802" max="1802" width="12" style="2" bestFit="1" customWidth="1"/>
    <col min="1803" max="1803" width="20.28515625" style="2" bestFit="1" customWidth="1"/>
    <col min="1804" max="1804" width="19.7109375" style="2" bestFit="1" customWidth="1"/>
    <col min="1805" max="1805" width="30" style="2" bestFit="1" customWidth="1"/>
    <col min="1806" max="1806" width="29.7109375" style="2" bestFit="1" customWidth="1"/>
    <col min="1807" max="1807" width="38.42578125" style="2" bestFit="1" customWidth="1"/>
    <col min="1808" max="1808" width="32.140625" style="2" bestFit="1" customWidth="1"/>
    <col min="1809" max="2048" width="9.140625" style="2"/>
    <col min="2049" max="2049" width="15.7109375" style="2" bestFit="1" customWidth="1"/>
    <col min="2050" max="2050" width="11.28515625" style="2" bestFit="1" customWidth="1"/>
    <col min="2051" max="2051" width="39.140625" style="2" bestFit="1" customWidth="1"/>
    <col min="2052" max="2052" width="8.7109375" style="2" bestFit="1" customWidth="1"/>
    <col min="2053" max="2053" width="13.140625" style="2" bestFit="1" customWidth="1"/>
    <col min="2054" max="2054" width="1.28515625" style="2" customWidth="1"/>
    <col min="2055" max="2055" width="12.7109375" style="2" bestFit="1" customWidth="1"/>
    <col min="2056" max="2056" width="8.7109375" style="2" bestFit="1" customWidth="1"/>
    <col min="2057" max="2057" width="11" style="2" bestFit="1" customWidth="1"/>
    <col min="2058" max="2058" width="12" style="2" bestFit="1" customWidth="1"/>
    <col min="2059" max="2059" width="20.28515625" style="2" bestFit="1" customWidth="1"/>
    <col min="2060" max="2060" width="19.7109375" style="2" bestFit="1" customWidth="1"/>
    <col min="2061" max="2061" width="30" style="2" bestFit="1" customWidth="1"/>
    <col min="2062" max="2062" width="29.7109375" style="2" bestFit="1" customWidth="1"/>
    <col min="2063" max="2063" width="38.42578125" style="2" bestFit="1" customWidth="1"/>
    <col min="2064" max="2064" width="32.140625" style="2" bestFit="1" customWidth="1"/>
    <col min="2065" max="2304" width="9.140625" style="2"/>
    <col min="2305" max="2305" width="15.7109375" style="2" bestFit="1" customWidth="1"/>
    <col min="2306" max="2306" width="11.28515625" style="2" bestFit="1" customWidth="1"/>
    <col min="2307" max="2307" width="39.140625" style="2" bestFit="1" customWidth="1"/>
    <col min="2308" max="2308" width="8.7109375" style="2" bestFit="1" customWidth="1"/>
    <col min="2309" max="2309" width="13.140625" style="2" bestFit="1" customWidth="1"/>
    <col min="2310" max="2310" width="1.28515625" style="2" customWidth="1"/>
    <col min="2311" max="2311" width="12.7109375" style="2" bestFit="1" customWidth="1"/>
    <col min="2312" max="2312" width="8.7109375" style="2" bestFit="1" customWidth="1"/>
    <col min="2313" max="2313" width="11" style="2" bestFit="1" customWidth="1"/>
    <col min="2314" max="2314" width="12" style="2" bestFit="1" customWidth="1"/>
    <col min="2315" max="2315" width="20.28515625" style="2" bestFit="1" customWidth="1"/>
    <col min="2316" max="2316" width="19.7109375" style="2" bestFit="1" customWidth="1"/>
    <col min="2317" max="2317" width="30" style="2" bestFit="1" customWidth="1"/>
    <col min="2318" max="2318" width="29.7109375" style="2" bestFit="1" customWidth="1"/>
    <col min="2319" max="2319" width="38.42578125" style="2" bestFit="1" customWidth="1"/>
    <col min="2320" max="2320" width="32.140625" style="2" bestFit="1" customWidth="1"/>
    <col min="2321" max="2560" width="9.140625" style="2"/>
    <col min="2561" max="2561" width="15.7109375" style="2" bestFit="1" customWidth="1"/>
    <col min="2562" max="2562" width="11.28515625" style="2" bestFit="1" customWidth="1"/>
    <col min="2563" max="2563" width="39.140625" style="2" bestFit="1" customWidth="1"/>
    <col min="2564" max="2564" width="8.7109375" style="2" bestFit="1" customWidth="1"/>
    <col min="2565" max="2565" width="13.140625" style="2" bestFit="1" customWidth="1"/>
    <col min="2566" max="2566" width="1.28515625" style="2" customWidth="1"/>
    <col min="2567" max="2567" width="12.7109375" style="2" bestFit="1" customWidth="1"/>
    <col min="2568" max="2568" width="8.7109375" style="2" bestFit="1" customWidth="1"/>
    <col min="2569" max="2569" width="11" style="2" bestFit="1" customWidth="1"/>
    <col min="2570" max="2570" width="12" style="2" bestFit="1" customWidth="1"/>
    <col min="2571" max="2571" width="20.28515625" style="2" bestFit="1" customWidth="1"/>
    <col min="2572" max="2572" width="19.7109375" style="2" bestFit="1" customWidth="1"/>
    <col min="2573" max="2573" width="30" style="2" bestFit="1" customWidth="1"/>
    <col min="2574" max="2574" width="29.7109375" style="2" bestFit="1" customWidth="1"/>
    <col min="2575" max="2575" width="38.42578125" style="2" bestFit="1" customWidth="1"/>
    <col min="2576" max="2576" width="32.140625" style="2" bestFit="1" customWidth="1"/>
    <col min="2577" max="2816" width="9.140625" style="2"/>
    <col min="2817" max="2817" width="15.7109375" style="2" bestFit="1" customWidth="1"/>
    <col min="2818" max="2818" width="11.28515625" style="2" bestFit="1" customWidth="1"/>
    <col min="2819" max="2819" width="39.140625" style="2" bestFit="1" customWidth="1"/>
    <col min="2820" max="2820" width="8.7109375" style="2" bestFit="1" customWidth="1"/>
    <col min="2821" max="2821" width="13.140625" style="2" bestFit="1" customWidth="1"/>
    <col min="2822" max="2822" width="1.28515625" style="2" customWidth="1"/>
    <col min="2823" max="2823" width="12.7109375" style="2" bestFit="1" customWidth="1"/>
    <col min="2824" max="2824" width="8.7109375" style="2" bestFit="1" customWidth="1"/>
    <col min="2825" max="2825" width="11" style="2" bestFit="1" customWidth="1"/>
    <col min="2826" max="2826" width="12" style="2" bestFit="1" customWidth="1"/>
    <col min="2827" max="2827" width="20.28515625" style="2" bestFit="1" customWidth="1"/>
    <col min="2828" max="2828" width="19.7109375" style="2" bestFit="1" customWidth="1"/>
    <col min="2829" max="2829" width="30" style="2" bestFit="1" customWidth="1"/>
    <col min="2830" max="2830" width="29.7109375" style="2" bestFit="1" customWidth="1"/>
    <col min="2831" max="2831" width="38.42578125" style="2" bestFit="1" customWidth="1"/>
    <col min="2832" max="2832" width="32.140625" style="2" bestFit="1" customWidth="1"/>
    <col min="2833" max="3072" width="9.140625" style="2"/>
    <col min="3073" max="3073" width="15.7109375" style="2" bestFit="1" customWidth="1"/>
    <col min="3074" max="3074" width="11.28515625" style="2" bestFit="1" customWidth="1"/>
    <col min="3075" max="3075" width="39.140625" style="2" bestFit="1" customWidth="1"/>
    <col min="3076" max="3076" width="8.7109375" style="2" bestFit="1" customWidth="1"/>
    <col min="3077" max="3077" width="13.140625" style="2" bestFit="1" customWidth="1"/>
    <col min="3078" max="3078" width="1.28515625" style="2" customWidth="1"/>
    <col min="3079" max="3079" width="12.7109375" style="2" bestFit="1" customWidth="1"/>
    <col min="3080" max="3080" width="8.7109375" style="2" bestFit="1" customWidth="1"/>
    <col min="3081" max="3081" width="11" style="2" bestFit="1" customWidth="1"/>
    <col min="3082" max="3082" width="12" style="2" bestFit="1" customWidth="1"/>
    <col min="3083" max="3083" width="20.28515625" style="2" bestFit="1" customWidth="1"/>
    <col min="3084" max="3084" width="19.7109375" style="2" bestFit="1" customWidth="1"/>
    <col min="3085" max="3085" width="30" style="2" bestFit="1" customWidth="1"/>
    <col min="3086" max="3086" width="29.7109375" style="2" bestFit="1" customWidth="1"/>
    <col min="3087" max="3087" width="38.42578125" style="2" bestFit="1" customWidth="1"/>
    <col min="3088" max="3088" width="32.140625" style="2" bestFit="1" customWidth="1"/>
    <col min="3089" max="3328" width="9.140625" style="2"/>
    <col min="3329" max="3329" width="15.7109375" style="2" bestFit="1" customWidth="1"/>
    <col min="3330" max="3330" width="11.28515625" style="2" bestFit="1" customWidth="1"/>
    <col min="3331" max="3331" width="39.140625" style="2" bestFit="1" customWidth="1"/>
    <col min="3332" max="3332" width="8.7109375" style="2" bestFit="1" customWidth="1"/>
    <col min="3333" max="3333" width="13.140625" style="2" bestFit="1" customWidth="1"/>
    <col min="3334" max="3334" width="1.28515625" style="2" customWidth="1"/>
    <col min="3335" max="3335" width="12.7109375" style="2" bestFit="1" customWidth="1"/>
    <col min="3336" max="3336" width="8.7109375" style="2" bestFit="1" customWidth="1"/>
    <col min="3337" max="3337" width="11" style="2" bestFit="1" customWidth="1"/>
    <col min="3338" max="3338" width="12" style="2" bestFit="1" customWidth="1"/>
    <col min="3339" max="3339" width="20.28515625" style="2" bestFit="1" customWidth="1"/>
    <col min="3340" max="3340" width="19.7109375" style="2" bestFit="1" customWidth="1"/>
    <col min="3341" max="3341" width="30" style="2" bestFit="1" customWidth="1"/>
    <col min="3342" max="3342" width="29.7109375" style="2" bestFit="1" customWidth="1"/>
    <col min="3343" max="3343" width="38.42578125" style="2" bestFit="1" customWidth="1"/>
    <col min="3344" max="3344" width="32.140625" style="2" bestFit="1" customWidth="1"/>
    <col min="3345" max="3584" width="9.140625" style="2"/>
    <col min="3585" max="3585" width="15.7109375" style="2" bestFit="1" customWidth="1"/>
    <col min="3586" max="3586" width="11.28515625" style="2" bestFit="1" customWidth="1"/>
    <col min="3587" max="3587" width="39.140625" style="2" bestFit="1" customWidth="1"/>
    <col min="3588" max="3588" width="8.7109375" style="2" bestFit="1" customWidth="1"/>
    <col min="3589" max="3589" width="13.140625" style="2" bestFit="1" customWidth="1"/>
    <col min="3590" max="3590" width="1.28515625" style="2" customWidth="1"/>
    <col min="3591" max="3591" width="12.7109375" style="2" bestFit="1" customWidth="1"/>
    <col min="3592" max="3592" width="8.7109375" style="2" bestFit="1" customWidth="1"/>
    <col min="3593" max="3593" width="11" style="2" bestFit="1" customWidth="1"/>
    <col min="3594" max="3594" width="12" style="2" bestFit="1" customWidth="1"/>
    <col min="3595" max="3595" width="20.28515625" style="2" bestFit="1" customWidth="1"/>
    <col min="3596" max="3596" width="19.7109375" style="2" bestFit="1" customWidth="1"/>
    <col min="3597" max="3597" width="30" style="2" bestFit="1" customWidth="1"/>
    <col min="3598" max="3598" width="29.7109375" style="2" bestFit="1" customWidth="1"/>
    <col min="3599" max="3599" width="38.42578125" style="2" bestFit="1" customWidth="1"/>
    <col min="3600" max="3600" width="32.140625" style="2" bestFit="1" customWidth="1"/>
    <col min="3601" max="3840" width="9.140625" style="2"/>
    <col min="3841" max="3841" width="15.7109375" style="2" bestFit="1" customWidth="1"/>
    <col min="3842" max="3842" width="11.28515625" style="2" bestFit="1" customWidth="1"/>
    <col min="3843" max="3843" width="39.140625" style="2" bestFit="1" customWidth="1"/>
    <col min="3844" max="3844" width="8.7109375" style="2" bestFit="1" customWidth="1"/>
    <col min="3845" max="3845" width="13.140625" style="2" bestFit="1" customWidth="1"/>
    <col min="3846" max="3846" width="1.28515625" style="2" customWidth="1"/>
    <col min="3847" max="3847" width="12.7109375" style="2" bestFit="1" customWidth="1"/>
    <col min="3848" max="3848" width="8.7109375" style="2" bestFit="1" customWidth="1"/>
    <col min="3849" max="3849" width="11" style="2" bestFit="1" customWidth="1"/>
    <col min="3850" max="3850" width="12" style="2" bestFit="1" customWidth="1"/>
    <col min="3851" max="3851" width="20.28515625" style="2" bestFit="1" customWidth="1"/>
    <col min="3852" max="3852" width="19.7109375" style="2" bestFit="1" customWidth="1"/>
    <col min="3853" max="3853" width="30" style="2" bestFit="1" customWidth="1"/>
    <col min="3854" max="3854" width="29.7109375" style="2" bestFit="1" customWidth="1"/>
    <col min="3855" max="3855" width="38.42578125" style="2" bestFit="1" customWidth="1"/>
    <col min="3856" max="3856" width="32.140625" style="2" bestFit="1" customWidth="1"/>
    <col min="3857" max="4096" width="9.140625" style="2"/>
    <col min="4097" max="4097" width="15.7109375" style="2" bestFit="1" customWidth="1"/>
    <col min="4098" max="4098" width="11.28515625" style="2" bestFit="1" customWidth="1"/>
    <col min="4099" max="4099" width="39.140625" style="2" bestFit="1" customWidth="1"/>
    <col min="4100" max="4100" width="8.7109375" style="2" bestFit="1" customWidth="1"/>
    <col min="4101" max="4101" width="13.140625" style="2" bestFit="1" customWidth="1"/>
    <col min="4102" max="4102" width="1.28515625" style="2" customWidth="1"/>
    <col min="4103" max="4103" width="12.7109375" style="2" bestFit="1" customWidth="1"/>
    <col min="4104" max="4104" width="8.7109375" style="2" bestFit="1" customWidth="1"/>
    <col min="4105" max="4105" width="11" style="2" bestFit="1" customWidth="1"/>
    <col min="4106" max="4106" width="12" style="2" bestFit="1" customWidth="1"/>
    <col min="4107" max="4107" width="20.28515625" style="2" bestFit="1" customWidth="1"/>
    <col min="4108" max="4108" width="19.7109375" style="2" bestFit="1" customWidth="1"/>
    <col min="4109" max="4109" width="30" style="2" bestFit="1" customWidth="1"/>
    <col min="4110" max="4110" width="29.7109375" style="2" bestFit="1" customWidth="1"/>
    <col min="4111" max="4111" width="38.42578125" style="2" bestFit="1" customWidth="1"/>
    <col min="4112" max="4112" width="32.140625" style="2" bestFit="1" customWidth="1"/>
    <col min="4113" max="4352" width="9.140625" style="2"/>
    <col min="4353" max="4353" width="15.7109375" style="2" bestFit="1" customWidth="1"/>
    <col min="4354" max="4354" width="11.28515625" style="2" bestFit="1" customWidth="1"/>
    <col min="4355" max="4355" width="39.140625" style="2" bestFit="1" customWidth="1"/>
    <col min="4356" max="4356" width="8.7109375" style="2" bestFit="1" customWidth="1"/>
    <col min="4357" max="4357" width="13.140625" style="2" bestFit="1" customWidth="1"/>
    <col min="4358" max="4358" width="1.28515625" style="2" customWidth="1"/>
    <col min="4359" max="4359" width="12.7109375" style="2" bestFit="1" customWidth="1"/>
    <col min="4360" max="4360" width="8.7109375" style="2" bestFit="1" customWidth="1"/>
    <col min="4361" max="4361" width="11" style="2" bestFit="1" customWidth="1"/>
    <col min="4362" max="4362" width="12" style="2" bestFit="1" customWidth="1"/>
    <col min="4363" max="4363" width="20.28515625" style="2" bestFit="1" customWidth="1"/>
    <col min="4364" max="4364" width="19.7109375" style="2" bestFit="1" customWidth="1"/>
    <col min="4365" max="4365" width="30" style="2" bestFit="1" customWidth="1"/>
    <col min="4366" max="4366" width="29.7109375" style="2" bestFit="1" customWidth="1"/>
    <col min="4367" max="4367" width="38.42578125" style="2" bestFit="1" customWidth="1"/>
    <col min="4368" max="4368" width="32.140625" style="2" bestFit="1" customWidth="1"/>
    <col min="4369" max="4608" width="9.140625" style="2"/>
    <col min="4609" max="4609" width="15.7109375" style="2" bestFit="1" customWidth="1"/>
    <col min="4610" max="4610" width="11.28515625" style="2" bestFit="1" customWidth="1"/>
    <col min="4611" max="4611" width="39.140625" style="2" bestFit="1" customWidth="1"/>
    <col min="4612" max="4612" width="8.7109375" style="2" bestFit="1" customWidth="1"/>
    <col min="4613" max="4613" width="13.140625" style="2" bestFit="1" customWidth="1"/>
    <col min="4614" max="4614" width="1.28515625" style="2" customWidth="1"/>
    <col min="4615" max="4615" width="12.7109375" style="2" bestFit="1" customWidth="1"/>
    <col min="4616" max="4616" width="8.7109375" style="2" bestFit="1" customWidth="1"/>
    <col min="4617" max="4617" width="11" style="2" bestFit="1" customWidth="1"/>
    <col min="4618" max="4618" width="12" style="2" bestFit="1" customWidth="1"/>
    <col min="4619" max="4619" width="20.28515625" style="2" bestFit="1" customWidth="1"/>
    <col min="4620" max="4620" width="19.7109375" style="2" bestFit="1" customWidth="1"/>
    <col min="4621" max="4621" width="30" style="2" bestFit="1" customWidth="1"/>
    <col min="4622" max="4622" width="29.7109375" style="2" bestFit="1" customWidth="1"/>
    <col min="4623" max="4623" width="38.42578125" style="2" bestFit="1" customWidth="1"/>
    <col min="4624" max="4624" width="32.140625" style="2" bestFit="1" customWidth="1"/>
    <col min="4625" max="4864" width="9.140625" style="2"/>
    <col min="4865" max="4865" width="15.7109375" style="2" bestFit="1" customWidth="1"/>
    <col min="4866" max="4866" width="11.28515625" style="2" bestFit="1" customWidth="1"/>
    <col min="4867" max="4867" width="39.140625" style="2" bestFit="1" customWidth="1"/>
    <col min="4868" max="4868" width="8.7109375" style="2" bestFit="1" customWidth="1"/>
    <col min="4869" max="4869" width="13.140625" style="2" bestFit="1" customWidth="1"/>
    <col min="4870" max="4870" width="1.28515625" style="2" customWidth="1"/>
    <col min="4871" max="4871" width="12.7109375" style="2" bestFit="1" customWidth="1"/>
    <col min="4872" max="4872" width="8.7109375" style="2" bestFit="1" customWidth="1"/>
    <col min="4873" max="4873" width="11" style="2" bestFit="1" customWidth="1"/>
    <col min="4874" max="4874" width="12" style="2" bestFit="1" customWidth="1"/>
    <col min="4875" max="4875" width="20.28515625" style="2" bestFit="1" customWidth="1"/>
    <col min="4876" max="4876" width="19.7109375" style="2" bestFit="1" customWidth="1"/>
    <col min="4877" max="4877" width="30" style="2" bestFit="1" customWidth="1"/>
    <col min="4878" max="4878" width="29.7109375" style="2" bestFit="1" customWidth="1"/>
    <col min="4879" max="4879" width="38.42578125" style="2" bestFit="1" customWidth="1"/>
    <col min="4880" max="4880" width="32.140625" style="2" bestFit="1" customWidth="1"/>
    <col min="4881" max="5120" width="9.140625" style="2"/>
    <col min="5121" max="5121" width="15.7109375" style="2" bestFit="1" customWidth="1"/>
    <col min="5122" max="5122" width="11.28515625" style="2" bestFit="1" customWidth="1"/>
    <col min="5123" max="5123" width="39.140625" style="2" bestFit="1" customWidth="1"/>
    <col min="5124" max="5124" width="8.7109375" style="2" bestFit="1" customWidth="1"/>
    <col min="5125" max="5125" width="13.140625" style="2" bestFit="1" customWidth="1"/>
    <col min="5126" max="5126" width="1.28515625" style="2" customWidth="1"/>
    <col min="5127" max="5127" width="12.7109375" style="2" bestFit="1" customWidth="1"/>
    <col min="5128" max="5128" width="8.7109375" style="2" bestFit="1" customWidth="1"/>
    <col min="5129" max="5129" width="11" style="2" bestFit="1" customWidth="1"/>
    <col min="5130" max="5130" width="12" style="2" bestFit="1" customWidth="1"/>
    <col min="5131" max="5131" width="20.28515625" style="2" bestFit="1" customWidth="1"/>
    <col min="5132" max="5132" width="19.7109375" style="2" bestFit="1" customWidth="1"/>
    <col min="5133" max="5133" width="30" style="2" bestFit="1" customWidth="1"/>
    <col min="5134" max="5134" width="29.7109375" style="2" bestFit="1" customWidth="1"/>
    <col min="5135" max="5135" width="38.42578125" style="2" bestFit="1" customWidth="1"/>
    <col min="5136" max="5136" width="32.140625" style="2" bestFit="1" customWidth="1"/>
    <col min="5137" max="5376" width="9.140625" style="2"/>
    <col min="5377" max="5377" width="15.7109375" style="2" bestFit="1" customWidth="1"/>
    <col min="5378" max="5378" width="11.28515625" style="2" bestFit="1" customWidth="1"/>
    <col min="5379" max="5379" width="39.140625" style="2" bestFit="1" customWidth="1"/>
    <col min="5380" max="5380" width="8.7109375" style="2" bestFit="1" customWidth="1"/>
    <col min="5381" max="5381" width="13.140625" style="2" bestFit="1" customWidth="1"/>
    <col min="5382" max="5382" width="1.28515625" style="2" customWidth="1"/>
    <col min="5383" max="5383" width="12.7109375" style="2" bestFit="1" customWidth="1"/>
    <col min="5384" max="5384" width="8.7109375" style="2" bestFit="1" customWidth="1"/>
    <col min="5385" max="5385" width="11" style="2" bestFit="1" customWidth="1"/>
    <col min="5386" max="5386" width="12" style="2" bestFit="1" customWidth="1"/>
    <col min="5387" max="5387" width="20.28515625" style="2" bestFit="1" customWidth="1"/>
    <col min="5388" max="5388" width="19.7109375" style="2" bestFit="1" customWidth="1"/>
    <col min="5389" max="5389" width="30" style="2" bestFit="1" customWidth="1"/>
    <col min="5390" max="5390" width="29.7109375" style="2" bestFit="1" customWidth="1"/>
    <col min="5391" max="5391" width="38.42578125" style="2" bestFit="1" customWidth="1"/>
    <col min="5392" max="5392" width="32.140625" style="2" bestFit="1" customWidth="1"/>
    <col min="5393" max="5632" width="9.140625" style="2"/>
    <col min="5633" max="5633" width="15.7109375" style="2" bestFit="1" customWidth="1"/>
    <col min="5634" max="5634" width="11.28515625" style="2" bestFit="1" customWidth="1"/>
    <col min="5635" max="5635" width="39.140625" style="2" bestFit="1" customWidth="1"/>
    <col min="5636" max="5636" width="8.7109375" style="2" bestFit="1" customWidth="1"/>
    <col min="5637" max="5637" width="13.140625" style="2" bestFit="1" customWidth="1"/>
    <col min="5638" max="5638" width="1.28515625" style="2" customWidth="1"/>
    <col min="5639" max="5639" width="12.7109375" style="2" bestFit="1" customWidth="1"/>
    <col min="5640" max="5640" width="8.7109375" style="2" bestFit="1" customWidth="1"/>
    <col min="5641" max="5641" width="11" style="2" bestFit="1" customWidth="1"/>
    <col min="5642" max="5642" width="12" style="2" bestFit="1" customWidth="1"/>
    <col min="5643" max="5643" width="20.28515625" style="2" bestFit="1" customWidth="1"/>
    <col min="5644" max="5644" width="19.7109375" style="2" bestFit="1" customWidth="1"/>
    <col min="5645" max="5645" width="30" style="2" bestFit="1" customWidth="1"/>
    <col min="5646" max="5646" width="29.7109375" style="2" bestFit="1" customWidth="1"/>
    <col min="5647" max="5647" width="38.42578125" style="2" bestFit="1" customWidth="1"/>
    <col min="5648" max="5648" width="32.140625" style="2" bestFit="1" customWidth="1"/>
    <col min="5649" max="5888" width="9.140625" style="2"/>
    <col min="5889" max="5889" width="15.7109375" style="2" bestFit="1" customWidth="1"/>
    <col min="5890" max="5890" width="11.28515625" style="2" bestFit="1" customWidth="1"/>
    <col min="5891" max="5891" width="39.140625" style="2" bestFit="1" customWidth="1"/>
    <col min="5892" max="5892" width="8.7109375" style="2" bestFit="1" customWidth="1"/>
    <col min="5893" max="5893" width="13.140625" style="2" bestFit="1" customWidth="1"/>
    <col min="5894" max="5894" width="1.28515625" style="2" customWidth="1"/>
    <col min="5895" max="5895" width="12.7109375" style="2" bestFit="1" customWidth="1"/>
    <col min="5896" max="5896" width="8.7109375" style="2" bestFit="1" customWidth="1"/>
    <col min="5897" max="5897" width="11" style="2" bestFit="1" customWidth="1"/>
    <col min="5898" max="5898" width="12" style="2" bestFit="1" customWidth="1"/>
    <col min="5899" max="5899" width="20.28515625" style="2" bestFit="1" customWidth="1"/>
    <col min="5900" max="5900" width="19.7109375" style="2" bestFit="1" customWidth="1"/>
    <col min="5901" max="5901" width="30" style="2" bestFit="1" customWidth="1"/>
    <col min="5902" max="5902" width="29.7109375" style="2" bestFit="1" customWidth="1"/>
    <col min="5903" max="5903" width="38.42578125" style="2" bestFit="1" customWidth="1"/>
    <col min="5904" max="5904" width="32.140625" style="2" bestFit="1" customWidth="1"/>
    <col min="5905" max="6144" width="9.140625" style="2"/>
    <col min="6145" max="6145" width="15.7109375" style="2" bestFit="1" customWidth="1"/>
    <col min="6146" max="6146" width="11.28515625" style="2" bestFit="1" customWidth="1"/>
    <col min="6147" max="6147" width="39.140625" style="2" bestFit="1" customWidth="1"/>
    <col min="6148" max="6148" width="8.7109375" style="2" bestFit="1" customWidth="1"/>
    <col min="6149" max="6149" width="13.140625" style="2" bestFit="1" customWidth="1"/>
    <col min="6150" max="6150" width="1.28515625" style="2" customWidth="1"/>
    <col min="6151" max="6151" width="12.7109375" style="2" bestFit="1" customWidth="1"/>
    <col min="6152" max="6152" width="8.7109375" style="2" bestFit="1" customWidth="1"/>
    <col min="6153" max="6153" width="11" style="2" bestFit="1" customWidth="1"/>
    <col min="6154" max="6154" width="12" style="2" bestFit="1" customWidth="1"/>
    <col min="6155" max="6155" width="20.28515625" style="2" bestFit="1" customWidth="1"/>
    <col min="6156" max="6156" width="19.7109375" style="2" bestFit="1" customWidth="1"/>
    <col min="6157" max="6157" width="30" style="2" bestFit="1" customWidth="1"/>
    <col min="6158" max="6158" width="29.7109375" style="2" bestFit="1" customWidth="1"/>
    <col min="6159" max="6159" width="38.42578125" style="2" bestFit="1" customWidth="1"/>
    <col min="6160" max="6160" width="32.140625" style="2" bestFit="1" customWidth="1"/>
    <col min="6161" max="6400" width="9.140625" style="2"/>
    <col min="6401" max="6401" width="15.7109375" style="2" bestFit="1" customWidth="1"/>
    <col min="6402" max="6402" width="11.28515625" style="2" bestFit="1" customWidth="1"/>
    <col min="6403" max="6403" width="39.140625" style="2" bestFit="1" customWidth="1"/>
    <col min="6404" max="6404" width="8.7109375" style="2" bestFit="1" customWidth="1"/>
    <col min="6405" max="6405" width="13.140625" style="2" bestFit="1" customWidth="1"/>
    <col min="6406" max="6406" width="1.28515625" style="2" customWidth="1"/>
    <col min="6407" max="6407" width="12.7109375" style="2" bestFit="1" customWidth="1"/>
    <col min="6408" max="6408" width="8.7109375" style="2" bestFit="1" customWidth="1"/>
    <col min="6409" max="6409" width="11" style="2" bestFit="1" customWidth="1"/>
    <col min="6410" max="6410" width="12" style="2" bestFit="1" customWidth="1"/>
    <col min="6411" max="6411" width="20.28515625" style="2" bestFit="1" customWidth="1"/>
    <col min="6412" max="6412" width="19.7109375" style="2" bestFit="1" customWidth="1"/>
    <col min="6413" max="6413" width="30" style="2" bestFit="1" customWidth="1"/>
    <col min="6414" max="6414" width="29.7109375" style="2" bestFit="1" customWidth="1"/>
    <col min="6415" max="6415" width="38.42578125" style="2" bestFit="1" customWidth="1"/>
    <col min="6416" max="6416" width="32.140625" style="2" bestFit="1" customWidth="1"/>
    <col min="6417" max="6656" width="9.140625" style="2"/>
    <col min="6657" max="6657" width="15.7109375" style="2" bestFit="1" customWidth="1"/>
    <col min="6658" max="6658" width="11.28515625" style="2" bestFit="1" customWidth="1"/>
    <col min="6659" max="6659" width="39.140625" style="2" bestFit="1" customWidth="1"/>
    <col min="6660" max="6660" width="8.7109375" style="2" bestFit="1" customWidth="1"/>
    <col min="6661" max="6661" width="13.140625" style="2" bestFit="1" customWidth="1"/>
    <col min="6662" max="6662" width="1.28515625" style="2" customWidth="1"/>
    <col min="6663" max="6663" width="12.7109375" style="2" bestFit="1" customWidth="1"/>
    <col min="6664" max="6664" width="8.7109375" style="2" bestFit="1" customWidth="1"/>
    <col min="6665" max="6665" width="11" style="2" bestFit="1" customWidth="1"/>
    <col min="6666" max="6666" width="12" style="2" bestFit="1" customWidth="1"/>
    <col min="6667" max="6667" width="20.28515625" style="2" bestFit="1" customWidth="1"/>
    <col min="6668" max="6668" width="19.7109375" style="2" bestFit="1" customWidth="1"/>
    <col min="6669" max="6669" width="30" style="2" bestFit="1" customWidth="1"/>
    <col min="6670" max="6670" width="29.7109375" style="2" bestFit="1" customWidth="1"/>
    <col min="6671" max="6671" width="38.42578125" style="2" bestFit="1" customWidth="1"/>
    <col min="6672" max="6672" width="32.140625" style="2" bestFit="1" customWidth="1"/>
    <col min="6673" max="6912" width="9.140625" style="2"/>
    <col min="6913" max="6913" width="15.7109375" style="2" bestFit="1" customWidth="1"/>
    <col min="6914" max="6914" width="11.28515625" style="2" bestFit="1" customWidth="1"/>
    <col min="6915" max="6915" width="39.140625" style="2" bestFit="1" customWidth="1"/>
    <col min="6916" max="6916" width="8.7109375" style="2" bestFit="1" customWidth="1"/>
    <col min="6917" max="6917" width="13.140625" style="2" bestFit="1" customWidth="1"/>
    <col min="6918" max="6918" width="1.28515625" style="2" customWidth="1"/>
    <col min="6919" max="6919" width="12.7109375" style="2" bestFit="1" customWidth="1"/>
    <col min="6920" max="6920" width="8.7109375" style="2" bestFit="1" customWidth="1"/>
    <col min="6921" max="6921" width="11" style="2" bestFit="1" customWidth="1"/>
    <col min="6922" max="6922" width="12" style="2" bestFit="1" customWidth="1"/>
    <col min="6923" max="6923" width="20.28515625" style="2" bestFit="1" customWidth="1"/>
    <col min="6924" max="6924" width="19.7109375" style="2" bestFit="1" customWidth="1"/>
    <col min="6925" max="6925" width="30" style="2" bestFit="1" customWidth="1"/>
    <col min="6926" max="6926" width="29.7109375" style="2" bestFit="1" customWidth="1"/>
    <col min="6927" max="6927" width="38.42578125" style="2" bestFit="1" customWidth="1"/>
    <col min="6928" max="6928" width="32.140625" style="2" bestFit="1" customWidth="1"/>
    <col min="6929" max="7168" width="9.140625" style="2"/>
    <col min="7169" max="7169" width="15.7109375" style="2" bestFit="1" customWidth="1"/>
    <col min="7170" max="7170" width="11.28515625" style="2" bestFit="1" customWidth="1"/>
    <col min="7171" max="7171" width="39.140625" style="2" bestFit="1" customWidth="1"/>
    <col min="7172" max="7172" width="8.7109375" style="2" bestFit="1" customWidth="1"/>
    <col min="7173" max="7173" width="13.140625" style="2" bestFit="1" customWidth="1"/>
    <col min="7174" max="7174" width="1.28515625" style="2" customWidth="1"/>
    <col min="7175" max="7175" width="12.7109375" style="2" bestFit="1" customWidth="1"/>
    <col min="7176" max="7176" width="8.7109375" style="2" bestFit="1" customWidth="1"/>
    <col min="7177" max="7177" width="11" style="2" bestFit="1" customWidth="1"/>
    <col min="7178" max="7178" width="12" style="2" bestFit="1" customWidth="1"/>
    <col min="7179" max="7179" width="20.28515625" style="2" bestFit="1" customWidth="1"/>
    <col min="7180" max="7180" width="19.7109375" style="2" bestFit="1" customWidth="1"/>
    <col min="7181" max="7181" width="30" style="2" bestFit="1" customWidth="1"/>
    <col min="7182" max="7182" width="29.7109375" style="2" bestFit="1" customWidth="1"/>
    <col min="7183" max="7183" width="38.42578125" style="2" bestFit="1" customWidth="1"/>
    <col min="7184" max="7184" width="32.140625" style="2" bestFit="1" customWidth="1"/>
    <col min="7185" max="7424" width="9.140625" style="2"/>
    <col min="7425" max="7425" width="15.7109375" style="2" bestFit="1" customWidth="1"/>
    <col min="7426" max="7426" width="11.28515625" style="2" bestFit="1" customWidth="1"/>
    <col min="7427" max="7427" width="39.140625" style="2" bestFit="1" customWidth="1"/>
    <col min="7428" max="7428" width="8.7109375" style="2" bestFit="1" customWidth="1"/>
    <col min="7429" max="7429" width="13.140625" style="2" bestFit="1" customWidth="1"/>
    <col min="7430" max="7430" width="1.28515625" style="2" customWidth="1"/>
    <col min="7431" max="7431" width="12.7109375" style="2" bestFit="1" customWidth="1"/>
    <col min="7432" max="7432" width="8.7109375" style="2" bestFit="1" customWidth="1"/>
    <col min="7433" max="7433" width="11" style="2" bestFit="1" customWidth="1"/>
    <col min="7434" max="7434" width="12" style="2" bestFit="1" customWidth="1"/>
    <col min="7435" max="7435" width="20.28515625" style="2" bestFit="1" customWidth="1"/>
    <col min="7436" max="7436" width="19.7109375" style="2" bestFit="1" customWidth="1"/>
    <col min="7437" max="7437" width="30" style="2" bestFit="1" customWidth="1"/>
    <col min="7438" max="7438" width="29.7109375" style="2" bestFit="1" customWidth="1"/>
    <col min="7439" max="7439" width="38.42578125" style="2" bestFit="1" customWidth="1"/>
    <col min="7440" max="7440" width="32.140625" style="2" bestFit="1" customWidth="1"/>
    <col min="7441" max="7680" width="9.140625" style="2"/>
    <col min="7681" max="7681" width="15.7109375" style="2" bestFit="1" customWidth="1"/>
    <col min="7682" max="7682" width="11.28515625" style="2" bestFit="1" customWidth="1"/>
    <col min="7683" max="7683" width="39.140625" style="2" bestFit="1" customWidth="1"/>
    <col min="7684" max="7684" width="8.7109375" style="2" bestFit="1" customWidth="1"/>
    <col min="7685" max="7685" width="13.140625" style="2" bestFit="1" customWidth="1"/>
    <col min="7686" max="7686" width="1.28515625" style="2" customWidth="1"/>
    <col min="7687" max="7687" width="12.7109375" style="2" bestFit="1" customWidth="1"/>
    <col min="7688" max="7688" width="8.7109375" style="2" bestFit="1" customWidth="1"/>
    <col min="7689" max="7689" width="11" style="2" bestFit="1" customWidth="1"/>
    <col min="7690" max="7690" width="12" style="2" bestFit="1" customWidth="1"/>
    <col min="7691" max="7691" width="20.28515625" style="2" bestFit="1" customWidth="1"/>
    <col min="7692" max="7692" width="19.7109375" style="2" bestFit="1" customWidth="1"/>
    <col min="7693" max="7693" width="30" style="2" bestFit="1" customWidth="1"/>
    <col min="7694" max="7694" width="29.7109375" style="2" bestFit="1" customWidth="1"/>
    <col min="7695" max="7695" width="38.42578125" style="2" bestFit="1" customWidth="1"/>
    <col min="7696" max="7696" width="32.140625" style="2" bestFit="1" customWidth="1"/>
    <col min="7697" max="7936" width="9.140625" style="2"/>
    <col min="7937" max="7937" width="15.7109375" style="2" bestFit="1" customWidth="1"/>
    <col min="7938" max="7938" width="11.28515625" style="2" bestFit="1" customWidth="1"/>
    <col min="7939" max="7939" width="39.140625" style="2" bestFit="1" customWidth="1"/>
    <col min="7940" max="7940" width="8.7109375" style="2" bestFit="1" customWidth="1"/>
    <col min="7941" max="7941" width="13.140625" style="2" bestFit="1" customWidth="1"/>
    <col min="7942" max="7942" width="1.28515625" style="2" customWidth="1"/>
    <col min="7943" max="7943" width="12.7109375" style="2" bestFit="1" customWidth="1"/>
    <col min="7944" max="7944" width="8.7109375" style="2" bestFit="1" customWidth="1"/>
    <col min="7945" max="7945" width="11" style="2" bestFit="1" customWidth="1"/>
    <col min="7946" max="7946" width="12" style="2" bestFit="1" customWidth="1"/>
    <col min="7947" max="7947" width="20.28515625" style="2" bestFit="1" customWidth="1"/>
    <col min="7948" max="7948" width="19.7109375" style="2" bestFit="1" customWidth="1"/>
    <col min="7949" max="7949" width="30" style="2" bestFit="1" customWidth="1"/>
    <col min="7950" max="7950" width="29.7109375" style="2" bestFit="1" customWidth="1"/>
    <col min="7951" max="7951" width="38.42578125" style="2" bestFit="1" customWidth="1"/>
    <col min="7952" max="7952" width="32.140625" style="2" bestFit="1" customWidth="1"/>
    <col min="7953" max="8192" width="9.140625" style="2"/>
    <col min="8193" max="8193" width="15.7109375" style="2" bestFit="1" customWidth="1"/>
    <col min="8194" max="8194" width="11.28515625" style="2" bestFit="1" customWidth="1"/>
    <col min="8195" max="8195" width="39.140625" style="2" bestFit="1" customWidth="1"/>
    <col min="8196" max="8196" width="8.7109375" style="2" bestFit="1" customWidth="1"/>
    <col min="8197" max="8197" width="13.140625" style="2" bestFit="1" customWidth="1"/>
    <col min="8198" max="8198" width="1.28515625" style="2" customWidth="1"/>
    <col min="8199" max="8199" width="12.7109375" style="2" bestFit="1" customWidth="1"/>
    <col min="8200" max="8200" width="8.7109375" style="2" bestFit="1" customWidth="1"/>
    <col min="8201" max="8201" width="11" style="2" bestFit="1" customWidth="1"/>
    <col min="8202" max="8202" width="12" style="2" bestFit="1" customWidth="1"/>
    <col min="8203" max="8203" width="20.28515625" style="2" bestFit="1" customWidth="1"/>
    <col min="8204" max="8204" width="19.7109375" style="2" bestFit="1" customWidth="1"/>
    <col min="8205" max="8205" width="30" style="2" bestFit="1" customWidth="1"/>
    <col min="8206" max="8206" width="29.7109375" style="2" bestFit="1" customWidth="1"/>
    <col min="8207" max="8207" width="38.42578125" style="2" bestFit="1" customWidth="1"/>
    <col min="8208" max="8208" width="32.140625" style="2" bestFit="1" customWidth="1"/>
    <col min="8209" max="8448" width="9.140625" style="2"/>
    <col min="8449" max="8449" width="15.7109375" style="2" bestFit="1" customWidth="1"/>
    <col min="8450" max="8450" width="11.28515625" style="2" bestFit="1" customWidth="1"/>
    <col min="8451" max="8451" width="39.140625" style="2" bestFit="1" customWidth="1"/>
    <col min="8452" max="8452" width="8.7109375" style="2" bestFit="1" customWidth="1"/>
    <col min="8453" max="8453" width="13.140625" style="2" bestFit="1" customWidth="1"/>
    <col min="8454" max="8454" width="1.28515625" style="2" customWidth="1"/>
    <col min="8455" max="8455" width="12.7109375" style="2" bestFit="1" customWidth="1"/>
    <col min="8456" max="8456" width="8.7109375" style="2" bestFit="1" customWidth="1"/>
    <col min="8457" max="8457" width="11" style="2" bestFit="1" customWidth="1"/>
    <col min="8458" max="8458" width="12" style="2" bestFit="1" customWidth="1"/>
    <col min="8459" max="8459" width="20.28515625" style="2" bestFit="1" customWidth="1"/>
    <col min="8460" max="8460" width="19.7109375" style="2" bestFit="1" customWidth="1"/>
    <col min="8461" max="8461" width="30" style="2" bestFit="1" customWidth="1"/>
    <col min="8462" max="8462" width="29.7109375" style="2" bestFit="1" customWidth="1"/>
    <col min="8463" max="8463" width="38.42578125" style="2" bestFit="1" customWidth="1"/>
    <col min="8464" max="8464" width="32.140625" style="2" bestFit="1" customWidth="1"/>
    <col min="8465" max="8704" width="9.140625" style="2"/>
    <col min="8705" max="8705" width="15.7109375" style="2" bestFit="1" customWidth="1"/>
    <col min="8706" max="8706" width="11.28515625" style="2" bestFit="1" customWidth="1"/>
    <col min="8707" max="8707" width="39.140625" style="2" bestFit="1" customWidth="1"/>
    <col min="8708" max="8708" width="8.7109375" style="2" bestFit="1" customWidth="1"/>
    <col min="8709" max="8709" width="13.140625" style="2" bestFit="1" customWidth="1"/>
    <col min="8710" max="8710" width="1.28515625" style="2" customWidth="1"/>
    <col min="8711" max="8711" width="12.7109375" style="2" bestFit="1" customWidth="1"/>
    <col min="8712" max="8712" width="8.7109375" style="2" bestFit="1" customWidth="1"/>
    <col min="8713" max="8713" width="11" style="2" bestFit="1" customWidth="1"/>
    <col min="8714" max="8714" width="12" style="2" bestFit="1" customWidth="1"/>
    <col min="8715" max="8715" width="20.28515625" style="2" bestFit="1" customWidth="1"/>
    <col min="8716" max="8716" width="19.7109375" style="2" bestFit="1" customWidth="1"/>
    <col min="8717" max="8717" width="30" style="2" bestFit="1" customWidth="1"/>
    <col min="8718" max="8718" width="29.7109375" style="2" bestFit="1" customWidth="1"/>
    <col min="8719" max="8719" width="38.42578125" style="2" bestFit="1" customWidth="1"/>
    <col min="8720" max="8720" width="32.140625" style="2" bestFit="1" customWidth="1"/>
    <col min="8721" max="8960" width="9.140625" style="2"/>
    <col min="8961" max="8961" width="15.7109375" style="2" bestFit="1" customWidth="1"/>
    <col min="8962" max="8962" width="11.28515625" style="2" bestFit="1" customWidth="1"/>
    <col min="8963" max="8963" width="39.140625" style="2" bestFit="1" customWidth="1"/>
    <col min="8964" max="8964" width="8.7109375" style="2" bestFit="1" customWidth="1"/>
    <col min="8965" max="8965" width="13.140625" style="2" bestFit="1" customWidth="1"/>
    <col min="8966" max="8966" width="1.28515625" style="2" customWidth="1"/>
    <col min="8967" max="8967" width="12.7109375" style="2" bestFit="1" customWidth="1"/>
    <col min="8968" max="8968" width="8.7109375" style="2" bestFit="1" customWidth="1"/>
    <col min="8969" max="8969" width="11" style="2" bestFit="1" customWidth="1"/>
    <col min="8970" max="8970" width="12" style="2" bestFit="1" customWidth="1"/>
    <col min="8971" max="8971" width="20.28515625" style="2" bestFit="1" customWidth="1"/>
    <col min="8972" max="8972" width="19.7109375" style="2" bestFit="1" customWidth="1"/>
    <col min="8973" max="8973" width="30" style="2" bestFit="1" customWidth="1"/>
    <col min="8974" max="8974" width="29.7109375" style="2" bestFit="1" customWidth="1"/>
    <col min="8975" max="8975" width="38.42578125" style="2" bestFit="1" customWidth="1"/>
    <col min="8976" max="8976" width="32.140625" style="2" bestFit="1" customWidth="1"/>
    <col min="8977" max="9216" width="9.140625" style="2"/>
    <col min="9217" max="9217" width="15.7109375" style="2" bestFit="1" customWidth="1"/>
    <col min="9218" max="9218" width="11.28515625" style="2" bestFit="1" customWidth="1"/>
    <col min="9219" max="9219" width="39.140625" style="2" bestFit="1" customWidth="1"/>
    <col min="9220" max="9220" width="8.7109375" style="2" bestFit="1" customWidth="1"/>
    <col min="9221" max="9221" width="13.140625" style="2" bestFit="1" customWidth="1"/>
    <col min="9222" max="9222" width="1.28515625" style="2" customWidth="1"/>
    <col min="9223" max="9223" width="12.7109375" style="2" bestFit="1" customWidth="1"/>
    <col min="9224" max="9224" width="8.7109375" style="2" bestFit="1" customWidth="1"/>
    <col min="9225" max="9225" width="11" style="2" bestFit="1" customWidth="1"/>
    <col min="9226" max="9226" width="12" style="2" bestFit="1" customWidth="1"/>
    <col min="9227" max="9227" width="20.28515625" style="2" bestFit="1" customWidth="1"/>
    <col min="9228" max="9228" width="19.7109375" style="2" bestFit="1" customWidth="1"/>
    <col min="9229" max="9229" width="30" style="2" bestFit="1" customWidth="1"/>
    <col min="9230" max="9230" width="29.7109375" style="2" bestFit="1" customWidth="1"/>
    <col min="9231" max="9231" width="38.42578125" style="2" bestFit="1" customWidth="1"/>
    <col min="9232" max="9232" width="32.140625" style="2" bestFit="1" customWidth="1"/>
    <col min="9233" max="9472" width="9.140625" style="2"/>
    <col min="9473" max="9473" width="15.7109375" style="2" bestFit="1" customWidth="1"/>
    <col min="9474" max="9474" width="11.28515625" style="2" bestFit="1" customWidth="1"/>
    <col min="9475" max="9475" width="39.140625" style="2" bestFit="1" customWidth="1"/>
    <col min="9476" max="9476" width="8.7109375" style="2" bestFit="1" customWidth="1"/>
    <col min="9477" max="9477" width="13.140625" style="2" bestFit="1" customWidth="1"/>
    <col min="9478" max="9478" width="1.28515625" style="2" customWidth="1"/>
    <col min="9479" max="9479" width="12.7109375" style="2" bestFit="1" customWidth="1"/>
    <col min="9480" max="9480" width="8.7109375" style="2" bestFit="1" customWidth="1"/>
    <col min="9481" max="9481" width="11" style="2" bestFit="1" customWidth="1"/>
    <col min="9482" max="9482" width="12" style="2" bestFit="1" customWidth="1"/>
    <col min="9483" max="9483" width="20.28515625" style="2" bestFit="1" customWidth="1"/>
    <col min="9484" max="9484" width="19.7109375" style="2" bestFit="1" customWidth="1"/>
    <col min="9485" max="9485" width="30" style="2" bestFit="1" customWidth="1"/>
    <col min="9486" max="9486" width="29.7109375" style="2" bestFit="1" customWidth="1"/>
    <col min="9487" max="9487" width="38.42578125" style="2" bestFit="1" customWidth="1"/>
    <col min="9488" max="9488" width="32.140625" style="2" bestFit="1" customWidth="1"/>
    <col min="9489" max="9728" width="9.140625" style="2"/>
    <col min="9729" max="9729" width="15.7109375" style="2" bestFit="1" customWidth="1"/>
    <col min="9730" max="9730" width="11.28515625" style="2" bestFit="1" customWidth="1"/>
    <col min="9731" max="9731" width="39.140625" style="2" bestFit="1" customWidth="1"/>
    <col min="9732" max="9732" width="8.7109375" style="2" bestFit="1" customWidth="1"/>
    <col min="9733" max="9733" width="13.140625" style="2" bestFit="1" customWidth="1"/>
    <col min="9734" max="9734" width="1.28515625" style="2" customWidth="1"/>
    <col min="9735" max="9735" width="12.7109375" style="2" bestFit="1" customWidth="1"/>
    <col min="9736" max="9736" width="8.7109375" style="2" bestFit="1" customWidth="1"/>
    <col min="9737" max="9737" width="11" style="2" bestFit="1" customWidth="1"/>
    <col min="9738" max="9738" width="12" style="2" bestFit="1" customWidth="1"/>
    <col min="9739" max="9739" width="20.28515625" style="2" bestFit="1" customWidth="1"/>
    <col min="9740" max="9740" width="19.7109375" style="2" bestFit="1" customWidth="1"/>
    <col min="9741" max="9741" width="30" style="2" bestFit="1" customWidth="1"/>
    <col min="9742" max="9742" width="29.7109375" style="2" bestFit="1" customWidth="1"/>
    <col min="9743" max="9743" width="38.42578125" style="2" bestFit="1" customWidth="1"/>
    <col min="9744" max="9744" width="32.140625" style="2" bestFit="1" customWidth="1"/>
    <col min="9745" max="9984" width="9.140625" style="2"/>
    <col min="9985" max="9985" width="15.7109375" style="2" bestFit="1" customWidth="1"/>
    <col min="9986" max="9986" width="11.28515625" style="2" bestFit="1" customWidth="1"/>
    <col min="9987" max="9987" width="39.140625" style="2" bestFit="1" customWidth="1"/>
    <col min="9988" max="9988" width="8.7109375" style="2" bestFit="1" customWidth="1"/>
    <col min="9989" max="9989" width="13.140625" style="2" bestFit="1" customWidth="1"/>
    <col min="9990" max="9990" width="1.28515625" style="2" customWidth="1"/>
    <col min="9991" max="9991" width="12.7109375" style="2" bestFit="1" customWidth="1"/>
    <col min="9992" max="9992" width="8.7109375" style="2" bestFit="1" customWidth="1"/>
    <col min="9993" max="9993" width="11" style="2" bestFit="1" customWidth="1"/>
    <col min="9994" max="9994" width="12" style="2" bestFit="1" customWidth="1"/>
    <col min="9995" max="9995" width="20.28515625" style="2" bestFit="1" customWidth="1"/>
    <col min="9996" max="9996" width="19.7109375" style="2" bestFit="1" customWidth="1"/>
    <col min="9997" max="9997" width="30" style="2" bestFit="1" customWidth="1"/>
    <col min="9998" max="9998" width="29.7109375" style="2" bestFit="1" customWidth="1"/>
    <col min="9999" max="9999" width="38.42578125" style="2" bestFit="1" customWidth="1"/>
    <col min="10000" max="10000" width="32.140625" style="2" bestFit="1" customWidth="1"/>
    <col min="10001" max="10240" width="9.140625" style="2"/>
    <col min="10241" max="10241" width="15.7109375" style="2" bestFit="1" customWidth="1"/>
    <col min="10242" max="10242" width="11.28515625" style="2" bestFit="1" customWidth="1"/>
    <col min="10243" max="10243" width="39.140625" style="2" bestFit="1" customWidth="1"/>
    <col min="10244" max="10244" width="8.7109375" style="2" bestFit="1" customWidth="1"/>
    <col min="10245" max="10245" width="13.140625" style="2" bestFit="1" customWidth="1"/>
    <col min="10246" max="10246" width="1.28515625" style="2" customWidth="1"/>
    <col min="10247" max="10247" width="12.7109375" style="2" bestFit="1" customWidth="1"/>
    <col min="10248" max="10248" width="8.7109375" style="2" bestFit="1" customWidth="1"/>
    <col min="10249" max="10249" width="11" style="2" bestFit="1" customWidth="1"/>
    <col min="10250" max="10250" width="12" style="2" bestFit="1" customWidth="1"/>
    <col min="10251" max="10251" width="20.28515625" style="2" bestFit="1" customWidth="1"/>
    <col min="10252" max="10252" width="19.7109375" style="2" bestFit="1" customWidth="1"/>
    <col min="10253" max="10253" width="30" style="2" bestFit="1" customWidth="1"/>
    <col min="10254" max="10254" width="29.7109375" style="2" bestFit="1" customWidth="1"/>
    <col min="10255" max="10255" width="38.42578125" style="2" bestFit="1" customWidth="1"/>
    <col min="10256" max="10256" width="32.140625" style="2" bestFit="1" customWidth="1"/>
    <col min="10257" max="10496" width="9.140625" style="2"/>
    <col min="10497" max="10497" width="15.7109375" style="2" bestFit="1" customWidth="1"/>
    <col min="10498" max="10498" width="11.28515625" style="2" bestFit="1" customWidth="1"/>
    <col min="10499" max="10499" width="39.140625" style="2" bestFit="1" customWidth="1"/>
    <col min="10500" max="10500" width="8.7109375" style="2" bestFit="1" customWidth="1"/>
    <col min="10501" max="10501" width="13.140625" style="2" bestFit="1" customWidth="1"/>
    <col min="10502" max="10502" width="1.28515625" style="2" customWidth="1"/>
    <col min="10503" max="10503" width="12.7109375" style="2" bestFit="1" customWidth="1"/>
    <col min="10504" max="10504" width="8.7109375" style="2" bestFit="1" customWidth="1"/>
    <col min="10505" max="10505" width="11" style="2" bestFit="1" customWidth="1"/>
    <col min="10506" max="10506" width="12" style="2" bestFit="1" customWidth="1"/>
    <col min="10507" max="10507" width="20.28515625" style="2" bestFit="1" customWidth="1"/>
    <col min="10508" max="10508" width="19.7109375" style="2" bestFit="1" customWidth="1"/>
    <col min="10509" max="10509" width="30" style="2" bestFit="1" customWidth="1"/>
    <col min="10510" max="10510" width="29.7109375" style="2" bestFit="1" customWidth="1"/>
    <col min="10511" max="10511" width="38.42578125" style="2" bestFit="1" customWidth="1"/>
    <col min="10512" max="10512" width="32.140625" style="2" bestFit="1" customWidth="1"/>
    <col min="10513" max="10752" width="9.140625" style="2"/>
    <col min="10753" max="10753" width="15.7109375" style="2" bestFit="1" customWidth="1"/>
    <col min="10754" max="10754" width="11.28515625" style="2" bestFit="1" customWidth="1"/>
    <col min="10755" max="10755" width="39.140625" style="2" bestFit="1" customWidth="1"/>
    <col min="10756" max="10756" width="8.7109375" style="2" bestFit="1" customWidth="1"/>
    <col min="10757" max="10757" width="13.140625" style="2" bestFit="1" customWidth="1"/>
    <col min="10758" max="10758" width="1.28515625" style="2" customWidth="1"/>
    <col min="10759" max="10759" width="12.7109375" style="2" bestFit="1" customWidth="1"/>
    <col min="10760" max="10760" width="8.7109375" style="2" bestFit="1" customWidth="1"/>
    <col min="10761" max="10761" width="11" style="2" bestFit="1" customWidth="1"/>
    <col min="10762" max="10762" width="12" style="2" bestFit="1" customWidth="1"/>
    <col min="10763" max="10763" width="20.28515625" style="2" bestFit="1" customWidth="1"/>
    <col min="10764" max="10764" width="19.7109375" style="2" bestFit="1" customWidth="1"/>
    <col min="10765" max="10765" width="30" style="2" bestFit="1" customWidth="1"/>
    <col min="10766" max="10766" width="29.7109375" style="2" bestFit="1" customWidth="1"/>
    <col min="10767" max="10767" width="38.42578125" style="2" bestFit="1" customWidth="1"/>
    <col min="10768" max="10768" width="32.140625" style="2" bestFit="1" customWidth="1"/>
    <col min="10769" max="11008" width="9.140625" style="2"/>
    <col min="11009" max="11009" width="15.7109375" style="2" bestFit="1" customWidth="1"/>
    <col min="11010" max="11010" width="11.28515625" style="2" bestFit="1" customWidth="1"/>
    <col min="11011" max="11011" width="39.140625" style="2" bestFit="1" customWidth="1"/>
    <col min="11012" max="11012" width="8.7109375" style="2" bestFit="1" customWidth="1"/>
    <col min="11013" max="11013" width="13.140625" style="2" bestFit="1" customWidth="1"/>
    <col min="11014" max="11014" width="1.28515625" style="2" customWidth="1"/>
    <col min="11015" max="11015" width="12.7109375" style="2" bestFit="1" customWidth="1"/>
    <col min="11016" max="11016" width="8.7109375" style="2" bestFit="1" customWidth="1"/>
    <col min="11017" max="11017" width="11" style="2" bestFit="1" customWidth="1"/>
    <col min="11018" max="11018" width="12" style="2" bestFit="1" customWidth="1"/>
    <col min="11019" max="11019" width="20.28515625" style="2" bestFit="1" customWidth="1"/>
    <col min="11020" max="11020" width="19.7109375" style="2" bestFit="1" customWidth="1"/>
    <col min="11021" max="11021" width="30" style="2" bestFit="1" customWidth="1"/>
    <col min="11022" max="11022" width="29.7109375" style="2" bestFit="1" customWidth="1"/>
    <col min="11023" max="11023" width="38.42578125" style="2" bestFit="1" customWidth="1"/>
    <col min="11024" max="11024" width="32.140625" style="2" bestFit="1" customWidth="1"/>
    <col min="11025" max="11264" width="9.140625" style="2"/>
    <col min="11265" max="11265" width="15.7109375" style="2" bestFit="1" customWidth="1"/>
    <col min="11266" max="11266" width="11.28515625" style="2" bestFit="1" customWidth="1"/>
    <col min="11267" max="11267" width="39.140625" style="2" bestFit="1" customWidth="1"/>
    <col min="11268" max="11268" width="8.7109375" style="2" bestFit="1" customWidth="1"/>
    <col min="11269" max="11269" width="13.140625" style="2" bestFit="1" customWidth="1"/>
    <col min="11270" max="11270" width="1.28515625" style="2" customWidth="1"/>
    <col min="11271" max="11271" width="12.7109375" style="2" bestFit="1" customWidth="1"/>
    <col min="11272" max="11272" width="8.7109375" style="2" bestFit="1" customWidth="1"/>
    <col min="11273" max="11273" width="11" style="2" bestFit="1" customWidth="1"/>
    <col min="11274" max="11274" width="12" style="2" bestFit="1" customWidth="1"/>
    <col min="11275" max="11275" width="20.28515625" style="2" bestFit="1" customWidth="1"/>
    <col min="11276" max="11276" width="19.7109375" style="2" bestFit="1" customWidth="1"/>
    <col min="11277" max="11277" width="30" style="2" bestFit="1" customWidth="1"/>
    <col min="11278" max="11278" width="29.7109375" style="2" bestFit="1" customWidth="1"/>
    <col min="11279" max="11279" width="38.42578125" style="2" bestFit="1" customWidth="1"/>
    <col min="11280" max="11280" width="32.140625" style="2" bestFit="1" customWidth="1"/>
    <col min="11281" max="11520" width="9.140625" style="2"/>
    <col min="11521" max="11521" width="15.7109375" style="2" bestFit="1" customWidth="1"/>
    <col min="11522" max="11522" width="11.28515625" style="2" bestFit="1" customWidth="1"/>
    <col min="11523" max="11523" width="39.140625" style="2" bestFit="1" customWidth="1"/>
    <col min="11524" max="11524" width="8.7109375" style="2" bestFit="1" customWidth="1"/>
    <col min="11525" max="11525" width="13.140625" style="2" bestFit="1" customWidth="1"/>
    <col min="11526" max="11526" width="1.28515625" style="2" customWidth="1"/>
    <col min="11527" max="11527" width="12.7109375" style="2" bestFit="1" customWidth="1"/>
    <col min="11528" max="11528" width="8.7109375" style="2" bestFit="1" customWidth="1"/>
    <col min="11529" max="11529" width="11" style="2" bestFit="1" customWidth="1"/>
    <col min="11530" max="11530" width="12" style="2" bestFit="1" customWidth="1"/>
    <col min="11531" max="11531" width="20.28515625" style="2" bestFit="1" customWidth="1"/>
    <col min="11532" max="11532" width="19.7109375" style="2" bestFit="1" customWidth="1"/>
    <col min="11533" max="11533" width="30" style="2" bestFit="1" customWidth="1"/>
    <col min="11534" max="11534" width="29.7109375" style="2" bestFit="1" customWidth="1"/>
    <col min="11535" max="11535" width="38.42578125" style="2" bestFit="1" customWidth="1"/>
    <col min="11536" max="11536" width="32.140625" style="2" bestFit="1" customWidth="1"/>
    <col min="11537" max="11776" width="9.140625" style="2"/>
    <col min="11777" max="11777" width="15.7109375" style="2" bestFit="1" customWidth="1"/>
    <col min="11778" max="11778" width="11.28515625" style="2" bestFit="1" customWidth="1"/>
    <col min="11779" max="11779" width="39.140625" style="2" bestFit="1" customWidth="1"/>
    <col min="11780" max="11780" width="8.7109375" style="2" bestFit="1" customWidth="1"/>
    <col min="11781" max="11781" width="13.140625" style="2" bestFit="1" customWidth="1"/>
    <col min="11782" max="11782" width="1.28515625" style="2" customWidth="1"/>
    <col min="11783" max="11783" width="12.7109375" style="2" bestFit="1" customWidth="1"/>
    <col min="11784" max="11784" width="8.7109375" style="2" bestFit="1" customWidth="1"/>
    <col min="11785" max="11785" width="11" style="2" bestFit="1" customWidth="1"/>
    <col min="11786" max="11786" width="12" style="2" bestFit="1" customWidth="1"/>
    <col min="11787" max="11787" width="20.28515625" style="2" bestFit="1" customWidth="1"/>
    <col min="11788" max="11788" width="19.7109375" style="2" bestFit="1" customWidth="1"/>
    <col min="11789" max="11789" width="30" style="2" bestFit="1" customWidth="1"/>
    <col min="11790" max="11790" width="29.7109375" style="2" bestFit="1" customWidth="1"/>
    <col min="11791" max="11791" width="38.42578125" style="2" bestFit="1" customWidth="1"/>
    <col min="11792" max="11792" width="32.140625" style="2" bestFit="1" customWidth="1"/>
    <col min="11793" max="12032" width="9.140625" style="2"/>
    <col min="12033" max="12033" width="15.7109375" style="2" bestFit="1" customWidth="1"/>
    <col min="12034" max="12034" width="11.28515625" style="2" bestFit="1" customWidth="1"/>
    <col min="12035" max="12035" width="39.140625" style="2" bestFit="1" customWidth="1"/>
    <col min="12036" max="12036" width="8.7109375" style="2" bestFit="1" customWidth="1"/>
    <col min="12037" max="12037" width="13.140625" style="2" bestFit="1" customWidth="1"/>
    <col min="12038" max="12038" width="1.28515625" style="2" customWidth="1"/>
    <col min="12039" max="12039" width="12.7109375" style="2" bestFit="1" customWidth="1"/>
    <col min="12040" max="12040" width="8.7109375" style="2" bestFit="1" customWidth="1"/>
    <col min="12041" max="12041" width="11" style="2" bestFit="1" customWidth="1"/>
    <col min="12042" max="12042" width="12" style="2" bestFit="1" customWidth="1"/>
    <col min="12043" max="12043" width="20.28515625" style="2" bestFit="1" customWidth="1"/>
    <col min="12044" max="12044" width="19.7109375" style="2" bestFit="1" customWidth="1"/>
    <col min="12045" max="12045" width="30" style="2" bestFit="1" customWidth="1"/>
    <col min="12046" max="12046" width="29.7109375" style="2" bestFit="1" customWidth="1"/>
    <col min="12047" max="12047" width="38.42578125" style="2" bestFit="1" customWidth="1"/>
    <col min="12048" max="12048" width="32.140625" style="2" bestFit="1" customWidth="1"/>
    <col min="12049" max="12288" width="9.140625" style="2"/>
    <col min="12289" max="12289" width="15.7109375" style="2" bestFit="1" customWidth="1"/>
    <col min="12290" max="12290" width="11.28515625" style="2" bestFit="1" customWidth="1"/>
    <col min="12291" max="12291" width="39.140625" style="2" bestFit="1" customWidth="1"/>
    <col min="12292" max="12292" width="8.7109375" style="2" bestFit="1" customWidth="1"/>
    <col min="12293" max="12293" width="13.140625" style="2" bestFit="1" customWidth="1"/>
    <col min="12294" max="12294" width="1.28515625" style="2" customWidth="1"/>
    <col min="12295" max="12295" width="12.7109375" style="2" bestFit="1" customWidth="1"/>
    <col min="12296" max="12296" width="8.7109375" style="2" bestFit="1" customWidth="1"/>
    <col min="12297" max="12297" width="11" style="2" bestFit="1" customWidth="1"/>
    <col min="12298" max="12298" width="12" style="2" bestFit="1" customWidth="1"/>
    <col min="12299" max="12299" width="20.28515625" style="2" bestFit="1" customWidth="1"/>
    <col min="12300" max="12300" width="19.7109375" style="2" bestFit="1" customWidth="1"/>
    <col min="12301" max="12301" width="30" style="2" bestFit="1" customWidth="1"/>
    <col min="12302" max="12302" width="29.7109375" style="2" bestFit="1" customWidth="1"/>
    <col min="12303" max="12303" width="38.42578125" style="2" bestFit="1" customWidth="1"/>
    <col min="12304" max="12304" width="32.140625" style="2" bestFit="1" customWidth="1"/>
    <col min="12305" max="12544" width="9.140625" style="2"/>
    <col min="12545" max="12545" width="15.7109375" style="2" bestFit="1" customWidth="1"/>
    <col min="12546" max="12546" width="11.28515625" style="2" bestFit="1" customWidth="1"/>
    <col min="12547" max="12547" width="39.140625" style="2" bestFit="1" customWidth="1"/>
    <col min="12548" max="12548" width="8.7109375" style="2" bestFit="1" customWidth="1"/>
    <col min="12549" max="12549" width="13.140625" style="2" bestFit="1" customWidth="1"/>
    <col min="12550" max="12550" width="1.28515625" style="2" customWidth="1"/>
    <col min="12551" max="12551" width="12.7109375" style="2" bestFit="1" customWidth="1"/>
    <col min="12552" max="12552" width="8.7109375" style="2" bestFit="1" customWidth="1"/>
    <col min="12553" max="12553" width="11" style="2" bestFit="1" customWidth="1"/>
    <col min="12554" max="12554" width="12" style="2" bestFit="1" customWidth="1"/>
    <col min="12555" max="12555" width="20.28515625" style="2" bestFit="1" customWidth="1"/>
    <col min="12556" max="12556" width="19.7109375" style="2" bestFit="1" customWidth="1"/>
    <col min="12557" max="12557" width="30" style="2" bestFit="1" customWidth="1"/>
    <col min="12558" max="12558" width="29.7109375" style="2" bestFit="1" customWidth="1"/>
    <col min="12559" max="12559" width="38.42578125" style="2" bestFit="1" customWidth="1"/>
    <col min="12560" max="12560" width="32.140625" style="2" bestFit="1" customWidth="1"/>
    <col min="12561" max="12800" width="9.140625" style="2"/>
    <col min="12801" max="12801" width="15.7109375" style="2" bestFit="1" customWidth="1"/>
    <col min="12802" max="12802" width="11.28515625" style="2" bestFit="1" customWidth="1"/>
    <col min="12803" max="12803" width="39.140625" style="2" bestFit="1" customWidth="1"/>
    <col min="12804" max="12804" width="8.7109375" style="2" bestFit="1" customWidth="1"/>
    <col min="12805" max="12805" width="13.140625" style="2" bestFit="1" customWidth="1"/>
    <col min="12806" max="12806" width="1.28515625" style="2" customWidth="1"/>
    <col min="12807" max="12807" width="12.7109375" style="2" bestFit="1" customWidth="1"/>
    <col min="12808" max="12808" width="8.7109375" style="2" bestFit="1" customWidth="1"/>
    <col min="12809" max="12809" width="11" style="2" bestFit="1" customWidth="1"/>
    <col min="12810" max="12810" width="12" style="2" bestFit="1" customWidth="1"/>
    <col min="12811" max="12811" width="20.28515625" style="2" bestFit="1" customWidth="1"/>
    <col min="12812" max="12812" width="19.7109375" style="2" bestFit="1" customWidth="1"/>
    <col min="12813" max="12813" width="30" style="2" bestFit="1" customWidth="1"/>
    <col min="12814" max="12814" width="29.7109375" style="2" bestFit="1" customWidth="1"/>
    <col min="12815" max="12815" width="38.42578125" style="2" bestFit="1" customWidth="1"/>
    <col min="12816" max="12816" width="32.140625" style="2" bestFit="1" customWidth="1"/>
    <col min="12817" max="13056" width="9.140625" style="2"/>
    <col min="13057" max="13057" width="15.7109375" style="2" bestFit="1" customWidth="1"/>
    <col min="13058" max="13058" width="11.28515625" style="2" bestFit="1" customWidth="1"/>
    <col min="13059" max="13059" width="39.140625" style="2" bestFit="1" customWidth="1"/>
    <col min="13060" max="13060" width="8.7109375" style="2" bestFit="1" customWidth="1"/>
    <col min="13061" max="13061" width="13.140625" style="2" bestFit="1" customWidth="1"/>
    <col min="13062" max="13062" width="1.28515625" style="2" customWidth="1"/>
    <col min="13063" max="13063" width="12.7109375" style="2" bestFit="1" customWidth="1"/>
    <col min="13064" max="13064" width="8.7109375" style="2" bestFit="1" customWidth="1"/>
    <col min="13065" max="13065" width="11" style="2" bestFit="1" customWidth="1"/>
    <col min="13066" max="13066" width="12" style="2" bestFit="1" customWidth="1"/>
    <col min="13067" max="13067" width="20.28515625" style="2" bestFit="1" customWidth="1"/>
    <col min="13068" max="13068" width="19.7109375" style="2" bestFit="1" customWidth="1"/>
    <col min="13069" max="13069" width="30" style="2" bestFit="1" customWidth="1"/>
    <col min="13070" max="13070" width="29.7109375" style="2" bestFit="1" customWidth="1"/>
    <col min="13071" max="13071" width="38.42578125" style="2" bestFit="1" customWidth="1"/>
    <col min="13072" max="13072" width="32.140625" style="2" bestFit="1" customWidth="1"/>
    <col min="13073" max="13312" width="9.140625" style="2"/>
    <col min="13313" max="13313" width="15.7109375" style="2" bestFit="1" customWidth="1"/>
    <col min="13314" max="13314" width="11.28515625" style="2" bestFit="1" customWidth="1"/>
    <col min="13315" max="13315" width="39.140625" style="2" bestFit="1" customWidth="1"/>
    <col min="13316" max="13316" width="8.7109375" style="2" bestFit="1" customWidth="1"/>
    <col min="13317" max="13317" width="13.140625" style="2" bestFit="1" customWidth="1"/>
    <col min="13318" max="13318" width="1.28515625" style="2" customWidth="1"/>
    <col min="13319" max="13319" width="12.7109375" style="2" bestFit="1" customWidth="1"/>
    <col min="13320" max="13320" width="8.7109375" style="2" bestFit="1" customWidth="1"/>
    <col min="13321" max="13321" width="11" style="2" bestFit="1" customWidth="1"/>
    <col min="13322" max="13322" width="12" style="2" bestFit="1" customWidth="1"/>
    <col min="13323" max="13323" width="20.28515625" style="2" bestFit="1" customWidth="1"/>
    <col min="13324" max="13324" width="19.7109375" style="2" bestFit="1" customWidth="1"/>
    <col min="13325" max="13325" width="30" style="2" bestFit="1" customWidth="1"/>
    <col min="13326" max="13326" width="29.7109375" style="2" bestFit="1" customWidth="1"/>
    <col min="13327" max="13327" width="38.42578125" style="2" bestFit="1" customWidth="1"/>
    <col min="13328" max="13328" width="32.140625" style="2" bestFit="1" customWidth="1"/>
    <col min="13329" max="13568" width="9.140625" style="2"/>
    <col min="13569" max="13569" width="15.7109375" style="2" bestFit="1" customWidth="1"/>
    <col min="13570" max="13570" width="11.28515625" style="2" bestFit="1" customWidth="1"/>
    <col min="13571" max="13571" width="39.140625" style="2" bestFit="1" customWidth="1"/>
    <col min="13572" max="13572" width="8.7109375" style="2" bestFit="1" customWidth="1"/>
    <col min="13573" max="13573" width="13.140625" style="2" bestFit="1" customWidth="1"/>
    <col min="13574" max="13574" width="1.28515625" style="2" customWidth="1"/>
    <col min="13575" max="13575" width="12.7109375" style="2" bestFit="1" customWidth="1"/>
    <col min="13576" max="13576" width="8.7109375" style="2" bestFit="1" customWidth="1"/>
    <col min="13577" max="13577" width="11" style="2" bestFit="1" customWidth="1"/>
    <col min="13578" max="13578" width="12" style="2" bestFit="1" customWidth="1"/>
    <col min="13579" max="13579" width="20.28515625" style="2" bestFit="1" customWidth="1"/>
    <col min="13580" max="13580" width="19.7109375" style="2" bestFit="1" customWidth="1"/>
    <col min="13581" max="13581" width="30" style="2" bestFit="1" customWidth="1"/>
    <col min="13582" max="13582" width="29.7109375" style="2" bestFit="1" customWidth="1"/>
    <col min="13583" max="13583" width="38.42578125" style="2" bestFit="1" customWidth="1"/>
    <col min="13584" max="13584" width="32.140625" style="2" bestFit="1" customWidth="1"/>
    <col min="13585" max="13824" width="9.140625" style="2"/>
    <col min="13825" max="13825" width="15.7109375" style="2" bestFit="1" customWidth="1"/>
    <col min="13826" max="13826" width="11.28515625" style="2" bestFit="1" customWidth="1"/>
    <col min="13827" max="13827" width="39.140625" style="2" bestFit="1" customWidth="1"/>
    <col min="13828" max="13828" width="8.7109375" style="2" bestFit="1" customWidth="1"/>
    <col min="13829" max="13829" width="13.140625" style="2" bestFit="1" customWidth="1"/>
    <col min="13830" max="13830" width="1.28515625" style="2" customWidth="1"/>
    <col min="13831" max="13831" width="12.7109375" style="2" bestFit="1" customWidth="1"/>
    <col min="13832" max="13832" width="8.7109375" style="2" bestFit="1" customWidth="1"/>
    <col min="13833" max="13833" width="11" style="2" bestFit="1" customWidth="1"/>
    <col min="13834" max="13834" width="12" style="2" bestFit="1" customWidth="1"/>
    <col min="13835" max="13835" width="20.28515625" style="2" bestFit="1" customWidth="1"/>
    <col min="13836" max="13836" width="19.7109375" style="2" bestFit="1" customWidth="1"/>
    <col min="13837" max="13837" width="30" style="2" bestFit="1" customWidth="1"/>
    <col min="13838" max="13838" width="29.7109375" style="2" bestFit="1" customWidth="1"/>
    <col min="13839" max="13839" width="38.42578125" style="2" bestFit="1" customWidth="1"/>
    <col min="13840" max="13840" width="32.140625" style="2" bestFit="1" customWidth="1"/>
    <col min="13841" max="14080" width="9.140625" style="2"/>
    <col min="14081" max="14081" width="15.7109375" style="2" bestFit="1" customWidth="1"/>
    <col min="14082" max="14082" width="11.28515625" style="2" bestFit="1" customWidth="1"/>
    <col min="14083" max="14083" width="39.140625" style="2" bestFit="1" customWidth="1"/>
    <col min="14084" max="14084" width="8.7109375" style="2" bestFit="1" customWidth="1"/>
    <col min="14085" max="14085" width="13.140625" style="2" bestFit="1" customWidth="1"/>
    <col min="14086" max="14086" width="1.28515625" style="2" customWidth="1"/>
    <col min="14087" max="14087" width="12.7109375" style="2" bestFit="1" customWidth="1"/>
    <col min="14088" max="14088" width="8.7109375" style="2" bestFit="1" customWidth="1"/>
    <col min="14089" max="14089" width="11" style="2" bestFit="1" customWidth="1"/>
    <col min="14090" max="14090" width="12" style="2" bestFit="1" customWidth="1"/>
    <col min="14091" max="14091" width="20.28515625" style="2" bestFit="1" customWidth="1"/>
    <col min="14092" max="14092" width="19.7109375" style="2" bestFit="1" customWidth="1"/>
    <col min="14093" max="14093" width="30" style="2" bestFit="1" customWidth="1"/>
    <col min="14094" max="14094" width="29.7109375" style="2" bestFit="1" customWidth="1"/>
    <col min="14095" max="14095" width="38.42578125" style="2" bestFit="1" customWidth="1"/>
    <col min="14096" max="14096" width="32.140625" style="2" bestFit="1" customWidth="1"/>
    <col min="14097" max="14336" width="9.140625" style="2"/>
    <col min="14337" max="14337" width="15.7109375" style="2" bestFit="1" customWidth="1"/>
    <col min="14338" max="14338" width="11.28515625" style="2" bestFit="1" customWidth="1"/>
    <col min="14339" max="14339" width="39.140625" style="2" bestFit="1" customWidth="1"/>
    <col min="14340" max="14340" width="8.7109375" style="2" bestFit="1" customWidth="1"/>
    <col min="14341" max="14341" width="13.140625" style="2" bestFit="1" customWidth="1"/>
    <col min="14342" max="14342" width="1.28515625" style="2" customWidth="1"/>
    <col min="14343" max="14343" width="12.7109375" style="2" bestFit="1" customWidth="1"/>
    <col min="14344" max="14344" width="8.7109375" style="2" bestFit="1" customWidth="1"/>
    <col min="14345" max="14345" width="11" style="2" bestFit="1" customWidth="1"/>
    <col min="14346" max="14346" width="12" style="2" bestFit="1" customWidth="1"/>
    <col min="14347" max="14347" width="20.28515625" style="2" bestFit="1" customWidth="1"/>
    <col min="14348" max="14348" width="19.7109375" style="2" bestFit="1" customWidth="1"/>
    <col min="14349" max="14349" width="30" style="2" bestFit="1" customWidth="1"/>
    <col min="14350" max="14350" width="29.7109375" style="2" bestFit="1" customWidth="1"/>
    <col min="14351" max="14351" width="38.42578125" style="2" bestFit="1" customWidth="1"/>
    <col min="14352" max="14352" width="32.140625" style="2" bestFit="1" customWidth="1"/>
    <col min="14353" max="14592" width="9.140625" style="2"/>
    <col min="14593" max="14593" width="15.7109375" style="2" bestFit="1" customWidth="1"/>
    <col min="14594" max="14594" width="11.28515625" style="2" bestFit="1" customWidth="1"/>
    <col min="14595" max="14595" width="39.140625" style="2" bestFit="1" customWidth="1"/>
    <col min="14596" max="14596" width="8.7109375" style="2" bestFit="1" customWidth="1"/>
    <col min="14597" max="14597" width="13.140625" style="2" bestFit="1" customWidth="1"/>
    <col min="14598" max="14598" width="1.28515625" style="2" customWidth="1"/>
    <col min="14599" max="14599" width="12.7109375" style="2" bestFit="1" customWidth="1"/>
    <col min="14600" max="14600" width="8.7109375" style="2" bestFit="1" customWidth="1"/>
    <col min="14601" max="14601" width="11" style="2" bestFit="1" customWidth="1"/>
    <col min="14602" max="14602" width="12" style="2" bestFit="1" customWidth="1"/>
    <col min="14603" max="14603" width="20.28515625" style="2" bestFit="1" customWidth="1"/>
    <col min="14604" max="14604" width="19.7109375" style="2" bestFit="1" customWidth="1"/>
    <col min="14605" max="14605" width="30" style="2" bestFit="1" customWidth="1"/>
    <col min="14606" max="14606" width="29.7109375" style="2" bestFit="1" customWidth="1"/>
    <col min="14607" max="14607" width="38.42578125" style="2" bestFit="1" customWidth="1"/>
    <col min="14608" max="14608" width="32.140625" style="2" bestFit="1" customWidth="1"/>
    <col min="14609" max="14848" width="9.140625" style="2"/>
    <col min="14849" max="14849" width="15.7109375" style="2" bestFit="1" customWidth="1"/>
    <col min="14850" max="14850" width="11.28515625" style="2" bestFit="1" customWidth="1"/>
    <col min="14851" max="14851" width="39.140625" style="2" bestFit="1" customWidth="1"/>
    <col min="14852" max="14852" width="8.7109375" style="2" bestFit="1" customWidth="1"/>
    <col min="14853" max="14853" width="13.140625" style="2" bestFit="1" customWidth="1"/>
    <col min="14854" max="14854" width="1.28515625" style="2" customWidth="1"/>
    <col min="14855" max="14855" width="12.7109375" style="2" bestFit="1" customWidth="1"/>
    <col min="14856" max="14856" width="8.7109375" style="2" bestFit="1" customWidth="1"/>
    <col min="14857" max="14857" width="11" style="2" bestFit="1" customWidth="1"/>
    <col min="14858" max="14858" width="12" style="2" bestFit="1" customWidth="1"/>
    <col min="14859" max="14859" width="20.28515625" style="2" bestFit="1" customWidth="1"/>
    <col min="14860" max="14860" width="19.7109375" style="2" bestFit="1" customWidth="1"/>
    <col min="14861" max="14861" width="30" style="2" bestFit="1" customWidth="1"/>
    <col min="14862" max="14862" width="29.7109375" style="2" bestFit="1" customWidth="1"/>
    <col min="14863" max="14863" width="38.42578125" style="2" bestFit="1" customWidth="1"/>
    <col min="14864" max="14864" width="32.140625" style="2" bestFit="1" customWidth="1"/>
    <col min="14865" max="15104" width="9.140625" style="2"/>
    <col min="15105" max="15105" width="15.7109375" style="2" bestFit="1" customWidth="1"/>
    <col min="15106" max="15106" width="11.28515625" style="2" bestFit="1" customWidth="1"/>
    <col min="15107" max="15107" width="39.140625" style="2" bestFit="1" customWidth="1"/>
    <col min="15108" max="15108" width="8.7109375" style="2" bestFit="1" customWidth="1"/>
    <col min="15109" max="15109" width="13.140625" style="2" bestFit="1" customWidth="1"/>
    <col min="15110" max="15110" width="1.28515625" style="2" customWidth="1"/>
    <col min="15111" max="15111" width="12.7109375" style="2" bestFit="1" customWidth="1"/>
    <col min="15112" max="15112" width="8.7109375" style="2" bestFit="1" customWidth="1"/>
    <col min="15113" max="15113" width="11" style="2" bestFit="1" customWidth="1"/>
    <col min="15114" max="15114" width="12" style="2" bestFit="1" customWidth="1"/>
    <col min="15115" max="15115" width="20.28515625" style="2" bestFit="1" customWidth="1"/>
    <col min="15116" max="15116" width="19.7109375" style="2" bestFit="1" customWidth="1"/>
    <col min="15117" max="15117" width="30" style="2" bestFit="1" customWidth="1"/>
    <col min="15118" max="15118" width="29.7109375" style="2" bestFit="1" customWidth="1"/>
    <col min="15119" max="15119" width="38.42578125" style="2" bestFit="1" customWidth="1"/>
    <col min="15120" max="15120" width="32.140625" style="2" bestFit="1" customWidth="1"/>
    <col min="15121" max="15360" width="9.140625" style="2"/>
    <col min="15361" max="15361" width="15.7109375" style="2" bestFit="1" customWidth="1"/>
    <col min="15362" max="15362" width="11.28515625" style="2" bestFit="1" customWidth="1"/>
    <col min="15363" max="15363" width="39.140625" style="2" bestFit="1" customWidth="1"/>
    <col min="15364" max="15364" width="8.7109375" style="2" bestFit="1" customWidth="1"/>
    <col min="15365" max="15365" width="13.140625" style="2" bestFit="1" customWidth="1"/>
    <col min="15366" max="15366" width="1.28515625" style="2" customWidth="1"/>
    <col min="15367" max="15367" width="12.7109375" style="2" bestFit="1" customWidth="1"/>
    <col min="15368" max="15368" width="8.7109375" style="2" bestFit="1" customWidth="1"/>
    <col min="15369" max="15369" width="11" style="2" bestFit="1" customWidth="1"/>
    <col min="15370" max="15370" width="12" style="2" bestFit="1" customWidth="1"/>
    <col min="15371" max="15371" width="20.28515625" style="2" bestFit="1" customWidth="1"/>
    <col min="15372" max="15372" width="19.7109375" style="2" bestFit="1" customWidth="1"/>
    <col min="15373" max="15373" width="30" style="2" bestFit="1" customWidth="1"/>
    <col min="15374" max="15374" width="29.7109375" style="2" bestFit="1" customWidth="1"/>
    <col min="15375" max="15375" width="38.42578125" style="2" bestFit="1" customWidth="1"/>
    <col min="15376" max="15376" width="32.140625" style="2" bestFit="1" customWidth="1"/>
    <col min="15377" max="15616" width="9.140625" style="2"/>
    <col min="15617" max="15617" width="15.7109375" style="2" bestFit="1" customWidth="1"/>
    <col min="15618" max="15618" width="11.28515625" style="2" bestFit="1" customWidth="1"/>
    <col min="15619" max="15619" width="39.140625" style="2" bestFit="1" customWidth="1"/>
    <col min="15620" max="15620" width="8.7109375" style="2" bestFit="1" customWidth="1"/>
    <col min="15621" max="15621" width="13.140625" style="2" bestFit="1" customWidth="1"/>
    <col min="15622" max="15622" width="1.28515625" style="2" customWidth="1"/>
    <col min="15623" max="15623" width="12.7109375" style="2" bestFit="1" customWidth="1"/>
    <col min="15624" max="15624" width="8.7109375" style="2" bestFit="1" customWidth="1"/>
    <col min="15625" max="15625" width="11" style="2" bestFit="1" customWidth="1"/>
    <col min="15626" max="15626" width="12" style="2" bestFit="1" customWidth="1"/>
    <col min="15627" max="15627" width="20.28515625" style="2" bestFit="1" customWidth="1"/>
    <col min="15628" max="15628" width="19.7109375" style="2" bestFit="1" customWidth="1"/>
    <col min="15629" max="15629" width="30" style="2" bestFit="1" customWidth="1"/>
    <col min="15630" max="15630" width="29.7109375" style="2" bestFit="1" customWidth="1"/>
    <col min="15631" max="15631" width="38.42578125" style="2" bestFit="1" customWidth="1"/>
    <col min="15632" max="15632" width="32.140625" style="2" bestFit="1" customWidth="1"/>
    <col min="15633" max="15872" width="9.140625" style="2"/>
    <col min="15873" max="15873" width="15.7109375" style="2" bestFit="1" customWidth="1"/>
    <col min="15874" max="15874" width="11.28515625" style="2" bestFit="1" customWidth="1"/>
    <col min="15875" max="15875" width="39.140625" style="2" bestFit="1" customWidth="1"/>
    <col min="15876" max="15876" width="8.7109375" style="2" bestFit="1" customWidth="1"/>
    <col min="15877" max="15877" width="13.140625" style="2" bestFit="1" customWidth="1"/>
    <col min="15878" max="15878" width="1.28515625" style="2" customWidth="1"/>
    <col min="15879" max="15879" width="12.7109375" style="2" bestFit="1" customWidth="1"/>
    <col min="15880" max="15880" width="8.7109375" style="2" bestFit="1" customWidth="1"/>
    <col min="15881" max="15881" width="11" style="2" bestFit="1" customWidth="1"/>
    <col min="15882" max="15882" width="12" style="2" bestFit="1" customWidth="1"/>
    <col min="15883" max="15883" width="20.28515625" style="2" bestFit="1" customWidth="1"/>
    <col min="15884" max="15884" width="19.7109375" style="2" bestFit="1" customWidth="1"/>
    <col min="15885" max="15885" width="30" style="2" bestFit="1" customWidth="1"/>
    <col min="15886" max="15886" width="29.7109375" style="2" bestFit="1" customWidth="1"/>
    <col min="15887" max="15887" width="38.42578125" style="2" bestFit="1" customWidth="1"/>
    <col min="15888" max="15888" width="32.140625" style="2" bestFit="1" customWidth="1"/>
    <col min="15889" max="16128" width="9.140625" style="2"/>
    <col min="16129" max="16129" width="15.7109375" style="2" bestFit="1" customWidth="1"/>
    <col min="16130" max="16130" width="11.28515625" style="2" bestFit="1" customWidth="1"/>
    <col min="16131" max="16131" width="39.140625" style="2" bestFit="1" customWidth="1"/>
    <col min="16132" max="16132" width="8.7109375" style="2" bestFit="1" customWidth="1"/>
    <col min="16133" max="16133" width="13.140625" style="2" bestFit="1" customWidth="1"/>
    <col min="16134" max="16134" width="1.28515625" style="2" customWidth="1"/>
    <col min="16135" max="16135" width="12.7109375" style="2" bestFit="1" customWidth="1"/>
    <col min="16136" max="16136" width="8.7109375" style="2" bestFit="1" customWidth="1"/>
    <col min="16137" max="16137" width="11" style="2" bestFit="1" customWidth="1"/>
    <col min="16138" max="16138" width="12" style="2" bestFit="1" customWidth="1"/>
    <col min="16139" max="16139" width="20.28515625" style="2" bestFit="1" customWidth="1"/>
    <col min="16140" max="16140" width="19.7109375" style="2" bestFit="1" customWidth="1"/>
    <col min="16141" max="16141" width="30" style="2" bestFit="1" customWidth="1"/>
    <col min="16142" max="16142" width="29.7109375" style="2" bestFit="1" customWidth="1"/>
    <col min="16143" max="16143" width="38.42578125" style="2" bestFit="1" customWidth="1"/>
    <col min="16144" max="16144" width="32.140625" style="2" bestFit="1" customWidth="1"/>
    <col min="16145" max="16384" width="9.140625" style="2"/>
  </cols>
  <sheetData>
    <row r="1" spans="1:22" s="3" customFormat="1" x14ac:dyDescent="0.2">
      <c r="A1" s="3" t="s">
        <v>12</v>
      </c>
      <c r="B1" s="3" t="s">
        <v>13</v>
      </c>
      <c r="C1" s="3" t="s">
        <v>9</v>
      </c>
      <c r="D1" s="3" t="s">
        <v>14</v>
      </c>
      <c r="E1" s="3" t="s">
        <v>15</v>
      </c>
      <c r="G1" s="3" t="s">
        <v>16</v>
      </c>
      <c r="H1" s="3" t="s">
        <v>17</v>
      </c>
      <c r="I1" s="3" t="s">
        <v>18</v>
      </c>
      <c r="J1" s="3" t="s">
        <v>19</v>
      </c>
      <c r="K1" s="3" t="s">
        <v>20</v>
      </c>
      <c r="L1" s="3" t="s">
        <v>21</v>
      </c>
      <c r="M1" s="3" t="s">
        <v>22</v>
      </c>
      <c r="N1" s="3" t="s">
        <v>23</v>
      </c>
      <c r="O1" s="3" t="s">
        <v>24</v>
      </c>
      <c r="P1" s="3" t="s">
        <v>25</v>
      </c>
      <c r="Q1" s="3" t="s">
        <v>26</v>
      </c>
      <c r="R1" s="3" t="s">
        <v>27</v>
      </c>
    </row>
    <row r="2" spans="1:22" ht="12.75" x14ac:dyDescent="0.2">
      <c r="A2" s="4">
        <v>43126</v>
      </c>
      <c r="B2" s="2" t="s">
        <v>28</v>
      </c>
      <c r="C2" s="1" t="s">
        <v>29</v>
      </c>
      <c r="D2" s="2" t="s">
        <v>30</v>
      </c>
      <c r="E2" s="2" t="s">
        <v>47</v>
      </c>
      <c r="G2">
        <v>0.63500000000000001</v>
      </c>
      <c r="H2" s="2">
        <f>AVERAGE(G2:G7)</f>
        <v>0.67883333333333329</v>
      </c>
      <c r="I2" s="2" t="s">
        <v>31</v>
      </c>
      <c r="J2" s="2">
        <f>(1.004639-0.001709)/87.67*10^6</f>
        <v>11439.831185126042</v>
      </c>
    </row>
    <row r="3" spans="1:22" ht="12.75" x14ac:dyDescent="0.2">
      <c r="G3">
        <v>0.89100000000000001</v>
      </c>
      <c r="I3" s="2">
        <v>20</v>
      </c>
      <c r="J3" s="2">
        <f>J2/I3</f>
        <v>571.99155925630214</v>
      </c>
      <c r="K3" s="2">
        <v>1166</v>
      </c>
      <c r="L3" s="2">
        <v>609.5</v>
      </c>
      <c r="M3" s="2">
        <f>K3-H2</f>
        <v>1165.3211666666666</v>
      </c>
      <c r="N3" s="2">
        <f>L3-H2</f>
        <v>608.82116666666661</v>
      </c>
      <c r="O3" s="2">
        <f t="shared" ref="O3:O13" si="0">M3/N3</f>
        <v>1.9140615183385816</v>
      </c>
      <c r="P3" s="2">
        <f>J3/M3</f>
        <v>0.49084456338543192</v>
      </c>
      <c r="Q3" s="2">
        <f>LINEST(M3:M13,N3:N13,FALSE)</f>
        <v>1.9020155646116339</v>
      </c>
      <c r="R3" s="2">
        <f>LINEST(J3:J13,M3:M13,FALSE)</f>
        <v>0.48423689193917907</v>
      </c>
      <c r="U3" s="2">
        <f t="shared" ref="U3:U13" si="1">$Q$3</f>
        <v>1.9020155646116339</v>
      </c>
      <c r="V3" s="2">
        <v>1.9</v>
      </c>
    </row>
    <row r="4" spans="1:22" ht="12.75" x14ac:dyDescent="0.2">
      <c r="G4">
        <v>0.53200000000000003</v>
      </c>
      <c r="I4" s="2">
        <f t="shared" ref="I4:I12" si="2">I3*2</f>
        <v>40</v>
      </c>
      <c r="J4" s="2">
        <f>J2/I4</f>
        <v>285.99577962815107</v>
      </c>
      <c r="K4" s="2">
        <v>610.29999999999995</v>
      </c>
      <c r="L4" s="5">
        <v>326.5</v>
      </c>
      <c r="M4" s="2">
        <f>K4-H2</f>
        <v>609.62116666666657</v>
      </c>
      <c r="N4" s="2">
        <f>L4-H2</f>
        <v>325.82116666666667</v>
      </c>
      <c r="O4" s="2">
        <f t="shared" si="0"/>
        <v>1.8710299668478667</v>
      </c>
      <c r="P4" s="2">
        <f t="shared" ref="P4:P13" si="3">J4/M4</f>
        <v>0.46913689232928174</v>
      </c>
      <c r="U4" s="2">
        <f t="shared" si="1"/>
        <v>1.9020155646116339</v>
      </c>
      <c r="V4" s="2">
        <v>1.9</v>
      </c>
    </row>
    <row r="5" spans="1:22" ht="12.75" x14ac:dyDescent="0.2">
      <c r="G5">
        <v>0.76800000000000002</v>
      </c>
      <c r="I5" s="2">
        <f t="shared" si="2"/>
        <v>80</v>
      </c>
      <c r="J5" s="2">
        <f>J2/I5</f>
        <v>142.99788981407553</v>
      </c>
      <c r="K5" s="5">
        <v>312</v>
      </c>
      <c r="L5" s="2">
        <v>167.3</v>
      </c>
      <c r="M5" s="5">
        <f>K5-H2</f>
        <v>311.32116666666667</v>
      </c>
      <c r="N5" s="2">
        <f>L5-H2</f>
        <v>166.62116666666668</v>
      </c>
      <c r="O5" s="2">
        <f t="shared" si="0"/>
        <v>1.8684370833237471</v>
      </c>
      <c r="P5" s="2">
        <f t="shared" si="3"/>
        <v>0.45932594736542337</v>
      </c>
      <c r="Q5" s="2" t="s">
        <v>32</v>
      </c>
      <c r="U5" s="2">
        <f t="shared" si="1"/>
        <v>1.9020155646116339</v>
      </c>
      <c r="V5" s="2">
        <v>1.9</v>
      </c>
    </row>
    <row r="6" spans="1:22" ht="12.75" x14ac:dyDescent="0.2">
      <c r="G6">
        <v>0.56100000000000005</v>
      </c>
      <c r="I6" s="2">
        <f t="shared" si="2"/>
        <v>160</v>
      </c>
      <c r="J6" s="2">
        <f>J2/I6</f>
        <v>71.498944907037767</v>
      </c>
      <c r="K6" s="2">
        <v>157.4</v>
      </c>
      <c r="L6" s="2">
        <v>84.59</v>
      </c>
      <c r="M6" s="2">
        <f>K6-H2</f>
        <v>156.72116666666668</v>
      </c>
      <c r="N6" s="2">
        <f>L6-H2</f>
        <v>83.911166666666674</v>
      </c>
      <c r="O6" s="2">
        <f t="shared" si="0"/>
        <v>1.8677033450057303</v>
      </c>
      <c r="P6" s="2">
        <f t="shared" si="3"/>
        <v>0.4562175386245706</v>
      </c>
      <c r="Q6" s="6">
        <f>AVERAGE(O3:O13)</f>
        <v>1.8812046126756434</v>
      </c>
      <c r="R6" s="6">
        <f>AVERAGE(P3:P13)</f>
        <v>0.45619030108670416</v>
      </c>
      <c r="U6" s="2">
        <f t="shared" si="1"/>
        <v>1.9020155646116339</v>
      </c>
      <c r="V6" s="2">
        <v>1.9</v>
      </c>
    </row>
    <row r="7" spans="1:22" ht="12.75" x14ac:dyDescent="0.2">
      <c r="G7">
        <v>0.68600000000000005</v>
      </c>
      <c r="I7" s="2">
        <f t="shared" si="2"/>
        <v>320</v>
      </c>
      <c r="J7" s="2">
        <f>J2/I7</f>
        <v>35.749472453518884</v>
      </c>
      <c r="K7" s="2">
        <v>79.69</v>
      </c>
      <c r="L7" s="2">
        <v>41.8</v>
      </c>
      <c r="M7" s="2">
        <f>K7-H2</f>
        <v>79.011166666666668</v>
      </c>
      <c r="N7" s="2">
        <f>L7-H2</f>
        <v>41.121166666666667</v>
      </c>
      <c r="O7" s="2">
        <f t="shared" si="0"/>
        <v>1.9214232734966177</v>
      </c>
      <c r="P7" s="2">
        <f t="shared" si="3"/>
        <v>0.45246101230651636</v>
      </c>
      <c r="U7" s="2">
        <f t="shared" si="1"/>
        <v>1.9020155646116339</v>
      </c>
      <c r="V7" s="2">
        <v>1.9</v>
      </c>
    </row>
    <row r="8" spans="1:22" ht="12.75" x14ac:dyDescent="0.2">
      <c r="G8"/>
      <c r="I8" s="2">
        <f t="shared" si="2"/>
        <v>640</v>
      </c>
      <c r="J8" s="2">
        <f>J2/I8</f>
        <v>17.874736226759442</v>
      </c>
      <c r="K8" s="2">
        <v>39.86</v>
      </c>
      <c r="L8" s="2">
        <v>22.04</v>
      </c>
      <c r="M8" s="2">
        <f>K8-H2</f>
        <v>39.18116666666667</v>
      </c>
      <c r="N8" s="2">
        <f>L8-H2</f>
        <v>21.361166666666666</v>
      </c>
      <c r="O8" s="2">
        <f t="shared" si="0"/>
        <v>1.8342240982468188</v>
      </c>
      <c r="P8" s="2">
        <f t="shared" si="3"/>
        <v>0.45620735030246951</v>
      </c>
      <c r="U8" s="2">
        <f t="shared" si="1"/>
        <v>1.9020155646116339</v>
      </c>
      <c r="V8" s="2">
        <v>1.9</v>
      </c>
    </row>
    <row r="9" spans="1:22" ht="12.75" x14ac:dyDescent="0.2">
      <c r="G9"/>
      <c r="I9" s="2">
        <f t="shared" si="2"/>
        <v>1280</v>
      </c>
      <c r="J9" s="2">
        <f>J2/I9</f>
        <v>8.9373681133797209</v>
      </c>
      <c r="K9" s="2">
        <v>20.43</v>
      </c>
      <c r="L9" s="2">
        <v>11.28</v>
      </c>
      <c r="M9" s="2">
        <f>K9-H2</f>
        <v>19.751166666666666</v>
      </c>
      <c r="N9" s="2">
        <f>L9-H2</f>
        <v>10.601166666666666</v>
      </c>
      <c r="O9" s="2">
        <f t="shared" si="0"/>
        <v>1.8631125505054476</v>
      </c>
      <c r="P9" s="2">
        <f t="shared" si="3"/>
        <v>0.4524982379123455</v>
      </c>
      <c r="U9" s="2">
        <f t="shared" si="1"/>
        <v>1.9020155646116339</v>
      </c>
      <c r="V9" s="2">
        <v>1.9</v>
      </c>
    </row>
    <row r="10" spans="1:22" ht="12.75" x14ac:dyDescent="0.2">
      <c r="G10"/>
      <c r="I10" s="2">
        <f t="shared" si="2"/>
        <v>2560</v>
      </c>
      <c r="J10" s="2">
        <f>J2/I10</f>
        <v>4.4686840566898605</v>
      </c>
      <c r="K10" s="2">
        <v>10.53</v>
      </c>
      <c r="L10" s="7">
        <v>5.8159999999999998</v>
      </c>
      <c r="M10" s="2">
        <f>K10-H2</f>
        <v>9.851166666666666</v>
      </c>
      <c r="N10" s="2">
        <f>L10-H2</f>
        <v>5.1371666666666664</v>
      </c>
      <c r="O10" s="2">
        <f t="shared" si="0"/>
        <v>1.9176264477825</v>
      </c>
      <c r="P10" s="2">
        <f t="shared" si="3"/>
        <v>0.45361978006224585</v>
      </c>
      <c r="U10" s="2">
        <f t="shared" si="1"/>
        <v>1.9020155646116339</v>
      </c>
      <c r="V10" s="2">
        <v>1.9</v>
      </c>
    </row>
    <row r="11" spans="1:22" ht="12.75" x14ac:dyDescent="0.2">
      <c r="G11"/>
      <c r="I11" s="2">
        <f t="shared" si="2"/>
        <v>5120</v>
      </c>
      <c r="J11" s="2">
        <f>J2/I11</f>
        <v>2.2343420283449302</v>
      </c>
      <c r="K11" s="2">
        <v>5.9450000000000003</v>
      </c>
      <c r="L11" s="2">
        <v>3.38</v>
      </c>
      <c r="M11" s="2">
        <f>K11-H2</f>
        <v>5.2661666666666669</v>
      </c>
      <c r="N11" s="2">
        <f>L11-H2</f>
        <v>2.7011666666666665</v>
      </c>
      <c r="O11" s="2">
        <f t="shared" si="0"/>
        <v>1.9495896834701056</v>
      </c>
      <c r="P11" s="2">
        <f t="shared" si="3"/>
        <v>0.42428243725890374</v>
      </c>
      <c r="U11" s="2">
        <f t="shared" si="1"/>
        <v>1.9020155646116339</v>
      </c>
      <c r="V11" s="2">
        <v>1.9</v>
      </c>
    </row>
    <row r="12" spans="1:22" ht="12.75" x14ac:dyDescent="0.2">
      <c r="G12"/>
      <c r="I12" s="2">
        <f t="shared" si="2"/>
        <v>10240</v>
      </c>
      <c r="J12" s="2">
        <f>J2/I12</f>
        <v>1.1171710141724651</v>
      </c>
      <c r="K12" s="2">
        <v>3.2090000000000001</v>
      </c>
      <c r="L12" s="2">
        <v>1.994</v>
      </c>
      <c r="M12" s="7">
        <f>K12-H2</f>
        <v>2.5301666666666667</v>
      </c>
      <c r="N12" s="2">
        <f>L12-H2</f>
        <v>1.3151666666666668</v>
      </c>
      <c r="O12" s="2">
        <f t="shared" si="0"/>
        <v>1.9238372829806105</v>
      </c>
      <c r="P12" s="2">
        <f t="shared" si="3"/>
        <v>0.4415404838307615</v>
      </c>
      <c r="U12" s="2">
        <f t="shared" si="1"/>
        <v>1.9020155646116339</v>
      </c>
      <c r="V12" s="2">
        <v>1.9</v>
      </c>
    </row>
    <row r="13" spans="1:22" ht="12.75" x14ac:dyDescent="0.2">
      <c r="G13"/>
      <c r="I13" s="2">
        <v>20480</v>
      </c>
      <c r="J13" s="2">
        <f>J2/I13</f>
        <v>0.55858550708623256</v>
      </c>
      <c r="K13" s="7">
        <v>1.8879999999999999</v>
      </c>
      <c r="L13" s="7">
        <v>1.365</v>
      </c>
      <c r="M13" s="7">
        <f>K13-H2</f>
        <v>1.2091666666666665</v>
      </c>
      <c r="N13" s="7">
        <f>L13-H2</f>
        <v>0.6861666666666667</v>
      </c>
      <c r="O13" s="2">
        <f t="shared" si="0"/>
        <v>1.7622054894340535</v>
      </c>
      <c r="P13" s="2">
        <f t="shared" si="3"/>
        <v>0.46195906857579544</v>
      </c>
      <c r="U13" s="2">
        <f t="shared" si="1"/>
        <v>1.9020155646116339</v>
      </c>
      <c r="V13" s="2">
        <v>1.9</v>
      </c>
    </row>
    <row r="14" spans="1:22" ht="12.75" x14ac:dyDescent="0.2">
      <c r="G14"/>
    </row>
    <row r="15" spans="1:22" ht="12.75" x14ac:dyDescent="0.2">
      <c r="G15"/>
    </row>
    <row r="17" spans="7:18" ht="12.75" x14ac:dyDescent="0.2">
      <c r="G17"/>
      <c r="H17" s="8">
        <v>43126</v>
      </c>
      <c r="I17" s="2">
        <f>(0.051514-0.000122)/87.67*10^6</f>
        <v>586.19824341279798</v>
      </c>
      <c r="J17" s="2" t="s">
        <v>48</v>
      </c>
      <c r="R17" s="2" t="s">
        <v>33</v>
      </c>
    </row>
    <row r="18" spans="7:18" ht="12.75" x14ac:dyDescent="0.2">
      <c r="G18"/>
      <c r="I18" s="2">
        <f>I17/J2</f>
        <v>5.1241861346255461E-2</v>
      </c>
    </row>
    <row r="19" spans="7:18" ht="12.75" x14ac:dyDescent="0.2">
      <c r="G19"/>
      <c r="I19" s="2">
        <f>J2/I17</f>
        <v>19.515294209215444</v>
      </c>
    </row>
    <row r="20" spans="7:18" ht="12.75" x14ac:dyDescent="0.2">
      <c r="G20"/>
    </row>
    <row r="21" spans="7:18" ht="12.75" x14ac:dyDescent="0.2">
      <c r="G21"/>
      <c r="H21" s="8">
        <v>43126</v>
      </c>
      <c r="I21" s="2">
        <f>(0.052368-0.000122)/87.67*10^6</f>
        <v>595.93931789665794</v>
      </c>
      <c r="J21" s="2" t="s">
        <v>49</v>
      </c>
    </row>
    <row r="22" spans="7:18" x14ac:dyDescent="0.2">
      <c r="I22" s="2">
        <f>I21/J2</f>
        <v>5.2093366436341514E-2</v>
      </c>
    </row>
    <row r="23" spans="7:18" x14ac:dyDescent="0.2">
      <c r="I23" s="2">
        <f>J2/I21</f>
        <v>19.196302109252386</v>
      </c>
    </row>
    <row r="40" spans="11:13" x14ac:dyDescent="0.2">
      <c r="K40" s="5"/>
      <c r="L40" s="5"/>
      <c r="M40" s="5"/>
    </row>
    <row r="46" spans="11:13" x14ac:dyDescent="0.2">
      <c r="K46" s="7"/>
      <c r="L46" s="7"/>
      <c r="M46" s="7"/>
    </row>
    <row r="49" spans="11:13" x14ac:dyDescent="0.2">
      <c r="K49" s="7"/>
      <c r="L49" s="7"/>
      <c r="M49" s="7"/>
    </row>
  </sheetData>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chl</vt:lpstr>
      <vt:lpstr>missing</vt:lpstr>
      <vt:lpstr>cruise_proj_type</vt:lpstr>
      <vt:lpstr>Cal_052925</vt:lpstr>
      <vt:lpstr>Cal_030724</vt:lpstr>
      <vt:lpstr>Cal_051922a</vt:lpstr>
      <vt:lpstr>Cal_111320b_12mm</vt:lpstr>
      <vt:lpstr>Cal_111320</vt:lpstr>
      <vt:lpstr>Cal_110119</vt:lpstr>
      <vt:lpstr>Cal_012618_12mm</vt:lpstr>
    </vt:vector>
  </TitlesOfParts>
  <Company>Woods Hole Oceanographic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dc:creator>
  <cp:lastModifiedBy>Taylor Crockford</cp:lastModifiedBy>
  <dcterms:created xsi:type="dcterms:W3CDTF">2014-01-08T21:04:37Z</dcterms:created>
  <dcterms:modified xsi:type="dcterms:W3CDTF">2025-07-22T15:26:07Z</dcterms:modified>
</cp:coreProperties>
</file>